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8_{D8D112DE-F6B6-40EB-88A8-E57A796BD98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 Sales Adidas" sheetId="1" r:id="rId1"/>
    <sheet name="Cálculos" sheetId="8" state="hidden" r:id="rId2"/>
    <sheet name="Dashboard" sheetId="6" r:id="rId3"/>
    <sheet name="Análisis" sheetId="5" r:id="rId4"/>
  </sheets>
  <definedNames>
    <definedName name="_xlnm._FilterDatabase" localSheetId="3" hidden="1">Análisis!$D$183:$E$235</definedName>
    <definedName name="_xlnm._FilterDatabase" localSheetId="0" hidden="1">'Data Sales Adidas'!$A$1:$P$1</definedName>
    <definedName name="_xlchart.v5.0" hidden="1">Análisis!$D$10</definedName>
    <definedName name="_xlchart.v5.1" hidden="1">Análisis!$D$11:$D$60</definedName>
    <definedName name="_xlchart.v5.2" hidden="1">Análisis!$E$10</definedName>
    <definedName name="_xlchart.v5.3" hidden="1">Análisis!$E$11:$E$60</definedName>
    <definedName name="_xlchart.v5.4" hidden="1">Análisis!$D$10</definedName>
    <definedName name="_xlchart.v5.5" hidden="1">Análisis!$D$11:$D$60</definedName>
    <definedName name="_xlchart.v5.6" hidden="1">Análisis!$E$10</definedName>
    <definedName name="_xlchart.v5.7" hidden="1">Análisis!$E$11:$E$60</definedName>
    <definedName name="_xlcn.WorksheetConnection_AdidasUSSalesDatasets.xlsxTabla21" hidden="1">Tabla2[]</definedName>
    <definedName name="_xlcn.WorksheetConnection_AdidasUSSalesDatasets.xlsxTabla2Retailer1" hidden="1">Tabla2[Retailer]</definedName>
    <definedName name="SegmentaciónDeDatos_Años__Invoice_Date">#N/A</definedName>
    <definedName name="SegmentaciónDeDatos_Product">#N/A</definedName>
    <definedName name="SegmentaciónDeDatos_Region">#N/A</definedName>
    <definedName name="SegmentaciónDeDatos_Retailer">#N/A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 Retailer" name="Tabla2 Retailer" connection="WorksheetConnection_Adidas US Sales Datasets.xlsx!Tabla2[Retailer]"/>
          <x15:modelTable id="Tabla2" name="Tabla2" connection="WorksheetConnection_Adidas US Sales Datasets.xlsx!Tabla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8" l="1"/>
  <c r="D4" i="8"/>
  <c r="E4" i="8"/>
  <c r="F4" i="8"/>
  <c r="G4" i="8"/>
  <c r="H4" i="8"/>
  <c r="I4" i="8"/>
  <c r="J4" i="8"/>
  <c r="K4" i="8"/>
  <c r="L4" i="8"/>
  <c r="L2306" i="1"/>
  <c r="L3117" i="1"/>
  <c r="L4365" i="1"/>
  <c r="L4761" i="1"/>
  <c r="L5088" i="1"/>
  <c r="L5216" i="1"/>
  <c r="L5408" i="1"/>
  <c r="L5536" i="1"/>
  <c r="L5769" i="1"/>
  <c r="L5897" i="1"/>
  <c r="L6112" i="1"/>
  <c r="L6240" i="1"/>
  <c r="L6432" i="1"/>
  <c r="L6560" i="1"/>
  <c r="L6779" i="1"/>
  <c r="L6859" i="1"/>
  <c r="L6944" i="1"/>
  <c r="L6987" i="1"/>
  <c r="L7051" i="1"/>
  <c r="L7093" i="1"/>
  <c r="L7172" i="1"/>
  <c r="L7215" i="1"/>
  <c r="L7285" i="1"/>
  <c r="L7328" i="1"/>
  <c r="L7392" i="1"/>
  <c r="L7435" i="1"/>
  <c r="L7513" i="1"/>
  <c r="L7556" i="1"/>
  <c r="L7627" i="1"/>
  <c r="L7669" i="1"/>
  <c r="L7733" i="1"/>
  <c r="L7776" i="1"/>
  <c r="L7840" i="1"/>
  <c r="L7867" i="1"/>
  <c r="L7915" i="1"/>
  <c r="L7941" i="1"/>
  <c r="L7984" i="1"/>
  <c r="L8005" i="1"/>
  <c r="L8047" i="1"/>
  <c r="L8068" i="1"/>
  <c r="L8101" i="1"/>
  <c r="L8123" i="1"/>
  <c r="L8155" i="1"/>
  <c r="L8176" i="1"/>
  <c r="L8217" i="1"/>
  <c r="L8239" i="1"/>
  <c r="L8272" i="1"/>
  <c r="L8293" i="1"/>
  <c r="L8325" i="1"/>
  <c r="L8347" i="1"/>
  <c r="L8388" i="1"/>
  <c r="L8409" i="1"/>
  <c r="L8443" i="1"/>
  <c r="L8464" i="1"/>
  <c r="L8496" i="1"/>
  <c r="L8517" i="1"/>
  <c r="L8559" i="1"/>
  <c r="L8580" i="1"/>
  <c r="L8613" i="1"/>
  <c r="L8635" i="1"/>
  <c r="L8667" i="1"/>
  <c r="L8688" i="1"/>
  <c r="L8720" i="1"/>
  <c r="L8736" i="1"/>
  <c r="L8753" i="1"/>
  <c r="L8768" i="1"/>
  <c r="L8785" i="1"/>
  <c r="L8800" i="1"/>
  <c r="L8817" i="1"/>
  <c r="L8832" i="1"/>
  <c r="L8849" i="1"/>
  <c r="L8864" i="1"/>
  <c r="L8881" i="1"/>
  <c r="L8896" i="1"/>
  <c r="L8913" i="1"/>
  <c r="L8928" i="1"/>
  <c r="L8945" i="1"/>
  <c r="L8960" i="1"/>
  <c r="L8977" i="1"/>
  <c r="L8992" i="1"/>
  <c r="L9009" i="1"/>
  <c r="L9024" i="1"/>
  <c r="L9041" i="1"/>
  <c r="L9056" i="1"/>
  <c r="L9073" i="1"/>
  <c r="L9088" i="1"/>
  <c r="L9104" i="1"/>
  <c r="L9105" i="1"/>
  <c r="L9120" i="1"/>
  <c r="L9121" i="1"/>
  <c r="L9136" i="1"/>
  <c r="L9137" i="1"/>
  <c r="L9152" i="1"/>
  <c r="L9153" i="1"/>
  <c r="L9168" i="1"/>
  <c r="L9169" i="1"/>
  <c r="L9184" i="1"/>
  <c r="L9185" i="1"/>
  <c r="L9200" i="1"/>
  <c r="L9201" i="1"/>
  <c r="L9216" i="1"/>
  <c r="L9217" i="1"/>
  <c r="L9232" i="1"/>
  <c r="L9233" i="1"/>
  <c r="L9248" i="1"/>
  <c r="L9249" i="1"/>
  <c r="L9264" i="1"/>
  <c r="L9265" i="1"/>
  <c r="L9280" i="1"/>
  <c r="L9281" i="1"/>
  <c r="L9296" i="1"/>
  <c r="L9297" i="1"/>
  <c r="L9312" i="1"/>
  <c r="L9313" i="1"/>
  <c r="L9328" i="1"/>
  <c r="L9329" i="1"/>
  <c r="L9344" i="1"/>
  <c r="L9345" i="1"/>
  <c r="L9360" i="1"/>
  <c r="L9361" i="1"/>
  <c r="L9376" i="1"/>
  <c r="L9377" i="1"/>
  <c r="L9392" i="1"/>
  <c r="L9393" i="1"/>
  <c r="L9408" i="1"/>
  <c r="L9409" i="1"/>
  <c r="L9424" i="1"/>
  <c r="L9425" i="1"/>
  <c r="L9440" i="1"/>
  <c r="L9441" i="1"/>
  <c r="L9456" i="1"/>
  <c r="L9457" i="1"/>
  <c r="L9472" i="1"/>
  <c r="L9473" i="1"/>
  <c r="L9488" i="1"/>
  <c r="L9489" i="1"/>
  <c r="L9504" i="1"/>
  <c r="L9505" i="1"/>
  <c r="L9520" i="1"/>
  <c r="L9521" i="1"/>
  <c r="L9536" i="1"/>
  <c r="L9537" i="1"/>
  <c r="L9552" i="1"/>
  <c r="L9553" i="1"/>
  <c r="L9568" i="1"/>
  <c r="L9569" i="1"/>
  <c r="L9584" i="1"/>
  <c r="L9585" i="1"/>
  <c r="L9600" i="1"/>
  <c r="L9601" i="1"/>
  <c r="L9616" i="1"/>
  <c r="L9617" i="1"/>
  <c r="L9632" i="1"/>
  <c r="L9633" i="1"/>
  <c r="L9648" i="1"/>
  <c r="L9649" i="1"/>
  <c r="C11" i="8"/>
  <c r="L2082" i="1" s="1"/>
  <c r="M130" i="1"/>
  <c r="M257" i="1"/>
  <c r="M258" i="1"/>
  <c r="M363" i="1"/>
  <c r="M427" i="1"/>
  <c r="M428" i="1"/>
  <c r="M491" i="1"/>
  <c r="M555" i="1"/>
  <c r="M556" i="1"/>
  <c r="M619" i="1"/>
  <c r="M683" i="1"/>
  <c r="M684" i="1"/>
  <c r="M747" i="1"/>
  <c r="M811" i="1"/>
  <c r="M812" i="1"/>
  <c r="M863" i="1"/>
  <c r="M895" i="1"/>
  <c r="M896" i="1"/>
  <c r="M927" i="1"/>
  <c r="M959" i="1"/>
  <c r="M960" i="1"/>
  <c r="M991" i="1"/>
  <c r="M1023" i="1"/>
  <c r="M1024" i="1"/>
  <c r="M1055" i="1"/>
  <c r="M1087" i="1"/>
  <c r="M1088" i="1"/>
  <c r="M1119" i="1"/>
  <c r="M1151" i="1"/>
  <c r="M1152" i="1"/>
  <c r="M1183" i="1"/>
  <c r="M1215" i="1"/>
  <c r="M1216" i="1"/>
  <c r="M1247" i="1"/>
  <c r="M1279" i="1"/>
  <c r="M1280" i="1"/>
  <c r="M1311" i="1"/>
  <c r="M1343" i="1"/>
  <c r="M1344" i="1"/>
  <c r="M1375" i="1"/>
  <c r="M1407" i="1"/>
  <c r="M1408" i="1"/>
  <c r="M1439" i="1"/>
  <c r="M1471" i="1"/>
  <c r="M1472" i="1"/>
  <c r="M1503" i="1"/>
  <c r="M1535" i="1"/>
  <c r="M1536" i="1"/>
  <c r="M1567" i="1"/>
  <c r="M1599" i="1"/>
  <c r="M1600" i="1"/>
  <c r="M1631" i="1"/>
  <c r="M1663" i="1"/>
  <c r="M1664" i="1"/>
  <c r="M1695" i="1"/>
  <c r="M1727" i="1"/>
  <c r="M1728" i="1"/>
  <c r="M1759" i="1"/>
  <c r="M1791" i="1"/>
  <c r="M1792" i="1"/>
  <c r="M1823" i="1"/>
  <c r="M1855" i="1"/>
  <c r="M1856" i="1"/>
  <c r="M1882" i="1"/>
  <c r="M1897" i="1"/>
  <c r="M1898" i="1"/>
  <c r="M1914" i="1"/>
  <c r="M1929" i="1"/>
  <c r="M1930" i="1"/>
  <c r="M1946" i="1"/>
  <c r="M1961" i="1"/>
  <c r="M1962" i="1"/>
  <c r="M1978" i="1"/>
  <c r="M1993" i="1"/>
  <c r="M1994" i="1"/>
  <c r="M2010" i="1"/>
  <c r="M2025" i="1"/>
  <c r="M2026" i="1"/>
  <c r="M2042" i="1"/>
  <c r="M2057" i="1"/>
  <c r="M2058" i="1"/>
  <c r="M2074" i="1"/>
  <c r="M2089" i="1"/>
  <c r="M2090" i="1"/>
  <c r="M2106" i="1"/>
  <c r="M2121" i="1"/>
  <c r="M2122" i="1"/>
  <c r="M2138" i="1"/>
  <c r="M2153" i="1"/>
  <c r="M2154" i="1"/>
  <c r="M2170" i="1"/>
  <c r="M2185" i="1"/>
  <c r="M2186" i="1"/>
  <c r="M2202" i="1"/>
  <c r="M2217" i="1"/>
  <c r="M2218" i="1"/>
  <c r="M2249" i="1"/>
  <c r="M2281" i="1"/>
  <c r="M2282" i="1"/>
  <c r="M2313" i="1"/>
  <c r="M2345" i="1"/>
  <c r="M2346" i="1"/>
  <c r="M2377" i="1"/>
  <c r="M2409" i="1"/>
  <c r="M2441" i="1"/>
  <c r="M2473" i="1"/>
  <c r="M2474" i="1"/>
  <c r="M2505" i="1"/>
  <c r="M2537" i="1"/>
  <c r="M2569" i="1"/>
  <c r="M2601" i="1"/>
  <c r="M2633" i="1"/>
  <c r="M2665" i="1"/>
  <c r="M2697" i="1"/>
  <c r="M2729" i="1"/>
  <c r="M2730" i="1"/>
  <c r="M2761" i="1"/>
  <c r="M2793" i="1"/>
  <c r="M2825" i="1"/>
  <c r="M2857" i="1"/>
  <c r="M2889" i="1"/>
  <c r="M2921" i="1"/>
  <c r="M2953" i="1"/>
  <c r="M2985" i="1"/>
  <c r="M2986" i="1"/>
  <c r="M3017" i="1"/>
  <c r="M3049" i="1"/>
  <c r="M3081" i="1"/>
  <c r="M3113" i="1"/>
  <c r="M3145" i="1"/>
  <c r="M3177" i="1"/>
  <c r="M3209" i="1"/>
  <c r="M3241" i="1"/>
  <c r="M3242" i="1"/>
  <c r="M3273" i="1"/>
  <c r="M3305" i="1"/>
  <c r="M3337" i="1"/>
  <c r="M3369" i="1"/>
  <c r="M3401" i="1"/>
  <c r="M3433" i="1"/>
  <c r="M3465" i="1"/>
  <c r="M3497" i="1"/>
  <c r="M3498" i="1"/>
  <c r="M3529" i="1"/>
  <c r="M3561" i="1"/>
  <c r="M3593" i="1"/>
  <c r="M3625" i="1"/>
  <c r="M3657" i="1"/>
  <c r="M3689" i="1"/>
  <c r="M3721" i="1"/>
  <c r="M3753" i="1"/>
  <c r="M3754" i="1"/>
  <c r="M3785" i="1"/>
  <c r="M3817" i="1"/>
  <c r="M3849" i="1"/>
  <c r="M3881" i="1"/>
  <c r="M3913" i="1"/>
  <c r="M3933" i="1"/>
  <c r="M3949" i="1"/>
  <c r="M3965" i="1"/>
  <c r="M3966" i="1"/>
  <c r="M3981" i="1"/>
  <c r="M3997" i="1"/>
  <c r="M4013" i="1"/>
  <c r="M4029" i="1"/>
  <c r="M4045" i="1"/>
  <c r="M4061" i="1"/>
  <c r="M4077" i="1"/>
  <c r="M4093" i="1"/>
  <c r="M4094" i="1"/>
  <c r="M4109" i="1"/>
  <c r="M4125" i="1"/>
  <c r="M4141" i="1"/>
  <c r="M4157" i="1"/>
  <c r="M4173" i="1"/>
  <c r="M4189" i="1"/>
  <c r="M4205" i="1"/>
  <c r="M4221" i="1"/>
  <c r="M4222" i="1"/>
  <c r="M4237" i="1"/>
  <c r="M4253" i="1"/>
  <c r="M4269" i="1"/>
  <c r="M4285" i="1"/>
  <c r="M4301" i="1"/>
  <c r="M4317" i="1"/>
  <c r="M4333" i="1"/>
  <c r="M4349" i="1"/>
  <c r="M4350" i="1"/>
  <c r="M4365" i="1"/>
  <c r="M4381" i="1"/>
  <c r="M4397" i="1"/>
  <c r="M4622" i="1"/>
  <c r="M4878" i="1"/>
  <c r="M5134" i="1"/>
  <c r="M5390" i="1"/>
  <c r="M5646" i="1"/>
  <c r="M7416" i="1"/>
  <c r="M7448" i="1"/>
  <c r="M7618" i="1"/>
  <c r="M7704" i="1"/>
  <c r="M7874" i="1"/>
  <c r="M7960" i="1"/>
  <c r="M8038" i="1"/>
  <c r="M8102" i="1"/>
  <c r="M8166" i="1"/>
  <c r="M8230" i="1"/>
  <c r="M8294" i="1"/>
  <c r="M8358" i="1"/>
  <c r="M8422" i="1"/>
  <c r="M8486" i="1"/>
  <c r="M8550" i="1"/>
  <c r="M8614" i="1"/>
  <c r="M8678" i="1"/>
  <c r="M8742" i="1"/>
  <c r="M8806" i="1"/>
  <c r="M8870" i="1"/>
  <c r="M8934" i="1"/>
  <c r="M8998" i="1"/>
  <c r="M9062" i="1"/>
  <c r="M9119" i="1"/>
  <c r="M9151" i="1"/>
  <c r="M9183" i="1"/>
  <c r="M9215" i="1"/>
  <c r="M9247" i="1"/>
  <c r="M9279" i="1"/>
  <c r="M9311" i="1"/>
  <c r="M9343" i="1"/>
  <c r="M9375" i="1"/>
  <c r="M9407" i="1"/>
  <c r="M9439" i="1"/>
  <c r="M9471" i="1"/>
  <c r="M9503" i="1"/>
  <c r="M9535" i="1"/>
  <c r="M9567" i="1"/>
  <c r="M9599" i="1"/>
  <c r="M9631" i="1"/>
  <c r="C4" i="8"/>
  <c r="B3" i="8" a="1"/>
  <c r="B3" i="8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O66" i="1" s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O129" i="1" s="1"/>
  <c r="K130" i="1"/>
  <c r="O130" i="1" s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O194" i="1" s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O257" i="1" s="1"/>
  <c r="K258" i="1"/>
  <c r="O258" i="1" s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O322" i="1" s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O363" i="1" s="1"/>
  <c r="K364" i="1"/>
  <c r="O364" i="1" s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O395" i="1" s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O427" i="1" s="1"/>
  <c r="K428" i="1"/>
  <c r="O428" i="1" s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O459" i="1" s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O491" i="1" s="1"/>
  <c r="K492" i="1"/>
  <c r="O492" i="1" s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O523" i="1" s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O555" i="1" s="1"/>
  <c r="K556" i="1"/>
  <c r="O556" i="1" s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O587" i="1" s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O619" i="1" s="1"/>
  <c r="K620" i="1"/>
  <c r="O620" i="1" s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O651" i="1" s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O683" i="1" s="1"/>
  <c r="K684" i="1"/>
  <c r="O684" i="1" s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O715" i="1" s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O747" i="1" s="1"/>
  <c r="K748" i="1"/>
  <c r="O748" i="1" s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O779" i="1" s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O811" i="1" s="1"/>
  <c r="K812" i="1"/>
  <c r="O812" i="1" s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O843" i="1" s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O863" i="1" s="1"/>
  <c r="K864" i="1"/>
  <c r="O864" i="1" s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O879" i="1" s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O895" i="1" s="1"/>
  <c r="K896" i="1"/>
  <c r="O896" i="1" s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O911" i="1" s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O927" i="1" s="1"/>
  <c r="K928" i="1"/>
  <c r="O928" i="1" s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O943" i="1" s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O959" i="1" s="1"/>
  <c r="K960" i="1"/>
  <c r="O960" i="1" s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O975" i="1" s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O991" i="1" s="1"/>
  <c r="K992" i="1"/>
  <c r="O992" i="1" s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O1007" i="1" s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O1023" i="1" s="1"/>
  <c r="K1024" i="1"/>
  <c r="O1024" i="1" s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O1039" i="1" s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O1055" i="1" s="1"/>
  <c r="K1056" i="1"/>
  <c r="O1056" i="1" s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O1071" i="1" s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O1087" i="1" s="1"/>
  <c r="K1088" i="1"/>
  <c r="O1088" i="1" s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O1103" i="1" s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O1119" i="1" s="1"/>
  <c r="K1120" i="1"/>
  <c r="O1120" i="1" s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O1135" i="1" s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O1151" i="1" s="1"/>
  <c r="K1152" i="1"/>
  <c r="O1152" i="1" s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O1167" i="1" s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O1183" i="1" s="1"/>
  <c r="K1184" i="1"/>
  <c r="O1184" i="1" s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O1199" i="1" s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O1215" i="1" s="1"/>
  <c r="K1216" i="1"/>
  <c r="O1216" i="1" s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O1231" i="1" s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O1247" i="1" s="1"/>
  <c r="K1248" i="1"/>
  <c r="O1248" i="1" s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O1263" i="1" s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O1279" i="1" s="1"/>
  <c r="K1280" i="1"/>
  <c r="O1280" i="1" s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O1295" i="1" s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O1311" i="1" s="1"/>
  <c r="K1312" i="1"/>
  <c r="O1312" i="1" s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O1327" i="1" s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O1343" i="1" s="1"/>
  <c r="K1344" i="1"/>
  <c r="O1344" i="1" s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O1359" i="1" s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O1375" i="1" s="1"/>
  <c r="K1376" i="1"/>
  <c r="O1376" i="1" s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O1391" i="1" s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O1407" i="1" s="1"/>
  <c r="K1408" i="1"/>
  <c r="O1408" i="1" s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O1423" i="1" s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O1439" i="1" s="1"/>
  <c r="K1440" i="1"/>
  <c r="O1440" i="1" s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O1455" i="1" s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O1471" i="1" s="1"/>
  <c r="K1472" i="1"/>
  <c r="O1472" i="1" s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O1487" i="1" s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O1503" i="1" s="1"/>
  <c r="K1504" i="1"/>
  <c r="O1504" i="1" s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O1519" i="1" s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O1535" i="1" s="1"/>
  <c r="K1536" i="1"/>
  <c r="O1536" i="1" s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O1551" i="1" s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O1567" i="1" s="1"/>
  <c r="K1568" i="1"/>
  <c r="O1568" i="1" s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O1583" i="1" s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O1599" i="1" s="1"/>
  <c r="K1600" i="1"/>
  <c r="O1600" i="1" s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O1615" i="1" s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O1631" i="1" s="1"/>
  <c r="K1632" i="1"/>
  <c r="O1632" i="1" s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O1647" i="1" s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O1663" i="1" s="1"/>
  <c r="K1664" i="1"/>
  <c r="O1664" i="1" s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O1679" i="1" s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O1695" i="1" s="1"/>
  <c r="K1696" i="1"/>
  <c r="O1696" i="1" s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O1711" i="1" s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O1727" i="1" s="1"/>
  <c r="K1728" i="1"/>
  <c r="O1728" i="1" s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O1743" i="1" s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O1759" i="1" s="1"/>
  <c r="K1760" i="1"/>
  <c r="O1760" i="1" s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O1775" i="1" s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O1791" i="1" s="1"/>
  <c r="K1792" i="1"/>
  <c r="O1792" i="1" s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O1807" i="1" s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O1823" i="1" s="1"/>
  <c r="K1824" i="1"/>
  <c r="O1824" i="1" s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O1839" i="1" s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O1855" i="1" s="1"/>
  <c r="K1856" i="1"/>
  <c r="O1856" i="1" s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O1871" i="1" s="1"/>
  <c r="K1872" i="1"/>
  <c r="K1873" i="1"/>
  <c r="K1874" i="1"/>
  <c r="K1875" i="1"/>
  <c r="K1876" i="1"/>
  <c r="K1877" i="1"/>
  <c r="K1878" i="1"/>
  <c r="K1879" i="1"/>
  <c r="K1880" i="1"/>
  <c r="K1881" i="1"/>
  <c r="O1881" i="1" s="1"/>
  <c r="K1882" i="1"/>
  <c r="O1882" i="1" s="1"/>
  <c r="K1883" i="1"/>
  <c r="K1884" i="1"/>
  <c r="K1885" i="1"/>
  <c r="K1886" i="1"/>
  <c r="K1887" i="1"/>
  <c r="K1888" i="1"/>
  <c r="K1889" i="1"/>
  <c r="K1890" i="1"/>
  <c r="O1890" i="1" s="1"/>
  <c r="K1891" i="1"/>
  <c r="K1892" i="1"/>
  <c r="K1893" i="1"/>
  <c r="K1894" i="1"/>
  <c r="K1895" i="1"/>
  <c r="K1896" i="1"/>
  <c r="K1897" i="1"/>
  <c r="O1897" i="1" s="1"/>
  <c r="K1898" i="1"/>
  <c r="O1898" i="1" s="1"/>
  <c r="K1899" i="1"/>
  <c r="K1900" i="1"/>
  <c r="K1901" i="1"/>
  <c r="K1902" i="1"/>
  <c r="K1903" i="1"/>
  <c r="K1904" i="1"/>
  <c r="K1905" i="1"/>
  <c r="K1906" i="1"/>
  <c r="O1906" i="1" s="1"/>
  <c r="K1907" i="1"/>
  <c r="K1908" i="1"/>
  <c r="K1909" i="1"/>
  <c r="K1910" i="1"/>
  <c r="K1911" i="1"/>
  <c r="K1912" i="1"/>
  <c r="K1913" i="1"/>
  <c r="O1913" i="1" s="1"/>
  <c r="K1914" i="1"/>
  <c r="O1914" i="1" s="1"/>
  <c r="K1915" i="1"/>
  <c r="K1916" i="1"/>
  <c r="K1917" i="1"/>
  <c r="K1918" i="1"/>
  <c r="K1919" i="1"/>
  <c r="K1920" i="1"/>
  <c r="K1921" i="1"/>
  <c r="K1922" i="1"/>
  <c r="O1922" i="1" s="1"/>
  <c r="K1923" i="1"/>
  <c r="K1924" i="1"/>
  <c r="K1925" i="1"/>
  <c r="K1926" i="1"/>
  <c r="K1927" i="1"/>
  <c r="K1928" i="1"/>
  <c r="K1929" i="1"/>
  <c r="O1929" i="1" s="1"/>
  <c r="K1930" i="1"/>
  <c r="O1930" i="1" s="1"/>
  <c r="K1931" i="1"/>
  <c r="K1932" i="1"/>
  <c r="K1933" i="1"/>
  <c r="K1934" i="1"/>
  <c r="K1935" i="1"/>
  <c r="K1936" i="1"/>
  <c r="K1937" i="1"/>
  <c r="K1938" i="1"/>
  <c r="O1938" i="1" s="1"/>
  <c r="K1939" i="1"/>
  <c r="K1940" i="1"/>
  <c r="K1941" i="1"/>
  <c r="K1942" i="1"/>
  <c r="K1943" i="1"/>
  <c r="K1944" i="1"/>
  <c r="K1945" i="1"/>
  <c r="O1945" i="1" s="1"/>
  <c r="K1946" i="1"/>
  <c r="O1946" i="1" s="1"/>
  <c r="K1947" i="1"/>
  <c r="K1948" i="1"/>
  <c r="K1949" i="1"/>
  <c r="K1950" i="1"/>
  <c r="K1951" i="1"/>
  <c r="K1952" i="1"/>
  <c r="K1953" i="1"/>
  <c r="K1954" i="1"/>
  <c r="O1954" i="1" s="1"/>
  <c r="K1955" i="1"/>
  <c r="K1956" i="1"/>
  <c r="K1957" i="1"/>
  <c r="K1958" i="1"/>
  <c r="K1959" i="1"/>
  <c r="K1960" i="1"/>
  <c r="K1961" i="1"/>
  <c r="O1961" i="1" s="1"/>
  <c r="K1962" i="1"/>
  <c r="O1962" i="1" s="1"/>
  <c r="K1963" i="1"/>
  <c r="K1964" i="1"/>
  <c r="K1965" i="1"/>
  <c r="K1966" i="1"/>
  <c r="K1967" i="1"/>
  <c r="K1968" i="1"/>
  <c r="K1969" i="1"/>
  <c r="K1970" i="1"/>
  <c r="O1970" i="1" s="1"/>
  <c r="K1971" i="1"/>
  <c r="K1972" i="1"/>
  <c r="K1973" i="1"/>
  <c r="K1974" i="1"/>
  <c r="K1975" i="1"/>
  <c r="K1976" i="1"/>
  <c r="K1977" i="1"/>
  <c r="O1977" i="1" s="1"/>
  <c r="K1978" i="1"/>
  <c r="O1978" i="1" s="1"/>
  <c r="K1979" i="1"/>
  <c r="K1980" i="1"/>
  <c r="K1981" i="1"/>
  <c r="K1982" i="1"/>
  <c r="K1983" i="1"/>
  <c r="K1984" i="1"/>
  <c r="K1985" i="1"/>
  <c r="K1986" i="1"/>
  <c r="O1986" i="1" s="1"/>
  <c r="K1987" i="1"/>
  <c r="K1988" i="1"/>
  <c r="K1989" i="1"/>
  <c r="K1990" i="1"/>
  <c r="K1991" i="1"/>
  <c r="K1992" i="1"/>
  <c r="K1993" i="1"/>
  <c r="O1993" i="1" s="1"/>
  <c r="K1994" i="1"/>
  <c r="O1994" i="1" s="1"/>
  <c r="K1995" i="1"/>
  <c r="K1996" i="1"/>
  <c r="K1997" i="1"/>
  <c r="K1998" i="1"/>
  <c r="K1999" i="1"/>
  <c r="K2000" i="1"/>
  <c r="K2001" i="1"/>
  <c r="K2002" i="1"/>
  <c r="O2002" i="1" s="1"/>
  <c r="K2003" i="1"/>
  <c r="K2004" i="1"/>
  <c r="K2005" i="1"/>
  <c r="K2006" i="1"/>
  <c r="K2007" i="1"/>
  <c r="K2008" i="1"/>
  <c r="K2009" i="1"/>
  <c r="O2009" i="1" s="1"/>
  <c r="K2010" i="1"/>
  <c r="O2010" i="1" s="1"/>
  <c r="K2011" i="1"/>
  <c r="K2012" i="1"/>
  <c r="K2013" i="1"/>
  <c r="K2014" i="1"/>
  <c r="K2015" i="1"/>
  <c r="K2016" i="1"/>
  <c r="K2017" i="1"/>
  <c r="K2018" i="1"/>
  <c r="O2018" i="1" s="1"/>
  <c r="K2019" i="1"/>
  <c r="K2020" i="1"/>
  <c r="K2021" i="1"/>
  <c r="K2022" i="1"/>
  <c r="K2023" i="1"/>
  <c r="K2024" i="1"/>
  <c r="K2025" i="1"/>
  <c r="O2025" i="1" s="1"/>
  <c r="K2026" i="1"/>
  <c r="O2026" i="1" s="1"/>
  <c r="K2027" i="1"/>
  <c r="K2028" i="1"/>
  <c r="K2029" i="1"/>
  <c r="K2030" i="1"/>
  <c r="K2031" i="1"/>
  <c r="K2032" i="1"/>
  <c r="K2033" i="1"/>
  <c r="K2034" i="1"/>
  <c r="O2034" i="1" s="1"/>
  <c r="K2035" i="1"/>
  <c r="K2036" i="1"/>
  <c r="K2037" i="1"/>
  <c r="K2038" i="1"/>
  <c r="K2039" i="1"/>
  <c r="K2040" i="1"/>
  <c r="K2041" i="1"/>
  <c r="O2041" i="1" s="1"/>
  <c r="K2042" i="1"/>
  <c r="O2042" i="1" s="1"/>
  <c r="K2043" i="1"/>
  <c r="K2044" i="1"/>
  <c r="K2045" i="1"/>
  <c r="K2046" i="1"/>
  <c r="K2047" i="1"/>
  <c r="K2048" i="1"/>
  <c r="K2049" i="1"/>
  <c r="K2050" i="1"/>
  <c r="O2050" i="1" s="1"/>
  <c r="K2051" i="1"/>
  <c r="K2052" i="1"/>
  <c r="K2053" i="1"/>
  <c r="K2054" i="1"/>
  <c r="K2055" i="1"/>
  <c r="K2056" i="1"/>
  <c r="K2057" i="1"/>
  <c r="O2057" i="1" s="1"/>
  <c r="K2058" i="1"/>
  <c r="O2058" i="1" s="1"/>
  <c r="K2059" i="1"/>
  <c r="K2060" i="1"/>
  <c r="K2061" i="1"/>
  <c r="K2062" i="1"/>
  <c r="K2063" i="1"/>
  <c r="K2064" i="1"/>
  <c r="K2065" i="1"/>
  <c r="K2066" i="1"/>
  <c r="O2066" i="1" s="1"/>
  <c r="K2067" i="1"/>
  <c r="K2068" i="1"/>
  <c r="K2069" i="1"/>
  <c r="K2070" i="1"/>
  <c r="K2071" i="1"/>
  <c r="K2072" i="1"/>
  <c r="K2073" i="1"/>
  <c r="O2073" i="1" s="1"/>
  <c r="K2074" i="1"/>
  <c r="O2074" i="1" s="1"/>
  <c r="K2075" i="1"/>
  <c r="K2076" i="1"/>
  <c r="K2077" i="1"/>
  <c r="K2078" i="1"/>
  <c r="K2079" i="1"/>
  <c r="K2080" i="1"/>
  <c r="K2081" i="1"/>
  <c r="K2082" i="1"/>
  <c r="O2082" i="1" s="1"/>
  <c r="K2083" i="1"/>
  <c r="K2084" i="1"/>
  <c r="K2085" i="1"/>
  <c r="K2086" i="1"/>
  <c r="K2087" i="1"/>
  <c r="K2088" i="1"/>
  <c r="K2089" i="1"/>
  <c r="O2089" i="1" s="1"/>
  <c r="K2090" i="1"/>
  <c r="O2090" i="1" s="1"/>
  <c r="K2091" i="1"/>
  <c r="K2092" i="1"/>
  <c r="K2093" i="1"/>
  <c r="K2094" i="1"/>
  <c r="K2095" i="1"/>
  <c r="K2096" i="1"/>
  <c r="K2097" i="1"/>
  <c r="K2098" i="1"/>
  <c r="O2098" i="1" s="1"/>
  <c r="K2099" i="1"/>
  <c r="K2100" i="1"/>
  <c r="K2101" i="1"/>
  <c r="K2102" i="1"/>
  <c r="K2103" i="1"/>
  <c r="K2104" i="1"/>
  <c r="K2105" i="1"/>
  <c r="O2105" i="1" s="1"/>
  <c r="K2106" i="1"/>
  <c r="O2106" i="1" s="1"/>
  <c r="K2107" i="1"/>
  <c r="K2108" i="1"/>
  <c r="K2109" i="1"/>
  <c r="K2110" i="1"/>
  <c r="K2111" i="1"/>
  <c r="K2112" i="1"/>
  <c r="K2113" i="1"/>
  <c r="K2114" i="1"/>
  <c r="O2114" i="1" s="1"/>
  <c r="K2115" i="1"/>
  <c r="K2116" i="1"/>
  <c r="K2117" i="1"/>
  <c r="K2118" i="1"/>
  <c r="K2119" i="1"/>
  <c r="K2120" i="1"/>
  <c r="K2121" i="1"/>
  <c r="O2121" i="1" s="1"/>
  <c r="K2122" i="1"/>
  <c r="O2122" i="1" s="1"/>
  <c r="K2123" i="1"/>
  <c r="K2124" i="1"/>
  <c r="K2125" i="1"/>
  <c r="K2126" i="1"/>
  <c r="K2127" i="1"/>
  <c r="K2128" i="1"/>
  <c r="K2129" i="1"/>
  <c r="K2130" i="1"/>
  <c r="O2130" i="1" s="1"/>
  <c r="K2131" i="1"/>
  <c r="K2132" i="1"/>
  <c r="K2133" i="1"/>
  <c r="K2134" i="1"/>
  <c r="K2135" i="1"/>
  <c r="K2136" i="1"/>
  <c r="K2137" i="1"/>
  <c r="O2137" i="1" s="1"/>
  <c r="K2138" i="1"/>
  <c r="O2138" i="1" s="1"/>
  <c r="K2139" i="1"/>
  <c r="K2140" i="1"/>
  <c r="K2141" i="1"/>
  <c r="K2142" i="1"/>
  <c r="K2143" i="1"/>
  <c r="K2144" i="1"/>
  <c r="K2145" i="1"/>
  <c r="K2146" i="1"/>
  <c r="O2146" i="1" s="1"/>
  <c r="K2147" i="1"/>
  <c r="K2148" i="1"/>
  <c r="K2149" i="1"/>
  <c r="K2150" i="1"/>
  <c r="K2151" i="1"/>
  <c r="K2152" i="1"/>
  <c r="K2153" i="1"/>
  <c r="O2153" i="1" s="1"/>
  <c r="K2154" i="1"/>
  <c r="O2154" i="1" s="1"/>
  <c r="K2155" i="1"/>
  <c r="K2156" i="1"/>
  <c r="K2157" i="1"/>
  <c r="K2158" i="1"/>
  <c r="K2159" i="1"/>
  <c r="K2160" i="1"/>
  <c r="K2161" i="1"/>
  <c r="K2162" i="1"/>
  <c r="O2162" i="1" s="1"/>
  <c r="K2163" i="1"/>
  <c r="K2164" i="1"/>
  <c r="K2165" i="1"/>
  <c r="K2166" i="1"/>
  <c r="K2167" i="1"/>
  <c r="K2168" i="1"/>
  <c r="K2169" i="1"/>
  <c r="O2169" i="1" s="1"/>
  <c r="K2170" i="1"/>
  <c r="O2170" i="1" s="1"/>
  <c r="K2171" i="1"/>
  <c r="K2172" i="1"/>
  <c r="K2173" i="1"/>
  <c r="K2174" i="1"/>
  <c r="K2175" i="1"/>
  <c r="K2176" i="1"/>
  <c r="K2177" i="1"/>
  <c r="K2178" i="1"/>
  <c r="O2178" i="1" s="1"/>
  <c r="K2179" i="1"/>
  <c r="K2180" i="1"/>
  <c r="K2181" i="1"/>
  <c r="K2182" i="1"/>
  <c r="K2183" i="1"/>
  <c r="K2184" i="1"/>
  <c r="K2185" i="1"/>
  <c r="O2185" i="1" s="1"/>
  <c r="K2186" i="1"/>
  <c r="O2186" i="1" s="1"/>
  <c r="K2187" i="1"/>
  <c r="K2188" i="1"/>
  <c r="K2189" i="1"/>
  <c r="K2190" i="1"/>
  <c r="K2191" i="1"/>
  <c r="K2192" i="1"/>
  <c r="K2193" i="1"/>
  <c r="K2194" i="1"/>
  <c r="O2194" i="1" s="1"/>
  <c r="K2195" i="1"/>
  <c r="K2196" i="1"/>
  <c r="K2197" i="1"/>
  <c r="K2198" i="1"/>
  <c r="K2199" i="1"/>
  <c r="K2200" i="1"/>
  <c r="K2201" i="1"/>
  <c r="O2201" i="1" s="1"/>
  <c r="K2202" i="1"/>
  <c r="O2202" i="1" s="1"/>
  <c r="K2203" i="1"/>
  <c r="K2204" i="1"/>
  <c r="K2205" i="1"/>
  <c r="K2206" i="1"/>
  <c r="K2207" i="1"/>
  <c r="K2208" i="1"/>
  <c r="K2209" i="1"/>
  <c r="K2210" i="1"/>
  <c r="O2210" i="1" s="1"/>
  <c r="K2211" i="1"/>
  <c r="K2212" i="1"/>
  <c r="K2213" i="1"/>
  <c r="K2214" i="1"/>
  <c r="K2215" i="1"/>
  <c r="K2216" i="1"/>
  <c r="K2217" i="1"/>
  <c r="O2217" i="1" s="1"/>
  <c r="K2218" i="1"/>
  <c r="O2218" i="1" s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O2233" i="1" s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O2249" i="1" s="1"/>
  <c r="K2250" i="1"/>
  <c r="O2250" i="1" s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O2265" i="1" s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O2281" i="1" s="1"/>
  <c r="K2282" i="1"/>
  <c r="O2282" i="1" s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O2297" i="1" s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O2313" i="1" s="1"/>
  <c r="K2314" i="1"/>
  <c r="O2314" i="1" s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O2329" i="1" s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O2345" i="1" s="1"/>
  <c r="K2346" i="1"/>
  <c r="O2346" i="1" s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O2361" i="1" s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O2377" i="1" s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O2393" i="1" s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O2409" i="1" s="1"/>
  <c r="K2410" i="1"/>
  <c r="O2410" i="1" s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O2425" i="1" s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O2441" i="1" s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O2457" i="1" s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O2473" i="1" s="1"/>
  <c r="K2474" i="1"/>
  <c r="O2474" i="1" s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O2489" i="1" s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O2505" i="1" s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O2521" i="1" s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O2537" i="1" s="1"/>
  <c r="K2538" i="1"/>
  <c r="O2538" i="1" s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O2553" i="1" s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O2569" i="1" s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O2585" i="1" s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O2601" i="1" s="1"/>
  <c r="K2602" i="1"/>
  <c r="O2602" i="1" s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O2617" i="1" s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O2633" i="1" s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O2649" i="1" s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O2665" i="1" s="1"/>
  <c r="K2666" i="1"/>
  <c r="O2666" i="1" s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O2681" i="1" s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O2697" i="1" s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O2713" i="1" s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O2729" i="1" s="1"/>
  <c r="K2730" i="1"/>
  <c r="O2730" i="1" s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O2745" i="1" s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O2761" i="1" s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O2777" i="1" s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O2793" i="1" s="1"/>
  <c r="K2794" i="1"/>
  <c r="O2794" i="1" s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O2809" i="1" s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O2825" i="1" s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O2841" i="1" s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O2857" i="1" s="1"/>
  <c r="K2858" i="1"/>
  <c r="O2858" i="1" s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O2873" i="1" s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O2889" i="1" s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O2905" i="1" s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O2921" i="1" s="1"/>
  <c r="K2922" i="1"/>
  <c r="O2922" i="1" s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O2937" i="1" s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O2953" i="1" s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O2969" i="1" s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O2985" i="1" s="1"/>
  <c r="K2986" i="1"/>
  <c r="O2986" i="1" s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O3001" i="1" s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O3017" i="1" s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O3033" i="1" s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O3049" i="1" s="1"/>
  <c r="K3050" i="1"/>
  <c r="O3050" i="1" s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O3065" i="1" s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O3081" i="1" s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O3097" i="1" s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O3113" i="1" s="1"/>
  <c r="K3114" i="1"/>
  <c r="O3114" i="1" s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O3129" i="1" s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O3145" i="1" s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O3161" i="1" s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O3177" i="1" s="1"/>
  <c r="K3178" i="1"/>
  <c r="O3178" i="1" s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O3193" i="1" s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O3209" i="1" s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O3225" i="1" s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O3241" i="1" s="1"/>
  <c r="K3242" i="1"/>
  <c r="O3242" i="1" s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O3257" i="1" s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O3273" i="1" s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O3289" i="1" s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O3305" i="1" s="1"/>
  <c r="K3306" i="1"/>
  <c r="O3306" i="1" s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O3321" i="1" s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O3337" i="1" s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O3353" i="1" s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O3369" i="1" s="1"/>
  <c r="K3370" i="1"/>
  <c r="O3370" i="1" s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O3385" i="1" s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O3401" i="1" s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O3417" i="1" s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O3433" i="1" s="1"/>
  <c r="K3434" i="1"/>
  <c r="O3434" i="1" s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O3449" i="1" s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O3465" i="1" s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O3481" i="1" s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O3497" i="1" s="1"/>
  <c r="K3498" i="1"/>
  <c r="O3498" i="1" s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O3513" i="1" s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O3529" i="1" s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O3545" i="1" s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O3561" i="1" s="1"/>
  <c r="K3562" i="1"/>
  <c r="O3562" i="1" s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O3577" i="1" s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O3593" i="1" s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O3609" i="1" s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O3625" i="1" s="1"/>
  <c r="K3626" i="1"/>
  <c r="O3626" i="1" s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O3641" i="1" s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O3657" i="1" s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O3673" i="1" s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O3689" i="1" s="1"/>
  <c r="K3690" i="1"/>
  <c r="O3690" i="1" s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O3705" i="1" s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O3721" i="1" s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O3737" i="1" s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O3753" i="1" s="1"/>
  <c r="K3754" i="1"/>
  <c r="O3754" i="1" s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O3769" i="1" s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O3785" i="1" s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O3801" i="1" s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O3817" i="1" s="1"/>
  <c r="K3818" i="1"/>
  <c r="O3818" i="1" s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O3833" i="1" s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O3849" i="1" s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O3865" i="1" s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O3881" i="1" s="1"/>
  <c r="K3882" i="1"/>
  <c r="O3882" i="1" s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O3897" i="1" s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O3913" i="1" s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O3925" i="1" s="1"/>
  <c r="K3926" i="1"/>
  <c r="K3927" i="1"/>
  <c r="K3928" i="1"/>
  <c r="K3929" i="1"/>
  <c r="K3930" i="1"/>
  <c r="K3931" i="1"/>
  <c r="K3932" i="1"/>
  <c r="K3933" i="1"/>
  <c r="O3933" i="1" s="1"/>
  <c r="K3934" i="1"/>
  <c r="O3934" i="1" s="1"/>
  <c r="K3935" i="1"/>
  <c r="K3936" i="1"/>
  <c r="K3937" i="1"/>
  <c r="K3938" i="1"/>
  <c r="K3939" i="1"/>
  <c r="K3940" i="1"/>
  <c r="K3941" i="1"/>
  <c r="O3941" i="1" s="1"/>
  <c r="K3942" i="1"/>
  <c r="K3943" i="1"/>
  <c r="K3944" i="1"/>
  <c r="K3945" i="1"/>
  <c r="K3946" i="1"/>
  <c r="K3947" i="1"/>
  <c r="K3948" i="1"/>
  <c r="K3949" i="1"/>
  <c r="O3949" i="1" s="1"/>
  <c r="K3950" i="1"/>
  <c r="K3951" i="1"/>
  <c r="K3952" i="1"/>
  <c r="K3953" i="1"/>
  <c r="K3954" i="1"/>
  <c r="K3955" i="1"/>
  <c r="K3956" i="1"/>
  <c r="K3957" i="1"/>
  <c r="O3957" i="1" s="1"/>
  <c r="K3958" i="1"/>
  <c r="K3959" i="1"/>
  <c r="K3960" i="1"/>
  <c r="K3961" i="1"/>
  <c r="K3962" i="1"/>
  <c r="K3963" i="1"/>
  <c r="K3964" i="1"/>
  <c r="K3965" i="1"/>
  <c r="O3965" i="1" s="1"/>
  <c r="K3966" i="1"/>
  <c r="O3966" i="1" s="1"/>
  <c r="K3967" i="1"/>
  <c r="K3968" i="1"/>
  <c r="K3969" i="1"/>
  <c r="K3970" i="1"/>
  <c r="K3971" i="1"/>
  <c r="K3972" i="1"/>
  <c r="K3973" i="1"/>
  <c r="O3973" i="1" s="1"/>
  <c r="K3974" i="1"/>
  <c r="K3975" i="1"/>
  <c r="K3976" i="1"/>
  <c r="K3977" i="1"/>
  <c r="K3978" i="1"/>
  <c r="K3979" i="1"/>
  <c r="K3980" i="1"/>
  <c r="K3981" i="1"/>
  <c r="O3981" i="1" s="1"/>
  <c r="K3982" i="1"/>
  <c r="K3983" i="1"/>
  <c r="K3984" i="1"/>
  <c r="K3985" i="1"/>
  <c r="K3986" i="1"/>
  <c r="K3987" i="1"/>
  <c r="K3988" i="1"/>
  <c r="K3989" i="1"/>
  <c r="O3989" i="1" s="1"/>
  <c r="K3990" i="1"/>
  <c r="K3991" i="1"/>
  <c r="K3992" i="1"/>
  <c r="K3993" i="1"/>
  <c r="K3994" i="1"/>
  <c r="K3995" i="1"/>
  <c r="K3996" i="1"/>
  <c r="K3997" i="1"/>
  <c r="O3997" i="1" s="1"/>
  <c r="K3998" i="1"/>
  <c r="O3998" i="1" s="1"/>
  <c r="K3999" i="1"/>
  <c r="K4000" i="1"/>
  <c r="K4001" i="1"/>
  <c r="K4002" i="1"/>
  <c r="K4003" i="1"/>
  <c r="K4004" i="1"/>
  <c r="K4005" i="1"/>
  <c r="O4005" i="1" s="1"/>
  <c r="K4006" i="1"/>
  <c r="K4007" i="1"/>
  <c r="K4008" i="1"/>
  <c r="K4009" i="1"/>
  <c r="K4010" i="1"/>
  <c r="K4011" i="1"/>
  <c r="K4012" i="1"/>
  <c r="K4013" i="1"/>
  <c r="O4013" i="1" s="1"/>
  <c r="K4014" i="1"/>
  <c r="K4015" i="1"/>
  <c r="K4016" i="1"/>
  <c r="K4017" i="1"/>
  <c r="K4018" i="1"/>
  <c r="K4019" i="1"/>
  <c r="K4020" i="1"/>
  <c r="K4021" i="1"/>
  <c r="O4021" i="1" s="1"/>
  <c r="K4022" i="1"/>
  <c r="K4023" i="1"/>
  <c r="K4024" i="1"/>
  <c r="K4025" i="1"/>
  <c r="K4026" i="1"/>
  <c r="K4027" i="1"/>
  <c r="K4028" i="1"/>
  <c r="K4029" i="1"/>
  <c r="O4029" i="1" s="1"/>
  <c r="K4030" i="1"/>
  <c r="O4030" i="1" s="1"/>
  <c r="K4031" i="1"/>
  <c r="K4032" i="1"/>
  <c r="K4033" i="1"/>
  <c r="K4034" i="1"/>
  <c r="K4035" i="1"/>
  <c r="K4036" i="1"/>
  <c r="K4037" i="1"/>
  <c r="O4037" i="1" s="1"/>
  <c r="K4038" i="1"/>
  <c r="K4039" i="1"/>
  <c r="K4040" i="1"/>
  <c r="K4041" i="1"/>
  <c r="K4042" i="1"/>
  <c r="K4043" i="1"/>
  <c r="K4044" i="1"/>
  <c r="K4045" i="1"/>
  <c r="O4045" i="1" s="1"/>
  <c r="K4046" i="1"/>
  <c r="K4047" i="1"/>
  <c r="K4048" i="1"/>
  <c r="K4049" i="1"/>
  <c r="K4050" i="1"/>
  <c r="K4051" i="1"/>
  <c r="K4052" i="1"/>
  <c r="K4053" i="1"/>
  <c r="O4053" i="1" s="1"/>
  <c r="K4054" i="1"/>
  <c r="K4055" i="1"/>
  <c r="K4056" i="1"/>
  <c r="K4057" i="1"/>
  <c r="K4058" i="1"/>
  <c r="K4059" i="1"/>
  <c r="K4060" i="1"/>
  <c r="K4061" i="1"/>
  <c r="O4061" i="1" s="1"/>
  <c r="K4062" i="1"/>
  <c r="O4062" i="1" s="1"/>
  <c r="K4063" i="1"/>
  <c r="K4064" i="1"/>
  <c r="K4065" i="1"/>
  <c r="K4066" i="1"/>
  <c r="K4067" i="1"/>
  <c r="K4068" i="1"/>
  <c r="K4069" i="1"/>
  <c r="O4069" i="1" s="1"/>
  <c r="K4070" i="1"/>
  <c r="K4071" i="1"/>
  <c r="K4072" i="1"/>
  <c r="K4073" i="1"/>
  <c r="K4074" i="1"/>
  <c r="K4075" i="1"/>
  <c r="K4076" i="1"/>
  <c r="K4077" i="1"/>
  <c r="O4077" i="1" s="1"/>
  <c r="K4078" i="1"/>
  <c r="K4079" i="1"/>
  <c r="K4080" i="1"/>
  <c r="K4081" i="1"/>
  <c r="K4082" i="1"/>
  <c r="K4083" i="1"/>
  <c r="K4084" i="1"/>
  <c r="K4085" i="1"/>
  <c r="O4085" i="1" s="1"/>
  <c r="K4086" i="1"/>
  <c r="K4087" i="1"/>
  <c r="K4088" i="1"/>
  <c r="K4089" i="1"/>
  <c r="K4090" i="1"/>
  <c r="K4091" i="1"/>
  <c r="K4092" i="1"/>
  <c r="K4093" i="1"/>
  <c r="O4093" i="1" s="1"/>
  <c r="K4094" i="1"/>
  <c r="O4094" i="1" s="1"/>
  <c r="K4095" i="1"/>
  <c r="K4096" i="1"/>
  <c r="K4097" i="1"/>
  <c r="K4098" i="1"/>
  <c r="K4099" i="1"/>
  <c r="K4100" i="1"/>
  <c r="K4101" i="1"/>
  <c r="O4101" i="1" s="1"/>
  <c r="K4102" i="1"/>
  <c r="K4103" i="1"/>
  <c r="K4104" i="1"/>
  <c r="K4105" i="1"/>
  <c r="K4106" i="1"/>
  <c r="K4107" i="1"/>
  <c r="K4108" i="1"/>
  <c r="K4109" i="1"/>
  <c r="O4109" i="1" s="1"/>
  <c r="K4110" i="1"/>
  <c r="K4111" i="1"/>
  <c r="K4112" i="1"/>
  <c r="K4113" i="1"/>
  <c r="K4114" i="1"/>
  <c r="K4115" i="1"/>
  <c r="K4116" i="1"/>
  <c r="K4117" i="1"/>
  <c r="O4117" i="1" s="1"/>
  <c r="K4118" i="1"/>
  <c r="K4119" i="1"/>
  <c r="K4120" i="1"/>
  <c r="K4121" i="1"/>
  <c r="K4122" i="1"/>
  <c r="K4123" i="1"/>
  <c r="K4124" i="1"/>
  <c r="K4125" i="1"/>
  <c r="O4125" i="1" s="1"/>
  <c r="K4126" i="1"/>
  <c r="O4126" i="1" s="1"/>
  <c r="K4127" i="1"/>
  <c r="K4128" i="1"/>
  <c r="K4129" i="1"/>
  <c r="K4130" i="1"/>
  <c r="K4131" i="1"/>
  <c r="K4132" i="1"/>
  <c r="K4133" i="1"/>
  <c r="O4133" i="1" s="1"/>
  <c r="K4134" i="1"/>
  <c r="K4135" i="1"/>
  <c r="K4136" i="1"/>
  <c r="K4137" i="1"/>
  <c r="K4138" i="1"/>
  <c r="K4139" i="1"/>
  <c r="K4140" i="1"/>
  <c r="K4141" i="1"/>
  <c r="O4141" i="1" s="1"/>
  <c r="K4142" i="1"/>
  <c r="K4143" i="1"/>
  <c r="K4144" i="1"/>
  <c r="K4145" i="1"/>
  <c r="K4146" i="1"/>
  <c r="K4147" i="1"/>
  <c r="K4148" i="1"/>
  <c r="K4149" i="1"/>
  <c r="O4149" i="1" s="1"/>
  <c r="K4150" i="1"/>
  <c r="K4151" i="1"/>
  <c r="K4152" i="1"/>
  <c r="K4153" i="1"/>
  <c r="K4154" i="1"/>
  <c r="K4155" i="1"/>
  <c r="K4156" i="1"/>
  <c r="K4157" i="1"/>
  <c r="O4157" i="1" s="1"/>
  <c r="K4158" i="1"/>
  <c r="O4158" i="1" s="1"/>
  <c r="K4159" i="1"/>
  <c r="K4160" i="1"/>
  <c r="K4161" i="1"/>
  <c r="K4162" i="1"/>
  <c r="K4163" i="1"/>
  <c r="K4164" i="1"/>
  <c r="K4165" i="1"/>
  <c r="O4165" i="1" s="1"/>
  <c r="K4166" i="1"/>
  <c r="K4167" i="1"/>
  <c r="K4168" i="1"/>
  <c r="K4169" i="1"/>
  <c r="K4170" i="1"/>
  <c r="K4171" i="1"/>
  <c r="K4172" i="1"/>
  <c r="K4173" i="1"/>
  <c r="O4173" i="1" s="1"/>
  <c r="K4174" i="1"/>
  <c r="K4175" i="1"/>
  <c r="K4176" i="1"/>
  <c r="K4177" i="1"/>
  <c r="K4178" i="1"/>
  <c r="K4179" i="1"/>
  <c r="K4180" i="1"/>
  <c r="K4181" i="1"/>
  <c r="O4181" i="1" s="1"/>
  <c r="K4182" i="1"/>
  <c r="K4183" i="1"/>
  <c r="K4184" i="1"/>
  <c r="K4185" i="1"/>
  <c r="K4186" i="1"/>
  <c r="K4187" i="1"/>
  <c r="K4188" i="1"/>
  <c r="K4189" i="1"/>
  <c r="O4189" i="1" s="1"/>
  <c r="K4190" i="1"/>
  <c r="O4190" i="1" s="1"/>
  <c r="K4191" i="1"/>
  <c r="K4192" i="1"/>
  <c r="K4193" i="1"/>
  <c r="K4194" i="1"/>
  <c r="K4195" i="1"/>
  <c r="K4196" i="1"/>
  <c r="K4197" i="1"/>
  <c r="O4197" i="1" s="1"/>
  <c r="K4198" i="1"/>
  <c r="K4199" i="1"/>
  <c r="K4200" i="1"/>
  <c r="K4201" i="1"/>
  <c r="K4202" i="1"/>
  <c r="K4203" i="1"/>
  <c r="K4204" i="1"/>
  <c r="K4205" i="1"/>
  <c r="O4205" i="1" s="1"/>
  <c r="K4206" i="1"/>
  <c r="K4207" i="1"/>
  <c r="K4208" i="1"/>
  <c r="K4209" i="1"/>
  <c r="K4210" i="1"/>
  <c r="K4211" i="1"/>
  <c r="K4212" i="1"/>
  <c r="K4213" i="1"/>
  <c r="O4213" i="1" s="1"/>
  <c r="K4214" i="1"/>
  <c r="K4215" i="1"/>
  <c r="K4216" i="1"/>
  <c r="K4217" i="1"/>
  <c r="K4218" i="1"/>
  <c r="K4219" i="1"/>
  <c r="K4220" i="1"/>
  <c r="K4221" i="1"/>
  <c r="O4221" i="1" s="1"/>
  <c r="K4222" i="1"/>
  <c r="O4222" i="1" s="1"/>
  <c r="K4223" i="1"/>
  <c r="K4224" i="1"/>
  <c r="K4225" i="1"/>
  <c r="K4226" i="1"/>
  <c r="K4227" i="1"/>
  <c r="K4228" i="1"/>
  <c r="K4229" i="1"/>
  <c r="O4229" i="1" s="1"/>
  <c r="K4230" i="1"/>
  <c r="K4231" i="1"/>
  <c r="K4232" i="1"/>
  <c r="K4233" i="1"/>
  <c r="K4234" i="1"/>
  <c r="K4235" i="1"/>
  <c r="K4236" i="1"/>
  <c r="K4237" i="1"/>
  <c r="O4237" i="1" s="1"/>
  <c r="K4238" i="1"/>
  <c r="K4239" i="1"/>
  <c r="K4240" i="1"/>
  <c r="K4241" i="1"/>
  <c r="K4242" i="1"/>
  <c r="K4243" i="1"/>
  <c r="K4244" i="1"/>
  <c r="K4245" i="1"/>
  <c r="O4245" i="1" s="1"/>
  <c r="K4246" i="1"/>
  <c r="K4247" i="1"/>
  <c r="K4248" i="1"/>
  <c r="K4249" i="1"/>
  <c r="K4250" i="1"/>
  <c r="K4251" i="1"/>
  <c r="K4252" i="1"/>
  <c r="K4253" i="1"/>
  <c r="O4253" i="1" s="1"/>
  <c r="K4254" i="1"/>
  <c r="O4254" i="1" s="1"/>
  <c r="K4255" i="1"/>
  <c r="K4256" i="1"/>
  <c r="K4257" i="1"/>
  <c r="K4258" i="1"/>
  <c r="K4259" i="1"/>
  <c r="K4260" i="1"/>
  <c r="K4261" i="1"/>
  <c r="O4261" i="1" s="1"/>
  <c r="K4262" i="1"/>
  <c r="K4263" i="1"/>
  <c r="K4264" i="1"/>
  <c r="K4265" i="1"/>
  <c r="K4266" i="1"/>
  <c r="K4267" i="1"/>
  <c r="K4268" i="1"/>
  <c r="K4269" i="1"/>
  <c r="O4269" i="1" s="1"/>
  <c r="K4270" i="1"/>
  <c r="K4271" i="1"/>
  <c r="K4272" i="1"/>
  <c r="K4273" i="1"/>
  <c r="K4274" i="1"/>
  <c r="K4275" i="1"/>
  <c r="K4276" i="1"/>
  <c r="K4277" i="1"/>
  <c r="O4277" i="1" s="1"/>
  <c r="K4278" i="1"/>
  <c r="K4279" i="1"/>
  <c r="K4280" i="1"/>
  <c r="K4281" i="1"/>
  <c r="K4282" i="1"/>
  <c r="K4283" i="1"/>
  <c r="K4284" i="1"/>
  <c r="K4285" i="1"/>
  <c r="O4285" i="1" s="1"/>
  <c r="K4286" i="1"/>
  <c r="O4286" i="1" s="1"/>
  <c r="K4287" i="1"/>
  <c r="K4288" i="1"/>
  <c r="K4289" i="1"/>
  <c r="K4290" i="1"/>
  <c r="K4291" i="1"/>
  <c r="K4292" i="1"/>
  <c r="K4293" i="1"/>
  <c r="O4293" i="1" s="1"/>
  <c r="K4294" i="1"/>
  <c r="K4295" i="1"/>
  <c r="K4296" i="1"/>
  <c r="K4297" i="1"/>
  <c r="K4298" i="1"/>
  <c r="K4299" i="1"/>
  <c r="K4300" i="1"/>
  <c r="K4301" i="1"/>
  <c r="O4301" i="1" s="1"/>
  <c r="K4302" i="1"/>
  <c r="K4303" i="1"/>
  <c r="K4304" i="1"/>
  <c r="K4305" i="1"/>
  <c r="K4306" i="1"/>
  <c r="K4307" i="1"/>
  <c r="K4308" i="1"/>
  <c r="K4309" i="1"/>
  <c r="O4309" i="1" s="1"/>
  <c r="K4310" i="1"/>
  <c r="K4311" i="1"/>
  <c r="K4312" i="1"/>
  <c r="K4313" i="1"/>
  <c r="K4314" i="1"/>
  <c r="K4315" i="1"/>
  <c r="K4316" i="1"/>
  <c r="K4317" i="1"/>
  <c r="O4317" i="1" s="1"/>
  <c r="K4318" i="1"/>
  <c r="O4318" i="1" s="1"/>
  <c r="K4319" i="1"/>
  <c r="K4320" i="1"/>
  <c r="K4321" i="1"/>
  <c r="K4322" i="1"/>
  <c r="K4323" i="1"/>
  <c r="K4324" i="1"/>
  <c r="K4325" i="1"/>
  <c r="O4325" i="1" s="1"/>
  <c r="K4326" i="1"/>
  <c r="K4327" i="1"/>
  <c r="K4328" i="1"/>
  <c r="K4329" i="1"/>
  <c r="K4330" i="1"/>
  <c r="K4331" i="1"/>
  <c r="K4332" i="1"/>
  <c r="K4333" i="1"/>
  <c r="O4333" i="1" s="1"/>
  <c r="K4334" i="1"/>
  <c r="K4335" i="1"/>
  <c r="K4336" i="1"/>
  <c r="K4337" i="1"/>
  <c r="K4338" i="1"/>
  <c r="K4339" i="1"/>
  <c r="K4340" i="1"/>
  <c r="K4341" i="1"/>
  <c r="O4341" i="1" s="1"/>
  <c r="K4342" i="1"/>
  <c r="K4343" i="1"/>
  <c r="K4344" i="1"/>
  <c r="K4345" i="1"/>
  <c r="K4346" i="1"/>
  <c r="K4347" i="1"/>
  <c r="K4348" i="1"/>
  <c r="K4349" i="1"/>
  <c r="O4349" i="1" s="1"/>
  <c r="K4350" i="1"/>
  <c r="O4350" i="1" s="1"/>
  <c r="K4351" i="1"/>
  <c r="K4352" i="1"/>
  <c r="K4353" i="1"/>
  <c r="K4354" i="1"/>
  <c r="K4355" i="1"/>
  <c r="K4356" i="1"/>
  <c r="K4357" i="1"/>
  <c r="O4357" i="1" s="1"/>
  <c r="K4358" i="1"/>
  <c r="K4359" i="1"/>
  <c r="K4360" i="1"/>
  <c r="K4361" i="1"/>
  <c r="K4362" i="1"/>
  <c r="K4363" i="1"/>
  <c r="K4364" i="1"/>
  <c r="K4365" i="1"/>
  <c r="O4365" i="1" s="1"/>
  <c r="K4366" i="1"/>
  <c r="K4367" i="1"/>
  <c r="K4368" i="1"/>
  <c r="K4369" i="1"/>
  <c r="K4370" i="1"/>
  <c r="K4371" i="1"/>
  <c r="K4372" i="1"/>
  <c r="K4373" i="1"/>
  <c r="O4373" i="1" s="1"/>
  <c r="K4374" i="1"/>
  <c r="K4375" i="1"/>
  <c r="K4376" i="1"/>
  <c r="K4377" i="1"/>
  <c r="K4378" i="1"/>
  <c r="K4379" i="1"/>
  <c r="K4380" i="1"/>
  <c r="K4381" i="1"/>
  <c r="O4381" i="1" s="1"/>
  <c r="K4382" i="1"/>
  <c r="O4382" i="1" s="1"/>
  <c r="K4383" i="1"/>
  <c r="K4384" i="1"/>
  <c r="K4385" i="1"/>
  <c r="K4386" i="1"/>
  <c r="K4387" i="1"/>
  <c r="K4388" i="1"/>
  <c r="K4389" i="1"/>
  <c r="O4389" i="1" s="1"/>
  <c r="K4390" i="1"/>
  <c r="K4391" i="1"/>
  <c r="K4392" i="1"/>
  <c r="K4393" i="1"/>
  <c r="K4394" i="1"/>
  <c r="K4395" i="1"/>
  <c r="K4396" i="1"/>
  <c r="K4397" i="1"/>
  <c r="O4397" i="1" s="1"/>
  <c r="K4398" i="1"/>
  <c r="K4399" i="1"/>
  <c r="K4400" i="1"/>
  <c r="K4401" i="1"/>
  <c r="K4402" i="1"/>
  <c r="K4403" i="1"/>
  <c r="K4404" i="1"/>
  <c r="K4405" i="1"/>
  <c r="O4405" i="1" s="1"/>
  <c r="K4406" i="1"/>
  <c r="K4407" i="1"/>
  <c r="K4408" i="1"/>
  <c r="K4409" i="1"/>
  <c r="K4410" i="1"/>
  <c r="K4411" i="1"/>
  <c r="K4412" i="1"/>
  <c r="K4413" i="1"/>
  <c r="O4413" i="1" s="1"/>
  <c r="K4414" i="1"/>
  <c r="K4415" i="1"/>
  <c r="K4416" i="1"/>
  <c r="K4417" i="1"/>
  <c r="K4418" i="1"/>
  <c r="K4419" i="1"/>
  <c r="K4420" i="1"/>
  <c r="K4421" i="1"/>
  <c r="O4421" i="1" s="1"/>
  <c r="K4422" i="1"/>
  <c r="K4423" i="1"/>
  <c r="K4424" i="1"/>
  <c r="K4425" i="1"/>
  <c r="K4426" i="1"/>
  <c r="K4427" i="1"/>
  <c r="K4428" i="1"/>
  <c r="K4429" i="1"/>
  <c r="O4429" i="1" s="1"/>
  <c r="K4430" i="1"/>
  <c r="O4430" i="1" s="1"/>
  <c r="K4431" i="1"/>
  <c r="K4432" i="1"/>
  <c r="K4433" i="1"/>
  <c r="K4434" i="1"/>
  <c r="K4435" i="1"/>
  <c r="K4436" i="1"/>
  <c r="K4437" i="1"/>
  <c r="O4437" i="1" s="1"/>
  <c r="K4438" i="1"/>
  <c r="K4439" i="1"/>
  <c r="K4440" i="1"/>
  <c r="K4441" i="1"/>
  <c r="K4442" i="1"/>
  <c r="K4443" i="1"/>
  <c r="K4444" i="1"/>
  <c r="K4445" i="1"/>
  <c r="O4445" i="1" s="1"/>
  <c r="K4446" i="1"/>
  <c r="K4447" i="1"/>
  <c r="K4448" i="1"/>
  <c r="K4449" i="1"/>
  <c r="K4450" i="1"/>
  <c r="K4451" i="1"/>
  <c r="K4452" i="1"/>
  <c r="K4453" i="1"/>
  <c r="O4453" i="1" s="1"/>
  <c r="K4454" i="1"/>
  <c r="K4455" i="1"/>
  <c r="K4456" i="1"/>
  <c r="K4457" i="1"/>
  <c r="K4458" i="1"/>
  <c r="K4459" i="1"/>
  <c r="K4460" i="1"/>
  <c r="K4461" i="1"/>
  <c r="O4461" i="1" s="1"/>
  <c r="K4462" i="1"/>
  <c r="K4463" i="1"/>
  <c r="K4464" i="1"/>
  <c r="K4465" i="1"/>
  <c r="K4466" i="1"/>
  <c r="K4467" i="1"/>
  <c r="K4468" i="1"/>
  <c r="K4469" i="1"/>
  <c r="O4469" i="1" s="1"/>
  <c r="K4470" i="1"/>
  <c r="K4471" i="1"/>
  <c r="K4472" i="1"/>
  <c r="K4473" i="1"/>
  <c r="K4474" i="1"/>
  <c r="K4475" i="1"/>
  <c r="K4476" i="1"/>
  <c r="K4477" i="1"/>
  <c r="O4477" i="1" s="1"/>
  <c r="K4478" i="1"/>
  <c r="K4479" i="1"/>
  <c r="K4480" i="1"/>
  <c r="K4481" i="1"/>
  <c r="K4482" i="1"/>
  <c r="K4483" i="1"/>
  <c r="K4484" i="1"/>
  <c r="K4485" i="1"/>
  <c r="O4485" i="1" s="1"/>
  <c r="K4486" i="1"/>
  <c r="K4487" i="1"/>
  <c r="K4488" i="1"/>
  <c r="K4489" i="1"/>
  <c r="K4490" i="1"/>
  <c r="K4491" i="1"/>
  <c r="K4492" i="1"/>
  <c r="K4493" i="1"/>
  <c r="O4493" i="1" s="1"/>
  <c r="K4494" i="1"/>
  <c r="O4494" i="1" s="1"/>
  <c r="K4495" i="1"/>
  <c r="K4496" i="1"/>
  <c r="K4497" i="1"/>
  <c r="K4498" i="1"/>
  <c r="K4499" i="1"/>
  <c r="K4500" i="1"/>
  <c r="K4501" i="1"/>
  <c r="O4501" i="1" s="1"/>
  <c r="K4502" i="1"/>
  <c r="K4503" i="1"/>
  <c r="K4504" i="1"/>
  <c r="K4505" i="1"/>
  <c r="K4506" i="1"/>
  <c r="K4507" i="1"/>
  <c r="K4508" i="1"/>
  <c r="K4509" i="1"/>
  <c r="O4509" i="1" s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O4558" i="1" s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O4622" i="1" s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O4686" i="1" s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O4750" i="1" s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O4814" i="1" s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O4878" i="1" s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O4942" i="1" s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O5006" i="1" s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O5070" i="1" s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O5134" i="1" s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O5198" i="1" s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O5262" i="1" s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O5326" i="1" s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O5390" i="1" s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O5454" i="1" s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O5518" i="1" s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O5582" i="1" s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O5646" i="1" s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O5710" i="1" s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O5773" i="1" s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O5805" i="1" s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O5837" i="1" s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O5869" i="1" s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O5901" i="1" s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O5933" i="1" s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O5965" i="1" s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O5997" i="1" s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O6029" i="1" s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O6061" i="1" s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O6093" i="1" s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O6125" i="1" s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O6157" i="1" s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O6189" i="1" s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O6221" i="1" s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O6253" i="1" s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O6285" i="1" s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O6317" i="1" s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O6349" i="1" s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O6381" i="1" s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O6413" i="1" s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O6445" i="1" s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O6477" i="1" s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O6509" i="1" s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O6541" i="1" s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O6573" i="1" s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O6605" i="1" s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O6637" i="1" s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O6669" i="1" s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O6701" i="1" s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O6733" i="1" s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O6765" i="1" s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O6797" i="1" s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O6829" i="1" s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O6861" i="1" s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O6893" i="1" s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O6925" i="1" s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O6957" i="1" s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O6989" i="1" s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O7021" i="1" s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O7053" i="1" s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O7085" i="1" s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O7117" i="1" s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O7149" i="1" s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O7181" i="1" s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O7213" i="1" s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O7245" i="1" s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O7277" i="1" s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O7309" i="1" s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O7341" i="1" s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O7373" i="1" s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O7405" i="1" s="1"/>
  <c r="K7406" i="1"/>
  <c r="K7407" i="1"/>
  <c r="K7408" i="1"/>
  <c r="K7409" i="1"/>
  <c r="K7410" i="1"/>
  <c r="K7411" i="1"/>
  <c r="K7412" i="1"/>
  <c r="O7412" i="1" s="1"/>
  <c r="K7413" i="1"/>
  <c r="K7414" i="1"/>
  <c r="K7415" i="1"/>
  <c r="K7416" i="1"/>
  <c r="O7416" i="1" s="1"/>
  <c r="K7417" i="1"/>
  <c r="K7418" i="1"/>
  <c r="K7419" i="1"/>
  <c r="K7420" i="1"/>
  <c r="K7421" i="1"/>
  <c r="K7422" i="1"/>
  <c r="K7423" i="1"/>
  <c r="K7424" i="1"/>
  <c r="K7425" i="1"/>
  <c r="K7426" i="1"/>
  <c r="O7426" i="1" s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O7448" i="1" s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O7469" i="1" s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O7490" i="1" s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O7512" i="1" s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O7533" i="1" s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O7554" i="1" s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O7576" i="1" s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O7597" i="1" s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O7618" i="1" s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O7640" i="1" s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O7661" i="1" s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O7682" i="1" s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O7704" i="1" s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O7725" i="1" s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O7746" i="1" s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O7768" i="1" s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O7789" i="1" s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O7810" i="1" s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O7832" i="1" s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O7853" i="1" s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O7874" i="1" s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O7896" i="1" s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O7917" i="1" s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O7938" i="1" s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O7960" i="1" s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O7981" i="1" s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O8002" i="1" s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O8022" i="1" s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O8038" i="1" s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O8054" i="1" s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O8070" i="1" s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O8086" i="1" s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O8102" i="1" s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O8118" i="1" s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O8134" i="1" s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O8150" i="1" s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O8166" i="1" s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O8182" i="1" s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O8198" i="1" s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O8214" i="1" s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O8230" i="1" s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O8246" i="1" s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O8262" i="1" s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O8278" i="1" s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O8294" i="1" s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O8310" i="1" s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O8326" i="1" s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O8342" i="1" s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O8358" i="1" s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O8374" i="1" s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O8390" i="1" s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O8406" i="1" s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O8422" i="1" s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O8438" i="1" s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O8454" i="1" s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O8470" i="1" s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O8486" i="1" s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O8502" i="1" s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O8518" i="1" s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O8534" i="1" s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O8550" i="1" s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O8566" i="1" s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O8582" i="1" s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O8598" i="1" s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O8614" i="1" s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O8630" i="1" s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O8646" i="1" s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O8662" i="1" s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O8678" i="1" s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O8694" i="1" s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O8710" i="1" s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O8726" i="1" s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O8742" i="1" s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O8758" i="1" s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O8774" i="1" s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O8790" i="1" s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O8806" i="1" s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O8822" i="1" s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O8838" i="1" s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O8854" i="1" s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O8870" i="1" s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O8886" i="1" s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O8902" i="1" s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O8918" i="1" s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O8934" i="1" s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O8950" i="1" s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O8966" i="1" s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O8982" i="1" s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O8998" i="1" s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O9014" i="1" s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O9030" i="1" s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O9046" i="1" s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O9062" i="1" s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O9078" i="1" s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O9094" i="1" s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O9110" i="1" s="1"/>
  <c r="K9111" i="1"/>
  <c r="K9112" i="1"/>
  <c r="K9113" i="1"/>
  <c r="K9114" i="1"/>
  <c r="K9115" i="1"/>
  <c r="K9116" i="1"/>
  <c r="K9117" i="1"/>
  <c r="K9118" i="1"/>
  <c r="K9119" i="1"/>
  <c r="O9119" i="1" s="1"/>
  <c r="K9120" i="1"/>
  <c r="K9121" i="1"/>
  <c r="K9122" i="1"/>
  <c r="K9123" i="1"/>
  <c r="K9124" i="1"/>
  <c r="K9125" i="1"/>
  <c r="K9126" i="1"/>
  <c r="O9126" i="1" s="1"/>
  <c r="K9127" i="1"/>
  <c r="K9128" i="1"/>
  <c r="K9129" i="1"/>
  <c r="K9130" i="1"/>
  <c r="K9131" i="1"/>
  <c r="K9132" i="1"/>
  <c r="K9133" i="1"/>
  <c r="K9134" i="1"/>
  <c r="K9135" i="1"/>
  <c r="O9135" i="1" s="1"/>
  <c r="K9136" i="1"/>
  <c r="K9137" i="1"/>
  <c r="K9138" i="1"/>
  <c r="K9139" i="1"/>
  <c r="K9140" i="1"/>
  <c r="K9141" i="1"/>
  <c r="K9142" i="1"/>
  <c r="O9142" i="1" s="1"/>
  <c r="K9143" i="1"/>
  <c r="K9144" i="1"/>
  <c r="K9145" i="1"/>
  <c r="K9146" i="1"/>
  <c r="K9147" i="1"/>
  <c r="K9148" i="1"/>
  <c r="K9149" i="1"/>
  <c r="K9150" i="1"/>
  <c r="K9151" i="1"/>
  <c r="O9151" i="1" s="1"/>
  <c r="K9152" i="1"/>
  <c r="K9153" i="1"/>
  <c r="K9154" i="1"/>
  <c r="K9155" i="1"/>
  <c r="K9156" i="1"/>
  <c r="K9157" i="1"/>
  <c r="K9158" i="1"/>
  <c r="O9158" i="1" s="1"/>
  <c r="K9159" i="1"/>
  <c r="K9160" i="1"/>
  <c r="K9161" i="1"/>
  <c r="K9162" i="1"/>
  <c r="K9163" i="1"/>
  <c r="K9164" i="1"/>
  <c r="K9165" i="1"/>
  <c r="K9166" i="1"/>
  <c r="K9167" i="1"/>
  <c r="O9167" i="1" s="1"/>
  <c r="K9168" i="1"/>
  <c r="K9169" i="1"/>
  <c r="K9170" i="1"/>
  <c r="K9171" i="1"/>
  <c r="K9172" i="1"/>
  <c r="K9173" i="1"/>
  <c r="K9174" i="1"/>
  <c r="O9174" i="1" s="1"/>
  <c r="K9175" i="1"/>
  <c r="K9176" i="1"/>
  <c r="K9177" i="1"/>
  <c r="K9178" i="1"/>
  <c r="K9179" i="1"/>
  <c r="K9180" i="1"/>
  <c r="K9181" i="1"/>
  <c r="K9182" i="1"/>
  <c r="K9183" i="1"/>
  <c r="O9183" i="1" s="1"/>
  <c r="K9184" i="1"/>
  <c r="K9185" i="1"/>
  <c r="K9186" i="1"/>
  <c r="K9187" i="1"/>
  <c r="K9188" i="1"/>
  <c r="K9189" i="1"/>
  <c r="K9190" i="1"/>
  <c r="O9190" i="1" s="1"/>
  <c r="K9191" i="1"/>
  <c r="K9192" i="1"/>
  <c r="K9193" i="1"/>
  <c r="K9194" i="1"/>
  <c r="K9195" i="1"/>
  <c r="K9196" i="1"/>
  <c r="K9197" i="1"/>
  <c r="K9198" i="1"/>
  <c r="K9199" i="1"/>
  <c r="O9199" i="1" s="1"/>
  <c r="K9200" i="1"/>
  <c r="K9201" i="1"/>
  <c r="K9202" i="1"/>
  <c r="K9203" i="1"/>
  <c r="K9204" i="1"/>
  <c r="K9205" i="1"/>
  <c r="K9206" i="1"/>
  <c r="O9206" i="1" s="1"/>
  <c r="K9207" i="1"/>
  <c r="K9208" i="1"/>
  <c r="K9209" i="1"/>
  <c r="K9210" i="1"/>
  <c r="K9211" i="1"/>
  <c r="K9212" i="1"/>
  <c r="K9213" i="1"/>
  <c r="K9214" i="1"/>
  <c r="K9215" i="1"/>
  <c r="O9215" i="1" s="1"/>
  <c r="K9216" i="1"/>
  <c r="K9217" i="1"/>
  <c r="K9218" i="1"/>
  <c r="K9219" i="1"/>
  <c r="K9220" i="1"/>
  <c r="K9221" i="1"/>
  <c r="K9222" i="1"/>
  <c r="O9222" i="1" s="1"/>
  <c r="K9223" i="1"/>
  <c r="K9224" i="1"/>
  <c r="K9225" i="1"/>
  <c r="K9226" i="1"/>
  <c r="K9227" i="1"/>
  <c r="K9228" i="1"/>
  <c r="K9229" i="1"/>
  <c r="K9230" i="1"/>
  <c r="K9231" i="1"/>
  <c r="O9231" i="1" s="1"/>
  <c r="K9232" i="1"/>
  <c r="K9233" i="1"/>
  <c r="K9234" i="1"/>
  <c r="K9235" i="1"/>
  <c r="K9236" i="1"/>
  <c r="K9237" i="1"/>
  <c r="K9238" i="1"/>
  <c r="O9238" i="1" s="1"/>
  <c r="K9239" i="1"/>
  <c r="K9240" i="1"/>
  <c r="K9241" i="1"/>
  <c r="K9242" i="1"/>
  <c r="K9243" i="1"/>
  <c r="K9244" i="1"/>
  <c r="K9245" i="1"/>
  <c r="K9246" i="1"/>
  <c r="K9247" i="1"/>
  <c r="O9247" i="1" s="1"/>
  <c r="K9248" i="1"/>
  <c r="K9249" i="1"/>
  <c r="K9250" i="1"/>
  <c r="K9251" i="1"/>
  <c r="K9252" i="1"/>
  <c r="K9253" i="1"/>
  <c r="K9254" i="1"/>
  <c r="O9254" i="1" s="1"/>
  <c r="K9255" i="1"/>
  <c r="K9256" i="1"/>
  <c r="K9257" i="1"/>
  <c r="K9258" i="1"/>
  <c r="K9259" i="1"/>
  <c r="K9260" i="1"/>
  <c r="K9261" i="1"/>
  <c r="K9262" i="1"/>
  <c r="K9263" i="1"/>
  <c r="O9263" i="1" s="1"/>
  <c r="K9264" i="1"/>
  <c r="K9265" i="1"/>
  <c r="K9266" i="1"/>
  <c r="K9267" i="1"/>
  <c r="K9268" i="1"/>
  <c r="K9269" i="1"/>
  <c r="K9270" i="1"/>
  <c r="O9270" i="1" s="1"/>
  <c r="K9271" i="1"/>
  <c r="K9272" i="1"/>
  <c r="K9273" i="1"/>
  <c r="K9274" i="1"/>
  <c r="K9275" i="1"/>
  <c r="K9276" i="1"/>
  <c r="K9277" i="1"/>
  <c r="K9278" i="1"/>
  <c r="K9279" i="1"/>
  <c r="O9279" i="1" s="1"/>
  <c r="K9280" i="1"/>
  <c r="K9281" i="1"/>
  <c r="K9282" i="1"/>
  <c r="K9283" i="1"/>
  <c r="K9284" i="1"/>
  <c r="K9285" i="1"/>
  <c r="K9286" i="1"/>
  <c r="O9286" i="1" s="1"/>
  <c r="K9287" i="1"/>
  <c r="K9288" i="1"/>
  <c r="K9289" i="1"/>
  <c r="K9290" i="1"/>
  <c r="K9291" i="1"/>
  <c r="K9292" i="1"/>
  <c r="K9293" i="1"/>
  <c r="K9294" i="1"/>
  <c r="K9295" i="1"/>
  <c r="O9295" i="1" s="1"/>
  <c r="K9296" i="1"/>
  <c r="K9297" i="1"/>
  <c r="K9298" i="1"/>
  <c r="K9299" i="1"/>
  <c r="K9300" i="1"/>
  <c r="K9301" i="1"/>
  <c r="K9302" i="1"/>
  <c r="O9302" i="1" s="1"/>
  <c r="K9303" i="1"/>
  <c r="K9304" i="1"/>
  <c r="K9305" i="1"/>
  <c r="K9306" i="1"/>
  <c r="K9307" i="1"/>
  <c r="K9308" i="1"/>
  <c r="K9309" i="1"/>
  <c r="K9310" i="1"/>
  <c r="K9311" i="1"/>
  <c r="O9311" i="1" s="1"/>
  <c r="K9312" i="1"/>
  <c r="K9313" i="1"/>
  <c r="K9314" i="1"/>
  <c r="K9315" i="1"/>
  <c r="K9316" i="1"/>
  <c r="K9317" i="1"/>
  <c r="K9318" i="1"/>
  <c r="O9318" i="1" s="1"/>
  <c r="K9319" i="1"/>
  <c r="K9320" i="1"/>
  <c r="K9321" i="1"/>
  <c r="K9322" i="1"/>
  <c r="K9323" i="1"/>
  <c r="K9324" i="1"/>
  <c r="K9325" i="1"/>
  <c r="K9326" i="1"/>
  <c r="K9327" i="1"/>
  <c r="O9327" i="1" s="1"/>
  <c r="K9328" i="1"/>
  <c r="K9329" i="1"/>
  <c r="K9330" i="1"/>
  <c r="K9331" i="1"/>
  <c r="K9332" i="1"/>
  <c r="K9333" i="1"/>
  <c r="K9334" i="1"/>
  <c r="O9334" i="1" s="1"/>
  <c r="K9335" i="1"/>
  <c r="K9336" i="1"/>
  <c r="K9337" i="1"/>
  <c r="K9338" i="1"/>
  <c r="K9339" i="1"/>
  <c r="K9340" i="1"/>
  <c r="K9341" i="1"/>
  <c r="K9342" i="1"/>
  <c r="K9343" i="1"/>
  <c r="O9343" i="1" s="1"/>
  <c r="K9344" i="1"/>
  <c r="K9345" i="1"/>
  <c r="K9346" i="1"/>
  <c r="K9347" i="1"/>
  <c r="K9348" i="1"/>
  <c r="K9349" i="1"/>
  <c r="K9350" i="1"/>
  <c r="O9350" i="1" s="1"/>
  <c r="K9351" i="1"/>
  <c r="K9352" i="1"/>
  <c r="K9353" i="1"/>
  <c r="K9354" i="1"/>
  <c r="K9355" i="1"/>
  <c r="K9356" i="1"/>
  <c r="K9357" i="1"/>
  <c r="K9358" i="1"/>
  <c r="K9359" i="1"/>
  <c r="O9359" i="1" s="1"/>
  <c r="K9360" i="1"/>
  <c r="K9361" i="1"/>
  <c r="K9362" i="1"/>
  <c r="K9363" i="1"/>
  <c r="K9364" i="1"/>
  <c r="K9365" i="1"/>
  <c r="K9366" i="1"/>
  <c r="O9366" i="1" s="1"/>
  <c r="K9367" i="1"/>
  <c r="K9368" i="1"/>
  <c r="K9369" i="1"/>
  <c r="K9370" i="1"/>
  <c r="K9371" i="1"/>
  <c r="K9372" i="1"/>
  <c r="K9373" i="1"/>
  <c r="K9374" i="1"/>
  <c r="K9375" i="1"/>
  <c r="O9375" i="1" s="1"/>
  <c r="K9376" i="1"/>
  <c r="K9377" i="1"/>
  <c r="K9378" i="1"/>
  <c r="K9379" i="1"/>
  <c r="K9380" i="1"/>
  <c r="K9381" i="1"/>
  <c r="K9382" i="1"/>
  <c r="O9382" i="1" s="1"/>
  <c r="K9383" i="1"/>
  <c r="K9384" i="1"/>
  <c r="K9385" i="1"/>
  <c r="K9386" i="1"/>
  <c r="K9387" i="1"/>
  <c r="K9388" i="1"/>
  <c r="K9389" i="1"/>
  <c r="K9390" i="1"/>
  <c r="K9391" i="1"/>
  <c r="O9391" i="1" s="1"/>
  <c r="K9392" i="1"/>
  <c r="K9393" i="1"/>
  <c r="K9394" i="1"/>
  <c r="K9395" i="1"/>
  <c r="K9396" i="1"/>
  <c r="K9397" i="1"/>
  <c r="K9398" i="1"/>
  <c r="O9398" i="1" s="1"/>
  <c r="K9399" i="1"/>
  <c r="K9400" i="1"/>
  <c r="K9401" i="1"/>
  <c r="K9402" i="1"/>
  <c r="K9403" i="1"/>
  <c r="K9404" i="1"/>
  <c r="K9405" i="1"/>
  <c r="K9406" i="1"/>
  <c r="K9407" i="1"/>
  <c r="O9407" i="1" s="1"/>
  <c r="K9408" i="1"/>
  <c r="K9409" i="1"/>
  <c r="K9410" i="1"/>
  <c r="K9411" i="1"/>
  <c r="K9412" i="1"/>
  <c r="K9413" i="1"/>
  <c r="K9414" i="1"/>
  <c r="O9414" i="1" s="1"/>
  <c r="K9415" i="1"/>
  <c r="K9416" i="1"/>
  <c r="K9417" i="1"/>
  <c r="K9418" i="1"/>
  <c r="K9419" i="1"/>
  <c r="K9420" i="1"/>
  <c r="K9421" i="1"/>
  <c r="K9422" i="1"/>
  <c r="K9423" i="1"/>
  <c r="O9423" i="1" s="1"/>
  <c r="K9424" i="1"/>
  <c r="K9425" i="1"/>
  <c r="K9426" i="1"/>
  <c r="K9427" i="1"/>
  <c r="K9428" i="1"/>
  <c r="K9429" i="1"/>
  <c r="K9430" i="1"/>
  <c r="O9430" i="1" s="1"/>
  <c r="K9431" i="1"/>
  <c r="K9432" i="1"/>
  <c r="K9433" i="1"/>
  <c r="K9434" i="1"/>
  <c r="K9435" i="1"/>
  <c r="K9436" i="1"/>
  <c r="K9437" i="1"/>
  <c r="K9438" i="1"/>
  <c r="K9439" i="1"/>
  <c r="O9439" i="1" s="1"/>
  <c r="K9440" i="1"/>
  <c r="K9441" i="1"/>
  <c r="K9442" i="1"/>
  <c r="K9443" i="1"/>
  <c r="K9444" i="1"/>
  <c r="K9445" i="1"/>
  <c r="K9446" i="1"/>
  <c r="O9446" i="1" s="1"/>
  <c r="K9447" i="1"/>
  <c r="K9448" i="1"/>
  <c r="K9449" i="1"/>
  <c r="K9450" i="1"/>
  <c r="K9451" i="1"/>
  <c r="K9452" i="1"/>
  <c r="K9453" i="1"/>
  <c r="K9454" i="1"/>
  <c r="K9455" i="1"/>
  <c r="O9455" i="1" s="1"/>
  <c r="K9456" i="1"/>
  <c r="K9457" i="1"/>
  <c r="K9458" i="1"/>
  <c r="K9459" i="1"/>
  <c r="K9460" i="1"/>
  <c r="K9461" i="1"/>
  <c r="K9462" i="1"/>
  <c r="O9462" i="1" s="1"/>
  <c r="K9463" i="1"/>
  <c r="K9464" i="1"/>
  <c r="K9465" i="1"/>
  <c r="K9466" i="1"/>
  <c r="K9467" i="1"/>
  <c r="K9468" i="1"/>
  <c r="K9469" i="1"/>
  <c r="K9470" i="1"/>
  <c r="K9471" i="1"/>
  <c r="O9471" i="1" s="1"/>
  <c r="K9472" i="1"/>
  <c r="K9473" i="1"/>
  <c r="K9474" i="1"/>
  <c r="K9475" i="1"/>
  <c r="K9476" i="1"/>
  <c r="K9477" i="1"/>
  <c r="K9478" i="1"/>
  <c r="O9478" i="1" s="1"/>
  <c r="K9479" i="1"/>
  <c r="K9480" i="1"/>
  <c r="K9481" i="1"/>
  <c r="K9482" i="1"/>
  <c r="K9483" i="1"/>
  <c r="K9484" i="1"/>
  <c r="K9485" i="1"/>
  <c r="K9486" i="1"/>
  <c r="K9487" i="1"/>
  <c r="O9487" i="1" s="1"/>
  <c r="K9488" i="1"/>
  <c r="K9489" i="1"/>
  <c r="K9490" i="1"/>
  <c r="K9491" i="1"/>
  <c r="K9492" i="1"/>
  <c r="K9493" i="1"/>
  <c r="K9494" i="1"/>
  <c r="O9494" i="1" s="1"/>
  <c r="K9495" i="1"/>
  <c r="K9496" i="1"/>
  <c r="K9497" i="1"/>
  <c r="K9498" i="1"/>
  <c r="K9499" i="1"/>
  <c r="K9500" i="1"/>
  <c r="K9501" i="1"/>
  <c r="K9502" i="1"/>
  <c r="K9503" i="1"/>
  <c r="O9503" i="1" s="1"/>
  <c r="K9504" i="1"/>
  <c r="K9505" i="1"/>
  <c r="K9506" i="1"/>
  <c r="K9507" i="1"/>
  <c r="K9508" i="1"/>
  <c r="K9509" i="1"/>
  <c r="K9510" i="1"/>
  <c r="O9510" i="1" s="1"/>
  <c r="K9511" i="1"/>
  <c r="K9512" i="1"/>
  <c r="K9513" i="1"/>
  <c r="K9514" i="1"/>
  <c r="K9515" i="1"/>
  <c r="K9516" i="1"/>
  <c r="K9517" i="1"/>
  <c r="K9518" i="1"/>
  <c r="K9519" i="1"/>
  <c r="O9519" i="1" s="1"/>
  <c r="K9520" i="1"/>
  <c r="K9521" i="1"/>
  <c r="K9522" i="1"/>
  <c r="K9523" i="1"/>
  <c r="K9524" i="1"/>
  <c r="K9525" i="1"/>
  <c r="K9526" i="1"/>
  <c r="O9526" i="1" s="1"/>
  <c r="K9527" i="1"/>
  <c r="K9528" i="1"/>
  <c r="K9529" i="1"/>
  <c r="K9530" i="1"/>
  <c r="K9531" i="1"/>
  <c r="K9532" i="1"/>
  <c r="K9533" i="1"/>
  <c r="K9534" i="1"/>
  <c r="K9535" i="1"/>
  <c r="O9535" i="1" s="1"/>
  <c r="K9536" i="1"/>
  <c r="K9537" i="1"/>
  <c r="K9538" i="1"/>
  <c r="K9539" i="1"/>
  <c r="K9540" i="1"/>
  <c r="K9541" i="1"/>
  <c r="K9542" i="1"/>
  <c r="O9542" i="1" s="1"/>
  <c r="K9543" i="1"/>
  <c r="K9544" i="1"/>
  <c r="K9545" i="1"/>
  <c r="K9546" i="1"/>
  <c r="K9547" i="1"/>
  <c r="K9548" i="1"/>
  <c r="K9549" i="1"/>
  <c r="K9550" i="1"/>
  <c r="K9551" i="1"/>
  <c r="O9551" i="1" s="1"/>
  <c r="K9552" i="1"/>
  <c r="K9553" i="1"/>
  <c r="K9554" i="1"/>
  <c r="K9555" i="1"/>
  <c r="K9556" i="1"/>
  <c r="K9557" i="1"/>
  <c r="K9558" i="1"/>
  <c r="O9558" i="1" s="1"/>
  <c r="K9559" i="1"/>
  <c r="K9560" i="1"/>
  <c r="K9561" i="1"/>
  <c r="K9562" i="1"/>
  <c r="K9563" i="1"/>
  <c r="K9564" i="1"/>
  <c r="K9565" i="1"/>
  <c r="K9566" i="1"/>
  <c r="K9567" i="1"/>
  <c r="O9567" i="1" s="1"/>
  <c r="K9568" i="1"/>
  <c r="K9569" i="1"/>
  <c r="K9570" i="1"/>
  <c r="K9571" i="1"/>
  <c r="K9572" i="1"/>
  <c r="K9573" i="1"/>
  <c r="K9574" i="1"/>
  <c r="O9574" i="1" s="1"/>
  <c r="K9575" i="1"/>
  <c r="K9576" i="1"/>
  <c r="K9577" i="1"/>
  <c r="K9578" i="1"/>
  <c r="K9579" i="1"/>
  <c r="K9580" i="1"/>
  <c r="K9581" i="1"/>
  <c r="K9582" i="1"/>
  <c r="K9583" i="1"/>
  <c r="O9583" i="1" s="1"/>
  <c r="K9584" i="1"/>
  <c r="K9585" i="1"/>
  <c r="K9586" i="1"/>
  <c r="K9587" i="1"/>
  <c r="K9588" i="1"/>
  <c r="K9589" i="1"/>
  <c r="K9590" i="1"/>
  <c r="O9590" i="1" s="1"/>
  <c r="K9591" i="1"/>
  <c r="K9592" i="1"/>
  <c r="K9593" i="1"/>
  <c r="K9594" i="1"/>
  <c r="K9595" i="1"/>
  <c r="K9596" i="1"/>
  <c r="K9597" i="1"/>
  <c r="K9598" i="1"/>
  <c r="K9599" i="1"/>
  <c r="O9599" i="1" s="1"/>
  <c r="K9600" i="1"/>
  <c r="K9601" i="1"/>
  <c r="K9602" i="1"/>
  <c r="K9603" i="1"/>
  <c r="K9604" i="1"/>
  <c r="K9605" i="1"/>
  <c r="K9606" i="1"/>
  <c r="O9606" i="1" s="1"/>
  <c r="K9607" i="1"/>
  <c r="K9608" i="1"/>
  <c r="K9609" i="1"/>
  <c r="K9610" i="1"/>
  <c r="K9611" i="1"/>
  <c r="K9612" i="1"/>
  <c r="K9613" i="1"/>
  <c r="K9614" i="1"/>
  <c r="K9615" i="1"/>
  <c r="O9615" i="1" s="1"/>
  <c r="K9616" i="1"/>
  <c r="K9617" i="1"/>
  <c r="K9618" i="1"/>
  <c r="K9619" i="1"/>
  <c r="K9620" i="1"/>
  <c r="K9621" i="1"/>
  <c r="K9622" i="1"/>
  <c r="O9622" i="1" s="1"/>
  <c r="K9623" i="1"/>
  <c r="K9624" i="1"/>
  <c r="K9625" i="1"/>
  <c r="K9626" i="1"/>
  <c r="K9627" i="1"/>
  <c r="K9628" i="1"/>
  <c r="K9629" i="1"/>
  <c r="K9630" i="1"/>
  <c r="K9631" i="1"/>
  <c r="O9631" i="1" s="1"/>
  <c r="K9632" i="1"/>
  <c r="K9633" i="1"/>
  <c r="K9634" i="1"/>
  <c r="K9635" i="1"/>
  <c r="K9636" i="1"/>
  <c r="K9637" i="1"/>
  <c r="K9638" i="1"/>
  <c r="O9638" i="1" s="1"/>
  <c r="K9639" i="1"/>
  <c r="K9640" i="1"/>
  <c r="K9641" i="1"/>
  <c r="K9642" i="1"/>
  <c r="K9643" i="1"/>
  <c r="K9644" i="1"/>
  <c r="K9645" i="1"/>
  <c r="K9646" i="1"/>
  <c r="K9647" i="1"/>
  <c r="O9647" i="1" s="1"/>
  <c r="K9648" i="1"/>
  <c r="K9649" i="1"/>
  <c r="K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B4" i="8"/>
  <c r="E52" i="5"/>
  <c r="E36" i="5"/>
  <c r="E20" i="5"/>
  <c r="E47" i="5"/>
  <c r="E59" i="5"/>
  <c r="E46" i="5"/>
  <c r="E30" i="5"/>
  <c r="E14" i="5"/>
  <c r="E57" i="5"/>
  <c r="E41" i="5"/>
  <c r="E25" i="5"/>
  <c r="A6" i="5"/>
  <c r="E28" i="5"/>
  <c r="E38" i="5"/>
  <c r="E49" i="5"/>
  <c r="E48" i="5"/>
  <c r="E32" i="5"/>
  <c r="E16" i="5"/>
  <c r="E35" i="5"/>
  <c r="E58" i="5"/>
  <c r="E42" i="5"/>
  <c r="E26" i="5"/>
  <c r="B6" i="5"/>
  <c r="E53" i="5"/>
  <c r="E37" i="5"/>
  <c r="E21" i="5"/>
  <c r="E51" i="5"/>
  <c r="E11" i="5"/>
  <c r="E44" i="5"/>
  <c r="E27" i="5"/>
  <c r="E22" i="5"/>
  <c r="E33" i="5"/>
  <c r="E43" i="5"/>
  <c r="E60" i="5"/>
  <c r="E56" i="5"/>
  <c r="E40" i="5"/>
  <c r="E24" i="5"/>
  <c r="E55" i="5"/>
  <c r="E15" i="5"/>
  <c r="E50" i="5"/>
  <c r="E34" i="5"/>
  <c r="E18" i="5"/>
  <c r="E23" i="5"/>
  <c r="E45" i="5"/>
  <c r="E29" i="5"/>
  <c r="E13" i="5"/>
  <c r="E31" i="5"/>
  <c r="E19" i="5"/>
  <c r="E12" i="5"/>
  <c r="E54" i="5"/>
  <c r="E39" i="5"/>
  <c r="E17" i="5"/>
  <c r="L9641" i="1" l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6" i="1"/>
  <c r="L9072" i="1"/>
  <c r="L9040" i="1"/>
  <c r="L9008" i="1"/>
  <c r="L8976" i="1"/>
  <c r="L8944" i="1"/>
  <c r="L8912" i="1"/>
  <c r="L8880" i="1"/>
  <c r="L8848" i="1"/>
  <c r="L8816" i="1"/>
  <c r="L8784" i="1"/>
  <c r="L8752" i="1"/>
  <c r="L8713" i="1"/>
  <c r="L8665" i="1"/>
  <c r="L8603" i="1"/>
  <c r="L8549" i="1"/>
  <c r="L8495" i="1"/>
  <c r="L8432" i="1"/>
  <c r="L8379" i="1"/>
  <c r="L8324" i="1"/>
  <c r="L8261" i="1"/>
  <c r="L8208" i="1"/>
  <c r="L8153" i="1"/>
  <c r="L8091" i="1"/>
  <c r="L8037" i="1"/>
  <c r="L7983" i="1"/>
  <c r="L7899" i="1"/>
  <c r="L7829" i="1"/>
  <c r="L7727" i="1"/>
  <c r="L7605" i="1"/>
  <c r="L7499" i="1"/>
  <c r="L7385" i="1"/>
  <c r="L7264" i="1"/>
  <c r="L7157" i="1"/>
  <c r="L7044" i="1"/>
  <c r="L6923" i="1"/>
  <c r="L6751" i="1"/>
  <c r="L6409" i="1"/>
  <c r="L6048" i="1"/>
  <c r="L5728" i="1"/>
  <c r="L5385" i="1"/>
  <c r="L5017" i="1"/>
  <c r="L4141" i="1"/>
  <c r="L557" i="1"/>
  <c r="L960" i="1"/>
  <c r="L2653" i="1"/>
  <c r="L3341" i="1"/>
  <c r="L4028" i="1"/>
  <c r="L4633" i="1"/>
  <c r="L4889" i="1"/>
  <c r="L5065" i="1"/>
  <c r="L5193" i="1"/>
  <c r="L5321" i="1"/>
  <c r="L5449" i="1"/>
  <c r="L5577" i="1"/>
  <c r="L5705" i="1"/>
  <c r="L5833" i="1"/>
  <c r="L5961" i="1"/>
  <c r="L6089" i="1"/>
  <c r="L6217" i="1"/>
  <c r="L6345" i="1"/>
  <c r="L6473" i="1"/>
  <c r="L6601" i="1"/>
  <c r="L6729" i="1"/>
  <c r="L6821" i="1"/>
  <c r="L6889" i="1"/>
  <c r="L6937" i="1"/>
  <c r="L6980" i="1"/>
  <c r="L7023" i="1"/>
  <c r="L7065" i="1"/>
  <c r="L7108" i="1"/>
  <c r="L7151" i="1"/>
  <c r="L7193" i="1"/>
  <c r="L7236" i="1"/>
  <c r="L7279" i="1"/>
  <c r="L7321" i="1"/>
  <c r="L7364" i="1"/>
  <c r="L7407" i="1"/>
  <c r="L7449" i="1"/>
  <c r="L7492" i="1"/>
  <c r="L7535" i="1"/>
  <c r="L7577" i="1"/>
  <c r="L7620" i="1"/>
  <c r="L7663" i="1"/>
  <c r="L7705" i="1"/>
  <c r="L7748" i="1"/>
  <c r="L7791" i="1"/>
  <c r="L7824" i="1"/>
  <c r="L7855" i="1"/>
  <c r="L7883" i="1"/>
  <c r="L7909" i="1"/>
  <c r="L7940" i="1"/>
  <c r="L7968" i="1"/>
  <c r="L7993" i="1"/>
  <c r="L8015" i="1"/>
  <c r="L8036" i="1"/>
  <c r="L8057" i="1"/>
  <c r="L8079" i="1"/>
  <c r="L8100" i="1"/>
  <c r="L8121" i="1"/>
  <c r="L8143" i="1"/>
  <c r="L8164" i="1"/>
  <c r="L8185" i="1"/>
  <c r="L8207" i="1"/>
  <c r="L8228" i="1"/>
  <c r="L8249" i="1"/>
  <c r="L8271" i="1"/>
  <c r="L8292" i="1"/>
  <c r="L8313" i="1"/>
  <c r="L8335" i="1"/>
  <c r="L8356" i="1"/>
  <c r="L8377" i="1"/>
  <c r="L8399" i="1"/>
  <c r="L8420" i="1"/>
  <c r="L8441" i="1"/>
  <c r="L8463" i="1"/>
  <c r="L8484" i="1"/>
  <c r="L8505" i="1"/>
  <c r="L8527" i="1"/>
  <c r="L8548" i="1"/>
  <c r="L8569" i="1"/>
  <c r="L8591" i="1"/>
  <c r="L8612" i="1"/>
  <c r="L8633" i="1"/>
  <c r="L8655" i="1"/>
  <c r="L8676" i="1"/>
  <c r="L8696" i="1"/>
  <c r="L8712" i="1"/>
  <c r="L8728" i="1"/>
  <c r="L2780" i="1"/>
  <c r="L3677" i="1"/>
  <c r="L4477" i="1"/>
  <c r="L4936" i="1"/>
  <c r="L5129" i="1"/>
  <c r="L5280" i="1"/>
  <c r="L5472" i="1"/>
  <c r="L5641" i="1"/>
  <c r="L5792" i="1"/>
  <c r="L5984" i="1"/>
  <c r="L6153" i="1"/>
  <c r="L6304" i="1"/>
  <c r="L6496" i="1"/>
  <c r="L6665" i="1"/>
  <c r="L6793" i="1"/>
  <c r="L6900" i="1"/>
  <c r="L6959" i="1"/>
  <c r="L7008" i="1"/>
  <c r="L7072" i="1"/>
  <c r="L7129" i="1"/>
  <c r="L7179" i="1"/>
  <c r="L7243" i="1"/>
  <c r="L7300" i="1"/>
  <c r="L7349" i="1"/>
  <c r="L7413" i="1"/>
  <c r="L7471" i="1"/>
  <c r="L7520" i="1"/>
  <c r="L7584" i="1"/>
  <c r="L7641" i="1"/>
  <c r="L7691" i="1"/>
  <c r="L7755" i="1"/>
  <c r="L7812" i="1"/>
  <c r="L7844" i="1"/>
  <c r="L7887" i="1"/>
  <c r="L7925" i="1"/>
  <c r="L7957" i="1"/>
  <c r="L7995" i="1"/>
  <c r="L8025" i="1"/>
  <c r="L8048" i="1"/>
  <c r="L8080" i="1"/>
  <c r="L8111" i="1"/>
  <c r="L8133" i="1"/>
  <c r="L8165" i="1"/>
  <c r="L8196" i="1"/>
  <c r="L8219" i="1"/>
  <c r="L8251" i="1"/>
  <c r="L8281" i="1"/>
  <c r="L8304" i="1"/>
  <c r="L8336" i="1"/>
  <c r="L8367" i="1"/>
  <c r="L8389" i="1"/>
  <c r="L8421" i="1"/>
  <c r="L8452" i="1"/>
  <c r="L8475" i="1"/>
  <c r="L8507" i="1"/>
  <c r="L8537" i="1"/>
  <c r="L8560" i="1"/>
  <c r="L8592" i="1"/>
  <c r="L8623" i="1"/>
  <c r="L8645" i="1"/>
  <c r="L8677" i="1"/>
  <c r="L8704" i="1"/>
  <c r="L8721" i="1"/>
  <c r="L8744" i="1"/>
  <c r="L8760" i="1"/>
  <c r="L8776" i="1"/>
  <c r="L8792" i="1"/>
  <c r="L8808" i="1"/>
  <c r="L8824" i="1"/>
  <c r="L8840" i="1"/>
  <c r="L8856" i="1"/>
  <c r="L8872" i="1"/>
  <c r="L8888" i="1"/>
  <c r="L8904" i="1"/>
  <c r="L8920" i="1"/>
  <c r="L8936" i="1"/>
  <c r="L8952" i="1"/>
  <c r="L8968" i="1"/>
  <c r="L8984" i="1"/>
  <c r="L9000" i="1"/>
  <c r="L9016" i="1"/>
  <c r="L9032" i="1"/>
  <c r="L9048" i="1"/>
  <c r="L9064" i="1"/>
  <c r="L9080" i="1"/>
  <c r="L1409" i="1"/>
  <c r="L3004" i="1"/>
  <c r="L3804" i="1"/>
  <c r="L4680" i="1"/>
  <c r="L4992" i="1"/>
  <c r="L5152" i="1"/>
  <c r="L5344" i="1"/>
  <c r="L5513" i="1"/>
  <c r="L5664" i="1"/>
  <c r="L5856" i="1"/>
  <c r="L6025" i="1"/>
  <c r="L6176" i="1"/>
  <c r="L6368" i="1"/>
  <c r="L6537" i="1"/>
  <c r="L6688" i="1"/>
  <c r="L6836" i="1"/>
  <c r="L6916" i="1"/>
  <c r="L6965" i="1"/>
  <c r="L7029" i="1"/>
  <c r="L7087" i="1"/>
  <c r="L7136" i="1"/>
  <c r="L7200" i="1"/>
  <c r="L7257" i="1"/>
  <c r="L7307" i="1"/>
  <c r="L7371" i="1"/>
  <c r="L7428" i="1"/>
  <c r="L7477" i="1"/>
  <c r="L7541" i="1"/>
  <c r="L7599" i="1"/>
  <c r="L7648" i="1"/>
  <c r="L7712" i="1"/>
  <c r="L7769" i="1"/>
  <c r="L7813" i="1"/>
  <c r="L7856" i="1"/>
  <c r="L7897" i="1"/>
  <c r="L7929" i="1"/>
  <c r="L7972" i="1"/>
  <c r="L8004" i="1"/>
  <c r="L8027" i="1"/>
  <c r="L8059" i="1"/>
  <c r="L8089" i="1"/>
  <c r="L8112" i="1"/>
  <c r="L8144" i="1"/>
  <c r="L8175" i="1"/>
  <c r="L8197" i="1"/>
  <c r="L8229" i="1"/>
  <c r="L8260" i="1"/>
  <c r="L8283" i="1"/>
  <c r="L8315" i="1"/>
  <c r="L8345" i="1"/>
  <c r="L8368" i="1"/>
  <c r="L8400" i="1"/>
  <c r="L8431" i="1"/>
  <c r="L8453" i="1"/>
  <c r="L8485" i="1"/>
  <c r="L8516" i="1"/>
  <c r="L8539" i="1"/>
  <c r="L8571" i="1"/>
  <c r="L8601" i="1"/>
  <c r="L8624" i="1"/>
  <c r="L8656" i="1"/>
  <c r="L8687" i="1"/>
  <c r="L8705" i="1"/>
  <c r="L8729" i="1"/>
  <c r="L8745" i="1"/>
  <c r="L8761" i="1"/>
  <c r="L8777" i="1"/>
  <c r="L8793" i="1"/>
  <c r="L8809" i="1"/>
  <c r="L8825" i="1"/>
  <c r="L8841" i="1"/>
  <c r="L8857" i="1"/>
  <c r="L8873" i="1"/>
  <c r="L8889" i="1"/>
  <c r="L8905" i="1"/>
  <c r="L8921" i="1"/>
  <c r="L8937" i="1"/>
  <c r="L8953" i="1"/>
  <c r="L8969" i="1"/>
  <c r="L8985" i="1"/>
  <c r="L9001" i="1"/>
  <c r="L9017" i="1"/>
  <c r="L9033" i="1"/>
  <c r="L9049" i="1"/>
  <c r="L9065" i="1"/>
  <c r="L9081" i="1"/>
  <c r="L9097" i="1"/>
  <c r="L9640" i="1"/>
  <c r="L9624" i="1"/>
  <c r="L9608" i="1"/>
  <c r="L9592" i="1"/>
  <c r="L9576" i="1"/>
  <c r="L9560" i="1"/>
  <c r="L9544" i="1"/>
  <c r="L9528" i="1"/>
  <c r="L9512" i="1"/>
  <c r="L9496" i="1"/>
  <c r="L9480" i="1"/>
  <c r="L9464" i="1"/>
  <c r="L9448" i="1"/>
  <c r="L9432" i="1"/>
  <c r="L9416" i="1"/>
  <c r="L9400" i="1"/>
  <c r="L9384" i="1"/>
  <c r="L9368" i="1"/>
  <c r="L9352" i="1"/>
  <c r="L9336" i="1"/>
  <c r="L9320" i="1"/>
  <c r="L9304" i="1"/>
  <c r="L9288" i="1"/>
  <c r="L9272" i="1"/>
  <c r="L9256" i="1"/>
  <c r="L9240" i="1"/>
  <c r="L9224" i="1"/>
  <c r="L9208" i="1"/>
  <c r="L9192" i="1"/>
  <c r="L9176" i="1"/>
  <c r="L9160" i="1"/>
  <c r="L9144" i="1"/>
  <c r="L9128" i="1"/>
  <c r="L9112" i="1"/>
  <c r="L9089" i="1"/>
  <c r="L9057" i="1"/>
  <c r="L9025" i="1"/>
  <c r="L8993" i="1"/>
  <c r="L8961" i="1"/>
  <c r="L8929" i="1"/>
  <c r="L8897" i="1"/>
  <c r="L8865" i="1"/>
  <c r="L8833" i="1"/>
  <c r="L8801" i="1"/>
  <c r="L8769" i="1"/>
  <c r="L8737" i="1"/>
  <c r="L8697" i="1"/>
  <c r="L8644" i="1"/>
  <c r="L8581" i="1"/>
  <c r="L8528" i="1"/>
  <c r="L8473" i="1"/>
  <c r="L8411" i="1"/>
  <c r="L8357" i="1"/>
  <c r="L8303" i="1"/>
  <c r="L8240" i="1"/>
  <c r="L8187" i="1"/>
  <c r="L8132" i="1"/>
  <c r="L8069" i="1"/>
  <c r="L8016" i="1"/>
  <c r="L7952" i="1"/>
  <c r="L7872" i="1"/>
  <c r="L7797" i="1"/>
  <c r="L7684" i="1"/>
  <c r="L7563" i="1"/>
  <c r="L7456" i="1"/>
  <c r="L7343" i="1"/>
  <c r="L7221" i="1"/>
  <c r="L7115" i="1"/>
  <c r="L7001" i="1"/>
  <c r="L6869" i="1"/>
  <c r="L6624" i="1"/>
  <c r="L6281" i="1"/>
  <c r="L5920" i="1"/>
  <c r="L5600" i="1"/>
  <c r="L5257" i="1"/>
  <c r="L4808" i="1"/>
  <c r="L3453" i="1"/>
  <c r="L9645" i="1"/>
  <c r="L9637" i="1"/>
  <c r="L9629" i="1"/>
  <c r="L9621" i="1"/>
  <c r="L9613" i="1"/>
  <c r="L9605" i="1"/>
  <c r="L9597" i="1"/>
  <c r="L9589" i="1"/>
  <c r="L9581" i="1"/>
  <c r="L9573" i="1"/>
  <c r="L9565" i="1"/>
  <c r="L9557" i="1"/>
  <c r="L9549" i="1"/>
  <c r="L9541" i="1"/>
  <c r="L9533" i="1"/>
  <c r="L9525" i="1"/>
  <c r="L9517" i="1"/>
  <c r="L9509" i="1"/>
  <c r="L9501" i="1"/>
  <c r="L9493" i="1"/>
  <c r="L9485" i="1"/>
  <c r="L9477" i="1"/>
  <c r="L9469" i="1"/>
  <c r="L9461" i="1"/>
  <c r="L9453" i="1"/>
  <c r="L9445" i="1"/>
  <c r="L9437" i="1"/>
  <c r="L9429" i="1"/>
  <c r="L9421" i="1"/>
  <c r="L9413" i="1"/>
  <c r="L9405" i="1"/>
  <c r="L9397" i="1"/>
  <c r="L9389" i="1"/>
  <c r="L9381" i="1"/>
  <c r="L9373" i="1"/>
  <c r="L9365" i="1"/>
  <c r="L9357" i="1"/>
  <c r="L9349" i="1"/>
  <c r="L9341" i="1"/>
  <c r="L9333" i="1"/>
  <c r="L9325" i="1"/>
  <c r="L9317" i="1"/>
  <c r="L9309" i="1"/>
  <c r="L9301" i="1"/>
  <c r="L9293" i="1"/>
  <c r="L9285" i="1"/>
  <c r="L9277" i="1"/>
  <c r="L9269" i="1"/>
  <c r="L9261" i="1"/>
  <c r="L9253" i="1"/>
  <c r="L9245" i="1"/>
  <c r="L9237" i="1"/>
  <c r="L9229" i="1"/>
  <c r="L9221" i="1"/>
  <c r="L9213" i="1"/>
  <c r="L9205" i="1"/>
  <c r="L9197" i="1"/>
  <c r="L9189" i="1"/>
  <c r="L9181" i="1"/>
  <c r="L9173" i="1"/>
  <c r="L9165" i="1"/>
  <c r="L9157" i="1"/>
  <c r="L9149" i="1"/>
  <c r="L9141" i="1"/>
  <c r="L9133" i="1"/>
  <c r="L9125" i="1"/>
  <c r="L9117" i="1"/>
  <c r="L9109" i="1"/>
  <c r="L9101" i="1"/>
  <c r="L9093" i="1"/>
  <c r="L9085" i="1"/>
  <c r="L9077" i="1"/>
  <c r="L9069" i="1"/>
  <c r="L9061" i="1"/>
  <c r="L9053" i="1"/>
  <c r="L9045" i="1"/>
  <c r="L9037" i="1"/>
  <c r="L9029" i="1"/>
  <c r="L9021" i="1"/>
  <c r="L9013" i="1"/>
  <c r="L9005" i="1"/>
  <c r="L8997" i="1"/>
  <c r="L8989" i="1"/>
  <c r="L8981" i="1"/>
  <c r="L8973" i="1"/>
  <c r="L8965" i="1"/>
  <c r="L8957" i="1"/>
  <c r="L8949" i="1"/>
  <c r="L8941" i="1"/>
  <c r="L8933" i="1"/>
  <c r="L8925" i="1"/>
  <c r="L8917" i="1"/>
  <c r="L8909" i="1"/>
  <c r="L8901" i="1"/>
  <c r="L8893" i="1"/>
  <c r="L8885" i="1"/>
  <c r="L8877" i="1"/>
  <c r="L8869" i="1"/>
  <c r="L8861" i="1"/>
  <c r="L8853" i="1"/>
  <c r="L8845" i="1"/>
  <c r="L8837" i="1"/>
  <c r="L8829" i="1"/>
  <c r="L8821" i="1"/>
  <c r="L8813" i="1"/>
  <c r="L8805" i="1"/>
  <c r="L8797" i="1"/>
  <c r="L8789" i="1"/>
  <c r="L8781" i="1"/>
  <c r="L8773" i="1"/>
  <c r="L8765" i="1"/>
  <c r="L8757" i="1"/>
  <c r="L8749" i="1"/>
  <c r="L8741" i="1"/>
  <c r="L8733" i="1"/>
  <c r="L8725" i="1"/>
  <c r="L8717" i="1"/>
  <c r="L8709" i="1"/>
  <c r="L8701" i="1"/>
  <c r="L8693" i="1"/>
  <c r="L8683" i="1"/>
  <c r="L8672" i="1"/>
  <c r="L8661" i="1"/>
  <c r="L8651" i="1"/>
  <c r="L8640" i="1"/>
  <c r="L8629" i="1"/>
  <c r="L8619" i="1"/>
  <c r="L8608" i="1"/>
  <c r="L8597" i="1"/>
  <c r="L8587" i="1"/>
  <c r="L8576" i="1"/>
  <c r="L8565" i="1"/>
  <c r="L8555" i="1"/>
  <c r="L8544" i="1"/>
  <c r="L8533" i="1"/>
  <c r="L8523" i="1"/>
  <c r="L8512" i="1"/>
  <c r="L8501" i="1"/>
  <c r="L8491" i="1"/>
  <c r="L8480" i="1"/>
  <c r="L8469" i="1"/>
  <c r="L8459" i="1"/>
  <c r="L8448" i="1"/>
  <c r="L8437" i="1"/>
  <c r="L8427" i="1"/>
  <c r="L8416" i="1"/>
  <c r="L8405" i="1"/>
  <c r="L8395" i="1"/>
  <c r="L8384" i="1"/>
  <c r="L8373" i="1"/>
  <c r="L8363" i="1"/>
  <c r="L8352" i="1"/>
  <c r="L8341" i="1"/>
  <c r="L8331" i="1"/>
  <c r="L8320" i="1"/>
  <c r="L8309" i="1"/>
  <c r="L8299" i="1"/>
  <c r="L8288" i="1"/>
  <c r="L8277" i="1"/>
  <c r="L8267" i="1"/>
  <c r="L8256" i="1"/>
  <c r="L8245" i="1"/>
  <c r="L8235" i="1"/>
  <c r="L8224" i="1"/>
  <c r="L8213" i="1"/>
  <c r="L8203" i="1"/>
  <c r="L8192" i="1"/>
  <c r="L8181" i="1"/>
  <c r="L8171" i="1"/>
  <c r="L8160" i="1"/>
  <c r="L8149" i="1"/>
  <c r="L8139" i="1"/>
  <c r="L8128" i="1"/>
  <c r="L8117" i="1"/>
  <c r="L8107" i="1"/>
  <c r="L8096" i="1"/>
  <c r="L8085" i="1"/>
  <c r="L8075" i="1"/>
  <c r="L8064" i="1"/>
  <c r="L8053" i="1"/>
  <c r="L8043" i="1"/>
  <c r="L8032" i="1"/>
  <c r="L8021" i="1"/>
  <c r="L8011" i="1"/>
  <c r="L8000" i="1"/>
  <c r="L7989" i="1"/>
  <c r="L7979" i="1"/>
  <c r="L7963" i="1"/>
  <c r="L7951" i="1"/>
  <c r="L7936" i="1"/>
  <c r="L7920" i="1"/>
  <c r="L7908" i="1"/>
  <c r="L7893" i="1"/>
  <c r="L7877" i="1"/>
  <c r="L7865" i="1"/>
  <c r="L7851" i="1"/>
  <c r="L7835" i="1"/>
  <c r="L7823" i="1"/>
  <c r="L7808" i="1"/>
  <c r="L7787" i="1"/>
  <c r="L7765" i="1"/>
  <c r="L7744" i="1"/>
  <c r="L7723" i="1"/>
  <c r="L7701" i="1"/>
  <c r="L7680" i="1"/>
  <c r="L7659" i="1"/>
  <c r="L7637" i="1"/>
  <c r="L7616" i="1"/>
  <c r="L7595" i="1"/>
  <c r="L7573" i="1"/>
  <c r="L7552" i="1"/>
  <c r="L7531" i="1"/>
  <c r="L7509" i="1"/>
  <c r="L7488" i="1"/>
  <c r="L7467" i="1"/>
  <c r="L7445" i="1"/>
  <c r="L7424" i="1"/>
  <c r="L7403" i="1"/>
  <c r="L7381" i="1"/>
  <c r="L7360" i="1"/>
  <c r="L7339" i="1"/>
  <c r="L7317" i="1"/>
  <c r="L7296" i="1"/>
  <c r="L7275" i="1"/>
  <c r="L7253" i="1"/>
  <c r="L7232" i="1"/>
  <c r="L7211" i="1"/>
  <c r="L7189" i="1"/>
  <c r="L7168" i="1"/>
  <c r="L7147" i="1"/>
  <c r="L7125" i="1"/>
  <c r="L7104" i="1"/>
  <c r="L7083" i="1"/>
  <c r="L7061" i="1"/>
  <c r="L7040" i="1"/>
  <c r="L7019" i="1"/>
  <c r="L6997" i="1"/>
  <c r="L6976" i="1"/>
  <c r="L6955" i="1"/>
  <c r="L6933" i="1"/>
  <c r="L6912" i="1"/>
  <c r="L6885" i="1"/>
  <c r="L6857" i="1"/>
  <c r="L6815" i="1"/>
  <c r="L6772" i="1"/>
  <c r="L6720" i="1"/>
  <c r="L6656" i="1"/>
  <c r="L6592" i="1"/>
  <c r="L6528" i="1"/>
  <c r="L6464" i="1"/>
  <c r="L6400" i="1"/>
  <c r="L6336" i="1"/>
  <c r="L6272" i="1"/>
  <c r="L6208" i="1"/>
  <c r="L6144" i="1"/>
  <c r="L6080" i="1"/>
  <c r="L6016" i="1"/>
  <c r="L5952" i="1"/>
  <c r="L5888" i="1"/>
  <c r="L5824" i="1"/>
  <c r="L5760" i="1"/>
  <c r="L5696" i="1"/>
  <c r="L5632" i="1"/>
  <c r="L5568" i="1"/>
  <c r="L5504" i="1"/>
  <c r="L5440" i="1"/>
  <c r="L5376" i="1"/>
  <c r="L5312" i="1"/>
  <c r="L5248" i="1"/>
  <c r="L5184" i="1"/>
  <c r="L5120" i="1"/>
  <c r="L5056" i="1"/>
  <c r="L4976" i="1"/>
  <c r="L4872" i="1"/>
  <c r="L4744" i="1"/>
  <c r="L4616" i="1"/>
  <c r="L4316" i="1"/>
  <c r="L3965" i="1"/>
  <c r="L3629" i="1"/>
  <c r="L3292" i="1"/>
  <c r="L2941" i="1"/>
  <c r="L2605" i="1"/>
  <c r="L1985" i="1"/>
  <c r="L131" i="1"/>
  <c r="L2" i="1"/>
  <c r="L428" i="1"/>
  <c r="L684" i="1"/>
  <c r="L896" i="1"/>
  <c r="L1024" i="1"/>
  <c r="L1152" i="1"/>
  <c r="L1280" i="1"/>
  <c r="L1408" i="1"/>
  <c r="L1536" i="1"/>
  <c r="L1664" i="1"/>
  <c r="L1792" i="1"/>
  <c r="L1889" i="1"/>
  <c r="L1953" i="1"/>
  <c r="L2017" i="1"/>
  <c r="L2081" i="1"/>
  <c r="L2145" i="1"/>
  <c r="L2209" i="1"/>
  <c r="L2273" i="1"/>
  <c r="L2337" i="1"/>
  <c r="L2401" i="1"/>
  <c r="L2465" i="1"/>
  <c r="L2529" i="1"/>
  <c r="L2572" i="1"/>
  <c r="L2604" i="1"/>
  <c r="L2636" i="1"/>
  <c r="L2668" i="1"/>
  <c r="L2700" i="1"/>
  <c r="L2732" i="1"/>
  <c r="L2764" i="1"/>
  <c r="L2796" i="1"/>
  <c r="L2828" i="1"/>
  <c r="L2860" i="1"/>
  <c r="L2892" i="1"/>
  <c r="L2924" i="1"/>
  <c r="L2956" i="1"/>
  <c r="L2988" i="1"/>
  <c r="L3020" i="1"/>
  <c r="L3052" i="1"/>
  <c r="L3084" i="1"/>
  <c r="L3116" i="1"/>
  <c r="L3148" i="1"/>
  <c r="L3180" i="1"/>
  <c r="L3212" i="1"/>
  <c r="L3244" i="1"/>
  <c r="L3276" i="1"/>
  <c r="L3308" i="1"/>
  <c r="L3340" i="1"/>
  <c r="L3372" i="1"/>
  <c r="L3404" i="1"/>
  <c r="L3436" i="1"/>
  <c r="L3468" i="1"/>
  <c r="L3500" i="1"/>
  <c r="L3532" i="1"/>
  <c r="L3564" i="1"/>
  <c r="L3596" i="1"/>
  <c r="L3628" i="1"/>
  <c r="L3660" i="1"/>
  <c r="L3692" i="1"/>
  <c r="L3724" i="1"/>
  <c r="L3756" i="1"/>
  <c r="L3788" i="1"/>
  <c r="L3820" i="1"/>
  <c r="L3852" i="1"/>
  <c r="L3884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56" i="1"/>
  <c r="L429" i="1"/>
  <c r="L812" i="1"/>
  <c r="L961" i="1"/>
  <c r="L1153" i="1"/>
  <c r="L1344" i="1"/>
  <c r="L1473" i="1"/>
  <c r="L1665" i="1"/>
  <c r="L1850" i="1"/>
  <c r="L1922" i="1"/>
  <c r="L2018" i="1"/>
  <c r="L2113" i="1"/>
  <c r="L2178" i="1"/>
  <c r="L2274" i="1"/>
  <c r="L2369" i="1"/>
  <c r="L2434" i="1"/>
  <c r="L2530" i="1"/>
  <c r="L2588" i="1"/>
  <c r="L2621" i="1"/>
  <c r="L2669" i="1"/>
  <c r="L2716" i="1"/>
  <c r="L2749" i="1"/>
  <c r="L2797" i="1"/>
  <c r="L2844" i="1"/>
  <c r="L2877" i="1"/>
  <c r="L2925" i="1"/>
  <c r="L2972" i="1"/>
  <c r="L3005" i="1"/>
  <c r="L3053" i="1"/>
  <c r="L3100" i="1"/>
  <c r="L3133" i="1"/>
  <c r="L3181" i="1"/>
  <c r="L3228" i="1"/>
  <c r="L3261" i="1"/>
  <c r="L3309" i="1"/>
  <c r="L3356" i="1"/>
  <c r="L3389" i="1"/>
  <c r="L3437" i="1"/>
  <c r="L3484" i="1"/>
  <c r="L3517" i="1"/>
  <c r="L3565" i="1"/>
  <c r="L3612" i="1"/>
  <c r="L3645" i="1"/>
  <c r="L3693" i="1"/>
  <c r="L3740" i="1"/>
  <c r="L3773" i="1"/>
  <c r="L3821" i="1"/>
  <c r="L3868" i="1"/>
  <c r="L3901" i="1"/>
  <c r="L3949" i="1"/>
  <c r="L3996" i="1"/>
  <c r="L4029" i="1"/>
  <c r="L4077" i="1"/>
  <c r="L4124" i="1"/>
  <c r="L4157" i="1"/>
  <c r="L4205" i="1"/>
  <c r="L4252" i="1"/>
  <c r="L4285" i="1"/>
  <c r="L4333" i="1"/>
  <c r="L4380" i="1"/>
  <c r="L4413" i="1"/>
  <c r="L4461" i="1"/>
  <c r="L4508" i="1"/>
  <c r="L4541" i="1"/>
  <c r="L4588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4816" i="1"/>
  <c r="L4832" i="1"/>
  <c r="L4848" i="1"/>
  <c r="L4864" i="1"/>
  <c r="L4880" i="1"/>
  <c r="L4896" i="1"/>
  <c r="L4912" i="1"/>
  <c r="L4928" i="1"/>
  <c r="L3" i="1"/>
  <c r="L556" i="1"/>
  <c r="L813" i="1"/>
  <c r="L1025" i="1"/>
  <c r="L1216" i="1"/>
  <c r="L1345" i="1"/>
  <c r="L1537" i="1"/>
  <c r="L1728" i="1"/>
  <c r="L1852" i="1"/>
  <c r="L1954" i="1"/>
  <c r="L2049" i="1"/>
  <c r="L2114" i="1"/>
  <c r="L2210" i="1"/>
  <c r="L2305" i="1"/>
  <c r="L2370" i="1"/>
  <c r="L2466" i="1"/>
  <c r="L2556" i="1"/>
  <c r="L2589" i="1"/>
  <c r="L2637" i="1"/>
  <c r="L2684" i="1"/>
  <c r="L2717" i="1"/>
  <c r="L2765" i="1"/>
  <c r="L2812" i="1"/>
  <c r="L2845" i="1"/>
  <c r="L2893" i="1"/>
  <c r="L2940" i="1"/>
  <c r="L2973" i="1"/>
  <c r="L3021" i="1"/>
  <c r="L3068" i="1"/>
  <c r="L3101" i="1"/>
  <c r="L3149" i="1"/>
  <c r="L3196" i="1"/>
  <c r="L3229" i="1"/>
  <c r="L3277" i="1"/>
  <c r="L3324" i="1"/>
  <c r="L3357" i="1"/>
  <c r="L3405" i="1"/>
  <c r="L3452" i="1"/>
  <c r="L3485" i="1"/>
  <c r="L3533" i="1"/>
  <c r="L3580" i="1"/>
  <c r="L3613" i="1"/>
  <c r="L3661" i="1"/>
  <c r="L3708" i="1"/>
  <c r="L3741" i="1"/>
  <c r="L3789" i="1"/>
  <c r="L3836" i="1"/>
  <c r="L3869" i="1"/>
  <c r="L3917" i="1"/>
  <c r="L3964" i="1"/>
  <c r="L3997" i="1"/>
  <c r="L4045" i="1"/>
  <c r="L4092" i="1"/>
  <c r="L4125" i="1"/>
  <c r="L4173" i="1"/>
  <c r="L4220" i="1"/>
  <c r="L4253" i="1"/>
  <c r="L4301" i="1"/>
  <c r="L4348" i="1"/>
  <c r="L4381" i="1"/>
  <c r="L4429" i="1"/>
  <c r="L4476" i="1"/>
  <c r="L4509" i="1"/>
  <c r="L4557" i="1"/>
  <c r="L4589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4817" i="1"/>
  <c r="L4833" i="1"/>
  <c r="L4849" i="1"/>
  <c r="L4865" i="1"/>
  <c r="L4881" i="1"/>
  <c r="L4897" i="1"/>
  <c r="L4913" i="1"/>
  <c r="L4929" i="1"/>
  <c r="L4945" i="1"/>
  <c r="L4961" i="1"/>
  <c r="L4977" i="1"/>
  <c r="L4993" i="1"/>
  <c r="L5009" i="1"/>
  <c r="L5025" i="1"/>
  <c r="L685" i="1"/>
  <c r="L1089" i="1"/>
  <c r="L1472" i="1"/>
  <c r="L1793" i="1"/>
  <c r="L1986" i="1"/>
  <c r="L2177" i="1"/>
  <c r="L2338" i="1"/>
  <c r="L2498" i="1"/>
  <c r="L2620" i="1"/>
  <c r="L2701" i="1"/>
  <c r="L2781" i="1"/>
  <c r="L2876" i="1"/>
  <c r="L2957" i="1"/>
  <c r="L3037" i="1"/>
  <c r="L3132" i="1"/>
  <c r="L3213" i="1"/>
  <c r="L3293" i="1"/>
  <c r="L3388" i="1"/>
  <c r="L3469" i="1"/>
  <c r="L3549" i="1"/>
  <c r="L3644" i="1"/>
  <c r="L3725" i="1"/>
  <c r="L3805" i="1"/>
  <c r="L3900" i="1"/>
  <c r="L3981" i="1"/>
  <c r="L4061" i="1"/>
  <c r="L4156" i="1"/>
  <c r="L4237" i="1"/>
  <c r="L4317" i="1"/>
  <c r="L4412" i="1"/>
  <c r="L4493" i="1"/>
  <c r="L4573" i="1"/>
  <c r="L4617" i="1"/>
  <c r="L4649" i="1"/>
  <c r="L4681" i="1"/>
  <c r="L4713" i="1"/>
  <c r="L4745" i="1"/>
  <c r="L4777" i="1"/>
  <c r="L4809" i="1"/>
  <c r="L4841" i="1"/>
  <c r="L4873" i="1"/>
  <c r="L4905" i="1"/>
  <c r="L4937" i="1"/>
  <c r="L4960" i="1"/>
  <c r="L4984" i="1"/>
  <c r="L5001" i="1"/>
  <c r="L5024" i="1"/>
  <c r="L5041" i="1"/>
  <c r="L5057" i="1"/>
  <c r="L5073" i="1"/>
  <c r="L5089" i="1"/>
  <c r="L5105" i="1"/>
  <c r="L5121" i="1"/>
  <c r="L5137" i="1"/>
  <c r="L5153" i="1"/>
  <c r="L5169" i="1"/>
  <c r="L5185" i="1"/>
  <c r="L5201" i="1"/>
  <c r="L5217" i="1"/>
  <c r="L5233" i="1"/>
  <c r="L5249" i="1"/>
  <c r="L5265" i="1"/>
  <c r="L5281" i="1"/>
  <c r="L5297" i="1"/>
  <c r="L5313" i="1"/>
  <c r="L5329" i="1"/>
  <c r="L5345" i="1"/>
  <c r="L5361" i="1"/>
  <c r="L5377" i="1"/>
  <c r="L5393" i="1"/>
  <c r="L5409" i="1"/>
  <c r="L5425" i="1"/>
  <c r="L5441" i="1"/>
  <c r="L5457" i="1"/>
  <c r="L5473" i="1"/>
  <c r="L5489" i="1"/>
  <c r="L5505" i="1"/>
  <c r="L5521" i="1"/>
  <c r="L5537" i="1"/>
  <c r="L5553" i="1"/>
  <c r="L5569" i="1"/>
  <c r="L5585" i="1"/>
  <c r="L5601" i="1"/>
  <c r="L5617" i="1"/>
  <c r="L5633" i="1"/>
  <c r="L5649" i="1"/>
  <c r="L5665" i="1"/>
  <c r="L5681" i="1"/>
  <c r="L5697" i="1"/>
  <c r="L5713" i="1"/>
  <c r="L5729" i="1"/>
  <c r="L5745" i="1"/>
  <c r="L5761" i="1"/>
  <c r="L5777" i="1"/>
  <c r="L5793" i="1"/>
  <c r="L5809" i="1"/>
  <c r="L5825" i="1"/>
  <c r="L5841" i="1"/>
  <c r="L5857" i="1"/>
  <c r="L5873" i="1"/>
  <c r="L5889" i="1"/>
  <c r="L5905" i="1"/>
  <c r="L5921" i="1"/>
  <c r="L5937" i="1"/>
  <c r="L5953" i="1"/>
  <c r="L5969" i="1"/>
  <c r="L5985" i="1"/>
  <c r="L6001" i="1"/>
  <c r="L6017" i="1"/>
  <c r="L6033" i="1"/>
  <c r="L6049" i="1"/>
  <c r="L6065" i="1"/>
  <c r="L6081" i="1"/>
  <c r="L6097" i="1"/>
  <c r="L6113" i="1"/>
  <c r="L6129" i="1"/>
  <c r="L6145" i="1"/>
  <c r="L6161" i="1"/>
  <c r="L6177" i="1"/>
  <c r="L6193" i="1"/>
  <c r="L6209" i="1"/>
  <c r="L6225" i="1"/>
  <c r="L6241" i="1"/>
  <c r="L6257" i="1"/>
  <c r="L6273" i="1"/>
  <c r="L6289" i="1"/>
  <c r="L6305" i="1"/>
  <c r="L6321" i="1"/>
  <c r="L6337" i="1"/>
  <c r="L6353" i="1"/>
  <c r="L6369" i="1"/>
  <c r="L6385" i="1"/>
  <c r="L6401" i="1"/>
  <c r="L6417" i="1"/>
  <c r="L6433" i="1"/>
  <c r="L6449" i="1"/>
  <c r="L6465" i="1"/>
  <c r="L6481" i="1"/>
  <c r="L6497" i="1"/>
  <c r="L6513" i="1"/>
  <c r="L6529" i="1"/>
  <c r="L6545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2" i="1"/>
  <c r="L6763" i="1"/>
  <c r="L6773" i="1"/>
  <c r="L6784" i="1"/>
  <c r="L6795" i="1"/>
  <c r="L6805" i="1"/>
  <c r="L6816" i="1"/>
  <c r="L6827" i="1"/>
  <c r="L6837" i="1"/>
  <c r="L6848" i="1"/>
  <c r="L258" i="1"/>
  <c r="L897" i="1"/>
  <c r="L1217" i="1"/>
  <c r="L1600" i="1"/>
  <c r="L1890" i="1"/>
  <c r="L2050" i="1"/>
  <c r="L2241" i="1"/>
  <c r="L2402" i="1"/>
  <c r="L2557" i="1"/>
  <c r="L2652" i="1"/>
  <c r="L2733" i="1"/>
  <c r="L2813" i="1"/>
  <c r="L2908" i="1"/>
  <c r="L2989" i="1"/>
  <c r="L3069" i="1"/>
  <c r="L3164" i="1"/>
  <c r="L3245" i="1"/>
  <c r="L3325" i="1"/>
  <c r="L3420" i="1"/>
  <c r="L3501" i="1"/>
  <c r="L3581" i="1"/>
  <c r="L3676" i="1"/>
  <c r="L3757" i="1"/>
  <c r="L3837" i="1"/>
  <c r="L3932" i="1"/>
  <c r="L4013" i="1"/>
  <c r="L4093" i="1"/>
  <c r="L4188" i="1"/>
  <c r="L4269" i="1"/>
  <c r="L4349" i="1"/>
  <c r="L4444" i="1"/>
  <c r="L4525" i="1"/>
  <c r="L4600" i="1"/>
  <c r="L4632" i="1"/>
  <c r="L4664" i="1"/>
  <c r="L4696" i="1"/>
  <c r="L4728" i="1"/>
  <c r="L4760" i="1"/>
  <c r="L4792" i="1"/>
  <c r="L4824" i="1"/>
  <c r="L4856" i="1"/>
  <c r="L4888" i="1"/>
  <c r="L4920" i="1"/>
  <c r="L4944" i="1"/>
  <c r="L4968" i="1"/>
  <c r="L4985" i="1"/>
  <c r="L5008" i="1"/>
  <c r="L5032" i="1"/>
  <c r="L5048" i="1"/>
  <c r="L5064" i="1"/>
  <c r="L5080" i="1"/>
  <c r="L5096" i="1"/>
  <c r="L5112" i="1"/>
  <c r="L5128" i="1"/>
  <c r="L5144" i="1"/>
  <c r="L5160" i="1"/>
  <c r="L5176" i="1"/>
  <c r="L5192" i="1"/>
  <c r="L5208" i="1"/>
  <c r="L5224" i="1"/>
  <c r="L5240" i="1"/>
  <c r="L5256" i="1"/>
  <c r="L5272" i="1"/>
  <c r="L5288" i="1"/>
  <c r="L5304" i="1"/>
  <c r="L5320" i="1"/>
  <c r="L5336" i="1"/>
  <c r="L5352" i="1"/>
  <c r="L5368" i="1"/>
  <c r="L5384" i="1"/>
  <c r="L5400" i="1"/>
  <c r="L5416" i="1"/>
  <c r="L5432" i="1"/>
  <c r="L5448" i="1"/>
  <c r="L5464" i="1"/>
  <c r="L5480" i="1"/>
  <c r="L5496" i="1"/>
  <c r="L5512" i="1"/>
  <c r="L5528" i="1"/>
  <c r="L5544" i="1"/>
  <c r="L5560" i="1"/>
  <c r="L5576" i="1"/>
  <c r="L5592" i="1"/>
  <c r="L5608" i="1"/>
  <c r="L5624" i="1"/>
  <c r="L5640" i="1"/>
  <c r="L5656" i="1"/>
  <c r="L5672" i="1"/>
  <c r="L5688" i="1"/>
  <c r="L5704" i="1"/>
  <c r="L5720" i="1"/>
  <c r="L5736" i="1"/>
  <c r="L5752" i="1"/>
  <c r="L5768" i="1"/>
  <c r="L5784" i="1"/>
  <c r="L5800" i="1"/>
  <c r="L5816" i="1"/>
  <c r="L5832" i="1"/>
  <c r="L5848" i="1"/>
  <c r="L5864" i="1"/>
  <c r="L5880" i="1"/>
  <c r="L5896" i="1"/>
  <c r="L5912" i="1"/>
  <c r="L5928" i="1"/>
  <c r="L5944" i="1"/>
  <c r="L5960" i="1"/>
  <c r="L5976" i="1"/>
  <c r="L5992" i="1"/>
  <c r="L6008" i="1"/>
  <c r="L6024" i="1"/>
  <c r="L6040" i="1"/>
  <c r="L6056" i="1"/>
  <c r="L6072" i="1"/>
  <c r="L6088" i="1"/>
  <c r="L6104" i="1"/>
  <c r="L6120" i="1"/>
  <c r="L6136" i="1"/>
  <c r="L6152" i="1"/>
  <c r="L6168" i="1"/>
  <c r="L6184" i="1"/>
  <c r="L6200" i="1"/>
  <c r="L6216" i="1"/>
  <c r="L6232" i="1"/>
  <c r="L6248" i="1"/>
  <c r="L6264" i="1"/>
  <c r="L6280" i="1"/>
  <c r="L6296" i="1"/>
  <c r="L6312" i="1"/>
  <c r="L6328" i="1"/>
  <c r="L6344" i="1"/>
  <c r="L6360" i="1"/>
  <c r="L6376" i="1"/>
  <c r="L6392" i="1"/>
  <c r="L6408" i="1"/>
  <c r="L6424" i="1"/>
  <c r="L6440" i="1"/>
  <c r="L6456" i="1"/>
  <c r="L6472" i="1"/>
  <c r="L6488" i="1"/>
  <c r="L6504" i="1"/>
  <c r="L6520" i="1"/>
  <c r="L6536" i="1"/>
  <c r="L6552" i="1"/>
  <c r="L6568" i="1"/>
  <c r="L6584" i="1"/>
  <c r="L6600" i="1"/>
  <c r="L6616" i="1"/>
  <c r="L6632" i="1"/>
  <c r="L6648" i="1"/>
  <c r="L6664" i="1"/>
  <c r="L6680" i="1"/>
  <c r="L6696" i="1"/>
  <c r="L6712" i="1"/>
  <c r="L6728" i="1"/>
  <c r="L6744" i="1"/>
  <c r="L6756" i="1"/>
  <c r="L6767" i="1"/>
  <c r="L6777" i="1"/>
  <c r="L6788" i="1"/>
  <c r="L6799" i="1"/>
  <c r="L6809" i="1"/>
  <c r="L6820" i="1"/>
  <c r="L6831" i="1"/>
  <c r="L6841" i="1"/>
  <c r="L6852" i="1"/>
  <c r="L6863" i="1"/>
  <c r="L6873" i="1"/>
  <c r="L6884" i="1"/>
  <c r="L6895" i="1"/>
  <c r="L6905" i="1"/>
  <c r="L1088" i="1"/>
  <c r="L1729" i="1"/>
  <c r="L2146" i="1"/>
  <c r="L2497" i="1"/>
  <c r="L2685" i="1"/>
  <c r="L2861" i="1"/>
  <c r="L3036" i="1"/>
  <c r="L3197" i="1"/>
  <c r="L3373" i="1"/>
  <c r="L3548" i="1"/>
  <c r="L3709" i="1"/>
  <c r="L3885" i="1"/>
  <c r="L4060" i="1"/>
  <c r="L4221" i="1"/>
  <c r="L4397" i="1"/>
  <c r="L4572" i="1"/>
  <c r="L4648" i="1"/>
  <c r="L4712" i="1"/>
  <c r="L4776" i="1"/>
  <c r="L4840" i="1"/>
  <c r="L4904" i="1"/>
  <c r="L4953" i="1"/>
  <c r="L5000" i="1"/>
  <c r="L5040" i="1"/>
  <c r="L5072" i="1"/>
  <c r="L5104" i="1"/>
  <c r="L5136" i="1"/>
  <c r="L5168" i="1"/>
  <c r="L5200" i="1"/>
  <c r="L5232" i="1"/>
  <c r="L5264" i="1"/>
  <c r="L5296" i="1"/>
  <c r="L5328" i="1"/>
  <c r="L5360" i="1"/>
  <c r="L5392" i="1"/>
  <c r="L5424" i="1"/>
  <c r="L5456" i="1"/>
  <c r="L5488" i="1"/>
  <c r="L5520" i="1"/>
  <c r="L5552" i="1"/>
  <c r="L5584" i="1"/>
  <c r="L5616" i="1"/>
  <c r="L5648" i="1"/>
  <c r="L5680" i="1"/>
  <c r="L5712" i="1"/>
  <c r="L5744" i="1"/>
  <c r="L5776" i="1"/>
  <c r="L5808" i="1"/>
  <c r="L5840" i="1"/>
  <c r="L5872" i="1"/>
  <c r="L5904" i="1"/>
  <c r="L5936" i="1"/>
  <c r="L5968" i="1"/>
  <c r="L6000" i="1"/>
  <c r="L6032" i="1"/>
  <c r="L6064" i="1"/>
  <c r="L6096" i="1"/>
  <c r="L6128" i="1"/>
  <c r="L6160" i="1"/>
  <c r="L6192" i="1"/>
  <c r="L6224" i="1"/>
  <c r="L6256" i="1"/>
  <c r="L6288" i="1"/>
  <c r="L6320" i="1"/>
  <c r="L6352" i="1"/>
  <c r="L6384" i="1"/>
  <c r="L6416" i="1"/>
  <c r="L6448" i="1"/>
  <c r="L6480" i="1"/>
  <c r="L6512" i="1"/>
  <c r="L6544" i="1"/>
  <c r="L6576" i="1"/>
  <c r="L6608" i="1"/>
  <c r="L6640" i="1"/>
  <c r="L6672" i="1"/>
  <c r="L6704" i="1"/>
  <c r="L6736" i="1"/>
  <c r="L6761" i="1"/>
  <c r="L6783" i="1"/>
  <c r="L6804" i="1"/>
  <c r="L6825" i="1"/>
  <c r="L6847" i="1"/>
  <c r="L6864" i="1"/>
  <c r="L6879" i="1"/>
  <c r="L6891" i="1"/>
  <c r="L6907" i="1"/>
  <c r="L6917" i="1"/>
  <c r="L6928" i="1"/>
  <c r="L6939" i="1"/>
  <c r="L6949" i="1"/>
  <c r="L6960" i="1"/>
  <c r="L6971" i="1"/>
  <c r="L6981" i="1"/>
  <c r="L6992" i="1"/>
  <c r="L7003" i="1"/>
  <c r="L7013" i="1"/>
  <c r="L7024" i="1"/>
  <c r="L7035" i="1"/>
  <c r="L7045" i="1"/>
  <c r="L7056" i="1"/>
  <c r="L7067" i="1"/>
  <c r="L7077" i="1"/>
  <c r="L7088" i="1"/>
  <c r="L7099" i="1"/>
  <c r="L7109" i="1"/>
  <c r="L7120" i="1"/>
  <c r="L7131" i="1"/>
  <c r="L7141" i="1"/>
  <c r="L7152" i="1"/>
  <c r="L7163" i="1"/>
  <c r="L7173" i="1"/>
  <c r="L7184" i="1"/>
  <c r="L7195" i="1"/>
  <c r="L7205" i="1"/>
  <c r="L7216" i="1"/>
  <c r="L7227" i="1"/>
  <c r="L7237" i="1"/>
  <c r="L7248" i="1"/>
  <c r="L7259" i="1"/>
  <c r="L7269" i="1"/>
  <c r="L7280" i="1"/>
  <c r="L7291" i="1"/>
  <c r="L7301" i="1"/>
  <c r="L7312" i="1"/>
  <c r="L7323" i="1"/>
  <c r="L7333" i="1"/>
  <c r="L7344" i="1"/>
  <c r="L7355" i="1"/>
  <c r="L7365" i="1"/>
  <c r="L7376" i="1"/>
  <c r="L7387" i="1"/>
  <c r="L7397" i="1"/>
  <c r="L7408" i="1"/>
  <c r="L7419" i="1"/>
  <c r="L7429" i="1"/>
  <c r="L7440" i="1"/>
  <c r="L7451" i="1"/>
  <c r="L7461" i="1"/>
  <c r="L7472" i="1"/>
  <c r="L7483" i="1"/>
  <c r="L7493" i="1"/>
  <c r="L7504" i="1"/>
  <c r="L7515" i="1"/>
  <c r="L7525" i="1"/>
  <c r="L7536" i="1"/>
  <c r="L7547" i="1"/>
  <c r="L7557" i="1"/>
  <c r="L7568" i="1"/>
  <c r="L7579" i="1"/>
  <c r="L7589" i="1"/>
  <c r="L7600" i="1"/>
  <c r="L7611" i="1"/>
  <c r="L7621" i="1"/>
  <c r="L7632" i="1"/>
  <c r="L7643" i="1"/>
  <c r="L7653" i="1"/>
  <c r="L7664" i="1"/>
  <c r="L7675" i="1"/>
  <c r="L7685" i="1"/>
  <c r="L7696" i="1"/>
  <c r="L7707" i="1"/>
  <c r="L7717" i="1"/>
  <c r="L7728" i="1"/>
  <c r="L7739" i="1"/>
  <c r="L7749" i="1"/>
  <c r="L7760" i="1"/>
  <c r="L7771" i="1"/>
  <c r="L7781" i="1"/>
  <c r="L7792" i="1"/>
  <c r="L7803" i="1"/>
  <c r="L259" i="1"/>
  <c r="L1281" i="1"/>
  <c r="L1921" i="1"/>
  <c r="L2242" i="1"/>
  <c r="L2573" i="1"/>
  <c r="L2748" i="1"/>
  <c r="L2909" i="1"/>
  <c r="L3085" i="1"/>
  <c r="L3260" i="1"/>
  <c r="L3421" i="1"/>
  <c r="L3597" i="1"/>
  <c r="L3772" i="1"/>
  <c r="L3933" i="1"/>
  <c r="L4109" i="1"/>
  <c r="L4284" i="1"/>
  <c r="L4445" i="1"/>
  <c r="L4601" i="1"/>
  <c r="L4665" i="1"/>
  <c r="L4729" i="1"/>
  <c r="L4793" i="1"/>
  <c r="L4857" i="1"/>
  <c r="L4921" i="1"/>
  <c r="L4969" i="1"/>
  <c r="L5016" i="1"/>
  <c r="L5049" i="1"/>
  <c r="L5081" i="1"/>
  <c r="L5113" i="1"/>
  <c r="L5145" i="1"/>
  <c r="L5177" i="1"/>
  <c r="L5209" i="1"/>
  <c r="L5241" i="1"/>
  <c r="L5273" i="1"/>
  <c r="L5305" i="1"/>
  <c r="L5337" i="1"/>
  <c r="L5369" i="1"/>
  <c r="L5401" i="1"/>
  <c r="L5433" i="1"/>
  <c r="L5465" i="1"/>
  <c r="L5497" i="1"/>
  <c r="L5529" i="1"/>
  <c r="L5561" i="1"/>
  <c r="L5593" i="1"/>
  <c r="L5625" i="1"/>
  <c r="L5657" i="1"/>
  <c r="L5689" i="1"/>
  <c r="L5721" i="1"/>
  <c r="L5753" i="1"/>
  <c r="L5785" i="1"/>
  <c r="L5817" i="1"/>
  <c r="L5849" i="1"/>
  <c r="L5881" i="1"/>
  <c r="L5913" i="1"/>
  <c r="L5945" i="1"/>
  <c r="L5977" i="1"/>
  <c r="L6009" i="1"/>
  <c r="L6041" i="1"/>
  <c r="L6073" i="1"/>
  <c r="L6105" i="1"/>
  <c r="L6137" i="1"/>
  <c r="L6169" i="1"/>
  <c r="L6201" i="1"/>
  <c r="L6233" i="1"/>
  <c r="L6265" i="1"/>
  <c r="L6297" i="1"/>
  <c r="L6329" i="1"/>
  <c r="L6361" i="1"/>
  <c r="L6393" i="1"/>
  <c r="L6425" i="1"/>
  <c r="L6457" i="1"/>
  <c r="L6489" i="1"/>
  <c r="L6521" i="1"/>
  <c r="L6553" i="1"/>
  <c r="L6585" i="1"/>
  <c r="L6617" i="1"/>
  <c r="L6649" i="1"/>
  <c r="L6681" i="1"/>
  <c r="L6713" i="1"/>
  <c r="L6745" i="1"/>
  <c r="L6768" i="1"/>
  <c r="L6789" i="1"/>
  <c r="L6811" i="1"/>
  <c r="L6832" i="1"/>
  <c r="L6853" i="1"/>
  <c r="L6868" i="1"/>
  <c r="L6880" i="1"/>
  <c r="L6896" i="1"/>
  <c r="L6911" i="1"/>
  <c r="L6921" i="1"/>
  <c r="L6932" i="1"/>
  <c r="L6943" i="1"/>
  <c r="L6953" i="1"/>
  <c r="L6964" i="1"/>
  <c r="L6975" i="1"/>
  <c r="L6985" i="1"/>
  <c r="L6996" i="1"/>
  <c r="L7007" i="1"/>
  <c r="L7017" i="1"/>
  <c r="L7028" i="1"/>
  <c r="L7039" i="1"/>
  <c r="L7049" i="1"/>
  <c r="L7060" i="1"/>
  <c r="L7071" i="1"/>
  <c r="L7081" i="1"/>
  <c r="L7092" i="1"/>
  <c r="L7103" i="1"/>
  <c r="L7113" i="1"/>
  <c r="L7124" i="1"/>
  <c r="L7135" i="1"/>
  <c r="L7145" i="1"/>
  <c r="L7156" i="1"/>
  <c r="L7167" i="1"/>
  <c r="L7177" i="1"/>
  <c r="L7188" i="1"/>
  <c r="L7199" i="1"/>
  <c r="L7209" i="1"/>
  <c r="L7220" i="1"/>
  <c r="L7231" i="1"/>
  <c r="L7241" i="1"/>
  <c r="L7252" i="1"/>
  <c r="L7263" i="1"/>
  <c r="L7273" i="1"/>
  <c r="L7284" i="1"/>
  <c r="L7295" i="1"/>
  <c r="L7305" i="1"/>
  <c r="L7316" i="1"/>
  <c r="L7327" i="1"/>
  <c r="L7337" i="1"/>
  <c r="L7348" i="1"/>
  <c r="L7359" i="1"/>
  <c r="L7369" i="1"/>
  <c r="L7380" i="1"/>
  <c r="L7391" i="1"/>
  <c r="L7401" i="1"/>
  <c r="L7412" i="1"/>
  <c r="L7423" i="1"/>
  <c r="L7433" i="1"/>
  <c r="L7444" i="1"/>
  <c r="L7455" i="1"/>
  <c r="L7465" i="1"/>
  <c r="L7476" i="1"/>
  <c r="L7487" i="1"/>
  <c r="L7497" i="1"/>
  <c r="L7508" i="1"/>
  <c r="L7519" i="1"/>
  <c r="L7529" i="1"/>
  <c r="L7540" i="1"/>
  <c r="L7551" i="1"/>
  <c r="L7561" i="1"/>
  <c r="L7572" i="1"/>
  <c r="L7583" i="1"/>
  <c r="L7593" i="1"/>
  <c r="L7604" i="1"/>
  <c r="L7615" i="1"/>
  <c r="L7625" i="1"/>
  <c r="L7636" i="1"/>
  <c r="L7647" i="1"/>
  <c r="L7657" i="1"/>
  <c r="L7668" i="1"/>
  <c r="L7679" i="1"/>
  <c r="L7689" i="1"/>
  <c r="L7700" i="1"/>
  <c r="L7711" i="1"/>
  <c r="L7721" i="1"/>
  <c r="L7732" i="1"/>
  <c r="L7743" i="1"/>
  <c r="L7753" i="1"/>
  <c r="L7764" i="1"/>
  <c r="L7775" i="1"/>
  <c r="L7785" i="1"/>
  <c r="L7796" i="1"/>
  <c r="L7807" i="1"/>
  <c r="L7817" i="1"/>
  <c r="L7828" i="1"/>
  <c r="L7839" i="1"/>
  <c r="L7849" i="1"/>
  <c r="L7860" i="1"/>
  <c r="L7871" i="1"/>
  <c r="L7881" i="1"/>
  <c r="L7892" i="1"/>
  <c r="L7903" i="1"/>
  <c r="L7913" i="1"/>
  <c r="L7924" i="1"/>
  <c r="L7935" i="1"/>
  <c r="L7945" i="1"/>
  <c r="L7956" i="1"/>
  <c r="L7967" i="1"/>
  <c r="L7977" i="1"/>
  <c r="L9644" i="1"/>
  <c r="L9636" i="1"/>
  <c r="L9628" i="1"/>
  <c r="L9620" i="1"/>
  <c r="L9612" i="1"/>
  <c r="L9604" i="1"/>
  <c r="L9596" i="1"/>
  <c r="L9588" i="1"/>
  <c r="L9580" i="1"/>
  <c r="L9572" i="1"/>
  <c r="L9564" i="1"/>
  <c r="L9556" i="1"/>
  <c r="L9548" i="1"/>
  <c r="L9540" i="1"/>
  <c r="L9532" i="1"/>
  <c r="L9524" i="1"/>
  <c r="L9516" i="1"/>
  <c r="L9508" i="1"/>
  <c r="L9500" i="1"/>
  <c r="L9492" i="1"/>
  <c r="L9484" i="1"/>
  <c r="L9476" i="1"/>
  <c r="L9468" i="1"/>
  <c r="L9460" i="1"/>
  <c r="L9452" i="1"/>
  <c r="L9444" i="1"/>
  <c r="L9436" i="1"/>
  <c r="L9428" i="1"/>
  <c r="L9420" i="1"/>
  <c r="L9412" i="1"/>
  <c r="L9404" i="1"/>
  <c r="L9396" i="1"/>
  <c r="L9388" i="1"/>
  <c r="L9380" i="1"/>
  <c r="L9372" i="1"/>
  <c r="L9364" i="1"/>
  <c r="L9356" i="1"/>
  <c r="L9348" i="1"/>
  <c r="L9340" i="1"/>
  <c r="L9332" i="1"/>
  <c r="L9324" i="1"/>
  <c r="L9316" i="1"/>
  <c r="L9308" i="1"/>
  <c r="L9300" i="1"/>
  <c r="L9292" i="1"/>
  <c r="L9284" i="1"/>
  <c r="L9276" i="1"/>
  <c r="L9268" i="1"/>
  <c r="L9260" i="1"/>
  <c r="L9252" i="1"/>
  <c r="L9244" i="1"/>
  <c r="L9236" i="1"/>
  <c r="L9228" i="1"/>
  <c r="L9220" i="1"/>
  <c r="L9212" i="1"/>
  <c r="L9204" i="1"/>
  <c r="L9196" i="1"/>
  <c r="L9188" i="1"/>
  <c r="L9180" i="1"/>
  <c r="L9172" i="1"/>
  <c r="L9164" i="1"/>
  <c r="L9156" i="1"/>
  <c r="L9148" i="1"/>
  <c r="L9140" i="1"/>
  <c r="L9132" i="1"/>
  <c r="L9124" i="1"/>
  <c r="L9116" i="1"/>
  <c r="L9108" i="1"/>
  <c r="L9100" i="1"/>
  <c r="L9092" i="1"/>
  <c r="L9084" i="1"/>
  <c r="L9076" i="1"/>
  <c r="L9068" i="1"/>
  <c r="L9060" i="1"/>
  <c r="L9052" i="1"/>
  <c r="L9044" i="1"/>
  <c r="L9036" i="1"/>
  <c r="L9028" i="1"/>
  <c r="L9020" i="1"/>
  <c r="L9012" i="1"/>
  <c r="L9004" i="1"/>
  <c r="L8996" i="1"/>
  <c r="L8988" i="1"/>
  <c r="L8980" i="1"/>
  <c r="L8972" i="1"/>
  <c r="L8964" i="1"/>
  <c r="L8956" i="1"/>
  <c r="L8948" i="1"/>
  <c r="L8940" i="1"/>
  <c r="L8932" i="1"/>
  <c r="L8924" i="1"/>
  <c r="L8916" i="1"/>
  <c r="L8908" i="1"/>
  <c r="L8900" i="1"/>
  <c r="L8892" i="1"/>
  <c r="L8884" i="1"/>
  <c r="L8876" i="1"/>
  <c r="L8868" i="1"/>
  <c r="L8860" i="1"/>
  <c r="L8852" i="1"/>
  <c r="L8844" i="1"/>
  <c r="L8836" i="1"/>
  <c r="L8828" i="1"/>
  <c r="L8820" i="1"/>
  <c r="L8812" i="1"/>
  <c r="L8804" i="1"/>
  <c r="L8796" i="1"/>
  <c r="L8788" i="1"/>
  <c r="L8780" i="1"/>
  <c r="L8772" i="1"/>
  <c r="L8764" i="1"/>
  <c r="L8756" i="1"/>
  <c r="L8748" i="1"/>
  <c r="L8740" i="1"/>
  <c r="L8732" i="1"/>
  <c r="L8724" i="1"/>
  <c r="L8716" i="1"/>
  <c r="L8708" i="1"/>
  <c r="L8700" i="1"/>
  <c r="L8692" i="1"/>
  <c r="L8681" i="1"/>
  <c r="L8671" i="1"/>
  <c r="L8660" i="1"/>
  <c r="L8649" i="1"/>
  <c r="L8639" i="1"/>
  <c r="L8628" i="1"/>
  <c r="L8617" i="1"/>
  <c r="L8607" i="1"/>
  <c r="L8596" i="1"/>
  <c r="L8585" i="1"/>
  <c r="L8575" i="1"/>
  <c r="L8564" i="1"/>
  <c r="L8553" i="1"/>
  <c r="L8543" i="1"/>
  <c r="L8532" i="1"/>
  <c r="L8521" i="1"/>
  <c r="L8511" i="1"/>
  <c r="L8500" i="1"/>
  <c r="L8489" i="1"/>
  <c r="L8479" i="1"/>
  <c r="L8468" i="1"/>
  <c r="L8457" i="1"/>
  <c r="L8447" i="1"/>
  <c r="L8436" i="1"/>
  <c r="L8425" i="1"/>
  <c r="L8415" i="1"/>
  <c r="L8404" i="1"/>
  <c r="L8393" i="1"/>
  <c r="L8383" i="1"/>
  <c r="L8372" i="1"/>
  <c r="L8361" i="1"/>
  <c r="L8351" i="1"/>
  <c r="L8340" i="1"/>
  <c r="L8329" i="1"/>
  <c r="L8319" i="1"/>
  <c r="L8308" i="1"/>
  <c r="L8297" i="1"/>
  <c r="L8287" i="1"/>
  <c r="L8276" i="1"/>
  <c r="L8265" i="1"/>
  <c r="L8255" i="1"/>
  <c r="L8244" i="1"/>
  <c r="L8233" i="1"/>
  <c r="L8223" i="1"/>
  <c r="L8212" i="1"/>
  <c r="L8201" i="1"/>
  <c r="L8191" i="1"/>
  <c r="L8180" i="1"/>
  <c r="L8169" i="1"/>
  <c r="L8159" i="1"/>
  <c r="L8148" i="1"/>
  <c r="L8137" i="1"/>
  <c r="L8127" i="1"/>
  <c r="L8116" i="1"/>
  <c r="L8105" i="1"/>
  <c r="L8095" i="1"/>
  <c r="L8084" i="1"/>
  <c r="L8073" i="1"/>
  <c r="L8063" i="1"/>
  <c r="L8052" i="1"/>
  <c r="L8041" i="1"/>
  <c r="L8031" i="1"/>
  <c r="L8020" i="1"/>
  <c r="L8009" i="1"/>
  <c r="L7999" i="1"/>
  <c r="L7988" i="1"/>
  <c r="L7973" i="1"/>
  <c r="L7961" i="1"/>
  <c r="L7947" i="1"/>
  <c r="L7931" i="1"/>
  <c r="L7919" i="1"/>
  <c r="L7904" i="1"/>
  <c r="L7888" i="1"/>
  <c r="L7876" i="1"/>
  <c r="L7861" i="1"/>
  <c r="L7845" i="1"/>
  <c r="L7833" i="1"/>
  <c r="L7819" i="1"/>
  <c r="L7801" i="1"/>
  <c r="L7780" i="1"/>
  <c r="L7759" i="1"/>
  <c r="L7737" i="1"/>
  <c r="L7716" i="1"/>
  <c r="L7695" i="1"/>
  <c r="L7673" i="1"/>
  <c r="L7652" i="1"/>
  <c r="L7631" i="1"/>
  <c r="L7609" i="1"/>
  <c r="L7588" i="1"/>
  <c r="L7567" i="1"/>
  <c r="L7545" i="1"/>
  <c r="L7524" i="1"/>
  <c r="L7503" i="1"/>
  <c r="L7481" i="1"/>
  <c r="L7460" i="1"/>
  <c r="L7439" i="1"/>
  <c r="L7417" i="1"/>
  <c r="L7396" i="1"/>
  <c r="L7375" i="1"/>
  <c r="L7353" i="1"/>
  <c r="L7332" i="1"/>
  <c r="L7311" i="1"/>
  <c r="L7289" i="1"/>
  <c r="L7268" i="1"/>
  <c r="L7247" i="1"/>
  <c r="L7225" i="1"/>
  <c r="L7204" i="1"/>
  <c r="L7183" i="1"/>
  <c r="L7161" i="1"/>
  <c r="L7140" i="1"/>
  <c r="L7119" i="1"/>
  <c r="L7097" i="1"/>
  <c r="L7076" i="1"/>
  <c r="L7055" i="1"/>
  <c r="L7033" i="1"/>
  <c r="L7012" i="1"/>
  <c r="L6991" i="1"/>
  <c r="L6969" i="1"/>
  <c r="L6948" i="1"/>
  <c r="L6927" i="1"/>
  <c r="L6901" i="1"/>
  <c r="L6875" i="1"/>
  <c r="L6843" i="1"/>
  <c r="L6800" i="1"/>
  <c r="L6757" i="1"/>
  <c r="L6697" i="1"/>
  <c r="L6633" i="1"/>
  <c r="L6569" i="1"/>
  <c r="L6505" i="1"/>
  <c r="L6441" i="1"/>
  <c r="L6377" i="1"/>
  <c r="L6313" i="1"/>
  <c r="L6249" i="1"/>
  <c r="L6185" i="1"/>
  <c r="L6121" i="1"/>
  <c r="L6057" i="1"/>
  <c r="L5993" i="1"/>
  <c r="L5929" i="1"/>
  <c r="L5865" i="1"/>
  <c r="L5801" i="1"/>
  <c r="L5737" i="1"/>
  <c r="L5673" i="1"/>
  <c r="L5609" i="1"/>
  <c r="L5545" i="1"/>
  <c r="L5481" i="1"/>
  <c r="L5417" i="1"/>
  <c r="L5353" i="1"/>
  <c r="L5289" i="1"/>
  <c r="L5225" i="1"/>
  <c r="L5161" i="1"/>
  <c r="L5097" i="1"/>
  <c r="L5033" i="1"/>
  <c r="L4952" i="1"/>
  <c r="L4825" i="1"/>
  <c r="L4697" i="1"/>
  <c r="L4540" i="1"/>
  <c r="L4189" i="1"/>
  <c r="L3853" i="1"/>
  <c r="L3516" i="1"/>
  <c r="L3165" i="1"/>
  <c r="L2829" i="1"/>
  <c r="L2433" i="1"/>
  <c r="L1601" i="1"/>
  <c r="L9647" i="1"/>
  <c r="L9643" i="1"/>
  <c r="L9639" i="1"/>
  <c r="L9635" i="1"/>
  <c r="L9631" i="1"/>
  <c r="L9627" i="1"/>
  <c r="L9623" i="1"/>
  <c r="L9619" i="1"/>
  <c r="L9615" i="1"/>
  <c r="L9611" i="1"/>
  <c r="L9607" i="1"/>
  <c r="L9603" i="1"/>
  <c r="L9599" i="1"/>
  <c r="L9595" i="1"/>
  <c r="L9591" i="1"/>
  <c r="L9587" i="1"/>
  <c r="L9583" i="1"/>
  <c r="L9579" i="1"/>
  <c r="L9575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15" i="1"/>
  <c r="L9011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5" i="1"/>
  <c r="L8680" i="1"/>
  <c r="L8675" i="1"/>
  <c r="L8669" i="1"/>
  <c r="L8664" i="1"/>
  <c r="L8659" i="1"/>
  <c r="L8653" i="1"/>
  <c r="L8648" i="1"/>
  <c r="L8643" i="1"/>
  <c r="L8637" i="1"/>
  <c r="L8632" i="1"/>
  <c r="L8627" i="1"/>
  <c r="L8621" i="1"/>
  <c r="L8616" i="1"/>
  <c r="L8611" i="1"/>
  <c r="L8605" i="1"/>
  <c r="L8600" i="1"/>
  <c r="L8595" i="1"/>
  <c r="L8589" i="1"/>
  <c r="L8584" i="1"/>
  <c r="L8579" i="1"/>
  <c r="L8573" i="1"/>
  <c r="L8568" i="1"/>
  <c r="L8563" i="1"/>
  <c r="L8557" i="1"/>
  <c r="L8552" i="1"/>
  <c r="L8547" i="1"/>
  <c r="L8541" i="1"/>
  <c r="L8536" i="1"/>
  <c r="L8531" i="1"/>
  <c r="L8525" i="1"/>
  <c r="L8520" i="1"/>
  <c r="L8515" i="1"/>
  <c r="L8509" i="1"/>
  <c r="L8504" i="1"/>
  <c r="L8499" i="1"/>
  <c r="L8493" i="1"/>
  <c r="L8488" i="1"/>
  <c r="L8483" i="1"/>
  <c r="L8477" i="1"/>
  <c r="L8472" i="1"/>
  <c r="L8467" i="1"/>
  <c r="L8461" i="1"/>
  <c r="L8456" i="1"/>
  <c r="L8451" i="1"/>
  <c r="L8445" i="1"/>
  <c r="L8440" i="1"/>
  <c r="L8435" i="1"/>
  <c r="L8429" i="1"/>
  <c r="L8424" i="1"/>
  <c r="L8419" i="1"/>
  <c r="L8413" i="1"/>
  <c r="L8408" i="1"/>
  <c r="L8403" i="1"/>
  <c r="L8397" i="1"/>
  <c r="L8392" i="1"/>
  <c r="L8387" i="1"/>
  <c r="L8381" i="1"/>
  <c r="L8376" i="1"/>
  <c r="L8371" i="1"/>
  <c r="L8365" i="1"/>
  <c r="L8360" i="1"/>
  <c r="L8355" i="1"/>
  <c r="L8349" i="1"/>
  <c r="L8344" i="1"/>
  <c r="L8339" i="1"/>
  <c r="L8333" i="1"/>
  <c r="L8328" i="1"/>
  <c r="L8323" i="1"/>
  <c r="L8317" i="1"/>
  <c r="L8312" i="1"/>
  <c r="L8307" i="1"/>
  <c r="L8301" i="1"/>
  <c r="L8296" i="1"/>
  <c r="L8291" i="1"/>
  <c r="L8285" i="1"/>
  <c r="L8280" i="1"/>
  <c r="L8275" i="1"/>
  <c r="L8269" i="1"/>
  <c r="L8264" i="1"/>
  <c r="L8259" i="1"/>
  <c r="L8253" i="1"/>
  <c r="L8248" i="1"/>
  <c r="L8243" i="1"/>
  <c r="L8237" i="1"/>
  <c r="L8232" i="1"/>
  <c r="L8227" i="1"/>
  <c r="L8221" i="1"/>
  <c r="L8216" i="1"/>
  <c r="L8211" i="1"/>
  <c r="L8205" i="1"/>
  <c r="L8200" i="1"/>
  <c r="L8195" i="1"/>
  <c r="L8189" i="1"/>
  <c r="L8184" i="1"/>
  <c r="L8179" i="1"/>
  <c r="L8173" i="1"/>
  <c r="L8168" i="1"/>
  <c r="L8163" i="1"/>
  <c r="L8157" i="1"/>
  <c r="L8152" i="1"/>
  <c r="L8147" i="1"/>
  <c r="L8141" i="1"/>
  <c r="L8136" i="1"/>
  <c r="L8131" i="1"/>
  <c r="L8125" i="1"/>
  <c r="L8120" i="1"/>
  <c r="L8115" i="1"/>
  <c r="L8109" i="1"/>
  <c r="L8104" i="1"/>
  <c r="L8099" i="1"/>
  <c r="L8093" i="1"/>
  <c r="L8088" i="1"/>
  <c r="L8083" i="1"/>
  <c r="L8077" i="1"/>
  <c r="L8072" i="1"/>
  <c r="L8067" i="1"/>
  <c r="L8061" i="1"/>
  <c r="L8056" i="1"/>
  <c r="L8051" i="1"/>
  <c r="L8045" i="1"/>
  <c r="L8040" i="1"/>
  <c r="L8035" i="1"/>
  <c r="L8029" i="1"/>
  <c r="L8024" i="1"/>
  <c r="L8019" i="1"/>
  <c r="L8013" i="1"/>
  <c r="L8008" i="1"/>
  <c r="L8003" i="1"/>
  <c r="L7997" i="1"/>
  <c r="L7992" i="1"/>
  <c r="L7987" i="1"/>
  <c r="L7981" i="1"/>
  <c r="L7976" i="1"/>
  <c r="L7971" i="1"/>
  <c r="L7965" i="1"/>
  <c r="L7960" i="1"/>
  <c r="L7955" i="1"/>
  <c r="L7949" i="1"/>
  <c r="L7944" i="1"/>
  <c r="L7939" i="1"/>
  <c r="L7933" i="1"/>
  <c r="L7928" i="1"/>
  <c r="L7923" i="1"/>
  <c r="L7917" i="1"/>
  <c r="L7912" i="1"/>
  <c r="L7907" i="1"/>
  <c r="L7901" i="1"/>
  <c r="L7896" i="1"/>
  <c r="L7891" i="1"/>
  <c r="L7885" i="1"/>
  <c r="L7880" i="1"/>
  <c r="L7875" i="1"/>
  <c r="L7869" i="1"/>
  <c r="L7864" i="1"/>
  <c r="L7859" i="1"/>
  <c r="L7853" i="1"/>
  <c r="L7848" i="1"/>
  <c r="L7843" i="1"/>
  <c r="L7837" i="1"/>
  <c r="L7832" i="1"/>
  <c r="L7827" i="1"/>
  <c r="L7821" i="1"/>
  <c r="L7816" i="1"/>
  <c r="L7811" i="1"/>
  <c r="L7805" i="1"/>
  <c r="L7800" i="1"/>
  <c r="L7795" i="1"/>
  <c r="L7789" i="1"/>
  <c r="L7784" i="1"/>
  <c r="L7779" i="1"/>
  <c r="L7773" i="1"/>
  <c r="L7768" i="1"/>
  <c r="L7763" i="1"/>
  <c r="L7757" i="1"/>
  <c r="L7752" i="1"/>
  <c r="L7747" i="1"/>
  <c r="L7741" i="1"/>
  <c r="L7736" i="1"/>
  <c r="L7731" i="1"/>
  <c r="L7725" i="1"/>
  <c r="L7720" i="1"/>
  <c r="L7715" i="1"/>
  <c r="L7709" i="1"/>
  <c r="L7704" i="1"/>
  <c r="L7699" i="1"/>
  <c r="L7693" i="1"/>
  <c r="L7688" i="1"/>
  <c r="L7683" i="1"/>
  <c r="L7677" i="1"/>
  <c r="L7672" i="1"/>
  <c r="L7667" i="1"/>
  <c r="L7661" i="1"/>
  <c r="L7656" i="1"/>
  <c r="L7651" i="1"/>
  <c r="L7645" i="1"/>
  <c r="L7640" i="1"/>
  <c r="L7635" i="1"/>
  <c r="L7629" i="1"/>
  <c r="L7624" i="1"/>
  <c r="L7619" i="1"/>
  <c r="L7613" i="1"/>
  <c r="L7608" i="1"/>
  <c r="L7603" i="1"/>
  <c r="L7597" i="1"/>
  <c r="L7592" i="1"/>
  <c r="L7587" i="1"/>
  <c r="L7581" i="1"/>
  <c r="L7576" i="1"/>
  <c r="L7571" i="1"/>
  <c r="L7565" i="1"/>
  <c r="L7560" i="1"/>
  <c r="L7555" i="1"/>
  <c r="L7549" i="1"/>
  <c r="L7544" i="1"/>
  <c r="L7539" i="1"/>
  <c r="L7533" i="1"/>
  <c r="L7528" i="1"/>
  <c r="L7523" i="1"/>
  <c r="L7517" i="1"/>
  <c r="L7512" i="1"/>
  <c r="L7507" i="1"/>
  <c r="L7501" i="1"/>
  <c r="L7496" i="1"/>
  <c r="L7491" i="1"/>
  <c r="L7485" i="1"/>
  <c r="L7480" i="1"/>
  <c r="L7475" i="1"/>
  <c r="L7469" i="1"/>
  <c r="L7464" i="1"/>
  <c r="L7459" i="1"/>
  <c r="L7453" i="1"/>
  <c r="L7448" i="1"/>
  <c r="L7443" i="1"/>
  <c r="L7437" i="1"/>
  <c r="L7432" i="1"/>
  <c r="L7427" i="1"/>
  <c r="L7421" i="1"/>
  <c r="L7416" i="1"/>
  <c r="L7411" i="1"/>
  <c r="L7405" i="1"/>
  <c r="L7400" i="1"/>
  <c r="L7395" i="1"/>
  <c r="L7389" i="1"/>
  <c r="L7384" i="1"/>
  <c r="L7379" i="1"/>
  <c r="L7373" i="1"/>
  <c r="L7368" i="1"/>
  <c r="L7363" i="1"/>
  <c r="L7357" i="1"/>
  <c r="L7352" i="1"/>
  <c r="L7347" i="1"/>
  <c r="L7341" i="1"/>
  <c r="L7336" i="1"/>
  <c r="L7331" i="1"/>
  <c r="L7325" i="1"/>
  <c r="L7320" i="1"/>
  <c r="L7315" i="1"/>
  <c r="L7309" i="1"/>
  <c r="L7304" i="1"/>
  <c r="L7299" i="1"/>
  <c r="L7293" i="1"/>
  <c r="L7288" i="1"/>
  <c r="L7283" i="1"/>
  <c r="L7277" i="1"/>
  <c r="L7272" i="1"/>
  <c r="L7267" i="1"/>
  <c r="L7261" i="1"/>
  <c r="L7256" i="1"/>
  <c r="L7251" i="1"/>
  <c r="L7245" i="1"/>
  <c r="L7240" i="1"/>
  <c r="L7235" i="1"/>
  <c r="L7229" i="1"/>
  <c r="L7224" i="1"/>
  <c r="L7219" i="1"/>
  <c r="L7213" i="1"/>
  <c r="L7208" i="1"/>
  <c r="L7203" i="1"/>
  <c r="L7197" i="1"/>
  <c r="L7192" i="1"/>
  <c r="L7187" i="1"/>
  <c r="L7181" i="1"/>
  <c r="L7176" i="1"/>
  <c r="L7171" i="1"/>
  <c r="L7165" i="1"/>
  <c r="L7160" i="1"/>
  <c r="L7155" i="1"/>
  <c r="L7149" i="1"/>
  <c r="L7144" i="1"/>
  <c r="L7139" i="1"/>
  <c r="L7133" i="1"/>
  <c r="L7128" i="1"/>
  <c r="L7123" i="1"/>
  <c r="L7117" i="1"/>
  <c r="L7112" i="1"/>
  <c r="L7107" i="1"/>
  <c r="L7101" i="1"/>
  <c r="L7096" i="1"/>
  <c r="L7091" i="1"/>
  <c r="L7085" i="1"/>
  <c r="L7080" i="1"/>
  <c r="L7075" i="1"/>
  <c r="L7069" i="1"/>
  <c r="L7064" i="1"/>
  <c r="L7059" i="1"/>
  <c r="L7053" i="1"/>
  <c r="L7048" i="1"/>
  <c r="L7043" i="1"/>
  <c r="L7037" i="1"/>
  <c r="L7032" i="1"/>
  <c r="L7027" i="1"/>
  <c r="L7021" i="1"/>
  <c r="L7016" i="1"/>
  <c r="L7011" i="1"/>
  <c r="L7005" i="1"/>
  <c r="L7000" i="1"/>
  <c r="L6995" i="1"/>
  <c r="L6989" i="1"/>
  <c r="L6984" i="1"/>
  <c r="L6979" i="1"/>
  <c r="L6973" i="1"/>
  <c r="L6968" i="1"/>
  <c r="L6963" i="1"/>
  <c r="L6957" i="1"/>
  <c r="L6952" i="1"/>
  <c r="L6947" i="1"/>
  <c r="L6941" i="1"/>
  <c r="L6936" i="1"/>
  <c r="L6931" i="1"/>
  <c r="L6925" i="1"/>
  <c r="L6920" i="1"/>
  <c r="L6915" i="1"/>
  <c r="L6909" i="1"/>
  <c r="L6904" i="1"/>
  <c r="L6899" i="1"/>
  <c r="L6893" i="1"/>
  <c r="L6888" i="1"/>
  <c r="L6883" i="1"/>
  <c r="L6877" i="1"/>
  <c r="L6872" i="1"/>
  <c r="L6867" i="1"/>
  <c r="L6861" i="1"/>
  <c r="L6856" i="1"/>
  <c r="L6851" i="1"/>
  <c r="L6845" i="1"/>
  <c r="L6840" i="1"/>
  <c r="L6835" i="1"/>
  <c r="L6829" i="1"/>
  <c r="L6824" i="1"/>
  <c r="L6819" i="1"/>
  <c r="L6813" i="1"/>
  <c r="L6808" i="1"/>
  <c r="L6803" i="1"/>
  <c r="L6797" i="1"/>
  <c r="L6792" i="1"/>
  <c r="L6787" i="1"/>
  <c r="L6781" i="1"/>
  <c r="L6776" i="1"/>
  <c r="L6771" i="1"/>
  <c r="L6765" i="1"/>
  <c r="L6760" i="1"/>
  <c r="L6755" i="1"/>
  <c r="L6749" i="1"/>
  <c r="L6741" i="1"/>
  <c r="L6733" i="1"/>
  <c r="L6725" i="1"/>
  <c r="L6717" i="1"/>
  <c r="L6709" i="1"/>
  <c r="L6701" i="1"/>
  <c r="L6693" i="1"/>
  <c r="L6685" i="1"/>
  <c r="L6677" i="1"/>
  <c r="L6669" i="1"/>
  <c r="L6661" i="1"/>
  <c r="L6653" i="1"/>
  <c r="L6645" i="1"/>
  <c r="L6637" i="1"/>
  <c r="L6629" i="1"/>
  <c r="L6621" i="1"/>
  <c r="L6613" i="1"/>
  <c r="L6605" i="1"/>
  <c r="L6597" i="1"/>
  <c r="L6589" i="1"/>
  <c r="L6581" i="1"/>
  <c r="L6573" i="1"/>
  <c r="L6565" i="1"/>
  <c r="L6557" i="1"/>
  <c r="L6549" i="1"/>
  <c r="L6541" i="1"/>
  <c r="L6533" i="1"/>
  <c r="L6525" i="1"/>
  <c r="L6517" i="1"/>
  <c r="L6509" i="1"/>
  <c r="L6501" i="1"/>
  <c r="L6493" i="1"/>
  <c r="L6485" i="1"/>
  <c r="L6477" i="1"/>
  <c r="L6469" i="1"/>
  <c r="L6461" i="1"/>
  <c r="L6453" i="1"/>
  <c r="L6445" i="1"/>
  <c r="L6437" i="1"/>
  <c r="L6429" i="1"/>
  <c r="L6421" i="1"/>
  <c r="L6413" i="1"/>
  <c r="L6405" i="1"/>
  <c r="L6397" i="1"/>
  <c r="L6389" i="1"/>
  <c r="L6381" i="1"/>
  <c r="L6373" i="1"/>
  <c r="L6365" i="1"/>
  <c r="L6357" i="1"/>
  <c r="L6349" i="1"/>
  <c r="L6341" i="1"/>
  <c r="L6333" i="1"/>
  <c r="L6325" i="1"/>
  <c r="L6317" i="1"/>
  <c r="L6309" i="1"/>
  <c r="L6301" i="1"/>
  <c r="L6293" i="1"/>
  <c r="L6285" i="1"/>
  <c r="L6277" i="1"/>
  <c r="L6269" i="1"/>
  <c r="L6261" i="1"/>
  <c r="L6253" i="1"/>
  <c r="L6245" i="1"/>
  <c r="L6237" i="1"/>
  <c r="L6229" i="1"/>
  <c r="L6221" i="1"/>
  <c r="L6213" i="1"/>
  <c r="L6205" i="1"/>
  <c r="L6197" i="1"/>
  <c r="L6189" i="1"/>
  <c r="L6181" i="1"/>
  <c r="L6173" i="1"/>
  <c r="L6165" i="1"/>
  <c r="L6157" i="1"/>
  <c r="L6149" i="1"/>
  <c r="L6141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3" i="1"/>
  <c r="L5925" i="1"/>
  <c r="L5917" i="1"/>
  <c r="L5909" i="1"/>
  <c r="L5901" i="1"/>
  <c r="L5893" i="1"/>
  <c r="L5885" i="1"/>
  <c r="L5877" i="1"/>
  <c r="L5869" i="1"/>
  <c r="L5861" i="1"/>
  <c r="L5853" i="1"/>
  <c r="L5845" i="1"/>
  <c r="L5837" i="1"/>
  <c r="L5829" i="1"/>
  <c r="L5821" i="1"/>
  <c r="L5813" i="1"/>
  <c r="L5805" i="1"/>
  <c r="L5797" i="1"/>
  <c r="L5789" i="1"/>
  <c r="L5781" i="1"/>
  <c r="L5773" i="1"/>
  <c r="L5765" i="1"/>
  <c r="L5757" i="1"/>
  <c r="L5749" i="1"/>
  <c r="L5741" i="1"/>
  <c r="L5733" i="1"/>
  <c r="L5725" i="1"/>
  <c r="L5717" i="1"/>
  <c r="L5709" i="1"/>
  <c r="L5701" i="1"/>
  <c r="L5693" i="1"/>
  <c r="L5685" i="1"/>
  <c r="L5677" i="1"/>
  <c r="L5669" i="1"/>
  <c r="L5661" i="1"/>
  <c r="L5653" i="1"/>
  <c r="L5645" i="1"/>
  <c r="L5637" i="1"/>
  <c r="L5629" i="1"/>
  <c r="L5621" i="1"/>
  <c r="L5613" i="1"/>
  <c r="L5605" i="1"/>
  <c r="L5597" i="1"/>
  <c r="L5589" i="1"/>
  <c r="L5581" i="1"/>
  <c r="L5573" i="1"/>
  <c r="L5565" i="1"/>
  <c r="L5557" i="1"/>
  <c r="L5549" i="1"/>
  <c r="L5541" i="1"/>
  <c r="L5533" i="1"/>
  <c r="L5525" i="1"/>
  <c r="L5517" i="1"/>
  <c r="L5509" i="1"/>
  <c r="L5501" i="1"/>
  <c r="L5493" i="1"/>
  <c r="L5485" i="1"/>
  <c r="L5477" i="1"/>
  <c r="L5469" i="1"/>
  <c r="L5461" i="1"/>
  <c r="L5453" i="1"/>
  <c r="L5445" i="1"/>
  <c r="L5437" i="1"/>
  <c r="L5429" i="1"/>
  <c r="L5421" i="1"/>
  <c r="L5413" i="1"/>
  <c r="L5405" i="1"/>
  <c r="L5397" i="1"/>
  <c r="L5389" i="1"/>
  <c r="L5381" i="1"/>
  <c r="L5373" i="1"/>
  <c r="L5365" i="1"/>
  <c r="L5357" i="1"/>
  <c r="L5349" i="1"/>
  <c r="L5341" i="1"/>
  <c r="L5333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6" i="1"/>
  <c r="L2514" i="1"/>
  <c r="L2482" i="1"/>
  <c r="L2450" i="1"/>
  <c r="L2418" i="1"/>
  <c r="L2386" i="1"/>
  <c r="L2354" i="1"/>
  <c r="L2322" i="1"/>
  <c r="L2290" i="1"/>
  <c r="L2258" i="1"/>
  <c r="L2226" i="1"/>
  <c r="L2194" i="1"/>
  <c r="L2162" i="1"/>
  <c r="L2130" i="1"/>
  <c r="L2098" i="1"/>
  <c r="L2066" i="1"/>
  <c r="L2034" i="1"/>
  <c r="L2002" i="1"/>
  <c r="L1970" i="1"/>
  <c r="L1938" i="1"/>
  <c r="L1906" i="1"/>
  <c r="L1873" i="1"/>
  <c r="L1825" i="1"/>
  <c r="L1761" i="1"/>
  <c r="L1697" i="1"/>
  <c r="L1633" i="1"/>
  <c r="L1569" i="1"/>
  <c r="L1505" i="1"/>
  <c r="L1441" i="1"/>
  <c r="L1377" i="1"/>
  <c r="L1313" i="1"/>
  <c r="L1249" i="1"/>
  <c r="L1185" i="1"/>
  <c r="L1121" i="1"/>
  <c r="L1057" i="1"/>
  <c r="L993" i="1"/>
  <c r="L929" i="1"/>
  <c r="L865" i="1"/>
  <c r="L749" i="1"/>
  <c r="L621" i="1"/>
  <c r="L493" i="1"/>
  <c r="L365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" i="1"/>
  <c r="L50" i="1"/>
  <c r="L82" i="1"/>
  <c r="L114" i="1"/>
  <c r="L146" i="1"/>
  <c r="L178" i="1"/>
  <c r="L210" i="1"/>
  <c r="L242" i="1"/>
  <c r="L274" i="1"/>
  <c r="L306" i="1"/>
  <c r="L338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2" i="1"/>
  <c r="L1848" i="1"/>
  <c r="L1853" i="1"/>
  <c r="L1858" i="1"/>
  <c r="L1864" i="1"/>
  <c r="L1869" i="1"/>
  <c r="L1874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9" i="1"/>
  <c r="L2443" i="1"/>
  <c r="L2447" i="1"/>
  <c r="L2451" i="1"/>
  <c r="L2455" i="1"/>
  <c r="L2459" i="1"/>
  <c r="L2463" i="1"/>
  <c r="L2467" i="1"/>
  <c r="L2471" i="1"/>
  <c r="L2475" i="1"/>
  <c r="L2479" i="1"/>
  <c r="L2483" i="1"/>
  <c r="L2487" i="1"/>
  <c r="L2491" i="1"/>
  <c r="L2495" i="1"/>
  <c r="L2499" i="1"/>
  <c r="L2503" i="1"/>
  <c r="L2507" i="1"/>
  <c r="L2511" i="1"/>
  <c r="L2515" i="1"/>
  <c r="L2519" i="1"/>
  <c r="L2523" i="1"/>
  <c r="L2527" i="1"/>
  <c r="L2531" i="1"/>
  <c r="L2535" i="1"/>
  <c r="L2539" i="1"/>
  <c r="L2543" i="1"/>
  <c r="L2547" i="1"/>
  <c r="L19" i="1"/>
  <c r="L51" i="1"/>
  <c r="L83" i="1"/>
  <c r="L115" i="1"/>
  <c r="L147" i="1"/>
  <c r="L179" i="1"/>
  <c r="L211" i="1"/>
  <c r="L243" i="1"/>
  <c r="L275" i="1"/>
  <c r="L307" i="1"/>
  <c r="L339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589" i="1"/>
  <c r="L1597" i="1"/>
  <c r="L1605" i="1"/>
  <c r="L1613" i="1"/>
  <c r="L1621" i="1"/>
  <c r="L1629" i="1"/>
  <c r="L1637" i="1"/>
  <c r="L1645" i="1"/>
  <c r="L1653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4" i="1"/>
  <c r="L1849" i="1"/>
  <c r="L1854" i="1"/>
  <c r="L1860" i="1"/>
  <c r="L1865" i="1"/>
  <c r="L1870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4" i="1"/>
  <c r="L2228" i="1"/>
  <c r="L2232" i="1"/>
  <c r="L2236" i="1"/>
  <c r="L2240" i="1"/>
  <c r="L2244" i="1"/>
  <c r="L2248" i="1"/>
  <c r="L2252" i="1"/>
  <c r="L2256" i="1"/>
  <c r="L2260" i="1"/>
  <c r="L2264" i="1"/>
  <c r="L2268" i="1"/>
  <c r="L2272" i="1"/>
  <c r="L2276" i="1"/>
  <c r="L2280" i="1"/>
  <c r="L2284" i="1"/>
  <c r="L2288" i="1"/>
  <c r="L2292" i="1"/>
  <c r="L2296" i="1"/>
  <c r="L2300" i="1"/>
  <c r="L2304" i="1"/>
  <c r="L2308" i="1"/>
  <c r="L2312" i="1"/>
  <c r="L2316" i="1"/>
  <c r="L2320" i="1"/>
  <c r="L2324" i="1"/>
  <c r="L2328" i="1"/>
  <c r="L2332" i="1"/>
  <c r="L2336" i="1"/>
  <c r="L2340" i="1"/>
  <c r="L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L2508" i="1"/>
  <c r="L2512" i="1"/>
  <c r="L2516" i="1"/>
  <c r="L2520" i="1"/>
  <c r="L2524" i="1"/>
  <c r="L2528" i="1"/>
  <c r="L2532" i="1"/>
  <c r="L2536" i="1"/>
  <c r="L2540" i="1"/>
  <c r="L2544" i="1"/>
  <c r="L2548" i="1"/>
  <c r="L2552" i="1"/>
  <c r="L34" i="1"/>
  <c r="L98" i="1"/>
  <c r="L162" i="1"/>
  <c r="L226" i="1"/>
  <c r="L290" i="1"/>
  <c r="L348" i="1"/>
  <c r="L380" i="1"/>
  <c r="L412" i="1"/>
  <c r="L444" i="1"/>
  <c r="L476" i="1"/>
  <c r="L508" i="1"/>
  <c r="L540" i="1"/>
  <c r="L572" i="1"/>
  <c r="L604" i="1"/>
  <c r="L636" i="1"/>
  <c r="L668" i="1"/>
  <c r="L700" i="1"/>
  <c r="L732" i="1"/>
  <c r="L764" i="1"/>
  <c r="L796" i="1"/>
  <c r="L828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5" i="1"/>
  <c r="L1856" i="1"/>
  <c r="L1866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437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2549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2730" i="1"/>
  <c r="L2734" i="1"/>
  <c r="L2738" i="1"/>
  <c r="L2742" i="1"/>
  <c r="L2746" i="1"/>
  <c r="L2750" i="1"/>
  <c r="L2754" i="1"/>
  <c r="L2758" i="1"/>
  <c r="L2762" i="1"/>
  <c r="L2766" i="1"/>
  <c r="L2770" i="1"/>
  <c r="L2774" i="1"/>
  <c r="L2778" i="1"/>
  <c r="L2782" i="1"/>
  <c r="L2786" i="1"/>
  <c r="L2790" i="1"/>
  <c r="L2794" i="1"/>
  <c r="L2798" i="1"/>
  <c r="L2802" i="1"/>
  <c r="L2806" i="1"/>
  <c r="L2810" i="1"/>
  <c r="L2814" i="1"/>
  <c r="L2818" i="1"/>
  <c r="L2822" i="1"/>
  <c r="L2826" i="1"/>
  <c r="L2830" i="1"/>
  <c r="L2834" i="1"/>
  <c r="L2838" i="1"/>
  <c r="L2842" i="1"/>
  <c r="L2846" i="1"/>
  <c r="L2850" i="1"/>
  <c r="L2854" i="1"/>
  <c r="L2858" i="1"/>
  <c r="L2862" i="1"/>
  <c r="L2866" i="1"/>
  <c r="L2870" i="1"/>
  <c r="L2874" i="1"/>
  <c r="L2878" i="1"/>
  <c r="L2882" i="1"/>
  <c r="L2886" i="1"/>
  <c r="L2890" i="1"/>
  <c r="L2894" i="1"/>
  <c r="L2898" i="1"/>
  <c r="L2902" i="1"/>
  <c r="L2906" i="1"/>
  <c r="L2910" i="1"/>
  <c r="L2914" i="1"/>
  <c r="L2918" i="1"/>
  <c r="L2922" i="1"/>
  <c r="L2926" i="1"/>
  <c r="L2930" i="1"/>
  <c r="L2934" i="1"/>
  <c r="L2938" i="1"/>
  <c r="L2942" i="1"/>
  <c r="L2946" i="1"/>
  <c r="L2950" i="1"/>
  <c r="L2954" i="1"/>
  <c r="L2958" i="1"/>
  <c r="L2962" i="1"/>
  <c r="L2966" i="1"/>
  <c r="L2970" i="1"/>
  <c r="L2974" i="1"/>
  <c r="L2978" i="1"/>
  <c r="L2982" i="1"/>
  <c r="L2986" i="1"/>
  <c r="L2990" i="1"/>
  <c r="L2994" i="1"/>
  <c r="L2998" i="1"/>
  <c r="L3002" i="1"/>
  <c r="L3006" i="1"/>
  <c r="L3010" i="1"/>
  <c r="L3014" i="1"/>
  <c r="L3018" i="1"/>
  <c r="L3022" i="1"/>
  <c r="L3026" i="1"/>
  <c r="L3030" i="1"/>
  <c r="L3034" i="1"/>
  <c r="L3038" i="1"/>
  <c r="L3042" i="1"/>
  <c r="L3046" i="1"/>
  <c r="L3050" i="1"/>
  <c r="L3054" i="1"/>
  <c r="L3058" i="1"/>
  <c r="L3062" i="1"/>
  <c r="L3066" i="1"/>
  <c r="L3070" i="1"/>
  <c r="L3074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3402" i="1"/>
  <c r="L3406" i="1"/>
  <c r="L3410" i="1"/>
  <c r="L3414" i="1"/>
  <c r="L3418" i="1"/>
  <c r="L3422" i="1"/>
  <c r="L3426" i="1"/>
  <c r="L3430" i="1"/>
  <c r="L3434" i="1"/>
  <c r="L3438" i="1"/>
  <c r="L3442" i="1"/>
  <c r="L3446" i="1"/>
  <c r="L3450" i="1"/>
  <c r="L3454" i="1"/>
  <c r="L3458" i="1"/>
  <c r="L3462" i="1"/>
  <c r="L3466" i="1"/>
  <c r="L3470" i="1"/>
  <c r="L3474" i="1"/>
  <c r="L3478" i="1"/>
  <c r="L3482" i="1"/>
  <c r="L3486" i="1"/>
  <c r="L3490" i="1"/>
  <c r="L3494" i="1"/>
  <c r="L3498" i="1"/>
  <c r="L3502" i="1"/>
  <c r="L3506" i="1"/>
  <c r="L3510" i="1"/>
  <c r="L3514" i="1"/>
  <c r="L3518" i="1"/>
  <c r="L3522" i="1"/>
  <c r="L3526" i="1"/>
  <c r="L3530" i="1"/>
  <c r="L3534" i="1"/>
  <c r="L3538" i="1"/>
  <c r="L3542" i="1"/>
  <c r="L3546" i="1"/>
  <c r="L3550" i="1"/>
  <c r="L3554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6" i="1"/>
  <c r="L3610" i="1"/>
  <c r="L3614" i="1"/>
  <c r="L3618" i="1"/>
  <c r="L3622" i="1"/>
  <c r="L3626" i="1"/>
  <c r="L3630" i="1"/>
  <c r="L3634" i="1"/>
  <c r="L3638" i="1"/>
  <c r="L3642" i="1"/>
  <c r="L3646" i="1"/>
  <c r="L3650" i="1"/>
  <c r="L3654" i="1"/>
  <c r="L3658" i="1"/>
  <c r="L3662" i="1"/>
  <c r="L3666" i="1"/>
  <c r="L3670" i="1"/>
  <c r="L3674" i="1"/>
  <c r="L3678" i="1"/>
  <c r="L3682" i="1"/>
  <c r="L3686" i="1"/>
  <c r="L3690" i="1"/>
  <c r="L3694" i="1"/>
  <c r="L3698" i="1"/>
  <c r="L3702" i="1"/>
  <c r="L3706" i="1"/>
  <c r="L3710" i="1"/>
  <c r="L3714" i="1"/>
  <c r="L3718" i="1"/>
  <c r="L3722" i="1"/>
  <c r="L3726" i="1"/>
  <c r="L3730" i="1"/>
  <c r="L3734" i="1"/>
  <c r="L3738" i="1"/>
  <c r="L3742" i="1"/>
  <c r="L3746" i="1"/>
  <c r="L3750" i="1"/>
  <c r="L3754" i="1"/>
  <c r="L3758" i="1"/>
  <c r="L3762" i="1"/>
  <c r="L3766" i="1"/>
  <c r="L3770" i="1"/>
  <c r="L3774" i="1"/>
  <c r="L3778" i="1"/>
  <c r="L3782" i="1"/>
  <c r="L3786" i="1"/>
  <c r="L3790" i="1"/>
  <c r="L3794" i="1"/>
  <c r="L3798" i="1"/>
  <c r="L3802" i="1"/>
  <c r="L3806" i="1"/>
  <c r="L3810" i="1"/>
  <c r="L3814" i="1"/>
  <c r="L3818" i="1"/>
  <c r="L3822" i="1"/>
  <c r="L3826" i="1"/>
  <c r="L3830" i="1"/>
  <c r="L3834" i="1"/>
  <c r="L3838" i="1"/>
  <c r="L3842" i="1"/>
  <c r="L3846" i="1"/>
  <c r="L3850" i="1"/>
  <c r="L3854" i="1"/>
  <c r="L3858" i="1"/>
  <c r="L3862" i="1"/>
  <c r="L3866" i="1"/>
  <c r="L3870" i="1"/>
  <c r="L3874" i="1"/>
  <c r="L3878" i="1"/>
  <c r="L3882" i="1"/>
  <c r="L3886" i="1"/>
  <c r="L3890" i="1"/>
  <c r="L3894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35" i="1"/>
  <c r="L99" i="1"/>
  <c r="L163" i="1"/>
  <c r="L227" i="1"/>
  <c r="L291" i="1"/>
  <c r="L349" i="1"/>
  <c r="L381" i="1"/>
  <c r="L413" i="1"/>
  <c r="L445" i="1"/>
  <c r="L477" i="1"/>
  <c r="L509" i="1"/>
  <c r="L541" i="1"/>
  <c r="L573" i="1"/>
  <c r="L605" i="1"/>
  <c r="L637" i="1"/>
  <c r="L669" i="1"/>
  <c r="L701" i="1"/>
  <c r="L733" i="1"/>
  <c r="L765" i="1"/>
  <c r="L797" i="1"/>
  <c r="L829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6" i="1"/>
  <c r="L1857" i="1"/>
  <c r="L1868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166" i="1"/>
  <c r="L2174" i="1"/>
  <c r="L2182" i="1"/>
  <c r="L2190" i="1"/>
  <c r="L2198" i="1"/>
  <c r="L2206" i="1"/>
  <c r="L2214" i="1"/>
  <c r="L2222" i="1"/>
  <c r="L2230" i="1"/>
  <c r="L2238" i="1"/>
  <c r="L2246" i="1"/>
  <c r="L2254" i="1"/>
  <c r="L2262" i="1"/>
  <c r="L2270" i="1"/>
  <c r="L2278" i="1"/>
  <c r="L2286" i="1"/>
  <c r="L2294" i="1"/>
  <c r="L2302" i="1"/>
  <c r="L2310" i="1"/>
  <c r="L2318" i="1"/>
  <c r="L2326" i="1"/>
  <c r="L2334" i="1"/>
  <c r="L2342" i="1"/>
  <c r="L2350" i="1"/>
  <c r="L2358" i="1"/>
  <c r="L2366" i="1"/>
  <c r="L2374" i="1"/>
  <c r="L2382" i="1"/>
  <c r="L2390" i="1"/>
  <c r="L2398" i="1"/>
  <c r="L2406" i="1"/>
  <c r="L2414" i="1"/>
  <c r="L2422" i="1"/>
  <c r="L2430" i="1"/>
  <c r="L2438" i="1"/>
  <c r="L2446" i="1"/>
  <c r="L2454" i="1"/>
  <c r="L2462" i="1"/>
  <c r="L2470" i="1"/>
  <c r="L2478" i="1"/>
  <c r="L2486" i="1"/>
  <c r="L2494" i="1"/>
  <c r="L2502" i="1"/>
  <c r="L2510" i="1"/>
  <c r="L2518" i="1"/>
  <c r="L2526" i="1"/>
  <c r="L2534" i="1"/>
  <c r="L2542" i="1"/>
  <c r="L2550" i="1"/>
  <c r="L2555" i="1"/>
  <c r="L2559" i="1"/>
  <c r="L2563" i="1"/>
  <c r="L2567" i="1"/>
  <c r="L2571" i="1"/>
  <c r="L2575" i="1"/>
  <c r="L2579" i="1"/>
  <c r="L2583" i="1"/>
  <c r="L2587" i="1"/>
  <c r="L2591" i="1"/>
  <c r="L2595" i="1"/>
  <c r="L2599" i="1"/>
  <c r="L2603" i="1"/>
  <c r="L2607" i="1"/>
  <c r="L2611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679" i="1"/>
  <c r="L2683" i="1"/>
  <c r="L2687" i="1"/>
  <c r="L2691" i="1"/>
  <c r="L2695" i="1"/>
  <c r="L2699" i="1"/>
  <c r="L2703" i="1"/>
  <c r="L2707" i="1"/>
  <c r="L2711" i="1"/>
  <c r="L2715" i="1"/>
  <c r="L2719" i="1"/>
  <c r="L2723" i="1"/>
  <c r="L2727" i="1"/>
  <c r="L2731" i="1"/>
  <c r="L2735" i="1"/>
  <c r="L2739" i="1"/>
  <c r="L2743" i="1"/>
  <c r="L2747" i="1"/>
  <c r="L2751" i="1"/>
  <c r="L2755" i="1"/>
  <c r="L2759" i="1"/>
  <c r="L2763" i="1"/>
  <c r="L2767" i="1"/>
  <c r="L2771" i="1"/>
  <c r="L2775" i="1"/>
  <c r="L2779" i="1"/>
  <c r="L2783" i="1"/>
  <c r="L2787" i="1"/>
  <c r="L2791" i="1"/>
  <c r="L2795" i="1"/>
  <c r="L2799" i="1"/>
  <c r="L2803" i="1"/>
  <c r="L2807" i="1"/>
  <c r="L2811" i="1"/>
  <c r="L2815" i="1"/>
  <c r="L2819" i="1"/>
  <c r="L2823" i="1"/>
  <c r="L2827" i="1"/>
  <c r="L2831" i="1"/>
  <c r="L2835" i="1"/>
  <c r="L2839" i="1"/>
  <c r="L2843" i="1"/>
  <c r="L2847" i="1"/>
  <c r="L2851" i="1"/>
  <c r="L2855" i="1"/>
  <c r="L2859" i="1"/>
  <c r="L2863" i="1"/>
  <c r="L2867" i="1"/>
  <c r="L2871" i="1"/>
  <c r="L2875" i="1"/>
  <c r="L2879" i="1"/>
  <c r="L2883" i="1"/>
  <c r="L2887" i="1"/>
  <c r="L2891" i="1"/>
  <c r="L2895" i="1"/>
  <c r="L2899" i="1"/>
  <c r="L2903" i="1"/>
  <c r="L2907" i="1"/>
  <c r="L2911" i="1"/>
  <c r="L2915" i="1"/>
  <c r="L2919" i="1"/>
  <c r="L2923" i="1"/>
  <c r="L2927" i="1"/>
  <c r="L2931" i="1"/>
  <c r="L2935" i="1"/>
  <c r="L2939" i="1"/>
  <c r="L2943" i="1"/>
  <c r="L2947" i="1"/>
  <c r="L2951" i="1"/>
  <c r="L2955" i="1"/>
  <c r="L2959" i="1"/>
  <c r="L2963" i="1"/>
  <c r="L2967" i="1"/>
  <c r="L2971" i="1"/>
  <c r="L2975" i="1"/>
  <c r="L2979" i="1"/>
  <c r="L2983" i="1"/>
  <c r="L2987" i="1"/>
  <c r="L2991" i="1"/>
  <c r="L2995" i="1"/>
  <c r="L2999" i="1"/>
  <c r="L3003" i="1"/>
  <c r="L3007" i="1"/>
  <c r="L3011" i="1"/>
  <c r="L3015" i="1"/>
  <c r="L3019" i="1"/>
  <c r="L3023" i="1"/>
  <c r="L3027" i="1"/>
  <c r="L3031" i="1"/>
  <c r="L3035" i="1"/>
  <c r="L3039" i="1"/>
  <c r="L3043" i="1"/>
  <c r="L3047" i="1"/>
  <c r="L3051" i="1"/>
  <c r="L3055" i="1"/>
  <c r="L3059" i="1"/>
  <c r="L3063" i="1"/>
  <c r="L3067" i="1"/>
  <c r="L3071" i="1"/>
  <c r="L3075" i="1"/>
  <c r="L3079" i="1"/>
  <c r="L3083" i="1"/>
  <c r="L3087" i="1"/>
  <c r="L3091" i="1"/>
  <c r="L3095" i="1"/>
  <c r="L3099" i="1"/>
  <c r="L3103" i="1"/>
  <c r="L3107" i="1"/>
  <c r="L3111" i="1"/>
  <c r="L3115" i="1"/>
  <c r="L3119" i="1"/>
  <c r="L3123" i="1"/>
  <c r="L3127" i="1"/>
  <c r="L3131" i="1"/>
  <c r="L3135" i="1"/>
  <c r="L3139" i="1"/>
  <c r="L3143" i="1"/>
  <c r="L3147" i="1"/>
  <c r="L3151" i="1"/>
  <c r="L3155" i="1"/>
  <c r="L3159" i="1"/>
  <c r="L3163" i="1"/>
  <c r="L3167" i="1"/>
  <c r="L3171" i="1"/>
  <c r="L3175" i="1"/>
  <c r="L3179" i="1"/>
  <c r="L3183" i="1"/>
  <c r="L3187" i="1"/>
  <c r="L3191" i="1"/>
  <c r="L3195" i="1"/>
  <c r="L3199" i="1"/>
  <c r="L3203" i="1"/>
  <c r="L3207" i="1"/>
  <c r="L3211" i="1"/>
  <c r="L3215" i="1"/>
  <c r="L3219" i="1"/>
  <c r="L3223" i="1"/>
  <c r="L3227" i="1"/>
  <c r="L3231" i="1"/>
  <c r="L3235" i="1"/>
  <c r="L3239" i="1"/>
  <c r="L3243" i="1"/>
  <c r="L3247" i="1"/>
  <c r="L3251" i="1"/>
  <c r="L3255" i="1"/>
  <c r="L3259" i="1"/>
  <c r="L3263" i="1"/>
  <c r="L3267" i="1"/>
  <c r="L3271" i="1"/>
  <c r="L3275" i="1"/>
  <c r="L3279" i="1"/>
  <c r="L3283" i="1"/>
  <c r="L3287" i="1"/>
  <c r="L3291" i="1"/>
  <c r="L3295" i="1"/>
  <c r="L3299" i="1"/>
  <c r="L3303" i="1"/>
  <c r="L3307" i="1"/>
  <c r="L3311" i="1"/>
  <c r="L3315" i="1"/>
  <c r="L3319" i="1"/>
  <c r="L3323" i="1"/>
  <c r="L3327" i="1"/>
  <c r="L3331" i="1"/>
  <c r="L3335" i="1"/>
  <c r="L3339" i="1"/>
  <c r="L3343" i="1"/>
  <c r="L3347" i="1"/>
  <c r="L3351" i="1"/>
  <c r="L3355" i="1"/>
  <c r="L3359" i="1"/>
  <c r="L3363" i="1"/>
  <c r="L3367" i="1"/>
  <c r="L3371" i="1"/>
  <c r="L3375" i="1"/>
  <c r="L3379" i="1"/>
  <c r="L3383" i="1"/>
  <c r="L3387" i="1"/>
  <c r="L3391" i="1"/>
  <c r="L3395" i="1"/>
  <c r="L3399" i="1"/>
  <c r="L3403" i="1"/>
  <c r="L3407" i="1"/>
  <c r="L3411" i="1"/>
  <c r="L3415" i="1"/>
  <c r="L3419" i="1"/>
  <c r="L3423" i="1"/>
  <c r="L3427" i="1"/>
  <c r="L3431" i="1"/>
  <c r="L3435" i="1"/>
  <c r="L3439" i="1"/>
  <c r="L3443" i="1"/>
  <c r="L3447" i="1"/>
  <c r="L3451" i="1"/>
  <c r="L3455" i="1"/>
  <c r="L3459" i="1"/>
  <c r="L3463" i="1"/>
  <c r="L3467" i="1"/>
  <c r="L3471" i="1"/>
  <c r="L3475" i="1"/>
  <c r="L3479" i="1"/>
  <c r="L3483" i="1"/>
  <c r="L3487" i="1"/>
  <c r="L3491" i="1"/>
  <c r="L3495" i="1"/>
  <c r="L3499" i="1"/>
  <c r="L3503" i="1"/>
  <c r="L3507" i="1"/>
  <c r="L3511" i="1"/>
  <c r="L3515" i="1"/>
  <c r="L3519" i="1"/>
  <c r="L3523" i="1"/>
  <c r="L3527" i="1"/>
  <c r="L3531" i="1"/>
  <c r="L3535" i="1"/>
  <c r="L3539" i="1"/>
  <c r="L3543" i="1"/>
  <c r="L3547" i="1"/>
  <c r="L3551" i="1"/>
  <c r="L3555" i="1"/>
  <c r="L3559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11" i="1"/>
  <c r="L3615" i="1"/>
  <c r="L3619" i="1"/>
  <c r="L3623" i="1"/>
  <c r="L3627" i="1"/>
  <c r="L3631" i="1"/>
  <c r="L3635" i="1"/>
  <c r="L3639" i="1"/>
  <c r="L3643" i="1"/>
  <c r="L3647" i="1"/>
  <c r="L3651" i="1"/>
  <c r="L3655" i="1"/>
  <c r="L3659" i="1"/>
  <c r="L3663" i="1"/>
  <c r="L3667" i="1"/>
  <c r="L3671" i="1"/>
  <c r="L3675" i="1"/>
  <c r="L3679" i="1"/>
  <c r="L3683" i="1"/>
  <c r="L3687" i="1"/>
  <c r="L3691" i="1"/>
  <c r="L3695" i="1"/>
  <c r="L3699" i="1"/>
  <c r="L3703" i="1"/>
  <c r="L3707" i="1"/>
  <c r="L3711" i="1"/>
  <c r="L3715" i="1"/>
  <c r="L3719" i="1"/>
  <c r="L3723" i="1"/>
  <c r="L3727" i="1"/>
  <c r="L3731" i="1"/>
  <c r="L3735" i="1"/>
  <c r="L3739" i="1"/>
  <c r="L3743" i="1"/>
  <c r="L3747" i="1"/>
  <c r="L3751" i="1"/>
  <c r="L3755" i="1"/>
  <c r="L3759" i="1"/>
  <c r="L3763" i="1"/>
  <c r="L3767" i="1"/>
  <c r="L3771" i="1"/>
  <c r="L3775" i="1"/>
  <c r="L3779" i="1"/>
  <c r="L3783" i="1"/>
  <c r="L3787" i="1"/>
  <c r="L3791" i="1"/>
  <c r="L3795" i="1"/>
  <c r="L3799" i="1"/>
  <c r="L3803" i="1"/>
  <c r="L3807" i="1"/>
  <c r="L3811" i="1"/>
  <c r="L3815" i="1"/>
  <c r="L3819" i="1"/>
  <c r="L3823" i="1"/>
  <c r="L3827" i="1"/>
  <c r="L3831" i="1"/>
  <c r="L3835" i="1"/>
  <c r="L3839" i="1"/>
  <c r="L3843" i="1"/>
  <c r="L3847" i="1"/>
  <c r="L3851" i="1"/>
  <c r="L3855" i="1"/>
  <c r="L3859" i="1"/>
  <c r="L3863" i="1"/>
  <c r="L3867" i="1"/>
  <c r="L3871" i="1"/>
  <c r="L3875" i="1"/>
  <c r="L3879" i="1"/>
  <c r="L3883" i="1"/>
  <c r="L3887" i="1"/>
  <c r="L3891" i="1"/>
  <c r="L3895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3963" i="1"/>
  <c r="L3967" i="1"/>
  <c r="L3971" i="1"/>
  <c r="L3975" i="1"/>
  <c r="L3979" i="1"/>
  <c r="L3983" i="1"/>
  <c r="L3987" i="1"/>
  <c r="L3991" i="1"/>
  <c r="L3995" i="1"/>
  <c r="L3999" i="1"/>
  <c r="L4003" i="1"/>
  <c r="L4007" i="1"/>
  <c r="L4011" i="1"/>
  <c r="L4015" i="1"/>
  <c r="L4019" i="1"/>
  <c r="L4023" i="1"/>
  <c r="L4027" i="1"/>
  <c r="L4031" i="1"/>
  <c r="L4035" i="1"/>
  <c r="L4039" i="1"/>
  <c r="L4043" i="1"/>
  <c r="L4047" i="1"/>
  <c r="L4051" i="1"/>
  <c r="L4055" i="1"/>
  <c r="L4059" i="1"/>
  <c r="L4063" i="1"/>
  <c r="L4067" i="1"/>
  <c r="L4071" i="1"/>
  <c r="L4075" i="1"/>
  <c r="L4079" i="1"/>
  <c r="L4083" i="1"/>
  <c r="L4087" i="1"/>
  <c r="L4091" i="1"/>
  <c r="L4095" i="1"/>
  <c r="L4099" i="1"/>
  <c r="L4103" i="1"/>
  <c r="L4107" i="1"/>
  <c r="L4111" i="1"/>
  <c r="L4115" i="1"/>
  <c r="L4119" i="1"/>
  <c r="L4123" i="1"/>
  <c r="L4127" i="1"/>
  <c r="L4131" i="1"/>
  <c r="L4135" i="1"/>
  <c r="L4139" i="1"/>
  <c r="L4143" i="1"/>
  <c r="L4147" i="1"/>
  <c r="L4151" i="1"/>
  <c r="L4155" i="1"/>
  <c r="L4159" i="1"/>
  <c r="L4163" i="1"/>
  <c r="L4167" i="1"/>
  <c r="L4171" i="1"/>
  <c r="L4175" i="1"/>
  <c r="L4179" i="1"/>
  <c r="L4183" i="1"/>
  <c r="L4187" i="1"/>
  <c r="L4191" i="1"/>
  <c r="L4195" i="1"/>
  <c r="L4199" i="1"/>
  <c r="L4203" i="1"/>
  <c r="L4207" i="1"/>
  <c r="L4211" i="1"/>
  <c r="L4215" i="1"/>
  <c r="L4219" i="1"/>
  <c r="L4223" i="1"/>
  <c r="L4227" i="1"/>
  <c r="L4231" i="1"/>
  <c r="L4235" i="1"/>
  <c r="L4239" i="1"/>
  <c r="L4243" i="1"/>
  <c r="L4247" i="1"/>
  <c r="L4251" i="1"/>
  <c r="L4255" i="1"/>
  <c r="L4259" i="1"/>
  <c r="L4263" i="1"/>
  <c r="L4267" i="1"/>
  <c r="L4271" i="1"/>
  <c r="L4275" i="1"/>
  <c r="L4279" i="1"/>
  <c r="L4283" i="1"/>
  <c r="L4287" i="1"/>
  <c r="L4291" i="1"/>
  <c r="L4295" i="1"/>
  <c r="L4299" i="1"/>
  <c r="L4303" i="1"/>
  <c r="L4307" i="1"/>
  <c r="L4311" i="1"/>
  <c r="L4315" i="1"/>
  <c r="L4319" i="1"/>
  <c r="L4323" i="1"/>
  <c r="L4327" i="1"/>
  <c r="L4331" i="1"/>
  <c r="L4335" i="1"/>
  <c r="L4339" i="1"/>
  <c r="L4343" i="1"/>
  <c r="L4347" i="1"/>
  <c r="L4351" i="1"/>
  <c r="L4355" i="1"/>
  <c r="L4359" i="1"/>
  <c r="L4363" i="1"/>
  <c r="L4367" i="1"/>
  <c r="L4371" i="1"/>
  <c r="L4375" i="1"/>
  <c r="L4379" i="1"/>
  <c r="L4383" i="1"/>
  <c r="L4387" i="1"/>
  <c r="L4391" i="1"/>
  <c r="L4395" i="1"/>
  <c r="L4399" i="1"/>
  <c r="L4403" i="1"/>
  <c r="L4407" i="1"/>
  <c r="L4411" i="1"/>
  <c r="L4415" i="1"/>
  <c r="L4419" i="1"/>
  <c r="L4423" i="1"/>
  <c r="L4427" i="1"/>
  <c r="L4431" i="1"/>
  <c r="L4435" i="1"/>
  <c r="L4439" i="1"/>
  <c r="L4443" i="1"/>
  <c r="L4447" i="1"/>
  <c r="L4451" i="1"/>
  <c r="L4455" i="1"/>
  <c r="L4459" i="1"/>
  <c r="L4463" i="1"/>
  <c r="L4467" i="1"/>
  <c r="L4471" i="1"/>
  <c r="L4475" i="1"/>
  <c r="L4479" i="1"/>
  <c r="L4483" i="1"/>
  <c r="L4487" i="1"/>
  <c r="L4491" i="1"/>
  <c r="L4495" i="1"/>
  <c r="L4499" i="1"/>
  <c r="L4503" i="1"/>
  <c r="L4507" i="1"/>
  <c r="L4511" i="1"/>
  <c r="L4515" i="1"/>
  <c r="L4519" i="1"/>
  <c r="L4523" i="1"/>
  <c r="L4527" i="1"/>
  <c r="L4531" i="1"/>
  <c r="L4535" i="1"/>
  <c r="L4539" i="1"/>
  <c r="L4543" i="1"/>
  <c r="L4547" i="1"/>
  <c r="L4551" i="1"/>
  <c r="L4555" i="1"/>
  <c r="L4559" i="1"/>
  <c r="L4563" i="1"/>
  <c r="L4567" i="1"/>
  <c r="L4571" i="1"/>
  <c r="L4575" i="1"/>
  <c r="L4579" i="1"/>
  <c r="L4583" i="1"/>
  <c r="L4587" i="1"/>
  <c r="L4591" i="1"/>
  <c r="L4595" i="1"/>
  <c r="L66" i="1"/>
  <c r="L194" i="1"/>
  <c r="L322" i="1"/>
  <c r="L396" i="1"/>
  <c r="L460" i="1"/>
  <c r="L524" i="1"/>
  <c r="L588" i="1"/>
  <c r="L652" i="1"/>
  <c r="L716" i="1"/>
  <c r="L780" i="1"/>
  <c r="L844" i="1"/>
  <c r="L880" i="1"/>
  <c r="L912" i="1"/>
  <c r="L944" i="1"/>
  <c r="L976" i="1"/>
  <c r="L1008" i="1"/>
  <c r="L1040" i="1"/>
  <c r="L1072" i="1"/>
  <c r="L1104" i="1"/>
  <c r="L1136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52" i="1"/>
  <c r="L1584" i="1"/>
  <c r="L1616" i="1"/>
  <c r="L1648" i="1"/>
  <c r="L1680" i="1"/>
  <c r="L1712" i="1"/>
  <c r="L1744" i="1"/>
  <c r="L1776" i="1"/>
  <c r="L1808" i="1"/>
  <c r="L1840" i="1"/>
  <c r="L1861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1" i="1"/>
  <c r="L2560" i="1"/>
  <c r="L2568" i="1"/>
  <c r="L2576" i="1"/>
  <c r="L2584" i="1"/>
  <c r="L2592" i="1"/>
  <c r="L2600" i="1"/>
  <c r="L2608" i="1"/>
  <c r="L2616" i="1"/>
  <c r="L2624" i="1"/>
  <c r="L2632" i="1"/>
  <c r="L2640" i="1"/>
  <c r="L2648" i="1"/>
  <c r="L2656" i="1"/>
  <c r="L2664" i="1"/>
  <c r="L2672" i="1"/>
  <c r="L2680" i="1"/>
  <c r="L2688" i="1"/>
  <c r="L2696" i="1"/>
  <c r="L2704" i="1"/>
  <c r="L2712" i="1"/>
  <c r="L2720" i="1"/>
  <c r="L2728" i="1"/>
  <c r="L2736" i="1"/>
  <c r="L2744" i="1"/>
  <c r="L2752" i="1"/>
  <c r="L2760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3432" i="1"/>
  <c r="L3440" i="1"/>
  <c r="L3448" i="1"/>
  <c r="L3456" i="1"/>
  <c r="L3464" i="1"/>
  <c r="L3472" i="1"/>
  <c r="L3480" i="1"/>
  <c r="L3488" i="1"/>
  <c r="L3496" i="1"/>
  <c r="L3504" i="1"/>
  <c r="L3512" i="1"/>
  <c r="L3520" i="1"/>
  <c r="L3528" i="1"/>
  <c r="L3536" i="1"/>
  <c r="L3544" i="1"/>
  <c r="L3552" i="1"/>
  <c r="L3560" i="1"/>
  <c r="L3568" i="1"/>
  <c r="L3576" i="1"/>
  <c r="L3584" i="1"/>
  <c r="L3592" i="1"/>
  <c r="L3600" i="1"/>
  <c r="L3608" i="1"/>
  <c r="L3616" i="1"/>
  <c r="L3624" i="1"/>
  <c r="L3632" i="1"/>
  <c r="L3640" i="1"/>
  <c r="L3648" i="1"/>
  <c r="L3656" i="1"/>
  <c r="L3664" i="1"/>
  <c r="L3672" i="1"/>
  <c r="L3680" i="1"/>
  <c r="L3688" i="1"/>
  <c r="L3696" i="1"/>
  <c r="L3704" i="1"/>
  <c r="L3712" i="1"/>
  <c r="L3720" i="1"/>
  <c r="L3728" i="1"/>
  <c r="L3736" i="1"/>
  <c r="L3744" i="1"/>
  <c r="L3752" i="1"/>
  <c r="L3760" i="1"/>
  <c r="L3768" i="1"/>
  <c r="L3776" i="1"/>
  <c r="L3784" i="1"/>
  <c r="L3792" i="1"/>
  <c r="L3800" i="1"/>
  <c r="L3808" i="1"/>
  <c r="L3816" i="1"/>
  <c r="L3824" i="1"/>
  <c r="L3832" i="1"/>
  <c r="L3840" i="1"/>
  <c r="L3848" i="1"/>
  <c r="L3856" i="1"/>
  <c r="L3864" i="1"/>
  <c r="L3872" i="1"/>
  <c r="L3880" i="1"/>
  <c r="L3888" i="1"/>
  <c r="L3896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2" i="1"/>
  <c r="L7406" i="1"/>
  <c r="L7410" i="1"/>
  <c r="L7414" i="1"/>
  <c r="L7418" i="1"/>
  <c r="L7422" i="1"/>
  <c r="L7426" i="1"/>
  <c r="L7430" i="1"/>
  <c r="L7434" i="1"/>
  <c r="L7438" i="1"/>
  <c r="L7442" i="1"/>
  <c r="L7446" i="1"/>
  <c r="L7450" i="1"/>
  <c r="L7454" i="1"/>
  <c r="L7458" i="1"/>
  <c r="L7462" i="1"/>
  <c r="L7466" i="1"/>
  <c r="L7470" i="1"/>
  <c r="L7474" i="1"/>
  <c r="L7478" i="1"/>
  <c r="L7482" i="1"/>
  <c r="L7486" i="1"/>
  <c r="L7490" i="1"/>
  <c r="L7494" i="1"/>
  <c r="L7498" i="1"/>
  <c r="L7502" i="1"/>
  <c r="L7506" i="1"/>
  <c r="L7510" i="1"/>
  <c r="L7514" i="1"/>
  <c r="L7518" i="1"/>
  <c r="L7522" i="1"/>
  <c r="L7526" i="1"/>
  <c r="L7530" i="1"/>
  <c r="L7534" i="1"/>
  <c r="L7538" i="1"/>
  <c r="L7542" i="1"/>
  <c r="L7546" i="1"/>
  <c r="L7550" i="1"/>
  <c r="L7554" i="1"/>
  <c r="L7558" i="1"/>
  <c r="L7562" i="1"/>
  <c r="L7566" i="1"/>
  <c r="L7570" i="1"/>
  <c r="L7574" i="1"/>
  <c r="L7578" i="1"/>
  <c r="L7582" i="1"/>
  <c r="L7586" i="1"/>
  <c r="L7590" i="1"/>
  <c r="L7594" i="1"/>
  <c r="L7598" i="1"/>
  <c r="L7602" i="1"/>
  <c r="L7606" i="1"/>
  <c r="L7610" i="1"/>
  <c r="L7614" i="1"/>
  <c r="L7618" i="1"/>
  <c r="L7622" i="1"/>
  <c r="L7626" i="1"/>
  <c r="L7630" i="1"/>
  <c r="L7634" i="1"/>
  <c r="L7638" i="1"/>
  <c r="L7642" i="1"/>
  <c r="L7646" i="1"/>
  <c r="L7650" i="1"/>
  <c r="L7654" i="1"/>
  <c r="L7658" i="1"/>
  <c r="L7662" i="1"/>
  <c r="L7666" i="1"/>
  <c r="L7670" i="1"/>
  <c r="L7674" i="1"/>
  <c r="L7678" i="1"/>
  <c r="L7682" i="1"/>
  <c r="L7686" i="1"/>
  <c r="L7690" i="1"/>
  <c r="L7694" i="1"/>
  <c r="L7698" i="1"/>
  <c r="L7702" i="1"/>
  <c r="L7706" i="1"/>
  <c r="L7710" i="1"/>
  <c r="L7714" i="1"/>
  <c r="L7718" i="1"/>
  <c r="L7722" i="1"/>
  <c r="L7726" i="1"/>
  <c r="L7730" i="1"/>
  <c r="L7734" i="1"/>
  <c r="L7738" i="1"/>
  <c r="L7742" i="1"/>
  <c r="L7746" i="1"/>
  <c r="L7750" i="1"/>
  <c r="L7754" i="1"/>
  <c r="L7758" i="1"/>
  <c r="L7762" i="1"/>
  <c r="L7766" i="1"/>
  <c r="L7770" i="1"/>
  <c r="L7774" i="1"/>
  <c r="L7778" i="1"/>
  <c r="L7782" i="1"/>
  <c r="L7786" i="1"/>
  <c r="L7790" i="1"/>
  <c r="L7794" i="1"/>
  <c r="L7798" i="1"/>
  <c r="L7802" i="1"/>
  <c r="L7806" i="1"/>
  <c r="L7810" i="1"/>
  <c r="L7814" i="1"/>
  <c r="L7818" i="1"/>
  <c r="L7822" i="1"/>
  <c r="L7826" i="1"/>
  <c r="L7830" i="1"/>
  <c r="L7834" i="1"/>
  <c r="L7838" i="1"/>
  <c r="L7842" i="1"/>
  <c r="L7846" i="1"/>
  <c r="L7850" i="1"/>
  <c r="L7854" i="1"/>
  <c r="L7858" i="1"/>
  <c r="L7862" i="1"/>
  <c r="L7866" i="1"/>
  <c r="L7870" i="1"/>
  <c r="L7874" i="1"/>
  <c r="L7878" i="1"/>
  <c r="L7882" i="1"/>
  <c r="L7886" i="1"/>
  <c r="L7890" i="1"/>
  <c r="L7894" i="1"/>
  <c r="L7898" i="1"/>
  <c r="L7902" i="1"/>
  <c r="L7906" i="1"/>
  <c r="L7910" i="1"/>
  <c r="L7914" i="1"/>
  <c r="L7918" i="1"/>
  <c r="L7922" i="1"/>
  <c r="L7926" i="1"/>
  <c r="L7930" i="1"/>
  <c r="L7934" i="1"/>
  <c r="L7938" i="1"/>
  <c r="L7942" i="1"/>
  <c r="L7946" i="1"/>
  <c r="L7950" i="1"/>
  <c r="L7954" i="1"/>
  <c r="L7958" i="1"/>
  <c r="L7962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8246" i="1"/>
  <c r="L8250" i="1"/>
  <c r="L8254" i="1"/>
  <c r="L8258" i="1"/>
  <c r="L8262" i="1"/>
  <c r="L8266" i="1"/>
  <c r="L8270" i="1"/>
  <c r="L8274" i="1"/>
  <c r="L8278" i="1"/>
  <c r="L8282" i="1"/>
  <c r="L8286" i="1"/>
  <c r="L8290" i="1"/>
  <c r="L8294" i="1"/>
  <c r="L8298" i="1"/>
  <c r="L8302" i="1"/>
  <c r="L8306" i="1"/>
  <c r="L8310" i="1"/>
  <c r="L8314" i="1"/>
  <c r="L8318" i="1"/>
  <c r="L8322" i="1"/>
  <c r="L8326" i="1"/>
  <c r="L8330" i="1"/>
  <c r="L8334" i="1"/>
  <c r="L8338" i="1"/>
  <c r="L8342" i="1"/>
  <c r="L8346" i="1"/>
  <c r="L8350" i="1"/>
  <c r="L8354" i="1"/>
  <c r="L8358" i="1"/>
  <c r="L8362" i="1"/>
  <c r="L8366" i="1"/>
  <c r="L8370" i="1"/>
  <c r="L8374" i="1"/>
  <c r="L8378" i="1"/>
  <c r="L8382" i="1"/>
  <c r="L8386" i="1"/>
  <c r="L8390" i="1"/>
  <c r="L8394" i="1"/>
  <c r="L8398" i="1"/>
  <c r="L8402" i="1"/>
  <c r="L8406" i="1"/>
  <c r="L8410" i="1"/>
  <c r="L8414" i="1"/>
  <c r="L8418" i="1"/>
  <c r="L8422" i="1"/>
  <c r="L8426" i="1"/>
  <c r="L8430" i="1"/>
  <c r="L8434" i="1"/>
  <c r="L8438" i="1"/>
  <c r="L8442" i="1"/>
  <c r="L8446" i="1"/>
  <c r="L8450" i="1"/>
  <c r="L8454" i="1"/>
  <c r="L8458" i="1"/>
  <c r="L8462" i="1"/>
  <c r="L8466" i="1"/>
  <c r="L8470" i="1"/>
  <c r="L8474" i="1"/>
  <c r="L8478" i="1"/>
  <c r="L8482" i="1"/>
  <c r="L8486" i="1"/>
  <c r="L8490" i="1"/>
  <c r="L8494" i="1"/>
  <c r="L8498" i="1"/>
  <c r="L8502" i="1"/>
  <c r="L8506" i="1"/>
  <c r="L8510" i="1"/>
  <c r="L8514" i="1"/>
  <c r="L8518" i="1"/>
  <c r="L8522" i="1"/>
  <c r="L8526" i="1"/>
  <c r="L8530" i="1"/>
  <c r="L8534" i="1"/>
  <c r="L8538" i="1"/>
  <c r="L8542" i="1"/>
  <c r="L8546" i="1"/>
  <c r="L8550" i="1"/>
  <c r="L8554" i="1"/>
  <c r="L8558" i="1"/>
  <c r="L8562" i="1"/>
  <c r="L8566" i="1"/>
  <c r="L8570" i="1"/>
  <c r="L8574" i="1"/>
  <c r="L8578" i="1"/>
  <c r="L8582" i="1"/>
  <c r="L8586" i="1"/>
  <c r="L8590" i="1"/>
  <c r="L8594" i="1"/>
  <c r="L8598" i="1"/>
  <c r="L8602" i="1"/>
  <c r="L8606" i="1"/>
  <c r="L8610" i="1"/>
  <c r="L8614" i="1"/>
  <c r="L8618" i="1"/>
  <c r="L8622" i="1"/>
  <c r="L8626" i="1"/>
  <c r="L8630" i="1"/>
  <c r="L8634" i="1"/>
  <c r="L8638" i="1"/>
  <c r="L8642" i="1"/>
  <c r="L8646" i="1"/>
  <c r="L8650" i="1"/>
  <c r="L8654" i="1"/>
  <c r="L8658" i="1"/>
  <c r="L8662" i="1"/>
  <c r="L8666" i="1"/>
  <c r="L8670" i="1"/>
  <c r="L8674" i="1"/>
  <c r="L8678" i="1"/>
  <c r="L8682" i="1"/>
  <c r="L8686" i="1"/>
  <c r="L8690" i="1"/>
  <c r="L67" i="1"/>
  <c r="L195" i="1"/>
  <c r="L323" i="1"/>
  <c r="L397" i="1"/>
  <c r="L461" i="1"/>
  <c r="L525" i="1"/>
  <c r="L589" i="1"/>
  <c r="L653" i="1"/>
  <c r="L717" i="1"/>
  <c r="L781" i="1"/>
  <c r="L845" i="1"/>
  <c r="L881" i="1"/>
  <c r="L913" i="1"/>
  <c r="L945" i="1"/>
  <c r="L977" i="1"/>
  <c r="L1009" i="1"/>
  <c r="L1041" i="1"/>
  <c r="L1073" i="1"/>
  <c r="L1105" i="1"/>
  <c r="L1137" i="1"/>
  <c r="L1169" i="1"/>
  <c r="L1201" i="1"/>
  <c r="L1233" i="1"/>
  <c r="L1265" i="1"/>
  <c r="L1297" i="1"/>
  <c r="L1329" i="1"/>
  <c r="L1361" i="1"/>
  <c r="L1393" i="1"/>
  <c r="L1425" i="1"/>
  <c r="L1457" i="1"/>
  <c r="L1489" i="1"/>
  <c r="L1521" i="1"/>
  <c r="L1553" i="1"/>
  <c r="L1585" i="1"/>
  <c r="L1617" i="1"/>
  <c r="L1649" i="1"/>
  <c r="L1681" i="1"/>
  <c r="L1713" i="1"/>
  <c r="L1745" i="1"/>
  <c r="L1777" i="1"/>
  <c r="L1809" i="1"/>
  <c r="L1841" i="1"/>
  <c r="L1862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3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3065" i="1"/>
  <c r="L3073" i="1"/>
  <c r="L3081" i="1"/>
  <c r="L3089" i="1"/>
  <c r="L3097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4337" i="1"/>
  <c r="L4345" i="1"/>
  <c r="L4353" i="1"/>
  <c r="L4361" i="1"/>
  <c r="L4369" i="1"/>
  <c r="L4377" i="1"/>
  <c r="L4385" i="1"/>
  <c r="L4393" i="1"/>
  <c r="L4401" i="1"/>
  <c r="L4409" i="1"/>
  <c r="L4417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4577" i="1"/>
  <c r="L4585" i="1"/>
  <c r="L4593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9646" i="1"/>
  <c r="L9642" i="1"/>
  <c r="L9638" i="1"/>
  <c r="L9634" i="1"/>
  <c r="L9630" i="1"/>
  <c r="L9626" i="1"/>
  <c r="L9622" i="1"/>
  <c r="L9618" i="1"/>
  <c r="L9614" i="1"/>
  <c r="L9610" i="1"/>
  <c r="L9606" i="1"/>
  <c r="L9602" i="1"/>
  <c r="L9598" i="1"/>
  <c r="L9594" i="1"/>
  <c r="L9590" i="1"/>
  <c r="L9586" i="1"/>
  <c r="L9582" i="1"/>
  <c r="L9578" i="1"/>
  <c r="L9574" i="1"/>
  <c r="L9570" i="1"/>
  <c r="L9566" i="1"/>
  <c r="L9562" i="1"/>
  <c r="L9558" i="1"/>
  <c r="L9554" i="1"/>
  <c r="L9550" i="1"/>
  <c r="L9546" i="1"/>
  <c r="L9542" i="1"/>
  <c r="L9538" i="1"/>
  <c r="L9534" i="1"/>
  <c r="L9530" i="1"/>
  <c r="L9526" i="1"/>
  <c r="L9522" i="1"/>
  <c r="L9518" i="1"/>
  <c r="L9514" i="1"/>
  <c r="L9510" i="1"/>
  <c r="L9506" i="1"/>
  <c r="L9502" i="1"/>
  <c r="L9498" i="1"/>
  <c r="L9494" i="1"/>
  <c r="L9490" i="1"/>
  <c r="L9486" i="1"/>
  <c r="L9482" i="1"/>
  <c r="L9478" i="1"/>
  <c r="L9474" i="1"/>
  <c r="L9470" i="1"/>
  <c r="L9466" i="1"/>
  <c r="L9462" i="1"/>
  <c r="L9458" i="1"/>
  <c r="L9454" i="1"/>
  <c r="L9450" i="1"/>
  <c r="L9446" i="1"/>
  <c r="L9442" i="1"/>
  <c r="L9438" i="1"/>
  <c r="L9434" i="1"/>
  <c r="L9430" i="1"/>
  <c r="L9426" i="1"/>
  <c r="L9422" i="1"/>
  <c r="L9418" i="1"/>
  <c r="L9414" i="1"/>
  <c r="L9410" i="1"/>
  <c r="L9406" i="1"/>
  <c r="L9402" i="1"/>
  <c r="L9398" i="1"/>
  <c r="L9394" i="1"/>
  <c r="L9390" i="1"/>
  <c r="L9386" i="1"/>
  <c r="L9382" i="1"/>
  <c r="L9378" i="1"/>
  <c r="L9374" i="1"/>
  <c r="L9370" i="1"/>
  <c r="L9366" i="1"/>
  <c r="L9362" i="1"/>
  <c r="L9358" i="1"/>
  <c r="L9354" i="1"/>
  <c r="L9350" i="1"/>
  <c r="L9346" i="1"/>
  <c r="L9342" i="1"/>
  <c r="L9338" i="1"/>
  <c r="L9334" i="1"/>
  <c r="L9330" i="1"/>
  <c r="L9326" i="1"/>
  <c r="L9322" i="1"/>
  <c r="L9318" i="1"/>
  <c r="L9314" i="1"/>
  <c r="L9310" i="1"/>
  <c r="L9306" i="1"/>
  <c r="L9302" i="1"/>
  <c r="L9298" i="1"/>
  <c r="L9294" i="1"/>
  <c r="L9290" i="1"/>
  <c r="L9286" i="1"/>
  <c r="L9282" i="1"/>
  <c r="L9278" i="1"/>
  <c r="L9274" i="1"/>
  <c r="L9270" i="1"/>
  <c r="L9266" i="1"/>
  <c r="L9262" i="1"/>
  <c r="L9258" i="1"/>
  <c r="L9254" i="1"/>
  <c r="L9250" i="1"/>
  <c r="L9246" i="1"/>
  <c r="L9242" i="1"/>
  <c r="L9238" i="1"/>
  <c r="L9234" i="1"/>
  <c r="L9230" i="1"/>
  <c r="L9226" i="1"/>
  <c r="L9222" i="1"/>
  <c r="L9218" i="1"/>
  <c r="L9214" i="1"/>
  <c r="L9210" i="1"/>
  <c r="L9206" i="1"/>
  <c r="L9202" i="1"/>
  <c r="L9198" i="1"/>
  <c r="L9194" i="1"/>
  <c r="L9190" i="1"/>
  <c r="L9186" i="1"/>
  <c r="L9182" i="1"/>
  <c r="L9178" i="1"/>
  <c r="L9174" i="1"/>
  <c r="L9170" i="1"/>
  <c r="L9166" i="1"/>
  <c r="L9162" i="1"/>
  <c r="L9158" i="1"/>
  <c r="L9154" i="1"/>
  <c r="L9150" i="1"/>
  <c r="L9146" i="1"/>
  <c r="L9142" i="1"/>
  <c r="L9138" i="1"/>
  <c r="L9134" i="1"/>
  <c r="L9130" i="1"/>
  <c r="L9126" i="1"/>
  <c r="L9122" i="1"/>
  <c r="L9118" i="1"/>
  <c r="L9114" i="1"/>
  <c r="L9110" i="1"/>
  <c r="L9106" i="1"/>
  <c r="L9102" i="1"/>
  <c r="L9098" i="1"/>
  <c r="L9094" i="1"/>
  <c r="L9090" i="1"/>
  <c r="L9086" i="1"/>
  <c r="L9082" i="1"/>
  <c r="L9078" i="1"/>
  <c r="L9074" i="1"/>
  <c r="L9070" i="1"/>
  <c r="L9066" i="1"/>
  <c r="L9062" i="1"/>
  <c r="L9058" i="1"/>
  <c r="L9054" i="1"/>
  <c r="L9050" i="1"/>
  <c r="L9046" i="1"/>
  <c r="L9042" i="1"/>
  <c r="L9038" i="1"/>
  <c r="L9034" i="1"/>
  <c r="L9030" i="1"/>
  <c r="L9026" i="1"/>
  <c r="L9022" i="1"/>
  <c r="L9018" i="1"/>
  <c r="L9014" i="1"/>
  <c r="L9010" i="1"/>
  <c r="L9006" i="1"/>
  <c r="L9002" i="1"/>
  <c r="L8998" i="1"/>
  <c r="L8994" i="1"/>
  <c r="L8990" i="1"/>
  <c r="L8986" i="1"/>
  <c r="L8982" i="1"/>
  <c r="L8978" i="1"/>
  <c r="L8974" i="1"/>
  <c r="L8970" i="1"/>
  <c r="L8966" i="1"/>
  <c r="L8962" i="1"/>
  <c r="L8958" i="1"/>
  <c r="L8954" i="1"/>
  <c r="L8950" i="1"/>
  <c r="L8946" i="1"/>
  <c r="L8942" i="1"/>
  <c r="L8938" i="1"/>
  <c r="L8934" i="1"/>
  <c r="L8930" i="1"/>
  <c r="L8926" i="1"/>
  <c r="L8922" i="1"/>
  <c r="L8918" i="1"/>
  <c r="L8914" i="1"/>
  <c r="L8910" i="1"/>
  <c r="L8906" i="1"/>
  <c r="L8902" i="1"/>
  <c r="L8898" i="1"/>
  <c r="L8894" i="1"/>
  <c r="L8890" i="1"/>
  <c r="L8886" i="1"/>
  <c r="L8882" i="1"/>
  <c r="L8878" i="1"/>
  <c r="L8874" i="1"/>
  <c r="L8870" i="1"/>
  <c r="L8866" i="1"/>
  <c r="L8862" i="1"/>
  <c r="L8858" i="1"/>
  <c r="L8854" i="1"/>
  <c r="L8850" i="1"/>
  <c r="L8846" i="1"/>
  <c r="L8842" i="1"/>
  <c r="L8838" i="1"/>
  <c r="L8834" i="1"/>
  <c r="L8830" i="1"/>
  <c r="L8826" i="1"/>
  <c r="L8822" i="1"/>
  <c r="L8818" i="1"/>
  <c r="L8814" i="1"/>
  <c r="L8810" i="1"/>
  <c r="L8806" i="1"/>
  <c r="L8802" i="1"/>
  <c r="L8798" i="1"/>
  <c r="L8794" i="1"/>
  <c r="L8790" i="1"/>
  <c r="L8786" i="1"/>
  <c r="L8782" i="1"/>
  <c r="L8778" i="1"/>
  <c r="L8774" i="1"/>
  <c r="L8770" i="1"/>
  <c r="L8766" i="1"/>
  <c r="L8762" i="1"/>
  <c r="L8758" i="1"/>
  <c r="L8754" i="1"/>
  <c r="L8750" i="1"/>
  <c r="L8746" i="1"/>
  <c r="L8742" i="1"/>
  <c r="L8738" i="1"/>
  <c r="L8734" i="1"/>
  <c r="L8730" i="1"/>
  <c r="L8726" i="1"/>
  <c r="L8722" i="1"/>
  <c r="L8718" i="1"/>
  <c r="L8714" i="1"/>
  <c r="L8710" i="1"/>
  <c r="L8706" i="1"/>
  <c r="L8702" i="1"/>
  <c r="L8698" i="1"/>
  <c r="L8694" i="1"/>
  <c r="L8689" i="1"/>
  <c r="L8684" i="1"/>
  <c r="L8679" i="1"/>
  <c r="L8673" i="1"/>
  <c r="L8668" i="1"/>
  <c r="L8663" i="1"/>
  <c r="L8657" i="1"/>
  <c r="L8652" i="1"/>
  <c r="L8647" i="1"/>
  <c r="L8641" i="1"/>
  <c r="L8636" i="1"/>
  <c r="L8631" i="1"/>
  <c r="L8625" i="1"/>
  <c r="L8620" i="1"/>
  <c r="L8615" i="1"/>
  <c r="L8609" i="1"/>
  <c r="L8604" i="1"/>
  <c r="L8599" i="1"/>
  <c r="L8593" i="1"/>
  <c r="L8588" i="1"/>
  <c r="L8583" i="1"/>
  <c r="L8577" i="1"/>
  <c r="L8572" i="1"/>
  <c r="L8567" i="1"/>
  <c r="L8561" i="1"/>
  <c r="L8556" i="1"/>
  <c r="L8551" i="1"/>
  <c r="L8545" i="1"/>
  <c r="L8540" i="1"/>
  <c r="L8535" i="1"/>
  <c r="L8529" i="1"/>
  <c r="L8524" i="1"/>
  <c r="L8519" i="1"/>
  <c r="L8513" i="1"/>
  <c r="L8508" i="1"/>
  <c r="L8503" i="1"/>
  <c r="L8497" i="1"/>
  <c r="L8492" i="1"/>
  <c r="L8487" i="1"/>
  <c r="L8481" i="1"/>
  <c r="L8476" i="1"/>
  <c r="L8471" i="1"/>
  <c r="L8465" i="1"/>
  <c r="L8460" i="1"/>
  <c r="L8455" i="1"/>
  <c r="L8449" i="1"/>
  <c r="L8444" i="1"/>
  <c r="L8439" i="1"/>
  <c r="L8433" i="1"/>
  <c r="L8428" i="1"/>
  <c r="L8423" i="1"/>
  <c r="L8417" i="1"/>
  <c r="L8412" i="1"/>
  <c r="L8407" i="1"/>
  <c r="L8401" i="1"/>
  <c r="L8396" i="1"/>
  <c r="L8391" i="1"/>
  <c r="L8385" i="1"/>
  <c r="L8380" i="1"/>
  <c r="L8375" i="1"/>
  <c r="L8369" i="1"/>
  <c r="L8364" i="1"/>
  <c r="L8359" i="1"/>
  <c r="L8353" i="1"/>
  <c r="L8348" i="1"/>
  <c r="L8343" i="1"/>
  <c r="L8337" i="1"/>
  <c r="L8332" i="1"/>
  <c r="L8327" i="1"/>
  <c r="L8321" i="1"/>
  <c r="L8316" i="1"/>
  <c r="L8311" i="1"/>
  <c r="L8305" i="1"/>
  <c r="L8300" i="1"/>
  <c r="L8295" i="1"/>
  <c r="L8289" i="1"/>
  <c r="L8284" i="1"/>
  <c r="L8279" i="1"/>
  <c r="L8273" i="1"/>
  <c r="L8268" i="1"/>
  <c r="L8263" i="1"/>
  <c r="L8257" i="1"/>
  <c r="L8252" i="1"/>
  <c r="L8247" i="1"/>
  <c r="L8241" i="1"/>
  <c r="L8236" i="1"/>
  <c r="L8231" i="1"/>
  <c r="L8225" i="1"/>
  <c r="L8220" i="1"/>
  <c r="L8215" i="1"/>
  <c r="L8209" i="1"/>
  <c r="L8204" i="1"/>
  <c r="L8199" i="1"/>
  <c r="L8193" i="1"/>
  <c r="L8188" i="1"/>
  <c r="L8183" i="1"/>
  <c r="L8177" i="1"/>
  <c r="L8172" i="1"/>
  <c r="L8167" i="1"/>
  <c r="L8161" i="1"/>
  <c r="L8156" i="1"/>
  <c r="L8151" i="1"/>
  <c r="L8145" i="1"/>
  <c r="L8140" i="1"/>
  <c r="L8135" i="1"/>
  <c r="L8129" i="1"/>
  <c r="L8124" i="1"/>
  <c r="L8119" i="1"/>
  <c r="L8113" i="1"/>
  <c r="L8108" i="1"/>
  <c r="L8103" i="1"/>
  <c r="L8097" i="1"/>
  <c r="L8092" i="1"/>
  <c r="L8087" i="1"/>
  <c r="L8081" i="1"/>
  <c r="L8076" i="1"/>
  <c r="L8071" i="1"/>
  <c r="L8065" i="1"/>
  <c r="L8060" i="1"/>
  <c r="L8055" i="1"/>
  <c r="L8049" i="1"/>
  <c r="L8044" i="1"/>
  <c r="L8039" i="1"/>
  <c r="L8033" i="1"/>
  <c r="L8028" i="1"/>
  <c r="L8023" i="1"/>
  <c r="L8017" i="1"/>
  <c r="L8012" i="1"/>
  <c r="L8007" i="1"/>
  <c r="L8001" i="1"/>
  <c r="L7996" i="1"/>
  <c r="L7991" i="1"/>
  <c r="L7985" i="1"/>
  <c r="L7980" i="1"/>
  <c r="L7975" i="1"/>
  <c r="L7969" i="1"/>
  <c r="L7964" i="1"/>
  <c r="L7959" i="1"/>
  <c r="L7953" i="1"/>
  <c r="L7948" i="1"/>
  <c r="L7943" i="1"/>
  <c r="L7937" i="1"/>
  <c r="L7932" i="1"/>
  <c r="L7927" i="1"/>
  <c r="L7921" i="1"/>
  <c r="L7916" i="1"/>
  <c r="L7911" i="1"/>
  <c r="L7905" i="1"/>
  <c r="L7900" i="1"/>
  <c r="L7895" i="1"/>
  <c r="L7889" i="1"/>
  <c r="L7884" i="1"/>
  <c r="L7879" i="1"/>
  <c r="L7873" i="1"/>
  <c r="L7868" i="1"/>
  <c r="L7863" i="1"/>
  <c r="L7857" i="1"/>
  <c r="L7852" i="1"/>
  <c r="L7847" i="1"/>
  <c r="L7841" i="1"/>
  <c r="L7836" i="1"/>
  <c r="L7831" i="1"/>
  <c r="L7825" i="1"/>
  <c r="L7820" i="1"/>
  <c r="L7815" i="1"/>
  <c r="L7809" i="1"/>
  <c r="L7804" i="1"/>
  <c r="L7799" i="1"/>
  <c r="L7793" i="1"/>
  <c r="L7788" i="1"/>
  <c r="L7783" i="1"/>
  <c r="L7777" i="1"/>
  <c r="L7772" i="1"/>
  <c r="L7767" i="1"/>
  <c r="L7761" i="1"/>
  <c r="L7756" i="1"/>
  <c r="L7751" i="1"/>
  <c r="L7745" i="1"/>
  <c r="L7740" i="1"/>
  <c r="L7735" i="1"/>
  <c r="L7729" i="1"/>
  <c r="L7724" i="1"/>
  <c r="L7719" i="1"/>
  <c r="L7713" i="1"/>
  <c r="L7708" i="1"/>
  <c r="L7703" i="1"/>
  <c r="L7697" i="1"/>
  <c r="L7692" i="1"/>
  <c r="L7687" i="1"/>
  <c r="L7681" i="1"/>
  <c r="L7676" i="1"/>
  <c r="L7671" i="1"/>
  <c r="L7665" i="1"/>
  <c r="L7660" i="1"/>
  <c r="L7655" i="1"/>
  <c r="L7649" i="1"/>
  <c r="L7644" i="1"/>
  <c r="L7639" i="1"/>
  <c r="L7633" i="1"/>
  <c r="L7628" i="1"/>
  <c r="L7623" i="1"/>
  <c r="L7617" i="1"/>
  <c r="L7612" i="1"/>
  <c r="L7607" i="1"/>
  <c r="L7601" i="1"/>
  <c r="L7596" i="1"/>
  <c r="L7591" i="1"/>
  <c r="L7585" i="1"/>
  <c r="L7580" i="1"/>
  <c r="L7575" i="1"/>
  <c r="L7569" i="1"/>
  <c r="L7564" i="1"/>
  <c r="L7559" i="1"/>
  <c r="L7553" i="1"/>
  <c r="L7548" i="1"/>
  <c r="L7543" i="1"/>
  <c r="L7537" i="1"/>
  <c r="L7532" i="1"/>
  <c r="L7527" i="1"/>
  <c r="L7521" i="1"/>
  <c r="L7516" i="1"/>
  <c r="L7511" i="1"/>
  <c r="L7505" i="1"/>
  <c r="L7500" i="1"/>
  <c r="L7495" i="1"/>
  <c r="L7489" i="1"/>
  <c r="L7484" i="1"/>
  <c r="L7479" i="1"/>
  <c r="L7473" i="1"/>
  <c r="L7468" i="1"/>
  <c r="L7463" i="1"/>
  <c r="L7457" i="1"/>
  <c r="L7452" i="1"/>
  <c r="L7447" i="1"/>
  <c r="L7441" i="1"/>
  <c r="L7436" i="1"/>
  <c r="L7431" i="1"/>
  <c r="L7425" i="1"/>
  <c r="L7420" i="1"/>
  <c r="L7415" i="1"/>
  <c r="L7409" i="1"/>
  <c r="L7404" i="1"/>
  <c r="L7399" i="1"/>
  <c r="L7393" i="1"/>
  <c r="L7388" i="1"/>
  <c r="L7383" i="1"/>
  <c r="L7377" i="1"/>
  <c r="L7372" i="1"/>
  <c r="L7367" i="1"/>
  <c r="L7361" i="1"/>
  <c r="L7356" i="1"/>
  <c r="L7351" i="1"/>
  <c r="L7345" i="1"/>
  <c r="L7340" i="1"/>
  <c r="L7335" i="1"/>
  <c r="L7329" i="1"/>
  <c r="L7324" i="1"/>
  <c r="L7319" i="1"/>
  <c r="L7313" i="1"/>
  <c r="L7308" i="1"/>
  <c r="L7303" i="1"/>
  <c r="L7297" i="1"/>
  <c r="L7292" i="1"/>
  <c r="L7287" i="1"/>
  <c r="L7281" i="1"/>
  <c r="L7276" i="1"/>
  <c r="L7271" i="1"/>
  <c r="L7265" i="1"/>
  <c r="L7260" i="1"/>
  <c r="L7255" i="1"/>
  <c r="L7249" i="1"/>
  <c r="L7244" i="1"/>
  <c r="L7239" i="1"/>
  <c r="L7233" i="1"/>
  <c r="L7228" i="1"/>
  <c r="L7223" i="1"/>
  <c r="L7217" i="1"/>
  <c r="L7212" i="1"/>
  <c r="L7207" i="1"/>
  <c r="L7201" i="1"/>
  <c r="L7196" i="1"/>
  <c r="L7191" i="1"/>
  <c r="L7185" i="1"/>
  <c r="L7180" i="1"/>
  <c r="L7175" i="1"/>
  <c r="L7169" i="1"/>
  <c r="L7164" i="1"/>
  <c r="L7159" i="1"/>
  <c r="L7153" i="1"/>
  <c r="L7148" i="1"/>
  <c r="L7143" i="1"/>
  <c r="L7137" i="1"/>
  <c r="L7132" i="1"/>
  <c r="L7127" i="1"/>
  <c r="L7121" i="1"/>
  <c r="L7116" i="1"/>
  <c r="L7111" i="1"/>
  <c r="L7105" i="1"/>
  <c r="L7100" i="1"/>
  <c r="L7095" i="1"/>
  <c r="L7089" i="1"/>
  <c r="L7084" i="1"/>
  <c r="L7079" i="1"/>
  <c r="L7073" i="1"/>
  <c r="L7068" i="1"/>
  <c r="L7063" i="1"/>
  <c r="L7057" i="1"/>
  <c r="L7052" i="1"/>
  <c r="L7047" i="1"/>
  <c r="L7041" i="1"/>
  <c r="L7036" i="1"/>
  <c r="L7031" i="1"/>
  <c r="L7025" i="1"/>
  <c r="L7020" i="1"/>
  <c r="L7015" i="1"/>
  <c r="L7009" i="1"/>
  <c r="L7004" i="1"/>
  <c r="L6999" i="1"/>
  <c r="L6993" i="1"/>
  <c r="L6988" i="1"/>
  <c r="L6983" i="1"/>
  <c r="L6977" i="1"/>
  <c r="L6972" i="1"/>
  <c r="L6967" i="1"/>
  <c r="L6961" i="1"/>
  <c r="L6956" i="1"/>
  <c r="L6951" i="1"/>
  <c r="L6945" i="1"/>
  <c r="L6940" i="1"/>
  <c r="L6935" i="1"/>
  <c r="L6929" i="1"/>
  <c r="L6924" i="1"/>
  <c r="L6919" i="1"/>
  <c r="L6913" i="1"/>
  <c r="L6908" i="1"/>
  <c r="L6903" i="1"/>
  <c r="L6897" i="1"/>
  <c r="L6892" i="1"/>
  <c r="L6887" i="1"/>
  <c r="L6881" i="1"/>
  <c r="L6876" i="1"/>
  <c r="L6871" i="1"/>
  <c r="L6865" i="1"/>
  <c r="L6860" i="1"/>
  <c r="L6855" i="1"/>
  <c r="L6849" i="1"/>
  <c r="L6844" i="1"/>
  <c r="L6839" i="1"/>
  <c r="L6833" i="1"/>
  <c r="L6828" i="1"/>
  <c r="L6823" i="1"/>
  <c r="L6817" i="1"/>
  <c r="L6812" i="1"/>
  <c r="L6807" i="1"/>
  <c r="L6801" i="1"/>
  <c r="L6796" i="1"/>
  <c r="L6791" i="1"/>
  <c r="L6785" i="1"/>
  <c r="L6780" i="1"/>
  <c r="L6775" i="1"/>
  <c r="L6769" i="1"/>
  <c r="L6764" i="1"/>
  <c r="L6759" i="1"/>
  <c r="L6753" i="1"/>
  <c r="L6748" i="1"/>
  <c r="L6740" i="1"/>
  <c r="L6732" i="1"/>
  <c r="L6724" i="1"/>
  <c r="L6716" i="1"/>
  <c r="L6708" i="1"/>
  <c r="L6700" i="1"/>
  <c r="L6692" i="1"/>
  <c r="L6684" i="1"/>
  <c r="L6676" i="1"/>
  <c r="L6668" i="1"/>
  <c r="L6660" i="1"/>
  <c r="L6652" i="1"/>
  <c r="L6644" i="1"/>
  <c r="L6636" i="1"/>
  <c r="L6628" i="1"/>
  <c r="L6620" i="1"/>
  <c r="L6612" i="1"/>
  <c r="L6604" i="1"/>
  <c r="L6596" i="1"/>
  <c r="L6588" i="1"/>
  <c r="L6580" i="1"/>
  <c r="L6572" i="1"/>
  <c r="L6564" i="1"/>
  <c r="L6556" i="1"/>
  <c r="L6548" i="1"/>
  <c r="L6540" i="1"/>
  <c r="L6532" i="1"/>
  <c r="L6524" i="1"/>
  <c r="L6516" i="1"/>
  <c r="L6508" i="1"/>
  <c r="L6500" i="1"/>
  <c r="L6492" i="1"/>
  <c r="L6484" i="1"/>
  <c r="L6476" i="1"/>
  <c r="L6468" i="1"/>
  <c r="L6460" i="1"/>
  <c r="L6452" i="1"/>
  <c r="L6444" i="1"/>
  <c r="L6436" i="1"/>
  <c r="L6428" i="1"/>
  <c r="L6420" i="1"/>
  <c r="L6412" i="1"/>
  <c r="L6404" i="1"/>
  <c r="L6396" i="1"/>
  <c r="L6388" i="1"/>
  <c r="L6380" i="1"/>
  <c r="L6372" i="1"/>
  <c r="L6364" i="1"/>
  <c r="L6356" i="1"/>
  <c r="L6348" i="1"/>
  <c r="L6340" i="1"/>
  <c r="L6332" i="1"/>
  <c r="L6324" i="1"/>
  <c r="L6316" i="1"/>
  <c r="L6308" i="1"/>
  <c r="L6300" i="1"/>
  <c r="L6292" i="1"/>
  <c r="L6284" i="1"/>
  <c r="L6276" i="1"/>
  <c r="L6268" i="1"/>
  <c r="L6260" i="1"/>
  <c r="L6252" i="1"/>
  <c r="L6244" i="1"/>
  <c r="L6236" i="1"/>
  <c r="L6228" i="1"/>
  <c r="L6220" i="1"/>
  <c r="L6212" i="1"/>
  <c r="L6204" i="1"/>
  <c r="L6196" i="1"/>
  <c r="L6188" i="1"/>
  <c r="L6180" i="1"/>
  <c r="L6172" i="1"/>
  <c r="L6164" i="1"/>
  <c r="L6156" i="1"/>
  <c r="L6148" i="1"/>
  <c r="L6140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2" i="1"/>
  <c r="L5924" i="1"/>
  <c r="L5916" i="1"/>
  <c r="L5908" i="1"/>
  <c r="L5900" i="1"/>
  <c r="L5892" i="1"/>
  <c r="L5884" i="1"/>
  <c r="L5876" i="1"/>
  <c r="L5868" i="1"/>
  <c r="L5860" i="1"/>
  <c r="L5852" i="1"/>
  <c r="L5844" i="1"/>
  <c r="L5836" i="1"/>
  <c r="L5828" i="1"/>
  <c r="L5820" i="1"/>
  <c r="L5812" i="1"/>
  <c r="L5804" i="1"/>
  <c r="L5796" i="1"/>
  <c r="L5788" i="1"/>
  <c r="L5780" i="1"/>
  <c r="L5772" i="1"/>
  <c r="L5764" i="1"/>
  <c r="L5756" i="1"/>
  <c r="L5748" i="1"/>
  <c r="L5740" i="1"/>
  <c r="L5732" i="1"/>
  <c r="L5724" i="1"/>
  <c r="L5716" i="1"/>
  <c r="L5708" i="1"/>
  <c r="L5700" i="1"/>
  <c r="L5692" i="1"/>
  <c r="L5684" i="1"/>
  <c r="L5676" i="1"/>
  <c r="L5668" i="1"/>
  <c r="L5660" i="1"/>
  <c r="L5652" i="1"/>
  <c r="L5644" i="1"/>
  <c r="L5636" i="1"/>
  <c r="L5628" i="1"/>
  <c r="L5620" i="1"/>
  <c r="L5612" i="1"/>
  <c r="L5604" i="1"/>
  <c r="L5596" i="1"/>
  <c r="L5588" i="1"/>
  <c r="L5580" i="1"/>
  <c r="L5572" i="1"/>
  <c r="L5564" i="1"/>
  <c r="L5556" i="1"/>
  <c r="L5548" i="1"/>
  <c r="L5540" i="1"/>
  <c r="L5532" i="1"/>
  <c r="L5524" i="1"/>
  <c r="L5516" i="1"/>
  <c r="L5508" i="1"/>
  <c r="L5500" i="1"/>
  <c r="L5492" i="1"/>
  <c r="L5484" i="1"/>
  <c r="L5476" i="1"/>
  <c r="L5468" i="1"/>
  <c r="L5460" i="1"/>
  <c r="L5452" i="1"/>
  <c r="L5444" i="1"/>
  <c r="L5436" i="1"/>
  <c r="L5428" i="1"/>
  <c r="L5420" i="1"/>
  <c r="L5412" i="1"/>
  <c r="L5404" i="1"/>
  <c r="L5396" i="1"/>
  <c r="L5388" i="1"/>
  <c r="L5380" i="1"/>
  <c r="L5372" i="1"/>
  <c r="L5364" i="1"/>
  <c r="L5356" i="1"/>
  <c r="L5348" i="1"/>
  <c r="L5340" i="1"/>
  <c r="L5332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5" i="1"/>
  <c r="L2513" i="1"/>
  <c r="L2481" i="1"/>
  <c r="L2449" i="1"/>
  <c r="L2417" i="1"/>
  <c r="L2385" i="1"/>
  <c r="L2353" i="1"/>
  <c r="L2321" i="1"/>
  <c r="L2289" i="1"/>
  <c r="L2257" i="1"/>
  <c r="L2225" i="1"/>
  <c r="L2193" i="1"/>
  <c r="L2161" i="1"/>
  <c r="L2129" i="1"/>
  <c r="L2097" i="1"/>
  <c r="L2065" i="1"/>
  <c r="L2033" i="1"/>
  <c r="L2001" i="1"/>
  <c r="L1969" i="1"/>
  <c r="L1937" i="1"/>
  <c r="L1905" i="1"/>
  <c r="L1872" i="1"/>
  <c r="L1824" i="1"/>
  <c r="L1760" i="1"/>
  <c r="L1696" i="1"/>
  <c r="L1632" i="1"/>
  <c r="L1568" i="1"/>
  <c r="L1504" i="1"/>
  <c r="L1440" i="1"/>
  <c r="L1376" i="1"/>
  <c r="L1312" i="1"/>
  <c r="L1248" i="1"/>
  <c r="L1184" i="1"/>
  <c r="L1120" i="1"/>
  <c r="L1056" i="1"/>
  <c r="L992" i="1"/>
  <c r="L928" i="1"/>
  <c r="L864" i="1"/>
  <c r="L748" i="1"/>
  <c r="L620" i="1"/>
  <c r="L492" i="1"/>
  <c r="L364" i="1"/>
  <c r="L130" i="1"/>
  <c r="O9553" i="1"/>
  <c r="M9553" i="1"/>
  <c r="O9557" i="1"/>
  <c r="M9557" i="1"/>
  <c r="O9561" i="1"/>
  <c r="M9561" i="1"/>
  <c r="O9649" i="1"/>
  <c r="M9649" i="1"/>
  <c r="O9645" i="1"/>
  <c r="M9645" i="1"/>
  <c r="O9641" i="1"/>
  <c r="M9641" i="1"/>
  <c r="O9637" i="1"/>
  <c r="M9637" i="1"/>
  <c r="O9633" i="1"/>
  <c r="M9633" i="1"/>
  <c r="O9629" i="1"/>
  <c r="M9629" i="1"/>
  <c r="O9625" i="1"/>
  <c r="M9625" i="1"/>
  <c r="O9621" i="1"/>
  <c r="M9621" i="1"/>
  <c r="O9617" i="1"/>
  <c r="M9617" i="1"/>
  <c r="O9613" i="1"/>
  <c r="M9613" i="1"/>
  <c r="O9609" i="1"/>
  <c r="M9609" i="1"/>
  <c r="O9605" i="1"/>
  <c r="M9605" i="1"/>
  <c r="O9601" i="1"/>
  <c r="M9601" i="1"/>
  <c r="O9597" i="1"/>
  <c r="M9597" i="1"/>
  <c r="O9593" i="1"/>
  <c r="M9593" i="1"/>
  <c r="O9589" i="1"/>
  <c r="M9589" i="1"/>
  <c r="O9585" i="1"/>
  <c r="M9585" i="1"/>
  <c r="O9581" i="1"/>
  <c r="M9581" i="1"/>
  <c r="O9577" i="1"/>
  <c r="M9577" i="1"/>
  <c r="O9573" i="1"/>
  <c r="M9573" i="1"/>
  <c r="O9569" i="1"/>
  <c r="M9569" i="1"/>
  <c r="O9565" i="1"/>
  <c r="M9565" i="1"/>
  <c r="O9549" i="1"/>
  <c r="M9549" i="1"/>
  <c r="O9545" i="1"/>
  <c r="M9545" i="1"/>
  <c r="O9541" i="1"/>
  <c r="M9541" i="1"/>
  <c r="O9537" i="1"/>
  <c r="M9537" i="1"/>
  <c r="O9533" i="1"/>
  <c r="M9533" i="1"/>
  <c r="O9529" i="1"/>
  <c r="M9529" i="1"/>
  <c r="O9525" i="1"/>
  <c r="M9525" i="1"/>
  <c r="O9521" i="1"/>
  <c r="M9521" i="1"/>
  <c r="O9517" i="1"/>
  <c r="M9517" i="1"/>
  <c r="O9513" i="1"/>
  <c r="M9513" i="1"/>
  <c r="O9509" i="1"/>
  <c r="M9509" i="1"/>
  <c r="O9505" i="1"/>
  <c r="M9505" i="1"/>
  <c r="O9501" i="1"/>
  <c r="M9501" i="1"/>
  <c r="O9497" i="1"/>
  <c r="M9497" i="1"/>
  <c r="O9493" i="1"/>
  <c r="M9493" i="1"/>
  <c r="O9489" i="1"/>
  <c r="M9489" i="1"/>
  <c r="O9485" i="1"/>
  <c r="M9485" i="1"/>
  <c r="O9481" i="1"/>
  <c r="M9481" i="1"/>
  <c r="O9477" i="1"/>
  <c r="M9477" i="1"/>
  <c r="O9473" i="1"/>
  <c r="M9473" i="1"/>
  <c r="O9469" i="1"/>
  <c r="M9469" i="1"/>
  <c r="O9465" i="1"/>
  <c r="M9465" i="1"/>
  <c r="O9461" i="1"/>
  <c r="M9461" i="1"/>
  <c r="O9457" i="1"/>
  <c r="M9457" i="1"/>
  <c r="O9453" i="1"/>
  <c r="M9453" i="1"/>
  <c r="O9449" i="1"/>
  <c r="M9449" i="1"/>
  <c r="O9445" i="1"/>
  <c r="M9445" i="1"/>
  <c r="O9441" i="1"/>
  <c r="M9441" i="1"/>
  <c r="O9437" i="1"/>
  <c r="M9437" i="1"/>
  <c r="O9433" i="1"/>
  <c r="M9433" i="1"/>
  <c r="O9429" i="1"/>
  <c r="M9429" i="1"/>
  <c r="O9425" i="1"/>
  <c r="M9425" i="1"/>
  <c r="O9421" i="1"/>
  <c r="M9421" i="1"/>
  <c r="O9417" i="1"/>
  <c r="M9417" i="1"/>
  <c r="O9413" i="1"/>
  <c r="M9413" i="1"/>
  <c r="O9409" i="1"/>
  <c r="M9409" i="1"/>
  <c r="O9405" i="1"/>
  <c r="M9405" i="1"/>
  <c r="O9401" i="1"/>
  <c r="M9401" i="1"/>
  <c r="O9397" i="1"/>
  <c r="M9397" i="1"/>
  <c r="O9393" i="1"/>
  <c r="M9393" i="1"/>
  <c r="O9389" i="1"/>
  <c r="M9389" i="1"/>
  <c r="O9385" i="1"/>
  <c r="M9385" i="1"/>
  <c r="O9381" i="1"/>
  <c r="M9381" i="1"/>
  <c r="O9377" i="1"/>
  <c r="M9377" i="1"/>
  <c r="O9373" i="1"/>
  <c r="M9373" i="1"/>
  <c r="O9369" i="1"/>
  <c r="M9369" i="1"/>
  <c r="O9365" i="1"/>
  <c r="M9365" i="1"/>
  <c r="O9361" i="1"/>
  <c r="M9361" i="1"/>
  <c r="O9357" i="1"/>
  <c r="M9357" i="1"/>
  <c r="O9353" i="1"/>
  <c r="M9353" i="1"/>
  <c r="O9349" i="1"/>
  <c r="M9349" i="1"/>
  <c r="O9345" i="1"/>
  <c r="M9345" i="1"/>
  <c r="O9341" i="1"/>
  <c r="M9341" i="1"/>
  <c r="O9337" i="1"/>
  <c r="M9337" i="1"/>
  <c r="O9333" i="1"/>
  <c r="M9333" i="1"/>
  <c r="O9329" i="1"/>
  <c r="M9329" i="1"/>
  <c r="O9325" i="1"/>
  <c r="M9325" i="1"/>
  <c r="O9321" i="1"/>
  <c r="M9321" i="1"/>
  <c r="O9317" i="1"/>
  <c r="M9317" i="1"/>
  <c r="O9313" i="1"/>
  <c r="M9313" i="1"/>
  <c r="O9309" i="1"/>
  <c r="M9309" i="1"/>
  <c r="O9305" i="1"/>
  <c r="M9305" i="1"/>
  <c r="O9301" i="1"/>
  <c r="M9301" i="1"/>
  <c r="O9297" i="1"/>
  <c r="M9297" i="1"/>
  <c r="O9293" i="1"/>
  <c r="M9293" i="1"/>
  <c r="O9289" i="1"/>
  <c r="M9289" i="1"/>
  <c r="O9285" i="1"/>
  <c r="M9285" i="1"/>
  <c r="O9281" i="1"/>
  <c r="M9281" i="1"/>
  <c r="O9277" i="1"/>
  <c r="M9277" i="1"/>
  <c r="O9273" i="1"/>
  <c r="M9273" i="1"/>
  <c r="O9269" i="1"/>
  <c r="M9269" i="1"/>
  <c r="O9265" i="1"/>
  <c r="M9265" i="1"/>
  <c r="O9261" i="1"/>
  <c r="M9261" i="1"/>
  <c r="O9257" i="1"/>
  <c r="M9257" i="1"/>
  <c r="O9253" i="1"/>
  <c r="M9253" i="1"/>
  <c r="O9249" i="1"/>
  <c r="M9249" i="1"/>
  <c r="O9245" i="1"/>
  <c r="M9245" i="1"/>
  <c r="O9241" i="1"/>
  <c r="M9241" i="1"/>
  <c r="O9237" i="1"/>
  <c r="M9237" i="1"/>
  <c r="O9233" i="1"/>
  <c r="M9233" i="1"/>
  <c r="O9229" i="1"/>
  <c r="M9229" i="1"/>
  <c r="O9225" i="1"/>
  <c r="M9225" i="1"/>
  <c r="O9221" i="1"/>
  <c r="M9221" i="1"/>
  <c r="O9217" i="1"/>
  <c r="M9217" i="1"/>
  <c r="O9213" i="1"/>
  <c r="M9213" i="1"/>
  <c r="O9209" i="1"/>
  <c r="M9209" i="1"/>
  <c r="O9205" i="1"/>
  <c r="M9205" i="1"/>
  <c r="O9201" i="1"/>
  <c r="M9201" i="1"/>
  <c r="O9197" i="1"/>
  <c r="M9197" i="1"/>
  <c r="O9193" i="1"/>
  <c r="M9193" i="1"/>
  <c r="O9189" i="1"/>
  <c r="M9189" i="1"/>
  <c r="O9185" i="1"/>
  <c r="M9185" i="1"/>
  <c r="O9181" i="1"/>
  <c r="M9181" i="1"/>
  <c r="O9177" i="1"/>
  <c r="M9177" i="1"/>
  <c r="O9173" i="1"/>
  <c r="M9173" i="1"/>
  <c r="O9169" i="1"/>
  <c r="M9169" i="1"/>
  <c r="O9165" i="1"/>
  <c r="M9165" i="1"/>
  <c r="O9161" i="1"/>
  <c r="M9161" i="1"/>
  <c r="O9157" i="1"/>
  <c r="M9157" i="1"/>
  <c r="O9153" i="1"/>
  <c r="M9153" i="1"/>
  <c r="O9149" i="1"/>
  <c r="M9149" i="1"/>
  <c r="O9145" i="1"/>
  <c r="M9145" i="1"/>
  <c r="O9141" i="1"/>
  <c r="M9141" i="1"/>
  <c r="O9137" i="1"/>
  <c r="M9137" i="1"/>
  <c r="O9133" i="1"/>
  <c r="M9133" i="1"/>
  <c r="O9129" i="1"/>
  <c r="M9129" i="1"/>
  <c r="O9125" i="1"/>
  <c r="M9125" i="1"/>
  <c r="O9121" i="1"/>
  <c r="M9121" i="1"/>
  <c r="O9117" i="1"/>
  <c r="M9117" i="1"/>
  <c r="O9113" i="1"/>
  <c r="M9113" i="1"/>
  <c r="O9109" i="1"/>
  <c r="M9109" i="1"/>
  <c r="O9105" i="1"/>
  <c r="M9105" i="1"/>
  <c r="O9101" i="1"/>
  <c r="M9101" i="1"/>
  <c r="O9097" i="1"/>
  <c r="M9097" i="1"/>
  <c r="O9093" i="1"/>
  <c r="M9093" i="1"/>
  <c r="O9089" i="1"/>
  <c r="M9089" i="1"/>
  <c r="O9085" i="1"/>
  <c r="M9085" i="1"/>
  <c r="O9081" i="1"/>
  <c r="M9081" i="1"/>
  <c r="O9077" i="1"/>
  <c r="M9077" i="1"/>
  <c r="O9073" i="1"/>
  <c r="M9073" i="1"/>
  <c r="O9069" i="1"/>
  <c r="M9069" i="1"/>
  <c r="O9065" i="1"/>
  <c r="M9065" i="1"/>
  <c r="O9061" i="1"/>
  <c r="M9061" i="1"/>
  <c r="O9057" i="1"/>
  <c r="M9057" i="1"/>
  <c r="O9053" i="1"/>
  <c r="M9053" i="1"/>
  <c r="O9049" i="1"/>
  <c r="M9049" i="1"/>
  <c r="O9045" i="1"/>
  <c r="M9045" i="1"/>
  <c r="O9041" i="1"/>
  <c r="M9041" i="1"/>
  <c r="O9037" i="1"/>
  <c r="M9037" i="1"/>
  <c r="O9033" i="1"/>
  <c r="M9033" i="1"/>
  <c r="O9029" i="1"/>
  <c r="M9029" i="1"/>
  <c r="O9025" i="1"/>
  <c r="M9025" i="1"/>
  <c r="O9021" i="1"/>
  <c r="M9021" i="1"/>
  <c r="O9017" i="1"/>
  <c r="M9017" i="1"/>
  <c r="O9013" i="1"/>
  <c r="M9013" i="1"/>
  <c r="O9009" i="1"/>
  <c r="M9009" i="1"/>
  <c r="O9005" i="1"/>
  <c r="M9005" i="1"/>
  <c r="O9001" i="1"/>
  <c r="M9001" i="1"/>
  <c r="O8997" i="1"/>
  <c r="M8997" i="1"/>
  <c r="O8993" i="1"/>
  <c r="M8993" i="1"/>
  <c r="O8989" i="1"/>
  <c r="M8989" i="1"/>
  <c r="O8985" i="1"/>
  <c r="M8985" i="1"/>
  <c r="O8981" i="1"/>
  <c r="M8981" i="1"/>
  <c r="O8977" i="1"/>
  <c r="M8977" i="1"/>
  <c r="O8973" i="1"/>
  <c r="M8973" i="1"/>
  <c r="O8969" i="1"/>
  <c r="M8969" i="1"/>
  <c r="O8965" i="1"/>
  <c r="M8965" i="1"/>
  <c r="O8961" i="1"/>
  <c r="M8961" i="1"/>
  <c r="O8957" i="1"/>
  <c r="M8957" i="1"/>
  <c r="O8953" i="1"/>
  <c r="M8953" i="1"/>
  <c r="O8949" i="1"/>
  <c r="M8949" i="1"/>
  <c r="O8945" i="1"/>
  <c r="M8945" i="1"/>
  <c r="O8941" i="1"/>
  <c r="M8941" i="1"/>
  <c r="O8937" i="1"/>
  <c r="M8937" i="1"/>
  <c r="O8933" i="1"/>
  <c r="M8933" i="1"/>
  <c r="O8929" i="1"/>
  <c r="M8929" i="1"/>
  <c r="O8925" i="1"/>
  <c r="M8925" i="1"/>
  <c r="O8921" i="1"/>
  <c r="M8921" i="1"/>
  <c r="O8917" i="1"/>
  <c r="M8917" i="1"/>
  <c r="O8913" i="1"/>
  <c r="M8913" i="1"/>
  <c r="O8909" i="1"/>
  <c r="M8909" i="1"/>
  <c r="O8905" i="1"/>
  <c r="M8905" i="1"/>
  <c r="O8901" i="1"/>
  <c r="M8901" i="1"/>
  <c r="O8897" i="1"/>
  <c r="M8897" i="1"/>
  <c r="O8893" i="1"/>
  <c r="M8893" i="1"/>
  <c r="O8889" i="1"/>
  <c r="M8889" i="1"/>
  <c r="O8885" i="1"/>
  <c r="M8885" i="1"/>
  <c r="O8881" i="1"/>
  <c r="M8881" i="1"/>
  <c r="O8877" i="1"/>
  <c r="M8877" i="1"/>
  <c r="O8873" i="1"/>
  <c r="M8873" i="1"/>
  <c r="O8869" i="1"/>
  <c r="M8869" i="1"/>
  <c r="O8865" i="1"/>
  <c r="M8865" i="1"/>
  <c r="O8861" i="1"/>
  <c r="M8861" i="1"/>
  <c r="O8857" i="1"/>
  <c r="M8857" i="1"/>
  <c r="O8853" i="1"/>
  <c r="M8853" i="1"/>
  <c r="O8849" i="1"/>
  <c r="M8849" i="1"/>
  <c r="O8845" i="1"/>
  <c r="M8845" i="1"/>
  <c r="O8841" i="1"/>
  <c r="M8841" i="1"/>
  <c r="O8817" i="1"/>
  <c r="M8817" i="1"/>
  <c r="O8793" i="1"/>
  <c r="M8793" i="1"/>
  <c r="O8773" i="1"/>
  <c r="M8773" i="1"/>
  <c r="O8753" i="1"/>
  <c r="M8753" i="1"/>
  <c r="O8733" i="1"/>
  <c r="M8733" i="1"/>
  <c r="O8705" i="1"/>
  <c r="M8705" i="1"/>
  <c r="O8681" i="1"/>
  <c r="M8681" i="1"/>
  <c r="O8669" i="1"/>
  <c r="M8669" i="1"/>
  <c r="O8657" i="1"/>
  <c r="M8657" i="1"/>
  <c r="O8637" i="1"/>
  <c r="M8637" i="1"/>
  <c r="O8617" i="1"/>
  <c r="M8617" i="1"/>
  <c r="O8597" i="1"/>
  <c r="M8597" i="1"/>
  <c r="O8577" i="1"/>
  <c r="M8577" i="1"/>
  <c r="O8549" i="1"/>
  <c r="M8549" i="1"/>
  <c r="O8529" i="1"/>
  <c r="M8529" i="1"/>
  <c r="O8509" i="1"/>
  <c r="M8509" i="1"/>
  <c r="O8485" i="1"/>
  <c r="M8485" i="1"/>
  <c r="O8465" i="1"/>
  <c r="M8465" i="1"/>
  <c r="O8445" i="1"/>
  <c r="M8445" i="1"/>
  <c r="O8421" i="1"/>
  <c r="M8421" i="1"/>
  <c r="O8401" i="1"/>
  <c r="M8401" i="1"/>
  <c r="O8377" i="1"/>
  <c r="M8377" i="1"/>
  <c r="O8353" i="1"/>
  <c r="M8353" i="1"/>
  <c r="O8333" i="1"/>
  <c r="M8333" i="1"/>
  <c r="O8313" i="1"/>
  <c r="M8313" i="1"/>
  <c r="O8285" i="1"/>
  <c r="M8285" i="1"/>
  <c r="O8265" i="1"/>
  <c r="M8265" i="1"/>
  <c r="O8245" i="1"/>
  <c r="M8245" i="1"/>
  <c r="O8225" i="1"/>
  <c r="M8225" i="1"/>
  <c r="O8197" i="1"/>
  <c r="M8197" i="1"/>
  <c r="O8177" i="1"/>
  <c r="M8177" i="1"/>
  <c r="O8149" i="1"/>
  <c r="M8149" i="1"/>
  <c r="O8129" i="1"/>
  <c r="M8129" i="1"/>
  <c r="O8109" i="1"/>
  <c r="M8109" i="1"/>
  <c r="O8089" i="1"/>
  <c r="M8089" i="1"/>
  <c r="O8069" i="1"/>
  <c r="M8069" i="1"/>
  <c r="O8045" i="1"/>
  <c r="M8045" i="1"/>
  <c r="O8021" i="1"/>
  <c r="M8021" i="1"/>
  <c r="O8009" i="1"/>
  <c r="M8009" i="1"/>
  <c r="O7985" i="1"/>
  <c r="M7985" i="1"/>
  <c r="O7965" i="1"/>
  <c r="M7965" i="1"/>
  <c r="O7945" i="1"/>
  <c r="M7945" i="1"/>
  <c r="O7925" i="1"/>
  <c r="M7925" i="1"/>
  <c r="O7905" i="1"/>
  <c r="M7905" i="1"/>
  <c r="O7881" i="1"/>
  <c r="M7881" i="1"/>
  <c r="O7861" i="1"/>
  <c r="M7861" i="1"/>
  <c r="O7841" i="1"/>
  <c r="M7841" i="1"/>
  <c r="O7821" i="1"/>
  <c r="M7821" i="1"/>
  <c r="O7801" i="1"/>
  <c r="M7801" i="1"/>
  <c r="O7781" i="1"/>
  <c r="M7781" i="1"/>
  <c r="O7757" i="1"/>
  <c r="M7757" i="1"/>
  <c r="O7737" i="1"/>
  <c r="M7737" i="1"/>
  <c r="O7721" i="1"/>
  <c r="M7721" i="1"/>
  <c r="O7701" i="1"/>
  <c r="M7701" i="1"/>
  <c r="O7681" i="1"/>
  <c r="M7681" i="1"/>
  <c r="O7657" i="1"/>
  <c r="M7657" i="1"/>
  <c r="O7637" i="1"/>
  <c r="M7637" i="1"/>
  <c r="O7613" i="1"/>
  <c r="M7613" i="1"/>
  <c r="O7593" i="1"/>
  <c r="M7593" i="1"/>
  <c r="O7573" i="1"/>
  <c r="M7573" i="1"/>
  <c r="O7553" i="1"/>
  <c r="M7553" i="1"/>
  <c r="O7537" i="1"/>
  <c r="M7537" i="1"/>
  <c r="O7509" i="1"/>
  <c r="M7509" i="1"/>
  <c r="O7489" i="1"/>
  <c r="M7489" i="1"/>
  <c r="O7473" i="1"/>
  <c r="M7473" i="1"/>
  <c r="O7453" i="1"/>
  <c r="M7453" i="1"/>
  <c r="O7433" i="1"/>
  <c r="M7433" i="1"/>
  <c r="O7409" i="1"/>
  <c r="M7409" i="1"/>
  <c r="O7353" i="1"/>
  <c r="M7353" i="1"/>
  <c r="O7337" i="1"/>
  <c r="M7337" i="1"/>
  <c r="O7317" i="1"/>
  <c r="M7317" i="1"/>
  <c r="O7257" i="1"/>
  <c r="M7257" i="1"/>
  <c r="O7241" i="1"/>
  <c r="M7241" i="1"/>
  <c r="O7217" i="1"/>
  <c r="M7217" i="1"/>
  <c r="O7201" i="1"/>
  <c r="M7201" i="1"/>
  <c r="O7185" i="1"/>
  <c r="M7185" i="1"/>
  <c r="O7165" i="1"/>
  <c r="M7165" i="1"/>
  <c r="O7145" i="1"/>
  <c r="M7145" i="1"/>
  <c r="O7125" i="1"/>
  <c r="M7125" i="1"/>
  <c r="O7065" i="1"/>
  <c r="M7065" i="1"/>
  <c r="O7045" i="1"/>
  <c r="M7045" i="1"/>
  <c r="O7025" i="1"/>
  <c r="M7025" i="1"/>
  <c r="O7005" i="1"/>
  <c r="M7005" i="1"/>
  <c r="O6985" i="1"/>
  <c r="M6985" i="1"/>
  <c r="O6965" i="1"/>
  <c r="M6965" i="1"/>
  <c r="O6949" i="1"/>
  <c r="M6949" i="1"/>
  <c r="O6933" i="1"/>
  <c r="M6933" i="1"/>
  <c r="O6905" i="1"/>
  <c r="M6905" i="1"/>
  <c r="O6889" i="1"/>
  <c r="M6889" i="1"/>
  <c r="O6869" i="1"/>
  <c r="M6869" i="1"/>
  <c r="O6809" i="1"/>
  <c r="M6809" i="1"/>
  <c r="O6793" i="1"/>
  <c r="M6793" i="1"/>
  <c r="O6773" i="1"/>
  <c r="M6773" i="1"/>
  <c r="O6713" i="1"/>
  <c r="M6713" i="1"/>
  <c r="O6689" i="1"/>
  <c r="M6689" i="1"/>
  <c r="O6673" i="1"/>
  <c r="M6673" i="1"/>
  <c r="O6649" i="1"/>
  <c r="M6649" i="1"/>
  <c r="O6633" i="1"/>
  <c r="M6633" i="1"/>
  <c r="O6613" i="1"/>
  <c r="M6613" i="1"/>
  <c r="O6553" i="1"/>
  <c r="M6553" i="1"/>
  <c r="O6537" i="1"/>
  <c r="M6537" i="1"/>
  <c r="O6517" i="1"/>
  <c r="M6517" i="1"/>
  <c r="O6497" i="1"/>
  <c r="M6497" i="1"/>
  <c r="O6481" i="1"/>
  <c r="M6481" i="1"/>
  <c r="O6425" i="1"/>
  <c r="M6425" i="1"/>
  <c r="O6409" i="1"/>
  <c r="M6409" i="1"/>
  <c r="O6389" i="1"/>
  <c r="M6389" i="1"/>
  <c r="O6373" i="1"/>
  <c r="M6373" i="1"/>
  <c r="O6357" i="1"/>
  <c r="M6357" i="1"/>
  <c r="O6337" i="1"/>
  <c r="M6337" i="1"/>
  <c r="O6305" i="1"/>
  <c r="M6305" i="1"/>
  <c r="O6273" i="1"/>
  <c r="M6273" i="1"/>
  <c r="O6241" i="1"/>
  <c r="M6241" i="1"/>
  <c r="O6229" i="1"/>
  <c r="M6229" i="1"/>
  <c r="O6217" i="1"/>
  <c r="M6217" i="1"/>
  <c r="O6209" i="1"/>
  <c r="M6209" i="1"/>
  <c r="O6197" i="1"/>
  <c r="M6197" i="1"/>
  <c r="O6185" i="1"/>
  <c r="M6185" i="1"/>
  <c r="O6173" i="1"/>
  <c r="M6173" i="1"/>
  <c r="O6161" i="1"/>
  <c r="M6161" i="1"/>
  <c r="O6149" i="1"/>
  <c r="M6149" i="1"/>
  <c r="O6137" i="1"/>
  <c r="M6137" i="1"/>
  <c r="O6129" i="1"/>
  <c r="M6129" i="1"/>
  <c r="O6117" i="1"/>
  <c r="M6117" i="1"/>
  <c r="O6105" i="1"/>
  <c r="M6105" i="1"/>
  <c r="O6097" i="1"/>
  <c r="M6097" i="1"/>
  <c r="O6085" i="1"/>
  <c r="M6085" i="1"/>
  <c r="O6073" i="1"/>
  <c r="M6073" i="1"/>
  <c r="O6065" i="1"/>
  <c r="M6065" i="1"/>
  <c r="O6053" i="1"/>
  <c r="M6053" i="1"/>
  <c r="O6041" i="1"/>
  <c r="M6041" i="1"/>
  <c r="O6033" i="1"/>
  <c r="M6033" i="1"/>
  <c r="O6021" i="1"/>
  <c r="M6021" i="1"/>
  <c r="O6009" i="1"/>
  <c r="M6009" i="1"/>
  <c r="O6001" i="1"/>
  <c r="M6001" i="1"/>
  <c r="O5989" i="1"/>
  <c r="M5989" i="1"/>
  <c r="O5977" i="1"/>
  <c r="M5977" i="1"/>
  <c r="O5969" i="1"/>
  <c r="M5969" i="1"/>
  <c r="O5957" i="1"/>
  <c r="M5957" i="1"/>
  <c r="O5945" i="1"/>
  <c r="M5945" i="1"/>
  <c r="O5937" i="1"/>
  <c r="M5937" i="1"/>
  <c r="O5921" i="1"/>
  <c r="M5921" i="1"/>
  <c r="O5913" i="1"/>
  <c r="M5913" i="1"/>
  <c r="O5905" i="1"/>
  <c r="M5905" i="1"/>
  <c r="O5893" i="1"/>
  <c r="M5893" i="1"/>
  <c r="O5881" i="1"/>
  <c r="M5881" i="1"/>
  <c r="O5873" i="1"/>
  <c r="M5873" i="1"/>
  <c r="O5861" i="1"/>
  <c r="M5861" i="1"/>
  <c r="O5849" i="1"/>
  <c r="M5849" i="1"/>
  <c r="O5825" i="1"/>
  <c r="M5825" i="1"/>
  <c r="O5793" i="1"/>
  <c r="M5793" i="1"/>
  <c r="O5761" i="1"/>
  <c r="M5761" i="1"/>
  <c r="O5753" i="1"/>
  <c r="M5753" i="1"/>
  <c r="O5741" i="1"/>
  <c r="M5741" i="1"/>
  <c r="O5733" i="1"/>
  <c r="M5733" i="1"/>
  <c r="O5721" i="1"/>
  <c r="M5721" i="1"/>
  <c r="O5709" i="1"/>
  <c r="M5709" i="1"/>
  <c r="O5697" i="1"/>
  <c r="M5697" i="1"/>
  <c r="O5685" i="1"/>
  <c r="M5685" i="1"/>
  <c r="O5673" i="1"/>
  <c r="M5673" i="1"/>
  <c r="O5661" i="1"/>
  <c r="M5661" i="1"/>
  <c r="O5649" i="1"/>
  <c r="M5649" i="1"/>
  <c r="O5637" i="1"/>
  <c r="M5637" i="1"/>
  <c r="O5625" i="1"/>
  <c r="M5625" i="1"/>
  <c r="O5613" i="1"/>
  <c r="M5613" i="1"/>
  <c r="O5601" i="1"/>
  <c r="M5601" i="1"/>
  <c r="O5589" i="1"/>
  <c r="M5589" i="1"/>
  <c r="O5577" i="1"/>
  <c r="M5577" i="1"/>
  <c r="O5565" i="1"/>
  <c r="M5565" i="1"/>
  <c r="O5553" i="1"/>
  <c r="M5553" i="1"/>
  <c r="O5541" i="1"/>
  <c r="M5541" i="1"/>
  <c r="O5529" i="1"/>
  <c r="M5529" i="1"/>
  <c r="O5517" i="1"/>
  <c r="M5517" i="1"/>
  <c r="O5505" i="1"/>
  <c r="M5505" i="1"/>
  <c r="O5493" i="1"/>
  <c r="M5493" i="1"/>
  <c r="O5481" i="1"/>
  <c r="M5481" i="1"/>
  <c r="O5469" i="1"/>
  <c r="M5469" i="1"/>
  <c r="O5457" i="1"/>
  <c r="M5457" i="1"/>
  <c r="O5445" i="1"/>
  <c r="M5445" i="1"/>
  <c r="O5433" i="1"/>
  <c r="M5433" i="1"/>
  <c r="O5421" i="1"/>
  <c r="M5421" i="1"/>
  <c r="O5409" i="1"/>
  <c r="M5409" i="1"/>
  <c r="O5397" i="1"/>
  <c r="M5397" i="1"/>
  <c r="O5385" i="1"/>
  <c r="M5385" i="1"/>
  <c r="O5373" i="1"/>
  <c r="M5373" i="1"/>
  <c r="O5361" i="1"/>
  <c r="M5361" i="1"/>
  <c r="O5349" i="1"/>
  <c r="M5349" i="1"/>
  <c r="O5337" i="1"/>
  <c r="M5337" i="1"/>
  <c r="O5329" i="1"/>
  <c r="M5329" i="1"/>
  <c r="O5321" i="1"/>
  <c r="M5321" i="1"/>
  <c r="O5309" i="1"/>
  <c r="M5309" i="1"/>
  <c r="O5297" i="1"/>
  <c r="M5297" i="1"/>
  <c r="O5285" i="1"/>
  <c r="M5285" i="1"/>
  <c r="O5273" i="1"/>
  <c r="M5273" i="1"/>
  <c r="O5261" i="1"/>
  <c r="M5261" i="1"/>
  <c r="O5257" i="1"/>
  <c r="M5257" i="1"/>
  <c r="O5245" i="1"/>
  <c r="M5245" i="1"/>
  <c r="O5233" i="1"/>
  <c r="M5233" i="1"/>
  <c r="O5221" i="1"/>
  <c r="M5221" i="1"/>
  <c r="O5209" i="1"/>
  <c r="M5209" i="1"/>
  <c r="O5197" i="1"/>
  <c r="M5197" i="1"/>
  <c r="O5185" i="1"/>
  <c r="M5185" i="1"/>
  <c r="O5173" i="1"/>
  <c r="M5173" i="1"/>
  <c r="O5161" i="1"/>
  <c r="M5161" i="1"/>
  <c r="O5149" i="1"/>
  <c r="M5149" i="1"/>
  <c r="O5137" i="1"/>
  <c r="M5137" i="1"/>
  <c r="O5125" i="1"/>
  <c r="M5125" i="1"/>
  <c r="O5113" i="1"/>
  <c r="M5113" i="1"/>
  <c r="O5101" i="1"/>
  <c r="M5101" i="1"/>
  <c r="O5089" i="1"/>
  <c r="M5089" i="1"/>
  <c r="O5077" i="1"/>
  <c r="M5077" i="1"/>
  <c r="O5065" i="1"/>
  <c r="M5065" i="1"/>
  <c r="O5053" i="1"/>
  <c r="M5053" i="1"/>
  <c r="O5041" i="1"/>
  <c r="M5041" i="1"/>
  <c r="O5029" i="1"/>
  <c r="M5029" i="1"/>
  <c r="O5017" i="1"/>
  <c r="M5017" i="1"/>
  <c r="O5005" i="1"/>
  <c r="M5005" i="1"/>
  <c r="O4993" i="1"/>
  <c r="M4993" i="1"/>
  <c r="O4977" i="1"/>
  <c r="M4977" i="1"/>
  <c r="O4965" i="1"/>
  <c r="M4965" i="1"/>
  <c r="O4953" i="1"/>
  <c r="M4953" i="1"/>
  <c r="O4941" i="1"/>
  <c r="M4941" i="1"/>
  <c r="O4929" i="1"/>
  <c r="M4929" i="1"/>
  <c r="O4917" i="1"/>
  <c r="M4917" i="1"/>
  <c r="O4905" i="1"/>
  <c r="M4905" i="1"/>
  <c r="O4893" i="1"/>
  <c r="M4893" i="1"/>
  <c r="O4881" i="1"/>
  <c r="M4881" i="1"/>
  <c r="O4869" i="1"/>
  <c r="M4869" i="1"/>
  <c r="O4857" i="1"/>
  <c r="M4857" i="1"/>
  <c r="O4845" i="1"/>
  <c r="M4845" i="1"/>
  <c r="O4833" i="1"/>
  <c r="M4833" i="1"/>
  <c r="O4821" i="1"/>
  <c r="M4821" i="1"/>
  <c r="O4809" i="1"/>
  <c r="M4809" i="1"/>
  <c r="O4797" i="1"/>
  <c r="M4797" i="1"/>
  <c r="O4785" i="1"/>
  <c r="M4785" i="1"/>
  <c r="O4773" i="1"/>
  <c r="M4773" i="1"/>
  <c r="O4761" i="1"/>
  <c r="M4761" i="1"/>
  <c r="O4749" i="1"/>
  <c r="M4749" i="1"/>
  <c r="O4737" i="1"/>
  <c r="M4737" i="1"/>
  <c r="O4725" i="1"/>
  <c r="M4725" i="1"/>
  <c r="O4713" i="1"/>
  <c r="M4713" i="1"/>
  <c r="O4701" i="1"/>
  <c r="M4701" i="1"/>
  <c r="O4689" i="1"/>
  <c r="M4689" i="1"/>
  <c r="O4677" i="1"/>
  <c r="M4677" i="1"/>
  <c r="O4665" i="1"/>
  <c r="M4665" i="1"/>
  <c r="O4653" i="1"/>
  <c r="M4653" i="1"/>
  <c r="O4641" i="1"/>
  <c r="M4641" i="1"/>
  <c r="O4629" i="1"/>
  <c r="M4629" i="1"/>
  <c r="O4609" i="1"/>
  <c r="M4609" i="1"/>
  <c r="O4589" i="1"/>
  <c r="M4589" i="1"/>
  <c r="M7789" i="1"/>
  <c r="M7533" i="1"/>
  <c r="M7245" i="1"/>
  <c r="M6861" i="1"/>
  <c r="M6221" i="1"/>
  <c r="M5837" i="1"/>
  <c r="O9648" i="1"/>
  <c r="M9648" i="1"/>
  <c r="O9644" i="1"/>
  <c r="M9644" i="1"/>
  <c r="O9640" i="1"/>
  <c r="M9640" i="1"/>
  <c r="O9636" i="1"/>
  <c r="M9636" i="1"/>
  <c r="O9632" i="1"/>
  <c r="M9632" i="1"/>
  <c r="O9628" i="1"/>
  <c r="M9628" i="1"/>
  <c r="O9624" i="1"/>
  <c r="M9624" i="1"/>
  <c r="O9620" i="1"/>
  <c r="M9620" i="1"/>
  <c r="O9616" i="1"/>
  <c r="M9616" i="1"/>
  <c r="O9612" i="1"/>
  <c r="M9612" i="1"/>
  <c r="O9608" i="1"/>
  <c r="M9608" i="1"/>
  <c r="O9604" i="1"/>
  <c r="M9604" i="1"/>
  <c r="O9600" i="1"/>
  <c r="M9600" i="1"/>
  <c r="O9596" i="1"/>
  <c r="M9596" i="1"/>
  <c r="O9592" i="1"/>
  <c r="M9592" i="1"/>
  <c r="O9588" i="1"/>
  <c r="M9588" i="1"/>
  <c r="O9584" i="1"/>
  <c r="M9584" i="1"/>
  <c r="O9580" i="1"/>
  <c r="M9580" i="1"/>
  <c r="O9576" i="1"/>
  <c r="M9576" i="1"/>
  <c r="O9572" i="1"/>
  <c r="M9572" i="1"/>
  <c r="O9568" i="1"/>
  <c r="M9568" i="1"/>
  <c r="O9564" i="1"/>
  <c r="M9564" i="1"/>
  <c r="O9560" i="1"/>
  <c r="M9560" i="1"/>
  <c r="O9556" i="1"/>
  <c r="M9556" i="1"/>
  <c r="O9552" i="1"/>
  <c r="M9552" i="1"/>
  <c r="O9548" i="1"/>
  <c r="M9548" i="1"/>
  <c r="O9544" i="1"/>
  <c r="M9544" i="1"/>
  <c r="O9540" i="1"/>
  <c r="M9540" i="1"/>
  <c r="O9536" i="1"/>
  <c r="M9536" i="1"/>
  <c r="O9532" i="1"/>
  <c r="M9532" i="1"/>
  <c r="O9528" i="1"/>
  <c r="M9528" i="1"/>
  <c r="O9524" i="1"/>
  <c r="M9524" i="1"/>
  <c r="O9520" i="1"/>
  <c r="M9520" i="1"/>
  <c r="O9516" i="1"/>
  <c r="M9516" i="1"/>
  <c r="O9512" i="1"/>
  <c r="M9512" i="1"/>
  <c r="O9508" i="1"/>
  <c r="M9508" i="1"/>
  <c r="O9504" i="1"/>
  <c r="M9504" i="1"/>
  <c r="O9500" i="1"/>
  <c r="M9500" i="1"/>
  <c r="O9496" i="1"/>
  <c r="M9496" i="1"/>
  <c r="O9492" i="1"/>
  <c r="M9492" i="1"/>
  <c r="O9488" i="1"/>
  <c r="M9488" i="1"/>
  <c r="O9484" i="1"/>
  <c r="M9484" i="1"/>
  <c r="O9480" i="1"/>
  <c r="M9480" i="1"/>
  <c r="O9476" i="1"/>
  <c r="M9476" i="1"/>
  <c r="O9472" i="1"/>
  <c r="M9472" i="1"/>
  <c r="O9468" i="1"/>
  <c r="M9468" i="1"/>
  <c r="O9464" i="1"/>
  <c r="M9464" i="1"/>
  <c r="O9460" i="1"/>
  <c r="M9460" i="1"/>
  <c r="O9456" i="1"/>
  <c r="M9456" i="1"/>
  <c r="O9452" i="1"/>
  <c r="M9452" i="1"/>
  <c r="O9448" i="1"/>
  <c r="M9448" i="1"/>
  <c r="O9444" i="1"/>
  <c r="M9444" i="1"/>
  <c r="O9440" i="1"/>
  <c r="M9440" i="1"/>
  <c r="O9436" i="1"/>
  <c r="M9436" i="1"/>
  <c r="O9432" i="1"/>
  <c r="M9432" i="1"/>
  <c r="O9428" i="1"/>
  <c r="M9428" i="1"/>
  <c r="O9424" i="1"/>
  <c r="M9424" i="1"/>
  <c r="O9420" i="1"/>
  <c r="M9420" i="1"/>
  <c r="O9416" i="1"/>
  <c r="M9416" i="1"/>
  <c r="O9412" i="1"/>
  <c r="M9412" i="1"/>
  <c r="O9408" i="1"/>
  <c r="M9408" i="1"/>
  <c r="O9404" i="1"/>
  <c r="M9404" i="1"/>
  <c r="O9400" i="1"/>
  <c r="M9400" i="1"/>
  <c r="O9396" i="1"/>
  <c r="M9396" i="1"/>
  <c r="O9392" i="1"/>
  <c r="M9392" i="1"/>
  <c r="O9388" i="1"/>
  <c r="M9388" i="1"/>
  <c r="O9384" i="1"/>
  <c r="M9384" i="1"/>
  <c r="O9380" i="1"/>
  <c r="M9380" i="1"/>
  <c r="O9376" i="1"/>
  <c r="M9376" i="1"/>
  <c r="O9372" i="1"/>
  <c r="M9372" i="1"/>
  <c r="O9368" i="1"/>
  <c r="M9368" i="1"/>
  <c r="O9364" i="1"/>
  <c r="M9364" i="1"/>
  <c r="O9360" i="1"/>
  <c r="M9360" i="1"/>
  <c r="O9356" i="1"/>
  <c r="M9356" i="1"/>
  <c r="O9352" i="1"/>
  <c r="M9352" i="1"/>
  <c r="O9348" i="1"/>
  <c r="M9348" i="1"/>
  <c r="O9344" i="1"/>
  <c r="M9344" i="1"/>
  <c r="O9340" i="1"/>
  <c r="M9340" i="1"/>
  <c r="O9336" i="1"/>
  <c r="M9336" i="1"/>
  <c r="O9332" i="1"/>
  <c r="M9332" i="1"/>
  <c r="O9328" i="1"/>
  <c r="M9328" i="1"/>
  <c r="O9324" i="1"/>
  <c r="M9324" i="1"/>
  <c r="O9320" i="1"/>
  <c r="M9320" i="1"/>
  <c r="O9316" i="1"/>
  <c r="M9316" i="1"/>
  <c r="O9312" i="1"/>
  <c r="M9312" i="1"/>
  <c r="O9308" i="1"/>
  <c r="M9308" i="1"/>
  <c r="O9304" i="1"/>
  <c r="M9304" i="1"/>
  <c r="O9300" i="1"/>
  <c r="M9300" i="1"/>
  <c r="O9296" i="1"/>
  <c r="M9296" i="1"/>
  <c r="O9292" i="1"/>
  <c r="M9292" i="1"/>
  <c r="O9288" i="1"/>
  <c r="M9288" i="1"/>
  <c r="O9284" i="1"/>
  <c r="M9284" i="1"/>
  <c r="O9280" i="1"/>
  <c r="M9280" i="1"/>
  <c r="O9276" i="1"/>
  <c r="M9276" i="1"/>
  <c r="O9272" i="1"/>
  <c r="M9272" i="1"/>
  <c r="O9268" i="1"/>
  <c r="M9268" i="1"/>
  <c r="O9264" i="1"/>
  <c r="M9264" i="1"/>
  <c r="O9260" i="1"/>
  <c r="M9260" i="1"/>
  <c r="O9256" i="1"/>
  <c r="M9256" i="1"/>
  <c r="O9252" i="1"/>
  <c r="M9252" i="1"/>
  <c r="O9248" i="1"/>
  <c r="M9248" i="1"/>
  <c r="O9244" i="1"/>
  <c r="M9244" i="1"/>
  <c r="O9240" i="1"/>
  <c r="M9240" i="1"/>
  <c r="O9236" i="1"/>
  <c r="M9236" i="1"/>
  <c r="O9232" i="1"/>
  <c r="M9232" i="1"/>
  <c r="O9228" i="1"/>
  <c r="M9228" i="1"/>
  <c r="O9224" i="1"/>
  <c r="M9224" i="1"/>
  <c r="O9220" i="1"/>
  <c r="M9220" i="1"/>
  <c r="O9216" i="1"/>
  <c r="M9216" i="1"/>
  <c r="O9212" i="1"/>
  <c r="M9212" i="1"/>
  <c r="O9208" i="1"/>
  <c r="M9208" i="1"/>
  <c r="O9204" i="1"/>
  <c r="M9204" i="1"/>
  <c r="O9200" i="1"/>
  <c r="M9200" i="1"/>
  <c r="O9196" i="1"/>
  <c r="M9196" i="1"/>
  <c r="O9192" i="1"/>
  <c r="M9192" i="1"/>
  <c r="O9188" i="1"/>
  <c r="M9188" i="1"/>
  <c r="O9184" i="1"/>
  <c r="M9184" i="1"/>
  <c r="O9180" i="1"/>
  <c r="M9180" i="1"/>
  <c r="O9176" i="1"/>
  <c r="M9176" i="1"/>
  <c r="O9172" i="1"/>
  <c r="M9172" i="1"/>
  <c r="O9168" i="1"/>
  <c r="M9168" i="1"/>
  <c r="O9164" i="1"/>
  <c r="M9164" i="1"/>
  <c r="O9160" i="1"/>
  <c r="M9160" i="1"/>
  <c r="O9156" i="1"/>
  <c r="M9156" i="1"/>
  <c r="O9152" i="1"/>
  <c r="M9152" i="1"/>
  <c r="O9148" i="1"/>
  <c r="M9148" i="1"/>
  <c r="O9144" i="1"/>
  <c r="M9144" i="1"/>
  <c r="O9140" i="1"/>
  <c r="M9140" i="1"/>
  <c r="O9136" i="1"/>
  <c r="M9136" i="1"/>
  <c r="O9132" i="1"/>
  <c r="M9132" i="1"/>
  <c r="O9128" i="1"/>
  <c r="M9128" i="1"/>
  <c r="O9124" i="1"/>
  <c r="M9124" i="1"/>
  <c r="O9120" i="1"/>
  <c r="M9120" i="1"/>
  <c r="O9116" i="1"/>
  <c r="M9116" i="1"/>
  <c r="O9112" i="1"/>
  <c r="M9112" i="1"/>
  <c r="O9108" i="1"/>
  <c r="M9108" i="1"/>
  <c r="O9104" i="1"/>
  <c r="M9104" i="1"/>
  <c r="O9100" i="1"/>
  <c r="M9100" i="1"/>
  <c r="O9096" i="1"/>
  <c r="M9096" i="1"/>
  <c r="O9092" i="1"/>
  <c r="M9092" i="1"/>
  <c r="O9088" i="1"/>
  <c r="M9088" i="1"/>
  <c r="O9084" i="1"/>
  <c r="M9084" i="1"/>
  <c r="O9080" i="1"/>
  <c r="M9080" i="1"/>
  <c r="O9076" i="1"/>
  <c r="M9076" i="1"/>
  <c r="O9072" i="1"/>
  <c r="M9072" i="1"/>
  <c r="O9068" i="1"/>
  <c r="M9068" i="1"/>
  <c r="O9064" i="1"/>
  <c r="M9064" i="1"/>
  <c r="O9060" i="1"/>
  <c r="M9060" i="1"/>
  <c r="O9056" i="1"/>
  <c r="M9056" i="1"/>
  <c r="O9052" i="1"/>
  <c r="M9052" i="1"/>
  <c r="O9048" i="1"/>
  <c r="M9048" i="1"/>
  <c r="O9044" i="1"/>
  <c r="M9044" i="1"/>
  <c r="O9040" i="1"/>
  <c r="M9040" i="1"/>
  <c r="O9036" i="1"/>
  <c r="M9036" i="1"/>
  <c r="O9032" i="1"/>
  <c r="M9032" i="1"/>
  <c r="O9028" i="1"/>
  <c r="M9028" i="1"/>
  <c r="O9024" i="1"/>
  <c r="M9024" i="1"/>
  <c r="O9020" i="1"/>
  <c r="M9020" i="1"/>
  <c r="O9016" i="1"/>
  <c r="M9016" i="1"/>
  <c r="O9012" i="1"/>
  <c r="M9012" i="1"/>
  <c r="O9008" i="1"/>
  <c r="M9008" i="1"/>
  <c r="O9004" i="1"/>
  <c r="M9004" i="1"/>
  <c r="O9000" i="1"/>
  <c r="M9000" i="1"/>
  <c r="O8996" i="1"/>
  <c r="M8996" i="1"/>
  <c r="O8992" i="1"/>
  <c r="M8992" i="1"/>
  <c r="O8988" i="1"/>
  <c r="M8988" i="1"/>
  <c r="O8984" i="1"/>
  <c r="M8984" i="1"/>
  <c r="O8980" i="1"/>
  <c r="M8980" i="1"/>
  <c r="O8976" i="1"/>
  <c r="M8976" i="1"/>
  <c r="O8972" i="1"/>
  <c r="M8972" i="1"/>
  <c r="O8968" i="1"/>
  <c r="M8968" i="1"/>
  <c r="O8964" i="1"/>
  <c r="M8964" i="1"/>
  <c r="O8960" i="1"/>
  <c r="M8960" i="1"/>
  <c r="O8956" i="1"/>
  <c r="M8956" i="1"/>
  <c r="O8952" i="1"/>
  <c r="M8952" i="1"/>
  <c r="O8948" i="1"/>
  <c r="M8948" i="1"/>
  <c r="O8944" i="1"/>
  <c r="M8944" i="1"/>
  <c r="O8940" i="1"/>
  <c r="M8940" i="1"/>
  <c r="O8936" i="1"/>
  <c r="M8936" i="1"/>
  <c r="O8932" i="1"/>
  <c r="M8932" i="1"/>
  <c r="O8928" i="1"/>
  <c r="M8928" i="1"/>
  <c r="O8924" i="1"/>
  <c r="M8924" i="1"/>
  <c r="O8920" i="1"/>
  <c r="M8920" i="1"/>
  <c r="O8916" i="1"/>
  <c r="M8916" i="1"/>
  <c r="O8912" i="1"/>
  <c r="M8912" i="1"/>
  <c r="O8908" i="1"/>
  <c r="M8908" i="1"/>
  <c r="O8904" i="1"/>
  <c r="M8904" i="1"/>
  <c r="O8900" i="1"/>
  <c r="M8900" i="1"/>
  <c r="O8896" i="1"/>
  <c r="M8896" i="1"/>
  <c r="O8892" i="1"/>
  <c r="M8892" i="1"/>
  <c r="O8888" i="1"/>
  <c r="M8888" i="1"/>
  <c r="O8884" i="1"/>
  <c r="M8884" i="1"/>
  <c r="O8880" i="1"/>
  <c r="M8880" i="1"/>
  <c r="O8876" i="1"/>
  <c r="M8876" i="1"/>
  <c r="O8872" i="1"/>
  <c r="M8872" i="1"/>
  <c r="O8868" i="1"/>
  <c r="M8868" i="1"/>
  <c r="O8864" i="1"/>
  <c r="M8864" i="1"/>
  <c r="O8860" i="1"/>
  <c r="M8860" i="1"/>
  <c r="O8856" i="1"/>
  <c r="M8856" i="1"/>
  <c r="O8852" i="1"/>
  <c r="M8852" i="1"/>
  <c r="O8848" i="1"/>
  <c r="M8848" i="1"/>
  <c r="O8844" i="1"/>
  <c r="M8844" i="1"/>
  <c r="O8840" i="1"/>
  <c r="M8840" i="1"/>
  <c r="O8836" i="1"/>
  <c r="M8836" i="1"/>
  <c r="O8832" i="1"/>
  <c r="M8832" i="1"/>
  <c r="O8828" i="1"/>
  <c r="M8828" i="1"/>
  <c r="O8824" i="1"/>
  <c r="M8824" i="1"/>
  <c r="O8820" i="1"/>
  <c r="M8820" i="1"/>
  <c r="O8816" i="1"/>
  <c r="M8816" i="1"/>
  <c r="O8812" i="1"/>
  <c r="M8812" i="1"/>
  <c r="O8808" i="1"/>
  <c r="M8808" i="1"/>
  <c r="O8804" i="1"/>
  <c r="M8804" i="1"/>
  <c r="O8800" i="1"/>
  <c r="M8800" i="1"/>
  <c r="O8796" i="1"/>
  <c r="M8796" i="1"/>
  <c r="O8792" i="1"/>
  <c r="M8792" i="1"/>
  <c r="O8788" i="1"/>
  <c r="M8788" i="1"/>
  <c r="O8784" i="1"/>
  <c r="M8784" i="1"/>
  <c r="O8780" i="1"/>
  <c r="M8780" i="1"/>
  <c r="O8776" i="1"/>
  <c r="M8776" i="1"/>
  <c r="O8772" i="1"/>
  <c r="M8772" i="1"/>
  <c r="O8768" i="1"/>
  <c r="M8768" i="1"/>
  <c r="O8764" i="1"/>
  <c r="M8764" i="1"/>
  <c r="O8760" i="1"/>
  <c r="M8760" i="1"/>
  <c r="O8756" i="1"/>
  <c r="M8756" i="1"/>
  <c r="O8752" i="1"/>
  <c r="M8752" i="1"/>
  <c r="O8748" i="1"/>
  <c r="M8748" i="1"/>
  <c r="O8744" i="1"/>
  <c r="M8744" i="1"/>
  <c r="O8740" i="1"/>
  <c r="M8740" i="1"/>
  <c r="O8736" i="1"/>
  <c r="M8736" i="1"/>
  <c r="O8732" i="1"/>
  <c r="M8732" i="1"/>
  <c r="O8728" i="1"/>
  <c r="M8728" i="1"/>
  <c r="O8724" i="1"/>
  <c r="M8724" i="1"/>
  <c r="O8720" i="1"/>
  <c r="M8720" i="1"/>
  <c r="O8716" i="1"/>
  <c r="M8716" i="1"/>
  <c r="O8712" i="1"/>
  <c r="M8712" i="1"/>
  <c r="O8708" i="1"/>
  <c r="M8708" i="1"/>
  <c r="O8704" i="1"/>
  <c r="M8704" i="1"/>
  <c r="O8700" i="1"/>
  <c r="M8700" i="1"/>
  <c r="O8696" i="1"/>
  <c r="M8696" i="1"/>
  <c r="O8692" i="1"/>
  <c r="M8692" i="1"/>
  <c r="O8688" i="1"/>
  <c r="M8688" i="1"/>
  <c r="O8684" i="1"/>
  <c r="M8684" i="1"/>
  <c r="O8680" i="1"/>
  <c r="M8680" i="1"/>
  <c r="O8676" i="1"/>
  <c r="M8676" i="1"/>
  <c r="O8672" i="1"/>
  <c r="M8672" i="1"/>
  <c r="O8668" i="1"/>
  <c r="M8668" i="1"/>
  <c r="O8664" i="1"/>
  <c r="M8664" i="1"/>
  <c r="O8660" i="1"/>
  <c r="M8660" i="1"/>
  <c r="O8656" i="1"/>
  <c r="M8656" i="1"/>
  <c r="O8652" i="1"/>
  <c r="M8652" i="1"/>
  <c r="O8648" i="1"/>
  <c r="M8648" i="1"/>
  <c r="O8644" i="1"/>
  <c r="M8644" i="1"/>
  <c r="O8640" i="1"/>
  <c r="M8640" i="1"/>
  <c r="O8636" i="1"/>
  <c r="M8636" i="1"/>
  <c r="O8632" i="1"/>
  <c r="M8632" i="1"/>
  <c r="O8628" i="1"/>
  <c r="M8628" i="1"/>
  <c r="O8624" i="1"/>
  <c r="M8624" i="1"/>
  <c r="O8620" i="1"/>
  <c r="M8620" i="1"/>
  <c r="O8616" i="1"/>
  <c r="M8616" i="1"/>
  <c r="O8612" i="1"/>
  <c r="M8612" i="1"/>
  <c r="O8608" i="1"/>
  <c r="M8608" i="1"/>
  <c r="O8604" i="1"/>
  <c r="M8604" i="1"/>
  <c r="O8600" i="1"/>
  <c r="M8600" i="1"/>
  <c r="O8596" i="1"/>
  <c r="M8596" i="1"/>
  <c r="O8592" i="1"/>
  <c r="M8592" i="1"/>
  <c r="O8588" i="1"/>
  <c r="M8588" i="1"/>
  <c r="O8584" i="1"/>
  <c r="M8584" i="1"/>
  <c r="O8580" i="1"/>
  <c r="M8580" i="1"/>
  <c r="O8576" i="1"/>
  <c r="M8576" i="1"/>
  <c r="O8572" i="1"/>
  <c r="M8572" i="1"/>
  <c r="O8568" i="1"/>
  <c r="M8568" i="1"/>
  <c r="O8564" i="1"/>
  <c r="M8564" i="1"/>
  <c r="O8560" i="1"/>
  <c r="M8560" i="1"/>
  <c r="O8556" i="1"/>
  <c r="M8556" i="1"/>
  <c r="O8552" i="1"/>
  <c r="M8552" i="1"/>
  <c r="O8548" i="1"/>
  <c r="M8548" i="1"/>
  <c r="O8544" i="1"/>
  <c r="M8544" i="1"/>
  <c r="O8540" i="1"/>
  <c r="M8540" i="1"/>
  <c r="O8536" i="1"/>
  <c r="M8536" i="1"/>
  <c r="O8532" i="1"/>
  <c r="M8532" i="1"/>
  <c r="O8528" i="1"/>
  <c r="M8528" i="1"/>
  <c r="O8524" i="1"/>
  <c r="M8524" i="1"/>
  <c r="O8520" i="1"/>
  <c r="M8520" i="1"/>
  <c r="O8516" i="1"/>
  <c r="M8516" i="1"/>
  <c r="O8512" i="1"/>
  <c r="M8512" i="1"/>
  <c r="O8508" i="1"/>
  <c r="M8508" i="1"/>
  <c r="O8504" i="1"/>
  <c r="M8504" i="1"/>
  <c r="O8500" i="1"/>
  <c r="M8500" i="1"/>
  <c r="O8496" i="1"/>
  <c r="M8496" i="1"/>
  <c r="O8492" i="1"/>
  <c r="M8492" i="1"/>
  <c r="O8488" i="1"/>
  <c r="M8488" i="1"/>
  <c r="O8484" i="1"/>
  <c r="M8484" i="1"/>
  <c r="O8480" i="1"/>
  <c r="M8480" i="1"/>
  <c r="O8476" i="1"/>
  <c r="M8476" i="1"/>
  <c r="O8472" i="1"/>
  <c r="M8472" i="1"/>
  <c r="O8468" i="1"/>
  <c r="M8468" i="1"/>
  <c r="O8464" i="1"/>
  <c r="M8464" i="1"/>
  <c r="O8460" i="1"/>
  <c r="M8460" i="1"/>
  <c r="O8456" i="1"/>
  <c r="M8456" i="1"/>
  <c r="O8452" i="1"/>
  <c r="M8452" i="1"/>
  <c r="O8448" i="1"/>
  <c r="M8448" i="1"/>
  <c r="O8444" i="1"/>
  <c r="M8444" i="1"/>
  <c r="O8440" i="1"/>
  <c r="M8440" i="1"/>
  <c r="O8436" i="1"/>
  <c r="M8436" i="1"/>
  <c r="O8432" i="1"/>
  <c r="M8432" i="1"/>
  <c r="O8428" i="1"/>
  <c r="M8428" i="1"/>
  <c r="O8424" i="1"/>
  <c r="M8424" i="1"/>
  <c r="O8420" i="1"/>
  <c r="M8420" i="1"/>
  <c r="O8416" i="1"/>
  <c r="M8416" i="1"/>
  <c r="O8412" i="1"/>
  <c r="M8412" i="1"/>
  <c r="O8408" i="1"/>
  <c r="M8408" i="1"/>
  <c r="O8404" i="1"/>
  <c r="M8404" i="1"/>
  <c r="O8400" i="1"/>
  <c r="M8400" i="1"/>
  <c r="O8396" i="1"/>
  <c r="M8396" i="1"/>
  <c r="O8392" i="1"/>
  <c r="M8392" i="1"/>
  <c r="O8388" i="1"/>
  <c r="M8388" i="1"/>
  <c r="O8384" i="1"/>
  <c r="M8384" i="1"/>
  <c r="O8380" i="1"/>
  <c r="M8380" i="1"/>
  <c r="O8376" i="1"/>
  <c r="M8376" i="1"/>
  <c r="O8372" i="1"/>
  <c r="M8372" i="1"/>
  <c r="O8368" i="1"/>
  <c r="M8368" i="1"/>
  <c r="O8364" i="1"/>
  <c r="M8364" i="1"/>
  <c r="O8360" i="1"/>
  <c r="M8360" i="1"/>
  <c r="O8356" i="1"/>
  <c r="M8356" i="1"/>
  <c r="O8352" i="1"/>
  <c r="M8352" i="1"/>
  <c r="O8348" i="1"/>
  <c r="M8348" i="1"/>
  <c r="O8344" i="1"/>
  <c r="M8344" i="1"/>
  <c r="O8340" i="1"/>
  <c r="M8340" i="1"/>
  <c r="O8336" i="1"/>
  <c r="M8336" i="1"/>
  <c r="O8332" i="1"/>
  <c r="M8332" i="1"/>
  <c r="O8328" i="1"/>
  <c r="M8328" i="1"/>
  <c r="O8324" i="1"/>
  <c r="M8324" i="1"/>
  <c r="O8320" i="1"/>
  <c r="M8320" i="1"/>
  <c r="O8316" i="1"/>
  <c r="M8316" i="1"/>
  <c r="O8312" i="1"/>
  <c r="M8312" i="1"/>
  <c r="O8308" i="1"/>
  <c r="M8308" i="1"/>
  <c r="O8304" i="1"/>
  <c r="M8304" i="1"/>
  <c r="O8300" i="1"/>
  <c r="M8300" i="1"/>
  <c r="O8296" i="1"/>
  <c r="M8296" i="1"/>
  <c r="O8292" i="1"/>
  <c r="M8292" i="1"/>
  <c r="O8288" i="1"/>
  <c r="M8288" i="1"/>
  <c r="O8284" i="1"/>
  <c r="M8284" i="1"/>
  <c r="O8280" i="1"/>
  <c r="M8280" i="1"/>
  <c r="O8276" i="1"/>
  <c r="M8276" i="1"/>
  <c r="O8272" i="1"/>
  <c r="M8272" i="1"/>
  <c r="O8268" i="1"/>
  <c r="M8268" i="1"/>
  <c r="O8264" i="1"/>
  <c r="M8264" i="1"/>
  <c r="O8260" i="1"/>
  <c r="M8260" i="1"/>
  <c r="O8256" i="1"/>
  <c r="M8256" i="1"/>
  <c r="O8252" i="1"/>
  <c r="M8252" i="1"/>
  <c r="O8248" i="1"/>
  <c r="M8248" i="1"/>
  <c r="O8244" i="1"/>
  <c r="M8244" i="1"/>
  <c r="O8240" i="1"/>
  <c r="M8240" i="1"/>
  <c r="O8236" i="1"/>
  <c r="M8236" i="1"/>
  <c r="O8232" i="1"/>
  <c r="M8232" i="1"/>
  <c r="O8228" i="1"/>
  <c r="M8228" i="1"/>
  <c r="O8224" i="1"/>
  <c r="M8224" i="1"/>
  <c r="O8220" i="1"/>
  <c r="M8220" i="1"/>
  <c r="O8216" i="1"/>
  <c r="M8216" i="1"/>
  <c r="O8212" i="1"/>
  <c r="M8212" i="1"/>
  <c r="O8208" i="1"/>
  <c r="M8208" i="1"/>
  <c r="O8204" i="1"/>
  <c r="M8204" i="1"/>
  <c r="O8200" i="1"/>
  <c r="M8200" i="1"/>
  <c r="O8196" i="1"/>
  <c r="M8196" i="1"/>
  <c r="O8192" i="1"/>
  <c r="M8192" i="1"/>
  <c r="O8188" i="1"/>
  <c r="M8188" i="1"/>
  <c r="O8184" i="1"/>
  <c r="M8184" i="1"/>
  <c r="O8180" i="1"/>
  <c r="M8180" i="1"/>
  <c r="O8176" i="1"/>
  <c r="M8176" i="1"/>
  <c r="O8172" i="1"/>
  <c r="M8172" i="1"/>
  <c r="O8168" i="1"/>
  <c r="M8168" i="1"/>
  <c r="O8164" i="1"/>
  <c r="M8164" i="1"/>
  <c r="O8160" i="1"/>
  <c r="M8160" i="1"/>
  <c r="O8156" i="1"/>
  <c r="M8156" i="1"/>
  <c r="O8152" i="1"/>
  <c r="M8152" i="1"/>
  <c r="O8148" i="1"/>
  <c r="M8148" i="1"/>
  <c r="O8144" i="1"/>
  <c r="M8144" i="1"/>
  <c r="O8140" i="1"/>
  <c r="M8140" i="1"/>
  <c r="O8136" i="1"/>
  <c r="M8136" i="1"/>
  <c r="O8132" i="1"/>
  <c r="M8132" i="1"/>
  <c r="O8128" i="1"/>
  <c r="M8128" i="1"/>
  <c r="O8124" i="1"/>
  <c r="M8124" i="1"/>
  <c r="O8120" i="1"/>
  <c r="M8120" i="1"/>
  <c r="O8116" i="1"/>
  <c r="M8116" i="1"/>
  <c r="O8112" i="1"/>
  <c r="M8112" i="1"/>
  <c r="O8108" i="1"/>
  <c r="M8108" i="1"/>
  <c r="O8104" i="1"/>
  <c r="M8104" i="1"/>
  <c r="O8100" i="1"/>
  <c r="M8100" i="1"/>
  <c r="O8096" i="1"/>
  <c r="M8096" i="1"/>
  <c r="O8092" i="1"/>
  <c r="M8092" i="1"/>
  <c r="O8088" i="1"/>
  <c r="M8088" i="1"/>
  <c r="O8084" i="1"/>
  <c r="M8084" i="1"/>
  <c r="O8080" i="1"/>
  <c r="M8080" i="1"/>
  <c r="O8076" i="1"/>
  <c r="M8076" i="1"/>
  <c r="O8072" i="1"/>
  <c r="M8072" i="1"/>
  <c r="O8068" i="1"/>
  <c r="M8068" i="1"/>
  <c r="O8064" i="1"/>
  <c r="M8064" i="1"/>
  <c r="O8060" i="1"/>
  <c r="M8060" i="1"/>
  <c r="O8056" i="1"/>
  <c r="M8056" i="1"/>
  <c r="O8052" i="1"/>
  <c r="M8052" i="1"/>
  <c r="O8048" i="1"/>
  <c r="M8048" i="1"/>
  <c r="O8044" i="1"/>
  <c r="M8044" i="1"/>
  <c r="O8040" i="1"/>
  <c r="M8040" i="1"/>
  <c r="O8036" i="1"/>
  <c r="M8036" i="1"/>
  <c r="O8032" i="1"/>
  <c r="M8032" i="1"/>
  <c r="O8028" i="1"/>
  <c r="M8028" i="1"/>
  <c r="O8024" i="1"/>
  <c r="M8024" i="1"/>
  <c r="O8020" i="1"/>
  <c r="M8020" i="1"/>
  <c r="O8016" i="1"/>
  <c r="M8016" i="1"/>
  <c r="O8012" i="1"/>
  <c r="M8012" i="1"/>
  <c r="O8008" i="1"/>
  <c r="M8008" i="1"/>
  <c r="O8004" i="1"/>
  <c r="M8004" i="1"/>
  <c r="O8000" i="1"/>
  <c r="M8000" i="1"/>
  <c r="O7996" i="1"/>
  <c r="M7996" i="1"/>
  <c r="O7992" i="1"/>
  <c r="M7992" i="1"/>
  <c r="O7988" i="1"/>
  <c r="M7988" i="1"/>
  <c r="O7984" i="1"/>
  <c r="M7984" i="1"/>
  <c r="O7980" i="1"/>
  <c r="M7980" i="1"/>
  <c r="O7976" i="1"/>
  <c r="M7976" i="1"/>
  <c r="O7972" i="1"/>
  <c r="M7972" i="1"/>
  <c r="O7968" i="1"/>
  <c r="M7968" i="1"/>
  <c r="O7964" i="1"/>
  <c r="M7964" i="1"/>
  <c r="O7956" i="1"/>
  <c r="M7956" i="1"/>
  <c r="O7952" i="1"/>
  <c r="M7952" i="1"/>
  <c r="O7948" i="1"/>
  <c r="M7948" i="1"/>
  <c r="O7944" i="1"/>
  <c r="M7944" i="1"/>
  <c r="O7940" i="1"/>
  <c r="M7940" i="1"/>
  <c r="O7936" i="1"/>
  <c r="M7936" i="1"/>
  <c r="O7932" i="1"/>
  <c r="M7932" i="1"/>
  <c r="O7928" i="1"/>
  <c r="M7928" i="1"/>
  <c r="O7924" i="1"/>
  <c r="M7924" i="1"/>
  <c r="O7920" i="1"/>
  <c r="M7920" i="1"/>
  <c r="O7916" i="1"/>
  <c r="M7916" i="1"/>
  <c r="O7912" i="1"/>
  <c r="M7912" i="1"/>
  <c r="O7908" i="1"/>
  <c r="M7908" i="1"/>
  <c r="O7904" i="1"/>
  <c r="M7904" i="1"/>
  <c r="O7900" i="1"/>
  <c r="M7900" i="1"/>
  <c r="O7892" i="1"/>
  <c r="M7892" i="1"/>
  <c r="O7888" i="1"/>
  <c r="M7888" i="1"/>
  <c r="O7884" i="1"/>
  <c r="M7884" i="1"/>
  <c r="O7880" i="1"/>
  <c r="M7880" i="1"/>
  <c r="O7876" i="1"/>
  <c r="M7876" i="1"/>
  <c r="O7872" i="1"/>
  <c r="M7872" i="1"/>
  <c r="O7868" i="1"/>
  <c r="M7868" i="1"/>
  <c r="O7864" i="1"/>
  <c r="M7864" i="1"/>
  <c r="O7860" i="1"/>
  <c r="M7860" i="1"/>
  <c r="O7856" i="1"/>
  <c r="M7856" i="1"/>
  <c r="O7852" i="1"/>
  <c r="M7852" i="1"/>
  <c r="O7848" i="1"/>
  <c r="M7848" i="1"/>
  <c r="O7844" i="1"/>
  <c r="M7844" i="1"/>
  <c r="O7840" i="1"/>
  <c r="M7840" i="1"/>
  <c r="O7836" i="1"/>
  <c r="M7836" i="1"/>
  <c r="O7828" i="1"/>
  <c r="M7828" i="1"/>
  <c r="O7824" i="1"/>
  <c r="M7824" i="1"/>
  <c r="O7820" i="1"/>
  <c r="M7820" i="1"/>
  <c r="O7816" i="1"/>
  <c r="M7816" i="1"/>
  <c r="O7812" i="1"/>
  <c r="M7812" i="1"/>
  <c r="O7808" i="1"/>
  <c r="M7808" i="1"/>
  <c r="O7804" i="1"/>
  <c r="M7804" i="1"/>
  <c r="O7800" i="1"/>
  <c r="M7800" i="1"/>
  <c r="O7796" i="1"/>
  <c r="M7796" i="1"/>
  <c r="O7792" i="1"/>
  <c r="M7792" i="1"/>
  <c r="O7788" i="1"/>
  <c r="M7788" i="1"/>
  <c r="O7784" i="1"/>
  <c r="M7784" i="1"/>
  <c r="O7780" i="1"/>
  <c r="M7780" i="1"/>
  <c r="O7776" i="1"/>
  <c r="M7776" i="1"/>
  <c r="O7772" i="1"/>
  <c r="M7772" i="1"/>
  <c r="O7764" i="1"/>
  <c r="M7764" i="1"/>
  <c r="O7760" i="1"/>
  <c r="M7760" i="1"/>
  <c r="O7756" i="1"/>
  <c r="M7756" i="1"/>
  <c r="O7752" i="1"/>
  <c r="M7752" i="1"/>
  <c r="O7748" i="1"/>
  <c r="M7748" i="1"/>
  <c r="O7744" i="1"/>
  <c r="M7744" i="1"/>
  <c r="O7740" i="1"/>
  <c r="M7740" i="1"/>
  <c r="O7736" i="1"/>
  <c r="M7736" i="1"/>
  <c r="O7732" i="1"/>
  <c r="M7732" i="1"/>
  <c r="O7728" i="1"/>
  <c r="M7728" i="1"/>
  <c r="O7724" i="1"/>
  <c r="M7724" i="1"/>
  <c r="O7720" i="1"/>
  <c r="M7720" i="1"/>
  <c r="O7716" i="1"/>
  <c r="M7716" i="1"/>
  <c r="O7712" i="1"/>
  <c r="M7712" i="1"/>
  <c r="O7708" i="1"/>
  <c r="M7708" i="1"/>
  <c r="O7700" i="1"/>
  <c r="M7700" i="1"/>
  <c r="O7696" i="1"/>
  <c r="M7696" i="1"/>
  <c r="O7692" i="1"/>
  <c r="M7692" i="1"/>
  <c r="O7688" i="1"/>
  <c r="M7688" i="1"/>
  <c r="O7684" i="1"/>
  <c r="M7684" i="1"/>
  <c r="O7680" i="1"/>
  <c r="M7680" i="1"/>
  <c r="O7676" i="1"/>
  <c r="M7676" i="1"/>
  <c r="O7672" i="1"/>
  <c r="M7672" i="1"/>
  <c r="O7668" i="1"/>
  <c r="M7668" i="1"/>
  <c r="O7664" i="1"/>
  <c r="M7664" i="1"/>
  <c r="O7660" i="1"/>
  <c r="M7660" i="1"/>
  <c r="O7656" i="1"/>
  <c r="M7656" i="1"/>
  <c r="O7652" i="1"/>
  <c r="M7652" i="1"/>
  <c r="O7648" i="1"/>
  <c r="M7648" i="1"/>
  <c r="O7644" i="1"/>
  <c r="M7644" i="1"/>
  <c r="O7636" i="1"/>
  <c r="M7636" i="1"/>
  <c r="O7632" i="1"/>
  <c r="M7632" i="1"/>
  <c r="O7628" i="1"/>
  <c r="M7628" i="1"/>
  <c r="O7624" i="1"/>
  <c r="M7624" i="1"/>
  <c r="O7620" i="1"/>
  <c r="M7620" i="1"/>
  <c r="O7616" i="1"/>
  <c r="M7616" i="1"/>
  <c r="O7612" i="1"/>
  <c r="M7612" i="1"/>
  <c r="O7608" i="1"/>
  <c r="M7608" i="1"/>
  <c r="O7604" i="1"/>
  <c r="M7604" i="1"/>
  <c r="O7600" i="1"/>
  <c r="M7600" i="1"/>
  <c r="O7596" i="1"/>
  <c r="M7596" i="1"/>
  <c r="O7592" i="1"/>
  <c r="M7592" i="1"/>
  <c r="O7588" i="1"/>
  <c r="M7588" i="1"/>
  <c r="O7584" i="1"/>
  <c r="M7584" i="1"/>
  <c r="O7580" i="1"/>
  <c r="M7580" i="1"/>
  <c r="O7572" i="1"/>
  <c r="M7572" i="1"/>
  <c r="O7568" i="1"/>
  <c r="M7568" i="1"/>
  <c r="O7564" i="1"/>
  <c r="M7564" i="1"/>
  <c r="O7560" i="1"/>
  <c r="M7560" i="1"/>
  <c r="O7556" i="1"/>
  <c r="M7556" i="1"/>
  <c r="O7552" i="1"/>
  <c r="M7552" i="1"/>
  <c r="O7548" i="1"/>
  <c r="M7548" i="1"/>
  <c r="O7544" i="1"/>
  <c r="M7544" i="1"/>
  <c r="O7540" i="1"/>
  <c r="M7540" i="1"/>
  <c r="O7536" i="1"/>
  <c r="M7536" i="1"/>
  <c r="O7532" i="1"/>
  <c r="M7532" i="1"/>
  <c r="O7528" i="1"/>
  <c r="M7528" i="1"/>
  <c r="O7524" i="1"/>
  <c r="M7524" i="1"/>
  <c r="O7520" i="1"/>
  <c r="M7520" i="1"/>
  <c r="O7516" i="1"/>
  <c r="M7516" i="1"/>
  <c r="O7508" i="1"/>
  <c r="M7508" i="1"/>
  <c r="O7504" i="1"/>
  <c r="M7504" i="1"/>
  <c r="O7500" i="1"/>
  <c r="M7500" i="1"/>
  <c r="O7496" i="1"/>
  <c r="M7496" i="1"/>
  <c r="O7492" i="1"/>
  <c r="M7492" i="1"/>
  <c r="O7488" i="1"/>
  <c r="M7488" i="1"/>
  <c r="O7484" i="1"/>
  <c r="M7484" i="1"/>
  <c r="O7480" i="1"/>
  <c r="M7480" i="1"/>
  <c r="O7476" i="1"/>
  <c r="M7476" i="1"/>
  <c r="O7472" i="1"/>
  <c r="M7472" i="1"/>
  <c r="O7468" i="1"/>
  <c r="M7468" i="1"/>
  <c r="O7464" i="1"/>
  <c r="M7464" i="1"/>
  <c r="O7460" i="1"/>
  <c r="M7460" i="1"/>
  <c r="O7456" i="1"/>
  <c r="M7456" i="1"/>
  <c r="O7452" i="1"/>
  <c r="M7452" i="1"/>
  <c r="O7444" i="1"/>
  <c r="M7444" i="1"/>
  <c r="O7440" i="1"/>
  <c r="M7440" i="1"/>
  <c r="O7436" i="1"/>
  <c r="M7436" i="1"/>
  <c r="O7432" i="1"/>
  <c r="M7432" i="1"/>
  <c r="O7428" i="1"/>
  <c r="M7428" i="1"/>
  <c r="M9622" i="1"/>
  <c r="M9590" i="1"/>
  <c r="M9558" i="1"/>
  <c r="M9526" i="1"/>
  <c r="M9494" i="1"/>
  <c r="M9462" i="1"/>
  <c r="M9430" i="1"/>
  <c r="M9398" i="1"/>
  <c r="M9366" i="1"/>
  <c r="M9334" i="1"/>
  <c r="M9302" i="1"/>
  <c r="M9270" i="1"/>
  <c r="M9238" i="1"/>
  <c r="M9206" i="1"/>
  <c r="M9174" i="1"/>
  <c r="M9142" i="1"/>
  <c r="M9110" i="1"/>
  <c r="M9046" i="1"/>
  <c r="M8982" i="1"/>
  <c r="M8918" i="1"/>
  <c r="M8854" i="1"/>
  <c r="M8790" i="1"/>
  <c r="M8726" i="1"/>
  <c r="M8662" i="1"/>
  <c r="M8598" i="1"/>
  <c r="M8534" i="1"/>
  <c r="M8470" i="1"/>
  <c r="M8406" i="1"/>
  <c r="M8342" i="1"/>
  <c r="M8278" i="1"/>
  <c r="M8214" i="1"/>
  <c r="M8150" i="1"/>
  <c r="M8086" i="1"/>
  <c r="M8022" i="1"/>
  <c r="M7938" i="1"/>
  <c r="M7853" i="1"/>
  <c r="M7768" i="1"/>
  <c r="M7682" i="1"/>
  <c r="M7597" i="1"/>
  <c r="M7512" i="1"/>
  <c r="M7426" i="1"/>
  <c r="M7341" i="1"/>
  <c r="M7213" i="1"/>
  <c r="M7085" i="1"/>
  <c r="M6957" i="1"/>
  <c r="M6829" i="1"/>
  <c r="M6701" i="1"/>
  <c r="M6573" i="1"/>
  <c r="M6445" i="1"/>
  <c r="M6317" i="1"/>
  <c r="M6189" i="1"/>
  <c r="M6061" i="1"/>
  <c r="M5933" i="1"/>
  <c r="M5805" i="1"/>
  <c r="M5582" i="1"/>
  <c r="M5326" i="1"/>
  <c r="M5070" i="1"/>
  <c r="M4814" i="1"/>
  <c r="M4558" i="1"/>
  <c r="M4382" i="1"/>
  <c r="M4254" i="1"/>
  <c r="M4126" i="1"/>
  <c r="M3998" i="1"/>
  <c r="M3818" i="1"/>
  <c r="M3562" i="1"/>
  <c r="M3306" i="1"/>
  <c r="M3050" i="1"/>
  <c r="M2794" i="1"/>
  <c r="M2538" i="1"/>
  <c r="O8837" i="1"/>
  <c r="M8837" i="1"/>
  <c r="O8829" i="1"/>
  <c r="M8829" i="1"/>
  <c r="O8821" i="1"/>
  <c r="M8821" i="1"/>
  <c r="O8809" i="1"/>
  <c r="M8809" i="1"/>
  <c r="O8801" i="1"/>
  <c r="M8801" i="1"/>
  <c r="O8785" i="1"/>
  <c r="M8785" i="1"/>
  <c r="O8777" i="1"/>
  <c r="M8777" i="1"/>
  <c r="O8765" i="1"/>
  <c r="M8765" i="1"/>
  <c r="O8757" i="1"/>
  <c r="M8757" i="1"/>
  <c r="O8745" i="1"/>
  <c r="M8745" i="1"/>
  <c r="O8737" i="1"/>
  <c r="M8737" i="1"/>
  <c r="O8725" i="1"/>
  <c r="M8725" i="1"/>
  <c r="O8717" i="1"/>
  <c r="M8717" i="1"/>
  <c r="O8709" i="1"/>
  <c r="M8709" i="1"/>
  <c r="O8697" i="1"/>
  <c r="M8697" i="1"/>
  <c r="O8689" i="1"/>
  <c r="M8689" i="1"/>
  <c r="O8677" i="1"/>
  <c r="M8677" i="1"/>
  <c r="O8673" i="1"/>
  <c r="M8673" i="1"/>
  <c r="O8665" i="1"/>
  <c r="M8665" i="1"/>
  <c r="O8661" i="1"/>
  <c r="M8661" i="1"/>
  <c r="O8653" i="1"/>
  <c r="M8653" i="1"/>
  <c r="O8649" i="1"/>
  <c r="M8649" i="1"/>
  <c r="O8641" i="1"/>
  <c r="M8641" i="1"/>
  <c r="O8629" i="1"/>
  <c r="M8629" i="1"/>
  <c r="O8621" i="1"/>
  <c r="M8621" i="1"/>
  <c r="O8609" i="1"/>
  <c r="M8609" i="1"/>
  <c r="O8601" i="1"/>
  <c r="M8601" i="1"/>
  <c r="O8593" i="1"/>
  <c r="M8593" i="1"/>
  <c r="O8585" i="1"/>
  <c r="M8585" i="1"/>
  <c r="O8573" i="1"/>
  <c r="M8573" i="1"/>
  <c r="O8561" i="1"/>
  <c r="M8561" i="1"/>
  <c r="O8557" i="1"/>
  <c r="M8557" i="1"/>
  <c r="O8541" i="1"/>
  <c r="M8541" i="1"/>
  <c r="O8533" i="1"/>
  <c r="M8533" i="1"/>
  <c r="O8525" i="1"/>
  <c r="M8525" i="1"/>
  <c r="O8517" i="1"/>
  <c r="M8517" i="1"/>
  <c r="O8505" i="1"/>
  <c r="M8505" i="1"/>
  <c r="O8497" i="1"/>
  <c r="M8497" i="1"/>
  <c r="O8489" i="1"/>
  <c r="M8489" i="1"/>
  <c r="O8477" i="1"/>
  <c r="M8477" i="1"/>
  <c r="O8469" i="1"/>
  <c r="M8469" i="1"/>
  <c r="O8457" i="1"/>
  <c r="M8457" i="1"/>
  <c r="O8449" i="1"/>
  <c r="M8449" i="1"/>
  <c r="O8437" i="1"/>
  <c r="M8437" i="1"/>
  <c r="O8429" i="1"/>
  <c r="M8429" i="1"/>
  <c r="O8413" i="1"/>
  <c r="M8413" i="1"/>
  <c r="O8409" i="1"/>
  <c r="M8409" i="1"/>
  <c r="O8397" i="1"/>
  <c r="M8397" i="1"/>
  <c r="O8389" i="1"/>
  <c r="M8389" i="1"/>
  <c r="O8381" i="1"/>
  <c r="M8381" i="1"/>
  <c r="O8369" i="1"/>
  <c r="M8369" i="1"/>
  <c r="O8361" i="1"/>
  <c r="M8361" i="1"/>
  <c r="O8349" i="1"/>
  <c r="M8349" i="1"/>
  <c r="O8337" i="1"/>
  <c r="M8337" i="1"/>
  <c r="O8325" i="1"/>
  <c r="M8325" i="1"/>
  <c r="O8321" i="1"/>
  <c r="M8321" i="1"/>
  <c r="O8309" i="1"/>
  <c r="M8309" i="1"/>
  <c r="O8301" i="1"/>
  <c r="M8301" i="1"/>
  <c r="O8293" i="1"/>
  <c r="M8293" i="1"/>
  <c r="O8281" i="1"/>
  <c r="M8281" i="1"/>
  <c r="O8269" i="1"/>
  <c r="M8269" i="1"/>
  <c r="O8257" i="1"/>
  <c r="M8257" i="1"/>
  <c r="O8253" i="1"/>
  <c r="M8253" i="1"/>
  <c r="O8241" i="1"/>
  <c r="M8241" i="1"/>
  <c r="O8229" i="1"/>
  <c r="M8229" i="1"/>
  <c r="O8221" i="1"/>
  <c r="M8221" i="1"/>
  <c r="O8213" i="1"/>
  <c r="M8213" i="1"/>
  <c r="O8205" i="1"/>
  <c r="M8205" i="1"/>
  <c r="O8193" i="1"/>
  <c r="M8193" i="1"/>
  <c r="O8185" i="1"/>
  <c r="M8185" i="1"/>
  <c r="O8173" i="1"/>
  <c r="M8173" i="1"/>
  <c r="O8165" i="1"/>
  <c r="M8165" i="1"/>
  <c r="O8157" i="1"/>
  <c r="M8157" i="1"/>
  <c r="O8141" i="1"/>
  <c r="M8141" i="1"/>
  <c r="O8137" i="1"/>
  <c r="M8137" i="1"/>
  <c r="O8125" i="1"/>
  <c r="M8125" i="1"/>
  <c r="O8117" i="1"/>
  <c r="M8117" i="1"/>
  <c r="O8105" i="1"/>
  <c r="M8105" i="1"/>
  <c r="O8097" i="1"/>
  <c r="M8097" i="1"/>
  <c r="O8085" i="1"/>
  <c r="M8085" i="1"/>
  <c r="O8077" i="1"/>
  <c r="M8077" i="1"/>
  <c r="O8065" i="1"/>
  <c r="M8065" i="1"/>
  <c r="O8057" i="1"/>
  <c r="M8057" i="1"/>
  <c r="O8049" i="1"/>
  <c r="M8049" i="1"/>
  <c r="O8037" i="1"/>
  <c r="M8037" i="1"/>
  <c r="O8025" i="1"/>
  <c r="M8025" i="1"/>
  <c r="O8013" i="1"/>
  <c r="M8013" i="1"/>
  <c r="O8001" i="1"/>
  <c r="M8001" i="1"/>
  <c r="O7993" i="1"/>
  <c r="M7993" i="1"/>
  <c r="O7989" i="1"/>
  <c r="M7989" i="1"/>
  <c r="O7977" i="1"/>
  <c r="M7977" i="1"/>
  <c r="O7969" i="1"/>
  <c r="M7969" i="1"/>
  <c r="O7957" i="1"/>
  <c r="M7957" i="1"/>
  <c r="O7949" i="1"/>
  <c r="M7949" i="1"/>
  <c r="O7937" i="1"/>
  <c r="M7937" i="1"/>
  <c r="O7933" i="1"/>
  <c r="M7933" i="1"/>
  <c r="O7909" i="1"/>
  <c r="M7909" i="1"/>
  <c r="O7897" i="1"/>
  <c r="M7897" i="1"/>
  <c r="O7889" i="1"/>
  <c r="M7889" i="1"/>
  <c r="O7877" i="1"/>
  <c r="M7877" i="1"/>
  <c r="O7869" i="1"/>
  <c r="M7869" i="1"/>
  <c r="O7845" i="1"/>
  <c r="M7845" i="1"/>
  <c r="O7833" i="1"/>
  <c r="M7833" i="1"/>
  <c r="O7829" i="1"/>
  <c r="M7829" i="1"/>
  <c r="O7817" i="1"/>
  <c r="M7817" i="1"/>
  <c r="O7805" i="1"/>
  <c r="M7805" i="1"/>
  <c r="O7777" i="1"/>
  <c r="M7777" i="1"/>
  <c r="O7769" i="1"/>
  <c r="M7769" i="1"/>
  <c r="O7765" i="1"/>
  <c r="M7765" i="1"/>
  <c r="O7749" i="1"/>
  <c r="M7749" i="1"/>
  <c r="O7741" i="1"/>
  <c r="M7741" i="1"/>
  <c r="O7713" i="1"/>
  <c r="M7713" i="1"/>
  <c r="O7705" i="1"/>
  <c r="M7705" i="1"/>
  <c r="O7693" i="1"/>
  <c r="M7693" i="1"/>
  <c r="O7689" i="1"/>
  <c r="M7689" i="1"/>
  <c r="O7677" i="1"/>
  <c r="M7677" i="1"/>
  <c r="O7669" i="1"/>
  <c r="M7669" i="1"/>
  <c r="O7665" i="1"/>
  <c r="M7665" i="1"/>
  <c r="O7653" i="1"/>
  <c r="M7653" i="1"/>
  <c r="O7645" i="1"/>
  <c r="M7645" i="1"/>
  <c r="O7633" i="1"/>
  <c r="M7633" i="1"/>
  <c r="O7625" i="1"/>
  <c r="M7625" i="1"/>
  <c r="O7617" i="1"/>
  <c r="M7617" i="1"/>
  <c r="O7605" i="1"/>
  <c r="M7605" i="1"/>
  <c r="O7601" i="1"/>
  <c r="M7601" i="1"/>
  <c r="O7589" i="1"/>
  <c r="M7589" i="1"/>
  <c r="O7581" i="1"/>
  <c r="M7581" i="1"/>
  <c r="O7569" i="1"/>
  <c r="M7569" i="1"/>
  <c r="O7561" i="1"/>
  <c r="M7561" i="1"/>
  <c r="O7549" i="1"/>
  <c r="M7549" i="1"/>
  <c r="O7541" i="1"/>
  <c r="M7541" i="1"/>
  <c r="O7529" i="1"/>
  <c r="M7529" i="1"/>
  <c r="O7521" i="1"/>
  <c r="M7521" i="1"/>
  <c r="O7513" i="1"/>
  <c r="M7513" i="1"/>
  <c r="O7501" i="1"/>
  <c r="M7501" i="1"/>
  <c r="O7497" i="1"/>
  <c r="M7497" i="1"/>
  <c r="O7485" i="1"/>
  <c r="M7485" i="1"/>
  <c r="O7477" i="1"/>
  <c r="M7477" i="1"/>
  <c r="O7465" i="1"/>
  <c r="M7465" i="1"/>
  <c r="O7457" i="1"/>
  <c r="M7457" i="1"/>
  <c r="O7449" i="1"/>
  <c r="M7449" i="1"/>
  <c r="O7441" i="1"/>
  <c r="M7441" i="1"/>
  <c r="O7425" i="1"/>
  <c r="M7425" i="1"/>
  <c r="O7417" i="1"/>
  <c r="M7417" i="1"/>
  <c r="O7397" i="1"/>
  <c r="M7397" i="1"/>
  <c r="O7389" i="1"/>
  <c r="M7389" i="1"/>
  <c r="O7377" i="1"/>
  <c r="M7377" i="1"/>
  <c r="O7369" i="1"/>
  <c r="M7369" i="1"/>
  <c r="O7361" i="1"/>
  <c r="M7361" i="1"/>
  <c r="O7349" i="1"/>
  <c r="M7349" i="1"/>
  <c r="O7345" i="1"/>
  <c r="M7345" i="1"/>
  <c r="O7333" i="1"/>
  <c r="M7333" i="1"/>
  <c r="O7325" i="1"/>
  <c r="M7325" i="1"/>
  <c r="O7313" i="1"/>
  <c r="M7313" i="1"/>
  <c r="O7305" i="1"/>
  <c r="M7305" i="1"/>
  <c r="O7297" i="1"/>
  <c r="M7297" i="1"/>
  <c r="O7293" i="1"/>
  <c r="M7293" i="1"/>
  <c r="O7285" i="1"/>
  <c r="M7285" i="1"/>
  <c r="O7269" i="1"/>
  <c r="M7269" i="1"/>
  <c r="O7261" i="1"/>
  <c r="M7261" i="1"/>
  <c r="O7233" i="1"/>
  <c r="M7233" i="1"/>
  <c r="O7225" i="1"/>
  <c r="M7225" i="1"/>
  <c r="O7205" i="1"/>
  <c r="M7205" i="1"/>
  <c r="O7193" i="1"/>
  <c r="M7193" i="1"/>
  <c r="O7189" i="1"/>
  <c r="M7189" i="1"/>
  <c r="O7177" i="1"/>
  <c r="M7177" i="1"/>
  <c r="O7169" i="1"/>
  <c r="M7169" i="1"/>
  <c r="O7157" i="1"/>
  <c r="M7157" i="1"/>
  <c r="O7153" i="1"/>
  <c r="M7153" i="1"/>
  <c r="O7141" i="1"/>
  <c r="M7141" i="1"/>
  <c r="O7133" i="1"/>
  <c r="M7133" i="1"/>
  <c r="O7121" i="1"/>
  <c r="M7121" i="1"/>
  <c r="O7113" i="1"/>
  <c r="M7113" i="1"/>
  <c r="O7105" i="1"/>
  <c r="M7105" i="1"/>
  <c r="O7097" i="1"/>
  <c r="M7097" i="1"/>
  <c r="O7089" i="1"/>
  <c r="M7089" i="1"/>
  <c r="O7077" i="1"/>
  <c r="M7077" i="1"/>
  <c r="O7069" i="1"/>
  <c r="M7069" i="1"/>
  <c r="O7041" i="1"/>
  <c r="M7041" i="1"/>
  <c r="O7033" i="1"/>
  <c r="M7033" i="1"/>
  <c r="O7029" i="1"/>
  <c r="M7029" i="1"/>
  <c r="O7017" i="1"/>
  <c r="M7017" i="1"/>
  <c r="O7009" i="1"/>
  <c r="M7009" i="1"/>
  <c r="O6997" i="1"/>
  <c r="M6997" i="1"/>
  <c r="O6993" i="1"/>
  <c r="M6993" i="1"/>
  <c r="O6977" i="1"/>
  <c r="M6977" i="1"/>
  <c r="O6969" i="1"/>
  <c r="M6969" i="1"/>
  <c r="O6961" i="1"/>
  <c r="M6961" i="1"/>
  <c r="O6953" i="1"/>
  <c r="M6953" i="1"/>
  <c r="O6941" i="1"/>
  <c r="M6941" i="1"/>
  <c r="O6921" i="1"/>
  <c r="M6921" i="1"/>
  <c r="O6913" i="1"/>
  <c r="M6913" i="1"/>
  <c r="O6901" i="1"/>
  <c r="M6901" i="1"/>
  <c r="O6897" i="1"/>
  <c r="M6897" i="1"/>
  <c r="O6885" i="1"/>
  <c r="M6885" i="1"/>
  <c r="O6877" i="1"/>
  <c r="M6877" i="1"/>
  <c r="O6865" i="1"/>
  <c r="M6865" i="1"/>
  <c r="O6857" i="1"/>
  <c r="M6857" i="1"/>
  <c r="O6849" i="1"/>
  <c r="M6849" i="1"/>
  <c r="O6845" i="1"/>
  <c r="M6845" i="1"/>
  <c r="O6837" i="1"/>
  <c r="M6837" i="1"/>
  <c r="O6825" i="1"/>
  <c r="M6825" i="1"/>
  <c r="O6817" i="1"/>
  <c r="M6817" i="1"/>
  <c r="O6805" i="1"/>
  <c r="M6805" i="1"/>
  <c r="O6801" i="1"/>
  <c r="M6801" i="1"/>
  <c r="O6785" i="1"/>
  <c r="M6785" i="1"/>
  <c r="O6777" i="1"/>
  <c r="M6777" i="1"/>
  <c r="O6769" i="1"/>
  <c r="M6769" i="1"/>
  <c r="O6761" i="1"/>
  <c r="M6761" i="1"/>
  <c r="O6753" i="1"/>
  <c r="M6753" i="1"/>
  <c r="O6745" i="1"/>
  <c r="M6745" i="1"/>
  <c r="O6737" i="1"/>
  <c r="M6737" i="1"/>
  <c r="O6725" i="1"/>
  <c r="M6725" i="1"/>
  <c r="O6717" i="1"/>
  <c r="M6717" i="1"/>
  <c r="O6697" i="1"/>
  <c r="M6697" i="1"/>
  <c r="O6685" i="1"/>
  <c r="M6685" i="1"/>
  <c r="O6661" i="1"/>
  <c r="M6661" i="1"/>
  <c r="O6653" i="1"/>
  <c r="M6653" i="1"/>
  <c r="O6625" i="1"/>
  <c r="M6625" i="1"/>
  <c r="O6617" i="1"/>
  <c r="M6617" i="1"/>
  <c r="O6597" i="1"/>
  <c r="M6597" i="1"/>
  <c r="O6589" i="1"/>
  <c r="M6589" i="1"/>
  <c r="O6581" i="1"/>
  <c r="M6581" i="1"/>
  <c r="O6569" i="1"/>
  <c r="M6569" i="1"/>
  <c r="O6561" i="1"/>
  <c r="M6561" i="1"/>
  <c r="O6549" i="1"/>
  <c r="M6549" i="1"/>
  <c r="O6545" i="1"/>
  <c r="M6545" i="1"/>
  <c r="O6533" i="1"/>
  <c r="M6533" i="1"/>
  <c r="O6525" i="1"/>
  <c r="M6525" i="1"/>
  <c r="O6501" i="1"/>
  <c r="M6501" i="1"/>
  <c r="O6493" i="1"/>
  <c r="M6493" i="1"/>
  <c r="O6485" i="1"/>
  <c r="M6485" i="1"/>
  <c r="O6473" i="1"/>
  <c r="M6473" i="1"/>
  <c r="O6465" i="1"/>
  <c r="M6465" i="1"/>
  <c r="O6457" i="1"/>
  <c r="M6457" i="1"/>
  <c r="O6449" i="1"/>
  <c r="M6449" i="1"/>
  <c r="O6437" i="1"/>
  <c r="M6437" i="1"/>
  <c r="O6429" i="1"/>
  <c r="M6429" i="1"/>
  <c r="O6401" i="1"/>
  <c r="M6401" i="1"/>
  <c r="O6393" i="1"/>
  <c r="M6393" i="1"/>
  <c r="O6385" i="1"/>
  <c r="M6385" i="1"/>
  <c r="O6377" i="1"/>
  <c r="M6377" i="1"/>
  <c r="O6365" i="1"/>
  <c r="M6365" i="1"/>
  <c r="O6345" i="1"/>
  <c r="M6345" i="1"/>
  <c r="O6329" i="1"/>
  <c r="M6329" i="1"/>
  <c r="O6321" i="1"/>
  <c r="M6321" i="1"/>
  <c r="O6313" i="1"/>
  <c r="M6313" i="1"/>
  <c r="O6297" i="1"/>
  <c r="M6297" i="1"/>
  <c r="O6289" i="1"/>
  <c r="M6289" i="1"/>
  <c r="O6277" i="1"/>
  <c r="M6277" i="1"/>
  <c r="O6269" i="1"/>
  <c r="M6269" i="1"/>
  <c r="O6261" i="1"/>
  <c r="M6261" i="1"/>
  <c r="O6245" i="1"/>
  <c r="M6245" i="1"/>
  <c r="O6233" i="1"/>
  <c r="M6233" i="1"/>
  <c r="O6225" i="1"/>
  <c r="M6225" i="1"/>
  <c r="O6213" i="1"/>
  <c r="M6213" i="1"/>
  <c r="O6201" i="1"/>
  <c r="M6201" i="1"/>
  <c r="O6193" i="1"/>
  <c r="M6193" i="1"/>
  <c r="O6181" i="1"/>
  <c r="M6181" i="1"/>
  <c r="O6169" i="1"/>
  <c r="M6169" i="1"/>
  <c r="O6165" i="1"/>
  <c r="M6165" i="1"/>
  <c r="O6153" i="1"/>
  <c r="M6153" i="1"/>
  <c r="O6141" i="1"/>
  <c r="M6141" i="1"/>
  <c r="O6133" i="1"/>
  <c r="M6133" i="1"/>
  <c r="O6121" i="1"/>
  <c r="M6121" i="1"/>
  <c r="O6109" i="1"/>
  <c r="M6109" i="1"/>
  <c r="O6081" i="1"/>
  <c r="M6081" i="1"/>
  <c r="O6049" i="1"/>
  <c r="M6049" i="1"/>
  <c r="O6037" i="1"/>
  <c r="M6037" i="1"/>
  <c r="O6025" i="1"/>
  <c r="M6025" i="1"/>
  <c r="O6013" i="1"/>
  <c r="M6013" i="1"/>
  <c r="O5985" i="1"/>
  <c r="M5985" i="1"/>
  <c r="O5953" i="1"/>
  <c r="M5953" i="1"/>
  <c r="O5925" i="1"/>
  <c r="M5925" i="1"/>
  <c r="O5909" i="1"/>
  <c r="M5909" i="1"/>
  <c r="O5897" i="1"/>
  <c r="M5897" i="1"/>
  <c r="O5889" i="1"/>
  <c r="M5889" i="1"/>
  <c r="O5877" i="1"/>
  <c r="M5877" i="1"/>
  <c r="O5865" i="1"/>
  <c r="M5865" i="1"/>
  <c r="O5853" i="1"/>
  <c r="M5853" i="1"/>
  <c r="O5845" i="1"/>
  <c r="M5845" i="1"/>
  <c r="O5829" i="1"/>
  <c r="M5829" i="1"/>
  <c r="O5817" i="1"/>
  <c r="M5817" i="1"/>
  <c r="O5809" i="1"/>
  <c r="M5809" i="1"/>
  <c r="O5801" i="1"/>
  <c r="M5801" i="1"/>
  <c r="O5789" i="1"/>
  <c r="M5789" i="1"/>
  <c r="O5781" i="1"/>
  <c r="M5781" i="1"/>
  <c r="O5769" i="1"/>
  <c r="M5769" i="1"/>
  <c r="O5757" i="1"/>
  <c r="M5757" i="1"/>
  <c r="O5745" i="1"/>
  <c r="M5745" i="1"/>
  <c r="O5729" i="1"/>
  <c r="M5729" i="1"/>
  <c r="O5713" i="1"/>
  <c r="M5713" i="1"/>
  <c r="O5701" i="1"/>
  <c r="M5701" i="1"/>
  <c r="O5689" i="1"/>
  <c r="M5689" i="1"/>
  <c r="O5677" i="1"/>
  <c r="M5677" i="1"/>
  <c r="O5665" i="1"/>
  <c r="M5665" i="1"/>
  <c r="O5653" i="1"/>
  <c r="M5653" i="1"/>
  <c r="O5641" i="1"/>
  <c r="M5641" i="1"/>
  <c r="O5629" i="1"/>
  <c r="M5629" i="1"/>
  <c r="O5617" i="1"/>
  <c r="M5617" i="1"/>
  <c r="O5605" i="1"/>
  <c r="M5605" i="1"/>
  <c r="O5593" i="1"/>
  <c r="M5593" i="1"/>
  <c r="O5581" i="1"/>
  <c r="M5581" i="1"/>
  <c r="O5569" i="1"/>
  <c r="M5569" i="1"/>
  <c r="O5557" i="1"/>
  <c r="M5557" i="1"/>
  <c r="O5549" i="1"/>
  <c r="M5549" i="1"/>
  <c r="O5537" i="1"/>
  <c r="M5537" i="1"/>
  <c r="O5521" i="1"/>
  <c r="M5521" i="1"/>
  <c r="O5509" i="1"/>
  <c r="M5509" i="1"/>
  <c r="O5497" i="1"/>
  <c r="M5497" i="1"/>
  <c r="O5485" i="1"/>
  <c r="M5485" i="1"/>
  <c r="O5473" i="1"/>
  <c r="M5473" i="1"/>
  <c r="O5461" i="1"/>
  <c r="M5461" i="1"/>
  <c r="O5449" i="1"/>
  <c r="M5449" i="1"/>
  <c r="O5437" i="1"/>
  <c r="M5437" i="1"/>
  <c r="O5425" i="1"/>
  <c r="M5425" i="1"/>
  <c r="O5413" i="1"/>
  <c r="M5413" i="1"/>
  <c r="O5401" i="1"/>
  <c r="M5401" i="1"/>
  <c r="O5389" i="1"/>
  <c r="M5389" i="1"/>
  <c r="O5377" i="1"/>
  <c r="M5377" i="1"/>
  <c r="O5365" i="1"/>
  <c r="M5365" i="1"/>
  <c r="O5353" i="1"/>
  <c r="M5353" i="1"/>
  <c r="O5341" i="1"/>
  <c r="M5341" i="1"/>
  <c r="O5325" i="1"/>
  <c r="M5325" i="1"/>
  <c r="O5317" i="1"/>
  <c r="M5317" i="1"/>
  <c r="O5301" i="1"/>
  <c r="M5301" i="1"/>
  <c r="O5289" i="1"/>
  <c r="M5289" i="1"/>
  <c r="O5281" i="1"/>
  <c r="M5281" i="1"/>
  <c r="O5269" i="1"/>
  <c r="M5269" i="1"/>
  <c r="O5249" i="1"/>
  <c r="M5249" i="1"/>
  <c r="O5241" i="1"/>
  <c r="M5241" i="1"/>
  <c r="O5229" i="1"/>
  <c r="M5229" i="1"/>
  <c r="O5217" i="1"/>
  <c r="M5217" i="1"/>
  <c r="O5201" i="1"/>
  <c r="M5201" i="1"/>
  <c r="O5189" i="1"/>
  <c r="M5189" i="1"/>
  <c r="O5181" i="1"/>
  <c r="M5181" i="1"/>
  <c r="O5165" i="1"/>
  <c r="M5165" i="1"/>
  <c r="O5157" i="1"/>
  <c r="M5157" i="1"/>
  <c r="O5145" i="1"/>
  <c r="M5145" i="1"/>
  <c r="O5133" i="1"/>
  <c r="M5133" i="1"/>
  <c r="O5121" i="1"/>
  <c r="M5121" i="1"/>
  <c r="O5109" i="1"/>
  <c r="M5109" i="1"/>
  <c r="O5097" i="1"/>
  <c r="M5097" i="1"/>
  <c r="O5085" i="1"/>
  <c r="M5085" i="1"/>
  <c r="O5073" i="1"/>
  <c r="M5073" i="1"/>
  <c r="O5061" i="1"/>
  <c r="M5061" i="1"/>
  <c r="O5049" i="1"/>
  <c r="M5049" i="1"/>
  <c r="O5037" i="1"/>
  <c r="M5037" i="1"/>
  <c r="O5025" i="1"/>
  <c r="M5025" i="1"/>
  <c r="O5013" i="1"/>
  <c r="M5013" i="1"/>
  <c r="O5001" i="1"/>
  <c r="M5001" i="1"/>
  <c r="O4989" i="1"/>
  <c r="M4989" i="1"/>
  <c r="O4981" i="1"/>
  <c r="M4981" i="1"/>
  <c r="O4969" i="1"/>
  <c r="M4969" i="1"/>
  <c r="O4957" i="1"/>
  <c r="M4957" i="1"/>
  <c r="O4945" i="1"/>
  <c r="M4945" i="1"/>
  <c r="O4933" i="1"/>
  <c r="M4933" i="1"/>
  <c r="O4921" i="1"/>
  <c r="M4921" i="1"/>
  <c r="O4913" i="1"/>
  <c r="M4913" i="1"/>
  <c r="O4901" i="1"/>
  <c r="M4901" i="1"/>
  <c r="O4889" i="1"/>
  <c r="M4889" i="1"/>
  <c r="O4873" i="1"/>
  <c r="M4873" i="1"/>
  <c r="O4861" i="1"/>
  <c r="M4861" i="1"/>
  <c r="O4849" i="1"/>
  <c r="M4849" i="1"/>
  <c r="O4837" i="1"/>
  <c r="M4837" i="1"/>
  <c r="O4825" i="1"/>
  <c r="M4825" i="1"/>
  <c r="O4813" i="1"/>
  <c r="M4813" i="1"/>
  <c r="O4801" i="1"/>
  <c r="M4801" i="1"/>
  <c r="O4789" i="1"/>
  <c r="M4789" i="1"/>
  <c r="O4777" i="1"/>
  <c r="M4777" i="1"/>
  <c r="O4769" i="1"/>
  <c r="M4769" i="1"/>
  <c r="O4757" i="1"/>
  <c r="M4757" i="1"/>
  <c r="O4745" i="1"/>
  <c r="M4745" i="1"/>
  <c r="O4733" i="1"/>
  <c r="M4733" i="1"/>
  <c r="O4721" i="1"/>
  <c r="M4721" i="1"/>
  <c r="O4709" i="1"/>
  <c r="M4709" i="1"/>
  <c r="O4697" i="1"/>
  <c r="M4697" i="1"/>
  <c r="O4685" i="1"/>
  <c r="M4685" i="1"/>
  <c r="O4673" i="1"/>
  <c r="M4673" i="1"/>
  <c r="O4661" i="1"/>
  <c r="M4661" i="1"/>
  <c r="O4645" i="1"/>
  <c r="M4645" i="1"/>
  <c r="O4633" i="1"/>
  <c r="M4633" i="1"/>
  <c r="O4621" i="1"/>
  <c r="M4621" i="1"/>
  <c r="O4617" i="1"/>
  <c r="M4617" i="1"/>
  <c r="O4605" i="1"/>
  <c r="M4605" i="1"/>
  <c r="O4597" i="1"/>
  <c r="M4597" i="1"/>
  <c r="M7373" i="1"/>
  <c r="M7117" i="1"/>
  <c r="M6733" i="1"/>
  <c r="M6477" i="1"/>
  <c r="M6093" i="1"/>
  <c r="O9643" i="1"/>
  <c r="M9643" i="1"/>
  <c r="O9639" i="1"/>
  <c r="M9639" i="1"/>
  <c r="O9635" i="1"/>
  <c r="M9635" i="1"/>
  <c r="O9627" i="1"/>
  <c r="M9627" i="1"/>
  <c r="O9623" i="1"/>
  <c r="M9623" i="1"/>
  <c r="O9619" i="1"/>
  <c r="M9619" i="1"/>
  <c r="O9611" i="1"/>
  <c r="M9611" i="1"/>
  <c r="O9607" i="1"/>
  <c r="M9607" i="1"/>
  <c r="O9603" i="1"/>
  <c r="M9603" i="1"/>
  <c r="O9595" i="1"/>
  <c r="M9595" i="1"/>
  <c r="O9591" i="1"/>
  <c r="M9591" i="1"/>
  <c r="O9587" i="1"/>
  <c r="M9587" i="1"/>
  <c r="O9579" i="1"/>
  <c r="M9579" i="1"/>
  <c r="O9575" i="1"/>
  <c r="M9575" i="1"/>
  <c r="O9571" i="1"/>
  <c r="M9571" i="1"/>
  <c r="O9563" i="1"/>
  <c r="M9563" i="1"/>
  <c r="O9559" i="1"/>
  <c r="M9559" i="1"/>
  <c r="O9555" i="1"/>
  <c r="M9555" i="1"/>
  <c r="O9547" i="1"/>
  <c r="M9547" i="1"/>
  <c r="O9543" i="1"/>
  <c r="M9543" i="1"/>
  <c r="O9539" i="1"/>
  <c r="M9539" i="1"/>
  <c r="O9531" i="1"/>
  <c r="M9531" i="1"/>
  <c r="O9527" i="1"/>
  <c r="M9527" i="1"/>
  <c r="O9523" i="1"/>
  <c r="M9523" i="1"/>
  <c r="O9515" i="1"/>
  <c r="M9515" i="1"/>
  <c r="O9511" i="1"/>
  <c r="M9511" i="1"/>
  <c r="O9507" i="1"/>
  <c r="M9507" i="1"/>
  <c r="O9499" i="1"/>
  <c r="M9499" i="1"/>
  <c r="O9495" i="1"/>
  <c r="M9495" i="1"/>
  <c r="O9491" i="1"/>
  <c r="M9491" i="1"/>
  <c r="O9483" i="1"/>
  <c r="M9483" i="1"/>
  <c r="O9479" i="1"/>
  <c r="M9479" i="1"/>
  <c r="O9475" i="1"/>
  <c r="M9475" i="1"/>
  <c r="O9467" i="1"/>
  <c r="M9467" i="1"/>
  <c r="O9463" i="1"/>
  <c r="M9463" i="1"/>
  <c r="O9459" i="1"/>
  <c r="M9459" i="1"/>
  <c r="O9451" i="1"/>
  <c r="M9451" i="1"/>
  <c r="O9447" i="1"/>
  <c r="M9447" i="1"/>
  <c r="O9443" i="1"/>
  <c r="M9443" i="1"/>
  <c r="O9435" i="1"/>
  <c r="M9435" i="1"/>
  <c r="O9431" i="1"/>
  <c r="M9431" i="1"/>
  <c r="O9427" i="1"/>
  <c r="M9427" i="1"/>
  <c r="O9419" i="1"/>
  <c r="M9419" i="1"/>
  <c r="O9415" i="1"/>
  <c r="M9415" i="1"/>
  <c r="O9411" i="1"/>
  <c r="M9411" i="1"/>
  <c r="O9403" i="1"/>
  <c r="M9403" i="1"/>
  <c r="O9399" i="1"/>
  <c r="M9399" i="1"/>
  <c r="O9395" i="1"/>
  <c r="M9395" i="1"/>
  <c r="O9387" i="1"/>
  <c r="M9387" i="1"/>
  <c r="O9383" i="1"/>
  <c r="M9383" i="1"/>
  <c r="O9379" i="1"/>
  <c r="M9379" i="1"/>
  <c r="O9371" i="1"/>
  <c r="M9371" i="1"/>
  <c r="O9367" i="1"/>
  <c r="M9367" i="1"/>
  <c r="O9363" i="1"/>
  <c r="M9363" i="1"/>
  <c r="O9355" i="1"/>
  <c r="M9355" i="1"/>
  <c r="O9351" i="1"/>
  <c r="M9351" i="1"/>
  <c r="O9347" i="1"/>
  <c r="M9347" i="1"/>
  <c r="O9339" i="1"/>
  <c r="M9339" i="1"/>
  <c r="O9335" i="1"/>
  <c r="M9335" i="1"/>
  <c r="O9331" i="1"/>
  <c r="M9331" i="1"/>
  <c r="O9323" i="1"/>
  <c r="M9323" i="1"/>
  <c r="O9319" i="1"/>
  <c r="M9319" i="1"/>
  <c r="O9315" i="1"/>
  <c r="M9315" i="1"/>
  <c r="O9307" i="1"/>
  <c r="M9307" i="1"/>
  <c r="O9303" i="1"/>
  <c r="M9303" i="1"/>
  <c r="O9299" i="1"/>
  <c r="M9299" i="1"/>
  <c r="O9291" i="1"/>
  <c r="M9291" i="1"/>
  <c r="O9287" i="1"/>
  <c r="M9287" i="1"/>
  <c r="O9283" i="1"/>
  <c r="M9283" i="1"/>
  <c r="O9275" i="1"/>
  <c r="M9275" i="1"/>
  <c r="O9271" i="1"/>
  <c r="M9271" i="1"/>
  <c r="O9267" i="1"/>
  <c r="M9267" i="1"/>
  <c r="O9259" i="1"/>
  <c r="M9259" i="1"/>
  <c r="O9255" i="1"/>
  <c r="M9255" i="1"/>
  <c r="O9251" i="1"/>
  <c r="M9251" i="1"/>
  <c r="O9243" i="1"/>
  <c r="M9243" i="1"/>
  <c r="O9239" i="1"/>
  <c r="M9239" i="1"/>
  <c r="O9235" i="1"/>
  <c r="M9235" i="1"/>
  <c r="O9227" i="1"/>
  <c r="M9227" i="1"/>
  <c r="O9223" i="1"/>
  <c r="M9223" i="1"/>
  <c r="O9219" i="1"/>
  <c r="M9219" i="1"/>
  <c r="O9211" i="1"/>
  <c r="M9211" i="1"/>
  <c r="O9207" i="1"/>
  <c r="M9207" i="1"/>
  <c r="O9203" i="1"/>
  <c r="M9203" i="1"/>
  <c r="O9195" i="1"/>
  <c r="M9195" i="1"/>
  <c r="O9191" i="1"/>
  <c r="M9191" i="1"/>
  <c r="O9187" i="1"/>
  <c r="M9187" i="1"/>
  <c r="O9179" i="1"/>
  <c r="M9179" i="1"/>
  <c r="O9175" i="1"/>
  <c r="M9175" i="1"/>
  <c r="O9171" i="1"/>
  <c r="M9171" i="1"/>
  <c r="O9163" i="1"/>
  <c r="M9163" i="1"/>
  <c r="O9159" i="1"/>
  <c r="M9159" i="1"/>
  <c r="O9155" i="1"/>
  <c r="M9155" i="1"/>
  <c r="O9147" i="1"/>
  <c r="M9147" i="1"/>
  <c r="O9143" i="1"/>
  <c r="M9143" i="1"/>
  <c r="O9139" i="1"/>
  <c r="M9139" i="1"/>
  <c r="O9131" i="1"/>
  <c r="M9131" i="1"/>
  <c r="O9127" i="1"/>
  <c r="M9127" i="1"/>
  <c r="O9123" i="1"/>
  <c r="M9123" i="1"/>
  <c r="O9115" i="1"/>
  <c r="M9115" i="1"/>
  <c r="O9111" i="1"/>
  <c r="M9111" i="1"/>
  <c r="O9107" i="1"/>
  <c r="M9107" i="1"/>
  <c r="O9103" i="1"/>
  <c r="M9103" i="1"/>
  <c r="O9099" i="1"/>
  <c r="M9099" i="1"/>
  <c r="O9095" i="1"/>
  <c r="M9095" i="1"/>
  <c r="O9091" i="1"/>
  <c r="M9091" i="1"/>
  <c r="O9087" i="1"/>
  <c r="M9087" i="1"/>
  <c r="O9083" i="1"/>
  <c r="M9083" i="1"/>
  <c r="O9079" i="1"/>
  <c r="M9079" i="1"/>
  <c r="O9075" i="1"/>
  <c r="M9075" i="1"/>
  <c r="O9071" i="1"/>
  <c r="M9071" i="1"/>
  <c r="O9067" i="1"/>
  <c r="M9067" i="1"/>
  <c r="O9063" i="1"/>
  <c r="M9063" i="1"/>
  <c r="O9059" i="1"/>
  <c r="M9059" i="1"/>
  <c r="O9055" i="1"/>
  <c r="M9055" i="1"/>
  <c r="O9051" i="1"/>
  <c r="M9051" i="1"/>
  <c r="O9047" i="1"/>
  <c r="M9047" i="1"/>
  <c r="O9043" i="1"/>
  <c r="M9043" i="1"/>
  <c r="O9039" i="1"/>
  <c r="M9039" i="1"/>
  <c r="O9035" i="1"/>
  <c r="M9035" i="1"/>
  <c r="O9031" i="1"/>
  <c r="M9031" i="1"/>
  <c r="O9027" i="1"/>
  <c r="M9027" i="1"/>
  <c r="O9023" i="1"/>
  <c r="M9023" i="1"/>
  <c r="O9019" i="1"/>
  <c r="M9019" i="1"/>
  <c r="O9015" i="1"/>
  <c r="M9015" i="1"/>
  <c r="O9011" i="1"/>
  <c r="M9011" i="1"/>
  <c r="O9007" i="1"/>
  <c r="M9007" i="1"/>
  <c r="O9003" i="1"/>
  <c r="M9003" i="1"/>
  <c r="O8999" i="1"/>
  <c r="M8999" i="1"/>
  <c r="O8995" i="1"/>
  <c r="M8995" i="1"/>
  <c r="O8991" i="1"/>
  <c r="M8991" i="1"/>
  <c r="O8987" i="1"/>
  <c r="M8987" i="1"/>
  <c r="O8983" i="1"/>
  <c r="M8983" i="1"/>
  <c r="O8979" i="1"/>
  <c r="M8979" i="1"/>
  <c r="O8975" i="1"/>
  <c r="M8975" i="1"/>
  <c r="O8971" i="1"/>
  <c r="M8971" i="1"/>
  <c r="O8967" i="1"/>
  <c r="M8967" i="1"/>
  <c r="O8963" i="1"/>
  <c r="M8963" i="1"/>
  <c r="O8959" i="1"/>
  <c r="M8959" i="1"/>
  <c r="O8955" i="1"/>
  <c r="M8955" i="1"/>
  <c r="O8951" i="1"/>
  <c r="M8951" i="1"/>
  <c r="O8947" i="1"/>
  <c r="M8947" i="1"/>
  <c r="O8943" i="1"/>
  <c r="M8943" i="1"/>
  <c r="O8939" i="1"/>
  <c r="M8939" i="1"/>
  <c r="O8935" i="1"/>
  <c r="M8935" i="1"/>
  <c r="O8931" i="1"/>
  <c r="M8931" i="1"/>
  <c r="O8927" i="1"/>
  <c r="M8927" i="1"/>
  <c r="O8923" i="1"/>
  <c r="M8923" i="1"/>
  <c r="O8919" i="1"/>
  <c r="M8919" i="1"/>
  <c r="O8915" i="1"/>
  <c r="M8915" i="1"/>
  <c r="O8911" i="1"/>
  <c r="M8911" i="1"/>
  <c r="O8907" i="1"/>
  <c r="M8907" i="1"/>
  <c r="O8903" i="1"/>
  <c r="M8903" i="1"/>
  <c r="O8899" i="1"/>
  <c r="M8899" i="1"/>
  <c r="O8895" i="1"/>
  <c r="M8895" i="1"/>
  <c r="O8891" i="1"/>
  <c r="M8891" i="1"/>
  <c r="O8887" i="1"/>
  <c r="M8887" i="1"/>
  <c r="O8883" i="1"/>
  <c r="M8883" i="1"/>
  <c r="O8879" i="1"/>
  <c r="M8879" i="1"/>
  <c r="O8875" i="1"/>
  <c r="M8875" i="1"/>
  <c r="O8871" i="1"/>
  <c r="M8871" i="1"/>
  <c r="O8867" i="1"/>
  <c r="M8867" i="1"/>
  <c r="O8863" i="1"/>
  <c r="M8863" i="1"/>
  <c r="O8859" i="1"/>
  <c r="M8859" i="1"/>
  <c r="O8855" i="1"/>
  <c r="M8855" i="1"/>
  <c r="O8851" i="1"/>
  <c r="M8851" i="1"/>
  <c r="O8847" i="1"/>
  <c r="M8847" i="1"/>
  <c r="O8843" i="1"/>
  <c r="M8843" i="1"/>
  <c r="O8839" i="1"/>
  <c r="M8839" i="1"/>
  <c r="O8835" i="1"/>
  <c r="M8835" i="1"/>
  <c r="O8831" i="1"/>
  <c r="M8831" i="1"/>
  <c r="O8827" i="1"/>
  <c r="M8827" i="1"/>
  <c r="O8823" i="1"/>
  <c r="M8823" i="1"/>
  <c r="O8819" i="1"/>
  <c r="M8819" i="1"/>
  <c r="O8815" i="1"/>
  <c r="M8815" i="1"/>
  <c r="O8811" i="1"/>
  <c r="M8811" i="1"/>
  <c r="O8807" i="1"/>
  <c r="M8807" i="1"/>
  <c r="O8803" i="1"/>
  <c r="M8803" i="1"/>
  <c r="O8799" i="1"/>
  <c r="M8799" i="1"/>
  <c r="O8795" i="1"/>
  <c r="M8795" i="1"/>
  <c r="O8791" i="1"/>
  <c r="M8791" i="1"/>
  <c r="O8787" i="1"/>
  <c r="M8787" i="1"/>
  <c r="O8783" i="1"/>
  <c r="M8783" i="1"/>
  <c r="O8779" i="1"/>
  <c r="M8779" i="1"/>
  <c r="O8775" i="1"/>
  <c r="M8775" i="1"/>
  <c r="O8771" i="1"/>
  <c r="M8771" i="1"/>
  <c r="O8767" i="1"/>
  <c r="M8767" i="1"/>
  <c r="O8763" i="1"/>
  <c r="M8763" i="1"/>
  <c r="O8759" i="1"/>
  <c r="M8759" i="1"/>
  <c r="O8755" i="1"/>
  <c r="M8755" i="1"/>
  <c r="O8751" i="1"/>
  <c r="M8751" i="1"/>
  <c r="O8747" i="1"/>
  <c r="M8747" i="1"/>
  <c r="O8743" i="1"/>
  <c r="M8743" i="1"/>
  <c r="O8739" i="1"/>
  <c r="M8739" i="1"/>
  <c r="O8735" i="1"/>
  <c r="M8735" i="1"/>
  <c r="O8731" i="1"/>
  <c r="M8731" i="1"/>
  <c r="O8727" i="1"/>
  <c r="M8727" i="1"/>
  <c r="O8723" i="1"/>
  <c r="M8723" i="1"/>
  <c r="O8719" i="1"/>
  <c r="M8719" i="1"/>
  <c r="O8715" i="1"/>
  <c r="M8715" i="1"/>
  <c r="O8711" i="1"/>
  <c r="M8711" i="1"/>
  <c r="O8707" i="1"/>
  <c r="M8707" i="1"/>
  <c r="O8703" i="1"/>
  <c r="M8703" i="1"/>
  <c r="O8699" i="1"/>
  <c r="M8699" i="1"/>
  <c r="O8695" i="1"/>
  <c r="M8695" i="1"/>
  <c r="O8691" i="1"/>
  <c r="M8691" i="1"/>
  <c r="O8687" i="1"/>
  <c r="M8687" i="1"/>
  <c r="O8683" i="1"/>
  <c r="M8683" i="1"/>
  <c r="O8679" i="1"/>
  <c r="M8679" i="1"/>
  <c r="O8675" i="1"/>
  <c r="M8675" i="1"/>
  <c r="O8671" i="1"/>
  <c r="M8671" i="1"/>
  <c r="O8667" i="1"/>
  <c r="M8667" i="1"/>
  <c r="O8663" i="1"/>
  <c r="M8663" i="1"/>
  <c r="O8659" i="1"/>
  <c r="M8659" i="1"/>
  <c r="O8655" i="1"/>
  <c r="M8655" i="1"/>
  <c r="O8651" i="1"/>
  <c r="M8651" i="1"/>
  <c r="O8647" i="1"/>
  <c r="M8647" i="1"/>
  <c r="O8643" i="1"/>
  <c r="M8643" i="1"/>
  <c r="O8639" i="1"/>
  <c r="M8639" i="1"/>
  <c r="O8635" i="1"/>
  <c r="M8635" i="1"/>
  <c r="O8631" i="1"/>
  <c r="M8631" i="1"/>
  <c r="O8627" i="1"/>
  <c r="M8627" i="1"/>
  <c r="O8623" i="1"/>
  <c r="M8623" i="1"/>
  <c r="O8619" i="1"/>
  <c r="M8619" i="1"/>
  <c r="O8615" i="1"/>
  <c r="M8615" i="1"/>
  <c r="O8611" i="1"/>
  <c r="M8611" i="1"/>
  <c r="O8607" i="1"/>
  <c r="M8607" i="1"/>
  <c r="O8603" i="1"/>
  <c r="M8603" i="1"/>
  <c r="O8599" i="1"/>
  <c r="M8599" i="1"/>
  <c r="O8595" i="1"/>
  <c r="M8595" i="1"/>
  <c r="O8591" i="1"/>
  <c r="M8591" i="1"/>
  <c r="O8587" i="1"/>
  <c r="M8587" i="1"/>
  <c r="O8583" i="1"/>
  <c r="M8583" i="1"/>
  <c r="O8579" i="1"/>
  <c r="M8579" i="1"/>
  <c r="O8575" i="1"/>
  <c r="M8575" i="1"/>
  <c r="O8571" i="1"/>
  <c r="M8571" i="1"/>
  <c r="O8567" i="1"/>
  <c r="M8567" i="1"/>
  <c r="O8563" i="1"/>
  <c r="M8563" i="1"/>
  <c r="O8559" i="1"/>
  <c r="M8559" i="1"/>
  <c r="O8555" i="1"/>
  <c r="M8555" i="1"/>
  <c r="O8551" i="1"/>
  <c r="M8551" i="1"/>
  <c r="O8547" i="1"/>
  <c r="M8547" i="1"/>
  <c r="O8543" i="1"/>
  <c r="M8543" i="1"/>
  <c r="O8539" i="1"/>
  <c r="M8539" i="1"/>
  <c r="O8535" i="1"/>
  <c r="M8535" i="1"/>
  <c r="O8531" i="1"/>
  <c r="M8531" i="1"/>
  <c r="O8527" i="1"/>
  <c r="M8527" i="1"/>
  <c r="O8523" i="1"/>
  <c r="M8523" i="1"/>
  <c r="O8519" i="1"/>
  <c r="M8519" i="1"/>
  <c r="O8515" i="1"/>
  <c r="M8515" i="1"/>
  <c r="O8511" i="1"/>
  <c r="M8511" i="1"/>
  <c r="O8507" i="1"/>
  <c r="M8507" i="1"/>
  <c r="O8503" i="1"/>
  <c r="M8503" i="1"/>
  <c r="O8499" i="1"/>
  <c r="M8499" i="1"/>
  <c r="O8495" i="1"/>
  <c r="M8495" i="1"/>
  <c r="O8491" i="1"/>
  <c r="M8491" i="1"/>
  <c r="O8487" i="1"/>
  <c r="M8487" i="1"/>
  <c r="O8483" i="1"/>
  <c r="M8483" i="1"/>
  <c r="O8479" i="1"/>
  <c r="M8479" i="1"/>
  <c r="O8475" i="1"/>
  <c r="M8475" i="1"/>
  <c r="O8471" i="1"/>
  <c r="M8471" i="1"/>
  <c r="O8467" i="1"/>
  <c r="M8467" i="1"/>
  <c r="O8463" i="1"/>
  <c r="M8463" i="1"/>
  <c r="O8459" i="1"/>
  <c r="M8459" i="1"/>
  <c r="O8455" i="1"/>
  <c r="M8455" i="1"/>
  <c r="O8451" i="1"/>
  <c r="M8451" i="1"/>
  <c r="O8447" i="1"/>
  <c r="M8447" i="1"/>
  <c r="O8443" i="1"/>
  <c r="M8443" i="1"/>
  <c r="O8439" i="1"/>
  <c r="M8439" i="1"/>
  <c r="O8435" i="1"/>
  <c r="M8435" i="1"/>
  <c r="O8431" i="1"/>
  <c r="M8431" i="1"/>
  <c r="O8427" i="1"/>
  <c r="M8427" i="1"/>
  <c r="O8423" i="1"/>
  <c r="M8423" i="1"/>
  <c r="O8419" i="1"/>
  <c r="M8419" i="1"/>
  <c r="O8415" i="1"/>
  <c r="M8415" i="1"/>
  <c r="O8411" i="1"/>
  <c r="M8411" i="1"/>
  <c r="O8407" i="1"/>
  <c r="M8407" i="1"/>
  <c r="O8403" i="1"/>
  <c r="M8403" i="1"/>
  <c r="O8399" i="1"/>
  <c r="M8399" i="1"/>
  <c r="O8395" i="1"/>
  <c r="M8395" i="1"/>
  <c r="O8391" i="1"/>
  <c r="M8391" i="1"/>
  <c r="O8387" i="1"/>
  <c r="M8387" i="1"/>
  <c r="O8383" i="1"/>
  <c r="M8383" i="1"/>
  <c r="O8379" i="1"/>
  <c r="M8379" i="1"/>
  <c r="O8375" i="1"/>
  <c r="M8375" i="1"/>
  <c r="O8371" i="1"/>
  <c r="M8371" i="1"/>
  <c r="O8367" i="1"/>
  <c r="M8367" i="1"/>
  <c r="O8363" i="1"/>
  <c r="M8363" i="1"/>
  <c r="O8359" i="1"/>
  <c r="M8359" i="1"/>
  <c r="O8355" i="1"/>
  <c r="M8355" i="1"/>
  <c r="O8351" i="1"/>
  <c r="M8351" i="1"/>
  <c r="O8347" i="1"/>
  <c r="M8347" i="1"/>
  <c r="O8343" i="1"/>
  <c r="M8343" i="1"/>
  <c r="O8339" i="1"/>
  <c r="M8339" i="1"/>
  <c r="O8335" i="1"/>
  <c r="M8335" i="1"/>
  <c r="O8331" i="1"/>
  <c r="M8331" i="1"/>
  <c r="O8327" i="1"/>
  <c r="M8327" i="1"/>
  <c r="O8323" i="1"/>
  <c r="M8323" i="1"/>
  <c r="O8319" i="1"/>
  <c r="M8319" i="1"/>
  <c r="O8315" i="1"/>
  <c r="M8315" i="1"/>
  <c r="O8311" i="1"/>
  <c r="M8311" i="1"/>
  <c r="O8307" i="1"/>
  <c r="M8307" i="1"/>
  <c r="O8303" i="1"/>
  <c r="M8303" i="1"/>
  <c r="O8299" i="1"/>
  <c r="M8299" i="1"/>
  <c r="O8295" i="1"/>
  <c r="M8295" i="1"/>
  <c r="O8291" i="1"/>
  <c r="M8291" i="1"/>
  <c r="O8287" i="1"/>
  <c r="M8287" i="1"/>
  <c r="O8283" i="1"/>
  <c r="M8283" i="1"/>
  <c r="O8279" i="1"/>
  <c r="M8279" i="1"/>
  <c r="O8275" i="1"/>
  <c r="M8275" i="1"/>
  <c r="O8271" i="1"/>
  <c r="M8271" i="1"/>
  <c r="O8267" i="1"/>
  <c r="M8267" i="1"/>
  <c r="O8263" i="1"/>
  <c r="M8263" i="1"/>
  <c r="O8259" i="1"/>
  <c r="M8259" i="1"/>
  <c r="O8255" i="1"/>
  <c r="M8255" i="1"/>
  <c r="O8251" i="1"/>
  <c r="M8251" i="1"/>
  <c r="O8247" i="1"/>
  <c r="M8247" i="1"/>
  <c r="O8243" i="1"/>
  <c r="M8243" i="1"/>
  <c r="O8239" i="1"/>
  <c r="M8239" i="1"/>
  <c r="O8235" i="1"/>
  <c r="M8235" i="1"/>
  <c r="O8231" i="1"/>
  <c r="M8231" i="1"/>
  <c r="O8227" i="1"/>
  <c r="M8227" i="1"/>
  <c r="O8223" i="1"/>
  <c r="M8223" i="1"/>
  <c r="O8219" i="1"/>
  <c r="M8219" i="1"/>
  <c r="O8215" i="1"/>
  <c r="M8215" i="1"/>
  <c r="O8211" i="1"/>
  <c r="M8211" i="1"/>
  <c r="O8207" i="1"/>
  <c r="M8207" i="1"/>
  <c r="O8203" i="1"/>
  <c r="M8203" i="1"/>
  <c r="O8199" i="1"/>
  <c r="M8199" i="1"/>
  <c r="O8195" i="1"/>
  <c r="M8195" i="1"/>
  <c r="O8191" i="1"/>
  <c r="M8191" i="1"/>
  <c r="O8187" i="1"/>
  <c r="M8187" i="1"/>
  <c r="O8183" i="1"/>
  <c r="M8183" i="1"/>
  <c r="O8179" i="1"/>
  <c r="M8179" i="1"/>
  <c r="O8175" i="1"/>
  <c r="M8175" i="1"/>
  <c r="O8171" i="1"/>
  <c r="M8171" i="1"/>
  <c r="O8167" i="1"/>
  <c r="M8167" i="1"/>
  <c r="O8163" i="1"/>
  <c r="M8163" i="1"/>
  <c r="O8159" i="1"/>
  <c r="M8159" i="1"/>
  <c r="O8155" i="1"/>
  <c r="M8155" i="1"/>
  <c r="O8151" i="1"/>
  <c r="M8151" i="1"/>
  <c r="O8147" i="1"/>
  <c r="M8147" i="1"/>
  <c r="O8143" i="1"/>
  <c r="M8143" i="1"/>
  <c r="O8139" i="1"/>
  <c r="M8139" i="1"/>
  <c r="O8135" i="1"/>
  <c r="M8135" i="1"/>
  <c r="O8131" i="1"/>
  <c r="M8131" i="1"/>
  <c r="O8127" i="1"/>
  <c r="M8127" i="1"/>
  <c r="O8123" i="1"/>
  <c r="M8123" i="1"/>
  <c r="O8119" i="1"/>
  <c r="M8119" i="1"/>
  <c r="O8115" i="1"/>
  <c r="M8115" i="1"/>
  <c r="O8111" i="1"/>
  <c r="M8111" i="1"/>
  <c r="O8107" i="1"/>
  <c r="M8107" i="1"/>
  <c r="O8103" i="1"/>
  <c r="M8103" i="1"/>
  <c r="O8099" i="1"/>
  <c r="M8099" i="1"/>
  <c r="O8095" i="1"/>
  <c r="M8095" i="1"/>
  <c r="O8091" i="1"/>
  <c r="M8091" i="1"/>
  <c r="O8087" i="1"/>
  <c r="M8087" i="1"/>
  <c r="O8083" i="1"/>
  <c r="M8083" i="1"/>
  <c r="O8079" i="1"/>
  <c r="M8079" i="1"/>
  <c r="O8075" i="1"/>
  <c r="M8075" i="1"/>
  <c r="O8071" i="1"/>
  <c r="M8071" i="1"/>
  <c r="O8067" i="1"/>
  <c r="M8067" i="1"/>
  <c r="O8063" i="1"/>
  <c r="M8063" i="1"/>
  <c r="O8059" i="1"/>
  <c r="M8059" i="1"/>
  <c r="O8055" i="1"/>
  <c r="M8055" i="1"/>
  <c r="O8051" i="1"/>
  <c r="M8051" i="1"/>
  <c r="O8047" i="1"/>
  <c r="M8047" i="1"/>
  <c r="O8043" i="1"/>
  <c r="M8043" i="1"/>
  <c r="O8039" i="1"/>
  <c r="M8039" i="1"/>
  <c r="O8035" i="1"/>
  <c r="M8035" i="1"/>
  <c r="O8031" i="1"/>
  <c r="M8031" i="1"/>
  <c r="O8027" i="1"/>
  <c r="M8027" i="1"/>
  <c r="O8023" i="1"/>
  <c r="M8023" i="1"/>
  <c r="O8019" i="1"/>
  <c r="M8019" i="1"/>
  <c r="O8015" i="1"/>
  <c r="M8015" i="1"/>
  <c r="O8011" i="1"/>
  <c r="M8011" i="1"/>
  <c r="O8007" i="1"/>
  <c r="M8007" i="1"/>
  <c r="O8003" i="1"/>
  <c r="M8003" i="1"/>
  <c r="O7999" i="1"/>
  <c r="M7999" i="1"/>
  <c r="O7995" i="1"/>
  <c r="M7995" i="1"/>
  <c r="O7991" i="1"/>
  <c r="M7991" i="1"/>
  <c r="O7987" i="1"/>
  <c r="M7987" i="1"/>
  <c r="O7983" i="1"/>
  <c r="M7983" i="1"/>
  <c r="O7979" i="1"/>
  <c r="M7979" i="1"/>
  <c r="O7975" i="1"/>
  <c r="M7975" i="1"/>
  <c r="O7971" i="1"/>
  <c r="M7971" i="1"/>
  <c r="O7967" i="1"/>
  <c r="M7967" i="1"/>
  <c r="O7963" i="1"/>
  <c r="M7963" i="1"/>
  <c r="O7959" i="1"/>
  <c r="M7959" i="1"/>
  <c r="O7955" i="1"/>
  <c r="M7955" i="1"/>
  <c r="O7951" i="1"/>
  <c r="M7951" i="1"/>
  <c r="O7947" i="1"/>
  <c r="M7947" i="1"/>
  <c r="O7943" i="1"/>
  <c r="M7943" i="1"/>
  <c r="O7939" i="1"/>
  <c r="M7939" i="1"/>
  <c r="O7935" i="1"/>
  <c r="M7935" i="1"/>
  <c r="O7931" i="1"/>
  <c r="M7931" i="1"/>
  <c r="O7927" i="1"/>
  <c r="M7927" i="1"/>
  <c r="O7923" i="1"/>
  <c r="M7923" i="1"/>
  <c r="O7919" i="1"/>
  <c r="M7919" i="1"/>
  <c r="O7915" i="1"/>
  <c r="M7915" i="1"/>
  <c r="O7911" i="1"/>
  <c r="M7911" i="1"/>
  <c r="O7907" i="1"/>
  <c r="M7907" i="1"/>
  <c r="O7903" i="1"/>
  <c r="M7903" i="1"/>
  <c r="O7899" i="1"/>
  <c r="M7899" i="1"/>
  <c r="O7895" i="1"/>
  <c r="M7895" i="1"/>
  <c r="O7891" i="1"/>
  <c r="M7891" i="1"/>
  <c r="O7887" i="1"/>
  <c r="M7887" i="1"/>
  <c r="O7883" i="1"/>
  <c r="M7883" i="1"/>
  <c r="O7879" i="1"/>
  <c r="M7879" i="1"/>
  <c r="O7875" i="1"/>
  <c r="M7875" i="1"/>
  <c r="O7871" i="1"/>
  <c r="M7871" i="1"/>
  <c r="O7867" i="1"/>
  <c r="M7867" i="1"/>
  <c r="O7863" i="1"/>
  <c r="M7863" i="1"/>
  <c r="O7859" i="1"/>
  <c r="M7859" i="1"/>
  <c r="O7855" i="1"/>
  <c r="M7855" i="1"/>
  <c r="O7851" i="1"/>
  <c r="M7851" i="1"/>
  <c r="O7847" i="1"/>
  <c r="M7847" i="1"/>
  <c r="O7843" i="1"/>
  <c r="M7843" i="1"/>
  <c r="O7839" i="1"/>
  <c r="M7839" i="1"/>
  <c r="O7835" i="1"/>
  <c r="M7835" i="1"/>
  <c r="O7831" i="1"/>
  <c r="M7831" i="1"/>
  <c r="O7827" i="1"/>
  <c r="M7827" i="1"/>
  <c r="O7823" i="1"/>
  <c r="M7823" i="1"/>
  <c r="O7819" i="1"/>
  <c r="M7819" i="1"/>
  <c r="O7815" i="1"/>
  <c r="M7815" i="1"/>
  <c r="O7811" i="1"/>
  <c r="M7811" i="1"/>
  <c r="O7807" i="1"/>
  <c r="M7807" i="1"/>
  <c r="O7803" i="1"/>
  <c r="M7803" i="1"/>
  <c r="O7799" i="1"/>
  <c r="M7799" i="1"/>
  <c r="O7795" i="1"/>
  <c r="M7795" i="1"/>
  <c r="O7791" i="1"/>
  <c r="M7791" i="1"/>
  <c r="O7787" i="1"/>
  <c r="M7787" i="1"/>
  <c r="O7783" i="1"/>
  <c r="M7783" i="1"/>
  <c r="O7779" i="1"/>
  <c r="M7779" i="1"/>
  <c r="O7775" i="1"/>
  <c r="M7775" i="1"/>
  <c r="O7771" i="1"/>
  <c r="M7771" i="1"/>
  <c r="O7767" i="1"/>
  <c r="M7767" i="1"/>
  <c r="O7763" i="1"/>
  <c r="M7763" i="1"/>
  <c r="O7759" i="1"/>
  <c r="M7759" i="1"/>
  <c r="O7755" i="1"/>
  <c r="M7755" i="1"/>
  <c r="O7751" i="1"/>
  <c r="M7751" i="1"/>
  <c r="O7747" i="1"/>
  <c r="M7747" i="1"/>
  <c r="O7743" i="1"/>
  <c r="M7743" i="1"/>
  <c r="O7739" i="1"/>
  <c r="M7739" i="1"/>
  <c r="O7735" i="1"/>
  <c r="M7735" i="1"/>
  <c r="O7731" i="1"/>
  <c r="M7731" i="1"/>
  <c r="O7727" i="1"/>
  <c r="M7727" i="1"/>
  <c r="O7723" i="1"/>
  <c r="M7723" i="1"/>
  <c r="O7719" i="1"/>
  <c r="M7719" i="1"/>
  <c r="O7715" i="1"/>
  <c r="M7715" i="1"/>
  <c r="O7711" i="1"/>
  <c r="M7711" i="1"/>
  <c r="O7707" i="1"/>
  <c r="M7707" i="1"/>
  <c r="O7703" i="1"/>
  <c r="M7703" i="1"/>
  <c r="O7699" i="1"/>
  <c r="M7699" i="1"/>
  <c r="O7695" i="1"/>
  <c r="M7695" i="1"/>
  <c r="O7691" i="1"/>
  <c r="M7691" i="1"/>
  <c r="O7687" i="1"/>
  <c r="M7687" i="1"/>
  <c r="O7683" i="1"/>
  <c r="M7683" i="1"/>
  <c r="O7679" i="1"/>
  <c r="M7679" i="1"/>
  <c r="O7675" i="1"/>
  <c r="M7675" i="1"/>
  <c r="O7671" i="1"/>
  <c r="M7671" i="1"/>
  <c r="O7667" i="1"/>
  <c r="M7667" i="1"/>
  <c r="O7663" i="1"/>
  <c r="M7663" i="1"/>
  <c r="O7659" i="1"/>
  <c r="M7659" i="1"/>
  <c r="O7655" i="1"/>
  <c r="M7655" i="1"/>
  <c r="O7651" i="1"/>
  <c r="M7651" i="1"/>
  <c r="O7647" i="1"/>
  <c r="M7647" i="1"/>
  <c r="O7643" i="1"/>
  <c r="M7643" i="1"/>
  <c r="O7639" i="1"/>
  <c r="M7639" i="1"/>
  <c r="O7635" i="1"/>
  <c r="M7635" i="1"/>
  <c r="O7631" i="1"/>
  <c r="M7631" i="1"/>
  <c r="O7627" i="1"/>
  <c r="M7627" i="1"/>
  <c r="O7623" i="1"/>
  <c r="M7623" i="1"/>
  <c r="O7619" i="1"/>
  <c r="M7619" i="1"/>
  <c r="O7615" i="1"/>
  <c r="M7615" i="1"/>
  <c r="O7611" i="1"/>
  <c r="M7611" i="1"/>
  <c r="O7607" i="1"/>
  <c r="M7607" i="1"/>
  <c r="O7603" i="1"/>
  <c r="M7603" i="1"/>
  <c r="O7599" i="1"/>
  <c r="M7599" i="1"/>
  <c r="O7595" i="1"/>
  <c r="M7595" i="1"/>
  <c r="O7591" i="1"/>
  <c r="M7591" i="1"/>
  <c r="O7587" i="1"/>
  <c r="M7587" i="1"/>
  <c r="O7583" i="1"/>
  <c r="M7583" i="1"/>
  <c r="O7579" i="1"/>
  <c r="M7579" i="1"/>
  <c r="O7575" i="1"/>
  <c r="M7575" i="1"/>
  <c r="O7571" i="1"/>
  <c r="M7571" i="1"/>
  <c r="O7567" i="1"/>
  <c r="M7567" i="1"/>
  <c r="O7563" i="1"/>
  <c r="M7563" i="1"/>
  <c r="O7559" i="1"/>
  <c r="M7559" i="1"/>
  <c r="O7555" i="1"/>
  <c r="M7555" i="1"/>
  <c r="O7551" i="1"/>
  <c r="M7551" i="1"/>
  <c r="O7547" i="1"/>
  <c r="M7547" i="1"/>
  <c r="O7543" i="1"/>
  <c r="M7543" i="1"/>
  <c r="O7539" i="1"/>
  <c r="M7539" i="1"/>
  <c r="O7535" i="1"/>
  <c r="M7535" i="1"/>
  <c r="O7531" i="1"/>
  <c r="M7531" i="1"/>
  <c r="O7527" i="1"/>
  <c r="M7527" i="1"/>
  <c r="O7523" i="1"/>
  <c r="M7523" i="1"/>
  <c r="O7519" i="1"/>
  <c r="M7519" i="1"/>
  <c r="O7515" i="1"/>
  <c r="M7515" i="1"/>
  <c r="O7511" i="1"/>
  <c r="M7511" i="1"/>
  <c r="O7507" i="1"/>
  <c r="M7507" i="1"/>
  <c r="O7503" i="1"/>
  <c r="M7503" i="1"/>
  <c r="O7499" i="1"/>
  <c r="M7499" i="1"/>
  <c r="O7495" i="1"/>
  <c r="M7495" i="1"/>
  <c r="O7491" i="1"/>
  <c r="M7491" i="1"/>
  <c r="O7487" i="1"/>
  <c r="M7487" i="1"/>
  <c r="O7483" i="1"/>
  <c r="M7483" i="1"/>
  <c r="O7479" i="1"/>
  <c r="M7479" i="1"/>
  <c r="O7475" i="1"/>
  <c r="M7475" i="1"/>
  <c r="O7471" i="1"/>
  <c r="M7471" i="1"/>
  <c r="O7467" i="1"/>
  <c r="M7467" i="1"/>
  <c r="O7463" i="1"/>
  <c r="M7463" i="1"/>
  <c r="O7459" i="1"/>
  <c r="M7459" i="1"/>
  <c r="O7455" i="1"/>
  <c r="M7455" i="1"/>
  <c r="O7451" i="1"/>
  <c r="M7451" i="1"/>
  <c r="O7447" i="1"/>
  <c r="M7447" i="1"/>
  <c r="O7443" i="1"/>
  <c r="M7443" i="1"/>
  <c r="O7439" i="1"/>
  <c r="M7439" i="1"/>
  <c r="O7435" i="1"/>
  <c r="M7435" i="1"/>
  <c r="O7431" i="1"/>
  <c r="M7431" i="1"/>
  <c r="O7427" i="1"/>
  <c r="M7427" i="1"/>
  <c r="O7423" i="1"/>
  <c r="M7423" i="1"/>
  <c r="O7419" i="1"/>
  <c r="M7419" i="1"/>
  <c r="O7415" i="1"/>
  <c r="M7415" i="1"/>
  <c r="O7411" i="1"/>
  <c r="M7411" i="1"/>
  <c r="O7407" i="1"/>
  <c r="M7407" i="1"/>
  <c r="O7403" i="1"/>
  <c r="M7403" i="1"/>
  <c r="O7399" i="1"/>
  <c r="M7399" i="1"/>
  <c r="O7395" i="1"/>
  <c r="M7395" i="1"/>
  <c r="O7391" i="1"/>
  <c r="M7391" i="1"/>
  <c r="O7387" i="1"/>
  <c r="M7387" i="1"/>
  <c r="O7383" i="1"/>
  <c r="M7383" i="1"/>
  <c r="O7379" i="1"/>
  <c r="M7379" i="1"/>
  <c r="O7375" i="1"/>
  <c r="M7375" i="1"/>
  <c r="O7371" i="1"/>
  <c r="M7371" i="1"/>
  <c r="O7367" i="1"/>
  <c r="M7367" i="1"/>
  <c r="O7363" i="1"/>
  <c r="M7363" i="1"/>
  <c r="O7359" i="1"/>
  <c r="M7359" i="1"/>
  <c r="O7355" i="1"/>
  <c r="M7355" i="1"/>
  <c r="O7351" i="1"/>
  <c r="M7351" i="1"/>
  <c r="O7347" i="1"/>
  <c r="M7347" i="1"/>
  <c r="O7343" i="1"/>
  <c r="M7343" i="1"/>
  <c r="O7339" i="1"/>
  <c r="M7339" i="1"/>
  <c r="O7335" i="1"/>
  <c r="M7335" i="1"/>
  <c r="O7331" i="1"/>
  <c r="M7331" i="1"/>
  <c r="O7327" i="1"/>
  <c r="M7327" i="1"/>
  <c r="O7323" i="1"/>
  <c r="M7323" i="1"/>
  <c r="O7319" i="1"/>
  <c r="M7319" i="1"/>
  <c r="O7315" i="1"/>
  <c r="M7315" i="1"/>
  <c r="O7311" i="1"/>
  <c r="M7311" i="1"/>
  <c r="O7307" i="1"/>
  <c r="M7307" i="1"/>
  <c r="O7303" i="1"/>
  <c r="M7303" i="1"/>
  <c r="O7299" i="1"/>
  <c r="M7299" i="1"/>
  <c r="O7295" i="1"/>
  <c r="M7295" i="1"/>
  <c r="O7291" i="1"/>
  <c r="M7291" i="1"/>
  <c r="O7287" i="1"/>
  <c r="M7287" i="1"/>
  <c r="O7283" i="1"/>
  <c r="M7283" i="1"/>
  <c r="O7279" i="1"/>
  <c r="M7279" i="1"/>
  <c r="O7275" i="1"/>
  <c r="M7275" i="1"/>
  <c r="O7271" i="1"/>
  <c r="M7271" i="1"/>
  <c r="O7267" i="1"/>
  <c r="M7267" i="1"/>
  <c r="O7263" i="1"/>
  <c r="M7263" i="1"/>
  <c r="O7259" i="1"/>
  <c r="M7259" i="1"/>
  <c r="O7255" i="1"/>
  <c r="M7255" i="1"/>
  <c r="O7251" i="1"/>
  <c r="M7251" i="1"/>
  <c r="O7247" i="1"/>
  <c r="M7247" i="1"/>
  <c r="O7243" i="1"/>
  <c r="M7243" i="1"/>
  <c r="O7239" i="1"/>
  <c r="M7239" i="1"/>
  <c r="O7235" i="1"/>
  <c r="M7235" i="1"/>
  <c r="O7231" i="1"/>
  <c r="M7231" i="1"/>
  <c r="O7227" i="1"/>
  <c r="M7227" i="1"/>
  <c r="O7223" i="1"/>
  <c r="M7223" i="1"/>
  <c r="O7219" i="1"/>
  <c r="M7219" i="1"/>
  <c r="O7215" i="1"/>
  <c r="M7215" i="1"/>
  <c r="O7211" i="1"/>
  <c r="M7211" i="1"/>
  <c r="O7207" i="1"/>
  <c r="M7207" i="1"/>
  <c r="O7203" i="1"/>
  <c r="M7203" i="1"/>
  <c r="O7199" i="1"/>
  <c r="M7199" i="1"/>
  <c r="O7195" i="1"/>
  <c r="M7195" i="1"/>
  <c r="O7191" i="1"/>
  <c r="M7191" i="1"/>
  <c r="O7187" i="1"/>
  <c r="M7187" i="1"/>
  <c r="O7183" i="1"/>
  <c r="M7183" i="1"/>
  <c r="O7179" i="1"/>
  <c r="M7179" i="1"/>
  <c r="O7175" i="1"/>
  <c r="M7175" i="1"/>
  <c r="O7171" i="1"/>
  <c r="M7171" i="1"/>
  <c r="O7167" i="1"/>
  <c r="M7167" i="1"/>
  <c r="O7163" i="1"/>
  <c r="M7163" i="1"/>
  <c r="O7159" i="1"/>
  <c r="M7159" i="1"/>
  <c r="O7155" i="1"/>
  <c r="M7155" i="1"/>
  <c r="O7151" i="1"/>
  <c r="M7151" i="1"/>
  <c r="O7147" i="1"/>
  <c r="M7147" i="1"/>
  <c r="O7143" i="1"/>
  <c r="M7143" i="1"/>
  <c r="O7139" i="1"/>
  <c r="M7139" i="1"/>
  <c r="O7135" i="1"/>
  <c r="M7135" i="1"/>
  <c r="O7131" i="1"/>
  <c r="M7131" i="1"/>
  <c r="O7127" i="1"/>
  <c r="M7127" i="1"/>
  <c r="O7123" i="1"/>
  <c r="M7123" i="1"/>
  <c r="O7119" i="1"/>
  <c r="M7119" i="1"/>
  <c r="O7115" i="1"/>
  <c r="M7115" i="1"/>
  <c r="O7111" i="1"/>
  <c r="M7111" i="1"/>
  <c r="O7107" i="1"/>
  <c r="M7107" i="1"/>
  <c r="O7103" i="1"/>
  <c r="M7103" i="1"/>
  <c r="O7099" i="1"/>
  <c r="M7099" i="1"/>
  <c r="O7095" i="1"/>
  <c r="M7095" i="1"/>
  <c r="O7091" i="1"/>
  <c r="M7091" i="1"/>
  <c r="O7087" i="1"/>
  <c r="M7087" i="1"/>
  <c r="O7083" i="1"/>
  <c r="M7083" i="1"/>
  <c r="O7079" i="1"/>
  <c r="M7079" i="1"/>
  <c r="O7075" i="1"/>
  <c r="M7075" i="1"/>
  <c r="O7071" i="1"/>
  <c r="M7071" i="1"/>
  <c r="O7067" i="1"/>
  <c r="M7067" i="1"/>
  <c r="O7063" i="1"/>
  <c r="M7063" i="1"/>
  <c r="O7059" i="1"/>
  <c r="M7059" i="1"/>
  <c r="O7055" i="1"/>
  <c r="M7055" i="1"/>
  <c r="O7051" i="1"/>
  <c r="M7051" i="1"/>
  <c r="O7047" i="1"/>
  <c r="M7047" i="1"/>
  <c r="O7043" i="1"/>
  <c r="M7043" i="1"/>
  <c r="O7039" i="1"/>
  <c r="M7039" i="1"/>
  <c r="O7035" i="1"/>
  <c r="M7035" i="1"/>
  <c r="O7031" i="1"/>
  <c r="M7031" i="1"/>
  <c r="O7027" i="1"/>
  <c r="M7027" i="1"/>
  <c r="O7023" i="1"/>
  <c r="M7023" i="1"/>
  <c r="O7019" i="1"/>
  <c r="M7019" i="1"/>
  <c r="O7015" i="1"/>
  <c r="M7015" i="1"/>
  <c r="O7011" i="1"/>
  <c r="M7011" i="1"/>
  <c r="O7007" i="1"/>
  <c r="M7007" i="1"/>
  <c r="O7003" i="1"/>
  <c r="M7003" i="1"/>
  <c r="O6999" i="1"/>
  <c r="M6999" i="1"/>
  <c r="O6995" i="1"/>
  <c r="M6995" i="1"/>
  <c r="O6991" i="1"/>
  <c r="M6991" i="1"/>
  <c r="O6987" i="1"/>
  <c r="M6987" i="1"/>
  <c r="O6983" i="1"/>
  <c r="M6983" i="1"/>
  <c r="O6979" i="1"/>
  <c r="M6979" i="1"/>
  <c r="O6975" i="1"/>
  <c r="M6975" i="1"/>
  <c r="O6971" i="1"/>
  <c r="M6971" i="1"/>
  <c r="O6967" i="1"/>
  <c r="M6967" i="1"/>
  <c r="O6963" i="1"/>
  <c r="M6963" i="1"/>
  <c r="O6959" i="1"/>
  <c r="M6959" i="1"/>
  <c r="O6955" i="1"/>
  <c r="M6955" i="1"/>
  <c r="O6951" i="1"/>
  <c r="M6951" i="1"/>
  <c r="O6947" i="1"/>
  <c r="M6947" i="1"/>
  <c r="O6943" i="1"/>
  <c r="M6943" i="1"/>
  <c r="O6939" i="1"/>
  <c r="M6939" i="1"/>
  <c r="O6935" i="1"/>
  <c r="M6935" i="1"/>
  <c r="O6931" i="1"/>
  <c r="M6931" i="1"/>
  <c r="O6927" i="1"/>
  <c r="M6927" i="1"/>
  <c r="O6923" i="1"/>
  <c r="M6923" i="1"/>
  <c r="O6919" i="1"/>
  <c r="M6919" i="1"/>
  <c r="O6915" i="1"/>
  <c r="M6915" i="1"/>
  <c r="O6911" i="1"/>
  <c r="M6911" i="1"/>
  <c r="O6907" i="1"/>
  <c r="M6907" i="1"/>
  <c r="O6903" i="1"/>
  <c r="M6903" i="1"/>
  <c r="O6899" i="1"/>
  <c r="M6899" i="1"/>
  <c r="O6895" i="1"/>
  <c r="M6895" i="1"/>
  <c r="O6891" i="1"/>
  <c r="M6891" i="1"/>
  <c r="O6887" i="1"/>
  <c r="M6887" i="1"/>
  <c r="O6883" i="1"/>
  <c r="M6883" i="1"/>
  <c r="O6879" i="1"/>
  <c r="M6879" i="1"/>
  <c r="O6875" i="1"/>
  <c r="M6875" i="1"/>
  <c r="O6871" i="1"/>
  <c r="M6871" i="1"/>
  <c r="O6867" i="1"/>
  <c r="M6867" i="1"/>
  <c r="O6863" i="1"/>
  <c r="M6863" i="1"/>
  <c r="O6859" i="1"/>
  <c r="M6859" i="1"/>
  <c r="O6855" i="1"/>
  <c r="M6855" i="1"/>
  <c r="O6851" i="1"/>
  <c r="M6851" i="1"/>
  <c r="O6847" i="1"/>
  <c r="M6847" i="1"/>
  <c r="O6843" i="1"/>
  <c r="M6843" i="1"/>
  <c r="O6839" i="1"/>
  <c r="M6839" i="1"/>
  <c r="O6835" i="1"/>
  <c r="M6835" i="1"/>
  <c r="O6831" i="1"/>
  <c r="M6831" i="1"/>
  <c r="O6827" i="1"/>
  <c r="M6827" i="1"/>
  <c r="O6823" i="1"/>
  <c r="M6823" i="1"/>
  <c r="O6819" i="1"/>
  <c r="M6819" i="1"/>
  <c r="O6815" i="1"/>
  <c r="M6815" i="1"/>
  <c r="O6811" i="1"/>
  <c r="M6811" i="1"/>
  <c r="O6807" i="1"/>
  <c r="M6807" i="1"/>
  <c r="O6803" i="1"/>
  <c r="M6803" i="1"/>
  <c r="O6799" i="1"/>
  <c r="M6799" i="1"/>
  <c r="O6795" i="1"/>
  <c r="M6795" i="1"/>
  <c r="O6791" i="1"/>
  <c r="M6791" i="1"/>
  <c r="O6787" i="1"/>
  <c r="M6787" i="1"/>
  <c r="O6783" i="1"/>
  <c r="M6783" i="1"/>
  <c r="O6779" i="1"/>
  <c r="M6779" i="1"/>
  <c r="O6775" i="1"/>
  <c r="M6775" i="1"/>
  <c r="O6771" i="1"/>
  <c r="M6771" i="1"/>
  <c r="O6767" i="1"/>
  <c r="M6767" i="1"/>
  <c r="O6763" i="1"/>
  <c r="M6763" i="1"/>
  <c r="O6759" i="1"/>
  <c r="M6759" i="1"/>
  <c r="O6755" i="1"/>
  <c r="M6755" i="1"/>
  <c r="O6751" i="1"/>
  <c r="M6751" i="1"/>
  <c r="O6747" i="1"/>
  <c r="M6747" i="1"/>
  <c r="O6743" i="1"/>
  <c r="M6743" i="1"/>
  <c r="O6739" i="1"/>
  <c r="M6739" i="1"/>
  <c r="O6735" i="1"/>
  <c r="M6735" i="1"/>
  <c r="O6731" i="1"/>
  <c r="M6731" i="1"/>
  <c r="O6727" i="1"/>
  <c r="M6727" i="1"/>
  <c r="O6723" i="1"/>
  <c r="M6723" i="1"/>
  <c r="O6719" i="1"/>
  <c r="M6719" i="1"/>
  <c r="O6715" i="1"/>
  <c r="M6715" i="1"/>
  <c r="O6711" i="1"/>
  <c r="M6711" i="1"/>
  <c r="O6707" i="1"/>
  <c r="M6707" i="1"/>
  <c r="O6703" i="1"/>
  <c r="M6703" i="1"/>
  <c r="O6699" i="1"/>
  <c r="M6699" i="1"/>
  <c r="O6695" i="1"/>
  <c r="M6695" i="1"/>
  <c r="O6691" i="1"/>
  <c r="M6691" i="1"/>
  <c r="O6687" i="1"/>
  <c r="M6687" i="1"/>
  <c r="O6683" i="1"/>
  <c r="M6683" i="1"/>
  <c r="O6679" i="1"/>
  <c r="M6679" i="1"/>
  <c r="O6675" i="1"/>
  <c r="M6675" i="1"/>
  <c r="O6671" i="1"/>
  <c r="M6671" i="1"/>
  <c r="O6667" i="1"/>
  <c r="M6667" i="1"/>
  <c r="O6663" i="1"/>
  <c r="M6663" i="1"/>
  <c r="O6659" i="1"/>
  <c r="M6659" i="1"/>
  <c r="O6655" i="1"/>
  <c r="M6655" i="1"/>
  <c r="O6651" i="1"/>
  <c r="M6651" i="1"/>
  <c r="O6647" i="1"/>
  <c r="M6647" i="1"/>
  <c r="O6643" i="1"/>
  <c r="M6643" i="1"/>
  <c r="O6639" i="1"/>
  <c r="M6639" i="1"/>
  <c r="O6635" i="1"/>
  <c r="M6635" i="1"/>
  <c r="O6631" i="1"/>
  <c r="M6631" i="1"/>
  <c r="O6627" i="1"/>
  <c r="M6627" i="1"/>
  <c r="O6623" i="1"/>
  <c r="M6623" i="1"/>
  <c r="O6619" i="1"/>
  <c r="M6619" i="1"/>
  <c r="O6615" i="1"/>
  <c r="M6615" i="1"/>
  <c r="O6611" i="1"/>
  <c r="M6611" i="1"/>
  <c r="O6607" i="1"/>
  <c r="M6607" i="1"/>
  <c r="O6603" i="1"/>
  <c r="M6603" i="1"/>
  <c r="O6599" i="1"/>
  <c r="M6599" i="1"/>
  <c r="O6595" i="1"/>
  <c r="M6595" i="1"/>
  <c r="O6591" i="1"/>
  <c r="M6591" i="1"/>
  <c r="O6587" i="1"/>
  <c r="M6587" i="1"/>
  <c r="O6583" i="1"/>
  <c r="M6583" i="1"/>
  <c r="O6579" i="1"/>
  <c r="M6579" i="1"/>
  <c r="O6575" i="1"/>
  <c r="M6575" i="1"/>
  <c r="O6571" i="1"/>
  <c r="M6571" i="1"/>
  <c r="O6567" i="1"/>
  <c r="M6567" i="1"/>
  <c r="O6563" i="1"/>
  <c r="M6563" i="1"/>
  <c r="O6559" i="1"/>
  <c r="M6559" i="1"/>
  <c r="O6555" i="1"/>
  <c r="M6555" i="1"/>
  <c r="O6551" i="1"/>
  <c r="M6551" i="1"/>
  <c r="O6547" i="1"/>
  <c r="M6547" i="1"/>
  <c r="O6543" i="1"/>
  <c r="M6543" i="1"/>
  <c r="O6539" i="1"/>
  <c r="M6539" i="1"/>
  <c r="O6535" i="1"/>
  <c r="M6535" i="1"/>
  <c r="O6531" i="1"/>
  <c r="M6531" i="1"/>
  <c r="O6527" i="1"/>
  <c r="M6527" i="1"/>
  <c r="O6523" i="1"/>
  <c r="M6523" i="1"/>
  <c r="O6519" i="1"/>
  <c r="M6519" i="1"/>
  <c r="O6515" i="1"/>
  <c r="M6515" i="1"/>
  <c r="O6511" i="1"/>
  <c r="M6511" i="1"/>
  <c r="O6507" i="1"/>
  <c r="M6507" i="1"/>
  <c r="O6503" i="1"/>
  <c r="M6503" i="1"/>
  <c r="O6499" i="1"/>
  <c r="M6499" i="1"/>
  <c r="O6495" i="1"/>
  <c r="M6495" i="1"/>
  <c r="O6491" i="1"/>
  <c r="M6491" i="1"/>
  <c r="O6487" i="1"/>
  <c r="M6487" i="1"/>
  <c r="O6483" i="1"/>
  <c r="M6483" i="1"/>
  <c r="O6479" i="1"/>
  <c r="M6479" i="1"/>
  <c r="O6475" i="1"/>
  <c r="M6475" i="1"/>
  <c r="O6471" i="1"/>
  <c r="M6471" i="1"/>
  <c r="O6467" i="1"/>
  <c r="M6467" i="1"/>
  <c r="O6463" i="1"/>
  <c r="M6463" i="1"/>
  <c r="O6459" i="1"/>
  <c r="M6459" i="1"/>
  <c r="O6455" i="1"/>
  <c r="M6455" i="1"/>
  <c r="O6451" i="1"/>
  <c r="M6451" i="1"/>
  <c r="O6447" i="1"/>
  <c r="M6447" i="1"/>
  <c r="O6443" i="1"/>
  <c r="M6443" i="1"/>
  <c r="O6439" i="1"/>
  <c r="M6439" i="1"/>
  <c r="O6435" i="1"/>
  <c r="M6435" i="1"/>
  <c r="O6431" i="1"/>
  <c r="M6431" i="1"/>
  <c r="O6427" i="1"/>
  <c r="M6427" i="1"/>
  <c r="O6423" i="1"/>
  <c r="M6423" i="1"/>
  <c r="O6419" i="1"/>
  <c r="M6419" i="1"/>
  <c r="O6415" i="1"/>
  <c r="M6415" i="1"/>
  <c r="O6411" i="1"/>
  <c r="M6411" i="1"/>
  <c r="O6407" i="1"/>
  <c r="M6407" i="1"/>
  <c r="O6403" i="1"/>
  <c r="M6403" i="1"/>
  <c r="O6399" i="1"/>
  <c r="M6399" i="1"/>
  <c r="O6395" i="1"/>
  <c r="M6395" i="1"/>
  <c r="O6391" i="1"/>
  <c r="M6391" i="1"/>
  <c r="O6387" i="1"/>
  <c r="M6387" i="1"/>
  <c r="O6383" i="1"/>
  <c r="M6383" i="1"/>
  <c r="O6379" i="1"/>
  <c r="M6379" i="1"/>
  <c r="O6375" i="1"/>
  <c r="M6375" i="1"/>
  <c r="O6371" i="1"/>
  <c r="M6371" i="1"/>
  <c r="O6367" i="1"/>
  <c r="M6367" i="1"/>
  <c r="O6363" i="1"/>
  <c r="M6363" i="1"/>
  <c r="O6359" i="1"/>
  <c r="M6359" i="1"/>
  <c r="O6355" i="1"/>
  <c r="M6355" i="1"/>
  <c r="O6351" i="1"/>
  <c r="M6351" i="1"/>
  <c r="O6347" i="1"/>
  <c r="M6347" i="1"/>
  <c r="O6343" i="1"/>
  <c r="M6343" i="1"/>
  <c r="O6339" i="1"/>
  <c r="M6339" i="1"/>
  <c r="O6335" i="1"/>
  <c r="M6335" i="1"/>
  <c r="O6331" i="1"/>
  <c r="M6331" i="1"/>
  <c r="O6327" i="1"/>
  <c r="M6327" i="1"/>
  <c r="O6323" i="1"/>
  <c r="M6323" i="1"/>
  <c r="O6319" i="1"/>
  <c r="M6319" i="1"/>
  <c r="O6315" i="1"/>
  <c r="M6315" i="1"/>
  <c r="O6311" i="1"/>
  <c r="M6311" i="1"/>
  <c r="O6307" i="1"/>
  <c r="M6307" i="1"/>
  <c r="O6303" i="1"/>
  <c r="M6303" i="1"/>
  <c r="O6299" i="1"/>
  <c r="M6299" i="1"/>
  <c r="O6295" i="1"/>
  <c r="M6295" i="1"/>
  <c r="O6291" i="1"/>
  <c r="M6291" i="1"/>
  <c r="O6287" i="1"/>
  <c r="M6287" i="1"/>
  <c r="O6283" i="1"/>
  <c r="M6283" i="1"/>
  <c r="O6279" i="1"/>
  <c r="M6279" i="1"/>
  <c r="O6275" i="1"/>
  <c r="M6275" i="1"/>
  <c r="O6271" i="1"/>
  <c r="M6271" i="1"/>
  <c r="O6267" i="1"/>
  <c r="M6267" i="1"/>
  <c r="O6263" i="1"/>
  <c r="M6263" i="1"/>
  <c r="O6259" i="1"/>
  <c r="M6259" i="1"/>
  <c r="O6255" i="1"/>
  <c r="M6255" i="1"/>
  <c r="O6251" i="1"/>
  <c r="M6251" i="1"/>
  <c r="O6247" i="1"/>
  <c r="M6247" i="1"/>
  <c r="O6243" i="1"/>
  <c r="M6243" i="1"/>
  <c r="O6239" i="1"/>
  <c r="M6239" i="1"/>
  <c r="O6235" i="1"/>
  <c r="M6235" i="1"/>
  <c r="O6231" i="1"/>
  <c r="M6231" i="1"/>
  <c r="O6227" i="1"/>
  <c r="M6227" i="1"/>
  <c r="O6223" i="1"/>
  <c r="M6223" i="1"/>
  <c r="O6219" i="1"/>
  <c r="M6219" i="1"/>
  <c r="O6215" i="1"/>
  <c r="M6215" i="1"/>
  <c r="O6211" i="1"/>
  <c r="M6211" i="1"/>
  <c r="O6207" i="1"/>
  <c r="M6207" i="1"/>
  <c r="O6203" i="1"/>
  <c r="M6203" i="1"/>
  <c r="O6199" i="1"/>
  <c r="M6199" i="1"/>
  <c r="O6195" i="1"/>
  <c r="M6195" i="1"/>
  <c r="O6191" i="1"/>
  <c r="M6191" i="1"/>
  <c r="O6187" i="1"/>
  <c r="M6187" i="1"/>
  <c r="O6183" i="1"/>
  <c r="M6183" i="1"/>
  <c r="O6179" i="1"/>
  <c r="M6179" i="1"/>
  <c r="O6175" i="1"/>
  <c r="M6175" i="1"/>
  <c r="O6171" i="1"/>
  <c r="M6171" i="1"/>
  <c r="O6167" i="1"/>
  <c r="M6167" i="1"/>
  <c r="O6163" i="1"/>
  <c r="M6163" i="1"/>
  <c r="O6159" i="1"/>
  <c r="M6159" i="1"/>
  <c r="O6155" i="1"/>
  <c r="M6155" i="1"/>
  <c r="O6151" i="1"/>
  <c r="M6151" i="1"/>
  <c r="O6147" i="1"/>
  <c r="M6147" i="1"/>
  <c r="O6143" i="1"/>
  <c r="M6143" i="1"/>
  <c r="O6139" i="1"/>
  <c r="M6139" i="1"/>
  <c r="O6135" i="1"/>
  <c r="M6135" i="1"/>
  <c r="O6131" i="1"/>
  <c r="M6131" i="1"/>
  <c r="O6127" i="1"/>
  <c r="M6127" i="1"/>
  <c r="O6123" i="1"/>
  <c r="M6123" i="1"/>
  <c r="O6119" i="1"/>
  <c r="M6119" i="1"/>
  <c r="O6115" i="1"/>
  <c r="M6115" i="1"/>
  <c r="O6111" i="1"/>
  <c r="M6111" i="1"/>
  <c r="O6107" i="1"/>
  <c r="M6107" i="1"/>
  <c r="O6103" i="1"/>
  <c r="M6103" i="1"/>
  <c r="O6099" i="1"/>
  <c r="M6099" i="1"/>
  <c r="O6095" i="1"/>
  <c r="M6095" i="1"/>
  <c r="O6091" i="1"/>
  <c r="M6091" i="1"/>
  <c r="O6087" i="1"/>
  <c r="M6087" i="1"/>
  <c r="O6083" i="1"/>
  <c r="M6083" i="1"/>
  <c r="O6079" i="1"/>
  <c r="M6079" i="1"/>
  <c r="O6075" i="1"/>
  <c r="M6075" i="1"/>
  <c r="O6071" i="1"/>
  <c r="M6071" i="1"/>
  <c r="O6067" i="1"/>
  <c r="M6067" i="1"/>
  <c r="O6063" i="1"/>
  <c r="M6063" i="1"/>
  <c r="O6059" i="1"/>
  <c r="M6059" i="1"/>
  <c r="O6055" i="1"/>
  <c r="M6055" i="1"/>
  <c r="O6051" i="1"/>
  <c r="M6051" i="1"/>
  <c r="O6047" i="1"/>
  <c r="M6047" i="1"/>
  <c r="O6043" i="1"/>
  <c r="M6043" i="1"/>
  <c r="O6039" i="1"/>
  <c r="M6039" i="1"/>
  <c r="O6035" i="1"/>
  <c r="M6035" i="1"/>
  <c r="O6031" i="1"/>
  <c r="M6031" i="1"/>
  <c r="O6027" i="1"/>
  <c r="M6027" i="1"/>
  <c r="O6023" i="1"/>
  <c r="M6023" i="1"/>
  <c r="O6019" i="1"/>
  <c r="M6019" i="1"/>
  <c r="O6015" i="1"/>
  <c r="M6015" i="1"/>
  <c r="O6011" i="1"/>
  <c r="M6011" i="1"/>
  <c r="O6007" i="1"/>
  <c r="M6007" i="1"/>
  <c r="O6003" i="1"/>
  <c r="M6003" i="1"/>
  <c r="O5999" i="1"/>
  <c r="M5999" i="1"/>
  <c r="O5995" i="1"/>
  <c r="M5995" i="1"/>
  <c r="O5991" i="1"/>
  <c r="M5991" i="1"/>
  <c r="O5987" i="1"/>
  <c r="M5987" i="1"/>
  <c r="O5983" i="1"/>
  <c r="M5983" i="1"/>
  <c r="O5979" i="1"/>
  <c r="M5979" i="1"/>
  <c r="O5975" i="1"/>
  <c r="M5975" i="1"/>
  <c r="O5971" i="1"/>
  <c r="M5971" i="1"/>
  <c r="O5967" i="1"/>
  <c r="M5967" i="1"/>
  <c r="O5963" i="1"/>
  <c r="M5963" i="1"/>
  <c r="O5959" i="1"/>
  <c r="M5959" i="1"/>
  <c r="O5955" i="1"/>
  <c r="M5955" i="1"/>
  <c r="O5951" i="1"/>
  <c r="M5951" i="1"/>
  <c r="O5947" i="1"/>
  <c r="M5947" i="1"/>
  <c r="O5943" i="1"/>
  <c r="M5943" i="1"/>
  <c r="O5939" i="1"/>
  <c r="M5939" i="1"/>
  <c r="O5935" i="1"/>
  <c r="M5935" i="1"/>
  <c r="O5931" i="1"/>
  <c r="M5931" i="1"/>
  <c r="O5927" i="1"/>
  <c r="M5927" i="1"/>
  <c r="O5923" i="1"/>
  <c r="M5923" i="1"/>
  <c r="O5919" i="1"/>
  <c r="M5919" i="1"/>
  <c r="O5915" i="1"/>
  <c r="M5915" i="1"/>
  <c r="O5911" i="1"/>
  <c r="M5911" i="1"/>
  <c r="O5907" i="1"/>
  <c r="M5907" i="1"/>
  <c r="O5903" i="1"/>
  <c r="M5903" i="1"/>
  <c r="O5899" i="1"/>
  <c r="M5899" i="1"/>
  <c r="O5895" i="1"/>
  <c r="M5895" i="1"/>
  <c r="O5891" i="1"/>
  <c r="M5891" i="1"/>
  <c r="O5887" i="1"/>
  <c r="M5887" i="1"/>
  <c r="O5883" i="1"/>
  <c r="M5883" i="1"/>
  <c r="O5879" i="1"/>
  <c r="M5879" i="1"/>
  <c r="O5875" i="1"/>
  <c r="M5875" i="1"/>
  <c r="O5871" i="1"/>
  <c r="M5871" i="1"/>
  <c r="O5867" i="1"/>
  <c r="M5867" i="1"/>
  <c r="O5863" i="1"/>
  <c r="M5863" i="1"/>
  <c r="O5859" i="1"/>
  <c r="M5859" i="1"/>
  <c r="O5855" i="1"/>
  <c r="M5855" i="1"/>
  <c r="O5851" i="1"/>
  <c r="M5851" i="1"/>
  <c r="O5847" i="1"/>
  <c r="M5847" i="1"/>
  <c r="O5843" i="1"/>
  <c r="M5843" i="1"/>
  <c r="O5839" i="1"/>
  <c r="M5839" i="1"/>
  <c r="O5835" i="1"/>
  <c r="M5835" i="1"/>
  <c r="O5831" i="1"/>
  <c r="M5831" i="1"/>
  <c r="O5827" i="1"/>
  <c r="M5827" i="1"/>
  <c r="O5823" i="1"/>
  <c r="M5823" i="1"/>
  <c r="O5819" i="1"/>
  <c r="M5819" i="1"/>
  <c r="O5815" i="1"/>
  <c r="M5815" i="1"/>
  <c r="O5811" i="1"/>
  <c r="M5811" i="1"/>
  <c r="O5807" i="1"/>
  <c r="M5807" i="1"/>
  <c r="O5803" i="1"/>
  <c r="M5803" i="1"/>
  <c r="O5799" i="1"/>
  <c r="M5799" i="1"/>
  <c r="O5795" i="1"/>
  <c r="M5795" i="1"/>
  <c r="O5791" i="1"/>
  <c r="M5791" i="1"/>
  <c r="O5787" i="1"/>
  <c r="M5787" i="1"/>
  <c r="O5783" i="1"/>
  <c r="M5783" i="1"/>
  <c r="O5779" i="1"/>
  <c r="M5779" i="1"/>
  <c r="O5775" i="1"/>
  <c r="M5775" i="1"/>
  <c r="O5771" i="1"/>
  <c r="M5771" i="1"/>
  <c r="O5767" i="1"/>
  <c r="M5767" i="1"/>
  <c r="O5763" i="1"/>
  <c r="M5763" i="1"/>
  <c r="O5759" i="1"/>
  <c r="M5759" i="1"/>
  <c r="O5755" i="1"/>
  <c r="M5755" i="1"/>
  <c r="O5751" i="1"/>
  <c r="M5751" i="1"/>
  <c r="O5747" i="1"/>
  <c r="M5747" i="1"/>
  <c r="O5743" i="1"/>
  <c r="M5743" i="1"/>
  <c r="O5739" i="1"/>
  <c r="M5739" i="1"/>
  <c r="O5735" i="1"/>
  <c r="M5735" i="1"/>
  <c r="O5731" i="1"/>
  <c r="M5731" i="1"/>
  <c r="O5727" i="1"/>
  <c r="M5727" i="1"/>
  <c r="O5723" i="1"/>
  <c r="M5723" i="1"/>
  <c r="O5719" i="1"/>
  <c r="M5719" i="1"/>
  <c r="O5715" i="1"/>
  <c r="M5715" i="1"/>
  <c r="O5711" i="1"/>
  <c r="M5711" i="1"/>
  <c r="O5707" i="1"/>
  <c r="M5707" i="1"/>
  <c r="O5703" i="1"/>
  <c r="M5703" i="1"/>
  <c r="O5699" i="1"/>
  <c r="M5699" i="1"/>
  <c r="O5695" i="1"/>
  <c r="M5695" i="1"/>
  <c r="O5691" i="1"/>
  <c r="M5691" i="1"/>
  <c r="O5687" i="1"/>
  <c r="M5687" i="1"/>
  <c r="O5683" i="1"/>
  <c r="M5683" i="1"/>
  <c r="O5679" i="1"/>
  <c r="M5679" i="1"/>
  <c r="O5675" i="1"/>
  <c r="M5675" i="1"/>
  <c r="O5671" i="1"/>
  <c r="M5671" i="1"/>
  <c r="O5667" i="1"/>
  <c r="M5667" i="1"/>
  <c r="O5663" i="1"/>
  <c r="M5663" i="1"/>
  <c r="O5659" i="1"/>
  <c r="M5659" i="1"/>
  <c r="O5655" i="1"/>
  <c r="M5655" i="1"/>
  <c r="O5651" i="1"/>
  <c r="M5651" i="1"/>
  <c r="O5647" i="1"/>
  <c r="M5647" i="1"/>
  <c r="O5643" i="1"/>
  <c r="M5643" i="1"/>
  <c r="O5639" i="1"/>
  <c r="M5639" i="1"/>
  <c r="O5635" i="1"/>
  <c r="M5635" i="1"/>
  <c r="O5631" i="1"/>
  <c r="M5631" i="1"/>
  <c r="O5627" i="1"/>
  <c r="M5627" i="1"/>
  <c r="O5623" i="1"/>
  <c r="M5623" i="1"/>
  <c r="O5619" i="1"/>
  <c r="M5619" i="1"/>
  <c r="O5615" i="1"/>
  <c r="M5615" i="1"/>
  <c r="O5611" i="1"/>
  <c r="M5611" i="1"/>
  <c r="O5607" i="1"/>
  <c r="M5607" i="1"/>
  <c r="O5603" i="1"/>
  <c r="M5603" i="1"/>
  <c r="O5599" i="1"/>
  <c r="M5599" i="1"/>
  <c r="O5595" i="1"/>
  <c r="M5595" i="1"/>
  <c r="O5591" i="1"/>
  <c r="M5591" i="1"/>
  <c r="O5587" i="1"/>
  <c r="M5587" i="1"/>
  <c r="O5583" i="1"/>
  <c r="M5583" i="1"/>
  <c r="O5579" i="1"/>
  <c r="M5579" i="1"/>
  <c r="O5575" i="1"/>
  <c r="M5575" i="1"/>
  <c r="O5571" i="1"/>
  <c r="M5571" i="1"/>
  <c r="O5567" i="1"/>
  <c r="M5567" i="1"/>
  <c r="O5563" i="1"/>
  <c r="M5563" i="1"/>
  <c r="O5559" i="1"/>
  <c r="M5559" i="1"/>
  <c r="O5555" i="1"/>
  <c r="M5555" i="1"/>
  <c r="O5551" i="1"/>
  <c r="M5551" i="1"/>
  <c r="O5547" i="1"/>
  <c r="M5547" i="1"/>
  <c r="O5543" i="1"/>
  <c r="M5543" i="1"/>
  <c r="O5539" i="1"/>
  <c r="M5539" i="1"/>
  <c r="O5535" i="1"/>
  <c r="M5535" i="1"/>
  <c r="O5531" i="1"/>
  <c r="M5531" i="1"/>
  <c r="O5527" i="1"/>
  <c r="M5527" i="1"/>
  <c r="O5523" i="1"/>
  <c r="M5523" i="1"/>
  <c r="O5519" i="1"/>
  <c r="M5519" i="1"/>
  <c r="O5515" i="1"/>
  <c r="M5515" i="1"/>
  <c r="O5511" i="1"/>
  <c r="M5511" i="1"/>
  <c r="O5507" i="1"/>
  <c r="M5507" i="1"/>
  <c r="O5503" i="1"/>
  <c r="M5503" i="1"/>
  <c r="O5499" i="1"/>
  <c r="M5499" i="1"/>
  <c r="O5495" i="1"/>
  <c r="M5495" i="1"/>
  <c r="O5491" i="1"/>
  <c r="M5491" i="1"/>
  <c r="O5487" i="1"/>
  <c r="M5487" i="1"/>
  <c r="O5483" i="1"/>
  <c r="M5483" i="1"/>
  <c r="O5479" i="1"/>
  <c r="M5479" i="1"/>
  <c r="O5475" i="1"/>
  <c r="M5475" i="1"/>
  <c r="O5471" i="1"/>
  <c r="M5471" i="1"/>
  <c r="O5467" i="1"/>
  <c r="M5467" i="1"/>
  <c r="O5463" i="1"/>
  <c r="M5463" i="1"/>
  <c r="O5459" i="1"/>
  <c r="M5459" i="1"/>
  <c r="O5455" i="1"/>
  <c r="M5455" i="1"/>
  <c r="O5451" i="1"/>
  <c r="M5451" i="1"/>
  <c r="O5447" i="1"/>
  <c r="M5447" i="1"/>
  <c r="O5443" i="1"/>
  <c r="M5443" i="1"/>
  <c r="O5439" i="1"/>
  <c r="M5439" i="1"/>
  <c r="O5435" i="1"/>
  <c r="M5435" i="1"/>
  <c r="O5431" i="1"/>
  <c r="M5431" i="1"/>
  <c r="O5427" i="1"/>
  <c r="M5427" i="1"/>
  <c r="O5423" i="1"/>
  <c r="M5423" i="1"/>
  <c r="O5419" i="1"/>
  <c r="M5419" i="1"/>
  <c r="O5415" i="1"/>
  <c r="M5415" i="1"/>
  <c r="O5411" i="1"/>
  <c r="M5411" i="1"/>
  <c r="O5407" i="1"/>
  <c r="M5407" i="1"/>
  <c r="O5403" i="1"/>
  <c r="M5403" i="1"/>
  <c r="O5399" i="1"/>
  <c r="M5399" i="1"/>
  <c r="O5395" i="1"/>
  <c r="M5395" i="1"/>
  <c r="O5391" i="1"/>
  <c r="M5391" i="1"/>
  <c r="O5387" i="1"/>
  <c r="M5387" i="1"/>
  <c r="O5383" i="1"/>
  <c r="M5383" i="1"/>
  <c r="O5379" i="1"/>
  <c r="M5379" i="1"/>
  <c r="O5375" i="1"/>
  <c r="M5375" i="1"/>
  <c r="O5371" i="1"/>
  <c r="M5371" i="1"/>
  <c r="O5367" i="1"/>
  <c r="M5367" i="1"/>
  <c r="O5363" i="1"/>
  <c r="M5363" i="1"/>
  <c r="O5359" i="1"/>
  <c r="M5359" i="1"/>
  <c r="O5355" i="1"/>
  <c r="M5355" i="1"/>
  <c r="O5351" i="1"/>
  <c r="M5351" i="1"/>
  <c r="O5347" i="1"/>
  <c r="M5347" i="1"/>
  <c r="O5343" i="1"/>
  <c r="M5343" i="1"/>
  <c r="O5339" i="1"/>
  <c r="M5339" i="1"/>
  <c r="O5335" i="1"/>
  <c r="M5335" i="1"/>
  <c r="O5331" i="1"/>
  <c r="M5331" i="1"/>
  <c r="O5327" i="1"/>
  <c r="M5327" i="1"/>
  <c r="O5323" i="1"/>
  <c r="M5323" i="1"/>
  <c r="O5319" i="1"/>
  <c r="M5319" i="1"/>
  <c r="O5315" i="1"/>
  <c r="M5315" i="1"/>
  <c r="O5311" i="1"/>
  <c r="M5311" i="1"/>
  <c r="O5307" i="1"/>
  <c r="M5307" i="1"/>
  <c r="O5303" i="1"/>
  <c r="M5303" i="1"/>
  <c r="O5299" i="1"/>
  <c r="M5299" i="1"/>
  <c r="O5295" i="1"/>
  <c r="M5295" i="1"/>
  <c r="O5291" i="1"/>
  <c r="M5291" i="1"/>
  <c r="O5287" i="1"/>
  <c r="M5287" i="1"/>
  <c r="O5283" i="1"/>
  <c r="M5283" i="1"/>
  <c r="O5279" i="1"/>
  <c r="M5279" i="1"/>
  <c r="O5275" i="1"/>
  <c r="M5275" i="1"/>
  <c r="O5271" i="1"/>
  <c r="M5271" i="1"/>
  <c r="O5267" i="1"/>
  <c r="M5267" i="1"/>
  <c r="O5263" i="1"/>
  <c r="M5263" i="1"/>
  <c r="O5259" i="1"/>
  <c r="M5259" i="1"/>
  <c r="O5255" i="1"/>
  <c r="M5255" i="1"/>
  <c r="O5251" i="1"/>
  <c r="M5251" i="1"/>
  <c r="O5247" i="1"/>
  <c r="M5247" i="1"/>
  <c r="O5243" i="1"/>
  <c r="M5243" i="1"/>
  <c r="O5239" i="1"/>
  <c r="M5239" i="1"/>
  <c r="O5235" i="1"/>
  <c r="M5235" i="1"/>
  <c r="O5231" i="1"/>
  <c r="M5231" i="1"/>
  <c r="O5227" i="1"/>
  <c r="M5227" i="1"/>
  <c r="O5223" i="1"/>
  <c r="M5223" i="1"/>
  <c r="O5219" i="1"/>
  <c r="M5219" i="1"/>
  <c r="O5215" i="1"/>
  <c r="M5215" i="1"/>
  <c r="O5211" i="1"/>
  <c r="M5211" i="1"/>
  <c r="O5207" i="1"/>
  <c r="M5207" i="1"/>
  <c r="O5203" i="1"/>
  <c r="M5203" i="1"/>
  <c r="O5199" i="1"/>
  <c r="M5199" i="1"/>
  <c r="O5195" i="1"/>
  <c r="M5195" i="1"/>
  <c r="O5191" i="1"/>
  <c r="M5191" i="1"/>
  <c r="O5187" i="1"/>
  <c r="M5187" i="1"/>
  <c r="O5183" i="1"/>
  <c r="M5183" i="1"/>
  <c r="O5179" i="1"/>
  <c r="M5179" i="1"/>
  <c r="O5175" i="1"/>
  <c r="M5175" i="1"/>
  <c r="O5171" i="1"/>
  <c r="M5171" i="1"/>
  <c r="O5167" i="1"/>
  <c r="M5167" i="1"/>
  <c r="O5163" i="1"/>
  <c r="M5163" i="1"/>
  <c r="O5159" i="1"/>
  <c r="M5159" i="1"/>
  <c r="O5155" i="1"/>
  <c r="M5155" i="1"/>
  <c r="O5151" i="1"/>
  <c r="M5151" i="1"/>
  <c r="O5147" i="1"/>
  <c r="M5147" i="1"/>
  <c r="O5143" i="1"/>
  <c r="M5143" i="1"/>
  <c r="O5139" i="1"/>
  <c r="M5139" i="1"/>
  <c r="O5135" i="1"/>
  <c r="M5135" i="1"/>
  <c r="O5131" i="1"/>
  <c r="M5131" i="1"/>
  <c r="O5127" i="1"/>
  <c r="M5127" i="1"/>
  <c r="O5123" i="1"/>
  <c r="M5123" i="1"/>
  <c r="O5119" i="1"/>
  <c r="M5119" i="1"/>
  <c r="O5115" i="1"/>
  <c r="M5115" i="1"/>
  <c r="O5111" i="1"/>
  <c r="M5111" i="1"/>
  <c r="O5107" i="1"/>
  <c r="M5107" i="1"/>
  <c r="O5103" i="1"/>
  <c r="M5103" i="1"/>
  <c r="O5099" i="1"/>
  <c r="M5099" i="1"/>
  <c r="O5095" i="1"/>
  <c r="M5095" i="1"/>
  <c r="O5091" i="1"/>
  <c r="M5091" i="1"/>
  <c r="O5087" i="1"/>
  <c r="M5087" i="1"/>
  <c r="O5083" i="1"/>
  <c r="M5083" i="1"/>
  <c r="O5079" i="1"/>
  <c r="M5079" i="1"/>
  <c r="O5075" i="1"/>
  <c r="M5075" i="1"/>
  <c r="O5071" i="1"/>
  <c r="M5071" i="1"/>
  <c r="O5067" i="1"/>
  <c r="M5067" i="1"/>
  <c r="O5063" i="1"/>
  <c r="M5063" i="1"/>
  <c r="O5059" i="1"/>
  <c r="M5059" i="1"/>
  <c r="O5055" i="1"/>
  <c r="M5055" i="1"/>
  <c r="O5051" i="1"/>
  <c r="M5051" i="1"/>
  <c r="O5047" i="1"/>
  <c r="M5047" i="1"/>
  <c r="O5043" i="1"/>
  <c r="M5043" i="1"/>
  <c r="O5039" i="1"/>
  <c r="M5039" i="1"/>
  <c r="O5035" i="1"/>
  <c r="M5035" i="1"/>
  <c r="O5031" i="1"/>
  <c r="M5031" i="1"/>
  <c r="O5027" i="1"/>
  <c r="M5027" i="1"/>
  <c r="O5023" i="1"/>
  <c r="M5023" i="1"/>
  <c r="O5019" i="1"/>
  <c r="M5019" i="1"/>
  <c r="O5015" i="1"/>
  <c r="M5015" i="1"/>
  <c r="O5011" i="1"/>
  <c r="M5011" i="1"/>
  <c r="O5007" i="1"/>
  <c r="M5007" i="1"/>
  <c r="O5003" i="1"/>
  <c r="M5003" i="1"/>
  <c r="O4999" i="1"/>
  <c r="M4999" i="1"/>
  <c r="O4995" i="1"/>
  <c r="M4995" i="1"/>
  <c r="O4991" i="1"/>
  <c r="M4991" i="1"/>
  <c r="O4987" i="1"/>
  <c r="M4987" i="1"/>
  <c r="O4983" i="1"/>
  <c r="M4983" i="1"/>
  <c r="O4979" i="1"/>
  <c r="M4979" i="1"/>
  <c r="O4975" i="1"/>
  <c r="M4975" i="1"/>
  <c r="O4971" i="1"/>
  <c r="M4971" i="1"/>
  <c r="O4967" i="1"/>
  <c r="M4967" i="1"/>
  <c r="O4963" i="1"/>
  <c r="M4963" i="1"/>
  <c r="O4959" i="1"/>
  <c r="M4959" i="1"/>
  <c r="O4955" i="1"/>
  <c r="M4955" i="1"/>
  <c r="O4951" i="1"/>
  <c r="M4951" i="1"/>
  <c r="O4947" i="1"/>
  <c r="M4947" i="1"/>
  <c r="O4943" i="1"/>
  <c r="M4943" i="1"/>
  <c r="O4939" i="1"/>
  <c r="M4939" i="1"/>
  <c r="O4935" i="1"/>
  <c r="M4935" i="1"/>
  <c r="O4931" i="1"/>
  <c r="M4931" i="1"/>
  <c r="O4927" i="1"/>
  <c r="M4927" i="1"/>
  <c r="O4923" i="1"/>
  <c r="M4923" i="1"/>
  <c r="O4919" i="1"/>
  <c r="M4919" i="1"/>
  <c r="O4915" i="1"/>
  <c r="M4915" i="1"/>
  <c r="O4911" i="1"/>
  <c r="M4911" i="1"/>
  <c r="O4907" i="1"/>
  <c r="M4907" i="1"/>
  <c r="O4903" i="1"/>
  <c r="M4903" i="1"/>
  <c r="O4899" i="1"/>
  <c r="M4899" i="1"/>
  <c r="O4895" i="1"/>
  <c r="M4895" i="1"/>
  <c r="O4891" i="1"/>
  <c r="M4891" i="1"/>
  <c r="O4887" i="1"/>
  <c r="M4887" i="1"/>
  <c r="O4883" i="1"/>
  <c r="M4883" i="1"/>
  <c r="O4879" i="1"/>
  <c r="M4879" i="1"/>
  <c r="O4875" i="1"/>
  <c r="M4875" i="1"/>
  <c r="O4871" i="1"/>
  <c r="M4871" i="1"/>
  <c r="O4867" i="1"/>
  <c r="M4867" i="1"/>
  <c r="O4863" i="1"/>
  <c r="M4863" i="1"/>
  <c r="O4859" i="1"/>
  <c r="M4859" i="1"/>
  <c r="O4855" i="1"/>
  <c r="M4855" i="1"/>
  <c r="O4851" i="1"/>
  <c r="M4851" i="1"/>
  <c r="O4847" i="1"/>
  <c r="M4847" i="1"/>
  <c r="O4843" i="1"/>
  <c r="M4843" i="1"/>
  <c r="O4839" i="1"/>
  <c r="M4839" i="1"/>
  <c r="O4835" i="1"/>
  <c r="M4835" i="1"/>
  <c r="O4831" i="1"/>
  <c r="M4831" i="1"/>
  <c r="O4827" i="1"/>
  <c r="M4827" i="1"/>
  <c r="O4823" i="1"/>
  <c r="M4823" i="1"/>
  <c r="O4819" i="1"/>
  <c r="M4819" i="1"/>
  <c r="O4815" i="1"/>
  <c r="M4815" i="1"/>
  <c r="O4811" i="1"/>
  <c r="M4811" i="1"/>
  <c r="O4807" i="1"/>
  <c r="M4807" i="1"/>
  <c r="O4803" i="1"/>
  <c r="M4803" i="1"/>
  <c r="O4799" i="1"/>
  <c r="M4799" i="1"/>
  <c r="O4795" i="1"/>
  <c r="M4795" i="1"/>
  <c r="O4791" i="1"/>
  <c r="M4791" i="1"/>
  <c r="O4787" i="1"/>
  <c r="M4787" i="1"/>
  <c r="O4783" i="1"/>
  <c r="M4783" i="1"/>
  <c r="O4779" i="1"/>
  <c r="M4779" i="1"/>
  <c r="O4775" i="1"/>
  <c r="M4775" i="1"/>
  <c r="O4771" i="1"/>
  <c r="M4771" i="1"/>
  <c r="O4767" i="1"/>
  <c r="M4767" i="1"/>
  <c r="O4763" i="1"/>
  <c r="M4763" i="1"/>
  <c r="O4759" i="1"/>
  <c r="M4759" i="1"/>
  <c r="O4755" i="1"/>
  <c r="M4755" i="1"/>
  <c r="O4751" i="1"/>
  <c r="M4751" i="1"/>
  <c r="O4747" i="1"/>
  <c r="M4747" i="1"/>
  <c r="O4743" i="1"/>
  <c r="M4743" i="1"/>
  <c r="O4739" i="1"/>
  <c r="M4739" i="1"/>
  <c r="O4735" i="1"/>
  <c r="M4735" i="1"/>
  <c r="O4731" i="1"/>
  <c r="M4731" i="1"/>
  <c r="O4727" i="1"/>
  <c r="M4727" i="1"/>
  <c r="O4723" i="1"/>
  <c r="M4723" i="1"/>
  <c r="O4719" i="1"/>
  <c r="M4719" i="1"/>
  <c r="O4715" i="1"/>
  <c r="M4715" i="1"/>
  <c r="O4711" i="1"/>
  <c r="M4711" i="1"/>
  <c r="O4707" i="1"/>
  <c r="M4707" i="1"/>
  <c r="O4703" i="1"/>
  <c r="M4703" i="1"/>
  <c r="O4699" i="1"/>
  <c r="M4699" i="1"/>
  <c r="O4695" i="1"/>
  <c r="M4695" i="1"/>
  <c r="O4691" i="1"/>
  <c r="M4691" i="1"/>
  <c r="O4687" i="1"/>
  <c r="M4687" i="1"/>
  <c r="O4683" i="1"/>
  <c r="M4683" i="1"/>
  <c r="O4679" i="1"/>
  <c r="M4679" i="1"/>
  <c r="O4675" i="1"/>
  <c r="M4675" i="1"/>
  <c r="O4671" i="1"/>
  <c r="M4671" i="1"/>
  <c r="O4667" i="1"/>
  <c r="M4667" i="1"/>
  <c r="O4663" i="1"/>
  <c r="M4663" i="1"/>
  <c r="O4659" i="1"/>
  <c r="M4659" i="1"/>
  <c r="O4655" i="1"/>
  <c r="M4655" i="1"/>
  <c r="O4651" i="1"/>
  <c r="M4651" i="1"/>
  <c r="O4647" i="1"/>
  <c r="M4647" i="1"/>
  <c r="O4643" i="1"/>
  <c r="M4643" i="1"/>
  <c r="O4639" i="1"/>
  <c r="M4639" i="1"/>
  <c r="O4635" i="1"/>
  <c r="M4635" i="1"/>
  <c r="O4631" i="1"/>
  <c r="M4631" i="1"/>
  <c r="O4627" i="1"/>
  <c r="M4627" i="1"/>
  <c r="O4623" i="1"/>
  <c r="M4623" i="1"/>
  <c r="O4619" i="1"/>
  <c r="M4619" i="1"/>
  <c r="O4615" i="1"/>
  <c r="M4615" i="1"/>
  <c r="O4611" i="1"/>
  <c r="M4611" i="1"/>
  <c r="O4607" i="1"/>
  <c r="M4607" i="1"/>
  <c r="O4603" i="1"/>
  <c r="M4603" i="1"/>
  <c r="O4599" i="1"/>
  <c r="M4599" i="1"/>
  <c r="O4595" i="1"/>
  <c r="M4595" i="1"/>
  <c r="O4591" i="1"/>
  <c r="M4591" i="1"/>
  <c r="O4587" i="1"/>
  <c r="M4587" i="1"/>
  <c r="O4583" i="1"/>
  <c r="M4583" i="1"/>
  <c r="O4579" i="1"/>
  <c r="M4579" i="1"/>
  <c r="O4575" i="1"/>
  <c r="M4575" i="1"/>
  <c r="O4571" i="1"/>
  <c r="M4571" i="1"/>
  <c r="O4567" i="1"/>
  <c r="M4567" i="1"/>
  <c r="O4563" i="1"/>
  <c r="M4563" i="1"/>
  <c r="O4559" i="1"/>
  <c r="M4559" i="1"/>
  <c r="O4555" i="1"/>
  <c r="M4555" i="1"/>
  <c r="O4551" i="1"/>
  <c r="M4551" i="1"/>
  <c r="O4547" i="1"/>
  <c r="M4547" i="1"/>
  <c r="O4543" i="1"/>
  <c r="M4543" i="1"/>
  <c r="O4539" i="1"/>
  <c r="M4539" i="1"/>
  <c r="O4535" i="1"/>
  <c r="M4535" i="1"/>
  <c r="O4531" i="1"/>
  <c r="M4531" i="1"/>
  <c r="O4527" i="1"/>
  <c r="M4527" i="1"/>
  <c r="O4523" i="1"/>
  <c r="M4523" i="1"/>
  <c r="O4519" i="1"/>
  <c r="M4519" i="1"/>
  <c r="O4515" i="1"/>
  <c r="M4515" i="1"/>
  <c r="O4511" i="1"/>
  <c r="M4511" i="1"/>
  <c r="O4507" i="1"/>
  <c r="M4507" i="1"/>
  <c r="O4503" i="1"/>
  <c r="M4503" i="1"/>
  <c r="O4499" i="1"/>
  <c r="M4499" i="1"/>
  <c r="O4495" i="1"/>
  <c r="M4495" i="1"/>
  <c r="O4491" i="1"/>
  <c r="M4491" i="1"/>
  <c r="O4487" i="1"/>
  <c r="M4487" i="1"/>
  <c r="O4483" i="1"/>
  <c r="M4483" i="1"/>
  <c r="O4479" i="1"/>
  <c r="M4479" i="1"/>
  <c r="O4475" i="1"/>
  <c r="M4475" i="1"/>
  <c r="O4471" i="1"/>
  <c r="M4471" i="1"/>
  <c r="O4467" i="1"/>
  <c r="M4467" i="1"/>
  <c r="O4463" i="1"/>
  <c r="M4463" i="1"/>
  <c r="O4459" i="1"/>
  <c r="M4459" i="1"/>
  <c r="O4455" i="1"/>
  <c r="M4455" i="1"/>
  <c r="O4451" i="1"/>
  <c r="M4451" i="1"/>
  <c r="O4447" i="1"/>
  <c r="M4447" i="1"/>
  <c r="O4443" i="1"/>
  <c r="M4443" i="1"/>
  <c r="O4439" i="1"/>
  <c r="M4439" i="1"/>
  <c r="O4435" i="1"/>
  <c r="M4435" i="1"/>
  <c r="O4431" i="1"/>
  <c r="M4431" i="1"/>
  <c r="O4427" i="1"/>
  <c r="M4427" i="1"/>
  <c r="O4423" i="1"/>
  <c r="M4423" i="1"/>
  <c r="O4419" i="1"/>
  <c r="M4419" i="1"/>
  <c r="O4415" i="1"/>
  <c r="M4415" i="1"/>
  <c r="O4411" i="1"/>
  <c r="M4411" i="1"/>
  <c r="O4407" i="1"/>
  <c r="M4407" i="1"/>
  <c r="O4403" i="1"/>
  <c r="M4403" i="1"/>
  <c r="O4399" i="1"/>
  <c r="M4399" i="1"/>
  <c r="O4395" i="1"/>
  <c r="M4395" i="1"/>
  <c r="O4391" i="1"/>
  <c r="M4391" i="1"/>
  <c r="O4387" i="1"/>
  <c r="M4387" i="1"/>
  <c r="O4383" i="1"/>
  <c r="M4383" i="1"/>
  <c r="O4379" i="1"/>
  <c r="M4379" i="1"/>
  <c r="O4375" i="1"/>
  <c r="M4375" i="1"/>
  <c r="O4371" i="1"/>
  <c r="M4371" i="1"/>
  <c r="O4367" i="1"/>
  <c r="M4367" i="1"/>
  <c r="O4363" i="1"/>
  <c r="M4363" i="1"/>
  <c r="O4359" i="1"/>
  <c r="M4359" i="1"/>
  <c r="O4355" i="1"/>
  <c r="M4355" i="1"/>
  <c r="O4351" i="1"/>
  <c r="M4351" i="1"/>
  <c r="O4347" i="1"/>
  <c r="M4347" i="1"/>
  <c r="O4343" i="1"/>
  <c r="M4343" i="1"/>
  <c r="O4339" i="1"/>
  <c r="M4339" i="1"/>
  <c r="O4335" i="1"/>
  <c r="M4335" i="1"/>
  <c r="O4331" i="1"/>
  <c r="M4331" i="1"/>
  <c r="O4327" i="1"/>
  <c r="M4327" i="1"/>
  <c r="O4323" i="1"/>
  <c r="M4323" i="1"/>
  <c r="O4319" i="1"/>
  <c r="M4319" i="1"/>
  <c r="O4315" i="1"/>
  <c r="M4315" i="1"/>
  <c r="O4311" i="1"/>
  <c r="M4311" i="1"/>
  <c r="O4307" i="1"/>
  <c r="M4307" i="1"/>
  <c r="O4303" i="1"/>
  <c r="M4303" i="1"/>
  <c r="O4299" i="1"/>
  <c r="M4299" i="1"/>
  <c r="O4295" i="1"/>
  <c r="M4295" i="1"/>
  <c r="O4291" i="1"/>
  <c r="M4291" i="1"/>
  <c r="O4287" i="1"/>
  <c r="M4287" i="1"/>
  <c r="O4283" i="1"/>
  <c r="M4283" i="1"/>
  <c r="O4279" i="1"/>
  <c r="M4279" i="1"/>
  <c r="O4275" i="1"/>
  <c r="M4275" i="1"/>
  <c r="O4271" i="1"/>
  <c r="M4271" i="1"/>
  <c r="O4267" i="1"/>
  <c r="M4267" i="1"/>
  <c r="O4263" i="1"/>
  <c r="M4263" i="1"/>
  <c r="O4259" i="1"/>
  <c r="M4259" i="1"/>
  <c r="O4255" i="1"/>
  <c r="M4255" i="1"/>
  <c r="O4251" i="1"/>
  <c r="M4251" i="1"/>
  <c r="O4247" i="1"/>
  <c r="M4247" i="1"/>
  <c r="O4243" i="1"/>
  <c r="M4243" i="1"/>
  <c r="O4239" i="1"/>
  <c r="M4239" i="1"/>
  <c r="O4235" i="1"/>
  <c r="M4235" i="1"/>
  <c r="O4231" i="1"/>
  <c r="M4231" i="1"/>
  <c r="O4227" i="1"/>
  <c r="M4227" i="1"/>
  <c r="O4223" i="1"/>
  <c r="M4223" i="1"/>
  <c r="O4219" i="1"/>
  <c r="M4219" i="1"/>
  <c r="O4215" i="1"/>
  <c r="M4215" i="1"/>
  <c r="O4211" i="1"/>
  <c r="M4211" i="1"/>
  <c r="O4207" i="1"/>
  <c r="M4207" i="1"/>
  <c r="O4203" i="1"/>
  <c r="M4203" i="1"/>
  <c r="O4199" i="1"/>
  <c r="M4199" i="1"/>
  <c r="O4195" i="1"/>
  <c r="M4195" i="1"/>
  <c r="O4191" i="1"/>
  <c r="M4191" i="1"/>
  <c r="O4187" i="1"/>
  <c r="M4187" i="1"/>
  <c r="O4183" i="1"/>
  <c r="M4183" i="1"/>
  <c r="O4179" i="1"/>
  <c r="M4179" i="1"/>
  <c r="O4175" i="1"/>
  <c r="M4175" i="1"/>
  <c r="O4171" i="1"/>
  <c r="M4171" i="1"/>
  <c r="O4167" i="1"/>
  <c r="M4167" i="1"/>
  <c r="O4163" i="1"/>
  <c r="M4163" i="1"/>
  <c r="O4159" i="1"/>
  <c r="M4159" i="1"/>
  <c r="O4155" i="1"/>
  <c r="M4155" i="1"/>
  <c r="O4151" i="1"/>
  <c r="M4151" i="1"/>
  <c r="O4147" i="1"/>
  <c r="M4147" i="1"/>
  <c r="O4143" i="1"/>
  <c r="M4143" i="1"/>
  <c r="O4139" i="1"/>
  <c r="M4139" i="1"/>
  <c r="O4135" i="1"/>
  <c r="M4135" i="1"/>
  <c r="O4131" i="1"/>
  <c r="M4131" i="1"/>
  <c r="O4127" i="1"/>
  <c r="M4127" i="1"/>
  <c r="O4123" i="1"/>
  <c r="M4123" i="1"/>
  <c r="O4119" i="1"/>
  <c r="M4119" i="1"/>
  <c r="O4115" i="1"/>
  <c r="M4115" i="1"/>
  <c r="O4111" i="1"/>
  <c r="M4111" i="1"/>
  <c r="O4107" i="1"/>
  <c r="M4107" i="1"/>
  <c r="O4103" i="1"/>
  <c r="M4103" i="1"/>
  <c r="O4099" i="1"/>
  <c r="M4099" i="1"/>
  <c r="O4095" i="1"/>
  <c r="M4095" i="1"/>
  <c r="O4091" i="1"/>
  <c r="M4091" i="1"/>
  <c r="O4087" i="1"/>
  <c r="M4087" i="1"/>
  <c r="O4083" i="1"/>
  <c r="M4083" i="1"/>
  <c r="O4079" i="1"/>
  <c r="M4079" i="1"/>
  <c r="O4075" i="1"/>
  <c r="M4075" i="1"/>
  <c r="O4071" i="1"/>
  <c r="M4071" i="1"/>
  <c r="O4067" i="1"/>
  <c r="M4067" i="1"/>
  <c r="O4063" i="1"/>
  <c r="M4063" i="1"/>
  <c r="O4059" i="1"/>
  <c r="M4059" i="1"/>
  <c r="O4055" i="1"/>
  <c r="M4055" i="1"/>
  <c r="O4051" i="1"/>
  <c r="M4051" i="1"/>
  <c r="O4047" i="1"/>
  <c r="M4047" i="1"/>
  <c r="O4043" i="1"/>
  <c r="M4043" i="1"/>
  <c r="O4039" i="1"/>
  <c r="M4039" i="1"/>
  <c r="O4035" i="1"/>
  <c r="M4035" i="1"/>
  <c r="O4031" i="1"/>
  <c r="M4031" i="1"/>
  <c r="O4027" i="1"/>
  <c r="M4027" i="1"/>
  <c r="O4023" i="1"/>
  <c r="M4023" i="1"/>
  <c r="O4019" i="1"/>
  <c r="M4019" i="1"/>
  <c r="O4015" i="1"/>
  <c r="M4015" i="1"/>
  <c r="O4011" i="1"/>
  <c r="M4011" i="1"/>
  <c r="O4007" i="1"/>
  <c r="M4007" i="1"/>
  <c r="O4003" i="1"/>
  <c r="M4003" i="1"/>
  <c r="O3999" i="1"/>
  <c r="M3999" i="1"/>
  <c r="O3995" i="1"/>
  <c r="M3995" i="1"/>
  <c r="O3991" i="1"/>
  <c r="M3991" i="1"/>
  <c r="O3987" i="1"/>
  <c r="M3987" i="1"/>
  <c r="O3983" i="1"/>
  <c r="M3983" i="1"/>
  <c r="O3979" i="1"/>
  <c r="M3979" i="1"/>
  <c r="O3975" i="1"/>
  <c r="M3975" i="1"/>
  <c r="O3971" i="1"/>
  <c r="M3971" i="1"/>
  <c r="O3967" i="1"/>
  <c r="M3967" i="1"/>
  <c r="O3963" i="1"/>
  <c r="M3963" i="1"/>
  <c r="O3959" i="1"/>
  <c r="M3959" i="1"/>
  <c r="O3955" i="1"/>
  <c r="M3955" i="1"/>
  <c r="O3951" i="1"/>
  <c r="M3951" i="1"/>
  <c r="O3947" i="1"/>
  <c r="M3947" i="1"/>
  <c r="O3943" i="1"/>
  <c r="M3943" i="1"/>
  <c r="O3939" i="1"/>
  <c r="M3939" i="1"/>
  <c r="O3935" i="1"/>
  <c r="M3935" i="1"/>
  <c r="O3931" i="1"/>
  <c r="M3931" i="1"/>
  <c r="O3927" i="1"/>
  <c r="M3927" i="1"/>
  <c r="O3923" i="1"/>
  <c r="M3923" i="1"/>
  <c r="O3919" i="1"/>
  <c r="M3919" i="1"/>
  <c r="O3915" i="1"/>
  <c r="M3915" i="1"/>
  <c r="O3911" i="1"/>
  <c r="M3911" i="1"/>
  <c r="O3907" i="1"/>
  <c r="M3907" i="1"/>
  <c r="O3903" i="1"/>
  <c r="M3903" i="1"/>
  <c r="O3899" i="1"/>
  <c r="M3899" i="1"/>
  <c r="O3895" i="1"/>
  <c r="M3895" i="1"/>
  <c r="O3891" i="1"/>
  <c r="M3891" i="1"/>
  <c r="O3887" i="1"/>
  <c r="M3887" i="1"/>
  <c r="O3883" i="1"/>
  <c r="M3883" i="1"/>
  <c r="O3879" i="1"/>
  <c r="M3879" i="1"/>
  <c r="O3875" i="1"/>
  <c r="M3875" i="1"/>
  <c r="O3871" i="1"/>
  <c r="M3871" i="1"/>
  <c r="O3867" i="1"/>
  <c r="M3867" i="1"/>
  <c r="O3863" i="1"/>
  <c r="M3863" i="1"/>
  <c r="O3859" i="1"/>
  <c r="M3859" i="1"/>
  <c r="O3855" i="1"/>
  <c r="M3855" i="1"/>
  <c r="O3851" i="1"/>
  <c r="M3851" i="1"/>
  <c r="O3847" i="1"/>
  <c r="M3847" i="1"/>
  <c r="O3843" i="1"/>
  <c r="M3843" i="1"/>
  <c r="O3839" i="1"/>
  <c r="M3839" i="1"/>
  <c r="O3835" i="1"/>
  <c r="M3835" i="1"/>
  <c r="O3831" i="1"/>
  <c r="M3831" i="1"/>
  <c r="O3827" i="1"/>
  <c r="M3827" i="1"/>
  <c r="O3823" i="1"/>
  <c r="M3823" i="1"/>
  <c r="O3819" i="1"/>
  <c r="M3819" i="1"/>
  <c r="O3815" i="1"/>
  <c r="M3815" i="1"/>
  <c r="O3811" i="1"/>
  <c r="M3811" i="1"/>
  <c r="O3807" i="1"/>
  <c r="M3807" i="1"/>
  <c r="O3803" i="1"/>
  <c r="M3803" i="1"/>
  <c r="O3799" i="1"/>
  <c r="M3799" i="1"/>
  <c r="O3795" i="1"/>
  <c r="M3795" i="1"/>
  <c r="O3791" i="1"/>
  <c r="M3791" i="1"/>
  <c r="O3787" i="1"/>
  <c r="M3787" i="1"/>
  <c r="O3783" i="1"/>
  <c r="M3783" i="1"/>
  <c r="O3779" i="1"/>
  <c r="M3779" i="1"/>
  <c r="O3775" i="1"/>
  <c r="M3775" i="1"/>
  <c r="O3771" i="1"/>
  <c r="M3771" i="1"/>
  <c r="O3767" i="1"/>
  <c r="M3767" i="1"/>
  <c r="O3763" i="1"/>
  <c r="M3763" i="1"/>
  <c r="O3759" i="1"/>
  <c r="M3759" i="1"/>
  <c r="O3755" i="1"/>
  <c r="M3755" i="1"/>
  <c r="O3751" i="1"/>
  <c r="M3751" i="1"/>
  <c r="O3747" i="1"/>
  <c r="M3747" i="1"/>
  <c r="O3743" i="1"/>
  <c r="M3743" i="1"/>
  <c r="O3739" i="1"/>
  <c r="M3739" i="1"/>
  <c r="O3735" i="1"/>
  <c r="M3735" i="1"/>
  <c r="O3731" i="1"/>
  <c r="M3731" i="1"/>
  <c r="O3727" i="1"/>
  <c r="M3727" i="1"/>
  <c r="O3723" i="1"/>
  <c r="M3723" i="1"/>
  <c r="O3719" i="1"/>
  <c r="M3719" i="1"/>
  <c r="O3715" i="1"/>
  <c r="M3715" i="1"/>
  <c r="O3711" i="1"/>
  <c r="M3711" i="1"/>
  <c r="O3707" i="1"/>
  <c r="M3707" i="1"/>
  <c r="O3703" i="1"/>
  <c r="M3703" i="1"/>
  <c r="O3699" i="1"/>
  <c r="M3699" i="1"/>
  <c r="O3695" i="1"/>
  <c r="M3695" i="1"/>
  <c r="O3691" i="1"/>
  <c r="M3691" i="1"/>
  <c r="O3687" i="1"/>
  <c r="M3687" i="1"/>
  <c r="O3683" i="1"/>
  <c r="M3683" i="1"/>
  <c r="O3679" i="1"/>
  <c r="M3679" i="1"/>
  <c r="O3675" i="1"/>
  <c r="M3675" i="1"/>
  <c r="O3671" i="1"/>
  <c r="M3671" i="1"/>
  <c r="O3667" i="1"/>
  <c r="M3667" i="1"/>
  <c r="O3663" i="1"/>
  <c r="M3663" i="1"/>
  <c r="O3659" i="1"/>
  <c r="M3659" i="1"/>
  <c r="O3655" i="1"/>
  <c r="M3655" i="1"/>
  <c r="O3651" i="1"/>
  <c r="M3651" i="1"/>
  <c r="O3647" i="1"/>
  <c r="M3647" i="1"/>
  <c r="O3643" i="1"/>
  <c r="M3643" i="1"/>
  <c r="O3639" i="1"/>
  <c r="M3639" i="1"/>
  <c r="O3635" i="1"/>
  <c r="M3635" i="1"/>
  <c r="O3631" i="1"/>
  <c r="M3631" i="1"/>
  <c r="O3627" i="1"/>
  <c r="M3627" i="1"/>
  <c r="O3623" i="1"/>
  <c r="M3623" i="1"/>
  <c r="O3619" i="1"/>
  <c r="M3619" i="1"/>
  <c r="O3615" i="1"/>
  <c r="M3615" i="1"/>
  <c r="O3611" i="1"/>
  <c r="M3611" i="1"/>
  <c r="O3607" i="1"/>
  <c r="M3607" i="1"/>
  <c r="O3603" i="1"/>
  <c r="M3603" i="1"/>
  <c r="O3599" i="1"/>
  <c r="M3599" i="1"/>
  <c r="O3595" i="1"/>
  <c r="M3595" i="1"/>
  <c r="O3591" i="1"/>
  <c r="M3591" i="1"/>
  <c r="O3587" i="1"/>
  <c r="M3587" i="1"/>
  <c r="O3583" i="1"/>
  <c r="M3583" i="1"/>
  <c r="O3579" i="1"/>
  <c r="M3579" i="1"/>
  <c r="O3575" i="1"/>
  <c r="M3575" i="1"/>
  <c r="O3571" i="1"/>
  <c r="M3571" i="1"/>
  <c r="O3567" i="1"/>
  <c r="M3567" i="1"/>
  <c r="O3563" i="1"/>
  <c r="M3563" i="1"/>
  <c r="O3559" i="1"/>
  <c r="M3559" i="1"/>
  <c r="O3555" i="1"/>
  <c r="M3555" i="1"/>
  <c r="O3551" i="1"/>
  <c r="M3551" i="1"/>
  <c r="O3547" i="1"/>
  <c r="M3547" i="1"/>
  <c r="O3543" i="1"/>
  <c r="M3543" i="1"/>
  <c r="O3539" i="1"/>
  <c r="M3539" i="1"/>
  <c r="O3535" i="1"/>
  <c r="M3535" i="1"/>
  <c r="O3531" i="1"/>
  <c r="M3531" i="1"/>
  <c r="O3527" i="1"/>
  <c r="M3527" i="1"/>
  <c r="O3523" i="1"/>
  <c r="M3523" i="1"/>
  <c r="O3519" i="1"/>
  <c r="M3519" i="1"/>
  <c r="O3515" i="1"/>
  <c r="M3515" i="1"/>
  <c r="O3511" i="1"/>
  <c r="M3511" i="1"/>
  <c r="O3507" i="1"/>
  <c r="M3507" i="1"/>
  <c r="O3503" i="1"/>
  <c r="M3503" i="1"/>
  <c r="O3499" i="1"/>
  <c r="M3499" i="1"/>
  <c r="O3495" i="1"/>
  <c r="M3495" i="1"/>
  <c r="O3491" i="1"/>
  <c r="M3491" i="1"/>
  <c r="O3487" i="1"/>
  <c r="M3487" i="1"/>
  <c r="O3483" i="1"/>
  <c r="M3483" i="1"/>
  <c r="O3479" i="1"/>
  <c r="M3479" i="1"/>
  <c r="O3475" i="1"/>
  <c r="M3475" i="1"/>
  <c r="O3471" i="1"/>
  <c r="M3471" i="1"/>
  <c r="O3467" i="1"/>
  <c r="M3467" i="1"/>
  <c r="O3463" i="1"/>
  <c r="M3463" i="1"/>
  <c r="O3459" i="1"/>
  <c r="M3459" i="1"/>
  <c r="O3455" i="1"/>
  <c r="M3455" i="1"/>
  <c r="O3451" i="1"/>
  <c r="M3451" i="1"/>
  <c r="O3447" i="1"/>
  <c r="M3447" i="1"/>
  <c r="O3443" i="1"/>
  <c r="M3443" i="1"/>
  <c r="O3439" i="1"/>
  <c r="M3439" i="1"/>
  <c r="O3435" i="1"/>
  <c r="M3435" i="1"/>
  <c r="O3431" i="1"/>
  <c r="M3431" i="1"/>
  <c r="O3427" i="1"/>
  <c r="M3427" i="1"/>
  <c r="O3423" i="1"/>
  <c r="M3423" i="1"/>
  <c r="O3419" i="1"/>
  <c r="M3419" i="1"/>
  <c r="O3415" i="1"/>
  <c r="M3415" i="1"/>
  <c r="O3411" i="1"/>
  <c r="M3411" i="1"/>
  <c r="O3407" i="1"/>
  <c r="M3407" i="1"/>
  <c r="O3403" i="1"/>
  <c r="M3403" i="1"/>
  <c r="O3399" i="1"/>
  <c r="M3399" i="1"/>
  <c r="O3395" i="1"/>
  <c r="M3395" i="1"/>
  <c r="O3391" i="1"/>
  <c r="M3391" i="1"/>
  <c r="O3387" i="1"/>
  <c r="M3387" i="1"/>
  <c r="O3383" i="1"/>
  <c r="M3383" i="1"/>
  <c r="O3379" i="1"/>
  <c r="M3379" i="1"/>
  <c r="O3375" i="1"/>
  <c r="M3375" i="1"/>
  <c r="O3371" i="1"/>
  <c r="M3371" i="1"/>
  <c r="O3367" i="1"/>
  <c r="M3367" i="1"/>
  <c r="O3363" i="1"/>
  <c r="M3363" i="1"/>
  <c r="O3359" i="1"/>
  <c r="M3359" i="1"/>
  <c r="O3355" i="1"/>
  <c r="M3355" i="1"/>
  <c r="O3351" i="1"/>
  <c r="M3351" i="1"/>
  <c r="O3347" i="1"/>
  <c r="M3347" i="1"/>
  <c r="O3343" i="1"/>
  <c r="M3343" i="1"/>
  <c r="O3339" i="1"/>
  <c r="M3339" i="1"/>
  <c r="O3335" i="1"/>
  <c r="M3335" i="1"/>
  <c r="O3331" i="1"/>
  <c r="M3331" i="1"/>
  <c r="O3327" i="1"/>
  <c r="M3327" i="1"/>
  <c r="O3323" i="1"/>
  <c r="M3323" i="1"/>
  <c r="O3319" i="1"/>
  <c r="M3319" i="1"/>
  <c r="O3315" i="1"/>
  <c r="M3315" i="1"/>
  <c r="O3311" i="1"/>
  <c r="M3311" i="1"/>
  <c r="O3307" i="1"/>
  <c r="M3307" i="1"/>
  <c r="O3303" i="1"/>
  <c r="M3303" i="1"/>
  <c r="O3299" i="1"/>
  <c r="M3299" i="1"/>
  <c r="O3295" i="1"/>
  <c r="M3295" i="1"/>
  <c r="O3291" i="1"/>
  <c r="M3291" i="1"/>
  <c r="O3287" i="1"/>
  <c r="M3287" i="1"/>
  <c r="O3283" i="1"/>
  <c r="M3283" i="1"/>
  <c r="O3279" i="1"/>
  <c r="M3279" i="1"/>
  <c r="O3275" i="1"/>
  <c r="M3275" i="1"/>
  <c r="O3271" i="1"/>
  <c r="M3271" i="1"/>
  <c r="O3267" i="1"/>
  <c r="M3267" i="1"/>
  <c r="O3263" i="1"/>
  <c r="M3263" i="1"/>
  <c r="O3259" i="1"/>
  <c r="M3259" i="1"/>
  <c r="O3255" i="1"/>
  <c r="M3255" i="1"/>
  <c r="O3251" i="1"/>
  <c r="M3251" i="1"/>
  <c r="O3247" i="1"/>
  <c r="M3247" i="1"/>
  <c r="O3243" i="1"/>
  <c r="M3243" i="1"/>
  <c r="O3239" i="1"/>
  <c r="M3239" i="1"/>
  <c r="O3235" i="1"/>
  <c r="M3235" i="1"/>
  <c r="O3231" i="1"/>
  <c r="M3231" i="1"/>
  <c r="O3227" i="1"/>
  <c r="M3227" i="1"/>
  <c r="O3223" i="1"/>
  <c r="M3223" i="1"/>
  <c r="O3219" i="1"/>
  <c r="M3219" i="1"/>
  <c r="O3215" i="1"/>
  <c r="M3215" i="1"/>
  <c r="O3211" i="1"/>
  <c r="M3211" i="1"/>
  <c r="O3207" i="1"/>
  <c r="M3207" i="1"/>
  <c r="O3203" i="1"/>
  <c r="M3203" i="1"/>
  <c r="O3199" i="1"/>
  <c r="M3199" i="1"/>
  <c r="O3195" i="1"/>
  <c r="M3195" i="1"/>
  <c r="O3191" i="1"/>
  <c r="M3191" i="1"/>
  <c r="O3187" i="1"/>
  <c r="M3187" i="1"/>
  <c r="O3183" i="1"/>
  <c r="M3183" i="1"/>
  <c r="O3179" i="1"/>
  <c r="M3179" i="1"/>
  <c r="O3175" i="1"/>
  <c r="M3175" i="1"/>
  <c r="O3171" i="1"/>
  <c r="M3171" i="1"/>
  <c r="O3167" i="1"/>
  <c r="M3167" i="1"/>
  <c r="O3163" i="1"/>
  <c r="M3163" i="1"/>
  <c r="O3159" i="1"/>
  <c r="M3159" i="1"/>
  <c r="O3155" i="1"/>
  <c r="M3155" i="1"/>
  <c r="O3151" i="1"/>
  <c r="M3151" i="1"/>
  <c r="M9647" i="1"/>
  <c r="M9615" i="1"/>
  <c r="M9583" i="1"/>
  <c r="M9551" i="1"/>
  <c r="M9519" i="1"/>
  <c r="M9487" i="1"/>
  <c r="M9455" i="1"/>
  <c r="M9423" i="1"/>
  <c r="M9391" i="1"/>
  <c r="M9359" i="1"/>
  <c r="M9327" i="1"/>
  <c r="M9295" i="1"/>
  <c r="M9263" i="1"/>
  <c r="M9231" i="1"/>
  <c r="M9199" i="1"/>
  <c r="M9167" i="1"/>
  <c r="M9135" i="1"/>
  <c r="M9094" i="1"/>
  <c r="M9030" i="1"/>
  <c r="M8966" i="1"/>
  <c r="M8902" i="1"/>
  <c r="M8838" i="1"/>
  <c r="M8774" i="1"/>
  <c r="M8710" i="1"/>
  <c r="M8646" i="1"/>
  <c r="M8582" i="1"/>
  <c r="M8518" i="1"/>
  <c r="M8454" i="1"/>
  <c r="M8390" i="1"/>
  <c r="M8326" i="1"/>
  <c r="M8262" i="1"/>
  <c r="M8198" i="1"/>
  <c r="M8134" i="1"/>
  <c r="M8070" i="1"/>
  <c r="M8002" i="1"/>
  <c r="M7917" i="1"/>
  <c r="M7832" i="1"/>
  <c r="M7746" i="1"/>
  <c r="M7661" i="1"/>
  <c r="M7576" i="1"/>
  <c r="M7490" i="1"/>
  <c r="M7309" i="1"/>
  <c r="M7181" i="1"/>
  <c r="M7053" i="1"/>
  <c r="M6925" i="1"/>
  <c r="M6797" i="1"/>
  <c r="M6669" i="1"/>
  <c r="M6541" i="1"/>
  <c r="M6413" i="1"/>
  <c r="M6285" i="1"/>
  <c r="M6157" i="1"/>
  <c r="M6029" i="1"/>
  <c r="M5901" i="1"/>
  <c r="M5773" i="1"/>
  <c r="M5518" i="1"/>
  <c r="M5262" i="1"/>
  <c r="M5006" i="1"/>
  <c r="M4750" i="1"/>
  <c r="M4494" i="1"/>
  <c r="M4286" i="1"/>
  <c r="M4158" i="1"/>
  <c r="M4030" i="1"/>
  <c r="M3882" i="1"/>
  <c r="M3626" i="1"/>
  <c r="M3370" i="1"/>
  <c r="M3114" i="1"/>
  <c r="M2858" i="1"/>
  <c r="M2602" i="1"/>
  <c r="O8833" i="1"/>
  <c r="M8833" i="1"/>
  <c r="O8825" i="1"/>
  <c r="M8825" i="1"/>
  <c r="O8813" i="1"/>
  <c r="M8813" i="1"/>
  <c r="O8805" i="1"/>
  <c r="M8805" i="1"/>
  <c r="O8797" i="1"/>
  <c r="M8797" i="1"/>
  <c r="O8789" i="1"/>
  <c r="M8789" i="1"/>
  <c r="O8781" i="1"/>
  <c r="M8781" i="1"/>
  <c r="O8769" i="1"/>
  <c r="M8769" i="1"/>
  <c r="O8761" i="1"/>
  <c r="M8761" i="1"/>
  <c r="O8749" i="1"/>
  <c r="M8749" i="1"/>
  <c r="O8741" i="1"/>
  <c r="M8741" i="1"/>
  <c r="O8729" i="1"/>
  <c r="M8729" i="1"/>
  <c r="O8721" i="1"/>
  <c r="M8721" i="1"/>
  <c r="O8713" i="1"/>
  <c r="M8713" i="1"/>
  <c r="O8701" i="1"/>
  <c r="M8701" i="1"/>
  <c r="O8693" i="1"/>
  <c r="M8693" i="1"/>
  <c r="O8685" i="1"/>
  <c r="M8685" i="1"/>
  <c r="O8645" i="1"/>
  <c r="M8645" i="1"/>
  <c r="O8633" i="1"/>
  <c r="M8633" i="1"/>
  <c r="O8625" i="1"/>
  <c r="M8625" i="1"/>
  <c r="O8613" i="1"/>
  <c r="M8613" i="1"/>
  <c r="O8605" i="1"/>
  <c r="M8605" i="1"/>
  <c r="O8589" i="1"/>
  <c r="M8589" i="1"/>
  <c r="O8581" i="1"/>
  <c r="M8581" i="1"/>
  <c r="O8569" i="1"/>
  <c r="M8569" i="1"/>
  <c r="O8565" i="1"/>
  <c r="M8565" i="1"/>
  <c r="O8553" i="1"/>
  <c r="M8553" i="1"/>
  <c r="O8545" i="1"/>
  <c r="M8545" i="1"/>
  <c r="O8537" i="1"/>
  <c r="M8537" i="1"/>
  <c r="O8521" i="1"/>
  <c r="M8521" i="1"/>
  <c r="O8513" i="1"/>
  <c r="M8513" i="1"/>
  <c r="O8501" i="1"/>
  <c r="M8501" i="1"/>
  <c r="O8493" i="1"/>
  <c r="M8493" i="1"/>
  <c r="O8481" i="1"/>
  <c r="M8481" i="1"/>
  <c r="O8473" i="1"/>
  <c r="M8473" i="1"/>
  <c r="O8461" i="1"/>
  <c r="M8461" i="1"/>
  <c r="O8453" i="1"/>
  <c r="M8453" i="1"/>
  <c r="O8441" i="1"/>
  <c r="M8441" i="1"/>
  <c r="O8433" i="1"/>
  <c r="M8433" i="1"/>
  <c r="O8425" i="1"/>
  <c r="M8425" i="1"/>
  <c r="O8417" i="1"/>
  <c r="M8417" i="1"/>
  <c r="O8405" i="1"/>
  <c r="M8405" i="1"/>
  <c r="O8393" i="1"/>
  <c r="M8393" i="1"/>
  <c r="O8385" i="1"/>
  <c r="M8385" i="1"/>
  <c r="O8373" i="1"/>
  <c r="M8373" i="1"/>
  <c r="O8365" i="1"/>
  <c r="M8365" i="1"/>
  <c r="O8357" i="1"/>
  <c r="M8357" i="1"/>
  <c r="O8345" i="1"/>
  <c r="M8345" i="1"/>
  <c r="O8341" i="1"/>
  <c r="M8341" i="1"/>
  <c r="O8329" i="1"/>
  <c r="M8329" i="1"/>
  <c r="O8317" i="1"/>
  <c r="M8317" i="1"/>
  <c r="O8305" i="1"/>
  <c r="M8305" i="1"/>
  <c r="O8297" i="1"/>
  <c r="M8297" i="1"/>
  <c r="O8289" i="1"/>
  <c r="M8289" i="1"/>
  <c r="O8277" i="1"/>
  <c r="M8277" i="1"/>
  <c r="O8273" i="1"/>
  <c r="M8273" i="1"/>
  <c r="O8261" i="1"/>
  <c r="M8261" i="1"/>
  <c r="O8249" i="1"/>
  <c r="M8249" i="1"/>
  <c r="O8237" i="1"/>
  <c r="M8237" i="1"/>
  <c r="O8233" i="1"/>
  <c r="M8233" i="1"/>
  <c r="O8217" i="1"/>
  <c r="M8217" i="1"/>
  <c r="O8209" i="1"/>
  <c r="M8209" i="1"/>
  <c r="O8201" i="1"/>
  <c r="M8201" i="1"/>
  <c r="O8189" i="1"/>
  <c r="M8189" i="1"/>
  <c r="O8181" i="1"/>
  <c r="M8181" i="1"/>
  <c r="O8169" i="1"/>
  <c r="M8169" i="1"/>
  <c r="O8161" i="1"/>
  <c r="M8161" i="1"/>
  <c r="O8153" i="1"/>
  <c r="M8153" i="1"/>
  <c r="O8145" i="1"/>
  <c r="M8145" i="1"/>
  <c r="O8133" i="1"/>
  <c r="M8133" i="1"/>
  <c r="O8121" i="1"/>
  <c r="M8121" i="1"/>
  <c r="O8113" i="1"/>
  <c r="M8113" i="1"/>
  <c r="O8101" i="1"/>
  <c r="M8101" i="1"/>
  <c r="O8093" i="1"/>
  <c r="M8093" i="1"/>
  <c r="O8081" i="1"/>
  <c r="M8081" i="1"/>
  <c r="O8073" i="1"/>
  <c r="M8073" i="1"/>
  <c r="O8061" i="1"/>
  <c r="M8061" i="1"/>
  <c r="O8053" i="1"/>
  <c r="M8053" i="1"/>
  <c r="O8041" i="1"/>
  <c r="M8041" i="1"/>
  <c r="O8033" i="1"/>
  <c r="M8033" i="1"/>
  <c r="O8029" i="1"/>
  <c r="M8029" i="1"/>
  <c r="O8017" i="1"/>
  <c r="M8017" i="1"/>
  <c r="O8005" i="1"/>
  <c r="M8005" i="1"/>
  <c r="O7997" i="1"/>
  <c r="M7997" i="1"/>
  <c r="O7973" i="1"/>
  <c r="M7973" i="1"/>
  <c r="O7961" i="1"/>
  <c r="M7961" i="1"/>
  <c r="O7953" i="1"/>
  <c r="M7953" i="1"/>
  <c r="O7941" i="1"/>
  <c r="M7941" i="1"/>
  <c r="O7929" i="1"/>
  <c r="M7929" i="1"/>
  <c r="O7921" i="1"/>
  <c r="M7921" i="1"/>
  <c r="O7913" i="1"/>
  <c r="M7913" i="1"/>
  <c r="O7901" i="1"/>
  <c r="M7901" i="1"/>
  <c r="O7893" i="1"/>
  <c r="M7893" i="1"/>
  <c r="O7885" i="1"/>
  <c r="M7885" i="1"/>
  <c r="O7873" i="1"/>
  <c r="M7873" i="1"/>
  <c r="O7865" i="1"/>
  <c r="M7865" i="1"/>
  <c r="O7857" i="1"/>
  <c r="M7857" i="1"/>
  <c r="O7849" i="1"/>
  <c r="M7849" i="1"/>
  <c r="O7837" i="1"/>
  <c r="M7837" i="1"/>
  <c r="O7825" i="1"/>
  <c r="M7825" i="1"/>
  <c r="O7813" i="1"/>
  <c r="M7813" i="1"/>
  <c r="O7809" i="1"/>
  <c r="M7809" i="1"/>
  <c r="O7797" i="1"/>
  <c r="M7797" i="1"/>
  <c r="O7793" i="1"/>
  <c r="M7793" i="1"/>
  <c r="O7785" i="1"/>
  <c r="M7785" i="1"/>
  <c r="O7773" i="1"/>
  <c r="M7773" i="1"/>
  <c r="O7761" i="1"/>
  <c r="M7761" i="1"/>
  <c r="O7753" i="1"/>
  <c r="M7753" i="1"/>
  <c r="O7745" i="1"/>
  <c r="M7745" i="1"/>
  <c r="O7733" i="1"/>
  <c r="M7733" i="1"/>
  <c r="O7729" i="1"/>
  <c r="M7729" i="1"/>
  <c r="O7717" i="1"/>
  <c r="M7717" i="1"/>
  <c r="O7709" i="1"/>
  <c r="M7709" i="1"/>
  <c r="O7697" i="1"/>
  <c r="M7697" i="1"/>
  <c r="O7685" i="1"/>
  <c r="M7685" i="1"/>
  <c r="O7673" i="1"/>
  <c r="M7673" i="1"/>
  <c r="O7649" i="1"/>
  <c r="M7649" i="1"/>
  <c r="O7641" i="1"/>
  <c r="M7641" i="1"/>
  <c r="O7629" i="1"/>
  <c r="M7629" i="1"/>
  <c r="O7621" i="1"/>
  <c r="M7621" i="1"/>
  <c r="O7609" i="1"/>
  <c r="M7609" i="1"/>
  <c r="O7585" i="1"/>
  <c r="M7585" i="1"/>
  <c r="O7577" i="1"/>
  <c r="M7577" i="1"/>
  <c r="O7565" i="1"/>
  <c r="M7565" i="1"/>
  <c r="O7557" i="1"/>
  <c r="M7557" i="1"/>
  <c r="O7545" i="1"/>
  <c r="M7545" i="1"/>
  <c r="O7525" i="1"/>
  <c r="M7525" i="1"/>
  <c r="O7517" i="1"/>
  <c r="M7517" i="1"/>
  <c r="O7505" i="1"/>
  <c r="M7505" i="1"/>
  <c r="O7493" i="1"/>
  <c r="M7493" i="1"/>
  <c r="O7481" i="1"/>
  <c r="M7481" i="1"/>
  <c r="O7461" i="1"/>
  <c r="M7461" i="1"/>
  <c r="O7445" i="1"/>
  <c r="M7445" i="1"/>
  <c r="O7437" i="1"/>
  <c r="M7437" i="1"/>
  <c r="O7429" i="1"/>
  <c r="M7429" i="1"/>
  <c r="O7421" i="1"/>
  <c r="M7421" i="1"/>
  <c r="O7413" i="1"/>
  <c r="M7413" i="1"/>
  <c r="O7401" i="1"/>
  <c r="M7401" i="1"/>
  <c r="O7393" i="1"/>
  <c r="M7393" i="1"/>
  <c r="O7385" i="1"/>
  <c r="M7385" i="1"/>
  <c r="O7381" i="1"/>
  <c r="M7381" i="1"/>
  <c r="O7365" i="1"/>
  <c r="M7365" i="1"/>
  <c r="O7357" i="1"/>
  <c r="M7357" i="1"/>
  <c r="O7329" i="1"/>
  <c r="M7329" i="1"/>
  <c r="O7321" i="1"/>
  <c r="M7321" i="1"/>
  <c r="O7301" i="1"/>
  <c r="M7301" i="1"/>
  <c r="O7289" i="1"/>
  <c r="M7289" i="1"/>
  <c r="O7281" i="1"/>
  <c r="M7281" i="1"/>
  <c r="O7273" i="1"/>
  <c r="M7273" i="1"/>
  <c r="O7265" i="1"/>
  <c r="M7265" i="1"/>
  <c r="O7253" i="1"/>
  <c r="M7253" i="1"/>
  <c r="O7249" i="1"/>
  <c r="M7249" i="1"/>
  <c r="O7237" i="1"/>
  <c r="M7237" i="1"/>
  <c r="O7229" i="1"/>
  <c r="M7229" i="1"/>
  <c r="O7221" i="1"/>
  <c r="M7221" i="1"/>
  <c r="O7209" i="1"/>
  <c r="M7209" i="1"/>
  <c r="O7197" i="1"/>
  <c r="M7197" i="1"/>
  <c r="O7173" i="1"/>
  <c r="M7173" i="1"/>
  <c r="O7161" i="1"/>
  <c r="M7161" i="1"/>
  <c r="O7137" i="1"/>
  <c r="M7137" i="1"/>
  <c r="O7129" i="1"/>
  <c r="M7129" i="1"/>
  <c r="O7109" i="1"/>
  <c r="M7109" i="1"/>
  <c r="O7101" i="1"/>
  <c r="M7101" i="1"/>
  <c r="O7093" i="1"/>
  <c r="M7093" i="1"/>
  <c r="O7081" i="1"/>
  <c r="M7081" i="1"/>
  <c r="O7073" i="1"/>
  <c r="M7073" i="1"/>
  <c r="O7061" i="1"/>
  <c r="M7061" i="1"/>
  <c r="O7057" i="1"/>
  <c r="M7057" i="1"/>
  <c r="O7049" i="1"/>
  <c r="M7049" i="1"/>
  <c r="O7037" i="1"/>
  <c r="M7037" i="1"/>
  <c r="O7013" i="1"/>
  <c r="M7013" i="1"/>
  <c r="O7001" i="1"/>
  <c r="M7001" i="1"/>
  <c r="O6981" i="1"/>
  <c r="M6981" i="1"/>
  <c r="O6973" i="1"/>
  <c r="M6973" i="1"/>
  <c r="O6945" i="1"/>
  <c r="M6945" i="1"/>
  <c r="O6937" i="1"/>
  <c r="M6937" i="1"/>
  <c r="O6929" i="1"/>
  <c r="M6929" i="1"/>
  <c r="O6917" i="1"/>
  <c r="M6917" i="1"/>
  <c r="O6909" i="1"/>
  <c r="M6909" i="1"/>
  <c r="O6881" i="1"/>
  <c r="M6881" i="1"/>
  <c r="O6873" i="1"/>
  <c r="M6873" i="1"/>
  <c r="O6853" i="1"/>
  <c r="M6853" i="1"/>
  <c r="O6841" i="1"/>
  <c r="M6841" i="1"/>
  <c r="O6833" i="1"/>
  <c r="M6833" i="1"/>
  <c r="O6821" i="1"/>
  <c r="M6821" i="1"/>
  <c r="O6813" i="1"/>
  <c r="M6813" i="1"/>
  <c r="O6789" i="1"/>
  <c r="M6789" i="1"/>
  <c r="O6781" i="1"/>
  <c r="M6781" i="1"/>
  <c r="O6757" i="1"/>
  <c r="M6757" i="1"/>
  <c r="O6749" i="1"/>
  <c r="M6749" i="1"/>
  <c r="O6741" i="1"/>
  <c r="M6741" i="1"/>
  <c r="O6729" i="1"/>
  <c r="M6729" i="1"/>
  <c r="O6721" i="1"/>
  <c r="M6721" i="1"/>
  <c r="O6709" i="1"/>
  <c r="M6709" i="1"/>
  <c r="O6705" i="1"/>
  <c r="M6705" i="1"/>
  <c r="O6693" i="1"/>
  <c r="M6693" i="1"/>
  <c r="O6681" i="1"/>
  <c r="M6681" i="1"/>
  <c r="O6677" i="1"/>
  <c r="M6677" i="1"/>
  <c r="O6665" i="1"/>
  <c r="M6665" i="1"/>
  <c r="O6657" i="1"/>
  <c r="M6657" i="1"/>
  <c r="O6645" i="1"/>
  <c r="M6645" i="1"/>
  <c r="O6641" i="1"/>
  <c r="M6641" i="1"/>
  <c r="O6629" i="1"/>
  <c r="M6629" i="1"/>
  <c r="O6621" i="1"/>
  <c r="M6621" i="1"/>
  <c r="O6609" i="1"/>
  <c r="M6609" i="1"/>
  <c r="O6601" i="1"/>
  <c r="M6601" i="1"/>
  <c r="O6593" i="1"/>
  <c r="M6593" i="1"/>
  <c r="O6585" i="1"/>
  <c r="M6585" i="1"/>
  <c r="O6577" i="1"/>
  <c r="M6577" i="1"/>
  <c r="O6565" i="1"/>
  <c r="M6565" i="1"/>
  <c r="O6557" i="1"/>
  <c r="M6557" i="1"/>
  <c r="O6529" i="1"/>
  <c r="M6529" i="1"/>
  <c r="O6521" i="1"/>
  <c r="M6521" i="1"/>
  <c r="O6513" i="1"/>
  <c r="M6513" i="1"/>
  <c r="O6505" i="1"/>
  <c r="M6505" i="1"/>
  <c r="O6489" i="1"/>
  <c r="M6489" i="1"/>
  <c r="O6469" i="1"/>
  <c r="M6469" i="1"/>
  <c r="O6461" i="1"/>
  <c r="M6461" i="1"/>
  <c r="O6453" i="1"/>
  <c r="M6453" i="1"/>
  <c r="O6441" i="1"/>
  <c r="M6441" i="1"/>
  <c r="O6433" i="1"/>
  <c r="M6433" i="1"/>
  <c r="O6421" i="1"/>
  <c r="M6421" i="1"/>
  <c r="O6417" i="1"/>
  <c r="M6417" i="1"/>
  <c r="O6405" i="1"/>
  <c r="M6405" i="1"/>
  <c r="O6397" i="1"/>
  <c r="M6397" i="1"/>
  <c r="O6369" i="1"/>
  <c r="M6369" i="1"/>
  <c r="O6361" i="1"/>
  <c r="M6361" i="1"/>
  <c r="O6353" i="1"/>
  <c r="M6353" i="1"/>
  <c r="O6341" i="1"/>
  <c r="M6341" i="1"/>
  <c r="O6333" i="1"/>
  <c r="M6333" i="1"/>
  <c r="O6325" i="1"/>
  <c r="M6325" i="1"/>
  <c r="O6309" i="1"/>
  <c r="M6309" i="1"/>
  <c r="O6301" i="1"/>
  <c r="M6301" i="1"/>
  <c r="O6293" i="1"/>
  <c r="M6293" i="1"/>
  <c r="O6281" i="1"/>
  <c r="M6281" i="1"/>
  <c r="O6265" i="1"/>
  <c r="M6265" i="1"/>
  <c r="O6257" i="1"/>
  <c r="M6257" i="1"/>
  <c r="O6249" i="1"/>
  <c r="M6249" i="1"/>
  <c r="O6237" i="1"/>
  <c r="M6237" i="1"/>
  <c r="O6205" i="1"/>
  <c r="M6205" i="1"/>
  <c r="O6177" i="1"/>
  <c r="M6177" i="1"/>
  <c r="O6145" i="1"/>
  <c r="M6145" i="1"/>
  <c r="O6113" i="1"/>
  <c r="M6113" i="1"/>
  <c r="O6101" i="1"/>
  <c r="M6101" i="1"/>
  <c r="O6089" i="1"/>
  <c r="M6089" i="1"/>
  <c r="O6077" i="1"/>
  <c r="M6077" i="1"/>
  <c r="O6069" i="1"/>
  <c r="M6069" i="1"/>
  <c r="O6057" i="1"/>
  <c r="M6057" i="1"/>
  <c r="O6045" i="1"/>
  <c r="M6045" i="1"/>
  <c r="O6017" i="1"/>
  <c r="M6017" i="1"/>
  <c r="O6005" i="1"/>
  <c r="M6005" i="1"/>
  <c r="O5993" i="1"/>
  <c r="M5993" i="1"/>
  <c r="O5981" i="1"/>
  <c r="M5981" i="1"/>
  <c r="O5973" i="1"/>
  <c r="M5973" i="1"/>
  <c r="O5961" i="1"/>
  <c r="M5961" i="1"/>
  <c r="O5949" i="1"/>
  <c r="M5949" i="1"/>
  <c r="O5941" i="1"/>
  <c r="M5941" i="1"/>
  <c r="O5929" i="1"/>
  <c r="M5929" i="1"/>
  <c r="O5917" i="1"/>
  <c r="M5917" i="1"/>
  <c r="O5885" i="1"/>
  <c r="M5885" i="1"/>
  <c r="O5857" i="1"/>
  <c r="M5857" i="1"/>
  <c r="O5841" i="1"/>
  <c r="M5841" i="1"/>
  <c r="O5833" i="1"/>
  <c r="M5833" i="1"/>
  <c r="O5821" i="1"/>
  <c r="M5821" i="1"/>
  <c r="O5813" i="1"/>
  <c r="M5813" i="1"/>
  <c r="O5797" i="1"/>
  <c r="M5797" i="1"/>
  <c r="O5785" i="1"/>
  <c r="M5785" i="1"/>
  <c r="O5777" i="1"/>
  <c r="M5777" i="1"/>
  <c r="O5765" i="1"/>
  <c r="M5765" i="1"/>
  <c r="O5749" i="1"/>
  <c r="M5749" i="1"/>
  <c r="O5737" i="1"/>
  <c r="M5737" i="1"/>
  <c r="O5725" i="1"/>
  <c r="M5725" i="1"/>
  <c r="O5717" i="1"/>
  <c r="M5717" i="1"/>
  <c r="O5705" i="1"/>
  <c r="M5705" i="1"/>
  <c r="O5693" i="1"/>
  <c r="M5693" i="1"/>
  <c r="O5681" i="1"/>
  <c r="M5681" i="1"/>
  <c r="O5669" i="1"/>
  <c r="M5669" i="1"/>
  <c r="O5657" i="1"/>
  <c r="M5657" i="1"/>
  <c r="O5645" i="1"/>
  <c r="M5645" i="1"/>
  <c r="O5633" i="1"/>
  <c r="M5633" i="1"/>
  <c r="O5621" i="1"/>
  <c r="M5621" i="1"/>
  <c r="O5609" i="1"/>
  <c r="M5609" i="1"/>
  <c r="O5597" i="1"/>
  <c r="M5597" i="1"/>
  <c r="O5585" i="1"/>
  <c r="M5585" i="1"/>
  <c r="O5573" i="1"/>
  <c r="M5573" i="1"/>
  <c r="O5561" i="1"/>
  <c r="M5561" i="1"/>
  <c r="O5545" i="1"/>
  <c r="M5545" i="1"/>
  <c r="O5533" i="1"/>
  <c r="M5533" i="1"/>
  <c r="O5525" i="1"/>
  <c r="M5525" i="1"/>
  <c r="O5513" i="1"/>
  <c r="M5513" i="1"/>
  <c r="O5501" i="1"/>
  <c r="M5501" i="1"/>
  <c r="O5489" i="1"/>
  <c r="M5489" i="1"/>
  <c r="O5477" i="1"/>
  <c r="M5477" i="1"/>
  <c r="O5465" i="1"/>
  <c r="M5465" i="1"/>
  <c r="O5453" i="1"/>
  <c r="M5453" i="1"/>
  <c r="O5441" i="1"/>
  <c r="M5441" i="1"/>
  <c r="O5429" i="1"/>
  <c r="M5429" i="1"/>
  <c r="O5417" i="1"/>
  <c r="M5417" i="1"/>
  <c r="O5405" i="1"/>
  <c r="M5405" i="1"/>
  <c r="O5393" i="1"/>
  <c r="M5393" i="1"/>
  <c r="O5381" i="1"/>
  <c r="M5381" i="1"/>
  <c r="O5369" i="1"/>
  <c r="M5369" i="1"/>
  <c r="O5357" i="1"/>
  <c r="M5357" i="1"/>
  <c r="O5345" i="1"/>
  <c r="M5345" i="1"/>
  <c r="O5333" i="1"/>
  <c r="M5333" i="1"/>
  <c r="O5313" i="1"/>
  <c r="M5313" i="1"/>
  <c r="O5305" i="1"/>
  <c r="M5305" i="1"/>
  <c r="O5293" i="1"/>
  <c r="M5293" i="1"/>
  <c r="O5277" i="1"/>
  <c r="M5277" i="1"/>
  <c r="O5265" i="1"/>
  <c r="M5265" i="1"/>
  <c r="O5253" i="1"/>
  <c r="M5253" i="1"/>
  <c r="O5237" i="1"/>
  <c r="M5237" i="1"/>
  <c r="O5225" i="1"/>
  <c r="M5225" i="1"/>
  <c r="O5213" i="1"/>
  <c r="M5213" i="1"/>
  <c r="O5205" i="1"/>
  <c r="M5205" i="1"/>
  <c r="O5193" i="1"/>
  <c r="M5193" i="1"/>
  <c r="O5177" i="1"/>
  <c r="M5177" i="1"/>
  <c r="O5169" i="1"/>
  <c r="M5169" i="1"/>
  <c r="O5153" i="1"/>
  <c r="M5153" i="1"/>
  <c r="O5141" i="1"/>
  <c r="M5141" i="1"/>
  <c r="O5129" i="1"/>
  <c r="M5129" i="1"/>
  <c r="O5117" i="1"/>
  <c r="M5117" i="1"/>
  <c r="O5105" i="1"/>
  <c r="M5105" i="1"/>
  <c r="O5093" i="1"/>
  <c r="M5093" i="1"/>
  <c r="O5081" i="1"/>
  <c r="M5081" i="1"/>
  <c r="O5069" i="1"/>
  <c r="M5069" i="1"/>
  <c r="O5057" i="1"/>
  <c r="M5057" i="1"/>
  <c r="O5045" i="1"/>
  <c r="M5045" i="1"/>
  <c r="O5033" i="1"/>
  <c r="M5033" i="1"/>
  <c r="O5021" i="1"/>
  <c r="M5021" i="1"/>
  <c r="O5009" i="1"/>
  <c r="M5009" i="1"/>
  <c r="O4997" i="1"/>
  <c r="M4997" i="1"/>
  <c r="O4985" i="1"/>
  <c r="M4985" i="1"/>
  <c r="O4973" i="1"/>
  <c r="M4973" i="1"/>
  <c r="O4961" i="1"/>
  <c r="M4961" i="1"/>
  <c r="O4949" i="1"/>
  <c r="M4949" i="1"/>
  <c r="O4937" i="1"/>
  <c r="M4937" i="1"/>
  <c r="O4925" i="1"/>
  <c r="M4925" i="1"/>
  <c r="O4909" i="1"/>
  <c r="M4909" i="1"/>
  <c r="O4897" i="1"/>
  <c r="M4897" i="1"/>
  <c r="O4885" i="1"/>
  <c r="M4885" i="1"/>
  <c r="O4877" i="1"/>
  <c r="M4877" i="1"/>
  <c r="O4865" i="1"/>
  <c r="M4865" i="1"/>
  <c r="O4853" i="1"/>
  <c r="M4853" i="1"/>
  <c r="O4841" i="1"/>
  <c r="M4841" i="1"/>
  <c r="O4829" i="1"/>
  <c r="M4829" i="1"/>
  <c r="O4817" i="1"/>
  <c r="M4817" i="1"/>
  <c r="O4805" i="1"/>
  <c r="M4805" i="1"/>
  <c r="O4793" i="1"/>
  <c r="M4793" i="1"/>
  <c r="O4781" i="1"/>
  <c r="M4781" i="1"/>
  <c r="O4765" i="1"/>
  <c r="M4765" i="1"/>
  <c r="O4753" i="1"/>
  <c r="M4753" i="1"/>
  <c r="O4741" i="1"/>
  <c r="M4741" i="1"/>
  <c r="O4729" i="1"/>
  <c r="M4729" i="1"/>
  <c r="O4717" i="1"/>
  <c r="M4717" i="1"/>
  <c r="O4705" i="1"/>
  <c r="M4705" i="1"/>
  <c r="O4693" i="1"/>
  <c r="M4693" i="1"/>
  <c r="O4681" i="1"/>
  <c r="M4681" i="1"/>
  <c r="O4669" i="1"/>
  <c r="M4669" i="1"/>
  <c r="O4657" i="1"/>
  <c r="M4657" i="1"/>
  <c r="O4649" i="1"/>
  <c r="M4649" i="1"/>
  <c r="O4637" i="1"/>
  <c r="M4637" i="1"/>
  <c r="O4625" i="1"/>
  <c r="M4625" i="1"/>
  <c r="O4613" i="1"/>
  <c r="M4613" i="1"/>
  <c r="O4601" i="1"/>
  <c r="M4601" i="1"/>
  <c r="O4593" i="1"/>
  <c r="M4593" i="1"/>
  <c r="M6989" i="1"/>
  <c r="M6605" i="1"/>
  <c r="M6349" i="1"/>
  <c r="M5965" i="1"/>
  <c r="O9646" i="1"/>
  <c r="M9646" i="1"/>
  <c r="O9642" i="1"/>
  <c r="M9642" i="1"/>
  <c r="O9634" i="1"/>
  <c r="M9634" i="1"/>
  <c r="O9630" i="1"/>
  <c r="M9630" i="1"/>
  <c r="O9626" i="1"/>
  <c r="M9626" i="1"/>
  <c r="O9618" i="1"/>
  <c r="M9618" i="1"/>
  <c r="O9614" i="1"/>
  <c r="M9614" i="1"/>
  <c r="O9610" i="1"/>
  <c r="M9610" i="1"/>
  <c r="O9602" i="1"/>
  <c r="M9602" i="1"/>
  <c r="O9598" i="1"/>
  <c r="M9598" i="1"/>
  <c r="O9594" i="1"/>
  <c r="M9594" i="1"/>
  <c r="O9586" i="1"/>
  <c r="M9586" i="1"/>
  <c r="O9582" i="1"/>
  <c r="M9582" i="1"/>
  <c r="O9578" i="1"/>
  <c r="M9578" i="1"/>
  <c r="O9570" i="1"/>
  <c r="M9570" i="1"/>
  <c r="O9566" i="1"/>
  <c r="M9566" i="1"/>
  <c r="O9562" i="1"/>
  <c r="M9562" i="1"/>
  <c r="O9554" i="1"/>
  <c r="M9554" i="1"/>
  <c r="O9550" i="1"/>
  <c r="M9550" i="1"/>
  <c r="O9546" i="1"/>
  <c r="M9546" i="1"/>
  <c r="O9538" i="1"/>
  <c r="M9538" i="1"/>
  <c r="O9534" i="1"/>
  <c r="M9534" i="1"/>
  <c r="O9530" i="1"/>
  <c r="M9530" i="1"/>
  <c r="O9522" i="1"/>
  <c r="M9522" i="1"/>
  <c r="O9518" i="1"/>
  <c r="M9518" i="1"/>
  <c r="O9514" i="1"/>
  <c r="M9514" i="1"/>
  <c r="O9506" i="1"/>
  <c r="M9506" i="1"/>
  <c r="O9502" i="1"/>
  <c r="M9502" i="1"/>
  <c r="O9498" i="1"/>
  <c r="M9498" i="1"/>
  <c r="O9490" i="1"/>
  <c r="M9490" i="1"/>
  <c r="O9486" i="1"/>
  <c r="M9486" i="1"/>
  <c r="O9482" i="1"/>
  <c r="M9482" i="1"/>
  <c r="O9474" i="1"/>
  <c r="M9474" i="1"/>
  <c r="O9470" i="1"/>
  <c r="M9470" i="1"/>
  <c r="O9466" i="1"/>
  <c r="M9466" i="1"/>
  <c r="O9458" i="1"/>
  <c r="M9458" i="1"/>
  <c r="O9454" i="1"/>
  <c r="M9454" i="1"/>
  <c r="O9450" i="1"/>
  <c r="M9450" i="1"/>
  <c r="O9442" i="1"/>
  <c r="M9442" i="1"/>
  <c r="O9438" i="1"/>
  <c r="M9438" i="1"/>
  <c r="O9434" i="1"/>
  <c r="M9434" i="1"/>
  <c r="O9426" i="1"/>
  <c r="M9426" i="1"/>
  <c r="O9422" i="1"/>
  <c r="M9422" i="1"/>
  <c r="O9418" i="1"/>
  <c r="M9418" i="1"/>
  <c r="O9410" i="1"/>
  <c r="M9410" i="1"/>
  <c r="O9406" i="1"/>
  <c r="M9406" i="1"/>
  <c r="O9402" i="1"/>
  <c r="M9402" i="1"/>
  <c r="O9394" i="1"/>
  <c r="M9394" i="1"/>
  <c r="O9390" i="1"/>
  <c r="M9390" i="1"/>
  <c r="O9386" i="1"/>
  <c r="M9386" i="1"/>
  <c r="O9378" i="1"/>
  <c r="M9378" i="1"/>
  <c r="O9374" i="1"/>
  <c r="M9374" i="1"/>
  <c r="O9370" i="1"/>
  <c r="M9370" i="1"/>
  <c r="O9362" i="1"/>
  <c r="M9362" i="1"/>
  <c r="O9358" i="1"/>
  <c r="M9358" i="1"/>
  <c r="O9354" i="1"/>
  <c r="M9354" i="1"/>
  <c r="O9346" i="1"/>
  <c r="M9346" i="1"/>
  <c r="O9342" i="1"/>
  <c r="M9342" i="1"/>
  <c r="O9338" i="1"/>
  <c r="M9338" i="1"/>
  <c r="O9330" i="1"/>
  <c r="M9330" i="1"/>
  <c r="O9326" i="1"/>
  <c r="M9326" i="1"/>
  <c r="O9322" i="1"/>
  <c r="M9322" i="1"/>
  <c r="O9314" i="1"/>
  <c r="M9314" i="1"/>
  <c r="O9310" i="1"/>
  <c r="M9310" i="1"/>
  <c r="O9306" i="1"/>
  <c r="M9306" i="1"/>
  <c r="O9298" i="1"/>
  <c r="M9298" i="1"/>
  <c r="O9294" i="1"/>
  <c r="M9294" i="1"/>
  <c r="O9290" i="1"/>
  <c r="M9290" i="1"/>
  <c r="O9282" i="1"/>
  <c r="M9282" i="1"/>
  <c r="O9278" i="1"/>
  <c r="M9278" i="1"/>
  <c r="O9274" i="1"/>
  <c r="M9274" i="1"/>
  <c r="O9266" i="1"/>
  <c r="M9266" i="1"/>
  <c r="O9262" i="1"/>
  <c r="M9262" i="1"/>
  <c r="O9258" i="1"/>
  <c r="M9258" i="1"/>
  <c r="O9250" i="1"/>
  <c r="M9250" i="1"/>
  <c r="O9246" i="1"/>
  <c r="M9246" i="1"/>
  <c r="O9242" i="1"/>
  <c r="M9242" i="1"/>
  <c r="O9234" i="1"/>
  <c r="M9234" i="1"/>
  <c r="O9230" i="1"/>
  <c r="M9230" i="1"/>
  <c r="O9226" i="1"/>
  <c r="M9226" i="1"/>
  <c r="O9218" i="1"/>
  <c r="M9218" i="1"/>
  <c r="O9214" i="1"/>
  <c r="M9214" i="1"/>
  <c r="O9210" i="1"/>
  <c r="M9210" i="1"/>
  <c r="O9202" i="1"/>
  <c r="M9202" i="1"/>
  <c r="O9198" i="1"/>
  <c r="M9198" i="1"/>
  <c r="O9194" i="1"/>
  <c r="M9194" i="1"/>
  <c r="O9186" i="1"/>
  <c r="M9186" i="1"/>
  <c r="O9182" i="1"/>
  <c r="M9182" i="1"/>
  <c r="O9178" i="1"/>
  <c r="M9178" i="1"/>
  <c r="O9170" i="1"/>
  <c r="M9170" i="1"/>
  <c r="O9166" i="1"/>
  <c r="M9166" i="1"/>
  <c r="O9162" i="1"/>
  <c r="M9162" i="1"/>
  <c r="O9154" i="1"/>
  <c r="M9154" i="1"/>
  <c r="O9150" i="1"/>
  <c r="M9150" i="1"/>
  <c r="O9146" i="1"/>
  <c r="M9146" i="1"/>
  <c r="O9138" i="1"/>
  <c r="M9138" i="1"/>
  <c r="O9134" i="1"/>
  <c r="M9134" i="1"/>
  <c r="O9130" i="1"/>
  <c r="M9130" i="1"/>
  <c r="O9122" i="1"/>
  <c r="M9122" i="1"/>
  <c r="O9118" i="1"/>
  <c r="M9118" i="1"/>
  <c r="O9114" i="1"/>
  <c r="M9114" i="1"/>
  <c r="O9106" i="1"/>
  <c r="M9106" i="1"/>
  <c r="O9102" i="1"/>
  <c r="M9102" i="1"/>
  <c r="O9098" i="1"/>
  <c r="M9098" i="1"/>
  <c r="O9090" i="1"/>
  <c r="M9090" i="1"/>
  <c r="O9086" i="1"/>
  <c r="M9086" i="1"/>
  <c r="O9082" i="1"/>
  <c r="M9082" i="1"/>
  <c r="O9074" i="1"/>
  <c r="M9074" i="1"/>
  <c r="O9070" i="1"/>
  <c r="M9070" i="1"/>
  <c r="O9066" i="1"/>
  <c r="M9066" i="1"/>
  <c r="O9058" i="1"/>
  <c r="M9058" i="1"/>
  <c r="O9054" i="1"/>
  <c r="M9054" i="1"/>
  <c r="O9050" i="1"/>
  <c r="M9050" i="1"/>
  <c r="O9042" i="1"/>
  <c r="M9042" i="1"/>
  <c r="O9038" i="1"/>
  <c r="M9038" i="1"/>
  <c r="O9034" i="1"/>
  <c r="M9034" i="1"/>
  <c r="O9026" i="1"/>
  <c r="M9026" i="1"/>
  <c r="O9022" i="1"/>
  <c r="M9022" i="1"/>
  <c r="O9018" i="1"/>
  <c r="M9018" i="1"/>
  <c r="O9010" i="1"/>
  <c r="M9010" i="1"/>
  <c r="O9006" i="1"/>
  <c r="M9006" i="1"/>
  <c r="O9002" i="1"/>
  <c r="M9002" i="1"/>
  <c r="O8994" i="1"/>
  <c r="M8994" i="1"/>
  <c r="O8990" i="1"/>
  <c r="M8990" i="1"/>
  <c r="O8986" i="1"/>
  <c r="M8986" i="1"/>
  <c r="O8978" i="1"/>
  <c r="M8978" i="1"/>
  <c r="O8974" i="1"/>
  <c r="M8974" i="1"/>
  <c r="O8970" i="1"/>
  <c r="M8970" i="1"/>
  <c r="O8962" i="1"/>
  <c r="M8962" i="1"/>
  <c r="O8958" i="1"/>
  <c r="M8958" i="1"/>
  <c r="O8954" i="1"/>
  <c r="M8954" i="1"/>
  <c r="O8946" i="1"/>
  <c r="M8946" i="1"/>
  <c r="O8942" i="1"/>
  <c r="M8942" i="1"/>
  <c r="O8938" i="1"/>
  <c r="M8938" i="1"/>
  <c r="O8930" i="1"/>
  <c r="M8930" i="1"/>
  <c r="O8926" i="1"/>
  <c r="M8926" i="1"/>
  <c r="O8922" i="1"/>
  <c r="M8922" i="1"/>
  <c r="O8914" i="1"/>
  <c r="M8914" i="1"/>
  <c r="O8910" i="1"/>
  <c r="M8910" i="1"/>
  <c r="O8906" i="1"/>
  <c r="M8906" i="1"/>
  <c r="O8898" i="1"/>
  <c r="M8898" i="1"/>
  <c r="O8894" i="1"/>
  <c r="M8894" i="1"/>
  <c r="O8890" i="1"/>
  <c r="M8890" i="1"/>
  <c r="O8882" i="1"/>
  <c r="M8882" i="1"/>
  <c r="O8878" i="1"/>
  <c r="M8878" i="1"/>
  <c r="O8874" i="1"/>
  <c r="M8874" i="1"/>
  <c r="O8866" i="1"/>
  <c r="M8866" i="1"/>
  <c r="O8862" i="1"/>
  <c r="M8862" i="1"/>
  <c r="O8858" i="1"/>
  <c r="M8858" i="1"/>
  <c r="O8850" i="1"/>
  <c r="M8850" i="1"/>
  <c r="O8846" i="1"/>
  <c r="M8846" i="1"/>
  <c r="O8842" i="1"/>
  <c r="M8842" i="1"/>
  <c r="O8834" i="1"/>
  <c r="M8834" i="1"/>
  <c r="O8830" i="1"/>
  <c r="M8830" i="1"/>
  <c r="O8826" i="1"/>
  <c r="M8826" i="1"/>
  <c r="O8818" i="1"/>
  <c r="M8818" i="1"/>
  <c r="O8814" i="1"/>
  <c r="M8814" i="1"/>
  <c r="O8810" i="1"/>
  <c r="M8810" i="1"/>
  <c r="O8802" i="1"/>
  <c r="M8802" i="1"/>
  <c r="O8798" i="1"/>
  <c r="M8798" i="1"/>
  <c r="O8794" i="1"/>
  <c r="M8794" i="1"/>
  <c r="O8786" i="1"/>
  <c r="M8786" i="1"/>
  <c r="O8782" i="1"/>
  <c r="M8782" i="1"/>
  <c r="O8778" i="1"/>
  <c r="M8778" i="1"/>
  <c r="O8770" i="1"/>
  <c r="M8770" i="1"/>
  <c r="O8766" i="1"/>
  <c r="M8766" i="1"/>
  <c r="O8762" i="1"/>
  <c r="M8762" i="1"/>
  <c r="O8754" i="1"/>
  <c r="M8754" i="1"/>
  <c r="O8750" i="1"/>
  <c r="M8750" i="1"/>
  <c r="O8746" i="1"/>
  <c r="M8746" i="1"/>
  <c r="O8738" i="1"/>
  <c r="M8738" i="1"/>
  <c r="O8734" i="1"/>
  <c r="M8734" i="1"/>
  <c r="O8730" i="1"/>
  <c r="M8730" i="1"/>
  <c r="O8722" i="1"/>
  <c r="M8722" i="1"/>
  <c r="O8718" i="1"/>
  <c r="M8718" i="1"/>
  <c r="O8714" i="1"/>
  <c r="M8714" i="1"/>
  <c r="O8706" i="1"/>
  <c r="M8706" i="1"/>
  <c r="O8702" i="1"/>
  <c r="M8702" i="1"/>
  <c r="O8698" i="1"/>
  <c r="M8698" i="1"/>
  <c r="O8690" i="1"/>
  <c r="M8690" i="1"/>
  <c r="O8686" i="1"/>
  <c r="M8686" i="1"/>
  <c r="O8682" i="1"/>
  <c r="M8682" i="1"/>
  <c r="O8674" i="1"/>
  <c r="M8674" i="1"/>
  <c r="O8670" i="1"/>
  <c r="M8670" i="1"/>
  <c r="O8666" i="1"/>
  <c r="M8666" i="1"/>
  <c r="O8658" i="1"/>
  <c r="M8658" i="1"/>
  <c r="O8654" i="1"/>
  <c r="M8654" i="1"/>
  <c r="O8650" i="1"/>
  <c r="M8650" i="1"/>
  <c r="O8642" i="1"/>
  <c r="M8642" i="1"/>
  <c r="O8638" i="1"/>
  <c r="M8638" i="1"/>
  <c r="O8634" i="1"/>
  <c r="M8634" i="1"/>
  <c r="O8626" i="1"/>
  <c r="M8626" i="1"/>
  <c r="O8622" i="1"/>
  <c r="M8622" i="1"/>
  <c r="O8618" i="1"/>
  <c r="M8618" i="1"/>
  <c r="O8610" i="1"/>
  <c r="M8610" i="1"/>
  <c r="O8606" i="1"/>
  <c r="M8606" i="1"/>
  <c r="O8602" i="1"/>
  <c r="M8602" i="1"/>
  <c r="O8594" i="1"/>
  <c r="M8594" i="1"/>
  <c r="O8590" i="1"/>
  <c r="M8590" i="1"/>
  <c r="O8586" i="1"/>
  <c r="M8586" i="1"/>
  <c r="O8578" i="1"/>
  <c r="M8578" i="1"/>
  <c r="O8574" i="1"/>
  <c r="M8574" i="1"/>
  <c r="O8570" i="1"/>
  <c r="M8570" i="1"/>
  <c r="O8562" i="1"/>
  <c r="M8562" i="1"/>
  <c r="O8558" i="1"/>
  <c r="M8558" i="1"/>
  <c r="O8554" i="1"/>
  <c r="M8554" i="1"/>
  <c r="O8546" i="1"/>
  <c r="M8546" i="1"/>
  <c r="O8542" i="1"/>
  <c r="M8542" i="1"/>
  <c r="O8538" i="1"/>
  <c r="M8538" i="1"/>
  <c r="O8530" i="1"/>
  <c r="M8530" i="1"/>
  <c r="O8526" i="1"/>
  <c r="M8526" i="1"/>
  <c r="O8522" i="1"/>
  <c r="M8522" i="1"/>
  <c r="O8514" i="1"/>
  <c r="M8514" i="1"/>
  <c r="O8510" i="1"/>
  <c r="M8510" i="1"/>
  <c r="O8506" i="1"/>
  <c r="M8506" i="1"/>
  <c r="O8498" i="1"/>
  <c r="M8498" i="1"/>
  <c r="O8494" i="1"/>
  <c r="M8494" i="1"/>
  <c r="O8490" i="1"/>
  <c r="M8490" i="1"/>
  <c r="O8482" i="1"/>
  <c r="M8482" i="1"/>
  <c r="O8478" i="1"/>
  <c r="M8478" i="1"/>
  <c r="O8474" i="1"/>
  <c r="M8474" i="1"/>
  <c r="O8466" i="1"/>
  <c r="M8466" i="1"/>
  <c r="O8462" i="1"/>
  <c r="M8462" i="1"/>
  <c r="O8458" i="1"/>
  <c r="M8458" i="1"/>
  <c r="O8450" i="1"/>
  <c r="M8450" i="1"/>
  <c r="O8446" i="1"/>
  <c r="M8446" i="1"/>
  <c r="O8442" i="1"/>
  <c r="M8442" i="1"/>
  <c r="O8434" i="1"/>
  <c r="M8434" i="1"/>
  <c r="O8430" i="1"/>
  <c r="M8430" i="1"/>
  <c r="O8426" i="1"/>
  <c r="M8426" i="1"/>
  <c r="O8418" i="1"/>
  <c r="M8418" i="1"/>
  <c r="O8414" i="1"/>
  <c r="M8414" i="1"/>
  <c r="O8410" i="1"/>
  <c r="M8410" i="1"/>
  <c r="O8402" i="1"/>
  <c r="M8402" i="1"/>
  <c r="O8398" i="1"/>
  <c r="M8398" i="1"/>
  <c r="O8394" i="1"/>
  <c r="M8394" i="1"/>
  <c r="O8386" i="1"/>
  <c r="M8386" i="1"/>
  <c r="O8382" i="1"/>
  <c r="M8382" i="1"/>
  <c r="O8378" i="1"/>
  <c r="M8378" i="1"/>
  <c r="O8370" i="1"/>
  <c r="M8370" i="1"/>
  <c r="O8366" i="1"/>
  <c r="M8366" i="1"/>
  <c r="O8362" i="1"/>
  <c r="M8362" i="1"/>
  <c r="O8354" i="1"/>
  <c r="M8354" i="1"/>
  <c r="O8350" i="1"/>
  <c r="M8350" i="1"/>
  <c r="O8346" i="1"/>
  <c r="M8346" i="1"/>
  <c r="O8338" i="1"/>
  <c r="M8338" i="1"/>
  <c r="O8334" i="1"/>
  <c r="M8334" i="1"/>
  <c r="O8330" i="1"/>
  <c r="M8330" i="1"/>
  <c r="O8322" i="1"/>
  <c r="M8322" i="1"/>
  <c r="O8318" i="1"/>
  <c r="M8318" i="1"/>
  <c r="O8314" i="1"/>
  <c r="M8314" i="1"/>
  <c r="O8306" i="1"/>
  <c r="M8306" i="1"/>
  <c r="O8302" i="1"/>
  <c r="M8302" i="1"/>
  <c r="O8298" i="1"/>
  <c r="M8298" i="1"/>
  <c r="O8290" i="1"/>
  <c r="M8290" i="1"/>
  <c r="O8286" i="1"/>
  <c r="M8286" i="1"/>
  <c r="O8282" i="1"/>
  <c r="M8282" i="1"/>
  <c r="O8274" i="1"/>
  <c r="M8274" i="1"/>
  <c r="O8270" i="1"/>
  <c r="M8270" i="1"/>
  <c r="O8266" i="1"/>
  <c r="M8266" i="1"/>
  <c r="O8258" i="1"/>
  <c r="M8258" i="1"/>
  <c r="O8254" i="1"/>
  <c r="M8254" i="1"/>
  <c r="O8250" i="1"/>
  <c r="M8250" i="1"/>
  <c r="O8242" i="1"/>
  <c r="M8242" i="1"/>
  <c r="O8238" i="1"/>
  <c r="M8238" i="1"/>
  <c r="O8234" i="1"/>
  <c r="M8234" i="1"/>
  <c r="O8226" i="1"/>
  <c r="M8226" i="1"/>
  <c r="O8222" i="1"/>
  <c r="M8222" i="1"/>
  <c r="O8218" i="1"/>
  <c r="M8218" i="1"/>
  <c r="O8210" i="1"/>
  <c r="M8210" i="1"/>
  <c r="O8206" i="1"/>
  <c r="M8206" i="1"/>
  <c r="O8202" i="1"/>
  <c r="M8202" i="1"/>
  <c r="O8194" i="1"/>
  <c r="M8194" i="1"/>
  <c r="O8190" i="1"/>
  <c r="M8190" i="1"/>
  <c r="O8186" i="1"/>
  <c r="M8186" i="1"/>
  <c r="O8178" i="1"/>
  <c r="M8178" i="1"/>
  <c r="O8174" i="1"/>
  <c r="M8174" i="1"/>
  <c r="O8170" i="1"/>
  <c r="M8170" i="1"/>
  <c r="O8162" i="1"/>
  <c r="M8162" i="1"/>
  <c r="O8158" i="1"/>
  <c r="M8158" i="1"/>
  <c r="O8154" i="1"/>
  <c r="M8154" i="1"/>
  <c r="O8146" i="1"/>
  <c r="M8146" i="1"/>
  <c r="O8142" i="1"/>
  <c r="M8142" i="1"/>
  <c r="O8138" i="1"/>
  <c r="M8138" i="1"/>
  <c r="O8130" i="1"/>
  <c r="M8130" i="1"/>
  <c r="O8126" i="1"/>
  <c r="M8126" i="1"/>
  <c r="O8122" i="1"/>
  <c r="M8122" i="1"/>
  <c r="O8114" i="1"/>
  <c r="M8114" i="1"/>
  <c r="O8110" i="1"/>
  <c r="M8110" i="1"/>
  <c r="O8106" i="1"/>
  <c r="M8106" i="1"/>
  <c r="O8098" i="1"/>
  <c r="M8098" i="1"/>
  <c r="O8094" i="1"/>
  <c r="M8094" i="1"/>
  <c r="O8090" i="1"/>
  <c r="M8090" i="1"/>
  <c r="O8082" i="1"/>
  <c r="M8082" i="1"/>
  <c r="O8078" i="1"/>
  <c r="M8078" i="1"/>
  <c r="O8074" i="1"/>
  <c r="M8074" i="1"/>
  <c r="O8066" i="1"/>
  <c r="M8066" i="1"/>
  <c r="O8062" i="1"/>
  <c r="M8062" i="1"/>
  <c r="O8058" i="1"/>
  <c r="M8058" i="1"/>
  <c r="O8050" i="1"/>
  <c r="M8050" i="1"/>
  <c r="O8046" i="1"/>
  <c r="M8046" i="1"/>
  <c r="O8042" i="1"/>
  <c r="M8042" i="1"/>
  <c r="O8034" i="1"/>
  <c r="M8034" i="1"/>
  <c r="O8030" i="1"/>
  <c r="M8030" i="1"/>
  <c r="O8026" i="1"/>
  <c r="M8026" i="1"/>
  <c r="O8018" i="1"/>
  <c r="M8018" i="1"/>
  <c r="O8014" i="1"/>
  <c r="M8014" i="1"/>
  <c r="O8010" i="1"/>
  <c r="M8010" i="1"/>
  <c r="O8006" i="1"/>
  <c r="M8006" i="1"/>
  <c r="O7998" i="1"/>
  <c r="M7998" i="1"/>
  <c r="O7994" i="1"/>
  <c r="M7994" i="1"/>
  <c r="O7990" i="1"/>
  <c r="M7990" i="1"/>
  <c r="O7986" i="1"/>
  <c r="M7986" i="1"/>
  <c r="O7982" i="1"/>
  <c r="M7982" i="1"/>
  <c r="O7978" i="1"/>
  <c r="M7978" i="1"/>
  <c r="O7974" i="1"/>
  <c r="M7974" i="1"/>
  <c r="O7970" i="1"/>
  <c r="M7970" i="1"/>
  <c r="O7966" i="1"/>
  <c r="M7966" i="1"/>
  <c r="O7962" i="1"/>
  <c r="M7962" i="1"/>
  <c r="O7958" i="1"/>
  <c r="M7958" i="1"/>
  <c r="O7954" i="1"/>
  <c r="M7954" i="1"/>
  <c r="O7950" i="1"/>
  <c r="M7950" i="1"/>
  <c r="O7946" i="1"/>
  <c r="M7946" i="1"/>
  <c r="O7942" i="1"/>
  <c r="M7942" i="1"/>
  <c r="O7934" i="1"/>
  <c r="M7934" i="1"/>
  <c r="O7930" i="1"/>
  <c r="M7930" i="1"/>
  <c r="O7926" i="1"/>
  <c r="M7926" i="1"/>
  <c r="O7922" i="1"/>
  <c r="M7922" i="1"/>
  <c r="O7918" i="1"/>
  <c r="M7918" i="1"/>
  <c r="O7914" i="1"/>
  <c r="M7914" i="1"/>
  <c r="O7910" i="1"/>
  <c r="M7910" i="1"/>
  <c r="O7906" i="1"/>
  <c r="M7906" i="1"/>
  <c r="O7902" i="1"/>
  <c r="M7902" i="1"/>
  <c r="O7898" i="1"/>
  <c r="M7898" i="1"/>
  <c r="O7894" i="1"/>
  <c r="M7894" i="1"/>
  <c r="O7890" i="1"/>
  <c r="M7890" i="1"/>
  <c r="O7886" i="1"/>
  <c r="M7886" i="1"/>
  <c r="O7882" i="1"/>
  <c r="M7882" i="1"/>
  <c r="O7878" i="1"/>
  <c r="M7878" i="1"/>
  <c r="O7870" i="1"/>
  <c r="M7870" i="1"/>
  <c r="O7866" i="1"/>
  <c r="M7866" i="1"/>
  <c r="O7862" i="1"/>
  <c r="M7862" i="1"/>
  <c r="O7858" i="1"/>
  <c r="M7858" i="1"/>
  <c r="O7854" i="1"/>
  <c r="M7854" i="1"/>
  <c r="O7850" i="1"/>
  <c r="M7850" i="1"/>
  <c r="O7846" i="1"/>
  <c r="M7846" i="1"/>
  <c r="O7842" i="1"/>
  <c r="M7842" i="1"/>
  <c r="O7838" i="1"/>
  <c r="M7838" i="1"/>
  <c r="O7834" i="1"/>
  <c r="M7834" i="1"/>
  <c r="O7830" i="1"/>
  <c r="M7830" i="1"/>
  <c r="O7826" i="1"/>
  <c r="M7826" i="1"/>
  <c r="O7822" i="1"/>
  <c r="M7822" i="1"/>
  <c r="O7818" i="1"/>
  <c r="M7818" i="1"/>
  <c r="O7814" i="1"/>
  <c r="M7814" i="1"/>
  <c r="O7806" i="1"/>
  <c r="M7806" i="1"/>
  <c r="O7802" i="1"/>
  <c r="M7802" i="1"/>
  <c r="O7798" i="1"/>
  <c r="M7798" i="1"/>
  <c r="O7794" i="1"/>
  <c r="M7794" i="1"/>
  <c r="O7790" i="1"/>
  <c r="M7790" i="1"/>
  <c r="O7786" i="1"/>
  <c r="M7786" i="1"/>
  <c r="O7782" i="1"/>
  <c r="M7782" i="1"/>
  <c r="O7778" i="1"/>
  <c r="M7778" i="1"/>
  <c r="O7774" i="1"/>
  <c r="M7774" i="1"/>
  <c r="O7770" i="1"/>
  <c r="M7770" i="1"/>
  <c r="O7766" i="1"/>
  <c r="M7766" i="1"/>
  <c r="O7762" i="1"/>
  <c r="M7762" i="1"/>
  <c r="O7758" i="1"/>
  <c r="M7758" i="1"/>
  <c r="O7754" i="1"/>
  <c r="M7754" i="1"/>
  <c r="O7750" i="1"/>
  <c r="M7750" i="1"/>
  <c r="O7742" i="1"/>
  <c r="M7742" i="1"/>
  <c r="O7738" i="1"/>
  <c r="M7738" i="1"/>
  <c r="O7734" i="1"/>
  <c r="M7734" i="1"/>
  <c r="O7730" i="1"/>
  <c r="M7730" i="1"/>
  <c r="O7726" i="1"/>
  <c r="M7726" i="1"/>
  <c r="O7722" i="1"/>
  <c r="M7722" i="1"/>
  <c r="O7718" i="1"/>
  <c r="M7718" i="1"/>
  <c r="O7714" i="1"/>
  <c r="M7714" i="1"/>
  <c r="O7710" i="1"/>
  <c r="M7710" i="1"/>
  <c r="O7706" i="1"/>
  <c r="M7706" i="1"/>
  <c r="O7702" i="1"/>
  <c r="M7702" i="1"/>
  <c r="O7698" i="1"/>
  <c r="M7698" i="1"/>
  <c r="O7694" i="1"/>
  <c r="M7694" i="1"/>
  <c r="O7690" i="1"/>
  <c r="M7690" i="1"/>
  <c r="O7686" i="1"/>
  <c r="M7686" i="1"/>
  <c r="O7678" i="1"/>
  <c r="M7678" i="1"/>
  <c r="O7674" i="1"/>
  <c r="M7674" i="1"/>
  <c r="O7670" i="1"/>
  <c r="M7670" i="1"/>
  <c r="O7666" i="1"/>
  <c r="M7666" i="1"/>
  <c r="O7662" i="1"/>
  <c r="M7662" i="1"/>
  <c r="O7658" i="1"/>
  <c r="M7658" i="1"/>
  <c r="O7654" i="1"/>
  <c r="M7654" i="1"/>
  <c r="O7650" i="1"/>
  <c r="M7650" i="1"/>
  <c r="O7646" i="1"/>
  <c r="M7646" i="1"/>
  <c r="O7642" i="1"/>
  <c r="M7642" i="1"/>
  <c r="O7638" i="1"/>
  <c r="M7638" i="1"/>
  <c r="O7634" i="1"/>
  <c r="M7634" i="1"/>
  <c r="O7630" i="1"/>
  <c r="M7630" i="1"/>
  <c r="O7626" i="1"/>
  <c r="M7626" i="1"/>
  <c r="O7622" i="1"/>
  <c r="M7622" i="1"/>
  <c r="O7614" i="1"/>
  <c r="M7614" i="1"/>
  <c r="O7610" i="1"/>
  <c r="M7610" i="1"/>
  <c r="O7606" i="1"/>
  <c r="M7606" i="1"/>
  <c r="O7602" i="1"/>
  <c r="M7602" i="1"/>
  <c r="O7598" i="1"/>
  <c r="M7598" i="1"/>
  <c r="O7594" i="1"/>
  <c r="M7594" i="1"/>
  <c r="O7590" i="1"/>
  <c r="M7590" i="1"/>
  <c r="O7586" i="1"/>
  <c r="M7586" i="1"/>
  <c r="O7582" i="1"/>
  <c r="M7582" i="1"/>
  <c r="O7578" i="1"/>
  <c r="M7578" i="1"/>
  <c r="O7574" i="1"/>
  <c r="M7574" i="1"/>
  <c r="O7570" i="1"/>
  <c r="M7570" i="1"/>
  <c r="O7566" i="1"/>
  <c r="M7566" i="1"/>
  <c r="O7562" i="1"/>
  <c r="M7562" i="1"/>
  <c r="O7558" i="1"/>
  <c r="M7558" i="1"/>
  <c r="O7550" i="1"/>
  <c r="M7550" i="1"/>
  <c r="O7546" i="1"/>
  <c r="M7546" i="1"/>
  <c r="O7542" i="1"/>
  <c r="M7542" i="1"/>
  <c r="O7538" i="1"/>
  <c r="M7538" i="1"/>
  <c r="O7534" i="1"/>
  <c r="M7534" i="1"/>
  <c r="O7530" i="1"/>
  <c r="M7530" i="1"/>
  <c r="O7526" i="1"/>
  <c r="M7526" i="1"/>
  <c r="O7522" i="1"/>
  <c r="M7522" i="1"/>
  <c r="O7518" i="1"/>
  <c r="M7518" i="1"/>
  <c r="O7514" i="1"/>
  <c r="M7514" i="1"/>
  <c r="O7510" i="1"/>
  <c r="M7510" i="1"/>
  <c r="O7506" i="1"/>
  <c r="M7506" i="1"/>
  <c r="O7502" i="1"/>
  <c r="M7502" i="1"/>
  <c r="O7498" i="1"/>
  <c r="M7498" i="1"/>
  <c r="O7494" i="1"/>
  <c r="M7494" i="1"/>
  <c r="O7486" i="1"/>
  <c r="M7486" i="1"/>
  <c r="O7482" i="1"/>
  <c r="M7482" i="1"/>
  <c r="O7478" i="1"/>
  <c r="M7478" i="1"/>
  <c r="O7474" i="1"/>
  <c r="M7474" i="1"/>
  <c r="O7470" i="1"/>
  <c r="M7470" i="1"/>
  <c r="O7466" i="1"/>
  <c r="M7466" i="1"/>
  <c r="O7462" i="1"/>
  <c r="M7462" i="1"/>
  <c r="O7458" i="1"/>
  <c r="M7458" i="1"/>
  <c r="O7454" i="1"/>
  <c r="M7454" i="1"/>
  <c r="O7450" i="1"/>
  <c r="M7450" i="1"/>
  <c r="O7446" i="1"/>
  <c r="M7446" i="1"/>
  <c r="O7442" i="1"/>
  <c r="M7442" i="1"/>
  <c r="O7438" i="1"/>
  <c r="M7438" i="1"/>
  <c r="O7434" i="1"/>
  <c r="M7434" i="1"/>
  <c r="O7430" i="1"/>
  <c r="M7430" i="1"/>
  <c r="O7422" i="1"/>
  <c r="M7422" i="1"/>
  <c r="O7418" i="1"/>
  <c r="M7418" i="1"/>
  <c r="O7414" i="1"/>
  <c r="M7414" i="1"/>
  <c r="O7410" i="1"/>
  <c r="M7410" i="1"/>
  <c r="O7406" i="1"/>
  <c r="M7406" i="1"/>
  <c r="O7402" i="1"/>
  <c r="M7402" i="1"/>
  <c r="O7398" i="1"/>
  <c r="M7398" i="1"/>
  <c r="O7394" i="1"/>
  <c r="M7394" i="1"/>
  <c r="O7390" i="1"/>
  <c r="M7390" i="1"/>
  <c r="O7386" i="1"/>
  <c r="M7386" i="1"/>
  <c r="O7382" i="1"/>
  <c r="M7382" i="1"/>
  <c r="O7378" i="1"/>
  <c r="M7378" i="1"/>
  <c r="O7374" i="1"/>
  <c r="M7374" i="1"/>
  <c r="O7370" i="1"/>
  <c r="M7370" i="1"/>
  <c r="O7366" i="1"/>
  <c r="M7366" i="1"/>
  <c r="O7362" i="1"/>
  <c r="M7362" i="1"/>
  <c r="O7358" i="1"/>
  <c r="M7358" i="1"/>
  <c r="O7354" i="1"/>
  <c r="M7354" i="1"/>
  <c r="O7350" i="1"/>
  <c r="M7350" i="1"/>
  <c r="O7346" i="1"/>
  <c r="M7346" i="1"/>
  <c r="O7342" i="1"/>
  <c r="M7342" i="1"/>
  <c r="O7338" i="1"/>
  <c r="M7338" i="1"/>
  <c r="O7334" i="1"/>
  <c r="M7334" i="1"/>
  <c r="O7330" i="1"/>
  <c r="M7330" i="1"/>
  <c r="O7326" i="1"/>
  <c r="M7326" i="1"/>
  <c r="O7322" i="1"/>
  <c r="M7322" i="1"/>
  <c r="O7318" i="1"/>
  <c r="M7318" i="1"/>
  <c r="O7314" i="1"/>
  <c r="M7314" i="1"/>
  <c r="O7310" i="1"/>
  <c r="M7310" i="1"/>
  <c r="O7306" i="1"/>
  <c r="M7306" i="1"/>
  <c r="O7302" i="1"/>
  <c r="M7302" i="1"/>
  <c r="O7298" i="1"/>
  <c r="M7298" i="1"/>
  <c r="O7294" i="1"/>
  <c r="M7294" i="1"/>
  <c r="O7290" i="1"/>
  <c r="M7290" i="1"/>
  <c r="O7286" i="1"/>
  <c r="M7286" i="1"/>
  <c r="O7282" i="1"/>
  <c r="M7282" i="1"/>
  <c r="O7278" i="1"/>
  <c r="M7278" i="1"/>
  <c r="O7274" i="1"/>
  <c r="M7274" i="1"/>
  <c r="O7270" i="1"/>
  <c r="M7270" i="1"/>
  <c r="O7266" i="1"/>
  <c r="M7266" i="1"/>
  <c r="O7262" i="1"/>
  <c r="M7262" i="1"/>
  <c r="O7258" i="1"/>
  <c r="M7258" i="1"/>
  <c r="O7254" i="1"/>
  <c r="M7254" i="1"/>
  <c r="O7250" i="1"/>
  <c r="M7250" i="1"/>
  <c r="O7246" i="1"/>
  <c r="M7246" i="1"/>
  <c r="O7242" i="1"/>
  <c r="M7242" i="1"/>
  <c r="O7238" i="1"/>
  <c r="M7238" i="1"/>
  <c r="O7234" i="1"/>
  <c r="M7234" i="1"/>
  <c r="O7230" i="1"/>
  <c r="M7230" i="1"/>
  <c r="O7226" i="1"/>
  <c r="M7226" i="1"/>
  <c r="O7222" i="1"/>
  <c r="M7222" i="1"/>
  <c r="O7218" i="1"/>
  <c r="M7218" i="1"/>
  <c r="O7214" i="1"/>
  <c r="M7214" i="1"/>
  <c r="O7210" i="1"/>
  <c r="M7210" i="1"/>
  <c r="O7206" i="1"/>
  <c r="M7206" i="1"/>
  <c r="O7202" i="1"/>
  <c r="M7202" i="1"/>
  <c r="O7198" i="1"/>
  <c r="M7198" i="1"/>
  <c r="O7194" i="1"/>
  <c r="M7194" i="1"/>
  <c r="O7190" i="1"/>
  <c r="M7190" i="1"/>
  <c r="O7186" i="1"/>
  <c r="M7186" i="1"/>
  <c r="O7182" i="1"/>
  <c r="M7182" i="1"/>
  <c r="O7178" i="1"/>
  <c r="M7178" i="1"/>
  <c r="O7174" i="1"/>
  <c r="M7174" i="1"/>
  <c r="O7170" i="1"/>
  <c r="M7170" i="1"/>
  <c r="O7166" i="1"/>
  <c r="M7166" i="1"/>
  <c r="O7162" i="1"/>
  <c r="M7162" i="1"/>
  <c r="O7158" i="1"/>
  <c r="M7158" i="1"/>
  <c r="O7154" i="1"/>
  <c r="M7154" i="1"/>
  <c r="O7150" i="1"/>
  <c r="M7150" i="1"/>
  <c r="O7146" i="1"/>
  <c r="M7146" i="1"/>
  <c r="O7142" i="1"/>
  <c r="M7142" i="1"/>
  <c r="O7138" i="1"/>
  <c r="M7138" i="1"/>
  <c r="O7134" i="1"/>
  <c r="M7134" i="1"/>
  <c r="O7130" i="1"/>
  <c r="M7130" i="1"/>
  <c r="O7126" i="1"/>
  <c r="M7126" i="1"/>
  <c r="O7122" i="1"/>
  <c r="M7122" i="1"/>
  <c r="O7118" i="1"/>
  <c r="M7118" i="1"/>
  <c r="O7114" i="1"/>
  <c r="M7114" i="1"/>
  <c r="O7110" i="1"/>
  <c r="M7110" i="1"/>
  <c r="O7106" i="1"/>
  <c r="M7106" i="1"/>
  <c r="O7102" i="1"/>
  <c r="M7102" i="1"/>
  <c r="O7098" i="1"/>
  <c r="M7098" i="1"/>
  <c r="O7094" i="1"/>
  <c r="M7094" i="1"/>
  <c r="O7090" i="1"/>
  <c r="M7090" i="1"/>
  <c r="O7086" i="1"/>
  <c r="M7086" i="1"/>
  <c r="O7082" i="1"/>
  <c r="M7082" i="1"/>
  <c r="O7078" i="1"/>
  <c r="M7078" i="1"/>
  <c r="O7074" i="1"/>
  <c r="M7074" i="1"/>
  <c r="O7070" i="1"/>
  <c r="M7070" i="1"/>
  <c r="O7066" i="1"/>
  <c r="M7066" i="1"/>
  <c r="O7062" i="1"/>
  <c r="M7062" i="1"/>
  <c r="O7058" i="1"/>
  <c r="M7058" i="1"/>
  <c r="O7054" i="1"/>
  <c r="M7054" i="1"/>
  <c r="O7050" i="1"/>
  <c r="M7050" i="1"/>
  <c r="O7046" i="1"/>
  <c r="M7046" i="1"/>
  <c r="O7042" i="1"/>
  <c r="M7042" i="1"/>
  <c r="O7038" i="1"/>
  <c r="M7038" i="1"/>
  <c r="O7034" i="1"/>
  <c r="M7034" i="1"/>
  <c r="O7030" i="1"/>
  <c r="M7030" i="1"/>
  <c r="O7026" i="1"/>
  <c r="M7026" i="1"/>
  <c r="O7022" i="1"/>
  <c r="M7022" i="1"/>
  <c r="O7018" i="1"/>
  <c r="M7018" i="1"/>
  <c r="O7014" i="1"/>
  <c r="M7014" i="1"/>
  <c r="O7010" i="1"/>
  <c r="M7010" i="1"/>
  <c r="O7006" i="1"/>
  <c r="M7006" i="1"/>
  <c r="O7002" i="1"/>
  <c r="M7002" i="1"/>
  <c r="O6998" i="1"/>
  <c r="M6998" i="1"/>
  <c r="O6994" i="1"/>
  <c r="M6994" i="1"/>
  <c r="O6990" i="1"/>
  <c r="M6990" i="1"/>
  <c r="O6986" i="1"/>
  <c r="M6986" i="1"/>
  <c r="O6982" i="1"/>
  <c r="M6982" i="1"/>
  <c r="O6978" i="1"/>
  <c r="M6978" i="1"/>
  <c r="O6974" i="1"/>
  <c r="M6974" i="1"/>
  <c r="O6970" i="1"/>
  <c r="M6970" i="1"/>
  <c r="O6966" i="1"/>
  <c r="M6966" i="1"/>
  <c r="O6962" i="1"/>
  <c r="M6962" i="1"/>
  <c r="O6958" i="1"/>
  <c r="M6958" i="1"/>
  <c r="O6954" i="1"/>
  <c r="M6954" i="1"/>
  <c r="O6950" i="1"/>
  <c r="M6950" i="1"/>
  <c r="O6946" i="1"/>
  <c r="M6946" i="1"/>
  <c r="O6942" i="1"/>
  <c r="M6942" i="1"/>
  <c r="O6938" i="1"/>
  <c r="M6938" i="1"/>
  <c r="O6934" i="1"/>
  <c r="M6934" i="1"/>
  <c r="O6930" i="1"/>
  <c r="M6930" i="1"/>
  <c r="O6926" i="1"/>
  <c r="M6926" i="1"/>
  <c r="O6922" i="1"/>
  <c r="M6922" i="1"/>
  <c r="O6918" i="1"/>
  <c r="M6918" i="1"/>
  <c r="O6914" i="1"/>
  <c r="M6914" i="1"/>
  <c r="O6910" i="1"/>
  <c r="M6910" i="1"/>
  <c r="O6906" i="1"/>
  <c r="M6906" i="1"/>
  <c r="O6902" i="1"/>
  <c r="M6902" i="1"/>
  <c r="O6898" i="1"/>
  <c r="M6898" i="1"/>
  <c r="O6894" i="1"/>
  <c r="M6894" i="1"/>
  <c r="O6890" i="1"/>
  <c r="M6890" i="1"/>
  <c r="O6886" i="1"/>
  <c r="M6886" i="1"/>
  <c r="O6882" i="1"/>
  <c r="M6882" i="1"/>
  <c r="O6878" i="1"/>
  <c r="M6878" i="1"/>
  <c r="O6874" i="1"/>
  <c r="M6874" i="1"/>
  <c r="O6870" i="1"/>
  <c r="M6870" i="1"/>
  <c r="O6866" i="1"/>
  <c r="M6866" i="1"/>
  <c r="O6862" i="1"/>
  <c r="M6862" i="1"/>
  <c r="O6858" i="1"/>
  <c r="M6858" i="1"/>
  <c r="O6854" i="1"/>
  <c r="M6854" i="1"/>
  <c r="O6850" i="1"/>
  <c r="M6850" i="1"/>
  <c r="O6846" i="1"/>
  <c r="M6846" i="1"/>
  <c r="O6842" i="1"/>
  <c r="M6842" i="1"/>
  <c r="O6838" i="1"/>
  <c r="M6838" i="1"/>
  <c r="O6834" i="1"/>
  <c r="M6834" i="1"/>
  <c r="O6830" i="1"/>
  <c r="M6830" i="1"/>
  <c r="O6826" i="1"/>
  <c r="M6826" i="1"/>
  <c r="O6822" i="1"/>
  <c r="M6822" i="1"/>
  <c r="O6818" i="1"/>
  <c r="M6818" i="1"/>
  <c r="O6814" i="1"/>
  <c r="M6814" i="1"/>
  <c r="O6810" i="1"/>
  <c r="M6810" i="1"/>
  <c r="O6806" i="1"/>
  <c r="M6806" i="1"/>
  <c r="O6802" i="1"/>
  <c r="M6802" i="1"/>
  <c r="O6798" i="1"/>
  <c r="M6798" i="1"/>
  <c r="O6794" i="1"/>
  <c r="M6794" i="1"/>
  <c r="O6790" i="1"/>
  <c r="M6790" i="1"/>
  <c r="O6786" i="1"/>
  <c r="M6786" i="1"/>
  <c r="O6782" i="1"/>
  <c r="M6782" i="1"/>
  <c r="O6778" i="1"/>
  <c r="M6778" i="1"/>
  <c r="O6774" i="1"/>
  <c r="M6774" i="1"/>
  <c r="O6770" i="1"/>
  <c r="M6770" i="1"/>
  <c r="O6766" i="1"/>
  <c r="M6766" i="1"/>
  <c r="O6762" i="1"/>
  <c r="M6762" i="1"/>
  <c r="O6758" i="1"/>
  <c r="M6758" i="1"/>
  <c r="O6754" i="1"/>
  <c r="M6754" i="1"/>
  <c r="O6750" i="1"/>
  <c r="M6750" i="1"/>
  <c r="O6746" i="1"/>
  <c r="M6746" i="1"/>
  <c r="O6742" i="1"/>
  <c r="M6742" i="1"/>
  <c r="O6738" i="1"/>
  <c r="M6738" i="1"/>
  <c r="O6734" i="1"/>
  <c r="M6734" i="1"/>
  <c r="O6730" i="1"/>
  <c r="M6730" i="1"/>
  <c r="O6726" i="1"/>
  <c r="M6726" i="1"/>
  <c r="O6722" i="1"/>
  <c r="M6722" i="1"/>
  <c r="O6718" i="1"/>
  <c r="M6718" i="1"/>
  <c r="O6714" i="1"/>
  <c r="M6714" i="1"/>
  <c r="O6710" i="1"/>
  <c r="M6710" i="1"/>
  <c r="O6706" i="1"/>
  <c r="M6706" i="1"/>
  <c r="O6702" i="1"/>
  <c r="M6702" i="1"/>
  <c r="O6698" i="1"/>
  <c r="M6698" i="1"/>
  <c r="O6694" i="1"/>
  <c r="M6694" i="1"/>
  <c r="O6690" i="1"/>
  <c r="M6690" i="1"/>
  <c r="O6686" i="1"/>
  <c r="M6686" i="1"/>
  <c r="O6682" i="1"/>
  <c r="M6682" i="1"/>
  <c r="O6678" i="1"/>
  <c r="M6678" i="1"/>
  <c r="O6674" i="1"/>
  <c r="M6674" i="1"/>
  <c r="O6670" i="1"/>
  <c r="M6670" i="1"/>
  <c r="O6666" i="1"/>
  <c r="M6666" i="1"/>
  <c r="O6662" i="1"/>
  <c r="M6662" i="1"/>
  <c r="O6658" i="1"/>
  <c r="M6658" i="1"/>
  <c r="O6654" i="1"/>
  <c r="M6654" i="1"/>
  <c r="O6650" i="1"/>
  <c r="M6650" i="1"/>
  <c r="O6646" i="1"/>
  <c r="M6646" i="1"/>
  <c r="O6642" i="1"/>
  <c r="M6642" i="1"/>
  <c r="O6638" i="1"/>
  <c r="M6638" i="1"/>
  <c r="O6634" i="1"/>
  <c r="M6634" i="1"/>
  <c r="O6630" i="1"/>
  <c r="M6630" i="1"/>
  <c r="O6626" i="1"/>
  <c r="M6626" i="1"/>
  <c r="O6622" i="1"/>
  <c r="M6622" i="1"/>
  <c r="O6618" i="1"/>
  <c r="M6618" i="1"/>
  <c r="O6614" i="1"/>
  <c r="M6614" i="1"/>
  <c r="O6610" i="1"/>
  <c r="M6610" i="1"/>
  <c r="O6606" i="1"/>
  <c r="M6606" i="1"/>
  <c r="O6602" i="1"/>
  <c r="M6602" i="1"/>
  <c r="O6598" i="1"/>
  <c r="M6598" i="1"/>
  <c r="O6594" i="1"/>
  <c r="M6594" i="1"/>
  <c r="O6590" i="1"/>
  <c r="M6590" i="1"/>
  <c r="O6586" i="1"/>
  <c r="M6586" i="1"/>
  <c r="O6582" i="1"/>
  <c r="M6582" i="1"/>
  <c r="O6578" i="1"/>
  <c r="M6578" i="1"/>
  <c r="O6574" i="1"/>
  <c r="M6574" i="1"/>
  <c r="O6570" i="1"/>
  <c r="M6570" i="1"/>
  <c r="O6566" i="1"/>
  <c r="M6566" i="1"/>
  <c r="O6562" i="1"/>
  <c r="M6562" i="1"/>
  <c r="O6558" i="1"/>
  <c r="M6558" i="1"/>
  <c r="O6554" i="1"/>
  <c r="M6554" i="1"/>
  <c r="O6550" i="1"/>
  <c r="M6550" i="1"/>
  <c r="O6546" i="1"/>
  <c r="M6546" i="1"/>
  <c r="O6542" i="1"/>
  <c r="M6542" i="1"/>
  <c r="O6538" i="1"/>
  <c r="M6538" i="1"/>
  <c r="O6534" i="1"/>
  <c r="M6534" i="1"/>
  <c r="O6530" i="1"/>
  <c r="M6530" i="1"/>
  <c r="O6526" i="1"/>
  <c r="M6526" i="1"/>
  <c r="O6522" i="1"/>
  <c r="M6522" i="1"/>
  <c r="O6518" i="1"/>
  <c r="M6518" i="1"/>
  <c r="O6514" i="1"/>
  <c r="M6514" i="1"/>
  <c r="O6510" i="1"/>
  <c r="M6510" i="1"/>
  <c r="O6506" i="1"/>
  <c r="M6506" i="1"/>
  <c r="O6502" i="1"/>
  <c r="M6502" i="1"/>
  <c r="O6498" i="1"/>
  <c r="M6498" i="1"/>
  <c r="O6494" i="1"/>
  <c r="M6494" i="1"/>
  <c r="O6490" i="1"/>
  <c r="M6490" i="1"/>
  <c r="O6486" i="1"/>
  <c r="M6486" i="1"/>
  <c r="O6482" i="1"/>
  <c r="M6482" i="1"/>
  <c r="O6478" i="1"/>
  <c r="M6478" i="1"/>
  <c r="O6474" i="1"/>
  <c r="M6474" i="1"/>
  <c r="O6470" i="1"/>
  <c r="M6470" i="1"/>
  <c r="O6466" i="1"/>
  <c r="M6466" i="1"/>
  <c r="O6462" i="1"/>
  <c r="M6462" i="1"/>
  <c r="O6458" i="1"/>
  <c r="M6458" i="1"/>
  <c r="O6454" i="1"/>
  <c r="M6454" i="1"/>
  <c r="O6450" i="1"/>
  <c r="M6450" i="1"/>
  <c r="O6446" i="1"/>
  <c r="M6446" i="1"/>
  <c r="O6442" i="1"/>
  <c r="M6442" i="1"/>
  <c r="O6438" i="1"/>
  <c r="M6438" i="1"/>
  <c r="O6434" i="1"/>
  <c r="M6434" i="1"/>
  <c r="O6430" i="1"/>
  <c r="M6430" i="1"/>
  <c r="O6426" i="1"/>
  <c r="M6426" i="1"/>
  <c r="O6422" i="1"/>
  <c r="M6422" i="1"/>
  <c r="O6418" i="1"/>
  <c r="M6418" i="1"/>
  <c r="O6414" i="1"/>
  <c r="M6414" i="1"/>
  <c r="O6410" i="1"/>
  <c r="M6410" i="1"/>
  <c r="O6406" i="1"/>
  <c r="M6406" i="1"/>
  <c r="O6402" i="1"/>
  <c r="M6402" i="1"/>
  <c r="O6398" i="1"/>
  <c r="M6398" i="1"/>
  <c r="O6394" i="1"/>
  <c r="M6394" i="1"/>
  <c r="O6390" i="1"/>
  <c r="M6390" i="1"/>
  <c r="O6386" i="1"/>
  <c r="M6386" i="1"/>
  <c r="O6382" i="1"/>
  <c r="M6382" i="1"/>
  <c r="O6378" i="1"/>
  <c r="M6378" i="1"/>
  <c r="O6374" i="1"/>
  <c r="M6374" i="1"/>
  <c r="O6370" i="1"/>
  <c r="M6370" i="1"/>
  <c r="O6366" i="1"/>
  <c r="M6366" i="1"/>
  <c r="O6362" i="1"/>
  <c r="M6362" i="1"/>
  <c r="O6358" i="1"/>
  <c r="M6358" i="1"/>
  <c r="O6354" i="1"/>
  <c r="M6354" i="1"/>
  <c r="O6350" i="1"/>
  <c r="M6350" i="1"/>
  <c r="O6346" i="1"/>
  <c r="M6346" i="1"/>
  <c r="O6342" i="1"/>
  <c r="M6342" i="1"/>
  <c r="O6338" i="1"/>
  <c r="M6338" i="1"/>
  <c r="O6334" i="1"/>
  <c r="M6334" i="1"/>
  <c r="O6330" i="1"/>
  <c r="M6330" i="1"/>
  <c r="O6326" i="1"/>
  <c r="M6326" i="1"/>
  <c r="O6322" i="1"/>
  <c r="M6322" i="1"/>
  <c r="O6318" i="1"/>
  <c r="M6318" i="1"/>
  <c r="O6314" i="1"/>
  <c r="M6314" i="1"/>
  <c r="O6310" i="1"/>
  <c r="M6310" i="1"/>
  <c r="O6306" i="1"/>
  <c r="M6306" i="1"/>
  <c r="O6302" i="1"/>
  <c r="M6302" i="1"/>
  <c r="O6298" i="1"/>
  <c r="M6298" i="1"/>
  <c r="O6294" i="1"/>
  <c r="M6294" i="1"/>
  <c r="O6290" i="1"/>
  <c r="M6290" i="1"/>
  <c r="O6286" i="1"/>
  <c r="M6286" i="1"/>
  <c r="O6282" i="1"/>
  <c r="M6282" i="1"/>
  <c r="O6278" i="1"/>
  <c r="M6278" i="1"/>
  <c r="O6274" i="1"/>
  <c r="M6274" i="1"/>
  <c r="O6270" i="1"/>
  <c r="M6270" i="1"/>
  <c r="O6266" i="1"/>
  <c r="M6266" i="1"/>
  <c r="O6262" i="1"/>
  <c r="M6262" i="1"/>
  <c r="O6258" i="1"/>
  <c r="M6258" i="1"/>
  <c r="O6254" i="1"/>
  <c r="M6254" i="1"/>
  <c r="O6250" i="1"/>
  <c r="M6250" i="1"/>
  <c r="O6246" i="1"/>
  <c r="M6246" i="1"/>
  <c r="O6242" i="1"/>
  <c r="M6242" i="1"/>
  <c r="O6238" i="1"/>
  <c r="M6238" i="1"/>
  <c r="O6234" i="1"/>
  <c r="M6234" i="1"/>
  <c r="O6230" i="1"/>
  <c r="M6230" i="1"/>
  <c r="O6226" i="1"/>
  <c r="M6226" i="1"/>
  <c r="O6222" i="1"/>
  <c r="M6222" i="1"/>
  <c r="O6218" i="1"/>
  <c r="M6218" i="1"/>
  <c r="O6214" i="1"/>
  <c r="M6214" i="1"/>
  <c r="O6210" i="1"/>
  <c r="M6210" i="1"/>
  <c r="O6206" i="1"/>
  <c r="M6206" i="1"/>
  <c r="O6202" i="1"/>
  <c r="M6202" i="1"/>
  <c r="O6198" i="1"/>
  <c r="M6198" i="1"/>
  <c r="O6194" i="1"/>
  <c r="M6194" i="1"/>
  <c r="O6190" i="1"/>
  <c r="M6190" i="1"/>
  <c r="O6186" i="1"/>
  <c r="M6186" i="1"/>
  <c r="O6182" i="1"/>
  <c r="M6182" i="1"/>
  <c r="O6178" i="1"/>
  <c r="M6178" i="1"/>
  <c r="O6174" i="1"/>
  <c r="M6174" i="1"/>
  <c r="O6170" i="1"/>
  <c r="M6170" i="1"/>
  <c r="O6166" i="1"/>
  <c r="M6166" i="1"/>
  <c r="O6162" i="1"/>
  <c r="M6162" i="1"/>
  <c r="O6158" i="1"/>
  <c r="M6158" i="1"/>
  <c r="O6154" i="1"/>
  <c r="M6154" i="1"/>
  <c r="O6150" i="1"/>
  <c r="M6150" i="1"/>
  <c r="O6146" i="1"/>
  <c r="M6146" i="1"/>
  <c r="O6142" i="1"/>
  <c r="M6142" i="1"/>
  <c r="O6138" i="1"/>
  <c r="M6138" i="1"/>
  <c r="O6134" i="1"/>
  <c r="M6134" i="1"/>
  <c r="O6130" i="1"/>
  <c r="M6130" i="1"/>
  <c r="O6126" i="1"/>
  <c r="M6126" i="1"/>
  <c r="O6122" i="1"/>
  <c r="M6122" i="1"/>
  <c r="O6118" i="1"/>
  <c r="M6118" i="1"/>
  <c r="O6114" i="1"/>
  <c r="M6114" i="1"/>
  <c r="O6110" i="1"/>
  <c r="M6110" i="1"/>
  <c r="O6106" i="1"/>
  <c r="M6106" i="1"/>
  <c r="O6102" i="1"/>
  <c r="M6102" i="1"/>
  <c r="O6098" i="1"/>
  <c r="M6098" i="1"/>
  <c r="O6094" i="1"/>
  <c r="M6094" i="1"/>
  <c r="O6090" i="1"/>
  <c r="M6090" i="1"/>
  <c r="O6086" i="1"/>
  <c r="M6086" i="1"/>
  <c r="O6082" i="1"/>
  <c r="M6082" i="1"/>
  <c r="O6078" i="1"/>
  <c r="M6078" i="1"/>
  <c r="O6074" i="1"/>
  <c r="M6074" i="1"/>
  <c r="O6070" i="1"/>
  <c r="M6070" i="1"/>
  <c r="O6066" i="1"/>
  <c r="M6066" i="1"/>
  <c r="O6062" i="1"/>
  <c r="M6062" i="1"/>
  <c r="O6058" i="1"/>
  <c r="M6058" i="1"/>
  <c r="O6054" i="1"/>
  <c r="M6054" i="1"/>
  <c r="O6050" i="1"/>
  <c r="M6050" i="1"/>
  <c r="O6046" i="1"/>
  <c r="M6046" i="1"/>
  <c r="O6042" i="1"/>
  <c r="M6042" i="1"/>
  <c r="O6038" i="1"/>
  <c r="M6038" i="1"/>
  <c r="O6034" i="1"/>
  <c r="M6034" i="1"/>
  <c r="O6030" i="1"/>
  <c r="M6030" i="1"/>
  <c r="O6026" i="1"/>
  <c r="M6026" i="1"/>
  <c r="O6022" i="1"/>
  <c r="M6022" i="1"/>
  <c r="O6018" i="1"/>
  <c r="M6018" i="1"/>
  <c r="O6014" i="1"/>
  <c r="M6014" i="1"/>
  <c r="O6010" i="1"/>
  <c r="M6010" i="1"/>
  <c r="O6006" i="1"/>
  <c r="M6006" i="1"/>
  <c r="O6002" i="1"/>
  <c r="M6002" i="1"/>
  <c r="O5998" i="1"/>
  <c r="M5998" i="1"/>
  <c r="O5994" i="1"/>
  <c r="M5994" i="1"/>
  <c r="O5990" i="1"/>
  <c r="M5990" i="1"/>
  <c r="O5986" i="1"/>
  <c r="M5986" i="1"/>
  <c r="O5982" i="1"/>
  <c r="M5982" i="1"/>
  <c r="O5978" i="1"/>
  <c r="M5978" i="1"/>
  <c r="O5974" i="1"/>
  <c r="M5974" i="1"/>
  <c r="O5970" i="1"/>
  <c r="M5970" i="1"/>
  <c r="O5966" i="1"/>
  <c r="M5966" i="1"/>
  <c r="O5962" i="1"/>
  <c r="M5962" i="1"/>
  <c r="O5958" i="1"/>
  <c r="M5958" i="1"/>
  <c r="O5954" i="1"/>
  <c r="M5954" i="1"/>
  <c r="O5950" i="1"/>
  <c r="M5950" i="1"/>
  <c r="O5946" i="1"/>
  <c r="M5946" i="1"/>
  <c r="O5942" i="1"/>
  <c r="M5942" i="1"/>
  <c r="O5938" i="1"/>
  <c r="M5938" i="1"/>
  <c r="O5934" i="1"/>
  <c r="M5934" i="1"/>
  <c r="O5930" i="1"/>
  <c r="M5930" i="1"/>
  <c r="O5926" i="1"/>
  <c r="M5926" i="1"/>
  <c r="O5922" i="1"/>
  <c r="M5922" i="1"/>
  <c r="O5918" i="1"/>
  <c r="M5918" i="1"/>
  <c r="O5914" i="1"/>
  <c r="M5914" i="1"/>
  <c r="O5910" i="1"/>
  <c r="M5910" i="1"/>
  <c r="O5906" i="1"/>
  <c r="M5906" i="1"/>
  <c r="O5902" i="1"/>
  <c r="M5902" i="1"/>
  <c r="O5898" i="1"/>
  <c r="M5898" i="1"/>
  <c r="O5894" i="1"/>
  <c r="M5894" i="1"/>
  <c r="O5890" i="1"/>
  <c r="M5890" i="1"/>
  <c r="O5886" i="1"/>
  <c r="M5886" i="1"/>
  <c r="O5882" i="1"/>
  <c r="M5882" i="1"/>
  <c r="O5878" i="1"/>
  <c r="M5878" i="1"/>
  <c r="O5874" i="1"/>
  <c r="M5874" i="1"/>
  <c r="O5870" i="1"/>
  <c r="M5870" i="1"/>
  <c r="O5866" i="1"/>
  <c r="M5866" i="1"/>
  <c r="O5862" i="1"/>
  <c r="M5862" i="1"/>
  <c r="O5858" i="1"/>
  <c r="M5858" i="1"/>
  <c r="O5854" i="1"/>
  <c r="M5854" i="1"/>
  <c r="O5850" i="1"/>
  <c r="M5850" i="1"/>
  <c r="O5846" i="1"/>
  <c r="M5846" i="1"/>
  <c r="O5842" i="1"/>
  <c r="M5842" i="1"/>
  <c r="O5838" i="1"/>
  <c r="M5838" i="1"/>
  <c r="O5834" i="1"/>
  <c r="M5834" i="1"/>
  <c r="O5830" i="1"/>
  <c r="M5830" i="1"/>
  <c r="O5826" i="1"/>
  <c r="M5826" i="1"/>
  <c r="O5822" i="1"/>
  <c r="M5822" i="1"/>
  <c r="O5818" i="1"/>
  <c r="M5818" i="1"/>
  <c r="O5814" i="1"/>
  <c r="M5814" i="1"/>
  <c r="O5810" i="1"/>
  <c r="M5810" i="1"/>
  <c r="O5806" i="1"/>
  <c r="M5806" i="1"/>
  <c r="O5802" i="1"/>
  <c r="M5802" i="1"/>
  <c r="O5798" i="1"/>
  <c r="M5798" i="1"/>
  <c r="O5794" i="1"/>
  <c r="M5794" i="1"/>
  <c r="O5790" i="1"/>
  <c r="M5790" i="1"/>
  <c r="O5786" i="1"/>
  <c r="M5786" i="1"/>
  <c r="O5782" i="1"/>
  <c r="M5782" i="1"/>
  <c r="O5778" i="1"/>
  <c r="M5778" i="1"/>
  <c r="O5774" i="1"/>
  <c r="M5774" i="1"/>
  <c r="O5770" i="1"/>
  <c r="M5770" i="1"/>
  <c r="O5766" i="1"/>
  <c r="M5766" i="1"/>
  <c r="O5762" i="1"/>
  <c r="M5762" i="1"/>
  <c r="O5758" i="1"/>
  <c r="M5758" i="1"/>
  <c r="O5754" i="1"/>
  <c r="M5754" i="1"/>
  <c r="O5750" i="1"/>
  <c r="M5750" i="1"/>
  <c r="O5746" i="1"/>
  <c r="M5746" i="1"/>
  <c r="O5742" i="1"/>
  <c r="M5742" i="1"/>
  <c r="O5738" i="1"/>
  <c r="M5738" i="1"/>
  <c r="O5734" i="1"/>
  <c r="M5734" i="1"/>
  <c r="O5730" i="1"/>
  <c r="M5730" i="1"/>
  <c r="O5726" i="1"/>
  <c r="M5726" i="1"/>
  <c r="O5722" i="1"/>
  <c r="M5722" i="1"/>
  <c r="O5718" i="1"/>
  <c r="M5718" i="1"/>
  <c r="O5714" i="1"/>
  <c r="M5714" i="1"/>
  <c r="O5706" i="1"/>
  <c r="M5706" i="1"/>
  <c r="O5702" i="1"/>
  <c r="M5702" i="1"/>
  <c r="O5698" i="1"/>
  <c r="M5698" i="1"/>
  <c r="O5694" i="1"/>
  <c r="M5694" i="1"/>
  <c r="O5690" i="1"/>
  <c r="M5690" i="1"/>
  <c r="O5686" i="1"/>
  <c r="M5686" i="1"/>
  <c r="O5682" i="1"/>
  <c r="M5682" i="1"/>
  <c r="O5678" i="1"/>
  <c r="M5678" i="1"/>
  <c r="O5674" i="1"/>
  <c r="M5674" i="1"/>
  <c r="O5670" i="1"/>
  <c r="M5670" i="1"/>
  <c r="O5666" i="1"/>
  <c r="M5666" i="1"/>
  <c r="O5662" i="1"/>
  <c r="M5662" i="1"/>
  <c r="O5658" i="1"/>
  <c r="M5658" i="1"/>
  <c r="O5654" i="1"/>
  <c r="M5654" i="1"/>
  <c r="O5650" i="1"/>
  <c r="M5650" i="1"/>
  <c r="O5642" i="1"/>
  <c r="M5642" i="1"/>
  <c r="O5638" i="1"/>
  <c r="M5638" i="1"/>
  <c r="O5634" i="1"/>
  <c r="M5634" i="1"/>
  <c r="O5630" i="1"/>
  <c r="M5630" i="1"/>
  <c r="O5626" i="1"/>
  <c r="M5626" i="1"/>
  <c r="O5622" i="1"/>
  <c r="M5622" i="1"/>
  <c r="O5618" i="1"/>
  <c r="M5618" i="1"/>
  <c r="O5614" i="1"/>
  <c r="M5614" i="1"/>
  <c r="O5610" i="1"/>
  <c r="M5610" i="1"/>
  <c r="O5606" i="1"/>
  <c r="M5606" i="1"/>
  <c r="O5602" i="1"/>
  <c r="M5602" i="1"/>
  <c r="O5598" i="1"/>
  <c r="M5598" i="1"/>
  <c r="O5594" i="1"/>
  <c r="M5594" i="1"/>
  <c r="O5590" i="1"/>
  <c r="M5590" i="1"/>
  <c r="O5586" i="1"/>
  <c r="M5586" i="1"/>
  <c r="O5578" i="1"/>
  <c r="M5578" i="1"/>
  <c r="O5574" i="1"/>
  <c r="M5574" i="1"/>
  <c r="O5570" i="1"/>
  <c r="M5570" i="1"/>
  <c r="O5566" i="1"/>
  <c r="M5566" i="1"/>
  <c r="O5562" i="1"/>
  <c r="M5562" i="1"/>
  <c r="O5558" i="1"/>
  <c r="M5558" i="1"/>
  <c r="O5554" i="1"/>
  <c r="M5554" i="1"/>
  <c r="O5550" i="1"/>
  <c r="M5550" i="1"/>
  <c r="O5546" i="1"/>
  <c r="M5546" i="1"/>
  <c r="O5542" i="1"/>
  <c r="M5542" i="1"/>
  <c r="O5538" i="1"/>
  <c r="M5538" i="1"/>
  <c r="O5534" i="1"/>
  <c r="M5534" i="1"/>
  <c r="O5530" i="1"/>
  <c r="M5530" i="1"/>
  <c r="O5526" i="1"/>
  <c r="M5526" i="1"/>
  <c r="O5522" i="1"/>
  <c r="M5522" i="1"/>
  <c r="O5514" i="1"/>
  <c r="M5514" i="1"/>
  <c r="O5510" i="1"/>
  <c r="M5510" i="1"/>
  <c r="O5506" i="1"/>
  <c r="M5506" i="1"/>
  <c r="O5502" i="1"/>
  <c r="M5502" i="1"/>
  <c r="O5498" i="1"/>
  <c r="M5498" i="1"/>
  <c r="O5494" i="1"/>
  <c r="M5494" i="1"/>
  <c r="O5490" i="1"/>
  <c r="M5490" i="1"/>
  <c r="O5486" i="1"/>
  <c r="M5486" i="1"/>
  <c r="O5482" i="1"/>
  <c r="M5482" i="1"/>
  <c r="O5478" i="1"/>
  <c r="M5478" i="1"/>
  <c r="O5474" i="1"/>
  <c r="M5474" i="1"/>
  <c r="O5470" i="1"/>
  <c r="M5470" i="1"/>
  <c r="O5466" i="1"/>
  <c r="M5466" i="1"/>
  <c r="O5462" i="1"/>
  <c r="M5462" i="1"/>
  <c r="O5458" i="1"/>
  <c r="M5458" i="1"/>
  <c r="O5450" i="1"/>
  <c r="M5450" i="1"/>
  <c r="O5446" i="1"/>
  <c r="M5446" i="1"/>
  <c r="O5442" i="1"/>
  <c r="M5442" i="1"/>
  <c r="O5438" i="1"/>
  <c r="M5438" i="1"/>
  <c r="O5434" i="1"/>
  <c r="M5434" i="1"/>
  <c r="O5430" i="1"/>
  <c r="M5430" i="1"/>
  <c r="O5426" i="1"/>
  <c r="M5426" i="1"/>
  <c r="O5422" i="1"/>
  <c r="M5422" i="1"/>
  <c r="O5418" i="1"/>
  <c r="M5418" i="1"/>
  <c r="O5414" i="1"/>
  <c r="M5414" i="1"/>
  <c r="O5410" i="1"/>
  <c r="M5410" i="1"/>
  <c r="O5406" i="1"/>
  <c r="M5406" i="1"/>
  <c r="O5402" i="1"/>
  <c r="M5402" i="1"/>
  <c r="O5398" i="1"/>
  <c r="M5398" i="1"/>
  <c r="O5394" i="1"/>
  <c r="M5394" i="1"/>
  <c r="O5386" i="1"/>
  <c r="M5386" i="1"/>
  <c r="O5382" i="1"/>
  <c r="M5382" i="1"/>
  <c r="O5378" i="1"/>
  <c r="M5378" i="1"/>
  <c r="O5374" i="1"/>
  <c r="M5374" i="1"/>
  <c r="O5370" i="1"/>
  <c r="M5370" i="1"/>
  <c r="O5366" i="1"/>
  <c r="M5366" i="1"/>
  <c r="O5362" i="1"/>
  <c r="M5362" i="1"/>
  <c r="O5358" i="1"/>
  <c r="M5358" i="1"/>
  <c r="O5354" i="1"/>
  <c r="M5354" i="1"/>
  <c r="O5350" i="1"/>
  <c r="M5350" i="1"/>
  <c r="O5346" i="1"/>
  <c r="M5346" i="1"/>
  <c r="O5342" i="1"/>
  <c r="M5342" i="1"/>
  <c r="O5338" i="1"/>
  <c r="M5338" i="1"/>
  <c r="O5334" i="1"/>
  <c r="M5334" i="1"/>
  <c r="O5330" i="1"/>
  <c r="M5330" i="1"/>
  <c r="O5322" i="1"/>
  <c r="M5322" i="1"/>
  <c r="O5318" i="1"/>
  <c r="M5318" i="1"/>
  <c r="O5314" i="1"/>
  <c r="M5314" i="1"/>
  <c r="O5310" i="1"/>
  <c r="M5310" i="1"/>
  <c r="O5306" i="1"/>
  <c r="M5306" i="1"/>
  <c r="O5302" i="1"/>
  <c r="M5302" i="1"/>
  <c r="O5298" i="1"/>
  <c r="M5298" i="1"/>
  <c r="O5294" i="1"/>
  <c r="M5294" i="1"/>
  <c r="O5290" i="1"/>
  <c r="M5290" i="1"/>
  <c r="O5286" i="1"/>
  <c r="M5286" i="1"/>
  <c r="O5282" i="1"/>
  <c r="M5282" i="1"/>
  <c r="O5278" i="1"/>
  <c r="M5278" i="1"/>
  <c r="O5274" i="1"/>
  <c r="M5274" i="1"/>
  <c r="O5270" i="1"/>
  <c r="M5270" i="1"/>
  <c r="O5266" i="1"/>
  <c r="M5266" i="1"/>
  <c r="O5258" i="1"/>
  <c r="M5258" i="1"/>
  <c r="O5254" i="1"/>
  <c r="M5254" i="1"/>
  <c r="O5250" i="1"/>
  <c r="M5250" i="1"/>
  <c r="O5246" i="1"/>
  <c r="M5246" i="1"/>
  <c r="O5242" i="1"/>
  <c r="M5242" i="1"/>
  <c r="O5238" i="1"/>
  <c r="M5238" i="1"/>
  <c r="O5234" i="1"/>
  <c r="M5234" i="1"/>
  <c r="O5230" i="1"/>
  <c r="M5230" i="1"/>
  <c r="O5226" i="1"/>
  <c r="M5226" i="1"/>
  <c r="O5222" i="1"/>
  <c r="M5222" i="1"/>
  <c r="O5218" i="1"/>
  <c r="M5218" i="1"/>
  <c r="O5214" i="1"/>
  <c r="M5214" i="1"/>
  <c r="O5210" i="1"/>
  <c r="M5210" i="1"/>
  <c r="O5206" i="1"/>
  <c r="M5206" i="1"/>
  <c r="O5202" i="1"/>
  <c r="M5202" i="1"/>
  <c r="O5194" i="1"/>
  <c r="M5194" i="1"/>
  <c r="O5190" i="1"/>
  <c r="M5190" i="1"/>
  <c r="O5186" i="1"/>
  <c r="M5186" i="1"/>
  <c r="O5182" i="1"/>
  <c r="M5182" i="1"/>
  <c r="O5178" i="1"/>
  <c r="M5178" i="1"/>
  <c r="O5174" i="1"/>
  <c r="M5174" i="1"/>
  <c r="O5170" i="1"/>
  <c r="M5170" i="1"/>
  <c r="O5166" i="1"/>
  <c r="M5166" i="1"/>
  <c r="O5162" i="1"/>
  <c r="M5162" i="1"/>
  <c r="O5158" i="1"/>
  <c r="M5158" i="1"/>
  <c r="O5154" i="1"/>
  <c r="M5154" i="1"/>
  <c r="O5150" i="1"/>
  <c r="M5150" i="1"/>
  <c r="O5146" i="1"/>
  <c r="M5146" i="1"/>
  <c r="O5142" i="1"/>
  <c r="M5142" i="1"/>
  <c r="O5138" i="1"/>
  <c r="M5138" i="1"/>
  <c r="O5130" i="1"/>
  <c r="M5130" i="1"/>
  <c r="O5126" i="1"/>
  <c r="M5126" i="1"/>
  <c r="O5122" i="1"/>
  <c r="M5122" i="1"/>
  <c r="O5118" i="1"/>
  <c r="M5118" i="1"/>
  <c r="O5114" i="1"/>
  <c r="M5114" i="1"/>
  <c r="O5110" i="1"/>
  <c r="M5110" i="1"/>
  <c r="O5106" i="1"/>
  <c r="M5106" i="1"/>
  <c r="O5102" i="1"/>
  <c r="M5102" i="1"/>
  <c r="O5098" i="1"/>
  <c r="M5098" i="1"/>
  <c r="O5094" i="1"/>
  <c r="M5094" i="1"/>
  <c r="O5090" i="1"/>
  <c r="M5090" i="1"/>
  <c r="O5086" i="1"/>
  <c r="M5086" i="1"/>
  <c r="O5082" i="1"/>
  <c r="M5082" i="1"/>
  <c r="O5078" i="1"/>
  <c r="M5078" i="1"/>
  <c r="O5074" i="1"/>
  <c r="M5074" i="1"/>
  <c r="O5066" i="1"/>
  <c r="M5066" i="1"/>
  <c r="O5062" i="1"/>
  <c r="M5062" i="1"/>
  <c r="O5058" i="1"/>
  <c r="M5058" i="1"/>
  <c r="O5054" i="1"/>
  <c r="M5054" i="1"/>
  <c r="O5050" i="1"/>
  <c r="M5050" i="1"/>
  <c r="O5046" i="1"/>
  <c r="M5046" i="1"/>
  <c r="O5042" i="1"/>
  <c r="M5042" i="1"/>
  <c r="O5038" i="1"/>
  <c r="M5038" i="1"/>
  <c r="O5034" i="1"/>
  <c r="M5034" i="1"/>
  <c r="O5030" i="1"/>
  <c r="M5030" i="1"/>
  <c r="O5026" i="1"/>
  <c r="M5026" i="1"/>
  <c r="O5022" i="1"/>
  <c r="M5022" i="1"/>
  <c r="O5018" i="1"/>
  <c r="M5018" i="1"/>
  <c r="O5014" i="1"/>
  <c r="M5014" i="1"/>
  <c r="O5010" i="1"/>
  <c r="M5010" i="1"/>
  <c r="O5002" i="1"/>
  <c r="M5002" i="1"/>
  <c r="O4998" i="1"/>
  <c r="M4998" i="1"/>
  <c r="O4994" i="1"/>
  <c r="M4994" i="1"/>
  <c r="O4990" i="1"/>
  <c r="M4990" i="1"/>
  <c r="O4986" i="1"/>
  <c r="M4986" i="1"/>
  <c r="O4982" i="1"/>
  <c r="M4982" i="1"/>
  <c r="O4978" i="1"/>
  <c r="M4978" i="1"/>
  <c r="O4974" i="1"/>
  <c r="M4974" i="1"/>
  <c r="O4970" i="1"/>
  <c r="M4970" i="1"/>
  <c r="O4966" i="1"/>
  <c r="M4966" i="1"/>
  <c r="O4962" i="1"/>
  <c r="M4962" i="1"/>
  <c r="O4958" i="1"/>
  <c r="M4958" i="1"/>
  <c r="O4954" i="1"/>
  <c r="M4954" i="1"/>
  <c r="O4950" i="1"/>
  <c r="M4950" i="1"/>
  <c r="O4946" i="1"/>
  <c r="M4946" i="1"/>
  <c r="O4938" i="1"/>
  <c r="M4938" i="1"/>
  <c r="O4934" i="1"/>
  <c r="M4934" i="1"/>
  <c r="O4930" i="1"/>
  <c r="M4930" i="1"/>
  <c r="O4926" i="1"/>
  <c r="M4926" i="1"/>
  <c r="O4922" i="1"/>
  <c r="M4922" i="1"/>
  <c r="O4918" i="1"/>
  <c r="M4918" i="1"/>
  <c r="O4914" i="1"/>
  <c r="M4914" i="1"/>
  <c r="O4910" i="1"/>
  <c r="M4910" i="1"/>
  <c r="O4906" i="1"/>
  <c r="M4906" i="1"/>
  <c r="O4902" i="1"/>
  <c r="M4902" i="1"/>
  <c r="O4898" i="1"/>
  <c r="M4898" i="1"/>
  <c r="O4894" i="1"/>
  <c r="M4894" i="1"/>
  <c r="O4890" i="1"/>
  <c r="M4890" i="1"/>
  <c r="O4886" i="1"/>
  <c r="M4886" i="1"/>
  <c r="O4882" i="1"/>
  <c r="M4882" i="1"/>
  <c r="O4874" i="1"/>
  <c r="M4874" i="1"/>
  <c r="O4870" i="1"/>
  <c r="M4870" i="1"/>
  <c r="O4866" i="1"/>
  <c r="M4866" i="1"/>
  <c r="O4862" i="1"/>
  <c r="M4862" i="1"/>
  <c r="O4858" i="1"/>
  <c r="M4858" i="1"/>
  <c r="O4854" i="1"/>
  <c r="M4854" i="1"/>
  <c r="O4850" i="1"/>
  <c r="M4850" i="1"/>
  <c r="O4846" i="1"/>
  <c r="M4846" i="1"/>
  <c r="O4842" i="1"/>
  <c r="M4842" i="1"/>
  <c r="O4838" i="1"/>
  <c r="M4838" i="1"/>
  <c r="O4834" i="1"/>
  <c r="M4834" i="1"/>
  <c r="O4830" i="1"/>
  <c r="M4830" i="1"/>
  <c r="O4826" i="1"/>
  <c r="M4826" i="1"/>
  <c r="O4822" i="1"/>
  <c r="M4822" i="1"/>
  <c r="O4818" i="1"/>
  <c r="M4818" i="1"/>
  <c r="O4810" i="1"/>
  <c r="M4810" i="1"/>
  <c r="O4806" i="1"/>
  <c r="M4806" i="1"/>
  <c r="O4802" i="1"/>
  <c r="M4802" i="1"/>
  <c r="O4798" i="1"/>
  <c r="M4798" i="1"/>
  <c r="O4794" i="1"/>
  <c r="M4794" i="1"/>
  <c r="O4790" i="1"/>
  <c r="M4790" i="1"/>
  <c r="O4786" i="1"/>
  <c r="M4786" i="1"/>
  <c r="O4782" i="1"/>
  <c r="M4782" i="1"/>
  <c r="O4778" i="1"/>
  <c r="M4778" i="1"/>
  <c r="O4774" i="1"/>
  <c r="M4774" i="1"/>
  <c r="O4770" i="1"/>
  <c r="M4770" i="1"/>
  <c r="O4766" i="1"/>
  <c r="M4766" i="1"/>
  <c r="O4762" i="1"/>
  <c r="M4762" i="1"/>
  <c r="O4758" i="1"/>
  <c r="M4758" i="1"/>
  <c r="O4754" i="1"/>
  <c r="M4754" i="1"/>
  <c r="O4746" i="1"/>
  <c r="M4746" i="1"/>
  <c r="O4742" i="1"/>
  <c r="M4742" i="1"/>
  <c r="O4738" i="1"/>
  <c r="M4738" i="1"/>
  <c r="O4734" i="1"/>
  <c r="M4734" i="1"/>
  <c r="O4730" i="1"/>
  <c r="M4730" i="1"/>
  <c r="O4726" i="1"/>
  <c r="M4726" i="1"/>
  <c r="O4722" i="1"/>
  <c r="M4722" i="1"/>
  <c r="O4718" i="1"/>
  <c r="M4718" i="1"/>
  <c r="O4714" i="1"/>
  <c r="M4714" i="1"/>
  <c r="O4710" i="1"/>
  <c r="M4710" i="1"/>
  <c r="O4706" i="1"/>
  <c r="M4706" i="1"/>
  <c r="O4702" i="1"/>
  <c r="M4702" i="1"/>
  <c r="O4698" i="1"/>
  <c r="M4698" i="1"/>
  <c r="O4694" i="1"/>
  <c r="M4694" i="1"/>
  <c r="O4690" i="1"/>
  <c r="M4690" i="1"/>
  <c r="O4682" i="1"/>
  <c r="M4682" i="1"/>
  <c r="O4678" i="1"/>
  <c r="M4678" i="1"/>
  <c r="O4674" i="1"/>
  <c r="M4674" i="1"/>
  <c r="O4670" i="1"/>
  <c r="M4670" i="1"/>
  <c r="O4666" i="1"/>
  <c r="M4666" i="1"/>
  <c r="O4662" i="1"/>
  <c r="M4662" i="1"/>
  <c r="O4658" i="1"/>
  <c r="M4658" i="1"/>
  <c r="O4654" i="1"/>
  <c r="M4654" i="1"/>
  <c r="O4650" i="1"/>
  <c r="M4650" i="1"/>
  <c r="O4646" i="1"/>
  <c r="M4646" i="1"/>
  <c r="O4642" i="1"/>
  <c r="M4642" i="1"/>
  <c r="O4638" i="1"/>
  <c r="M4638" i="1"/>
  <c r="O4634" i="1"/>
  <c r="M4634" i="1"/>
  <c r="O4630" i="1"/>
  <c r="M4630" i="1"/>
  <c r="O4626" i="1"/>
  <c r="M4626" i="1"/>
  <c r="O4618" i="1"/>
  <c r="M4618" i="1"/>
  <c r="O4614" i="1"/>
  <c r="M4614" i="1"/>
  <c r="O4610" i="1"/>
  <c r="M4610" i="1"/>
  <c r="O4606" i="1"/>
  <c r="M4606" i="1"/>
  <c r="O4602" i="1"/>
  <c r="M4602" i="1"/>
  <c r="O4598" i="1"/>
  <c r="M4598" i="1"/>
  <c r="O4594" i="1"/>
  <c r="M4594" i="1"/>
  <c r="O4590" i="1"/>
  <c r="M4590" i="1"/>
  <c r="O4586" i="1"/>
  <c r="M4586" i="1"/>
  <c r="O4582" i="1"/>
  <c r="M4582" i="1"/>
  <c r="O4578" i="1"/>
  <c r="M4578" i="1"/>
  <c r="O4574" i="1"/>
  <c r="M4574" i="1"/>
  <c r="O4570" i="1"/>
  <c r="M4570" i="1"/>
  <c r="O4566" i="1"/>
  <c r="M4566" i="1"/>
  <c r="O4562" i="1"/>
  <c r="M4562" i="1"/>
  <c r="O4554" i="1"/>
  <c r="M4554" i="1"/>
  <c r="O4550" i="1"/>
  <c r="M4550" i="1"/>
  <c r="O4546" i="1"/>
  <c r="M4546" i="1"/>
  <c r="O4542" i="1"/>
  <c r="M4542" i="1"/>
  <c r="O4538" i="1"/>
  <c r="M4538" i="1"/>
  <c r="O4534" i="1"/>
  <c r="M4534" i="1"/>
  <c r="O4530" i="1"/>
  <c r="M4530" i="1"/>
  <c r="O4526" i="1"/>
  <c r="M4526" i="1"/>
  <c r="O4522" i="1"/>
  <c r="M4522" i="1"/>
  <c r="O4518" i="1"/>
  <c r="M4518" i="1"/>
  <c r="O4514" i="1"/>
  <c r="M4514" i="1"/>
  <c r="O4510" i="1"/>
  <c r="M4510" i="1"/>
  <c r="O4506" i="1"/>
  <c r="M4506" i="1"/>
  <c r="O4502" i="1"/>
  <c r="M4502" i="1"/>
  <c r="O4498" i="1"/>
  <c r="M4498" i="1"/>
  <c r="O4490" i="1"/>
  <c r="M4490" i="1"/>
  <c r="O4486" i="1"/>
  <c r="M4486" i="1"/>
  <c r="O4482" i="1"/>
  <c r="M4482" i="1"/>
  <c r="O4478" i="1"/>
  <c r="M4478" i="1"/>
  <c r="O4474" i="1"/>
  <c r="M4474" i="1"/>
  <c r="O4470" i="1"/>
  <c r="M4470" i="1"/>
  <c r="O4466" i="1"/>
  <c r="M4466" i="1"/>
  <c r="O4462" i="1"/>
  <c r="M4462" i="1"/>
  <c r="O4458" i="1"/>
  <c r="M4458" i="1"/>
  <c r="O4454" i="1"/>
  <c r="M4454" i="1"/>
  <c r="O4450" i="1"/>
  <c r="M4450" i="1"/>
  <c r="O4446" i="1"/>
  <c r="M4446" i="1"/>
  <c r="O4442" i="1"/>
  <c r="M4442" i="1"/>
  <c r="O4438" i="1"/>
  <c r="M4438" i="1"/>
  <c r="O4434" i="1"/>
  <c r="M4434" i="1"/>
  <c r="O4426" i="1"/>
  <c r="M4426" i="1"/>
  <c r="O4422" i="1"/>
  <c r="M4422" i="1"/>
  <c r="O4418" i="1"/>
  <c r="M4418" i="1"/>
  <c r="O4414" i="1"/>
  <c r="M4414" i="1"/>
  <c r="O4410" i="1"/>
  <c r="M4410" i="1"/>
  <c r="O4406" i="1"/>
  <c r="M4406" i="1"/>
  <c r="O4402" i="1"/>
  <c r="M4402" i="1"/>
  <c r="O4398" i="1"/>
  <c r="M4398" i="1"/>
  <c r="O4394" i="1"/>
  <c r="M4394" i="1"/>
  <c r="O4390" i="1"/>
  <c r="M4390" i="1"/>
  <c r="O4386" i="1"/>
  <c r="M4386" i="1"/>
  <c r="O4378" i="1"/>
  <c r="M4378" i="1"/>
  <c r="O4374" i="1"/>
  <c r="M4374" i="1"/>
  <c r="O4370" i="1"/>
  <c r="M4370" i="1"/>
  <c r="O4366" i="1"/>
  <c r="M4366" i="1"/>
  <c r="O4362" i="1"/>
  <c r="M4362" i="1"/>
  <c r="O4358" i="1"/>
  <c r="M4358" i="1"/>
  <c r="O4354" i="1"/>
  <c r="M4354" i="1"/>
  <c r="O4346" i="1"/>
  <c r="M4346" i="1"/>
  <c r="O4342" i="1"/>
  <c r="M4342" i="1"/>
  <c r="O4338" i="1"/>
  <c r="M4338" i="1"/>
  <c r="O4334" i="1"/>
  <c r="M4334" i="1"/>
  <c r="O4330" i="1"/>
  <c r="M4330" i="1"/>
  <c r="O4326" i="1"/>
  <c r="M4326" i="1"/>
  <c r="O4322" i="1"/>
  <c r="M4322" i="1"/>
  <c r="O4314" i="1"/>
  <c r="M4314" i="1"/>
  <c r="O4310" i="1"/>
  <c r="M4310" i="1"/>
  <c r="O4306" i="1"/>
  <c r="M4306" i="1"/>
  <c r="O4302" i="1"/>
  <c r="M4302" i="1"/>
  <c r="O4298" i="1"/>
  <c r="M4298" i="1"/>
  <c r="O4294" i="1"/>
  <c r="M4294" i="1"/>
  <c r="O4290" i="1"/>
  <c r="M4290" i="1"/>
  <c r="O4282" i="1"/>
  <c r="M4282" i="1"/>
  <c r="O4278" i="1"/>
  <c r="M4278" i="1"/>
  <c r="O4274" i="1"/>
  <c r="M4274" i="1"/>
  <c r="O4270" i="1"/>
  <c r="M4270" i="1"/>
  <c r="O4266" i="1"/>
  <c r="M4266" i="1"/>
  <c r="O4262" i="1"/>
  <c r="M4262" i="1"/>
  <c r="O4258" i="1"/>
  <c r="M4258" i="1"/>
  <c r="O4250" i="1"/>
  <c r="M4250" i="1"/>
  <c r="O4246" i="1"/>
  <c r="M4246" i="1"/>
  <c r="O4242" i="1"/>
  <c r="M4242" i="1"/>
  <c r="O4238" i="1"/>
  <c r="M4238" i="1"/>
  <c r="O4234" i="1"/>
  <c r="M4234" i="1"/>
  <c r="O4230" i="1"/>
  <c r="M4230" i="1"/>
  <c r="O4226" i="1"/>
  <c r="M4226" i="1"/>
  <c r="O4218" i="1"/>
  <c r="M4218" i="1"/>
  <c r="O4214" i="1"/>
  <c r="M4214" i="1"/>
  <c r="O4210" i="1"/>
  <c r="M4210" i="1"/>
  <c r="O4206" i="1"/>
  <c r="M4206" i="1"/>
  <c r="O4202" i="1"/>
  <c r="M4202" i="1"/>
  <c r="O4198" i="1"/>
  <c r="M4198" i="1"/>
  <c r="O4194" i="1"/>
  <c r="M4194" i="1"/>
  <c r="O4186" i="1"/>
  <c r="M4186" i="1"/>
  <c r="O4182" i="1"/>
  <c r="M4182" i="1"/>
  <c r="O4178" i="1"/>
  <c r="M4178" i="1"/>
  <c r="O4174" i="1"/>
  <c r="M4174" i="1"/>
  <c r="O4170" i="1"/>
  <c r="M4170" i="1"/>
  <c r="O4166" i="1"/>
  <c r="M4166" i="1"/>
  <c r="O4162" i="1"/>
  <c r="M4162" i="1"/>
  <c r="O4154" i="1"/>
  <c r="M4154" i="1"/>
  <c r="O4150" i="1"/>
  <c r="M4150" i="1"/>
  <c r="O4146" i="1"/>
  <c r="M4146" i="1"/>
  <c r="O4142" i="1"/>
  <c r="M4142" i="1"/>
  <c r="O4138" i="1"/>
  <c r="M4138" i="1"/>
  <c r="O4134" i="1"/>
  <c r="M4134" i="1"/>
  <c r="O4130" i="1"/>
  <c r="M4130" i="1"/>
  <c r="O4122" i="1"/>
  <c r="M4122" i="1"/>
  <c r="O4118" i="1"/>
  <c r="M4118" i="1"/>
  <c r="O4114" i="1"/>
  <c r="M4114" i="1"/>
  <c r="O4110" i="1"/>
  <c r="M4110" i="1"/>
  <c r="O4106" i="1"/>
  <c r="M4106" i="1"/>
  <c r="O4102" i="1"/>
  <c r="M4102" i="1"/>
  <c r="O4098" i="1"/>
  <c r="M4098" i="1"/>
  <c r="O4090" i="1"/>
  <c r="M4090" i="1"/>
  <c r="O4086" i="1"/>
  <c r="M4086" i="1"/>
  <c r="O4082" i="1"/>
  <c r="M4082" i="1"/>
  <c r="O4078" i="1"/>
  <c r="M4078" i="1"/>
  <c r="O4074" i="1"/>
  <c r="M4074" i="1"/>
  <c r="O4070" i="1"/>
  <c r="M4070" i="1"/>
  <c r="O4066" i="1"/>
  <c r="M4066" i="1"/>
  <c r="O4058" i="1"/>
  <c r="M4058" i="1"/>
  <c r="O4054" i="1"/>
  <c r="M4054" i="1"/>
  <c r="O4050" i="1"/>
  <c r="M4050" i="1"/>
  <c r="O4046" i="1"/>
  <c r="M4046" i="1"/>
  <c r="O4042" i="1"/>
  <c r="M4042" i="1"/>
  <c r="O4038" i="1"/>
  <c r="M4038" i="1"/>
  <c r="O4034" i="1"/>
  <c r="M4034" i="1"/>
  <c r="O4026" i="1"/>
  <c r="M4026" i="1"/>
  <c r="O4022" i="1"/>
  <c r="M4022" i="1"/>
  <c r="O4018" i="1"/>
  <c r="M4018" i="1"/>
  <c r="O4014" i="1"/>
  <c r="M4014" i="1"/>
  <c r="O4010" i="1"/>
  <c r="M4010" i="1"/>
  <c r="O4006" i="1"/>
  <c r="M4006" i="1"/>
  <c r="O4002" i="1"/>
  <c r="M4002" i="1"/>
  <c r="O3994" i="1"/>
  <c r="M3994" i="1"/>
  <c r="O3990" i="1"/>
  <c r="M3990" i="1"/>
  <c r="O3986" i="1"/>
  <c r="M3986" i="1"/>
  <c r="O3982" i="1"/>
  <c r="M3982" i="1"/>
  <c r="O3978" i="1"/>
  <c r="M3978" i="1"/>
  <c r="O3974" i="1"/>
  <c r="M3974" i="1"/>
  <c r="O3970" i="1"/>
  <c r="M3970" i="1"/>
  <c r="O3962" i="1"/>
  <c r="M3962" i="1"/>
  <c r="O3958" i="1"/>
  <c r="M3958" i="1"/>
  <c r="O3954" i="1"/>
  <c r="M3954" i="1"/>
  <c r="O3950" i="1"/>
  <c r="M3950" i="1"/>
  <c r="O3946" i="1"/>
  <c r="M3946" i="1"/>
  <c r="O3942" i="1"/>
  <c r="M3942" i="1"/>
  <c r="O3938" i="1"/>
  <c r="M3938" i="1"/>
  <c r="O3930" i="1"/>
  <c r="M3930" i="1"/>
  <c r="O3926" i="1"/>
  <c r="M3926" i="1"/>
  <c r="O3922" i="1"/>
  <c r="M3922" i="1"/>
  <c r="O3918" i="1"/>
  <c r="M3918" i="1"/>
  <c r="O3914" i="1"/>
  <c r="M3914" i="1"/>
  <c r="O3910" i="1"/>
  <c r="M3910" i="1"/>
  <c r="O3906" i="1"/>
  <c r="M3906" i="1"/>
  <c r="O3902" i="1"/>
  <c r="M3902" i="1"/>
  <c r="O3898" i="1"/>
  <c r="M3898" i="1"/>
  <c r="O3894" i="1"/>
  <c r="M3894" i="1"/>
  <c r="O3890" i="1"/>
  <c r="M3890" i="1"/>
  <c r="O3886" i="1"/>
  <c r="M3886" i="1"/>
  <c r="O3878" i="1"/>
  <c r="M3878" i="1"/>
  <c r="O3874" i="1"/>
  <c r="M3874" i="1"/>
  <c r="O3870" i="1"/>
  <c r="M3870" i="1"/>
  <c r="O3866" i="1"/>
  <c r="M3866" i="1"/>
  <c r="O3862" i="1"/>
  <c r="M3862" i="1"/>
  <c r="O3858" i="1"/>
  <c r="M3858" i="1"/>
  <c r="O3854" i="1"/>
  <c r="M3854" i="1"/>
  <c r="O3850" i="1"/>
  <c r="M3850" i="1"/>
  <c r="O3846" i="1"/>
  <c r="M3846" i="1"/>
  <c r="O3842" i="1"/>
  <c r="M3842" i="1"/>
  <c r="O3838" i="1"/>
  <c r="M3838" i="1"/>
  <c r="O3834" i="1"/>
  <c r="M3834" i="1"/>
  <c r="O3830" i="1"/>
  <c r="M3830" i="1"/>
  <c r="O3826" i="1"/>
  <c r="M3826" i="1"/>
  <c r="O3822" i="1"/>
  <c r="M3822" i="1"/>
  <c r="O3814" i="1"/>
  <c r="M3814" i="1"/>
  <c r="O3810" i="1"/>
  <c r="M3810" i="1"/>
  <c r="O3806" i="1"/>
  <c r="M3806" i="1"/>
  <c r="O3802" i="1"/>
  <c r="M3802" i="1"/>
  <c r="O3798" i="1"/>
  <c r="M3798" i="1"/>
  <c r="O3794" i="1"/>
  <c r="M3794" i="1"/>
  <c r="O3790" i="1"/>
  <c r="M3790" i="1"/>
  <c r="O3786" i="1"/>
  <c r="M3786" i="1"/>
  <c r="O3782" i="1"/>
  <c r="M3782" i="1"/>
  <c r="O3778" i="1"/>
  <c r="M3778" i="1"/>
  <c r="O3774" i="1"/>
  <c r="M3774" i="1"/>
  <c r="O3770" i="1"/>
  <c r="M3770" i="1"/>
  <c r="O3766" i="1"/>
  <c r="M3766" i="1"/>
  <c r="O3762" i="1"/>
  <c r="M3762" i="1"/>
  <c r="O3758" i="1"/>
  <c r="M3758" i="1"/>
  <c r="O3750" i="1"/>
  <c r="M3750" i="1"/>
  <c r="O3746" i="1"/>
  <c r="M3746" i="1"/>
  <c r="O3742" i="1"/>
  <c r="M3742" i="1"/>
  <c r="O3738" i="1"/>
  <c r="M3738" i="1"/>
  <c r="O3734" i="1"/>
  <c r="M3734" i="1"/>
  <c r="O3730" i="1"/>
  <c r="M3730" i="1"/>
  <c r="O3726" i="1"/>
  <c r="M3726" i="1"/>
  <c r="O3722" i="1"/>
  <c r="M3722" i="1"/>
  <c r="O3718" i="1"/>
  <c r="M3718" i="1"/>
  <c r="O3714" i="1"/>
  <c r="M3714" i="1"/>
  <c r="O3710" i="1"/>
  <c r="M3710" i="1"/>
  <c r="O3706" i="1"/>
  <c r="M3706" i="1"/>
  <c r="O3702" i="1"/>
  <c r="M3702" i="1"/>
  <c r="O3698" i="1"/>
  <c r="M3698" i="1"/>
  <c r="O3694" i="1"/>
  <c r="M3694" i="1"/>
  <c r="O3686" i="1"/>
  <c r="M3686" i="1"/>
  <c r="O3682" i="1"/>
  <c r="M3682" i="1"/>
  <c r="O3678" i="1"/>
  <c r="M3678" i="1"/>
  <c r="O3674" i="1"/>
  <c r="M3674" i="1"/>
  <c r="O3670" i="1"/>
  <c r="M3670" i="1"/>
  <c r="O3666" i="1"/>
  <c r="M3666" i="1"/>
  <c r="O3662" i="1"/>
  <c r="M3662" i="1"/>
  <c r="O3658" i="1"/>
  <c r="M3658" i="1"/>
  <c r="O3654" i="1"/>
  <c r="M3654" i="1"/>
  <c r="O3650" i="1"/>
  <c r="M3650" i="1"/>
  <c r="O3646" i="1"/>
  <c r="M3646" i="1"/>
  <c r="O3642" i="1"/>
  <c r="M3642" i="1"/>
  <c r="O3638" i="1"/>
  <c r="M3638" i="1"/>
  <c r="O3634" i="1"/>
  <c r="M3634" i="1"/>
  <c r="O3630" i="1"/>
  <c r="M3630" i="1"/>
  <c r="O3622" i="1"/>
  <c r="M3622" i="1"/>
  <c r="O3618" i="1"/>
  <c r="M3618" i="1"/>
  <c r="O3614" i="1"/>
  <c r="M3614" i="1"/>
  <c r="O3610" i="1"/>
  <c r="M3610" i="1"/>
  <c r="O3606" i="1"/>
  <c r="M3606" i="1"/>
  <c r="O3602" i="1"/>
  <c r="M3602" i="1"/>
  <c r="O3598" i="1"/>
  <c r="M3598" i="1"/>
  <c r="O3594" i="1"/>
  <c r="M3594" i="1"/>
  <c r="O3590" i="1"/>
  <c r="M3590" i="1"/>
  <c r="O3586" i="1"/>
  <c r="M3586" i="1"/>
  <c r="O3582" i="1"/>
  <c r="M3582" i="1"/>
  <c r="O3578" i="1"/>
  <c r="M3578" i="1"/>
  <c r="O3574" i="1"/>
  <c r="M3574" i="1"/>
  <c r="O3570" i="1"/>
  <c r="M3570" i="1"/>
  <c r="O3566" i="1"/>
  <c r="M3566" i="1"/>
  <c r="O3558" i="1"/>
  <c r="M3558" i="1"/>
  <c r="O3554" i="1"/>
  <c r="M3554" i="1"/>
  <c r="O3550" i="1"/>
  <c r="M3550" i="1"/>
  <c r="O3546" i="1"/>
  <c r="M3546" i="1"/>
  <c r="O3542" i="1"/>
  <c r="M3542" i="1"/>
  <c r="O3538" i="1"/>
  <c r="M3538" i="1"/>
  <c r="O3534" i="1"/>
  <c r="M3534" i="1"/>
  <c r="O3530" i="1"/>
  <c r="M3530" i="1"/>
  <c r="O3526" i="1"/>
  <c r="M3526" i="1"/>
  <c r="O3522" i="1"/>
  <c r="M3522" i="1"/>
  <c r="O3518" i="1"/>
  <c r="M3518" i="1"/>
  <c r="O3514" i="1"/>
  <c r="M3514" i="1"/>
  <c r="O3510" i="1"/>
  <c r="M3510" i="1"/>
  <c r="O3506" i="1"/>
  <c r="M3506" i="1"/>
  <c r="O3502" i="1"/>
  <c r="M3502" i="1"/>
  <c r="O3494" i="1"/>
  <c r="M3494" i="1"/>
  <c r="O3490" i="1"/>
  <c r="M3490" i="1"/>
  <c r="O3486" i="1"/>
  <c r="M3486" i="1"/>
  <c r="O3482" i="1"/>
  <c r="M3482" i="1"/>
  <c r="O3478" i="1"/>
  <c r="M3478" i="1"/>
  <c r="O3474" i="1"/>
  <c r="M3474" i="1"/>
  <c r="O3470" i="1"/>
  <c r="M3470" i="1"/>
  <c r="O3466" i="1"/>
  <c r="M3466" i="1"/>
  <c r="O3462" i="1"/>
  <c r="M3462" i="1"/>
  <c r="O3458" i="1"/>
  <c r="M3458" i="1"/>
  <c r="O3454" i="1"/>
  <c r="M3454" i="1"/>
  <c r="O3450" i="1"/>
  <c r="M3450" i="1"/>
  <c r="O3446" i="1"/>
  <c r="M3446" i="1"/>
  <c r="O3442" i="1"/>
  <c r="M3442" i="1"/>
  <c r="O3438" i="1"/>
  <c r="M3438" i="1"/>
  <c r="O3430" i="1"/>
  <c r="M3430" i="1"/>
  <c r="O3426" i="1"/>
  <c r="M3426" i="1"/>
  <c r="O3422" i="1"/>
  <c r="M3422" i="1"/>
  <c r="O3418" i="1"/>
  <c r="M3418" i="1"/>
  <c r="O3414" i="1"/>
  <c r="M3414" i="1"/>
  <c r="O3410" i="1"/>
  <c r="M3410" i="1"/>
  <c r="O3406" i="1"/>
  <c r="M3406" i="1"/>
  <c r="O3402" i="1"/>
  <c r="M3402" i="1"/>
  <c r="O3398" i="1"/>
  <c r="M3398" i="1"/>
  <c r="O3394" i="1"/>
  <c r="M3394" i="1"/>
  <c r="O3390" i="1"/>
  <c r="M3390" i="1"/>
  <c r="O3386" i="1"/>
  <c r="M3386" i="1"/>
  <c r="O3382" i="1"/>
  <c r="M3382" i="1"/>
  <c r="O3378" i="1"/>
  <c r="M3378" i="1"/>
  <c r="O3374" i="1"/>
  <c r="M3374" i="1"/>
  <c r="O3366" i="1"/>
  <c r="M3366" i="1"/>
  <c r="O3362" i="1"/>
  <c r="M3362" i="1"/>
  <c r="O3358" i="1"/>
  <c r="M3358" i="1"/>
  <c r="O3354" i="1"/>
  <c r="M3354" i="1"/>
  <c r="O3350" i="1"/>
  <c r="M3350" i="1"/>
  <c r="O3346" i="1"/>
  <c r="M3346" i="1"/>
  <c r="O3342" i="1"/>
  <c r="M3342" i="1"/>
  <c r="O3338" i="1"/>
  <c r="M3338" i="1"/>
  <c r="O3334" i="1"/>
  <c r="M3334" i="1"/>
  <c r="O3330" i="1"/>
  <c r="M3330" i="1"/>
  <c r="O3326" i="1"/>
  <c r="M3326" i="1"/>
  <c r="O3322" i="1"/>
  <c r="M3322" i="1"/>
  <c r="O3318" i="1"/>
  <c r="M3318" i="1"/>
  <c r="O3314" i="1"/>
  <c r="M3314" i="1"/>
  <c r="O3310" i="1"/>
  <c r="M3310" i="1"/>
  <c r="O3302" i="1"/>
  <c r="M3302" i="1"/>
  <c r="O3298" i="1"/>
  <c r="M3298" i="1"/>
  <c r="O3294" i="1"/>
  <c r="M3294" i="1"/>
  <c r="O3290" i="1"/>
  <c r="M3290" i="1"/>
  <c r="O3286" i="1"/>
  <c r="M3286" i="1"/>
  <c r="O3282" i="1"/>
  <c r="M3282" i="1"/>
  <c r="O3278" i="1"/>
  <c r="M3278" i="1"/>
  <c r="O3274" i="1"/>
  <c r="M3274" i="1"/>
  <c r="O3270" i="1"/>
  <c r="M3270" i="1"/>
  <c r="O3266" i="1"/>
  <c r="M3266" i="1"/>
  <c r="O3262" i="1"/>
  <c r="M3262" i="1"/>
  <c r="O3258" i="1"/>
  <c r="M3258" i="1"/>
  <c r="O3254" i="1"/>
  <c r="M3254" i="1"/>
  <c r="O3250" i="1"/>
  <c r="M3250" i="1"/>
  <c r="O3246" i="1"/>
  <c r="M3246" i="1"/>
  <c r="O3238" i="1"/>
  <c r="M3238" i="1"/>
  <c r="O3234" i="1"/>
  <c r="M3234" i="1"/>
  <c r="O3230" i="1"/>
  <c r="M3230" i="1"/>
  <c r="O3226" i="1"/>
  <c r="M3226" i="1"/>
  <c r="O3222" i="1"/>
  <c r="M3222" i="1"/>
  <c r="O3218" i="1"/>
  <c r="M3218" i="1"/>
  <c r="O3214" i="1"/>
  <c r="M3214" i="1"/>
  <c r="O3210" i="1"/>
  <c r="M3210" i="1"/>
  <c r="O3206" i="1"/>
  <c r="M3206" i="1"/>
  <c r="O3202" i="1"/>
  <c r="M3202" i="1"/>
  <c r="O3198" i="1"/>
  <c r="M3198" i="1"/>
  <c r="O3194" i="1"/>
  <c r="M3194" i="1"/>
  <c r="O3190" i="1"/>
  <c r="M3190" i="1"/>
  <c r="O3186" i="1"/>
  <c r="M3186" i="1"/>
  <c r="O3182" i="1"/>
  <c r="M3182" i="1"/>
  <c r="O3174" i="1"/>
  <c r="M3174" i="1"/>
  <c r="O3170" i="1"/>
  <c r="M3170" i="1"/>
  <c r="O3166" i="1"/>
  <c r="M3166" i="1"/>
  <c r="O3162" i="1"/>
  <c r="M3162" i="1"/>
  <c r="O3158" i="1"/>
  <c r="M3158" i="1"/>
  <c r="O3154" i="1"/>
  <c r="M3154" i="1"/>
  <c r="O3150" i="1"/>
  <c r="M3150" i="1"/>
  <c r="O3146" i="1"/>
  <c r="M3146" i="1"/>
  <c r="O3142" i="1"/>
  <c r="M3142" i="1"/>
  <c r="O3138" i="1"/>
  <c r="M3138" i="1"/>
  <c r="O3134" i="1"/>
  <c r="M3134" i="1"/>
  <c r="O3130" i="1"/>
  <c r="M3130" i="1"/>
  <c r="O3126" i="1"/>
  <c r="M3126" i="1"/>
  <c r="O3122" i="1"/>
  <c r="M3122" i="1"/>
  <c r="O3118" i="1"/>
  <c r="M3118" i="1"/>
  <c r="O3110" i="1"/>
  <c r="M3110" i="1"/>
  <c r="O3106" i="1"/>
  <c r="M3106" i="1"/>
  <c r="O3102" i="1"/>
  <c r="M3102" i="1"/>
  <c r="O3098" i="1"/>
  <c r="M3098" i="1"/>
  <c r="O3094" i="1"/>
  <c r="M3094" i="1"/>
  <c r="O3090" i="1"/>
  <c r="M3090" i="1"/>
  <c r="O3086" i="1"/>
  <c r="M3086" i="1"/>
  <c r="O3082" i="1"/>
  <c r="M3082" i="1"/>
  <c r="O3078" i="1"/>
  <c r="M3078" i="1"/>
  <c r="O3074" i="1"/>
  <c r="M3074" i="1"/>
  <c r="O3070" i="1"/>
  <c r="M3070" i="1"/>
  <c r="O3066" i="1"/>
  <c r="M3066" i="1"/>
  <c r="O3062" i="1"/>
  <c r="M3062" i="1"/>
  <c r="O3058" i="1"/>
  <c r="M3058" i="1"/>
  <c r="O3054" i="1"/>
  <c r="M3054" i="1"/>
  <c r="O3046" i="1"/>
  <c r="M3046" i="1"/>
  <c r="O3042" i="1"/>
  <c r="M3042" i="1"/>
  <c r="O3038" i="1"/>
  <c r="M3038" i="1"/>
  <c r="O3034" i="1"/>
  <c r="M3034" i="1"/>
  <c r="O3030" i="1"/>
  <c r="M3030" i="1"/>
  <c r="O3026" i="1"/>
  <c r="M3026" i="1"/>
  <c r="O3022" i="1"/>
  <c r="M3022" i="1"/>
  <c r="O3018" i="1"/>
  <c r="M3018" i="1"/>
  <c r="O3014" i="1"/>
  <c r="M3014" i="1"/>
  <c r="O3010" i="1"/>
  <c r="M3010" i="1"/>
  <c r="O3006" i="1"/>
  <c r="M3006" i="1"/>
  <c r="O3002" i="1"/>
  <c r="M3002" i="1"/>
  <c r="O2998" i="1"/>
  <c r="M2998" i="1"/>
  <c r="O2994" i="1"/>
  <c r="M2994" i="1"/>
  <c r="O2990" i="1"/>
  <c r="M2990" i="1"/>
  <c r="O2982" i="1"/>
  <c r="M2982" i="1"/>
  <c r="O2978" i="1"/>
  <c r="M2978" i="1"/>
  <c r="O2974" i="1"/>
  <c r="M2974" i="1"/>
  <c r="O2970" i="1"/>
  <c r="M2970" i="1"/>
  <c r="O2966" i="1"/>
  <c r="M2966" i="1"/>
  <c r="O2962" i="1"/>
  <c r="M2962" i="1"/>
  <c r="O2958" i="1"/>
  <c r="M2958" i="1"/>
  <c r="O2954" i="1"/>
  <c r="M2954" i="1"/>
  <c r="O2950" i="1"/>
  <c r="M2950" i="1"/>
  <c r="O2946" i="1"/>
  <c r="M2946" i="1"/>
  <c r="O2942" i="1"/>
  <c r="M2942" i="1"/>
  <c r="O2938" i="1"/>
  <c r="M2938" i="1"/>
  <c r="O2934" i="1"/>
  <c r="M2934" i="1"/>
  <c r="O2930" i="1"/>
  <c r="M2930" i="1"/>
  <c r="O2926" i="1"/>
  <c r="M2926" i="1"/>
  <c r="O2918" i="1"/>
  <c r="M2918" i="1"/>
  <c r="O2914" i="1"/>
  <c r="M2914" i="1"/>
  <c r="O2910" i="1"/>
  <c r="M2910" i="1"/>
  <c r="O2906" i="1"/>
  <c r="M2906" i="1"/>
  <c r="O2902" i="1"/>
  <c r="M2902" i="1"/>
  <c r="O2898" i="1"/>
  <c r="M2898" i="1"/>
  <c r="O2894" i="1"/>
  <c r="M2894" i="1"/>
  <c r="O2890" i="1"/>
  <c r="M2890" i="1"/>
  <c r="O2886" i="1"/>
  <c r="M2886" i="1"/>
  <c r="O2882" i="1"/>
  <c r="M2882" i="1"/>
  <c r="O2878" i="1"/>
  <c r="M2878" i="1"/>
  <c r="O2874" i="1"/>
  <c r="M2874" i="1"/>
  <c r="O2870" i="1"/>
  <c r="M2870" i="1"/>
  <c r="O2866" i="1"/>
  <c r="M2866" i="1"/>
  <c r="O2862" i="1"/>
  <c r="M2862" i="1"/>
  <c r="O2854" i="1"/>
  <c r="M2854" i="1"/>
  <c r="O2850" i="1"/>
  <c r="M2850" i="1"/>
  <c r="O2846" i="1"/>
  <c r="M2846" i="1"/>
  <c r="O2842" i="1"/>
  <c r="M2842" i="1"/>
  <c r="O2838" i="1"/>
  <c r="M2838" i="1"/>
  <c r="O2834" i="1"/>
  <c r="M2834" i="1"/>
  <c r="O2830" i="1"/>
  <c r="M2830" i="1"/>
  <c r="O2826" i="1"/>
  <c r="M2826" i="1"/>
  <c r="O2822" i="1"/>
  <c r="M2822" i="1"/>
  <c r="O2818" i="1"/>
  <c r="M2818" i="1"/>
  <c r="O2814" i="1"/>
  <c r="M2814" i="1"/>
  <c r="O2810" i="1"/>
  <c r="M2810" i="1"/>
  <c r="O2806" i="1"/>
  <c r="M2806" i="1"/>
  <c r="O2802" i="1"/>
  <c r="M2802" i="1"/>
  <c r="O2798" i="1"/>
  <c r="M2798" i="1"/>
  <c r="O2790" i="1"/>
  <c r="M2790" i="1"/>
  <c r="O2786" i="1"/>
  <c r="M2786" i="1"/>
  <c r="O2782" i="1"/>
  <c r="M2782" i="1"/>
  <c r="O2778" i="1"/>
  <c r="M2778" i="1"/>
  <c r="O2774" i="1"/>
  <c r="M2774" i="1"/>
  <c r="O2770" i="1"/>
  <c r="M2770" i="1"/>
  <c r="O2766" i="1"/>
  <c r="M2766" i="1"/>
  <c r="O2762" i="1"/>
  <c r="M2762" i="1"/>
  <c r="O2758" i="1"/>
  <c r="M2758" i="1"/>
  <c r="O2754" i="1"/>
  <c r="M2754" i="1"/>
  <c r="O2750" i="1"/>
  <c r="M2750" i="1"/>
  <c r="O2746" i="1"/>
  <c r="M2746" i="1"/>
  <c r="O2742" i="1"/>
  <c r="M2742" i="1"/>
  <c r="O2738" i="1"/>
  <c r="M2738" i="1"/>
  <c r="O2734" i="1"/>
  <c r="M2734" i="1"/>
  <c r="O2726" i="1"/>
  <c r="M2726" i="1"/>
  <c r="O2722" i="1"/>
  <c r="M2722" i="1"/>
  <c r="O2718" i="1"/>
  <c r="M2718" i="1"/>
  <c r="O2714" i="1"/>
  <c r="M2714" i="1"/>
  <c r="O2710" i="1"/>
  <c r="M2710" i="1"/>
  <c r="O2706" i="1"/>
  <c r="M2706" i="1"/>
  <c r="O2702" i="1"/>
  <c r="M2702" i="1"/>
  <c r="O2698" i="1"/>
  <c r="M2698" i="1"/>
  <c r="O2694" i="1"/>
  <c r="M2694" i="1"/>
  <c r="O2690" i="1"/>
  <c r="M2690" i="1"/>
  <c r="O2686" i="1"/>
  <c r="M2686" i="1"/>
  <c r="O2682" i="1"/>
  <c r="M2682" i="1"/>
  <c r="O2678" i="1"/>
  <c r="M2678" i="1"/>
  <c r="O2674" i="1"/>
  <c r="M2674" i="1"/>
  <c r="O2670" i="1"/>
  <c r="M2670" i="1"/>
  <c r="O2662" i="1"/>
  <c r="M2662" i="1"/>
  <c r="O2658" i="1"/>
  <c r="M2658" i="1"/>
  <c r="O2654" i="1"/>
  <c r="M2654" i="1"/>
  <c r="O2650" i="1"/>
  <c r="M2650" i="1"/>
  <c r="O2646" i="1"/>
  <c r="M2646" i="1"/>
  <c r="O2642" i="1"/>
  <c r="M2642" i="1"/>
  <c r="O2638" i="1"/>
  <c r="M2638" i="1"/>
  <c r="O2634" i="1"/>
  <c r="M2634" i="1"/>
  <c r="O2630" i="1"/>
  <c r="M2630" i="1"/>
  <c r="O2626" i="1"/>
  <c r="M2626" i="1"/>
  <c r="O2622" i="1"/>
  <c r="M2622" i="1"/>
  <c r="O2618" i="1"/>
  <c r="M2618" i="1"/>
  <c r="O2614" i="1"/>
  <c r="M2614" i="1"/>
  <c r="O2610" i="1"/>
  <c r="M2610" i="1"/>
  <c r="O2606" i="1"/>
  <c r="M2606" i="1"/>
  <c r="O2598" i="1"/>
  <c r="M2598" i="1"/>
  <c r="O2594" i="1"/>
  <c r="M2594" i="1"/>
  <c r="O2590" i="1"/>
  <c r="M2590" i="1"/>
  <c r="O2586" i="1"/>
  <c r="M2586" i="1"/>
  <c r="O2582" i="1"/>
  <c r="M2582" i="1"/>
  <c r="O2578" i="1"/>
  <c r="M2578" i="1"/>
  <c r="O2574" i="1"/>
  <c r="M2574" i="1"/>
  <c r="O2570" i="1"/>
  <c r="M2570" i="1"/>
  <c r="O2566" i="1"/>
  <c r="M2566" i="1"/>
  <c r="O2562" i="1"/>
  <c r="M2562" i="1"/>
  <c r="O2558" i="1"/>
  <c r="M2558" i="1"/>
  <c r="O2554" i="1"/>
  <c r="M2554" i="1"/>
  <c r="O2550" i="1"/>
  <c r="M2550" i="1"/>
  <c r="O2546" i="1"/>
  <c r="M2546" i="1"/>
  <c r="O2542" i="1"/>
  <c r="M2542" i="1"/>
  <c r="O2534" i="1"/>
  <c r="M2534" i="1"/>
  <c r="O2530" i="1"/>
  <c r="M2530" i="1"/>
  <c r="O2526" i="1"/>
  <c r="M2526" i="1"/>
  <c r="O2522" i="1"/>
  <c r="M2522" i="1"/>
  <c r="O2518" i="1"/>
  <c r="M2518" i="1"/>
  <c r="O2514" i="1"/>
  <c r="M2514" i="1"/>
  <c r="O2510" i="1"/>
  <c r="M2510" i="1"/>
  <c r="O2506" i="1"/>
  <c r="M2506" i="1"/>
  <c r="O2502" i="1"/>
  <c r="M2502" i="1"/>
  <c r="O2498" i="1"/>
  <c r="M2498" i="1"/>
  <c r="O2494" i="1"/>
  <c r="M2494" i="1"/>
  <c r="O2490" i="1"/>
  <c r="M2490" i="1"/>
  <c r="O2486" i="1"/>
  <c r="M2486" i="1"/>
  <c r="O2482" i="1"/>
  <c r="M2482" i="1"/>
  <c r="O2478" i="1"/>
  <c r="M2478" i="1"/>
  <c r="O2470" i="1"/>
  <c r="M2470" i="1"/>
  <c r="O2466" i="1"/>
  <c r="M2466" i="1"/>
  <c r="O2462" i="1"/>
  <c r="M2462" i="1"/>
  <c r="O2458" i="1"/>
  <c r="M2458" i="1"/>
  <c r="O2454" i="1"/>
  <c r="M2454" i="1"/>
  <c r="O2450" i="1"/>
  <c r="M2450" i="1"/>
  <c r="O2446" i="1"/>
  <c r="M2446" i="1"/>
  <c r="O2442" i="1"/>
  <c r="M2442" i="1"/>
  <c r="O2438" i="1"/>
  <c r="M2438" i="1"/>
  <c r="O2434" i="1"/>
  <c r="M2434" i="1"/>
  <c r="O2430" i="1"/>
  <c r="M2430" i="1"/>
  <c r="O2426" i="1"/>
  <c r="M2426" i="1"/>
  <c r="O2422" i="1"/>
  <c r="M2422" i="1"/>
  <c r="O2418" i="1"/>
  <c r="M2418" i="1"/>
  <c r="O2414" i="1"/>
  <c r="M2414" i="1"/>
  <c r="O2406" i="1"/>
  <c r="M2406" i="1"/>
  <c r="O2402" i="1"/>
  <c r="M2402" i="1"/>
  <c r="O2398" i="1"/>
  <c r="M2398" i="1"/>
  <c r="O2394" i="1"/>
  <c r="M2394" i="1"/>
  <c r="O2390" i="1"/>
  <c r="M2390" i="1"/>
  <c r="O2386" i="1"/>
  <c r="M2386" i="1"/>
  <c r="O2382" i="1"/>
  <c r="M2382" i="1"/>
  <c r="O2378" i="1"/>
  <c r="M2378" i="1"/>
  <c r="O2374" i="1"/>
  <c r="M2374" i="1"/>
  <c r="O2370" i="1"/>
  <c r="M2370" i="1"/>
  <c r="O2366" i="1"/>
  <c r="M2366" i="1"/>
  <c r="O2362" i="1"/>
  <c r="M2362" i="1"/>
  <c r="M9638" i="1"/>
  <c r="M9606" i="1"/>
  <c r="M9574" i="1"/>
  <c r="M9542" i="1"/>
  <c r="M9510" i="1"/>
  <c r="M9478" i="1"/>
  <c r="M9446" i="1"/>
  <c r="M9414" i="1"/>
  <c r="M9382" i="1"/>
  <c r="M9350" i="1"/>
  <c r="M9318" i="1"/>
  <c r="M9286" i="1"/>
  <c r="M9254" i="1"/>
  <c r="M9222" i="1"/>
  <c r="M9190" i="1"/>
  <c r="M9158" i="1"/>
  <c r="M9126" i="1"/>
  <c r="M9078" i="1"/>
  <c r="M9014" i="1"/>
  <c r="M8950" i="1"/>
  <c r="M8886" i="1"/>
  <c r="M8822" i="1"/>
  <c r="M8758" i="1"/>
  <c r="M8694" i="1"/>
  <c r="M8630" i="1"/>
  <c r="M8566" i="1"/>
  <c r="M8502" i="1"/>
  <c r="M8438" i="1"/>
  <c r="M8374" i="1"/>
  <c r="M8310" i="1"/>
  <c r="M8246" i="1"/>
  <c r="M8182" i="1"/>
  <c r="M8118" i="1"/>
  <c r="M8054" i="1"/>
  <c r="M7981" i="1"/>
  <c r="M7896" i="1"/>
  <c r="M7810" i="1"/>
  <c r="M7725" i="1"/>
  <c r="M7640" i="1"/>
  <c r="M7554" i="1"/>
  <c r="M7469" i="1"/>
  <c r="M7405" i="1"/>
  <c r="M7277" i="1"/>
  <c r="M7149" i="1"/>
  <c r="M7021" i="1"/>
  <c r="M6893" i="1"/>
  <c r="M6765" i="1"/>
  <c r="M6637" i="1"/>
  <c r="M6509" i="1"/>
  <c r="M6381" i="1"/>
  <c r="M6253" i="1"/>
  <c r="M6125" i="1"/>
  <c r="M5997" i="1"/>
  <c r="M5869" i="1"/>
  <c r="M5710" i="1"/>
  <c r="M5454" i="1"/>
  <c r="M5198" i="1"/>
  <c r="M4942" i="1"/>
  <c r="M4686" i="1"/>
  <c r="M4430" i="1"/>
  <c r="M4318" i="1"/>
  <c r="M4190" i="1"/>
  <c r="M4062" i="1"/>
  <c r="M3934" i="1"/>
  <c r="M3690" i="1"/>
  <c r="M3434" i="1"/>
  <c r="M3178" i="1"/>
  <c r="M2922" i="1"/>
  <c r="M2666" i="1"/>
  <c r="M2410" i="1"/>
  <c r="O2358" i="1"/>
  <c r="M2358" i="1"/>
  <c r="O2354" i="1"/>
  <c r="M2354" i="1"/>
  <c r="O2350" i="1"/>
  <c r="M2350" i="1"/>
  <c r="O2342" i="1"/>
  <c r="M2342" i="1"/>
  <c r="O2338" i="1"/>
  <c r="M2338" i="1"/>
  <c r="O2334" i="1"/>
  <c r="M2334" i="1"/>
  <c r="O2330" i="1"/>
  <c r="M2330" i="1"/>
  <c r="O2326" i="1"/>
  <c r="M2326" i="1"/>
  <c r="O2322" i="1"/>
  <c r="M2322" i="1"/>
  <c r="O2318" i="1"/>
  <c r="M2318" i="1"/>
  <c r="O2310" i="1"/>
  <c r="M2310" i="1"/>
  <c r="O2306" i="1"/>
  <c r="M2306" i="1"/>
  <c r="O2302" i="1"/>
  <c r="M2302" i="1"/>
  <c r="O2298" i="1"/>
  <c r="M2298" i="1"/>
  <c r="O2294" i="1"/>
  <c r="M2294" i="1"/>
  <c r="O2290" i="1"/>
  <c r="M2290" i="1"/>
  <c r="O2286" i="1"/>
  <c r="M2286" i="1"/>
  <c r="O2278" i="1"/>
  <c r="M2278" i="1"/>
  <c r="O2274" i="1"/>
  <c r="M2274" i="1"/>
  <c r="O2270" i="1"/>
  <c r="M2270" i="1"/>
  <c r="O2266" i="1"/>
  <c r="M2266" i="1"/>
  <c r="O2262" i="1"/>
  <c r="M2262" i="1"/>
  <c r="O2258" i="1"/>
  <c r="M2258" i="1"/>
  <c r="O2254" i="1"/>
  <c r="M2254" i="1"/>
  <c r="O2246" i="1"/>
  <c r="M2246" i="1"/>
  <c r="O2242" i="1"/>
  <c r="M2242" i="1"/>
  <c r="O2238" i="1"/>
  <c r="M2238" i="1"/>
  <c r="O2234" i="1"/>
  <c r="M2234" i="1"/>
  <c r="O2230" i="1"/>
  <c r="M2230" i="1"/>
  <c r="O2226" i="1"/>
  <c r="M2226" i="1"/>
  <c r="O2222" i="1"/>
  <c r="M2222" i="1"/>
  <c r="M2314" i="1"/>
  <c r="M2250" i="1"/>
  <c r="O4585" i="1"/>
  <c r="M4585" i="1"/>
  <c r="O4581" i="1"/>
  <c r="M4581" i="1"/>
  <c r="O4577" i="1"/>
  <c r="M4577" i="1"/>
  <c r="O4573" i="1"/>
  <c r="M4573" i="1"/>
  <c r="O4569" i="1"/>
  <c r="M4569" i="1"/>
  <c r="O4565" i="1"/>
  <c r="M4565" i="1"/>
  <c r="O4561" i="1"/>
  <c r="M4561" i="1"/>
  <c r="O4557" i="1"/>
  <c r="M4557" i="1"/>
  <c r="O4553" i="1"/>
  <c r="M4553" i="1"/>
  <c r="O4549" i="1"/>
  <c r="M4549" i="1"/>
  <c r="O4545" i="1"/>
  <c r="M4545" i="1"/>
  <c r="O4541" i="1"/>
  <c r="M4541" i="1"/>
  <c r="O4537" i="1"/>
  <c r="M4537" i="1"/>
  <c r="O4533" i="1"/>
  <c r="M4533" i="1"/>
  <c r="O4529" i="1"/>
  <c r="M4529" i="1"/>
  <c r="O4525" i="1"/>
  <c r="M4525" i="1"/>
  <c r="O4521" i="1"/>
  <c r="M4521" i="1"/>
  <c r="O4517" i="1"/>
  <c r="M4517" i="1"/>
  <c r="O4513" i="1"/>
  <c r="M4513" i="1"/>
  <c r="M4509" i="1"/>
  <c r="M4493" i="1"/>
  <c r="M4477" i="1"/>
  <c r="M4461" i="1"/>
  <c r="M4445" i="1"/>
  <c r="M4429" i="1"/>
  <c r="M4413" i="1"/>
  <c r="O4505" i="1"/>
  <c r="M4505" i="1"/>
  <c r="O4497" i="1"/>
  <c r="M4497" i="1"/>
  <c r="O4489" i="1"/>
  <c r="M4489" i="1"/>
  <c r="O4481" i="1"/>
  <c r="M4481" i="1"/>
  <c r="O4473" i="1"/>
  <c r="M4473" i="1"/>
  <c r="O4465" i="1"/>
  <c r="M4465" i="1"/>
  <c r="O4457" i="1"/>
  <c r="M4457" i="1"/>
  <c r="O4449" i="1"/>
  <c r="M4449" i="1"/>
  <c r="O4441" i="1"/>
  <c r="M4441" i="1"/>
  <c r="O4433" i="1"/>
  <c r="M4433" i="1"/>
  <c r="O4425" i="1"/>
  <c r="M4425" i="1"/>
  <c r="O4417" i="1"/>
  <c r="M4417" i="1"/>
  <c r="O4409" i="1"/>
  <c r="M4409" i="1"/>
  <c r="O4401" i="1"/>
  <c r="M4401" i="1"/>
  <c r="O4393" i="1"/>
  <c r="M4393" i="1"/>
  <c r="O4385" i="1"/>
  <c r="M4385" i="1"/>
  <c r="O4377" i="1"/>
  <c r="M4377" i="1"/>
  <c r="O4369" i="1"/>
  <c r="M4369" i="1"/>
  <c r="O4361" i="1"/>
  <c r="M4361" i="1"/>
  <c r="O4353" i="1"/>
  <c r="M4353" i="1"/>
  <c r="O4345" i="1"/>
  <c r="M4345" i="1"/>
  <c r="O4337" i="1"/>
  <c r="M4337" i="1"/>
  <c r="O4329" i="1"/>
  <c r="M4329" i="1"/>
  <c r="O4321" i="1"/>
  <c r="M4321" i="1"/>
  <c r="O4313" i="1"/>
  <c r="M4313" i="1"/>
  <c r="O4305" i="1"/>
  <c r="M4305" i="1"/>
  <c r="O4297" i="1"/>
  <c r="M4297" i="1"/>
  <c r="O4289" i="1"/>
  <c r="M4289" i="1"/>
  <c r="O4281" i="1"/>
  <c r="M4281" i="1"/>
  <c r="O4273" i="1"/>
  <c r="M4273" i="1"/>
  <c r="O4265" i="1"/>
  <c r="M4265" i="1"/>
  <c r="O4257" i="1"/>
  <c r="M4257" i="1"/>
  <c r="O4249" i="1"/>
  <c r="M4249" i="1"/>
  <c r="O4241" i="1"/>
  <c r="M4241" i="1"/>
  <c r="O4233" i="1"/>
  <c r="M4233" i="1"/>
  <c r="O4225" i="1"/>
  <c r="M4225" i="1"/>
  <c r="O4217" i="1"/>
  <c r="M4217" i="1"/>
  <c r="O4209" i="1"/>
  <c r="M4209" i="1"/>
  <c r="O4201" i="1"/>
  <c r="M4201" i="1"/>
  <c r="O4193" i="1"/>
  <c r="M4193" i="1"/>
  <c r="O4185" i="1"/>
  <c r="M4185" i="1"/>
  <c r="O4177" i="1"/>
  <c r="M4177" i="1"/>
  <c r="O4169" i="1"/>
  <c r="M4169" i="1"/>
  <c r="O4161" i="1"/>
  <c r="M4161" i="1"/>
  <c r="O4153" i="1"/>
  <c r="M4153" i="1"/>
  <c r="O4145" i="1"/>
  <c r="M4145" i="1"/>
  <c r="O4137" i="1"/>
  <c r="M4137" i="1"/>
  <c r="O4129" i="1"/>
  <c r="M4129" i="1"/>
  <c r="O4121" i="1"/>
  <c r="M4121" i="1"/>
  <c r="O4113" i="1"/>
  <c r="M4113" i="1"/>
  <c r="O4105" i="1"/>
  <c r="M4105" i="1"/>
  <c r="O4097" i="1"/>
  <c r="M4097" i="1"/>
  <c r="O4089" i="1"/>
  <c r="M4089" i="1"/>
  <c r="O4081" i="1"/>
  <c r="M4081" i="1"/>
  <c r="O4073" i="1"/>
  <c r="M4073" i="1"/>
  <c r="O4065" i="1"/>
  <c r="M4065" i="1"/>
  <c r="O4057" i="1"/>
  <c r="M4057" i="1"/>
  <c r="O4049" i="1"/>
  <c r="M4049" i="1"/>
  <c r="O4041" i="1"/>
  <c r="M4041" i="1"/>
  <c r="O4033" i="1"/>
  <c r="M4033" i="1"/>
  <c r="O4025" i="1"/>
  <c r="M4025" i="1"/>
  <c r="O4017" i="1"/>
  <c r="M4017" i="1"/>
  <c r="O4009" i="1"/>
  <c r="M4009" i="1"/>
  <c r="O4001" i="1"/>
  <c r="M4001" i="1"/>
  <c r="O3993" i="1"/>
  <c r="M3993" i="1"/>
  <c r="O3985" i="1"/>
  <c r="M3985" i="1"/>
  <c r="O3977" i="1"/>
  <c r="M3977" i="1"/>
  <c r="O3969" i="1"/>
  <c r="M3969" i="1"/>
  <c r="O3961" i="1"/>
  <c r="M3961" i="1"/>
  <c r="O3953" i="1"/>
  <c r="M3953" i="1"/>
  <c r="O3945" i="1"/>
  <c r="M3945" i="1"/>
  <c r="O3937" i="1"/>
  <c r="M3937" i="1"/>
  <c r="O3929" i="1"/>
  <c r="M3929" i="1"/>
  <c r="O3921" i="1"/>
  <c r="M3921" i="1"/>
  <c r="O3917" i="1"/>
  <c r="M3917" i="1"/>
  <c r="O3909" i="1"/>
  <c r="M3909" i="1"/>
  <c r="O3905" i="1"/>
  <c r="M3905" i="1"/>
  <c r="O3901" i="1"/>
  <c r="M3901" i="1"/>
  <c r="O3893" i="1"/>
  <c r="M3893" i="1"/>
  <c r="O3889" i="1"/>
  <c r="M3889" i="1"/>
  <c r="O3885" i="1"/>
  <c r="M3885" i="1"/>
  <c r="O3877" i="1"/>
  <c r="M3877" i="1"/>
  <c r="O3873" i="1"/>
  <c r="M3873" i="1"/>
  <c r="O3869" i="1"/>
  <c r="M3869" i="1"/>
  <c r="O3861" i="1"/>
  <c r="M3861" i="1"/>
  <c r="O3857" i="1"/>
  <c r="M3857" i="1"/>
  <c r="O3853" i="1"/>
  <c r="M3853" i="1"/>
  <c r="O3845" i="1"/>
  <c r="M3845" i="1"/>
  <c r="O3841" i="1"/>
  <c r="M3841" i="1"/>
  <c r="O3837" i="1"/>
  <c r="M3837" i="1"/>
  <c r="O3829" i="1"/>
  <c r="M3829" i="1"/>
  <c r="O3825" i="1"/>
  <c r="M3825" i="1"/>
  <c r="O3821" i="1"/>
  <c r="M3821" i="1"/>
  <c r="O3813" i="1"/>
  <c r="M3813" i="1"/>
  <c r="O3809" i="1"/>
  <c r="M3809" i="1"/>
  <c r="O3805" i="1"/>
  <c r="M3805" i="1"/>
  <c r="O3797" i="1"/>
  <c r="M3797" i="1"/>
  <c r="O3793" i="1"/>
  <c r="M3793" i="1"/>
  <c r="O3789" i="1"/>
  <c r="M3789" i="1"/>
  <c r="O3781" i="1"/>
  <c r="M3781" i="1"/>
  <c r="O3777" i="1"/>
  <c r="M3777" i="1"/>
  <c r="O3773" i="1"/>
  <c r="M3773" i="1"/>
  <c r="O3765" i="1"/>
  <c r="M3765" i="1"/>
  <c r="O3761" i="1"/>
  <c r="M3761" i="1"/>
  <c r="O3757" i="1"/>
  <c r="M3757" i="1"/>
  <c r="O3749" i="1"/>
  <c r="M3749" i="1"/>
  <c r="O3745" i="1"/>
  <c r="M3745" i="1"/>
  <c r="O3741" i="1"/>
  <c r="M3741" i="1"/>
  <c r="O3733" i="1"/>
  <c r="M3733" i="1"/>
  <c r="O3729" i="1"/>
  <c r="M3729" i="1"/>
  <c r="O3725" i="1"/>
  <c r="M3725" i="1"/>
  <c r="O3717" i="1"/>
  <c r="M3717" i="1"/>
  <c r="O3713" i="1"/>
  <c r="M3713" i="1"/>
  <c r="O3709" i="1"/>
  <c r="M3709" i="1"/>
  <c r="O3701" i="1"/>
  <c r="M3701" i="1"/>
  <c r="O3697" i="1"/>
  <c r="M3697" i="1"/>
  <c r="O3693" i="1"/>
  <c r="M3693" i="1"/>
  <c r="O3685" i="1"/>
  <c r="M3685" i="1"/>
  <c r="O3681" i="1"/>
  <c r="M3681" i="1"/>
  <c r="O3677" i="1"/>
  <c r="M3677" i="1"/>
  <c r="O3669" i="1"/>
  <c r="M3669" i="1"/>
  <c r="O3665" i="1"/>
  <c r="M3665" i="1"/>
  <c r="O3661" i="1"/>
  <c r="M3661" i="1"/>
  <c r="O3653" i="1"/>
  <c r="M3653" i="1"/>
  <c r="O3649" i="1"/>
  <c r="M3649" i="1"/>
  <c r="O3645" i="1"/>
  <c r="M3645" i="1"/>
  <c r="O3637" i="1"/>
  <c r="M3637" i="1"/>
  <c r="O3633" i="1"/>
  <c r="M3633" i="1"/>
  <c r="O3629" i="1"/>
  <c r="M3629" i="1"/>
  <c r="O3621" i="1"/>
  <c r="M3621" i="1"/>
  <c r="O3617" i="1"/>
  <c r="M3617" i="1"/>
  <c r="O3613" i="1"/>
  <c r="M3613" i="1"/>
  <c r="O3605" i="1"/>
  <c r="M3605" i="1"/>
  <c r="O3601" i="1"/>
  <c r="M3601" i="1"/>
  <c r="O3597" i="1"/>
  <c r="M3597" i="1"/>
  <c r="O3589" i="1"/>
  <c r="M3589" i="1"/>
  <c r="O3585" i="1"/>
  <c r="M3585" i="1"/>
  <c r="O3581" i="1"/>
  <c r="M3581" i="1"/>
  <c r="O3573" i="1"/>
  <c r="M3573" i="1"/>
  <c r="O3569" i="1"/>
  <c r="M3569" i="1"/>
  <c r="O3565" i="1"/>
  <c r="M3565" i="1"/>
  <c r="O3557" i="1"/>
  <c r="M3557" i="1"/>
  <c r="O3553" i="1"/>
  <c r="M3553" i="1"/>
  <c r="O3549" i="1"/>
  <c r="M3549" i="1"/>
  <c r="O3541" i="1"/>
  <c r="M3541" i="1"/>
  <c r="O3537" i="1"/>
  <c r="M3537" i="1"/>
  <c r="O3533" i="1"/>
  <c r="M3533" i="1"/>
  <c r="O3525" i="1"/>
  <c r="M3525" i="1"/>
  <c r="O3521" i="1"/>
  <c r="M3521" i="1"/>
  <c r="O3517" i="1"/>
  <c r="M3517" i="1"/>
  <c r="O3509" i="1"/>
  <c r="M3509" i="1"/>
  <c r="O3505" i="1"/>
  <c r="M3505" i="1"/>
  <c r="O3501" i="1"/>
  <c r="M3501" i="1"/>
  <c r="O3493" i="1"/>
  <c r="M3493" i="1"/>
  <c r="O3489" i="1"/>
  <c r="M3489" i="1"/>
  <c r="O3485" i="1"/>
  <c r="M3485" i="1"/>
  <c r="O3477" i="1"/>
  <c r="M3477" i="1"/>
  <c r="O3473" i="1"/>
  <c r="M3473" i="1"/>
  <c r="O3469" i="1"/>
  <c r="M3469" i="1"/>
  <c r="O3461" i="1"/>
  <c r="M3461" i="1"/>
  <c r="O3457" i="1"/>
  <c r="M3457" i="1"/>
  <c r="O3453" i="1"/>
  <c r="M3453" i="1"/>
  <c r="O3445" i="1"/>
  <c r="M3445" i="1"/>
  <c r="O3441" i="1"/>
  <c r="M3441" i="1"/>
  <c r="O3437" i="1"/>
  <c r="M3437" i="1"/>
  <c r="O3429" i="1"/>
  <c r="M3429" i="1"/>
  <c r="O3425" i="1"/>
  <c r="M3425" i="1"/>
  <c r="O3421" i="1"/>
  <c r="M3421" i="1"/>
  <c r="O3413" i="1"/>
  <c r="M3413" i="1"/>
  <c r="O3409" i="1"/>
  <c r="M3409" i="1"/>
  <c r="O3405" i="1"/>
  <c r="M3405" i="1"/>
  <c r="O3397" i="1"/>
  <c r="M3397" i="1"/>
  <c r="O3393" i="1"/>
  <c r="M3393" i="1"/>
  <c r="O3389" i="1"/>
  <c r="M3389" i="1"/>
  <c r="O3381" i="1"/>
  <c r="M3381" i="1"/>
  <c r="O3377" i="1"/>
  <c r="M3377" i="1"/>
  <c r="O3373" i="1"/>
  <c r="M3373" i="1"/>
  <c r="O3365" i="1"/>
  <c r="M3365" i="1"/>
  <c r="O3361" i="1"/>
  <c r="M3361" i="1"/>
  <c r="O3357" i="1"/>
  <c r="M3357" i="1"/>
  <c r="O3349" i="1"/>
  <c r="M3349" i="1"/>
  <c r="O3345" i="1"/>
  <c r="M3345" i="1"/>
  <c r="O3341" i="1"/>
  <c r="M3341" i="1"/>
  <c r="O3333" i="1"/>
  <c r="M3333" i="1"/>
  <c r="O3329" i="1"/>
  <c r="M3329" i="1"/>
  <c r="O3325" i="1"/>
  <c r="M3325" i="1"/>
  <c r="O3317" i="1"/>
  <c r="M3317" i="1"/>
  <c r="O3313" i="1"/>
  <c r="M3313" i="1"/>
  <c r="O3309" i="1"/>
  <c r="M3309" i="1"/>
  <c r="O3301" i="1"/>
  <c r="M3301" i="1"/>
  <c r="O3297" i="1"/>
  <c r="M3297" i="1"/>
  <c r="O3293" i="1"/>
  <c r="M3293" i="1"/>
  <c r="O3285" i="1"/>
  <c r="M3285" i="1"/>
  <c r="O3281" i="1"/>
  <c r="M3281" i="1"/>
  <c r="O3277" i="1"/>
  <c r="M3277" i="1"/>
  <c r="O3269" i="1"/>
  <c r="M3269" i="1"/>
  <c r="O3265" i="1"/>
  <c r="M3265" i="1"/>
  <c r="O3261" i="1"/>
  <c r="M3261" i="1"/>
  <c r="O3253" i="1"/>
  <c r="M3253" i="1"/>
  <c r="O3249" i="1"/>
  <c r="M3249" i="1"/>
  <c r="O3245" i="1"/>
  <c r="M3245" i="1"/>
  <c r="O3237" i="1"/>
  <c r="M3237" i="1"/>
  <c r="O3233" i="1"/>
  <c r="M3233" i="1"/>
  <c r="O3229" i="1"/>
  <c r="M3229" i="1"/>
  <c r="O3221" i="1"/>
  <c r="M3221" i="1"/>
  <c r="O3217" i="1"/>
  <c r="M3217" i="1"/>
  <c r="O3213" i="1"/>
  <c r="M3213" i="1"/>
  <c r="O3205" i="1"/>
  <c r="M3205" i="1"/>
  <c r="O3201" i="1"/>
  <c r="M3201" i="1"/>
  <c r="O3197" i="1"/>
  <c r="M3197" i="1"/>
  <c r="O3189" i="1"/>
  <c r="M3189" i="1"/>
  <c r="O3185" i="1"/>
  <c r="M3185" i="1"/>
  <c r="O3181" i="1"/>
  <c r="M3181" i="1"/>
  <c r="O3173" i="1"/>
  <c r="M3173" i="1"/>
  <c r="O3169" i="1"/>
  <c r="M3169" i="1"/>
  <c r="O3165" i="1"/>
  <c r="M3165" i="1"/>
  <c r="O3157" i="1"/>
  <c r="M3157" i="1"/>
  <c r="O3153" i="1"/>
  <c r="M3153" i="1"/>
  <c r="O3149" i="1"/>
  <c r="M3149" i="1"/>
  <c r="O3141" i="1"/>
  <c r="M3141" i="1"/>
  <c r="O3137" i="1"/>
  <c r="M3137" i="1"/>
  <c r="O3133" i="1"/>
  <c r="M3133" i="1"/>
  <c r="O3125" i="1"/>
  <c r="M3125" i="1"/>
  <c r="O3121" i="1"/>
  <c r="M3121" i="1"/>
  <c r="O3117" i="1"/>
  <c r="M3117" i="1"/>
  <c r="O3109" i="1"/>
  <c r="M3109" i="1"/>
  <c r="O3105" i="1"/>
  <c r="M3105" i="1"/>
  <c r="O3101" i="1"/>
  <c r="M3101" i="1"/>
  <c r="O3093" i="1"/>
  <c r="M3093" i="1"/>
  <c r="O3089" i="1"/>
  <c r="M3089" i="1"/>
  <c r="O3085" i="1"/>
  <c r="M3085" i="1"/>
  <c r="O3077" i="1"/>
  <c r="M3077" i="1"/>
  <c r="O3073" i="1"/>
  <c r="M3073" i="1"/>
  <c r="O3069" i="1"/>
  <c r="M3069" i="1"/>
  <c r="O3061" i="1"/>
  <c r="M3061" i="1"/>
  <c r="O3057" i="1"/>
  <c r="M3057" i="1"/>
  <c r="O3053" i="1"/>
  <c r="M3053" i="1"/>
  <c r="O3045" i="1"/>
  <c r="M3045" i="1"/>
  <c r="O3041" i="1"/>
  <c r="M3041" i="1"/>
  <c r="O3037" i="1"/>
  <c r="M3037" i="1"/>
  <c r="O3029" i="1"/>
  <c r="M3029" i="1"/>
  <c r="O3025" i="1"/>
  <c r="M3025" i="1"/>
  <c r="O3021" i="1"/>
  <c r="M3021" i="1"/>
  <c r="O3013" i="1"/>
  <c r="M3013" i="1"/>
  <c r="O3009" i="1"/>
  <c r="M3009" i="1"/>
  <c r="O3005" i="1"/>
  <c r="M3005" i="1"/>
  <c r="O2997" i="1"/>
  <c r="M2997" i="1"/>
  <c r="O2993" i="1"/>
  <c r="M2993" i="1"/>
  <c r="O2989" i="1"/>
  <c r="M2989" i="1"/>
  <c r="O2981" i="1"/>
  <c r="M2981" i="1"/>
  <c r="O2977" i="1"/>
  <c r="M2977" i="1"/>
  <c r="O2973" i="1"/>
  <c r="M2973" i="1"/>
  <c r="O2965" i="1"/>
  <c r="M2965" i="1"/>
  <c r="O2961" i="1"/>
  <c r="M2961" i="1"/>
  <c r="O2957" i="1"/>
  <c r="M2957" i="1"/>
  <c r="O2949" i="1"/>
  <c r="M2949" i="1"/>
  <c r="O2945" i="1"/>
  <c r="M2945" i="1"/>
  <c r="O2941" i="1"/>
  <c r="M2941" i="1"/>
  <c r="O2933" i="1"/>
  <c r="M2933" i="1"/>
  <c r="O2929" i="1"/>
  <c r="M2929" i="1"/>
  <c r="O2925" i="1"/>
  <c r="M2925" i="1"/>
  <c r="O2917" i="1"/>
  <c r="M2917" i="1"/>
  <c r="O2913" i="1"/>
  <c r="M2913" i="1"/>
  <c r="O2909" i="1"/>
  <c r="M2909" i="1"/>
  <c r="O2901" i="1"/>
  <c r="M2901" i="1"/>
  <c r="O2897" i="1"/>
  <c r="M2897" i="1"/>
  <c r="O2893" i="1"/>
  <c r="M2893" i="1"/>
  <c r="O2885" i="1"/>
  <c r="M2885" i="1"/>
  <c r="O2881" i="1"/>
  <c r="M2881" i="1"/>
  <c r="O2877" i="1"/>
  <c r="M2877" i="1"/>
  <c r="O2869" i="1"/>
  <c r="M2869" i="1"/>
  <c r="O2865" i="1"/>
  <c r="M2865" i="1"/>
  <c r="O2861" i="1"/>
  <c r="M2861" i="1"/>
  <c r="O2853" i="1"/>
  <c r="M2853" i="1"/>
  <c r="O2849" i="1"/>
  <c r="M2849" i="1"/>
  <c r="O2845" i="1"/>
  <c r="M2845" i="1"/>
  <c r="O2837" i="1"/>
  <c r="M2837" i="1"/>
  <c r="O2833" i="1"/>
  <c r="M2833" i="1"/>
  <c r="O2829" i="1"/>
  <c r="M2829" i="1"/>
  <c r="O2821" i="1"/>
  <c r="M2821" i="1"/>
  <c r="O2817" i="1"/>
  <c r="M2817" i="1"/>
  <c r="O2813" i="1"/>
  <c r="M2813" i="1"/>
  <c r="O2805" i="1"/>
  <c r="M2805" i="1"/>
  <c r="O2801" i="1"/>
  <c r="M2801" i="1"/>
  <c r="O2797" i="1"/>
  <c r="M2797" i="1"/>
  <c r="O2789" i="1"/>
  <c r="M2789" i="1"/>
  <c r="O2785" i="1"/>
  <c r="M2785" i="1"/>
  <c r="O2781" i="1"/>
  <c r="M2781" i="1"/>
  <c r="O2773" i="1"/>
  <c r="M2773" i="1"/>
  <c r="O2769" i="1"/>
  <c r="M2769" i="1"/>
  <c r="O2765" i="1"/>
  <c r="M2765" i="1"/>
  <c r="O2757" i="1"/>
  <c r="M2757" i="1"/>
  <c r="O2753" i="1"/>
  <c r="M2753" i="1"/>
  <c r="O2749" i="1"/>
  <c r="M2749" i="1"/>
  <c r="O2741" i="1"/>
  <c r="M2741" i="1"/>
  <c r="O2737" i="1"/>
  <c r="M2737" i="1"/>
  <c r="O2733" i="1"/>
  <c r="M2733" i="1"/>
  <c r="O2725" i="1"/>
  <c r="M2725" i="1"/>
  <c r="O2721" i="1"/>
  <c r="M2721" i="1"/>
  <c r="O2717" i="1"/>
  <c r="M2717" i="1"/>
  <c r="O2709" i="1"/>
  <c r="M2709" i="1"/>
  <c r="O2705" i="1"/>
  <c r="M2705" i="1"/>
  <c r="O2701" i="1"/>
  <c r="M2701" i="1"/>
  <c r="O2693" i="1"/>
  <c r="M2693" i="1"/>
  <c r="O2689" i="1"/>
  <c r="M2689" i="1"/>
  <c r="O2685" i="1"/>
  <c r="M2685" i="1"/>
  <c r="O2677" i="1"/>
  <c r="M2677" i="1"/>
  <c r="O2673" i="1"/>
  <c r="M2673" i="1"/>
  <c r="O2669" i="1"/>
  <c r="M2669" i="1"/>
  <c r="O2661" i="1"/>
  <c r="M2661" i="1"/>
  <c r="O2657" i="1"/>
  <c r="M2657" i="1"/>
  <c r="O2653" i="1"/>
  <c r="M2653" i="1"/>
  <c r="O2645" i="1"/>
  <c r="M2645" i="1"/>
  <c r="O2641" i="1"/>
  <c r="M2641" i="1"/>
  <c r="O2637" i="1"/>
  <c r="M2637" i="1"/>
  <c r="O2629" i="1"/>
  <c r="M2629" i="1"/>
  <c r="O2625" i="1"/>
  <c r="M2625" i="1"/>
  <c r="O2621" i="1"/>
  <c r="M2621" i="1"/>
  <c r="O2613" i="1"/>
  <c r="M2613" i="1"/>
  <c r="O2609" i="1"/>
  <c r="M2609" i="1"/>
  <c r="O2605" i="1"/>
  <c r="M2605" i="1"/>
  <c r="O2597" i="1"/>
  <c r="M2597" i="1"/>
  <c r="O2593" i="1"/>
  <c r="M2593" i="1"/>
  <c r="O2589" i="1"/>
  <c r="M2589" i="1"/>
  <c r="O2581" i="1"/>
  <c r="M2581" i="1"/>
  <c r="O2577" i="1"/>
  <c r="M2577" i="1"/>
  <c r="O2573" i="1"/>
  <c r="M2573" i="1"/>
  <c r="O2565" i="1"/>
  <c r="M2565" i="1"/>
  <c r="O2561" i="1"/>
  <c r="M2561" i="1"/>
  <c r="O2557" i="1"/>
  <c r="M2557" i="1"/>
  <c r="O2549" i="1"/>
  <c r="M2549" i="1"/>
  <c r="O2545" i="1"/>
  <c r="M2545" i="1"/>
  <c r="O2541" i="1"/>
  <c r="M2541" i="1"/>
  <c r="O2533" i="1"/>
  <c r="M2533" i="1"/>
  <c r="O2529" i="1"/>
  <c r="M2529" i="1"/>
  <c r="O2525" i="1"/>
  <c r="M2525" i="1"/>
  <c r="O2517" i="1"/>
  <c r="M2517" i="1"/>
  <c r="O2513" i="1"/>
  <c r="M2513" i="1"/>
  <c r="O2509" i="1"/>
  <c r="M2509" i="1"/>
  <c r="O2501" i="1"/>
  <c r="M2501" i="1"/>
  <c r="O2497" i="1"/>
  <c r="M2497" i="1"/>
  <c r="O2493" i="1"/>
  <c r="M2493" i="1"/>
  <c r="O2485" i="1"/>
  <c r="M2485" i="1"/>
  <c r="O2481" i="1"/>
  <c r="M2481" i="1"/>
  <c r="O2477" i="1"/>
  <c r="M2477" i="1"/>
  <c r="O2469" i="1"/>
  <c r="M2469" i="1"/>
  <c r="O2465" i="1"/>
  <c r="M2465" i="1"/>
  <c r="O2461" i="1"/>
  <c r="M2461" i="1"/>
  <c r="O2453" i="1"/>
  <c r="M2453" i="1"/>
  <c r="O2449" i="1"/>
  <c r="M2449" i="1"/>
  <c r="O2445" i="1"/>
  <c r="M2445" i="1"/>
  <c r="O2437" i="1"/>
  <c r="M2437" i="1"/>
  <c r="O2433" i="1"/>
  <c r="M2433" i="1"/>
  <c r="O2429" i="1"/>
  <c r="M2429" i="1"/>
  <c r="O2421" i="1"/>
  <c r="M2421" i="1"/>
  <c r="O2417" i="1"/>
  <c r="M2417" i="1"/>
  <c r="O2413" i="1"/>
  <c r="M2413" i="1"/>
  <c r="O2405" i="1"/>
  <c r="M2405" i="1"/>
  <c r="O2401" i="1"/>
  <c r="M2401" i="1"/>
  <c r="O2397" i="1"/>
  <c r="M2397" i="1"/>
  <c r="O2389" i="1"/>
  <c r="M2389" i="1"/>
  <c r="O2385" i="1"/>
  <c r="M2385" i="1"/>
  <c r="O2381" i="1"/>
  <c r="M2381" i="1"/>
  <c r="O2373" i="1"/>
  <c r="M2373" i="1"/>
  <c r="O2369" i="1"/>
  <c r="M2369" i="1"/>
  <c r="O2365" i="1"/>
  <c r="M2365" i="1"/>
  <c r="O2357" i="1"/>
  <c r="M2357" i="1"/>
  <c r="O2353" i="1"/>
  <c r="M2353" i="1"/>
  <c r="O2349" i="1"/>
  <c r="M2349" i="1"/>
  <c r="O2341" i="1"/>
  <c r="M2341" i="1"/>
  <c r="O2337" i="1"/>
  <c r="M2337" i="1"/>
  <c r="O2333" i="1"/>
  <c r="M2333" i="1"/>
  <c r="O2325" i="1"/>
  <c r="M2325" i="1"/>
  <c r="O2321" i="1"/>
  <c r="M2321" i="1"/>
  <c r="O2317" i="1"/>
  <c r="M2317" i="1"/>
  <c r="O2309" i="1"/>
  <c r="M2309" i="1"/>
  <c r="O2305" i="1"/>
  <c r="M2305" i="1"/>
  <c r="O2301" i="1"/>
  <c r="M2301" i="1"/>
  <c r="O2293" i="1"/>
  <c r="M2293" i="1"/>
  <c r="O2289" i="1"/>
  <c r="M2289" i="1"/>
  <c r="O2285" i="1"/>
  <c r="M2285" i="1"/>
  <c r="O2277" i="1"/>
  <c r="M2277" i="1"/>
  <c r="O2273" i="1"/>
  <c r="M2273" i="1"/>
  <c r="O2269" i="1"/>
  <c r="M2269" i="1"/>
  <c r="O2261" i="1"/>
  <c r="M2261" i="1"/>
  <c r="O2257" i="1"/>
  <c r="M2257" i="1"/>
  <c r="O2253" i="1"/>
  <c r="M2253" i="1"/>
  <c r="O2245" i="1"/>
  <c r="M2245" i="1"/>
  <c r="O2241" i="1"/>
  <c r="M2241" i="1"/>
  <c r="O2237" i="1"/>
  <c r="M2237" i="1"/>
  <c r="O2229" i="1"/>
  <c r="M2229" i="1"/>
  <c r="O2225" i="1"/>
  <c r="M2225" i="1"/>
  <c r="O2221" i="1"/>
  <c r="M2221" i="1"/>
  <c r="O2213" i="1"/>
  <c r="M2213" i="1"/>
  <c r="O2209" i="1"/>
  <c r="M2209" i="1"/>
  <c r="O2205" i="1"/>
  <c r="M2205" i="1"/>
  <c r="O2197" i="1"/>
  <c r="M2197" i="1"/>
  <c r="O2193" i="1"/>
  <c r="M2193" i="1"/>
  <c r="O2189" i="1"/>
  <c r="M2189" i="1"/>
  <c r="O2181" i="1"/>
  <c r="M2181" i="1"/>
  <c r="O2177" i="1"/>
  <c r="M2177" i="1"/>
  <c r="O2173" i="1"/>
  <c r="M2173" i="1"/>
  <c r="O2165" i="1"/>
  <c r="M2165" i="1"/>
  <c r="O2161" i="1"/>
  <c r="M2161" i="1"/>
  <c r="O2157" i="1"/>
  <c r="M2157" i="1"/>
  <c r="O2149" i="1"/>
  <c r="M2149" i="1"/>
  <c r="O2145" i="1"/>
  <c r="M2145" i="1"/>
  <c r="O2141" i="1"/>
  <c r="M2141" i="1"/>
  <c r="O2133" i="1"/>
  <c r="M2133" i="1"/>
  <c r="O2129" i="1"/>
  <c r="M2129" i="1"/>
  <c r="O2125" i="1"/>
  <c r="M2125" i="1"/>
  <c r="O2117" i="1"/>
  <c r="M2117" i="1"/>
  <c r="O2113" i="1"/>
  <c r="M2113" i="1"/>
  <c r="O2109" i="1"/>
  <c r="M2109" i="1"/>
  <c r="O2101" i="1"/>
  <c r="M2101" i="1"/>
  <c r="O2097" i="1"/>
  <c r="M2097" i="1"/>
  <c r="O2093" i="1"/>
  <c r="M2093" i="1"/>
  <c r="O2085" i="1"/>
  <c r="M2085" i="1"/>
  <c r="O2081" i="1"/>
  <c r="M2081" i="1"/>
  <c r="O2077" i="1"/>
  <c r="M2077" i="1"/>
  <c r="O2069" i="1"/>
  <c r="M2069" i="1"/>
  <c r="O2065" i="1"/>
  <c r="M2065" i="1"/>
  <c r="O2061" i="1"/>
  <c r="M2061" i="1"/>
  <c r="O2053" i="1"/>
  <c r="M2053" i="1"/>
  <c r="O2049" i="1"/>
  <c r="M2049" i="1"/>
  <c r="O2045" i="1"/>
  <c r="M2045" i="1"/>
  <c r="O2037" i="1"/>
  <c r="M2037" i="1"/>
  <c r="O2033" i="1"/>
  <c r="M2033" i="1"/>
  <c r="O2029" i="1"/>
  <c r="M2029" i="1"/>
  <c r="O2021" i="1"/>
  <c r="M2021" i="1"/>
  <c r="O2017" i="1"/>
  <c r="M2017" i="1"/>
  <c r="O2013" i="1"/>
  <c r="M2013" i="1"/>
  <c r="O2005" i="1"/>
  <c r="M2005" i="1"/>
  <c r="O2001" i="1"/>
  <c r="M2001" i="1"/>
  <c r="O1997" i="1"/>
  <c r="M1997" i="1"/>
  <c r="O1989" i="1"/>
  <c r="M1989" i="1"/>
  <c r="O1985" i="1"/>
  <c r="M1985" i="1"/>
  <c r="O1981" i="1"/>
  <c r="M1981" i="1"/>
  <c r="O1973" i="1"/>
  <c r="M1973" i="1"/>
  <c r="O1969" i="1"/>
  <c r="M1969" i="1"/>
  <c r="O1965" i="1"/>
  <c r="M1965" i="1"/>
  <c r="O1957" i="1"/>
  <c r="M1957" i="1"/>
  <c r="O1953" i="1"/>
  <c r="M1953" i="1"/>
  <c r="O1949" i="1"/>
  <c r="M1949" i="1"/>
  <c r="O1941" i="1"/>
  <c r="M1941" i="1"/>
  <c r="O1937" i="1"/>
  <c r="M1937" i="1"/>
  <c r="O1933" i="1"/>
  <c r="M1933" i="1"/>
  <c r="O1925" i="1"/>
  <c r="M1925" i="1"/>
  <c r="O1921" i="1"/>
  <c r="M1921" i="1"/>
  <c r="O1917" i="1"/>
  <c r="M1917" i="1"/>
  <c r="O1909" i="1"/>
  <c r="M1909" i="1"/>
  <c r="O1905" i="1"/>
  <c r="M1905" i="1"/>
  <c r="O1901" i="1"/>
  <c r="M1901" i="1"/>
  <c r="O1893" i="1"/>
  <c r="M1893" i="1"/>
  <c r="O1889" i="1"/>
  <c r="M1889" i="1"/>
  <c r="O1885" i="1"/>
  <c r="M1885" i="1"/>
  <c r="O1877" i="1"/>
  <c r="M1877" i="1"/>
  <c r="O1873" i="1"/>
  <c r="M1873" i="1"/>
  <c r="O1869" i="1"/>
  <c r="M1869" i="1"/>
  <c r="O1865" i="1"/>
  <c r="M1865" i="1"/>
  <c r="O1861" i="1"/>
  <c r="M1861" i="1"/>
  <c r="O1857" i="1"/>
  <c r="M1857" i="1"/>
  <c r="O1853" i="1"/>
  <c r="M1853" i="1"/>
  <c r="O1849" i="1"/>
  <c r="M1849" i="1"/>
  <c r="O1845" i="1"/>
  <c r="M1845" i="1"/>
  <c r="O1841" i="1"/>
  <c r="M1841" i="1"/>
  <c r="O1837" i="1"/>
  <c r="M1837" i="1"/>
  <c r="O1833" i="1"/>
  <c r="M1833" i="1"/>
  <c r="O1829" i="1"/>
  <c r="M1829" i="1"/>
  <c r="O1825" i="1"/>
  <c r="M1825" i="1"/>
  <c r="O1821" i="1"/>
  <c r="M1821" i="1"/>
  <c r="O1817" i="1"/>
  <c r="M1817" i="1"/>
  <c r="O1813" i="1"/>
  <c r="M1813" i="1"/>
  <c r="O1809" i="1"/>
  <c r="M1809" i="1"/>
  <c r="O1805" i="1"/>
  <c r="M1805" i="1"/>
  <c r="O1801" i="1"/>
  <c r="M1801" i="1"/>
  <c r="O1797" i="1"/>
  <c r="M1797" i="1"/>
  <c r="O1793" i="1"/>
  <c r="M1793" i="1"/>
  <c r="O1789" i="1"/>
  <c r="M1789" i="1"/>
  <c r="O1785" i="1"/>
  <c r="M1785" i="1"/>
  <c r="O1781" i="1"/>
  <c r="M1781" i="1"/>
  <c r="O1777" i="1"/>
  <c r="M1777" i="1"/>
  <c r="O1773" i="1"/>
  <c r="M1773" i="1"/>
  <c r="O1769" i="1"/>
  <c r="M1769" i="1"/>
  <c r="O1765" i="1"/>
  <c r="M1765" i="1"/>
  <c r="O1761" i="1"/>
  <c r="M1761" i="1"/>
  <c r="O1757" i="1"/>
  <c r="M1757" i="1"/>
  <c r="O1753" i="1"/>
  <c r="M1753" i="1"/>
  <c r="O1749" i="1"/>
  <c r="M1749" i="1"/>
  <c r="O1745" i="1"/>
  <c r="M1745" i="1"/>
  <c r="O1741" i="1"/>
  <c r="M1741" i="1"/>
  <c r="O1737" i="1"/>
  <c r="M1737" i="1"/>
  <c r="O1733" i="1"/>
  <c r="M1733" i="1"/>
  <c r="O1729" i="1"/>
  <c r="M1729" i="1"/>
  <c r="O1725" i="1"/>
  <c r="M1725" i="1"/>
  <c r="O1721" i="1"/>
  <c r="M1721" i="1"/>
  <c r="O1717" i="1"/>
  <c r="M1717" i="1"/>
  <c r="O1713" i="1"/>
  <c r="M1713" i="1"/>
  <c r="O1709" i="1"/>
  <c r="M1709" i="1"/>
  <c r="O1705" i="1"/>
  <c r="M1705" i="1"/>
  <c r="O1701" i="1"/>
  <c r="M1701" i="1"/>
  <c r="O1697" i="1"/>
  <c r="M1697" i="1"/>
  <c r="O1693" i="1"/>
  <c r="M1693" i="1"/>
  <c r="O1689" i="1"/>
  <c r="M1689" i="1"/>
  <c r="O1685" i="1"/>
  <c r="M1685" i="1"/>
  <c r="O1681" i="1"/>
  <c r="M1681" i="1"/>
  <c r="O1677" i="1"/>
  <c r="M1677" i="1"/>
  <c r="O1673" i="1"/>
  <c r="M1673" i="1"/>
  <c r="O1669" i="1"/>
  <c r="M1669" i="1"/>
  <c r="O1665" i="1"/>
  <c r="M1665" i="1"/>
  <c r="O1661" i="1"/>
  <c r="M1661" i="1"/>
  <c r="O1657" i="1"/>
  <c r="M1657" i="1"/>
  <c r="O1653" i="1"/>
  <c r="M1653" i="1"/>
  <c r="O1649" i="1"/>
  <c r="M1649" i="1"/>
  <c r="O1645" i="1"/>
  <c r="M1645" i="1"/>
  <c r="O1641" i="1"/>
  <c r="M1641" i="1"/>
  <c r="O1637" i="1"/>
  <c r="M1637" i="1"/>
  <c r="O1633" i="1"/>
  <c r="M1633" i="1"/>
  <c r="O1629" i="1"/>
  <c r="M1629" i="1"/>
  <c r="O1625" i="1"/>
  <c r="M1625" i="1"/>
  <c r="O1621" i="1"/>
  <c r="M1621" i="1"/>
  <c r="O1617" i="1"/>
  <c r="M1617" i="1"/>
  <c r="O1613" i="1"/>
  <c r="M1613" i="1"/>
  <c r="O1609" i="1"/>
  <c r="M1609" i="1"/>
  <c r="O1605" i="1"/>
  <c r="M1605" i="1"/>
  <c r="O1601" i="1"/>
  <c r="M1601" i="1"/>
  <c r="O1597" i="1"/>
  <c r="M1597" i="1"/>
  <c r="O1593" i="1"/>
  <c r="M1593" i="1"/>
  <c r="O1589" i="1"/>
  <c r="M1589" i="1"/>
  <c r="O1585" i="1"/>
  <c r="M1585" i="1"/>
  <c r="O1581" i="1"/>
  <c r="M1581" i="1"/>
  <c r="O1577" i="1"/>
  <c r="M1577" i="1"/>
  <c r="O1573" i="1"/>
  <c r="M1573" i="1"/>
  <c r="O1569" i="1"/>
  <c r="M1569" i="1"/>
  <c r="O1565" i="1"/>
  <c r="M1565" i="1"/>
  <c r="O1561" i="1"/>
  <c r="M1561" i="1"/>
  <c r="O1557" i="1"/>
  <c r="M1557" i="1"/>
  <c r="O1553" i="1"/>
  <c r="M1553" i="1"/>
  <c r="O1549" i="1"/>
  <c r="M1549" i="1"/>
  <c r="O1545" i="1"/>
  <c r="M1545" i="1"/>
  <c r="O1541" i="1"/>
  <c r="M1541" i="1"/>
  <c r="O1537" i="1"/>
  <c r="M1537" i="1"/>
  <c r="O1533" i="1"/>
  <c r="M1533" i="1"/>
  <c r="O1529" i="1"/>
  <c r="M1529" i="1"/>
  <c r="O1525" i="1"/>
  <c r="M1525" i="1"/>
  <c r="O1521" i="1"/>
  <c r="M1521" i="1"/>
  <c r="O1517" i="1"/>
  <c r="M1517" i="1"/>
  <c r="O1513" i="1"/>
  <c r="M1513" i="1"/>
  <c r="O1509" i="1"/>
  <c r="M1509" i="1"/>
  <c r="O1505" i="1"/>
  <c r="M1505" i="1"/>
  <c r="O1501" i="1"/>
  <c r="M1501" i="1"/>
  <c r="O1497" i="1"/>
  <c r="M1497" i="1"/>
  <c r="O1493" i="1"/>
  <c r="M1493" i="1"/>
  <c r="O1489" i="1"/>
  <c r="M1489" i="1"/>
  <c r="O1485" i="1"/>
  <c r="M1485" i="1"/>
  <c r="O1481" i="1"/>
  <c r="M1481" i="1"/>
  <c r="O1477" i="1"/>
  <c r="M1477" i="1"/>
  <c r="O1473" i="1"/>
  <c r="M1473" i="1"/>
  <c r="O1469" i="1"/>
  <c r="M1469" i="1"/>
  <c r="O1465" i="1"/>
  <c r="M1465" i="1"/>
  <c r="O1461" i="1"/>
  <c r="M1461" i="1"/>
  <c r="O1457" i="1"/>
  <c r="M1457" i="1"/>
  <c r="O1453" i="1"/>
  <c r="M1453" i="1"/>
  <c r="O1449" i="1"/>
  <c r="M1449" i="1"/>
  <c r="O1445" i="1"/>
  <c r="M1445" i="1"/>
  <c r="O1441" i="1"/>
  <c r="M1441" i="1"/>
  <c r="O1437" i="1"/>
  <c r="M1437" i="1"/>
  <c r="O1433" i="1"/>
  <c r="M1433" i="1"/>
  <c r="O1429" i="1"/>
  <c r="M1429" i="1"/>
  <c r="O1425" i="1"/>
  <c r="M1425" i="1"/>
  <c r="O1421" i="1"/>
  <c r="M1421" i="1"/>
  <c r="O1417" i="1"/>
  <c r="M1417" i="1"/>
  <c r="O1413" i="1"/>
  <c r="M1413" i="1"/>
  <c r="O1409" i="1"/>
  <c r="M1409" i="1"/>
  <c r="O1405" i="1"/>
  <c r="M1405" i="1"/>
  <c r="O1401" i="1"/>
  <c r="M1401" i="1"/>
  <c r="O1397" i="1"/>
  <c r="M1397" i="1"/>
  <c r="O1393" i="1"/>
  <c r="M1393" i="1"/>
  <c r="O1389" i="1"/>
  <c r="M1389" i="1"/>
  <c r="O1385" i="1"/>
  <c r="M1385" i="1"/>
  <c r="O1381" i="1"/>
  <c r="M1381" i="1"/>
  <c r="O1377" i="1"/>
  <c r="M1377" i="1"/>
  <c r="O1373" i="1"/>
  <c r="M1373" i="1"/>
  <c r="O1369" i="1"/>
  <c r="M1369" i="1"/>
  <c r="O1365" i="1"/>
  <c r="M1365" i="1"/>
  <c r="O1361" i="1"/>
  <c r="M1361" i="1"/>
  <c r="O1357" i="1"/>
  <c r="M1357" i="1"/>
  <c r="O1353" i="1"/>
  <c r="M1353" i="1"/>
  <c r="O1349" i="1"/>
  <c r="M1349" i="1"/>
  <c r="O1345" i="1"/>
  <c r="M1345" i="1"/>
  <c r="O1341" i="1"/>
  <c r="M1341" i="1"/>
  <c r="O1337" i="1"/>
  <c r="M1337" i="1"/>
  <c r="O1333" i="1"/>
  <c r="M1333" i="1"/>
  <c r="O1329" i="1"/>
  <c r="M1329" i="1"/>
  <c r="O1325" i="1"/>
  <c r="M1325" i="1"/>
  <c r="O1321" i="1"/>
  <c r="M1321" i="1"/>
  <c r="O1317" i="1"/>
  <c r="M1317" i="1"/>
  <c r="O1313" i="1"/>
  <c r="M1313" i="1"/>
  <c r="O1309" i="1"/>
  <c r="M1309" i="1"/>
  <c r="O1305" i="1"/>
  <c r="M1305" i="1"/>
  <c r="O1301" i="1"/>
  <c r="M1301" i="1"/>
  <c r="O1297" i="1"/>
  <c r="M1297" i="1"/>
  <c r="O1293" i="1"/>
  <c r="M1293" i="1"/>
  <c r="O1289" i="1"/>
  <c r="M1289" i="1"/>
  <c r="O1285" i="1"/>
  <c r="M1285" i="1"/>
  <c r="O1281" i="1"/>
  <c r="M1281" i="1"/>
  <c r="O1277" i="1"/>
  <c r="M1277" i="1"/>
  <c r="O1273" i="1"/>
  <c r="M1273" i="1"/>
  <c r="O1269" i="1"/>
  <c r="M1269" i="1"/>
  <c r="O1265" i="1"/>
  <c r="M1265" i="1"/>
  <c r="O1261" i="1"/>
  <c r="M1261" i="1"/>
  <c r="O1257" i="1"/>
  <c r="M1257" i="1"/>
  <c r="O1253" i="1"/>
  <c r="M1253" i="1"/>
  <c r="O1249" i="1"/>
  <c r="M1249" i="1"/>
  <c r="O1245" i="1"/>
  <c r="M1245" i="1"/>
  <c r="O1241" i="1"/>
  <c r="M1241" i="1"/>
  <c r="O1237" i="1"/>
  <c r="M1237" i="1"/>
  <c r="O1233" i="1"/>
  <c r="M1233" i="1"/>
  <c r="O1229" i="1"/>
  <c r="M1229" i="1"/>
  <c r="O1225" i="1"/>
  <c r="M1225" i="1"/>
  <c r="O1221" i="1"/>
  <c r="M1221" i="1"/>
  <c r="O1217" i="1"/>
  <c r="M1217" i="1"/>
  <c r="O1213" i="1"/>
  <c r="M1213" i="1"/>
  <c r="O1209" i="1"/>
  <c r="M1209" i="1"/>
  <c r="O1205" i="1"/>
  <c r="M1205" i="1"/>
  <c r="O1201" i="1"/>
  <c r="M1201" i="1"/>
  <c r="O1197" i="1"/>
  <c r="M1197" i="1"/>
  <c r="O1193" i="1"/>
  <c r="M1193" i="1"/>
  <c r="O1189" i="1"/>
  <c r="M1189" i="1"/>
  <c r="O1185" i="1"/>
  <c r="M1185" i="1"/>
  <c r="O1181" i="1"/>
  <c r="M1181" i="1"/>
  <c r="O1177" i="1"/>
  <c r="M1177" i="1"/>
  <c r="O1173" i="1"/>
  <c r="M1173" i="1"/>
  <c r="O1169" i="1"/>
  <c r="M1169" i="1"/>
  <c r="O1165" i="1"/>
  <c r="M1165" i="1"/>
  <c r="O1161" i="1"/>
  <c r="M1161" i="1"/>
  <c r="O1157" i="1"/>
  <c r="M1157" i="1"/>
  <c r="O1153" i="1"/>
  <c r="M1153" i="1"/>
  <c r="O1149" i="1"/>
  <c r="M1149" i="1"/>
  <c r="O1145" i="1"/>
  <c r="M1145" i="1"/>
  <c r="O1141" i="1"/>
  <c r="M1141" i="1"/>
  <c r="O1137" i="1"/>
  <c r="M1137" i="1"/>
  <c r="O1133" i="1"/>
  <c r="M1133" i="1"/>
  <c r="O1129" i="1"/>
  <c r="M1129" i="1"/>
  <c r="O1125" i="1"/>
  <c r="M1125" i="1"/>
  <c r="O1121" i="1"/>
  <c r="M1121" i="1"/>
  <c r="O1117" i="1"/>
  <c r="M1117" i="1"/>
  <c r="O1113" i="1"/>
  <c r="M1113" i="1"/>
  <c r="O1109" i="1"/>
  <c r="M1109" i="1"/>
  <c r="O1105" i="1"/>
  <c r="M1105" i="1"/>
  <c r="O1101" i="1"/>
  <c r="M1101" i="1"/>
  <c r="O1097" i="1"/>
  <c r="M1097" i="1"/>
  <c r="O1093" i="1"/>
  <c r="M1093" i="1"/>
  <c r="O1089" i="1"/>
  <c r="M1089" i="1"/>
  <c r="O1085" i="1"/>
  <c r="M1085" i="1"/>
  <c r="O1081" i="1"/>
  <c r="M1081" i="1"/>
  <c r="O1077" i="1"/>
  <c r="M1077" i="1"/>
  <c r="O1073" i="1"/>
  <c r="M1073" i="1"/>
  <c r="O1069" i="1"/>
  <c r="M1069" i="1"/>
  <c r="O1065" i="1"/>
  <c r="M1065" i="1"/>
  <c r="O1061" i="1"/>
  <c r="M1061" i="1"/>
  <c r="O1057" i="1"/>
  <c r="M1057" i="1"/>
  <c r="O1053" i="1"/>
  <c r="M1053" i="1"/>
  <c r="O1049" i="1"/>
  <c r="M1049" i="1"/>
  <c r="O1045" i="1"/>
  <c r="M1045" i="1"/>
  <c r="O1041" i="1"/>
  <c r="M1041" i="1"/>
  <c r="O1037" i="1"/>
  <c r="M1037" i="1"/>
  <c r="O1033" i="1"/>
  <c r="M1033" i="1"/>
  <c r="O1029" i="1"/>
  <c r="M1029" i="1"/>
  <c r="O1025" i="1"/>
  <c r="M1025" i="1"/>
  <c r="O1021" i="1"/>
  <c r="M1021" i="1"/>
  <c r="O1017" i="1"/>
  <c r="M1017" i="1"/>
  <c r="O1013" i="1"/>
  <c r="M1013" i="1"/>
  <c r="O1009" i="1"/>
  <c r="M1009" i="1"/>
  <c r="O1005" i="1"/>
  <c r="M1005" i="1"/>
  <c r="O1001" i="1"/>
  <c r="M1001" i="1"/>
  <c r="O997" i="1"/>
  <c r="M997" i="1"/>
  <c r="O993" i="1"/>
  <c r="M993" i="1"/>
  <c r="O989" i="1"/>
  <c r="M989" i="1"/>
  <c r="O985" i="1"/>
  <c r="M985" i="1"/>
  <c r="O981" i="1"/>
  <c r="M981" i="1"/>
  <c r="O977" i="1"/>
  <c r="M977" i="1"/>
  <c r="O973" i="1"/>
  <c r="M973" i="1"/>
  <c r="O969" i="1"/>
  <c r="M969" i="1"/>
  <c r="O965" i="1"/>
  <c r="M965" i="1"/>
  <c r="O961" i="1"/>
  <c r="M961" i="1"/>
  <c r="O957" i="1"/>
  <c r="M957" i="1"/>
  <c r="O953" i="1"/>
  <c r="M953" i="1"/>
  <c r="O949" i="1"/>
  <c r="M949" i="1"/>
  <c r="O945" i="1"/>
  <c r="M945" i="1"/>
  <c r="O941" i="1"/>
  <c r="M941" i="1"/>
  <c r="O937" i="1"/>
  <c r="M937" i="1"/>
  <c r="O933" i="1"/>
  <c r="M933" i="1"/>
  <c r="O929" i="1"/>
  <c r="M929" i="1"/>
  <c r="O925" i="1"/>
  <c r="M925" i="1"/>
  <c r="O921" i="1"/>
  <c r="M921" i="1"/>
  <c r="O917" i="1"/>
  <c r="M917" i="1"/>
  <c r="O913" i="1"/>
  <c r="M913" i="1"/>
  <c r="O909" i="1"/>
  <c r="M909" i="1"/>
  <c r="O905" i="1"/>
  <c r="M905" i="1"/>
  <c r="O901" i="1"/>
  <c r="M901" i="1"/>
  <c r="O897" i="1"/>
  <c r="M897" i="1"/>
  <c r="O893" i="1"/>
  <c r="M893" i="1"/>
  <c r="O889" i="1"/>
  <c r="M889" i="1"/>
  <c r="O885" i="1"/>
  <c r="M885" i="1"/>
  <c r="O881" i="1"/>
  <c r="M881" i="1"/>
  <c r="O877" i="1"/>
  <c r="M877" i="1"/>
  <c r="O873" i="1"/>
  <c r="M873" i="1"/>
  <c r="O869" i="1"/>
  <c r="M869" i="1"/>
  <c r="O865" i="1"/>
  <c r="M865" i="1"/>
  <c r="O861" i="1"/>
  <c r="M861" i="1"/>
  <c r="O857" i="1"/>
  <c r="M857" i="1"/>
  <c r="O853" i="1"/>
  <c r="M853" i="1"/>
  <c r="O849" i="1"/>
  <c r="M849" i="1"/>
  <c r="O845" i="1"/>
  <c r="M845" i="1"/>
  <c r="O841" i="1"/>
  <c r="M841" i="1"/>
  <c r="O837" i="1"/>
  <c r="M837" i="1"/>
  <c r="O833" i="1"/>
  <c r="M833" i="1"/>
  <c r="O829" i="1"/>
  <c r="M829" i="1"/>
  <c r="O825" i="1"/>
  <c r="M825" i="1"/>
  <c r="O821" i="1"/>
  <c r="M821" i="1"/>
  <c r="O817" i="1"/>
  <c r="M817" i="1"/>
  <c r="O813" i="1"/>
  <c r="M813" i="1"/>
  <c r="O809" i="1"/>
  <c r="M809" i="1"/>
  <c r="O805" i="1"/>
  <c r="M805" i="1"/>
  <c r="O801" i="1"/>
  <c r="M801" i="1"/>
  <c r="O797" i="1"/>
  <c r="M797" i="1"/>
  <c r="O793" i="1"/>
  <c r="M793" i="1"/>
  <c r="O789" i="1"/>
  <c r="M789" i="1"/>
  <c r="O785" i="1"/>
  <c r="M785" i="1"/>
  <c r="O781" i="1"/>
  <c r="M781" i="1"/>
  <c r="O777" i="1"/>
  <c r="M777" i="1"/>
  <c r="O773" i="1"/>
  <c r="M773" i="1"/>
  <c r="O769" i="1"/>
  <c r="M769" i="1"/>
  <c r="O765" i="1"/>
  <c r="M765" i="1"/>
  <c r="O761" i="1"/>
  <c r="M761" i="1"/>
  <c r="O757" i="1"/>
  <c r="M757" i="1"/>
  <c r="O753" i="1"/>
  <c r="M753" i="1"/>
  <c r="O749" i="1"/>
  <c r="M749" i="1"/>
  <c r="O745" i="1"/>
  <c r="M745" i="1"/>
  <c r="O741" i="1"/>
  <c r="M741" i="1"/>
  <c r="O737" i="1"/>
  <c r="M737" i="1"/>
  <c r="O733" i="1"/>
  <c r="M733" i="1"/>
  <c r="O729" i="1"/>
  <c r="M729" i="1"/>
  <c r="O725" i="1"/>
  <c r="M725" i="1"/>
  <c r="O721" i="1"/>
  <c r="M721" i="1"/>
  <c r="O717" i="1"/>
  <c r="M717" i="1"/>
  <c r="O713" i="1"/>
  <c r="M713" i="1"/>
  <c r="O709" i="1"/>
  <c r="M709" i="1"/>
  <c r="O705" i="1"/>
  <c r="M705" i="1"/>
  <c r="O701" i="1"/>
  <c r="M701" i="1"/>
  <c r="O697" i="1"/>
  <c r="M697" i="1"/>
  <c r="O693" i="1"/>
  <c r="M693" i="1"/>
  <c r="O689" i="1"/>
  <c r="M689" i="1"/>
  <c r="O685" i="1"/>
  <c r="M685" i="1"/>
  <c r="O681" i="1"/>
  <c r="M681" i="1"/>
  <c r="O677" i="1"/>
  <c r="M677" i="1"/>
  <c r="O673" i="1"/>
  <c r="M673" i="1"/>
  <c r="O669" i="1"/>
  <c r="M669" i="1"/>
  <c r="O665" i="1"/>
  <c r="M665" i="1"/>
  <c r="O661" i="1"/>
  <c r="M661" i="1"/>
  <c r="O657" i="1"/>
  <c r="M657" i="1"/>
  <c r="O653" i="1"/>
  <c r="M653" i="1"/>
  <c r="O649" i="1"/>
  <c r="M649" i="1"/>
  <c r="O645" i="1"/>
  <c r="M645" i="1"/>
  <c r="O641" i="1"/>
  <c r="M641" i="1"/>
  <c r="O637" i="1"/>
  <c r="M637" i="1"/>
  <c r="O633" i="1"/>
  <c r="M633" i="1"/>
  <c r="O629" i="1"/>
  <c r="M629" i="1"/>
  <c r="O625" i="1"/>
  <c r="M625" i="1"/>
  <c r="O621" i="1"/>
  <c r="M621" i="1"/>
  <c r="O617" i="1"/>
  <c r="M617" i="1"/>
  <c r="O613" i="1"/>
  <c r="M613" i="1"/>
  <c r="O609" i="1"/>
  <c r="M609" i="1"/>
  <c r="O605" i="1"/>
  <c r="M605" i="1"/>
  <c r="O601" i="1"/>
  <c r="M601" i="1"/>
  <c r="O597" i="1"/>
  <c r="M597" i="1"/>
  <c r="O593" i="1"/>
  <c r="M593" i="1"/>
  <c r="O589" i="1"/>
  <c r="M589" i="1"/>
  <c r="O585" i="1"/>
  <c r="M585" i="1"/>
  <c r="O581" i="1"/>
  <c r="M581" i="1"/>
  <c r="O577" i="1"/>
  <c r="M577" i="1"/>
  <c r="O573" i="1"/>
  <c r="M573" i="1"/>
  <c r="O569" i="1"/>
  <c r="M569" i="1"/>
  <c r="O565" i="1"/>
  <c r="M565" i="1"/>
  <c r="O561" i="1"/>
  <c r="M561" i="1"/>
  <c r="O557" i="1"/>
  <c r="M557" i="1"/>
  <c r="O553" i="1"/>
  <c r="M553" i="1"/>
  <c r="O549" i="1"/>
  <c r="M549" i="1"/>
  <c r="O545" i="1"/>
  <c r="M545" i="1"/>
  <c r="O541" i="1"/>
  <c r="M541" i="1"/>
  <c r="O537" i="1"/>
  <c r="M537" i="1"/>
  <c r="O533" i="1"/>
  <c r="M533" i="1"/>
  <c r="O529" i="1"/>
  <c r="M529" i="1"/>
  <c r="O525" i="1"/>
  <c r="M525" i="1"/>
  <c r="O521" i="1"/>
  <c r="M521" i="1"/>
  <c r="O517" i="1"/>
  <c r="M517" i="1"/>
  <c r="O513" i="1"/>
  <c r="M513" i="1"/>
  <c r="O509" i="1"/>
  <c r="M509" i="1"/>
  <c r="O505" i="1"/>
  <c r="M505" i="1"/>
  <c r="O501" i="1"/>
  <c r="M501" i="1"/>
  <c r="O497" i="1"/>
  <c r="M497" i="1"/>
  <c r="O493" i="1"/>
  <c r="M493" i="1"/>
  <c r="O489" i="1"/>
  <c r="M489" i="1"/>
  <c r="O485" i="1"/>
  <c r="M485" i="1"/>
  <c r="O481" i="1"/>
  <c r="M481" i="1"/>
  <c r="O477" i="1"/>
  <c r="M477" i="1"/>
  <c r="O473" i="1"/>
  <c r="M473" i="1"/>
  <c r="O469" i="1"/>
  <c r="M469" i="1"/>
  <c r="O465" i="1"/>
  <c r="M465" i="1"/>
  <c r="O461" i="1"/>
  <c r="M461" i="1"/>
  <c r="O457" i="1"/>
  <c r="M457" i="1"/>
  <c r="O453" i="1"/>
  <c r="M453" i="1"/>
  <c r="O449" i="1"/>
  <c r="M449" i="1"/>
  <c r="O445" i="1"/>
  <c r="M445" i="1"/>
  <c r="O441" i="1"/>
  <c r="M441" i="1"/>
  <c r="O437" i="1"/>
  <c r="M437" i="1"/>
  <c r="O433" i="1"/>
  <c r="M433" i="1"/>
  <c r="O429" i="1"/>
  <c r="M429" i="1"/>
  <c r="O425" i="1"/>
  <c r="M425" i="1"/>
  <c r="O421" i="1"/>
  <c r="M421" i="1"/>
  <c r="O417" i="1"/>
  <c r="M417" i="1"/>
  <c r="O413" i="1"/>
  <c r="M413" i="1"/>
  <c r="O409" i="1"/>
  <c r="M409" i="1"/>
  <c r="O405" i="1"/>
  <c r="M405" i="1"/>
  <c r="O401" i="1"/>
  <c r="M401" i="1"/>
  <c r="O397" i="1"/>
  <c r="M397" i="1"/>
  <c r="O393" i="1"/>
  <c r="M393" i="1"/>
  <c r="O389" i="1"/>
  <c r="M389" i="1"/>
  <c r="O385" i="1"/>
  <c r="M385" i="1"/>
  <c r="O381" i="1"/>
  <c r="M381" i="1"/>
  <c r="O377" i="1"/>
  <c r="M377" i="1"/>
  <c r="O373" i="1"/>
  <c r="M373" i="1"/>
  <c r="O369" i="1"/>
  <c r="M369" i="1"/>
  <c r="O365" i="1"/>
  <c r="M365" i="1"/>
  <c r="O361" i="1"/>
  <c r="M361" i="1"/>
  <c r="O357" i="1"/>
  <c r="M357" i="1"/>
  <c r="O353" i="1"/>
  <c r="M353" i="1"/>
  <c r="O349" i="1"/>
  <c r="M349" i="1"/>
  <c r="O345" i="1"/>
  <c r="M345" i="1"/>
  <c r="O341" i="1"/>
  <c r="M341" i="1"/>
  <c r="O337" i="1"/>
  <c r="M337" i="1"/>
  <c r="O333" i="1"/>
  <c r="M333" i="1"/>
  <c r="O329" i="1"/>
  <c r="M329" i="1"/>
  <c r="O325" i="1"/>
  <c r="M325" i="1"/>
  <c r="O321" i="1"/>
  <c r="M321" i="1"/>
  <c r="O317" i="1"/>
  <c r="M317" i="1"/>
  <c r="O313" i="1"/>
  <c r="M313" i="1"/>
  <c r="O309" i="1"/>
  <c r="M309" i="1"/>
  <c r="O305" i="1"/>
  <c r="M305" i="1"/>
  <c r="O301" i="1"/>
  <c r="M301" i="1"/>
  <c r="O297" i="1"/>
  <c r="M297" i="1"/>
  <c r="O293" i="1"/>
  <c r="M293" i="1"/>
  <c r="O289" i="1"/>
  <c r="M289" i="1"/>
  <c r="O285" i="1"/>
  <c r="M285" i="1"/>
  <c r="O281" i="1"/>
  <c r="M281" i="1"/>
  <c r="O277" i="1"/>
  <c r="M277" i="1"/>
  <c r="O273" i="1"/>
  <c r="M273" i="1"/>
  <c r="O269" i="1"/>
  <c r="M269" i="1"/>
  <c r="O265" i="1"/>
  <c r="M265" i="1"/>
  <c r="O261" i="1"/>
  <c r="M261" i="1"/>
  <c r="O253" i="1"/>
  <c r="M253" i="1"/>
  <c r="O249" i="1"/>
  <c r="M249" i="1"/>
  <c r="O245" i="1"/>
  <c r="M245" i="1"/>
  <c r="O241" i="1"/>
  <c r="M241" i="1"/>
  <c r="O237" i="1"/>
  <c r="M237" i="1"/>
  <c r="O233" i="1"/>
  <c r="M233" i="1"/>
  <c r="O229" i="1"/>
  <c r="M229" i="1"/>
  <c r="O225" i="1"/>
  <c r="M225" i="1"/>
  <c r="O221" i="1"/>
  <c r="M221" i="1"/>
  <c r="O217" i="1"/>
  <c r="M217" i="1"/>
  <c r="O213" i="1"/>
  <c r="M213" i="1"/>
  <c r="O209" i="1"/>
  <c r="M209" i="1"/>
  <c r="O205" i="1"/>
  <c r="M205" i="1"/>
  <c r="O201" i="1"/>
  <c r="M201" i="1"/>
  <c r="O197" i="1"/>
  <c r="M197" i="1"/>
  <c r="O193" i="1"/>
  <c r="M193" i="1"/>
  <c r="O189" i="1"/>
  <c r="M189" i="1"/>
  <c r="O185" i="1"/>
  <c r="M185" i="1"/>
  <c r="O181" i="1"/>
  <c r="M181" i="1"/>
  <c r="O177" i="1"/>
  <c r="M177" i="1"/>
  <c r="O173" i="1"/>
  <c r="M173" i="1"/>
  <c r="O169" i="1"/>
  <c r="M169" i="1"/>
  <c r="O165" i="1"/>
  <c r="M165" i="1"/>
  <c r="O161" i="1"/>
  <c r="M161" i="1"/>
  <c r="O157" i="1"/>
  <c r="M157" i="1"/>
  <c r="O153" i="1"/>
  <c r="M153" i="1"/>
  <c r="O149" i="1"/>
  <c r="M149" i="1"/>
  <c r="O145" i="1"/>
  <c r="M145" i="1"/>
  <c r="O141" i="1"/>
  <c r="M141" i="1"/>
  <c r="O137" i="1"/>
  <c r="M137" i="1"/>
  <c r="O133" i="1"/>
  <c r="M133" i="1"/>
  <c r="O125" i="1"/>
  <c r="M125" i="1"/>
  <c r="O121" i="1"/>
  <c r="M121" i="1"/>
  <c r="O117" i="1"/>
  <c r="M117" i="1"/>
  <c r="O113" i="1"/>
  <c r="M113" i="1"/>
  <c r="O109" i="1"/>
  <c r="M109" i="1"/>
  <c r="O105" i="1"/>
  <c r="M105" i="1"/>
  <c r="O101" i="1"/>
  <c r="M101" i="1"/>
  <c r="O97" i="1"/>
  <c r="M97" i="1"/>
  <c r="O93" i="1"/>
  <c r="M93" i="1"/>
  <c r="O89" i="1"/>
  <c r="M89" i="1"/>
  <c r="O85" i="1"/>
  <c r="M85" i="1"/>
  <c r="O81" i="1"/>
  <c r="M81" i="1"/>
  <c r="O77" i="1"/>
  <c r="M77" i="1"/>
  <c r="O73" i="1"/>
  <c r="M73" i="1"/>
  <c r="O69" i="1"/>
  <c r="M69" i="1"/>
  <c r="O65" i="1"/>
  <c r="M65" i="1"/>
  <c r="O61" i="1"/>
  <c r="M61" i="1"/>
  <c r="O57" i="1"/>
  <c r="M57" i="1"/>
  <c r="O53" i="1"/>
  <c r="M53" i="1"/>
  <c r="O49" i="1"/>
  <c r="M49" i="1"/>
  <c r="O45" i="1"/>
  <c r="M45" i="1"/>
  <c r="O41" i="1"/>
  <c r="M41" i="1"/>
  <c r="O37" i="1"/>
  <c r="M37" i="1"/>
  <c r="O33" i="1"/>
  <c r="M33" i="1"/>
  <c r="O29" i="1"/>
  <c r="M29" i="1"/>
  <c r="O25" i="1"/>
  <c r="M25" i="1"/>
  <c r="O21" i="1"/>
  <c r="M21" i="1"/>
  <c r="O17" i="1"/>
  <c r="M17" i="1"/>
  <c r="O13" i="1"/>
  <c r="M13" i="1"/>
  <c r="O9" i="1"/>
  <c r="M9" i="1"/>
  <c r="O5" i="1"/>
  <c r="M5" i="1"/>
  <c r="M7412" i="1"/>
  <c r="M1824" i="1"/>
  <c r="M1760" i="1"/>
  <c r="M1696" i="1"/>
  <c r="M1632" i="1"/>
  <c r="M1568" i="1"/>
  <c r="M1504" i="1"/>
  <c r="M1440" i="1"/>
  <c r="M1376" i="1"/>
  <c r="M1312" i="1"/>
  <c r="M1248" i="1"/>
  <c r="M1184" i="1"/>
  <c r="M1120" i="1"/>
  <c r="M1056" i="1"/>
  <c r="M992" i="1"/>
  <c r="M928" i="1"/>
  <c r="M864" i="1"/>
  <c r="M748" i="1"/>
  <c r="M620" i="1"/>
  <c r="M492" i="1"/>
  <c r="M364" i="1"/>
  <c r="O7424" i="1"/>
  <c r="M7424" i="1"/>
  <c r="O7420" i="1"/>
  <c r="M7420" i="1"/>
  <c r="O7408" i="1"/>
  <c r="M7408" i="1"/>
  <c r="O7404" i="1"/>
  <c r="M7404" i="1"/>
  <c r="O7400" i="1"/>
  <c r="M7400" i="1"/>
  <c r="O7396" i="1"/>
  <c r="M7396" i="1"/>
  <c r="O7392" i="1"/>
  <c r="M7392" i="1"/>
  <c r="O7388" i="1"/>
  <c r="M7388" i="1"/>
  <c r="O7384" i="1"/>
  <c r="M7384" i="1"/>
  <c r="O7380" i="1"/>
  <c r="M7380" i="1"/>
  <c r="O7376" i="1"/>
  <c r="M7376" i="1"/>
  <c r="O7372" i="1"/>
  <c r="M7372" i="1"/>
  <c r="O7368" i="1"/>
  <c r="M7368" i="1"/>
  <c r="O7364" i="1"/>
  <c r="M7364" i="1"/>
  <c r="O7360" i="1"/>
  <c r="M7360" i="1"/>
  <c r="O7356" i="1"/>
  <c r="M7356" i="1"/>
  <c r="O7352" i="1"/>
  <c r="M7352" i="1"/>
  <c r="O7348" i="1"/>
  <c r="M7348" i="1"/>
  <c r="O7344" i="1"/>
  <c r="M7344" i="1"/>
  <c r="O7340" i="1"/>
  <c r="M7340" i="1"/>
  <c r="O7336" i="1"/>
  <c r="M7336" i="1"/>
  <c r="O7332" i="1"/>
  <c r="M7332" i="1"/>
  <c r="O7328" i="1"/>
  <c r="M7328" i="1"/>
  <c r="O7324" i="1"/>
  <c r="M7324" i="1"/>
  <c r="O7320" i="1"/>
  <c r="M7320" i="1"/>
  <c r="O7316" i="1"/>
  <c r="M7316" i="1"/>
  <c r="O7312" i="1"/>
  <c r="M7312" i="1"/>
  <c r="O7308" i="1"/>
  <c r="M7308" i="1"/>
  <c r="O7304" i="1"/>
  <c r="M7304" i="1"/>
  <c r="O7300" i="1"/>
  <c r="M7300" i="1"/>
  <c r="O7296" i="1"/>
  <c r="M7296" i="1"/>
  <c r="O7292" i="1"/>
  <c r="M7292" i="1"/>
  <c r="O7288" i="1"/>
  <c r="M7288" i="1"/>
  <c r="O7284" i="1"/>
  <c r="M7284" i="1"/>
  <c r="O7280" i="1"/>
  <c r="M7280" i="1"/>
  <c r="O7276" i="1"/>
  <c r="M7276" i="1"/>
  <c r="O7272" i="1"/>
  <c r="M7272" i="1"/>
  <c r="O7268" i="1"/>
  <c r="M7268" i="1"/>
  <c r="O7264" i="1"/>
  <c r="M7264" i="1"/>
  <c r="O7260" i="1"/>
  <c r="M7260" i="1"/>
  <c r="O7256" i="1"/>
  <c r="M7256" i="1"/>
  <c r="O7252" i="1"/>
  <c r="M7252" i="1"/>
  <c r="O7248" i="1"/>
  <c r="M7248" i="1"/>
  <c r="O7244" i="1"/>
  <c r="M7244" i="1"/>
  <c r="O7240" i="1"/>
  <c r="M7240" i="1"/>
  <c r="O7236" i="1"/>
  <c r="M7236" i="1"/>
  <c r="O7232" i="1"/>
  <c r="M7232" i="1"/>
  <c r="O7228" i="1"/>
  <c r="M7228" i="1"/>
  <c r="O7224" i="1"/>
  <c r="M7224" i="1"/>
  <c r="O7220" i="1"/>
  <c r="M7220" i="1"/>
  <c r="O7216" i="1"/>
  <c r="M7216" i="1"/>
  <c r="O7212" i="1"/>
  <c r="M7212" i="1"/>
  <c r="O7208" i="1"/>
  <c r="M7208" i="1"/>
  <c r="O7204" i="1"/>
  <c r="M7204" i="1"/>
  <c r="O7200" i="1"/>
  <c r="M7200" i="1"/>
  <c r="O7196" i="1"/>
  <c r="M7196" i="1"/>
  <c r="O7192" i="1"/>
  <c r="M7192" i="1"/>
  <c r="O7188" i="1"/>
  <c r="M7188" i="1"/>
  <c r="O7184" i="1"/>
  <c r="M7184" i="1"/>
  <c r="O7180" i="1"/>
  <c r="M7180" i="1"/>
  <c r="O7176" i="1"/>
  <c r="M7176" i="1"/>
  <c r="O7172" i="1"/>
  <c r="M7172" i="1"/>
  <c r="O7168" i="1"/>
  <c r="M7168" i="1"/>
  <c r="O7164" i="1"/>
  <c r="M7164" i="1"/>
  <c r="O7160" i="1"/>
  <c r="M7160" i="1"/>
  <c r="O7156" i="1"/>
  <c r="M7156" i="1"/>
  <c r="O7152" i="1"/>
  <c r="M7152" i="1"/>
  <c r="O7148" i="1"/>
  <c r="M7148" i="1"/>
  <c r="O7144" i="1"/>
  <c r="M7144" i="1"/>
  <c r="O7140" i="1"/>
  <c r="M7140" i="1"/>
  <c r="O7136" i="1"/>
  <c r="M7136" i="1"/>
  <c r="O7132" i="1"/>
  <c r="M7132" i="1"/>
  <c r="O7128" i="1"/>
  <c r="M7128" i="1"/>
  <c r="O7124" i="1"/>
  <c r="M7124" i="1"/>
  <c r="O7120" i="1"/>
  <c r="M7120" i="1"/>
  <c r="O7116" i="1"/>
  <c r="M7116" i="1"/>
  <c r="O7112" i="1"/>
  <c r="M7112" i="1"/>
  <c r="O7108" i="1"/>
  <c r="M7108" i="1"/>
  <c r="O7104" i="1"/>
  <c r="M7104" i="1"/>
  <c r="O7100" i="1"/>
  <c r="M7100" i="1"/>
  <c r="O7096" i="1"/>
  <c r="M7096" i="1"/>
  <c r="O7092" i="1"/>
  <c r="M7092" i="1"/>
  <c r="O7088" i="1"/>
  <c r="M7088" i="1"/>
  <c r="O7084" i="1"/>
  <c r="M7084" i="1"/>
  <c r="O7080" i="1"/>
  <c r="M7080" i="1"/>
  <c r="O7076" i="1"/>
  <c r="M7076" i="1"/>
  <c r="O7072" i="1"/>
  <c r="M7072" i="1"/>
  <c r="O7068" i="1"/>
  <c r="M7068" i="1"/>
  <c r="O7064" i="1"/>
  <c r="M7064" i="1"/>
  <c r="O7060" i="1"/>
  <c r="M7060" i="1"/>
  <c r="O7056" i="1"/>
  <c r="M7056" i="1"/>
  <c r="O7052" i="1"/>
  <c r="M7052" i="1"/>
  <c r="O7048" i="1"/>
  <c r="M7048" i="1"/>
  <c r="O7044" i="1"/>
  <c r="M7044" i="1"/>
  <c r="O7040" i="1"/>
  <c r="M7040" i="1"/>
  <c r="O7036" i="1"/>
  <c r="M7036" i="1"/>
  <c r="O7032" i="1"/>
  <c r="M7032" i="1"/>
  <c r="O7028" i="1"/>
  <c r="M7028" i="1"/>
  <c r="O7024" i="1"/>
  <c r="M7024" i="1"/>
  <c r="O7020" i="1"/>
  <c r="M7020" i="1"/>
  <c r="O7016" i="1"/>
  <c r="M7016" i="1"/>
  <c r="O7012" i="1"/>
  <c r="M7012" i="1"/>
  <c r="O7008" i="1"/>
  <c r="M7008" i="1"/>
  <c r="O7004" i="1"/>
  <c r="M7004" i="1"/>
  <c r="O7000" i="1"/>
  <c r="M7000" i="1"/>
  <c r="O6996" i="1"/>
  <c r="M6996" i="1"/>
  <c r="O6992" i="1"/>
  <c r="M6992" i="1"/>
  <c r="O6988" i="1"/>
  <c r="M6988" i="1"/>
  <c r="O6984" i="1"/>
  <c r="M6984" i="1"/>
  <c r="O6980" i="1"/>
  <c r="M6980" i="1"/>
  <c r="O6976" i="1"/>
  <c r="M6976" i="1"/>
  <c r="O6972" i="1"/>
  <c r="M6972" i="1"/>
  <c r="O6968" i="1"/>
  <c r="M6968" i="1"/>
  <c r="O6964" i="1"/>
  <c r="M6964" i="1"/>
  <c r="O6960" i="1"/>
  <c r="M6960" i="1"/>
  <c r="O6956" i="1"/>
  <c r="M6956" i="1"/>
  <c r="O6952" i="1"/>
  <c r="M6952" i="1"/>
  <c r="O6948" i="1"/>
  <c r="M6948" i="1"/>
  <c r="O6944" i="1"/>
  <c r="M6944" i="1"/>
  <c r="O6940" i="1"/>
  <c r="M6940" i="1"/>
  <c r="O6936" i="1"/>
  <c r="M6936" i="1"/>
  <c r="O6932" i="1"/>
  <c r="M6932" i="1"/>
  <c r="O6928" i="1"/>
  <c r="M6928" i="1"/>
  <c r="O6924" i="1"/>
  <c r="M6924" i="1"/>
  <c r="O6920" i="1"/>
  <c r="M6920" i="1"/>
  <c r="O6916" i="1"/>
  <c r="M6916" i="1"/>
  <c r="O6912" i="1"/>
  <c r="M6912" i="1"/>
  <c r="O6908" i="1"/>
  <c r="M6908" i="1"/>
  <c r="O6904" i="1"/>
  <c r="M6904" i="1"/>
  <c r="O6900" i="1"/>
  <c r="M6900" i="1"/>
  <c r="O6896" i="1"/>
  <c r="M6896" i="1"/>
  <c r="O6892" i="1"/>
  <c r="M6892" i="1"/>
  <c r="O6888" i="1"/>
  <c r="M6888" i="1"/>
  <c r="O6884" i="1"/>
  <c r="M6884" i="1"/>
  <c r="O6880" i="1"/>
  <c r="M6880" i="1"/>
  <c r="O6876" i="1"/>
  <c r="M6876" i="1"/>
  <c r="O6872" i="1"/>
  <c r="M6872" i="1"/>
  <c r="O6868" i="1"/>
  <c r="M6868" i="1"/>
  <c r="O6864" i="1"/>
  <c r="M6864" i="1"/>
  <c r="O6860" i="1"/>
  <c r="M6860" i="1"/>
  <c r="O6856" i="1"/>
  <c r="M6856" i="1"/>
  <c r="O6852" i="1"/>
  <c r="M6852" i="1"/>
  <c r="O6848" i="1"/>
  <c r="M6848" i="1"/>
  <c r="O6844" i="1"/>
  <c r="M6844" i="1"/>
  <c r="O6840" i="1"/>
  <c r="M6840" i="1"/>
  <c r="O6836" i="1"/>
  <c r="M6836" i="1"/>
  <c r="O6832" i="1"/>
  <c r="M6832" i="1"/>
  <c r="O6828" i="1"/>
  <c r="M6828" i="1"/>
  <c r="O6824" i="1"/>
  <c r="M6824" i="1"/>
  <c r="O6820" i="1"/>
  <c r="M6820" i="1"/>
  <c r="O6816" i="1"/>
  <c r="M6816" i="1"/>
  <c r="O6812" i="1"/>
  <c r="M6812" i="1"/>
  <c r="O6808" i="1"/>
  <c r="M6808" i="1"/>
  <c r="O6804" i="1"/>
  <c r="M6804" i="1"/>
  <c r="O6800" i="1"/>
  <c r="M6800" i="1"/>
  <c r="O6796" i="1"/>
  <c r="M6796" i="1"/>
  <c r="O6792" i="1"/>
  <c r="M6792" i="1"/>
  <c r="O6788" i="1"/>
  <c r="M6788" i="1"/>
  <c r="O6784" i="1"/>
  <c r="M6784" i="1"/>
  <c r="O6780" i="1"/>
  <c r="M6780" i="1"/>
  <c r="O6776" i="1"/>
  <c r="M6776" i="1"/>
  <c r="O6772" i="1"/>
  <c r="M6772" i="1"/>
  <c r="O6768" i="1"/>
  <c r="M6768" i="1"/>
  <c r="O6764" i="1"/>
  <c r="M6764" i="1"/>
  <c r="O6760" i="1"/>
  <c r="M6760" i="1"/>
  <c r="O6756" i="1"/>
  <c r="M6756" i="1"/>
  <c r="O6752" i="1"/>
  <c r="M6752" i="1"/>
  <c r="O6748" i="1"/>
  <c r="M6748" i="1"/>
  <c r="O6744" i="1"/>
  <c r="M6744" i="1"/>
  <c r="O6740" i="1"/>
  <c r="M6740" i="1"/>
  <c r="O6736" i="1"/>
  <c r="M6736" i="1"/>
  <c r="O6732" i="1"/>
  <c r="M6732" i="1"/>
  <c r="O6728" i="1"/>
  <c r="M6728" i="1"/>
  <c r="O6724" i="1"/>
  <c r="M6724" i="1"/>
  <c r="O6720" i="1"/>
  <c r="M6720" i="1"/>
  <c r="O6716" i="1"/>
  <c r="M6716" i="1"/>
  <c r="O6712" i="1"/>
  <c r="M6712" i="1"/>
  <c r="O6708" i="1"/>
  <c r="M6708" i="1"/>
  <c r="O6704" i="1"/>
  <c r="M6704" i="1"/>
  <c r="O6700" i="1"/>
  <c r="M6700" i="1"/>
  <c r="O6696" i="1"/>
  <c r="M6696" i="1"/>
  <c r="O6692" i="1"/>
  <c r="M6692" i="1"/>
  <c r="O6688" i="1"/>
  <c r="M6688" i="1"/>
  <c r="O6684" i="1"/>
  <c r="M6684" i="1"/>
  <c r="O6680" i="1"/>
  <c r="M6680" i="1"/>
  <c r="O6676" i="1"/>
  <c r="M6676" i="1"/>
  <c r="O6672" i="1"/>
  <c r="M6672" i="1"/>
  <c r="O6668" i="1"/>
  <c r="M6668" i="1"/>
  <c r="O6664" i="1"/>
  <c r="M6664" i="1"/>
  <c r="O6660" i="1"/>
  <c r="M6660" i="1"/>
  <c r="O6656" i="1"/>
  <c r="M6656" i="1"/>
  <c r="O6652" i="1"/>
  <c r="M6652" i="1"/>
  <c r="O6648" i="1"/>
  <c r="M6648" i="1"/>
  <c r="O6644" i="1"/>
  <c r="M6644" i="1"/>
  <c r="O6640" i="1"/>
  <c r="M6640" i="1"/>
  <c r="O6636" i="1"/>
  <c r="M6636" i="1"/>
  <c r="O6632" i="1"/>
  <c r="M6632" i="1"/>
  <c r="O6628" i="1"/>
  <c r="M6628" i="1"/>
  <c r="O6624" i="1"/>
  <c r="M6624" i="1"/>
  <c r="O6620" i="1"/>
  <c r="M6620" i="1"/>
  <c r="O6616" i="1"/>
  <c r="M6616" i="1"/>
  <c r="O6612" i="1"/>
  <c r="M6612" i="1"/>
  <c r="O6608" i="1"/>
  <c r="M6608" i="1"/>
  <c r="O6604" i="1"/>
  <c r="M6604" i="1"/>
  <c r="O6600" i="1"/>
  <c r="M6600" i="1"/>
  <c r="O6596" i="1"/>
  <c r="M6596" i="1"/>
  <c r="O6592" i="1"/>
  <c r="M6592" i="1"/>
  <c r="O6588" i="1"/>
  <c r="M6588" i="1"/>
  <c r="O6584" i="1"/>
  <c r="M6584" i="1"/>
  <c r="O6580" i="1"/>
  <c r="M6580" i="1"/>
  <c r="O6576" i="1"/>
  <c r="M6576" i="1"/>
  <c r="O6572" i="1"/>
  <c r="M6572" i="1"/>
  <c r="O6568" i="1"/>
  <c r="M6568" i="1"/>
  <c r="O6564" i="1"/>
  <c r="M6564" i="1"/>
  <c r="O6560" i="1"/>
  <c r="M6560" i="1"/>
  <c r="O6556" i="1"/>
  <c r="M6556" i="1"/>
  <c r="O6552" i="1"/>
  <c r="M6552" i="1"/>
  <c r="O6548" i="1"/>
  <c r="M6548" i="1"/>
  <c r="O6544" i="1"/>
  <c r="M6544" i="1"/>
  <c r="O6540" i="1"/>
  <c r="M6540" i="1"/>
  <c r="O6536" i="1"/>
  <c r="M6536" i="1"/>
  <c r="O6532" i="1"/>
  <c r="M6532" i="1"/>
  <c r="O6528" i="1"/>
  <c r="M6528" i="1"/>
  <c r="O6524" i="1"/>
  <c r="M6524" i="1"/>
  <c r="O6520" i="1"/>
  <c r="M6520" i="1"/>
  <c r="O6516" i="1"/>
  <c r="M6516" i="1"/>
  <c r="O6512" i="1"/>
  <c r="M6512" i="1"/>
  <c r="O6508" i="1"/>
  <c r="M6508" i="1"/>
  <c r="O6504" i="1"/>
  <c r="M6504" i="1"/>
  <c r="O6500" i="1"/>
  <c r="M6500" i="1"/>
  <c r="O6496" i="1"/>
  <c r="M6496" i="1"/>
  <c r="O6492" i="1"/>
  <c r="M6492" i="1"/>
  <c r="O6488" i="1"/>
  <c r="M6488" i="1"/>
  <c r="O6484" i="1"/>
  <c r="M6484" i="1"/>
  <c r="O6480" i="1"/>
  <c r="M6480" i="1"/>
  <c r="O6476" i="1"/>
  <c r="M6476" i="1"/>
  <c r="O6472" i="1"/>
  <c r="M6472" i="1"/>
  <c r="O6468" i="1"/>
  <c r="M6468" i="1"/>
  <c r="O6464" i="1"/>
  <c r="M6464" i="1"/>
  <c r="O6460" i="1"/>
  <c r="M6460" i="1"/>
  <c r="O6456" i="1"/>
  <c r="M6456" i="1"/>
  <c r="O6452" i="1"/>
  <c r="M6452" i="1"/>
  <c r="O6448" i="1"/>
  <c r="M6448" i="1"/>
  <c r="O6444" i="1"/>
  <c r="M6444" i="1"/>
  <c r="O6440" i="1"/>
  <c r="M6440" i="1"/>
  <c r="O6436" i="1"/>
  <c r="M6436" i="1"/>
  <c r="O6432" i="1"/>
  <c r="M6432" i="1"/>
  <c r="O6428" i="1"/>
  <c r="M6428" i="1"/>
  <c r="O6424" i="1"/>
  <c r="M6424" i="1"/>
  <c r="O6420" i="1"/>
  <c r="M6420" i="1"/>
  <c r="O6416" i="1"/>
  <c r="M6416" i="1"/>
  <c r="O6412" i="1"/>
  <c r="M6412" i="1"/>
  <c r="O6408" i="1"/>
  <c r="M6408" i="1"/>
  <c r="O6404" i="1"/>
  <c r="M6404" i="1"/>
  <c r="O6400" i="1"/>
  <c r="M6400" i="1"/>
  <c r="O6396" i="1"/>
  <c r="M6396" i="1"/>
  <c r="O6392" i="1"/>
  <c r="M6392" i="1"/>
  <c r="O6388" i="1"/>
  <c r="M6388" i="1"/>
  <c r="O6384" i="1"/>
  <c r="M6384" i="1"/>
  <c r="O6380" i="1"/>
  <c r="M6380" i="1"/>
  <c r="O6376" i="1"/>
  <c r="M6376" i="1"/>
  <c r="O6372" i="1"/>
  <c r="M6372" i="1"/>
  <c r="O6368" i="1"/>
  <c r="M6368" i="1"/>
  <c r="O6364" i="1"/>
  <c r="M6364" i="1"/>
  <c r="O6360" i="1"/>
  <c r="M6360" i="1"/>
  <c r="O6356" i="1"/>
  <c r="M6356" i="1"/>
  <c r="O6352" i="1"/>
  <c r="M6352" i="1"/>
  <c r="O6348" i="1"/>
  <c r="M6348" i="1"/>
  <c r="O6344" i="1"/>
  <c r="M6344" i="1"/>
  <c r="O6340" i="1"/>
  <c r="M6340" i="1"/>
  <c r="O6336" i="1"/>
  <c r="M6336" i="1"/>
  <c r="O6332" i="1"/>
  <c r="M6332" i="1"/>
  <c r="O6328" i="1"/>
  <c r="M6328" i="1"/>
  <c r="O6324" i="1"/>
  <c r="M6324" i="1"/>
  <c r="O6320" i="1"/>
  <c r="M6320" i="1"/>
  <c r="O6316" i="1"/>
  <c r="M6316" i="1"/>
  <c r="O6312" i="1"/>
  <c r="M6312" i="1"/>
  <c r="O6308" i="1"/>
  <c r="M6308" i="1"/>
  <c r="O6304" i="1"/>
  <c r="M6304" i="1"/>
  <c r="O6300" i="1"/>
  <c r="M6300" i="1"/>
  <c r="O6296" i="1"/>
  <c r="M6296" i="1"/>
  <c r="O6292" i="1"/>
  <c r="M6292" i="1"/>
  <c r="O6288" i="1"/>
  <c r="M6288" i="1"/>
  <c r="O6284" i="1"/>
  <c r="M6284" i="1"/>
  <c r="O6280" i="1"/>
  <c r="M6280" i="1"/>
  <c r="O6276" i="1"/>
  <c r="M6276" i="1"/>
  <c r="O6272" i="1"/>
  <c r="M6272" i="1"/>
  <c r="O6268" i="1"/>
  <c r="M6268" i="1"/>
  <c r="O6264" i="1"/>
  <c r="M6264" i="1"/>
  <c r="O6260" i="1"/>
  <c r="M6260" i="1"/>
  <c r="O6256" i="1"/>
  <c r="M6256" i="1"/>
  <c r="O6252" i="1"/>
  <c r="M6252" i="1"/>
  <c r="O6248" i="1"/>
  <c r="M6248" i="1"/>
  <c r="O6244" i="1"/>
  <c r="M6244" i="1"/>
  <c r="O6240" i="1"/>
  <c r="M6240" i="1"/>
  <c r="O6236" i="1"/>
  <c r="M6236" i="1"/>
  <c r="O6232" i="1"/>
  <c r="M6232" i="1"/>
  <c r="O6228" i="1"/>
  <c r="M6228" i="1"/>
  <c r="O6224" i="1"/>
  <c r="M6224" i="1"/>
  <c r="O6220" i="1"/>
  <c r="M6220" i="1"/>
  <c r="O6216" i="1"/>
  <c r="M6216" i="1"/>
  <c r="O6212" i="1"/>
  <c r="M6212" i="1"/>
  <c r="O6208" i="1"/>
  <c r="M6208" i="1"/>
  <c r="O6204" i="1"/>
  <c r="M6204" i="1"/>
  <c r="O6200" i="1"/>
  <c r="M6200" i="1"/>
  <c r="O6196" i="1"/>
  <c r="M6196" i="1"/>
  <c r="O6192" i="1"/>
  <c r="M6192" i="1"/>
  <c r="O6188" i="1"/>
  <c r="M6188" i="1"/>
  <c r="O6184" i="1"/>
  <c r="M6184" i="1"/>
  <c r="O6180" i="1"/>
  <c r="M6180" i="1"/>
  <c r="O6176" i="1"/>
  <c r="M6176" i="1"/>
  <c r="O6172" i="1"/>
  <c r="M6172" i="1"/>
  <c r="O6168" i="1"/>
  <c r="M6168" i="1"/>
  <c r="O6164" i="1"/>
  <c r="M6164" i="1"/>
  <c r="O6160" i="1"/>
  <c r="M6160" i="1"/>
  <c r="O6156" i="1"/>
  <c r="M6156" i="1"/>
  <c r="O6152" i="1"/>
  <c r="M6152" i="1"/>
  <c r="O6148" i="1"/>
  <c r="M6148" i="1"/>
  <c r="O6144" i="1"/>
  <c r="M6144" i="1"/>
  <c r="O6140" i="1"/>
  <c r="M6140" i="1"/>
  <c r="O6136" i="1"/>
  <c r="M6136" i="1"/>
  <c r="O6132" i="1"/>
  <c r="M6132" i="1"/>
  <c r="O6128" i="1"/>
  <c r="M6128" i="1"/>
  <c r="O6124" i="1"/>
  <c r="M6124" i="1"/>
  <c r="O6120" i="1"/>
  <c r="M6120" i="1"/>
  <c r="O6116" i="1"/>
  <c r="M6116" i="1"/>
  <c r="O6112" i="1"/>
  <c r="M6112" i="1"/>
  <c r="O6108" i="1"/>
  <c r="M6108" i="1"/>
  <c r="O6104" i="1"/>
  <c r="M6104" i="1"/>
  <c r="O6100" i="1"/>
  <c r="M6100" i="1"/>
  <c r="O6096" i="1"/>
  <c r="M6096" i="1"/>
  <c r="O6092" i="1"/>
  <c r="M6092" i="1"/>
  <c r="O6088" i="1"/>
  <c r="M6088" i="1"/>
  <c r="O6084" i="1"/>
  <c r="M6084" i="1"/>
  <c r="O6080" i="1"/>
  <c r="M6080" i="1"/>
  <c r="O6076" i="1"/>
  <c r="M6076" i="1"/>
  <c r="O6072" i="1"/>
  <c r="M6072" i="1"/>
  <c r="O6068" i="1"/>
  <c r="M6068" i="1"/>
  <c r="O6064" i="1"/>
  <c r="M6064" i="1"/>
  <c r="O6060" i="1"/>
  <c r="M6060" i="1"/>
  <c r="O6056" i="1"/>
  <c r="M6056" i="1"/>
  <c r="O6052" i="1"/>
  <c r="M6052" i="1"/>
  <c r="O6048" i="1"/>
  <c r="M6048" i="1"/>
  <c r="O6044" i="1"/>
  <c r="M6044" i="1"/>
  <c r="O6040" i="1"/>
  <c r="M6040" i="1"/>
  <c r="O6036" i="1"/>
  <c r="M6036" i="1"/>
  <c r="O6032" i="1"/>
  <c r="M6032" i="1"/>
  <c r="O6028" i="1"/>
  <c r="M6028" i="1"/>
  <c r="O6024" i="1"/>
  <c r="M6024" i="1"/>
  <c r="O6020" i="1"/>
  <c r="M6020" i="1"/>
  <c r="O6016" i="1"/>
  <c r="M6016" i="1"/>
  <c r="O6012" i="1"/>
  <c r="M6012" i="1"/>
  <c r="O6008" i="1"/>
  <c r="M6008" i="1"/>
  <c r="O6004" i="1"/>
  <c r="M6004" i="1"/>
  <c r="O6000" i="1"/>
  <c r="M6000" i="1"/>
  <c r="O5996" i="1"/>
  <c r="M5996" i="1"/>
  <c r="O5992" i="1"/>
  <c r="M5992" i="1"/>
  <c r="O5988" i="1"/>
  <c r="M5988" i="1"/>
  <c r="O5984" i="1"/>
  <c r="M5984" i="1"/>
  <c r="O5980" i="1"/>
  <c r="M5980" i="1"/>
  <c r="O5976" i="1"/>
  <c r="M5976" i="1"/>
  <c r="O5972" i="1"/>
  <c r="M5972" i="1"/>
  <c r="O5968" i="1"/>
  <c r="M5968" i="1"/>
  <c r="O5964" i="1"/>
  <c r="M5964" i="1"/>
  <c r="O5960" i="1"/>
  <c r="M5960" i="1"/>
  <c r="O5956" i="1"/>
  <c r="M5956" i="1"/>
  <c r="O5952" i="1"/>
  <c r="M5952" i="1"/>
  <c r="O5948" i="1"/>
  <c r="M5948" i="1"/>
  <c r="O5944" i="1"/>
  <c r="M5944" i="1"/>
  <c r="O5940" i="1"/>
  <c r="M5940" i="1"/>
  <c r="O5936" i="1"/>
  <c r="M5936" i="1"/>
  <c r="O5932" i="1"/>
  <c r="M5932" i="1"/>
  <c r="O5928" i="1"/>
  <c r="M5928" i="1"/>
  <c r="O5924" i="1"/>
  <c r="M5924" i="1"/>
  <c r="O5920" i="1"/>
  <c r="M5920" i="1"/>
  <c r="O5916" i="1"/>
  <c r="M5916" i="1"/>
  <c r="O5912" i="1"/>
  <c r="M5912" i="1"/>
  <c r="O5908" i="1"/>
  <c r="M5908" i="1"/>
  <c r="O5904" i="1"/>
  <c r="M5904" i="1"/>
  <c r="O5900" i="1"/>
  <c r="M5900" i="1"/>
  <c r="O5896" i="1"/>
  <c r="M5896" i="1"/>
  <c r="O5892" i="1"/>
  <c r="M5892" i="1"/>
  <c r="O5888" i="1"/>
  <c r="M5888" i="1"/>
  <c r="O5884" i="1"/>
  <c r="M5884" i="1"/>
  <c r="O5880" i="1"/>
  <c r="M5880" i="1"/>
  <c r="O5876" i="1"/>
  <c r="M5876" i="1"/>
  <c r="O5872" i="1"/>
  <c r="M5872" i="1"/>
  <c r="O5868" i="1"/>
  <c r="M5868" i="1"/>
  <c r="O5864" i="1"/>
  <c r="M5864" i="1"/>
  <c r="O5860" i="1"/>
  <c r="M5860" i="1"/>
  <c r="O5856" i="1"/>
  <c r="M5856" i="1"/>
  <c r="O5852" i="1"/>
  <c r="M5852" i="1"/>
  <c r="O5848" i="1"/>
  <c r="M5848" i="1"/>
  <c r="O5844" i="1"/>
  <c r="M5844" i="1"/>
  <c r="O5840" i="1"/>
  <c r="M5840" i="1"/>
  <c r="O5836" i="1"/>
  <c r="M5836" i="1"/>
  <c r="O5832" i="1"/>
  <c r="M5832" i="1"/>
  <c r="O5828" i="1"/>
  <c r="M5828" i="1"/>
  <c r="O5824" i="1"/>
  <c r="M5824" i="1"/>
  <c r="O5820" i="1"/>
  <c r="M5820" i="1"/>
  <c r="O5816" i="1"/>
  <c r="M5816" i="1"/>
  <c r="O5812" i="1"/>
  <c r="M5812" i="1"/>
  <c r="O5808" i="1"/>
  <c r="M5808" i="1"/>
  <c r="O5804" i="1"/>
  <c r="M5804" i="1"/>
  <c r="O5800" i="1"/>
  <c r="M5800" i="1"/>
  <c r="O5796" i="1"/>
  <c r="M5796" i="1"/>
  <c r="O5792" i="1"/>
  <c r="M5792" i="1"/>
  <c r="O5788" i="1"/>
  <c r="M5788" i="1"/>
  <c r="O5784" i="1"/>
  <c r="M5784" i="1"/>
  <c r="O5780" i="1"/>
  <c r="M5780" i="1"/>
  <c r="O5776" i="1"/>
  <c r="M5776" i="1"/>
  <c r="O5772" i="1"/>
  <c r="M5772" i="1"/>
  <c r="O5768" i="1"/>
  <c r="M5768" i="1"/>
  <c r="O5764" i="1"/>
  <c r="M5764" i="1"/>
  <c r="O5760" i="1"/>
  <c r="M5760" i="1"/>
  <c r="O5756" i="1"/>
  <c r="M5756" i="1"/>
  <c r="O5752" i="1"/>
  <c r="M5752" i="1"/>
  <c r="O5748" i="1"/>
  <c r="M5748" i="1"/>
  <c r="O5744" i="1"/>
  <c r="M5744" i="1"/>
  <c r="O5740" i="1"/>
  <c r="M5740" i="1"/>
  <c r="O5736" i="1"/>
  <c r="M5736" i="1"/>
  <c r="O5732" i="1"/>
  <c r="M5732" i="1"/>
  <c r="O5728" i="1"/>
  <c r="M5728" i="1"/>
  <c r="O5724" i="1"/>
  <c r="M5724" i="1"/>
  <c r="O5720" i="1"/>
  <c r="M5720" i="1"/>
  <c r="O5716" i="1"/>
  <c r="M5716" i="1"/>
  <c r="O5712" i="1"/>
  <c r="M5712" i="1"/>
  <c r="O5708" i="1"/>
  <c r="M5708" i="1"/>
  <c r="O5704" i="1"/>
  <c r="M5704" i="1"/>
  <c r="O5700" i="1"/>
  <c r="M5700" i="1"/>
  <c r="O5696" i="1"/>
  <c r="M5696" i="1"/>
  <c r="O5692" i="1"/>
  <c r="M5692" i="1"/>
  <c r="O5688" i="1"/>
  <c r="M5688" i="1"/>
  <c r="O5684" i="1"/>
  <c r="M5684" i="1"/>
  <c r="O5680" i="1"/>
  <c r="M5680" i="1"/>
  <c r="O5676" i="1"/>
  <c r="M5676" i="1"/>
  <c r="O5672" i="1"/>
  <c r="M5672" i="1"/>
  <c r="O5668" i="1"/>
  <c r="M5668" i="1"/>
  <c r="O5664" i="1"/>
  <c r="M5664" i="1"/>
  <c r="O5660" i="1"/>
  <c r="M5660" i="1"/>
  <c r="O5656" i="1"/>
  <c r="M5656" i="1"/>
  <c r="O5652" i="1"/>
  <c r="M5652" i="1"/>
  <c r="O5648" i="1"/>
  <c r="M5648" i="1"/>
  <c r="O5644" i="1"/>
  <c r="M5644" i="1"/>
  <c r="O5640" i="1"/>
  <c r="M5640" i="1"/>
  <c r="O5636" i="1"/>
  <c r="M5636" i="1"/>
  <c r="O5632" i="1"/>
  <c r="M5632" i="1"/>
  <c r="O5628" i="1"/>
  <c r="M5628" i="1"/>
  <c r="O5624" i="1"/>
  <c r="M5624" i="1"/>
  <c r="O5620" i="1"/>
  <c r="M5620" i="1"/>
  <c r="O5616" i="1"/>
  <c r="M5616" i="1"/>
  <c r="O5612" i="1"/>
  <c r="M5612" i="1"/>
  <c r="O5608" i="1"/>
  <c r="M5608" i="1"/>
  <c r="O5604" i="1"/>
  <c r="M5604" i="1"/>
  <c r="O5600" i="1"/>
  <c r="M5600" i="1"/>
  <c r="O5596" i="1"/>
  <c r="M5596" i="1"/>
  <c r="O5592" i="1"/>
  <c r="M5592" i="1"/>
  <c r="O5588" i="1"/>
  <c r="M5588" i="1"/>
  <c r="O5584" i="1"/>
  <c r="M5584" i="1"/>
  <c r="O5580" i="1"/>
  <c r="M5580" i="1"/>
  <c r="O5576" i="1"/>
  <c r="M5576" i="1"/>
  <c r="O5572" i="1"/>
  <c r="M5572" i="1"/>
  <c r="O5568" i="1"/>
  <c r="M5568" i="1"/>
  <c r="O5564" i="1"/>
  <c r="M5564" i="1"/>
  <c r="O5560" i="1"/>
  <c r="M5560" i="1"/>
  <c r="O5556" i="1"/>
  <c r="M5556" i="1"/>
  <c r="O5552" i="1"/>
  <c r="M5552" i="1"/>
  <c r="O5548" i="1"/>
  <c r="M5548" i="1"/>
  <c r="O5544" i="1"/>
  <c r="M5544" i="1"/>
  <c r="O5540" i="1"/>
  <c r="M5540" i="1"/>
  <c r="O5536" i="1"/>
  <c r="M5536" i="1"/>
  <c r="O5532" i="1"/>
  <c r="M5532" i="1"/>
  <c r="O5528" i="1"/>
  <c r="M5528" i="1"/>
  <c r="O5524" i="1"/>
  <c r="M5524" i="1"/>
  <c r="O5520" i="1"/>
  <c r="M5520" i="1"/>
  <c r="O5516" i="1"/>
  <c r="M5516" i="1"/>
  <c r="O5512" i="1"/>
  <c r="M5512" i="1"/>
  <c r="O5508" i="1"/>
  <c r="M5508" i="1"/>
  <c r="O5504" i="1"/>
  <c r="M5504" i="1"/>
  <c r="O5500" i="1"/>
  <c r="M5500" i="1"/>
  <c r="O5496" i="1"/>
  <c r="M5496" i="1"/>
  <c r="O5492" i="1"/>
  <c r="M5492" i="1"/>
  <c r="O5488" i="1"/>
  <c r="M5488" i="1"/>
  <c r="O5484" i="1"/>
  <c r="M5484" i="1"/>
  <c r="O5480" i="1"/>
  <c r="M5480" i="1"/>
  <c r="O5476" i="1"/>
  <c r="M5476" i="1"/>
  <c r="O5472" i="1"/>
  <c r="M5472" i="1"/>
  <c r="O5468" i="1"/>
  <c r="M5468" i="1"/>
  <c r="O5464" i="1"/>
  <c r="M5464" i="1"/>
  <c r="O5460" i="1"/>
  <c r="M5460" i="1"/>
  <c r="O5456" i="1"/>
  <c r="M5456" i="1"/>
  <c r="O5452" i="1"/>
  <c r="M5452" i="1"/>
  <c r="O5448" i="1"/>
  <c r="M5448" i="1"/>
  <c r="O5444" i="1"/>
  <c r="M5444" i="1"/>
  <c r="O5440" i="1"/>
  <c r="M5440" i="1"/>
  <c r="O5436" i="1"/>
  <c r="M5436" i="1"/>
  <c r="O5432" i="1"/>
  <c r="M5432" i="1"/>
  <c r="O5428" i="1"/>
  <c r="M5428" i="1"/>
  <c r="O5424" i="1"/>
  <c r="M5424" i="1"/>
  <c r="O5420" i="1"/>
  <c r="M5420" i="1"/>
  <c r="O5416" i="1"/>
  <c r="M5416" i="1"/>
  <c r="O5412" i="1"/>
  <c r="M5412" i="1"/>
  <c r="O5408" i="1"/>
  <c r="M5408" i="1"/>
  <c r="O5404" i="1"/>
  <c r="M5404" i="1"/>
  <c r="O5400" i="1"/>
  <c r="M5400" i="1"/>
  <c r="O5396" i="1"/>
  <c r="M5396" i="1"/>
  <c r="O5392" i="1"/>
  <c r="M5392" i="1"/>
  <c r="O5388" i="1"/>
  <c r="M5388" i="1"/>
  <c r="O5384" i="1"/>
  <c r="M5384" i="1"/>
  <c r="O5380" i="1"/>
  <c r="M5380" i="1"/>
  <c r="O5376" i="1"/>
  <c r="M5376" i="1"/>
  <c r="O5372" i="1"/>
  <c r="M5372" i="1"/>
  <c r="O5368" i="1"/>
  <c r="M5368" i="1"/>
  <c r="O5364" i="1"/>
  <c r="M5364" i="1"/>
  <c r="O5360" i="1"/>
  <c r="M5360" i="1"/>
  <c r="O5356" i="1"/>
  <c r="M5356" i="1"/>
  <c r="O5352" i="1"/>
  <c r="M5352" i="1"/>
  <c r="O5348" i="1"/>
  <c r="M5348" i="1"/>
  <c r="O5344" i="1"/>
  <c r="M5344" i="1"/>
  <c r="O5340" i="1"/>
  <c r="M5340" i="1"/>
  <c r="O5336" i="1"/>
  <c r="M5336" i="1"/>
  <c r="O5332" i="1"/>
  <c r="M5332" i="1"/>
  <c r="O5328" i="1"/>
  <c r="M5328" i="1"/>
  <c r="O5324" i="1"/>
  <c r="M5324" i="1"/>
  <c r="O5320" i="1"/>
  <c r="M5320" i="1"/>
  <c r="O5316" i="1"/>
  <c r="M5316" i="1"/>
  <c r="O5312" i="1"/>
  <c r="M5312" i="1"/>
  <c r="O5308" i="1"/>
  <c r="M5308" i="1"/>
  <c r="O5304" i="1"/>
  <c r="M5304" i="1"/>
  <c r="O5300" i="1"/>
  <c r="M5300" i="1"/>
  <c r="O5296" i="1"/>
  <c r="M5296" i="1"/>
  <c r="O5292" i="1"/>
  <c r="M5292" i="1"/>
  <c r="O5288" i="1"/>
  <c r="M5288" i="1"/>
  <c r="O5284" i="1"/>
  <c r="M5284" i="1"/>
  <c r="O5280" i="1"/>
  <c r="M5280" i="1"/>
  <c r="O5276" i="1"/>
  <c r="M5276" i="1"/>
  <c r="O5272" i="1"/>
  <c r="M5272" i="1"/>
  <c r="O5268" i="1"/>
  <c r="M5268" i="1"/>
  <c r="O5264" i="1"/>
  <c r="M5264" i="1"/>
  <c r="O5260" i="1"/>
  <c r="M5260" i="1"/>
  <c r="O5256" i="1"/>
  <c r="M5256" i="1"/>
  <c r="O5252" i="1"/>
  <c r="M5252" i="1"/>
  <c r="O5248" i="1"/>
  <c r="M5248" i="1"/>
  <c r="O5244" i="1"/>
  <c r="M5244" i="1"/>
  <c r="O5240" i="1"/>
  <c r="M5240" i="1"/>
  <c r="O5236" i="1"/>
  <c r="M5236" i="1"/>
  <c r="O5232" i="1"/>
  <c r="M5232" i="1"/>
  <c r="O5228" i="1"/>
  <c r="M5228" i="1"/>
  <c r="O5224" i="1"/>
  <c r="M5224" i="1"/>
  <c r="O5220" i="1"/>
  <c r="M5220" i="1"/>
  <c r="O5216" i="1"/>
  <c r="M5216" i="1"/>
  <c r="O5212" i="1"/>
  <c r="M5212" i="1"/>
  <c r="O5208" i="1"/>
  <c r="M5208" i="1"/>
  <c r="O5204" i="1"/>
  <c r="M5204" i="1"/>
  <c r="O5200" i="1"/>
  <c r="M5200" i="1"/>
  <c r="O5196" i="1"/>
  <c r="M5196" i="1"/>
  <c r="O5192" i="1"/>
  <c r="M5192" i="1"/>
  <c r="O5188" i="1"/>
  <c r="M5188" i="1"/>
  <c r="O5184" i="1"/>
  <c r="M5184" i="1"/>
  <c r="O5180" i="1"/>
  <c r="M5180" i="1"/>
  <c r="O5176" i="1"/>
  <c r="M5176" i="1"/>
  <c r="O5172" i="1"/>
  <c r="M5172" i="1"/>
  <c r="O5168" i="1"/>
  <c r="M5168" i="1"/>
  <c r="O5164" i="1"/>
  <c r="M5164" i="1"/>
  <c r="O5160" i="1"/>
  <c r="M5160" i="1"/>
  <c r="O5156" i="1"/>
  <c r="M5156" i="1"/>
  <c r="O5152" i="1"/>
  <c r="M5152" i="1"/>
  <c r="O5148" i="1"/>
  <c r="M5148" i="1"/>
  <c r="O5144" i="1"/>
  <c r="M5144" i="1"/>
  <c r="O5140" i="1"/>
  <c r="M5140" i="1"/>
  <c r="O5136" i="1"/>
  <c r="M5136" i="1"/>
  <c r="O5132" i="1"/>
  <c r="M5132" i="1"/>
  <c r="O5128" i="1"/>
  <c r="M5128" i="1"/>
  <c r="O5124" i="1"/>
  <c r="M5124" i="1"/>
  <c r="O5120" i="1"/>
  <c r="M5120" i="1"/>
  <c r="O5116" i="1"/>
  <c r="M5116" i="1"/>
  <c r="O5112" i="1"/>
  <c r="M5112" i="1"/>
  <c r="O5108" i="1"/>
  <c r="M5108" i="1"/>
  <c r="O5104" i="1"/>
  <c r="M5104" i="1"/>
  <c r="O5100" i="1"/>
  <c r="M5100" i="1"/>
  <c r="O5096" i="1"/>
  <c r="M5096" i="1"/>
  <c r="O5092" i="1"/>
  <c r="M5092" i="1"/>
  <c r="O5088" i="1"/>
  <c r="M5088" i="1"/>
  <c r="O5084" i="1"/>
  <c r="M5084" i="1"/>
  <c r="O5080" i="1"/>
  <c r="M5080" i="1"/>
  <c r="O5076" i="1"/>
  <c r="M5076" i="1"/>
  <c r="O5072" i="1"/>
  <c r="M5072" i="1"/>
  <c r="O5068" i="1"/>
  <c r="M5068" i="1"/>
  <c r="O5064" i="1"/>
  <c r="M5064" i="1"/>
  <c r="O5060" i="1"/>
  <c r="M5060" i="1"/>
  <c r="O5056" i="1"/>
  <c r="M5056" i="1"/>
  <c r="O5052" i="1"/>
  <c r="M5052" i="1"/>
  <c r="O5048" i="1"/>
  <c r="M5048" i="1"/>
  <c r="O5044" i="1"/>
  <c r="M5044" i="1"/>
  <c r="O5040" i="1"/>
  <c r="M5040" i="1"/>
  <c r="O5036" i="1"/>
  <c r="M5036" i="1"/>
  <c r="O5032" i="1"/>
  <c r="M5032" i="1"/>
  <c r="O5028" i="1"/>
  <c r="M5028" i="1"/>
  <c r="O5024" i="1"/>
  <c r="M5024" i="1"/>
  <c r="O5020" i="1"/>
  <c r="M5020" i="1"/>
  <c r="O5016" i="1"/>
  <c r="M5016" i="1"/>
  <c r="O5012" i="1"/>
  <c r="M5012" i="1"/>
  <c r="O5008" i="1"/>
  <c r="M5008" i="1"/>
  <c r="O5004" i="1"/>
  <c r="M5004" i="1"/>
  <c r="O5000" i="1"/>
  <c r="M5000" i="1"/>
  <c r="O4996" i="1"/>
  <c r="M4996" i="1"/>
  <c r="O4992" i="1"/>
  <c r="M4992" i="1"/>
  <c r="O4988" i="1"/>
  <c r="M4988" i="1"/>
  <c r="O4984" i="1"/>
  <c r="M4984" i="1"/>
  <c r="O4980" i="1"/>
  <c r="M4980" i="1"/>
  <c r="O4976" i="1"/>
  <c r="M4976" i="1"/>
  <c r="O4972" i="1"/>
  <c r="M4972" i="1"/>
  <c r="O4968" i="1"/>
  <c r="M4968" i="1"/>
  <c r="O4964" i="1"/>
  <c r="M4964" i="1"/>
  <c r="O4960" i="1"/>
  <c r="M4960" i="1"/>
  <c r="O4956" i="1"/>
  <c r="M4956" i="1"/>
  <c r="O4952" i="1"/>
  <c r="M4952" i="1"/>
  <c r="O4948" i="1"/>
  <c r="M4948" i="1"/>
  <c r="O4944" i="1"/>
  <c r="M4944" i="1"/>
  <c r="O4940" i="1"/>
  <c r="M4940" i="1"/>
  <c r="O4936" i="1"/>
  <c r="M4936" i="1"/>
  <c r="O4932" i="1"/>
  <c r="M4932" i="1"/>
  <c r="O4928" i="1"/>
  <c r="M4928" i="1"/>
  <c r="O4924" i="1"/>
  <c r="M4924" i="1"/>
  <c r="O4920" i="1"/>
  <c r="M4920" i="1"/>
  <c r="O4916" i="1"/>
  <c r="M4916" i="1"/>
  <c r="O4912" i="1"/>
  <c r="M4912" i="1"/>
  <c r="O4908" i="1"/>
  <c r="M4908" i="1"/>
  <c r="O4904" i="1"/>
  <c r="M4904" i="1"/>
  <c r="O4900" i="1"/>
  <c r="M4900" i="1"/>
  <c r="O4896" i="1"/>
  <c r="M4896" i="1"/>
  <c r="O4892" i="1"/>
  <c r="M4892" i="1"/>
  <c r="O4888" i="1"/>
  <c r="M4888" i="1"/>
  <c r="O4884" i="1"/>
  <c r="M4884" i="1"/>
  <c r="O4880" i="1"/>
  <c r="M4880" i="1"/>
  <c r="O4876" i="1"/>
  <c r="M4876" i="1"/>
  <c r="O4872" i="1"/>
  <c r="M4872" i="1"/>
  <c r="O4868" i="1"/>
  <c r="M4868" i="1"/>
  <c r="O4864" i="1"/>
  <c r="M4864" i="1"/>
  <c r="O4860" i="1"/>
  <c r="M4860" i="1"/>
  <c r="O4856" i="1"/>
  <c r="M4856" i="1"/>
  <c r="O4852" i="1"/>
  <c r="M4852" i="1"/>
  <c r="O4848" i="1"/>
  <c r="M4848" i="1"/>
  <c r="O4844" i="1"/>
  <c r="M4844" i="1"/>
  <c r="O4840" i="1"/>
  <c r="M4840" i="1"/>
  <c r="O4836" i="1"/>
  <c r="M4836" i="1"/>
  <c r="O4832" i="1"/>
  <c r="M4832" i="1"/>
  <c r="O4828" i="1"/>
  <c r="M4828" i="1"/>
  <c r="O4824" i="1"/>
  <c r="M4824" i="1"/>
  <c r="O4820" i="1"/>
  <c r="M4820" i="1"/>
  <c r="O4816" i="1"/>
  <c r="M4816" i="1"/>
  <c r="O4812" i="1"/>
  <c r="M4812" i="1"/>
  <c r="O4808" i="1"/>
  <c r="M4808" i="1"/>
  <c r="O4804" i="1"/>
  <c r="M4804" i="1"/>
  <c r="O4800" i="1"/>
  <c r="M4800" i="1"/>
  <c r="O4796" i="1"/>
  <c r="M4796" i="1"/>
  <c r="O4792" i="1"/>
  <c r="M4792" i="1"/>
  <c r="O4788" i="1"/>
  <c r="M4788" i="1"/>
  <c r="O4784" i="1"/>
  <c r="M4784" i="1"/>
  <c r="O4780" i="1"/>
  <c r="M4780" i="1"/>
  <c r="O4776" i="1"/>
  <c r="M4776" i="1"/>
  <c r="O4772" i="1"/>
  <c r="M4772" i="1"/>
  <c r="O4768" i="1"/>
  <c r="M4768" i="1"/>
  <c r="O4764" i="1"/>
  <c r="M4764" i="1"/>
  <c r="O4760" i="1"/>
  <c r="M4760" i="1"/>
  <c r="O4756" i="1"/>
  <c r="M4756" i="1"/>
  <c r="O4752" i="1"/>
  <c r="M4752" i="1"/>
  <c r="O4748" i="1"/>
  <c r="M4748" i="1"/>
  <c r="O4744" i="1"/>
  <c r="M4744" i="1"/>
  <c r="O4740" i="1"/>
  <c r="M4740" i="1"/>
  <c r="O4736" i="1"/>
  <c r="M4736" i="1"/>
  <c r="O4732" i="1"/>
  <c r="M4732" i="1"/>
  <c r="O4728" i="1"/>
  <c r="M4728" i="1"/>
  <c r="O4724" i="1"/>
  <c r="M4724" i="1"/>
  <c r="O4720" i="1"/>
  <c r="M4720" i="1"/>
  <c r="O4716" i="1"/>
  <c r="M4716" i="1"/>
  <c r="O4712" i="1"/>
  <c r="M4712" i="1"/>
  <c r="O4708" i="1"/>
  <c r="M4708" i="1"/>
  <c r="O4704" i="1"/>
  <c r="M4704" i="1"/>
  <c r="O4700" i="1"/>
  <c r="M4700" i="1"/>
  <c r="O4696" i="1"/>
  <c r="M4696" i="1"/>
  <c r="O4692" i="1"/>
  <c r="M4692" i="1"/>
  <c r="O4688" i="1"/>
  <c r="M4688" i="1"/>
  <c r="O4684" i="1"/>
  <c r="M4684" i="1"/>
  <c r="O4680" i="1"/>
  <c r="M4680" i="1"/>
  <c r="O4676" i="1"/>
  <c r="M4676" i="1"/>
  <c r="O4672" i="1"/>
  <c r="M4672" i="1"/>
  <c r="O4668" i="1"/>
  <c r="M4668" i="1"/>
  <c r="O4664" i="1"/>
  <c r="M4664" i="1"/>
  <c r="O4660" i="1"/>
  <c r="M4660" i="1"/>
  <c r="O4656" i="1"/>
  <c r="M4656" i="1"/>
  <c r="O4652" i="1"/>
  <c r="M4652" i="1"/>
  <c r="O4648" i="1"/>
  <c r="M4648" i="1"/>
  <c r="O4644" i="1"/>
  <c r="M4644" i="1"/>
  <c r="O4640" i="1"/>
  <c r="M4640" i="1"/>
  <c r="O4636" i="1"/>
  <c r="M4636" i="1"/>
  <c r="O4632" i="1"/>
  <c r="M4632" i="1"/>
  <c r="O4628" i="1"/>
  <c r="M4628" i="1"/>
  <c r="O4624" i="1"/>
  <c r="M4624" i="1"/>
  <c r="O4620" i="1"/>
  <c r="M4620" i="1"/>
  <c r="O4616" i="1"/>
  <c r="M4616" i="1"/>
  <c r="O4612" i="1"/>
  <c r="M4612" i="1"/>
  <c r="O4608" i="1"/>
  <c r="M4608" i="1"/>
  <c r="O4604" i="1"/>
  <c r="M4604" i="1"/>
  <c r="O4600" i="1"/>
  <c r="M4600" i="1"/>
  <c r="O4596" i="1"/>
  <c r="M4596" i="1"/>
  <c r="O4592" i="1"/>
  <c r="M4592" i="1"/>
  <c r="O4588" i="1"/>
  <c r="M4588" i="1"/>
  <c r="O4584" i="1"/>
  <c r="M4584" i="1"/>
  <c r="O4580" i="1"/>
  <c r="M4580" i="1"/>
  <c r="O4576" i="1"/>
  <c r="M4576" i="1"/>
  <c r="O4572" i="1"/>
  <c r="M4572" i="1"/>
  <c r="O4568" i="1"/>
  <c r="M4568" i="1"/>
  <c r="O4564" i="1"/>
  <c r="M4564" i="1"/>
  <c r="O4560" i="1"/>
  <c r="M4560" i="1"/>
  <c r="O4556" i="1"/>
  <c r="M4556" i="1"/>
  <c r="O4552" i="1"/>
  <c r="M4552" i="1"/>
  <c r="O4548" i="1"/>
  <c r="M4548" i="1"/>
  <c r="O4544" i="1"/>
  <c r="M4544" i="1"/>
  <c r="O4540" i="1"/>
  <c r="M4540" i="1"/>
  <c r="O4536" i="1"/>
  <c r="M4536" i="1"/>
  <c r="O4532" i="1"/>
  <c r="M4532" i="1"/>
  <c r="O4528" i="1"/>
  <c r="M4528" i="1"/>
  <c r="O4524" i="1"/>
  <c r="M4524" i="1"/>
  <c r="O4520" i="1"/>
  <c r="M4520" i="1"/>
  <c r="O4516" i="1"/>
  <c r="M4516" i="1"/>
  <c r="O4512" i="1"/>
  <c r="M4512" i="1"/>
  <c r="O4508" i="1"/>
  <c r="M4508" i="1"/>
  <c r="O4504" i="1"/>
  <c r="M4504" i="1"/>
  <c r="O4500" i="1"/>
  <c r="M4500" i="1"/>
  <c r="O4496" i="1"/>
  <c r="M4496" i="1"/>
  <c r="O4492" i="1"/>
  <c r="M4492" i="1"/>
  <c r="O4488" i="1"/>
  <c r="M4488" i="1"/>
  <c r="O4484" i="1"/>
  <c r="M4484" i="1"/>
  <c r="O4480" i="1"/>
  <c r="M4480" i="1"/>
  <c r="O4476" i="1"/>
  <c r="M4476" i="1"/>
  <c r="O4472" i="1"/>
  <c r="M4472" i="1"/>
  <c r="O4468" i="1"/>
  <c r="M4468" i="1"/>
  <c r="O4464" i="1"/>
  <c r="M4464" i="1"/>
  <c r="O4460" i="1"/>
  <c r="M4460" i="1"/>
  <c r="O4456" i="1"/>
  <c r="M4456" i="1"/>
  <c r="O4452" i="1"/>
  <c r="M4452" i="1"/>
  <c r="O4448" i="1"/>
  <c r="M4448" i="1"/>
  <c r="O4444" i="1"/>
  <c r="M4444" i="1"/>
  <c r="O4440" i="1"/>
  <c r="M4440" i="1"/>
  <c r="O4436" i="1"/>
  <c r="M4436" i="1"/>
  <c r="O4432" i="1"/>
  <c r="M4432" i="1"/>
  <c r="O4428" i="1"/>
  <c r="M4428" i="1"/>
  <c r="O4424" i="1"/>
  <c r="M4424" i="1"/>
  <c r="O4420" i="1"/>
  <c r="M4420" i="1"/>
  <c r="O4416" i="1"/>
  <c r="M4416" i="1"/>
  <c r="O4412" i="1"/>
  <c r="M4412" i="1"/>
  <c r="O4408" i="1"/>
  <c r="M4408" i="1"/>
  <c r="O4404" i="1"/>
  <c r="M4404" i="1"/>
  <c r="O4400" i="1"/>
  <c r="M4400" i="1"/>
  <c r="O4396" i="1"/>
  <c r="M4396" i="1"/>
  <c r="O4392" i="1"/>
  <c r="M4392" i="1"/>
  <c r="O4388" i="1"/>
  <c r="M4388" i="1"/>
  <c r="O4384" i="1"/>
  <c r="M4384" i="1"/>
  <c r="O4380" i="1"/>
  <c r="M4380" i="1"/>
  <c r="O4376" i="1"/>
  <c r="M4376" i="1"/>
  <c r="O4372" i="1"/>
  <c r="M4372" i="1"/>
  <c r="O4368" i="1"/>
  <c r="M4368" i="1"/>
  <c r="O4364" i="1"/>
  <c r="M4364" i="1"/>
  <c r="O4360" i="1"/>
  <c r="M4360" i="1"/>
  <c r="O4356" i="1"/>
  <c r="M4356" i="1"/>
  <c r="O4352" i="1"/>
  <c r="M4352" i="1"/>
  <c r="O4348" i="1"/>
  <c r="M4348" i="1"/>
  <c r="O4344" i="1"/>
  <c r="M4344" i="1"/>
  <c r="O4340" i="1"/>
  <c r="M4340" i="1"/>
  <c r="O4336" i="1"/>
  <c r="M4336" i="1"/>
  <c r="O4332" i="1"/>
  <c r="M4332" i="1"/>
  <c r="O4328" i="1"/>
  <c r="M4328" i="1"/>
  <c r="O4324" i="1"/>
  <c r="M4324" i="1"/>
  <c r="O4320" i="1"/>
  <c r="M4320" i="1"/>
  <c r="O4316" i="1"/>
  <c r="M4316" i="1"/>
  <c r="O4312" i="1"/>
  <c r="M4312" i="1"/>
  <c r="O4308" i="1"/>
  <c r="M4308" i="1"/>
  <c r="O4304" i="1"/>
  <c r="M4304" i="1"/>
  <c r="O4300" i="1"/>
  <c r="M4300" i="1"/>
  <c r="O4296" i="1"/>
  <c r="M4296" i="1"/>
  <c r="O4292" i="1"/>
  <c r="M4292" i="1"/>
  <c r="O4288" i="1"/>
  <c r="M4288" i="1"/>
  <c r="O4284" i="1"/>
  <c r="M4284" i="1"/>
  <c r="O4280" i="1"/>
  <c r="M4280" i="1"/>
  <c r="O4276" i="1"/>
  <c r="M4276" i="1"/>
  <c r="O4272" i="1"/>
  <c r="M4272" i="1"/>
  <c r="O4268" i="1"/>
  <c r="M4268" i="1"/>
  <c r="O4264" i="1"/>
  <c r="M4264" i="1"/>
  <c r="O4260" i="1"/>
  <c r="M4260" i="1"/>
  <c r="O4256" i="1"/>
  <c r="M4256" i="1"/>
  <c r="O4252" i="1"/>
  <c r="M4252" i="1"/>
  <c r="O4248" i="1"/>
  <c r="M4248" i="1"/>
  <c r="O4244" i="1"/>
  <c r="M4244" i="1"/>
  <c r="O4240" i="1"/>
  <c r="M4240" i="1"/>
  <c r="O4236" i="1"/>
  <c r="M4236" i="1"/>
  <c r="O4232" i="1"/>
  <c r="M4232" i="1"/>
  <c r="O4228" i="1"/>
  <c r="M4228" i="1"/>
  <c r="O4224" i="1"/>
  <c r="M4224" i="1"/>
  <c r="O4220" i="1"/>
  <c r="M4220" i="1"/>
  <c r="O4216" i="1"/>
  <c r="M4216" i="1"/>
  <c r="O4212" i="1"/>
  <c r="M4212" i="1"/>
  <c r="O4208" i="1"/>
  <c r="M4208" i="1"/>
  <c r="O4204" i="1"/>
  <c r="M4204" i="1"/>
  <c r="O4200" i="1"/>
  <c r="M4200" i="1"/>
  <c r="O4196" i="1"/>
  <c r="M4196" i="1"/>
  <c r="O4192" i="1"/>
  <c r="M4192" i="1"/>
  <c r="O4188" i="1"/>
  <c r="M4188" i="1"/>
  <c r="O4184" i="1"/>
  <c r="M4184" i="1"/>
  <c r="O4180" i="1"/>
  <c r="M4180" i="1"/>
  <c r="O4176" i="1"/>
  <c r="M4176" i="1"/>
  <c r="O4172" i="1"/>
  <c r="M4172" i="1"/>
  <c r="O4168" i="1"/>
  <c r="M4168" i="1"/>
  <c r="O4164" i="1"/>
  <c r="M4164" i="1"/>
  <c r="O4160" i="1"/>
  <c r="M4160" i="1"/>
  <c r="O4156" i="1"/>
  <c r="M4156" i="1"/>
  <c r="O4152" i="1"/>
  <c r="M4152" i="1"/>
  <c r="O4148" i="1"/>
  <c r="M4148" i="1"/>
  <c r="O4144" i="1"/>
  <c r="M4144" i="1"/>
  <c r="O4140" i="1"/>
  <c r="M4140" i="1"/>
  <c r="O4136" i="1"/>
  <c r="M4136" i="1"/>
  <c r="O4132" i="1"/>
  <c r="M4132" i="1"/>
  <c r="O4128" i="1"/>
  <c r="M4128" i="1"/>
  <c r="O4124" i="1"/>
  <c r="M4124" i="1"/>
  <c r="O4120" i="1"/>
  <c r="M4120" i="1"/>
  <c r="O4116" i="1"/>
  <c r="M4116" i="1"/>
  <c r="O4112" i="1"/>
  <c r="M4112" i="1"/>
  <c r="O4108" i="1"/>
  <c r="M4108" i="1"/>
  <c r="O4104" i="1"/>
  <c r="M4104" i="1"/>
  <c r="O4100" i="1"/>
  <c r="M4100" i="1"/>
  <c r="O4096" i="1"/>
  <c r="M4096" i="1"/>
  <c r="O4092" i="1"/>
  <c r="M4092" i="1"/>
  <c r="O4088" i="1"/>
  <c r="M4088" i="1"/>
  <c r="O4084" i="1"/>
  <c r="M4084" i="1"/>
  <c r="O4080" i="1"/>
  <c r="M4080" i="1"/>
  <c r="O4076" i="1"/>
  <c r="M4076" i="1"/>
  <c r="O4072" i="1"/>
  <c r="M4072" i="1"/>
  <c r="O4068" i="1"/>
  <c r="M4068" i="1"/>
  <c r="O4064" i="1"/>
  <c r="M4064" i="1"/>
  <c r="O4060" i="1"/>
  <c r="M4060" i="1"/>
  <c r="O4056" i="1"/>
  <c r="M4056" i="1"/>
  <c r="O4052" i="1"/>
  <c r="M4052" i="1"/>
  <c r="O4048" i="1"/>
  <c r="M4048" i="1"/>
  <c r="O4044" i="1"/>
  <c r="M4044" i="1"/>
  <c r="O4040" i="1"/>
  <c r="M4040" i="1"/>
  <c r="O4036" i="1"/>
  <c r="M4036" i="1"/>
  <c r="O4032" i="1"/>
  <c r="M4032" i="1"/>
  <c r="O4028" i="1"/>
  <c r="M4028" i="1"/>
  <c r="O4024" i="1"/>
  <c r="M4024" i="1"/>
  <c r="O4020" i="1"/>
  <c r="M4020" i="1"/>
  <c r="O4016" i="1"/>
  <c r="M4016" i="1"/>
  <c r="O4012" i="1"/>
  <c r="M4012" i="1"/>
  <c r="O4008" i="1"/>
  <c r="M4008" i="1"/>
  <c r="O4004" i="1"/>
  <c r="M4004" i="1"/>
  <c r="O4000" i="1"/>
  <c r="M4000" i="1"/>
  <c r="O3996" i="1"/>
  <c r="M3996" i="1"/>
  <c r="O3992" i="1"/>
  <c r="M3992" i="1"/>
  <c r="O3988" i="1"/>
  <c r="M3988" i="1"/>
  <c r="O3984" i="1"/>
  <c r="M3984" i="1"/>
  <c r="O3980" i="1"/>
  <c r="M3980" i="1"/>
  <c r="O3976" i="1"/>
  <c r="M3976" i="1"/>
  <c r="O3972" i="1"/>
  <c r="M3972" i="1"/>
  <c r="O3968" i="1"/>
  <c r="M3968" i="1"/>
  <c r="O3964" i="1"/>
  <c r="M3964" i="1"/>
  <c r="O3960" i="1"/>
  <c r="M3960" i="1"/>
  <c r="O3956" i="1"/>
  <c r="M3956" i="1"/>
  <c r="O3952" i="1"/>
  <c r="M3952" i="1"/>
  <c r="O3948" i="1"/>
  <c r="M3948" i="1"/>
  <c r="O3944" i="1"/>
  <c r="M3944" i="1"/>
  <c r="O3940" i="1"/>
  <c r="M3940" i="1"/>
  <c r="O3936" i="1"/>
  <c r="M3936" i="1"/>
  <c r="O3932" i="1"/>
  <c r="M3932" i="1"/>
  <c r="O3928" i="1"/>
  <c r="M3928" i="1"/>
  <c r="O3924" i="1"/>
  <c r="M3924" i="1"/>
  <c r="O3920" i="1"/>
  <c r="M3920" i="1"/>
  <c r="O3916" i="1"/>
  <c r="M3916" i="1"/>
  <c r="O3912" i="1"/>
  <c r="M3912" i="1"/>
  <c r="O3908" i="1"/>
  <c r="M3908" i="1"/>
  <c r="O3904" i="1"/>
  <c r="M3904" i="1"/>
  <c r="O3900" i="1"/>
  <c r="M3900" i="1"/>
  <c r="O3896" i="1"/>
  <c r="M3896" i="1"/>
  <c r="O3892" i="1"/>
  <c r="M3892" i="1"/>
  <c r="O3888" i="1"/>
  <c r="M3888" i="1"/>
  <c r="O3884" i="1"/>
  <c r="M3884" i="1"/>
  <c r="O3880" i="1"/>
  <c r="M3880" i="1"/>
  <c r="O3876" i="1"/>
  <c r="M3876" i="1"/>
  <c r="O3872" i="1"/>
  <c r="M3872" i="1"/>
  <c r="O3868" i="1"/>
  <c r="M3868" i="1"/>
  <c r="O3864" i="1"/>
  <c r="M3864" i="1"/>
  <c r="O3860" i="1"/>
  <c r="M3860" i="1"/>
  <c r="O3856" i="1"/>
  <c r="M3856" i="1"/>
  <c r="O3852" i="1"/>
  <c r="M3852" i="1"/>
  <c r="O3848" i="1"/>
  <c r="M3848" i="1"/>
  <c r="O3844" i="1"/>
  <c r="M3844" i="1"/>
  <c r="O3840" i="1"/>
  <c r="M3840" i="1"/>
  <c r="O3836" i="1"/>
  <c r="M3836" i="1"/>
  <c r="O3832" i="1"/>
  <c r="M3832" i="1"/>
  <c r="O3828" i="1"/>
  <c r="M3828" i="1"/>
  <c r="O3824" i="1"/>
  <c r="M3824" i="1"/>
  <c r="O3820" i="1"/>
  <c r="M3820" i="1"/>
  <c r="O3816" i="1"/>
  <c r="M3816" i="1"/>
  <c r="O3812" i="1"/>
  <c r="M3812" i="1"/>
  <c r="O3808" i="1"/>
  <c r="M3808" i="1"/>
  <c r="O3804" i="1"/>
  <c r="M3804" i="1"/>
  <c r="O3800" i="1"/>
  <c r="M3800" i="1"/>
  <c r="O3796" i="1"/>
  <c r="M3796" i="1"/>
  <c r="O3792" i="1"/>
  <c r="M3792" i="1"/>
  <c r="O3788" i="1"/>
  <c r="M3788" i="1"/>
  <c r="O3784" i="1"/>
  <c r="M3784" i="1"/>
  <c r="O3780" i="1"/>
  <c r="M3780" i="1"/>
  <c r="O3776" i="1"/>
  <c r="M3776" i="1"/>
  <c r="O3772" i="1"/>
  <c r="M3772" i="1"/>
  <c r="O3768" i="1"/>
  <c r="M3768" i="1"/>
  <c r="O3764" i="1"/>
  <c r="M3764" i="1"/>
  <c r="O3760" i="1"/>
  <c r="M3760" i="1"/>
  <c r="O3756" i="1"/>
  <c r="M3756" i="1"/>
  <c r="O3752" i="1"/>
  <c r="M3752" i="1"/>
  <c r="O3748" i="1"/>
  <c r="M3748" i="1"/>
  <c r="O3744" i="1"/>
  <c r="M3744" i="1"/>
  <c r="O3740" i="1"/>
  <c r="M3740" i="1"/>
  <c r="O3736" i="1"/>
  <c r="M3736" i="1"/>
  <c r="O3732" i="1"/>
  <c r="M3732" i="1"/>
  <c r="O3728" i="1"/>
  <c r="M3728" i="1"/>
  <c r="O3724" i="1"/>
  <c r="M3724" i="1"/>
  <c r="O3720" i="1"/>
  <c r="M3720" i="1"/>
  <c r="O3716" i="1"/>
  <c r="M3716" i="1"/>
  <c r="O3712" i="1"/>
  <c r="M3712" i="1"/>
  <c r="O3708" i="1"/>
  <c r="M3708" i="1"/>
  <c r="O3704" i="1"/>
  <c r="M3704" i="1"/>
  <c r="O3700" i="1"/>
  <c r="M3700" i="1"/>
  <c r="O3696" i="1"/>
  <c r="M3696" i="1"/>
  <c r="O3692" i="1"/>
  <c r="M3692" i="1"/>
  <c r="O3688" i="1"/>
  <c r="M3688" i="1"/>
  <c r="O3684" i="1"/>
  <c r="M3684" i="1"/>
  <c r="O3680" i="1"/>
  <c r="M3680" i="1"/>
  <c r="O3676" i="1"/>
  <c r="M3676" i="1"/>
  <c r="O3672" i="1"/>
  <c r="M3672" i="1"/>
  <c r="O3668" i="1"/>
  <c r="M3668" i="1"/>
  <c r="O3664" i="1"/>
  <c r="M3664" i="1"/>
  <c r="O3660" i="1"/>
  <c r="M3660" i="1"/>
  <c r="O3656" i="1"/>
  <c r="M3656" i="1"/>
  <c r="O3652" i="1"/>
  <c r="M3652" i="1"/>
  <c r="O3648" i="1"/>
  <c r="M3648" i="1"/>
  <c r="O3644" i="1"/>
  <c r="M3644" i="1"/>
  <c r="O3640" i="1"/>
  <c r="M3640" i="1"/>
  <c r="O3636" i="1"/>
  <c r="M3636" i="1"/>
  <c r="O3632" i="1"/>
  <c r="M3632" i="1"/>
  <c r="O3628" i="1"/>
  <c r="M3628" i="1"/>
  <c r="O3624" i="1"/>
  <c r="M3624" i="1"/>
  <c r="O3620" i="1"/>
  <c r="M3620" i="1"/>
  <c r="O3616" i="1"/>
  <c r="M3616" i="1"/>
  <c r="O3612" i="1"/>
  <c r="M3612" i="1"/>
  <c r="O3608" i="1"/>
  <c r="M3608" i="1"/>
  <c r="O3604" i="1"/>
  <c r="M3604" i="1"/>
  <c r="O3600" i="1"/>
  <c r="M3600" i="1"/>
  <c r="O3596" i="1"/>
  <c r="M3596" i="1"/>
  <c r="O3592" i="1"/>
  <c r="M3592" i="1"/>
  <c r="O3588" i="1"/>
  <c r="M3588" i="1"/>
  <c r="O3584" i="1"/>
  <c r="M3584" i="1"/>
  <c r="O3580" i="1"/>
  <c r="M3580" i="1"/>
  <c r="O3576" i="1"/>
  <c r="M3576" i="1"/>
  <c r="O3572" i="1"/>
  <c r="M3572" i="1"/>
  <c r="O3568" i="1"/>
  <c r="M3568" i="1"/>
  <c r="O3564" i="1"/>
  <c r="M3564" i="1"/>
  <c r="O3560" i="1"/>
  <c r="M3560" i="1"/>
  <c r="O3556" i="1"/>
  <c r="M3556" i="1"/>
  <c r="O3552" i="1"/>
  <c r="M3552" i="1"/>
  <c r="O3548" i="1"/>
  <c r="M3548" i="1"/>
  <c r="O3544" i="1"/>
  <c r="M3544" i="1"/>
  <c r="O3540" i="1"/>
  <c r="M3540" i="1"/>
  <c r="O3536" i="1"/>
  <c r="M3536" i="1"/>
  <c r="O3532" i="1"/>
  <c r="M3532" i="1"/>
  <c r="O3528" i="1"/>
  <c r="M3528" i="1"/>
  <c r="O3524" i="1"/>
  <c r="M3524" i="1"/>
  <c r="O3520" i="1"/>
  <c r="M3520" i="1"/>
  <c r="O3516" i="1"/>
  <c r="M3516" i="1"/>
  <c r="O3512" i="1"/>
  <c r="M3512" i="1"/>
  <c r="O3508" i="1"/>
  <c r="M3508" i="1"/>
  <c r="O3504" i="1"/>
  <c r="M3504" i="1"/>
  <c r="O3500" i="1"/>
  <c r="M3500" i="1"/>
  <c r="O3496" i="1"/>
  <c r="M3496" i="1"/>
  <c r="O3492" i="1"/>
  <c r="M3492" i="1"/>
  <c r="O3488" i="1"/>
  <c r="M3488" i="1"/>
  <c r="O3484" i="1"/>
  <c r="M3484" i="1"/>
  <c r="O3480" i="1"/>
  <c r="M3480" i="1"/>
  <c r="O3476" i="1"/>
  <c r="M3476" i="1"/>
  <c r="O3472" i="1"/>
  <c r="M3472" i="1"/>
  <c r="O3468" i="1"/>
  <c r="M3468" i="1"/>
  <c r="O3464" i="1"/>
  <c r="M3464" i="1"/>
  <c r="O3460" i="1"/>
  <c r="M3460" i="1"/>
  <c r="O3456" i="1"/>
  <c r="M3456" i="1"/>
  <c r="O3452" i="1"/>
  <c r="M3452" i="1"/>
  <c r="O3448" i="1"/>
  <c r="M3448" i="1"/>
  <c r="O3444" i="1"/>
  <c r="M3444" i="1"/>
  <c r="O3440" i="1"/>
  <c r="M3440" i="1"/>
  <c r="O3436" i="1"/>
  <c r="M3436" i="1"/>
  <c r="O3432" i="1"/>
  <c r="M3432" i="1"/>
  <c r="O3428" i="1"/>
  <c r="M3428" i="1"/>
  <c r="O3424" i="1"/>
  <c r="M3424" i="1"/>
  <c r="O3420" i="1"/>
  <c r="M3420" i="1"/>
  <c r="O3416" i="1"/>
  <c r="M3416" i="1"/>
  <c r="O3412" i="1"/>
  <c r="M3412" i="1"/>
  <c r="O3408" i="1"/>
  <c r="M3408" i="1"/>
  <c r="O3404" i="1"/>
  <c r="M3404" i="1"/>
  <c r="O3400" i="1"/>
  <c r="M3400" i="1"/>
  <c r="O3396" i="1"/>
  <c r="M3396" i="1"/>
  <c r="O3392" i="1"/>
  <c r="M3392" i="1"/>
  <c r="O3388" i="1"/>
  <c r="M3388" i="1"/>
  <c r="O3384" i="1"/>
  <c r="M3384" i="1"/>
  <c r="O3380" i="1"/>
  <c r="M3380" i="1"/>
  <c r="O3376" i="1"/>
  <c r="M3376" i="1"/>
  <c r="O3372" i="1"/>
  <c r="M3372" i="1"/>
  <c r="O3368" i="1"/>
  <c r="M3368" i="1"/>
  <c r="O3364" i="1"/>
  <c r="M3364" i="1"/>
  <c r="O3360" i="1"/>
  <c r="M3360" i="1"/>
  <c r="O3356" i="1"/>
  <c r="M3356" i="1"/>
  <c r="O3352" i="1"/>
  <c r="M3352" i="1"/>
  <c r="O3348" i="1"/>
  <c r="M3348" i="1"/>
  <c r="O3344" i="1"/>
  <c r="M3344" i="1"/>
  <c r="O3340" i="1"/>
  <c r="M3340" i="1"/>
  <c r="O3336" i="1"/>
  <c r="M3336" i="1"/>
  <c r="O3332" i="1"/>
  <c r="M3332" i="1"/>
  <c r="O3328" i="1"/>
  <c r="M3328" i="1"/>
  <c r="O3324" i="1"/>
  <c r="M3324" i="1"/>
  <c r="O3320" i="1"/>
  <c r="M3320" i="1"/>
  <c r="O3316" i="1"/>
  <c r="M3316" i="1"/>
  <c r="O3312" i="1"/>
  <c r="M3312" i="1"/>
  <c r="O3308" i="1"/>
  <c r="M3308" i="1"/>
  <c r="O3304" i="1"/>
  <c r="M3304" i="1"/>
  <c r="O3300" i="1"/>
  <c r="M3300" i="1"/>
  <c r="O3296" i="1"/>
  <c r="M3296" i="1"/>
  <c r="O3292" i="1"/>
  <c r="M3292" i="1"/>
  <c r="O3288" i="1"/>
  <c r="M3288" i="1"/>
  <c r="O3284" i="1"/>
  <c r="M3284" i="1"/>
  <c r="O3280" i="1"/>
  <c r="M3280" i="1"/>
  <c r="O3276" i="1"/>
  <c r="M3276" i="1"/>
  <c r="O3272" i="1"/>
  <c r="M3272" i="1"/>
  <c r="O3268" i="1"/>
  <c r="M3268" i="1"/>
  <c r="O3264" i="1"/>
  <c r="M3264" i="1"/>
  <c r="O3260" i="1"/>
  <c r="M3260" i="1"/>
  <c r="O3256" i="1"/>
  <c r="M3256" i="1"/>
  <c r="O3252" i="1"/>
  <c r="M3252" i="1"/>
  <c r="O3248" i="1"/>
  <c r="M3248" i="1"/>
  <c r="O3244" i="1"/>
  <c r="M3244" i="1"/>
  <c r="O3240" i="1"/>
  <c r="M3240" i="1"/>
  <c r="O3236" i="1"/>
  <c r="M3236" i="1"/>
  <c r="O3232" i="1"/>
  <c r="M3232" i="1"/>
  <c r="O3228" i="1"/>
  <c r="M3228" i="1"/>
  <c r="O3224" i="1"/>
  <c r="M3224" i="1"/>
  <c r="O3220" i="1"/>
  <c r="M3220" i="1"/>
  <c r="O3216" i="1"/>
  <c r="M3216" i="1"/>
  <c r="O3212" i="1"/>
  <c r="M3212" i="1"/>
  <c r="O3208" i="1"/>
  <c r="M3208" i="1"/>
  <c r="O3204" i="1"/>
  <c r="M3204" i="1"/>
  <c r="O3200" i="1"/>
  <c r="M3200" i="1"/>
  <c r="O3196" i="1"/>
  <c r="M3196" i="1"/>
  <c r="O3192" i="1"/>
  <c r="M3192" i="1"/>
  <c r="O3188" i="1"/>
  <c r="M3188" i="1"/>
  <c r="O3184" i="1"/>
  <c r="M3184" i="1"/>
  <c r="O3180" i="1"/>
  <c r="M3180" i="1"/>
  <c r="O3176" i="1"/>
  <c r="M3176" i="1"/>
  <c r="O3172" i="1"/>
  <c r="M3172" i="1"/>
  <c r="O3168" i="1"/>
  <c r="M3168" i="1"/>
  <c r="O3164" i="1"/>
  <c r="M3164" i="1"/>
  <c r="O3160" i="1"/>
  <c r="M3160" i="1"/>
  <c r="O3156" i="1"/>
  <c r="M3156" i="1"/>
  <c r="O3152" i="1"/>
  <c r="M3152" i="1"/>
  <c r="O3148" i="1"/>
  <c r="M3148" i="1"/>
  <c r="O3144" i="1"/>
  <c r="M3144" i="1"/>
  <c r="O3140" i="1"/>
  <c r="M3140" i="1"/>
  <c r="O3136" i="1"/>
  <c r="M3136" i="1"/>
  <c r="O3132" i="1"/>
  <c r="M3132" i="1"/>
  <c r="O3128" i="1"/>
  <c r="M3128" i="1"/>
  <c r="O3124" i="1"/>
  <c r="M3124" i="1"/>
  <c r="O3120" i="1"/>
  <c r="M3120" i="1"/>
  <c r="O3116" i="1"/>
  <c r="M3116" i="1"/>
  <c r="O3112" i="1"/>
  <c r="M3112" i="1"/>
  <c r="O3108" i="1"/>
  <c r="M3108" i="1"/>
  <c r="O3104" i="1"/>
  <c r="M3104" i="1"/>
  <c r="O3100" i="1"/>
  <c r="M3100" i="1"/>
  <c r="O3096" i="1"/>
  <c r="M3096" i="1"/>
  <c r="O3092" i="1"/>
  <c r="M3092" i="1"/>
  <c r="O3088" i="1"/>
  <c r="M3088" i="1"/>
  <c r="O3084" i="1"/>
  <c r="M3084" i="1"/>
  <c r="O3080" i="1"/>
  <c r="M3080" i="1"/>
  <c r="O3076" i="1"/>
  <c r="M3076" i="1"/>
  <c r="O3072" i="1"/>
  <c r="M3072" i="1"/>
  <c r="O3068" i="1"/>
  <c r="M3068" i="1"/>
  <c r="O3064" i="1"/>
  <c r="M3064" i="1"/>
  <c r="O3060" i="1"/>
  <c r="M3060" i="1"/>
  <c r="O3056" i="1"/>
  <c r="M3056" i="1"/>
  <c r="O3052" i="1"/>
  <c r="M3052" i="1"/>
  <c r="O3048" i="1"/>
  <c r="M3048" i="1"/>
  <c r="O3044" i="1"/>
  <c r="M3044" i="1"/>
  <c r="O3040" i="1"/>
  <c r="M3040" i="1"/>
  <c r="O3036" i="1"/>
  <c r="M3036" i="1"/>
  <c r="O3032" i="1"/>
  <c r="M3032" i="1"/>
  <c r="O3028" i="1"/>
  <c r="M3028" i="1"/>
  <c r="O3024" i="1"/>
  <c r="M3024" i="1"/>
  <c r="O3020" i="1"/>
  <c r="M3020" i="1"/>
  <c r="O3016" i="1"/>
  <c r="M3016" i="1"/>
  <c r="O3012" i="1"/>
  <c r="M3012" i="1"/>
  <c r="O3008" i="1"/>
  <c r="M3008" i="1"/>
  <c r="O3004" i="1"/>
  <c r="M3004" i="1"/>
  <c r="O3000" i="1"/>
  <c r="M3000" i="1"/>
  <c r="O2996" i="1"/>
  <c r="M2996" i="1"/>
  <c r="O2992" i="1"/>
  <c r="M2992" i="1"/>
  <c r="O2988" i="1"/>
  <c r="M2988" i="1"/>
  <c r="O2984" i="1"/>
  <c r="M2984" i="1"/>
  <c r="O2980" i="1"/>
  <c r="M2980" i="1"/>
  <c r="O2976" i="1"/>
  <c r="M2976" i="1"/>
  <c r="O2972" i="1"/>
  <c r="M2972" i="1"/>
  <c r="O2968" i="1"/>
  <c r="M2968" i="1"/>
  <c r="O2964" i="1"/>
  <c r="M2964" i="1"/>
  <c r="O2960" i="1"/>
  <c r="M2960" i="1"/>
  <c r="O2956" i="1"/>
  <c r="M2956" i="1"/>
  <c r="O2952" i="1"/>
  <c r="M2952" i="1"/>
  <c r="O2948" i="1"/>
  <c r="M2948" i="1"/>
  <c r="O2944" i="1"/>
  <c r="M2944" i="1"/>
  <c r="O2940" i="1"/>
  <c r="M2940" i="1"/>
  <c r="O2936" i="1"/>
  <c r="M2936" i="1"/>
  <c r="O2932" i="1"/>
  <c r="M2932" i="1"/>
  <c r="O2928" i="1"/>
  <c r="M2928" i="1"/>
  <c r="O2924" i="1"/>
  <c r="M2924" i="1"/>
  <c r="O2920" i="1"/>
  <c r="M2920" i="1"/>
  <c r="O2916" i="1"/>
  <c r="M2916" i="1"/>
  <c r="O2912" i="1"/>
  <c r="M2912" i="1"/>
  <c r="O2908" i="1"/>
  <c r="M2908" i="1"/>
  <c r="O2904" i="1"/>
  <c r="M2904" i="1"/>
  <c r="O2900" i="1"/>
  <c r="M2900" i="1"/>
  <c r="O2896" i="1"/>
  <c r="M2896" i="1"/>
  <c r="O2892" i="1"/>
  <c r="M2892" i="1"/>
  <c r="O2888" i="1"/>
  <c r="M2888" i="1"/>
  <c r="O2884" i="1"/>
  <c r="M2884" i="1"/>
  <c r="O2880" i="1"/>
  <c r="M2880" i="1"/>
  <c r="O2876" i="1"/>
  <c r="M2876" i="1"/>
  <c r="O2872" i="1"/>
  <c r="M2872" i="1"/>
  <c r="O2868" i="1"/>
  <c r="M2868" i="1"/>
  <c r="O2864" i="1"/>
  <c r="M2864" i="1"/>
  <c r="O2860" i="1"/>
  <c r="M2860" i="1"/>
  <c r="O2856" i="1"/>
  <c r="M2856" i="1"/>
  <c r="O2852" i="1"/>
  <c r="M2852" i="1"/>
  <c r="O2848" i="1"/>
  <c r="M2848" i="1"/>
  <c r="O2844" i="1"/>
  <c r="M2844" i="1"/>
  <c r="O2840" i="1"/>
  <c r="M2840" i="1"/>
  <c r="O2836" i="1"/>
  <c r="M2836" i="1"/>
  <c r="O2832" i="1"/>
  <c r="M2832" i="1"/>
  <c r="O2828" i="1"/>
  <c r="M2828" i="1"/>
  <c r="O2824" i="1"/>
  <c r="M2824" i="1"/>
  <c r="O2820" i="1"/>
  <c r="M2820" i="1"/>
  <c r="O2816" i="1"/>
  <c r="M2816" i="1"/>
  <c r="O2812" i="1"/>
  <c r="M2812" i="1"/>
  <c r="O2808" i="1"/>
  <c r="M2808" i="1"/>
  <c r="O2804" i="1"/>
  <c r="M2804" i="1"/>
  <c r="O2800" i="1"/>
  <c r="M2800" i="1"/>
  <c r="O2796" i="1"/>
  <c r="M2796" i="1"/>
  <c r="O2792" i="1"/>
  <c r="M2792" i="1"/>
  <c r="O2788" i="1"/>
  <c r="M2788" i="1"/>
  <c r="O2784" i="1"/>
  <c r="M2784" i="1"/>
  <c r="O2780" i="1"/>
  <c r="M2780" i="1"/>
  <c r="O2776" i="1"/>
  <c r="M2776" i="1"/>
  <c r="O2772" i="1"/>
  <c r="M2772" i="1"/>
  <c r="O2768" i="1"/>
  <c r="M2768" i="1"/>
  <c r="O2764" i="1"/>
  <c r="M2764" i="1"/>
  <c r="O2760" i="1"/>
  <c r="M2760" i="1"/>
  <c r="O2756" i="1"/>
  <c r="M2756" i="1"/>
  <c r="O2752" i="1"/>
  <c r="M2752" i="1"/>
  <c r="O2748" i="1"/>
  <c r="M2748" i="1"/>
  <c r="O2744" i="1"/>
  <c r="M2744" i="1"/>
  <c r="O2740" i="1"/>
  <c r="M2740" i="1"/>
  <c r="O2736" i="1"/>
  <c r="M2736" i="1"/>
  <c r="O2732" i="1"/>
  <c r="M2732" i="1"/>
  <c r="O2728" i="1"/>
  <c r="M2728" i="1"/>
  <c r="O2724" i="1"/>
  <c r="M2724" i="1"/>
  <c r="O2720" i="1"/>
  <c r="M2720" i="1"/>
  <c r="O2716" i="1"/>
  <c r="M2716" i="1"/>
  <c r="O2712" i="1"/>
  <c r="M2712" i="1"/>
  <c r="O2708" i="1"/>
  <c r="M2708" i="1"/>
  <c r="O2704" i="1"/>
  <c r="M2704" i="1"/>
  <c r="O2700" i="1"/>
  <c r="M2700" i="1"/>
  <c r="O2696" i="1"/>
  <c r="M2696" i="1"/>
  <c r="O2692" i="1"/>
  <c r="M2692" i="1"/>
  <c r="O2688" i="1"/>
  <c r="M2688" i="1"/>
  <c r="O2684" i="1"/>
  <c r="M2684" i="1"/>
  <c r="O2680" i="1"/>
  <c r="M2680" i="1"/>
  <c r="O2676" i="1"/>
  <c r="M2676" i="1"/>
  <c r="O2672" i="1"/>
  <c r="M2672" i="1"/>
  <c r="O2668" i="1"/>
  <c r="M2668" i="1"/>
  <c r="O2664" i="1"/>
  <c r="M2664" i="1"/>
  <c r="O2660" i="1"/>
  <c r="M2660" i="1"/>
  <c r="O2656" i="1"/>
  <c r="M2656" i="1"/>
  <c r="O2652" i="1"/>
  <c r="M2652" i="1"/>
  <c r="O2648" i="1"/>
  <c r="M2648" i="1"/>
  <c r="O2644" i="1"/>
  <c r="M2644" i="1"/>
  <c r="O2640" i="1"/>
  <c r="M2640" i="1"/>
  <c r="O2636" i="1"/>
  <c r="M2636" i="1"/>
  <c r="O2632" i="1"/>
  <c r="M2632" i="1"/>
  <c r="O2628" i="1"/>
  <c r="M2628" i="1"/>
  <c r="O2624" i="1"/>
  <c r="M2624" i="1"/>
  <c r="O2620" i="1"/>
  <c r="M2620" i="1"/>
  <c r="O2616" i="1"/>
  <c r="M2616" i="1"/>
  <c r="O2612" i="1"/>
  <c r="M2612" i="1"/>
  <c r="O2608" i="1"/>
  <c r="M2608" i="1"/>
  <c r="O2604" i="1"/>
  <c r="M2604" i="1"/>
  <c r="O2600" i="1"/>
  <c r="M2600" i="1"/>
  <c r="O2596" i="1"/>
  <c r="M2596" i="1"/>
  <c r="O2592" i="1"/>
  <c r="M2592" i="1"/>
  <c r="O2588" i="1"/>
  <c r="M2588" i="1"/>
  <c r="O2584" i="1"/>
  <c r="M2584" i="1"/>
  <c r="O2580" i="1"/>
  <c r="M2580" i="1"/>
  <c r="O2576" i="1"/>
  <c r="M2576" i="1"/>
  <c r="O2572" i="1"/>
  <c r="M2572" i="1"/>
  <c r="O2568" i="1"/>
  <c r="M2568" i="1"/>
  <c r="O2564" i="1"/>
  <c r="M2564" i="1"/>
  <c r="O2560" i="1"/>
  <c r="M2560" i="1"/>
  <c r="O2556" i="1"/>
  <c r="M2556" i="1"/>
  <c r="O2552" i="1"/>
  <c r="M2552" i="1"/>
  <c r="O2548" i="1"/>
  <c r="M2548" i="1"/>
  <c r="O2544" i="1"/>
  <c r="M2544" i="1"/>
  <c r="O2540" i="1"/>
  <c r="M2540" i="1"/>
  <c r="O2536" i="1"/>
  <c r="M2536" i="1"/>
  <c r="O2532" i="1"/>
  <c r="M2532" i="1"/>
  <c r="O2528" i="1"/>
  <c r="M2528" i="1"/>
  <c r="O2524" i="1"/>
  <c r="M2524" i="1"/>
  <c r="O2520" i="1"/>
  <c r="M2520" i="1"/>
  <c r="O2516" i="1"/>
  <c r="M2516" i="1"/>
  <c r="O2512" i="1"/>
  <c r="M2512" i="1"/>
  <c r="O2508" i="1"/>
  <c r="M2508" i="1"/>
  <c r="O2504" i="1"/>
  <c r="M2504" i="1"/>
  <c r="O2500" i="1"/>
  <c r="M2500" i="1"/>
  <c r="O2496" i="1"/>
  <c r="M2496" i="1"/>
  <c r="O2492" i="1"/>
  <c r="M2492" i="1"/>
  <c r="O2488" i="1"/>
  <c r="M2488" i="1"/>
  <c r="O2484" i="1"/>
  <c r="M2484" i="1"/>
  <c r="O2480" i="1"/>
  <c r="M2480" i="1"/>
  <c r="O2476" i="1"/>
  <c r="M2476" i="1"/>
  <c r="O2472" i="1"/>
  <c r="M2472" i="1"/>
  <c r="O2468" i="1"/>
  <c r="M2468" i="1"/>
  <c r="O2464" i="1"/>
  <c r="M2464" i="1"/>
  <c r="O2460" i="1"/>
  <c r="M2460" i="1"/>
  <c r="O2456" i="1"/>
  <c r="M2456" i="1"/>
  <c r="O2452" i="1"/>
  <c r="M2452" i="1"/>
  <c r="O2448" i="1"/>
  <c r="M2448" i="1"/>
  <c r="O2444" i="1"/>
  <c r="M2444" i="1"/>
  <c r="O2440" i="1"/>
  <c r="M2440" i="1"/>
  <c r="O2436" i="1"/>
  <c r="M2436" i="1"/>
  <c r="O2432" i="1"/>
  <c r="M2432" i="1"/>
  <c r="O2428" i="1"/>
  <c r="M2428" i="1"/>
  <c r="O2424" i="1"/>
  <c r="M2424" i="1"/>
  <c r="O2420" i="1"/>
  <c r="M2420" i="1"/>
  <c r="O2416" i="1"/>
  <c r="M2416" i="1"/>
  <c r="O2412" i="1"/>
  <c r="M2412" i="1"/>
  <c r="O2408" i="1"/>
  <c r="M2408" i="1"/>
  <c r="O2404" i="1"/>
  <c r="M2404" i="1"/>
  <c r="O2400" i="1"/>
  <c r="M2400" i="1"/>
  <c r="O2396" i="1"/>
  <c r="M2396" i="1"/>
  <c r="O2392" i="1"/>
  <c r="M2392" i="1"/>
  <c r="O2388" i="1"/>
  <c r="M2388" i="1"/>
  <c r="O2384" i="1"/>
  <c r="M2384" i="1"/>
  <c r="O2380" i="1"/>
  <c r="M2380" i="1"/>
  <c r="O2376" i="1"/>
  <c r="M2376" i="1"/>
  <c r="O2372" i="1"/>
  <c r="M2372" i="1"/>
  <c r="O2368" i="1"/>
  <c r="M2368" i="1"/>
  <c r="O2364" i="1"/>
  <c r="M2364" i="1"/>
  <c r="O2360" i="1"/>
  <c r="M2360" i="1"/>
  <c r="O2356" i="1"/>
  <c r="M2356" i="1"/>
  <c r="O2352" i="1"/>
  <c r="M2352" i="1"/>
  <c r="O2348" i="1"/>
  <c r="M2348" i="1"/>
  <c r="O2344" i="1"/>
  <c r="M2344" i="1"/>
  <c r="O2340" i="1"/>
  <c r="M2340" i="1"/>
  <c r="O2336" i="1"/>
  <c r="M2336" i="1"/>
  <c r="O2332" i="1"/>
  <c r="M2332" i="1"/>
  <c r="O2328" i="1"/>
  <c r="M2328" i="1"/>
  <c r="O2324" i="1"/>
  <c r="M2324" i="1"/>
  <c r="O2320" i="1"/>
  <c r="M2320" i="1"/>
  <c r="O2316" i="1"/>
  <c r="M2316" i="1"/>
  <c r="O2312" i="1"/>
  <c r="M2312" i="1"/>
  <c r="O2308" i="1"/>
  <c r="M2308" i="1"/>
  <c r="O2304" i="1"/>
  <c r="M2304" i="1"/>
  <c r="O2300" i="1"/>
  <c r="M2300" i="1"/>
  <c r="O2296" i="1"/>
  <c r="M2296" i="1"/>
  <c r="O2292" i="1"/>
  <c r="M2292" i="1"/>
  <c r="O2288" i="1"/>
  <c r="M2288" i="1"/>
  <c r="O2284" i="1"/>
  <c r="M2284" i="1"/>
  <c r="O2280" i="1"/>
  <c r="M2280" i="1"/>
  <c r="O2276" i="1"/>
  <c r="M2276" i="1"/>
  <c r="O2272" i="1"/>
  <c r="M2272" i="1"/>
  <c r="O2268" i="1"/>
  <c r="M2268" i="1"/>
  <c r="O2264" i="1"/>
  <c r="M2264" i="1"/>
  <c r="O2260" i="1"/>
  <c r="M2260" i="1"/>
  <c r="O2256" i="1"/>
  <c r="M2256" i="1"/>
  <c r="O2252" i="1"/>
  <c r="M2252" i="1"/>
  <c r="O2248" i="1"/>
  <c r="M2248" i="1"/>
  <c r="O2244" i="1"/>
  <c r="M2244" i="1"/>
  <c r="O2240" i="1"/>
  <c r="M2240" i="1"/>
  <c r="O2236" i="1"/>
  <c r="M2236" i="1"/>
  <c r="O2232" i="1"/>
  <c r="M2232" i="1"/>
  <c r="O2228" i="1"/>
  <c r="M2228" i="1"/>
  <c r="O2224" i="1"/>
  <c r="M2224" i="1"/>
  <c r="O2220" i="1"/>
  <c r="M2220" i="1"/>
  <c r="O2216" i="1"/>
  <c r="M2216" i="1"/>
  <c r="O2212" i="1"/>
  <c r="M2212" i="1"/>
  <c r="O2208" i="1"/>
  <c r="M2208" i="1"/>
  <c r="O2204" i="1"/>
  <c r="M2204" i="1"/>
  <c r="O2200" i="1"/>
  <c r="M2200" i="1"/>
  <c r="O2196" i="1"/>
  <c r="M2196" i="1"/>
  <c r="O2192" i="1"/>
  <c r="M2192" i="1"/>
  <c r="O2188" i="1"/>
  <c r="M2188" i="1"/>
  <c r="O2184" i="1"/>
  <c r="M2184" i="1"/>
  <c r="O2180" i="1"/>
  <c r="M2180" i="1"/>
  <c r="O2176" i="1"/>
  <c r="M2176" i="1"/>
  <c r="O2172" i="1"/>
  <c r="M2172" i="1"/>
  <c r="O2168" i="1"/>
  <c r="M2168" i="1"/>
  <c r="O2164" i="1"/>
  <c r="M2164" i="1"/>
  <c r="O2160" i="1"/>
  <c r="M2160" i="1"/>
  <c r="O2156" i="1"/>
  <c r="M2156" i="1"/>
  <c r="O2152" i="1"/>
  <c r="M2152" i="1"/>
  <c r="O2148" i="1"/>
  <c r="M2148" i="1"/>
  <c r="O2144" i="1"/>
  <c r="M2144" i="1"/>
  <c r="O2140" i="1"/>
  <c r="M2140" i="1"/>
  <c r="O2136" i="1"/>
  <c r="M2136" i="1"/>
  <c r="O2132" i="1"/>
  <c r="M2132" i="1"/>
  <c r="O2128" i="1"/>
  <c r="M2128" i="1"/>
  <c r="O2124" i="1"/>
  <c r="M2124" i="1"/>
  <c r="O2120" i="1"/>
  <c r="M2120" i="1"/>
  <c r="O2116" i="1"/>
  <c r="M2116" i="1"/>
  <c r="O2112" i="1"/>
  <c r="M2112" i="1"/>
  <c r="O2108" i="1"/>
  <c r="M2108" i="1"/>
  <c r="O2104" i="1"/>
  <c r="M2104" i="1"/>
  <c r="O2100" i="1"/>
  <c r="M2100" i="1"/>
  <c r="O2096" i="1"/>
  <c r="M2096" i="1"/>
  <c r="O2092" i="1"/>
  <c r="M2092" i="1"/>
  <c r="O2088" i="1"/>
  <c r="M2088" i="1"/>
  <c r="O2084" i="1"/>
  <c r="M2084" i="1"/>
  <c r="O2080" i="1"/>
  <c r="M2080" i="1"/>
  <c r="O2076" i="1"/>
  <c r="M2076" i="1"/>
  <c r="O2072" i="1"/>
  <c r="M2072" i="1"/>
  <c r="O2068" i="1"/>
  <c r="M2068" i="1"/>
  <c r="O2064" i="1"/>
  <c r="M2064" i="1"/>
  <c r="O2060" i="1"/>
  <c r="M2060" i="1"/>
  <c r="O2056" i="1"/>
  <c r="M2056" i="1"/>
  <c r="O2052" i="1"/>
  <c r="M2052" i="1"/>
  <c r="O2048" i="1"/>
  <c r="M2048" i="1"/>
  <c r="O2044" i="1"/>
  <c r="M2044" i="1"/>
  <c r="O2040" i="1"/>
  <c r="M2040" i="1"/>
  <c r="O2036" i="1"/>
  <c r="M2036" i="1"/>
  <c r="O2032" i="1"/>
  <c r="M2032" i="1"/>
  <c r="O2028" i="1"/>
  <c r="M2028" i="1"/>
  <c r="O2024" i="1"/>
  <c r="M2024" i="1"/>
  <c r="O2020" i="1"/>
  <c r="M2020" i="1"/>
  <c r="O2016" i="1"/>
  <c r="M2016" i="1"/>
  <c r="O2012" i="1"/>
  <c r="M2012" i="1"/>
  <c r="O2008" i="1"/>
  <c r="M2008" i="1"/>
  <c r="O2004" i="1"/>
  <c r="M2004" i="1"/>
  <c r="O2000" i="1"/>
  <c r="M2000" i="1"/>
  <c r="O1996" i="1"/>
  <c r="M1996" i="1"/>
  <c r="O1992" i="1"/>
  <c r="M1992" i="1"/>
  <c r="O1988" i="1"/>
  <c r="M1988" i="1"/>
  <c r="O1984" i="1"/>
  <c r="M1984" i="1"/>
  <c r="O1980" i="1"/>
  <c r="M1980" i="1"/>
  <c r="O1976" i="1"/>
  <c r="M1976" i="1"/>
  <c r="O1972" i="1"/>
  <c r="M1972" i="1"/>
  <c r="O1968" i="1"/>
  <c r="M1968" i="1"/>
  <c r="O1964" i="1"/>
  <c r="M1964" i="1"/>
  <c r="O1960" i="1"/>
  <c r="M1960" i="1"/>
  <c r="O1956" i="1"/>
  <c r="M1956" i="1"/>
  <c r="O1952" i="1"/>
  <c r="M1952" i="1"/>
  <c r="O1948" i="1"/>
  <c r="M1948" i="1"/>
  <c r="O1944" i="1"/>
  <c r="M1944" i="1"/>
  <c r="O1940" i="1"/>
  <c r="M1940" i="1"/>
  <c r="O1936" i="1"/>
  <c r="M1936" i="1"/>
  <c r="O1932" i="1"/>
  <c r="M1932" i="1"/>
  <c r="O1928" i="1"/>
  <c r="M1928" i="1"/>
  <c r="O1924" i="1"/>
  <c r="M1924" i="1"/>
  <c r="O1920" i="1"/>
  <c r="M1920" i="1"/>
  <c r="O1916" i="1"/>
  <c r="M1916" i="1"/>
  <c r="O1912" i="1"/>
  <c r="M1912" i="1"/>
  <c r="O1908" i="1"/>
  <c r="M1908" i="1"/>
  <c r="O1904" i="1"/>
  <c r="M1904" i="1"/>
  <c r="O1900" i="1"/>
  <c r="M1900" i="1"/>
  <c r="O1896" i="1"/>
  <c r="M1896" i="1"/>
  <c r="O1892" i="1"/>
  <c r="M1892" i="1"/>
  <c r="O1888" i="1"/>
  <c r="M1888" i="1"/>
  <c r="O1884" i="1"/>
  <c r="M1884" i="1"/>
  <c r="O1880" i="1"/>
  <c r="M1880" i="1"/>
  <c r="O1876" i="1"/>
  <c r="M1876" i="1"/>
  <c r="O1872" i="1"/>
  <c r="M1872" i="1"/>
  <c r="O1868" i="1"/>
  <c r="M1868" i="1"/>
  <c r="O1864" i="1"/>
  <c r="M1864" i="1"/>
  <c r="O1860" i="1"/>
  <c r="M1860" i="1"/>
  <c r="O1852" i="1"/>
  <c r="M1852" i="1"/>
  <c r="O1848" i="1"/>
  <c r="M1848" i="1"/>
  <c r="O1844" i="1"/>
  <c r="M1844" i="1"/>
  <c r="O1840" i="1"/>
  <c r="M1840" i="1"/>
  <c r="O1836" i="1"/>
  <c r="M1836" i="1"/>
  <c r="O1832" i="1"/>
  <c r="M1832" i="1"/>
  <c r="O1828" i="1"/>
  <c r="M1828" i="1"/>
  <c r="O1820" i="1"/>
  <c r="M1820" i="1"/>
  <c r="O1816" i="1"/>
  <c r="M1816" i="1"/>
  <c r="O1812" i="1"/>
  <c r="M1812" i="1"/>
  <c r="O1808" i="1"/>
  <c r="M1808" i="1"/>
  <c r="O1804" i="1"/>
  <c r="M1804" i="1"/>
  <c r="O1800" i="1"/>
  <c r="M1800" i="1"/>
  <c r="O1796" i="1"/>
  <c r="M1796" i="1"/>
  <c r="O1788" i="1"/>
  <c r="M1788" i="1"/>
  <c r="O1784" i="1"/>
  <c r="M1784" i="1"/>
  <c r="O1780" i="1"/>
  <c r="M1780" i="1"/>
  <c r="O1776" i="1"/>
  <c r="M1776" i="1"/>
  <c r="O1772" i="1"/>
  <c r="M1772" i="1"/>
  <c r="O1768" i="1"/>
  <c r="M1768" i="1"/>
  <c r="O1764" i="1"/>
  <c r="M1764" i="1"/>
  <c r="O1756" i="1"/>
  <c r="M1756" i="1"/>
  <c r="O1752" i="1"/>
  <c r="M1752" i="1"/>
  <c r="O1748" i="1"/>
  <c r="M1748" i="1"/>
  <c r="O1744" i="1"/>
  <c r="M1744" i="1"/>
  <c r="O1740" i="1"/>
  <c r="M1740" i="1"/>
  <c r="O1736" i="1"/>
  <c r="M1736" i="1"/>
  <c r="O1732" i="1"/>
  <c r="M1732" i="1"/>
  <c r="O1724" i="1"/>
  <c r="M1724" i="1"/>
  <c r="O1720" i="1"/>
  <c r="M1720" i="1"/>
  <c r="O1716" i="1"/>
  <c r="M1716" i="1"/>
  <c r="O1712" i="1"/>
  <c r="M1712" i="1"/>
  <c r="O1708" i="1"/>
  <c r="M1708" i="1"/>
  <c r="O1704" i="1"/>
  <c r="M1704" i="1"/>
  <c r="O1700" i="1"/>
  <c r="M1700" i="1"/>
  <c r="O1692" i="1"/>
  <c r="M1692" i="1"/>
  <c r="O1688" i="1"/>
  <c r="M1688" i="1"/>
  <c r="O1684" i="1"/>
  <c r="M1684" i="1"/>
  <c r="O1680" i="1"/>
  <c r="M1680" i="1"/>
  <c r="O1676" i="1"/>
  <c r="M1676" i="1"/>
  <c r="O1672" i="1"/>
  <c r="M1672" i="1"/>
  <c r="O1668" i="1"/>
  <c r="M1668" i="1"/>
  <c r="O1660" i="1"/>
  <c r="M1660" i="1"/>
  <c r="O1656" i="1"/>
  <c r="M1656" i="1"/>
  <c r="O1652" i="1"/>
  <c r="M1652" i="1"/>
  <c r="O1648" i="1"/>
  <c r="M1648" i="1"/>
  <c r="O1644" i="1"/>
  <c r="M1644" i="1"/>
  <c r="O1640" i="1"/>
  <c r="M1640" i="1"/>
  <c r="O1636" i="1"/>
  <c r="M1636" i="1"/>
  <c r="O1628" i="1"/>
  <c r="M1628" i="1"/>
  <c r="O1624" i="1"/>
  <c r="M1624" i="1"/>
  <c r="O1620" i="1"/>
  <c r="M1620" i="1"/>
  <c r="O1616" i="1"/>
  <c r="M1616" i="1"/>
  <c r="O1612" i="1"/>
  <c r="M1612" i="1"/>
  <c r="O1608" i="1"/>
  <c r="M1608" i="1"/>
  <c r="O1604" i="1"/>
  <c r="M1604" i="1"/>
  <c r="O1596" i="1"/>
  <c r="M1596" i="1"/>
  <c r="O1592" i="1"/>
  <c r="M1592" i="1"/>
  <c r="O1588" i="1"/>
  <c r="M1588" i="1"/>
  <c r="O1584" i="1"/>
  <c r="M1584" i="1"/>
  <c r="O1580" i="1"/>
  <c r="M1580" i="1"/>
  <c r="O1576" i="1"/>
  <c r="M1576" i="1"/>
  <c r="O1572" i="1"/>
  <c r="M1572" i="1"/>
  <c r="O1564" i="1"/>
  <c r="M1564" i="1"/>
  <c r="O1560" i="1"/>
  <c r="M1560" i="1"/>
  <c r="O1556" i="1"/>
  <c r="M1556" i="1"/>
  <c r="O1552" i="1"/>
  <c r="M1552" i="1"/>
  <c r="O1548" i="1"/>
  <c r="M1548" i="1"/>
  <c r="O1544" i="1"/>
  <c r="M1544" i="1"/>
  <c r="O1540" i="1"/>
  <c r="M1540" i="1"/>
  <c r="O1532" i="1"/>
  <c r="M1532" i="1"/>
  <c r="O1528" i="1"/>
  <c r="M1528" i="1"/>
  <c r="O1524" i="1"/>
  <c r="M1524" i="1"/>
  <c r="O1520" i="1"/>
  <c r="M1520" i="1"/>
  <c r="O1516" i="1"/>
  <c r="M1516" i="1"/>
  <c r="O1512" i="1"/>
  <c r="M1512" i="1"/>
  <c r="O1508" i="1"/>
  <c r="M1508" i="1"/>
  <c r="O1500" i="1"/>
  <c r="M1500" i="1"/>
  <c r="O1496" i="1"/>
  <c r="M1496" i="1"/>
  <c r="O1492" i="1"/>
  <c r="M1492" i="1"/>
  <c r="O1488" i="1"/>
  <c r="M1488" i="1"/>
  <c r="O1484" i="1"/>
  <c r="M1484" i="1"/>
  <c r="O1480" i="1"/>
  <c r="M1480" i="1"/>
  <c r="O1476" i="1"/>
  <c r="M1476" i="1"/>
  <c r="O1468" i="1"/>
  <c r="M1468" i="1"/>
  <c r="O1464" i="1"/>
  <c r="M1464" i="1"/>
  <c r="O1460" i="1"/>
  <c r="M1460" i="1"/>
  <c r="O1456" i="1"/>
  <c r="M1456" i="1"/>
  <c r="O1452" i="1"/>
  <c r="M1452" i="1"/>
  <c r="O1448" i="1"/>
  <c r="M1448" i="1"/>
  <c r="O1444" i="1"/>
  <c r="M1444" i="1"/>
  <c r="O1436" i="1"/>
  <c r="M1436" i="1"/>
  <c r="O1432" i="1"/>
  <c r="M1432" i="1"/>
  <c r="O1428" i="1"/>
  <c r="M1428" i="1"/>
  <c r="O1424" i="1"/>
  <c r="M1424" i="1"/>
  <c r="O1420" i="1"/>
  <c r="M1420" i="1"/>
  <c r="O1416" i="1"/>
  <c r="M1416" i="1"/>
  <c r="O1412" i="1"/>
  <c r="M1412" i="1"/>
  <c r="O1404" i="1"/>
  <c r="M1404" i="1"/>
  <c r="O1400" i="1"/>
  <c r="M1400" i="1"/>
  <c r="O1396" i="1"/>
  <c r="M1396" i="1"/>
  <c r="O1392" i="1"/>
  <c r="M1392" i="1"/>
  <c r="O1388" i="1"/>
  <c r="M1388" i="1"/>
  <c r="O1384" i="1"/>
  <c r="M1384" i="1"/>
  <c r="O1380" i="1"/>
  <c r="M1380" i="1"/>
  <c r="O1372" i="1"/>
  <c r="M1372" i="1"/>
  <c r="O1368" i="1"/>
  <c r="M1368" i="1"/>
  <c r="O1364" i="1"/>
  <c r="M1364" i="1"/>
  <c r="O1360" i="1"/>
  <c r="M1360" i="1"/>
  <c r="O1356" i="1"/>
  <c r="M1356" i="1"/>
  <c r="O1352" i="1"/>
  <c r="M1352" i="1"/>
  <c r="O1348" i="1"/>
  <c r="M1348" i="1"/>
  <c r="O1340" i="1"/>
  <c r="M1340" i="1"/>
  <c r="O1336" i="1"/>
  <c r="M1336" i="1"/>
  <c r="O1332" i="1"/>
  <c r="M1332" i="1"/>
  <c r="O1328" i="1"/>
  <c r="M1328" i="1"/>
  <c r="O1324" i="1"/>
  <c r="M1324" i="1"/>
  <c r="O1320" i="1"/>
  <c r="M1320" i="1"/>
  <c r="O1316" i="1"/>
  <c r="M1316" i="1"/>
  <c r="O1308" i="1"/>
  <c r="M1308" i="1"/>
  <c r="O1304" i="1"/>
  <c r="M1304" i="1"/>
  <c r="O1300" i="1"/>
  <c r="M1300" i="1"/>
  <c r="O1296" i="1"/>
  <c r="M1296" i="1"/>
  <c r="O1292" i="1"/>
  <c r="M1292" i="1"/>
  <c r="O1288" i="1"/>
  <c r="M1288" i="1"/>
  <c r="O1284" i="1"/>
  <c r="M1284" i="1"/>
  <c r="O1276" i="1"/>
  <c r="M1276" i="1"/>
  <c r="O1272" i="1"/>
  <c r="M1272" i="1"/>
  <c r="O1268" i="1"/>
  <c r="M1268" i="1"/>
  <c r="O1264" i="1"/>
  <c r="M1264" i="1"/>
  <c r="O1260" i="1"/>
  <c r="M1260" i="1"/>
  <c r="O1256" i="1"/>
  <c r="M1256" i="1"/>
  <c r="O1252" i="1"/>
  <c r="M1252" i="1"/>
  <c r="O1244" i="1"/>
  <c r="M1244" i="1"/>
  <c r="O1240" i="1"/>
  <c r="M1240" i="1"/>
  <c r="O1236" i="1"/>
  <c r="M1236" i="1"/>
  <c r="O1232" i="1"/>
  <c r="M1232" i="1"/>
  <c r="O1228" i="1"/>
  <c r="M1228" i="1"/>
  <c r="O1224" i="1"/>
  <c r="M1224" i="1"/>
  <c r="O1220" i="1"/>
  <c r="M1220" i="1"/>
  <c r="O1212" i="1"/>
  <c r="M1212" i="1"/>
  <c r="O1208" i="1"/>
  <c r="M1208" i="1"/>
  <c r="O1204" i="1"/>
  <c r="M1204" i="1"/>
  <c r="O1200" i="1"/>
  <c r="M1200" i="1"/>
  <c r="O1196" i="1"/>
  <c r="M1196" i="1"/>
  <c r="O1192" i="1"/>
  <c r="M1192" i="1"/>
  <c r="O1188" i="1"/>
  <c r="M1188" i="1"/>
  <c r="O1180" i="1"/>
  <c r="M1180" i="1"/>
  <c r="O1176" i="1"/>
  <c r="M1176" i="1"/>
  <c r="O1172" i="1"/>
  <c r="M1172" i="1"/>
  <c r="O1168" i="1"/>
  <c r="M1168" i="1"/>
  <c r="O1164" i="1"/>
  <c r="M1164" i="1"/>
  <c r="O1160" i="1"/>
  <c r="M1160" i="1"/>
  <c r="O1156" i="1"/>
  <c r="M1156" i="1"/>
  <c r="O1148" i="1"/>
  <c r="M1148" i="1"/>
  <c r="O1144" i="1"/>
  <c r="M1144" i="1"/>
  <c r="O1140" i="1"/>
  <c r="M1140" i="1"/>
  <c r="O1136" i="1"/>
  <c r="M1136" i="1"/>
  <c r="O1132" i="1"/>
  <c r="M1132" i="1"/>
  <c r="O1128" i="1"/>
  <c r="M1128" i="1"/>
  <c r="O1124" i="1"/>
  <c r="M1124" i="1"/>
  <c r="O1116" i="1"/>
  <c r="M1116" i="1"/>
  <c r="O1112" i="1"/>
  <c r="M1112" i="1"/>
  <c r="O1108" i="1"/>
  <c r="M1108" i="1"/>
  <c r="O1104" i="1"/>
  <c r="M1104" i="1"/>
  <c r="O1100" i="1"/>
  <c r="M1100" i="1"/>
  <c r="O1096" i="1"/>
  <c r="M1096" i="1"/>
  <c r="O1092" i="1"/>
  <c r="M1092" i="1"/>
  <c r="O1084" i="1"/>
  <c r="M1084" i="1"/>
  <c r="O1080" i="1"/>
  <c r="M1080" i="1"/>
  <c r="O1076" i="1"/>
  <c r="M1076" i="1"/>
  <c r="O1072" i="1"/>
  <c r="M1072" i="1"/>
  <c r="O1068" i="1"/>
  <c r="M1068" i="1"/>
  <c r="O1064" i="1"/>
  <c r="M1064" i="1"/>
  <c r="O1060" i="1"/>
  <c r="M1060" i="1"/>
  <c r="O1052" i="1"/>
  <c r="M1052" i="1"/>
  <c r="O1048" i="1"/>
  <c r="M1048" i="1"/>
  <c r="O1044" i="1"/>
  <c r="M1044" i="1"/>
  <c r="O1040" i="1"/>
  <c r="M1040" i="1"/>
  <c r="O1036" i="1"/>
  <c r="M1036" i="1"/>
  <c r="O1032" i="1"/>
  <c r="M1032" i="1"/>
  <c r="O1028" i="1"/>
  <c r="M1028" i="1"/>
  <c r="O1020" i="1"/>
  <c r="M1020" i="1"/>
  <c r="O1016" i="1"/>
  <c r="M1016" i="1"/>
  <c r="O1012" i="1"/>
  <c r="M1012" i="1"/>
  <c r="O1008" i="1"/>
  <c r="M1008" i="1"/>
  <c r="O1004" i="1"/>
  <c r="M1004" i="1"/>
  <c r="O1000" i="1"/>
  <c r="M1000" i="1"/>
  <c r="O996" i="1"/>
  <c r="M996" i="1"/>
  <c r="O988" i="1"/>
  <c r="M988" i="1"/>
  <c r="O984" i="1"/>
  <c r="M984" i="1"/>
  <c r="O980" i="1"/>
  <c r="M980" i="1"/>
  <c r="O976" i="1"/>
  <c r="M976" i="1"/>
  <c r="O972" i="1"/>
  <c r="M972" i="1"/>
  <c r="O968" i="1"/>
  <c r="M968" i="1"/>
  <c r="O964" i="1"/>
  <c r="M964" i="1"/>
  <c r="O956" i="1"/>
  <c r="M956" i="1"/>
  <c r="O952" i="1"/>
  <c r="M952" i="1"/>
  <c r="O948" i="1"/>
  <c r="M948" i="1"/>
  <c r="O944" i="1"/>
  <c r="M944" i="1"/>
  <c r="O940" i="1"/>
  <c r="M940" i="1"/>
  <c r="O936" i="1"/>
  <c r="M936" i="1"/>
  <c r="O932" i="1"/>
  <c r="M932" i="1"/>
  <c r="O924" i="1"/>
  <c r="M924" i="1"/>
  <c r="O920" i="1"/>
  <c r="M920" i="1"/>
  <c r="O916" i="1"/>
  <c r="M916" i="1"/>
  <c r="O912" i="1"/>
  <c r="M912" i="1"/>
  <c r="O908" i="1"/>
  <c r="M908" i="1"/>
  <c r="O904" i="1"/>
  <c r="M904" i="1"/>
  <c r="O900" i="1"/>
  <c r="M900" i="1"/>
  <c r="O892" i="1"/>
  <c r="M892" i="1"/>
  <c r="O888" i="1"/>
  <c r="M888" i="1"/>
  <c r="O884" i="1"/>
  <c r="M884" i="1"/>
  <c r="O880" i="1"/>
  <c r="M880" i="1"/>
  <c r="O876" i="1"/>
  <c r="M876" i="1"/>
  <c r="O872" i="1"/>
  <c r="M872" i="1"/>
  <c r="O868" i="1"/>
  <c r="M868" i="1"/>
  <c r="O860" i="1"/>
  <c r="M860" i="1"/>
  <c r="O856" i="1"/>
  <c r="M856" i="1"/>
  <c r="O852" i="1"/>
  <c r="M852" i="1"/>
  <c r="O848" i="1"/>
  <c r="M848" i="1"/>
  <c r="O844" i="1"/>
  <c r="M844" i="1"/>
  <c r="O840" i="1"/>
  <c r="M840" i="1"/>
  <c r="O836" i="1"/>
  <c r="M836" i="1"/>
  <c r="O832" i="1"/>
  <c r="M832" i="1"/>
  <c r="O828" i="1"/>
  <c r="M828" i="1"/>
  <c r="O824" i="1"/>
  <c r="M824" i="1"/>
  <c r="O820" i="1"/>
  <c r="M820" i="1"/>
  <c r="O816" i="1"/>
  <c r="M816" i="1"/>
  <c r="O808" i="1"/>
  <c r="M808" i="1"/>
  <c r="O804" i="1"/>
  <c r="M804" i="1"/>
  <c r="O800" i="1"/>
  <c r="M800" i="1"/>
  <c r="O796" i="1"/>
  <c r="M796" i="1"/>
  <c r="O792" i="1"/>
  <c r="M792" i="1"/>
  <c r="O788" i="1"/>
  <c r="M788" i="1"/>
  <c r="O784" i="1"/>
  <c r="M784" i="1"/>
  <c r="O780" i="1"/>
  <c r="M780" i="1"/>
  <c r="O776" i="1"/>
  <c r="M776" i="1"/>
  <c r="O772" i="1"/>
  <c r="M772" i="1"/>
  <c r="O768" i="1"/>
  <c r="M768" i="1"/>
  <c r="O764" i="1"/>
  <c r="M764" i="1"/>
  <c r="O760" i="1"/>
  <c r="M760" i="1"/>
  <c r="O756" i="1"/>
  <c r="M756" i="1"/>
  <c r="O752" i="1"/>
  <c r="M752" i="1"/>
  <c r="O744" i="1"/>
  <c r="M744" i="1"/>
  <c r="O740" i="1"/>
  <c r="M740" i="1"/>
  <c r="O736" i="1"/>
  <c r="M736" i="1"/>
  <c r="O732" i="1"/>
  <c r="M732" i="1"/>
  <c r="O728" i="1"/>
  <c r="M728" i="1"/>
  <c r="O724" i="1"/>
  <c r="M724" i="1"/>
  <c r="O720" i="1"/>
  <c r="M720" i="1"/>
  <c r="O716" i="1"/>
  <c r="M716" i="1"/>
  <c r="O712" i="1"/>
  <c r="M712" i="1"/>
  <c r="O708" i="1"/>
  <c r="M708" i="1"/>
  <c r="O704" i="1"/>
  <c r="M704" i="1"/>
  <c r="O700" i="1"/>
  <c r="M700" i="1"/>
  <c r="O696" i="1"/>
  <c r="M696" i="1"/>
  <c r="O692" i="1"/>
  <c r="M692" i="1"/>
  <c r="O688" i="1"/>
  <c r="M688" i="1"/>
  <c r="O680" i="1"/>
  <c r="M680" i="1"/>
  <c r="O676" i="1"/>
  <c r="M676" i="1"/>
  <c r="O672" i="1"/>
  <c r="M672" i="1"/>
  <c r="O668" i="1"/>
  <c r="M668" i="1"/>
  <c r="O664" i="1"/>
  <c r="M664" i="1"/>
  <c r="O660" i="1"/>
  <c r="M660" i="1"/>
  <c r="O656" i="1"/>
  <c r="M656" i="1"/>
  <c r="O652" i="1"/>
  <c r="M652" i="1"/>
  <c r="O648" i="1"/>
  <c r="M648" i="1"/>
  <c r="O644" i="1"/>
  <c r="M644" i="1"/>
  <c r="O640" i="1"/>
  <c r="M640" i="1"/>
  <c r="O636" i="1"/>
  <c r="M636" i="1"/>
  <c r="O632" i="1"/>
  <c r="M632" i="1"/>
  <c r="O628" i="1"/>
  <c r="M628" i="1"/>
  <c r="O624" i="1"/>
  <c r="M624" i="1"/>
  <c r="O616" i="1"/>
  <c r="M616" i="1"/>
  <c r="O612" i="1"/>
  <c r="M612" i="1"/>
  <c r="O608" i="1"/>
  <c r="M608" i="1"/>
  <c r="O604" i="1"/>
  <c r="M604" i="1"/>
  <c r="O600" i="1"/>
  <c r="M600" i="1"/>
  <c r="O596" i="1"/>
  <c r="M596" i="1"/>
  <c r="O592" i="1"/>
  <c r="M592" i="1"/>
  <c r="O588" i="1"/>
  <c r="M588" i="1"/>
  <c r="O584" i="1"/>
  <c r="M584" i="1"/>
  <c r="O580" i="1"/>
  <c r="M580" i="1"/>
  <c r="O576" i="1"/>
  <c r="M576" i="1"/>
  <c r="O572" i="1"/>
  <c r="M572" i="1"/>
  <c r="O568" i="1"/>
  <c r="M568" i="1"/>
  <c r="O564" i="1"/>
  <c r="M564" i="1"/>
  <c r="O560" i="1"/>
  <c r="M560" i="1"/>
  <c r="O552" i="1"/>
  <c r="M552" i="1"/>
  <c r="O548" i="1"/>
  <c r="M548" i="1"/>
  <c r="O544" i="1"/>
  <c r="M544" i="1"/>
  <c r="O540" i="1"/>
  <c r="M540" i="1"/>
  <c r="O536" i="1"/>
  <c r="M536" i="1"/>
  <c r="O532" i="1"/>
  <c r="M532" i="1"/>
  <c r="O528" i="1"/>
  <c r="M528" i="1"/>
  <c r="O524" i="1"/>
  <c r="M524" i="1"/>
  <c r="O520" i="1"/>
  <c r="M520" i="1"/>
  <c r="O516" i="1"/>
  <c r="M516" i="1"/>
  <c r="O512" i="1"/>
  <c r="M512" i="1"/>
  <c r="O508" i="1"/>
  <c r="M508" i="1"/>
  <c r="O504" i="1"/>
  <c r="M504" i="1"/>
  <c r="O500" i="1"/>
  <c r="M500" i="1"/>
  <c r="O496" i="1"/>
  <c r="M496" i="1"/>
  <c r="O488" i="1"/>
  <c r="M488" i="1"/>
  <c r="O484" i="1"/>
  <c r="M484" i="1"/>
  <c r="O480" i="1"/>
  <c r="M480" i="1"/>
  <c r="O476" i="1"/>
  <c r="M476" i="1"/>
  <c r="O472" i="1"/>
  <c r="M472" i="1"/>
  <c r="O468" i="1"/>
  <c r="M468" i="1"/>
  <c r="O464" i="1"/>
  <c r="M464" i="1"/>
  <c r="O460" i="1"/>
  <c r="M460" i="1"/>
  <c r="O456" i="1"/>
  <c r="M456" i="1"/>
  <c r="O452" i="1"/>
  <c r="M452" i="1"/>
  <c r="O448" i="1"/>
  <c r="M448" i="1"/>
  <c r="O444" i="1"/>
  <c r="M444" i="1"/>
  <c r="O440" i="1"/>
  <c r="M440" i="1"/>
  <c r="O436" i="1"/>
  <c r="M436" i="1"/>
  <c r="O432" i="1"/>
  <c r="M432" i="1"/>
  <c r="O424" i="1"/>
  <c r="M424" i="1"/>
  <c r="O420" i="1"/>
  <c r="M420" i="1"/>
  <c r="O416" i="1"/>
  <c r="M416" i="1"/>
  <c r="O412" i="1"/>
  <c r="M412" i="1"/>
  <c r="O408" i="1"/>
  <c r="M408" i="1"/>
  <c r="O404" i="1"/>
  <c r="M404" i="1"/>
  <c r="O400" i="1"/>
  <c r="M400" i="1"/>
  <c r="O396" i="1"/>
  <c r="M396" i="1"/>
  <c r="O392" i="1"/>
  <c r="M392" i="1"/>
  <c r="O388" i="1"/>
  <c r="M388" i="1"/>
  <c r="O384" i="1"/>
  <c r="M384" i="1"/>
  <c r="O380" i="1"/>
  <c r="M380" i="1"/>
  <c r="O376" i="1"/>
  <c r="M376" i="1"/>
  <c r="O372" i="1"/>
  <c r="M372" i="1"/>
  <c r="O368" i="1"/>
  <c r="M368" i="1"/>
  <c r="O360" i="1"/>
  <c r="M360" i="1"/>
  <c r="O356" i="1"/>
  <c r="M356" i="1"/>
  <c r="O352" i="1"/>
  <c r="M352" i="1"/>
  <c r="O348" i="1"/>
  <c r="M348" i="1"/>
  <c r="O344" i="1"/>
  <c r="M344" i="1"/>
  <c r="O340" i="1"/>
  <c r="M340" i="1"/>
  <c r="O336" i="1"/>
  <c r="M336" i="1"/>
  <c r="O332" i="1"/>
  <c r="M332" i="1"/>
  <c r="O328" i="1"/>
  <c r="M328" i="1"/>
  <c r="O324" i="1"/>
  <c r="M324" i="1"/>
  <c r="O320" i="1"/>
  <c r="M320" i="1"/>
  <c r="O316" i="1"/>
  <c r="M316" i="1"/>
  <c r="O312" i="1"/>
  <c r="M312" i="1"/>
  <c r="O308" i="1"/>
  <c r="M308" i="1"/>
  <c r="O304" i="1"/>
  <c r="M304" i="1"/>
  <c r="O300" i="1"/>
  <c r="M300" i="1"/>
  <c r="O296" i="1"/>
  <c r="M296" i="1"/>
  <c r="O292" i="1"/>
  <c r="M292" i="1"/>
  <c r="O288" i="1"/>
  <c r="M288" i="1"/>
  <c r="O284" i="1"/>
  <c r="M284" i="1"/>
  <c r="O280" i="1"/>
  <c r="M280" i="1"/>
  <c r="O276" i="1"/>
  <c r="M276" i="1"/>
  <c r="O272" i="1"/>
  <c r="M272" i="1"/>
  <c r="O268" i="1"/>
  <c r="M268" i="1"/>
  <c r="O264" i="1"/>
  <c r="M264" i="1"/>
  <c r="O260" i="1"/>
  <c r="M260" i="1"/>
  <c r="O256" i="1"/>
  <c r="M256" i="1"/>
  <c r="O252" i="1"/>
  <c r="M252" i="1"/>
  <c r="O248" i="1"/>
  <c r="M248" i="1"/>
  <c r="O244" i="1"/>
  <c r="M244" i="1"/>
  <c r="O240" i="1"/>
  <c r="M240" i="1"/>
  <c r="O236" i="1"/>
  <c r="M236" i="1"/>
  <c r="O232" i="1"/>
  <c r="M232" i="1"/>
  <c r="O228" i="1"/>
  <c r="M228" i="1"/>
  <c r="O224" i="1"/>
  <c r="M224" i="1"/>
  <c r="O220" i="1"/>
  <c r="M220" i="1"/>
  <c r="O216" i="1"/>
  <c r="M216" i="1"/>
  <c r="O212" i="1"/>
  <c r="M212" i="1"/>
  <c r="O208" i="1"/>
  <c r="M208" i="1"/>
  <c r="O204" i="1"/>
  <c r="M204" i="1"/>
  <c r="O200" i="1"/>
  <c r="M200" i="1"/>
  <c r="O196" i="1"/>
  <c r="M196" i="1"/>
  <c r="O192" i="1"/>
  <c r="M192" i="1"/>
  <c r="O188" i="1"/>
  <c r="M188" i="1"/>
  <c r="O184" i="1"/>
  <c r="M184" i="1"/>
  <c r="O180" i="1"/>
  <c r="M180" i="1"/>
  <c r="O176" i="1"/>
  <c r="M176" i="1"/>
  <c r="O172" i="1"/>
  <c r="M172" i="1"/>
  <c r="O168" i="1"/>
  <c r="M168" i="1"/>
  <c r="O164" i="1"/>
  <c r="M164" i="1"/>
  <c r="O160" i="1"/>
  <c r="M160" i="1"/>
  <c r="O156" i="1"/>
  <c r="M156" i="1"/>
  <c r="O152" i="1"/>
  <c r="M152" i="1"/>
  <c r="O148" i="1"/>
  <c r="M148" i="1"/>
  <c r="O144" i="1"/>
  <c r="M144" i="1"/>
  <c r="O140" i="1"/>
  <c r="M140" i="1"/>
  <c r="O136" i="1"/>
  <c r="M136" i="1"/>
  <c r="O132" i="1"/>
  <c r="M132" i="1"/>
  <c r="O128" i="1"/>
  <c r="M128" i="1"/>
  <c r="O124" i="1"/>
  <c r="M124" i="1"/>
  <c r="O120" i="1"/>
  <c r="M120" i="1"/>
  <c r="O116" i="1"/>
  <c r="M116" i="1"/>
  <c r="O112" i="1"/>
  <c r="M112" i="1"/>
  <c r="O108" i="1"/>
  <c r="M108" i="1"/>
  <c r="O104" i="1"/>
  <c r="M104" i="1"/>
  <c r="O100" i="1"/>
  <c r="M100" i="1"/>
  <c r="O96" i="1"/>
  <c r="M96" i="1"/>
  <c r="O92" i="1"/>
  <c r="M92" i="1"/>
  <c r="O88" i="1"/>
  <c r="M88" i="1"/>
  <c r="O84" i="1"/>
  <c r="M84" i="1"/>
  <c r="O80" i="1"/>
  <c r="M80" i="1"/>
  <c r="O76" i="1"/>
  <c r="M76" i="1"/>
  <c r="O72" i="1"/>
  <c r="M72" i="1"/>
  <c r="O68" i="1"/>
  <c r="M68" i="1"/>
  <c r="O64" i="1"/>
  <c r="M64" i="1"/>
  <c r="O60" i="1"/>
  <c r="M60" i="1"/>
  <c r="O56" i="1"/>
  <c r="M56" i="1"/>
  <c r="O52" i="1"/>
  <c r="M52" i="1"/>
  <c r="O48" i="1"/>
  <c r="M48" i="1"/>
  <c r="O44" i="1"/>
  <c r="M44" i="1"/>
  <c r="O40" i="1"/>
  <c r="M40" i="1"/>
  <c r="O36" i="1"/>
  <c r="M36" i="1"/>
  <c r="O32" i="1"/>
  <c r="M32" i="1"/>
  <c r="O28" i="1"/>
  <c r="M28" i="1"/>
  <c r="O24" i="1"/>
  <c r="M24" i="1"/>
  <c r="O20" i="1"/>
  <c r="M20" i="1"/>
  <c r="O16" i="1"/>
  <c r="M16" i="1"/>
  <c r="O12" i="1"/>
  <c r="M12" i="1"/>
  <c r="O8" i="1"/>
  <c r="M8" i="1"/>
  <c r="O4" i="1"/>
  <c r="M4" i="1"/>
  <c r="M4501" i="1"/>
  <c r="M4485" i="1"/>
  <c r="M4469" i="1"/>
  <c r="M4453" i="1"/>
  <c r="M4437" i="1"/>
  <c r="M4421" i="1"/>
  <c r="M4405" i="1"/>
  <c r="M4389" i="1"/>
  <c r="M4373" i="1"/>
  <c r="M4357" i="1"/>
  <c r="M4341" i="1"/>
  <c r="M4325" i="1"/>
  <c r="M4309" i="1"/>
  <c r="M4293" i="1"/>
  <c r="M4277" i="1"/>
  <c r="M4261" i="1"/>
  <c r="M4245" i="1"/>
  <c r="M4229" i="1"/>
  <c r="M4213" i="1"/>
  <c r="M4197" i="1"/>
  <c r="M4181" i="1"/>
  <c r="M4165" i="1"/>
  <c r="M4149" i="1"/>
  <c r="M4133" i="1"/>
  <c r="M4117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897" i="1"/>
  <c r="M3865" i="1"/>
  <c r="M3833" i="1"/>
  <c r="M3801" i="1"/>
  <c r="M3769" i="1"/>
  <c r="M3737" i="1"/>
  <c r="M3705" i="1"/>
  <c r="M3673" i="1"/>
  <c r="M3641" i="1"/>
  <c r="M3609" i="1"/>
  <c r="M3577" i="1"/>
  <c r="M3545" i="1"/>
  <c r="M3513" i="1"/>
  <c r="M3481" i="1"/>
  <c r="M3449" i="1"/>
  <c r="M3417" i="1"/>
  <c r="M3385" i="1"/>
  <c r="M3353" i="1"/>
  <c r="M3321" i="1"/>
  <c r="M3289" i="1"/>
  <c r="M3257" i="1"/>
  <c r="M3225" i="1"/>
  <c r="M3193" i="1"/>
  <c r="M3161" i="1"/>
  <c r="M3129" i="1"/>
  <c r="M3097" i="1"/>
  <c r="M3065" i="1"/>
  <c r="M3033" i="1"/>
  <c r="M3001" i="1"/>
  <c r="M2969" i="1"/>
  <c r="M2937" i="1"/>
  <c r="M2905" i="1"/>
  <c r="M2873" i="1"/>
  <c r="M2841" i="1"/>
  <c r="M2809" i="1"/>
  <c r="M2777" i="1"/>
  <c r="M2745" i="1"/>
  <c r="M2713" i="1"/>
  <c r="M2681" i="1"/>
  <c r="M2649" i="1"/>
  <c r="M2617" i="1"/>
  <c r="M2585" i="1"/>
  <c r="M2553" i="1"/>
  <c r="M2521" i="1"/>
  <c r="M2489" i="1"/>
  <c r="M2457" i="1"/>
  <c r="M2425" i="1"/>
  <c r="M2393" i="1"/>
  <c r="M2361" i="1"/>
  <c r="M2329" i="1"/>
  <c r="M2297" i="1"/>
  <c r="M2265" i="1"/>
  <c r="M2233" i="1"/>
  <c r="M2201" i="1"/>
  <c r="M2169" i="1"/>
  <c r="M2137" i="1"/>
  <c r="M2105" i="1"/>
  <c r="M2073" i="1"/>
  <c r="M2041" i="1"/>
  <c r="M2009" i="1"/>
  <c r="M1977" i="1"/>
  <c r="M1945" i="1"/>
  <c r="M1913" i="1"/>
  <c r="M1881" i="1"/>
  <c r="M129" i="1"/>
  <c r="O3147" i="1"/>
  <c r="M3147" i="1"/>
  <c r="O3143" i="1"/>
  <c r="M3143" i="1"/>
  <c r="O3139" i="1"/>
  <c r="M3139" i="1"/>
  <c r="O3135" i="1"/>
  <c r="M3135" i="1"/>
  <c r="O3131" i="1"/>
  <c r="M3131" i="1"/>
  <c r="O3127" i="1"/>
  <c r="M3127" i="1"/>
  <c r="O3123" i="1"/>
  <c r="M3123" i="1"/>
  <c r="O3119" i="1"/>
  <c r="M3119" i="1"/>
  <c r="O3115" i="1"/>
  <c r="M3115" i="1"/>
  <c r="O3111" i="1"/>
  <c r="M3111" i="1"/>
  <c r="O3107" i="1"/>
  <c r="M3107" i="1"/>
  <c r="O3103" i="1"/>
  <c r="M3103" i="1"/>
  <c r="O3099" i="1"/>
  <c r="M3099" i="1"/>
  <c r="O3095" i="1"/>
  <c r="M3095" i="1"/>
  <c r="O3091" i="1"/>
  <c r="M3091" i="1"/>
  <c r="O3087" i="1"/>
  <c r="M3087" i="1"/>
  <c r="O3083" i="1"/>
  <c r="M3083" i="1"/>
  <c r="O3079" i="1"/>
  <c r="M3079" i="1"/>
  <c r="O3075" i="1"/>
  <c r="M3075" i="1"/>
  <c r="O3071" i="1"/>
  <c r="M3071" i="1"/>
  <c r="O3067" i="1"/>
  <c r="M3067" i="1"/>
  <c r="O3063" i="1"/>
  <c r="M3063" i="1"/>
  <c r="O3059" i="1"/>
  <c r="M3059" i="1"/>
  <c r="O3055" i="1"/>
  <c r="M3055" i="1"/>
  <c r="O3051" i="1"/>
  <c r="M3051" i="1"/>
  <c r="O3047" i="1"/>
  <c r="M3047" i="1"/>
  <c r="O3043" i="1"/>
  <c r="M3043" i="1"/>
  <c r="O3039" i="1"/>
  <c r="M3039" i="1"/>
  <c r="O3035" i="1"/>
  <c r="M3035" i="1"/>
  <c r="O3031" i="1"/>
  <c r="M3031" i="1"/>
  <c r="O3027" i="1"/>
  <c r="M3027" i="1"/>
  <c r="O3023" i="1"/>
  <c r="M3023" i="1"/>
  <c r="O3019" i="1"/>
  <c r="M3019" i="1"/>
  <c r="O3015" i="1"/>
  <c r="M3015" i="1"/>
  <c r="O3011" i="1"/>
  <c r="M3011" i="1"/>
  <c r="O3007" i="1"/>
  <c r="M3007" i="1"/>
  <c r="O3003" i="1"/>
  <c r="M3003" i="1"/>
  <c r="O2999" i="1"/>
  <c r="M2999" i="1"/>
  <c r="O2995" i="1"/>
  <c r="M2995" i="1"/>
  <c r="O2991" i="1"/>
  <c r="M2991" i="1"/>
  <c r="O2987" i="1"/>
  <c r="M2987" i="1"/>
  <c r="O2983" i="1"/>
  <c r="M2983" i="1"/>
  <c r="O2979" i="1"/>
  <c r="M2979" i="1"/>
  <c r="O2975" i="1"/>
  <c r="M2975" i="1"/>
  <c r="O2971" i="1"/>
  <c r="M2971" i="1"/>
  <c r="O2967" i="1"/>
  <c r="M2967" i="1"/>
  <c r="O2963" i="1"/>
  <c r="M2963" i="1"/>
  <c r="O2959" i="1"/>
  <c r="M2959" i="1"/>
  <c r="O2955" i="1"/>
  <c r="M2955" i="1"/>
  <c r="O2951" i="1"/>
  <c r="M2951" i="1"/>
  <c r="O2947" i="1"/>
  <c r="M2947" i="1"/>
  <c r="O2943" i="1"/>
  <c r="M2943" i="1"/>
  <c r="O2939" i="1"/>
  <c r="M2939" i="1"/>
  <c r="O2935" i="1"/>
  <c r="M2935" i="1"/>
  <c r="O2931" i="1"/>
  <c r="M2931" i="1"/>
  <c r="O2927" i="1"/>
  <c r="M2927" i="1"/>
  <c r="O2923" i="1"/>
  <c r="M2923" i="1"/>
  <c r="O2919" i="1"/>
  <c r="M2919" i="1"/>
  <c r="O2915" i="1"/>
  <c r="M2915" i="1"/>
  <c r="O2911" i="1"/>
  <c r="M2911" i="1"/>
  <c r="O2907" i="1"/>
  <c r="M2907" i="1"/>
  <c r="O2903" i="1"/>
  <c r="M2903" i="1"/>
  <c r="O2899" i="1"/>
  <c r="M2899" i="1"/>
  <c r="O2895" i="1"/>
  <c r="M2895" i="1"/>
  <c r="O2891" i="1"/>
  <c r="M2891" i="1"/>
  <c r="O2887" i="1"/>
  <c r="M2887" i="1"/>
  <c r="O2883" i="1"/>
  <c r="M2883" i="1"/>
  <c r="O2879" i="1"/>
  <c r="M2879" i="1"/>
  <c r="O2875" i="1"/>
  <c r="M2875" i="1"/>
  <c r="O2871" i="1"/>
  <c r="M2871" i="1"/>
  <c r="O2867" i="1"/>
  <c r="M2867" i="1"/>
  <c r="O2863" i="1"/>
  <c r="M2863" i="1"/>
  <c r="O2859" i="1"/>
  <c r="M2859" i="1"/>
  <c r="O2855" i="1"/>
  <c r="M2855" i="1"/>
  <c r="O2851" i="1"/>
  <c r="M2851" i="1"/>
  <c r="O2847" i="1"/>
  <c r="M2847" i="1"/>
  <c r="O2843" i="1"/>
  <c r="M2843" i="1"/>
  <c r="O2839" i="1"/>
  <c r="M2839" i="1"/>
  <c r="O2835" i="1"/>
  <c r="M2835" i="1"/>
  <c r="O2831" i="1"/>
  <c r="M2831" i="1"/>
  <c r="O2827" i="1"/>
  <c r="M2827" i="1"/>
  <c r="O2823" i="1"/>
  <c r="M2823" i="1"/>
  <c r="O2819" i="1"/>
  <c r="M2819" i="1"/>
  <c r="O2815" i="1"/>
  <c r="M2815" i="1"/>
  <c r="O2811" i="1"/>
  <c r="M2811" i="1"/>
  <c r="O2807" i="1"/>
  <c r="M2807" i="1"/>
  <c r="O2803" i="1"/>
  <c r="M2803" i="1"/>
  <c r="O2799" i="1"/>
  <c r="M2799" i="1"/>
  <c r="O2795" i="1"/>
  <c r="M2795" i="1"/>
  <c r="O2791" i="1"/>
  <c r="M2791" i="1"/>
  <c r="O2787" i="1"/>
  <c r="M2787" i="1"/>
  <c r="O2783" i="1"/>
  <c r="M2783" i="1"/>
  <c r="O2779" i="1"/>
  <c r="M2779" i="1"/>
  <c r="O2775" i="1"/>
  <c r="M2775" i="1"/>
  <c r="O2771" i="1"/>
  <c r="M2771" i="1"/>
  <c r="O2767" i="1"/>
  <c r="M2767" i="1"/>
  <c r="O2763" i="1"/>
  <c r="M2763" i="1"/>
  <c r="O2759" i="1"/>
  <c r="M2759" i="1"/>
  <c r="O2755" i="1"/>
  <c r="M2755" i="1"/>
  <c r="O2751" i="1"/>
  <c r="M2751" i="1"/>
  <c r="O2747" i="1"/>
  <c r="M2747" i="1"/>
  <c r="O2743" i="1"/>
  <c r="M2743" i="1"/>
  <c r="O2739" i="1"/>
  <c r="M2739" i="1"/>
  <c r="O2735" i="1"/>
  <c r="M2735" i="1"/>
  <c r="O2731" i="1"/>
  <c r="M2731" i="1"/>
  <c r="O2727" i="1"/>
  <c r="M2727" i="1"/>
  <c r="O2723" i="1"/>
  <c r="M2723" i="1"/>
  <c r="O2719" i="1"/>
  <c r="M2719" i="1"/>
  <c r="O2715" i="1"/>
  <c r="M2715" i="1"/>
  <c r="O2711" i="1"/>
  <c r="M2711" i="1"/>
  <c r="O2707" i="1"/>
  <c r="M2707" i="1"/>
  <c r="O2703" i="1"/>
  <c r="M2703" i="1"/>
  <c r="O2699" i="1"/>
  <c r="M2699" i="1"/>
  <c r="O2695" i="1"/>
  <c r="M2695" i="1"/>
  <c r="O2691" i="1"/>
  <c r="M2691" i="1"/>
  <c r="O2687" i="1"/>
  <c r="M2687" i="1"/>
  <c r="O2683" i="1"/>
  <c r="M2683" i="1"/>
  <c r="O2679" i="1"/>
  <c r="M2679" i="1"/>
  <c r="O2675" i="1"/>
  <c r="M2675" i="1"/>
  <c r="O2671" i="1"/>
  <c r="M2671" i="1"/>
  <c r="O2667" i="1"/>
  <c r="M2667" i="1"/>
  <c r="O2663" i="1"/>
  <c r="M2663" i="1"/>
  <c r="O2659" i="1"/>
  <c r="M2659" i="1"/>
  <c r="O2655" i="1"/>
  <c r="M2655" i="1"/>
  <c r="O2651" i="1"/>
  <c r="M2651" i="1"/>
  <c r="O2647" i="1"/>
  <c r="M2647" i="1"/>
  <c r="O2643" i="1"/>
  <c r="M2643" i="1"/>
  <c r="O2639" i="1"/>
  <c r="M2639" i="1"/>
  <c r="O2635" i="1"/>
  <c r="M2635" i="1"/>
  <c r="O2631" i="1"/>
  <c r="M2631" i="1"/>
  <c r="O2627" i="1"/>
  <c r="M2627" i="1"/>
  <c r="O2623" i="1"/>
  <c r="M2623" i="1"/>
  <c r="O2619" i="1"/>
  <c r="M2619" i="1"/>
  <c r="O2615" i="1"/>
  <c r="M2615" i="1"/>
  <c r="O2611" i="1"/>
  <c r="M2611" i="1"/>
  <c r="O2607" i="1"/>
  <c r="M2607" i="1"/>
  <c r="O2603" i="1"/>
  <c r="M2603" i="1"/>
  <c r="O2599" i="1"/>
  <c r="M2599" i="1"/>
  <c r="O2595" i="1"/>
  <c r="M2595" i="1"/>
  <c r="O2591" i="1"/>
  <c r="M2591" i="1"/>
  <c r="O2587" i="1"/>
  <c r="M2587" i="1"/>
  <c r="O2583" i="1"/>
  <c r="M2583" i="1"/>
  <c r="O2579" i="1"/>
  <c r="M2579" i="1"/>
  <c r="O2575" i="1"/>
  <c r="M2575" i="1"/>
  <c r="O2571" i="1"/>
  <c r="M2571" i="1"/>
  <c r="O2567" i="1"/>
  <c r="M2567" i="1"/>
  <c r="O2563" i="1"/>
  <c r="M2563" i="1"/>
  <c r="O2559" i="1"/>
  <c r="M2559" i="1"/>
  <c r="O2555" i="1"/>
  <c r="M2555" i="1"/>
  <c r="O2551" i="1"/>
  <c r="M2551" i="1"/>
  <c r="O2547" i="1"/>
  <c r="M2547" i="1"/>
  <c r="O2543" i="1"/>
  <c r="M2543" i="1"/>
  <c r="O2539" i="1"/>
  <c r="M2539" i="1"/>
  <c r="O2535" i="1"/>
  <c r="M2535" i="1"/>
  <c r="O2531" i="1"/>
  <c r="M2531" i="1"/>
  <c r="O2527" i="1"/>
  <c r="M2527" i="1"/>
  <c r="O2523" i="1"/>
  <c r="M2523" i="1"/>
  <c r="O2519" i="1"/>
  <c r="M2519" i="1"/>
  <c r="O2515" i="1"/>
  <c r="M2515" i="1"/>
  <c r="O2511" i="1"/>
  <c r="M2511" i="1"/>
  <c r="O2507" i="1"/>
  <c r="M2507" i="1"/>
  <c r="O2503" i="1"/>
  <c r="M2503" i="1"/>
  <c r="O2499" i="1"/>
  <c r="M2499" i="1"/>
  <c r="O2495" i="1"/>
  <c r="M2495" i="1"/>
  <c r="O2491" i="1"/>
  <c r="M2491" i="1"/>
  <c r="O2487" i="1"/>
  <c r="M2487" i="1"/>
  <c r="O2483" i="1"/>
  <c r="M2483" i="1"/>
  <c r="O2479" i="1"/>
  <c r="M2479" i="1"/>
  <c r="O2475" i="1"/>
  <c r="M2475" i="1"/>
  <c r="O2471" i="1"/>
  <c r="M2471" i="1"/>
  <c r="O2467" i="1"/>
  <c r="M2467" i="1"/>
  <c r="O2463" i="1"/>
  <c r="M2463" i="1"/>
  <c r="O2459" i="1"/>
  <c r="M2459" i="1"/>
  <c r="O2455" i="1"/>
  <c r="M2455" i="1"/>
  <c r="O2451" i="1"/>
  <c r="M2451" i="1"/>
  <c r="O2447" i="1"/>
  <c r="M2447" i="1"/>
  <c r="O2443" i="1"/>
  <c r="M2443" i="1"/>
  <c r="O2439" i="1"/>
  <c r="M2439" i="1"/>
  <c r="O2435" i="1"/>
  <c r="M2435" i="1"/>
  <c r="O2431" i="1"/>
  <c r="M2431" i="1"/>
  <c r="O2427" i="1"/>
  <c r="M2427" i="1"/>
  <c r="O2423" i="1"/>
  <c r="M2423" i="1"/>
  <c r="O2419" i="1"/>
  <c r="M2419" i="1"/>
  <c r="O2415" i="1"/>
  <c r="M2415" i="1"/>
  <c r="O2411" i="1"/>
  <c r="M2411" i="1"/>
  <c r="O2407" i="1"/>
  <c r="M2407" i="1"/>
  <c r="O2403" i="1"/>
  <c r="M2403" i="1"/>
  <c r="O2399" i="1"/>
  <c r="M2399" i="1"/>
  <c r="O2395" i="1"/>
  <c r="M2395" i="1"/>
  <c r="O2391" i="1"/>
  <c r="M2391" i="1"/>
  <c r="O2387" i="1"/>
  <c r="M2387" i="1"/>
  <c r="O2383" i="1"/>
  <c r="M2383" i="1"/>
  <c r="O2379" i="1"/>
  <c r="M2379" i="1"/>
  <c r="O2375" i="1"/>
  <c r="M2375" i="1"/>
  <c r="O2371" i="1"/>
  <c r="M2371" i="1"/>
  <c r="O2367" i="1"/>
  <c r="M2367" i="1"/>
  <c r="O2363" i="1"/>
  <c r="M2363" i="1"/>
  <c r="O2359" i="1"/>
  <c r="M2359" i="1"/>
  <c r="O2355" i="1"/>
  <c r="M2355" i="1"/>
  <c r="O2351" i="1"/>
  <c r="M2351" i="1"/>
  <c r="O2347" i="1"/>
  <c r="M2347" i="1"/>
  <c r="O2343" i="1"/>
  <c r="M2343" i="1"/>
  <c r="O2339" i="1"/>
  <c r="M2339" i="1"/>
  <c r="O2335" i="1"/>
  <c r="M2335" i="1"/>
  <c r="O2331" i="1"/>
  <c r="M2331" i="1"/>
  <c r="O2327" i="1"/>
  <c r="M2327" i="1"/>
  <c r="O2323" i="1"/>
  <c r="M2323" i="1"/>
  <c r="O2319" i="1"/>
  <c r="M2319" i="1"/>
  <c r="O2315" i="1"/>
  <c r="M2315" i="1"/>
  <c r="O2311" i="1"/>
  <c r="M2311" i="1"/>
  <c r="O2307" i="1"/>
  <c r="M2307" i="1"/>
  <c r="O2303" i="1"/>
  <c r="M2303" i="1"/>
  <c r="O2299" i="1"/>
  <c r="M2299" i="1"/>
  <c r="O2295" i="1"/>
  <c r="M2295" i="1"/>
  <c r="O2291" i="1"/>
  <c r="M2291" i="1"/>
  <c r="O2287" i="1"/>
  <c r="M2287" i="1"/>
  <c r="O2283" i="1"/>
  <c r="M2283" i="1"/>
  <c r="O2279" i="1"/>
  <c r="M2279" i="1"/>
  <c r="O2275" i="1"/>
  <c r="M2275" i="1"/>
  <c r="O2271" i="1"/>
  <c r="M2271" i="1"/>
  <c r="O2267" i="1"/>
  <c r="M2267" i="1"/>
  <c r="O2263" i="1"/>
  <c r="M2263" i="1"/>
  <c r="O2259" i="1"/>
  <c r="M2259" i="1"/>
  <c r="O2255" i="1"/>
  <c r="M2255" i="1"/>
  <c r="O2251" i="1"/>
  <c r="M2251" i="1"/>
  <c r="O2247" i="1"/>
  <c r="M2247" i="1"/>
  <c r="O2243" i="1"/>
  <c r="M2243" i="1"/>
  <c r="O2239" i="1"/>
  <c r="M2239" i="1"/>
  <c r="O2235" i="1"/>
  <c r="M2235" i="1"/>
  <c r="O2231" i="1"/>
  <c r="M2231" i="1"/>
  <c r="O2227" i="1"/>
  <c r="M2227" i="1"/>
  <c r="O2223" i="1"/>
  <c r="M2223" i="1"/>
  <c r="O2219" i="1"/>
  <c r="M2219" i="1"/>
  <c r="O2215" i="1"/>
  <c r="M2215" i="1"/>
  <c r="O2211" i="1"/>
  <c r="M2211" i="1"/>
  <c r="O2207" i="1"/>
  <c r="M2207" i="1"/>
  <c r="O2203" i="1"/>
  <c r="M2203" i="1"/>
  <c r="O2199" i="1"/>
  <c r="M2199" i="1"/>
  <c r="O2195" i="1"/>
  <c r="M2195" i="1"/>
  <c r="O2191" i="1"/>
  <c r="M2191" i="1"/>
  <c r="O2187" i="1"/>
  <c r="M2187" i="1"/>
  <c r="O2183" i="1"/>
  <c r="M2183" i="1"/>
  <c r="O2179" i="1"/>
  <c r="M2179" i="1"/>
  <c r="O2175" i="1"/>
  <c r="M2175" i="1"/>
  <c r="O2171" i="1"/>
  <c r="M2171" i="1"/>
  <c r="O2167" i="1"/>
  <c r="M2167" i="1"/>
  <c r="O2163" i="1"/>
  <c r="M2163" i="1"/>
  <c r="O2159" i="1"/>
  <c r="M2159" i="1"/>
  <c r="O2155" i="1"/>
  <c r="M2155" i="1"/>
  <c r="O2151" i="1"/>
  <c r="M2151" i="1"/>
  <c r="O2147" i="1"/>
  <c r="M2147" i="1"/>
  <c r="O2143" i="1"/>
  <c r="M2143" i="1"/>
  <c r="O2139" i="1"/>
  <c r="M2139" i="1"/>
  <c r="O2135" i="1"/>
  <c r="M2135" i="1"/>
  <c r="O2131" i="1"/>
  <c r="M2131" i="1"/>
  <c r="O2127" i="1"/>
  <c r="M2127" i="1"/>
  <c r="O2123" i="1"/>
  <c r="M2123" i="1"/>
  <c r="O2119" i="1"/>
  <c r="M2119" i="1"/>
  <c r="O2115" i="1"/>
  <c r="M2115" i="1"/>
  <c r="O2111" i="1"/>
  <c r="M2111" i="1"/>
  <c r="O2107" i="1"/>
  <c r="M2107" i="1"/>
  <c r="O2103" i="1"/>
  <c r="M2103" i="1"/>
  <c r="O2099" i="1"/>
  <c r="M2099" i="1"/>
  <c r="O2095" i="1"/>
  <c r="M2095" i="1"/>
  <c r="O2091" i="1"/>
  <c r="M2091" i="1"/>
  <c r="O2087" i="1"/>
  <c r="M2087" i="1"/>
  <c r="O2083" i="1"/>
  <c r="M2083" i="1"/>
  <c r="O2079" i="1"/>
  <c r="M2079" i="1"/>
  <c r="O2075" i="1"/>
  <c r="M2075" i="1"/>
  <c r="O2071" i="1"/>
  <c r="M2071" i="1"/>
  <c r="O2067" i="1"/>
  <c r="M2067" i="1"/>
  <c r="O2063" i="1"/>
  <c r="M2063" i="1"/>
  <c r="O2059" i="1"/>
  <c r="M2059" i="1"/>
  <c r="O2055" i="1"/>
  <c r="M2055" i="1"/>
  <c r="O2051" i="1"/>
  <c r="M2051" i="1"/>
  <c r="O2047" i="1"/>
  <c r="M2047" i="1"/>
  <c r="O2043" i="1"/>
  <c r="M2043" i="1"/>
  <c r="O2039" i="1"/>
  <c r="M2039" i="1"/>
  <c r="O2035" i="1"/>
  <c r="M2035" i="1"/>
  <c r="O2031" i="1"/>
  <c r="M2031" i="1"/>
  <c r="O2027" i="1"/>
  <c r="M2027" i="1"/>
  <c r="O2023" i="1"/>
  <c r="M2023" i="1"/>
  <c r="O2019" i="1"/>
  <c r="M2019" i="1"/>
  <c r="O2015" i="1"/>
  <c r="M2015" i="1"/>
  <c r="O2011" i="1"/>
  <c r="M2011" i="1"/>
  <c r="O2007" i="1"/>
  <c r="M2007" i="1"/>
  <c r="O2003" i="1"/>
  <c r="M2003" i="1"/>
  <c r="O1999" i="1"/>
  <c r="M1999" i="1"/>
  <c r="O1995" i="1"/>
  <c r="M1995" i="1"/>
  <c r="O1991" i="1"/>
  <c r="M1991" i="1"/>
  <c r="O1987" i="1"/>
  <c r="M1987" i="1"/>
  <c r="O1983" i="1"/>
  <c r="M1983" i="1"/>
  <c r="O1979" i="1"/>
  <c r="M1979" i="1"/>
  <c r="O1975" i="1"/>
  <c r="M1975" i="1"/>
  <c r="O1971" i="1"/>
  <c r="M1971" i="1"/>
  <c r="O1967" i="1"/>
  <c r="M1967" i="1"/>
  <c r="O1963" i="1"/>
  <c r="M1963" i="1"/>
  <c r="O1959" i="1"/>
  <c r="M1959" i="1"/>
  <c r="O1955" i="1"/>
  <c r="M1955" i="1"/>
  <c r="O1951" i="1"/>
  <c r="M1951" i="1"/>
  <c r="O1947" i="1"/>
  <c r="M1947" i="1"/>
  <c r="O1943" i="1"/>
  <c r="M1943" i="1"/>
  <c r="O1939" i="1"/>
  <c r="M1939" i="1"/>
  <c r="O1935" i="1"/>
  <c r="M1935" i="1"/>
  <c r="O1931" i="1"/>
  <c r="M1931" i="1"/>
  <c r="O1927" i="1"/>
  <c r="M1927" i="1"/>
  <c r="O1923" i="1"/>
  <c r="M1923" i="1"/>
  <c r="O1919" i="1"/>
  <c r="M1919" i="1"/>
  <c r="O1915" i="1"/>
  <c r="M1915" i="1"/>
  <c r="O1911" i="1"/>
  <c r="M1911" i="1"/>
  <c r="O1907" i="1"/>
  <c r="M1907" i="1"/>
  <c r="O1903" i="1"/>
  <c r="M1903" i="1"/>
  <c r="O1899" i="1"/>
  <c r="M1899" i="1"/>
  <c r="O1895" i="1"/>
  <c r="M1895" i="1"/>
  <c r="O1891" i="1"/>
  <c r="M1891" i="1"/>
  <c r="O1887" i="1"/>
  <c r="M1887" i="1"/>
  <c r="O1883" i="1"/>
  <c r="M1883" i="1"/>
  <c r="O1879" i="1"/>
  <c r="M1879" i="1"/>
  <c r="O1875" i="1"/>
  <c r="M1875" i="1"/>
  <c r="O1867" i="1"/>
  <c r="M1867" i="1"/>
  <c r="O1863" i="1"/>
  <c r="M1863" i="1"/>
  <c r="O1859" i="1"/>
  <c r="M1859" i="1"/>
  <c r="O1851" i="1"/>
  <c r="M1851" i="1"/>
  <c r="O1847" i="1"/>
  <c r="M1847" i="1"/>
  <c r="O1843" i="1"/>
  <c r="M1843" i="1"/>
  <c r="O1835" i="1"/>
  <c r="M1835" i="1"/>
  <c r="O1831" i="1"/>
  <c r="M1831" i="1"/>
  <c r="O1827" i="1"/>
  <c r="M1827" i="1"/>
  <c r="O1819" i="1"/>
  <c r="M1819" i="1"/>
  <c r="O1815" i="1"/>
  <c r="M1815" i="1"/>
  <c r="O1811" i="1"/>
  <c r="M1811" i="1"/>
  <c r="O1803" i="1"/>
  <c r="M1803" i="1"/>
  <c r="O1799" i="1"/>
  <c r="M1799" i="1"/>
  <c r="O1795" i="1"/>
  <c r="M1795" i="1"/>
  <c r="O1787" i="1"/>
  <c r="M1787" i="1"/>
  <c r="O1783" i="1"/>
  <c r="M1783" i="1"/>
  <c r="O1779" i="1"/>
  <c r="M1779" i="1"/>
  <c r="O1771" i="1"/>
  <c r="M1771" i="1"/>
  <c r="O1767" i="1"/>
  <c r="M1767" i="1"/>
  <c r="O1763" i="1"/>
  <c r="M1763" i="1"/>
  <c r="O1755" i="1"/>
  <c r="M1755" i="1"/>
  <c r="O1751" i="1"/>
  <c r="M1751" i="1"/>
  <c r="O1747" i="1"/>
  <c r="M1747" i="1"/>
  <c r="O1739" i="1"/>
  <c r="M1739" i="1"/>
  <c r="O1735" i="1"/>
  <c r="M1735" i="1"/>
  <c r="O1731" i="1"/>
  <c r="M1731" i="1"/>
  <c r="O1723" i="1"/>
  <c r="M1723" i="1"/>
  <c r="O1719" i="1"/>
  <c r="M1719" i="1"/>
  <c r="O1715" i="1"/>
  <c r="M1715" i="1"/>
  <c r="O1707" i="1"/>
  <c r="M1707" i="1"/>
  <c r="O1703" i="1"/>
  <c r="M1703" i="1"/>
  <c r="O1699" i="1"/>
  <c r="M1699" i="1"/>
  <c r="O1691" i="1"/>
  <c r="M1691" i="1"/>
  <c r="O1687" i="1"/>
  <c r="M1687" i="1"/>
  <c r="O1683" i="1"/>
  <c r="M1683" i="1"/>
  <c r="O1675" i="1"/>
  <c r="M1675" i="1"/>
  <c r="O1671" i="1"/>
  <c r="M1671" i="1"/>
  <c r="O1667" i="1"/>
  <c r="M1667" i="1"/>
  <c r="O1659" i="1"/>
  <c r="M1659" i="1"/>
  <c r="O1655" i="1"/>
  <c r="M1655" i="1"/>
  <c r="O1651" i="1"/>
  <c r="M1651" i="1"/>
  <c r="O1643" i="1"/>
  <c r="M1643" i="1"/>
  <c r="O1639" i="1"/>
  <c r="M1639" i="1"/>
  <c r="O1635" i="1"/>
  <c r="M1635" i="1"/>
  <c r="O1627" i="1"/>
  <c r="M1627" i="1"/>
  <c r="O1623" i="1"/>
  <c r="M1623" i="1"/>
  <c r="O1619" i="1"/>
  <c r="M1619" i="1"/>
  <c r="O1611" i="1"/>
  <c r="M1611" i="1"/>
  <c r="O1607" i="1"/>
  <c r="M1607" i="1"/>
  <c r="O1603" i="1"/>
  <c r="M1603" i="1"/>
  <c r="O1595" i="1"/>
  <c r="M1595" i="1"/>
  <c r="O1591" i="1"/>
  <c r="M1591" i="1"/>
  <c r="O1587" i="1"/>
  <c r="M1587" i="1"/>
  <c r="O1579" i="1"/>
  <c r="M1579" i="1"/>
  <c r="O1575" i="1"/>
  <c r="M1575" i="1"/>
  <c r="O1571" i="1"/>
  <c r="M1571" i="1"/>
  <c r="O1563" i="1"/>
  <c r="M1563" i="1"/>
  <c r="O1559" i="1"/>
  <c r="M1559" i="1"/>
  <c r="O1555" i="1"/>
  <c r="M1555" i="1"/>
  <c r="O1547" i="1"/>
  <c r="M1547" i="1"/>
  <c r="O1543" i="1"/>
  <c r="M1543" i="1"/>
  <c r="O1539" i="1"/>
  <c r="M1539" i="1"/>
  <c r="O1531" i="1"/>
  <c r="M1531" i="1"/>
  <c r="O1527" i="1"/>
  <c r="M1527" i="1"/>
  <c r="O1523" i="1"/>
  <c r="M1523" i="1"/>
  <c r="O1515" i="1"/>
  <c r="M1515" i="1"/>
  <c r="O1511" i="1"/>
  <c r="M1511" i="1"/>
  <c r="O1507" i="1"/>
  <c r="M1507" i="1"/>
  <c r="O1499" i="1"/>
  <c r="M1499" i="1"/>
  <c r="O1495" i="1"/>
  <c r="M1495" i="1"/>
  <c r="O1491" i="1"/>
  <c r="M1491" i="1"/>
  <c r="O1483" i="1"/>
  <c r="M1483" i="1"/>
  <c r="O1479" i="1"/>
  <c r="M1479" i="1"/>
  <c r="O1475" i="1"/>
  <c r="M1475" i="1"/>
  <c r="O1467" i="1"/>
  <c r="M1467" i="1"/>
  <c r="O1463" i="1"/>
  <c r="M1463" i="1"/>
  <c r="O1459" i="1"/>
  <c r="M1459" i="1"/>
  <c r="O1451" i="1"/>
  <c r="M1451" i="1"/>
  <c r="O1447" i="1"/>
  <c r="M1447" i="1"/>
  <c r="O1443" i="1"/>
  <c r="M1443" i="1"/>
  <c r="O1435" i="1"/>
  <c r="M1435" i="1"/>
  <c r="O1431" i="1"/>
  <c r="M1431" i="1"/>
  <c r="O1427" i="1"/>
  <c r="M1427" i="1"/>
  <c r="O1419" i="1"/>
  <c r="M1419" i="1"/>
  <c r="O1415" i="1"/>
  <c r="M1415" i="1"/>
  <c r="O1411" i="1"/>
  <c r="M1411" i="1"/>
  <c r="O1403" i="1"/>
  <c r="M1403" i="1"/>
  <c r="O1399" i="1"/>
  <c r="M1399" i="1"/>
  <c r="O1395" i="1"/>
  <c r="M1395" i="1"/>
  <c r="O1387" i="1"/>
  <c r="M1387" i="1"/>
  <c r="O1383" i="1"/>
  <c r="M1383" i="1"/>
  <c r="O1379" i="1"/>
  <c r="M1379" i="1"/>
  <c r="O1371" i="1"/>
  <c r="M1371" i="1"/>
  <c r="O1367" i="1"/>
  <c r="M1367" i="1"/>
  <c r="O1363" i="1"/>
  <c r="M1363" i="1"/>
  <c r="O1355" i="1"/>
  <c r="M1355" i="1"/>
  <c r="O1351" i="1"/>
  <c r="M1351" i="1"/>
  <c r="O1347" i="1"/>
  <c r="M1347" i="1"/>
  <c r="O1339" i="1"/>
  <c r="M1339" i="1"/>
  <c r="O1335" i="1"/>
  <c r="M1335" i="1"/>
  <c r="O1331" i="1"/>
  <c r="M1331" i="1"/>
  <c r="O1323" i="1"/>
  <c r="M1323" i="1"/>
  <c r="O1319" i="1"/>
  <c r="M1319" i="1"/>
  <c r="O1315" i="1"/>
  <c r="M1315" i="1"/>
  <c r="O1307" i="1"/>
  <c r="M1307" i="1"/>
  <c r="O1303" i="1"/>
  <c r="M1303" i="1"/>
  <c r="O1299" i="1"/>
  <c r="M1299" i="1"/>
  <c r="O1291" i="1"/>
  <c r="M1291" i="1"/>
  <c r="O1287" i="1"/>
  <c r="M1287" i="1"/>
  <c r="O1283" i="1"/>
  <c r="M1283" i="1"/>
  <c r="O1275" i="1"/>
  <c r="M1275" i="1"/>
  <c r="O1271" i="1"/>
  <c r="M1271" i="1"/>
  <c r="O1267" i="1"/>
  <c r="M1267" i="1"/>
  <c r="O1259" i="1"/>
  <c r="M1259" i="1"/>
  <c r="O1255" i="1"/>
  <c r="M1255" i="1"/>
  <c r="O1251" i="1"/>
  <c r="M1251" i="1"/>
  <c r="O1243" i="1"/>
  <c r="M1243" i="1"/>
  <c r="O1239" i="1"/>
  <c r="M1239" i="1"/>
  <c r="O1235" i="1"/>
  <c r="M1235" i="1"/>
  <c r="O1227" i="1"/>
  <c r="M1227" i="1"/>
  <c r="O1223" i="1"/>
  <c r="M1223" i="1"/>
  <c r="O1219" i="1"/>
  <c r="M1219" i="1"/>
  <c r="O1211" i="1"/>
  <c r="M1211" i="1"/>
  <c r="O1207" i="1"/>
  <c r="M1207" i="1"/>
  <c r="O1203" i="1"/>
  <c r="M1203" i="1"/>
  <c r="O1195" i="1"/>
  <c r="M1195" i="1"/>
  <c r="O1191" i="1"/>
  <c r="M1191" i="1"/>
  <c r="O1187" i="1"/>
  <c r="M1187" i="1"/>
  <c r="O1179" i="1"/>
  <c r="M1179" i="1"/>
  <c r="O1175" i="1"/>
  <c r="M1175" i="1"/>
  <c r="O1171" i="1"/>
  <c r="M1171" i="1"/>
  <c r="O1163" i="1"/>
  <c r="M1163" i="1"/>
  <c r="O1159" i="1"/>
  <c r="M1159" i="1"/>
  <c r="O1155" i="1"/>
  <c r="M1155" i="1"/>
  <c r="O1147" i="1"/>
  <c r="M1147" i="1"/>
  <c r="O1143" i="1"/>
  <c r="M1143" i="1"/>
  <c r="O1139" i="1"/>
  <c r="M1139" i="1"/>
  <c r="O1131" i="1"/>
  <c r="M1131" i="1"/>
  <c r="O1127" i="1"/>
  <c r="M1127" i="1"/>
  <c r="O1123" i="1"/>
  <c r="M1123" i="1"/>
  <c r="O1115" i="1"/>
  <c r="M1115" i="1"/>
  <c r="O1111" i="1"/>
  <c r="M1111" i="1"/>
  <c r="O1107" i="1"/>
  <c r="M1107" i="1"/>
  <c r="O1099" i="1"/>
  <c r="M1099" i="1"/>
  <c r="O1095" i="1"/>
  <c r="M1095" i="1"/>
  <c r="O1091" i="1"/>
  <c r="M1091" i="1"/>
  <c r="O1083" i="1"/>
  <c r="M1083" i="1"/>
  <c r="O1079" i="1"/>
  <c r="M1079" i="1"/>
  <c r="O1075" i="1"/>
  <c r="M1075" i="1"/>
  <c r="O1067" i="1"/>
  <c r="M1067" i="1"/>
  <c r="O1063" i="1"/>
  <c r="M1063" i="1"/>
  <c r="O1059" i="1"/>
  <c r="M1059" i="1"/>
  <c r="O1051" i="1"/>
  <c r="M1051" i="1"/>
  <c r="O1047" i="1"/>
  <c r="M1047" i="1"/>
  <c r="O1043" i="1"/>
  <c r="M1043" i="1"/>
  <c r="O1035" i="1"/>
  <c r="M1035" i="1"/>
  <c r="O1031" i="1"/>
  <c r="M1031" i="1"/>
  <c r="O1027" i="1"/>
  <c r="M1027" i="1"/>
  <c r="O1019" i="1"/>
  <c r="M1019" i="1"/>
  <c r="O1015" i="1"/>
  <c r="M1015" i="1"/>
  <c r="O1011" i="1"/>
  <c r="M1011" i="1"/>
  <c r="O1003" i="1"/>
  <c r="M1003" i="1"/>
  <c r="O999" i="1"/>
  <c r="M999" i="1"/>
  <c r="O995" i="1"/>
  <c r="M995" i="1"/>
  <c r="O987" i="1"/>
  <c r="M987" i="1"/>
  <c r="O983" i="1"/>
  <c r="M983" i="1"/>
  <c r="O979" i="1"/>
  <c r="M979" i="1"/>
  <c r="O971" i="1"/>
  <c r="M971" i="1"/>
  <c r="O967" i="1"/>
  <c r="M967" i="1"/>
  <c r="O963" i="1"/>
  <c r="M963" i="1"/>
  <c r="O955" i="1"/>
  <c r="M955" i="1"/>
  <c r="O951" i="1"/>
  <c r="M951" i="1"/>
  <c r="O947" i="1"/>
  <c r="M947" i="1"/>
  <c r="O939" i="1"/>
  <c r="M939" i="1"/>
  <c r="O935" i="1"/>
  <c r="M935" i="1"/>
  <c r="O931" i="1"/>
  <c r="M931" i="1"/>
  <c r="O923" i="1"/>
  <c r="M923" i="1"/>
  <c r="O919" i="1"/>
  <c r="M919" i="1"/>
  <c r="O915" i="1"/>
  <c r="M915" i="1"/>
  <c r="O907" i="1"/>
  <c r="M907" i="1"/>
  <c r="O903" i="1"/>
  <c r="M903" i="1"/>
  <c r="O899" i="1"/>
  <c r="M899" i="1"/>
  <c r="O891" i="1"/>
  <c r="M891" i="1"/>
  <c r="O887" i="1"/>
  <c r="M887" i="1"/>
  <c r="O883" i="1"/>
  <c r="M883" i="1"/>
  <c r="O875" i="1"/>
  <c r="M875" i="1"/>
  <c r="O871" i="1"/>
  <c r="M871" i="1"/>
  <c r="O867" i="1"/>
  <c r="M867" i="1"/>
  <c r="O859" i="1"/>
  <c r="M859" i="1"/>
  <c r="O855" i="1"/>
  <c r="M855" i="1"/>
  <c r="O851" i="1"/>
  <c r="M851" i="1"/>
  <c r="O847" i="1"/>
  <c r="M847" i="1"/>
  <c r="O839" i="1"/>
  <c r="M839" i="1"/>
  <c r="O835" i="1"/>
  <c r="M835" i="1"/>
  <c r="O831" i="1"/>
  <c r="M831" i="1"/>
  <c r="O827" i="1"/>
  <c r="M827" i="1"/>
  <c r="O823" i="1"/>
  <c r="M823" i="1"/>
  <c r="O819" i="1"/>
  <c r="M819" i="1"/>
  <c r="O815" i="1"/>
  <c r="M815" i="1"/>
  <c r="O807" i="1"/>
  <c r="M807" i="1"/>
  <c r="O803" i="1"/>
  <c r="M803" i="1"/>
  <c r="O799" i="1"/>
  <c r="M799" i="1"/>
  <c r="O795" i="1"/>
  <c r="M795" i="1"/>
  <c r="O791" i="1"/>
  <c r="M791" i="1"/>
  <c r="O787" i="1"/>
  <c r="M787" i="1"/>
  <c r="O783" i="1"/>
  <c r="M783" i="1"/>
  <c r="O775" i="1"/>
  <c r="M775" i="1"/>
  <c r="O771" i="1"/>
  <c r="M771" i="1"/>
  <c r="O767" i="1"/>
  <c r="M767" i="1"/>
  <c r="O763" i="1"/>
  <c r="M763" i="1"/>
  <c r="O759" i="1"/>
  <c r="M759" i="1"/>
  <c r="O755" i="1"/>
  <c r="M755" i="1"/>
  <c r="O751" i="1"/>
  <c r="M751" i="1"/>
  <c r="O743" i="1"/>
  <c r="M743" i="1"/>
  <c r="O739" i="1"/>
  <c r="M739" i="1"/>
  <c r="O735" i="1"/>
  <c r="M735" i="1"/>
  <c r="O731" i="1"/>
  <c r="M731" i="1"/>
  <c r="O727" i="1"/>
  <c r="M727" i="1"/>
  <c r="O723" i="1"/>
  <c r="M723" i="1"/>
  <c r="O719" i="1"/>
  <c r="M719" i="1"/>
  <c r="O711" i="1"/>
  <c r="M711" i="1"/>
  <c r="O707" i="1"/>
  <c r="M707" i="1"/>
  <c r="O703" i="1"/>
  <c r="M703" i="1"/>
  <c r="O699" i="1"/>
  <c r="M699" i="1"/>
  <c r="O695" i="1"/>
  <c r="M695" i="1"/>
  <c r="O691" i="1"/>
  <c r="M691" i="1"/>
  <c r="O687" i="1"/>
  <c r="M687" i="1"/>
  <c r="O679" i="1"/>
  <c r="M679" i="1"/>
  <c r="O675" i="1"/>
  <c r="M675" i="1"/>
  <c r="O671" i="1"/>
  <c r="M671" i="1"/>
  <c r="O667" i="1"/>
  <c r="M667" i="1"/>
  <c r="O663" i="1"/>
  <c r="M663" i="1"/>
  <c r="O659" i="1"/>
  <c r="M659" i="1"/>
  <c r="O655" i="1"/>
  <c r="M655" i="1"/>
  <c r="O647" i="1"/>
  <c r="M647" i="1"/>
  <c r="O643" i="1"/>
  <c r="M643" i="1"/>
  <c r="O639" i="1"/>
  <c r="M639" i="1"/>
  <c r="O635" i="1"/>
  <c r="M635" i="1"/>
  <c r="O631" i="1"/>
  <c r="M631" i="1"/>
  <c r="O627" i="1"/>
  <c r="M627" i="1"/>
  <c r="O623" i="1"/>
  <c r="M623" i="1"/>
  <c r="O615" i="1"/>
  <c r="M615" i="1"/>
  <c r="O611" i="1"/>
  <c r="M611" i="1"/>
  <c r="O607" i="1"/>
  <c r="M607" i="1"/>
  <c r="O603" i="1"/>
  <c r="M603" i="1"/>
  <c r="O599" i="1"/>
  <c r="M599" i="1"/>
  <c r="O595" i="1"/>
  <c r="M595" i="1"/>
  <c r="O591" i="1"/>
  <c r="M591" i="1"/>
  <c r="O583" i="1"/>
  <c r="M583" i="1"/>
  <c r="O579" i="1"/>
  <c r="M579" i="1"/>
  <c r="O575" i="1"/>
  <c r="M575" i="1"/>
  <c r="O571" i="1"/>
  <c r="M571" i="1"/>
  <c r="O567" i="1"/>
  <c r="M567" i="1"/>
  <c r="O563" i="1"/>
  <c r="M563" i="1"/>
  <c r="O559" i="1"/>
  <c r="M559" i="1"/>
  <c r="O551" i="1"/>
  <c r="M551" i="1"/>
  <c r="O547" i="1"/>
  <c r="M547" i="1"/>
  <c r="O543" i="1"/>
  <c r="M543" i="1"/>
  <c r="O539" i="1"/>
  <c r="M539" i="1"/>
  <c r="O535" i="1"/>
  <c r="M535" i="1"/>
  <c r="O531" i="1"/>
  <c r="M531" i="1"/>
  <c r="O527" i="1"/>
  <c r="M527" i="1"/>
  <c r="O519" i="1"/>
  <c r="M519" i="1"/>
  <c r="O515" i="1"/>
  <c r="M515" i="1"/>
  <c r="O511" i="1"/>
  <c r="M511" i="1"/>
  <c r="O507" i="1"/>
  <c r="M507" i="1"/>
  <c r="O503" i="1"/>
  <c r="M503" i="1"/>
  <c r="O499" i="1"/>
  <c r="M499" i="1"/>
  <c r="O495" i="1"/>
  <c r="M495" i="1"/>
  <c r="O487" i="1"/>
  <c r="M487" i="1"/>
  <c r="O483" i="1"/>
  <c r="M483" i="1"/>
  <c r="O479" i="1"/>
  <c r="M479" i="1"/>
  <c r="O475" i="1"/>
  <c r="M475" i="1"/>
  <c r="O471" i="1"/>
  <c r="M471" i="1"/>
  <c r="O467" i="1"/>
  <c r="M467" i="1"/>
  <c r="O463" i="1"/>
  <c r="M463" i="1"/>
  <c r="O455" i="1"/>
  <c r="M455" i="1"/>
  <c r="O451" i="1"/>
  <c r="M451" i="1"/>
  <c r="O447" i="1"/>
  <c r="M447" i="1"/>
  <c r="O443" i="1"/>
  <c r="M443" i="1"/>
  <c r="O439" i="1"/>
  <c r="M439" i="1"/>
  <c r="O435" i="1"/>
  <c r="M435" i="1"/>
  <c r="O431" i="1"/>
  <c r="M431" i="1"/>
  <c r="O423" i="1"/>
  <c r="M423" i="1"/>
  <c r="O419" i="1"/>
  <c r="M419" i="1"/>
  <c r="O415" i="1"/>
  <c r="M415" i="1"/>
  <c r="O411" i="1"/>
  <c r="M411" i="1"/>
  <c r="O407" i="1"/>
  <c r="M407" i="1"/>
  <c r="O403" i="1"/>
  <c r="M403" i="1"/>
  <c r="O399" i="1"/>
  <c r="M399" i="1"/>
  <c r="O391" i="1"/>
  <c r="M391" i="1"/>
  <c r="O387" i="1"/>
  <c r="M387" i="1"/>
  <c r="O383" i="1"/>
  <c r="M383" i="1"/>
  <c r="O379" i="1"/>
  <c r="M379" i="1"/>
  <c r="O375" i="1"/>
  <c r="M375" i="1"/>
  <c r="O371" i="1"/>
  <c r="M371" i="1"/>
  <c r="O367" i="1"/>
  <c r="M367" i="1"/>
  <c r="O359" i="1"/>
  <c r="M359" i="1"/>
  <c r="O355" i="1"/>
  <c r="M355" i="1"/>
  <c r="O351" i="1"/>
  <c r="M351" i="1"/>
  <c r="O347" i="1"/>
  <c r="M347" i="1"/>
  <c r="O343" i="1"/>
  <c r="M343" i="1"/>
  <c r="O339" i="1"/>
  <c r="M339" i="1"/>
  <c r="O335" i="1"/>
  <c r="M335" i="1"/>
  <c r="O331" i="1"/>
  <c r="M331" i="1"/>
  <c r="O327" i="1"/>
  <c r="M327" i="1"/>
  <c r="O323" i="1"/>
  <c r="M323" i="1"/>
  <c r="O319" i="1"/>
  <c r="M319" i="1"/>
  <c r="O315" i="1"/>
  <c r="M315" i="1"/>
  <c r="O311" i="1"/>
  <c r="M311" i="1"/>
  <c r="O307" i="1"/>
  <c r="M307" i="1"/>
  <c r="O303" i="1"/>
  <c r="M303" i="1"/>
  <c r="O299" i="1"/>
  <c r="M299" i="1"/>
  <c r="O295" i="1"/>
  <c r="M295" i="1"/>
  <c r="O291" i="1"/>
  <c r="M291" i="1"/>
  <c r="O287" i="1"/>
  <c r="M287" i="1"/>
  <c r="O283" i="1"/>
  <c r="M283" i="1"/>
  <c r="O279" i="1"/>
  <c r="M279" i="1"/>
  <c r="O275" i="1"/>
  <c r="M275" i="1"/>
  <c r="O271" i="1"/>
  <c r="M271" i="1"/>
  <c r="O267" i="1"/>
  <c r="M267" i="1"/>
  <c r="O263" i="1"/>
  <c r="M263" i="1"/>
  <c r="O259" i="1"/>
  <c r="M259" i="1"/>
  <c r="O255" i="1"/>
  <c r="M255" i="1"/>
  <c r="O251" i="1"/>
  <c r="M251" i="1"/>
  <c r="O247" i="1"/>
  <c r="M247" i="1"/>
  <c r="O243" i="1"/>
  <c r="M243" i="1"/>
  <c r="O239" i="1"/>
  <c r="M239" i="1"/>
  <c r="O235" i="1"/>
  <c r="M235" i="1"/>
  <c r="O231" i="1"/>
  <c r="M231" i="1"/>
  <c r="O227" i="1"/>
  <c r="M227" i="1"/>
  <c r="O223" i="1"/>
  <c r="M223" i="1"/>
  <c r="O219" i="1"/>
  <c r="M219" i="1"/>
  <c r="O215" i="1"/>
  <c r="M215" i="1"/>
  <c r="O211" i="1"/>
  <c r="M211" i="1"/>
  <c r="O207" i="1"/>
  <c r="M207" i="1"/>
  <c r="O203" i="1"/>
  <c r="M203" i="1"/>
  <c r="O199" i="1"/>
  <c r="M199" i="1"/>
  <c r="O195" i="1"/>
  <c r="M195" i="1"/>
  <c r="O191" i="1"/>
  <c r="M191" i="1"/>
  <c r="O187" i="1"/>
  <c r="M187" i="1"/>
  <c r="O183" i="1"/>
  <c r="M183" i="1"/>
  <c r="O179" i="1"/>
  <c r="M179" i="1"/>
  <c r="O175" i="1"/>
  <c r="M175" i="1"/>
  <c r="O171" i="1"/>
  <c r="M171" i="1"/>
  <c r="O167" i="1"/>
  <c r="M167" i="1"/>
  <c r="O163" i="1"/>
  <c r="M163" i="1"/>
  <c r="O159" i="1"/>
  <c r="M159" i="1"/>
  <c r="O155" i="1"/>
  <c r="M155" i="1"/>
  <c r="O151" i="1"/>
  <c r="M151" i="1"/>
  <c r="O147" i="1"/>
  <c r="M147" i="1"/>
  <c r="O143" i="1"/>
  <c r="M143" i="1"/>
  <c r="O139" i="1"/>
  <c r="M139" i="1"/>
  <c r="O135" i="1"/>
  <c r="M135" i="1"/>
  <c r="O131" i="1"/>
  <c r="M131" i="1"/>
  <c r="O127" i="1"/>
  <c r="M127" i="1"/>
  <c r="O123" i="1"/>
  <c r="M123" i="1"/>
  <c r="O119" i="1"/>
  <c r="M119" i="1"/>
  <c r="O115" i="1"/>
  <c r="M115" i="1"/>
  <c r="O111" i="1"/>
  <c r="M111" i="1"/>
  <c r="O107" i="1"/>
  <c r="M107" i="1"/>
  <c r="O103" i="1"/>
  <c r="M103" i="1"/>
  <c r="O99" i="1"/>
  <c r="M99" i="1"/>
  <c r="O95" i="1"/>
  <c r="M95" i="1"/>
  <c r="O91" i="1"/>
  <c r="M91" i="1"/>
  <c r="O87" i="1"/>
  <c r="M87" i="1"/>
  <c r="O83" i="1"/>
  <c r="M83" i="1"/>
  <c r="O79" i="1"/>
  <c r="M79" i="1"/>
  <c r="O75" i="1"/>
  <c r="M75" i="1"/>
  <c r="O71" i="1"/>
  <c r="M71" i="1"/>
  <c r="O67" i="1"/>
  <c r="M67" i="1"/>
  <c r="O63" i="1"/>
  <c r="M63" i="1"/>
  <c r="O59" i="1"/>
  <c r="M59" i="1"/>
  <c r="O55" i="1"/>
  <c r="M55" i="1"/>
  <c r="O51" i="1"/>
  <c r="M51" i="1"/>
  <c r="O47" i="1"/>
  <c r="M47" i="1"/>
  <c r="O43" i="1"/>
  <c r="M43" i="1"/>
  <c r="O39" i="1"/>
  <c r="M39" i="1"/>
  <c r="O35" i="1"/>
  <c r="M35" i="1"/>
  <c r="O31" i="1"/>
  <c r="M31" i="1"/>
  <c r="O27" i="1"/>
  <c r="M27" i="1"/>
  <c r="O23" i="1"/>
  <c r="M23" i="1"/>
  <c r="O19" i="1"/>
  <c r="M19" i="1"/>
  <c r="O15" i="1"/>
  <c r="M15" i="1"/>
  <c r="O11" i="1"/>
  <c r="M11" i="1"/>
  <c r="O7" i="1"/>
  <c r="M7" i="1"/>
  <c r="O3" i="1"/>
  <c r="M3" i="1"/>
  <c r="M2210" i="1"/>
  <c r="M2194" i="1"/>
  <c r="M2178" i="1"/>
  <c r="M2162" i="1"/>
  <c r="M2146" i="1"/>
  <c r="M2130" i="1"/>
  <c r="M2114" i="1"/>
  <c r="M2098" i="1"/>
  <c r="M2082" i="1"/>
  <c r="M2066" i="1"/>
  <c r="M2050" i="1"/>
  <c r="M2034" i="1"/>
  <c r="M2018" i="1"/>
  <c r="M2002" i="1"/>
  <c r="M1986" i="1"/>
  <c r="M1970" i="1"/>
  <c r="M1954" i="1"/>
  <c r="M1938" i="1"/>
  <c r="M1922" i="1"/>
  <c r="M1906" i="1"/>
  <c r="M1890" i="1"/>
  <c r="M322" i="1"/>
  <c r="M194" i="1"/>
  <c r="M66" i="1"/>
  <c r="O2214" i="1"/>
  <c r="M2214" i="1"/>
  <c r="O2206" i="1"/>
  <c r="M2206" i="1"/>
  <c r="O2198" i="1"/>
  <c r="M2198" i="1"/>
  <c r="O2190" i="1"/>
  <c r="M2190" i="1"/>
  <c r="O2182" i="1"/>
  <c r="M2182" i="1"/>
  <c r="O2174" i="1"/>
  <c r="M2174" i="1"/>
  <c r="O2166" i="1"/>
  <c r="M2166" i="1"/>
  <c r="O2158" i="1"/>
  <c r="M2158" i="1"/>
  <c r="O2150" i="1"/>
  <c r="M2150" i="1"/>
  <c r="O2142" i="1"/>
  <c r="M2142" i="1"/>
  <c r="O2134" i="1"/>
  <c r="M2134" i="1"/>
  <c r="O2126" i="1"/>
  <c r="M2126" i="1"/>
  <c r="O2118" i="1"/>
  <c r="M2118" i="1"/>
  <c r="O2110" i="1"/>
  <c r="M2110" i="1"/>
  <c r="O2102" i="1"/>
  <c r="M2102" i="1"/>
  <c r="O2094" i="1"/>
  <c r="M2094" i="1"/>
  <c r="O2086" i="1"/>
  <c r="M2086" i="1"/>
  <c r="O2078" i="1"/>
  <c r="M2078" i="1"/>
  <c r="O2070" i="1"/>
  <c r="M2070" i="1"/>
  <c r="O2062" i="1"/>
  <c r="M2062" i="1"/>
  <c r="O2054" i="1"/>
  <c r="M2054" i="1"/>
  <c r="O2046" i="1"/>
  <c r="M2046" i="1"/>
  <c r="O2038" i="1"/>
  <c r="M2038" i="1"/>
  <c r="O2030" i="1"/>
  <c r="M2030" i="1"/>
  <c r="O2022" i="1"/>
  <c r="M2022" i="1"/>
  <c r="O2014" i="1"/>
  <c r="M2014" i="1"/>
  <c r="O2006" i="1"/>
  <c r="M2006" i="1"/>
  <c r="O1998" i="1"/>
  <c r="M1998" i="1"/>
  <c r="O1990" i="1"/>
  <c r="M1990" i="1"/>
  <c r="O1982" i="1"/>
  <c r="M1982" i="1"/>
  <c r="O1974" i="1"/>
  <c r="M1974" i="1"/>
  <c r="O1966" i="1"/>
  <c r="M1966" i="1"/>
  <c r="O1958" i="1"/>
  <c r="M1958" i="1"/>
  <c r="O1950" i="1"/>
  <c r="M1950" i="1"/>
  <c r="O1942" i="1"/>
  <c r="M1942" i="1"/>
  <c r="O1934" i="1"/>
  <c r="M1934" i="1"/>
  <c r="O1926" i="1"/>
  <c r="M1926" i="1"/>
  <c r="O1918" i="1"/>
  <c r="M1918" i="1"/>
  <c r="O1910" i="1"/>
  <c r="M1910" i="1"/>
  <c r="O1902" i="1"/>
  <c r="M1902" i="1"/>
  <c r="O1894" i="1"/>
  <c r="M1894" i="1"/>
  <c r="O1886" i="1"/>
  <c r="M1886" i="1"/>
  <c r="O1878" i="1"/>
  <c r="M1878" i="1"/>
  <c r="O1874" i="1"/>
  <c r="M1874" i="1"/>
  <c r="O1870" i="1"/>
  <c r="M1870" i="1"/>
  <c r="O1866" i="1"/>
  <c r="M1866" i="1"/>
  <c r="O1862" i="1"/>
  <c r="M1862" i="1"/>
  <c r="O1858" i="1"/>
  <c r="M1858" i="1"/>
  <c r="O1854" i="1"/>
  <c r="M1854" i="1"/>
  <c r="O1850" i="1"/>
  <c r="M1850" i="1"/>
  <c r="O1846" i="1"/>
  <c r="M1846" i="1"/>
  <c r="O1842" i="1"/>
  <c r="M1842" i="1"/>
  <c r="O1838" i="1"/>
  <c r="M1838" i="1"/>
  <c r="O1834" i="1"/>
  <c r="M1834" i="1"/>
  <c r="O1830" i="1"/>
  <c r="M1830" i="1"/>
  <c r="O1826" i="1"/>
  <c r="M1826" i="1"/>
  <c r="O1822" i="1"/>
  <c r="M1822" i="1"/>
  <c r="O1818" i="1"/>
  <c r="M1818" i="1"/>
  <c r="O1814" i="1"/>
  <c r="M1814" i="1"/>
  <c r="O1810" i="1"/>
  <c r="M1810" i="1"/>
  <c r="O1806" i="1"/>
  <c r="M1806" i="1"/>
  <c r="O1802" i="1"/>
  <c r="M1802" i="1"/>
  <c r="O1798" i="1"/>
  <c r="M1798" i="1"/>
  <c r="O1794" i="1"/>
  <c r="M1794" i="1"/>
  <c r="O1790" i="1"/>
  <c r="M1790" i="1"/>
  <c r="O1786" i="1"/>
  <c r="M1786" i="1"/>
  <c r="O1782" i="1"/>
  <c r="M1782" i="1"/>
  <c r="O1778" i="1"/>
  <c r="M1778" i="1"/>
  <c r="O1774" i="1"/>
  <c r="M1774" i="1"/>
  <c r="O1770" i="1"/>
  <c r="M1770" i="1"/>
  <c r="O1766" i="1"/>
  <c r="M1766" i="1"/>
  <c r="O1762" i="1"/>
  <c r="M1762" i="1"/>
  <c r="O1758" i="1"/>
  <c r="M1758" i="1"/>
  <c r="O1754" i="1"/>
  <c r="M1754" i="1"/>
  <c r="O1750" i="1"/>
  <c r="M1750" i="1"/>
  <c r="O1746" i="1"/>
  <c r="M1746" i="1"/>
  <c r="O1742" i="1"/>
  <c r="M1742" i="1"/>
  <c r="O1738" i="1"/>
  <c r="M1738" i="1"/>
  <c r="O1734" i="1"/>
  <c r="M1734" i="1"/>
  <c r="O1730" i="1"/>
  <c r="M1730" i="1"/>
  <c r="O1726" i="1"/>
  <c r="M1726" i="1"/>
  <c r="O1722" i="1"/>
  <c r="M1722" i="1"/>
  <c r="O1718" i="1"/>
  <c r="M1718" i="1"/>
  <c r="O1714" i="1"/>
  <c r="M1714" i="1"/>
  <c r="O1710" i="1"/>
  <c r="M1710" i="1"/>
  <c r="O1706" i="1"/>
  <c r="M1706" i="1"/>
  <c r="O1702" i="1"/>
  <c r="M1702" i="1"/>
  <c r="O1698" i="1"/>
  <c r="M1698" i="1"/>
  <c r="O1694" i="1"/>
  <c r="M1694" i="1"/>
  <c r="O1690" i="1"/>
  <c r="M1690" i="1"/>
  <c r="O1686" i="1"/>
  <c r="M1686" i="1"/>
  <c r="O1682" i="1"/>
  <c r="M1682" i="1"/>
  <c r="O1678" i="1"/>
  <c r="M1678" i="1"/>
  <c r="O1674" i="1"/>
  <c r="M1674" i="1"/>
  <c r="O1670" i="1"/>
  <c r="M1670" i="1"/>
  <c r="O1666" i="1"/>
  <c r="M1666" i="1"/>
  <c r="O1662" i="1"/>
  <c r="M1662" i="1"/>
  <c r="O1658" i="1"/>
  <c r="M1658" i="1"/>
  <c r="O1654" i="1"/>
  <c r="M1654" i="1"/>
  <c r="O1650" i="1"/>
  <c r="M1650" i="1"/>
  <c r="O1646" i="1"/>
  <c r="M1646" i="1"/>
  <c r="O1642" i="1"/>
  <c r="M1642" i="1"/>
  <c r="O1638" i="1"/>
  <c r="M1638" i="1"/>
  <c r="O1634" i="1"/>
  <c r="M1634" i="1"/>
  <c r="O1630" i="1"/>
  <c r="M1630" i="1"/>
  <c r="O1626" i="1"/>
  <c r="M1626" i="1"/>
  <c r="O1622" i="1"/>
  <c r="M1622" i="1"/>
  <c r="O1618" i="1"/>
  <c r="M1618" i="1"/>
  <c r="O1614" i="1"/>
  <c r="M1614" i="1"/>
  <c r="O1610" i="1"/>
  <c r="M1610" i="1"/>
  <c r="O1606" i="1"/>
  <c r="M1606" i="1"/>
  <c r="O1602" i="1"/>
  <c r="M1602" i="1"/>
  <c r="O1598" i="1"/>
  <c r="M1598" i="1"/>
  <c r="O1594" i="1"/>
  <c r="M1594" i="1"/>
  <c r="O1590" i="1"/>
  <c r="M1590" i="1"/>
  <c r="O1586" i="1"/>
  <c r="M1586" i="1"/>
  <c r="O1582" i="1"/>
  <c r="M1582" i="1"/>
  <c r="O1578" i="1"/>
  <c r="M1578" i="1"/>
  <c r="O1574" i="1"/>
  <c r="M1574" i="1"/>
  <c r="O1570" i="1"/>
  <c r="M1570" i="1"/>
  <c r="O1566" i="1"/>
  <c r="M1566" i="1"/>
  <c r="O1562" i="1"/>
  <c r="M1562" i="1"/>
  <c r="O1558" i="1"/>
  <c r="M1558" i="1"/>
  <c r="O1554" i="1"/>
  <c r="M1554" i="1"/>
  <c r="O1550" i="1"/>
  <c r="M1550" i="1"/>
  <c r="O1546" i="1"/>
  <c r="M1546" i="1"/>
  <c r="O1542" i="1"/>
  <c r="M1542" i="1"/>
  <c r="O1538" i="1"/>
  <c r="M1538" i="1"/>
  <c r="O1534" i="1"/>
  <c r="M1534" i="1"/>
  <c r="O1530" i="1"/>
  <c r="M1530" i="1"/>
  <c r="O1526" i="1"/>
  <c r="M1526" i="1"/>
  <c r="O1522" i="1"/>
  <c r="M1522" i="1"/>
  <c r="O1518" i="1"/>
  <c r="M1518" i="1"/>
  <c r="O1514" i="1"/>
  <c r="M1514" i="1"/>
  <c r="O1510" i="1"/>
  <c r="M1510" i="1"/>
  <c r="O1506" i="1"/>
  <c r="M1506" i="1"/>
  <c r="O1502" i="1"/>
  <c r="M1502" i="1"/>
  <c r="O1498" i="1"/>
  <c r="M1498" i="1"/>
  <c r="O1494" i="1"/>
  <c r="M1494" i="1"/>
  <c r="O1490" i="1"/>
  <c r="M1490" i="1"/>
  <c r="O1486" i="1"/>
  <c r="M1486" i="1"/>
  <c r="O1482" i="1"/>
  <c r="M1482" i="1"/>
  <c r="O1478" i="1"/>
  <c r="M1478" i="1"/>
  <c r="O1474" i="1"/>
  <c r="M1474" i="1"/>
  <c r="O1470" i="1"/>
  <c r="M1470" i="1"/>
  <c r="O1466" i="1"/>
  <c r="M1466" i="1"/>
  <c r="O1462" i="1"/>
  <c r="M1462" i="1"/>
  <c r="O1458" i="1"/>
  <c r="M1458" i="1"/>
  <c r="O1454" i="1"/>
  <c r="M1454" i="1"/>
  <c r="O1450" i="1"/>
  <c r="M1450" i="1"/>
  <c r="O1446" i="1"/>
  <c r="M1446" i="1"/>
  <c r="O1442" i="1"/>
  <c r="M1442" i="1"/>
  <c r="O1438" i="1"/>
  <c r="M1438" i="1"/>
  <c r="O1434" i="1"/>
  <c r="M1434" i="1"/>
  <c r="O1430" i="1"/>
  <c r="M1430" i="1"/>
  <c r="O1426" i="1"/>
  <c r="M1426" i="1"/>
  <c r="O1422" i="1"/>
  <c r="M1422" i="1"/>
  <c r="O1418" i="1"/>
  <c r="M1418" i="1"/>
  <c r="O1414" i="1"/>
  <c r="M1414" i="1"/>
  <c r="O1410" i="1"/>
  <c r="M1410" i="1"/>
  <c r="O1406" i="1"/>
  <c r="M1406" i="1"/>
  <c r="O1402" i="1"/>
  <c r="M1402" i="1"/>
  <c r="O1398" i="1"/>
  <c r="M1398" i="1"/>
  <c r="O1394" i="1"/>
  <c r="M1394" i="1"/>
  <c r="O1390" i="1"/>
  <c r="M1390" i="1"/>
  <c r="O1386" i="1"/>
  <c r="M1386" i="1"/>
  <c r="O1382" i="1"/>
  <c r="M1382" i="1"/>
  <c r="O1378" i="1"/>
  <c r="M1378" i="1"/>
  <c r="O1374" i="1"/>
  <c r="M1374" i="1"/>
  <c r="O1370" i="1"/>
  <c r="M1370" i="1"/>
  <c r="O1366" i="1"/>
  <c r="M1366" i="1"/>
  <c r="O1362" i="1"/>
  <c r="M1362" i="1"/>
  <c r="O1358" i="1"/>
  <c r="M1358" i="1"/>
  <c r="O1354" i="1"/>
  <c r="M1354" i="1"/>
  <c r="O1350" i="1"/>
  <c r="M1350" i="1"/>
  <c r="O1346" i="1"/>
  <c r="M1346" i="1"/>
  <c r="O1342" i="1"/>
  <c r="M1342" i="1"/>
  <c r="O1338" i="1"/>
  <c r="M1338" i="1"/>
  <c r="O1334" i="1"/>
  <c r="M1334" i="1"/>
  <c r="O1330" i="1"/>
  <c r="M1330" i="1"/>
  <c r="O1326" i="1"/>
  <c r="M1326" i="1"/>
  <c r="O1322" i="1"/>
  <c r="M1322" i="1"/>
  <c r="O1318" i="1"/>
  <c r="M1318" i="1"/>
  <c r="O1314" i="1"/>
  <c r="M1314" i="1"/>
  <c r="O1310" i="1"/>
  <c r="M1310" i="1"/>
  <c r="O1306" i="1"/>
  <c r="M1306" i="1"/>
  <c r="O1302" i="1"/>
  <c r="M1302" i="1"/>
  <c r="O1298" i="1"/>
  <c r="M1298" i="1"/>
  <c r="O1294" i="1"/>
  <c r="M1294" i="1"/>
  <c r="O1290" i="1"/>
  <c r="M1290" i="1"/>
  <c r="O1286" i="1"/>
  <c r="M1286" i="1"/>
  <c r="O1282" i="1"/>
  <c r="M1282" i="1"/>
  <c r="O1278" i="1"/>
  <c r="M1278" i="1"/>
  <c r="O1274" i="1"/>
  <c r="M1274" i="1"/>
  <c r="O1270" i="1"/>
  <c r="M1270" i="1"/>
  <c r="O1266" i="1"/>
  <c r="M1266" i="1"/>
  <c r="O1262" i="1"/>
  <c r="M1262" i="1"/>
  <c r="O1258" i="1"/>
  <c r="M1258" i="1"/>
  <c r="O1254" i="1"/>
  <c r="M1254" i="1"/>
  <c r="O1250" i="1"/>
  <c r="M1250" i="1"/>
  <c r="O1246" i="1"/>
  <c r="M1246" i="1"/>
  <c r="O1242" i="1"/>
  <c r="M1242" i="1"/>
  <c r="O1238" i="1"/>
  <c r="M1238" i="1"/>
  <c r="O1234" i="1"/>
  <c r="M1234" i="1"/>
  <c r="O1230" i="1"/>
  <c r="M1230" i="1"/>
  <c r="O1226" i="1"/>
  <c r="M1226" i="1"/>
  <c r="O1222" i="1"/>
  <c r="M1222" i="1"/>
  <c r="O1218" i="1"/>
  <c r="M1218" i="1"/>
  <c r="O1214" i="1"/>
  <c r="M1214" i="1"/>
  <c r="O1210" i="1"/>
  <c r="M1210" i="1"/>
  <c r="O1206" i="1"/>
  <c r="M1206" i="1"/>
  <c r="O1202" i="1"/>
  <c r="M1202" i="1"/>
  <c r="O1198" i="1"/>
  <c r="M1198" i="1"/>
  <c r="O1194" i="1"/>
  <c r="M1194" i="1"/>
  <c r="O1190" i="1"/>
  <c r="M1190" i="1"/>
  <c r="O1186" i="1"/>
  <c r="M1186" i="1"/>
  <c r="O1182" i="1"/>
  <c r="M1182" i="1"/>
  <c r="O1178" i="1"/>
  <c r="M1178" i="1"/>
  <c r="O1174" i="1"/>
  <c r="M1174" i="1"/>
  <c r="O1170" i="1"/>
  <c r="M1170" i="1"/>
  <c r="O1166" i="1"/>
  <c r="M1166" i="1"/>
  <c r="O1162" i="1"/>
  <c r="M1162" i="1"/>
  <c r="O1158" i="1"/>
  <c r="M1158" i="1"/>
  <c r="O1154" i="1"/>
  <c r="M1154" i="1"/>
  <c r="O1150" i="1"/>
  <c r="M1150" i="1"/>
  <c r="O1146" i="1"/>
  <c r="M1146" i="1"/>
  <c r="O1142" i="1"/>
  <c r="M1142" i="1"/>
  <c r="O1138" i="1"/>
  <c r="M1138" i="1"/>
  <c r="O1134" i="1"/>
  <c r="M1134" i="1"/>
  <c r="O1130" i="1"/>
  <c r="M1130" i="1"/>
  <c r="O1126" i="1"/>
  <c r="M1126" i="1"/>
  <c r="O1122" i="1"/>
  <c r="M1122" i="1"/>
  <c r="O1118" i="1"/>
  <c r="M1118" i="1"/>
  <c r="O1114" i="1"/>
  <c r="M1114" i="1"/>
  <c r="O1110" i="1"/>
  <c r="M1110" i="1"/>
  <c r="O1106" i="1"/>
  <c r="M1106" i="1"/>
  <c r="O1102" i="1"/>
  <c r="M1102" i="1"/>
  <c r="O1098" i="1"/>
  <c r="M1098" i="1"/>
  <c r="O1094" i="1"/>
  <c r="M1094" i="1"/>
  <c r="O1090" i="1"/>
  <c r="M1090" i="1"/>
  <c r="O1086" i="1"/>
  <c r="M1086" i="1"/>
  <c r="O1082" i="1"/>
  <c r="M1082" i="1"/>
  <c r="O1078" i="1"/>
  <c r="M1078" i="1"/>
  <c r="O1074" i="1"/>
  <c r="M1074" i="1"/>
  <c r="O1070" i="1"/>
  <c r="M1070" i="1"/>
  <c r="O1066" i="1"/>
  <c r="M1066" i="1"/>
  <c r="O1062" i="1"/>
  <c r="M1062" i="1"/>
  <c r="O1058" i="1"/>
  <c r="M1058" i="1"/>
  <c r="O1054" i="1"/>
  <c r="M1054" i="1"/>
  <c r="O1050" i="1"/>
  <c r="M1050" i="1"/>
  <c r="O1046" i="1"/>
  <c r="M1046" i="1"/>
  <c r="O1042" i="1"/>
  <c r="M1042" i="1"/>
  <c r="O1038" i="1"/>
  <c r="M1038" i="1"/>
  <c r="O1034" i="1"/>
  <c r="M1034" i="1"/>
  <c r="O1030" i="1"/>
  <c r="M1030" i="1"/>
  <c r="O1026" i="1"/>
  <c r="M1026" i="1"/>
  <c r="O1022" i="1"/>
  <c r="M1022" i="1"/>
  <c r="O1018" i="1"/>
  <c r="M1018" i="1"/>
  <c r="O1014" i="1"/>
  <c r="M1014" i="1"/>
  <c r="O1010" i="1"/>
  <c r="M1010" i="1"/>
  <c r="O1006" i="1"/>
  <c r="M1006" i="1"/>
  <c r="O1002" i="1"/>
  <c r="M1002" i="1"/>
  <c r="O998" i="1"/>
  <c r="M998" i="1"/>
  <c r="O994" i="1"/>
  <c r="M994" i="1"/>
  <c r="O990" i="1"/>
  <c r="M990" i="1"/>
  <c r="O986" i="1"/>
  <c r="M986" i="1"/>
  <c r="O982" i="1"/>
  <c r="M982" i="1"/>
  <c r="O978" i="1"/>
  <c r="M978" i="1"/>
  <c r="O974" i="1"/>
  <c r="M974" i="1"/>
  <c r="O970" i="1"/>
  <c r="M970" i="1"/>
  <c r="O966" i="1"/>
  <c r="M966" i="1"/>
  <c r="O962" i="1"/>
  <c r="M962" i="1"/>
  <c r="O958" i="1"/>
  <c r="M958" i="1"/>
  <c r="O954" i="1"/>
  <c r="M954" i="1"/>
  <c r="O950" i="1"/>
  <c r="M950" i="1"/>
  <c r="O946" i="1"/>
  <c r="M946" i="1"/>
  <c r="O942" i="1"/>
  <c r="M942" i="1"/>
  <c r="O938" i="1"/>
  <c r="M938" i="1"/>
  <c r="O934" i="1"/>
  <c r="M934" i="1"/>
  <c r="O930" i="1"/>
  <c r="M930" i="1"/>
  <c r="O926" i="1"/>
  <c r="M926" i="1"/>
  <c r="O922" i="1"/>
  <c r="M922" i="1"/>
  <c r="O918" i="1"/>
  <c r="M918" i="1"/>
  <c r="O914" i="1"/>
  <c r="M914" i="1"/>
  <c r="O910" i="1"/>
  <c r="M910" i="1"/>
  <c r="O906" i="1"/>
  <c r="M906" i="1"/>
  <c r="O902" i="1"/>
  <c r="M902" i="1"/>
  <c r="O898" i="1"/>
  <c r="M898" i="1"/>
  <c r="O894" i="1"/>
  <c r="M894" i="1"/>
  <c r="O890" i="1"/>
  <c r="M890" i="1"/>
  <c r="O886" i="1"/>
  <c r="M886" i="1"/>
  <c r="O882" i="1"/>
  <c r="M882" i="1"/>
  <c r="O878" i="1"/>
  <c r="M878" i="1"/>
  <c r="O874" i="1"/>
  <c r="M874" i="1"/>
  <c r="O870" i="1"/>
  <c r="M870" i="1"/>
  <c r="O866" i="1"/>
  <c r="M866" i="1"/>
  <c r="O862" i="1"/>
  <c r="M862" i="1"/>
  <c r="O858" i="1"/>
  <c r="M858" i="1"/>
  <c r="O854" i="1"/>
  <c r="M854" i="1"/>
  <c r="O850" i="1"/>
  <c r="M850" i="1"/>
  <c r="O846" i="1"/>
  <c r="M846" i="1"/>
  <c r="O842" i="1"/>
  <c r="M842" i="1"/>
  <c r="O838" i="1"/>
  <c r="M838" i="1"/>
  <c r="O834" i="1"/>
  <c r="M834" i="1"/>
  <c r="O830" i="1"/>
  <c r="M830" i="1"/>
  <c r="O826" i="1"/>
  <c r="M826" i="1"/>
  <c r="O822" i="1"/>
  <c r="M822" i="1"/>
  <c r="O818" i="1"/>
  <c r="M818" i="1"/>
  <c r="O814" i="1"/>
  <c r="M814" i="1"/>
  <c r="O810" i="1"/>
  <c r="M810" i="1"/>
  <c r="O806" i="1"/>
  <c r="M806" i="1"/>
  <c r="O802" i="1"/>
  <c r="M802" i="1"/>
  <c r="O798" i="1"/>
  <c r="M798" i="1"/>
  <c r="O794" i="1"/>
  <c r="M794" i="1"/>
  <c r="O790" i="1"/>
  <c r="M790" i="1"/>
  <c r="O786" i="1"/>
  <c r="M786" i="1"/>
  <c r="O782" i="1"/>
  <c r="M782" i="1"/>
  <c r="O778" i="1"/>
  <c r="M778" i="1"/>
  <c r="O774" i="1"/>
  <c r="M774" i="1"/>
  <c r="O770" i="1"/>
  <c r="M770" i="1"/>
  <c r="O766" i="1"/>
  <c r="M766" i="1"/>
  <c r="O762" i="1"/>
  <c r="M762" i="1"/>
  <c r="O758" i="1"/>
  <c r="M758" i="1"/>
  <c r="O754" i="1"/>
  <c r="M754" i="1"/>
  <c r="O750" i="1"/>
  <c r="M750" i="1"/>
  <c r="O746" i="1"/>
  <c r="M746" i="1"/>
  <c r="O742" i="1"/>
  <c r="M742" i="1"/>
  <c r="O738" i="1"/>
  <c r="M738" i="1"/>
  <c r="O734" i="1"/>
  <c r="M734" i="1"/>
  <c r="O730" i="1"/>
  <c r="M730" i="1"/>
  <c r="O726" i="1"/>
  <c r="M726" i="1"/>
  <c r="O722" i="1"/>
  <c r="M722" i="1"/>
  <c r="O718" i="1"/>
  <c r="M718" i="1"/>
  <c r="O714" i="1"/>
  <c r="M714" i="1"/>
  <c r="O710" i="1"/>
  <c r="M710" i="1"/>
  <c r="O706" i="1"/>
  <c r="M706" i="1"/>
  <c r="O702" i="1"/>
  <c r="M702" i="1"/>
  <c r="O698" i="1"/>
  <c r="M698" i="1"/>
  <c r="O694" i="1"/>
  <c r="M694" i="1"/>
  <c r="O690" i="1"/>
  <c r="M690" i="1"/>
  <c r="O686" i="1"/>
  <c r="M686" i="1"/>
  <c r="O682" i="1"/>
  <c r="M682" i="1"/>
  <c r="O678" i="1"/>
  <c r="M678" i="1"/>
  <c r="O674" i="1"/>
  <c r="M674" i="1"/>
  <c r="O670" i="1"/>
  <c r="M670" i="1"/>
  <c r="O666" i="1"/>
  <c r="M666" i="1"/>
  <c r="O662" i="1"/>
  <c r="M662" i="1"/>
  <c r="O658" i="1"/>
  <c r="M658" i="1"/>
  <c r="O654" i="1"/>
  <c r="M654" i="1"/>
  <c r="O650" i="1"/>
  <c r="M650" i="1"/>
  <c r="O646" i="1"/>
  <c r="M646" i="1"/>
  <c r="O642" i="1"/>
  <c r="M642" i="1"/>
  <c r="O638" i="1"/>
  <c r="M638" i="1"/>
  <c r="O634" i="1"/>
  <c r="M634" i="1"/>
  <c r="O630" i="1"/>
  <c r="M630" i="1"/>
  <c r="O626" i="1"/>
  <c r="M626" i="1"/>
  <c r="O622" i="1"/>
  <c r="M622" i="1"/>
  <c r="O618" i="1"/>
  <c r="M618" i="1"/>
  <c r="O614" i="1"/>
  <c r="M614" i="1"/>
  <c r="O610" i="1"/>
  <c r="M610" i="1"/>
  <c r="O606" i="1"/>
  <c r="M606" i="1"/>
  <c r="O602" i="1"/>
  <c r="M602" i="1"/>
  <c r="O598" i="1"/>
  <c r="M598" i="1"/>
  <c r="O594" i="1"/>
  <c r="M594" i="1"/>
  <c r="O590" i="1"/>
  <c r="M590" i="1"/>
  <c r="O586" i="1"/>
  <c r="M586" i="1"/>
  <c r="O582" i="1"/>
  <c r="M582" i="1"/>
  <c r="O578" i="1"/>
  <c r="M578" i="1"/>
  <c r="O574" i="1"/>
  <c r="M574" i="1"/>
  <c r="O570" i="1"/>
  <c r="M570" i="1"/>
  <c r="O566" i="1"/>
  <c r="M566" i="1"/>
  <c r="O562" i="1"/>
  <c r="M562" i="1"/>
  <c r="O558" i="1"/>
  <c r="M558" i="1"/>
  <c r="O554" i="1"/>
  <c r="M554" i="1"/>
  <c r="O550" i="1"/>
  <c r="M550" i="1"/>
  <c r="O546" i="1"/>
  <c r="M546" i="1"/>
  <c r="O542" i="1"/>
  <c r="M542" i="1"/>
  <c r="O538" i="1"/>
  <c r="M538" i="1"/>
  <c r="O534" i="1"/>
  <c r="M534" i="1"/>
  <c r="O530" i="1"/>
  <c r="M530" i="1"/>
  <c r="O526" i="1"/>
  <c r="M526" i="1"/>
  <c r="O522" i="1"/>
  <c r="M522" i="1"/>
  <c r="O518" i="1"/>
  <c r="M518" i="1"/>
  <c r="O514" i="1"/>
  <c r="M514" i="1"/>
  <c r="O510" i="1"/>
  <c r="M510" i="1"/>
  <c r="O506" i="1"/>
  <c r="M506" i="1"/>
  <c r="O502" i="1"/>
  <c r="M502" i="1"/>
  <c r="O498" i="1"/>
  <c r="M498" i="1"/>
  <c r="O494" i="1"/>
  <c r="M494" i="1"/>
  <c r="O490" i="1"/>
  <c r="M490" i="1"/>
  <c r="O486" i="1"/>
  <c r="M486" i="1"/>
  <c r="O482" i="1"/>
  <c r="M482" i="1"/>
  <c r="O478" i="1"/>
  <c r="M478" i="1"/>
  <c r="O474" i="1"/>
  <c r="M474" i="1"/>
  <c r="O470" i="1"/>
  <c r="M470" i="1"/>
  <c r="O466" i="1"/>
  <c r="M466" i="1"/>
  <c r="O462" i="1"/>
  <c r="M462" i="1"/>
  <c r="O458" i="1"/>
  <c r="M458" i="1"/>
  <c r="O454" i="1"/>
  <c r="M454" i="1"/>
  <c r="O450" i="1"/>
  <c r="M450" i="1"/>
  <c r="O446" i="1"/>
  <c r="M446" i="1"/>
  <c r="O442" i="1"/>
  <c r="M442" i="1"/>
  <c r="O438" i="1"/>
  <c r="M438" i="1"/>
  <c r="O434" i="1"/>
  <c r="M434" i="1"/>
  <c r="O430" i="1"/>
  <c r="M430" i="1"/>
  <c r="O426" i="1"/>
  <c r="M426" i="1"/>
  <c r="O422" i="1"/>
  <c r="M422" i="1"/>
  <c r="O418" i="1"/>
  <c r="M418" i="1"/>
  <c r="O414" i="1"/>
  <c r="M414" i="1"/>
  <c r="O410" i="1"/>
  <c r="M410" i="1"/>
  <c r="O406" i="1"/>
  <c r="M406" i="1"/>
  <c r="O402" i="1"/>
  <c r="M402" i="1"/>
  <c r="O398" i="1"/>
  <c r="M398" i="1"/>
  <c r="O394" i="1"/>
  <c r="M394" i="1"/>
  <c r="O390" i="1"/>
  <c r="M390" i="1"/>
  <c r="O386" i="1"/>
  <c r="M386" i="1"/>
  <c r="O382" i="1"/>
  <c r="M382" i="1"/>
  <c r="O378" i="1"/>
  <c r="M378" i="1"/>
  <c r="O374" i="1"/>
  <c r="M374" i="1"/>
  <c r="O370" i="1"/>
  <c r="M370" i="1"/>
  <c r="O366" i="1"/>
  <c r="M366" i="1"/>
  <c r="O362" i="1"/>
  <c r="M362" i="1"/>
  <c r="O358" i="1"/>
  <c r="M358" i="1"/>
  <c r="O354" i="1"/>
  <c r="M354" i="1"/>
  <c r="O350" i="1"/>
  <c r="M350" i="1"/>
  <c r="O346" i="1"/>
  <c r="M346" i="1"/>
  <c r="O342" i="1"/>
  <c r="M342" i="1"/>
  <c r="O338" i="1"/>
  <c r="M338" i="1"/>
  <c r="O334" i="1"/>
  <c r="M334" i="1"/>
  <c r="O330" i="1"/>
  <c r="M330" i="1"/>
  <c r="O326" i="1"/>
  <c r="M326" i="1"/>
  <c r="O318" i="1"/>
  <c r="M318" i="1"/>
  <c r="O314" i="1"/>
  <c r="M314" i="1"/>
  <c r="O310" i="1"/>
  <c r="M310" i="1"/>
  <c r="O306" i="1"/>
  <c r="M306" i="1"/>
  <c r="O302" i="1"/>
  <c r="M302" i="1"/>
  <c r="O298" i="1"/>
  <c r="M298" i="1"/>
  <c r="O294" i="1"/>
  <c r="M294" i="1"/>
  <c r="O290" i="1"/>
  <c r="M290" i="1"/>
  <c r="O286" i="1"/>
  <c r="M286" i="1"/>
  <c r="O282" i="1"/>
  <c r="M282" i="1"/>
  <c r="O278" i="1"/>
  <c r="M278" i="1"/>
  <c r="O274" i="1"/>
  <c r="M274" i="1"/>
  <c r="O270" i="1"/>
  <c r="M270" i="1"/>
  <c r="O266" i="1"/>
  <c r="M266" i="1"/>
  <c r="O262" i="1"/>
  <c r="M262" i="1"/>
  <c r="O254" i="1"/>
  <c r="M254" i="1"/>
  <c r="O250" i="1"/>
  <c r="M250" i="1"/>
  <c r="O246" i="1"/>
  <c r="M246" i="1"/>
  <c r="O242" i="1"/>
  <c r="M242" i="1"/>
  <c r="O238" i="1"/>
  <c r="M238" i="1"/>
  <c r="O234" i="1"/>
  <c r="M234" i="1"/>
  <c r="O230" i="1"/>
  <c r="M230" i="1"/>
  <c r="O226" i="1"/>
  <c r="M226" i="1"/>
  <c r="O222" i="1"/>
  <c r="M222" i="1"/>
  <c r="O218" i="1"/>
  <c r="M218" i="1"/>
  <c r="O214" i="1"/>
  <c r="M214" i="1"/>
  <c r="O210" i="1"/>
  <c r="M210" i="1"/>
  <c r="O206" i="1"/>
  <c r="M206" i="1"/>
  <c r="O202" i="1"/>
  <c r="M202" i="1"/>
  <c r="O198" i="1"/>
  <c r="M198" i="1"/>
  <c r="O190" i="1"/>
  <c r="M190" i="1"/>
  <c r="O186" i="1"/>
  <c r="M186" i="1"/>
  <c r="O182" i="1"/>
  <c r="M182" i="1"/>
  <c r="O178" i="1"/>
  <c r="M178" i="1"/>
  <c r="O174" i="1"/>
  <c r="M174" i="1"/>
  <c r="O170" i="1"/>
  <c r="M170" i="1"/>
  <c r="O166" i="1"/>
  <c r="M166" i="1"/>
  <c r="O162" i="1"/>
  <c r="M162" i="1"/>
  <c r="O158" i="1"/>
  <c r="M158" i="1"/>
  <c r="O154" i="1"/>
  <c r="M154" i="1"/>
  <c r="O150" i="1"/>
  <c r="M150" i="1"/>
  <c r="O146" i="1"/>
  <c r="M146" i="1"/>
  <c r="O142" i="1"/>
  <c r="M142" i="1"/>
  <c r="O138" i="1"/>
  <c r="M138" i="1"/>
  <c r="O134" i="1"/>
  <c r="M134" i="1"/>
  <c r="O126" i="1"/>
  <c r="M126" i="1"/>
  <c r="O122" i="1"/>
  <c r="M122" i="1"/>
  <c r="O118" i="1"/>
  <c r="M118" i="1"/>
  <c r="O114" i="1"/>
  <c r="M114" i="1"/>
  <c r="O110" i="1"/>
  <c r="M110" i="1"/>
  <c r="O106" i="1"/>
  <c r="M106" i="1"/>
  <c r="O102" i="1"/>
  <c r="M102" i="1"/>
  <c r="O98" i="1"/>
  <c r="M98" i="1"/>
  <c r="O94" i="1"/>
  <c r="M94" i="1"/>
  <c r="O90" i="1"/>
  <c r="M90" i="1"/>
  <c r="O86" i="1"/>
  <c r="M86" i="1"/>
  <c r="O82" i="1"/>
  <c r="M82" i="1"/>
  <c r="O78" i="1"/>
  <c r="M78" i="1"/>
  <c r="O74" i="1"/>
  <c r="M74" i="1"/>
  <c r="O70" i="1"/>
  <c r="M70" i="1"/>
  <c r="O62" i="1"/>
  <c r="M62" i="1"/>
  <c r="O58" i="1"/>
  <c r="M58" i="1"/>
  <c r="O54" i="1"/>
  <c r="M54" i="1"/>
  <c r="O50" i="1"/>
  <c r="M50" i="1"/>
  <c r="O46" i="1"/>
  <c r="M46" i="1"/>
  <c r="O42" i="1"/>
  <c r="M42" i="1"/>
  <c r="O38" i="1"/>
  <c r="M38" i="1"/>
  <c r="O34" i="1"/>
  <c r="M34" i="1"/>
  <c r="O30" i="1"/>
  <c r="M30" i="1"/>
  <c r="O26" i="1"/>
  <c r="M26" i="1"/>
  <c r="O22" i="1"/>
  <c r="M22" i="1"/>
  <c r="O18" i="1"/>
  <c r="M18" i="1"/>
  <c r="O14" i="1"/>
  <c r="M14" i="1"/>
  <c r="O10" i="1"/>
  <c r="M10" i="1"/>
  <c r="O6" i="1"/>
  <c r="M6" i="1"/>
  <c r="M1871" i="1"/>
  <c r="M1839" i="1"/>
  <c r="M1807" i="1"/>
  <c r="M1775" i="1"/>
  <c r="M1743" i="1"/>
  <c r="M1711" i="1"/>
  <c r="M1679" i="1"/>
  <c r="M1647" i="1"/>
  <c r="M1615" i="1"/>
  <c r="M1583" i="1"/>
  <c r="M1551" i="1"/>
  <c r="M1519" i="1"/>
  <c r="M1487" i="1"/>
  <c r="M1455" i="1"/>
  <c r="M1423" i="1"/>
  <c r="M1391" i="1"/>
  <c r="M1359" i="1"/>
  <c r="M1327" i="1"/>
  <c r="M1295" i="1"/>
  <c r="M1263" i="1"/>
  <c r="M1231" i="1"/>
  <c r="M1199" i="1"/>
  <c r="M1167" i="1"/>
  <c r="M1135" i="1"/>
  <c r="M1103" i="1"/>
  <c r="M1071" i="1"/>
  <c r="M1039" i="1"/>
  <c r="M1007" i="1"/>
  <c r="M975" i="1"/>
  <c r="M943" i="1"/>
  <c r="M911" i="1"/>
  <c r="M879" i="1"/>
  <c r="M843" i="1"/>
  <c r="M779" i="1"/>
  <c r="M715" i="1"/>
  <c r="M651" i="1"/>
  <c r="M587" i="1"/>
  <c r="M523" i="1"/>
  <c r="M459" i="1"/>
  <c r="M395" i="1"/>
  <c r="B9" i="8"/>
  <c r="B8" i="8"/>
  <c r="B7" i="8"/>
  <c r="C1" i="8"/>
  <c r="M4" i="8" l="1"/>
  <c r="O2" i="1"/>
  <c r="P4" i="8" s="1"/>
  <c r="O4" i="8"/>
  <c r="M2" i="1"/>
  <c r="N4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B27D5-D5BF-47C4-80D7-C0E4291C392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5F1A3C-40CF-448F-B64B-BBC4B67E68D2}" name="WorksheetConnection_Adidas US Sales Datasets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AdidasUSSalesDatasets.xlsxTabla21"/>
        </x15:connection>
      </ext>
    </extLst>
  </connection>
  <connection id="3" xr16:uid="{1BE8CADF-C5A4-42DC-A505-4F96DF64D609}" name="WorksheetConnection_Adidas US Sales Datasets.xlsx!Tabla2[Retailer]" type="102" refreshedVersion="8" minRefreshableVersion="5">
    <extLst>
      <ext xmlns:x15="http://schemas.microsoft.com/office/spreadsheetml/2010/11/main" uri="{DE250136-89BD-433C-8126-D09CA5730AF9}">
        <x15:connection id="Tabla2 Retailer" autoDelete="1">
          <x15:rangePr sourceName="_xlcn.WorksheetConnection_AdidasUSSalesDatasets.xlsxTabla2Retailer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<sst xmlns="http://schemas.openxmlformats.org/spreadsheetml/2006/main" count="58268" uniqueCount="180">
  <si>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</si>
  <si>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</si>
  <si>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</si>
  <si>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</si>
  <si>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</si>
  <si>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</si>
  <si>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</si>
  <si>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</si>
  <si>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</si>
  <si>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</si>
  <si>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</si>
  <si>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</si>
  <si>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</si>
  <si>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</si>
  <si>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</si>
  <si>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</si>
  <si>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</si>
  <si>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</si>
  <si>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</si>
  <si>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</si>
  <si>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</si>
  <si>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</si>
  <si>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</si>
  <si>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</si>
  <si>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</si>
  <si>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</si>
  <si>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</si>
  <si>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</si>
  <si>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</si>
  <si>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</si>
  <si>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</si>
  <si>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</si>
  <si>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</si>
  <si>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</si>
  <si>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</si>
  <si>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</si>
  <si>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</si>
  <si>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</si>
  <si>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</si>
  <si>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</si>
  <si>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</si>
  <si>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</si>
  <si>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</si>
  <si>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</si>
  <si>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</si>
  <si>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</si>
  <si>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</si>
  <si>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</si>
  <si>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</si>
  <si>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</si>
  <si>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</si>
  <si>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</si>
  <si>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</si>
  <si>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</si>
  <si>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</si>
  <si>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</si>
  <si>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</si>
  <si>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</si>
  <si>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</si>
  <si>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</si>
  <si>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</si>
  <si>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</si>
  <si>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</si>
  <si>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</si>
  <si>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</si>
  <si>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</si>
  <si>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</si>
  <si>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</si>
  <si>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</si>
  <si>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</si>
  <si>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</si>
  <si>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</si>
  <si>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</si>
  <si>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</si>
  <si>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</si>
  <si>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</si>
  <si>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</si>
  <si>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</si>
  <si>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</si>
  <si>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</si>
  <si>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</si>
  <si>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</si>
  <si>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</si>
  <si>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</si>
  <si>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</si>
  <si>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</si>
  <si>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</si>
  <si>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</si>
  <si>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</si>
  <si>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</si>
  <si>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</si>
  <si>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</si>
  <si>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</si>
  <si>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</si>
  <si>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</si>
  <si>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</si>
  <si>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</si>
  <si>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</si>
  <si>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</si>
  <si>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</si>
  <si>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</si>
  <si>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</si>
  <si>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</si>
  <si>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</si>
  <si>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</si>
  <si>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</si>
  <si>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</si>
  <si>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</si>
  <si>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</si>
  <si>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</si>
  <si>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</si>
  <si>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</si>
  <si>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</si>
  <si>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</si>
  <si>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</si>
  <si>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</si>
  <si>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</si>
  <si>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</si>
  <si>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</si>
  <si>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</si>
  <si>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</si>
  <si>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</si>
  <si>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</si>
  <si>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</si>
  <si>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</si>
  <si>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</si>
  <si>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</si>
  <si>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</si>
  <si>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</si>
  <si>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</si>
  <si>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</si>
  <si>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</si>
  <si>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</si>
  <si>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</si>
  <si>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Etiquetas de fila</t>
  </si>
  <si>
    <t>Total general</t>
  </si>
  <si>
    <t>Suma de Units Sold</t>
  </si>
  <si>
    <t>Suma de Total Sales</t>
  </si>
  <si>
    <t>Etiquetas de columna</t>
  </si>
  <si>
    <t>2020</t>
  </si>
  <si>
    <t>2021</t>
  </si>
  <si>
    <t>Suma de Operating Profit</t>
  </si>
  <si>
    <t>Total Suma de Total Sales</t>
  </si>
  <si>
    <t>Total Suma de Operating Profit</t>
  </si>
  <si>
    <t>Cantidad de productos vendidos en unidades y $</t>
  </si>
  <si>
    <t>Máx. de Operating Margin</t>
  </si>
  <si>
    <t>Mín. de Operating Margin</t>
  </si>
  <si>
    <t>Máx. de Operating Profit</t>
  </si>
  <si>
    <t>Mín. de Operating Profit2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</si>
  <si>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</si>
  <si>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</si>
  <si>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</si>
  <si>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</si>
  <si>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</si>
  <si>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</si>
  <si>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</si>
  <si>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</si>
  <si>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</si>
  <si>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</si>
  <si>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</si>
  <si>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</si>
  <si>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Ventas por estado</t>
  </si>
  <si>
    <t>Ventas totales anuales</t>
  </si>
  <si>
    <t>Desempeño por método de ventas</t>
  </si>
  <si>
    <t>Productos vendidos por tienda</t>
  </si>
  <si>
    <t>Rentabilidad máxima y mínima por región</t>
  </si>
  <si>
    <t>Ventas totales mensuales</t>
  </si>
  <si>
    <t>Beneficios obtenidos por minoristas</t>
  </si>
  <si>
    <t>Número de productos vendidos por región</t>
  </si>
  <si>
    <t>Ciudades con número máximo y mínimo de ventas</t>
  </si>
  <si>
    <t>Ciudad</t>
  </si>
  <si>
    <t>Región</t>
  </si>
  <si>
    <t>VALORES NULOS</t>
  </si>
  <si>
    <t>Total de datos en una columa</t>
  </si>
  <si>
    <t>Método de venta</t>
  </si>
  <si>
    <t>Total ingresado</t>
  </si>
  <si>
    <t>Sales Costs + Operating Expenses</t>
  </si>
  <si>
    <t>Áverage Price</t>
  </si>
  <si>
    <t>Total de unidades vendidas</t>
  </si>
  <si>
    <t>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</si>
</sst>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&quot;$&quot;#,##0_);[Red]\(&quot;$&quot;#,##0\)"/>
    <numFmt numFmtId="166" formatCode="0_ ;\-0\ "/>
    <numFmt numFmtId="167" formatCode="[$$-45C]#,##0"/>
    <numFmt numFmtId="168" formatCode="0.0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indexed="64"/>
      </patternFill>
    </fill>
    <fill>
      <patternFill patternType="solid">
        <fgColor rgb="FF797575"/>
        <bgColor indexed="64"/>
      </patternFill>
    </fill>
    <fill>
      <patternFill patternType="solid">
        <fgColor rgb="FFFA94A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7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6" fontId="1" fillId="0" borderId="0" xfId="0" applyNumberFormat="1" applyFont="1" applyAlignment="1">
      <alignment horizontal="left" indent="2"/>
    </xf>
    <xf numFmtId="166" fontId="0" fillId="0" borderId="0" xfId="0" applyNumberFormat="1" applyAlignment="1">
      <alignment horizontal="left" indent="2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3" fillId="0" borderId="0" xfId="0" applyFont="1"/>
    <xf numFmtId="0" fontId="0" fillId="3" borderId="0" xfId="0" applyFill="1"/>
    <xf numFmtId="0" fontId="0" fillId="4" borderId="0" xfId="0" applyFill="1"/>
    <xf numFmtId="3" fontId="4" fillId="4" borderId="0" xfId="0" applyNumberFormat="1" applyFont="1" applyFill="1" applyAlignment="1">
      <alignment horizontal="center"/>
    </xf>
    <xf numFmtId="167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0" borderId="8" xfId="0" applyFont="1" applyBorder="1" applyAlignment="1">
      <alignment horizontal="left"/>
    </xf>
    <xf numFmtId="0" fontId="3" fillId="7" borderId="8" xfId="0" applyFont="1" applyFill="1" applyBorder="1"/>
    <xf numFmtId="0" fontId="3" fillId="7" borderId="8" xfId="0" applyFont="1" applyFill="1" applyBorder="1" applyAlignment="1">
      <alignment horizontal="left"/>
    </xf>
    <xf numFmtId="0" fontId="3" fillId="7" borderId="8" xfId="0" applyFont="1" applyFill="1" applyBorder="1" applyAlignment="1">
      <alignment wrapText="1"/>
    </xf>
    <xf numFmtId="167" fontId="3" fillId="0" borderId="8" xfId="0" applyNumberFormat="1" applyFont="1" applyBorder="1"/>
    <xf numFmtId="167" fontId="3" fillId="7" borderId="8" xfId="0" applyNumberFormat="1" applyFont="1" applyFill="1" applyBorder="1"/>
    <xf numFmtId="0" fontId="3" fillId="6" borderId="8" xfId="0" applyFont="1" applyFill="1" applyBorder="1"/>
    <xf numFmtId="3" fontId="3" fillId="0" borderId="8" xfId="0" applyNumberFormat="1" applyFont="1" applyBorder="1"/>
    <xf numFmtId="165" fontId="3" fillId="0" borderId="8" xfId="0" applyNumberFormat="1" applyFont="1" applyBorder="1"/>
    <xf numFmtId="3" fontId="3" fillId="7" borderId="8" xfId="0" applyNumberFormat="1" applyFont="1" applyFill="1" applyBorder="1"/>
    <xf numFmtId="0" fontId="3" fillId="0" borderId="8" xfId="0" applyFont="1" applyBorder="1" applyAlignment="1">
      <alignment horizontal="left" wrapText="1"/>
    </xf>
    <xf numFmtId="165" fontId="3" fillId="7" borderId="8" xfId="0" applyNumberFormat="1" applyFont="1" applyFill="1" applyBorder="1"/>
    <xf numFmtId="9" fontId="3" fillId="0" borderId="8" xfId="0" applyNumberFormat="1" applyFont="1" applyBorder="1"/>
    <xf numFmtId="9" fontId="3" fillId="7" borderId="8" xfId="0" applyNumberFormat="1" applyFont="1" applyFill="1" applyBorder="1"/>
    <xf numFmtId="0" fontId="3" fillId="8" borderId="8" xfId="0" applyFont="1" applyFill="1" applyBorder="1"/>
    <xf numFmtId="0" fontId="5" fillId="9" borderId="7" xfId="0" applyFont="1" applyFill="1" applyBorder="1"/>
    <xf numFmtId="0" fontId="5" fillId="9" borderId="4" xfId="0" applyFont="1" applyFill="1" applyBorder="1"/>
    <xf numFmtId="0" fontId="7" fillId="0" borderId="12" xfId="0" applyFont="1" applyBorder="1" applyAlignment="1">
      <alignment horizontal="left"/>
    </xf>
    <xf numFmtId="165" fontId="7" fillId="0" borderId="11" xfId="0" applyNumberFormat="1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165" fontId="7" fillId="0" borderId="5" xfId="0" applyNumberFormat="1" applyFont="1" applyBorder="1" applyAlignment="1">
      <alignment horizontal="center"/>
    </xf>
    <xf numFmtId="0" fontId="6" fillId="9" borderId="8" xfId="0" pivotButton="1" applyFont="1" applyFill="1" applyBorder="1"/>
    <xf numFmtId="0" fontId="6" fillId="9" borderId="8" xfId="0" applyFont="1" applyFill="1" applyBorder="1"/>
    <xf numFmtId="0" fontId="7" fillId="11" borderId="8" xfId="0" applyFont="1" applyFill="1" applyBorder="1" applyAlignment="1">
      <alignment horizontal="left"/>
    </xf>
    <xf numFmtId="165" fontId="7" fillId="11" borderId="8" xfId="0" applyNumberFormat="1" applyFont="1" applyFill="1" applyBorder="1" applyAlignment="1">
      <alignment horizontal="center"/>
    </xf>
    <xf numFmtId="0" fontId="7" fillId="10" borderId="8" xfId="0" applyFont="1" applyFill="1" applyBorder="1" applyAlignment="1">
      <alignment horizontal="left"/>
    </xf>
    <xf numFmtId="165" fontId="7" fillId="10" borderId="8" xfId="0" applyNumberFormat="1" applyFont="1" applyFill="1" applyBorder="1" applyAlignment="1">
      <alignment horizontal="center"/>
    </xf>
    <xf numFmtId="0" fontId="3" fillId="0" borderId="8" xfId="0" applyFont="1" applyBorder="1" applyAlignment="1">
      <alignment wrapText="1"/>
    </xf>
    <xf numFmtId="0" fontId="3" fillId="0" borderId="8" xfId="0" applyFont="1" applyBorder="1" applyAlignment="1">
      <alignment horizontal="left" indent="1"/>
    </xf>
    <xf numFmtId="0" fontId="3" fillId="11" borderId="8" xfId="0" applyFont="1" applyFill="1" applyBorder="1" applyAlignment="1">
      <alignment horizontal="left" indent="1"/>
    </xf>
    <xf numFmtId="165" fontId="3" fillId="11" borderId="8" xfId="0" applyNumberFormat="1" applyFont="1" applyFill="1" applyBorder="1"/>
    <xf numFmtId="9" fontId="1" fillId="0" borderId="0" xfId="1" applyFont="1" applyAlignment="1">
      <alignment horizontal="center"/>
    </xf>
    <xf numFmtId="9" fontId="0" fillId="0" borderId="0" xfId="1" applyFont="1"/>
    <xf numFmtId="2" fontId="3" fillId="0" borderId="8" xfId="0" applyNumberFormat="1" applyFont="1" applyBorder="1"/>
    <xf numFmtId="0" fontId="3" fillId="0" borderId="8" xfId="0" applyFont="1" applyBorder="1"/>
    <xf numFmtId="167" fontId="0" fillId="0" borderId="8" xfId="0" applyNumberFormat="1" applyBorder="1"/>
    <xf numFmtId="2" fontId="0" fillId="0" borderId="8" xfId="0" applyNumberFormat="1" applyBorder="1"/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0" fontId="2" fillId="2" borderId="0" xfId="0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/>
    </xf>
    <xf numFmtId="166" fontId="2" fillId="2" borderId="0" xfId="0" applyNumberFormat="1" applyFont="1" applyFill="1" applyAlignment="1">
      <alignment horizontal="left" vertical="center"/>
    </xf>
    <xf numFmtId="168" fontId="2" fillId="2" borderId="0" xfId="0" applyNumberFormat="1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3" fillId="11" borderId="8" xfId="0" applyFont="1" applyFill="1" applyBorder="1" applyAlignment="1">
      <alignment horizontal="left" wrapText="1"/>
    </xf>
    <xf numFmtId="0" fontId="3" fillId="7" borderId="11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3" fontId="3" fillId="5" borderId="2" xfId="0" applyNumberFormat="1" applyFont="1" applyFill="1" applyBorder="1" applyAlignment="1">
      <alignment horizontal="center"/>
    </xf>
    <xf numFmtId="3" fontId="3" fillId="5" borderId="1" xfId="0" applyNumberFormat="1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516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</font>
    </dxf>
    <dxf>
      <border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/>
    </dxf>
    <dxf>
      <alignment wrapText="1"/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fgColor indexed="64"/>
          <bgColor indexed="65"/>
        </patternFill>
      </fill>
      <alignment horizontal="left"/>
    </dxf>
    <dxf>
      <fill>
        <patternFill patternType="none">
          <fgColor indexed="64"/>
          <bgColor indexed="65"/>
        </patternFill>
      </fill>
      <alignment horizontal="left"/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ill>
        <patternFill>
          <bgColor theme="2" tint="-9.9978637043366805E-2"/>
        </patternFill>
      </fill>
    </dxf>
    <dxf>
      <fill>
        <patternFill patternType="solid">
          <bgColor rgb="FFF7A3C9"/>
        </patternFill>
      </fill>
    </dxf>
    <dxf>
      <font>
        <b val="0"/>
      </font>
    </dxf>
    <dxf>
      <font>
        <b val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_ ;\-0\ "/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8BD3ED"/>
      <color rgb="FF522AFE"/>
      <color rgb="FFFA60A2"/>
      <color rgb="FF2101A7"/>
      <color rgb="FF5B67D7"/>
      <color rgb="FFF7A3C9"/>
      <color rgb="FFFF0066"/>
      <color rgb="FFFA94AA"/>
      <color rgb="FF797575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sheetMetadata" Target="metadata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Sales.xlsx]Análisis!TablaDinámica8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0-4449-80FD-7021E34B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B-482C-BE63-F77AC3C7017B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B-482C-BE63-F77AC3C7017B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B-482C-BE63-F77AC3C7017B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B-482C-BE63-F77AC3C7017B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B-482C-BE63-F77AC3C7017B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B-482C-BE63-F77AC3C7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3-4C6E-845B-E40A36CC3746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3-4C6E-845B-E40A36CC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66357381225707202"/>
          <c:y val="0.10241385430922988"/>
          <c:w val="0.30193529781503264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657019366929122"/>
          <c:y val="5.0081586029427673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0-4EA1-9AA4-E4B81756FE56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0-4EA1-9AA4-E4B81756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891766798"/>
          <c:y val="3.3070864294920182E-3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47912074627843"/>
          <c:y val="0.16041022657690915"/>
          <c:w val="0.52562153778866572"/>
          <c:h val="0.44373439920556834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A-4E84-97F6-B75E2A7B2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BC-4EBA-A0EF-2CDAC4665ECB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BC-4EBA-A0EF-2CDAC4665ECB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BC-4EBA-A0EF-2CDAC4665ECB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DBC-4EBA-A0EF-2CDAC4665ECB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DBC-4EBA-A0EF-2CDAC4665ECB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BC-4EBA-A0EF-2CDAC4665EC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BC-4EBA-A0EF-2CDAC4665ECB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305-4527-8004-BAC79CA9175D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305-4527-8004-BAC79CA9175D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305-4527-8004-BAC79CA9175D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305-4527-8004-BAC79CA9175D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305-4527-8004-BAC79CA9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518814348038"/>
          <c:y val="9.652566402168522E-2"/>
          <c:w val="0.2970481185651962"/>
          <c:h val="0.45028411288600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62270590952856875"/>
          <c:h val="0.734714303575695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1-4F38-9FFE-E20F7966E011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05-4034-8BC5-75142B06BCCB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05-4034-8BC5-75142B06BCCB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05-4034-8BC5-75142B06BCCB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05-4034-8BC5-75142B06BCCB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05-4034-8BC5-75142B06B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C3-4478-8771-32AE3D9E5202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C3-4478-8771-32AE3D9E5202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C3-4478-8771-32AE3D9E5202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2C3-4478-8771-32AE3D9E5202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C3-4478-8771-32AE3D9E5202}"/>
              </c:ext>
            </c:extLst>
          </c:dPt>
          <c:dLbls>
            <c:dLbl>
              <c:idx val="0"/>
              <c:layout>
                <c:manualLayout>
                  <c:x val="-0.23333337631042525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C3-4478-8771-32AE3D9E5202}"/>
                </c:ext>
              </c:extLst>
            </c:dLbl>
            <c:dLbl>
              <c:idx val="1"/>
              <c:layout>
                <c:manualLayout>
                  <c:x val="-0.28245619237577801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C3-4478-8771-32AE3D9E5202}"/>
                </c:ext>
              </c:extLst>
            </c:dLbl>
            <c:dLbl>
              <c:idx val="2"/>
              <c:layout>
                <c:manualLayout>
                  <c:x val="-0.27426905636488591"/>
                  <c:y val="-8.333333333333333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C3-4478-8771-32AE3D9E5202}"/>
                </c:ext>
              </c:extLst>
            </c:dLbl>
            <c:dLbl>
              <c:idx val="3"/>
              <c:layout>
                <c:manualLayout>
                  <c:x val="-0.229239808304979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2C3-4478-8771-32AE3D9E5202}"/>
                </c:ext>
              </c:extLst>
            </c:dLbl>
            <c:dLbl>
              <c:idx val="4"/>
              <c:layout>
                <c:manualLayout>
                  <c:x val="-0.35614041647380695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2C3-4478-8771-32AE3D9E52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F2C3-4478-8771-32AE3D9E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572-4A71-9B6E-8AB7DCB36AE3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2-4A71-9B6E-8AB7DCB3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Sales.xlsx]Análisis!TablaDinámica8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9B1-AB18-53B4166F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8AD-BA85-E52E50DEE9D1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8AD-BA85-E52E50DEE9D1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9-48AD-BA85-E52E50DEE9D1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9-48AD-BA85-E52E50DEE9D1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9-48AD-BA85-E52E50DEE9D1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D9-48AD-BA85-E52E50DE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8-46B9-AD62-A660C6307724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8-46B9-AD62-A660C630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74704254776803325"/>
          <c:y val="0.10241385430922988"/>
          <c:w val="0.21846645003319168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06543368125493"/>
          <c:y val="5.0081731178317275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896-9075-6EEAF5836B22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896-9075-6EEAF583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369596513"/>
          <c:y val="4.8807598622617535E-2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6205653617271"/>
          <c:y val="0.1727015027584636"/>
          <c:w val="0.71020579759005797"/>
          <c:h val="0.6248288414379769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B08-A73E-813278C6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Sales.xlsx]Análisis!TablaDinámica10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83377089265238902"/>
          <c:h val="0.758956885997905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87A-B19B-D0B61D93C1CD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20-4F5F-B283-A3A26B010D02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20-4F5F-B283-A3A26B010D02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20-4F5F-B283-A3A26B010D02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20-4F5F-B283-A3A26B010D02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20-4F5F-B283-A3A26B010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333858065111244"/>
          <c:y val="0.16543092241141186"/>
          <c:w val="0.796468801924475"/>
          <c:h val="0.7450171943224525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bg1"/>
          </a:solidFill>
          <a:ln>
            <a:noFill/>
          </a:ln>
          <a:effectLst/>
        </c:spPr>
      </c:pivotFmt>
      <c:pivotFmt>
        <c:idx val="107"/>
        <c:spPr>
          <a:solidFill>
            <a:schemeClr val="bg1"/>
          </a:solidFill>
          <a:ln>
            <a:noFill/>
          </a:ln>
          <a:effectLst/>
        </c:spPr>
      </c:pivotFmt>
      <c:pivotFmt>
        <c:idx val="108"/>
        <c:spPr>
          <a:solidFill>
            <a:schemeClr val="bg1"/>
          </a:solidFill>
          <a:ln>
            <a:noFill/>
          </a:ln>
          <a:effectLst/>
        </c:spPr>
      </c:pivotFmt>
      <c:pivotFmt>
        <c:idx val="109"/>
        <c:spPr>
          <a:solidFill>
            <a:schemeClr val="bg1"/>
          </a:solidFill>
          <a:ln>
            <a:noFill/>
          </a:ln>
          <a:effectLst/>
        </c:spPr>
      </c:pivotFmt>
      <c:pivotFmt>
        <c:idx val="110"/>
        <c:spPr>
          <a:solidFill>
            <a:schemeClr val="bg1"/>
          </a:solidFill>
          <a:ln>
            <a:noFill/>
          </a:ln>
          <a:effectLst/>
        </c:spPr>
      </c:pivotFmt>
      <c:pivotFmt>
        <c:idx val="111"/>
        <c:spPr>
          <a:solidFill>
            <a:schemeClr val="bg1"/>
          </a:solidFill>
          <a:ln>
            <a:noFill/>
          </a:ln>
          <a:effectLst/>
        </c:spPr>
      </c:pivotFmt>
      <c:pivotFmt>
        <c:idx val="112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0066"/>
          </a:solidFill>
          <a:ln>
            <a:noFill/>
          </a:ln>
          <a:effectLst/>
        </c:spPr>
      </c:pivotFmt>
      <c:pivotFmt>
        <c:idx val="114"/>
        <c:spPr>
          <a:solidFill>
            <a:srgbClr val="FF0066"/>
          </a:solidFill>
          <a:ln>
            <a:noFill/>
          </a:ln>
          <a:effectLst/>
        </c:spPr>
      </c:pivotFmt>
      <c:pivotFmt>
        <c:idx val="115"/>
        <c:spPr>
          <a:solidFill>
            <a:srgbClr val="FF0066"/>
          </a:solidFill>
          <a:ln>
            <a:noFill/>
          </a:ln>
          <a:effectLst/>
        </c:spPr>
      </c:pivotFmt>
      <c:pivotFmt>
        <c:idx val="116"/>
        <c:spPr>
          <a:solidFill>
            <a:srgbClr val="FF0066"/>
          </a:solidFill>
          <a:ln>
            <a:noFill/>
          </a:ln>
          <a:effectLst/>
        </c:spPr>
      </c:pivotFmt>
      <c:pivotFmt>
        <c:idx val="117"/>
        <c:spPr>
          <a:solidFill>
            <a:srgbClr val="FF0066"/>
          </a:solidFill>
          <a:ln>
            <a:noFill/>
          </a:ln>
          <a:effectLst/>
        </c:spPr>
      </c:pivotFmt>
      <c:pivotFmt>
        <c:idx val="118"/>
        <c:spPr>
          <a:solidFill>
            <a:srgbClr val="FF0066"/>
          </a:solidFill>
          <a:ln>
            <a:noFill/>
          </a:ln>
          <a:effectLst/>
        </c:spPr>
      </c:pivotFmt>
      <c:pivotFmt>
        <c:idx val="11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6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FA60A2"/>
          </a:solidFill>
          <a:ln>
            <a:noFill/>
          </a:ln>
          <a:effectLst/>
        </c:spPr>
      </c:pivotFmt>
      <c:pivotFmt>
        <c:idx val="128"/>
        <c:spPr>
          <a:solidFill>
            <a:srgbClr val="FA60A2"/>
          </a:solidFill>
          <a:ln>
            <a:noFill/>
          </a:ln>
          <a:effectLst/>
        </c:spPr>
      </c:pivotFmt>
      <c:pivotFmt>
        <c:idx val="129"/>
        <c:spPr>
          <a:solidFill>
            <a:srgbClr val="FA60A2"/>
          </a:solidFill>
          <a:ln>
            <a:noFill/>
          </a:ln>
          <a:effectLst/>
        </c:spPr>
      </c:pivotFmt>
      <c:pivotFmt>
        <c:idx val="130"/>
        <c:spPr>
          <a:solidFill>
            <a:srgbClr val="FA60A2"/>
          </a:solidFill>
          <a:ln>
            <a:noFill/>
          </a:ln>
          <a:effectLst/>
        </c:spPr>
      </c:pivotFmt>
      <c:pivotFmt>
        <c:idx val="131"/>
        <c:spPr>
          <a:solidFill>
            <a:srgbClr val="FA60A2"/>
          </a:solidFill>
          <a:ln>
            <a:noFill/>
          </a:ln>
          <a:effectLst/>
        </c:spPr>
      </c:pivotFmt>
      <c:pivotFmt>
        <c:idx val="132"/>
        <c:spPr>
          <a:solidFill>
            <a:srgbClr val="FA60A2"/>
          </a:solidFill>
          <a:ln>
            <a:noFill/>
          </a:ln>
          <a:effectLst/>
        </c:spPr>
      </c:pivotFmt>
      <c:pivotFmt>
        <c:idx val="133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522AFE"/>
          </a:solidFill>
          <a:ln>
            <a:noFill/>
          </a:ln>
          <a:effectLst/>
        </c:spPr>
      </c:pivotFmt>
      <c:pivotFmt>
        <c:idx val="135"/>
        <c:spPr>
          <a:solidFill>
            <a:srgbClr val="522AFE"/>
          </a:solidFill>
          <a:ln>
            <a:noFill/>
          </a:ln>
          <a:effectLst/>
        </c:spPr>
      </c:pivotFmt>
      <c:pivotFmt>
        <c:idx val="136"/>
        <c:spPr>
          <a:solidFill>
            <a:srgbClr val="522AFE"/>
          </a:solidFill>
          <a:ln>
            <a:noFill/>
          </a:ln>
          <a:effectLst/>
        </c:spPr>
      </c:pivotFmt>
      <c:pivotFmt>
        <c:idx val="137"/>
        <c:spPr>
          <a:solidFill>
            <a:srgbClr val="522AFE"/>
          </a:solidFill>
          <a:ln>
            <a:noFill/>
          </a:ln>
          <a:effectLst/>
        </c:spPr>
      </c:pivotFmt>
      <c:pivotFmt>
        <c:idx val="138"/>
        <c:spPr>
          <a:solidFill>
            <a:srgbClr val="522AFE"/>
          </a:solidFill>
          <a:ln>
            <a:noFill/>
          </a:ln>
          <a:effectLst/>
        </c:spPr>
      </c:pivotFmt>
      <c:pivotFmt>
        <c:idx val="139"/>
        <c:spPr>
          <a:solidFill>
            <a:srgbClr val="522AFE"/>
          </a:solidFill>
          <a:ln>
            <a:noFill/>
          </a:ln>
          <a:effectLst/>
        </c:spPr>
      </c:pivotFmt>
      <c:pivotFmt>
        <c:idx val="140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5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bg1"/>
          </a:solidFill>
          <a:ln>
            <a:noFill/>
          </a:ln>
          <a:effectLst/>
        </c:spPr>
      </c:pivotFmt>
      <c:pivotFmt>
        <c:idx val="149"/>
        <c:spPr>
          <a:solidFill>
            <a:schemeClr val="bg1"/>
          </a:solidFill>
          <a:ln>
            <a:noFill/>
          </a:ln>
          <a:effectLst/>
        </c:spPr>
      </c:pivotFmt>
      <c:pivotFmt>
        <c:idx val="150"/>
        <c:spPr>
          <a:solidFill>
            <a:schemeClr val="bg1"/>
          </a:solidFill>
          <a:ln>
            <a:noFill/>
          </a:ln>
          <a:effectLst/>
        </c:spPr>
      </c:pivotFmt>
      <c:pivotFmt>
        <c:idx val="151"/>
        <c:spPr>
          <a:solidFill>
            <a:schemeClr val="bg1"/>
          </a:solidFill>
          <a:ln>
            <a:noFill/>
          </a:ln>
          <a:effectLst/>
        </c:spPr>
      </c:pivotFmt>
      <c:pivotFmt>
        <c:idx val="152"/>
        <c:spPr>
          <a:solidFill>
            <a:schemeClr val="bg1"/>
          </a:solidFill>
          <a:ln>
            <a:noFill/>
          </a:ln>
          <a:effectLst/>
        </c:spPr>
      </c:pivotFmt>
      <c:pivotFmt>
        <c:idx val="153"/>
        <c:spPr>
          <a:solidFill>
            <a:schemeClr val="bg1"/>
          </a:solidFill>
          <a:ln>
            <a:noFill/>
          </a:ln>
          <a:effectLst/>
        </c:spPr>
      </c:pivotFmt>
      <c:pivotFmt>
        <c:idx val="154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FF0066"/>
          </a:solidFill>
          <a:ln>
            <a:noFill/>
          </a:ln>
          <a:effectLst/>
        </c:spPr>
      </c:pivotFmt>
      <c:pivotFmt>
        <c:idx val="156"/>
        <c:spPr>
          <a:solidFill>
            <a:srgbClr val="FF0066"/>
          </a:solidFill>
          <a:ln>
            <a:noFill/>
          </a:ln>
          <a:effectLst/>
        </c:spPr>
      </c:pivotFmt>
      <c:pivotFmt>
        <c:idx val="157"/>
        <c:spPr>
          <a:solidFill>
            <a:srgbClr val="FF0066"/>
          </a:solidFill>
          <a:ln>
            <a:noFill/>
          </a:ln>
          <a:effectLst/>
        </c:spPr>
      </c:pivotFmt>
      <c:pivotFmt>
        <c:idx val="158"/>
        <c:spPr>
          <a:solidFill>
            <a:srgbClr val="FF0066"/>
          </a:solidFill>
          <a:ln>
            <a:noFill/>
          </a:ln>
          <a:effectLst/>
        </c:spPr>
      </c:pivotFmt>
      <c:pivotFmt>
        <c:idx val="159"/>
        <c:spPr>
          <a:solidFill>
            <a:srgbClr val="FF0066"/>
          </a:solidFill>
          <a:ln>
            <a:noFill/>
          </a:ln>
          <a:effectLst/>
        </c:spPr>
      </c:pivotFmt>
      <c:pivotFmt>
        <c:idx val="160"/>
        <c:spPr>
          <a:solidFill>
            <a:srgbClr val="FF0066"/>
          </a:solidFill>
          <a:ln>
            <a:noFill/>
          </a:ln>
          <a:effectLst/>
        </c:spPr>
      </c:pivotFmt>
      <c:pivotFmt>
        <c:idx val="16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8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FA60A2"/>
          </a:solidFill>
          <a:ln>
            <a:noFill/>
          </a:ln>
          <a:effectLst/>
        </c:spPr>
      </c:pivotFmt>
      <c:pivotFmt>
        <c:idx val="170"/>
        <c:spPr>
          <a:solidFill>
            <a:srgbClr val="FA60A2"/>
          </a:solidFill>
          <a:ln>
            <a:noFill/>
          </a:ln>
          <a:effectLst/>
        </c:spPr>
      </c:pivotFmt>
      <c:pivotFmt>
        <c:idx val="171"/>
        <c:spPr>
          <a:solidFill>
            <a:srgbClr val="FA60A2"/>
          </a:solidFill>
          <a:ln>
            <a:noFill/>
          </a:ln>
          <a:effectLst/>
        </c:spPr>
      </c:pivotFmt>
      <c:pivotFmt>
        <c:idx val="172"/>
        <c:spPr>
          <a:solidFill>
            <a:srgbClr val="FA60A2"/>
          </a:solidFill>
          <a:ln>
            <a:noFill/>
          </a:ln>
          <a:effectLst/>
        </c:spPr>
      </c:pivotFmt>
      <c:pivotFmt>
        <c:idx val="173"/>
        <c:spPr>
          <a:solidFill>
            <a:srgbClr val="FA60A2"/>
          </a:solidFill>
          <a:ln>
            <a:noFill/>
          </a:ln>
          <a:effectLst/>
        </c:spPr>
      </c:pivotFmt>
      <c:pivotFmt>
        <c:idx val="174"/>
        <c:spPr>
          <a:solidFill>
            <a:srgbClr val="FA60A2"/>
          </a:solidFill>
          <a:ln>
            <a:noFill/>
          </a:ln>
          <a:effectLst/>
        </c:spPr>
      </c:pivotFmt>
      <c:pivotFmt>
        <c:idx val="175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522AFE"/>
          </a:solidFill>
          <a:ln>
            <a:noFill/>
          </a:ln>
          <a:effectLst/>
        </c:spPr>
      </c:pivotFmt>
      <c:pivotFmt>
        <c:idx val="177"/>
        <c:spPr>
          <a:solidFill>
            <a:srgbClr val="522AFE"/>
          </a:solidFill>
          <a:ln>
            <a:noFill/>
          </a:ln>
          <a:effectLst/>
        </c:spPr>
      </c:pivotFmt>
      <c:pivotFmt>
        <c:idx val="178"/>
        <c:spPr>
          <a:solidFill>
            <a:srgbClr val="522AFE"/>
          </a:solidFill>
          <a:ln>
            <a:noFill/>
          </a:ln>
          <a:effectLst/>
        </c:spPr>
      </c:pivotFmt>
      <c:pivotFmt>
        <c:idx val="179"/>
        <c:spPr>
          <a:solidFill>
            <a:srgbClr val="522AFE"/>
          </a:solidFill>
          <a:ln>
            <a:noFill/>
          </a:ln>
          <a:effectLst/>
        </c:spPr>
      </c:pivotFmt>
      <c:pivotFmt>
        <c:idx val="180"/>
        <c:spPr>
          <a:solidFill>
            <a:srgbClr val="522AFE"/>
          </a:solidFill>
          <a:ln>
            <a:noFill/>
          </a:ln>
          <a:effectLst/>
        </c:spPr>
      </c:pivotFmt>
      <c:pivotFmt>
        <c:idx val="181"/>
        <c:spPr>
          <a:solidFill>
            <a:srgbClr val="522AFE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1F-4131-A2E4-10D3E767ECE2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1F-4131-A2E4-10D3E767ECE2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1F-4131-A2E4-10D3E767ECE2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1F-4131-A2E4-10D3E767ECE2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1F-4131-A2E4-10D3E767ECE2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11F-4131-A2E4-10D3E767ECE2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F-4131-A2E4-10D3E767ECE2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1F-4131-A2E4-10D3E767ECE2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1F-4131-A2E4-10D3E767ECE2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1F-4131-A2E4-10D3E767ECE2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1F-4131-A2E4-10D3E767ECE2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1F-4131-A2E4-10D3E767E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CB-4E0A-AA53-C173F36ED3D8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CB-4E0A-AA53-C173F36ED3D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CB-4E0A-AA53-C173F36ED3D8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CB-4E0A-AA53-C173F36ED3D8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CCB-4E0A-AA53-C173F36ED3D8}"/>
              </c:ext>
            </c:extLst>
          </c:dPt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8CCB-4E0A-AA53-C173F36ED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91D-4182-923C-B25F150651A7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D-4182-923C-B25F15065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spPr>
            <a:ln cmpd="thinThick">
              <a:solidFill>
                <a:schemeClr val="accent1"/>
              </a:solidFill>
            </a:ln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1H3pctu4tu6rpPL70k2MBHbt3lVNavLs2Bk6+cNSbDUJTiDBmW90f99HOC92Fi3bsRnFdp/2qVtS
d8olUSAX8GHNC0v/vu7+dZ1s1uZdlyZZ+a/r7vf3YVXl//rtt/I63KTr8iBV10aX+q/q4Fqnv+m/
/lLXm99uzLpVWfAbthH97Tpcm2rTvf/Pv+FuwUaf6Ot1pXT2od6Y/nJT1klVPnNt56V365tUZTNV
VkZdV+j3938k6+/rdP3+3SarVNV/7PPN7++ffOn9u9+mt/rpse8SoKyqb2AswQcO5xRzW9q3L/L+
XaKz4O6yJfiBoDYh2MZy+7p/9tk6hfGvIOiWnPXNjdmUJUzo9u+jgU+oh89P3r+71nVWjYsWwPr9
/n5eVusbXb77lCn48/6dKrW3/Yanxzl8urqd9G9P1/0//558AMsw+eQRNNM1e+nSLmTK+A2B4fQA
UUodG9vbdadPgUEMH2BHCsqR/AmSFyj5JSK346aAHO8nIItEG3XzhohgccAkYwgTWPAnPIIPqHAI
xYI88NCWP7c88gpKdiPyMHACyWJfecSoQWdvCAmhB1gSjAWiWyZxniKDEDoA6cYkZ/wWGjRhlZcJ
2o3MH/cDJ8j88W0/mWW2Sdbt2mzul+cNFIs8sG3hcEzYg+J4zDQOO6BccEqQ2F5n98/eMs1rKNqN
zY+RE3Bm8/0A5wX191j1P/nq31X98oDZhDmUOA9i6zFCEhBEgnAi75gLNNBjsTZVy7+mazdO0/FP
5rInWv8yBAvk3WGZrLOb+9X557xDQWphgSW7Yw0pnoo1Bx0wJIQ9SrbbFxhtj5F5LVW7cXk6esJD
l4f7wUNPyAbD+fBmHer7VXoDhOgBEdJ2MEVbBCYIIUQPOJPEEfZErr1IyG5Q7oY9mRbMarafaPxh
4nVWrsGWfyw0nkzu7wozegDMImyC7lhiAogEG41IxBgTW2E3geU1FO1G5sfIJ/SDJ3O5n+B460T9
pU2m3tJQcw4wo5xLdOdmgiH2WNcgJA84crCD7hnqfmtsrYHX0bQboMdjJxB5f+wpRBqcG/CJ7xfp
nws0Ig6AfRizKd7yxxQgmx0w6ozmwP1D75B5BSm/wOVh5BSV831FJcs215W6rqv7NfrnwIAtwByG
GCFsJzAOBHCIAA8ITySap19Fza+weTR4Cs/H/YTnbNO++6pN/IbY4ANJJKZjeOz2BbzxWKqBj8Ph
CuP37im/f/aWd87qTbN+kabdCD0eOwHo7Ov+AnS66dT1W8o1ekAxIqBXtgEAewIRsvkBsgWRtgCJ
99iIHhdYvzv9r//7EkG/xufR8ClEp/sJ0XKjTfCmhgE+4BTEF5Vop3gT5ACioMSh9p3dNlE/ryBo
Nz4PAyfILPfUJPhUrcP7DfzPtQ6RBwQTB8I3d1oHP5Vst4E1R2CM+USmvUTHbjS2oyZQfNpTRbOC
UJpSbwfGrW0MsTSbwFo/1i/gzhww7IwmG73lnokIuyXkOTp2g3E3bILGal89/yRRmVblc+vw93Jm
1D5A4PhTsJZ3Ov9CQupGcMLEj9DnY81y+AqKdiPzY+QEnMM9zQgcZjdq/aYZAXkAPqZ05B00Uj5l
Gchngq0MoTN5J9jo/b7YmmSvIOgX0NzPZIrM2X5q+kPdru+X5p/rE4oPbIdyCDZvBdXUDJMEYtG2
zdGdILMnWuUlan6Bye0cpoDsqYI/VWWpa/OGegV8fsIdCIjRO9trouTHmJnjgMd/H4eegPIainYD
82PkBJzTPXX9j986nCkgpUwdLJ273Axo9seaXwJ0ArIzkL/ZqiBIfD5WMS/TsxuY+3ETWI6v9lOI
nYfqDX1J0PsUTC5C5e6EmYBQjC2BW/BdUgB0z2NQXqJmNyTbURNAzlf7Ccipzqo31ffUOYDqJIYk
eIi3r5/8ewgsUyja4GSi6V9Bym5AHgZOMDndU3flGPZofR3395v1n2t74oxuCcGQ4H8qtgQD6wtE
GqV8K7YmmLyGlN2g/Bg5QeX4635yynmcQMbyTUv9wFkUBJb+zvK1pzoFUINImG07zhacqfh6BUW7
wfkxlwk453taW3aia1W+seNiH0gBdhiHer7t6ynrSAQJTgQRF/GjHvCxcjl5BUW70fkxcoLOyb5a
ymuVbd5OmlF2QCB1SdkjW+uxLcblAUYQ4gcHZ6dQO32JnN2w3A2bYHI6309xdro2/dsWyYwZy1HL
MBBTj+FwOFhhCMoC78uWJhHj11DyK0Tu5zAFZbafoHzpNZSXB2/IKpAQk5Jj/osqDGSDjmFQ1wwq
6F7IPRZiryBoNzQPAyfIfNlT7X+6Lsv1dViXm6p6y8glPoAiC8imOHeVyhMTAArLuA1FgURM/MlX
07MbnsnwCUin+6pn1HWognX2hvwDVUwAjnTE7rIysJ8BOYhujjHO8fVTROZlin6B0MNcpuAc7qds
u9J1Fb6brWNdrd8UIEpA17N7G3lacG7bB5jYkM3kE9dmS8m7m03y7qo2z1G0G6Dp+AlMV3uqgsai
jKONKTf9c0vy9/MzkNCXjOyOazpQm+kIBqe2tkwkJ1BtSytepmo3UE9HT2A6O9pPbjpVUA9Uvi0r
cTCrJYKqzLvM/kQXSTgAJcEdheMd91tjm6J5FS27sXk0dALM6Z6maT5uujcto0VwKoMIKtDucgw4
E0Cg2gnC0nfHASHA89iAe5Gc3bjcDZtg8vHPfWWWsoRkjcpzdb86bxBTg+AyhiKAh5yyfOr2QNIZ
DjlhqN+8q0X7yTR4FVG78RnzNQ8zmqB0uqe5gc8bk0I0+u0QohRynAzDf5MYNJRocvCJJIcys9vX
pFLzFZTshuVh4ASSzx/3k3HONt/N+oWzq3/TFIDqWSgqHyuZtumBaYpTHkDQbRRmu48FvIai3dj8
GDkB52xPIzgfN6MJUG7eMLJGGBwuh7WHPMGWMabpgtFEGNMIj4o3n2qbV5C0G55Hs5ng83FPLYEz
qCV+y+POYwkg4xCqAYfz9jUBByEOGodBqABOoo0vsN8eg/MyPbuRuR83geXs877KtPbdap3mZaje
8ngtJQdcQGE5pJu3gm2qc8ZjA1C+CW7Q9vrEiN56Ka8i7Bcw3dauP7rBFK/VfuL1ZVNW7z4rqHJ+
2wNQAtLQeDxsu9uwFjacfyIOuK131wHPx9x0T9G78+trdQNX1sn9F3bZlrsx23mTCW5f9pXPtIF4
j7c2Gso93zDiAzqKETjI+SAGJxEfB4o9BUhBzu8sjIndfU/RbeTnDIh8Vn/uxm3XPSawnXn7yW7j
ivwvhOkcODXACZzpuLO4J84S8Bj4uWPniPsQ0D0zbUMMj4Jt/0PIfr7DFLA9Ddidm02g3zLkTeAM
lYBOEOSuJGQKFbYhZQTxCDKxL0ZC/uv/PUvJbm56GDhB5PxyP1noAgzzsk+a9ZsqLCh2ExIO7N75
Rbfm3ZM0q3MgiBBjgeKDefhYYb2Wqt0YPR09Aerij/0EapuSuBfm9xJnl/r+e04uARayId2N74N2
E1sQbAsh4QAVHNrZQvWcivofJSfu5/QjvTGB7GpP1dO9xfSGYEEGHGEhofL6gW+e8BUYisB0lNyn
AKfBoleYprt56sdcJuB83lN++rIGpyoLqjdVR2A5gK5hjriDZ2LuoVt1BEcW74vmJ1rpdTTtBujx
2AlEX/YVIlVe66xUz6rpvyftIMwKLYkguQctC7evnwLhUHoKjdrk7m5sX15D0i8A+jF0is/h/yeV
9OuOhg9dH2fraj2/bRf5qKnh81dvpw89LCdD320V/E6Ntb10eAMtJaGHh/2ofct4k7uRW+v6Z23x
0+DNuqx+f2850HIPbgYdKrmNILsBsrAF/xyuwLlgiE4xG8q6nTHvAVey0ZWAx0ONsQ0NEwQm5Nbl
hrgVHJy5vQSnkIBzoZ8CRE4YhlrYh26dFzrpwa59WJa79++yOr3QKqvK398zCTGUfPu9cZ4MzgEw
qJahDtyTEwTbDa5fry9BJsHX0f+pFY4zEym96hoHtXMZxqT1skzJZZgV+YJnmNZeFkTig1RkaFwM
MYezlnd61iShEDNDavQx8hX5wsuwv9AcZ1dNyf1vkqLuIh9Im6+cdmCr3JDUdyF2wI6V1eiZE2e6
89ou5umssrqodEPiSHIiEis8i5G2YjeBwN5RPRRJMS+kCgbX9H2LvLjmYTcbmij7q0xrlbuO7Oki
tkp6HqKou4hDn3qW7hprbhcWOTJ+n6UuQJBFM4uEODxsujJ3G93zU2wZP/cq7JPDOiXkqB0EOZSd
srN5lxTNVzsFomZF6lcbeApqXEMziTy/zkriirxQIdw46eeyZ+Sw8zNuvJhXOp4rq2UrZYPxOSeD
nf6lAPAV81l3wTPWBnM0KP9m4Kwo3Bi15Zd8sBy4L1D2heas/JK1dnwpY7u78DsVnre1n33MS6HP
q9I0/XFXdAGb0RrboeuHjijdJE2Q79mo0LY7hLn40MVAV8FzWMgI+X7q2kT5nUujzvkwqCH/hgIh
LvxEt9rtBmOjmQ8nFLKZTFq9cERaumxwDrs8zc9jVMgLBposPImoZKsS1m/R6EKeJFwVyyEM25Ow
lnjRhU2aeopl+gqhQnywKOyWKA5TT/aCrVIUpF7qG/TR1zE9VD2gYyWKHna1o89jUzTW1UDTfs6d
CB3Rsm29IolrOlOQsSpXg5VWMGdEFiRTxfd2SIuvptb4S273lHhyKBj3WMDKG2SlYg6sVnFXtL38
0OVB6PY9lVfYqOBDR4YumMvOWNJjDfmG/a4sXdh5DM+q0GrXYoiFF5dInuQ5cYJF3dvBEe2iTK18
p6iGw7rucb9Ufm2dYN9qWq/FTjondiey0C2JjKrDkMWsdYM2ry8dJFl8EpJOXuTCQsRFhvNPGerp
aVhadht4JKGW7Yoo0gPzODIDWQZdb0vftaKozXvXgoUwq54pLb4WjW5cq5Jt4YU5Jz7gY7WNSyWp
i3Y+BrsXgUEDrle+NlZ1VPG8tg+ToujVF5yXsjqCHlPMuBlsnz8dP7Cu+taUHo79UydNm2PVVOWX
sEjPfEmCk6ROlbyOmBU12MUk1dQ6ClLbyWYOTuxPEHRSCzX0oWsP1TD3TR8vbA5vK2Inh8UQtJ9V
hdXMkqE+LaOwmJd5dRnVKJypJMfcdSKMhBvDHvrMuR/wFbC39TELiL/UxgzGrRlJcw98g3ymIlzM
eNwFC6vCZXDDMqBh1duqq92mxvWsr7ru2BJ2dKhrm816mV3qQZxUUekfRg0qPSl0d9SqqJ47nUrm
tApDt9DdsrWodcMGkDSJb7zCH5adQNGyVxi5fV45Z2XfXVVDGcycoF2KKmKfkTG9G9V17Q59rc9b
YV8iKDxwGzMAbKUMZwEtArdJ/BxEBQ8WflZ6ZcSyYzvLy03UO2f2gP2vhYnbVdcWyVXGG3EeNbr0
+pgOLk3K5gLVPlkU2krcVoX9kvLhTBWiXybUrrwwLJNFj2LkdhaMQnEfe8oYnc9iMXzVvsO8PnHO
h9ycVm3sezkOGy8m2iwLPzOLiFv2qTF+e87LRLjQtPi7BGm7zBQSc+X3/gL0VeRlPis9jXCxGrRW
XtI01lGUKnTcJ33j1k7wTStczgIUKi92+myGZa3dpNLmSxsV7cpOg+pTVJsKNkZrLQPT/VUbniz7
MOrnlWnRxwZh/xuJmZW6nR/SQx7RNHItge3Dmus2XpGUsuOsUPlCSmMpNw+0WuZ1TI+EbyVeZ1nO
hzoP5VINoJqitFTLitEUdgUfnLO+LLLMbeJBRXNRqOpSloX/WRYMWJal/hx0b3g2SFF8z3SsY3fo
VPxn7iTpAtWNcX2FxSItK7nUQ5N/zVvf/iJNYM2rps483WbDWSawPu6L1qxSkooPBC6clryzzksR
fHaCIrU9JIt6EZQDPzPYR51bd1WMjlgXBScyToV0g4wVXlKp2vFiTLRyC66GGW3T3mUV1V4DTWLO
iO+H7pCGnXGtPFNLR/ti6eROfGSZIJmZPKjdwqqtz1Vul19gx2XFTNVtfmwTc8n9SH/ohso+I1Gc
zUQFK10nsA1ou7A7XHodCukKY+O7TUmtQ+M70YaUNN3UqUlnPCTp4DWV3zLQg7w/yqDEkHhRX7AZ
Zwp90mHdXIYyFjedqIN5LgtxUvj4myXrvxSYHH9CiUHnWn1meyVlnzLKrFPgqdjDJG7cBoGcG/rC
/xQYuuxI9M3n9bXABVsOmlbu4A+NR1T/Z9/0clYlGs8cx6yLNIndhtiHcdjFc4Nwvgl8p3HjyNIz
6HccrRpcZ9rDQ0/nA/fRRVJyM4/LNv6QIX4G3ll2kg6mnqcVtnsXB42qvDY0bT4vUTqcBX3lz/O0
vKmj8GOvZ6Nj5VlqIMhtSZOsHBQNM+bbuHDlKFxjVozGTCG8iprS7UDLzcPMV2scxx8tzPWMtIX9
LcSOWmklnI1B5rJu0F9+WrjCqMKTlvM1S5A9K1illl1sO0ey94eT3K6p65Diqw6GfDHI+qjNYh9k
Z57Pm6yIZyJoyCrq+vSQNPkh623sRhx9Um0fnySw591McbRAppRLHFWhl9vR0jRJfqSr7ooOYblA
Q5i5ScO8OoyGmwrsT68itb7yRdd4qhxgrf2U9LOkz5o547py+6xMF12tU9dY4toP8J+oCPyvdsHI
OZFO4qWCfShQBfuKXac4RYdqqMt5Hqr8OM8afVwXeOOkrQd2wU0p4iKc1UCSh7KyXYncj9yS5nSu
ijByG8HDJVgsziWy+mAWJm20sMF6PMeZ418YXx8ZAF0nZqlC+yzsS+oxJ4ctikQw68MOzwyK0BnJ
o09dnPNLvwvrZd4qVrsOzvRlHdbai0rLdRoOswu0S0Gln1hFyWclHz5XkVqOxmaBsnPtVIFHW3mM
c/0XU8GqwGnihpZ97rfl+ZAoNwmr0jOl40Z5+s0kMnOHsvvYlvVFjqrzyspOwVpTHty4B773O6/v
6xhswDrw+gjYnIkkbGaMKOa7nUPZSRYJccLTIvNCblzcO6x0rTgdLrDJYjinBm3175ytJ77Ctc57
MHuAmlun6eHtfz7qFP6/HfPjw/G3AX68O73/UYFnvwWdika/qZx+aaTm4V7w9DvqRnfryZuffL9f
eHfb3yj4xcUnrt/14/7896Gx0SXC4FH98OZ/cvzmk0b+P9y+24F3Th/nB9IB3w1iMJATgHNVEK7c
en1wdmEMnkGvLkh7QztJAa7dndcHJxcI9CeEZgV3rfDuXD4Ep4QIhvPBEkEdkIQOk3/H5SMQSX3k
8Y1PhACQhEwtdiB9BH2rnnp8CYpMhtqYbQTyq1rOcU5zUKF23qjhM2N1Hq+pZVi5yIq+7Omswh0L
O3CofPt7kIH/Y3kadzGIpJD19SyWVlasWpkm5WnC0tzqXR13LP/O4ioCXWxxnkTECxyHoo3T6b6+
TMLOSdZCsNy/Jikp+FkAbkRO3BSpEkgBB8ik4MvZVZvNgoSZOHd1y9L0BDl9ASQHaYr6Y5ySLPrL
KhswjiB2+/CbEjv8YoiQPVkjKDnA4MhwOqYPYLlgSzz2ih2Uqjrkodj4rc6iYlWlNKGrhDalcVZg
BFaq9QaVQxPSxAbrwF88/3j01CuHtB70rBgPHxMot4OGIrde+yOvfIiIKLnN1U2EYhIrr9KEkdCV
EltFtDBdG5hqZsIqoKELhuuQZxctJX2JPUQH3hIw+cOsjF2tC2LQGXRpLuDa80TCFn68RtDKiRBo
EQRRYGgNOG7Lp2vUhcrCoSHWDbdMY+NZMDiBUywSQcHydzNTcf4tZrZfQdzpb2AzPpdK6CsBbb0w
FFdPn5vXvXa0RcRN0MOe425j50n5Z0h9nAVuG6lanWc+/DRK5YahhuZf7vOPh1zeZNoQK4HeSFhS
iM8ADz2ddsAaZdldSG4sJ3EK4rHW5mwNjGRVh3pQTnKmLKTRKYmLvr6KS9sewCMMVQKL8jwlEB96
SgnDEMSFxOIYPIKKzQkAFVd21MeZf+3LIWNmqYs89fu55ael7Je9MB2g8vwjf548eI9QygYNV27T
NZNoUeiEfhL1trmhvAUuB9eDDyheMNPWJaho4VP+bfTIwRQqOdT2fNN23xg5b5S28/aFjYAmksyx
mYQkwy2jQidraCYygUIOEZN5ZX2HuiUntVZdFY4MkXY6hJ9fqduIDtRTadnj3O0kJkAVU3ZYX6U5
j3ovs5DJrmQapiYDS0sbfJk2Kiu/P79mozz9EWGjDoTioVmADQ0coAcqcMtEltStL4xdDN33zlQG
NoFdxzYslt21hFluZwgEPXIcFyPTVK0e/yiw4v/uYkGtG3QvItA1SlBCQbQ9XSxR4LLqS66/Zwmz
QIZHIL2G1m16u+rZMfEZyP0yqKHrdQouKkhUk6cGsZWwIquJ3SIEaTtK/j6EUZkakuaYgg2l0xfE
yvjTL5P1GhNLGI63YECYj/0XHsvejrRZLrOBfC99zK10HlVlntQXxVCpPPPaoi+AOMtJG7im+yLV
/UzEQ29dtXnuH5bSJFHgpcNg98dpWGQVGL3S5n7l1cy2kkueymBIweOQHYhEbEU9yo7sQSZw11j5
LQTknscfQTrlyYTgKCmkoSWEf8dwL2iVpxOCnZkVTdbk3xymWcTA6IaDPYXr+zX4sh4aHAhKun6/
lZ5JTeFafStOcuQLuNS1FeHFom7JywxNp1IcmoqAMcIkgt+EGQXJZFvEXVymfqjzb7kBLirmpIwF
PcUoJP0xKeselkP6TTJ8Bpez7x23Br+oCD0Q+C2/DIrBt1YmpdHw2Vh1yc+E4qOB0NEmTeQyrtkI
j4aAGGyhvnFYc5mbKB4+DwmP29i1k2RUWgpWHwDSmQzhQwLG6vBZpF0H2BEWgfvlloMdVGIGkVFS
LrhTj9hBGEiBgVHcPl6KwOpbF6I7EdxCg/EAlCsrG22DKmdpvO5KPka0ZWNQc0WJHqoTY2LfuEmS
Gpx6VuCn3SqgoFy/ZiLz6efGbiCQOHdEAHZGU2QaTJTn98ZUhMPqO9CrAn6iYkwBEDTZGgQi0wGS
efJtQGlpArfDtpOXbqsjnRyO0TwQFM8/cSqNoNUitSGgNlqloLunTyyNXYZtStqvZKjHzdjWdBR/
uHRiUN68gRDqNz8iA2zCFtdVGZw6IFhgnz5PxpjceMIUBBIi2BmzHvCzXBSs5KdMMUCEpLAkTz+n
NEsr4la6ZtZGF2EB0iiMywzNIfqg1UUDERSQOHnIdDAPRIUb7UJ/ljZp3AoHxXHiC37VEZOI3i1b
xJvLSli28goGkaBj2EQQIY9s6kOegPocjcwe2rAPdROCdXHoR3E1cn4DuYZz6BXqQAyCxIZ0zfL5
GU/lmoATyfbYaxTfdiAHn+DpjGPuh1lblM4niA3ZYMQyYzAYsc0w7lv4iSxKVyFqO9i2XSwJ/Amq
W8vW4vm4pUkdtdi/8js+bmlcqCE1K5VjMorIYihttCiSJofA18D6GLjOb9PRpka9SIE7HVQAGz0/
JTyRbAIsIEhRYZBqgCBUbkxEdUGydNBRhj+JCuId+aLKg5GAyiL1yLq3fAxHfXqgzQ+7kcVBVo4i
xeQQ9FxbIQIzHnVs/EgXMRyrSGTk0JVqk3Edir7V/MwvOviWCsk4xT5IeQm5HseQRS5MQyBUCvoC
pvvC1CYeAExNIvg5LASsYkP+jk6mVnUxcpJa959I0IySqjIFbK0hGZS+rmwR48ztK10MnyFuMOrH
1NIIAOl4mgT9fEg5qoKFJFbdfgIr1cBytE5EYPeRZgBpkilLwhajbZKP0q0GsblSOG9BrFVgkcAD
VeXb8A58LARLkQYUlqKqnNCqPJbUEbBEKHEE77brM4rC8bfdnrO0JzwKv8sG4WqwtJkAt9P+ydRF
7QBBPl5YH5vU0SAdtuYtDiEUFHvgWYZB9pJYmKij8ZEUysExJCPhH1hNT5nEjjSYkHnnfCxrBDuk
6qG3gFqC7of1oVFONZv7LeT2SpcnpIcFTxo/A5MFhB6sUmu6pLpweCn8aOFXVIAwAIZsLg2Ur4AG
SC1g/KrLQFHdwRYUEL1t3S4RGfAKcNEIRxB3IxBWpBD8kX0km0tbpxooYXEMuglSfKOf+vxqQzrm
qUyEyY9KAIQE/PQK1DlNPRswB0srsLv+Yxj2PPHdqo5J7vmt7UdnHA/UQD4vNDwXrsRYRqFrTKGK
IzupScfcHKwd69gEqUVP/TR0iFe0uguubZXYq9avKZ/FTqaTGxolg7lMNU/htyEHlLTntEF2N8xE
lEmWewXYj2W9aFsmmjNThH6nXZ7aKTohtkFylmUGUqBRV9UQJ9adKIbIDbPG0M4LurgBZmgG0/YJ
5CRYRKOFxKimVzypehp4dofqFmJusg2RD/abH1SHVeiAZeY5Q9IOA7i1sBXzwy7ufQhll3nEF410
AjJjqdUNH1uusfpc0yTwZ4RWGHk9+Ke6d3lQlXImFW5jL2BJsIIuEtUM0qHtcOzLzLaXqEUhXgRW
KUJ7nsc6pZ961gSx9Ulqu+s+dlVHqlOrrDLrEjSGU98wyNOZT4PTBJl2c61RWH6QHQRBl76C6MYC
4tIi1a6MNcGh55ihLMR3lEYiuwkhLNh0M9gqfbGRddW2thcnbYmiVeVnBRMz8ANYwpd+asX8TCLH
iuNlw3NcJuEmFBmpYJU7RIShpwPRDWzpASK3efgBykoqbs+zjOa5c1hLX4XJSca6uAjmURNUbXPS
Mj9QauHTtK3ZpZ9hUoxJlTAQC9grnMRu3gw2qPWkFKqF3INFeVHNQt8MUX/YBqUVqmWrUtA2Xixb
CgK2yVXN/tRWzVl5CJujtXyvJWC2oLM6B6tLulVPRMfPE+w48KfafmgplcA1aDpI4XGDLmnxfagL
iZujiEO6Aq/QmL1xIOTJ4tpZdlmEII7KaDPqRZtZCqYTEAZKZd35PVTUeBELJQvO+zZvc+ci8q2o
TRZOTCycH8Z1L0VzziPClHQLKceYhGMqFsaQh/F9azimkFeDlbL6AkT2KUjtImTHFvGNk5wgVSiU
XEDONRL+vI1AEARzraBG23ggskaS+sZKbDy3g7BXxczO48iIWVbZFsv+xAEEootFGiVSfqoDURSe
AT8YVhaLWoEG8RAkN+EmQD+YLG5RyNGmp2EJs/fyEGWEL6KwHVeMJFUMf3QZVtZVljqjyKdNFQjH
k22lYQMMGdgby0qaFL6Xb6caVmyA5SsiB16gS0ofnpaECJzMDKkRHpTTELMvKOnGdc6ojCCWBBkj
A1BYWSxCuikKcGiKhVGQnXC8VqDeKTwlQlZbgCCtixoi4VmtMlgvKxz0MqwHirpTETkjyQqQzocr
DjsLnkDgUvHdt7pxg3FIuQPyrLfgs0Sm49I0DYKvgooVRQs0NFCLBXO8m48xhBTfIeAWwmesyzW/
ihmFxPQYeocAkJs7IYK1uNs9/lBKuKUTWePk/Kq/XYwado3x7mxcyQY2viMli08heW2sq7ultrZf
v1/k7fcgUoDjUwfnKRCAMitsvseK5wpSDBnpYdIFHuAned0Ak0DZV+CAB1q6bAsU5Asr2Grgedcm
OMwQZHGYi+Kw6fm5TGsNq9TgNIGv4BxibMaDMIffSDe2+9HoDVKG4cPECeziu9yuoM6Bg0CubecU
YgU+mpfrjLdo1ddi9M7tLbTb7cH9OIH14VTBiDlzknHyHSToYZ8GyIyPCWnI4cNeF7YTfhosRf+b
uK/rjhPn1vxFnCVAfN0CVWWX7fJX7HZyw4qTboGEkJAQCH79PMQ5Zzrda7rnXXMxN/FKUi6QkLb2
fj42bjpjpPE+vR8LaXOrw11ikPu3hJ2x+D1IEGOsLju1+61/TGiwLRv+ovpY0ewQkGQQ/HqDq8jr
EyNAtMhh6ZzCni4425EPu+D5dnMWje9hygYsH5sgY8XgzYxk994Cy96/MJr3H3RmOX70A9m3g9yS
/f4Hl7J2eXE961l3HFiO723HOGTxlbBrFk438cda6Tj4uez0c8oLPhvcju9igS/BCaBwca47gXN+
DsctJS/I3Hg+13oMpqGriGUNLp7wFq+eAgGpgW32AAwA2eAxte46U2zfzg7nK/5NrC7l+VEgWfTr
OS5s79UViFwCiUxf0F7OZWMZYMOwCB0+306jxQ8kjUl/kaPDn6tcAKIlZAkBFY3A8vvLLKYGoMBi
OK4etkzNr+nQeFQBzbrta3+BVxUgsY/HCBEmN23v8kMvccTKgw+GprDXSYGjyn8mqeeIN6xXSoir
n3Ayn/rW8KNre9S731Zq8eqYK81bTMcp/rFnRpX3mDDbQFGwvcZtrpbpZYyXdkmvpo+h+4JZTFGs
/SYwIsEWmxzSjYSIcpOh+/SFXu+rBnjVvsQ/8NPcigUzELpoH+/UdRF+GCxwfH7sAIUGZddvwJUh
JBdDUQKyWFN5F2tIMYY6hRACi3pOnMW6+gBZtjDpTXN0w2ia6Jo144bv2D6gtwZlOVDDMaECeGkT
CpS+UqJ2GqqpBzCR3EiR7vtpoksHEJ6JfEKojNNmxZlnV0QafkRlu0+e6+IdKohcLoDF835g+HW0
YsMoPy9Iz5rgvDTWmO5SxHwHKZXDcXeXiSZOp0cKGGttDr7hwdoe00Unva0BXaBDT5kBBEq/UBZD
f1HiMCzw8LeAbhhVOsj92JBJsy83E5kQi+9jJvmkgETHHeniGaI2iByyR7G5JXg2SKaBKmx6LNIv
iLdYX8GiN8wAp2QfQ6OHAMEf5eWOUvUd8lVk1oVUi/6SFms7hu/U92l/SdNRQyJCI2Wn4I+lg/au
OeBEi/uktD3w76DK+zAzr0AkFzF9ImzkjFVNssatf1oy5Dbj92Lu5jH6bJsc0MTJCDfLogoiiAJe
N8jbqCodTgePYj8MFXLKLEsKFzqscsmLqJrxjwHI/mwBM+XrnyP5eJaj5gCIqySJ131YP8JND2ob
y61Y2R5NkP3vm7ezcv/E8AO9b3i0/1sSkgCfWNm6f7CJgU7IAyr3ndvooOjBVmbIFpvLNq2hPnBs
1H1XFnL/n59LFjklIlEBkyv+6wMP38NpwCrjVxNnZRgZkj+4FpIiVS5kAHpO160poutlHPZdzoJt
hwMteCL8oEjLJkiqCNY3JeAfoB8q9jsXHZjGLz8vlBgoZJ5HLJXg+aNiGzq+ZVABDtrRR/ERsMQH
0DiitQBWQ9BDKIl7NKmhtJZMjqop2zF1wbPrEo0xTwtYvPncRWxP41oK7dxzNvf7bbkfGy5QAudI
2SRu3+Q62mnGelj8viazZotEVyatHaQ8tLzHbjx+TAhw4D3oCZir8L3UhgG/aaO4z/J/Ab7+UtAD
y0F8wAqOENzS8G+wMqSASE6Fjp5bBZHqWGaMeeyGRSHMjgHdd1A/A3hpy7kb93v/l+ru19puvzz6
b0Ltu79+G9f/S2FrnFfBYjNAVR+hkQMDxl2gDsBO+udL/QVAx24iaO6NawGywp/pXtb/iTxcIKHI
G6SS/71GiPBKVaNuKL1H37Z9dRdpuz9UBx0cFgk1FI/sZ3D853v5FUJI8PpkoEJ481uegg7HOo9+
vZdmjiPAt5w9Q1qKMNYl4Z6PW4t3kR82hdT53+b57xdEMwYAB2jHEAFc3LvL/XnwojUk7CVpnkY/
4KBgAif+dbYKhLmfO/ufB7jLwv8EZO4jBHYLPTYMMRFe/fBXINP3nLJh6tOnnxFjaSEhhtg0jdck
OXpq8/nIdbOZR7fEK6+lG/Z4HhuEhsBukED9CyoX/rrScUcopfY+u1AmJ+h98FdabC1IsGRrPD71
H5tqQV6HPe6daBDXu3zu8AhaCk1rVBcxDgekFkG73wjX8eig8BpR2R8TGauElB6hZa0Q6kd8HPuj
CS/dGqOerJYPPkt/hNl/nta/PkY8OEpign61gGRDvIP7L48xbccp8sF8aa3YI9P2IxHSNhnc4xrk
juJlMv/3UFcCAgTNcSGD/9FoYJfq/3q9zCMbQdtid/l57HnWjrwkCpFVlcaiheJ/dj1A/vvbj7Ex
ILmnfwsH8dIAiZ47fvk4lpAk708jEz32xWDH/cD45wvu8eV/s5DAZ6Gsx0LdRSnw0eHvvw5wWaFp
NFsirrIhMCKpMimz+EtqsGH+bQv+/VJ4dDkYPDRGQZH511Anm0iujqXs6iMVmROgI1hH0Sjx459H
9RduDd8OhUYBMn73yRQpIuuvwxrI1Dbc6+Ib4YCpf26rKBV7qmhiuZeTSz4PsiKSmigrM9OD6Sh7
pKIWwrbBZy98IQiC/3JfHxKRP004MExMQQHhDkGv0hzu4F/vjBDwRVnX2pPZINK3hyjxu0rCofuV
U3/YbQDRXinLgPkWpWw2VLHllLAplDfIIiANYpUSGojUbUSBiZAH2SSMqSuITMFVX+AKEKFfqyYC
FfbZjqNEeWZ4RIfxIHu3RVNFFEmtrHOTAAK8jX2o4vSh+OAZRYoiKb5vBhmO/k6wdi4g5XFz2oXA
ajgkJFcogLJO1n3ANZbIz8QpC/BrbSk+0h1UDpBnlumP8PpRAokfs7m0MsKRgpJ1T0+WOQqQaKso
R/0yRA7TjdQvddkltv2eZAYfOZcGaYvnRnQOd0Qp7CTDrRysKYauTiHH5a78byhmxHEOxflHgvUj
swPjt2B+tzHfk4tsnIF4oeYRaXTQucIlpUC1M58JWJSOVb2X6Bd2As/Q8/4lRjpexJd0nQqqr3lK
gh2ksLMB/rt+1IfFstp4rFvhJOBgIEMZ2I+St1Oumipwii1EliPsxkn0UIyFzpYDGxF0xk/JWsyb
+gQeZGfakJuSKL2oyYLc+NRpoODQlOMFabQ4tmYMQ17JEMnwHytKYpufk9Qv0Zcw8euUXwDnNfpx
KAouogMf4B1AhY6G7H6q4HYAx38Y1IpnWy8+2qBOJwEQk7lCyhgmebXStVluRWEnCy9Nz5cOVX6R
G/C1kEvaEyX9tLynRIq1rRuKQmAoZTZI8zYAEQpcmX9QgT9j5AienqW3ucR5wo9D26eRQ3b/I/8D
IL/nr+sw7Yfhx9Lof2SpQ9YLlJKmgFIHJhxDUhkiwjKV4TagkI3KRQRz8QmHi8qf9VAE/VF2cHWU
LWPLc7J2Ca/XbmlOHYXYtSPxdi2Nn6+AsKinzKRR5YukvWTd1BNg2bP51GBRX1GWKFti97Xv3Oj+
jZFO1b4IG9TIfTydUIQD6oqG5CbX5IsS2I7DotPbdOl0ndG2xdMlATTzmacHrjp3v/F+IgdUC9Mh
X0ncY8Wm8lur3XMUUn1jaMBu5GynQ2IBjUMgw65m5Yq6LZb8MdPtCL2B7r530OXWfatZudJhgJC4
GM/5Fsnj2gxgpwedUHx1vg4V5UN2XPCV1znqxHfjlTtBj9F8HwvRn4QP+61cC54cW07Us6bgDMoe
0BFEorFiL4vf8q99MCSAGJz8tORRdyDRRM6UFG1XqiCIbyngw6OZLNpo8ax5BKjZQUc1xcX3EBQU
6qxQh09zxNvuqNchOIRWTk92pgBCEApqmCTcObbwgJSJXPKqyYqmzd+6OSrWaygj3DcbUR4elNMT
yq9Otiuk20n+ez4lmayDJjBnWUAmUdNw4o9+jgXqN6luEjuFY9XkrfpKuNW3kMOSG5uG+wptkp3b
ZfNy9kiz70gm5mug8sG5E3B71Tmi3/dwWWLIb7c8hDEFesfPix6X38cg8FXUhdtXa7mKoHTQkDVu
m8XKbXvdl1ByGVfrbRH+nDoGNwcJdXdZwwyBGKVeNS9xH5+hCIeG2vjRHCPtopukl74EAv2aLOs3
4prmQkNsn9m6qQbkSbqSeTlndbKq+ECzabjolprPq/bIFQlod2ZLJ6DNEFXWsUSXgYvpVzDmqoyj
fjgpABhlROT06MNBPMJ4N4lKTBN7Gdt1fDMwbUXl6J2vmtBoXnLcH5jgHFggNp5vt4r6fHkoItv2
1QAn3Vcu9VaCfJKveA/hWGo9h48FyI1rHZm8coY0Z9oN9KvNU3/LwUPMoEPgDAQYNZWNC0ZUyo7d
pnkA30IfiuKrCZBs1TnyRl4m3I4P6ZKKIwJ9mlZFt2VXU6jaB+iHoDmB2P4lUoM+zc6HJ67n9KuJ
m5cF9fvLNsotP42awmszSvb7igk5tVPm3AHp6fo8mQLyaENHMMmCTSVp5/k6LYQ+jciPw5Jltngp
hql4j72OP3GIxN/nbd5+d1jg9Zyp6I5C8HAiOCnq0Y/TM/LeoEyWYb4NjBVfNqKGUwxzHRRjgLmh
KicUZxn8dzgouxw4VSLSK7wwBvYaO/CTSJx5geYsxv3P0TkkQwyHRWw/Ay8cH4qhNVfh2hfPUprt
hlk+HnyGkIvyXHaXAa6es3F0eRhsYz6ZPKff4I1AcIjGdb7QVWLzAGu7D+PJ3XiTLdfd4mMFPCkf
Tk0qaY2yHcpPwDHF9QZ34y0MI+Zxi/L2JQek83nc8ukTDnx2hc2W3W1hMEFblXbHvmiSWzDvYVxN
sujrfFuHGOvdDMeNBepBgBp4YF5p+BN0T44G3p7PenKUoejftltTUHcDAZUAaiHVJxZvhUTMlv4Q
ZyK/CsFFVrPe6H0+sxiMgQm+B00EbdztmtCtK6pVeuTgdeYAtee3IonnbDoQvA27n8q+0M3tEmj2
APSnvwR0HV77yXzF7zAA0F34aiUyGO4yfvEFhyw00WF3LpSOvrigcUvVtwu5gwTJvXTRPI+nNupj
WhVtmN1Q2OTyY0HkUJxlm+sa/DLsVzN4+DovNgkB/zYVcynjZrioADqEmzUYM8x1SpbJ3I7FDAIq
9CZcrgc6yvvY0+AxG4pOV6k3rTq0hTZPnHWzPICKXtsb2QkFT5wZEig1myYMTtls7fa05oNx7WlP
PUhdjB7vnxeYNbUwAV9Jnpq+CjNkLlUiXTPfAcXhtoIFl31ask2tlSJ9egsZYRPWS4gU8WYCQDC9
Jh2qUoM4YvSUpEic2AC509U8pdk5iTwZ+KctXptoLlc/EvhKIgQ7cp1TMBWnEV4PU7ezTdxzETDB
oQxifWHg92hYL6qAFv65i6HmKaOW9o9qDYPttKAA5hXJxojcLgX3QxUZ8At3WY9wWkO4t9UKiNuZ
R1NXpSEMTFOwesvv+zVIiy3G9A/Eyxr4kRS7ekxHibyfJsrzqV5TnvYRgH+rsB9y0K6VC9dIHmjo
+vYWhhielnIA/Fxtkx+HMpYrCKnMcXE1dDRRB7Yky53oAN/W3Hf+KmY0zOs0J20GqI6b8Fowo0GT
uiSDJ2gBK59O0XQJksJnleQNtWVGRQyIEFjia6gD830ukJrERq/RSakmjA9sbiMXVUjh2kBV0AxA
IreUWZs+rQFVGRIzl69dXyGSTviAIkGHN3kjCI15emh1r8uEjaEvDkJmYdYedORVktyFwZy6F5DM
srniY06/snn+sm0te2Gt/sIKnfASZYJ8XqA5OTR5Y04EhwdBkEgNaLlsu+nXqL+YuHPHuTVFpUe9
wUcN+agupUzksxn6tDYmXUuXdxTxdZ7kt4k12zFTPehF5ps7MJ85bG3eLmO94bChD4Vt4+cMwiZT
dzMwKKwHLJgSOr3le6i0eNTjYPODzTJ2axVMwm60Ezs4z+bmGmg2y8pA+uJaKj7W0TD2RzE2yfMg
SHgoplbdiAaOsUh4CtMNyFTFLEj1AmVRHUUNugu5zJ02H0V9iTa3vaxJMY+wGoWpukDXuEzX2iww
oduF+GoUjFc0tbMui1A20LZCqOmubYrBHVaA789bY7rvDfj48cTB+9UGm3KBQ02YC055HP5dKnp4
UpFf4BaaJ5w63dFlRVq5QbevvGPhFyCC/ggxEbyDpJBHOPX4Q8CJqWaZtm9kkC89h0KNoXA7ZlHD
P6slmlSZxEp9jkljzi6K4dpujOd51QG0PTc6wqAZAfLewZOFIjy+5yhLzvMSdt9EG2dfRMPCNxHG
y+0MRrlO9KiuY0DZryAFIrjEis3rMuZkvEubJkbeiuC4L0L6jYq9SIdffj+14Qh8V3MedAfYvEHQ
AuRW6fWQDJ2qrOn8BA5sUwAxs4WHsDAjjpRp0PHkrtc2em/bdhJl1OMeSt5nLRzV+N4KsBzWRLvq
5FqmLsrguIbAFHZGHN9nqdX0GyzraVsJHcfkCw7exZRFkC/zVTCJtJ40D666MYledj0D/GqzcCWc
5Po+gZfy3c25xvGAyvOoXAOVlmqS+BaUornRK8QupWFIaW69dfpdRJOH/Qrw51x2c++/TdOKvYJN
iTrNaaCr32ewaXMJpnA+DHxGf4AR3jYcrn5DMg856+/oDT83R5m10w1dUb+VAdKRqe6bMUgOwSih
RSbbnLxOtu8/Z3r2sJXHtu5JMJKLW7LwGaxfXkCthByuTKel7U8Lkqozot+wHPzYwvY2+gKpJ9Ql
gbrE7RIGFUzB0DutkiT6YPQM5wOUMlhEFW1ly6mYj2xOQfFIUXGBJM0c9jJ2rpp1RMeHKomHZnsb
rBvEfaTCxdaoKhqBkFakatOVCR3r11NAIj7Q+9TFDRza4djFX3vIWYOhmoPc890ePAhP7kSrUlVU
qLY91aXbWmldleHATda6Ba+W96WDypyu9TCvjRQ3a94A0qmsQwGmH/oZqFVcesjPC3c0Dm0V3hgT
VLF6wVYBvQOXUDyYcvajSqcjQ642XMOrF8g/7Gj9nBxa6LLkcEhGcIDPsGKCEzppCLimoTYrrPX8
gTst8BwofNKd41BYg5uYIb/H8H+XQZERzKPlw1oXuvXJW2KSqH3+AJEDvRMhU1/skG0UNl7foKvL
LimAjmHnZ7APt+w7ow3x6Ql67w37bQxt0X12emmDthzQhWALUNk2fElxRCAcT6+uBaAAbzoSSn8h
vEATg8ox60Zx2sC64WnhyOOKv8e5G2ZZJ/3k1uEmdhjeVnYK6g9bQYyDvhrP8ZToLj2kENB28Zk4
N64K+qhuQo6D2oGNR61zjngcTKoWUEfdRRCZIXXXBSLmWnRIonJ66qZMrqsGOjwD4e3QCMS4fqEH
NngKt7xeoAQqgB0MKr/dkPrlB7iv0wbs3NwU2pUhHQt6yNYtpifwkfJV565/CaD6mcpIwRRXUoe9
c4AKRn4nw25yhyq/NeKg0t0wPxvoZ3y5RSNI0S116w/1/xnNP+YHgLjzFfDp7laRJoZFOnV3PFxX
edCxhIhsLkBQ66B/5oVfsusRKVxWxoNeaemHRQwnMxGoK32uF3jBySy+6400sLMaisYkKc5RV0/x
tj5Z9O7wSBCC/oAMFBViw3WSnExKJ1k3Mvfvwdb4VZchW8bwKRedSOoFb5/4ZvDeG1NaPqM0GLZg
RjVieNgekE4Ye+XQEWL+zgK/Iy7IqKOh2kTLjvCPzU1wlC7MIRqKxmKoGkKVOtCV2KvQquxzP/cU
gGXWRExVABS7BBVqttqLzFPiavQWcdMbJBmQc5RGQ/1XQWsyzkiQwgh6J4BbF4bKW5Z0RB5+50EE
epiXRXbIRNqfA2YVJPYugekDmj8tISmJVmfrfEgKUGXB1J7gp8CDyTwLyhiav6tR9yOvHACz9w1C
CqyNpnh0AVEYJ8zJaaj9w4qHXdOiyYsDh+bj9wCiKoCHXLPbAGHYfkFxubSPGZdmz7riqLtCBpOe
Dc2S7h0hMl5P8Uz5k1ri5g7yTfYdjS0w8/myecjoGgdkZNs6X+qOLC+5T9zDYmCavWjY68BaZ1Ih
mmYSJgqRFE8h4MOsLrharkOAFl29QLPz2xJT+BsTYenVQDmHbNIkz2PD1HGKBvKWGhuWRQZ9ZGv6
Dc4Bu60lfFnrBV5PNLaInJ1hNuvR06EsurmYr1lqoJqzwwaZKmsWj9st+l2ygWq40kO2RkcwV+B/
SQzDYw3P9ozQG8CH0ZWTziB7jJkdkRQMq72LnXa3LArnvCYJ09kRAg39afHZBDX0NGCUUClkX6hp
c1ZKJOD3Y7BnvBZvyBhK5NRrV6aiKSCTEWhXU+NA51CEAS552CQQgHJLtU4PYobwr46J7A7b6PE7
LIHMD3IWqes51n8sth0OUWPRsmdK1s8ZosV846fB6Bp9cvInm5jJ4XIJehgE0BqdYxmpu7hvopu8
7UUG+VKzwiIeNsVNELTR+9p34uwDbR+gIeQVtGnRV7h13AD+A6120ETGclNlC+3W2i0r+gP1JocR
37Vd3iP+mri/4WG0JscpXZLXoGm1vwC5EjHAAIWeCb2W4eeugBKjlBCIXBSUL+SQLcmKoqCI4LYY
G4IOEDKErV8k3iwVzk1kdcjP6zY2Y77PW3q/xAtg6DhSzSXvZfw2Qv2Brh6u/xxbqd7MpFSJHm/A
HqH0hICLzVjyvfnMgoUw5FY+qAJkHnfGwXZkgbt8GZhDbwWOTV2bTmT3k5vUeUpGeFBMJm6BC2RX
QUPyVyDGXYZlwNJ3HW3xwVNin2azRtfCqimq+Jwve7ZGJCQ9AyCezNr8ysbtkNZbESBxQusWfxqS
aO6f4OLtagNwqzZY6rQa48QdkL6EN8OqWmgWl/CtbVb/VjRTWGrrCCydiTjIvG/+gNyZ1DSh00uO
dP8U0iZ8V1DGvxH8SlIGHhMHK8IbvED5nYf44KTnCbsud18hnJ4etCNrU+aTIiH2wfZQsEAgowmp
POE8MAPKDBvXeQbRDH77dhkj8xsH2FHnHoUKXPLDVvo2VK9B3tNn3sZUVhSo/rXWQwiKDgpQEcff
Vgf0H70dNPAg844DSsi5BjcPd9UbKlol9ZOhVtHkfkInGkR5i/ag0EyZEb5siBf8yiUazGgQoeqe
rpD4rKclgockqmNF/NReE9dKvl1DYL5OL03nl+RbMlAlrrjK5USrhhoyBXU+J3QxCF4CKhtwbdBt
8CLsUlJDEBhuSBtzsnaVEakh/tqtHihmmUY+OVI6LPmXdBgmBJVRi96j80uWtOhmgzwP+ok6WFPG
ILSh0H5BJo00HmqvFR5tbBrI62kCiWqr1e9kDNbM1iBaISBE1x00gUCzm61jAiomzZpd3I41OIIG
YZxtZHyc43xCCdPFPjXmVeVLM/MaBHGOug9Wps7zCzoUWadqu6AdbnggOnZ2fHdim8O1xLfobq0W
RZGSlZtuERmuGviseVEBsd5HQlNGiv7UMrQbG39zAduipOyaXOD/oNHPUnTvmSwK5hu+2qZPK0+K
PJuP/0zP/cougzVED/MU3ll04ANJB07mV26uS1ZYk1iXfRdK794m+SH8kKLo8cADBVrqX4jKXzn5
/YqwcYOs3L3DoHz3HgN/liUAnMsnAr/E7/LjivOHqiZOBgNq3mYtdRDBzcQHsHx0HKTgx5D/o3YO
/6cuDH9uwvD/1PPh/187h196Gf7azgEKgj+tjr81dPifVsp/7uTw43d+9nKAcXZvtA36B++MQh2y
N0z42cEvjOh/QSyfg9Sje8PTFFKcn80caPpf0J+AnEblAMs6ZEf/08KPhvsbRncuHlZqeHJJ8R/1
c4h2jvtPTDPIfKgksiRKSBRD7RH9RbsgrNvE4orugUOega2G9v0eFismoDFuNKWP0IMae1I9Qcun
pinQjKxcgF1UopnV4i9jjGStzMQodiRVTPFTi1Zovf8N/o9AkCoVRsIuMIgrtg1keZj6kXyXRC8A
QzI7dDnKxTaHBtaFCm3WVBuJfD6pgrIDLCn8LPkQ/hGzoYVRYvdHBNCCQYGcs3Mm6IgeBWyr/JT1
TwkCzoltaqvjoif3KOnAXUIR7+ADQTGBvky9NggsMQ1eQO2+Q83e1hKNycoBjWYuaTt36C2z8Vsv
aHedQQj6ZeEuOlCigU2aIW2fTJaLtrbKrw+zg9Ku1tEizSHWGHGZu20COjX2ui5I296MjUAZDbJ4
Ykv6Dh/C9GLntOUXQKZBjZdnZfedIRSWgA7dEKo+XaFuzQB7lE3hgRdbMnUr8LAJVSiexPrWrGoo
A4BSDjhrw54RphroneGCEdWK27/uYBK82Rbv32jXhckppZ5csyGeD0WKhLKCgFaGxwzdHViZdbH+
bTUePBqElbZCmJTnwA5ElUGSa4dGe1t+n4slQz7ZUywJvnURLzPf2q3mibWmTvts/YyqckwfMBLg
Sqg6pUcLQDRY7IiLD5YYAKkBb/+AcoIeWtaJKwt9+HFhQE6TsXO1U232OG4UQPzQClZD8KUe0dXR
nFcF5JDIMXwEarocUMOm54ZmK6QZJkm/L5C81x5KB5ixQsCPLV7124I9gIEDXsYh0LeUocPBHRkc
XLHnSNAl11WRAELMD5gIqhG420E/UPQMUtcbupZRpNTdyoayhREZneOkpbdLI+B8gEMJghzguSGN
oXDcMHuPzrL9QAznDB0Bhm6ps8AX+rU3OJtKsMUELYOKFOAnwVvuq9j7/TSNUCudYVMzxW2KroLf
5ZitugK+JbISHlQZ3M5oBmTBVXqAjkHe3c7D1N6kzbB8jWSbaqSEizusGuLda8/WNqksSkHgX5Dp
t1cr7yN1hb4HfQjJ6zqF1QL2ZboiRmaQtnfdQ+fXcKvacQYwpAyaPZzQAiyD3VKvHTIZrkB26EbP
8y0qIwccNUBvRNXiaSKBkHNYESiAtpIHQ8HQjJJ06FEknczuPERWl94muww3c3XLYrZixdFgrnim
cyhBsu4SKNXPx7lpUNAkIUlNLft8eYvQOw5OFD8ysMn2afMT3x4LF3wLtmLAngpSNPvM4eVOLuhl
YrfjhIYCQHLQzOPNN4rQMl9d+wkEbaROUB4YkJyEcgbkD4nQFSLR+gxswatryHwmmFH6HtaXnrTR
cp1xdO+MlTZ/oInfS+LS/BYtkyysFSKa9dUikDeildnq61wHIVztltxtEAM+ItPCfkSCwmGhZYhm
iQOCKdaRA0SO8zMP8hVo6RJ4f+vDRd1kMYq6GlcSpzxv7KEPGXDjDs9KHZneeA2TXvwY6JXMxxgK
+joteHSj0qE4xDkPikPQwaUHu48PP4EJ62qoBtBfcBKU8XczZuBhkTy+wBk0f7bEo6o2ilLsNSRU
dcBRAcgwRSppGKNVD0ewPaStZeYGH6BAXwLAH2USpXplZZqjS9yZWvS0lFB+ZIn+X+yd15LcRtpt
X+W8ABQJkzCXfwHlu4rdzWYb3iCaTRLeI+Ge/l+QxBFFaqSYc3nOTEyMFEM2i+UyP7P32mKTziBs
ggnAImYYm+5E2m1kbmATMFxtWrPahn0xskStWC9ZFzayyt1ghc8f9DkyH4dxebL4CPcopifKd0x1
xsF2R+fOhv4WRH04B70Ro7vxSuZp5dIbW5iaIUqmaZzuy7CzrnlhKDZp8Dr0y9hW1QVopJ3u3aai
s+qn5whJD04yyHd6oCdh7vrDIHrW4UM6qUtBT3ddZr27LxiM4Qrh/oru9GkIW0hnVj4vMwA+p3ck
o322U+GJMdCIbsbN9P+Lgur/YT7Wvy2oqA7+tp76H2y5ZffafV+E/fYzv9dTa8oj/BGMHRhRoMj/
wcbSyEtFGg1zCdcxXBu5ptp+QyLbv8jVC0INTZljmc4f9ZRp/iLQiEoPc5Tj4Uh3/5N6CojPn+sp
fOz8F+2po+soxn9CYmCpNazaUNZR5i7aB4kKtS37Yb/gYT/lUSMB0VbwY6pxnD9zTTg3kjomQh2l
j/cV3NGN6mrtNXdyJuMUjtcFLf+DnbIP2ti1DdKqs5xrnA/d/ZwOyUPRSdQ7iuKliGz9Y1WH+HVS
Jz25hr2F2dJ8Gro0PUwabMBNko6gH9leLG9YDzl8IKYafjhlxntkqtmJMUB5Dh0z3yuzY1LXl5dK
Gonv5SGdY8qRoA8da+qkwIVUaLbJ/RA5J+xGyF3CfHpXUQrt69z1buYuGigX7Mm4mzTloajKxEWf
E9boOCrgNVZmszMcPd/rlRE9617iXXUtu9UnJrOhoT8wMqwC3WaeVTZsZDaiqc2v5gwbdixm23f1
oTS4e9oeVSJXt54ifgVdw9SszRO1l7moP6PbaXZmi2G1Sdp8X6oq+9BYqQ0lIbfSfV1M6QFBG7Yn
QJmBcGbd73VDPVVuEjJYice7vkqWN28e52eG2eZdhJTqwGq6vdpmOt1JmxcHi0uyY9Oozgzwm0+F
qaaAnYqzq4d82Dt6xtPgYNpYWZnjTxwR12SW+qx55iZp5eybXn2GPnW0cDluFX5rDHxVGXQyvBRZ
XRw1VzsyA8sCRhAcoUPb7JtmkF8jRpGMi/uENb017ukUwiM1QnELFGYxdp6WZicghqEGQzpVZzQw
6WM0J96L09hcWdgQ2Qba4/t6GJsHL7SSyyJscRnXu2OjWO8+YYLvblIl8vdWZdV7pjOGtxkxRR/k
lDvpJstN826ZneTClbLsZsdhu6vVrnMPhAjcddk3bpB05rDq4MQt1FPnVEW9HfrpYuVvCt30NYTw
dkD4ZZ7tvs73RW2z93Cd5LnB0Apes5Z3zJCWwxTP7Dm0wTwbo1xNMlX0Djtc98DF5vnoMfNjoalj
XYbrjraU7tVoauMF3rZ9aSIrO+LMrQ9pmjPHLthZ7kYrlu/yejwb8WjxcWzagyZ6JoRR/xorBixU
2Zm+NerQeUUz80U2U3GM5pr7Zy7ksWpCa+e4VDazUxqPppW9zaNZR74WWcaL45YP1WAuj11Xz0y/
S3FXxbZdMobCzIVVn63tyqS6xoMuqdLwTL0i2UlvnShrGHSYpvfGYCPelwM/FC1J/sFNROEPptZu
2T4U5zTiTRxNM1khrHbg4gh8T4XRs+8BUkNVoD+QG3GMjNE+VQzdSowDPqLcosSBlGZ3EDnomcL8
YM9jf7LDpTwy72I2AxeXeZpnvvSVRx+E+WvH9q8JnK5nk1xO6X3dCevLwjbNN7M09pcYwR5LjuyZ
tmr64JS1dlcbReXzhjo4y+IMaRRN4q3WTrsxt5tz0zJG9j1vJ/u02Ics1C9M0nK0InfUhsOzBjgP
77up36UCGya1t+j8fBTDtRRD+2b2LBNCSwQs4p09C8hpO+S60rZgC9znHspfja51ZWjiZKioJObo
3dJV2V6beqTB8ywdvx0me50rYZ2KwJ6pcoHhvVRKuYHnDR8icK/pJs88BtRttJbBXcKMSRXLuWJA
fpnLECOrrj2nRta6myiiukpyz9lwAgjfo1v0cy15QjUAOlswOa5E2myMNKs+5bgCz2EVe3eS/cux
6+RUbNYq/S7ptQwxb+lLtgGvdupM+1RI91agDO39mt36dXAr4bthseQb7Jz2FrWZ9+hxa1wXRKZP
rWsl0GiHjx7MiwM34uIz+x6uXWQlfJTG9KZLbQyKs+bdUKO1t30aNpdUjA0j8CRH5lDU20rvop3u
sT9djLjeyq4xn7KxoFjreZZt6Fa7eEqNL4sTqcsIQ+3VMpv1ckHf9hwXefIBrsKQb+wk83aMFKI9
O112dHM0+poexre6Dvie1bjcDFEzvReKl76M5RLMcw81dzLcs7vO/YIpr+J3ppOOfND0EUG4JVEX
CrXsKSgVoOmpP2beUn/IFYJevU63YB+W22wwrS0tDHKUuRcLeyattBDDTDu7qYarPkTGydOj7COD
4iwYsSJAD+a6TfiKn+GGkTmg039tsqb1XjLbToICoP4zaO/wwMkUH8PeCGbDlreLSrW3GmPIqYYb
tEOC0r3TkzI/SurHHdrs7i6fR/dDNLrhTheNeM+UgT3m4FD5z0iVdmbstNd2hh3NYuhNLIrjH9b1
wsJisiI4xqMeLPhANkannSUlM2vBEvUExrkVaqltdPrbhBMtEXeMDlvu/jSNHhTNNS27Qn3FDMTr
75qoyQ9VzFd6M9VOxjSka9lkOqHbfMVvnx0JZDA24Ku0mwQlFEqy4nZYpza9VC+ss6MNZy1bJVeN
6lPW2y+Iwl5FqL46+fICN+u+1FlQ4N+uebymOLYsqrYARh6MJqpPdew4D0OdGY9ZOpZvYCunpzbk
B4fS1vioJ3PfZqc64lmoU910zdDvc3tCWXih1GKDwVIX3sU2MareYk9NlMCEK5zVzqTc26ZvZvuZ
2IivCnORe8iHkTcOkbNR7zTUmj4t4h4Ler3sC0bbl6RutOql5gCl9vIGzMSMapoMOtDJ1bKW8XRq
oBwzs7MezeVJtYnzImfZfBTg7lMiFeL87MRSbx9YVsbhPl+yfCl9pEysqgEvyfSzG0+d9kE24SS3
egxlBoE0or1jw+QgKDUxo6Styt1gd08d/s1NO4HfBnXECi+ynpjjjgebCRGqxl5d+Z3TzsPU6CNP
OyWtdUNaAvs6oVVykyGVfESwoB2oRT6US5xvYyhSJ24QfOxaEqF2znU/Ii/gOsRRc215N09LjzE5
TsbX1b18aj1bg5Osqb1eTjN737XcguKlIE2Y7TlJjlm4wwQHxqMK+wOKd8vHJpjsOwRK/hxadwX0
5yBttOi4WDBZEC2Hp7YwklMv0PXqOYRYxN83cWgjv8PE91GZdu6zcp33STMkrCU7+ltkSds2yavt
GFr1xCww4yILa/SKvM0HJWpj0+dGsYcLKr5aii2KX2c1qrcNWxr9s+2WtvvUCVU63ZuynCaTH8IG
IUjvJ02ewCP4ddT7H03F/39s4jCBQRH+wyH301T8iVkbQPbvm7jff+bbVFxYv2Bfwx4ubIOGaYUV
fZuK6zq/RCfGBxTW5NqpfRuKSzo12rdvc2+TUTrzvTXXhqw+huKOLvBTCuG4IHG/YZxvfxt2/12u
zQ8WNOEKyWDKpFWFygxoaV0AfWeBRe+rA81uxqsqPkddDij803evxu8P+H1wzp/3OfKnB1hn8t89
QDuZOfJ/HsBFaBq7xUZ5r8lwRcWMsOXvH0r+0I/in2W/wAZh5d7Sj4of5vtMO/Rcov+4pDKfRYpC
U0M8hTTTc8GGyo9dOkXuW8wUsBd7vmGdtsDfwCgD6s4UTVR8rkA2ONG7SFkxCpV92EYCPmypviSu
cJPiRrEU1ayzsOvlmHdeivLcTeFn2qilwoe56dHtJ/LU9al+mzZVSgVG1VGCcysN+l6zlch7Blsb
QRcO3FVIlYomzt5D+YkGwDlWic4eFBMb0k1iz4gOiB45tVgpPsxTrmD4NYQeLMOcjzsQrLlZnB3O
4EBOpF24CMjGjxpmtk2mRUXCFtmAG+GwFnlnaU69nNPei8F/op61yq05AOnQyPTJ0n4K907eJt3+
v6fGr+Fa/5SKxTedb+y/fLU/nRrf4vn+IuH511St337+9xPEcX5xDKy2QCh1uY50/tirucYvtgTu
bNm4rvByr8uzb0eIIDqNQ2QNt2PzZq/nzu9HiOn8onvonYRjMx9fd2//yRFCFPmf50ArlJIq0QLP
oEMQ+wmVGc3Q+co0io9d4ahzhRaKUalRd2fAc1aQWz2lQqZM/R5oAVLMCNExFxnSTn08YKvVkF6H
ysFN5bXvWWlotIu595i4PfvvVRaN+tqrztUkYbvSHmT+lMXy2IWL0+5UqsLFl5o12nzNJUQNCzxJ
MHgMpCVDjwO966l0mRpt2jlqIQW50QcSEwgMGmQb+p6dPnvj+Kh3eWgDvuzmD0s/4PsZ83mXDJoI
ENKrO7gT+okmk2oeKt647ZHzDf6ihc29RCl6w4+QutOKVU1ZaXdJWKddQOswHlqzYXY7zvTD8Bue
lrYdzqkp5gf2XOZubrv41vDQUm88HCYbLy8zLLAFhTiYkByCqxxY0oxz8T6KsckbeHPIXeCXHdHo
Z5QSHwhikRt4n8PFteadO+S9j2S2Qi1VDVg+Eqt/n0HTuA0r3bwLLVNQbUCv0HcQ5nnGuastgadY
r7EXs5gBDDo+1SYP+DtnAV02UtkKgwpKUQfdh/mE36o+0NbcOBb6fV3F7yIXehPrLHYxgYOS37ck
Y4YyjxbrptegE226klm4ay/oKIv+4I1l/8Hq5jRFjrboW23gnLLS2UT21JWS90OqGxYchz4VLyQZ
SXIuqmGbhf1jWM7i5I3thzlDBOrNovyIvWY+6XHtMKxw40Bm8zbSexlAN47uO6s0y9W8lMPcKppr
XsZkh3g52L9NDdmPo76zbyGihYEWO8MLfY9xB+8s3crInm7mpf7Sw6uiUJwXexs2SXS7jGl3mjwE
0piVfKI9J8K9CBfJGeAFqtTCO93sn1l+0dz2TnaM7TaMzmMv8uEOpkXVvLKV6D7SiJL1kmIfs4ta
MuNozPeZbZG8hnX/hqVjY6NzKHjJRvjSF2WIjyO7i6tWG9rWGMUXcLAfnXEkzaiQZXMcUhYbeWKK
dwQZ6eiU29l9caNYPSyYblFAhfnWbsJc+UuhVHEQFljbXWhXZQ4lahw/xiyURaAjRaQxJchjQn/Y
6puFdxkaVl9sIX4P4m6oFiiwoGFvUE3DTpz0ObwbauN2lPoLULEX0SoWgaa3bXFr1QeP4t7zLSdu
2v2A22svIsN+kqH7EIX1Fzx8IX41vC7bFnPgQZKZ5L6Lc9TRpecmfkqBf4g4c+75E1jlml187Zrk
7NreeMTTR/haZa+qRPTAo3HpvG6J9m44tZGv2vqlSLRa3bc9PGZ4vrtUUyHrbBCFbZPVmJzMIWBR
Pe2U8PYko8XHDIFOc2fgAisOKtRB7LhqTs+ZKVKi6rq6BNYoKnnppBluHbOKj3ER6tumpsmwHU0L
9Jq63GoLtF79ci6Fox2ivov3mZtj/7INbSdDsqDQMI87RJSrwTHPnifQO0GRNuPZTZydVfboCMJZ
x0jcWdkma1N5x2Y129Y28T82pnHfHTLLx+fXnNLMZNWmFKZAq0v8Af/pZRyIzvOBny4PTS7kUfZu
e5lYmT2OhMGo/KwEC2h4q8yyk6hy4V2ZBfSNs42sjZA3O6hwdB8nkoS2IJbqcy5FddFzpM4b+n0G
602FXymQSprOMbMHl5Oqbe5A05gPrnRj34a+GdA44peY6wVqlBZW8PjyLHtZUk/RfjvjWVo64VXt
8DHP0FzHg4qnDfUy5lB0J2TtDdd8ieavtJ4Dv+o4u1hGeHydpFb7Keze4BQjQnMIUtrEdqkHlSHU
MSxmjELsnW9wgXzkYrF3Y58Ph3JpGJfmYYUmvEegbftFkfRvRslts3Usp7tB3uzthkh/Hzm2e4AX
LM4JC3W/Ld10nztkbsVLe+hqJBxQSd1t6WAkg3Q3HIiVEUcBQc0PvSw+2qM1bW3HFQx60R1yY7u7
rhbGjXJ07zyVTrJFrXcf2uTZOF3k7Nnwdy4C62Rt64kEmx3XQozJ2TsyXgI+YjTHBvMN22iGpoGY
zNtWr9bsRmP2JV/RC7bo5JqQwQM7s2bgsmRewDpDP819E+5G1ZynAgepQGrLKqaFQFrU4zbN8/qm
N81os1DyHtvF++R6PbNf2X5uvEhtVTZ+KgpLbYU+61uluG70Nj66+NAPaszNoAjd66CH9zihydwq
8JG4apB3qFGLXat1ZEKl9woO090Yp7cTr+uJOYHBtzG/Rk6x7CY7I+5nwqsqNvbQ2TvJtCagVUeb
IBH/+601zR+sbJ43o+J1vUfXHtmnJYUUeJk7EVVbg5uzJW9zMutNL7DvxBtrrGZQfqW7iG2M4H55
XyTC056h1U5zkDiOuxCViKyP+XLpoJjM6NvR48POmg+NHr3PsspJic5cKGW6LLegyelYCiupM55i
7FStfs/iy1wBZd4wpWtwhxhaHNRpuzyZtZqeCmSQJ4dG4Kzwcu2bWRt7vEwAP319zoaTsLORoz8v
eQ2GuMclLZD7F5yYbqbZr3PqpshvVHoasBmaLKud4t5dVHICMNsFpim3ZIqNu5npyOfGUNq+60d5
281usxvdRmcVBHkSax/HK5EJvEBE3k27WETRI3QDnPopPQbTMDKcvMIEqtwurLzFIhVUdaWPG243
kG4sQ8xzW6si3tJN1Hq3Qe/uEYGXDmInyQdDrDrHjLg7RyUbpkPxae70koGq2w3qKOKZriXOtKPW
NDaFX0iqAwMXy3unS80GZd8vTbIjCczbVtitsE8CTgwyTJUvHfxAdC+pSO9cDEP3qZfSN3k2ctCK
Req+I6Vz1xLXelj0mD1OkwEO2Yi5dbDntHP/BFvUC8LO028AzRZyk/PmPy9mYu3sTu5hkikcKQuq
Hlb3+MQbUg2QmJjDIcLYQHBkAtLUBBiIm9hGYUEF1BDSxar2aCWWeMIvnPpRLcLYj5TpZhj96d/4
uPSCbMG+f+bwXrYmL9K58mDBraNIkqigX/COhhDjgFdOGw+yzHbsVToD8JP4LnobX5GF7+NdieFJ
R1UWq20v40stR6j8Y9HfjMqRR1J36nXi6cq7Lm9Vtu1kme8tklW3sDnMk6uYLQZ5ac2fJ9YrHz1q
7g/GbDvn0IoZ2id4fG86QWkW4IKLvAseKRM3g/PcF2b3hNSKLWwkrV2uLZGP4lYcW2NeWpIZU/vF
rC3CPDu3hq2OhYC7xPAuRJ7MXwzkBH4PHfaV8zQ5QVfTt3Nj2c8Aj7vZRyPnhDsNhb0bMLE2GCIW
7Q7+hXmPLM4kTIxZbTU72RZtmrf3pkJtIcIMZ+DCIwGF0XgPmKbFBT5OAG7BYEB/iV+xcTIoNqrK
2ulJRZxprdfttmGG7BcVUzMz7JutZsf2zhiE85l+fLoBwU7X3Cz1+3okk8TnPE+/Vr3ePSDYAHyh
izwCPZB6Jwb64YnIGnESeNNB6MrmzMDAvjOZLvqjqJHboAveagtYFt2x6u1cOjq1vyAdTYbKr5w+
hjyQF+VutGu5T8FLHCdBLV57+fhQtbm50xhp91AA3iVRC4o/LYZr6jjGmUNiCPgC8mVxBtARAycf
5P3Ej7WmxvGa2tvZ0llCZcPcbCpAw1QMVnquE2oUEF8NBVSfv8WZLZeDg4ORiDhlfx36avxsFxN2
wzr3pstgGJO5G/EE/FcA8psE9h+mAIz8VqTTv58C3MfV5y//59jlryWjru9ktb/94Lf2X/9FN4Sh
28wVf5CBEITmehDbkdx6uJG/a/4JvzZoxl0b0szvc4Fv80P+OGZjHJC/am3/g9kh48YfG38EvWi0
Tf4OyFN+SphqWmJwCs+rDhryVkRTcfXewyuaED/h0S8Y8hkIy3DJtTphQVM/55HUjmJ0rkal8MMz
Sc+CmtTMOw8P+22uxCPpkBGhpTimdhV6pGBRmnlsSRjwLfCVu3SeiC7pnGsNgnBjTEzZprF99czi
Yo/5xdTGfdjXYdC30iPXaD3zB5RZw1pYCZVci9Vz3Dg1NooSP67QXO5+aYybRLDt9MStrXcmR/L4
ugqxNjLDDmqx8m375GvHKjko6AW3TuVeHZMo3ITisI7Kr15WXijUSEnEboanZwd19aLm5Zam9iyi
tYRMSTCKk9e5xlZIGsKb7LMTht+3yrExynS7Kg9JEipi84kxPpexa29GwaKgYsyxKTX3qvfmczbk
r45Y9J3gFBRtdllfgb5gkWtl+dcUHqlP5Fq6M3P0JGYBYUJFDpzGcYAyMd67JcUHWpnoSMbiG3JP
b7/GmEbRfM6UgTA0zxOf2SQvjBA08cnJiHHlT9n0YMfz/Viz8zSzEx3La9ukryQwX53YRPdqW93W
4glR9XF+zrcWCsjdbPY78E4Yfa3stLDC2GALKRgMRdgrK14oQtFCiBhtD6VfxFtWqEQPkXh+7jFH
bCNtfS3j4hVeAaRmCtpNT1XHjBSfOl4nPMPLLQKO294Y93QIZ5Ir2coN4lw7leYPWfzVzPltUk8u
EGLOdDVkNFXom9OEZ1hZ8+MSkmGQ9zbWdM/UAm4nYp4S6q7Ys8B0yJRzn0QQizjQWE4P3I/BNJek
vsf4QsIqeWXN7G2pKt7cajkPRrT2q5Brs8Z5TibxyW3Md96YcIWPWNCM/kBx1R6aaXgggPuQJDW+
8NY8RJiiETu7tNU9K0+llrMN+mI7jryftL7myQPNsiWOFp+LUZibuhOPxOG8eebYE+KFKaiP8pPu
DA9Nqx5gzn4tkAP7wq567o3pARQhZsKkr3dIZr3tYmuxz2IardP6uuslUH3Peq6aMmWPK69wlJxd
v/4cz3MTU7TjgLSfE2qqgz3xcdT06coUov4IUd7znTSeAwgXw51p87HLpyj0ue8JVPb64YDodzg1
lRwYDtrucRo07V0Wz/mWa5cKBwnoTqDwAifSEKyt5eYb9+9HstDsG93NMN9sJjg7FlYsUBWBVzQm
8L9lfA2dqtU2eCMJBkitpnwk3+2xmDRbBYuFoRiHH9r5GKBQmX1szZk05ynfTjGIRirAoO5nqgML
p1TQMnpNcSa30cmt+pQ2njGRFt+WlcV2TrMeIRxEOLClBGsrX6dybt9K4Gx8K9N4i8aDwdnMJGvx
bPhbBSZTHMW3TKB6DGl8/JfUeKuAOmy6pkC7PeATmAzqcwdJLX+LEBs4H8MmJMV2Miz3nSVgMwAB
DDfQ4p4dzb4qoxmP4dB+xah2tuzs9N2l8xcrmh9sETD32HExD0bSxDjR+RENmJBqTGROVh0sXAzE
5zREpbjTNZEN6l/oXn//aD8Ni3m0NSmSBE94jkyhuVO+Wwh51qhKGx3RIeKrHpR6doIvE29sHGD/
8EiMxb+3e6zPizbIBTgqBI6UH9dBo+MQjRzW1cHos1dv5e2sx3Gqj+jQOswER/5N/FbrYPyJvlR/
8Vr+GSkrf3tM8tiYuDMB4J9/fnaRSTKX24XlYaZiR08yPJD7QQobDdYIrRy3Mcd+vpzbjtPt719Y
88+pKL8/NmxHwRyeDL0fyZU18HCsqW556IrWDNKqcG/nEIYNx8UZEXB2EN70NkIB2GXjQKgE07ig
9UAXtfH8FiPfj8rlrCL8s4spD55XkH2n2q3hjufR5vh2baP2M5wKjEcvtBm7gpCYqYgehYzJvJ6s
q8Ic4sPQ9fZSVvVLJKXtWy7Hw98/07/4CJkW61Gp4xWD/vvDR8jIEyDbcEAOsdHtwMTfCm+5JZj6
nwLp5F+9opZurqUV+1kynP78bnoj2hh+kc+ql1vHbsKorSckEuJu3ZRI1oPOzS59pBd3+TDfOr0o
7uKIO9Raoq/NwLm8liopjTcA6+lMngpyvVE9AAC6grXdxy7HPTiCAmNKbO+byUDWLY15D46zBrc/
J8zp2u4edMTj1HLtKyOxTn3iooaz++pslcnXMJHw91Anoqtwq/2kpV/DilC4SO2WngEHKK9DPMtD
HMPlj4pltT9M58xZo7HUcouAjIGGwZ/tudrHluG57+jUWH//hv3FCWNajrturbER/gTaXRytaizN
LA/LSFIL5cTEySZrw95o8DP//rGosH/61iOABudL5IYnjfXXvztfaFHp06BeHWAI3DMQPRXVPx2Y
v36TvjOSrd9ybIpszNf/RX/yw2MkcZPBTBTlofKGetclEyuPcHlbT/oEPNS+b8NTZlgHTzOuuP3j
rVPCDpjCJ1rnT67NRscoEC66kMIPQ8olDukQx81MyIoefV2Aim6dEANRbtpM/KQ5bpRYupsccAXU
lg8uI4KNTdzb0ZqxkbLBHhlImr3feGSLGa0Rb0yvMfZqqgErGMlXWfIRbJLsMkwrHQu3imunFKhM
eSapI2MqcWXhHrgHlRFvLXP5LSL7356K1l98Y3kvPCb4nMMYa40/vyksA3sCjYvyoOc0CkNcJH5C
aBMjlYznHPMKIA9OyUp3r4W0iXLqWoHfCIwVgYkuviRa9xIvVchEqrf1KlCxeB4xHweuYHyXDaSf
MeiF9iKvMWlfgWw5iaCBVcy55kdhjG9LB4/eSd7DgKOqgv7ht9q0z2LxOFOIMW6Pa+B1496rx/tI
2mqTtnw+rZqDr7MHgmg0djNFSFijIZdHMGXD5e8/uH/xJeHOWP+jm0j30XX86YM7Ro0DVXQoD6Nb
BpQ404btzt6zhAI+Ev3DOwIb+ufvicstzLGmA4v76TvZWOZsGpYqD63RlXBGuirAq30KuakYNCfE
1/CRXGYapGEV4jHzeU6i/MKmCxRJxa60Kr2a0NihwXK3FChtQZeUs/upy/QbjSUOoTWdH3tU+1NZ
mYFZd28Ywu+nnLhRZ72M+ZhFZvYajmuVOmLSX8SlUSWYsYrMyqTfDj2pID1v6a/tJcY5k6Etv5GR
2Ql3Dz9Rj8OuDhVQiQXL+eROt782QUh3q2Dss+pUqvEh6Wkk3Sxi89XQ6sllhJkagQOwPDbNw4OR
6bcY8ZGRUa3pGLqSMpuD9V+0gv8nHNYPZK2GnW613Xb9GnWTvFbO+ECSFg2ExF3g2gzd84ZqiQwy
fP0ZeL6a391q8rlJyQojXrW58eT0xmAwGBUvcJonl8SkZ/EmSnErt57TeLiHsWH78MRRz2NSHNLT
UsAvaiO+wH2fn2iK90XIzQLohQ8m3w577C+5Lj/G3VieMl1eh24ITKOd/bUxmpaWeKqmrZCZymve
W89GCyfiHz65f/H1ptaRpAxj8mWD/MM9mc9m2hiWLA6dM7+xJbzvBPfeQJsVSr7Wa/31a6tdkdS1
AxDIfbh+58u4381jNxLCxI9BvQ6yvky3HqsLdyD2Icj7CL6K4ZZbb1LzIdcZVg9JxgYXke+2YcP8
Rsatd6lbkDhLxL3YL7F3Q3YbVb5jXg2NM4ZNwSPoVFh+LSFxtkiUP0UgpIC+X1VEY8h9GJsVb0hE
me2k6qEfOEFbo79vWYb4nsovg1L3llQJ3mB72iZtZgYNaWlwDx9SQDdBAcgPI+T8ZncgXWAH3kMP
Tw/kH10HLhGaTPVg2tPtWs33zrf79b/qvH+YsCGCo2T79wO2/8lfP70WEOf/mK399iPfHFYW8zOX
0EobW9Svg7J/afNc9xeLzsFE2GIAVURZ9i9ljYk4D9UULRPHp22TBPGHskb8YhjMwyD02hTiMEH+
E2XNj6UMf8qambBO/1Y6+o/lZ6rXhtXh4aaO4PJh5TIvB+VZ3cN3r8lf9Cw/fnvXh3FWRxiPJly+
Tn++eBYdDDHSYe1AyIL+QNofeBsl3HfFSHL0f1gJ8lgkKCPQMzCaU6StFfd31RnvBclSgxkeZr3y
3uGKHS42O7WTtYjptrYL9DV//+RM/een5yCy1hl5gpQgRXi9CL97yCnrZKM76NkTmm128E3V31St
ikDBgl+VgGhG71GQAGHsBN0PFMCcPcbehi9Y7hvJtSGHAe+6mkpgLWnSHrxq0lD2ea34VE5Je9N4
nbeHg+Ttx/W4LRDu+SRNlae5XVuDjJoh19r+g97b5QnHClLtEIRtOPfJFUOrJP8J0/9+bsDT4Igm
vLLvijvsyMsX4N/LY5xZ7aNTRxeh5mQ7OnnpY0ITh8Uws4tlGbbrx6mp7oxOFV8Xc6neLeaYfjBE
guFfhPlONnEJOKgYfFWV40FUISJDLsO9O2CCb4mPRbkN6TDvze7s6H11BW9FpQUq5pUdiHbI7RVd
2WrjoUFdgkB+8kJGiZpRvXVuUdxQAExgkJdY4V0b0WvjztiJzmhfkkyjtg2mmK0cgKx5jMbuhbJd
zt0NlvR055SYYP2RukPzsY9jZBBmUX5SrVO/pCQDPqWMlO89aCgxi5bO+5y6RF1uiMRyWG8ya8mg
4icsAgcXny6i2fhTFueu9KEw5+8Q3WCFx51Q3ThqVOcZmt3j/7J3Zst12+gWfiKmOJO43fPWLFmW
rdywZMnmTIIERzz9+aAk3bbT7VTfn6p0Oom2tTmAIPD/a30rXo2EJcl7YJgGSl3oVFG2LYLbHKFJ
tuQ2PsFifchIftorx+6fiXWdDi0CCvRVoRVQkwrrt76us2PWZK9rX8hdSiPuMhXxCO5MsyHeKy5O
hiX4uqtqvGyea917xMFf2ZoIp41anBKS52RTd8yLxN5YLVlFYR6ccfv4p2lu1N5b8/LKLtIRaW44
fCkdPO97neqQ5fCQiwsuASKzJHzthgqhwNzfNJUNqi+q3myPl0xY+peJhZWpLNOPQsEa6hJ8Z7jW
MPPDDwWyNDcExvnYeJI83ERyuCys3ocwOLBHCO24eGHhmPDh6HcvwRcPvnCFwhx2D8lcuVd4qu+C
ZZ6dDZsxn6HN00M5faI95YPdd6avSx2heOmt4bp0G/3F7AK23Nngi4TZfQt0iqgU6poPXTBYrJHi
B2Kx8v0Y6M8WtrwbV2funqajYgmo9X4WePiaRozb1BHTAXXhfTPXnyIvad1TjgNp8imFTpQzGhw5
Lku3EQRPOBJoUG3WWAJ10KqYaC/XZbCHwr+Ck6i6UF/FyP2WcyXsdK23WAdse5NYQHeeYBAQpUco
x6hmVBJsZHfjis300e+LOB0qzJhLPM2P0Tpke+HgcKBjCKdvayVEomyCDjWuGOKmOc4TlrTPi+UT
LRqtpQvVM6Z+vcsra0UeUijKnMgTB3LmSlAGDxMbNUJIZT6lN3BJRoAhdd/MdylUUEwyMuxUdikS
qmgwCZM5eHYlrGiyWJrEonjcL8J9KkaqTocOzn/0Bs6CG5UNpGRelKukdfOhrMm1AFIlVPlsBbL8
QB8mP/a2kTm2dcQi1B6qpyhZLZPs5SIlQIPhXdCObe3NrKd53ARWRrVn8CB+uqxwnYUqu1tbNvaw
ks0pAAnhPLpZyzZAdeY/R0mYfFjXcX4N3QZaZuM08gAf2Du3FekKm9EHLVmO1FuoWzUXgKPEnhYH
ppO6S6AQWjF8gc73IRlHU+Qc3ncuaJdhWkpWa42y42WDIYZeAAiX35eef+oGq/nABjCB1dpYI6C2
aa7vF8+XX33KolccSJ4e2LG3l3IVtd6Rk1hl+55Y7TNEeHFbBXn4glSb4/Po2hwSFdX31oxTdVuS
wdhsyR7nZ4E11N8gdVdPnj0sd1VZhBo8eN1+SOsM9r6iR4euqS2pUmdJ9ccy/P9Xgf+wCiTj0Gaz
/N+Xgdc5CSX8JWX+/VLwzz/311ow/s2hIO2z5iNMyQlCfuWfPg3hYMRnrfLOJvrLZs8y48+Oqmf/
Rv8V5ZYgesSU0P8nWz34r5925gSfUQNwUFXjC/EpcP64YKFI0QWlVOUZdIO+xiWrD5ariAzRNZq6
YMjs09CRD7ZxiU7nTditpTH1us0VHQvky8haug3EZxwHjDSiLYWztj0vPHe563Mf3yUQ4Gctyx71
hSJdBI9mHq0jPEHp7j1n0NfESKPFFHjhyXfwlxI7VTN9jYrYG7ddnpN8kXlCAZLwwgcDT6O/mSzH
eJ6XOwL09EF62Qqo3U8u2sCslcJmaa44zACKyNzIF08ge6JYVO4a0+Bd0ViiOs58q5Gn6o+5yUno
/V7E75PWSncseoOGn6LlE5HlPtkTsc37mv0bM16ZWcFzZouVmZDFHBCZdvBK5si57uR817kRk2eU
xnN6A+wviw9tuTrpw5za4cGu2E76bKdrOz64ACpthMA0L86Obz6ZOplg0u4JqzyGZi4Hx8e0Tios
UzxgOKZ7Z45xLW6dMnRSjLN1mKC733RN+qU2btzJ+HLbd4suu2Psuk7axZ/1uAzWvnHw885NFx1H
JoqBfyNdFddvUHTTTYSzRKG0xRVcGX8wTCKKGsYz3Ff3IB4wkPc1nAEFhgAuMgUpVFiT8RwTc3zo
/E7eYS1xGTDGmjyMsKitVaDVReP5sTQeZsRZ5YbVZLaFcAh2HTzrV8u4nmPjfwYi0+1IlSFtByzQ
eTA+aWBIJCZkWYuGrm/OvL+HCx9jNVqE6iEzXusJkAJeS1AJ2wYrtuXgyUYKfV7E+hg1PVVPSwj1
JWjRDNZlFu0W4+sujcObiADsLHal9kpCLcyME7w1nvDOcrIjgQriNXy3jPfGPT4ZH3n6bilf4Mjc
CEpVRJYUjnXRvNvP0Ybb973xpM9dp5/IA3ksEE8/h2GKdd3FxJ6z83sKja/dp+xySKrEP6eAEGHc
4n/vMcIniYpftPHGC9lik8dVOLz0Wu0hRJFOYdz0Jbb66d1fb5z23qRRsYdpgm3fOPERfoXXKF+d
Z1YQNPGjBg2qC1+dYKKKDIQVmYKPsx9UYHrrGbd/CcL5cjYEgMqwAGpDBZCGDzBOsvjcNVnxzB2t
jssCR2BEjH0am0belIYyIN+BA7iWIqyTnr5jVTVd1YZMUL9DChLDK1iLAXsgGTZMK96SX8dr790L
eAjEFfBInKqlT6yNjHNCj8LUux0Rkl1Rjsk/Le+4BJKMbZD2U36NpKl7HMtx/pDnEBa8MmVhukBd
oLlePPVTOFwOQSssEvWAdNjvqAbHUBsCw2+QepmPg7bTHUjn+NAbzkNgiA8UTNZPuK6hQAjr3Bgu
xAAgojKkiITCL37qYKFtnZ5dcBJrYBPuBWBCGtIEy3t34xn6hG04FE0gIVKAsD2yQIgObmYvEPgh
V8h3hkU3k+ZBDX0bNv58X7RBd5MZ6gXbQ6wShoQxGiZGkDjTPRckuSXUY/ykDTuDHSGJYYpiXmvI
GvM7Y+Mdt0FadfmR2OvqyG3nabHm7iCiUr556B2POq7BdiyJDaSUltmmM1SPyDGAj8mwPgp3wnms
AvebNpkAG9tQQVbDBxGAQlg1T9dZUt8BDRWoaKCJuDHPvw5ER5CxgY1Ay7SvWf3a12IoBRiq2r1f
lwmSt6NWcdW2YEgE+JLqHWTiGKbJOKY+XXMB6IRi7HImMC29kG0BgCUOqZOPXnM9dsg0DC0lNtwU
K0Qc4Xa+8yEEEIGMdiDjHscCfcTCYFfmdwTLaGgsynBZAO/uFyT0F7xLBDaK1v29MBwXIFqgEEC4
PTp9oR7SaEAbZJAH1tjh+2d93n1UeHRvliDS15OCFiMNN4bX5/xQ5S0wGZ6e6Ar/wvq2vsNmkI4G
p6YJ5gs8cBPEBWe6mZBZ0GZ2m0Ocd93THATqDj9uslv9SR89oHT3vNnkcyjG9ks8NNE3dl6s7cNB
AW8S6RuxRsXez7UgKV0e5jZmJ7moYEfDC7dNa/YRwlLWGQtegVhFVdML2SxOtZ3c2au2obaKiyrz
u6dkbIZ9G6EXjIMauWkQFuW3htz3A2WR7lOcAv3fY+Otv3hpGh+bjviIkWDjyyluLHzyuj9nIj6J
sSS6YXV5v23wV1U3AyKxW0Su6ppdImSPGPZa17LtSgaL4A48UTdzBR/emprxE6VgEkikmBRMfyjb
G+XN471MFaxyS6xfbW+s8EMTaNtsBNf4spoH6zHLgvC5y1umntJq/U2rrKIxk7bEsq6TZD/YcXsb
lejAc5sO+AjCfoftYXU2RRLEx2hoISewjcpRmQqCkGona+kWR/FLaVM1JYH5xSen5NpKm+BDjEdm
A5/Ru5ohZzMNru4dUSg26atorbiBF13lOUfUu9tpJfZOUIG+HuOhAAPSmpZ2Qzs/JVsowhnFlpVw
tA4ZytEKSfdFROzt45CXY1XClYZjKs+rttU9sFP/dch6gnScQbIPmCfxwQkKeUCLS30o653HICky
HyKQ9O/KpDPZHdMi7qu0Qcaf8ZKdbe+KJJGZ2177dDRs53rww+VCDC40vtzqvmZj7g7sUWZxQpUa
nSKSA7eqQhyLWlvdSeiNd+zQulORue5p8QL450FubedZC03+dh99Yi3gPi6eQDVsLBjfYoAwz3Ub
B4eklJ+DriJSvhD39AEUjqLWHlh3zLE6oSQBrlQA9b2YZW9RgXDxjMDeRIcSoah6zWVPeR1p9Uy0
zbKjjT9frmWcMjR9Bfu4DO5wqZeIbHlZj1QYCuTmPVp5j7ykguYuFiUvhaanuv6psfv6FvUZAMJE
2/6R9x0gAH8sqexb68HKnejktlV8GznRwlshyp9ZoIVqC/+cBcianEZZJNs0K4VLolpPyQQiv7Nl
ZFd3cyunzNgDimAT2S3LVwQN+9Iq54ewR0A7UwQ7h/ba3A5lN/OceGHP4BDAbHtNl9Mv3WNJ9/Ca
ljWLaQJjFgQ5rj1/mKh5fbTLtvpICF58AG2h/S0u6e5WloO41HAy6n0aJGc7Qhi/gb3oATJqeYNt
YvJZ8nHq9W5JveICwy1Y+HxycqI3UoSSdQcW8atXFyi6MPYQiR0TMEK4QUL6527BpnMRVFl3DyrC
o7TXrzei650deSkGrtktF1kza+NvSz/rML4s/PAxDQEyogy4afLA4Sz9i7qMnN/zyMdmsYIj6JIQ
i0VUh58dPblndJS0YOeMFsZooaXz9AsCkC95ZN3HkpwBkU3hrkJSz4adSlg7NPPR9iwwCOhXFrYI
l3nl1MA30o/cFu8wrjFOPEWoFO3TBDpjfgsx3sMi5T87CrnIMgE8T0sSYEjG6oG7VFyYehabqjaE
etpumzbymwuSZL1DM8YH8L/rRZxPt9nqgxsiYqeEnwBZ0g4Bs+Kwd3FekliUYCrdEeYEhg88dhRT
8tJ54T2vlgtOJkdGX4v4SFpXdAsAtdyCFCuvG4bfi6WiPQ2t5LEeVHiSENcvAhfaoUG67KZ09rek
QPGaUxmgVBnFh1UNeitVgqrNH2ci3Yb0piEM/CAIpL0NbE6uiKs9boKafYLsh20osSF8t2v9D4V6
U4j/XnZA8dwNqJ0bVkCI8vYncVGW+LDgiRk6F2i8WcItEeQJHTNLB2MZkmLddK+StVTDK9su/6HJ
9/cyeuiGNmIb6phwbsVPX67zpg9XLfOzs7Q9Uoe+uZJ5lcFNFeXDr8/zP/Q9PJRhnmN2v2hvfvqq
vEOStqARONMA6Zo9zwh59s2atl9//T3vLfWfLij9FV+w6Qce8Leo87JdVx+EZ3oecdsdsrj3IUwt
sBibfLjr+rIUV5PI7JybXr/IKGVHTWUuu4WhbzbXScbR/fqQ/n6LgScjbkLCBVEAdf+Pe//RHuJs
YJdxJlBFX9uYOI9eMbOD9gFuOzs7zfrXZZy4zw4ak/fv/v/60T/UjxB4mSH23+tHp5f55YfK0Z9/
4s/KkRPQRrRhV0d/qxw5IQ1BSoiUlYw/Hrz1v7qIrvub6zFXCV5rvm+E/f8qKDnxb8IWVNZdD1QM
P/mfuoiUn76fNuBt88QCxDCPLymIBG78OKZAY1W6CFL3A4A2OSJUrRU7WYdC11ZXtbiSftrfZ3nV
v0JLclnnldaDK7qV17UFsbfKaaZUamEjTi9p3lkh5EDAEcaVI5+VTfDglpI0D4QpRd8VhGpSpZUB
Bd1sKQ+j7xIs7BTiyrXo8WWimUkCK9dj667lgy48fRKwpDaZY41fyYLR/SbzZ/+WjWR2uzQVJZUM
a9uLSOX6QvbAmu/SjMtGlX7iueh5mR8w5nQXRAzJL6ObFS9QqNc7ixrPzo2L9XntMS0JiEvR1lv1
8HXqU4flLxXmFGDLPdK7e2ewcoJdK+V+HL1F/9Pc6ZnH9t8TzfstYHaJuKs2GH56zT/eglr7fmEl
Kvyge0+cA28MTEQdynnTSkRz63ZDtMndWtyxN3DZzricGk5i2pPs5CBqZgW2gyhoz0KPE7Jccntd
CgdvDv21T00XqIdsBakY5AW6rmDg5c08Uj1VVRIfmTPkYVQENcRx/3GoEHcGcr6CxeRSmXeP+Gff
io5N8XfPyH94W5k2+I8njVLZDGDi243m6296VMwpaWLLBqJinTw75u6nbD8/I6xb7gg97c9j4fVU
OedhjyONJFbSH/RBeYW+JiXP/iJLh8sggnm5TRtMBHPrBR+SlX/qPNf96srWQVTpzrfZGDpXHsuj
OxIYnlJ/cY8izys04fOEf45Wad7MzTGzeutYTvC4qYcOe23XjGlvsKdLW3tvTThezb3rnAZUZKcV
i+sADwLJ0bKW+wXd0d6WIjsE+XMlRXHh++38mmfsNeiazq+yh60crVV/6gdwkEmWkUo1jYchB+jL
Q1neRBOwlUqVOSWeN+Jjin4TJn2odmWhyVL2UQKBQVyQH737E6JCHG3du8Tu4u+ImmZ5WBru0mZo
8uIao0h3tcaV+4loG/k1rqgjEMPcK/I8qQWcFk1rpMmUOolF5pfVMNjXCUWlu7hxpuug7Dg5l21e
ve8yXZzWPoOHD8/KfbDyYblVGGGvSBkic0nH+jQH5tm0Sn1fT7P65Gds6UVaplesUEkzo9Jy8+ux
89OcBboHvCbiXg93A+ZmXok/PjDQcJIknSLrIcMjeD+IsaGUqKon/D/xro9GiALCjJ2+1a+zG+ut
Gqj0Qe1Ys7dCtvgTQhem8WB3n6LOh2yYVfaxi+XnRVAAx/5Wf6w7fks59UG1KSavOVbc+6sWU+fG
HlKNmzIl3RCd8cOC08andc2prqO1XvtZgvfOYQMzoXQ0EyoK0z6Qg7Oni+nuAbvBtSxIernpy1bf
vw9bWXRiS5lsve6p3V85sk2+sfOxP8dWrT6JwlGfGuLQbnKVU9GuJel0O6Lc8i+NXR47vA71lgw4
6tjeOIZHHztMtCdnFm693bXrP6xC3hXU/56vzOWn2RFHqB5YcbIEM4/2d5qJmUw2mp998oDlN7So
TEfOZu0760OhBWfgFBDw6T9aj8WaU68KFinkNUaUjCYAnPR14/EMjkQadslFXE7yBYUmKeuCfVi6
NUuX594HY444tXLOsPGtw6/Hz386ASQmHBYkHXxpP+tMGl0qshbS6KEK9bBfChwrnUzTQxcmJCiq
hnkG6hXzhUsOoyEyWnuQahLMnx1cUrNOvvHseUzMa/viLZFzFc5IZ6Hsjcmhq+LksYo6wtCyJq3i
za+P/Wecjrn4LEph6bjYMpDN/TT2iVkwXuw5eGjxnDSbWankG6M5iU89y/4nR+f6ulgUJbxoao5D
Te7kxm2a8BzTK75A9p9vZ2KbzlUw9+c26qzHIaxx0s4+AbI9CstbvNn5VeRy/jMBxpDm1Ky+kW8q
uUW5/4VuMs5tEPOYZjq93I2+SYWj28rmrQhwzLlI7YdxTD65mVOcgPbGF3SvXRJUgS1UyksPkmCE
5z5s9LGfzZaYfsleN1ETo0p0l69OikcBEbRB5rOjdPbakwA02/KLU0NYyLymo4or5RkMe/LcRDzq
rAmWu/dHD2pV+kaNOpv21B84vKZMLjQBhQ+Vq9YRjoY3YW3qsjdbAtAnNTR5ZuQRQVnVZgYxl4ZI
64uRrKRr39ZcPh/F/QM1W0Shbl0+2oRIUVnswvxzVBevHslM5y7NlnM5kyTY9+5EdBf6h2yZ1S6I
quWmcFBl/MNAYJH4wxuUx5CtAGsGkN3B+3Lwp2UDc3U9qnLqaK04A4REmwds8z43V7idyUPusm0E
ZZfQBkJtDyzF5EvoDvpeO8xJ+7RWZzzCEVS3orroUOiSwFHbOUHJSGYoXKTNYeiwvW14kuwv1PWJ
IMyH4YuL5uHrSAXB2uE3qaOdyuIWqirLsWtCGoJ9HWHI2yzAdSDFkl1WHYj9RhNABvR4ilNr2bFV
jM6LX39cICd5HKWCymG5+VF0IUIYHqx5p/BkvtHrZIosm2zXQ187LY5WR5+nFqdybpac5r7KOR8+
qaU8BRYeZ2xSud4Lb/3kSIl2qqXTx/HgLUTb0RxF6jNYC1f5WzbR0asX+fWux3x+0ToFoilBbjJ2
I90dUUBl7bW7EGywlWNJEO3k5U+UNUE7azl78abN6+ITAXFEOVZlF6anjHXLsq09ZoONymT2ZtEY
frCm2Sxw+qW9QH3AqwqvGwliEw56LxuH/cBu1uZ0S6a8qlVcKDUbQUcyjDwGwDt1goJY+cCytNM8
phBjzont89bRTuF9ybwEmX/qhLK8tAZ8lp0n1vt0yFsLOVBnf6mrlnl16FCirszs9tZqtHOVBnN5
sTIQgPbObXtp+Rh0t6jtvM9Oq0mjWQFX3BeNoMPgRMXy0LO2PCGVEGCjlNbf3LCMz2S9WHtowGWI
ASihUGb3et770wQaBw4VpJc+iTZzbzEK845V5mZJ+90gUEXjbUnQt3i6+hZF88PQQqbcBixbCYYt
Yf9Wc1nfRFENAQtF+JaXgeDKiFXfv8+o/7+x/aeNre1jjfrv+1rksap8+V4SgQKCP/HXvtYVv4nI
BaUUs473eVj+UkSwbf0N27ljCzfA/yK+i3PCkk6Bio/jP/tDR/GvbW3Aj+js8VOPZ47Nrf+/iGPN
1vn77QWH46Dg8PGAESjFO/OnKhG0srWuR/DcGd2D4hsiu8SDk83WiZy6YSjc9amo0nw4qBUG5Vap
NQhel6SSzZXTBuCLDtKCUAEdJbYQEfIYQPLAk1Nmy8feJsoHpZovQx0Su0buNpZib+r8ifhmnN1s
C4pRubcUcmQEVc6W1vwxY+dgqMRjOtBSJivWxf05UuI6eipF1AHmpghIUWPytoAkN1OhJLUllSUY
fb+7kf9h8+UYD9y/V3AEbPHugBkQ8z/4ju7PV6dVuGQGpYOvUtHDQJaAEbzCyO57aEZFGgi+coHf
XH/rQhwBjz6VCg4Nw3fP+SBMSJePvz6kn9ZkHBJ+LCeIcGbhEqCo8dMNY0pe6lb16RsA6qC8xsSd
vhvDTa5eZlHFLjc1yGmQUHh94xH8GJWEaFPYsi3x46sVWUtEygStNHuCKr/XSaqx+1YLt2I/IP1H
KtuHCfvgUDNb32hdOnysRjIddBs7VWMk/uEd/WOpEto1F5niClLwgJIozwK34buFcpKVS26VVfPV
nkkb/EDit9U+1ECm9N2vr96PxlLzRXhZIbSihqaew/f9+EUr4jOhcV+/4b9wHW8vq6T0iRKzecIX
uOH+7azaACPtGgaVBULdSaPpAa1KU3z79ZGYctF3I8scSRBTmXKCmDK0MIiL70/ZgYCAkbQI3yYV
9+FNIBEUQBKqLepjFwhVNc3FX3+jGRg/fiOTie+wGGI2Qjf+00V2oYyDPg7ct4V1Y+5/ddEgZ6DJ
5chYAKhnTrtaw3EU/7AP+kk7bq46Zixqw0A2ufQUb34814JyRTlPbv2mKuwt0SkXSfOxgnDRmQCz
NEnl7SJ0YtdXbd43ob0PpqzUT4WKpPQ2NBOShWAvLCLiHgNVBEs6o9NfXZVT2qMzGGffZ73766v1
tyFJeT5GwIZ1gfoLLusfjxmzugXuMPJeqxHfz7rrVmnhuJlijaLhH+7M37+LgR+av7CQ8aYwpcfv
hj/5S6pHyaJeF5BGWMUA+cVgMKheMSR+fVp/GwRB7OAgjChhOraBofz4VY4oY3dx7ea1AaDOxe0t
Wi/fJmfFYdW2dYjFLKmnFkPWr7/X+fs5GluTG8Y2hSmETD99cWLRhZZ9YH2B7eO4eiuiIB+JmI5l
1ttbh2AqVUE59MvoZc0qZEq7ru97vHG1tbjTY17rGb9WFsNv+AKavGCf04TuehnUq6/i3a+P9mcY
q9k2okB8v/H4z2PsLj9epyClr1uPffuFZDcwepsiXgd9p8Kl5/7oFYHzdBRKqvDGYlnJ+FANSaqI
r8N1ZbIURGytr9zLuvgWUtzlN+SJjx2RirEPHumPCZjgMWYXUOUpMPpUEISLeiUquelTRSEGd3Q/
hLyGG8+ZuCMwEs0UTTst4wtdUMbxPX7LYXnWKyMZtRykQa4FZDWPSd7WeQgAxvU742ztsjk33hC/
qL+G8+jkDjW7ROk7BrQIPje49fRTr9uCYyQXQTSsZonz/kzyr0SgMIZLpZ/04IHHQF0UTg9goCs+
mzUFz8Qmy0hca3cuezm+uvayHA904UnLxNwio+BkCLQo2F6tULOagKV74fLJkNAtPpKHEYv9YzAt
2XA/zFHNy2ztloIpWAFhghZTpIKvtvJZ8HF60ubbrHSVeMBp63bPwOUDk/46dfl15TcxejVHLc1l
hrByvBiphDKWFhQFXLp8yp31Mp5UxsvSTigu4uuNE5dJRMa4Rtxt6zeyJGT3jxMIiiHjVAkZg3O7
s+0E0cEmsBuGn1pSM2FWbOUsqoAqCfk/gDZrDctNgv7863d0RAgQ/JgnxCBAj4lbVIpepgOuwUiG
IF+9yIyJePVazin946r6ZTlz5Uy8Ih+YZ6RiFw2UMmznKCrNN3oQqYtvq0xCLotcI6pYZAdZZri0
AhvgN69sGwZNkYRF/cCms4X/WFAwZLjIoIC4uJkapITxLnX7invmLTa/kBxbJwFfgsMv9i4sf8nX
164mKk2SrTYVfH9geoHJh7iy4X7sdAS0ALoGVgzCNsntNGs3ykUeP1spFpmTKIQMl+vOS4g62rcW
lV7kpO7ELLDvtYdJat9SnuFIeg+bO9KA2Ou86UKoyee3tGvr8yhQ68Z0zZ0fImbjnnQHDgk+g/mi
eSzMsfgiM+7PMIp4BAH5lYwUT4chdhCsWxxeUefIgLZLMtllfqOAMgWf89HnX+DErCaYufCFucYd
PKXi27jMI5dTx5EZcxVLQP9UDIvP9UH6aoaoWVpPjzJu+HvnxJSJN1FBS/yGpaNmleGDOJoe1n6l
CryB1sRCrOi83jzSPq2LFuKx73AnAsW6EfWEdLzpkfgrl6uQ0cpQ62labFXU1xNcdn4h+ao9x4fh
ZjSj2ssB5e0kwSZOcAKUQbj4rrAfRRbkJqwi9rFRgtupskIfQhsnCVxI6R0GAizIxGFsVxmcY1vq
u2BFkOWyJcXO5+9FjZ+j4dU3t+FNGARTSVcJLwOBNWFSePlt62R5QvBIMZo73OTTajsHtN1qss65
sgEHbZa+G4DrLpVS1nxZJgrqximxFPem8+O8DV4aQIecTEM4Qwr5Cn+C39ywvRdQOPGZgpDeMxEz
3ewHLy3IPE/l2AqxGVm3wytM3HDITolXjEEKHL5kmg1fNbV2H2STg4RSH0SxlBpjQZ8tWZZelW02
OtHNsCC3YPDkhZlSomFGVnwgDsaMS3tcFGMo8fKuTC9bMmL5WedOY08eYOAxVaqu4Srt6pL7AXnT
tpyxuyGm2mXKLZpu5C41jm/IQDj2Z36XgCbNRRpNgAizTi6TYTqgKJr5JFsYsso2AA/MvESryvjA
hsKsCDN/TJmepL/Au78cMovZYeIq8iw47qAYUBNJimt75u53Kx2QNWWkx5XSHHi2WCNf7TvVwvEz
XfI6mlbIToY4GkiePFKgzEt2GFAmojEhWBFffxT3K/MDHGjLv11AQcp0wxQV+CfZDQ2nFLd92290
7ZrVio2DY32tY0pQ1wCqzD6EWd9cnLntPCgmZc+sKvYpokbPoluldY9gJfbSXYeMPdnjzU+6D0m3
cPJ5y8t/3U/rHHHEBPlYXCVyWiMe7GLULKdPMRxz433+Y1jX+Wx+tvqtx8DVpLtz5GFrklW3ivR2
/USLweYae1Ev+nnDqje1eT4t6JTD1o+RtRARnzmRvKFR0wAjEWU/WJtIO2v4u9XMVf/BrpfqUdBf
KRhDRNR0F2Ejp/IQttMoX4nY7KzLPq0t/zrhSEk/bWTe/Y4fLdSEoOCjfvOLSvcPNX63/mXWTjXf
otAiuGe2Kggk0oNJCeaEIhIed5gCvoLSMJNCetN3WUKwUAiulFZSxWuV8vBAqmrHPUJtBhen00B/
mwkJ1zZF2GoWqbqf0Xr4NNKIX0Ogtg7P6F5H/0NYDaufQjz2y8Vg0t01aTdScP4J4zQhiGXIeJNV
20hXs4ZonlfaJsXZ1diFsCJR4wqH8nq2bUceJvwN+DxZoOnHtKAIyIsvHKILhS8ppncxuM52dZjh
VqTcgxIo6Nyo2ALeAVSeIkE7Ra43kNNgYwJPgEXaR2d2MveQSJjUw4aMZk2LKPEC605iqPU/wuIk
cPZoywhd317AhgWCMizecG2pobEefMtX+mloGNWbACJV/1FHUwqoGjxZ1MtjvASpXjb2FMlwJxZd
lcckH4rloFs/rsmLLlvPpRiMNp3gaAfeafNGt6KdFsLFhrXDSBrQOdqOSE8jOn8qIAJjSOgcx7uR
uCEoWkltlZDAnMgqyyPMA5a12dcsbjxM+9sWgj72AycYVjjooTd4VnoDawVc5d2fq297haDv4Kqo
W3j/c5ubFypJXtDNP85rIKW/k8ncJxPrKRs52An+KAAhlUBCxzO/rGatSeIuRrhj75HpymtFMJHw
cHexWT72vMB5HDKfSinwZiAwTCW5tSZOAhiwmskV4MTkHF/qLrVYkgZZN/HqwYxZ8JYZGjQQxGlF
Eb/zMAatWf2FqjQ7h4j6PUeLHLjGrDt2dR5+Jj654VAcaUWA8ggto9Ygxy5gmgyUYmVvOL3SPfou
qPjP1M7NKpr4RMlcVsS5eWkk1mzi3bxaBfYexUWovZPw3YolUUPfijmFPGGbE2VdglJhGwQIfpgQ
ganyjp7pE7E0meGocYFkE5k3Z0zXiiPt0wyhwHGMdNTqD/Qh4SBsW9K0+WU2ocs8SwrMM8evRGHm
ydKPiCrfuoUjOKIGDacDN7GH0UFJPpmYbdxh7MMv89w17SF0i6i5SlsgvwAbpDRrqUZGZsmSCewD
4kgWQjg430ZLreAa5sqZxmrD+5C6AT7SZOHaChumS33NHL6aJdJ7uSdUtXlL/fkG852W61i2tqlY
QHQ3R+94icWFlKlfiPa45jWbjmpElgz4kfcKRzAqK2P4/HUldMcjtBnRMbIijZqM39jioiR5onTg
kaAiJ6qBS5bbrAMegnpJgs9VTybaxR+3kRemY2wg9jg8xqRYccYeQezco1FhMMRUm5bIJQ33307E
81SSmVueMhmm9Xz2WY6C8yO/g7Mim9sUn/oeaXt2ljZZBaAaB5SI82aGS8RLMQ6hxn6uqdc5yzaf
7T4aYDe6rFJSNzGr+amVfR+cbNTYU3wH1cRt86swiZCCnVbtm+fA83qbU53AOk+PlfLNIwII3hS8
mqLjA8nkm4WaQ6Tw5/z/2DuP7biRLWu/yr96jlrwZtATpCUz6Y1ETrAoBw8EXMA8fX9B6t4WU7Wo
v+64R1WqoohMuIhzzt7fbvAvo3KIBgZ0O6xQBfvs+G11TaSMWTSHGoUu0BELpO+9C8+R/Wbvqvsx
ImGNnbXOGQArtXhwUVb8d/XT7Epa+IuF77FcGgmfy1wliae2hrgbY7WZt4T6tG+PR95jC74vhrHm
orYdL77yaE1E0DxLbFl4aRyDXHCe6oZ7oYBNzJ4g29ot+gJEE5UZVBflaMTETMQFUOThnF9AIOC6
AAnJtQUbyaSM+MOWr6ALiWk+61BxQQyUNSVf7AVp+yLbIcWd0+WD6Hm5zKNtHe3R6HNcaY7JfVYC
CuLMZsKhYtONSV2Qzg7YXlJ4cp372VnmgzWa1E9wIbBVAOqzmvxFJsbESYnedj5drEv2Gl3tk3y2
S6cgZ2PwsyL2lwos4naKY53qq4obiz/F1CyQRjVNm75aEuvDtQ7IUl9ZTJgoR5jMxp22hzFjDffu
Qp61BqbT4PxjvlVFN2pRtQtrJ0MV+QD01UY+FqCs76MuirlqPWnVbNcnwj6QIbSS2MUtxCZIYZx1
9cZdjIaSkdA2UY2dqh+4nVyHw9Paixb1qhS8k9HKeg4YT9D3E7f+HqUTZmv04eyj3h69ShZqa1Vo
ZVCVIUkaRdeseyk7dWNUo2qLaZE1q1sS+cFYXen2hK6FE7KoitsJNMTymNk99YhTLcfiwmXKq8Ks
xyzeRUk1DTfu5C0dk6nJKPZ+h8a9ZWHTbPYH5PhKXp1ukdf8msDuIZ3uMsx4XEkT9CjvmfGtaiSX
O+cpbUjg4CXFhn9wgTyOvJ03QSxVFfhWWBTRoj50jVtpjlc8ZTNG3t5Xjg4bxx03OkUSqIPVmFQ4
VTapMaiPPlQTKyHAySHqe1xR6JcuPEFzhB9cZu6o2czVC6vnMoLjhFKRplWIGKFbmAwwAM9frHpS
Ffr89uYIpk5tdEsjV3flx12j05YuPSNYJkFgMdDxHIKE3veM0Fb7YMqK8csUYZwEBZZoReKsGRg2
RRB2hDRyST8+5GlXTR2S8hSUGuLb34WusyCkVe+hGjjuqKY3b7cGYTSqV/lPD6UgLmiI1MBIIU7e
fzszicUi6U58Se1IvZ8IDLGgzE68rHl3fXys127gr71qgh9ovFoO+dsWesvTNmWno1Ia4WZ8maxy
oJAZkhKB6Mrp7YTHMGkhBZWbxa15aQyV7cDEGGTRgIgUvUndTRdCTTYCSl717nl7M/+cfVRtrEqE
ynM61gTPbUb+9PHH/+2qMHiHkxKgvKIcN3X1/3/p5+L8KxFPes5LnxoTn4MFSpWFLK6UUB8f6rd7
zqLfTSKTyyQIrOlp65htVGpWbKBeAGZawJ2i2c9GxC2eekTcKMZV+4cvdzpCAf5ieK6JoImuqfkb
56ZlOO3HzApehJ2od1Q/8bBdDylv9tvYJJlnXkcB+302EzN//l6Ynt5eKWixc/bxdz89zUxNHUd1
5xmTOgZQxPeneaz6CXJwbD3Tk6B0nJOELpUPCIU34MdHOj3LKJ90vi0yTI5Gc+ykeY3jukEQkBnP
8K49WJWiUKV5inGbRT4x1a7x4wOeiD6RWjEG80HtWA4TPtpH778axLaFl8ncPrcVc6Jk01qRes3x
Upy5rlHbFBMQijSeE8jBuZOwMn78AezfTi62eRMauUOKh8dXN99/AqpE1DLCq56bRJ9xpDLLWghH
wDkbZLu3bYtsE7U1xvSv3t8/m+Ka06uWV+kisEzOxreTU0Ln4RzR+p95imtEh1QLS4FUTOWCYATs
1r7Vw6QIUyPveVt7o6MWSxj9NXjbJNJ58JGRMUPP1r030DwyQHOMKds3WnQbn8282Z+ljJaJJKlz
Te2tOvgivCy01vSoYlBWqeUcwAR7G6+z1BIvRCv4WN5bg75ja89bM89NtWnKSDdUy6tpqM1ylKGv
pWtDbgLn34+zls4kjjW0KYekymnLfnz6f7vhPBtejOt4YH7Jqzu9tQcqi0TTl/mpxs3DnjUWvSqB
gqVXO4CfLeuPD6mell9fuepVG7zOaHy0AN6pXYSZExk3nT8+BTGcL2szpIGbX6BqNHPtUu90PoGy
TwwUUZMRqU2hVpTq03z8MU6/uWVB2ufNqQBXPHOv4+9f3p2V21Qj1zJ5ykmCKc/Tsu3LBxPFWHs0
u/4PAtnTmxxal+NZdIpcy2c2esqIQDobp4noumfZCCCATuap2yLLhNpZffy9VN7pr+eX345sD3Sn
6zF5syz9ZHcQj5NeFJU0H6oOiycWbMPt421MG5VKN81GVoeQgXfJPzwaNtyXk2MFjxRrDnnhgrYu
LRhKHjW/R1VVsA81EMSzw06BvH9OCPbCN1xniWprTZpqA0A4Jfj4TPquahODqeGnpWZgBQu13GEt
imNNTYoMWar3NQVBPjVnmsZ7tNhWtR7bf4BznpxvzgFkDwv7ExNIchhOz4HjxH1Q4g16GMpMrcxR
zagCm8NYUzl/fL5VnOP7880LzPFcBBewQXiPnryz8TXSUzXs6N6369djDQ6tU2SAaqs/8KrnFfQ2
ey8Q6XAW0OWpLunPP7VyUB0CjZhP57Nje6qfSS0oeNOZZYeD40zLs0Fbjh2PKnjoVJT5uJutgYJp
A0Wd8hjRtypLfg7+mBapIZJWZCbPzuLrBCRuZV2qC744GUchZI3tsPfWmpAGHdCeGLtEXcnMYNcy
hp7kxV+v+zZVjeWfIzSeSO7djJkH616EFZZfOBvlSAvk41Pqv798nofHyzNhquKqYS1EWPl+TWj4
BtLXRfS1kJb3Ge+aY25NxqN7FG7CpscPiTK2p+Aw+2kRrYWNf7k08+JRxilErcpHfx50MdEQsJo6
SCV98xBRv3bXxdThQoXkDIAqyG5KRm1fpbA7EbqtlkBT9mL3SjpRfcBH1l2wIiUL1Xoi87XWZRYw
AV/Ic+zCuFiJYdHtNV3D/FFbtJ7ioAB/suqC9tpmVcq35CpYFwjR5boXc7NhJl48JkgTQIqbTAky
0dPOqwmwz1a9UTyjA3Dwqcco80io0o21JVrv3mR9fhFJbTgEjrkJLYy463ZmVlX3o2cNj6llJeig
dM2u1hp9u6d8CLpvZHi0d2QvdGyLomGfTUO2ZUwwK7Ipw+UVmKZUCwe7lOdFVW/6MYCZ6ydZ9mlA
ZE7XPML1249tfb9kMLnYfmoJ3T5spbqr39j9rH8x5757NrzFfkgGZ1glk1sCqu5SjPeQsD++I367
Idh+WYyW2akwD/ptmz44XVBD1Su/NVVFPWcVgnCs0jLQg318oNcN//+uTtx61FMIudkOBQbr1Glt
NaEnNiVylW/GCNuFZZm3aFhTB6RA8QrvtjLL6DbtIg3wXeEEYm1JfJU7mZJiOhU9aig0bO5V67bB
eYWY94FlqGP7MBT9Y1myppt9VYrQ7A37RpdZ9aMcLP9Y0bW8keZsYi2gfAuN2tDFCsvGlVUGXF4N
OzBNjZwRlQFOY6+3wfwtU/HhWTPgsY0d/UWfemu1UFf9oy3C6xl5Pfts02yTTdrJw1jTevPgKlbf
eFam68CMqnzjFrWKXmh19+Hj8//+Zfp2MA+RotpisX8+3Q1Gi822Gsr9N1f3SvRZk34PcMzswrIE
h21bA7V3XJc3jGeBeX187BMRHgdX2wC2QdwAFmv06ZbAgFs82dAGv8FZ5i5LUivZWXVW7KdleqmM
oHiytGBaD2bM0KNpNXcP/Awc5Mcfw1En9N0tiMFQVXWIARGOuaehBEYelYwPEu9bPDA4oJ3W5uHk
Azhdd0xJ+rW0ycn1yn7CpK6JkmlPXe5r+lYXUriwnyE+aleLEdt7ayHHltjc4JnoxMpZtbl2kc6V
d5yhnleQa+7pgRZXtcbdibupmeDw9hNjl4wcm5UnAu+WbaOstyopZnaz9NLyRIoNn5YnOZTiqnT6
AqRK1A1f5iIZHnTHzG+0Cqpj6E7GuLXMfhxCq03j+7EIyF9LGp0vkExGEMo+ZgTgZU3GIIQ18c52
NP+YYiL/ZNDVJt8gz53pD8+3WoxPzy3BGexBXapZ7xQ3P9AS5rp70bcmtZ1LrbGyR3K3ZsgXTaVf
GqNC6X18OU/I3dxVmEOU6hY9koUE79RXZ6CThtEgsu+ZyOxz2mZQWqNh1g40KqEx6Lw01pYTt9+E
pRePaTz1xzQN9BtNBtb2D5/lb24tdqIK7I7Txvutc2SZzNryacy/E0AN3A/6VvYFHcHMXKqqvrNr
974t3RDBmdC+zKDuK/SJUvyJKvt3p8RXIlcecAKxqD7fr+9ocbqyW7ziewR8dVi7XTJfu8uQFGSA
uv1WX2Rw37QQ5Gc3iTYiiKYn3N5S7JNuMe7/cE7+5pZQDn0daRyW2980oVggRllPefY99nT3rnGN
7tYsiIYFa5QeWGKGy6Fo+nNhV+VZMVngQSqPNQH6+3SdeomP5BXf4jHVBusH2uzGCX2g43cff8rX
nJX3Ny5FAi9fE3I3GupTGWdLOFbnx1ykeGI0RMeljp5rwBhy3ajw2kY3c3pTZR0VYU+M67wmipcY
CYTMazpcQbBiVI1Hra2BWqbkq6qmPcOPSuuSi9xNu31jWdOlO+Bljx0vhheD2WkMu9kArh0LvSQl
2PDrFfhER+w0buhtlvfaBbZAHGU0obTj62XE8cdGJHNSsY1H9l2rGs/rsWRATy1glbA5i6YAOSZH
LLKScfWjI2kqsIvs7npzqgjoLaw2bD2ETrxDGPStXPq111aQQtTxkHgCXZuYCJIDVZDzg2rlYiSO
lWDhVLgoon2zNs6QFY3tTndj81Pf1ulnOFP9Dzs1U5p0MgNL+fHVMX5btkiWQD7PI45mmqLy5IaW
ZTSXQWMP3+l6N/EDq5tDzrNpg3vpdHlpujJnptTBAFn7rVP/SBbdA9cfmWLckSzUPTpBER91OPsP
ZmsPTEhYBbZt1hY8DHHmreyGce/bp/4/n8X9LL7/93+9fCvTap12FClf+19dE9j+Pw76e0zbOK3S
d1aLn3/pp9fCcxQngN9jqpY4DTTzX14Lzbf+QvGlMBUeVkyHNva/GQJW8JdNtYvIU7dcV5U3/zZb
WO5f/DYLLoHrsTyZrvtPzBZ0sN+tc3woDm951L4WnwKLotpQ/9Ld8KVb16RgGnvfn6sCNWjtr1rK
rdVSzc0xHcGZVdHzXPnYaQdixx/0AUuSrVv1IU1imEC1i5W7ldbW8RjYb1rP8a+TORYHXILFfV3N
LNC82M+aqL+PJANkzLbNi26BqUzXOCLjB5RjFVNqFzFoOfJakqbWfnOiqj7USRwc7XlCkqU3xbKa
zM55sQTyvZDdf/BIN0H7nk8e3EO8fNN3dooBRLq0s8dLZGqblqQKP56yA4gy4e9cGVELWTZRevAe
B3KNEIQAE0hq7V6zMfoihavkRviEwnpgQsKuTIkoQxMyXRrtVKiwMp9M68I3D10vfU5LDciJXJ34
mAkDFUbuNsr8atVoYpDLbI1Gt8Ooy7/YwGQP8chm0fEXe+20dv4ZRQRwWyOy15rngmKIrPHRNLOZ
fRoU0DMkN+QSiFJcR1D8PIKxE/tMJ2jtqe+g2QzEFj0kepcoznQBcG6RjfdI9CnJqJ47aeTB8dYX
4QSEutlGgcovogbrzasG51az1RzXuG8b334Z6JujmChG8WTHUHNVI+x+Gi11lnODc5FAO7wPcmit
4WyOxj2FC0qQQjj8+t5SaOqWdNXLjl36sKLPL7rQIlG93PiONEyqRUaGdD0bKt2xGuoDicumxbyO
fy0MdEikcLgwE3Cw8nP4/fg7jkVI2lFUk3giBhqAndOX0WOG3145zVz/2Eub8rcg3N5g7O0Ej36d
AzEljiN4NAatV6hyWRPI3sK+x+vB1ygZ3+9Grx6W3dQH1pmV9M6LmIoGYyKAJpgTU7ccgoqVDDul
UR/M2MiXVWYvfCFe5/yeRuWv9jnyxHPNn/kAo9FM8caLCf1YlTIST8VYUmvGCDVKgNGtla19uN32
Gq2ma14iyBijLT1KPT7r1Tg7RIvRfyN3WgMIgQE4JBWbX5vUDZxBpvRqXdQAYMGu1HT+h+1X/PrJ
VV/eX0jRCRfaGcuqxXpETHPjWWc2EomzaUq4LEvXA7+LGSvbmuBLRIOpXwNgco+vR3Q92mtbgJvW
GUIP7s1GmpzfbIyjx7HNe39F9RN7DEJNcHpta9gv+jx3/spm5nxw9VY8NSbsqbBB30m4cubYN3FG
szy3mqSm+Z2SlBK5g2WtGjPl98dWwdeaS98/gkl2P9l9NmuPr58SXdwQw4i102qFFpgPS3OMu0yj
DLtk8F0R7JF37A06d+Q65+TTLHc96XY5EZvqkpq6Oj+oGPTusp+D+hAQfXOY25o/B3MKUNcPYjAK
GhbJXV5r3BAoO9OdNxa8oagu2r1d6sa8TRtR/FgW1FpEZWvqnjLMog5jio5yVw+SpqdnlBONDHoL
qwl1/Igt0lz2rNrjrT4SViOzWTyxXA/WCoCZ4XOfVqURBkgOjr1ParBw/Dl0cLQRK22SATmUVWyt
5pZYMerZ6JAFc/DIxXQVLMAzboli7Bm+Qz196u2hi9AhmtMdrEhrl41+uV2w/ZN5Hjs3Q9p3XzPN
MuBXsOg8FjAh73w04Cs0btzYZkuvhoqpZhum2xrfrkRiFi41sqgVfRyi3/GQAeHmlMllrwjj+9EI
vK8UJp4FnRNX7saOkAmGZpeDWokz+wyeAed3JpbxsaUxcHSHppYcsByvRsOxcZWCkdlo8DRC8g8p
6UoceGdASi2CV/wE2hsrxk1liOq2QNfBpi8viGL38sR8IH3A2xKQOH+3vdKio9an+0z6xrcCdKTK
Q5u8LULp7Ni0bvrdaqbxHnv9fCbKqtwA1o9Wdao9tPDvHxNiN9YV7Vbkd4GPnt/QiCydtAK8eTXy
36Zqq/slmo5YX76nc5zzBIxFd/Cd0ctCmXmzHSo74tOcZ92hHyOvwZDuGWfDQmgrwExn7YxjSxjF
1JskcSOtOTpxc9m6ZMrjBU/sDfwxWYTT3MznTAv9y2LUbo0SsNkGJ5oFzRkTgHEsct7mN4tt0SvX
EWVJF0UgPkXoeznbWIZ+Ya4N0TUiS94ms4fSmV7trVFVn60YPc2qD7ol3kl0MUeRV7r5EAmrfhwT
tKPFaF8nDuZzlApxOMadcRsZhndXEWUdFvCL/auGunBP3JrYAKbSP8fmOB3syL9fYtP9NHSzuasn
VGg7Z6zqgOdDFGIvAdPz4I+4BgKYFsK87jqyOFyQF86m0BP9OAK1RRkPvOOmS+p6MzGHxVXZGvi7
rXYiQrNPxKYY4fsyYEvGZ1SXJb4Ce3CyLXXFUO7RLRTDSjPsYiOthiJj0vt7s8r9p5S6GuRKaulX
Q2YPYalr4ky6Fnf1aGXPE8v7YSyG4bI39eex9ZsLGAIQ5oxxEi5thag/YnHL6JkE5t1MKBgN1sy4
yZmJ/JD21D7PDJKbl6kneeImxRsdH/p2yc/iIq9Womk/k2YQ3STIVhFm5rCAfWM6yh6LfNGxpfHc
9nzoLO2qxUCz6UzMdmTGl99JBpuODXS7TeTM5k2W9vLJT91oDVjevQ5E4FxNwxh7aGwS+I26gyrY
I4LgQo8as1ong67d2HkNsdQexg2nywuZNE7noiur53To4RvW4iEahH5OM+axZ0ncJBn3aZfpT4YZ
n2Vj1h1pB9ufgQQjovLyuV0Z0FU3gBiSQxfbtBb9ergYvHbvD6Q75R6Qy0Q3CFDzajHZR6o3OOUe
kfZmYlvFOhbm0LP4aZeuza2ip8mxHH3iOgvjU5TZXhgXbqmcEjYo6T5fY+Qp1oaQ3AemsDf0hwNW
iiBa1rHdoItwWcK3gW0Rqm6awrqBWOle+0Hb39WUQCz0FRPZLiNHPV+mreb18qJuc9ruQ/zg6o1x
qFotRbY20SilDbdF6FjepVkt0Wey/diaYLBhDxQZ0EQdEfLQu9hKse8m14TwWtvc0ud7vW3lYe4s
/ZPW8helG9cXvIHkPp1g1K97nIAWxKGdqIaEP5q2OFjlAuHBIeV9NVfduCGjhaZRAjfhfEDwdwM1
Rl+3EXwPpuvHGjHZA4RZEticcnhMhuQz/kJIshhH2VBMMn6QAugkrceeFbezzl1Be2/SYzPEYOJv
3cHlOvRtNro0QYnOXPneQJrnnCcOT0LZA0qcnGZLjjWrY5FAA2i8stiJ0fYfRcAXl2Jq76Ks9rbd
1ETZhuVw3PuoyNbIhXJa/Qx6p5YkFVw1XdhmCXThOe4OtT3bVqgn83CYVMw8OjoS5/k704X3mkPv
8b4BRUU4vf8aU/+aWI/gFLK15zV7+rgE2qutlVAh92Ru4q+2DZLvizJzN6BVxSarZLryYVZTxBvm
OpqLfjXLhswPxNuHPCvl5dL5wnpgfUMPUZE9K8FETuV11gOm7XKnviUzOXZviwBE9srRgpbOYsa2
oBptMlhMPd4GblXxAOnsBaG+51cxi2wsi+lY5V23mYc8mFZZ50c3HduAC7MQgjfvbMXQRGRVE6+a
sceyg6d4MOrbJSLIEH92sm3yYT46neNcIlZoWnA5jbYeage1Y130hwnSP/hlzHDIsLv7ZCzPm7E5
CH+Z1k1gNldlV3ekanj6TvZNe24wdtq1sf/IRm3cel27ll5r32QSKGiIJSbPt9lUxsV5x3jP2KbB
shDwYbciW9XMcKAQme5yy8BRfJmQJANECcxChqICH27hskMaHi3HfIBN9HWWU3eNSHe50hIykDYx
ft0BlLK4F8Nc5V7Y4lOKzF0J11Q7iybSThPLuwVG/UkwEU4OVdF40dGq9BdGR7CEHDZyqc+9AHMl
jVSKMhQuP88S1UG2Hf1TWvJv7QgAroqu1cgUMleBKxSDlxg/LYldr2y0ErF3HZuiuWb1O+tLVtBx
/3Gr5n23D++3jh1a2YRpoRk2lIT3hXFMoOtsEkOw91rwkaNFJYpRzrxfZq/7FrRGuvv4eM57nYE6
oM3gH0MyLUaGCqej/yKRWLz1rt5XZRsciXMBwseL+SUnfCRZm/XwFdaVbV/G0h+ss7Z1rWhedYzb
yovMyQrefDzYG9QKdntVttK4LDV3EefQr4JHmfTBRuY1G0B7qRQOv3S7b3qsWwEFvd0vd6arIVVt
przdp8PANhMi0Avx3mN/1xmB020X0GEoSOFYW/bzQj1BTgJMFDJuI5CAKUYo8jp5Y9yXniWesGl1
37hlqh/+Iqs7C3tXF6Lm4OchO4knvUQeeoypjaBQlSzdoWdo0c2idUOHO4rCYefHNdJofrC9smth
uLs2MQjp62guPr3WwqXbGP9IfqGuATITqG0+ZEVcH6f95pwdcoQ7tt47s6qXwe5RGwxwDeI/Ta5P
2i6vBwpc+01SZZ7eXRjsba2BfL8HYMYlFoRtbfqq4frw7NkvXepTW8f1RBGCE0A8fXyvqXv3f3vE
6msiC/UDdAgoW6zgVIkgtBku0DyRZZAJ894dYa8BZ53ZP8K5g1zIUbHNUARoIwEDf+qBvgd8vB3d
xoyJwcezkF+cPFlMxDWa0m297wzBb5djPNgXXt6Y91XWUTbbhsuXl/ZcH/qY9OsQ2dNA4VfFXrFn
mv+zsf9/7c0/tDfB8PIO+gAj06ZMc941N9/+yr84MnrwF4QWB5YVkiUVpPPv3qZhgE41bAgCngHn
VFehO/8K2PFIWVT8X0Zcr/+Hz/CvwB1AMsQakCWMpBeZ4T/K22EO/P4uB8ippFQBbVedz4Ns9/0b
vGy8DraUOx5pbWA3RH00YnHB1ea4tX6ohfTNkrG4hwFol5tlUeqfehQFBmIZ9iH3Zsl7sQ2V8hhy
MC12MWYryGyN8O8gWOG071dDVqELX4kRZNbWtkZeb8SYzftMG0fU38hRzFKetQO6NNmFS09KgLio
ipkIBilTFCeBL6oj5PnpnKmL1M8yRRKc7Si6xzEvEAa4n7Wulruxll680qdgHTiZOAKKJo8QsYYR
Oo5iu7opYVVpMox46MqRZ4YyM9iMaKnGddEuqhAj4fR2yaXzoguTwQbyDnmRwlAjCT5Rw1f0RfSf
AivWC4hgkjgA2RbkEgV1euaWpBhfBkEvMZHPOoFzmlbzO8Xc7/o2lwMqIlbopLTzvUD0ss2Wlvxm
D7fiEFY2IUKqOyavTNq6T/hasZO5tFp3iAP6ddJ1THtiMZsk18XzggCzxC7sNPJzD07wMVpqHCRt
3IjpDEU7hK6odfiidqQP5me8LM1xdEi/6Ey33dhGDj4uFg3VhNFSc9aGoDjyxo2OGkmEaT46Zy52
1UcY+9ORsXPQ7dDNNv026VqdUo1bfU3bZ9ZvGjffmHCzyp3V00dwIcmjAM0U0pUEDG3lyFJ6WH/s
tl6zilJxuLLcN/CjocRLgOfmOI6bsc/qFRw6CWnA7El9bmMhnJXSk/8gDVx/Wej2bnOHp3Grwgs3
Ojj9l1LFUm2DtnR2Qz2JO6NqkwOWv+Iz1AI3jHTkWCuB63xfgJXW12brXZXl3CI6YBLa0v1uVgLB
LDeNMRlywwi92c4S9mWC7fSKQkCQGtjSs27s+DxhcuqFtVXmGDIthy51MhA2mGn1WR9lJjssr1wj
Do2eeRpahFPYzb6A5TCIy6QTnu/intd3BMX8bGxLAlkKpDFhUEXdnW/Lrzrm57UkyGcdYRItQ56A
FIKhsGj3UtkEq9j1jWPponiiWPGffNcyd8AQ3Ch0GOQaa0eCIe7In7PWXdTcO3iELxsEa18K2sLr
oYnnxwG92z5aCL5baZoeZKHQFnzMQuuu5nqqLhsny4i+rLMMqqJUER0dYc5GEtUPbkwIyqgF1VkV
pPGnnmDHCaliVNzmtjBXGJcFO+8Sb5zPfehFtBccO9dv8CEOqxm3Z7CtK5shqE+iTHQQDBBwVffi
qi2jYNu5evG9MvL5jDxRgjGShlbSNAchPYevGXbyNck748rxU1z8BQPY2jZfMKV8corWWVV5jJIk
kKbXwjdl/B8zpBFNIgb3euy0iN5MmBNrPrf/N/R7Swv+w6po6nC1PloWL1667uVrMnTf+777dVz4
82/+XB1dIGsmwmWDuRotWvho/14dPesvTKyWA1lH7TadX+jhtvkX7EKLRFtgL68Tw3+vjrYBWJxN
G8N9BBFIMv7R5O+02oCyBhwE+Rr9V2gyp4ArsBKulgtNYF4vfhDjGOw0H35f6ut/Ygn93ZFovtOf
8XhswS69X4aLyq7sZTI4Ep5t+nLiWVTM5scoGVa/XIfrtw3s/6uG8rpOWZ3++7/+7kgcA7sTQhp2
8er//zLLjAkrwsifiz1zgWEVDfpVJ0vUZ6SE/eMD+ZaPHh45L1/rVBwkvcII0FSI/dzlP/Ii/wGq
80fGP/+Twzi+zT4ZbfLpNerdZOkSGLzQKQjLRDFCgEviEnE7kXX+zw9F+IMNyxyJPyauk1OHbgNR
Mt9IRmV7nHTy1aPa9I8tuJGPj6R+06+1Bzeej1knIChaldanA2dPwrXtgxGJzojemhfXLUuAQiI8
Cin/ZNs6LXReD8YIXc3KXZXe/f5raYZT82zWYh9gJFhD9IF+gxc4rLX0RfcVmdturdCYsWN8/C3/
5lZk3UcLAByPLPHTS+e29WAy9BHwKdL6bmgbcDOBhv4XzMof6ik1of/thDqKoIYUS+epfv8dlyEj
PbouxZ5srXZfDgI0kalHd//BF/rlKKqo++XZwvNnS9R/HCWYnIPZTo+yHKvzqv3PTt0vRzp5X8AO
TWjNcqQEICPN4exlIRZo9f/xeOm/XyVS4n1AmAgDlJj35Paoo9IBssC+QUggCEKXSGdmgVxrsZkC
AY7E0UCrZ9sgP9/rYGDXWWEFG6sh1UY2jouhtfYmzD6EibckcH/1kpRBWwYyPiCwfDt4+Q9SdKwz
ptTyQnhdFLZiYQhpEr8V1oIfmUl92+i4SVYDK8bem5ryZm4D8xNt9vqMyiB6Zpc5r0eknvvIW/Kw
nqtgR9fep/U5uSibgJeXzAcmDMVNbJ/1fQIdC3bhpje96q7XEBPSDR6/viaZGyqrXLoGR8mIxR19
ZE6rxPNhZcx2oX/JCN1cpR2fR8Mz8VLC+ljnknC0mhYODdEFsb9jOy7UzIjYXWOgyxs2Vh/sgN5D
pNGjaUN3z19rOJlWpc63W/CwhyQjoUvoicOLmDqHCbqajeuyBOA4BkWQkLyzknTjzlGap7sM7tfB
0Pt67asZrR+UMGAK3fwUJ9I5TLGRPcd+XTyidKYW6Wg4NW5pfsKSyxbfGw3xJEqbobCL4oScCQSq
/crCnUwC9uvoXLPb4rEbSfb2YfrewLjtnyNOzSHJGnHlDtkP3eCagm8yP8Hd/jF1Y3TXu0t9NqpX
IxULo+XCZPjcFjrVlopUTa4p3qbbbEpttPd820gSuizjwlIVJ53/whzIPY7RfoaMLdLL2BJku7lx
9cPVAuPSqEkGcIcCnbCpjb7PTJbbvmACc77oERNzl1OWp5wEwhIzoP64EFDXxff+ApcvjMEzPQe4
mcOywZhFkkRWEscl62VVL61b7FLQFOLCGJgirFFLys9JJFCJmAaek1VV5xR/rl61R41oxE++Vjn3
U5UTe+wl0I9fne49b04kRM3eZvv/WJsISKyq5v5xWt2BXWHTfCZmKkEHPEwEkJAYgrMCIThSw2hi
IjOZgkpUi3Mi4TM3AFlE5SQUqntF7iKKlZlcp94S1JMOcpQEcIoWy93gV9lLAAB2G6iUA9dDah4C
kqLkQ1B0O7aB/IzYJd8BEOqL7YjBLt1mwnKWzZL5yB1bXHJwYqbc+LIEovtmLjxbNulQBqABp3uQ
Hs1WBtnOAUAN71CSnJ0QqBkzFh2TgnKCawTBciUwNubPTWxW51OEBxHFiLnK24xw6CQ4RuANz/kg
hFfH5YzJoqP6Tko3uYyZHGyGWHnWNa7QYLH0DZaqmP2WEpvy6y6DYpCvEzEl3yvGfvsqdyWi2oQQ
c9sYPosOvp9V1nClCfCrNsvoV+dKbd1FaRM2Wq/TCyYBso2/w/sADd5Nd1Vj7vtafsGjmZ6XwAk3
A0qbA0uhd5MMPJRGxcfSjUJeyL6Fh5TznNsUPqEpvPyTb4jlABJ0W6LABaE2iX5Fb4GkWMbtaUhN
zE3NW5Hwl0LMJP5mwZXFpnLbaDz1RH3/D3tnshw30mXpV2mrPdIwD23VvQAQI8kgGRxEagOjRArz
6AAcwNP3h8jMLg32p6r2/yLTLC2lmAC4X7/3nO/MNDmayDcECs6lY3UrZT/utHXfbUy+t15mb/BU
yDqgJ/iG48a9NxiZnmpG2I8ZGR1HIpF4NxbUz4MXFYFakJc5QgbccCzkMQLx5N32FZnjQung/8eC
NScxc/des0HZm2rxZqGGDTsopoEN45uwXdoHetdhCXZW6TjwHJCFdd5da3JgJbtUWoNHWmnBxDnM
Zo75QKUIm8e9hCiWlnQq3D5ANya/JlZ1QOdU+bEnVO5g+kRdWtwaTV9vE2m4XISyuRU0BPy01lex
U8PNJFtyAvH7E7wGUAUKoydDLGja5rLqEjX4CuJOAzzLajWu94ilLtopBwp4yqwp3o5zkrHGUUkQ
9tpbpyy2tsLMlmCsSRWxDOQtAM6mgFj6+imd+IUWJ6rCSQXzbypCBgNXOPMLJpr7mN3gcWziFVNe
VUeimUtmW6w9SszqIT2kEPlY8pt79QA9hbFozBzuZES6+sXThv5qVAiPy+uBuDBomRx1x12GXGxX
erFyg+Dy1sAC+6JkGadwSIo3UbZ8SlVDfnLzGYkryc47c2XELR7od4Zj5W0Dh4+E9VcEeCWM8eRb
DY41IOLgieeZ8Fk13sMqVDZJXLZBj47w1sSBXLAtxjsW9y+KVRNQ4bDpwZQzD0qaFM8t/eNjV7Hi
qKR3PqawouoAtc7c/LnI4rxptgvXYMvZi/M0HIqAfbsKGKlNA44xy+x2+Ix9XUsamgiwdxC8Iyuu
/YxDHpGXeoboQYvV/EA6sur5buMQP5F3NLKYUtJGBEcHmZ8sm171rUi2pd+U+pMo9fIoMdQea6fH
yEMAaXs0CjGEg1bOehFitaD5dTVLGMsLm0/Rsf4BVY/OrS7JB1SZnCk7Mx1Lgh/Bxo3MyMtodGFY
MG72V/EV+C9q8W5gkuB1zjcxZ4lLnmFefjSWHftaGgP0d51GCyASIdgyWqBGrQCqyG+AHCAN+q7v
7yrbYdSOtMIbAoHfeNPDSWUAbAyYNVl7xGcwcXkPjbF4kJkxFT4zmzXGfI5MMo+ceQQUmeVh2qhf
THfYNxmzV2VGcoCdI4HRx/PFwjHeW1gPb0DYKauxmkaMYurzjudUB9aRkWkwFG6/11vw+wyp3+gX
5ZizdTp1ao1Jzmm1lxJ9+Glgj9ZWZr0a0ptBAucVxnLicY2/xoWjgaHWBMmrzuRRWirQASeLpHAn
LlnfkNCx6MdUJ5yWTATZpldYYcMX3ucDAr/Ana3xN/O/VQn8Yx2P+5SzP+EQFpYH7RIa8V2FDZgx
RtqlFvuWDTS0dTne9PGg0mDsqBN6SsvTbKDJ8PWFuiL3OvSxnW5d9UYZp77m/e6g9qM9mK7A+nnW
zj5k7/Ww+5MyeE3F4xng8+Bpex7U+YpIrtaXTvpWFcM5mtnm/vmI8cvJEOcLkwLeCT0ZfY6f5kLC
HK0ylk2xH1uKsCpCYHIZSFVVcgk5+J179CcK9OUbYpWwmBAwBcNh8tPJqeoocExipFhQWvrJrBLk
n4tqbMKsK996pUbQJBLqQcuVd5dtBwkTg8gEEew2AcNEUiXTO1CM8IIE+/o//x7GL8cTfhALM5CF
Tlylk/TT8aSZQB+6xFruk7I0j8Moym+10fJMyV4KlZwPk2K7KJCJ+kmm9aeR3q2vAVm/bTQK7ZQv
QSlTHV2dpPBZ5+QpUqb8QTEP1pWpp951xVjjOrdRIPZgalHzrhFZhJynO2Pi4LpBchc9GKZqvqGU
R+jp8a+dq2jOPXQ2NuAI5O+zmqbZ58uuWFUMZeDg5FhB/vm30H40JP15rbDdIIm37TU05aebIx4k
0iFF5PveRrlpMRSB85HFAXLul5aM071C2Yj8E1if1SFfj7v+N/bGX87ZTErx/VlcFBxJv2BG+tmW
sBq0lJDmOd1ZSgwm0ZS/WwZ+6VjwLjQqMKU7q4ny52sOtWREXVOne9ukeL5od6uGSVOrQ5vy7VWr
OWccHhKgnS///Bvrv/7GlChY1F2cKRpQ9p/ut1nLTUY+MtmbAgnwvjBr71qJVlMgw40roDXWfOsp
lvfMgOI59+b2G3GActPPo4XisK6SdF1vcaW2sKKMTQxgbmuaKAqov73rrK7EO+rPqD+skXnxnx2X
f09xf9OvXv2fLN3/eox7qOWPM9w//8JfbWpP/YPsBhx+q7WNBUh+iP7//Ifi2X8gTsA+hnoVi/0l
SPOvAa556V4D5DDpRq8NPB6Uvwa4pvoHTag10ggIFPcP/bb/+59fp/8dfxDKXQDLrcRP//19OxcX
9Y9b4roq04y3Mdl6KlZrw/ix6TSXfT9WTuoeVVDPVwqxGqHM9fw8YaV/L6uRiijqTYfWwEraBQaa
nwzgJK8w+THqR45Q7ohLUHEwNPN4Zxp99JwvemRetek0fU36NIsPGM7aKIgqjmMBuPJ4Syw7UfZT
4TzPVi/vh64xELvNhD8cE7KA38dxtq5HWhzPyVQT9rcUnVv6PdYfzkD1VAY9+dSJZ6aH0RqLTZYY
LWdPQKoUhKVhvxNYyzxIdZCOFssp86bxE7kD5jmPlIFkck5M33pjKW8BUdzkxZBQaZIM+IrsuH0z
Cc/7NMVtGejoE78psP2QsccWZ7lucoCpj14ZTjP8AoJBp5vF6TS5WiDmb06pKPd1lckRZkMZn0ZF
x71pNo7Nqclljidrw7wmZTOHh5otaLSBTCdvSxNX+4J56cYao+RVQ+w2BYZbujvhMPZg2GwXD7OW
JLdY+w+U3nW8T2UR7+LFc4+IncadyvgStk5Z2g8ldg2QdICfHX8mHgmHnqYPsNrzSosp02rvfdag
8lN4do4aJMU4XNkIPQMG1u1xiPJskwnNXny9ru2gaAE7dKQxQfKe10gpr3FPqEa8dBuNznAenbLd
AySq97miii+JAqc28FJClQJzsZuHtpD9UXNcJagRgd/XXoG5WaFCvNUcwIy+Gy/ZLfP4eoAN64wv
BUWQb6OWcq9IuGe+mSzzxJERCOERWlMEw7CU2aYQVXdbwc0O0iltyeCym5YOwpTUMJZFf+yzcnU9
J1N8h47uGyK9edir/dKmIZ6x+puMc+w8hoR366fm0n+tOsNW9uTEFc/RMGWHkRS1DXl9mcHp0x7f
GjQQeP6hR9RNhbxVMTqspgah21rNOJ90Gg26by/i7LlV82gakVnBuYYQAIyi3znamJ7l7KB21cki
Lt65ujpJ2Ql5dfy2KBsSRVwTm8dh7aTaVASnWLReiENGx9mFYFlaEhErtpmn2OU9IsiAuHoeTIE1
RhIVQKaGpo3VPkIpvlXoujI/zuggIp0/zr2Zb0WZlzzeyN8J8AQRigfSqbQOYaJZbwD9lEHbrzDY
JJ8hHPREMRKZyBzdoMOVa1c6JNubmta4P9XmWTW9PSJy63oB90EWVqduJpCde3tq+d2HacKmjLgo
Ciu34w40q1Y9cWic7VAIDBsGLvhtmi39Efo+5PxsdnAqePJ64GTN4b0kttEaBlgPyHuvbNEORz0b
yvOsMejinG9bOzur+rPiifsl4cHMAVDSrHgiBxcRhpu/u11thhnNT5yomXhUmBRgA+DIKSrcY5xD
tAfsYaxablkVvgeo0ofqPlFsUlah+XSDUTdJZBjyO8Osnj16mXRneLCV2oADH59tuyIdh1S0IAKD
EWSgTui9iYKgwcUuYRIC4FCyWj5CBUpCdZy9g1Oby0YvbKo7PdPPdjOIkOUppyncWQfHMsvNWpZN
1JxiuLG8nCPilE3XMLiXTwaEGiSwVhYmOfnlxAYkR2fonUcgGsNVI+1iYpFCRohgnLXDT61I+aou
Uw06IY+XWzXn6U2rOLtbKGE/8rhx9/VimvtB8bJrqTFy2MQinlbq8xDA+y4DSYxnEKd5e7q4upyu
dK/yTn+D4sQJMU4hcUblQl+27Tdob1SyePlR7mWRgKtejApjNIIIzlIGGI3AVTzva4rhg9/cGOmn
pTCc4Twr1XVqJeKWZrt8H1XCJEdCKXacL9WNinInRM0+bDvhli9t7eJ7RK9GoBuX/yVzra1uDcrJ
yqfqFopuGq6c70cGYwVncLN/dQAvPDjkgd+3bRJvZryC26Ixh5tx6d1DppocRItcyTek9hQsukk6
PKSmUR/dRBhvhuCWNoxWXk9kqd/QqxP7SbG0WyGsPJj6duCpkvNDrJW265eKlp760euvVaDA18Iq
or2aWFkA5z0PQU2zZBbxreaJbJ8yzCRleXBcPx9dJ4hZ80Mj63WdXLtkOapFk2xLFNenVC+ip6Ra
ZOIDgxaf54tvelHG9FqHd7gXetSietKmL2U/5AFZkMujMRp60ERwrfyiSLHpOa14amOpXy9JJK+h
eq/Ob1vNuN/a5IyyQXsgNVYHPJA14Szbfg7suU8+NW0j7owF12gi6ojSeF3t2dGntyRvi0cjMQmf
HsDxbqQ08kDVTax83JVHq+vv+2EW2W3cGVrfv6it7eVY/myp5erLrMRFta8np0s/IdONqp7S1h7Y
iXLVzW6XOhl1vzKGcgMvqw1nWi7lBt/A8u5i09lE+VyRJJmyBBP6oGGN7CTyfbTxO6mWj3Ii3xEN
Ukw3OI0OXMoixPZY3BtIqUKrco5DrDRhS3bXv+vj/5aeA+G+SoX6r+vj3UeNi/vHEvnPv/NXieyq
f9DnYDjuqPqlTubM9leZ7Fp/2Cg7AIEgBLAdIrH/S+dIMf23rpGymD6RzZSQlBIe1/9JVUxv4seq
GLUlkVW8GC0BE8qyvbYNvmsUeXpduVHtFnvDjV8lsXY0JPN6w3T4Bb3gQzcq+0od2he31F5QFq1j
yBlHx3jEKOZuFqXVD4Ys54MovMUnEc46eIwLd92sopRT2ipgoei+zdFohzWTwRAYonrNU9F8Vi1b
PSv6rO+oHIbQgMgfNG7K4qFU63zDOWeoGu8kG2Xu9uUV4DzJq0EQN+Avb4Si6zzCZndU+25lEd/S
uUU117ObIWA/YH9c7i0RWbTxpBNosxwe6VLkLEFTdEgA4/mmot3LxbB2oo8/2WaJlkvKYoePJbnp
1VS7yiicAlWt0jvNFt3GUuz2DiUqrKnieZjYG4iBB18M8qJ0xjfMmYixjFGGGBKnLykRmVe5NBff
8BZiCIqWBCAh1U1nds5OVjNmMrOg52IY70D6ja056FGY5jYmb2d40wmJCIiHOGZeXm7xjsswWyoK
3p58Ga4qqQ5OdS5bse0vJBXlNsKguBmUdto3hif9yam1s9foxUs/Ws0na8y2pSdJfe3Lc05PBOqJ
2w1EPzk56vuhuOFsEsuN7o5q0GJsfBmWOr3PWfsOhoC6R9A0XakmHruH1lCiBx2285WZz4vjK6V1
af+31wQ2paeuLuQLyBusDRZt8qk0gGfX9SBDu8bQmXCugO6G37Ol/XrvrNINLDZ0JAp9tPa94Tav
Tpoh08ycsXiu8sq6srAY7WDaaCezwr/OPlAwL43Vprt2Wt0Nwelglks9HRHrZRqF+4suvVjHykut
VsdWWQZGW/BT2ZCLnA6dVpeUoD2Zp2scKvJKJ/vs6BiYw8s0ztJTPOKYdR9cgwnUVCK90DA9nAx7
qq9M+uPXRJpnnxsIwUALNGfNQc/pY5ZM5TbMEqY7+ropWIA8rqgiTNwG5HbvFqKb9wZ2T+w1JMqE
3eqab1WjeJ7TWf3SDbiuOYoNWRADmdjHHUi+LhknEhToO6P1W3W1SDceR1y2x6nnJR19gGcDgH2+
02NuTWuIZmJwmWdmfjvH85lpN5+xJFDiDHe9pvti2XlgzFyHxi14QY3w2RZdMsOweaRdPfVl85rw
/O1StESUwhND+AgUru07SV880xKkgdya4j0FFbDTBqP5wLY93UUDfKbLJ8uirHG3I1FceI2RS9zH
yyoGsDrG/UaUuPfmxD1o4kchlTMxj5VVDY8iM2VQ2zNiiHT94rSjkfQMVv/kTCV/sFj1oxZYiZWo
SqK56glmRNLMPl/utMzqebcl9pj5ajPt7BTi3AZqRX0rm5VoluAoD6ylLZ5NRsCfZKXQl+xL07nv
LOY7NQeaMwQGhnNdDzQtHghDakYu6jCg0lCw6+JUjiQYRVn275c2eqXW9i3H8PmKdpR+jtTMPcsW
fnPCHQltxbOizwRt0+y2SnpaVTTxQpRC952D52lbxInycGn6LnZWP7Rx62FjxmBzuVqlLOsHOLgM
1UW+Vg8apIigzvjlZjrt11orzMi3McKNoR3z8sPKHydrmrt+4V+pi/6VE3ugt3UaiGw5iSo5je18
NyjiEYVH7Y9W/blKSf8FihR47o3eD7eqjO+Stc4tyB4iF+ObJb0rqLaM3hUsurpznoSxNcZkh4zh
Oe6EHVrqhFUbI6PfRBadboWx74ynVq/qc88+xhjNqIcdwWz22WyyJwFv+GSPrOE5M9zQRr8baE5l
Bmk5nziRhXIirCaqj0blRHdar0y32qRnW7eOZ3rWrp3s7DpfffijuZmbHLMpxtn9OBbE/TCmT9CM
aO8VDYax1T9aXJ1XbZI2V9myRgDoJbQe3fraaf0eGsk92ySTx3EwbvU2jl6VWH9hlPwVPm/pL5Uo
t6CLer+cAXoopQHmSMBIY/RLxndj22iyDNMMRgKo3svRCnTIH761JGKL/Oehyobm6Dn5jrI3wYG5
cIFTW9tOLTOJTM45PXPtyZ4BYjhee8inuTyorm7sJYtwqLpDAzUFEzDhiccmXtZDb/3aIhH3JyCm
13OuOseOG39H30IN6ay8qhrTTGBJmI3mb8bcEFruOh+p7qR7k4HiZ8dW0CLl+WOviextnhXyUjIs
BanRuoE6YMeMhNcfTS8ySZDA8BdOxohbJoMMAHJENQOEOzoyg7YU78AEIlTm7nyakk42GyMe0x50
hk5/g6iFYbOMenVda/aJZPH8ntsKUToZ0ZTbs7mRyFgQtEMG3edV3oSmUKAYaHrzISzGcGQwHeaS
4F2jad6GotbD1iVpJ9PGF5XAAYAI7Pae3lo7xR6+4hR5xTG4U+c2ekK3Q7vEyEfG8jJHB20pN51p
PUVzRb4Xj6GfcUp8gfGAD00YYQ9f6Vq6Q7yhSHDfYXKPZ8dKtad8btcaAm5gIEx7PkpYxZY/6hjW
gnjMnjgHMOQTZvkhIif76LuuOCK1x8wZiyisR2XcsqfLbS74u3FpbOalV08O1th7YlqnME5aKitD
sXxCGd1TMzbyc0VOzmeJ/vWEDZc4biosHyLBEsI6qVnJ+3RwgqSyWs7xpeutyKr4epz6XDtyTtKw
v4vFPukeBzeXBp/KIxEDuJmUW1vr3CA39KnlItYqsO2Ygyis12vH6kzumIrjT91azWruk2gjpqE+
1eh/j2SbRpuotcoNPZno2WvT/izBjGQb4oRga/VepZz62LUOVAr5TlPrltYKVgdUMTVO7G76VpW6
fqtB432SXSr3TeK0n8jngaDAWhjS5UsC6UhBpgCRx6qzEHJDFVaOo3JUaxYwzLrtvo6gXDVdnwVZ
NEfbOtVcPlZB0r1ZfHFoTPiii+RtDuPkpouqblsY0AVIcR+DQeZRQM1wQ691ayrKjrEkrT93ec26
rmZSRzAFkNK2CxYt1/yUA9W2NFXm0F1u7ohJu5kgBe46tFS+PkRgigox3i05NV4+EgNHioh7y7Gy
eGgzgdvZyJVXo/dOwCTFB8NOChCOm1uPWJjtUEQNbLKWOXiXQuDpFh5xoDc+DNozO2h9i5ht8BsG
RL7A8/BsNNNuklMcCmN5mBn5nKZU1+gVu9lurrSdLVMRFFq3gSkef0BVxGjCljeSrrEZCaKmcTVN
x3TUBFI0ER1kG12ncXs2IwvHf+RmB1KbpqsoQ33UhxnxORoZTsvZy1ldtStnIH153GSrD6TZ5TQn
43sw2W3II8yEx+cLQ+aAfavEbAlxq6p+7hEkioQR/yZmG+rf5dqiVMmDLC5za8OpeQwnt9Ez34Id
k9GeGgempqWdcoIW8UhqSJK7cjR97Km1juKn/DSV5j2OjHFbVmgHGHLLB4SMy0abF3GKM6veZqNl
3vTW8tIuRrpZGvucehBxaML1Z+BBeljgerolw8T6IqaaGE+9Wr5oQutvZOko21QbP7p41jfS0scb
dxwJfmJ8cTQnTj9YWcSdJwv9WhKtcI4pVTaQbo1wVpzPcC7WjJ0he5N9PAep0mFkB5V8LJWUxnhG
VkuOaTXArEX/rXFJtIwanFG9me4Ynj+SajL5Vm5eLQaFNpPYd4e5vW+2ZXfCQB4UtYlrVxch6h3v
OMeLXW0ybS3647nrv6im7N+h5dPkkpWgjhegOO3UOnSZ96COg6f6LbWMsiow88OyRDjGlsWcr820
U+4botE/FXiWbkRSfuUASi5JjTCiYT68WFeAtxhnV8nXtizZ9ZW2fHdGe12zkEluAZeO244MoVfK
F3ujw7g6w05aAmqgswHK59bISHP0Yd8YR1qqbejM4DsmAHnP9iCHK6DO1fVSjC75cHNf3OZV60AN
g+j5pWoF3csoS5GO0SmHUo/wBGZC6tbUAaBX3t1YZeGAV6Od0yF2P/Wd07wuRll9WZJaxfwZGSaK
LRCvVTCosnqsKPphZS3uVVSjrhIsjBtXWw7pHFV+A42TDXrJTylz4lcN3n9ot47BYICZZNBh/KkB
ctTcQjFFSVa78K6q1OsfDV3t4mjT1221GIh52AeXOSAfiKlCaIieJnMrxm/ouMq9Y0Ce6VqU65NS
feTTkgI9jMAFGOI67wYEPXHnnsnFG+/ipG/ORuYtYS5bqlsm174V1+6GiNE0zDw3OvLBnjj4RaHj
JfVWyUr3UNhK/G8Xz//6b3V9gOnQNvnXTZ/grUi/1d1P7L4//9ZfbR8ND6sGhZ8+y5otAizp/7d9
NN38A/MHWgRTRT2urVqdv6ej+h8MGuC7q6hYcDivHaG/20A66D5e0HHR+azmV+1/0gfSVsX9d7p/
lUAOcm9AyTsGqS766uX9vg3Uc8M27TBMp0qiSR/x0zQ4+DJox7kjx3ue9PmYTTSsNyq6rNe+Nsen
nJkMJhKvaj999+v9Nbv9flar/aQWWj8NXnIUCw5qEMwW66f9rikF35i012QAYdlWGnpXKAP+APMM
DPPY10B8pTm8OtjxwKyVLlizNutoH0SLcMwAGVL17vW9estrJEOoF4X2RDaHq+1gIkQfhIFr02/U
RheTzk+/n2lDcoa4azlU5z+pf8wVycq0oD8ZQJQ5zhC++AT9xyWG1plrysV50rIwZZvFgg/i1ads
N3bl2KEa7sa6f08mITT2jAaaTp/CmoPToDJe7aw83sB1S+4grB9L4QGEWWVfzyJpr3JKqwmpp2Lf
pPQIyt0/X4dfLwNjeRXiqgM20gbE/eNlcOheS6UpxOkCwqtjptI+OXTcGoBppjuS+LyHJtKK30hH
1nvt+9/S0ZAQ4FvD1QMyQjfWj/Xd1eckGZuNiKtT5aJVRYI0nCrCu1I3Sp7/+Qvy+PzyTogBVNgM
+JWQqvz4Tg3Sk6XF3npyG1RJKN0BykW9O+t+3iQblfbUEsDrAUCbGdTgv7tpfpLIqHxLXdVXSAeu
HlaHn97ecQyolxVdKKfNrbeSiN+3vFg/g7WUYoPtp/ZnlUu/k0Urdb/Na+ejLzxxQEtrXk+k8JH+
BjWbgsqpyieja3QjTNx5/mgUdGeqspROgOXa7PZgQJfhdzKqXy+UC4GWUwiWJJNnde0tf3ehVHuw
KovxGz6AqHxLO6bCvqbkfcXEeZ6r+Ij+OP8Su4DqpqVNtnZtTilq59H51lOz1eAZYyCzBEh+pJ3h
vNOmTJzfCa2sXy4ypyhuInw5rK08nT/pPuzOTdUu6Y0bfNlN5Llh7yUrtHF12tJOxmwzteo9XS96
FEmSOEGnVdi/yVMtVsNuXrTluSmIhAS+LONPMivrwyz63m+stnkiG5TOGOpvEhJXN3DaGziDI2ic
J7nahek7Il6KUVT6ysVPrI9JubfwXp/1LL6L58qYAKU57anHi9xfXMm0RVYp7ayzNmA8IYNYutk1
YWvuKy5185isBufl4nWWamKWkHiwQCsXN7RcjdG04ZVwyaavEG/6B7Be6AtoWDlbTm7DAcSO/tgm
miQe1mGWB6g0j75ghMSLnVat8nlYDdpNI/QD6erNQWu94j2F8s5zv5q604u/e1yt3t1q+p75HXbg
7b3bFmPRxpRdu9UuPnGYVnjGYXKgah5XK3lJMlE4oEBlHIrPXNPqfs9Wo8ugWo3oLpm4L1OpJnjC
vObBMnoM616m6Piey+XNtetuI9SJzOsxd+OtMk3qGwm08pu4uOCXiyO+urjjp9Uob0gs83O8uue7
1Uhf0E/cV01j+WxAuEVw2OO5zy7+eyeSDiPl1ZVvrgZ9Apvw6ne49jlkzOq9XK386cXVn10c/vRw
cftPhjNd2/myFNH9wECxJM8wJVa8e4c6p+vLq5DK5JT410nszOuvOiHVvdH5Qw8YRz31eV/m09Gj
jbobPYLYDwgl0E5eGs+qoxiHbKYZjLHeKyJGDTgouFwwL0lnjdgPe1rZ7cZmBqgGBDpq0S2sezwt
+3x2ZBKiqGRMa4ve4I6SUa2tin32wq2tJFl0O/LooJ1r3cblhjNyGl1VkXaeX7RsXtFmGlM7UCLg
05Y/R6AEAgj9KJYTDwXlVhYOWFZB4H2+taq4hBG2WKyYlZ6bQ1AmYJb8UcD0uhOpApKmjlP3mzKM
TqqGaq33uxTptnsC4BJTwhpO7zBDrkgwXOa9UFndkk0TJ87abxhhzCInr9LtDO5t3qsCM0RgkXYN
h3ayZgZOMGeQZaND+0Q6ATU7SUzgX/hHVW6LTFWY3/ZV9SkrS688GB28sE2e9PZ5GXrD2AIn0LWr
RCaCs4WTALHYRd3YVA9sxsYxiwGjboeGT7Cp+yJeOC5Mi7fGnDbypnTx3W0UHpUuBH44HDvc2pDr
IiMeQgeLA6AIR1CfVEtmLB/k/nl26PIBytCYSdc+aPj2IZ46uR3oed4aYVqnUbggUbIID+oa7y4D
/2UGxLXDRSrJw1Gu1Kgwt1oTxRYf13MaDsAJjrIEeU68yT0zYVTDn0PKna7HnjY2WjobqXJJtFM+
d9Vcz4qPJsfVTxpzJQ4g7mgqxuNccKA/2Y2HhL5C8XBjDRVbUixQ7688EIR12yhNtOqVGUyVHFvE
bNNWSGtJr7Q+7h9NiIBvFoqJiMglbl5OhxOwT4CI9OZLZmTobIhDBaYsI4Iw0xbMraSyyOJsfBCW
Lb80XWLsRwfZKDAvi74oI0pexypqsqyrlUaFfcgw70VvaY+0hvkT0lbokffajINyxArE4WrSdXmo
nFjot6nioDO9UJ8RC4HodQrBQX5COUHDs10RJ4ms+GA1OErtih3Me0bhzd1dskp2IRrXCXiF8CL9
LsNZlZ91t/LMw2QSbHXT03ej+Ezm6c4i7Xna1LLkret6QeRMtEu/7NTcWb/8+tEl6xOfqykZZVkV
32KgpRahXanBA3v5yKPTFKSO3ledwyPfDVQFMf+PNZUQl+S21cxLMGqTqFxu2U3DTamQ8uWnjGmn
Lc4clRYjTe910eBhCvhGLCCTp611MjEwzxEOjqM7pjT9XQwP3BdzbL+hrVphwB3IaKOfVHEVU+Zm
kG2qPHtw2S12olK1U+vF7SvKX7v1EzNJ9WPtxt5wFeH6H8O5c1pJgTsbu0bnZ6WH185f8bRbd9Ow
krBadR7zTxICjNiXkVJ+mxdvXUNIr4NKRnCbsUmJYaJxbpfeJwXD57aUTdz6GCfazdzJ5JzWvbjy
kIyAR6UBH7PsWWAgx0T3ngGzjvGm0KsVZUyCrHcwq1prP0oW5PlIE5NnQ64r9gZsFL/oNC7jhk0G
QJ7WDUBWyTftR3ZaY1QpvdvsM25A71GZKdOPi9czUeiRypALA6lhPKRS56Um2hJLYMrYjg+N0ZDF
pOSejcRkHPubaXYK3HgkeLqOgAk8MeBcpM3FyVVNLLuGDNr6prIhX+K6Q6CWtFU5XsUzhsXAtUSZ
PFKJQFfz1mwYlk7gzXkiJLAfObotu8DcPhRxq6UvWr0YLphmKrD5qSF73ePFBESehLD2+KhEjfwC
3EUZg8IRdn4g7UO7n6B+QGMeWhKU0mVl9qR6nxl3Exxo61TaDRRAukaqfWNqiTkFM9WN2MiEdtEG
02BK93JxGJy7QiABnIwJfmChu91ucRkM+rk5gXyeo1kVdLyE3X5C9o0dLwFmwuOQes/c66W4q/Bi
ssDqjceEB1gp0+vhla6WpejI3LTibOkVA3BJwpp5Y0aFO55RBnrEIcfc0Rumv1xNDg5AeFKjz+tr
p2sS406f1MIGJFh7fK9pUuKbvFMaHHLkySNAqsqhv2GmyOfvEMRvReLmCYMnVT0w2+S5Zw6J88qM
EufPpLh/68t/oy83wFtxivjXrZTHD8JEyAf7+J6F8tff+ltBo/0BHMi5iGe+F5mji9FQCdtQ8Bws
Rutp6m9KGPpzsCQA6nQaKdhg8CL83UYx/+AQfvHsuyuhEYLET6LyfxSZXw4T351daVYAwkPdo3Io
Uj3MQD8eiYhdw1UlsXIS/Cfok49OxLYG/lZygOtL1dV8zaate93rM45r0RKBLiZj58SRs29LzG2R
FYlyo1M5n0Rr2o9TrpJ8larMR2JbWIHsiB+N7emlRP21SsYs482LK+3/sXdmu5Eb2dZ+IhrBmQT+
Kw45SalZKqluiJLK4hwMzsPTny/V9mnbP7r7+L4Bo+AaNGUyInbsvda3joYSVTj69hyiALRiVMc/
R6kGFL59ureZdUUOc1FwvGUWbtDD9ivp4YwcTathSr30OxvHJLlPXlkFxdq8Wqr1fsiur4/jkm47
kTu7sXfdSAwIRKYiR+HXJd5BUu4+GeyYxI31Fho803Ca10wf2z1iiu3UT0QwRbCenfcEY2AWLDVS
GBZ/mkLWXYfnshi8a2p68TDOnRHJyr1HNeCfBarjyKvT9HuV9dTPjPIOmzsCac2xjieF6Pbgk+Rh
zjG/duZ636jGPXbSkFS3aHu3cdKZofinVJaRTdbOneYlhLkkRok4YPbiKsX3M5at/dgJU8Zza4lQ
oBS99oulP479hk5a2/STBcXghBBbxaXR0tPWig1CsGjOrUMsZdwSR00nGnkRaDgrJh7AvU6BQewt
pdc7jFI2n7Xf7sFC9Gc314g4H40nZ6kXMtFHByVMQbChW6LwLRFszKtT7RBpLJGmlvXBQgjzPoI8
U3L9Luq83+vKLA4jEPQ9CbfJy4T6elcUCV6A3CnXM6DR4pzaNcN7D/93uKDliD24wVGeeR6u2q7b
tY6BghRrEqEKthGk3gAUFVDEu9fJ+TPFurnbBAyIsE1qRoAeVYq1zn11vRbqOaOEeyYNfP2h4bBi
wrHZ4qw15QT+gF21AcqD8NiHvq3SSwwig9Io20rvlAhH3pr6BOt41p+zRSMjQzOtFhJ0U94vTaud
oMXCdQNZemW18A8QTVkFnR/isN3DqI35ij4WmjmudQvR0jYu84mp6K6QxuQH24WvnFnKo8XQplnQ
NgaQ79HjUoEKIw0MaxQyBJxA3U1P3ogIzXGjXmf7X7BB3mmaffDtFiLDKNtz5xg/mi/ebPvFnlVQ
aJ28cy+BGvuEbqJ27P+Bq+VWWQCvnXxC4z8YqLSQbXE03m4X3G0/Gl794X9RcC14uNIbxmdbLeZd
540Z4/GqdJ+spC9iXLV6jFzUP8EBMerAT3pM76RvMr9fNAJ6yU6a0oOy3LJ7NgCvlwuqi1IOWYSd
tnFPsre9XouQThvilo2S172e1LZLkJADs8P6LN4Qkc8DI1AtvWlBhrvfYCsSRBH3HMv3EiF88rNA
ZwusdGOqjPc40y3NisWIDEVLbLjNPslVFxcIAym4fhQlYiDOC4z4qh08OVGU2si/tAD3MQiCafxq
zJJwb50Zfvsv9arocumQHoNGrCST6NlAn5PTfbmTg2v9hP48lHsDZ4E6uGvrAjfUmMgH3G2x0ki7
5EtuVdrBpV5QQZnp1tQhfnGcjGImJo69j2p8KJOLVMengIpwtBa437kHNbcuzT3cHqTGZObw1T8V
UcOMHuLF4qaxyKRzu0wA8m0KuljAZy+CzuY1Dh09WZ+qmbSWjrtGhxK/a0W4IanbF9yiz9wHEG/k
Put+sZPIxneB1WQ03f1ImNVeupO3b7KuvJNGRfMGwVjQQRS6XjI7u0qUcnfNfImBrsAqsai4NbaI
eZGzDXBDTp4LIF+TRM3A92b/Sp087tLG1HaC6/QjdH00zka/6fQ8bC1wNClv3GxsHjxo8TeD005v
dpEYKyoc/2q9UEOqttOjcrHSPY7s7TIKHCsREJC2frRr+84ZxdSRxuVudhN0W1MuvMAQrXgEP5Nw
zSi8Z9tK+3sL9AWHg6yOVer2t83gabtKW8VpkiL52HCD3WHvjHqX8pitMzmAZBGvpQsmva99723S
caWD9DDUASTAcuVu7nZGK40iCYBwpOa1+J5hcT7ZxEDcEBayozGD9mUQGwGmZqbTLKGPERdrst05
flHEuBn3fSXVM7Db4UiUHLKjTm57CIswBwodPt6GzCScqya7pauJ1YDLoneVm2zx9KMxZ3dkg8x8
/ccF7ClGfdgUqZFkd2pNZ1gI6P6twk/3XFK8nepLQhj02crYGjfrFR09yO+JlM4fQEGHs+5u+q/T
aDQ7ssMJz9UT/YDTw/ymLXw94D1ppPQ+3RW5UnEnh+qmFHP7MrIOz2M3dHe2rfvXaIFliK6ouEaj
C5QBIvkNqH7Y4xgtDtU2fUdHmF+vVpZ9S5pR3CREY/BJeodKoN4ueUuoPZraFDf9ktVDmLPy74iE
XvZQdbsfnivDlmtBhKR1uO96e8FLX3vOsfZ7/76EHnalF2XzPvfcxhQ9urhcG3HMRPotAYYQ6hKV
SSVdxKD48LnFlcQ6C117JfFJcGFo2vMCzPTK1IiTvJz+bbTgso0u14oiWPThWTPGwSOJKO37wOJe
5ZObHPTT4vhhaws3xAPG3ITbM/5VTEV4zbB66OgdL+1Rrj4s6m66xELm9g/joi1cLARZgSsKdoKu
K32cQpOzZu6j2RVeypGX1nmaPfXOqvL7r6L1v/X9f6jvL8L1f1fe04luuh8/mz9W9//4mN/npIKR
58ULCreAkchXFf+bPF6/EIJtx3JsSn+fApja+vc5qc6clIV5Kb0vLMPLHeP3At/5hb6/4TPZ/A2d
+LcK/L+ObDwXqgKTBBBwuElB3P25vhd1pgRFoXYF9qQt/B1jW28dX7vJt2R3KkR9EfmU3AuyYu8i
LMjta5MOxxxz9lm2OwR4wyyVXrR1XmmeJYlEwsGHNnAzB/DvIcHt9yMl8ZLsSy+385zMl3nCXLTx
p2QqJ1yrfetZ2BNiAEC3Yz0u2bXO1raC85o9VwsyT6MHMTmerE8Yw2n+lATP5GvQJskk3owvzFrj
DJ1aH4t200n09qx0du+9bBkz/zbPBzizPtdsmDik1Id0ANkPKyRK2howFUwQ0dsNXeN/DJT+u2r+
w6rBdmEwlfrXt+I7bsX9Wk0//iIx+O0Df1s7rvULgzhuvw6PKKDqyw34d2uJ+IVDQtfZykEXwgg1
/rl2jF/4IyQGgkPUxyPNFO/3teP/gjLXuFhRdHrSuLP/ztox/pImCnaBiGHTBF/KtBAAxV9pjVVt
9lutxHqwXVmuEbkWOTTeajZvKPfgY/hGQcRNXcOa2M3ULCBy+q47Wh651DsGtSCzSS1Agdz2AwiV
DM23Bt+ZLnvnf6hpSG5nBx12je03Iphk0YOt9mwdwxqBGyilAMw4lXFR3ZF0ELsbdL6AqRTXIOJH
tr2mG81L16/daS3a7EbHxxO72rY9J4Zm0gaquOx1vqDSypq6fUxLkB8H0frwMHTarj/o7jsyLPUG
pFLDRjkHQvllxAKFKpxJMpC2/FdN19OPedPyM8Mr99Vem2KMfM23rokg5fqnuz1UZ4bjBP2MdmrE
jTbbd76XVleT6WMhbgAfTXOv7XXwR2EiEgtc0TChYJoTsjpIj5suNOKUix+YMuj7hOsx88A0qRIR
TJVtPnsdLzO501z0ATyLk4QMEUvXsQ4G8mdKEl55K7f007z59d2gmc4OnXd9L7aquStGr2N8R6+F
bJNSnoAvqrDwtiQscaTssCSil8TEfpbM/kS8ug6Ovq4kdRiCufjG7H+4HhvrFc/l8Kj3vfT2Hi7Z
Ck5dkRJxMnrlXnaj+bJUpbErRtPb1yrFsTptSXK2QMvR8xBlWDdyO9v21D+4TuNR/TqJfTK1WXwi
h5CxVesP7nRX+5WMUCa2eysVd9Y45g3prYZ5oxMOgQNdpc9dbS63U1/YIf7zmDHCEHJ7plGQQWnG
84Kat+qSa18V8t4W9B9LZkz5bDlR2YiSHuG47iSq8Ud8CoziNLs+YM5DmqyTIVQWxUMytuRIab2L
g8Kaj6nT7MvC9OLaohIldAm+HncYPCRTkxwKP7F3o1OXn/48f0AP0HaNZSVNgO1Cf+AhB11N4+dI
qY80vfJJUSNQLELRa0WOtO8bnrZQd/2rRiQ4Kb3WibSsf4XyY3NBRt+Y0WYP7NXju4QHG6ZjChkH
l8YJ9Lf2ypifLnaVtQ82gTTA423/5HoXD7aWrXGnL3SPrS67MaeW54bHlk6tg4VLMQILRnRoEV5T
zgeFNoAhmb08rPOA/CXNrYZ6GRJmqj97SbXku97XZxM4uL5ZDnC0OUsznBPkNzlY9jXfGx8No7Tn
RxsQmG0FXMwz/UXn8CxiYRf5ldMJ937wGLN+W6ytHtAuA9TcScSeZDk6+crXx3/D+Uy+vakaEVSF
3k0hsrnsgnZvNPt18U1ZHOfmommpmo3J/VLQApIXiW83PTIjsebHocxHmwCNFFP5DflNU/FWluR1
yQhhn4RMn9mA+1blINGbemNhZxvzNH2roWGBGs100Fql1tQ8nnOzYiCHdkR7Qs8XfnwPs3waVYX0
vLitufqmh3XwrDeAW/Pw4Za+XjpvvEb+OHECD82JSHUT67RMygHlgHSSEntvw92QGC3mx0+SntLK
UIs2XGgMHZYyA71T/Pfr23P+0TV98zn8v8sB/9GolUD1bPhqn/7zd09NzX//9p/8y0/0p89LH/a3
QiL6Mfz4029iOeTDej/+2q0Pv/akxv/ewr38y//rX/7fpIDI/Cn5/vVJHV4Syz+G/GMc/lTjfn3Y
7+e0/gt6PXHp85KUyzHNYfzbOQ3M26WyFQJFn8UqdTiMf69xKYw5QqGAw1b5Ot7/95yGlOJDT6EP
Z9MWJiLjb2kBrQtz5Y+yqEuDAd0VpzS1hE1d8BcxG2N1CoYmnw6NTC+JtnkVE77jhzb+5tUp3z2W
QKCabYiRgflhWXDGLMtaMmErVSgG78mbvPKkVUN5XsbqevIsInk0DAltR+NB8Ky6BaD+dbRA449y
21lmLaI2BVKUQWHcKV/LmeWPfog47V5RtUZkS5CwZnllrLcu5AAMmXAFxRQWiOvxaLYiKsr+lWbz
02jnDUOrxggdu3h3NCWiioQiGG04Roi+6I5q6l51QnHCzZ7MoEAQEdeJ+8Lh8VCY+vtExBsfq16r
Bt1nOgB6bVyEBo5xr2e0NA3Jz+OoZYhF1746euEHaI7pGGj8eLg+jHCpiR2cNNrRnXdM5TCgYeCl
mdBUpENtIuItP41SWwLH4aVsvK6PBG66oJp4CehfPfMj8DII70jHF8F3x7+a6PSEk7KgFSYGaobM
aA4FQVxElqYVEmWHvy2teywsQ3z5SJiXHn3YESuYARIhXXkJVGUOsT3o233aVPc+JWdc9XxJJA14
LC2gXug/IXu2fEOmohtADvhz2V9Yli4OQL+Rn6tsmeOaFzokLkMQOgRbBeSIfySVRrOqQ8cuxBBD
RVBhLwpKthq9DoN2j4bfZCCg9vunxEvKa6TiCakT1bZTm9gOs8erZ15aELPtHumvPn09JFBP4I1Z
bR8pl+cARcF9Tc877IT/NLPDI5ngl1rY91PON5UW+EpNreNqVoCdaNJ6Obk+lI+JKSazC/4tJPub
vNdJQGh6I3axbRFsT7N5Y5oLEBBhSU26Gs/z5+KXZmCQMhNUc/4O5Ir3fuN3RcIOPOmajObB68lx
afiYS43FyAcSqau2s2h7P+z67vXr/a5TD8l6xWM1zPy8acYj4/odbz24hmDEwHcSevrJIuep5uLG
YJ6n0yOjNGguawHS4/pcZfzW8Yp3kyIR9ojvBZMqcZjycrmW+7QiZWGKwTpxYTqeZq/ezniEVei7
/Svxpyp0XN5hb+Rh8liNXy+GVCyKGWfjGZfHe93MRpwwtT/hM7CJZuWhJSk3Oa3S1x/qvlChQXJN
MHfrhEIKJBcOLcpnKqGIGFZeUjHxPaQZMae9tuxThKXXIJFylAebEZcuixKvE1HgMC8h5PGUSf5y
mWV59hhgRaZgI/CmDHEOoVkxUduf9GDz+ymzb76WF0aC7SD00YgXi0CZsfHg/ozku0JY7SMr88sT
KaNyvwizjCf9sgxL9Jtf7y2WODPQEnlNdvdlC+ERkKr1aZny2nw95ZtbbrtGdTQQaSPHSFv8HUkv
VTRrPM5fD8DlCWeJ30PTkXtzZRvzJ9a3tfnb4ettHsbZZB3wGC2lMcRToSc/CLrTDnbGj7qh1Qhp
6zJbArAZFnb+noN9CMFFfKZof5hzsXoEXpuQasAPDaknJ9GN8po+73JjL/YewO27lnKf19xZXgNy
KePKZUWMm9AOqc06bUiBwSCa+TuiQosLKUpea73PV5dsX25R/5A9mwO6H8bi1t7Pqj4QtCOBDs9T
aPUmIaY4mHHB2n3Qcgk7zs4FeS9h6i95LQ4UHGasVSmbYqqzuc28ddwn/D2h0PcZY9b9pst1jwrB
iJU1cSMhZASGNd/CPOqsIlc1B5oL/OKCGfzamwx/MeKvRYvqbAq1VHvic2d3dscj0dnWvbEW695h
9BLYiMA5duCKr+2idr2T8/41FUmvrZAIYy2IndDS6bjw0qysgK/XmotxGZU1n5IQNn9nSbR9FgZq
SEk2W6BFc9ittOTO0DeEY01b7b2k/Wxd/hhTT8yipwjM2U8srcp3etd9eEKzY6mhcWxa96Vu0G+U
WnanzeMNrecCUIGXntZ8YTahkdyKkQQlYWyUM8WoXLAsRlu1fS/tqiaSm4rAIZfhAhLdtq54Nwpm
gLoq4A/mwniyITlFoGNUcUZSN57yGY53YArEc1CjyLWNC0EYTNbkwx0zEOdCMdFpyTMx+6KvlsOl
8kREFwP7hs/qtMzbVDL+0HDD/Oz96cPKyZcmLHUpPz0c/ht6TG6/fcj2Px8G2TU7ZDeLr8hPbM1Q
FcBQ68KaNByMAO9xLyRnH6Yl7X9Tzv0NQnHPPTIW6evDgOdRe11Ta+LCQwgmnADfHOjKVroTtmvZ
5jf25BhrDAw70R4kl8BT5jpPfyjF7v4xhv+jr+DSnPvTcN5lXsFsA9UGYgDfpO76o16ZrE5js5pu
PLj5iotvyz7zCzjYlN7T2MFCtOnXhRbwyejff11aoP//17V0D1WUJ1xT/KWeQqxtrP6gxoM+f212
rEEzL3/KmYSARf3toI/LT4ku2zEwjYDI/MtX2+ZUswjwGg/VygNyqQR8aHBxqvXiHz/Xf/t1/6Ff
ZyL1/Q8qluVH/8f6/7eP+O0C4F+ghwyS0M0CY+XtogD/3yY3WhXTIH6Va8FvVf4/VSyWj3sIgKKF
Lcbw8UX81qgz7F8utT8NOiHoUBOR93cadbr1tRL+sFJ0HQg19wiXRwihLV/rzytFDJqGb5T5ztwa
3bdJs9yAYfSHR7DxDQKzNs40dvEFZ/aDO3vnvlfTK5Vs+6ga7bEVXX8aoc0HrXeZ5TWjdlwT00n2
08XHwnBd+zG6boMIuxHw/73EzUieM1J0YK5NfWdZGEDrQJOV7h43DMvGDaxY0Tz3FbJG9tJya1AY
AphXZ0/RBoAyOM0b+Dw4ptAcggS4n7WDgSxcomjnrmufK08OFG34JCqdhLLFwU9hJP4Qu5mw+l1W
WYY6DRbjJJSoZIAjjVmQ6PhxTvmqn9xmNV4sNl7kAVujN1Do4OXSujLc1T7SVbLxfoK3dosnBuGI
nGnklVMbZRh5f5D76f1MQc260Wb0aDIvkWpickKvvwxvF3Z7FQ18C/2+XBrjyhMm2+7o+AyGi8ul
ZUYa3e8mqukpBl3FnoX/kGqDLM9F5kMdVNIcyAlcvHgWnv0GQ9UCPpZmB4gjj6AhFW/WWJxJ+ebO
YMwvRZOb+2KgktOBqx+Qj2NibIkX/gZmkMH3OuVH11vOWEcQRY/jtz6tURFXQLLIYEbJPHEMTKnz
wZxiRqM6v20FrmyDYqpcSChZyhecWsAmfb04Qfd8T3Ok+2ZSjo+bN/ZoRrR6j1LlRSPzIbBdhbrU
pXsILmKPwuph2vIXWrWfDVSvqw1YbIA+7wbxggsrYHhr6v5UT408lEMOZig3o4U6FAclgQRKEYTS
tRuHYE2wvVG+KOAn0dhpHM719KuTS+dcO1tyN/uNg7WarGp/BMXQm6StE8u8tyYL1veGEIWGbjRN
Ez5/ncAA+LzZNaCc7uwNlMkuqa+g7gAWyWWzg1FL0VX1rfeej8aEtYvKzsva5bR06xqr1tYeUrVa
0ArTXxPszLe2NjyCbQAQUaNfh0vIcDNX+YGsBicYc+EEEE6Y5Ut73A1EzB7ZF7Jd1xn+Lq1tstgz
zd9PzvxrY5f1kYhf+ojsHQH98FyGwFregXA24WQjkEzTjkuaqLkQkcsX9HJYwaBopIMLqKL0QlFw
GsuTbksRdBXJQlWCQ1gS/9GrlnNR+2aj/w9MXNqnrLX9UFOkRZij3X0fN5c7OMwlUEcl89oWfhFV
TnldTyXATedSbo0dUlXT2rTPhowAtBhELdlBg7cxjbpiwiW71ot2MEoxgj6cZvexskp15wijlkyt
uvxGeYazA32A1R9hWx/q1VgwuWWOPQh9SwldbIyTHNOOEEBz4KvxYJVbkNBDGyuqFZFM010xl3o4
EUFAxsJU6YFH0+Jnq9hU49S11tM45PJgDPM6+3uMGbi0NZAaC/4IHeVL08/Dp962M/Eoc6J2zjKO
2eda9D5rbfax5lqiVfMNOW39W49+BLQbEultx3BOXGXSr/dz7qkwazVy7OFuYeiaj+5aOHtSUdgl
FurZRoBjsE34NfDtCKtVrRljpK72NJjBU3nb64LJ6cXN1XJTFdoPltQ3Y8spJxESx3ULEVRrrZtC
GGXUVei3Idz8THqvi3JD5S91V1SXpE07Pxtc4RiNjBs4Vb3W79o6eW4ro/QIWTH9a2VVzUn3h53p
mtM1xEH1YJm+9ojp0/1h1HYepaUPQ6K+3GLHNGMZzyju46SRCyaNVZydZIWtk1Bfp8MwQP8gFYjP
I3eNJqi+Lqu2tBLnvt4mHAUtRkZCjDOk+dNdlVnIkdf+MOsiu5ACt8tZsnmYUBx5P5vrG3dH+2BN
tf/RGf29y6h/ZhJkTmDMhldnLeBCCqHFhjkdrUon3WjUTW5luho+E/rpcaEN2hUN+2znITaMpNj8
WDULvswUY1Fi6ewHIE3y2StvN01M5zXHwSXX0cUFvxgAMLEXTa4xxoNlpHsIvUsgZsMLEaAAbdC7
PebJjj14OPsju9aGIQ5QCQwRMSzyOJTISpy5s7mFzg8joTsBt9Qybix0e/xs/qFdlr22tv6xE1MS
NgyYAixuZKirZuJ6aBIXq2tahPiE3nzd4BTwPaN/8vPCj0zyMKLWqnyspO2R4RIqbU19Lq37XOdu
E2/+PO5ED2MDpd8WatZFdy6XbDeO3G60sv05ldu5GpLxSl8QgG8zoJHKcOWtQWVyTYe7iSGUFLs5
H8Rxs23noNkQyVq8AsEkZR56XFYCDSci+kq4DkZdst+1zvdtu1Bh0LIg0hm+E3lUXtkqYQCxAidN
zHkN1Fro1zwD/b7PLXAgZfk5OtzWFrV9TxWftSR4AtrEaidn/EwJU6iCrZ94jvdakWIqKhQz3ImT
MIN0cTNb3sThztDPEelbo9ufym9/JQCk2lU2BcO0WN/qbszCuuzbl8rjU22d1QVqXIbPbrSMEHdY
GeHUADDUz9ldY1fFPdQ8dWH0bNdTOfAyuCWeuYT20sTqYpeavhFGwoExmI856b6wCSB5FIvHvu7k
1bsBHSesjbU5jlbtAKxw11D6mtwBaKqvDd24YNA3gELm+t5nyRpMzGiD2ed7mLMSCzYjx5deGNtd
afYNLyjyRodgqnGRvGCKbx/CQ/HGsi+H8zBzvYGmwMdiZX3sRkjN1YJAoPLT+xHz3J1NgsubWziP
tuNA36rSG8to+oM5eqlJwmihYjB6vNAw86xn7tBzuNhOFzCmoOuROAbjWDflnZ7mNdpaSDVc3309
TBvjpy0XaUcr7zM4KL25nfRtOABrdckms73v5P+It1EsH4VKhttNmFoRT1M2HQo6B7d27Uyxjo1R
srOqAZAPIVW+MfnIZW2bJ0LUD63n2/CGBZE57JoaJYaBZ9O2erioHfb5y0JNeU9puWOmdTtnr5Ru
s2SkM5BY3vswYEfa9NGamo8E6oyXxsc1GQ/Faw/57F2mtMLmLNmioslwyqXmzwoV9qN0cuNDTwvU
EYyvkCdqzJuPCgcxeLkyY6a72OvyISqvilQz9o8brshjwuZ5ZsxGtJJ07uB3AKDA9hZNHAfLQde2
gsfZmdyfYKBx2Rm9e+sPdv7NVp2FyTa3o66eq9jOTRWqRm0V9Dj8cc1gNg+daYH5XHkpbug7ARcR
Cb5zsqjGNNo6b6gj5KjrrSSic5/qXbFL3HnYXYSYseL7QgXoaPsCkWC9b90q/8ZuVn7jiBtfwQmL
RyQpUF4LNz8Ke6biTVrnBFUL5XOu9XDOAJ5WL6kB4ZgYnxX16pZ1Jy7cLIhMzCUWjco/0f+nAVAv
+hcJWuG/ZEK8ib67H7Zl+Ca8bfxpq3k6eH3DBLMohluCU7rnxrS7kvXXEPBsMtEsa5uBHdXV9uJ3
Qw0IxLb7mXYROyyELWv0I6K5TIeZvVonsMushyu0/5gQmT06z3Pibc4ryWEQlSZv4WT1RstnIXbL
EKydA2raIswD/WOZvWFEQ2bQuONjtUns+n0mtXMll/wNkbfcoYGvrajeluo4jrQbC69IvcCySvpU
QHPrb4TYJffoc+QBhN1y6mr/ES/uJYK+Hd9lLRsGtG6xc4YtveokJWklJyKEh3qqn3QcifR4XGNP
N7ck9aAnd5kOFn3ttqJ3vtG4sztl72Zdzve0sLousjeY2MBHaH8W+nhdS4zfllHIw+hCCTeUmawP
nlt0ze2SZosd+ekiCKem2+wYFAu1ynx4c8E4GgbGI8rNHCgWuVntbD02Q+qUQADHtUGR2jOtzmpI
lMU6bVfVcqGs9IUeV5uSHcSTjH108eA1N71jHobMsb8ZXk4SFj0K5R4QBSj9HWlKglW9SNLrHDJO
G/AId0VseCm4SAOCfVjS52T3GbrmehoImR2ZHD8s7cBdQG+1/WY7WTQNq3Zq504dO57JaBzM/FrR
XA0TY3Q/ayDZH4J8li0ApjsUezwIT33pJ/kb4A68qtAAzwPrER/TttkRzU7v18ZT6cEZa0pw2pDw
/BF/vzAiFjEY982KUWgAG0dz+0NQWF+R/2QDOqxuiKIW+4ZPe9qMdrhXKlev2WLVD/Os26dNQTEl
DV4R1KYz/9Vp6pOV1oMAFwnVAcbI/VJOOtjformxgP9EJt8jvLypjoeFcdsm9SJOOesozts1Xoxu
iMfKPQKbB9rOxf1hSHN/15XC+GFbi3Woy478gpKdqWqUF7hISPYkB04kkNneNUlSBDcRTTO/0yCb
9pVh3ZpL5v8kvu924jsJukFAWTaM9dDqVUspNabXJVfaBXOpNcc8Ny0Tu8WOaeRxv+GhFIFe5Fk8
J3UW+xXHeLJo5feemp5xhlsftDwxI23mJJGzI7EhVkMfakJbQ6vA6NkkFlpN39VuyS5YHxQhIiOG
tPNSjjK0U4l9GjBFRWs3y35VyrHOSZLnbLRtekgajbXbs/GPisypKqvCrcOs1pXDxKEzr/fozf2b
aUnLuJC5cyjR6AErF2yYfcN4Xeh3nkc/tu+hQ4WjSn9gCS4IY1iHksKu9W5KDUAYClhGkVViAZv1
zbcvPbc59wTi1HlWv2mqf2tNFy8Bsm/LXnRBQuf0UywcrPAINqh2wM11Lp4XqTBooEWiFViRcQRI
eJzI2Uib880MclcDWFwur8rjEpEyCtvan7KoXoFnXZ435CMxxuayCRbTjOk/GkGFQf9U5D06+37B
ZpcKh2QbRFEhYF1oUd3FGppaS3vd4AzgaendvY5DNTQ6FMRVmpZ39B+EiEZrGT0GZ2K66Qfq7YL5
XdRe2j+L16uj37YV0YHTBhnQE7/OkitaMRTTobbg+c5aa9wXg0tHQHUfQ7YMJ4yCiPS90j3R14qy
bFVHTzktB7BWngy3nnDAZOkuzdt37muUYmRVEJ21FfVRjmpCdYid/Bs6L6YV03w2May+UEo95Vrb
hm43uFeZY2J/WjYKxyY7JvMGMjwbtS6S0/jd19vzzPyQfCPjBbgx2IzJsrCaQsSbbdP7li1oalBv
y8gXHoNF8ouetkt6o00I0ZVcs+tck2+DwslJYMZj5+ifJjvpbl6pjmSKWzxrjDck6dXRnKT1EzJ6
FwnA4JHS6peFOLhPpWqN+Z/0nCGg60HxvagRcadTP3jrAOiqSQs9GpRHUqsYgRcuE9PowF/nh1bX
wQhXHtkNexoQ887urRW9TQ3LEo6wvS9H06d1XtugKUwbl0MxMbUl8SsbNFYC0H1RdidDUkpuebpw
1Uki3irlnjHTqtsJJAIUAJQqDDnLXA8cYyP3dfIqvY9HkakbIDHekf/hr0rpfRqp8WAVDZuHl2cn
X4nytNocrro5fzA4xAAGcD6NF1IumEjirrar5bRhc2ep6y8dRxK4ukGhQbv0ApVMw9UfYTDoZFWy
Jqjyct3eGzaVMAM3tgRn6ab5UDQ08KeWzNbttPDAh5hQxLEkIjDxe2qdChVW0bonpU/DDlq7G2Os
r07Kpv3X+hhRJaV+SGVKeqzVXnf/w955ZdetXN26K7cD8ECoQnjdeW+GzSSS0gsGFYgcqpDRo9uO
27H7gT7nHxIlS7/97Ad72GccEkQqrFprzm9G/W2Q4rAtwBIAzpXbYISiLwDy05hhgAHxBvFCG+/Z
u9BAnAvjPNjiKbFEc9GG8NUHyIxrklnLfWzW4COrwjqMKZszLbvmWLaRSecCyKGZya/1EAa3nYEV
Gkt/so6r6VMWQeSz28nZYexJVtAhPoeyt+4JlM0ACU2DXqddNXyTjdffs/bhiHWlXnsmYRFa0Ywy
yWawQkNckR1j0GdJEiayZpYdAre8gmWB9XZ2BCCkZAi6LQM72JSpGWcnxffRgk29y5KpfmksuKLS
R4qBWmmevzC/wXZmTZnxUrmFPntmbhxSPnh65XjeePAz4r48xHCINIjKYjAID8QQ0RZm7/SZOotX
K6rhwqSWf64GJ7ya27j7AgvvNdIo7wh3NZoT8Obgdh4J15AJ48x1nZgD7jLZ3dh2LOZrPfokOwxe
Ue3pgi4cjRbXwDzjsF7kox6Eh2Tc1HZS4hND0blLaoItBCLtayvRkskjHwNiCPqHKZIfqBDkPdHF
1S6CM3fgPZjg7DQWmyv/cfBdVvi4tO8jYgnWTezA9W3Cl2IswQcWoY+uzsY4l7NJNy4Gm6LmEpsJ
E9K2jy+oIdpxF0HtQeKQuN1JlKw/K7dFMLqPwgGly0CuL6NzX1HTFKjwSjY3lHdDVUvEJZV+1LVQ
F0r52LjJhAHYB7ol2E91SvQI68JHt0Kwdj0k0nzo+QVQJFQ3P3UZXgZe45CmEQ1qrCpY1K+crobp
ydOjsHsN7X5QZUKKSQ2kgg/WoljpIiom5Hlg+Vrkc7pdKiFWmY9F5kIz1DFQkKxL2wOoQgQ1xqgo
Wn2BOiEycsbEvjPey64mg7I0s9rFuWgC4raN4BHxQPSVdNuUHB4CN8cNPTU4zlk/Qp3mRdvO4CkT
Cno23qPNJ5oStKg3vVO/IkokcLpUt5NBWT+j/TvVmUuaQd0Ne1IO1O0Y9fZTmlKBb6RYRJBaWjfk
ogKyAVvi3zVkMlDx4o66yWejf2Ia1p2cWNGXKfCQXOnJaJ+y2jCvTTIt9nYN3YHNa+Pc4p/z7gKc
bAXWrDC4MIzY/gxiJDu1jd8jR3Roho52x1sKNV8jr5R+aVMzxvEmkQ1ORW9YEn6BMKeM+HQQpdd0
+Fu+J4F28ouUVCeJlHaQ3Oki3YatjtLNmDU3wBFxwWBEsbcoFccHc/aiE3kg2brM4+k1hxbxMbQa
CrXZxSRDp0Nfx0GA/T5KE/XUuXAvh4WiHxG/wccegjWbnWRrRk26r43BN1e0Ri90OHrHfkBggBc/
u4TiDesXK5Z5Wc3V8KElawRJEhP+TWwQ2uNqEbKctNAhM1VfS0yzhyK2oi08lnpPaqBYO3XGU2Lo
ob3y0Xc/0701+IgN9YNJfXepKzXsupbqn3amR5fGiO9InO2BtIGLGJllrKO6Ka66Nvhi9Bb+R6sI
D24s242BSvIq6Hk1nNSOt4lyjlVs+Tfl6I7HAbT6yTW8eVi5Yb4RLbuOjopxTb9Znxr4NFeG9rJL
3w0+l/5obXsQBLvUn14AksZrW2TsDPyUtqIVgjtXeno0EifcedoCOmNj0yIr0d/Hfd2sez0BQmoq
ejZVVsIGCyAsxc7INJ9AyFUrK2pZEo0+JrmYAHTH82HSI7lSntV0N75X0Qe2iIPalABF87tRIpKd
Yj42KTwgAokRkV4aHhxVyfiGHqtFpVHFOyvzAb1XM5kvM//cDG8bZ5zOQ1vSB+6zx6Cxn50ltAjp
5zYRzrwAn16CEmMkcbmECyGo3TQGoojSM6qdTR7fYRAFOuj0bvZrtgpCInnuzBll63wmEQYNRKqe
QEalNwjC8T7bBwqrdt/Pov9kjIxBbMd4dsjd3JkzFfKojGRf93yoR797KYJU3Q6duu0qO59W5Kfy
abeWjWCcG2es9xNidTs+qtK0L1ENfBWG111VuFFASIwCIcqsafQE4rkdIHGh27rs65och/wvvOB/
x9Z/GFvj71gGvf9avHrdfeur/3P1//7vmHz5waL110/+Nb7G1P0P08SH5aBFciE1onf4n/H14tEC
fSCYIAfe90l/jscP4f6gDY3G/59D7799JtY/sKpTPGJA8cwlFuXfGV9Lpuffyy3ALnB4EJs8vxaa
HvFOAKFSkdNgwCnJRieZXgQPOhNH4bX4mGParAGfXLwk0yFxqqYwjov6m4IKdBxRPUNi7vH3Tl81
9KaCSpUFaHzrb4y4rL8pnTMBQH6hZ3WgtHvrhoBhnMS9Qfja0inB6rk0TnIPbNLKZJ7gwcOf+dIH
ZzMxWu+2r7oezxVBnIsDy3mzY7lD35of83/6tGaBF3K9zIhxcCWLm2tcfF32XyYvtJoZni+3L1Xt
38e2x9rNBNyHvbG1KOhnzQS7LpqHBimMtfWxJ+fmU6K8du72ZY0plYhlE4XqBfSlDEC7qb5Qiumd
p+rpBj9pybxiGlhSfXcy5k81+YLJfwEo/yuULKxWXFn/+hXcfMtfhhf9A/7knz/zt3hc4o8MhGOC
fkVB/qYQ/1s8LtGV887xUfvbBPm3dCRAH+IiLAfmgbr8zf7197vn/0MIy4JL6+KpBlHs/DvvHoax
H18+sjWlay3WKMtHk266716+LEVOi1tBHSasts9t2pa0eWsHKxIj+mpNElbR7moCKID5z8Oa4ArE
2zQJcAnXNGATLO6zM1vPYdJR7JcMw9eAioZvY+saizA0XcMCg20RESIOeAPtQf5JGBoVFyPKXRmB
5JscM9rqMcBXyUVMDrRp5T1iB5SBYzszNiWJk4YvkmPiwkKxDtNCn/iWZ6hJ0YUaHlV6G9MuwxOn
L0bFgNMtHOZZo0z3A3+cTW3n1kfsXOERn0h7R9KPOOkm+ZR6ynhO8gLpoippPxPIBsDQjkBhoLKu
6Zqc5xF9WTE2t71PjWxknCRtMvqA9q2wp2wXBDCIJukYANHKdm9G2St29AQzWcCEn0ElAu4a5gW9
xXqnZo4e9/at6zAgTDzGPRUaUlagW7D4D2HfXVHIYg0Zy/sBq+fliH6QILiyZ5YMWxw2xWU1FZfC
r59DkujWM0kwJ6S3n9BmH10c96vccW6zKfukJLJhr6ru2drOH7OcVnftUPhmft3tOrhe6wTZAY/g
w+iQE8A8aZWF7vInqJUr+dWBWjg3TGLOYPEN0JtZdR81Qf5Y4QN4tEb2z2+icSbdzg4UGOaWtoUy
ZhavzVzfgE+eD6EwEOlM6qUSln6oA4ZCcRLaBC3WOTwqu76BiHugu09PUbbqPPWxfhaZ/+A2SbWv
Rp3sLYiEl7hmvO3sBdYhUC4k7dz/QNPaUCvhDB8iglFPoqgasmCjpriFssK21aQvtPaU6dy2UMyv
CWSKrc1gxyO6dgYR2zwu753FaePoUgMzq5y7hhyXXeOH5YZoROBivDmETvTJUhH1674YyXrRihL6
SDvXQls6QQ3ny7Zq/d6taLeM3QWuo7bbDdqQH2CgJRcMDM1PbDX7TTO1aISTlB2p5FpWOwsfHXvz
cTJpRivZHqvUpHcl03Z6NUrkHhjtqip8nQJvuMptTYBlRHcD8XBCRxWt6JpNiXX/tnz9t9j6U7Fl
ycXX869X+iuMGxVbxe9lgrCBlh/6a6n3qaUCSVIcjAwW7/8psgLWeXwvDEYW/NXf9iDzH6y7lmva
tBFZxZff8/cS7y7lmm16/AtUAf8m44rG549LPPYIjxrNhGLuI/6Q5jsPvLZIfQAoGZ9maQIAz/PI
7duVeMOL0IzvP5pR4ZGCKqu7pJ7K63kIDOQbhWkx5UZITVSWyXqczRgK7TE7x29IE5Al6SoAczIG
EDfbhXwCKQQIivRHHxtECNOSKcbg7aYYYkqfD9Wl+dZ2Z79xWS9kFa9azKKEAcC1Db29eEOwRIUR
bpouc/dzEutjJmC1dLD26SE1THWcbmr1qmDtuJhy231CvEVEr1fYKd+qMCIpsyNhyrDbQ19W4V2l
BJbHxBjGY2d+zhAivmCj9a/mzAmdFc0qnAALOWboYciQJuWeB2SC0ZZCNSeDOERSaU2hOGTaNr4s
0+JXr06Cs4P/70iWrf4WjeRcMiOtrRsi6rp96zj6TjRiOMEYMslrz1IiNdgSf8P1Z+IfAHFR57Wj
VgYUx+uIFLCLpp6NL5h6CU+3sEFdgzosj1OinvtgVHfI5t19Fvv9h7hu2/uAthUCQmPWn0XoRc/a
yLJg3UlBPLFLXBb5R9DzOr885gvFcmWbiT7GhLYyL7At/aImfMbsqIcnrOc2V7rMP6Paaw/BnDBf
FknyZTa7/DIx9dmYI3nKdFsDDp7nizqkjVRKr9l5DBTsDX3UiTHM1Nl6VdlR9hwkAe0srlLHb8PF
vbMb2igTicprXRUuJzqiymmssLu0FodFKs14P6owf6hKET8h4Yqz9VDWTFWmkcyHAkOYtYFjRCoE
TJkMaCYP4FFp0V0xAF5ElxW+kRVdjHAXY9KmzmCgvmauAzyY9KNoJRHDv7LodkQL88lCs5cvGMc0
Lm8Slw6zAKt0GelqZg47EXq1OKHr1kgv8ZBbE32/gfiGSkzeBAqijh4JL0GzFzCP+azGQdSrrJYI
wnKa/hUCh8OMDAyBAHkcRCcCw58LGdyCl2LC4RvbOi4YqE+Ef2l5zYS9/1KSVHFEgKvWAy1oBqNN
N+1JXR4vYL65zS4N2vJDUKXhs8HczziFylawpzBrf1WD2YDANgfSruehCrf9lFkfW8DD5TpiWH1r
0Zf7RLIj3/J6sF4y7TDO76d2umsGj0Bg4WSAKbUfVAconiAqcVYjxiWFhmCy0HIenR60swJZ/blz
cWqsYEstcWV6zg9Eg/uUTybDCMkX7Ij1KnigNVIxukgh2KwEAd6M+GC27fy4LF5kFAcfdCI+G+aw
lJjaQSHhTt/QSkykEoCWLrfYzMrnNOog6+eaWRQ3q9QfoUzRaZi8lPETASCbwug7MtfJc7gkRbzd
1K2+tRofWZ9KeJ+1ifqJDHGx9fN6RrcDeWbuMRuNok4WxxE7qKFVJ7IBvZM0qRpmJ059roNI9xWa
AAhSzuStDSYk+z4XyZ3dG5KIEROAlxG0odgKT8PlyOJgOzOWQ+5jkvyL3CcBItLW+ZHUXHWNWI7s
y6By2juQ5mJJiSzSpyxJiQVXVusMrGhhd6TdWvqEEA/1J3RFtT4Iw28Arwb4RKQ5NWfRaONLJb1C
c5XS/mZSjM7DKIiCVco2Xa8CIfqdgbrik0t7+BuivOHjJErrymkSkhDbAWXcypGTDtdB6KhzPAVh
tqH4wjUTD2Rr2gZKRsusQSQ09cbPggFmFuKUIkesRg7LSSz5tAjFsCAumbW4w8Mj+tFoy9hcYd0q
HiJUr/tmSbtN3oJvm7cQXLB+5Zrax92qJSN3dnricnuL5NzKIUPXfIvTzZdk3dG0lrx3QegQqXlC
QwZ7mt/CeMnNKzPz2Z8yl8FOrJ0ltbd7i/BFqMEuO0jds5XCt4ZvrO/cIjfvXMuLblgWx73nZ/Ox
j4ZHKcryTqHgv8PPxPjPTNLwkUlQ+Yz50Ifz5pXDKZ6i7NEvXZtFCkDgnZ/U5Y3ZjcUNfRC1Q1SN
jjzJxHUQFaRH9VjkUqkjlm0+eYyYJ8x9dtDt0NGrFEFFUVyngcmf62bGzmrYPCHLN2pedQD9K0s3
7qWy+PMR09hXUpYheoe5De+Fr91jSlLwQ9QZPjV1H8bfHGgu59Kgy7Hk+VSXkzmF10FV1/doqb1j
xIl/qeGS02zVEl4+WWIj9JlPmUgZjM+A7Q+RRfRoKuiJAnDqtgrF4DZrJetRl1jzhd3OHkTqmIC3
Ib1RAGRWUtnOOaxyBvSTlYV3w8wWyk3tKz1WUQWoT3i8a111E81esl+u54OuRgsk46wPLBfePlXa
OGcZuUxb2x7kLbmz8deQDKVDMhoDG0IcYRzHbKfTBIn4FhDVsA+mIDj2Vtc86rAqbnpL9odFfIp2
rquomWsvQBU9REAsZ/QnGzrhcHyZp9LSXAYWqyZ1wH0Hi3BRJuYhVbk4d1nBTMsLxmPDhzFZgbG/
LgP/i1klwRercWyU7Y1Uz0mXx59M6BzHpjLqfenESIOSnqWGxy/mIy1yGJHYhrxd0qfZTRhUw6ca
D+cmay33o43q+WxPqLjbxd7GqCq3lxhRiNtb1OB2dV9OwXNiM2nZ9jGu5gvVqM5ak8lnE4tUDMFH
0H3ZPYCYRt0w7UrQ9pE0iM3MdTO5puZXiDpdojP3dYBjEglOS1QiQpOAK882HdWgijaMnvxpx0bG
Q+3hLvFzwAeI8loiZe0qvWh1jtOra434WTJ/Tl5sOlQl+OnMlFs9zDpiR+iOanavSAfAHrCvwFyb
3YlH1tbZyetLGm8vKpw/UvuOT1lmlF/SfrQfg7bzHkA61ielkgdVetO2cFRxZPteryGCEjFWjXdu
Pn9kAXwVSfyStu5Hj2Cpz3T4qCAE6Z6rRpIZExA0iNMuv0HKsqUdblxycxjhaDZhZdaqVwdLOFl2
tUKyOCjHJ9GhS/IDYaTtLRkg2bTuOhGDQGO6Ez34bqe3xWzPtzH+z2TVVoMsjNV/t1BvxIY/bKHY
rfy+X70DJpZ8ffl+B/XXz/y9gzL/wa8wJdsewP/S878jInmLz8ol2YkAEzNwvttKOdDETKRLgcMf
wH7KocH811bKFv+QqEFZ1glRoJ4N5L/TLXu3kcLN5UjB50vSSXeZm7Bl+96PGKGrZBKDnMG2u6jF
aB0UxVrYcXApWHow6kpdEg6KZn4ToCP6p3sPFkf0rfqFG5K94vdtcrnwHYBPcH3YR+Ire7eNU4q8
xZ4vxX7Ar7L1JuA3VmLnm8lLisN3O9v/7aECX7KECcGle3co7aS9ZaFL2dO1SVCYoV1DHUhWqG+p
/+CsuJSBs1CrQGUsXszvMmlma8xw2Yh2n49gEkdnVhvdttm6Hb3u+PuzWkxw35nk3i4g219TmA4P
BbvhHw/FCkbSueQCBkkYkPBk38Itcl9Hos6jMkxZlGjiwVyDhgPZff37g78bcvx1cBzny1NM/sa7
8ySvOQwd9m97oxIucrsx3pYUT5e/P8rPz4i0eS6B3gnXRsv07ihN5Ds4esJurwPhap7NEqGixEiw
BEEWiN1+f7h3gVOclFxCzkzmTTaPyRuY5LubJ1Vvo54CTY0hnI9jpr95jv3qR1VBe6q4cImU/ufa
+i9fgp8vo7RtmFR4J63F6/iuXR3GuMhJku72tMokTegAVa0ZVNvfn9dymX58UjgKLsrA90xM585y
mb87L8Hmp8xU1u0dEr9XjmFc4sY9T5YNKcQs5B/O6VdX8fujvbtpDOwiFcm82/s9iZUhebFRj76j
Tt/klwFKjyz7/PsTtFlIfzpDnKfMBJk+8EC+W8qmOHP9YeC1s2JXnBm5IQY3F6tBNfuHjg/9plPw
uCaQ0tgcv6KK8VFkOQccW9W+74J+2402TsLBq7+Mo4Nh1BXg38JW3c96WoFei9ZWpuY/LEzWL+6/
YwoPGA/ajsVY++Od8ZvItSvsSftkACm9EogWlrRz2W8Nw6Gj3lhqXfvVsAHxDKwVjfMntBkjBAG/
vmag5qBfiIKzhdnyD+/C+zHm8jIw5bEANZNEzX/e/WlpkBMrJPOW0jsmZDSWm0THixnNbbeNipoP
Y+Iw9hvoLG0qpOmnsUSQRT4PaZPFSGe8p1jErrVkwGPrcwiL2YQlSpDSjqaLqLP1te3OxnEGR7BR
MCw2gyfJ3wRw8diRFPNI1Dg7PEJn1prCe0c2LVpVR/tb4OSnNtMNwJu8W7ehDFZjLi9ikX3oBh/n
v0BkOTlzttNMZVCCtmdkv/NBQcBbTVS7qzHMw0sznswnQyv6a2Vm0B6fXrPJuWt9hLaBF2WH1o3b
M7+53P3+af35BQFrTmHAW883mG7mjzd9bCLZyWG56U18bWSIkBKfvlwyPnRzWG9xQVn/9ivJESWL
tTTh4bHe/HjEQI+9H8xZu9dheLQasc2hAAaluAQ0DL0+cJ9/f4Y/r9s+kxZ8VFjMATfa75a1Bn9j
yb1p9+mU1wyOF+wcErytj+tv8/tD/fwG+RLzpW0SosB83333mEYdc6GBBMN94PfyojKUdawGZJz/
wVGE61OmODAq39+yAj1f0Q5cQMPVpl4pCvkDPWj/5veHsX5exzgbnwEm1SJqPvnuRmUEJFluzRBx
HK1qQ14WxoyxIDqhweAIpt2jpODBh/KA2NF/In9mXyEm+tOy5Py0nJIQynBe4ixd5P3v7p9SlZiT
3mv2Ysw9mD5BviMBqt2JoU38NU5acbSgtdObqr7l1eDdYUNDHicxKhbz7JxQFoV/uAMLkfTdEs/f
hHCDuS4iJEx9Pz7DEXnZRhg7zb6MupIWI0JZExT8XLbqOmzqbo0Brf6YE4G0zhWthQ471ZrgCnsT
+JhcvDL/lsMPvM78kU7V8Kmjq46poq3vpxIVfN0m8kBTbziVU35tmO2fiotfn0AAzpapBUGsyyD+
+69waOmgmPyBixpPd5H26l03iOhDzCq2rpWXbsIGjXzhuS1fLF2cCNR68RPvodFucOywKSLD0P2W
3KXgtoIt/uCL+dssw/Lk+KB2yCmawGGlBt+KNt8RSFb/4ZNgLbf9xzqCW/DdGbx7OocW6n9UTYy4
YWWewjkoT0ANSuCMtCwSzSJPB3SVpuYR63i/bmpE079/QZxfPgVARRjzL0Ke96+7P7GWkJTYMBMh
lxhcli8/U1bdeKIBERyYX6u8H58YIMVfyOxsyalYY81mTOzEELAiWvhmU9HphygxkFWGq9Lu8ERz
wD3j9RQDSGR9I87cYqn07mlmb6WZktRnBE+1n9ID6qV5aUgrPxBf/wIR7N6dOFAkLHKzCOSTf7jm
P5duvstuEI0EQzhSXd5dcjQTHqkcLAgqzZ/KcO/1ab4xZuwiQJacP9SJv1i2GeBJdp4M/agV3+0o
MBS5YHasZk83/BXfVchXm6m7GHEn//4+Lr/p3ZPEkZa4WgEshtHgj+8CEugOwbDkSdLRQ2Y50VOa
zwvweWI3IacM16/pGmR2uFb8h0foF19f9GE4Vh2HDxOF94+HxpwEeCM1wVx700fSVm9GT90BDX3N
vfYzW173Dx+ot9rzp3OV0FQsmw03MpcfDxj0RjMmCY8s2/DyrnOoe8CRbKYS7YnTz99IGXuoknzc
RFNNcSNAafVNhHODauX3V/2XDxMIc74sgLd/AismXdvLuOf9HXzmDmbNJEHAL10ZSRXBc0hff3+4
X3yaXZPKESAke282+T+eOGEIWVR0IzcZQeoejUG4njs//sMe8ZfX16KTwZPE5QVC8+Nh0saK6NvX
zZ49sl77/cjUqUwDoHq+cRwah7ezx36Am52WWxgVa7oBOdmSBiMpWK+/P+efN+VE+bIrZFMuPLhd
7272gKd/jhtMdA6Cui35ssR66flq6hk0RYVlrJEbY9TwWvJHss78w2tl/eoNphriYlO3++L9s9ZG
PWqUkmiiyRLx59pDt4HiP2rPDV4WLNhu5brrquMXMK+F7IfdV4Gyhv3OMKJQ3jKvNKYBk7DDvMZu
Wxq5MpLN199fpV/8mbAEXRQEJklaCMl+vGU0oJNJlq7au2Ood50gBk80KgDXIJM/XJJfHCpg/cSt
gI7c99/3fnB/gBDRntq3+FJfBZOw27mMGT4ZrvkfnBY1KIpPd2mp/bSq1cAMsU4xQpJ2om8D5KG7
avLCi1S3L7+/gL9YxDgSbRFKRI+m1rtn3p6J9ao6jpQgNtuEqNzui0jZW75uxPWOMIhEFU9/WD5+
eSnZXwusHRCognd3LWK43waxVHsiHUFeyhElAvCDjTbt5g+HCuQvPvRUGohpPcIOIEq+e5H8DG5T
NFs8IkIzq3IndBJrCAADk+0iLPM1kwR741KT52vl9IOxY+fYjVvM/U5xC3edlyshnSc4hs2UP9p1
T8SjhqzUbQgVdOmVhyp+oV9uXGUOyBSgmEuGT1MuYSslp+QsnhiCboNeDhZGLtOZLqQRB/tk0t68
BU0EZz0CCv3gdvZsYcsZJcBwqxjdrRPUsf0cDFZSfGO6BKKD6YzpxhcjA79wo5NMx9CkKms65iXd
tT25qYXYova1Tli5R2OPYqRvrmUBig4PVTeFt25D3umO/28MhFLqJgMWKoIMmxihndEVASrS23TS
qdJdJ1V+3xto6E66NKqDpfHL4rfTCBuCOHkssA4tDlWir49ehBl6zcirynYTRqxoWyCa0Zd4Ez18
ZS6j9nzfNAMkecIjp3FT9aB4LlBDhCZ9h6K2NzV2eIqrhEyAF4/ER0IawnZczz6wu3tYL0zNCM1M
p5sh9LCQJQLH8GSowLszqwJxSkeuVHekiB2ZNCK/AY0YEfYs6mie102TBgDZ+URtEQLQ/jMNG96B
wizzIY1xoY95UTnrRsDbWKV1LeE6IhXQya7rZf0U1nb+nBu+edeWLsHYRToejAkXqqOCc8f4sFTN
bgRTehdCEOlFTHotcbR7LBrMv4Ks2EVdf3L6Cdd03bykGXgh2UG17tLR2RWO81UAfd/2WJ74G7S3
dxsc2oFI3D2CDvySA6bvFIHmRSPq8bPXEiMpugmWi9e/zMqVh57EGzgg6DGS/NE03a1ruOpGBoXe
WmaZwNjAptmZiXVBilp8RaY0NB6PqG+m4Y/j7Mi9NKzbBLXOigjY8IhQiWisNOsoKhAD5HwlNk3j
zbdZPh5VK9oVPjXJf2XnjO4Sog99ysbR3sxmhrOWMdoqjcN+nXlZcTE4WIu4szcA9+8KIx631uDH
oM30DCQdww+ZTvZigTfvwiivP8H3NC/L2MMn3AJKGM1Wv7qGKtdGSyK8T8N6j4ZT4qpA1OOV4Xh0
zMQ+NpOHCnLsT2gOd4msrV0mp+fC7NRzmYQHT4r7pJueSfUlJ88MFuRX+Fy4C+Imygr/2HdeuesN
hapKGg/kn4SnJnSSjRtV/tZMkbzkyE/RiIFIj9k33CXa6G9UpLFrMQ4HTdJctlPorfKRKdpkkBGp
hvoAPoexLmPvQ1n4/atoMHZNCdltcDz7pIUb1VWqnB225rapmX8yeW0fssqHZmbz8DwVKOXGjafY
R/AxZZFADDJ8RD6bXauBp4zQKDz/mXU0u2giwrmtUJ7O/gX/o8LkzOUOpS2n5tKfhmhoPk6x9hrm
o3YohmwzN7b+aFjOzgT5gAvK5m/ee4ZdfRm9OasPToY/e1P4GgrdhDrEvzQMFyxo5vk4bXMobQgv
0IE0NGlVctCaK0VyWZlvZhzoDzFd/Rs7T+0HUviy5DikpLjJIFHX1mD7OzAz+AtHRTMuThrzs2uG
1JPIuWqiLcz8Am0QvuvGj1yM8szW0wFuCBLoxr0XfRa+BjT3O3ywLuPtN8T2PPnjB+ZMxauuGbyv
pqKxPpHdrDds0eQ5KO36IyFqAwSMZtq3VCwP/iTSj1jnCIE3coKPW1ud5or9dDKWAMuE0zzRhVu0
zJgjkPx2PAkxU/VnnOzqi6pFtstGQz17yk4OqQ5bnNNjm+0SVFdPsiJbGsnxAAgilEW76eaGlyO3
DUl6LrDhyHXlGtmhcyRDOdt4tJC37EoDvcvYNxWHoq7499sk6h9VOCyp3RJVNPaoBcNZmQJaHWpB
51iXcb48g8ZwioI0viflh0wNT3fkznM5jUcgppyiV2cQ+SJwW4fUzfpHJvjdcBWFYXROfEJAKhPu
M/ln/qWIBb/VIY1OEJt537eYmFdUIurk1nF8JkK3/kTrzkYmWMkzOj3lbsuqmHcznIPdUEGL2OOh
ic6Q+3pvXctYnnmJFC8Vd5cmPGoj8oTOHpToz7qP9K2YtfXQJFzvJM2m/Uze8d6PuaiGFhNGRlvd
1oBCPstlh7ku3RkDWKbSBJ6uTA5yLPi1RjfeWFoonNNpcDn3Tf25RUD03Mdc19nz1JfKipDFz+QW
kgpcFuEpohux74K2+RoMjTwLVCHDqq+C6DySXYRv1y2K6SvBKAI5d20PDmElzkCS3iUiUhvrdJBG
awPmu0KKHKclK1SHu19VpvVQW5M8J7IKP9RuHF27sqs+uRhuNm0XY9yzjTm0IMlRRMoOzHDU+uo0
aTPcROAXL3TByYvAGz/4Rsq6CD4NDyI/DQ0wOnfIvslt8CUVeInV4iwclR91toSWtwFNnA1imfBE
Thr/AthiH4/ckLebdK5B5M6857SxyuZpmmha+17ffPUiIddhOOVHCyMtT3mHepOZiy3vkyLuH0WF
iAEqAX9kTmrjnd/q+sVJY/feCGaVr+pyiM+TW5TWqiFK6jlX83jju033aNZjdpcst9uGNXOJgjG8
U6LnQJkx7ejYgXygyIgRdnHVcGJPN0DkpldzrpK9MYKuwq7gh3ekoosj4jvw187Ab6zm7I6SffyA
nar5CscBbf1M/FS8NQo8p15Nm28ddmhWV/RbcH0jz8Cg7RoVqHsBqYpUQMMN70TMlmtVd8BIjkXf
g/2MO56kGUoGS68reNJYs+JznqWVBbJlrm4MJ6WJ20/5QnJo/Lg/ug7qxnXQtK8Vrg4CQ8wiJeZt
UK/YgK1HEZHaTOqN9Q3KaNetefXULavF/FrZaa3Xrl1OGb5r2X2z/Q4aY0hU9sGoay4L1DTd7GEQ
WXqFc8Z6mO3cuAtak9XMc/tvY+2r2zYki69Tdn3d9hNUTcL3bq3Wj86hq5J9GwDVTrBTHVnHltRp
n/cb6VT7pDA9mLcaiR1rfAWX6FhNFRcP5fQVe+JwV3ehZhFzbY++aet0DIQd/9NMysx1SK4NgsC8
Pwi34Nbw2bx0gKh3K+lFyY0rmnpXl6L5oOueIHhwxW1U8Y8aTNybsK+dzzKI5E7U+byuxQSC2QEA
RqKBu7e4XismmgIJkeY9bPHk31mFHm8oQgbMcIjV7DwS69yo7on6uiKnGAy7aSbsZWAIDV2QXiv6
P2YX/3/2zmRJbiPtsu/S64bMMQNm3b2IOSIjI+eBuYElmSRGxwyHA0/fB6T0F8X6S+rqdS0kk4zM
jBGOb7j3XHXKZN3ysLl3I0Zi6xM4HnvPnlmvY2i71iQs3JTw2B68yKqOoU4xwfWpnFdmybKxwXt0
dNP+pKap2KRcm9ciHttzGfslqPYSq6hlUwKGrP8Yob6HxBAfc7/U93ml7A8Ek6cGKAtHWsC/bOCp
pWfCVu+dK60z54V6W6wmwCqfw3HZM1X9LmGyfGxAa7EtSyhIVVZNL4Ee43uBrAuxcX3wiHbdhKOB
gzolzyAY53fmf/JTLnGocM/hTbJgGXDQ0+Gs/YlcxXWW590xNxBhq8gQNzkQn103DO6VjAa9cQpL
3vEfPkP5yHgcGuia9hjG90PHgwxu5N8OpLijTLMnxKeR84662Xv2iLI6pKn/rAmP2zMuTagDKeVW
cnGDVOmYXKcBg5vKtI4R3qPPiYjGnSJqd98DKt8E6WBvRsXF2NVJvxrB423jafKuKC6cl8xx96Wr
qx2XEwdwldGdxgRr7cMiDL8B6LRedO2Yl1CGM6oF6TzWiUb5Tg27I0Z2eWld8UyisX83KT4lV3W6
2fnUhasW8/o21rr+OrNqAhAU9+mlyfgakAUap7ilyppjjWCglSOzbq0Bhq9ZIEAGwww0EAu1tvAi
v2eTBtk/loc+bwpAXo6BIynTd7OwXvrUkDsuxR357gQGsGOjIPOHi3Tc6AngJWUGUtWcI5A8kqBP
7wPRzptc2sFVNy0QVJGg1yswWduteyNrt6rWyRiSC1YW83GaKnXtuQa3HRkYORecV57qWGc3RWYv
xINsBqvYtiVtaWEQz7lih6auw6jPXqXleHsUdSW3HJg+q2auGWkMqaFvF03seWKYvQQ4gOFaDW2W
n0KMpfeuj02MyM1DpPq1Crr8mli+6qorR/jKTlWwHAXHADy9J9EvQ4DfZQdTG+FryM6UPue9rUoY
DQmxn00NIz/zy4QQCNWbr3pyWpys/mdz9r5G+O7fqFiLNyR5FYdWZzz5hWvsAIvG294f5N3kUbEU
UwuKDTfRDIEhgtAvhT4oC9/FybCr0UF3jp754OcAozk0vOrGGGPSdcvJr24Y34Cxt8CdkaJdFBxC
4BWzNynJybKwe9yh5ofXmJKHvM+Ssf8oOgugXpclH00kZpIkDH5hgwrg5MK6eoCSHoyvLRUPn1tK
kyMTr+AuYXj2sagD7iihrj9xt2R2NhcmDtmYgSSuidR6pD6mM81l4pziXHcf8Cb7j27oGCJ00yC/
5U7JVKFDC/smIJR9zpOWOz0yfH3bNTp6QyRKE+5EKeFy9Rx1H4YLsgcOjgrxieVu+VBAFeJDSvRY
7fy4V9XOCUcmGqQv8vVIrIECpyqL6iHxBohBYVxFb67p8jNhrcEA+VmYuxunFHyNShuWFMp8niV6
X+RSmxKVlk8To3nQLHXK7iqd3Z6+UZTKROpfj2m8o3jlN88G2dtHZ2T8uEmccDLAhC4lACgaXhLN
VHjOQFqXWAIkRWsRAdleGWB3vHWhB7BCrUowfg0pcSVR7Mpv1jDwqEMDIWozwh94+/FmuoAcAIqw
niQ2ohMo03xzJqmXfqLa2+Rpr+3G68hh+z4UgJheojBFhbov0oxxD8oCAB9lrvNDbTIFurEaKFi7
3p3dq6ntqwd3RFHBR8i+dT1GDa8v913mIS0coeyqQ8UARHlC+AEEolfflMdsFGOjWyfXnmEmj/mk
rH05lOWLNEP/LkfRSpoMlKxH0jy66aAZw0c3zsCLPlhK8PWgKudZp2XEh+dNujTY/4HzXPOZcO0y
+0+mDXMZ3kVl9Pz9ubS6j5TuJV3xZMPz1KnuawoPFHzj0DYsMMJFoS9yTCTrgrg16l0+zvlQMv87
jWlnCFKieyo6N3Hq7CjQwFeAyIqCuJImBVPCNUXDzU2Y+xdgawFHsSQPSa6tWc/FTaJssW6WEhIz
udUTUWElTyZs321TVOLETro9jHIgECcONJEKefo8z8n4BJ5I/Rir/8fG9zcaVBsZDpPPf23je/7a
kjTY/6xB/f1n/jBsm785rLp+CDwRjC5r5z8M2/ZvyD+X7RvbRWEiwvyHnQ+bN9GbVmD54BBI/GIW
/LsG1bHICEPXwdwIeQALNP/f0aAug+qflmNWCCSBGe+yjGMlRa7AnzcBgamGOa0C9xAEfOVlwv0k
i7EQ//Se3P74fX+ZvOGZ6Fw9Z5EOsJH6dbEZDQrdPwH0hyEruR4UsRXQt6PqreyVvpXsCo/F3OQt
yTV9/emvH3v5vH5+iQ4LIfZSIiBygVT1f1pZcxcptJ0H4SF2QoasftvRS2iTx10asQzx+nscyjpk
9gyTupun9Ks2+rKEDOXZm6I1ES0NtMrooQoOPdrwIaev6IJs4UIVER6Oqa23HRgVnIV+dC+9Ytz8
f7wIHwmh6eKwZ5H5y9ZUtE5ty34OD/SFS/ZRNe+kQdcANGt6amyC0CIz9+HWSBb/dHX1J2Bfwcat
4mnxmIT61istfVt1QQA8j9o9DJnIENNWYLVSORjs0XyUbCh3UzkzozIk47G/fg2/rC++fw5ISFlG
sjeh4/lF1NIxQxkmfwzhbtDNtaSJrjRwHQaSf7f4XBYhP32pfzxSsGyCUPO4qLX//KV2ldlhoOSR
lB0L8hSXFs6j8257u7kTLivIv35lv1xE3x+PdRPbIL7iQLyXb+BP+k7L7MpSAlQ+4GRq7zhROoYk
cfg3i9b/5v0Dq+Cgfgps4qd/FQWFeD2CYjSCQ2uN6Z4EiG+1HaaHvAse//rlfJd+//L+IcRFrf19
Sf9PhwISDCvEJRoc2KsUx9knJi3B3sAemQ9ukjbjH3Se3aqq+vyeMWZwrhErbpxlNJGQ53cFcaG5
ayePW6enoK/UZioQJJo2nqGijk5VwXyKpff0pGgDp7U9C2YmcYZLZPW916crAWYSMMPpLK97GT2G
bn/9Iu3gFzWNg9BYoAZCTIZwlcDxZcf306cWWVHBJKnVhzGzMRtT3LOMibojg4t8V+UdoD27+kbx
ZmzcnEqUL292KGQ27JRZ97u8btsL+WvkARDJucFoJl5Mizw2l8CfN3+U8sVlrtcyrH0wQ8mMpx0L
uK4Aqx4tkYcYTBH2g45j6BqXFqS0dNrnMbl1Kn7jOMsPXu8yHaTmOUABra6wIyTMNCMYYbHHdKME
qVS5qdwmxLjsOyYoj23kZsfMgLVYmg3tICyFLwk3nrUkEfjokPV2UxfmiMVw9p0z6bDFXkWeu62V
Be7LQcTlDbTG656VPh7lKn/uOyiNDXR2YIjGjRvW08c04e0MiqSHW9vbezdyoJ1lXgI9Iq+Jm/Vn
585NbPHITEi++HECwcJMKtJZRDjha2wTlmFEYGHqxpf66gcls1tptQe0T8Uxo/k7z2QD3nhFHmz6
IF2APTIdb8CcNp9Bn7rvhOttDay/GKrzrwak5WuyYowN6S3x1vDbk5RA1wvPbLa5FR5RGpSXKqrZ
p2tCVSGhYa41/HIPme+8vJ/IZ2nWMM6TJl3hYDWl/clN2FY5OhFHFhwAMqJ6ejKKHNmAKcV8MQcD
tQx4CWsruL+sMznae6sKg+MwO/Z7G3ndbcb7BOpfEGPZ+J39mDu7Mqn5Rig6Uupt+71qCNXKEwvJ
GKBkiem5bJ/YZA2QxvTIR6NZiGKMOyBr2CWJfWdFcthytqljXwB+nwzdYzRNrA+75TNvPbO+m9ri
Oo3cZG2MrElUXAxQLfN2xSwTppAAp2dlBEvEGEizUMcP5JFcR7H3luC6PSR9zyLJxJmftd4LXQpR
DyUph22XrY3MC597Nwp2dtvC6Gf4fSrdPFzhW6R6FTZTjgxXWa+IwkGfmXBEDePalOWi6qr0lRHE
4T7vmFFNRhCByE0mnozGaW3lzjrJ7apasWpWfLnU6G+4DbEIiAMPfduYkuCCVHvf0speuUi/zr2B
/b2Fsv7OOF3cDezaAhpTtKoMlDI4K/CUOaYQcF9NiDGOBBwUB9PGvOcDD4HxNJHevAobWKfD1gLk
AUAfXxeMSnR+Iiu/tGx1X7PIHD48v5tebdWOJwma8ZgrxloqrlHvCvx8TZ8Dr4yEOg5k9dwYEzJ7
FpsA5Vfw0jvzWKaIn5uN2XhyK2EjrLQx6ycHefYO+1FyFHlcb4nbcNbZRA5NiGZ6j6e1PKfLZKEU
aPdZhZTnrBzyGviUbr7DVomow9pNWiTTh07kuyhT0zfVt2N1gTpVbCK4vetZTSS6VKSB1JZkhhlz
5zBncsEsMdRbKLpM9mHdnBA9so1oCfS0EjFdzT37F2IimDlzoV6mVDTDJo8QZK8EARRfzawdNxAN
QN1lWfslgSy+IzHWf06gHZ5ZhJuPhqC+ADidYNYkVPD7EL2qRrHy2LHw7ArN0H8waWa08PJ7hpHN
a5bZbPbEPG5Sg7qQJnzaF6jTjqPT5DuE9sMzi+ziSPPExNpIxKHISE3N8KQTPkH55RVVdJoJizpM
k11f7GSOTj7e4T2hkz6ZdzZroqxi1Bu2ileep8kNqTjj5vsG4XtEpeM68c3s10ymwYXzM1ZYdC/f
N01Da/NM8iHExk1Luo4MDyBAb/tzvCZvwUV1wJ7G5GDAOtmBxustoiozryCAc4hO1Cruuo48ttxB
0Z5oaElgtJm0UwOr51S1nOsV+zMk24otietYe1PIZh+Vhou5sjLuJx4g2RgEEKzmCB77xgWF8TZG
LtvECK38vWBoDyMjHu5bYWF88hPzVQTuVZebOMlJ9Np3GdSlFfWifeVqRogNh4LZDvZF2Q281qTR
R5lb3loVWbKr7CjZMnF6hC5rrce+pxHOR3cLv+O2jcpQrcA1qz3j6SnZ8/b7+ZfWCZrk3HayYTo1
QSIm7WSYVr0kLLC1WWCcQ3BMaAv01DFHCiwnuejR0nL+Yc76T8P6Nw0rNeASGv2vG9bL18/te5ej
d/oBLDt+/O//8fsP/d6xwpdhXOPwTcdWRn+5/L7/4vs58P18VBDkzf3JNOksTEAbjxh+CgRDSKv+
0bCKf6dBpeX9czXP+g3XBHUvnnjbW2SGf67TCnsgMChK1NmG36oSWCtUwqB6bafJpvLMpseZanlM
F1N78t3fnrO9e0SM6B2Xkd9DIQOc8CVP/7pd7PHWYpTX3z3z/WKft7476S27NXblnA6vJFbKS/vd
c68W+31IEXKxFkt+zqWGk2ox6lPSdGt3cu1Lv9j4o8XQL1iewwkQ5W2/2P0J+cD5j6Qnf26ncTwt
nDI4aAskQDRj9AxU2yCGLqjC+yIJ5H1r9c/eAhjoAhPUwAId8Bp3vodl0N7rGD6pvcAJZsQ9W2O0
+1NeE9+jYVyvlQd5igEXwcApc/THIQUG6vuyQT5REQXqzJ6+bZq6u8XXmrw0Mh8Iia/InbNjZe3C
xDcffEJa713tkcEiHIWeQZQaPPZonYOme5JAXcCDYxakRFe2tRYgXR9LPJBrYerPKFhamLcq7w7C
UOm5geTGNKt2u7e0nEmxaPgMmdln8hKQo7YDqD2ThQFHEtWMHW8KFZAjhjxsSVc20lsrZPZNwuwN
y9hs52cauUXiZmtSWcKDGKvxrJNyOBO+ml4SU3pAs6D5PtDrDUgKQgyf4B1uglbDarea8tpvxHhG
oz4dAtOz32EiVqcsNPsHZO4F5Quo8i0CB6xHlFPBUdYgYVC/iV1j+samjIryzuiF/dBPTv+J9PTi
22R14tEi0QoEtS5vZOcaFzv1d7gw+lfeKxAe4N/C26YL5KvdpgpA1wIV7y2xJe943o+C3HHDbjXk
la67Mfu6Omca4VZoLzkYGV8cQtuMMPxi2xm8maalpmeUCyUN0VVCeK1XJndlp6hjvLBB0xWxdJOi
UjuQxPMKgsm7slRwVQ4KJYLt1henJauWlBLAlhbJN0kX6502jVBvUatl53p2nEMR18FBKK/4mrH5
uBU1S6s0BxGbs9KoV2x4jC8BpCXJ+LgDndyM5AmtAt8drshT8Dm/kuSEwI57mIwyvAmF+4q6Try0
msqerBxkuU43XKd+DS+nqhvF/jSePzVFbbnk5Nb6Cs1a/IiMyr0JGgeQyrInVT6EHca499ZSdOeu
3S+RQ3OONdQEaU+FNLDR7wk0YaVG8EI3lmgR0gCOnZ1l0ZHRSnt0ATMXq6AxEYVFuiGVyWsj+cwx
Ut8SQcXoNm4EKWXS3abkxl9zAy1HtnI1nAFgMOQ2Ts2NjGV80yYO6sfGs98KuDuLc7DVL12U+PEK
Gu70AFoBS2BNW7KdMzM5uF4kT8MMEWElyTOJ1qilXLUr60ncZBEeoLXhlrnEjhbEz74J2pOlMU3L
2mmaiJMkrQH8yuqjoG0nnMWT+tqe/SVsKXdTippJGc+x6rpwC0EujJgpg922U5OYMlZnjbXTkBck
W7Ja35F2Yb60XcQuKa6ttm52hVfB8rrGjxTolA9ukY1bu1bVsQzX8Th5qAS1GDrxgJjTmryn2Jd1
f98vdKxD1Uiu9tNcW50xr/sgk7reOIqY44c203HwxYnzKCnxBxVidJ8kfrHG3wY18MOdMQx99jH5
JMHke3TsbftDqPufOuBv6gAU1yaS3n9dBxw/3pM/QX5//4nfiwBYcoBGGQo73HmBgzr/GFubpv+b
ZdsmFegvDDqAdUKEQjAaQlvgLXO3P4bW5m9MWEI8J+TUMmr59zCjjAt/qQmW30AVAomBUsX8Mdv5
aXaTm1FD7H3kXVitGMc4KnVzBRdkQgAWoBtarkJC52xMsSL0ioc5rd3wM/eurwm2nQfA6hBXzMp+
9LhvvuS+kV4h6AfIUjBiixDjeBxv8MBCwpnseerv2XDHcHPicWyeRNnACSpVWtjyKg/TjsOpyLKL
D7mhWY1NEexQ0ZRHGU1omLOhWcvJhIQvC2eD89DdITYmKTELhztu4NDnMuAw58Ku63M3WP1+8lRz
AsQ0fjB9e3NkH3w4YQcdeKx8ZhZp/dbKXKwd8tHQzXTv9P70IagVUbX6VptczVOiD/Rpzo4PyriU
mRGhxPEJwsNvDLWphUiqgNXXgynVzgVTCagsHbMbI0msFzXphT9RbzDEkoKQJuKeOUZ13w9NucFU
8VK4afikoXTd6BKkZ22FL5psO6oGEN+2kndOZhDrO7TWpZWyPQ6BHa1FlqZEgjJjI64pvQ6N4j3s
G0DfiPa3LsKsK2qScF9UhvoMTiciMdi1d3lpFl+pPFoO0cD8umADGlJz2+oQWulXIqraLYt1/eqa
wUgsQcpko6kDctpkEbxZ1oB7zCdigQyJF5nKl8bgoTlakegno8J8RHy7TQItiUGpv3Zrn7hRQiiY
QJDI7pqkdIfywZ81niikBPVx+UY+MaDwdkgyWCgD5MoPGNialOGBD3OiUswtDKXsvUCGM6F0B45H
WooZ3zu5md8yEZpvojEBBTgDa0hsy6BgE9rlUexqy57G2TtZgYJbGnb6MHpdcXbRg5+TybOv8RVj
R02i8XZsm3ZXdp3+0gdOAUhNLIGQOSGPIXpt6OkjIw7pZ+O5nRG+abdEXwsWlZQgb4w/EhRQ62LR
akNbKGPWG7V/ZdYhooe098VlLGmovZbc0VVbWqJcN54KV3GAGg28KKZPlsUWIsu8mZiV+OnGihO1
476MMNOQZMJV0gqvFHFn2aqnkiIBsanaXTjqc9rwpPzGq08sWrqnuCWReaXIGvlWDXO1DQKm6H6a
e+fWNT682cXTmCQZ+whmVOjYIIsBEmaAbyOvpCwU4QtIBVInWx+cIGptJjTJrqAG+0xJXOys1PS+
5DCFTrOWKll7KvH2C0111Zr9+BpWjn1r5JGP2SuISCpAukg+zDhdVaPh9OsAQNyJWBAIczIyki1o
wvkWNTQZmk2IFs7DfNlrGwE1CoL7AsXVnhH98Ixgs0ISXmIByaLcYBwWp1dGjfLHlWEgIUnxkjyy
GhBQFGGH6ZSZ7NyqacsIiXiyPpq26RjMT4oiZaXGxtwlgDg3RLPxkRA9fZ0EZXvrQT4zo6B9THPD
u2dwdGhLe74ZB0GOo4ZGN3BZE1Bl6SPkthGZk1fd4hgxUJGbHUVbHUwPeVfU17JT1qMFCvANrRXp
uV6OlgBK+jGY0iQ6lkBBAf82kP+qbm1rSiPpG1tRVuMdg5v2PGWkbXF4iguKqJKxdJms4dfZHApN
uIntkZzQxvwwR9e7EHJSHnGwWEfZDd4qZVmzRixkEaIYxfsW1MEmSutHw68nTBOW3T/MYTJ9lYIq
bDb8iZmTdO78qZEpn2KioOsCujJTN98jAWZCFnGQC2vur9Jk0E9lIZxds8QLeYHyrgWLfxYXHEQh
ZuNNhOruk12J5MBuoyCOqcBV7ZAmt8k61/vETXA+OGFoMPJitqnHxF5PnjN8o0khns1Nq/uu8Uz0
dxAEq0a8x7OMt8ClCgjASoHg6AxIkVhdPllz3J9bWdwTMzacEsJ51gxS6yt0eP3tXC4JHjqYb4UJ
D7QDZ9qs+iGat07stXvpVCnpCzrYdHkAXc1PnK/xVKrt6GsCjjEy5pyZRKjmY8KGwTXOieE0FNfu
+FLj6Fg7Zj3fg+gIN2RFep9wAXJt2B5JOm6AkjTN9XVJ78yBFSPDc1PnLS/gYNEDpxczKss98evm
+yhjZwND+ykaONKtcbIOrvJqiSckQueamiTxgDQ6yrC4n4V59PCfrYg+Mb1tLgCBgZ5wQ/K61d1Y
5/ELQG3MgIPsVhOdzG1WdFO5Mpp4fBaI1E6hTYpTDNAs4ASNwgPnJio34jk737Dv53m4HeKUHUeB
2B1Jcr52+e49ZpMlF1X9iksi3ZcAzc7eHCdHpvv3+RTyVRvbKljZNnBXfC4B2Dhv2MVBX2zRscu1
CKIzypR8X3kdNEUBybGc0UWONdtWLihSciXC2rgniN7SxZKFFslz7LYc32M0vpPsUe8NJbyrWXX+
F9Mvis9tVxsXt2vvOlu6D/hynsTkwMkIo+Y8Mpk8tr0x74PBh6Hn+uqpk8lwQo74ns1Zf0xIhNs1
OQBrNUz5YZgLdP7aiLtTagHcc9LYue/isrqdFxU8zgFX4QG/QwNqfUKxOzJysxU5Q2akXsw0NQ7F
rFwWH2l2slKXKV9GRJCFoNFznkHoOSuB0WWbljZj/FgVj2EQ1/sBefUNGjtzrbsax0MTfQ3ymCMw
Thj0dyHaF1COhw4SyTlxnJEeLo8BzpIs7neq2hBW2mwcz52/4Y16TNgqrK088x/yiKfQm3m/5vmh
eMvsa8WpCtnUfIs6loKyclDM0xqz+pwQm+rzFJnOU9Hk5alBWL6l81J70CjhLtV59NYOkwabkLZv
2gDBzsw43BLBoo7+yOaO2ekbGXBM2YU0dzEI9NyJ5ZZF4LsxuNOmBR6/8kmGOYUhNqo8Lq50f+VX
MDZw9El1YU4fL3Z1hITCL54ywysfKKryq7IJuNW7JiaWdMxBULIcNfehH9cXZts76dn1PtCivUYE
zxRAu8Y+yRy5E4kVn30cSlsS0YZDHGUp8me8HreNS/xJQnz1jo6y3TBpd9ejM751Jmct9gSXDJ7R
nG/q0c+WyZR5qohQ2bnBqN+HIAqKVdcglI/yznNXeQGRnoShxkETMOsvZZ7Ubx5aAUGZ+y7jMNrw
RL7JQTa7TJZhtZ5Koz1OnQggBObGIZ7b3KMLzmUGtzUvr2ttkeZETCouBtmwb3JiOIythchtHrml
eeibEDOg482zG+peVAii2LFWnnciqrmDjpFJ05jHa27C9SYJAnGIbEN8Cxgvrnqm4KuhB01TeT38
5EWiRenRbjHJ37nYa+xVRx7bVRR1aKRKC3kVH/Ub5vn4wE4p2vpEBnareOpyyPxDt46JuNg0YzGA
dYUO/dokog135uAvVixx59fckFYjMVu4a3rzi679Ao6m5kBQFrIPIqV3UUkgnvmAcGXIYOkoYrG+
EFNAcN5KlkUoH31NPLNzitwgza96DQj3cZwU7xpqRG0YJICXVMrsKzAZsS4rTB/+MZqxDa6e3CcV
KC43BmnMy3pp0l9r3CIfY8gzpEZwX/mZ6s3AvLKbLFUfoynSYNvJr92goU9Pgwqa66bmbxO3Wn0C
1rqy86ml8Q+wWIZhwwYNr1gK5KdaxbUuP9pImNdVqoOjh5SYK5hm7uIP3uOMr2TVtK73QYBuFxGf
PNdXYH7GrUv69n0rEQhlHqkJhqzlnRjZSrAqnwh+Ssbh4BQsJTkNpg1VH8tVhxLGGjuJhyJlqd0W
zhYxqnUlyg45rGgpAVwBm6ZISPTykBcQt8fjkSlWwThSzkuH7lFjt6sJruvMZWQqCqaOvHP3I9bR
dVr006fRjW7IoeRtFUWoHzTS643KIMuu+2EW11Mdk+Xddx1rCFZP0CADb2CCVQcMCVtCEai0BpSy
S8ZiV5O7omWWPcYkk37qKT3pmTp1QRoTP0h37pDL8GaT25DtIfguWGhLghKK1Ai5utRq6w21ODJs
ah6iSIp+Q4pnth/I6SZJql0yN+Hsxo3ZPAMANV9NLAivZQUNWvri7FjIPVEfCuNgWzUukjIUrBSV
uIJSWj8gGOjKTRTVpX+N+tS5K5Pm3SfklPC6mUjfFXuxeR1g00tJxIvBlQtEoDd5MRUvGSvvpwC4
7T5gHkbg4mBae1qh/ilvh/FDYWZb18iy0V/GNZmncbnL2oyLULclLFkECdOK1oNap0kbawOUavw8
U/VR8RvIPEC1TrcNjNxkU4ZFet/GbEoFIRUIDrLB2naBYW7JqwlZoznpMSEV5wwQIT1Khv8XBMo0
sJo0X08Yn4ugmhFGOJG78kykACt74tAQbj69MCRG8GqqUTDb8mdWruC2Cwgt+35J2CqXOsme+V61
M25LhriwUhBmrGsqX1IqwFOX7HXR86NyoP9cClnTbc+uTXGNnWOR6c7xNpya0Uc0jMW6ea36MZA3
Zp51Nm46j2asMbkL4HXqkmA9IIYRI9p1b/4wplKMt+Z30GgCuC4lJHt66Utd68d5NDLur0ZPw9tj
B+hs3wI3hUCFNEQGweMVb0kb4O2LGwIjbCIZh3z1P6WjusTpDX2ZY72PCAt7LAqpn38a//w3Gj1z
UUX9pPpBIAfMEL0UITLAcdxfcRE1/PGssM3xApzOhUzNSty0FJ+IPBr4sKP4zZL2XmXWyc7dneG0
OyKMt4EfXdfDvCUgbctL3YdzhrPs39SO/XhuSMZMh/1ECM34zzsgaaqmFBGA3bpuL35NrRgdUnX5
63fgF4HV9wdZFl9+IMix8X99AwjK0DS9arykFug3/vGMYlf61e77w/xnJPk3I0mLrTJv+b8eSV6+
qvc/41x//5H/mkmyfbQdNoHwXEOoWOwY/1hMLmrCP6IwLMaQPhmknuW4DCtN9pe/jyFtZLULuYgZ
ucPSc9lS/p//9SdYZPfL//+sajWtXyAJAtTI8jBI/hD4Wv/0jUl6R6uyre1rHzTY8zQ67nGyTQP+
NCHY3M9l02x0XZ0geDbmqjIbtRVkPW5HLyj2g9U1Z4Qjg/XqJjiSK6j/4PG1sh287g2bjAHz5rOt
HPXa57Ld9PHEiqOekJuHKmBDV/dZv+HALNWezEnzfrC76lOpInUztyHhrYFRUpPmM7wEfGftuEul
w8AKrdB6aHM1rGix+72Hr4JzMGHHtsbQ6WSgWmx960yT7+0SHYzxIXTMeSCpMhOfs4E2DfNynn80
vtHcpLGrMM+OUt9EUcVSH80Zr53CgLFMpqlrjtXUOnhbTZrzPesD/tTu3No6DUHM7SJxMQ7GBNRk
G8yi2jgFPMHqyolmbAnsFiSyp6Cu7kLQUPdzlqubphhxVvr4MccEfsE66ioYgmPrH2g8y2adoY6N
6et6fcvCFUIDZ5Xu62s7t576uu6pZjZjJKq+OUSmmw57GVmx7e8DNjAx+mDyucVGkwpVijVBx/qC
xANjJjJfZRydH4dy/f2EzjziUMt8mwYF/ueXrgZuad+rvGSNCN6txrJE9Ky+5I1ywmi7TDJDbFhk
ce7YxOAZH5jAe7B/jCSLbiJzMnYqooYd6WV7G2pFMyi/P3esVJMNqynPrw6iw0B7xZy3iDaN06nl
iwNccdaZO+8MnY3YnaQ3FurU9wNlyMWcZNbbxCx2HY5xucpHqjHzNY4Sy5o/se8BN/HRj00vJfqO
GdPT3X8OvP8ngDXzO26y//rAOxZFWkKB+FmLgdx/+aHfj7zA/w2TsgUI2UW7zrqFP/r9yAvN39BF
IMRYgtYs7tpsaP5xAmIb4pREc+/z+5b1yR8noPfbgrwExMOBtQS0Wf/OCQg79s9FA9hcANkhhQM5
RaxIwl9EtKmXMq82u+SkWZSnODgrIqcy/Ic1pwODHW068Day8IEIWSSwC2CIZYAKXHBbhMo3h5bE
12gdVIV3mhGlRttCVUiUeiH0HVeHdPZm5k/GXR5m7UuDCc1dY32Ns/UUFUBKlNUpRgNIWVco8Qdr
NSDPJBsDxhKhAVwvLILb+Tibc++syqwiYqPw7XarFmTymqBcSBVdVKuVExjN5zCb/C80ImrTk1C7
jWdhE55WF31HKoFruRuTybp1Dq0+2XSh9K5HB9+WVANZX5ax8ztIais6V2HTyZjpQ51l0x0i0v7S
xpa8lxmuyK2vKwM3aaBjd1W6Ima8ldX3hVsrfLtjwwi4mg4xXNf/y96ZLbdtdFv4Vc4LIIUGGtMt
wUEcRJGSLVu6QclSjHme8fTnazr+/yRVJye5z02SKke2TJHo3muv9a2DUTXxkXvmbooNPKtRGZdb
q8DOa7QR0bpuNFKxniwCkrJzjC/soQ36MprsSRhAcLxIvoakmR+scvawU5rmpTeSZj+Us1xHwrhE
9tKuAUA4G22OkZQqLbuYjpadzWJ8tHSGeCvL2ONXkxO9E+6tdhKmtY9knx5FnpPmtaf6cWi4xa76
KA7vmbPleYwKyvIYuvqTPm5qoyzPQdXk35PB9rYDbNhtawGxDCFpPGJpfrc4NlCxybjaGgZMu+Uf
JBy/eFITq4aVjF9l1mEYSxJo4CeekoZHrDl505HahvEStzpsgzT6lsCOfrNKmx6UcDqixc/Y+lR3
H7AORpdKo3hzyp+yJs2R+LP2TAFQ5He8In7gpdcmS7qzNqW9H/OJ/ZxOS7CSrTFhfmzzdTVZ+NEt
vlONHPFaH4Lw00IpJ81Jbk0UMSlKpMUCM+QGmVoc6ZvWD7Pef2T8/3i4ZXal34C8IIQY79EBsXLF
+zag+QcJ+0ZAO2epscNJKq7QKWnm3aL1xaNu8I527L47YZGVqqFqRdGN3KJVtPcldPMXFh8gu7Su
iw4yoZEOpEZWo24Ock2FAd6FJAi3Wt0fbYjyBz2y74ehrUlQ2ni669KlTzGZGDSLbMAzwXsQZgzU
jT7QOt9eumeNK3DULlSXUKAcOEdJhxS6UvF1HvvkEpnNg9aREJ4bDz+ofGTYyjaFW723lePs86R8
nhX4kULw19xpMprmjW6mtc44WhK5vVA/qflDC4OK2xE8yaXXv8jem6gV8oK7ahy0+9H1vE3QV+E6
0eULD8P2gaqZaUtjaQkzP+TKVbfyWUInALvjtGxqGhKPJvb9RDs4zKgrIqIvJNzrTU/rzS6DNsKk
f1i6+NTl1Bdj/FzNRXwuAjQT7HD0WcschnKSb0aKY7bpmEy+ZPZ7pHsyu1auFe7BQMKBQYbaA+Cd
rvmULbuiS4ExMaHslnSy72UzkA42x30zSwpy2LiM11F2zz3H/J1Wz9aZLV2kWmJL+r10nNiazLx1
LRACL3MwmvmJfOI5b9xvZV1aG9tevE8JY/AWDnsKvSIOLrPpxg9W1L4VskKexomxWmLxZlcD3suo
0bvXtuGvDNGkWjdVZhzDrEBzNCze0nqYUQ8iMwbaKLvMPHbpieR5R+sCOWmnmF+X3oNQF/B8HvBp
nOJ5ml+9eSLPnuMIfqqb6anQbdgdbpE/lKRv8bZ6DOKX0ArE3qwQgVgPS6bbzBp08rdJua9SbjhM
xR3U6qrwHrvE+V6VLKxCg3zoGLkZKqorMEDBynFXlV3kZeDLGEcKSmFvsd2sYpv6mwV/sWt0OX1w
RHh5uLO/mfrnKJtbIe/moegOdNxGPWeLVr+nGhCAVSQTsGRThAr5kDb401cY0927tEfxPU2ysa8T
B/aT2QR8RNKRtx7S/GB9bUXcHKIlJ/jQQXz61vHuj30BgZjFkxY4cjXalfNYA7pCFRF6cygNCOf1
HFB06eGjugvqjgo2M3yIsj57gkliOqtmgMwVpQFvXA+L3EvlynZDEiO/E3EYvRGj0r0V+CCwqOHc
yVNoNpTcO7JC/19G6OpDhbQ3msMwrIBYUdPOo/17kUq0CNib432HIegyT0atA+KYUQsXUeAQBpNh
0lQ2Lf0XnbD6W93o8Qtncki5TN7ft+aSPwSD5X3Xp6gH2JQF5qNGHveLlmbLOdedPURB9vK5aX9Y
hWfRkRKZdQ/kYMg2IeytvVUO+5ynrY+T0ZjXc0YN2soLeBXZTETucz/M1gktPvvQEj0JDnmvMlN2
FY/XoJb2M+eIt6lY9G57PB0aajeObADwIgr3TTxN7ykyjuRhFAbPINiGy+Sg8kAvjbRLnNgtzGsz
b17AO6VnM6vw0Q1UBNFY52E09vo6/ZBdnT5WI8HuNqOtKl6KYM+GPl+LlFDJumI4eFhqk0xxe+u7
Mm7dV7Ph6feVKsSyRqqxAlWS5UoYBLGJYWMVeAjpq0kVamE0HS4Y4ZGtzZbCLamqt2ZYAjBdVSFX
f+vmclRNl3dr7JpVeVclVI9Xcuv08lS9V31r+sJu1z0mt/4vbTLrs91RCsZnjvRxb+gYDWc51Su+
c29jOlSJBZ5qFStuDWNClY31qnYsUAVkbO4dv7i1ktWqoIzHMxsuC1wSWr7hnOaRKjMRdfbariQj
rCo6ywzecI4qPwOALOneohANfA9FtBFkpJVoq6vo227dYv05UW1Km5qjitUmVbHWOqptLVfFa+mt
gy0OVR8bWNLyazobVbHpSLFTqJPUy68w9sz7QGfdbhr2N6kq3pyIsrdS1b6ZtwY4HvG0wc23Zjig
eDwRcaLo5CCpjvOoj3odrIY6Ocbk0DdCa4FjZc7mN2dktu5UCZ3XqT4699ZNVzd4PYrSKO9IUPOf
6dKn7h30h/nRTQM87JMRibfBG+BbFFb1ihzZXS2vY/efTIb+0i+qJy9UlXnVqNrzXFWkR6iETr3g
1q9HTC/4CpWs+DwvHf17pqri61uSG8Otn29pqOrLVWlfEqYXfenjrxQcnUM6tEpV7gfpYzO6IOqL
ufOusvP0c6/KAEms4rsgj2WQk+Ju6IrQ2dU2F4uVRXLlG5ETA7qsqhgspGobJKHENk3cWghFS8u5
l4XhuSWjsBnBWe6NJBt2i7S69VKZ2bbXdUoVsTzYfZP/Gt0KD+OeBnQ7Yde2GlQjYmp3zecQG9Y3
W5bBdiDSla74aS6tX6lKxUiVK4a3nsUgsPRqFTdhIiHGyeSDlg32y6htxarSooxHiznel+zJv2TB
lH1iIxDtdNXp2Kh2x4YlNmsnSiaOaaMsiZRURfkYHtxbLWTR0BDp3soiKTdIv7auA+wHowxrzyi2
umBTVQalcap0MtVEdRjxu534G2YnQxVUBqqqMo+7jnhdPWxDzyz2dRaaayNdvlS3gkth0HUZmrVz
MesaN4Bqwfx3Sv47U7Iy8P3llLx+g5Lw9j8fv2b/89Q3v5+Vf/vS32Zlz6bKHPe25XqYDH/YD3/K
gzrKIVoM3Pff+nT/Oytbv0Bvgw6NhOfKPwXtyeQAquZq/COf/09GZaTLP47KGCNJ9KvIKWqfQaLh
T6Oyp7dFFwS1dpRSDFfXkvlmoZlsn2dLusGM1671ZTAezczGN0IBwEZwCd67wkX6ScvxE42F+dFs
jdwXdcelhUgtV9skKfyiFNQN4aGgfS98DCvzTqYUgASyyXwpi+exTy+jwS4kHUPX13BbreCvTQhn
3Ng8dpfQZ1LOzxqI0RMpy2jF50X1WIb5WY5D+6kgebRqnU6uWcFmH7oGh9E1PydkkM2qq3nc99fZ
wyeZlLa1q0faEVcmzo7HOFn6Q8l66zg70dBxNubpboAdtU4y0gXzaDMlhLQ4JsnSHWQTeNuu7U12
M6UCEvFynhtbM6bVKKnsHcANcbZMNdXVs46Xf9EbfaNXEvKHVVsnvXHvssx4rHThrMzOE/d5Ko5Q
LvN1MnnY4lxSbmmUUphZY/fq9Cr3ecNgOyt4XtRhimF8rP0whVnNDysnBweh0LE058A20PYDKnqB
vtIcMBkc2ndTwR4FqW4CWpotT7VV1Otxjp69WRifx9yy95N0hpdClKQcWoxQ+myWwZmGUjIAWRmh
Bvp4EoV+HArgTk9FY6akEWMwcdo7pC6BbltmvbZse1BAJJCLsl183SqZHLGn1cSr0Foea7NwqZD0
dHVU1Fztmnmox11utM0dojVREuwWmPhxAD9MeYGb1en0DpImoLdu5S6tOazAslsnJ22oFBaIthst
XTQe5oOXgyOlGueMRGBW2lrLpylcdmXVLE1zXyZZzNMbzIlLAGDFb9Q6EHSGqaCPxgmKzm5eSiOw
HpuFnSZxy7aMNXIhAGBYK0JwS/NdwRQK6hCNdRjGrRdEer/s5FI13aOHWozZfLw5z7VhVjZ0cgoZ
J4Dxw6LOPuvmWE9/GNjHuJixs9c3b7tQNvfSxfA+3rzv880HjyMQT3yq7PHxzSmv9co1HysDfXTz
0hs3X32nLPbpzW1fePWHtYT1si5B1z8yxhMa4kmCRx+nUPQc/HDu4zyCb6cM/csw2sM2u/n8+zoq
MWjCkzjMKggAJEjbxAsFIj7n+vzU3DIDpooPpLckAaFx87VW8YJMBQ1qFTkAQuduILhWvn1LJPAN
6PeL3lobqNMMNCq6EKsQg812+ZmWZ5INzi3lIFlCE4NV4QdDxSAiFYhwKy6eKyRmchKhikwITTAD
6ypI0d0yFcktXyFU1CJSoQtk6OJSqyCGQyIjooXhwSOn/im4xTVuyY1ahTj+PRL/zpFoSDZKfyUc
s63HvZ+ThfhdiO/HF/08DCVsGSEcmukowyOsx8b0P4ehyurZtgP5QDcUXuY/h6HpqF+BSQPszmBX
91M0NimXt8DNsFHjPERr/icnIYSZP56Et75FOBke4DhDmOLPfI5mAJ45Ec8/qKX2GijotuNw2AI4
cSEHFFG5h2yoUcNJjMnapI3da58jHnUfON8MMtGT1lRL4ec5zXs7rSdD9amnXeBIwDxOLh2I09eh
iZ0XC5XrEAlMXN2Y0EOjQZip9TjOD1iE0q2degi9Q0K0uqo1NmdRVd4PmKEXyFNiF47L4IdLZFTb
HGOH9zLEyC13rh6FPMDq2f46jFPvXmbE+bVTxtEpoUtMbkxb9Z56WEvit0HVoXJk0oyKqsJ2qQIs
bp86rrcdulyW6xK2NDnkiQ762DXHcxZxs3G2oBmW6ly2LX9dDB+NowQZRsC7DnZ4M21yzKZaTgBf
YuBc8VhiRbBO0beCs8t1Ho92QDyBozme854zDfeOPq57YlTCFxESxfs4Zu24cBzGFqnstGgt4Bso
5PQV5n1DOfDK7gvkIEK6Gq5JKJEYTCN3qaVYkwSTi5/aQ1hUfoPRMOJJ4iZ9uSQfS4DL3SKAl4Oe
AUBQxpJYAqP6zkhpGzg7QFX3+oh9GW8l3iJPM1fAR1EGVGgi0rSBIqPKeMK/SS2Q2erQuUlhXUU2
Wlvbq+Y3hyq7DU6uzJ/TGT42Ha9bkpfpCUq5uUNMy/eY7/odwgBHZF2U9opIdb93h8l3+ijd5jmF
RCZU2QfLYJQbIso/bFJKa9lZytkE/KJdvODa5GP+hfw1wmQaZC7staF6yBL7c1rm4dUM6/YyRoNz
zRC1XlhFstPwBMx3IIpX3g/lFlEtfs7aKbhkBgxKPHcqSN33hMcdGObw6Z2z56XBc0SZ/N0U2dqD
Nin7MpIBYrnTmKcAXshOS7R4WQunSefnqsYeh9mXJIItiqcWfiL0kiAKJ99KOP19rHKQL8t5WfZF
Y9gwobs2x2ZSdPtxWprdiGj6bFalefQWB6OXwCX8SXqCta5boUeve8J738UobZJgzoL1KiyhIaUG
AiEXG+vScHztm9H6lNTOuuV2oOCEk3MSmKxQl2Jccqug6YeHPgyNI12/5Z2UXL+6ZOZnzf64uUaZ
XTw3sCCAXDjVN/ALXwTDuN9lrnvgJ51v5oo1+NxW7v0yZ9MVoEZ0KOTUfAqhyHzt0ahyFSgw3pOy
0Y/aUjgU3dWmc0AF9LYyqX4dIMLdCUuvN9GULvwEneTJo3/gq24n2Zc5XeIv5tjFXOBqNyUbUnjU
N/EJs7UOxdQBz+w5Y7eNK/s4ltz+cjfOdklj0prtFdZhnFpA6HBnk2rF12qUhnPDWayFwAm56vhC
B+h0mLRqanwKEKGGCkUKtNwJl1GHGRGg87yhK43+bqzN6nXpVo6TRX6o6dxn2/FQAgxdm7NlPEss
zw+d1nyOl+YpqTTnY7JKtj1M0aQ/LTzEFp6BJfnE7lwec32mXq+TFRJ4G2C4DveebJ37mdwIH42+
fVoyN1tbjV6+2z15wmqEymsG3vKtHkvcWoJtNoPBWB3DJJSfwwi4MUUllIyPeT1T3+WF96Dr+pfO
IhxbZuzg0xw3FqDIBWWkOfQxKNfWjOJfUdd6vx3qk9EH+AftcVpHQ29+NSJFZNYcw8VVP84nY6rc
tUxt+CtdZ2h84mTE7rqetG1TIkTg2HXLKyI8eknVCQ/P7iTOQwvPj80fs5ASBCgXMMiAPsKubF0/
DUcT+HbgfktH8EzgOXuAkAQ02CcESDxSg6dcDoX11mPfPlLX0Nh0Xwuec72OAyIUBXsJvPIt/kVJ
GlTRg2ehtWcHr+kMRBGxDsAQbCBiUnu6FOgPr2YB510Y5Zmi7ZS3qFX6nT6915x5j2K0ldchaH1+
UwppEnBDFiEwQAxyOmmdEfsevoB3ihus76UmP+KqNk7YRNvOJ++A78JLNnWTYGPLtfR+nCL33mNm
OFFKZierZHmPdKNW/kiQ+NP0udSbJ+6+uo9FGQlJ4a0RcaJtLISFvLJ4V7YN5UazDXINEqXzLtSi
c5YO4Vb2MUUZRSO+xLUldwmRmi2f9/dkKdzH2sCiEEEh/BQ6uBxE1KCpJGm+aSAQZfcWoHDGomK4
Lws9vNPGaQYElduqAFiUV965AIqoEbhAP20+6kmREo1KZFx7pPsc2oE88B3Oa2OsVJakQtTKUiu/
kMGxtpkxl7TfAZHVW31a41COT1oTOiu7KMpd1089C+epezGaJlrjIqQZw0lfu1Z8S+oqpRXDWE4D
SQZyWe0YXaRb56uiLanXyEEY4Xxpvwty7BvWNP1TokNHGuTYbMrQTbfSLbEWNhqQWxhjZ2p8qE/2
zJrvIm4ehjAxxSbBIkvgHtyKrzURDUj9sYnBB1vF+K3RZfaKz47AweimHzk61WZedH6urvvK6uPX
Jo3bPcOA4+tOmq5ri/8KqHpczfj1wEB1+l5PyBEOsTC2RheL01JpybuXYIPtmEt2nUW8RbZBdk26
zDwYbRJvsQnV+54LyaaviVeZsmy3zsTNS2O/tEMNGI5xXpJ7zKaqXndC0xhUl87HFjQgKLfFe2eN
sc/3/gm2M9rtHNl3I8QQP7buF0lRQyHzdEVS3NiWwnqv9era9y5XByAAsH8YFyHloMNqXwWshlUU
2fE2ThduGBl9G6leYulrrg6dYF5bU22f9ys9p/8DWPmjq3XpIcHQs8Vo5a5qD+unHRfY8YmZt0sW
bgOZ3Zu5BtO7BZqU2b13x9QTrhd6aLS0uMxNHG27XMdTW2okFrL56g29WEOJoFmF1P26Wwjm06yH
EB71YlcgUPAQdkx2mxPgW09zPnUSFtmSBKVPrdCvdWBrG8Lk2DtxzBOerCwOsjTiPDD762gI7z3O
53rjaLz9yla7s/GJXW1toH2gw5M/WPQ66V7V76e88e5YEEE/ixf3kHfzNYutVxk4n/+dpf7OLMV8
o4gif2HCKT7it+IPo9RvX/PTgyN/cTwLYjuNbdixHOai3yYp1/1FZ/vs2VRK3rw0/NJPC474xaEu
EyOiY2FavQ1ZP6cp5xeHX1Bf9ptz559MU9hT/zhNIXkyQvG7wRY1oFX8ucgdG2EUL9GkKT4401Sd
ZW9WQisF551uUEqDqEj/SDvT5dNrw8ixaIiTHTX5/cKTdvLhJ6QbkMvDh0MgGLzIVLx6egJ+PPRS
SN58Vb6eygCJHFnnNbcCc48z0nho4tHuVgkGEFAZmctAkMBG2LReZu9i233iupo9NhMXQX14y8sG
SR7fyjOAMFShNB408FRZseB3qKY3Usj5ROGyhsdRM0Nux5OHkxsZjyrgTWXX6beIJUFICDTnHjXD
EtqUxhzvU9QOGlQyr78nNBGYrC6ChZRLY7j07KIt4ViBm0I5kZuYuxrsJYFgWvdOZuIM7oZ9WEwZ
W5HZ4F20tHxXfP2XsgPy1rez7vdm1h5Drx3fSVYVL5ILI2tznItHYj71da6S8M3ASUcVl1GucvAj
7L/QaXpD96fYHc9coMsL3vLSW43uVEMazkeHevo4PbtmPl3pQ162+DA5Q8q944zQ82tcKEPR01cg
591oxM5F1K1nrBIzf5/aTLDtzd2LbQlSIFhAn8x5bOknaNuNHGfzLlg4S+mEICFldaEDHGLpj/Dv
42C/wEM7DAv0EBBwDNlEL2rn5Oq5UfiNRk+XmVf9E3of41gv6JehBkt8jenA/Npxk91XowWAnyfi
aVxg23QQPyjCnKU/TsFyWkLRf8lSJDhk1bw5jUFTHwn2DN89wsS0dc2dlq7bjETXIItsUxGiTdbF
6BFNQssY7nHLNGLlgdB+q1VJVAhu3tqFnE48ZOG8vSYJpHHFi0Z7S2szvBSuV4g7bO7xY1Sl5hd0
wfjqqVv4ytSd5kmAu9uiwcmjMBI8CFFfRnc4bUK8aWW1Nrqhhq4nhscwyuk0A5P/ohVhczD13PuV
AKzTbG2d2ONKmKMbb8a69h7xlS0jScSw1L4moWlfIhljyKAuG83Ca5f0XTJdeXiijJTl4JKvPYvg
XJ2L4hM/x/QzVpDo4kxJe9+KOTo4jTF4G1GOJMKDQpK+nUMUazehYtasdVUQU7ZrrebXRRnKe8yk
fblBH6rOCfb0mCLunE/516kQiYRVH3oeV/90IphRHbwh1vlXWYiwQ3/3hjmxiaB6k56dCkx2RbeC
29Etd/moRIOB9oHHmcN9PkQ0Ut7Vo30RbsJGXDqLb5p4P2bZeE9Txqdn00599hIEROVEFgzZ2ukh
FfhpZZSkf1vriXaEvkJoFp3fybn2I3bSZ4l7BwXEjnYAnBCNyzYjvkrxmRdw7XJN8sMNn5fHoCVb
voqBK3yebm4YfFB6cnFiTn1vDcyy15/k0o45DhqWH9bZELV2N/bNs2RDz9Hvqs40ZcAxceIgVdj3
pTLn5MqmkynDTtXn8xX52dj3ys4DBjkk8Nxm17ExiXP/ZvuJt4HpZWxo+EGauIPoRIhXoHjOecLn
QxmIdJxEQ3JA4uZ3MrV61yuzkYfryFb2IwsfUpLgkaPXZiVc0fLbKLOSsi1FEDhoyMPKJJSpiVLv
9iHG5+Qpw9O4mIQXlQkqWURANpCn9dzrXwpllQqUaSqdP5p2OHYLr2HQ6cfk5q8SQHa2eht9nm7m
K1xYrjOzaMGXZfET22AnfNRnLFtUqDzjKnmwxwTdDFcXcRvCWvPRUXYvUEJPQ2zmq3xyOn9UvjBq
VIa1cTOL4eZ27wDkpASi2SD1P2xlGMxqEt2HxmyPnfKezfSC7wzlR0NgINQsDQc3ipdGB+7sMuav
Vy0vKFztvTeNcmuPYmXwNjrayvWmhw0z7s0JR9HVDkSOtpPqatoR+TnPN/NcW4ph5SpHXT3P3iPB
H+JHBIOza6q8d7bXfDhlpB/SOBTHJffqjdYS5mHCnugMHooaE5/L2++TQ4XYGmZ/ucZ7Dx1Q+f5C
O5zPlJIRRB9E83mBrQeoh+yu4cVXq9FqPhK4CBtMdRi1cBYS8M6fhiwIrpbyHULBoNOi1Gcs78PR
w9qwTpVPMZuCt0g5Fw3lYTSUmzFWvkZbORzB0ud+Z9qHVrkfp563Dg3PXyzljMQpzuo7mQLfs/lO
jdR5H3EucE32WNj107w158Xb9qOTfbdZg5yXcdMqL+bYSWyZjXJo8ozRTkkXY9usiSg8WlmUrWvl
6jSVv9NSTk9vaqN3ebN/eqiQvpP2j7wJs7NX6tkFCBSxLOUcjZWHVAhdFUDLtXJT7nPlNM0gga+1
XrlPR/FqDQ3rd6GlT7nyqFrKrdoRDNy2Nwsrj0NlZyU07bOjKrZzrOyuliqyUQ5YbcALix4y3xVu
PO3tjiMSRcfeaxm71vW/9+S/c082pW2Qp/m/78mfu7fo9/uG377gt0symj5kQF150lgVcE/+3b5B
qOW7DmpekKv64Ub/eUsmqsPBLlgO/nfZoHYQOngfNuTK1c4e4k+ZnL/K6Nzah/+QaqNNm+ARYSEs
b1y5+Tv+nvKMcxIhdnbne69YtCUlGFnNM3Hs0XvOc2lyfeSt5A9hWB1bPtgfYp4pNsLZfJlr+hUa
BLGjUZXTJelJkucwDh4jar8uAMZbhTDmIhe4pBNZUg4corktg5EFK/0Std8T0/Hk5yiYCG7e9Tk3
JjscB/brRDK1B49gX35gE9q0LDRRRly26c4c93ejDY5r2IdcyLm0BQzryQHqYj08VQMv8pNWlCQH
Kwn5eQM1u1mOvJbSfMC0NPkAh/G9hJVO+j1X2CJKNljNA9sj9jNmMcVTebSrHWMx/bGwg09FbkSf
lq40sb+Icp0tvfaNZE1MmZhsUNuIuV4nnKjdhHy4wGbbRmXQv3mYYAiVAHlbgXujqlRPTPgg1Ho5
vkdbilEcknCIFYxpSVFqN+OoD/WR/KcK0yQqWBOFKZEaOlXGeZ2yk52ftFkQ113rYZqoyb6yKM4y
YnyIzNe3xI7QQ3yE9COlQ51OjygIcXNf4SYr+CnklmHkw7/GnB9bw/8nr8ez02Bz938/EY5vRfv2
x/DKjy/57w4SLw4DMIxZBH5Uj/9MznB9eVxIOndd5ldYo6w7fz4T8M38nJQJqyDrCuK8po2zBwjZ
P3gUMHb/cVLWPdPj0g8yjIpEl82Hcuj8jhpW0zafJeFkH3OjckH72o6gW1Jg5eSz2mo3J8uP5Rkd
Uhg1ymLG39FYusZdaelgpT1lP/Zu7Y8tHCDnho2BG/S02PSmQt07t8Vd+mOLlzcYrMdz92PDNxvO
KJFZNYgG2Fyy3D4Nsm7f0amvnYwdHK6G5vgysp1tBnSGpEQdritj4WPhLgtaXxfFlV/DNMH/ZkCD
WnbY0lTj6yQyqjBbnWPTaRCe77La7esL5K/0qakD76XNFpN7SlsjPDXNkFRHtqQRI/TsfdVM/Hv8
EbO9bCYvM0AXI2Dg4JmLHCZx7D6kdWG/1Ayna80rx1dC+cll4RTfgqAmf0+IXekABour0qRcHBQO
YOx0ycG5Q6d5tVur/mq0JgOyoKL1HU76ezbNZ1dv6NEd0nze84/gfuhtk8pHGN1UlohNl5iePzGJ
8f9QGnqlPCQafX2e9XU38mRZ4YT2yAj2ZUM3TmDPq1FYw12hLfmlx5H6PEU5xsZmHndEi1D9WmM+
4B9RM3hsTNoqgDR6F2VJ/MH7wbqSLRwgFpWG9gCghNSNZTcQTSbBINsVn6LFiXcLTc2XEp+pP5C1
L32JpeheWoPxRSuzVq7s2jAfShn2a6/KSpydxCAQa5djRnZ+WMe97DfCKHqKShVvAjLb1hypRchk
MsHcCOrlVZvzasuuSdsRsl/2POSXdwZ0Zx+1onpCLQ7OvVaXp5KCphynjAaIrV/sQQAKGWSn0Lg/
/82kI4foXrMUR8CPdTyjbAcGj4bJQ1K11K4dmGbGrFw71HEn3pZ7F1dJAT0ABsltP6zflsX/3rH+
zh3LEMiEf/VEZR/S/UmL/O1r/nPN4i6lHoYeY5JOMznPzZ+2DmFDbPS4OdElpNMVg+r585H6F2BG
+QufbpRKGsZYIfzDRywWkz89Ytls2oJoK5YTF4Htdh373SO2WthKUoMaPThV5QkwpAoHNyoyHL6m
dAa+D5Vx26dhxCcfR9l9eGPRkXf4aG+AOoc7C815egSKPFpqiHxl69jvS2Nw+ypil5kKj9WppC0o
+xIrih6eOP0jMcPJW4k+xfmkbpbzOr9x+KgoLT87HQPHHgPeMBwmM27G+4ZcySbqAPeiJGYzc7Sd
3lfCk4Q6Arg1s3bSGV643yicoEiKxVjXM7aSHuSgYUTZXg4EpfxZYQm5rPUW6w0wPzRfY5kKxoIC
BqlAh6QZx32f9Q5NvL3K3uWsi5u4mK5Dre2MpAeQAkBxVCTFSEMD9SkiUd/VvCRfJqvFaNZDxwFq
dIo88hN3DGGNoKkNBCaNyGWWIH46ZkPcR+B9Xhll1rRg0oJ0QSa0Ja8ypnJxiUE9kRBb2ktbARc6
jlwY33lF5mPaeknQfFrsatl3DaeTPDpNOKVUQIhVJUeb1HbjVlG2MSYyJWUis1hmd042M/YVW1t1
VQvARFHUmXcJV7Wynvw2regEPzKQFih/vmgBR0+bMUr7JBpox2smiEwCd6Y3HNnHJjFC8iTAfWIY
dzXSHhx7lnyBMy0eWywOl6z2tOnDK/B+fEfMbb/PgW6M5tnAt5LDrs4DsbUZabHLVArvQxhIkX5y
bzhRWZge7BsOCEU6iPw565N9LJGXN1BTrly8Se0pwBAVauNDq8hDmIRYsmZTWq5nhSjSuJ4fkMHK
TYigt13iON2pEigRV9NjZ/eS4lQYoevYo92EwpQOa7rbOZz2Jq+2b+B0udMLfeg2Gfv8fT7pzXZR
5KXSqLJ3o6tpEfduoKZGMZu6G74p7HAbsJv0xKE1O+pIzDCjjDVOxJ0s+lfwUdRILqW0LhxqUKNK
WYWvYSN1tvaQpfIJxtSgaFMOf9w9AndF94OYroUiU0U3SJVUvKr8hq5KKaU5GiKsAcARql27qV3s
YaxY5xgkEdjFLpMnW6GximDRV0uCqJHCzeJ7TLYoyGLbZ9Q0Rxic1r20T2xG2q84L4LXSMG5qLce
dpUCdqUK3dULp/pMHenZKhzrqt7ZxN9blCEStxu7FveQXdgUxhUQRrOyOA8hFfMKVPr3UmCxLBVe
LKTJ/djUcmSLnwIfU4FgkqzhLkmGdBfEoIsCmOcfxpgSRLORLUMJ+tHmcnhyU+d5gXpWKPyZowX2
KVVYtCpGQ0ySdvxi1SWujIQiltNEvOclt+ZpWvXzUoarMdPRagx1lhet+V1z3AjFhldjmypiW99l
71x8Pb+Jg9ZVMkjtrVI4UU+Vyc7eN5yhfJcumpOVyFCnOLghU6awcgX8Tn6PSttj0DAQlypNMQCy
/ajb5YFVB+zIJCFcMiRcHBS+jksKbTpVwWqx/1/2zmTJceTKol+EMkzuALacyQjGPGTkBhaRA+Z5
cuDr+zhV1crMalV17bWRyUxKggE6HP7eu/dcqdJdLyKLHWHocQ4H8fBEuke2BkyaPdFLh0mZVg++
PV8HGqYnNFbPQANEGpsDbM9HQIUg3M39r0oT+YLcTw7Y9cqvRD4Em/zC8KsLJITbuXJ17K51DGX6
QLyDD/hiVJuM1f1oGRUybY7V9iHQoMAJYiCMIAvzq2BO72moIG4TdnZkFp9Rj0wEzwEfVJMFfEIx
cn8DYhZsHA0trC74Qq+dUE91xOc6aXW2EVx1jPXVF/zUI5Y5p/+OeNtYZ6JZtlWO7VC5NhqTEifb
ooGKo0YrzhqyaGncItoAgFYGpkuMIjQFOiKfml0FvgKODRRHvwa45qqhwnVlVGgvNPcxTgdG61Yf
fceYZh7KsfTeHLtfjM3C0tqicM7XMYwISUYmZMlSMyZ9WKPw5OBO2g0xITyRzs6NUIdHTVBf+ZOI
T1XQ1nfQhJAiNubIndWwy2Ru+0cxRg0p2BqI2ZkzDerYApUJt1yuLI3PXNp5Htau3WDFA7VpKUZM
jrCrs9I0TsOBy7loQmcO4QhyYMDgwMasR4cBpCct6Owcm8A+LY39zDUAFKlwffY0FNRkRKFwYMbB
gxuo/jD6vTpWKkTLV4XuhGQuMW/bsc5ei6BqXjGAtnflkIcvNUC/q4GR3CrW/FLy5GcUxBVGM003
DWcUiaYsuxipXQNET/W22R+RL4+k63rDMwmFqCESQP0bIxEM6zVrldBy867pvMjZQmmtTuWFzYpA
YL5C/l5kFCCItbBMONzHfvrkKrToQpNeZ6Whr6nmv1qaBGvz+bgJNSg26qklpAbIzosgtMBdeNH7
JZ6gVRd1yU5qCK2X1PVT6I0IOgzRcrCOQgx5Gwh71zTz211Xa7jtfw/H/5/DMeW9jmj7i3YDXYvh
Szb/2IT8/R/9MamHMo4IC4joHwLmPwb1wW/Co83AqfkSTqLRTr+fjZ3gN4vGIEJ+Ds5w7kwO6P9u
P9CvpGnABP+fG4AsOqA/8rVcH3wVzA1yU4AFQfj+pfvgSCdu/SWMTiNHN9gTjuXdT2TjUgCW/T5p
vOA0wtdBLXWsGxCaeJP94GGsxv4ABmHcO43V7Bk1mea/VtxPXKMfOUaIWv/01SzBKZU+Cy8tejP4
sX5sjKiOIJOMZJmjN0IHvEWSat76i2QgSAdBZJyrq0fsI4a7TdoQrwjDTaMegTziqgm/gsCx7jvC
A5p2W89e4b3yAotu5riZeroZnfVGrihWENAeNWenURpETxMvburQDL8juE32xBpOWbhsXDMrgWsg
AXUztakgtbfP8TxGh4ps5BSjtMgbbPhdPm9cQtWKFVPugBfXYGk1QLpVbfBE6yNuB3CsvnNHvPDw
HFREkaN9LDh65vB2V8OUNh/FXJgPbkiA/Ar5MTsmjWI2Hx/YoAWGh0P+CVhuTggZLU3tgnFg7TXd
BhPVhBgpfFFhZOwRw7anJkqt/QB+6Utixi2NXfAmSC+vAMydakCyT16ZKKBwirTLbuihVsZUIsZo
bBKiweheMFK+aVxnvi4jslESbCVMqq3qwXCDN9MhX89IwAZvliyPP1Ff1d6KkmM6G4yg7/GsAkzw
4hmuVDKq68hbHs0hym/bGQG1Wjg0A0Ehq2rnZ4b7Qcc2JZQaUaMS0I1pW5mJfCBvsH4Ygb6ui5AQ
G0FAIFRhDOfZGTZEh9crwvZJVkhyuyzNFjeWvWuCHFcaM+RVGeOYVBIVFGC6cld7fZytLXT7687h
sIA41zooJ6y3sP+MlbOgyVUA6o/u0pMQ10TynrveXEHabneAncwTIt/ghCvPR75v5tEmLM38U91b
3VOl40IbXb6ss8GoH5suWQCW2OraGU3va+TFcodLt9kixaB8szki5/NI0ZZUPRj3eHR3S4MhaFVj
3XnPWPYrx27VGi8M/nhaIqRogYADQTdeiakbtrmbBEyqqX+A9JYoQXnVLmXvPMQcexCbLDaJgknM
km4LL9yRutfNa1Ty8pPgQ9YQpWk0+cGwhZ9pvdtRGgNUnedvNqCscwM0YeMr1R7gN6DN6bGZvdGm
WoCSMFs92qNMScWdnDleLz0WgD3tKcYInug6QtyawrORWiDEXJlOMOMYyqMFXWNoPAnVMT13KSmP
AaKKq6AWMCQU9/E4QovsVoWVx9cRh/wreAjcPRfa9Nod023akc+T42pI0f6H7heMwxOMznyiSOSg
eR3kwERX9dJkZ4HQaOdU5I3YfqKfrlgHtkQ048Y9CTIOFOw+mO49IrbF3ssqecz69jmIp+XDIzWQ
Qrlzj4EkDzuRsJk3NUfHG3bC6W2MZ79d1b6ERF9ES6nlem2mw0jKaaYl0Hqfy9ALho2AQgF+EsDs
eIN4xT0qC1P2Csw6gnBr7OPieq48chuDeRyPFenlxKqziUCeBpELG6eShMwnkX2LLmW6ly3CTuCb
8ahggnT5rcuDgQbHj2ljVGOFGpku3LjB/yZvJNvBVRGDugSYkhcvdAmbh2Rw+mqrchsnu5ZsGI1W
b3hayJFoSYdHfzHfWAPnCFNLPuRF/dFqIci4CPjAdhxTrk/Zc60FI76WjkSE2INUm8gzuChLRJdl
X9KoR2+SXLQnWGDkXZfMufEJOBLqFKWFKvZFs+Jd9CtR3cp252pZS7s4zWkurOkNujZiJi1/sbQQ
RqGIWQwJvy7SMhlyFFHM9Fo8EwcjKUzT2D4KB5PHKrRkfM8c0H6txiJ5YNxVWIeu7aI7+Io1WCay
I3PqnLj7XOHULDg3l+wOrRb1hFreEzcBRDxhqfHc00BAa2ZxGKaJQiIx3Zg+xgihxUJihBqCpIUI
ePZ3tDdGPO0aD4yzNAIugetxuYbq4ezS2SE9PqPN0GiREnuDOqZauAS5wuI/WHTs8zzkGSN7SheM
eKthoQoCBY36KRUIoayLJsqbba2P6pBKoUlgADeSKnXV+1JefraD4cdI7Fs06YjD1vZoedsull9S
h+n+5Lv1OmuU84LopT6mdNLvAie2uGrxxUb9w0IUmXOLL+A6Ddn6F5FfR7MfIuyqjgQFFivw7Wod
WYWx8U3CMeraTW9mQfaHS1edf0AA9G3Jg44YX+vLgF6ZaxtQ0KaIZ0QmmEuJPTKNz5DgmvvWdtSV
Kxo3X3d1jH5NBOOXUWvaiEDxNoSbq70+l3zkWvvGKhUIwS+SOPcij5u1Ug6+HhNFXqftleNrtZ1w
YmR1Vgewi8rCgCeFCidwdjMFJLBYlDkvMu37ctto3Z57kfDNFzlf5GppX3qR+fUXyZ8fexODJl/r
cS6iQEi37RsJKtkLRzh+LtDcbkqwpulmD7MpH3ERCSp8LTV0XNCGa8oJ59xdxIh6pnUbZiWamj6u
Ps9atdhr/SKCPn4vcO7IGg0nLT87wHL4TFSPttY/mhcppKdVkX7TWdcd2xlPkVZNRhcBJecuxJS5
Dw2YCtbO3q3Ae+sMS27ETPj5ekqD+kSbx8B5PPmGy/RE0WuiJprKrQHH8IHYj/6m0kQwV7PB1AUT
pokX2Mk0PQwf6kMUTLysgbSeSZCIUV3yiF0nNiP3DYoMdBiTm+DJEoWLXEpzykJNLEOo1Hz4QVOP
K4xbwQktBjkAtGhpVsJgCrbzBX/WahKaf4GiBZqPhiZ6caHp5ECmyCT1mpVH4+S6sRYE99MFstZe
gGscT9pXm4YMDC1HI9mgQ8A8uoDaTNZAuA00v21MW94EABXK5kDmhquo6EPiVOmDcf6qcsd/VJoH
V13QcK6mxPlgKCkVAw1Hr2SenknYyhROBa9A2+arF9q+zQPaO+9zE/rpvpKI4VYotyGqkEp58iuv
KfdN1yoizSJCaKmRF14ZjcfEOGGcfWfTWi5Ofk0TIBo8AlJK003WuRmZx9pPcxPz/EjurzNImI8I
BZ3+SvqzXcn/lnX/vylyYPsMKf5zWXdNNO+fBNj/+kd/lHX+bwx/8Yu6jv8va+r/Dj0CxiGa14tQ
hJmDjVrk34UdLlfCJMl3wrbqYTf9NwTR5gMDqk3IigB7OBn9o7my80thZxEiTjfJxc1KoYjjVv/v
P8w86NVMQ5XgsBasW3+Tpob1wPxiOeMHqndVk/pMFGrP/OgML3zy4gCuflGGJ4P24Knj9b/2cs+6
rmiM7DMX0ymvlBxRGsf1J78uODzENZC3yuwDvJupurVKY/iWtsi4VRzlL3SA+m2NPQ3IPVPUynQh
qZc0GTdtA8nAisx22veFseioNvk4lIP6G3LyL4N17oCLfIjEUBtQt+3o8vrHO5ByVqNOresjJ011
J8Mu2HNkQdTS9/rv4nv/sEL+D1Y16qAfS+nL9RjlozJCQOBZGpj54/VswzIVXf36OBl0yFWUf3Dm
GdcocZK/udIv4np9JUZjzO0sCneLydvPV1oGUP283GnAhpR+WOiB+M/01cm0Sh5JBnD3M+jWh3/8
53lgP2kXsJh8iMU/XzQ1sVcVHD6PeLWg6BpaRNiZoBw2gxKEQ/3zqwkaHNBCffDav7qxo8AHm1Ck
xMCYk8jOZVssOyVba7od8uDpr69l6SbHD3IsfT8JLOAingMyFKPFz3+aIlEjJr0sOTaxyp21E1PK
b5qmqDZ+awGgm2N1O1DNX09dNh5gdfb1Nulk94//ZmGaPnFaJg0hj03l56+RW52HL5oDYzNkBe/Z
bu42MgrDp0DWiHT/+o/+8xoSqNx4U/vQKFxELz9frKVOdvpWpuC9luW+8ttu0xs8wUCqspiIjQT0
sVdiTf2b6/75KRGmJy3gDlLSETN/2ZcylGFJJOv0WE4N/dWRX3NyhgmTUkJ4zV//jb9cy9VRwUhS
aKPx8yJB++VabmJM0CKC5JhQziOgnTGE12Y7X0VEbz//9bX0Z/2whi7XEkS9QfvxTBDfv/x4adFT
onB0Oy7zMlmbisPCKU+c8Xcp6H/si/3aFbvEH+tZu2STYbnaP/9ug8SpLCuVkAIkRgYTE+XEyp3x
noWjIx5jQAJMLRHn4yyjfxRuKbTi81//rb+sHf23WrCJQAJJz0ZE+cvaoTbL8F/2fIexQwtkjQ3t
hsWIzqEzox2MfKpZ6cx/s59fbuEvt9hmCyLIAL4wqMJffs4xkhzuQo+MBpCXr20qixP6yvmmRoKz
b526xKVr6Dn1NKsIi+I0zONxkqX6Chmwab/UgGNOWVgiWteYgpD4sVO4pMb9X9+d/+t7Cn4Y5ECc
DqAZ/3J7MuGE0+IZxsF0PPnBOMRt1yMmR36iXE4SLRAV2GpOGSlzCJ+yM2kupDw4ZRgeh6xyr2C5
hUd8Os5NYMjO2xEQV6Wg1wJv3P/1d/3zqvVN7iZyNqDN8k/iM6zc9AHyKSEdy5wzXFg+vHUy/Prt
X1/nz08iElt+MooQSNLer+/GxLC5KUaXHKupWu6DZDGSVZlV4gp5knj862v9up2zPH3muL7N21HQ
KtcN/B9fxLPfic5VKdt51WabyA/HjZkjNcIdku3QkROBqxjTgH733oyijPZUNP3f3FjLFPpJ/Hm5
+g7KPhM9DD80wpOfv0bewlXgyQgP3jC189HLbTbTPlBOfYzAedyjcDM/BI5z4j8GBv1kFKcR/x0G
KL5kU1x10RiegmGY7/oxsIdV16Q1icskY5K7lhXLmZlieIoJPXlYcif8PmKjePHnfDkvObkdq6Bp
5aPXqOyE71dcja3JhtsVk/0g4H08yrg2Dz3Wj+sYGt+wIcXTIOBuWu7nKHSGVU6/6bYA1/qeh7P5
Afk+PKNHxAoXqDL8XviGqE9l0ZDvXI51eMDG5XZ0SuOBXC+v1WeECuzniqBf9z0GtPmlHArneWJ+
3KxUOBYEp8FI/Z6PvTttCiILY8JY0viMe6k4uYKtxWrH5GOI2byZgorvNJZ9GxMPx0aqMZPZ2JQE
0UBclXT3k2tyGCo91X31PXJdSozhb34ztf4DJDLWG09/lO2yKuDyWG4MYMcdeyeERO9twWNClAAE
AU//2446F+OeQBjQJFM3rTyUb09B5cxn3jP5S9PM0+3l9oZy6rd2GZv3tdPEGWlXwBKOoRVJfM4Q
bs8ZUEQS1JY4pdF82a3wcF+1/cIORaK68bmsMlZkZSrLXOe5tRzAFHDvZvKaunVrmvETwWHu69Ca
5GPakVneOTAxy03q8jlTnMRn2WPL6Rov+Wjxr2vMRTtHZJ4E+bJC5Coe8YM5z3454lsxbO5t4djJ
ByAne4fR3n2nywSIgIcGZkCYFMu9mOhzIR1o1Z05Nuo2mRHsbTzXSj7nsmdrwnPxguABTK+j12Gh
ieX+kE6E98R+n2wWZXGAsYpq2ZVjzlqCr7Kco2nGzx1Ses1QdMblvhAGcyNNsN0McQcyNOUPoAmc
TguIUxbYFr9Q/R5PTLZB4rJ6ReaSnxDG0DuGmIoBu4nxJIGnaeugO58jI09PmZ9vA0hh+KxcdVsZ
ebMD6GuBLyfMEwyXWM9G1d4zbE2Opt+WV8xO3HVCEMJG2p15tpxyOQ0EGxzw3YZPUe9tK1e7/2SZ
nWeutoYc6d0Wi7fPkgXtKzA3wAWp8wb3ixQIt9ib1dwzBRqcjWmohZ6jba8txK27QGGjAT5KVhR3
1X4JkpG0inI+pVawi+PG2U1DXBEz6DBsMfCpZcVEnHnBn5VnfrsmyysHgKrDcTuXqRd6pJaR0xmH
4S15Ev4KtajajLPvrnnhODvRJM8ylKBLutq+yrGJmkMmgFUQIZ4F4DGQZMGjXEyJNpQA8iSIH7p4
/oDh+V4PRrdNjcLZkC7JkIGW09Ew/U+N9vCgfq1h3Sift9pQ258Lxz0tRAYAv09u8NLjKXLl0ziG
V1XpRZ96FMNErM/qFOcFG7Crz0iFPd/IxHHOWMWaewT03ckYiQtcFoQvXjP7Nbo66NkBIY2NHXXf
GvK3DrNVwVsuwzEEdh056cmq3MpahUbkXQ8i5wtVOfHRtHvt5VksrrNTU04mYT+S/9pbVnPLQcmN
N5PUczPPzJ9buKzPdCynx7kSnB8qCC8EmYzLfM68xdHUVG8HvdD/itCpPapcIgNsgoKLcoo+t5H5
4ItpevCmed46yzBs9ftHrGhdM+lP6qa46wj4IHeZnMEjE0uOAnYGQbqdOYtkPrOqrJQdZgUvYSsq
J9wRIW8EiB7eoU4pfQbW36bgmLcLFpNWF2wiGEe1Xdx2Zv/i5QuKCeZsN26zQE+PcBinm17CNN0x
0iyujBrqR5lm4s6EcbuT3hC99mk0XTmD2vRJOJ3SaYC+Z6Nw+eyg3gtXooQuTKpBaxxL9GMnp+Hc
zqAJTPAyFizMlLMDJUJu3Odz622LuSUtjCBps+jHt8Et/e+9q6AaytKyn+xCeK9qQl22N0ViYBic
lM5D4DxGSvahBt5yo4xGQrxnUOVUVb02+sYj4G8KDoGy7H5VW0P7rbZ9f4tWcD41PQE3BQCUgAwZ
iJKBdU0bueQIU3pYHfPgPg+bkO6qEzoU/2mMijJurScjIfvU6vPgxI+KZVQAk+YlnPd4k0f3iwJg
d+9hKz6qpuw2fkWimC9ZAjIt0XGFkdhPpBHspN8TdIru4jnDIo1wo3PwYFrpMUwb+8wdTDYOpNxm
DK39KAQLOyjPkvbBOiwC+y5qcnGgue9cBxGuX8hh4jEUjbUp/Kna5+ZS7/Kl898HTfVlo2nWY8eM
b+3DKCRFNBT+Ph5LG0M1mphV1IUQdU3l3AzwaG7NhahBfAcgpurOSMvtnBmVixd8zPd5hkBIZJIm
TtVEV8oQfkVum5sfZyOYv/WU49e9Mw1o/w1SAZ06YKLOOJt3uhtMrW5MihsqdpT0yMgpAKzqlFtz
z9NFmM2UFvldLUV/63dKHZymi4N1EviHAsbTcfLBgKAz8K9QY4bndEDO7kZj8ZGVDE+2IGeaVzcS
zU7KNPseiIJUjtpjIovXkl4SEdQvXld/LvjobdtUTA8CsZCD2IXL+A5wM8UqbHQkr9cIi3i5mv26
iUuS0+B9XhHkCS2kYhgvhmSbFfaXyQjI5SWhDVZR4HTbMopmcDpD9eFZ5Xgiu4ZhR8A7kP7rsp8F
rE/mbv2dZY7dR9pm7NlNzluDTaDNon49ugRRiufeHEqv+yJdasWV6ZYq/h4b2Iz7pMtxQLl9SZnU
G98bIpLOStT2TTKJ4Zm4gfHDbRP/LRoC4NTaz56jO1t8+t5iLnKvWNMRKQ+GdOcT41aiQAo5voIG
Sm7MrCAf2R9x4aeNHlyixF1zikLvYM/eps8buhp2E8JAz5XDt+oVas3UPLtTkm/ybOKdwSRrLtb5
MEikochIhxXpwupghVN/sloc+BtwIxXb2UzeoO+kNjHbwh6g4ileIxbdIc0jC9h9usV4ghppIh4l
f63mpbB3zLo/1UsyfKmpjfRwJCeTvOAutH7yObT1UqajZJ5jr7bJO2f4fZCmE77AmXLeDbs2vtso
P67Diz6xXNK1VfGxylXBs1Um48oeRPs5rN2E46QJwLRLnjkYh9s+lPjrs+ZBOi8RI1viEdhewzxk
URUvpijNlUkIrzcqgqG8EpCp5++wL5DTVxIKAYG2WCkOJxvPiwHUloiufGpskCou1BWVfGS5jbgW
ZJTEWt+jzJXRARuHDR11+gaXP9hTy7vrhpnBLsNzuCYHCQJOIQiHHmGkiWEHIRAyEUS7jReynM1U
WVezKIhmtN6Xmg+Oq8Hf23ODl6yY8z24B/XYgEda26RVndNy/G7UTBkaPGwrOY72KaGxu+3oZp2S
ds4PgUl7wFbjzPPcDvs67s2PDFwVAkuXtw4HoRPmfRdIRtLsiqnv4HSp9Dqz1D4jS3flcOBaU1RL
LC7qdkLqT2iBkgfRErFqFqg8u6Ym7NCPeUFU4Z2yOka0eYpjpO++9a1RbWujWvaWTDSNIvjczkax
a2cgZn1N7wDl4hGQAtE6xnsi3V0FCEs7Bm/w658Ko3mbiuV2yMJTX8lnaHBntlwaRnnCWKRdvqdN
9GIFwQPmvn3NaZrIk/w9MBMcNtDdV14ffEBcQ4DeageMYYnnisyrrVnZHyqwOFgZEZt8bB9z2fYb
MMm7dKgRIHjTaojkl2IkSNgu6GpjdKYiiGDlvS7O8kUREikRyzP6zZNpDWs4ejUxsBBK2foZ4GBG
X/OMcrCCAGgt27FJPqlRwdnv42vRPJv+OKALaoJt3CWPwFfjgzcF2bptxuGTYbf+Vk3orEZqmOth
aMGOk3bOYz6bJ+Ek3ifZuSXzpEb6my6e2mPSSNqjU6rLCS+I1b6aLI7QSBRcQhbkck1qhNHu4kI9
QJgOvpqS4dnJqHMaOqss6Hxzb4/o168Yfncd5Dr0BjACW/15dpOl7zNN54nGBVKxY1T0rGhvypj+
0tV0yYcFAmXtyLqNq1XGeejgOYNn3PRDDxS+M6qU9IyApqkkK+w6zkgCbQc7fPOjLPzehZIHkKsy
YhBIIFqOIhRSG9uvKIsilv2wqdhe6DPpmcZcDeHbgCh/GxoNNUZlCygDi7ppeMe9+E04nw1y0NdQ
SoxtPzfSvEkNkYzbPpgpOwaPbWnqcIaWlq5OrESN39LFnm5TOcNgt7JlZ0VtdkJ6H75FhUGTO3I9
68HqRL+VAo0p/S50cahppTjDCdUlb9BX8zoWdUci1MjRITekua8tpz1ytuejSWU2AGRQoDOdRWHn
WR71FbSazzIvUOm3HP8ASNV3ooVaY43lkVyMFIVNBSYXQ8Q66Zzw5MSCpgDOubM/ePQI9KTmcr2x
dg0U0LJF/ewwsyErHWCgW3y6/F8CvwCvICn7Ky8N9p4QywEIfv3eFaRarVVr0yXwnel2Wjj2GBSb
zHqWUgIn5GZiphMr6KDIkXWjuIZmuLYV2DGojEQxFElNNmUSBwTP8hWLeMLbsPTlXhaie62Snj8g
gZCM0kktiPIGdSeS3PpUDCa/epmZfOdJtcdWlOouU5x3F/JiD0s2LGeFMxrql8nf5RLK9VQLyr5m
hIq6hnXV7DmqUdsPQ+61mzELp4zkZLoiNC/ZDEiSZbyOTxI4tWiOWWgCaIyZMBvXQRXV7zT/kr2Z
pXQU/eUqaNuOCNc86GnJ4MuMV2W0VLs+myb3GvuEeSPQg1xV6cKEbBE0r8IlO13WnZGUy25El83x
H3wFAVXLfQwVlTKJjGW+X1yH3w1mxzRFKLPu80HfkxzmJgrR5Z7fSpGYN3LbaFKuXTTmZ7u0Srih
tOK6oVzOHuE7t0s++ZuqSpaddFkBvWvy2cGoPxAC6GNkB8Y2iEefXwh5T49qeqNKz/wEZ2zZIUBo
jx6afB0kwt2ypGLBWo43n0c+COZbG4hNMxnmp9gSiN6zPgv2Sce6jw2O1xaB4DyRuuAn7zj8vlgu
TaWU1eQsfCiJTdU7rcSShILSHp97G49iYE3haYzD6h2ENu51pG6AKWMeYdfBeSSmPjyF+LvfM69D
EwZY0YEKNeYmooE8tB4oDvgLSxSiOhcZYOXaR7qwD8rEvqZuaV/7QN/eguzl01Bxm8aush+mrIfr
ox9Yu8vir8VS1O+ElnBpNXTjiWTm8NjTcoWb7hvd+0IqR2TSkesb/l3QkpPN5vsxiG5cx1ZC6dHX
X0rTD9agff19N7bhyez5dfo+5GHHNbQOhzmgY1ECTWzx00SVnM8OLfBzXYzhG1hSHKmLXKyrHM4V
9g4ZnkTu8M17Kh+xKdkO96YjaH4wFvU3Qq+CqaY1J2pBSwEn87jOfLR9qykYWCXeYn5EZlq/M4o0
yEWKa55p+IzhpqI6RQDI/hi43ClYIcbTQkHw3Qtr/uCg12uwNQlZ90QdntCYwV/04XPguRj8DTm8
lH2+jMdvvqROJgrcUp8gpKvPavSZQnUcyFtaqXWEhL5EfWITknJtdWN5E0/98JSYk/+1Ht3we4JL
4jQKso9WBMdNty4Y+90svDkicpwVoFGob6kUooQs67QgQSsa3Ju8Tqr5X+3n/6bb/o1b3mbOxiDq
P+sczskXMvDeyx/l67//oz90DvZvroVO4d8K9n/rHMzfXCYHgaDjLjHOS2ZVf5g7/d/Av4HXoKTl
nH4Zh/0uYHet36DC6Y64ewmPhLLxT/zzv8yieCdZjgbgaaE+k/dfZ+HsGKpv8o5EBbSqPXUynTB1
aMWY7NlySokVO56L6ppgbWN6ThQqLF4pMaeWDvXpu5dQRmMCAhOB5kcA0ZoBTrs4n68iW7dFg5D8
VXjN6Aj/ZkSgJ4I/zAco//jCPrfW9G1BGfPLxNDv4F6E7YJ8LTLVgxWXeJ8QbF3Po2feTAZRkn8z
DmVI9qdLugx9PRcNNVmb3LOfRxJGkuPdGqoIkFFwzUvASNc5Fm25T103akzoZUZzsFqzfgsmtJBq
Pbij5x5gn43hTkSxVcH9SNi2FvCl0QpOB7EIdg+XxC8Tz9lWqDjI33Otp9wG3r93w7K6SjsrbLcR
b8iRtByNs21QvS9rqE9lBnO05F4bclQPdLH8jY3Q670vazyTaeNzqSAOx2jbemFabCYi3DCoSwOQ
ruQXIaWo74ZhFyLdozOb2E+t5bAIJicX761TJPvZNYJ2u/S1dUO0GnnrXpRA9WJuMEVbS39zM3Zz
COxxZD9ZKMlpgXodf1vXps2bEePyjOTE11B24qst6rX6zR4n6CySM3F8q+KCb4T6wjnOdFLVc9uQ
m5ysGsyZTzbhh92VjWHAvoE24hl03mZZf7LBicWnvu1YfxFHOZycnhgflra0nwwnt9UrWz+jAYxc
3LmkQ6AAArhS1bGt/aJYjzAMlzW4Ty6d1yP/a01ElNoijS2hoi8Nr0/DJNTsjv5MBwyvLWnHu5PD
359moIXp1IcvwyyDl3Ggd7FCBN4WmyaR97Ec+Giza7hJNKj5FaTb93gmJ2Y8B3fhAIWpKXOGtUj0
+yuhuz4R99k3yyMuRH5W7Fy2dRUxfYhPi/5JPH1zgiaBr4t+D6RxA09lk+Q9WImFeI1zTGP+3sBd
rXQ2M22jiC4U+gvEqtuOUjHHimDxLVvpTd6mQuCyBUUaYddorJSKU81PsrcJyqQV4aFjD13E0mKo
3qO0F+d5juSLMXrWzTTWZIk6GWxEFIsHBgOuv07s0nsvQb681g6VNxF+LNl44rAyUnz5GOwm7niR
h/R7CDAVaovqNXgxaB739zaDTLSWo8eyIfSS2zslhWxvKZ+FQ6QoeQE54PrGQUUyu368OHAPXYPe
U0FPU1vN3en7nM5D/cZ/LdLvDCbVQ1KY1lMqyemF0c0a6ThPDeu4Cqyn2da/fJ7RKl0ZCNXlKpuW
nMwer4IPOdo8XJzSeCizuprCXWfS+f3ExEM9wEThQUBQyQ1ObLoK+yw3qythL9DWQ2D+h2hMq2yX
hra6cxGiMmBZMHg7Jb74lVcNXIUaDbqcxdMWbBVJlISfBg7HB3ov1RVnGLt9IqrZMF6MAQfJdQ+4
oSXqL+Cb5LPD9rsU0xw8Jwi+swfcou1BFQYwH5QLznHhGEv26FxwL9u+514qc0rqVRBE3IjaLNoD
uPtc7Vx2lfhUwwoikkcv5AwSkdpVRsBzLEf9UGAZ51PU5LCHlm5lgwg2LM6OxBbJTyr3B/s2JY+u
WfuRdVEYTxYzCz+luaOLGSY3EdRuL4za9HNrtVNEC26I+q9O6PfZa8sOYcVr4JKiJWGyLCW4cADa
wdbLIwNXR2bxSSbL6cRUjt+8z1vrJqUZpF79IWyyb8IrbZDY0AcjArgZ/9u3Be+fBYDKkEbyGJY2
9doKG4BpHmMbfByqdG+heEgi83Oilo5yK/JvSgQin8Q4hOtqwW8+RgrnSlENz3M1G+QuYWlkYXTY
9aP46ORBuHHCMKHQTsYJeKRFFkLsFeIAfE7iV3ZTTtuvgNWHbufWQpZ4GOqZWU9OE7auffNFR6Sv
ncL8bJSgTnrGWOjioTUmuDX8g5XZ0Ufehd43FTnhikNeedvn8pr5N1T5jKH0vay86H/YO5PdupEs
Db9L71ngPCx6c+dJo2XZ0oaQJ85kBMcIPn1/lLMaTqlgI3vdKKBgp23xkjcYcc5//uHZc8Z6W3FI
bZoafzn69frZctNqZ+PMHa/xYqLbpEW5jRKA3ICUZofpU1FeYeBefrTzLsB4vevpEnv0oAQwrcHl
wFfwhr8Zy7m6eO44bBe7uTu2dfGcR0P6YXTL2ykwVb5v8TjcSY0c1MwbzP7BZz4knV+SjuR2ya4l
Fgc9CVVBWcgZdCgqdgBlDJDlBMWkDIiUzkaneeDQEZ9rrxLpBg+DGjm42XxKfSASi6MHdM33EGIy
bFHXwgd2TbIR87446H5kLf0XXgDuwZ6xlJpK2772ki4gAhlIUq+UphzYLI37WXZVsw9Lqct1XjqY
sabK3iWedYfts9gvYZgbYpzF57xoxcQpNfrHWsfWuNVVMFzL3o0/oKvy9wYWoDsPAGZNbsMc7rT2
/WuDlv7Mhq3xAag1xEUrOs70u0wL23bdoyVfy0Hnh7TumOVl4/zNNMv8DOkCiTsmCuXml+Lz9mfx
86vo710x5waBw/+gqUdIHN+y/mRTOdCfaUtUL9pDUcegoZPDIeQaLR2mOTZnJm7t4fdXfUOCoRDD
DoogGRujkYVg9IZS5cZzGqSTF52QLIkntCtsDKK3qTF+f503JJjX6yyEKcplG2eTt9Q3SDz+0EVJ
fHKLpcIIzJY9u1biyVMxG8Y/v9jixsLjtEhjf8tptHiHjYQi8PQaLdA0qXtcKKNrI8Mx7veXel/I
wlrGOYBa3Fxc894UspIppTBAaE4O6Nl1PVB6e1PEXIZp1bkLgIn+8fWgK8F/tSBXuZB9/l7FWsRX
opOpPEY0afz48wiCgcGJ4dUd1UiXaR7v76+5kHX+XqwvLCmoS3Cq+fLeFusat90+anv31Po4ZqwC
Y0Fe2FA5gWu1tNCuz79aG9XIr00j5/j4/Qd4v0hDDzUsbCY4VDZE0b/fdFO70lRl4Z+GAcOVaTIc
RGXYAP4frhJYHiQ7uKHveFplbE81FhX+iZlAe9BZne2DUE9/eJj/6V5oKKFn+VHEi/eGGeX3zKI8
g3uJJE4UfhYgWMK49Z8vExKm4F5h9BbSbr55YgW50xlYgney4zbbA2GyKEY9BWqr49667oUa5z+0
dO/3L/Z0dhNuy3X41ZsbYxAV66n03ZPRxP5ni+nMaTZHSpGhRPBSg9yTE9DNLJHff23vdxa8lyIH
zr/pkKn09lYj9J+MjD37VCx+kDGSwHPvg8nNuR9efn+p/3CLLI4AYiWvOi2//fd1GKC45FKVfVIt
9iII9przTF7BE/7Z7NhLB0dadfaH5/qf7g8qeGi5pufjk/fmoqMJqpiiXz+VvmwP9WKRWZohfpHm
0vz8/gbf0jfZpiPQCSA191WX/+5NS8MWjRvmvAhSo3CVW5UHAgdP5B5GSItYqkzhWGnKZDVR103U
Wt31KEcV71yjc2kuGu8FnA/bzrRzqDpnwvluca4R5R8ey/uNNzKBPjDVc2wfgGZ5z37ReNSZN2Ua
LTz8PocLZXEmnhYYFhuS3GWp5RFl/R+ezvt3N2JqQF3pRFCAw7ck9QSLFDvmjDsZoUGtq0KH/qFX
qv8GV54jE6B7We95Zl3LoZRP4+jN1sbJInUvO1uWe5kM8zLin7J9r5H7/uO3PsLZETSIl4Fd8i03
GQ4gruMhb301hxTdppc/W4nhnLrSqbPVJMnz+P0Tebc2fZwTeBuAclii74j0krE+Rb+eT2Ce7ktn
5ksQwOLSyslON/7PLwZuhD4d2ymOgzd7WjgjHcKlRZ9UonB/rYvoYnYhXY5nCrqk31/s3VfNnYWI
AyzTWU68V4LrL8urKkgl7mJTn/zYo7HEvpqVxYtIl/j7C9lvDNowcWC7XIoHj5vzwcX+vpBLJ80Q
6gcTFUSbdrcmPRyW1mHXFx9jBsfdWeQjSIibuOElxQVW0ZEEDumo5XIMwia5T1HfQSHA1M1Zd9Ys
nuagbQ+m4QNlgXo5O7Nc0I+JFIMZ5XQCp7ZuIhz8f38n7xcDaiusOSB/w/p9VwplNZy1gDHmCX/M
cDPVQ3Ou4GjuE1P/46qLKAXWgIupHpCe83bP7xPT7keVtqcWl+FjaOfcv2wYJpNM25zhnfwRP1xO
r19qIAQp+JQQIcz/My9/9y3hW+RYsvXcky+V+x3fkvGE0Wj0+AqI+EEHqiPnkum6UvYfXjL77RJB
T2fjk+w7XHnRci0eg7/udW4Z9xlsFdh+FkjSvDFzjBm6Pfagg0N8nSJQy7eKghSipiMFKUoa3kCn
TbKD3WviuGDM6HtzqEAR52LBa2S7+LLhhc6vYes7x7Yiz3Y/8PNvg14bNT9pyrxDZGD7C3AZOoRE
YQ72iCSI4w6rEUhBfUtw9wiTgTQuv2OsOSmgsS4uwP3I9+Kgz+RI2kWY4Cl+hWcrYY+Ml6u7CbSB
FOHegMOS+beNtgwSibA7X4Fi18SeBtI2L8DSZr3uAm+IYFy04tIXTLVQ5ol52jR6CX+t5+wED83C
JaH08AkaLJiJNbb+RIyDfZvj1Lw4c143vDNWDng0kMNhfYMWXQCKGznvS6TEAobqpEhvR634dcBU
vTn6DRDlPkI/mx78saArquXMn87w1n4WnwxcQV6icqlrpOBdS+vS0z9Ay+FDFIzQadx1q6JXAz11
L9RcpbcOsU7NpUjk2N91TscXgt88b3djVaK4b2aT86IdekvuLNNX94Vph5fE95viPhBW9w0LCe5i
cnJv/u7goOdetdJaoKip5GtWJlqfHbfuvXgTH/fD4p8YbQs7dy8jT3ME0RjA5jKGm2rnC+KSsPTS
IFdEIAGEh5WG7Tc62FGvEbrF1pd5wkZEqnwwPqgm49KyIKpkA6cGieMqLZ0O5fs0ev29lRkQhQqW
S3pLv8qYzNLBBJPRyNzjOLawzTdDvyTMiFrg8WuzhRPhywqqIQz4RAxMWXBxoQxOR6Jz4Er3yhqz
66YtwbSw/+rmvSrpYcl2ikAZE8bn7YNVe225J2uABVaTpGtfG1nL2fBaB4DZs/rmxAdqSP0G3AxJ
j6PPMUBIKEHbGvWD8Kf4NpzhevyE4Lxy4MM4qbIe3Nz2XrI4xZO3GzoytX6+Vr7N3mIu78wUOHn4
UjPNbwHntfVgKSvNDqC9YPM2hLFh3cKX6PYy9OnM0tLjucJ+4h4wkBm+6Iwkid2rs/nP0QxqwJfY
c5ZCInGp7dBSuy+VlS9IbAs8vxI57Q9ceRD41+MvIIe1vU3BroKLR+Q3mYpmhuVcExZmd66ihNe0
EgaThlK7PFhcQGAE55GdZHddLfkglgl2shOl3d3XM9l+z+hCHGME6PGK4j4klWS48lRpPfjEmpOM
2saZ/h4aTDK2eSht905bAhQ41dTGJElaU1BxHjMGgAeTAlewVlymOQVvcO8EnyjMCURfeUi0hLMq
mUpjRhrHcwU2b+BAdMIrE7Rel84Em6at5xBIgpDVExZ3SzAKCDn8HG81D2M+/Tzx/39O+qc5qYlq
75eTfvPSv/yVYnz9Un3/7/+6eoEn91J/+9uc9Oc/+mtOGniL6DugMONkpAszKdb/MvoKon/RUngO
rS7sQZzA/ndMis8XzTw1VuRyooEJcar92+cr+NeiR7UwDQvcABmR80/GpG86BS4PEQAalhkR8UV1
/qbAwkEub6u0mA9BYnkzUkG3viQq0R8rzE7WSeJ5/6x2XC4IjocGHhABgbz/phOGX53iTOTrA3OC
9s7E9nb9WvL/8iX8B7zwnRiSW1q03a5LxW+9cy/rvQ59ipeqAxZ+GWWdkndF06K5xtxhaxoTIeNd
O22I9DHuOzr/j7+/PGLrNyVRhByaKTfwb2hzz2+7YbRZ0Ep00BP25DOaUFM678oA7tIIbnVRNuWZ
yhX7n0YPinMtbPSF7c0Idd0xNv8AYd5KcC8kCgJ3DCYPieWWEK+mYseoh79bNpod0ykNZiNK5BCK
vLiDTNKHmnO218U9GzCKCawkDwSiLhm+voTa7snPcSb1fpFZsWkmFjk5jXSkXOFLMB9Mye4OYiWu
W6jCD3BD1W3vDPFp8jvxwowxM9cYrOgfKe3UbiRb57EcMHrqclVfYsso1+yCuNVPjV2TD2U2z2mm
xROqfv7hpLLo0sGL2aIBju+jEfXPZuyE2Rx5VPRECeJ5ax3TTTl7G5EbrJegs7fBzLSQbhoWisLG
FtvMmplERJIS3XSJhW7W3jXliDXJGGDilvcBxFM/Re7mqOwAt2tivJG1gCC2vIPXFp/mIVB7jFvL
o+xnPo7Tj485hNVHmc/+B74dEnXQsG9rG2HM4Cv5VXMerZPAYg1NtSbgO26esNPim5GiNg/+FPEO
TRCAnL6OLj4n0kHKVP+YBqE/mi3/RJtt98lvwvASq8Q9yqS3Hpipdp/yfqovqmmiS1WFPBE83wnG
cquJrB+ffIlVUZZi2wlAb4at9raRdnEvcLvkTEn8NUlu7Vc35rdJQe9LTqs9E2OqQnoyd5BY9fA6
E0yp9342lEcCpMS1DqgzyOrhDOqcuq1xlOnKo+hChIgzQpsAkv/esOLiPpksssfDVF6jTvfQDiXj
98LEtKRmFLerStNk07AaZk9yfIyjZr6K5MiPclK9F7izrSzFHUeTIa5jHOvXviG9GyMxR5QZ3Aue
zxHaRxCjkVStajWm9fgdFbHeY3rv3iQu30Q8gra4tVhcsjF0gQg08FwLaHqoObw1ti05ohYF1Q4p
bBzf+2Ysv5IgPl/VU6o/2hPjfhQoBZ5nstihWei/mblvPQDoU3kkJZxOg2fbJXyPJADwqJclWtZw
PzWWcru50HhVy5lvwvUbvXct1j9WMBT7SRCfyq54moxuQHDZVjdJ+AOCMuVkZlR+uuriysYK33s2
oWkvZnjDIwAQf2AbRba3TTBwl5RVxtYjGotAoFn2WJQLdUylfFF+YPS7WLriRiCkuon6ybsZGOM8
1FknngbPb54NqinmvFBTWztunh2sf8+5Y3gfVLgIpYwcflpYU+0nULjqdeZoAy4baWOvNxemvASk
mhn3Sou6B6TL56sp1N0nJCLFvcZ9Ge1YwvOxyBo+qTKv1v5kZoe+sek4yP8G1FcZIurSJ5uZaNUh
WMR+kvRUQIjc1NA/fNuR171vJ6H9KSyY2ftPY1NP/desHdynzKqrIjmQY1q7hwyL2nrrmOY0XGk5
gWFNiTO4904BYVq6Sn+0QnifTEwA2yxPwdCQs79jHXpQy3FQQaWleramob4eGvRUPSvs5BrFbW92
xh15UPeGN1xjy17tMHPy7mbIpaB4aGRaL0FrE19DLEeeF/ASJQzBj5VdfCRsx9rijsTw0NVfshDl
JpPEb0VqV0cS+L4i5U4xgPehvliDuDTYMW1LjwR3BDj9N4uiF55Ld4aRxMQbcPCk5iLaWOij1lST
ySYRSXbtzggV0Z6Met3CJPXz8GQUZNxmpaTxE1Esj6BMuNQZCt0AiYiMawvMyKqy/JGIGY2fgz/1
ntAsvSY04V7XQba1KyM652kirjo/n3Z+ygsr88o6ZzpW2yEKE4wJ+CJtayStF6nToQpgf4reCUk7
IwBeOCGvJWF9+9QMxNo2KvM8eVl0IFz3A0P+CMpp0F2sOnIwXefZf8WzffLXHh7o86qa+Q7x2OvH
gy0yFOvWhLA1hrfeoWiobXM4JlNkMQmPMKz1Yp904rj76jTTsE+8hDOPAzzcjWB3q5TIjm1e+/Ie
HMBaWX3R7RIY1lgyFZTKUaieQ6wPVtBZ1LlWCUFrZVE8RUbcBGtf+XqPqJL+M/AZKaAVT9cBJT8V
oiPvqM6Qd9AABkfB/mpC/IpJPpKFsPFo5726cstOnNGfYtlsm/aRuQTJeGnKW9Vhs17IVd2wAlHd
eCfht+oj7WG+bnO0XmFXH6Zy44xGg2DGn19EaXpHW1fzg8hFg2N/Fx3U7EXHaoj1bVY482aMB3kq
cAhc+3ZZsdwL+g684REQOu5d0LkFxQHpQ7g5TgTdiXAnjbHaQnWYV5Pn4DcaOfnnwCcRNTT1hMmk
HldELRk7vCEb5AvVXWkZnOXQMo9Z5igHfGHcJEYSPZaQH/bY5ltb32nSYwiAjT1p7F6BizHtxrr6
HlF2SNz5rE+LmU6JmjhKkUT7bfUdvth1Gs/BJcIu2V+704Q0pvRsD5liSmxBN1tHkVYo17LUb8/l
HDtPA25d7irwJlwQbZI8zimYQ7jOrdz8LqqqKrFPrX0FtmOOxxmzQGKejBZIpvSesM7PEBYXWX5x
Ccr8Wjm5j1S3c8c5QZeDSd4TsfPmATt/khAx0kPAgBF3sQtSb/zS5BaJ5+W01AVC3gFXlxtfjnWz
DbEKPOOHCZMh1kEesPyq9Ng6Y3thOtW46xaLM4xaGy87KKwnu3XOTOlG2yTFz2ktvtgCDjFaTF0s
3w0E2aVEynOHc2hRc+dEjl8iG9FxWAtAcsSWAsNIGxDVLDoOHMEu/KMuS2jZYPn3AsUp7wAy9UsQ
myLeJN5Cy02zCjGb8G5w+Tfu8TIH1yQGMSW1IivCTQImvq4o8qB5kY3wRYlhFtvU40uyZk5nPVAV
/iy+ZAYzLbd0903kQQ7hzku5P6tCEwXvQNtbylD/g8IrrVstBWO9tXEo3OSpXR6hYdaXsp3ng2t2
aPabic24XRDvSiAv26Rex+EeVY1xX5NG/5jZTnKTVFQateeL62R+/RSR/Oxg6Jjhgy+XTRkB+I8+
pybJooDyJJLSumUbrL85wm/GjYHvB6c2Xgh+srCNqpaPg5xZ71PLGB7TDPI30ZdGWKNFavU+qXx9
NkkT2qbDOG2ShLO8odh6QppTrTu9lL+R3zwFvSqPyNbM1UI4ewgrpX+EWhC0NscN9gEwOCzE/xop
PrEO4EZOeSxwfvuTXch/6iEWIxX6pYCJyuIW9iuyiTCsaJLE6A+JYctTjNP9Ug4H9VoSCnSHlJfy
3mGuhr25eO40RIgaZCsGSvL+1NBYbyHepZ9ZPgnzL5gDwUIe/vWzDI1DgGsu+4ObUfmvAVe9m8Dv
7W3SQ+TXLgVhGvFkQZ/VbZA0FcasnnNAo/KcxDULs8bFs3NGfa4nIT8PUFxuxsxWHycq7j9MDawF
8v0Vj14+LDnTjCawwWLk+ubDhgFxCaPhdAcjW+TeHWoVLXjRTCvHqXNg1XEUscCskRUPGSrcmJxT
i+K4eckFdXOAMvQP1jiv86W/fygsKjHIWj5U4L5rfJNBskaypDtUlYPqEppLvOnCQV7myRj3bTuk
cE3Leasd/CKQzlNB5YLmNUiX19Qdi/t8cuXJKX2cIGKv+YYVYnAX+onYQlibD7HRNsQl9Z6x+UMz
a71fiLiKhYAXNNWO/2747w0Gkn49Aa9JzjT8NkW+JaxE7xpk/jzLetpEqRP8wK1mPOBOk+yY07yE
uSApBhv8zKNcMrwp2Qyiaq7G1iYrRYj6Kpud4myalfNsu0WqrkRCMsS5TdMQqZJVbPA+nHcZrOx9
xVZySKLMuzGtVGwxUKReLavoQgGJzEuBXLop1XwrB/DvZYeBomTcjwlGJwbKAkxJEtNb2bXr4ujc
scf6LjZp3dRgWzawgaFEoWanWaYvSQr+EqFZrJAWLwzE7UutrupZ3tWlXPaUaCnbCwp6vLMZFWBJ
/cFFM7W1VSyuCwLQL/mA/GzEpmSdjOn4uJggpXip2uVz6wwQHPpyDjCvjGEQfpqg7HEkdT0UUqB2
UrwF/ETj4Dj5gCOeZ/dMjzfcUG0/kmdgrTrpiOIY+HOZHDEhJc1lXv5DTEEfb8wOe8J1nPl4DK88
Ku4zs+LuW1A6SnAaU9O3ZprXaLtT7jipI+x/2YTTVako5QMQ1JUB+L2mnTYPdN9ssaHbfWJ8ify3
JmGu8zDJWFeRQIO1jPrD1BVfdD4Uuzbrs/0wUl2ZsE9J9u5pKNLaHx77rHwOWvpHDEDEUziVTrZp
9eJLsDy7qGBQcZrnxUzQS437luHD0eLguCucha5fpGx6WAuXxx5V+ovCpePFZURMvQ9BDp4N36fT
h+3Cag4vWppMOyaafr+su081LiKflLKIgVfsRv3S29W4IK9T/AimtTuXCjVmOQ0wfJPq2HYw7Qmq
dgi/zIK7ymmHR9PC+gWubfPidTBGcPnSZ2HRPW9AYTkB+sbqcBwFUJKyFNfIGgPeYJfdpI/rcOOE
PZ1R7Lp9sG68mXekQwpurZTFHxLdLr++kr3Cal7SHKg3vcydD3XKmSiFBJWDxRGtVLQcoSkxzjtP
BwBAlS0/TzoIL9YEzIJfbnRhZNCeMh3UF5/EuX3LAbqvTeKsmrAeH+E30N5PJIaGCwKE57S4rgrw
oSCjTQ6nev6BOhO+ZBYyyCr86nZUgfjSDz3ttuklODlCoGZsuQTf8kNrQjvuXj+1chfPizBrWBhN
uXwHzoRD3/KqqmV/N4ti2qDyFs+eVMNOtVXur3JzsrdwwkBGluY1Y0JTb1LlyjuzbvlmmpxS5PUs
FnXCBAesh/wnBwnSUvSC6zhoRgFWubsy0GdmGfpKjaBrr8vQXtzfWd7SPKgBEYCbgHg4nZZ3r4hP
7bB8iLYnRd0COZH4ix/L2sqItqOgKkPoMUPsewwbgAeMxOAxuJLOFsBxYXouIsQs1LtCAAhNafqD
rAR9NfO6EYFMHjohN8xpYBGDXplCFfdSuApfaeRc9CmUZEODxlMuIaxp3fMVJxNW52rmjkyoNYA4
M69gA/3+wY7xYwLaMTFnGRBM424LnAFwN21rUorWiaq8G7vwF4s300S94o8dHh7Q0djDCvl5xnaY
sUM/ya9JDuKCL4j+WONJuYrttjwaC7iC7QnbGh09CtIFqVmkxKuQUgNfhznjJ1U2YI+c2eIci8u/
4jevh6QqoGvUC4kQ4tt305yXcjkw+PrKimJJdmax+7k0sR7YCWaRx7qx4nvTKuuLaOxiI2FLXZCD
y8+NBYaGTBhMbVhq5aly0pvRpdNChdezuRtQZ5oyap5VQrHTmjK6TAH7LNFHPMLUw8rNrB2+kKIg
YaGjfdp2PuU5PvXRZVnPsl224S5uOvzFShDJKAuoeQk0wruql/qcLRKVdEG9qUuWU4AG7dkKWRLu
PHTfBolgMbXi5CbAqIshzLJ+CiQDtDqAkT63Ey/o12t5G0YgpElRF/cVNvu7xb5l4wd4nryeDVYP
BAwPjOw5tnxwp8Utn7DumyAxsBaPpii8yIgyROrCfsAnbFwvCbyoS6iEXdrhdern1oPwHSjfA19k
BEB81KVZX2ZUJBfPpohlztxsU8rDp66bWrFr54bifCJ/xsZf41FPlMmiAJ8zmxKFCYl1+5h97HPT
hYxs/RI5a8y2/woJjj2gZWjDwU0ItkTVSfnZsZsQf2dgIrMYxO1koyhOepqdaiF79o4DCtqUvBQa
iu4zvtEA1BOYsZPFtAo9hbOzjP8YkYsthz2L53WbVQFPA+QIPyzSKT/R1Ws8Vuxq6SewBoNi5uD2
BGjzUQRU7QYe+hojlJGHabK9pSPvUYF1xyfTHwU9nsNaM8z4Xk3gZXapquxYu548TaIERFy2Sjgo
9rYtnOJmDu2Cr5KEsjHB5siREedDCmTCO9mCTtc9ulhIjNaDI4Phe7B4PPV8dJyICl7cLKIJQWUr
vnRVS8khu5lc0ZqXDM5heoNB1zPMJ57aK7UAp35elbHgGfSlSTc0TvIzVUnurkhHx6UGKUZE3TJ4
GcovYstWE+L7x6aJqSD1qDfjwBeuw2K+Kmwg9dffvr6Yuso5Ygy8cb56pGfd48nrHuu5V7fKNoiU
JtEQG4CGFzqjqkwCj01m9FjZrghmhoheNl8Jf6YjmwK9U13xY3DnxseRgAb2FSgOsFxxbTrTaakC
NJH3BA3Y87AHSOCOJ4zt8ukwhO4T/grpZl4mMT2AynbwkKWuCrwrTn3cNz+ZNv8/qvzDqBLOjwvr
6zeSzpes/v7rnPKvf/HXnNInvnihpjLcwfIRSTGjwH/PKa1/MSGEAO9BKPoZf/5vOWfwL+ZVAZ4L
EWyLv80pXRytPfjzTCihYxNaFPyTOeUb/hRTWOjaDCkpUZY8orcCRR05rgP3BlPomMyxraevwvzm
l6dx+7MV+1Vj8P4SFMaQjnEE4SND1/p7ixtPw+L3wRE0xs6qmEPK4BqpBo/0f5/5/+Eqy6f4hTvX
xpFSXroMi+rnznhu1Pf+TyPWP93Im/Y3yBoXNyYuMcx3gXmnM9hXX35/FzD9lp/yaz8bQqRcBBIM
VwPXescx7SA6EZgO69Yz6vZrg6PvtAVMZFq3jMK8uCjvHbNCEF8yPXSoeNlEHLX1MbHZazVO+0y0
7aON9M1a48yQb9o+uLO9akR6NKrpErV+huFLa26cXo07a4zjD5lpY6gRVEP+oBd3NGC5/EzBg2Ni
I56rUGxAi7pt2VjjgcH2mrCZlHYGy+FNQXLgVSkE6alyaFZ+hjLNb4nWTM0yOJvkRz0ZVcCWmXo6
vTKl4SPJL8nGMTkEUsMbz31SDWpVLAghIUbDZYiq+WPW89tUpPY6D+RX364C7GMrZxsactx0wUzk
sd1d3MLuP6pau3cT4dt7VHDltnHaHOcKk8NmsNxdV0C7CZSwrkJMm7ZETypEO2q8d4KeH4LG/xLM
ud42nE8aunpnXcUxUcxNjkdQ0gzpXZyP09eor/TdSAWAfU+M6DEYyXpCvPp9QpP7ORWYc28qQOKP
PgYlzmaare9tu5SqXuf2PwwGLOjX8rJ/jOwsTHfK7927cTT5QcsDZgpy1Wga0hVWm2Lta8/fVCLu
L6WPdRXpLqRcxMwgxJrPV+DCRcczlLlxnSfu956wVhx4++FbPquP7mx/j+rIe1K2l6xp1rPPEK/y
o0n7hg9BKq19PbnfF5MTKG4TAEeOzmGFCIgvwaO1fBxMfl6l+By5CopTFXndY2ZoJipKBucqHFJM
FqYYaW5L3BVT9DvkVPkxoULcRK1odxOYx56AIuRzkMuTdRTreBsquHXrGQz85OHDeMAfhwvYs7+W
Mu/3UxUWQLf5+KFo5uFDL2L+chsRP1jAtLorExI7TDShJwA9wn+NZtiOaAJuwojHCWxKg161wt7Y
7J3XPVmy+THHeROWEfHZK4W0NV6IRNY9AUfJnU4y8wOyzUKBBgN+2DD19imhrnvLbeMvcQC3hFVi
xNf2FGEbSKMcDCvXqodVjnfbjWaQvdGJ9tH+Ju5Ji1ZepBHgV0PncPQj4d/GhmPsqdCd28Cqksvk
eo9xJbG8IA2HSBFvNNF7St8+yranrR5UqdYFkYxfegWpMBJT068cYzD2DUO/H25ehD9wLOvXHdLB
c4tS50sKXLcF/gK4oPUxt0bXR1j8RcvziM2CmJpZfSux38zX3ajKLbMqkzbA0ocKccOlTBL3ATuY
mTzG0Bq5mGftQ1oTtETu9Dm045FwJS+9Myt6PTDF0t+4g8KpBQk/3nvIFb5aRdefZDVU14OjppfW
ceqrekiiG+KXnAd8XbAJ7Tpcg5S0vPMrC9gZ6UkT0Ya38MrqF5160x0JlpRPedpfq076F0tRCXYy
8s6FwFjHkt64Frr3PwiCgTY9ft8HTFPCcQ1zlQtAKWPzKu24v2tnM6A9M+MiQCvvextAs4YUt8n8
AekTeiYzmvSDbMf8m0dPeLBGNqHCqLo9SwM/WnwUdkKLbt83U1JtOpF1G04V4m1MVxJR7JNClDYy
fZhRICWrZCS7hpcm9Td5FBB/hZ/ZiU+bPNhWM580SBbZlPi2lR7ckDVkEjMntSWPjqCZ3o4UGB9G
QBIdvS7C9gZ7mK0wlzS5tMgqbsBhTWD8hnNRZPZbU7ft8adRUCrpkQlVMbYQ8KDFMb2M1mPc8xxU
MyuK/VDd1ozlv0yy79nGxgJc28XDkLnxumcXeM6yiInbGASHHhX798DET4c5snd+tcGZIF4SB4tv
9ktXNNYXQsfA5UvsWH50EabHulP48UIKPL3+dbumTSbEDKMoBbJHlRssxkaEVHQMlbcj1Fe9ZQ3P
PN0eiM9KFrPN5ZLYuWKWhbHWuB60jR2LUy5eaYDHnwLVdxvsTPirbusY24x0sKtXhyYbNOd+IVw/
5W7aPI5ZVe37aKj3mCzF22ymB88p6uk1caYz1eLf0gwvYLD9MQz8kADPIfc2YVzQH9LTsnm243WE
jyAGRKlnbFsryq78glQqy+iTaIUBqkK9HumFFArgRZzSiN6YSdYJrwXsXYLG74fF9nA+4KTABzYV
aHKU4f5kQZ/9/Gq+m7mL2dZrQocnwnofYKuAsYMYuGyG7xWzayByqx1G3MSk8SAyH5d+dH79NnRm
EjQCnK0GqPvfXk1+isWAqGp97xxbDUkbfkcyhQQV5e03wj3VaHvEfKJ4nCKi6+paggdK39h6bgtv
occsKnm1BFsOuy7C1NLIgU4miBFgEbjhNBEOmyk2YbdOq90Xq5LlthYscDKSitPMil7jy99vsQSt
v+ec4Yx2zO6hK/z5kYWU3Pqpkdz0+RB9qJdpre92mBu1ot6HreN/7ilI+9WQ2fGlBM3WP8187NiA
F9UX891smOP3sY6Nj1UgYky5eqKDQ8P/63sqehX/0FBit8p1pp3p4jcBKdZ4SPANuMVzALPI0l7g
cZU91UMX3kXNqHYGgYmfnEG7n8bWcD/lntDXnFT+LpWpsdGM+jbYRWELFzOZnpGZ3DdpxUAOP4et
UTjq+vWp9x5jP3r5EHzI3KHkbTj4uvyMKt9CEpA2axwBANpYiDvlNeY5wBZzW0eEQle6d7YCWAwH
MNPlJQ7QlgxYI93EoZUccXFGgP26llHTYNxuuCF1Reie5zBT1/BMkK+XAaNtl6i2FVY+xY1JD330
MQv8HMUk7vUxOCqYIYchwU58/TMZNEUHgciSeJrBCnCqtamxaUIntDhN4WJdaHXNpqCPwBD1TcC8
ccPMdcAEg6nfo4ldu7eq5ynfzoPudoEFAaWMdL4aiiC/cYqU2CoHPzN3qLCFm2ZCLoMJq7hWqBuJ
TKFZBaBx+0A2BjktcwUt27bgs61CMMItZ9N4jNCTYxPpdnia9gCG6zqom4eBcIHdwIZDDYTH5xl4
tL+ROMHhZMeMMmGuc6Un+Nzyf9g7jyXHlS3L/kvNUQbhUG1WE4ICJEPLzJzAIlJAAw4tvr4W8r3X
lsmgBe32uAd3cFWCABwuztl7bbDgWxJcFLQsaaE8NapKydTJqQOagkpO1gN2U0NKBxCcZULE4xK3
4fTI5SvZA5bSiuxF7RhOuUQiYrix9v6bby1ymMX02tX3yXVgYo1xaawUsWDgKfhtYkydhxnO7n2d
2vbBGgg6dtqp3hMeBf3KmHrY57lrgbppe+Ds5Lgb8z0qe755wCNUVwL+5kkoqNYg30T9VdfCiAn4
T+8Sg0iyVTlXgd9oidjFqjHvyRazdgMn/uWObhdvugfPKqLpHOuN18X5oz6mSPsdKLSzjJRda2Iq
oBA56d8mzDLoAIrq0egN8g/SWDkCQb3r5GSvSgFackiUn07V2ltNFF+MDrpplkzBFbdBc12lMUrj
o6m3jlMPBGyH+g64QQ+0LWiP8NxriP+Vam/YIYKLmE3C0KPpDnlK6aWNlX+3C+U7GLfbUW+MrT6i
r2DfVu1RC+krpIhPQxnNXu0ooc9steNB9J4GzxUHPxGbBKN8odmJST6BVrxC+ROsnSEMidSDIak6
LdhkU4pNZkvul5hBurodwlxmbKivMriWRRR6aR8SLB9nhHWURt/t5jmJvoVdb/rpqCHxmLqxx2I3
l49SWPpMbVytKM3r0TFKLHlXFKn8gj2lWLGq5wS/SfiqvW092hrk83Xm0C3qeqxp+AXSnciizlci
kmRpnVXiTjj1fEe7p35ElZRCT+hskK4U7dfWbFmb0a4DL6BLt8vcOdn2VcqRXM3iA7GyE8zEtnp3
6TwcNVehAZxmposFoAyNAepnN6bpsSne2d5rX0ltd641t2tVr9bN8r6vEvLH9bIb7gIMCPt2AhyY
YJ3Ytg6Uaz3PVcpGZCpCfKl5i2ui9d5FJKol4XueboXWJveF2ZbbjpSrr1bN/oomS6TfTI7bfiWN
1j5QrC1e0XOoAeimznhRlxXSwmACxdCJEHIU3TGKHXEd5U37SnCqSW23Gg6ZGfZH2Evpd/Rk1OUg
HpUkwrfBXW/L/Efe2KrXWxo+vyYp4f4QenuAeiGu6hZCIkAeFcNLXwjOuo3oNhOivWejsPMNyGYN
NCGRhTelMv1Me9v5ouP3gdM8OwiwaT/A30+8pM/BPywIIY9yGxDeThmpJ081M1mSJX4ikeFImre8
Xlbbw8SpAjmkgRwIZk7YyBn7e/6kZKBGi7ZahczyNDJVRAMuyrpUk6+1kRjr1ALVBwjYrkgrZWeM
QsLKn8oUUlY7Z/q+roHysp/PQV4TvphKp6NT2aBV9TkuWcrPqc2AgA+1udc6y3lplapYce50dpxi
BlqpcfAM4K7FwmRnd2wVkzd6c+VzUtGrkJ0c7Z1UMIys4gAy0K4vzcBcIQ3VOUy1xb0wtAHj04Kd
S2uMZiRIDsmh17uf4eCAZaW8czW6TnE02Nl+L6RqeSisiUtS0pu57JE+NYaS7Voo8h6gT+xGvRwo
t1eyvRG6E94kbIZWiciSZkOfpoLhbhE5QEfyge//R1uo5GiypqG9takTG0E7H9yy6e5SNAlrQV7U
C6pug4XL1jboGoP7BrTRu6FQK02a4Rug+8e5A9G/tUHprRUoersEPfOulYrh8alljwjbETGD/K8f
TDVrcnhOkNmjTt0CRepA/kWCUM9S7KLIsq/o/ExMLnVn76Pc5WyagFqBKoj4l5lwZRoKScrhaD9x
1GE9IXTiW5Db6lqG7qsYxXBUpabv+FP0dTVW7aOIBb1ip77ty3Z6D+eg3/ZLe5bnNiXXrjsPO4BG
PDGEzFh20bBTX+GhGIH9aveReIp7ouaTLuaDrV1yOAv2VFNkuTBGTDoCkX7HGeRloc3cjnK2DhWp
AXQlW2sj8Wm9lS4GngzWoY8KM7mxgOmgBFI4xeg1u1vCvyta6kOBJacJ2eEq9+jD2j2y9/w+iBXr
zkYZSZw1dict6o1fWlgUtBIHRANdHB4gBHW3hTlGV5mZmo9CQqsnnGIOlO5rUpB9jEpslzPdbnpp
kC/bjuo9ol3LzwaCYso2LXcTgaSPLTMuJXoST13UZbs6656wLyOUwghyMBZlUTvU3yK3sP0kjFix
2AgemEgVPzfc/oqtnH0YBBzuJqxS9r9l8atrE1r5WSvfDfJcvjZOi2RkFRIe8l7C7FKPmuyCo4Pa
eU21BPMCzcWnTlfGyVPw/rs3eK1C3SuLCoCNUZfS3FbFOHM0i2qIyVOdPRU58lj0we4uipeAJkpY
T5be/ET21q3Uma1KXRn1QZ2H73DH8oOZ6XQhTZNDUgUketYgogKw0RD3aL6Cc/LA929+sXPrJQeS
7omgDH12hdmacsf3Ro+B86pTALma9XUa6AaM1pvNEWRM5iuzVu/ZQyFgtykTKZ2jfRduNhxFaaIY
rgwKKWmBmS3Q/B4N56/IMsw7U1X0+2Z0f+E0VV5CPr1nXbfraG02ZQUTrh4XVY1mr5TCLHcqFq2N
HlfF2moXOSg5Mxeypz5WQTFWY+eFowK3Qj91vVskJxe94gDeENTveoViXCxLxmS14zyeX3C7fqjs
OsvVXGgOeLytD24dezRH9kk2AI4S9a9K9M0qzuFWZKG8RNw5dykSBG3XQZpJVOKJT0dtLEn5UePG
Iid8GhPBkpH02rXa9ukFbzSGqpNKsg6j4LdbB9XTB22ZlpoqpjYuhRGhu0qzNvWtOmHLyeBdVfS3
d2XP4Pq8gn3u/nRtYUQ6wsSVfVIkN2OAgUoZNz5IGBpsxAusrJqSHWdSceH+Ts1IDm+ND5oWhr2Y
2E8tTymT/yylUvv5FEG/ygIlYXJzEkSDVDQzyh93ctKoIGZzdN0hw7lw/aVx8XelfgFBGPRvLGfp
0Zw0NqZQSCA4KM+cXKEAX3CDNF2fP3+epwLB5SZR3CEnXdxktAX+7muMGstF6+q137aUbu0hYhcR
2kZwk+nq7M+TPq76zh03Zc0m+fNLnxs/cC5MHQgO8YFLF+zPloprilELdaNeiiTTRhomLspkKQQD
48kqRJzswCYMO5vPL3vu0zegZYCU4HYJdP37skaDVtSOuaxdJdlBy/tnC4i4H1qMWtdm/H5+uXMD
1mCOUYVYgCenqBMs06qGLoPLNa35VOnVjsM/8eE4di/MMtrywE4HDKZEXXACPwOTcOf53+8Smefw
Hfs+Y3MKuh8jOI+V0mQaEVggzC1nVt+QelNMGijFf3675wYtlAmAMsJANfnho7GNFku5WvuGHYp7
oI1U80Om2M+vcu6h8gqX9hUwBASjf79DQcxYJ3Kmnt+zQJ8EtCLcaVxpIpEX3t+5GxIIKB0YiSBS
oNv+NUpToKb9hPcDRFOFh2Mov1lO+e3z27l0jZPbwdmvI15njGh6ez1b9U44+SVV8rnB8RuiAnFK
mJDE/r4P102codbb2pfsXa+xmusHvSxolPVD/CVSmGGgzqu3IUr5Nanc6p5Mxksz2sdPDwOQSQuF
78+ldHEyowlTkghRupUfamib2rK1PGxq1VWmJMDcpVus/+lz5Xq242KRNcGLnX571aKJXWwifl6M
bFCs6d6ONPvCVuLjWDTooZsEM1vAND7Ivd1Qa+c6zSosUCGoCFlC+ZT9lQ369MJQPHMlbmKRIQPz
MsB3nLzCJo7naXJKn6kNEL3SHI3JfpJ18vL5YzvzmmAK66rGu2LmEsvE/Uev25J5arjQNNDKqZs6
e1McWIUpFrQqOHx+Jf3jGosj+o9LnWxXqFFZSxgX6W/o2daiEOGi7mtxxbsQHzF0zM+TyX7MpP+B
ZUxQ3VdrMOMWR9YNFlCMRXR/d3pDGS2vDQrguYDhbyJiPrTGSHYQDt7rIOMcKKoCN/+SMcG5qt1k
epu0B7vPxpuh7KhgY6nABUvFER5xPF+4UXGqxf69gtPXU/kAABmdLnZZNiuGCz6GVMWofXXzQr3R
eucBaGP8lmNrPXSLYwVG/tcaOvDWTlFOpaO1t4h6i006s1olU/JhnvOAg1FrRSQ35Q94Ta7ngMJS
XqYVyrmBemNs2CQGJgbRGkMJdr/X7QOIyM4bRSl8ettollpiF7lOsqaEZ1+lAi1DkrqBNzJfr91w
QOUUjmvB6uPytHSFcyO+2nd7YfV/PgLOjDXdRYeAggVgo26fjLUg7yt2HxPPJVGaq15zjT1vffTD
pCb3aAyMwf/8gh83PPjyEfIDOceej9n878FNzBSIYvTsvuu0oMNjLA9VWLdXliHbXeCE7VVE6fVJ
EER5gcV35vNlNwdQgCBT6Denn28dTr0SdVZBIOQ0femtQftW0e95Arae/PzHN4nAg9mIWgd/nW4d
6Yty3py6ws/7mq4IGV0ws+GNrEkPq/dWk8aO19Bgn1aDTtH+84ufuU/2VYZFL1zwkE+JXYDEibsu
i8JHsBnvqqF4CsclHDOBxP5PrwT+nO/JRmFkQ2M4mRCpATUhWaCZD5LhdZoQaurO2PEVGcY/HqZs
NxBMIYzi9PEhAlg2ZdnhWczQFeBUmC0Kr0ZyOwymBXnG+vHPbwvhIvsbgaHePF22wjiTEOsrbsvM
DV+RU1HSQ6SnA/MsvRRS/vEDBD/G1gZZEDgL/dSthIxXgxGec2eKeIoM5ZXEwR/JaDyFg3VhD7J8
y3/vT7kUx1KLW2PO/8Afgwo2FQpCDGwpG4NaqVua2crOeoBNS0Bbpl/ajZ6/IuxGZGzLR3e6vCCK
dMiYTf1K6w+pK9/gMj0ZNa7PDpnsKur0CzTFj2MfouHiuFl2HVzxZESawAcIVLVTX+m6w5T1vhDp
bWypFy7zccO4XIajIcA+dh+n+I/eUcc45o/2e0VfMn4JQZAjK+Ln4/DjVMlVYDJpzMzI10+JZISe
jUWSaKlfG1S0qPQQE9L9sgvrHkcZDXVn9ozpErH0AxgMQN3vicMG4Qt15TRtO8hnQp0iigmuOVEF
BzzCWidRyo4uXfq5oIndTOCcV2QgpniBZ1fS9lLtXTtW4T6jj7zFXvE0T2b1QLYKgdESy+/vbUG1
5Eohi7OeXZ3cbkIezQtz/NkXQ5Y7I468DJCTf68uSBKijM5G5lOdLjbJ5CYHZaTO+fmLOTvK0FVS
UnL1hUDz91VyLA1WEZaZj6g5gyre+yrQD8duL+1aznywOPHY2zIPYTw6OTOYmI8KWRVMRKM0ELIE
0X601HH7+d2cm4GgvVCGAwlHsePDM1P1MeyUFPEQHt/eZpki05GogCZ7h3v5z3fRnBmRibJkEDEC
Rufvh0ecMcCmiE90SoMfy7OriUnI6+D187s69/E4fO02klwOBqfDGOV1oc0lH08Wm85duni+tcD8
QbOl3Nah6XwfMpnsqRZe4leem/NQxBLGwuL78dBD6VSNDHyHfhjqt22hEIoVbmXyIpP5kel69/lt
nhvwHHt0BjvH/g9FMhzRSEhJo/UxAaY7ODX2/aATtPn5VU4ZrmKZFHiIts5yhBPz9MDvdvrYYX5O
facb1Jc4UsutguJ4FRDzktGbs4fnBI40/py2v62mIr0xM9vYRQ6azplcQhrLiVxrFSQIIrfQY3RY
VS7sRrSzT97WjOXLNABan3wuddCoJoxAVptR0CZoqzetdUsPVVmzj23ntRupTtgyoolRGPFLOvTN
HvTKN8BihEktgZoA6/dUkdyVNSkkJUTcx+cP8sy3Rk+bLShcdoqLpwtiBrs+iUe227jGfshZa7eq
REwZZOhXprfPr3XmcWi/NcaE4VAgPt3G6ASKQ9xq2doH2g+VgsM6N9W3ZsoK33aLZEOpvL2wwzjz
0WkaHTt2NKxYH7bYfZ1NYx2W3F5ifiEoiYB1VDv0Mep5ZUByea7qoVqjxuj9f36vmkYVk4oUG8TT
mZJQGuSGTlP6nNVuiG2sqUpn91TjQ6z/4cvkmJewxufeJFs2ygA6eG+msr+nMb4Vcj1FVfoKAFlv
0npUCYXR3g/kWPu5xUH68zs8s+Zwg+yhsMFSr/39hf5RFMiDGqduyaMdSaXYZALXpFqV1dpAEfv/
cingW3gC2TBCjfr71qQNsT8vOKJpblncmVlFgIjdWscYlueF6evcGIX1xfAUTCsfyt89krhipjLg
N3n3RFD7T9OsnjJMV6s4xCRJTvE/PhwxgWG60GHK0j45/QC1kV6b3syFP0N7ggswPNRdDSnCsi5c
6MzETEkdSp1B5Rkbx/I+/3hfciaAUQ04Amah+QpceOfM1dOFIWHwZ5xs6P+6xjJG/7iGqyQpQVNc
A0G/thJxLA+N2ZgPemcFZPIOWNxCFdY2HrY1GJvwuRxqG7EQvdrOqVOKfx1qyCKm04vNcqMARN9A
z8j82GjrwyxEdK+7IWkgE6F7gVSLXd4gzuJ0O3nIYIN9ZGKDndUR7qZWo9VNaN8/zG6O2KrQcLeV
eVPvQMoFLgeoMbxNMpXdYbnk/aZxfRuNdrTT6mbaZyYSzd6I8uteqXsf2NFTXKaNxxNeaFnUTVew
T6SPOBHu2gCLI+giE7FwusSsGEtOUNJtP3+858YmqzjWQjqH9ClOdnkEEsGDsxibyITfqrF9cyJ5
KwxlC3CVnNTh3w6s7+P/CX+Wd/96b58aaSBDs+dms0f5nobQyfXMaCoqI5wKv62ipeZ0A+J2P7TF
hc3rx5Ifl6FrSOGPGsEH4DwZ8pFRj24B4C29lzKu0Qw63yvI0GUINE/xOlP/FtbFhSOTcf66VGl5
ohyuTzdkrsyrXA4mNZFymr9Eo4pLqBbKPUYXNdugmeGMU5k5EdNpX62zApEgOeVM5JXe701U/mYy
KHtD7ZSt1orCCxCGMuDkjn4nHWw3eTc1qE7DiBQQ5ku4dlv4s3Fvz+tQCx71lGhmZzarFWGWYIDa
mcTFhN+Dg1D+xPOh3SVONu9IjKq2OLr45/mMkblpk41NHPVLBSXqwqs4N6cvqHPbpQ3HC1ke2R/f
b6w2Zl6kfeGr7dtEp3A1Deou1dr+woR+bi764zqnG6Ne9jl5CUPhO2amejjkOy+Pos3nn8u5BdEC
WENfgX6b5ZysGmqlQ4ASdeHTdHK8CQoEh/HXMo3Q1DfTBdPZ2YtRr+TM4uJuOz1EWDWTUZHxrSiR
lXMSnXe9kFsUoGip2/jC4zs3EViU/VktsOx92Pxm02RYCSoqvwa9qTc2Pv5gei2z+mcbo1mIrAtP
Ujs3LpaeNwdYJAT2aZ9mboDCOYJ9WjJmBMTPunZw5nqAfbVEPBlK5AtZEeIrXeMhVqFJTyGmhrCM
i2sndNItvKnpGUsvXxRGZDFfeB5nfx4TImUk6re0r/8etrDBQdxFbHOGSv403PAl0vvHzEBH8vmI
OnsdYi0XLg0wtNNScdMr5Eqix/M5iUqqOe1bMSlwSrr6wkJ6bttKcQrRBoE08BtOvkODcB2T5Mjc
b/GMRA0S16G4r8k8SBztNiurpzxzLxQqzg3gPy55umFNZpGh0VNzXxnGXdiVP8EUIW63DnXZXzhz
GOfGLydSmmRsHzkLn5yL2sERch7tnGlGn761kfwFGMPyeogTHuXb0Fsin72cGXkTV4vXQNEWZWaN
6M8FiiAoqrwGlUPOuo5jAVcbPqOorR/JJCzXDqgtLw8aZzvag/PimMyaK6toEEwpzQhgbCltlvov
ddCxswCAGaX6LSm7G6Q4cI/Y8sVOP6zyyYg3XT7pjxLRNYu9bl4YTeeegrs4dSlxMG5PG7CwQJum
wJ/gz3ImlGvWVq0qXk1pHqmZvrbxxVSec694cWYhlLEptp4+dploIUR5PpMYpB+6uA6SwO/AaQMs
ZLBqFk365x/Mb+3EyYYQxQwpsTqfC8fMkzcdKlNGlzTLfSufXS8aOgA7EaiNwpjMY1Rm2YvUc4K/
BMrJ33YBJyJdO+/mdtMi6dspw4By/fMfdea5s9lYLNAEWnGcODkoudbkEG1vZH7qhmIT1ZO1YNVn
f0pKGK7A/310ke+fX/MDeol6BaoEqj7LrA1+S/97igpHc5ZBzxfdzAFSVoBkWwSpREgGC4GfNJ4V
IwXlpJlt3LCOvImeDM4Loa0//yHGmTls8YUjxyDQhEbbyQ9RkUZYeRvn+JYTg9bI4muIDdLM0VYX
5pEnY++hjphHLFYNwEeKyJqS00clX6m/G4xBJVkuUL9EhDkCgJ/VL2yLi100MKRwTEEJGV1zhyT/
54QYmym73wgriTZohQXkj6IFU1/ZG2LtltAEslNT4zE1ivGWzxYT2sSH8Bo5nXvIVPur2k3phYP5
ufunA4YH3V469KeFI8ptSda0BvefpeNjhCzNH60xfo01Jdp+/qzPXQrhNVoD3OgsGycbEJpOVZUv
y5JbGtFaVs7i5htlenCjLHz9/Fq/39vpl7ZUfw1OryyDp8f/QrEyWEkxhwPoD+CBaBhj9pqFtgsk
QIfCzrSjVqrBXTvqw42uK+E9PCqi6I1M7iAf1//aSv5/fMMFfMPSo+Ob+r8ogY+k+bgofjZlS/Hs
Z9HG7bT/8T//9e//6z+R3PDkHVrD6DXJ/KLmwUz+b4SDa/83VTraIA41LY5mFtf6D8PB/W9qIwZq
kGXDq5s2E9t/IrkNAPUuhedFcWqizfxnkdzoR5mu/hhtiHVsRpnN9pMfSJPwZF434B/lnHnUY6Eq
ZVR1+MMsZQ0IK0D1oo1yk4J5KFeT0ePPHjnHowSWrYFAOQN5lc9xQaLx1FzDRhFuiS8nmV/HORPi
RXPpaa6HRnsHeRY+5yOwpji0zNce7tY1mvD2bmauCbZxmVBDK9ErXIcD/xLbxujKnZJE9KfapDgi
uJn9fMTMXbfGuzKATj2qIKGBG1t6e9UnsHWfjTTo7KsGzxq4tswaOuBOubFY25eYcL0ZUe2X6gok
4naeIGLOaTOtjVo1vMg2uq+UFYdoXHVA2K9TIwY/VNWUBbYp7/aRVTW3PEMvypSZPYiftWhCfUvS
MrajOCHIUzDH/mBfUz1aotP3jd1GO31McFG70wbf8wKRr2J6IL2u7xI9hpZgpHdWQla2z39iXAM0
DXKY2fB5Wop99aoWiK5bTXkbU8ADjprkw55cEiJJ4PpukFa4o9cDq1kTiVmZm5lAswdNzczr3iX5
WGs7W9t3rluRLze7wcucO/ajtM3gqW4n3dnXQWso66SRZgZ5SZABgoko+dIPdUS1Rre9lNM2z0D2
qwpV/cFyy+zYSptn2eUoSXWLvClEiNNwBEcWOp4Symhjx9b8UBWhiNVdgFXXTzUgwm3NDkhvBxbm
YS7WtjP1Ecr0Ktk6UxD4osz1L3I2gKnNjTI/uZmdiVUbDnbsC0V1shcKsF3xHC56XnXTkeYyKhuE
6m7T7PQumdRmDyGqQCGUZGasvYUNfBveHC40k9P/Jm+Ep8P7usF7OmxGNcDJ5RbanpRUPCSBtXEJ
FvfStBwSLzaB44qyyqE5uS2rats4q0Xig9/C1GFI479AYAPGu1Dsp3QEomvq+7Crr83FIzcP8wrc
x42o5opyB1auEeKGnRbbggykZ0WJ7kfKJ6uay2zDeYTb0E9fNXXAqm3HwTbop0dyWxvM/RyjgbAm
V1WuqHtcaem2DSr94LLyrtJGazaNwgE4F2OMfTIrt4NTgsfNpnmvYp3kBWX6M8bjb0XrAKfWQnuF
T17xBKaGbVmgxDpQOEj25P+81+TWHGpgEUeEdd16nnPUYUAecS57jZDdVsyS56NAvs6VwgsrxVVW
EnYnRsropzlXX+yRfG+XnFuKKiroLlFDC6ZHAIeym8Ir/B0c2skd2AGfe2xjBbtyGWurXjcDT9SJ
dsevT46JOSk1Edet3CMT734Cg5rWDpaprc3H5mO4XKe2NPANzuQ4VNW+GMzHysgeQD1czVpAAlKn
LmyIp9jCJ6U27sEOh4fGhS415/raUadNCDgYC1HkOb14bqpq50zjdYJpAxhkN25rmWE7D2Z2TIF4
sQwKQBhmmrWWZz8zAc1NLwZM+xj0HmOFQzG2Oc9tMczA+WQSjJ1rsdi4kxxhLjsKbUWhQdxjECdG
eawLz3b7gbEl2aPzPiz0bXnjKZHb+U6dfZ9t1npg1+4BoyfKsRp1Okqp5CZy2wRyE7sPvgrtPoyq
+x5DlOJwU3NZ3IyOSN6yZTZLu8CWKydplKOUuniI9co6lLKNPF4Y4Tkc7b/iKv4CRQWAtT7+itpc
80O7QeEYVxnWu6UES0T2oZtiY9Mwrd+3WAVXIIHdfZrYD4FV3w99q2KbtZ1jmSiD7WHebl+ZV7q1
3ttBv5JGm9wkOo70qk3bncqL2qpl1ZGdbEYPxji61/WoPsy10uJ+xxAZ6gBb3O52GvMtfhlwBIm0
EY80Dw36eJ7QQmBVky20ZoOfV4q3SMSQPSNWhwp5W6qhhkrap6xIra2ez8HjkA7XUqlqb8SF+Gwr
ybMJr3SVKf1bM7tfrBBkeGdajONOUgjOgJbrw5YGwb60kp2rJwFPsRI3uhZWu8GpvxeYuDZmPTfL
afdJogVhAKecO/Mo649mNag3kWY8dK68yproxUqxgerwY1VqJitm2o2luN+EOxDyLUwvXeZSqTh3
TmPsmjgZH0ZeHTb/nqYP06jzLQ1C7UuGHnxdGzafmiLIRrP7a3vqN3g8DyjR2q3ZV/qxhky/qnoJ
KoKuY+SlU+bssrGb91HZ+py/Dn0cpDuAZrEXuvQfY7DjLGaZNweuvXIGaJH4eDvxHT9xu3AHFedm
mlVxH+ULc8+uq2ug3oo3DT2kicSM3hGlCG/Qu6sxrlgThuxZE71fYH53+5mFNXFdzO/tI1ycmyq2
8+/9WCDMm74kdppteu6HiPoy9Tjhxsd+gi5a59pWgNbVvRAaw82IDxdcalDJdUfe19GMzXA7Kca0
arrQ+BqUnQRnpOGoVYgBlxsnZWbqc6O4C5W+wf5cR3DyWNck8SDYc3Bt0wWT26KT3ZUOvtKLdZ2Y
rE6Fbm0oz5EyLMszTNzScleKY94MKrVZpciKWzWUPaLJKRNhzMEm6R6KRHH2bpPOh7E3nsWoyne6
CxiQgxw4zBaKBd5xI9NoNwlRAhhlndU3fet+z5X+Tovs2GvF0D40ZnE3FIpCVBm+uQkrXMoRpqmN
eoszqzyQpPDqNBRwxhhihqK1GyIy+7UO9vYb06vwB20K3pJZqzcDhaY9wlh9k5R9tLMg5q0cfMVe
ngputum/uiFVzEJ1lGv8eumLJLtiRRnG+WXRgV93BMavzMjI3krHnh7tQbFWaed8NVJTesSg2C+Q
/eK1ElgqvJIoeYIBqq7GgZhO1+ZYaRhjuR7F8hHxwpIVBHv4gySt813z80KysjZ58kPW6fukKvaD
6xb9q9H0+Gq76AbWnrmeKByBkJIaDNuYriTxa7VYSbXOjs08lzAZO8EeoQivNT3z2zRIPVjC8Os6
t3xwwK/iSXSi7h6jouPPtlW9KrPr44MZn/qGgzp0Djf2XND0V4Sl/KhS5zuzc7atYFavgfx0z3Gi
Ha3CcHfSrae1OSjxJpAWCwRlrTW1BiCPuF4KTykT/aaApughPKquEq3B8t0201UuBtcfSm0EBF99
z0K0fRB6Yu1Oyl57ZIJsxo3RGTBSrHaIsp0owmYrcpGyeDVK8bWCunYM4ThtM/aCL+pQGxOw2MzB
5yEmA1aKob0T3We945uG2DEvmJEgqgALZmwYOp65jq4KkIqzZH/0B7ubFXiU6row9NuAg4rBd1vU
IMBA7q5zdh5eRDJSGFFq00DJHutusLdp3oeP2MXbWrtmo+Xl0Gprd95b+vCDwGRr12iYyoULo4B0
5g1oJGsfFPis59F0VyyUO97cwUwEcAJy09ZZWSarUXTf+la0no5iFad9YGBoLoNVHVSsgWlJLFIB
VTKQ7Uo6WuYbLbLBqE76QwHKLKiNmyRKjOdY4KPIpOUc4ygvj0kL7DC13cdpjrZZj0mX+obYqdp7
l0VsmhKIm0kePJNxmK+ySl8HijDWIFzpXJr1ysFjcqitqdjYFfXEgrGXEySwohqgeaVSSC8W/doB
YcWUAoMSZ0wP7xnv4pxG3wYXfTGb/C28MgVeg3weS6IKkLVKoMH5EcH5tEa/kuPlZXuYtQp0gdCW
rItZuS9L8eCiDNmBy/+eFd1zKSeyeCxgTzlnFb01AT0OJNnVsl1LMWHqlWZ9rdTg1+pZ0V9wr2DV
zfL8eWzxJeP/ZLmbsP4kGsZ9o0TdD5YGhmdSYqyGjpZXctySLeN6cRnEP9JaWwNNAppCztVmzKzV
pNIGtUYneLa17KqKOnFTC7f1uqr4xQYYimfUbLRkLr1ISXVeaX87wp+n/Njlz7VI8MuKLtxWonA3
gp4NG28Hs5eSZNfkAy19qDTfuqpZ3VhO8K42Nd001PC7aEjH+2qyla3bWJpHtZGdjybdW1UmN8U4
dTe6Wnp5CVpgbuoloU+dbnSCZBTEbWhsSsOz+564d9cerhzD/lFy5iBQ46vuzG+htHa21nRXHHUn
Hka6HbJ5Hzhpv5kVZZdFvxSnQsVlNeqV1iTSr9L6Drk9mSURUyTQJA96qrqVkiNur9fGzmj7nV6a
GtmIyRFvGItooh7U1HkGpUkJMJ7fRrv7HnThe1mmjJ/SuO/aa7sMnst+Bl8zFuE3RYHl3QGJhVY6
e6FhX82u88WR5bp23XKXskCuAOKQ0wQDFv+sql0JIe8TGume0iSq13bgSOCchepNGpQDWzTlrsNv
5KzSfJxZFpKA22U1qAi6l9GWTmCzrxnB36Y6+mmkA2MkGKZVZOhNvRoEoTDQ9vKvWZnQiI5jLUds
pdPlGUsjY5NX1vZaj+oCl7DeolAdKwQ4VrpLYiWsPanDMffKtJVf9UGLvZGoTQ46snoeOifbA1To
9+ys070L1GUn3EJs5TSHx0HtrC1G06epRjhBm+DWdbrkrogV7ZcZN91xjmLrQOpN7evZlB46cla2
oMbqJ1FMtAlq/Y1zfHKdFoJDfqjeznPYe33zv+yd6W4US5r3b6VvIFFG7iGN5kPt5SoXLlMYfL6k
DIbct8g9r/79ZRnmYOiBtzXzZaRWSzQccOVSEU88y38pgqM5uOayFYZ9y9gYO5QJtIRZIJEfIzyw
6VxL2zTSRbkYvXffzPNtl5vWKhgwr8mg0iMW0sykbPyZchMGlQVQ1iljc22Eqf/WEY1D83H8hPmQ
XGSGi3BtyhsjsUXLjBkblNk96AMwLn13EllBalGHLuex/AtTPkQg6S+v4izsFlpp56RCalr1CR9f
yx7NOQotyPYs1wy3GAOBeBp+Sxx7402IadKe3HHvZnm8TNOs28zNyzURHeGIzM7XKfr4MaACCirv
vo01a0s5TNfFHOLHLpHIAPiWntxyXHMS9VQMp7GWB2Yr3qIE+bEyULJDpCdbahisLgphVAd3rHUk
2NNoVyeoZiiFGg5qW/qhSarmpi7Mr9WEQ5RMEeiivjCm6CSI7muE7rK7WPE1FrOQg0xwd0vTfqn1
mlg4RdSsksrTDr0V30UGEmBJkd0GjvtQeLLekmNXTCNZ/vUwbHKhb6H9dHDybeoZcA2zqQof5bXG
IoqaL1NRnvHCvR1xi12o0cdP1VzTaZhlV8x8mSGovOibkMdDstkx66UeDkRlW/d3zDBgUiSlTeIy
3vTs1GU7D1P0tiFGAkIBbdx96tz4E04VQPmqu6Ephn1Uj8aKMvJAiH5gMJBvkLpbU26xkvGUXTZd
3SP4Eekn+AXG1ht6WikTB6/VIAdWivsx1vZe3K6nzkmWVYVrE8XOlH+oLI3WSd/33gaRwQux895A
OJAn6pp1chUt8vploCgJG02nQYxGN12BlfCj/iYEWYwuRf4pbwp5jgONL9KzYWxU4coZzOm9J6w7
8NW4iyE2sTJrfQNi2kUuTcUMNQosKxwk3HFBdONL5odfPFGd6sk4JJ7zZAoDdcSnRmRI7Xhf1SwF
rXvRuAYWi2JgJldVnC9FXMarqeq+oqqTLFMt+SustHBdWRjN1qW2TAz0WtLJo18yoZi5ynP6AaGY
SF1inzFefKdCAvSybpUzLEv0T94iYW3caOT15WIIgIn3HYV5V42Kf8RJXnYJjjZ6Wa3zesjVKmzc
RV85hxJvLYVYO0KnOAUPSdpu6OQEsBJahEwm4Vac0GPVHhn2Q9DEBksumLqofZRW2O0S1ZpFUQtl
o9iH2peHKOTkNBfNcrJ6k3k14s1KS3q1NDF0RsOUOmEkfBhttIktKSpjgXo+zjQlfQeE7/Vjy4jh
U52gkdng0ChruhaLayP6f7tnv/1SzKap9X/MH/yZ5II4Fzb/+fqP9cufQRrNHfBXf1hf297n9osa
77/UiGn953+8YJLmf/n/+5ffmud/6sbPc57fdeNP7Zfu6R+7p6yssfX78qon//Kz3+1f9TcOcMdr
N95g0vNdUtl4Y9tQq5iqkh7Mjfm/+/H2G4hBYDGlawqAE6b4ux9vvEHakX9Ok/9KpviXvF/nOdIP
zfgXTWXQijN6nfHuz9gTdvwQcChMuyQnvpkTWDvDCf4wyv1lmDULN8PjhlXFc/6C0mqKTiulZEza
JrhiD249rUIXwV7kFJv1D9/AP8GdzeiGn58HSJjnwopkUP3zrLTIfMwmAmQChy5CiC2NkgPUNp/e
X0kqHkTNDqY3vuqTbaFEOhZ/uPwvr5Moh1cB88EZTsuIhdv7AQRF78Wze8eodmifXxAC/uChyvn7
J5w/4tUTzpewoWpI9Jh/5QIopY2t7otqZ4v+MtjmA4KIYNVB76PeUn35/cWgAP16OehVnm0BWrmi
V14/kRlUFrORut5ZPe5NQZKJErlFLbtJbD+7SeloWn5fMfkIqkZHaog8blEhCqYWWYLMw6om6V+4
RiBQ8MWMdk+pJzGWKTrJKZumAbiMWsb5wqhECXICHw6F//aeFMT8ZMT9Nujq5mtuechPqkY3UPOU
mKaPss2Qc87NEwMkiQdfYq5afRwexhhfwcgJ+gCMtosmjAWE+eLYDE3xRCmwH1Pm2Q8wabMbXBkc
m7yrsyjT2qAJTi0eh4sgk/6q8FpAehQNm66dpj0J7y05TQdcMvtquel9EVmf6ZidG1Wg3QnF/qbU
h7+CziJ5x9gELUc+Exu6aZWUU7VNKhvNrlwgURP3X1Qoq72LDxVQXW0VyUKtLQN/pL7ondNAE2Mp
Nce/MQLzwcWA9SYOo2ZZ1TRZ0QjD116TlyGvo9Uo4vg0ySq4NA7jhNZLlrrsgpVbBJQyvd9Buk79
dawP4W1eYzgSklz4HgMUO9CdZN3TCx1BTI7IujZkBAODMVdeKrfzViEs9aXh4TlfXoWH8lL4Apcl
pZz3Vu5qH8KkU2/x8eBzvGEwLtBTukOqonanm0z/I6XQmzUwYD6gJaxuC/wO8c/BfDXraf1VWRXf
VQWignGPlFg3tsami1L9wSpwrBu7aiAniYz2sY10JgloaYmjBpH4EoXVtM4jxCt9J7NWyBLTeesj
IfeTpvwjjkbqXE65ustUffSZcz3CQWwuFm2KHdmAuBWD6cDhZy1wpkabtsmHbZ6Zj2GibFLZiFIy
ds1hZ9WRPOtOEG9xvlKzwGZx16bjyqjb8TYYirJaSkwcN2iPVY+FYyPvFzkldoODjeuOtNoDbn4Y
oUyhcxe59Qal7iJb+A3gZimCv/BKCmn72h+AwN9YmV+RF/VnjALhntRYQXWxtrXogRyamqQsCrsa
7ZSgP2s+amGGGQFb0st0N1Jf7u2yrg4jA3rM4QK7eJuNkPBY0ejRLFDN0s+mX41PtVboy5RNc0SO
UUPK3DG25iBJz1IN5GgMenOT+JW7qvSKqwXJrF0oNSTJCjytNn4ZjjeD5vmPXtKAWPUCwFW+3x+G
OI6RBm/7pYMu37bu0NXLkgwVP0tnsOW3wxKTPwlIJe1vJiOcxdlMb+PHjsTEooipTjD9cdzwyfTN
D1JMTEyaRr+HWqLvjM78izHhEdmAALlt3VoIlzdNtXvTWEWLkHCi8Lihp+9jsEJ9I2ZjuvhWqyvK
1spPV3k1PUcYdHoLBHDGhecH3d7XghZoin6myt80A4JVcNrjRYGU9XbClGIJeK16r4TmZoSnXgOA
oVAUNArzqe6g1hdh6azrYVOVgXmx7VIuc5GofJ+7XX3XaqX5BJrH20dZb9IVCtPl0IV4J4ak9+TI
5XTy06QxqITL8X0hvPRIQJr2YpA9PqP2oypAuxvS0xa95xfLtPRJ+PXwGKDEG3IAMMHTu2YRzB5D
aSbyU515+7Qz3icZUveGL6jjPHVjoU/JZE3zV36iebeozQINlmiVV/XabQ3rCaXo8lPcmt3b0iKJ
Xtgpe4+Q4LyNxng44sGQ7p0MPR/TQ8oNpHr/sRiQBZhNjokkMh6Ri3bYQHQKhvirjLX0g0DI+OK7
k3U2JySjzVSKpUizuF7AzzW3bho2aydnfQmgM89ZNmpvE1iBvOZ8mSg3frBDYNWjjOgkVUiqgQ7A
6TaG5rlOvSrdtpNrHVMz6hH1KafubYZk946GzKzN7n6GUIU4aSf53ivfjilzPBcKBnYDOb2xtTKw
xXW7MdqBoKYodGQIgb4oDgWMsJ3d2PZbJ4JmhxpwgI/sOguicZuOIa+/C4f3gsi1MizpbXhJ6cXE
IxVdb1GmC61JjHdW5awdOFsfoMxbfw2dE54crF4/1Lm5Kigao0WM3cGpFWVDtxOIf8MIfmcllK+g
B7QVh+fXPKkNrC8V5nSBX+85H/t9h7oq6oQD5LgDJdBoIB2T1u1LXvG/ncDfRp9VURdfm9cp+zUN
/zuf/z+U5s+4lh+Sol8wNys6LriFFf94/vIPXMTa7FP0Cn7z8vPfM30MVPAHhbzoISU0Z2p/Z/vu
G2CDpIbwyZxZoervbN/03qD/TwYMIAawn+vwV9/QN/yVB3kJzhsiTNQK/NX3iudbNkyx9N+yMn5B
etHksXX0MZHLsU0HOs/rbG5EpRcgyaAjIUtrM/iaBtpbcDR7LDNm49BdFuk3tY7Vr99+FIm2iM0/
pa9XUbUf89f5FkwIwCYCSNbMWnp9CwUs1dKjf7gr1KifWu8dZzdos7YuyRZ0TKUQ7FpYKSK4JWcv
ePJ83RuPVod4cLjKSy241efxQuHRR0sWpStOVUjVYtndQlD/a8wVFnr5ebZaiwqEOhlZ0AmIMWGb
fztaODJgN1dPxTbKYH9r69GWAELgqXDkOcdK73JUDvWmaBnz1SYu4EkL6DKHd4emCqsBzJ9HasfR
ZjA3IZ9dYJd+thoegKHJImLYZdtMR83GrJFROVpae07DvF3TgEX7VDZnRz4K6Od14D5NNXeQxexv
ByVVh1ZdJZGhDddtka46ugeqTe4Hzb/EVa/WCQOtrin/aqWhb6O0vQtq9xCL/NOEWlAT081x+nSL
JyQdNkxJFvQXP2cDo5Ek9rCq1fvPiOKsAqetj3nd2zhLlcvSqbkY6vaJiRsvAOrrZvl3WPlj94Dd
/ru48tI9uPmi6i/j69bB9Qe/BxSTgAL/EvYEuOMr+u6/2gc27QMyJRfzHZ0OGKHmO5pPvIHj5TKN
n+tE15zRo3/HE/g5AMb5G92a6a3/Sjyh5fBTecjcBOlLJPdg9LjYaPwUUIwKtXmTVthOdhjtLnNl
NusxKFRyCP3OPgy6qrp3gY0GeaFHYbvvorw5hyU+5axJgX68wjocr4tZ3h9/CBPIhUL3uxwwtAEO
E52ZFuv0ZJFbCmRF7jJo/SkgiJkrxtD+ZTBy+yP5xFMqqGT4qAsEPfsdGq3TuVbyUhBElimSD9ai
wMsOs0gBUgmV4+m2xecE2ha0CAAfKKU3ZaN/lInAllLTIuM+z/vkplb0PovMi+jC84O9g+w6AILh
lA0FnU9NiHt/ggyQMeD6WiNPqy/KwkTkuMsmtQ+6GGQOLLXyyeyYpE89AjmThTLB9UUlE87NM2Cc
7z9aalrNT/eQb/d2oiZvy/EC4zvGrWCiQb4EM8gP1nZfYx2Tz+1mJ5OZ/NDFUxUs89TTEWFtplun
xBEBFjUARh0UY9PXat9paCBMwoPyAI5g3NRRI6EZFqC4w0YqZoxRhJRxj+I7MwSP4tooA+2xbU37
ndfEGQO61hRHWMlS3/a2wFUjSZlidEErPqpsrs6TQefT0iwc3nplqn2dgHUvBxOZL2x9w2eNLOxU
MiLeXu+vnu+KlY1qUMyve4P+er64mllCustxSVB4ZLQtloeFh81iVPCSrwYd+dQB63ebyCAfFi1O
oG2DtejRMfww3PmpSKadw5FubkLbZSZhTnMdE/scGrlW4AZhFftOWaTfwNLIwaIAKCCYP2cjyhEz
IJYKjaomYy0AZbiJW7wquDpD/Lq2ozWWwPa7ApvWB4Xg2LuwVOPHqgzro8cM/xJPnbdhtqWcFRWu
eZNjTHDwKyv8ALnPxJQE6gK9sGjpOTGjiaShLdAB1ljGE14e9mQAh7d1aS0SuwIqAR7QmWFJ0+OU
9+PWm20p0tQwv/YO+CgE2LOsWAhzGsJVYKBavZGx3oQYPxR8FhK85cYpmJ8bILU7vuFFpwo3xp87
qe99vJsxX+6TpUluupoa3b/NnCwC4hn03haxAbFRaWg+pLQVtpk3aMUiceYB/gADwIPZp9fvmsL6
iCUvU05b/4CPy4gzdFehpR0DAZjWXZLeZgE+TctaOIgbeRPQO9coly2qvjeBD+8BnAA609OUFne1
M2XnWjMdJFfG7A6vQnHTBjlG66As1hn98Rlg0awBsE836KIkuAIYvbnsU9t8P8Djx65mBLTgK7Bx
/dBjglQnbAwjj7ql2/vJJm+6YW0UDQNx3Y+nZdvX2rYqzfq2NWX8dvCwos613r5r7ADoTNhxhOpu
rbf0hFI/xmNGUnvICknjftDdj92kRbe+EMHnUcUxiO1ir0a++qmU2DjCH4DTKQqAKWNsOhjQ8zNP
UyXZ9FqsACdhkV69q5gfxOu+E5z5YQfoU0sQqhvsUV9PcRVCJMbPd9LL4kFz7HFrVK5urE3sj4GK
4pKkrfNxEvg2pg0ztDDHrbLNmRL3BAqxaNNeX3UOnvc9UP5zOEz1B8nzm3vLn3DaQrtsFkafAnxI
fcCV2ui00yLpKfEXGSUTz1+1LZmXW4ilm5dqqVIjvDhuoE+07xizGPj4HjpyD8w3VUTqhZVVRK1f
1kslu2Eb6kG+RHDqqZj0aq2i0dgXNBlOxdhqlyRhkrhoMYDbyH6IGajnaF8vGdGoO+UlAM5yWlFY
VE5nw+mISrXT+o/XyFIljf9VDllykxazm4zAwORlF5UOQWuYiFEKpy5U33XCajfPpBfuyAmjCiff
Dhh57sucUTPboTfuhT1fCD/WYQVymztJ8X667fUeZ4yw12R+gk8+nsABFOOqKOAY1W0+3SoPr6h/
J0zXoc0fEibThjL+u4TpwxNjljxoivzHdOnbj31Ll5CSeEMKTg2B2qQJtIh85du0BTGNN5DEv1dl
31Ml+UbX0byimW6jpf1q0EJ+ZaGvSFE2a/zBzfhXUiWysR/a9hbMCedFmBjBMgfKxk9lz4Q3SqvV
LepAJCnTMo+G9qxgExHf+6r+gwbs/GF/11jXi6EYNvMCJfKe6JW+rrECe7Dwp8a2L9TG8jG3CuMy
4lfwkESNchaIzZSPge5aT7KL1e6H7+Rbyfkj8f+fXnpWpvRm3V5e6utLR1oimFIL6zzJgUtLpeGa
M/YIlLutg16aNzAnrnWFTW7Nmfwnmu3r6cj85FSEcEqQFYG08usAxow4MeLUPKeZlnDMal0DYgTU
SnkTFfPlhszz/qAG8JPK2LeLslQs4Qry7p+HTjhNgboppXG2cS6+5EjW7o0M39wNFBj5UGJYf7Qi
k4u3ooWyF0JfeCZAYoyjObyHCkjCtnSDeNjVmgr89QT36onZD1BSH/M9cehKfxSraCo0GmVgFcPV
gOqP+QeVj9e5/MtjQHq3IQah1GZaP+XyXu+ZLSIWxhklDdZKmyJpmeLYsfFooF3SCHm2IYF08vsF
83pi9+2qku0BK4gL/yzCTniGbGMrcY5FJy65NiHz6ObhVz0eqvMopuGejimGWS5W2kh4t9H299f/
dWMyYkVG2HVgJv2qVIEzY55UOOqcHWah95hHlo9Ml4a7oKvEH8jLgnj2077kWi9aYVyQZPf15sBz
BvMQvRVnFEGHe/BRtNw77B5ToEBm/QzvxnrqdGfenXqWLUu3Z7Ncvc5ijKv+8HX/swdHz4VoKVzb
/GXVGhhTykr3dVBiFZvEcv20OBokvh0GVrhm/f41/7NN4s600ev/UL6kJv1xNEpvRo80szPOqkZ4
Nx/xw1pazFEOrasXh0zF1t4EQXWoqohVjj2pOGWdpA4cY6H1ixkAeNCcbrgPKnsI1gkSm0fUNSTE
I3zfwpC8k0+N2WW2h0IzREm9TTe/fwiq41++wLncRimUowKY1k9bJE4Dv/VGKfADifVqA0xd7a7r
ZsAL9VGpTFumXk/cG3mBmdfLdYAtOFSsEaHqcswShkQJkn5bWDupAjmj18+e0of739/nP7tNqn4P
8XZuFg3J1+9aG6BBoC4jzjYO4xGzWV6zKFUJ7ccXlypVf1rZc7Ph1cqeyckIq6FWJmzdEz9fMWuo
Pxiv1Oceq5uD3WT2Ey7H8y9mHCxaffZqN53aWfiRj36s3sUhuKh+lO8i8FSQffOxeTaxvbuLdSKA
rrEJIuiqR2teE9dXVHNqOAsRhfJYd25xGJHOOlKpW3sGveI0je2f5CN5gp8fiyfhewZpYcFCBybx
+kVOXiLdKhqDc8Hxy7xvnNQqhtjxFgrQ2OxyaoR+Gbtd3KwMW8PHJOrALm1kGMC8S2dtT0zRGQ8Z
sQHqPMOtrGOQOPOY6xbfOEj1OLT5WNmuMEyTaDiRa74vtSzAJswtChCSAa6j6NHjxLrSDZ2dgYMQ
syuEOtB0jvEysjANO7d5Ex68OouPUOKLEwBjIEZeoShdSiPVPoILS96KYkw/60ktVil5QLgwRiBc
3F8XPo92MTo3mG3lq6jh/L7RJXKxC7iV5V2lh8y4h1DOXdai1lfgTT18TlxXKx/aHIP3FcY/7juY
f0yfQF9Q2CqjA6+c2QFaabTLwUs5jeF9qrRUeUvITShyTsNEDU51AezJqMZIAx0rLHgSLcbwZYdp
tCNBWFMYtUvX6gJ11nqwMouYwb3NNNxArzPDJ7a8c6nOACFLqBwrL+7lQxC2HLsJa4SEny3nFNiF
V1nYI5KTmnLtorLO3WFq81RLizQh94g2pIAE4g7s/T28MX5sdOs0XAHS1JZe7UMQhHGWukcvcZOW
k1mEwqNWyVvdLbH7wd/m1jGL6qgNSJ5tMAHOQvrT0eDt4XBQxyWy+ezBFSoWgRHqWz2K1Qp/w+DE
VEptFE3woirKx17Xp4+i9qIbo/OG1ayB8WlsimKJbBDoRGn4G4OWxl+ZrO2P6KfYi8opw2cWyvAl
oIhrFlMY5KvZILBchj7emZSJcAaF2y1ZWJlO59rPB6iso4YFoVc0z1bF+IyxdVBeNJtR36FDGDWx
blClATzhdn6BNylipGPhrjKXbg98nRG4CINpy5a+wf8LugyQNrBW0wQWoSOFZLbyoEjhQRd2jsnt
JshFr8ZqzBif6XPyM9nDfZEkvOlc64qDDmnXJNpr1lPl9S6YVPyWgLVBhX0/aGh1gdNvOBRQsGHu
60riiiyIFdHIqlyAP+QwtfKKz4CBXD5KhTL10hFImtOgL7Slritv1cue5QUDgq8eyefHmYJ4Bh1H
j2IaHevJt2mR4bhMvtrAgLgDCWs/4T8lH3rDqJ/rKbT2TusQeCzikGtlcD1ViO9exQ71lllm8vFj
ZXNzVBzFgbTOf0AnwVslI8yBJE+MS6Xb8z9CD/3YNLRNF4Qzn0kulKgAxlDDf4GnyTN1EYmPoev8
h8mFurTxbF6OMjipgeCb/AsVivjU5hUhRqLccAyqTB6lWwz3hu1wqEcaEfUaI8nhvKNvc4jCXlM7
v/Dq55kG3C6lssSlrlt+e73brG3BIZuVNdwBeyYBae1ovKuuuUiSglJ8mwPtQRG0E6d24hvpLDLD
0ejFpRMTHCwjHu/biHLDRCr/EvsGx3MDumE1ztnjaPDumWLyUGxJrpSAbXiOChZDPP+uU5ga4zNE
9qknnf3kpZyigOHq5zLltK1kUD3GSUb2O4CEvb8mChMjZMAJceo8GQP5fYzGzqOquJnB8OJndApc
3gXSGvui0vSTHrKlncLXqefTpDiyjPjujPlu86Li4AF2juA4d6THOkl4UVRyjUVf+eijrB+hGWdo
au3TiHpy6olReFc4eBVWteLOO36mQ0cXjTh8tmmPL68JTjunKskUN88vxY85n8ljLONslWIyni4t
LanihVs6rXXbw+w9hlitP4UY6aZbjh1usITePdGEyjE3BWHqf0q1kIvn1y2EHmw8bLpBzWkQJ0+z
Uv3Zs/r6GdIy31HpeyR3/BGPCQ7g3LKJbcVcqiRhFm3FKEgM8EfZO3zTp7w23T2PUxzMTnPuo7HF
H1ALU+62a6PZv4QTt5mXp52n4qQDKKEbh1+5Wscd1rwWAu3tbdkHyDtleD+TpTk5q7YNJ89co7HB
zfg2C7jBPZBfhScfQOy5F7zD8e5tKp3GrSFZI2mY2k9h1vNOhzLj+a9BIEnN4X6Mct4KuHN5hL2E
1r9kh5XOfPmsb7xlPO/6tBHlI1244iAZS+xI96td5Zt8q5FRe6uUg5z30JOCyjzyHzSmo3fDGDhP
ymvYrzpMF9zDJs1ZQSOVR6Vq7uS6Eq0BpM6hjwgBtsCPeC3ojTHEC6qgvpODb/R7r5i/oBhqChwp
2l67DLvmh6iZBgnjccLQG1gvSREkLXIgAx/vdzjP209QPMTF0DxqABlThliDJy69qXjJpoE854I4
L9PFGMny0QlKNnol+uHu+oScROTIs0IinS4Vba8F79Rr5eMkTLZoQIkaEboZNVDSXtqK/wjqi6+l
mbO0CbF/5q/z6rwem3AyWVE09M296YU8+wTc5ZgbgFPi1shWqm2pZOa3pspukKu4x5t0pebbCR2e
Iol866lsG/YrpqZ48SY522oaTX/l0prftFgJeQu7DghHUcLmMiykCVFZUzZAE5Y8tK3EH+7DyHdM
2qRutRsjO83WNv1t+35QMMuWeW/hGIjfuP1kQUaKQKj48iEfdMrWtLX2CW6+xZoZe5/eZJ3DT6dt
aFTvhG6gEZj6CS96mg8XhBfn2DegOrwtAkGQJxVhEIXYQUO9EmasiesLeIlFc+HexQZxYQ6sKmDe
sLyuXT/AeGMBq1ztBjcaP6EM5J+v6xMwur+NaQRA/Kis5NZtPZaIp7dqZ9lJdxMGo/K+LYiM/uXX
0u3ApGeqUzsMF+Q6HUv7KWDAfrmuCjitbIoE0M/JsXI2cpWLU2zP3Yak1rCzdRAfzBdMV4hE45Ro
S7cyaEIoO44mnON4IA3tF6CFysayxILetR1JhPBrFYY4CYtHYMmJix06Rb8SacDOcv2KE8ZFUGZT
lCyaNi6I9mYk3oJhmM5U6ixqXRMA75ueoH2NgFbSJNiR+i4vu8H/jOObtjFYLrdn28wHUL4YA3Ps
lyUzbvBCger8TaV5knDVzncbtw3bzKxGrhuU43CfjZaCTk2p9iCHkcTPDnhuhkYeq9uwGuQmLDUI
FF+xX3vXCXypdw0gz/AtnCu92ON/Lk5K77gLGy3viZMfutdKF/6kLo3dkoQEWiLhRJbRNi+H+Xld
2d8huOG+a70he2uY9udQ8yEXyLjeIS+rL1zF3umTIP4amDV20kbl0w+npGbSY7KBB47HOCo5kcYI
KmRDy1OSoYzOQxLjKGBHiGsDluqnYQsozcSzG/UKPCBp+IcgAvZRWca3plULAaPOzvZU9sMuFyX+
S2mJgbBfgCOSQ0q+4BiomaITwwpTtdF462GoG/2mmoP/DWpONCJhbpJTtQAgABXl6V4rDLowdNla
+IJ+r70LYgDUS5WV/FpJwUsy7Wm4owPYLzwTLytTzcG/6shxkEsb7uErDPdJ0JDhDRUKnFXPnpkL
5QQz0kNvzuaeENxyEGSK2/Mnl2aTUZAfgCTmTtG85PP8kLg92QinfinIMTldZCnXIDPhbWux/+B7
PivoWhgGjBjKmzSNQV+qhphWOIPrH+inqZ0bFvKI/Yq170spTmhpyQehNfWzMY3MBszE2lOD8b3m
jsH5qVBe3rVZQLQCHGpcZiTZ8ho3ZZwQHBnHm+uxymde2Jxvlr70jpnyomzlw7a99INVYjLM/Ldo
iHuqYgshyUmS6mvJjVbYwLrmyAy1mBOI2i7cGXYYfbE6R68Pdtmy4+DWwKRJKnnUXjIMGB6txsmc
Jdj27aFE6+6egm1oMODBbNlrW7UtmrrdpJZheNQqjf2kwzK5eJ6gZWdLohJ9Hl6JG2scG3D7qCQy
h4PF6UbnEtKxhjfjmvvSHtgPUzCHg2vKjKjfV2QLUKqQeaZvgH+73toZG2PDlcNLqNrh/RA60zG0
xuh92QYJgG8A3msAn83EANFoXZgtmW4sR6vU7pTmFDDmJpl7a1OBsjUCW/vclqb9HMt2+pKSVX4t
0qEm3e5TJHqc0aBzMZMkScqYfXr9R1ANjlq1vp9CRq7yuFpXxVAhLTJEp8gtMTqOnehDVjbBO7DB
3bDEkGRcJbWtb5HOHk/SLH24927yuahGPsnO9agmU85lcDflGhVrqgc9465GB4rAEMt5vHZn/g2J
+cOEx0CP6rcTnhdIzCPokB8nPN9+7DsgRrwBeY59DtMibELpov7XhMeVb2jiGigw0alh9uPQav4+
5rHf0JiafSkdIKBMJpiIfEPEWPr/RN/qdR8M6oeNNi3tVBNuAJC9n0ULRQcXVtcDIAZUydEyyQP7
ran68nQVS/xXunwv10LPBZnPWYwP5ODr5hTAGA0Aicg5AXr6X93Iwd9yFF4bY9Vc/fz+eq+bYdfr
0VA0DJeeItpdPzc/wTsYbC+d62WCE7PXyzm5ZdJ6agbL3OfNnKGZ11R1jp2/v/jr4cT14iCNsPSY
50o0gn56WMq2mpIYjPWk0FFAVJAMIxWdd7yOCK4Vum/of3rk143Ul6uyXkyYmfNam5fNj03rBsFk
1XtutkcqZLjDPb557vKMM1BGihGBTl/p94/5ywUhfeloAHPFeST58/gs1jWopwCXgCD7lOoe4Qz/
GpoMnqn9ZfrfY9F/jwj95b269pVHBNWMl2v83OEca6FPgT90u5YgmiwQW68N8BjAIGeRljlnbCNx
8lJcgdwxEfdVZ+cPecloArmqBF/uwK3dewS+DAQhO7ulOJrRMGDZh4+o8/xhFdhXD7e/R5t8Iy7q
mwZ7H1YSyLifhRFxr/aCOGvane0ihHnR0Fb1D3WQ0o0PCpAVkKhFfwPqYuT44CSkAsmD8Z5zjzNb
Dx3nJqoperNrFm3WpI+YN7GWat9gCjF54jREYRbedLpBmQCNkuzI0HkPVWJPYtUaNQWCpiK4oKMx
eZvrkamRYKr1NcstNfLS60jCj+a0ZVJI437yOhNdKUdNQ4dsTGXEB2Xawx19IQpLNGMTuaNroH1A
5Un695UCVYFeWlyRErv1qMGSMlCkEV9YpQPEcRGh3nPbWLKzzkM+9kcs6SmdHFTFAb9bwGqugUBd
Bw5DV9MD6hvqw6Si/TogcPPYzlXLpHTq/S6hfhw6mmFeZnZ3el3T7pUVkiXLQY/JueChPl0TLTS7
aAdlnV8+mnR07rVKI19tWo/RZGQ/2djJwoEY5fAII5oEEh1RSvxrI4UuL08KtgqOF1NvuDNztY0u
QsJR7tFjS1tSD2+iXeXP/ahW8qVNXkXfrZrsp5fZXFDTxjV729yMkLi9pRw0SsW6ozx8Wash1L92
GcIOaG+jZKD3QRbD/MPmYY2xQ1e67jvqOA19//AGG8goozbUqqxhKI4EwLqxjPADPX354JXE01WT
tFQcL2VGl9MfLGqvfKTrzOa/ttpGRacZegNo4DxiZQD1Q/Bsrp4Vpudk+2VBedSOZLedY/BK2d3l
I4x6iqD/x96ZLbdtpHv8Vc4LIIWlG8std1KrJVmyfIOSoxj70tiBpz+/ppIztpzYM+d6pmqcmZRk
kmCj8fV/jSoEgPjLGjbTgBynYx9zLliNGoFORnrQV76GLM7XX1D6vXZ6n9DZzPM2eEPidq3KwLw+
/0wXhnjNwQ7YN5b4YPBZP8ReN2zGKAh2vWpZwLG+PdwuG2syqNMwvLCw6tTrAT4BP/zkB4QbeVaD
ENJ34A2AP830ulNuW8uVX2T2dF+7ZH2CHldTOOzy1Jx1jBG/UJI2Yx5Hq/OGCamUUcantiVybT+b
PeyAIso3vONoQkFbDOgO/hr3XXhpL8H8jFt0fB1mQw3rMW2X5HacDXt8arn8eInKcti3qJpGFNlE
Uxj+YKwrM0MkJQdokah9qJ0w3k4JQSVhGcy7wME2EqvpiFuRsAc/da6lr31Cw3jADTZhe6qmB7fo
SROpcSa6tjFfc/B21y11rp9IeVf0WM4uAPdkkYsSd3cj8G606pCzfgatCgTrq0V2RrLXdDF4BrVs
fhWhYjLtCrlUtVz7TR+9qpZtEz2ddyqT2L2uzTIIV/0i5kurHAu+cCDtCuN5pA+WS/caYGwbN63R
R8mGxR2cRNhN5SaA/0IB53nho1O2XYnkVHzE6m+sk0a9lJZH5hnOOnFQo8OWjTiBRfd2oj2jrbHF
/1mxL093POZYy3ZYxgmcJTzguAAPzS3hGRK536POggKAjPxCruQA0YqsMHwkjsS6rgWHsRn/OPxI
Nr5MlR89ptJlw6zs7AHFfkr48cKNhb7ROUJqcuDRJzW/DkzqPoOwBI30K3yYxXZJyJVo+RjRznIK
X55kvpjB04Ku4XPRGAZ51rHo/aNTNIszrhn+p53TWE12QivhoHQfpEvPB7qvoA4vwbWi26ZN42Pk
Bw9eHKvHvGte5mLSu39iPeJr6jdpz3XC+sQ+L2srOQVVbX/ujRDPWh6P5lUdjN49brnM2yTDeJRO
T+KVMyqC9uj4vaBmpfF3AUrCm6kHkdotwn4sYr/eVFNLVskAtbQRM9K8lZFrI0LhhOU1JknxJbcc
fr7midV8BD+0wy+AUEnDwaUOq91CgGJO4ErWi3XWZsZlkSc9l67Aub8gQvw0ezT0JqL0b8h4MQnP
5FTtWQRarWc7bJ/JFWEWqbXAxBkJS8u0hILSHhCThIhNNguRR801st35ODupf21olKQpMOluYCvb
V4Ifg0sZSh6DmbuwD8HHQX9FJqcoXAcsJRSYiEvjyrp+w2OVa7OnpwF/z2DzbtxO87EgOEjmcs3J
FGeohsTNcZXUgn8RZyVLcHIA/1yOwgVS1Yz9XgNaczywDw4yIlbzzF/gqDTWqU+HFDyfzaaFn3y6
hVLmXpJ0Zu+9med41fDCTohIZkFZ2a/PW6CHu67ZekbEp6B6Io9vu7Gk2rivR3E59j0q8lxCIjWd
0b6WTsaTw3IaVoS9KPlCVMl02yaSfbpA9qiJqgpgGFWyx8Qwc7LZv70tq5QA8ipOmSRCw+DxdcZ7
4NQBl2d0I93A7Hum/q0lh5WAGCNBHlCK3Mwri8O0szaboHoebWTDN7YceNdJUfNZx2HhJUs0kt6d
UHXe8rRwcTliXI+pK8tXo2/Cuq6jSbinPmtTMGwl5/sQXOHZjS021rkx0suxbibQv7xPyf3rrehh
9BaMtiS4uJdioUCMfdGz7vPKME91Hxtfu0YF+7gfA0rPuYtRGhlgMvY0siz8vNFQUNCh3WoUj6cI
5Wq2azyNuEZToq+oqliFsBg81vvaJwsW721X3oeakUpTh6+pLzTP0fI1Gpbi1NDZi9nAJBPLkeDr
k6EJKjNTIMF1YrS8d53E6O9J5c1d0rDGOIr9O8yJgcujqg4WB6tNBGe8mzNygKyPqc+0HO2nsZMr
QhOmO5AmuU1MQVwbQbrJphvJVRkBE/YFGt4RUC42T5lo4munoH0yAcDe8l9MuBCapzxdagzLsbqr
fHaWbIiNT5MRJCejw1g9tJqRJwj+gMHWWs0TCVLkZ5/9ie6mpMIC0XBwIeY2XKvC+RD5bOkOQRw7
y4ysTbNYxQrgSx2roYtWUZdbd6Vgi4EOI4Q3RUW7sjImks4tsq/IG+TOH6rwECxVkaw6NVQb7sCR
jLDya9mor+Sv3gSTGI+sawaDXpk3QVebN4ihh81gFmu3nYsD/ka1ZTYO7ye3n3cpD9EN6mKyaYW4
EWYnrtCMlB/4tnkul1N+4slXYEDGA+aRybb2C3cbBflVT/PMyuFS3ZhzHSFVcHvsqrZzXQ1FWq0h
HxggJ7XPgxxP73DrFNYdk1+5tY3R/CrdUJ6cNy16YSNWR/LvEa7sA20vf0jl8oWInlt4R5LEGG8K
2nR0Xa0x4PnnCdyuZlKx2EFi7XU+i8G8LgUeU7ZxdJ1Z1VctHEJNjgC7TeI2rMhl0Jk6IeUj7e2c
jSmCe03H/vzYpnUg351KKNzgwCEBFhCa/1DQuAzkgvHEqw/1GatkjAXDazSD+PPX+eG0BjNmYVi0
EOih7nmfQB+EaAfTqqsPeelqpJt6ogdoR/BSMYH1uUIfXc7b4c9f94ejP6+LmhRdLSfTH2s1OZLn
TlpN9eHMsXYGOctFO+XTbvRi9q+qKOc7143Zi9Wgp9yfv/r3EkHOfPxH25VcbnDexFmV9U2qxtym
oCeWSxOfDDmALH5jP/gaZU89FP7kNtf8aWp905lVfWOQzm/hv5jdLzE7kmu++bZ+sMeuX5oqT8oX
7LH5/1zz5P3je+zu/Ot/YXfyN45aLjKrNy+rRjf+VGf74jdabomrR1nnIlxzWIF/YneO+xtKSVAY
6ZuObdvfumOd3/hRyGFC6zFaB/I/ysIhH+bdbRwg83LQe6GARcOGJvJ7uMfLJlUgyk4PU6dJSCug
23WztBGTuT00AZqQoTYr2DovJnyScCxxZCgMiGhbsAOs7ZHApx12nCLbVrKK1MHIK4tA1hrQyETc
hYihSBjW5hAZSV1BOGKKF8dO9Czr2SZIgpBJB5OcViKNac59fSYTClL6LoM4rJ5hvOvn2ly46Uhj
1qfF0vIvrRg3/xtWEei47KqEIFz1le3XexsleIMP1dC/4oTMW1mKnsNWjPx4unjhsdYKE1LH4Y01
P1Ik1nTXEF921MQo5FU9ec1NZJdZdapkU/knN/DQwviaXkULAh6hBRVWSVLbuhZQwTNJoj250BoA
qUnmZsiyo+ZgagLaJL7nxbNhfqrK6A/OEDsfl5Epr3S06sIxGS/dAslCZCMXw+CLgCZ1tewCZSi0
IMIfpkWGgPY1bWgJXJ3l7YlWfBBzcZ40G37svB8WWuI1R3ps6SPegLTg5aiB5tWQQWltipa29Y6L
tNgNJj61yHhNP3PqZ863fHbKlJhw6Il1oFdJ1yxjj5khY8ryhxBicUxIag2T4ehUQXYs9ejOA1Nf
T4L09DQ8FeAerGv+zdsXCrnA0Bhpgtru9Td8nhr5Stv2EyoSVCPjWe09ZWTgbMwWfcMHUC4+QnVW
t9ZMI8TstjnHLZn3XJcxNXiP8WToGWcWhlzT8ca5UqHCJAZYh0I8NW4rnB3OA2xcw7h8jUMtjMPr
DFycj3fd0srdTJmagA0HmMGIln7wBoET7UzioTm3H0qGlOfzeRDakYWeka4a7hgD+JuW0OZPHga8
t1gvorOYICbWgPSfbmA12E3LNxs4HaTq+ZgIwI/UJfc8HtJ11LL4DJv5Nxxsbj1vrLtXj+jqaGt2
yEziUXETesHEF1wBQtukpSJyQAIJ73kqyfgDbA9wE22B21hvFrflZVWDedInGTpHIx0YvOfR4X0n
S8+8WmhVgQN1iIJmLFgxodUjwWaSirblounpQa8T0CzQMj3Y+w75eYXswcmslr/sTPQDeaEn1MT7
PCDwOR+UiSkMH89L+DxHzxkK1krf7GdZUuhytB4dLbca7Wi+nejTvC0W0EcRp1onAkz7+HbW6iDX
nXWd+xok0yrpt6f+m6ZMs4puomfu8xyktHYnsRL1fOZalaxxCaBUQyYwVuhaNLy4qjko44VUUbHO
G60iO0s8FmJ+SCSV40CQDmoWz0RTm7RawaDOIBbZYSwwQwshIdS4PmeI7nz8m82FHQSs1jmeqdZR
q9oWRdbtihYq/oaKDHgOB4YP8th7bezcpmqIvA3e+pn9lNqtjZnX3sGVjbl7O46qyeDwHZPLP1UZ
68ehhnfcLS2M45aQdO4w4FHeEEcZJAB2NcZ3czvVV1HaB9tkVpwNZ+5lXdF09MsM8VFh5fw9pOch
BckY/tIOR4yptdAdnCtXkLPZXQ1bTctEnKnnzESrE5DDsw+72H448ytulo/hzo8BOu7bIAByAQtA
FLPwgacsY0UZgc0XlduAoqGJtPYUVR6HIacsYNuLMCUfU2ube2FzdBq0LiLX4pg2sdmaaeFjTWGJ
ZIHP7sLX2rQon0zq3MBhS63O6lEH0FcwQmY2pI6vCrNivVgt9EBVskpHvNLu6szrJlVgPRTQNMiV
ixr9yhDoeZGA3Wo+iVTPxTb5Iq9RhoIliSWrmzriB0evPSKHrfRC1ChSessDVz+veYGc4uyk4V1C
H/NnT33i9VnnJ3EY8DnPQsVhtFT3YVAS3wi8KvsbZ0F0VrGj12Mwax2bQu1lOAtf5NuWlrYWQz3n
PpYSBURNTx5Fq4yVIk6r2daWYd0Kl7srz1FZ4Nrk8jrMnuc7rhh88TiW3WStJyWbeHfeWasq5sQ+
olN+tBJSEB7HKJqzJzk67BO50LuUNYzJXsRw5YFWGKa9Kj5YcW+DJpSvZTwFx6au9cNAmfrhHGpS
/Cw2HBctXMuZH0AeMCdbqymOS4uz/BzPB7Yfp0AnE/WMEKuIaGYLqeESXBTAd2iuvRBkqiFbKv+w
pPkfmCLwUaNSM6LHs6yy7Di4najH0aoejYlX3JMkS7LFgH+OtkzXjmrc16osHlEoNacgpKR9XM3+
ODGHOM0D4++xCvSDiB6D/AH1ek3cfe/fWqVHtEfYDM6uURhNFVrTa9ih6oKgxWg9+FH8MfEUKO1c
hp9VZ28NGz1zixZ83XTeGqMO98CqL6zCGA8d7URt3NeICgLigG7NWFTrIOieSgXgRSLVzsDWfluL
YZUWVDjY+BSeZhAgg+dEVbjh0bKqgl015Q6n/m2zgDrbmxpWcWO79kJxBfQN4m0l0nVd2cXBshTZ
HomoKWcQmbPLSnsgNzNZdmaP4UPS3kM6uzeilsEfT1Lr7BLqfAh4GtML2/Zy4vLHwUXniOXGnzrv
1KK//OAlkzokk0EGeDFaH4U1VFeG6ZY3yZL5J88OWb0Wp1439qtt5Ke1zheZoFgyr78gF9u8goky
nVVryOklF1X6cfaKjyIl3PsyV634oDKqONCcjP5aLE3Acd4ZvrYwB19iH4dxOwacaVhkW0UzwcbH
QkzrQBoczEENmxlnCexfPdFfI1IIOqdNr/wmRm3O9XJf084vd0s/hjzHExO7yfiR+lhahBKv2Xvh
+Bl2BOl46n2J1DTfxXIGQyaTfOdkHkELnWw+tCaXlXoadyunYvodWd8DniMyE8e2vfKTePlQLLNc
V15f7CqivvdhMBALFyRiG6n2QQU9IXqNy2S0bQtVXXVLyBZF9veagqN6GzE3nHqUjyeITeMgg6o9
ZkEvLiuH4iQuWolRXGHZdfHpT0r5W4O8fCBG1yC2schuhUqJtPNPxpJZNzwEZkY+Um8juLNjTlj9
h4gobqd0yoNtUNHs6yeEM9PcMkWUnMiMLwxBv/Hckg25IYIpuFpS+aFPqGfpytK8y0g8uMQb0X20
J9u4pHsuJ9ze9/g9Ip/dL92Qk5IW2jaZY1OpyJ7uqk8p47sGO4uBWKcCFNxugDG80TGuTQpp1jx5
vU3mi13vEameVllxHE3PezGyAixJo3kWFQbroWnanUH7EIVX3mhS9dD1ezPE2yDhCdds/tFmIb2Q
bqO4Ow6lfK1jmgftztLQuJnr3co6zmnjvIQNQbSbsGqnTxg+t0zXDZNgYpbors0MTa1wH9DtoSiP
CA7YEqEHjZLY3gHAxtnTKDJvWptELzlSInEZ9wZJdbXTo8thI+G4Tde9NO+occitbSTzZmYWJ946
vUtCC5WmlRYiP3hLO0SvbP7RLk7hUiBUa+LvB0LtoxhVHao+J9x3bmywMTWJSzt2Pz4apF7hR3Cx
EhAIYMWbpu44gcRq67lNdZW03BeJ042PRPDnx8WF7Qmg8HYLjX+45jXHkHoJcrfc/DhGk88Sp9da
GKeEfMeBgOe+SILfMYxGWiF/jbG/fdINONjO/Cs3K8FJmQbui94m9WFs3WZFv0PYnTIFyPjUunVv
or4ijeFkKGuxac5x0mDnBA7iNvhRg8kp4uAW3oRdMDLNEm+5mtCu+c+hytHKh2mqrQzGOJuwQNKC
2dh7yJPpZLZzQZZy1BrmSOSJNHvn2Y8Lnrq6ZsqllMJ3oh3pBbK4UECmakcIHgitKQsI0KGxgfpl
zwwaNzHTVjm2DCLuIHg2JUDI88nUDsqzOB9Ml3JTpYW55PTVq29O/b/0/VI2ZxF7IuiusFGBcIx+
p88gWhLcrUtSnAUB8HlRkYLytAhynT4JfEaKxomAaaSCBMQfRFPOr3ycP2ZbIQrBAMQb8XyHd6Ex
um9QojF2rWqxu+ggMeBoj0sL7toHVmhfW0YbRwybYb1PnCSOLro6XMot0UfhdVQCbaO/RWUNH/ur
tur3wBnvRmsCJZgguMYPApLS6UMCIER0eDO2Tjz9YStpuWIiQ1pIigmTT18sDEckV9VvSrN/Vne8
l5O8vbzLW8DUzcV5ZwQssX31JZazg5xxbkAlq5m0ulb5RcoXEs+Sqh0H3+9D5oXG0dJsUClyQaID
BIR9I9yZGISVmXVRfOj0CbpWUZl+PVP6Y6l1pT9fRX/zJSL5sIBSwftgm98LboYgwiRK2CO9PgPR
OTC2fauFJlraib5ArZHs0qU2teqFBpP5TnVgFSrmLJ9UU3NXlOoX2KOlMZ9vod3AcpmBBMkBwqOv
8PyOv1lWhlTGgtw3JhcHI83qrEQ4+xVaIB5KO86E09kchGgFCaXWwZYjUom91fBIRthc6zMYV/bn
l8r5uzfmQke4rg/m/AMq6kHeE7Cr4kPtRkyoJAWSXrcKsGZ4E1OR05b3NVn74ojTiB1jwi+UnQZh
D3e9GAIcU1rmYJoElqzI9mUutjqOsUbCIYqabcb3ROst8lCbzhuN9aA24M42MDgymsJ6Eb0PHvj6
digl63K66xeNApRzjV4/1HIIsommWz3HvZwtxSU+myxbUaDDCejnl8N+D43zPXnkNLgWuIGgbfzd
BhRbBkZN+Pi9E0v2QLtakCH4vT7qnI0AZ70GiqTBuC9tzVVPRczbmpN+uZ8Cl6sVOdju1nIx6DDJ
Bf+Ti8WfE4ULEfV9HCkdWyPNIy0L02U/QtUfqggEDGsRLoEtjvHmsMxaHibtDPDGzWYoC58Dwev5
w/4Xjf41Gq239X8uSN28ZLSj/iMWrX/5Tyw6AFV25fm+cXhw2Rakw19JIab47Uw2mLbu3v0ul13H
hZhI8wQsj4kgkVX2l45U/hawPzjkcts8f9ht/5O4EHHuaf/XvqMzxIVDgIYNo6STUd6HSiCErFt0
7PblgrwjWvZJG80dwdS2uSrm9spA/YULDN56NfgyVSuA8uUZBM0ltjmxDu1QG5ch7x25ulFgR1UV
Ib1Le1VF5SFunP7kq9HbiDxwL6q+NO5V2ZLsXUYkAyc+k58o3PuBcwfkatBBo9O6t7dqVa0KTTy7
bTtzjFusnQ0sW1LqFTr7VAXhmvdNr52MDlkSY4gtmhMqdgw9KvwwLupmaquN3mdXoqitg2pJxcLi
mq293D1ZgqjaPgs20N2vPWDtpk/rdl0MTbpucIhfhU0UbcfO3HDqwnZB0JDKyU9kvLJ2IFHLXlYU
cpWRvTdKWT4F85Bu21rHW+Vim0/NTZPNYsuO3b00dgceipl1XUssLk4Bn28VFs7DWQnOBX5wmNs+
uaMGssI8S7N3ndlkplUzIGtdD4eoS2+aOTCxImcL1CpdEsxh7KVm7WxjUzpgvJhzx6Kf8Afm7YkT
2VVsMf8xm94FZjFuu9DbB0V/qIUOis5t/C9kga8Fx0n6Qkz24pSA2Xh+lN1AvFKnP0SddZuuxz2V
z320bqThwp/3X4qWFPRpIoa8tJKLGg3BGlvItlq8nZGQAyYXVW76jCNVwgN4paR7CChc7EiNXvuZ
jd5/CY1HeuurFcdKuW0BWVdOTwOKLaj7Iq9vPtpMMg90pS3H1vKHjeeNakcyiNzZrcHZYTLFpkTF
gZUGKr53BfZxGnACK/1MBaS4wMlzBFigM0o6atO3zUhdXbSHNPRIt+XokufGNkvVQ9W6j/60XKY2
2ZrR4IqdUXK0Raga7726eFlk+jlVndinVdiAfo/llixi46Ts4A8BcrvpKKTdaAsdmXMrd2RJ+E30
IahSMpwjgqo4AFG+GnVAHhYhFG1urqxOHpFlWp9nsVjrrGkvJiP7ssxiom7cr7cpBp2DLAFOl4XG
GiNnLSR4DzZeVItDvIh+KzDBrUEw1Sazmk9G25FQ703hBvUHnSLVrPaWzzdYOYHYueQC7mjZ/NjQ
tnCFerPYOf6XKGjN0xThDJK1azzQ4E5TJwl3YuPlSXJXDDScli1BZ6SBzPs6CZoHs6RaCKF8dreg
mN+07XJF9l2+89NsROsVu7uFw8+GBjlvW04WZKltmLcw45RELlmx5YkXr2mNtekucUjA9lL3aHGU
pTfZHw6wNsdODvYFx5N+YwDMf+xJKd71PkVqNhDH2o2CkdK6Qq1MWTHsyNT8SC+zueoMy+XOVcuu
i2tvjbkDtmTJyvuMQsXbkBPVyQISkcQDuDEchpHFW4JhR+LlKD6myygj5KzNdrzV/tIj6Z8fNC5L
9FJ7Sn2uAYC+JCQsr9OSE+GgPEImeLRvvIXrWcNm4PzJaVNyzK9TGPubaazkqR4WYBu3u6c75shc
7J78xQMXbuSdi9h2C8tT0Wg0KUp1c3cjEF2SSRv83nf5XQKtBUNwmxO1QMhZYu2JLPijEMu8y5vl
AnzsMhn5+dYr9whNNEZRljsvMhq8e229mbV6ATevv7JE8qKqCJu5D5JMtvoBh1+0yjNP53333Rrq
f8ZzWtmbplQsqchtrmbb2/WF/RIorX1JCCgbilbeh3YcrQsv2OrCKJNbbT8J9ceAc56OmzmkGSol
gTy3rFPo59kuzYmhyGbIjrnLaszwhX9AV3ZT5fZn120v00hQzyunR39sPWZIt1vns+MeaawsH4Jg
eMrDBjNo7f3hxuNI+Dq9BGOUP9hWf+GJrrmufZucJaoPJIEZcDvuCsXobR4jAAyd2F+HSn1tGqoB
k4BqUbn01V6IPtmEck63auzyS9goGnEmPJDSCYNDTjVE68Sfgxl53yzmQ5WX1sXikp492LPadX4O
zuPziuWyPAAYJ7cUw9KOyENoMsKJLDsCyDMryndNL+XKLOS9ZsQQwqrkYlbtMWoU6XmDYyDFodMJ
ib+5iQvlPufZ9GkM+/7gzXS79TYUW5THux4X9X4qJ2MHdQTAQkjNTZejm448/EhC6DdODaxC/dOh
O6bj8K4iu2ZLL99uUgkCbboajlZsPPUBfVbKmF6dhJo6J+/7oz8sOKiTpNkSbuoe2H+TE9WC1GAY
7HKjD7fXN36BKst29sniyF0E5ERdU40dnpikfeSlT+OQSNoQfDK/2osWzfcKzPWrY9TeCYdfqOGm
ZSVq19rJCjuXJQrz5NdQahUFj0hSq3DXALtsKH1bnPILOsGy+yiSLqRpAdBNBeVhgtcT9XrqlF+N
jyhzCupVU7TCKU5AVl/hU/zYBHT4kieV6ZsMyaFsnYOyq2TAW1UT1/nR6TlDEh4xz9jbo61ssUQD
caqlHpOMBvVQ3jmC4MfmmWCYcilPjTO0XrBOKy3HIck0R7iVr4glXJrm6r8j9r8Tw6cBHFCCfx6x
b+Kk+k7i8fYLf47VvvmbBPIgU49YYC3IQDzyL4mHT0Aah3v/fQC6sH5DdGGDU1ieyz/Qcfw1VhOA
jiDD5FTnoKbztMvpXeD5TwPQ3ys8PHLxfPpztAsMG8l7uwuG1miISymPKLTqcGOnS3YXU7BwkkIM
a2eW7ROJRcuOCWrZYWIPTz6JlM88mKePskR7Idy0fTLRYj9FaLx+4f55jxbx7mxOF5I3aOuM9Hd2
o4As1NAaA3FMB1G9yFhMOn2n1GXmQA8qyed9UJtME3VFoPE33+LfAHhAZO+QDh/XGs4qfSoiu+Us
wfkWQAtjthG3T9QxjMJPBSEJUG19ElxlAZGZG7eW3iVNQaXLZXK9i0kEyUf6vZPP01Iur15PQ+mm
xth/inJKfzO3z/ddTnz5Fn2o+8FjiprXE2j4EZdvd2nVTr1jVqZdl2ZYbGQF+zRi9+ImtmdsCR5S
5rXpA8ASiYzjoe+XgrQa5Kpq5XQuM3Xq2s80YtDGAatNR6+PXwo19ha9Un9HEGoJWSFKeOvO8bNd
hCo6XiOggz9LhPlk0KOBFcd76KelIX1jUTyDPbcuKR8FozMoZ0bZWjnDYQbxWGfG4qxSwHmy4b1x
UCsaQuI1AW6EENnT/KlMtWzeaAPrUo4pQ18zd09EKZAZnZiEsK6oAZkGrNM+kLeTzTuaeN39FJAr
bAh7bFdk46k7zaR8QD2fWJs0UiatmDhzK2i7ZuPDSG7H3mmS3YDHbl4l3Ep3EzUsJN4q5eI0gsx8
sPoq3padN/ZHkthySu7ssrubkp4xz3LGNqSkxjJ3MMOhvyrDDqXLSrpQrFvOmLp9tDEZTKLEHsll
AfmH7aaLtiaU58AcaBuk1ICOj1J+8tLZ38bSLW+zspl2iKRsYHMJNiSajqc2MRTWjuogoo06InVn
ePH9Yvs4I2J72GVmsgu6YdhwpwZ0/HrF3YJDB/NJ1aenJfXTjS87j/wTxI5LYS7bIK87oh8aouo7
UF5K/FIbgJxH/sQgz+l1T1C1dREa/nQKfAu/RKqB+jHmIZR7Mv5DjOZABhb9POTbecUfgEm67XRR
5FzJpKTIj9p1yraHheQJ16PhfMO9d4/XAhMJIWU9+uo0LNzxnuLwZKqJ/CmrYR2iOorW6RRSHeXX
XfZapmBf/qpr0r1tVuMrioNC17bHBQm0dVlDGLYqaJIX+o5y6sBLYKabtm3C09IvzjE3nXT4pG1e
weUs7eplQX/b07LeTw13hTK634mbTHMaWztF2Q0ZzMm2o7vT2FZ0O11hWyIJoDW9ztr2A3GK97NT
zfOBYGaE3EZYatq9bIgaanqMTJ/R2DTIzPSBGbhVkqYRjZl5WOBaeRR05WUTj0m9UczGL3i7dW36
nLPUJ/ITkLZkd6QL6s0QCpxqw6S8SZfeu7Z7MnPWGNh5tUZ/tjkO5X0TLtYIzdmGGn4U7VOXuKlY
NcnAu+fgsxywci+HpBpr2DqJSH6wQSoDOcDmxSM38raF6zVWvTn1X8yUSZKe7Eaa10GIpAZzVV29
oJvg+Ad1T6iw3spBAbhOAlpz26XnpHKjG3D52ctj3pKTUa2z0Vmydk9kS0h2CU8Ca36RuOrN+uRT
wss/MmxUgBj5bDEhU066jMOnMprypCUrXpYv/dwVLJ1maS+qZnGvVWvxjqGBKmM39tAiK2E09V75
dn6DzAqbFNEhNt44K51gIiOg9qrixkoY028I4lDFGglfJTdEPwxHml86G7FWFxeXBV7DlC1xGVm7
RY0AEWfwcC1UQ60oA2HYb8q28T5DuVGzy8XJgnUeUTJNpZk7myTwzH4DGuONz5VlVNexOwckdblp
tQp9kzQEONBtNrbVl9bqPpJk7x7JzEmlTgQfP/Ru7uQbg3r3Ye+jrqCOiewD+PYK5EfINNxZZHtf
xc4QQqEac3kZM88/2CgZXEbBXv4usdGBC1NcuavGbJvalbGsczT7lwKz3kUYDzFtleQdrZgt8+Ok
/FpSMNZYF46Rd8cAFtYjLiYkPJrnzMJHDuYNreDoxHEWeDYmyJauJ7SPNLjOnVfO+3J0Zna/wSVw
jX08WstIit0UsuG3hdM+/Xdw/HcGR+YVPU398+D4lLS/V9TSfR/f/PZbf02PLm03hMDST/N/yOuf
02Ng/4YIGBdmwGBCFKPWDv9l7vd+M0Fchc9MJ859F/83PQobc79D9znhzswm9PL8J9Pj92wakGwg
sfabNmQQgLH7Xn1vW2ac8YRz36KkzpZwaZEFsswzfEbXEGz2zQX6m5ns717Qw02AvV/SQGBxfb+d
yDI+NVtaIS8caQPzaMUSsf74hqnCOkR4t38RUPv9dPz2AaFQuF5w4TR6vKMLgxQdM40i4sKrYvcl
1cFh5yiqVg6/omu/H3XPL8VXzXeNx930zPc+bh4qcdRnlrjIdMJe4hFELbsFjZVLV+R1t5C459EQ
cv1vmCj+5lOykggIp/CUkOz3doJRZcNsGo24aG1CZxnqYc/YxPGOE45V/IKXsjjwfMMfnj8oK9Ci
DNu1QLLfnzgmoN/CmxJxMVYM/CuvblD4jakJNTh0HjLTkpBN9IFE8/hrStIHCHNLe894uhBaqHWs
P19UP358TBQ6moLTGFr890x9aqH9JcdWXLx5pgOga/JWacr4f74WdTYcA1nCLJx3CypKHYx48ywu
sMwiFhRY77yugCjU9vOffyx9L3zHlwQu3gFfcLYzcQq8zzxPyNoiXKYXF0MY08QCdUk82X+amUxI
ApU5kEX6n7pF6/sbkthawaM4FxfMC9hP/AEdhe9i+bZI1vpVlrmlr877j6TVFDbcM5fwfcAHIKtF
xYTlXKR2QnQW4AcxvqGByDMHUnz2iSR4gaLnJtVx0uREODTOIHb++YX9mxXsmoJtz9S3Kvkf75jV
0LZswKhMXEx+Z5+crLSQZurgo9poWaHEmhXbLLPhkecFjermfPPKGhMwO8iv8uX/bvXShURdmv6m
8SR9/w1k8FXYK6ATzrb/cwrVWJL8S07Zr7I4/u6l8DsRN0PgiGO/X1FT7ROg5ynnIpFc3iDQ9gYj
n9jqfZdv4udX+futnu1bCPIsdM+Tzcv9sHzruKtypWrjFOLiR0vMuPhcOpgazt4IOsnYHX7+iuem
tX8tL/2SIDEeJjKX1Sx+iOqHgxcacglOZogRXPglRH/bIMRHtU8CQRvyvZ6zvmI/RV+h1QAF2cAX
oPHYZP3EVZwSePydd5C3IMd5ISuR7C4DwUGiQxd//pbl+RH7zXvmwU+VtMdCJB3FASr6X+7OrblN
pFvDfyU196jEGS7mq9qSfIiTOImTeJLcqBRLASQEiIME/Pr9NKBEwk52Zjr1DbWZuZmx3UDTvXod
3vddvc9Pj5k1nd1044aizfaSilB9GQcWuVg12xSTeLytUAxHCiyN59N4nVTWhcpgbwn2oQZU61Dg
/LdAlaZz08uXNezPZQlq20KAQWjWaVBO/Bm6T+oemJYgi6geKp+NpFloUd4fr/mzVGDt7UqgvTNB
kzkI5k4uNKkdz9Bv0jUTOKlQc3vjBSHCIFR5IUTUvrKeIu+xU6/VzBTOJ8Qc6MYu8Bbg+MGcFldF
oFtXYbTjHkJ+0sp8lFd34O8nBlEirY4CuBCZT0KZAq0KJ5/IoL5SENSybg6JQPLmHmjhKlUBPzRy
NWhE7z7ZSaQlN1s1qO5UByEbRcsV8POAGYLPKr02CaZrErE0gCJlcY8vzdrLN9ZiQ1MoCmRrDRYN
XeOXRDXihN4jy7pFBPUhgfZxTfFld5da0EXNA6UrO/CA/GJ/9xQ/XZMDtdEWVXRkzFAsRNGbbqRT
vQRx31BNKkMLrhr5+wYo3ujP5Q2OxCV9cpdlXn2v7RGObYlExN8ouJVpttxsPU2bWDrw9zqbq/rU
AVJ7XyQC0KLMK/05sgPM8laI6tU582YUQsy1OeUiTupL6uuhPqm2frq+9sgigHu2bVa2AQ0G3WH6
6tg3vnBMGgX+Bj9CdxuIBWhllxfhWIHZ08if7oIdq2ajIz9pW4IJUK3XCUmJ2KmiKe1woZA3QnEK
6pVIkBh7iOyEWTwM0ASKcA0l3Yp99l889gCbNDo0voKs9axqgH7I9Qr6S2UIXsUG6bOJGumsZboE
u/c0bGRYR+iwlApqjIkqotw8h852WVFEpNNVRL5xmuhe/aom+e9Nwdubi30M8d1CK5uGHFFKZyez
UlNQMLV2XdcHOBqaZxmfo/0+eu/UQfUq3O1pq4oMkzpBoU91LtVgnN4EYbx/7hEZM0pYltNDVMfF
bJzNLbQ3a+odNJ0nSWeb6+rWGTvjF1vDj2HoblwqqJQEEJ5WjGkV1dX7Dd3m6EXoJwTc4yrAM7I2
ZPbGWfQ2TzK4/Ot5sUUOMM2/OkYdPzc1u7h1LRPqXVWuwTkXGyzTtBaarahTQaTOaefw0QKCmV1m
ZmU9lLWtzuCmRy/jbJx6l2PaNBwmbpEEM3UdR1f7uIhv3fUedC1YJf+zJ/S1bQi3ryrLt65QGUY2
hahyd+VkB+sTagY5tKmk/kzH8fiGYoVXTcqDUX+Owt3mgixvPc3UPZ/RoZHHlDZl0ed1srbzGcrx
2WwzTu0r4YyCpC3hVMzSdKtc7PABJ3ucl8uto+XCMMFQornzHZR/5TnNKpLn69TPLiuzqFa0Mj9c
QAhT3gId2H4MNnsYXBUlyiSihLJGhWRib9KFnRvsD2RsgTFvKfjuU/Vym8QM5CioyyJHDrZyDv56
k+q+OhN03zifokEI53mSIsjlxeLLJ4eXeLrONZJtlTmL0Mqgv/OcGwEjmc+MwvORvAWxEeaZP0Nz
QLnQtnHxIdlYO4RmouySSnOFDuz4IbSz+CPoZhqAuSrZQ4WCchHyHMBut285lUCA15j3l5axoymy
N+aL2vQYeIm6YPSGhi7JG2SEWNQKqMt80YgCKxpokUkmwIkXcZIjstRy8DSdOpXQd8mXXiqknKBj
qO9b5tIYrMB9ahekfJ2iNMcXoFZK5FJjwSTcQpGqgSso8ae5Si6+ocI1ChR55nIeO4WJhAw9pOB3
NdJIY7VMsqu2yw7WGMdMyP8oJXEUkju4cNYeWcZ9YrD1C9/cXRulQdeXRlo6QUaIR7P3gAo31Ok+
wb3w8OfQZQAxEgtxGdXPku1neA5O8rVK9oYQDs/nF6GdZxfR2jiskJ0gF2luFPMv1PphsPhudg3l
B3x/VHoB7fnUtf8l2+eLdWLqF6YReN50XmE+Poa1UijvgpruhdeO5ju3gG5QlAqDzQWl3h0Nsq36
snKi5AN9CrYgNmzj8GFvpts7BIi/amH9sUS16/WG3Ow1dtUOp0CTAUUUibb0ct9b1kFweOcVNl+O
HU+1l6K3i9CwfUBAxQ9ozQ2Wx76xTIQeKdeHyXaaIVNTQSPNPOgmUP9eGLu4erXLcv3OqstAmaTb
TaFOLL7Ceoqz494rEYXCi1LNw1dlmhqva7pvvN6pRnG3DRwoVbGaPRh7JbyI81r/ErsW/dWtBFSA
OdcCRMAcHRohUOrJoagP7mS7CzEX7hw0ydYxbmhG8GWeKId3B1ro0SWH7GMaeObnzcGi0VyKdhdn
Jfibya7SvVsXScxXaWnqN4p7ABjk771soQWH5MUW+Cs97M3iBcBOha4KebZNr1RM3iVl3oKCtqpp
ZOqNuV1e+nT6eQ8ANrneR3r9Lgn8+ctxVdRvcx8qsku3vk9FmO+KC4S7jOCmDMrShJdEBw16ndPI
7dYqx4fkyvWL7JooV3m5Rg3kwzgAOj5VwIZEE02xxxtUT53D7YET/qu639ERD4zTVclB+CJaZ9tw
lkA/RpNXJbzwMW5XpABV2L54Fgp9N+39W0/b0xo8Ws9Jk9MkPf20KXOarZErfkmuFTOqjys3n+7g
QsOm3lL0oS9nrL3K7ao2AT7tVOfCCW0Dg6geVrFGp7dLVwE/4iXw+AxjR9e70Kqvs8IO7rKtuvtQ
qFV274QguvZlvZnWa6F6goQgECxEbSdlvbZnenKwQbbOa39J+w3OoXxMt0UICUE4M5iqN/uaOCUK
IU1OzXgevKauWX4Ypwea+AY5rRICfadfOoqe2tSZI/Nyl9nmYRprgZtdFazdr/PQL/9KIIc+oE5g
Lw9WTqF/TCEtmyJtjabyOg7tlOQqqrzQFXbBLPXpVXJNYeOr6Zfem2y91Tnlgiy/0Q8l/Mw4jnYz
vwwofRno5qIMFKWvlRDVd21szfOZ6+GzezUcRyjlMagDszBy58WmQJBLMez9R3K6SF7ZXr1+jeqr
PZ7M6XT3OoIem1NVLxXagul8tZAEknG9TQ5hWaDztCvnXU3x/w1OtXsRIWpAUSzIq7fFKq3uVvDd
8m9lZfHTN3EQ5e/jf/ZLx3r10wM9W/1KdpX8CeHpWXK1eabmgX82RLjgvYrl6s8/dGOEaifhO/X5
5gJBHQLo7H6sqKo6shpAOWG+uFrdh5M5+tEs/PwF2+n8+e/87A3a+Xm+/PMPVYUoLzkLmjOCJ4CC
rA7g9/T1HVLFjq2TD4PrIy7K48z3f//1H4Db5mIVIjZ+livXRJL0V5ZAb4STJeCO4DIAdybsP77j
6Ry4wJvphWaJ9EpztTf878/BYrkNaDUEVDF4yE/RJoJJI7sEDODdoE34h098+vq2xgYAfmI5evv6
7ZYb0OvbNGL4tTXQm8HvawCsDVUMtZEobtYA27w3CaAQsRLa4N7eRKRW8u11e6ShDG25tOF76u1V
1R0RXQgKG0lecf1LVqD3/U6M4NEytSywb4fK3zkJNISyKWFRWGonobcPHMpwBvk1bUy5rbkGNwmu
2Z5OEpNgjCjoISmksqrExcY63QcUHEkzkx2kmNBcg9sOKt39JLeDZYxUwzBoGS1KflwY/NNJoMQx
0rA50KoGtxEgx5BE/5XzsLeXvttCwIV8d9OkqtF+454tVMeiB7DAK/5bzkDv0b+bAQeuq+zbCzIT
fU81vdsBPY/IRq7LEkBABLaaa3A7QMNcy64BvAHHhn5Fjad9y54dcEzaRo9dARxtf97ecEBOgcri
/UXPsLecTnYCrg/sbQf69JM7wdFH2AmdCm5nDQe3IYhqHCIaKXsAXITeBojTUYxrrt7B6Or4z/D/
hOVtruGtBb1BxkjNQuMCYRioDPZPA8whVXyx3prXby3QkLaCAbBbdhEgRQjpkz7iTxsEVTVGlkkV
kiptc6tBvT8lFNn3H49EgwXK651P0DeILj6DYwFV/n5ssN4GNAswZseyQaKOjwxizP72kr3D0SFO
QCZS4CGGagrQTZWeBXckjj04ze3ZJ8KhU/+QSIFIESAX8pvNNbiEAS2HRCtyKYOImwiwyNZcgTcR
V89NdOGoACUjluh2RHsODWpHUP2QnAUDmCUMERBzTx+O6pgtYZBZA600OLuIcyMbK5E64PADZ2r1
DaLJJmBpGMhONNfgXh9Kl96eVRLxsjsCImQARHv6WFBVC4toUjAHVtltkmEdC2AwHVnnQB+PII/g
AhIQt9e5QXRpTyYYZprzPaAe1ixQm1el/WRcBJ0zAVBi86nFaXt6LNh4SJycGvDa9hrcjgClIJ08
McyRECZkR3w3+6ezYLkjUOKILqFT21yDmwUUoQToVO5w1Edg8Vxgi91a6MVMMEJpTwfYmFi9uQYX
M+HESUeOIpMkTgez5yDZ1gjyKnW3Y0WlNUADcg3EGpAOGQxypax0ALntN+6XFsfjEWcQyQVrcHuA
53Kl7aE+ouMkRwLlqebq7QFb1FxItGEyv9nLgZ0KiAjJno1kT6ickCMiX9ZcPTeZWUBvCR+y220D
2gQcio9ak/7d+jqvzzaHHETdpLn6i8AcES/SQ+NYfx+eIcQUyEaMhsWhiOygTmnlqUXgUnGgmbzo
5DC0IAGGjuDES52GdJOlSYl1fPlHoaJtjxyYVSKSbC1la3qHtBXoLSO7CIRog2VTOMO9aK6efyhq
a7ZNVQUS1kB9As0R7YPl1gJWn0KyjuV/ehbcEaEEaYXjahlcOpHvY8gmT0gb0JwY0InzA99AQzKE
wPLbYmlvOKQdAdGkdVv+efQsZoGuvrjBHbSk5yeyTyi2CXjWMWQanHXUGw1CqR0BBI04ATYk8onN
1Tsi6dw+Qt2K0NIZ3iowOLllLQKxElK8JM+7TFF/FTR7QXT4Gt7r49/Lvr5O+QhRbMGhfjJMoIG7
ihoq3NRueQzOQyLe19qH+uemQCeRhpdMONAFC73DscFh2qSQmk5XAwsTDMIl2U2ApQNWg5f4NAgR
ICbOEUfPcE2hQUAvOQtiL9BXnmJzawkf1RTINmMJEcHujs3WGxnSsSgwZJKzABiRVmuae/QD+yAs
ETjDex4LWHJztdM+oFl4Svbib0eOpEtxC2C7dnaxdyxQa6TuAGrZ/ZehyT34yHc0kg49XLrAYII6
xBmmvtJ+636ZRUSWovxy4jwMyzrq5NKkZ0HFD0THBCegNQwcuqdJZSDaOhkGAsgOmzm4AFJnHcva
BVFrUzXHJYp8ci3YzkjE2EjBdO7y8EIncj2yaVXCaFC6Aq7/9FogtW7hTeMudz8foHVELkb2jCCv
ht4GUgTdGdCzC4TQBJDAWDlJ28XS3PCXzohf+KVvPKCpH4TLC0HWCVbZU0ShH/3Ckfry+Ocd7UVw
WwS54+wXhRR+e+/WzIr//s+ZAW4gNyc/PEJwmvt0f9694ONbn93r+FbH/3kdrNJF+kDT64ab1D3m
7WILjeh/wsWXxXZxSspg9bHyvj/Jn3+cPefJ9/8/Bs42vXFFjU56XKQ64+h84IZNJT/wZhFli+z4
iA1FqQGmy448XYTB1ziNgrOnbukP0mPHYZwulmcari2UWn7kKFo95AF62KdT0nJWZAefrcLFYZGu
TkduMdDSI3c0o2fx12dTtEG3X86n3aXf9vGuYlf9s9V9yawHy7Pv2dHZZJ//ahWn3vkjd4hg2ZGv
mfEgOL57s7xbeKnswM+XC/9sAdKzSeA2pcelDTAS8Oc7kswiJ4b00NEyWPSsSAuwkx45PpwvixbI
LDvsi8e2qYXCSQ/MAMXDpjrOabMuWnyV7NAv4yLIHk1zC9uRHfsVLYbOrEcHAZEfFw77IlqeTkeH
KJAfOssWDxDzV3l+tqaR4hLVWunxgwc/8BbnJNOWUiE/NGdBRi+e41M2Pk5bX5QfO8sC/k2SM9vU
oX5/x+hxkfaHFjUx6aHjKO/ZECH25cqPfLv6ki563hMYNFHCkn3o29V+cX5udWhC+YEPz64XdNb2
g/NjvUNk/I7xb1ZptqqOk9CswRb+9jsGf7Uqg4ezYwwYgSCo/47BP8Xp5jhS99yi/CA9NB3Z/GfT
BSLowflphuC8SPD/nhu0fbiOo7XP3xTRZIf/UfeBH2sofCtY/Sz2eL0J8UjOoxo6IYgsr/QTpyu6
PB/HaaairSTJDvxmFUVZFe4XvTChgzHIDn/nx8vVs+fZo7OtTfvKDv8uLn6wEDtQ4u+5weOF2OHd
ZId/z+yvsmx15lJ0aVD5scvzqLJLLMqO+yFf+KcLsatmyQ57v0q3nGxnI7cyDdIjB0Q2veXdpRdl
h/5rwbkTefn51uwAD9KDr7L82f1TD99mBaXH/5mUtqQp/KuK0d7wzr6m1WTxfv7UT2WavrHCHuef
jqowT/3ZeXJN/MZDuFqk//lfAAAA//8=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1H3pctu4tu6rpPL70k2MBHbt3lVNavLs2Bk6+cNSbDUJTiDBmW90f99HOC92Fi3bsRnFdp/2qVtS
d8olUSAX8GHNC0v/vu7+dZ1s1uZdlyZZ+a/r7vf3YVXl//rtt/I63KTr8iBV10aX+q/q4Fqnv+m/
/lLXm99uzLpVWfAbthH97Tpcm2rTvf/Pv+FuwUaf6Ot1pXT2od6Y/nJT1klVPnNt56V365tUZTNV
VkZdV+j3938k6+/rdP3+3SarVNV/7PPN7++ffOn9u9+mt/rpse8SoKyqb2AswQcO5xRzW9q3L/L+
XaKz4O6yJfiBoDYh2MZy+7p/9tk6hfGvIOiWnPXNjdmUJUzo9u+jgU+oh89P3r+71nVWjYsWwPr9
/n5eVusbXb77lCn48/6dKrW3/Yanxzl8urqd9G9P1/0//558AMsw+eQRNNM1e+nSLmTK+A2B4fQA
UUodG9vbdadPgUEMH2BHCsqR/AmSFyj5JSK346aAHO8nIItEG3XzhohgccAkYwgTWPAnPIIPqHAI
xYI88NCWP7c88gpKdiPyMHACyWJfecSoQWdvCAmhB1gSjAWiWyZxniKDEDoA6cYkZ/wWGjRhlZcJ
2o3MH/cDJ8j88W0/mWW2Sdbt2mzul+cNFIs8sG3hcEzYg+J4zDQOO6BccEqQ2F5n98/eMs1rKNqN
zY+RE3Bm8/0A5wX191j1P/nq31X98oDZhDmUOA9i6zFCEhBEgnAi75gLNNBjsTZVy7+mazdO0/FP
5rInWv8yBAvk3WGZrLOb+9X557xDQWphgSW7Yw0pnoo1Bx0wJIQ9SrbbFxhtj5F5LVW7cXk6esJD
l4f7wUNPyAbD+fBmHer7VXoDhOgBEdJ2MEVbBCYIIUQPOJPEEfZErr1IyG5Q7oY9mRbMarafaPxh
4nVWrsGWfyw0nkzu7wozegDMImyC7lhiAogEG41IxBgTW2E3geU1FO1G5sfIJ/SDJ3O5n+B460T9
pU2m3tJQcw4wo5xLdOdmgiH2WNcgJA84crCD7hnqfmtsrYHX0bQboMdjJxB5f+wpRBqcG/CJ7xfp
nws0Ig6AfRizKd7yxxQgmx0w6ozmwP1D75B5BSm/wOVh5BSV831FJcs215W6rqv7NfrnwIAtwByG
GCFsJzAOBHCIAA8ITySap19Fza+weTR4Cs/H/YTnbNO++6pN/IbY4ANJJKZjeOz2BbzxWKqBj8Ph
CuP37im/f/aWd87qTbN+kabdCD0eOwHo7Ov+AnS66dT1W8o1ekAxIqBXtgEAewIRsvkBsgWRtgCJ
99iIHhdYvzv9r//7EkG/xufR8ClEp/sJ0XKjTfCmhgE+4BTEF5Vop3gT5ACioMSh9p3dNlE/ryBo
Nz4PAyfILPfUJPhUrcP7DfzPtQ6RBwQTB8I3d1oHP5Vst4E1R2CM+USmvUTHbjS2oyZQfNpTRbOC
UJpSbwfGrW0MsTSbwFo/1i/gzhww7IwmG73lnokIuyXkOTp2g3E3bILGal89/yRRmVblc+vw93Jm
1D5A4PhTsJZ3Ov9CQupGcMLEj9DnY81y+AqKdiPzY+QEnMM9zQgcZjdq/aYZAXkAPqZ05B00Uj5l
Gchngq0MoTN5J9jo/b7YmmSvIOgX0NzPZIrM2X5q+kPdru+X5p/rE4oPbIdyCDZvBdXUDJMEYtG2
zdGdILMnWuUlan6Bye0cpoDsqYI/VWWpa/OGegV8fsIdCIjRO9trouTHmJnjgMd/H4eegPIainYD
82PkBJzTPXX9j986nCkgpUwdLJ273Axo9seaXwJ0ArIzkL/ZqiBIfD5WMS/TsxuY+3ETWI6v9lOI
nYfqDX1J0PsUTC5C5e6EmYBQjC2BW/BdUgB0z2NQXqJmNyTbURNAzlf7Ccipzqo31ffUOYDqJIYk
eIi3r5/8ewgsUyja4GSi6V9Bym5AHgZOMDndU3flGPZofR3395v1n2t74oxuCcGQ4H8qtgQD6wtE
GqV8K7YmmLyGlN2g/Bg5QeX4635yynmcQMbyTUv9wFkUBJb+zvK1pzoFUINImG07zhacqfh6BUW7
wfkxlwk453taW3aia1W+seNiH0gBdhiHer7t6ynrSAQJTgQRF/GjHvCxcjl5BUW70fkxcoLOyb5a
ymuVbd5OmlF2QCB1SdkjW+uxLcblAUYQ4gcHZ6dQO32JnN2w3A2bYHI6309xdro2/dsWyYwZy1HL
MBBTj+FwOFhhCMoC78uWJhHj11DyK0Tu5zAFZbafoHzpNZSXB2/IKpAQk5Jj/osqDGSDjmFQ1wwq
6F7IPRZiryBoNzQPAyfIfNlT7X+6Lsv1dViXm6p6y8glPoAiC8imOHeVyhMTAArLuA1FgURM/MlX
07MbnsnwCUin+6pn1HWognX2hvwDVUwAjnTE7rIysJ8BOYhujjHO8fVTROZlin6B0MNcpuAc7qds
u9J1Fb6brWNdrd8UIEpA17N7G3lacG7bB5jYkM3kE9dmS8m7m03y7qo2z1G0G6Dp+AlMV3uqgsai
jKONKTf9c0vy9/MzkNCXjOyOazpQm+kIBqe2tkwkJ1BtSytepmo3UE9HT2A6O9pPbjpVUA9Uvi0r
cTCrJYKqzLvM/kQXSTgAJcEdheMd91tjm6J5FS27sXk0dALM6Z6maT5uujcto0VwKoMIKtDucgw4
E0Cg2gnC0nfHASHA89iAe5Gc3bjcDZtg8vHPfWWWsoRkjcpzdb86bxBTg+AyhiKAh5yyfOr2QNIZ
DjlhqN+8q0X7yTR4FVG78RnzNQ8zmqB0uqe5gc8bk0I0+u0QohRynAzDf5MYNJRocvCJJIcys9vX
pFLzFZTshuVh4ASSzx/3k3HONt/N+oWzq3/TFIDqWSgqHyuZtumBaYpTHkDQbRRmu48FvIai3dj8
GDkB52xPIzgfN6MJUG7eMLJGGBwuh7WHPMGWMabpgtFEGNMIj4o3n2qbV5C0G55Hs5ng83FPLYEz
qCV+y+POYwkg4xCqAYfz9jUBByEOGodBqABOoo0vsN8eg/MyPbuRuR83geXs877KtPbdap3mZaje
8ngtJQdcQGE5pJu3gm2qc8ZjA1C+CW7Q9vrEiN56Ka8i7Bcw3dauP7rBFK/VfuL1ZVNW7z4rqHJ+
2wNQAtLQeDxsu9uwFjacfyIOuK131wHPx9x0T9G78+trdQNX1sn9F3bZlrsx23mTCW5f9pXPtIF4
j7c2Gso93zDiAzqKETjI+SAGJxEfB4o9BUhBzu8sjIndfU/RbeTnDIh8Vn/uxm3XPSawnXn7yW7j
ivwvhOkcODXACZzpuLO4J84S8Bj4uWPniPsQ0D0zbUMMj4Jt/0PIfr7DFLA9Ddidm02g3zLkTeAM
lYBOEOSuJGQKFbYhZQTxCDKxL0ZC/uv/PUvJbm56GDhB5PxyP1noAgzzsk+a9ZsqLCh2ExIO7N75
Rbfm3ZM0q3MgiBBjgeKDefhYYb2Wqt0YPR09Aerij/0EapuSuBfm9xJnl/r+e04uARayId2N74N2
E1sQbAsh4QAVHNrZQvWcivofJSfu5/QjvTGB7GpP1dO9xfSGYEEGHGEhofL6gW+e8BUYisB0lNyn
AKfBoleYprt56sdcJuB83lN++rIGpyoLqjdVR2A5gK5hjriDZ2LuoVt1BEcW74vmJ1rpdTTtBujx
2AlEX/YVIlVe66xUz6rpvyftIMwKLYkguQctC7evnwLhUHoKjdrk7m5sX15D0i8A+jF0is/h/yeV
9OuOhg9dH2fraj2/bRf5qKnh81dvpw89LCdD320V/E6Ntb10eAMtJaGHh/2ofct4k7uRW+v6Z23x
0+DNuqx+f2850HIPbgYdKrmNILsBsrAF/xyuwLlgiE4xG8q6nTHvAVey0ZWAx0ONsQ0NEwQm5Nbl
hrgVHJy5vQSnkIBzoZ8CRE4YhlrYh26dFzrpwa59WJa79++yOr3QKqvK398zCTGUfPu9cZ4MzgEw
qJahDtyTEwTbDa5fry9BJsHX0f+pFY4zEym96hoHtXMZxqT1skzJZZgV+YJnmNZeFkTig1RkaFwM
MYezlnd61iShEDNDavQx8hX5wsuwv9AcZ1dNyf1vkqLuIh9Im6+cdmCr3JDUdyF2wI6V1eiZE2e6
89ou5umssrqodEPiSHIiEis8i5G2YjeBwN5RPRRJMS+kCgbX9H2LvLjmYTcbmij7q0xrlbuO7Oki
tkp6HqKou4hDn3qW7hprbhcWOTJ+n6UuQJBFM4uEODxsujJ3G93zU2wZP/cq7JPDOiXkqB0EOZSd
srN5lxTNVzsFomZF6lcbeApqXEMziTy/zkriirxQIdw46eeyZ+Sw8zNuvJhXOp4rq2UrZYPxOSeD
nf6lAPAV81l3wTPWBnM0KP9m4Kwo3Bi15Zd8sBy4L1D2heas/JK1dnwpY7u78DsVnre1n33MS6HP
q9I0/XFXdAGb0RrboeuHjijdJE2Q79mo0LY7hLn40MVAV8FzWMgI+X7q2kT5nUujzvkwqCH/hgIh
LvxEt9rtBmOjmQ8nFLKZTFq9cERaumxwDrs8zc9jVMgLBposPImoZKsS1m/R6EKeJFwVyyEM25Ow
lnjRhU2aeopl+gqhQnywKOyWKA5TT/aCrVIUpF7qG/TR1zE9VD2gYyWKHna1o89jUzTW1UDTfs6d
CB3Rsm29IolrOlOQsSpXg5VWMGdEFiRTxfd2SIuvptb4S273lHhyKBj3WMDKG2SlYg6sVnFXtL38
0OVB6PY9lVfYqOBDR4YumMvOWNJjDfmG/a4sXdh5DM+q0GrXYoiFF5dInuQ5cYJF3dvBEe2iTK18
p6iGw7rucb9Ufm2dYN9qWq/FTjondiey0C2JjKrDkMWsdYM2ry8dJFl8EpJOXuTCQsRFhvNPGerp
aVhadht4JKGW7Yoo0gPzODIDWQZdb0vftaKozXvXgoUwq54pLb4WjW5cq5Jt4YU5Jz7gY7WNSyWp
i3Y+BrsXgUEDrle+NlZ1VPG8tg+ToujVF5yXsjqCHlPMuBlsnz8dP7Cu+taUHo79UydNm2PVVOWX
sEjPfEmCk6ROlbyOmBU12MUk1dQ6ClLbyWYOTuxPEHRSCzX0oWsP1TD3TR8vbA5vK2Inh8UQtJ9V
hdXMkqE+LaOwmJd5dRnVKJypJMfcdSKMhBvDHvrMuR/wFbC39TELiL/UxgzGrRlJcw98g3ymIlzM
eNwFC6vCZXDDMqBh1duqq92mxvWsr7ru2BJ2dKhrm816mV3qQZxUUekfRg0qPSl0d9SqqJ47nUrm
tApDt9DdsrWodcMGkDSJb7zCH5adQNGyVxi5fV45Z2XfXVVDGcycoF2KKmKfkTG9G9V17Q59rc9b
YV8iKDxwGzMAbKUMZwEtArdJ/BxEBQ8WflZ6ZcSyYzvLy03UO2f2gP2vhYnbVdcWyVXGG3EeNbr0
+pgOLk3K5gLVPlkU2krcVoX9kvLhTBWiXybUrrwwLJNFj2LkdhaMQnEfe8oYnc9iMXzVvsO8PnHO
h9ycVm3sezkOGy8m2iwLPzOLiFv2qTF+e87LRLjQtPi7BGm7zBQSc+X3/gL0VeRlPis9jXCxGrRW
XtI01lGUKnTcJ33j1k7wTStczgIUKi92+myGZa3dpNLmSxsV7cpOg+pTVJsKNkZrLQPT/VUbniz7
MOrnlWnRxwZh/xuJmZW6nR/SQx7RNHItge3Dmus2XpGUsuOsUPlCSmMpNw+0WuZ1TI+EbyVeZ1nO
hzoP5VINoJqitFTLitEUdgUfnLO+LLLMbeJBRXNRqOpSloX/WRYMWJal/hx0b3g2SFF8z3SsY3fo
VPxn7iTpAtWNcX2FxSItK7nUQ5N/zVvf/iJNYM2rps483WbDWSawPu6L1qxSkooPBC6clryzzksR
fHaCIrU9JIt6EZQDPzPYR51bd1WMjlgXBScyToV0g4wVXlKp2vFiTLRyC66GGW3T3mUV1V4DTWLO
iO+H7pCGnXGtPFNLR/ti6eROfGSZIJmZPKjdwqqtz1Vul19gx2XFTNVtfmwTc8n9SH/ohso+I1Gc
zUQFK10nsA1ou7A7XHodCukKY+O7TUmtQ+M70YaUNN3UqUlnPCTp4DWV3zLQg7w/yqDEkHhRX7AZ
Zwp90mHdXIYyFjedqIN5LgtxUvj4myXrvxSYHH9CiUHnWn1meyVlnzLKrFPgqdjDJG7cBoGcG/rC
/xQYuuxI9M3n9bXABVsOmlbu4A+NR1T/Z9/0clYlGs8cx6yLNIndhtiHcdjFc4Nwvgl8p3HjyNIz
6HccrRpcZ9rDQ0/nA/fRRVJyM4/LNv6QIX4G3ll2kg6mnqcVtnsXB42qvDY0bT4vUTqcBX3lz/O0
vKmj8GOvZ6Nj5VlqIMhtSZOsHBQNM+bbuHDlKFxjVozGTCG8iprS7UDLzcPMV2scxx8tzPWMtIX9
LcSOWmklnI1B5rJu0F9+WrjCqMKTlvM1S5A9K1illl1sO0ey94eT3K6p65Diqw6GfDHI+qjNYh9k
Z57Pm6yIZyJoyCrq+vSQNPkh623sRhx9Um0fnySw591McbRAppRLHFWhl9vR0jRJfqSr7ooOYblA
Q5i5ScO8OoyGmwrsT68itb7yRdd4qhxgrf2U9LOkz5o547py+6xMF12tU9dY4toP8J+oCPyvdsHI
OZFO4qWCfShQBfuKXac4RYdqqMt5Hqr8OM8afVwXeOOkrQd2wU0p4iKc1UCSh7KyXYncj9yS5nSu
ijByG8HDJVgsziWy+mAWJm20sMF6PMeZ418YXx8ZAF0nZqlC+yzsS+oxJ4ctikQw68MOzwyK0BnJ
o09dnPNLvwvrZd4qVrsOzvRlHdbai0rLdRoOswu0S0Gln1hFyWclHz5XkVqOxmaBsnPtVIFHW3mM
c/0XU8GqwGnihpZ97rfl+ZAoNwmr0jOl40Z5+s0kMnOHsvvYlvVFjqrzyspOwVpTHty4B773O6/v
6xhswDrw+gjYnIkkbGaMKOa7nUPZSRYJccLTIvNCblzcO6x0rTgdLrDJYjinBm3175ytJ77Ctc57
MHuAmlun6eHtfz7qFP6/HfPjw/G3AX68O73/UYFnvwWdika/qZx+aaTm4V7w9DvqRnfryZuffL9f
eHfb3yj4xcUnrt/14/7896Gx0SXC4FH98OZ/cvzmk0b+P9y+24F3Th/nB9IB3w1iMJATgHNVEK7c
en1wdmEMnkGvLkh7QztJAa7dndcHJxcI9CeEZgV3rfDuXD4Ep4QIhvPBEkEdkIQOk3/H5SMQSX3k
8Y1PhACQhEwtdiB9BH2rnnp8CYpMhtqYbQTyq1rOcU5zUKF23qjhM2N1Hq+pZVi5yIq+7Omswh0L
O3CofPt7kIH/Y3kadzGIpJD19SyWVlasWpkm5WnC0tzqXR13LP/O4ioCXWxxnkTECxyHoo3T6b6+
TMLOSdZCsNy/Jikp+FkAbkRO3BSpEkgBB8ik4MvZVZvNgoSZOHd1y9L0BDl9ASQHaYr6Y5ySLPrL
KhswjiB2+/CbEjv8YoiQPVkjKDnA4MhwOqYPYLlgSzz2ih2Uqjrkodj4rc6iYlWlNKGrhDalcVZg
BFaq9QaVQxPSxAbrwF88/3j01CuHtB70rBgPHxMot4OGIrde+yOvfIiIKLnN1U2EYhIrr9KEkdCV
EltFtDBdG5hqZsIqoKELhuuQZxctJX2JPUQH3hIw+cOsjF2tC2LQGXRpLuDa80TCFn68RtDKiRBo
EQRRYGgNOG7Lp2vUhcrCoSHWDbdMY+NZMDiBUywSQcHydzNTcf4tZrZfQdzpb2AzPpdK6CsBbb0w
FFdPn5vXvXa0RcRN0MOe425j50n5Z0h9nAVuG6lanWc+/DRK5YahhuZf7vOPh1zeZNoQK4HeSFhS
iM8ADz2ddsAaZdldSG4sJ3EK4rHW5mwNjGRVh3pQTnKmLKTRKYmLvr6KS9sewCMMVQKL8jwlEB96
SgnDEMSFxOIYPIKKzQkAFVd21MeZf+3LIWNmqYs89fu55ael7Je9MB2g8vwjf548eI9QygYNV27T
NZNoUeiEfhL1trmhvAUuB9eDDyheMNPWJaho4VP+bfTIwRQqOdT2fNN23xg5b5S28/aFjYAmksyx
mYQkwy2jQidraCYygUIOEZN5ZX2HuiUntVZdFY4MkXY6hJ9fqduIDtRTadnj3O0kJkAVU3ZYX6U5
j3ovs5DJrmQapiYDS0sbfJk2Kiu/P79mozz9EWGjDoTioVmADQ0coAcqcMtEltStL4xdDN33zlQG
NoFdxzYslt21hFluZwgEPXIcFyPTVK0e/yiw4v/uYkGtG3QvItA1SlBCQbQ9XSxR4LLqS66/Zwmz
QIZHIL2G1m16u+rZMfEZyP0yqKHrdQouKkhUk6cGsZWwIquJ3SIEaTtK/j6EUZkakuaYgg2l0xfE
yvjTL5P1GhNLGI63YECYj/0XHsvejrRZLrOBfC99zK10HlVlntQXxVCpPPPaoi+AOMtJG7im+yLV
/UzEQ29dtXnuH5bSJFHgpcNg98dpWGQVGL3S5n7l1cy2kkueymBIweOQHYhEbEU9yo7sQSZw11j5
LQTknscfQTrlyYTgKCmkoSWEf8dwL2iVpxOCnZkVTdbk3xymWcTA6IaDPYXr+zX4sh4aHAhKun6/
lZ5JTeFafStOcuQLuNS1FeHFom7JywxNp1IcmoqAMcIkgt+EGQXJZFvEXVymfqjzb7kBLirmpIwF
PcUoJP0xKeselkP6TTJ8Bpez7x23Br+oCD0Q+C2/DIrBt1YmpdHw2Vh1yc+E4qOB0NEmTeQyrtkI
j4aAGGyhvnFYc5mbKB4+DwmP29i1k2RUWgpWHwDSmQzhQwLG6vBZpF0H2BEWgfvlloMdVGIGkVFS
LrhTj9hBGEiBgVHcPl6KwOpbF6I7EdxCg/EAlCsrG22DKmdpvO5KPka0ZWNQc0WJHqoTY2LfuEmS
Gpx6VuCn3SqgoFy/ZiLz6efGbiCQOHdEAHZGU2QaTJTn98ZUhMPqO9CrAn6iYkwBEDTZGgQi0wGS
efJtQGlpArfDtpOXbqsjnRyO0TwQFM8/cSqNoNUitSGgNlqloLunTyyNXYZtStqvZKjHzdjWdBR/
uHRiUN68gRDqNz8iA2zCFtdVGZw6IFhgnz5PxpjceMIUBBIi2BmzHvCzXBSs5KdMMUCEpLAkTz+n
NEsr4la6ZtZGF2EB0iiMywzNIfqg1UUDERSQOHnIdDAPRIUb7UJ/ljZp3AoHxXHiC37VEZOI3i1b
xJvLSli28goGkaBj2EQQIY9s6kOegPocjcwe2rAPdROCdXHoR3E1cn4DuYZz6BXqQAyCxIZ0zfL5
GU/lmoATyfbYaxTfdiAHn+DpjGPuh1lblM4niA3ZYMQyYzAYsc0w7lv4iSxKVyFqO9i2XSwJ/Amq
W8vW4vm4pUkdtdi/8js+bmlcqCE1K5VjMorIYihttCiSJofA18D6GLjOb9PRpka9SIE7HVQAGz0/
JTyRbAIsIEhRYZBqgCBUbkxEdUGydNBRhj+JCuId+aLKg5GAyiL1yLq3fAxHfXqgzQ+7kcVBVo4i
xeQQ9FxbIQIzHnVs/EgXMRyrSGTk0JVqk3Edir7V/MwvOviWCsk4xT5IeQm5HseQRS5MQyBUCvoC
pvvC1CYeAExNIvg5LASsYkP+jk6mVnUxcpJa959I0IySqjIFbK0hGZS+rmwR48ztK10MnyFuMOrH
1NIIAOl4mgT9fEg5qoKFJFbdfgIr1cBytE5EYPeRZgBpkilLwhajbZKP0q0GsblSOG9BrFVgkcAD
VeXb8A58LARLkQYUlqKqnNCqPJbUEbBEKHEE77brM4rC8bfdnrO0JzwKv8sG4WqwtJkAt9P+ydRF
7QBBPl5YH5vU0SAdtuYtDiEUFHvgWYZB9pJYmKij8ZEUysExJCPhH1hNT5nEjjSYkHnnfCxrBDuk
6qG3gFqC7of1oVFONZv7LeT2SpcnpIcFTxo/A5MFhB6sUmu6pLpweCn8aOFXVIAwAIZsLg2Ur4AG
SC1g/KrLQFHdwRYUEL1t3S4RGfAKcNEIRxB3IxBWpBD8kX0km0tbpxooYXEMuglSfKOf+vxqQzrm
qUyEyY9KAIQE/PQK1DlNPRswB0srsLv+Yxj2PPHdqo5J7vmt7UdnHA/UQD4vNDwXrsRYRqFrTKGK
IzupScfcHKwd69gEqUVP/TR0iFe0uguubZXYq9avKZ/FTqaTGxolg7lMNU/htyEHlLTntEF2N8xE
lEmWewXYj2W9aFsmmjNThH6nXZ7aKTohtkFylmUGUqBRV9UQJ9adKIbIDbPG0M4LurgBZmgG0/YJ
5CRYRKOFxKimVzypehp4dofqFmJusg2RD/abH1SHVeiAZeY5Q9IOA7i1sBXzwy7ufQhll3nEF410
AjJjqdUNH1uusfpc0yTwZ4RWGHk9+Ke6d3lQlXImFW5jL2BJsIIuEtUM0qHtcOzLzLaXqEUhXgRW
KUJ7nsc6pZ961gSx9Ulqu+s+dlVHqlOrrDLrEjSGU98wyNOZT4PTBJl2c61RWH6QHQRBl76C6MYC
4tIi1a6MNcGh55ihLMR3lEYiuwkhLNh0M9gqfbGRddW2thcnbYmiVeVnBRMz8ANYwpd+asX8TCLH
iuNlw3NcJuEmFBmpYJU7RIShpwPRDWzpASK3efgBykoqbs+zjOa5c1hLX4XJSca6uAjmURNUbXPS
Mj9QauHTtK3ZpZ9hUoxJlTAQC9grnMRu3gw2qPWkFKqF3INFeVHNQt8MUX/YBqUVqmWrUtA2Xixb
CgK2yVXN/tRWzVl5CJujtXyvJWC2oLM6B6tLulVPRMfPE+w48KfafmgplcA1aDpI4XGDLmnxfagL
iZujiEO6Aq/QmL1xIOTJ4tpZdlmEII7KaDPqRZtZCqYTEAZKZd35PVTUeBELJQvO+zZvc+ci8q2o
TRZOTCycH8Z1L0VzziPClHQLKceYhGMqFsaQh/F9azimkFeDlbL6AkT2KUjtImTHFvGNk5wgVSiU
XEDONRL+vI1AEARzraBG23ggskaS+sZKbDy3g7BXxczO48iIWVbZFsv+xAEEootFGiVSfqoDURSe
AT8YVhaLWoEG8RAkN+EmQD+YLG5RyNGmp2EJs/fyEGWEL6KwHVeMJFUMf3QZVtZVljqjyKdNFQjH
k22lYQMMGdgby0qaFL6Xb6caVmyA5SsiB16gS0ofnpaECJzMDKkRHpTTELMvKOnGdc6ojCCWBBkj
A1BYWSxCuikKcGiKhVGQnXC8VqDeKTwlQlZbgCCtixoi4VmtMlgvKxz0MqwHirpTETkjyQqQzocr
DjsLnkDgUvHdt7pxg3FIuQPyrLfgs0Sm49I0DYKvgooVRQs0NFCLBXO8m48xhBTfIeAWwmesyzW/
ihmFxPQYeocAkJs7IYK1uNs9/lBKuKUTWePk/Kq/XYwado3x7mxcyQY2viMli08heW2sq7ultrZf
v1/k7fcgUoDjUwfnKRCAMitsvseK5wpSDBnpYdIFHuAned0Ak0DZV+CAB1q6bAsU5Asr2Grgedcm
OMwQZHGYi+Kw6fm5TGsNq9TgNIGv4BxibMaDMIffSDe2+9HoDVKG4cPECeziu9yuoM6Bg0CubecU
YgU+mpfrjLdo1ddi9M7tLbTb7cH9OIH14VTBiDlzknHyHSToYZ8GyIyPCWnI4cNeF7YTfhosRf+b
uK/rjhPn1vxFnCVAfN0CVWWX7fJX7HZyw4qTboGEkJAQCH79PMQ5Zzrda7rnXXMxN/FKUi6QkLb2
fj42bjpjpPE+vR8LaXOrw11ikPu3hJ2x+D1IEGOsLju1+61/TGiwLRv+ovpY0ewQkGQQ/HqDq8jr
EyNAtMhh6ZzCni4425EPu+D5dnMWje9hygYsH5sgY8XgzYxk994Cy96/MJr3H3RmOX70A9m3g9yS
/f4Hl7J2eXE961l3HFiO723HOGTxlbBrFk438cda6Tj4uez0c8oLPhvcju9igS/BCaBwca47gXN+
DsctJS/I3Hg+13oMpqGriGUNLp7wFq+eAgGpgW32AAwA2eAxte46U2zfzg7nK/5NrC7l+VEgWfTr
OS5s79UViFwCiUxf0F7OZWMZYMOwCB0+306jxQ8kjUl/kaPDn6tcAKIlZAkBFY3A8vvLLKYGoMBi
OK4etkzNr+nQeFQBzbrta3+BVxUgsY/HCBEmN23v8kMvccTKgw+GprDXSYGjyn8mqeeIN6xXSoir
n3Ayn/rW8KNre9S731Zq8eqYK81bTMcp/rFnRpX3mDDbQFGwvcZtrpbpZYyXdkmvpo+h+4JZTFGs
/SYwIsEWmxzSjYSIcpOh+/SFXu+rBnjVvsQ/8NPcigUzELpoH+/UdRF+GCxwfH7sAIUGZddvwJUh
JBdDUQKyWFN5F2tIMYY6hRACi3pOnMW6+gBZtjDpTXN0w2ia6Jo144bv2D6gtwZlOVDDMaECeGkT
CpS+UqJ2GqqpBzCR3EiR7vtpoksHEJ6JfEKojNNmxZlnV0QafkRlu0+e6+IdKohcLoDF835g+HW0
YsMoPy9Iz5rgvDTWmO5SxHwHKZXDcXeXiSZOp0cKGGttDr7hwdoe00Unva0BXaBDT5kBBEq/UBZD
f1HiMCzw8LeAbhhVOsj92JBJsy83E5kQi+9jJvmkgETHHeniGaI2iByyR7G5JXg2SKaBKmx6LNIv
iLdYX8GiN8wAp2QfQ6OHAMEf5eWOUvUd8lVk1oVUi/6SFms7hu/U92l/SdNRQyJCI2Wn4I+lg/au
OeBEi/uktD3w76DK+zAzr0AkFzF9ImzkjFVNssatf1oy5Dbj92Lu5jH6bJsc0MTJCDfLogoiiAJe
N8jbqCodTgePYj8MFXLKLEsKFzqscsmLqJrxjwHI/mwBM+XrnyP5eJaj5gCIqySJ131YP8JND2ob
y61Y2R5NkP3vm7ezcv/E8AO9b3i0/1sSkgCfWNm6f7CJgU7IAyr3ndvooOjBVmbIFpvLNq2hPnBs
1H1XFnL/n59LFjklIlEBkyv+6wMP38NpwCrjVxNnZRgZkj+4FpIiVS5kAHpO160poutlHPZdzoJt
hwMteCL8oEjLJkiqCNY3JeAfoB8q9jsXHZjGLz8vlBgoZJ5HLJXg+aNiGzq+ZVABDtrRR/ERsMQH
0DiitQBWQ9BDKIl7NKmhtJZMjqop2zF1wbPrEo0xTwtYvPncRWxP41oK7dxzNvf7bbkfGy5QAudI
2SRu3+Q62mnGelj8viazZotEVyatHaQ8tLzHbjx+TAhw4D3oCZir8L3UhgG/aaO4z/J/Ab7+UtAD
y0F8wAqOENzS8G+wMqSASE6Fjp5bBZHqWGaMeeyGRSHMjgHdd1A/A3hpy7kb93v/l+ru19puvzz6
b0Ltu79+G9f/S2FrnFfBYjNAVR+hkQMDxl2gDsBO+udL/QVAx24iaO6NawGywp/pXtb/iTxcIKHI
G6SS/71GiPBKVaNuKL1H37Z9dRdpuz9UBx0cFgk1FI/sZ3D853v5FUJI8PpkoEJ481uegg7HOo9+
vZdmjiPAt5w9Q1qKMNYl4Z6PW4t3kR82hdT53+b57xdEMwYAB2jHEAFc3LvL/XnwojUk7CVpnkY/
4KBgAif+dbYKhLmfO/ufB7jLwv8EZO4jBHYLPTYMMRFe/fBXINP3nLJh6tOnnxFjaSEhhtg0jdck
OXpq8/nIdbOZR7fEK6+lG/Z4HhuEhsBukED9CyoX/rrScUcopfY+u1AmJ+h98FdabC1IsGRrPD71
H5tqQV6HPe6daBDXu3zu8AhaCk1rVBcxDgekFkG73wjX8eig8BpR2R8TGauElB6hZa0Q6kd8HPuj
CS/dGqOerJYPPkt/hNl/nta/PkY8OEpign61gGRDvIP7L48xbccp8sF8aa3YI9P2IxHSNhnc4xrk
juJlMv/3UFcCAgTNcSGD/9FoYJfq/3q9zCMbQdtid/l57HnWjrwkCpFVlcaiheJ/dj1A/vvbj7Ex
ILmnfwsH8dIAiZ47fvk4lpAk708jEz32xWDH/cD45wvu8eV/s5DAZ6Gsx0LdRSnw0eHvvw5wWaFp
NFsirrIhMCKpMimz+EtqsGH+bQv+/VJ4dDkYPDRGQZH511Anm0iujqXs6iMVmROgI1hH0Sjx459H
9RduDd8OhUYBMn73yRQpIuuvwxrI1Dbc6+Ib4YCpf26rKBV7qmhiuZeTSz4PsiKSmigrM9OD6Sh7
pKIWwrbBZy98IQiC/3JfHxKRP004MExMQQHhDkGv0hzu4F/vjBDwRVnX2pPZINK3hyjxu0rCofuV
U3/YbQDRXinLgPkWpWw2VLHllLAplDfIIiANYpUSGojUbUSBiZAH2SSMqSuITMFVX+AKEKFfqyYC
FfbZjqNEeWZ4RIfxIHu3RVNFFEmtrHOTAAK8jX2o4vSh+OAZRYoiKb5vBhmO/k6wdi4g5XFz2oXA
ajgkJFcogLJO1n3ANZbIz8QpC/BrbSk+0h1UDpBnlumP8PpRAokfs7m0MsKRgpJ1T0+WOQqQaKso
R/0yRA7TjdQvddkltv2eZAYfOZcGaYvnRnQOd0Qp7CTDrRysKYauTiHH5a78byhmxHEOxflHgvUj
swPjt2B+tzHfk4tsnIF4oeYRaXTQucIlpUC1M58JWJSOVb2X6Bd2As/Q8/4lRjpexJd0nQqqr3lK
gh2ksLMB/rt+1IfFstp4rFvhJOBgIEMZ2I+St1Oumipwii1EliPsxkn0UIyFzpYDGxF0xk/JWsyb
+gQeZGfakJuSKL2oyYLc+NRpoODQlOMFabQ4tmYMQ17JEMnwHytKYpufk9Qv0Zcw8euUXwDnNfpx
KAouogMf4B1AhY6G7H6q4HYAx38Y1IpnWy8+2qBOJwEQk7lCyhgmebXStVluRWEnCy9Nz5cOVX6R
G/C1kEvaEyX9tLynRIq1rRuKQmAoZTZI8zYAEQpcmX9QgT9j5AienqW3ucR5wo9D26eRQ3b/I/8D
IL/nr+sw7Yfhx9Lof2SpQ9YLlJKmgFIHJhxDUhkiwjKV4TagkI3KRQRz8QmHi8qf9VAE/VF2cHWU
LWPLc7J2Ca/XbmlOHYXYtSPxdi2Nn6+AsKinzKRR5YukvWTd1BNg2bP51GBRX1GWKFti97Xv3Oj+
jZFO1b4IG9TIfTydUIQD6oqG5CbX5IsS2I7DotPbdOl0ndG2xdMlATTzmacHrjp3v/F+IgdUC9Mh
X0ncY8Wm8lur3XMUUn1jaMBu5GynQ2IBjUMgw65m5Yq6LZb8MdPtCL2B7r530OXWfatZudJhgJC4
GM/5Fsnj2gxgpwedUHx1vg4V5UN2XPCV1znqxHfjlTtBj9F8HwvRn4QP+61cC54cW07Us6bgDMoe
0BFEorFiL4vf8q99MCSAGJz8tORRdyDRRM6UFG1XqiCIbyngw6OZLNpo8ax5BKjZQUc1xcX3EBQU
6qxQh09zxNvuqNchOIRWTk92pgBCEApqmCTcObbwgJSJXPKqyYqmzd+6OSrWaygj3DcbUR4elNMT
yq9Otiuk20n+ez4lmayDJjBnWUAmUdNw4o9+jgXqN6luEjuFY9XkrfpKuNW3kMOSG5uG+wptkp3b
ZfNy9kiz70gm5mug8sG5E3B71Tmi3/dwWWLIb7c8hDEFesfPix6X38cg8FXUhdtXa7mKoHTQkDVu
m8XKbXvdl1ByGVfrbRH+nDoGNwcJdXdZwwyBGKVeNS9xH5+hCIeG2vjRHCPtopukl74EAv2aLOs3
4prmQkNsn9m6qQbkSbqSeTlndbKq+ECzabjolprPq/bIFQlod2ZLJ6DNEFXWsUSXgYvpVzDmqoyj
fjgpABhlROT06MNBPMJ4N4lKTBN7Gdt1fDMwbUXl6J2vmtBoXnLcH5jgHFggNp5vt4r6fHkoItv2
1QAn3Vcu9VaCfJKveA/hWGo9h48FyI1rHZm8coY0Z9oN9KvNU3/LwUPMoEPgDAQYNZWNC0ZUyo7d
pnkA30IfiuKrCZBs1TnyRl4m3I4P6ZKKIwJ9mlZFt2VXU6jaB+iHoDmB2P4lUoM+zc6HJ67n9KuJ
m5cF9fvLNsotP42awmszSvb7igk5tVPm3AHp6fo8mQLyaENHMMmCTSVp5/k6LYQ+jciPw5Jltngp
hql4j72OP3GIxN/nbd5+d1jg9Zyp6I5C8HAiOCnq0Y/TM/LeoEyWYb4NjBVfNqKGUwxzHRRjgLmh
KicUZxn8dzgouxw4VSLSK7wwBvYaO/CTSJx5geYsxv3P0TkkQwyHRWw/Ay8cH4qhNVfh2hfPUprt
hlk+HnyGkIvyXHaXAa6es3F0eRhsYz6ZPKff4I1AcIjGdb7QVWLzAGu7D+PJ3XiTLdfd4mMFPCkf
Tk0qaY2yHcpPwDHF9QZ34y0MI+Zxi/L2JQek83nc8ukTDnx2hc2W3W1hMEFblXbHvmiSWzDvYVxN
sujrfFuHGOvdDMeNBepBgBp4YF5p+BN0T44G3p7PenKUoejftltTUHcDAZUAaiHVJxZvhUTMlv4Q
ZyK/CsFFVrPe6H0+sxiMgQm+B00EbdztmtCtK6pVeuTgdeYAtee3IonnbDoQvA27n8q+0M3tEmj2
APSnvwR0HV77yXzF7zAA0F34aiUyGO4yfvEFhyw00WF3LpSOvrigcUvVtwu5gwTJvXTRPI+nNupj
WhVtmN1Q2OTyY0HkUJxlm+sa/DLsVzN4+DovNgkB/zYVcynjZrioADqEmzUYM8x1SpbJ3I7FDAIq
9CZcrgc6yvvY0+AxG4pOV6k3rTq0hTZPnHWzPICKXtsb2QkFT5wZEig1myYMTtls7fa05oNx7WlP
PUhdjB7vnxeYNbUwAV9Jnpq+CjNkLlUiXTPfAcXhtoIFl31ask2tlSJ9egsZYRPWS4gU8WYCQDC9
Jh2qUoM4YvSUpEic2AC509U8pdk5iTwZ+KctXptoLlc/EvhKIgQ7cp1TMBWnEV4PU7ezTdxzETDB
oQxifWHg92hYL6qAFv65i6HmKaOW9o9qDYPttKAA5hXJxojcLgX3QxUZ8At3WY9wWkO4t9UKiNuZ
R1NXpSEMTFOwesvv+zVIiy3G9A/Eyxr4kRS7ekxHibyfJsrzqV5TnvYRgH+rsB9y0K6VC9dIHmjo
+vYWhhielnIA/Fxtkx+HMpYrCKnMcXE1dDRRB7Yky53oAN/W3Hf+KmY0zOs0J20GqI6b8Fowo0GT
uiSDJ2gBK59O0XQJksJnleQNtWVGRQyIEFjia6gD830ukJrERq/RSakmjA9sbiMXVUjh2kBV0AxA
IreUWZs+rQFVGRIzl69dXyGSTviAIkGHN3kjCI15emh1r8uEjaEvDkJmYdYedORVktyFwZy6F5DM
srniY06/snn+sm0te2Gt/sIKnfASZYJ8XqA5OTR5Y04EhwdBkEgNaLlsu+nXqL+YuHPHuTVFpUe9
wUcN+agupUzksxn6tDYmXUuXdxTxdZ7kt4k12zFTPehF5ps7MJ85bG3eLmO94bChD4Vt4+cMwiZT
dzMwKKwHLJgSOr3le6i0eNTjYPODzTJ2axVMwm60Ezs4z+bmGmg2y8pA+uJaKj7W0TD2RzE2yfMg
SHgoplbdiAaOsUh4CtMNyFTFLEj1AmVRHUUNugu5zJ02H0V9iTa3vaxJMY+wGoWpukDXuEzX2iww
oduF+GoUjFc0tbMui1A20LZCqOmubYrBHVaA789bY7rvDfj48cTB+9UGm3KBQ02YC055HP5dKnp4
UpFf4BaaJ5w63dFlRVq5QbevvGPhFyCC/ggxEbyDpJBHOPX4Q8CJqWaZtm9kkC89h0KNoXA7ZlHD
P6slmlSZxEp9jkljzi6K4dpujOd51QG0PTc6wqAZAfLewZOFIjy+5yhLzvMSdt9EG2dfRMPCNxHG
y+0MRrlO9KiuY0DZryAFIrjEis3rMuZkvEubJkbeiuC4L0L6jYq9SIdffj+14Qh8V3MedAfYvEHQ
AuRW6fWQDJ2qrOn8BA5sUwAxs4WHsDAjjpRp0PHkrtc2em/bdhJl1OMeSt5nLRzV+N4KsBzWRLvq
5FqmLsrguIbAFHZGHN9nqdX0GyzraVsJHcfkCw7exZRFkC/zVTCJtJ40D666MYledj0D/GqzcCWc
5Po+gZfy3c25xvGAyvOoXAOVlmqS+BaUornRK8QupWFIaW69dfpdRJOH/Qrw51x2c++/TdOKvYJN
iTrNaaCr32ewaXMJpnA+DHxGf4AR3jYcrn5DMg856+/oDT83R5m10w1dUb+VAdKRqe6bMUgOwSih
RSbbnLxOtu8/Z3r2sJXHtu5JMJKLW7LwGaxfXkCthByuTKel7U8Lkqozot+wHPzYwvY2+gKpJ9Ql
gbrE7RIGFUzB0DutkiT6YPQM5wOUMlhEFW1ly6mYj2xOQfFIUXGBJM0c9jJ2rpp1RMeHKomHZnsb
rBvEfaTCxdaoKhqBkFakatOVCR3r11NAIj7Q+9TFDRza4djFX3vIWYOhmoPc890ePAhP7kSrUlVU
qLY91aXbWmldleHATda6Ba+W96WDypyu9TCvjRQ3a94A0qmsQwGmH/oZqFVcesjPC3c0Dm0V3hgT
VLF6wVYBvQOXUDyYcvajSqcjQ642XMOrF8g/7Gj9nBxa6LLkcEhGcIDPsGKCEzppCLimoTYrrPX8
gTst8BwofNKd41BYg5uYIb/H8H+XQZERzKPlw1oXuvXJW2KSqH3+AJEDvRMhU1/skG0UNl7foKvL
LimAjmHnZ7APt+w7ow3x6Ql67w37bQxt0X12emmDthzQhWALUNk2fElxRCAcT6+uBaAAbzoSSn8h
vEATg8ox60Zx2sC64WnhyOOKv8e5G2ZZJ/3k1uEmdhjeVnYK6g9bQYyDvhrP8ZToLj2kENB28Zk4
N64K+qhuQo6D2oGNR61zjngcTKoWUEfdRRCZIXXXBSLmWnRIonJ66qZMrqsGOjwD4e3QCMS4fqEH
NngKt7xeoAQqgB0MKr/dkPrlB7iv0wbs3NwU2pUhHQt6yNYtpifwkfJV565/CaD6mcpIwRRXUoe9
c4AKRn4nw25yhyq/NeKg0t0wPxvoZ3y5RSNI0S116w/1/xnNP+YHgLjzFfDp7laRJoZFOnV3PFxX
edCxhIhsLkBQ66B/5oVfsusRKVxWxoNeaemHRQwnMxGoK32uF3jBySy+6400sLMaisYkKc5RV0/x
tj5Z9O7wSBCC/oAMFBViw3WSnExKJ1k3Mvfvwdb4VZchW8bwKRedSOoFb5/4ZvDeG1NaPqM0GLZg
RjVieNgekE4Ye+XQEWL+zgK/Iy7IqKOh2kTLjvCPzU1wlC7MIRqKxmKoGkKVOtCV2KvQquxzP/cU
gGXWRExVABS7BBVqttqLzFPiavQWcdMbJBmQc5RGQ/1XQWsyzkiQwgh6J4BbF4bKW5Z0RB5+50EE
epiXRXbIRNqfA2YVJPYugekDmj8tISmJVmfrfEgKUGXB1J7gp8CDyTwLyhiav6tR9yOvHACz9w1C
CqyNpnh0AVEYJ8zJaaj9w4qHXdOiyYsDh+bj9wCiKoCHXLPbAGHYfkFxubSPGZdmz7riqLtCBpOe
Dc2S7h0hMl5P8Uz5k1ri5g7yTfYdjS0w8/myecjoGgdkZNs6X+qOLC+5T9zDYmCavWjY68BaZ1Ih
mmYSJgqRFE8h4MOsLrharkOAFl29QLPz2xJT+BsTYenVQDmHbNIkz2PD1HGKBvKWGhuWRQZ9ZGv6
Dc4Bu60lfFnrBV5PNLaInJ1hNuvR06EsurmYr1lqoJqzwwaZKmsWj9st+l2ygWq40kO2RkcwV+B/
SQzDYw3P9ozQG8CH0ZWTziB7jJkdkRQMq72LnXa3LArnvCYJ09kRAg39afHZBDX0NGCUUClkX6hp
c1ZKJOD3Y7BnvBZvyBhK5NRrV6aiKSCTEWhXU+NA51CEAS552CQQgHJLtU4PYobwr46J7A7b6PE7
LIHMD3IWqes51n8sth0OUWPRsmdK1s8ZosV846fB6Bp9cvInm5jJ4XIJehgE0BqdYxmpu7hvopu8
7UUG+VKzwiIeNsVNELTR+9p34uwDbR+gIeQVtGnRV7h13AD+A6120ETGclNlC+3W2i0r+gP1JocR
37Vd3iP+mri/4WG0JscpXZLXoGm1vwC5EjHAAIWeCb2W4eeugBKjlBCIXBSUL+SQLcmKoqCI4LYY
G4IOEDKErV8k3iwVzk1kdcjP6zY2Y77PW3q/xAtg6DhSzSXvZfw2Qv2Brh6u/xxbqd7MpFSJHm/A
HqH0hICLzVjyvfnMgoUw5FY+qAJkHnfGwXZkgbt8GZhDbwWOTV2bTmT3k5vUeUpGeFBMJm6BC2RX
QUPyVyDGXYZlwNJ3HW3xwVNin2azRtfCqimq+Jwve7ZGJCQ9AyCezNr8ysbtkNZbESBxQusWfxqS
aO6f4OLtagNwqzZY6rQa48QdkL6EN8OqWmgWl/CtbVb/VjRTWGrrCCydiTjIvG/+gNyZ1DSh00uO
dP8U0iZ8V1DGvxH8SlIGHhMHK8IbvED5nYf44KTnCbsud18hnJ4etCNrU+aTIiH2wfZQsEAgowmp
POE8MAPKDBvXeQbRDH77dhkj8xsH2FHnHoUKXPLDVvo2VK9B3tNn3sZUVhSo/rXWQwiKDgpQEcff
Vgf0H70dNPAg844DSsi5BjcPd9UbKlol9ZOhVtHkfkInGkR5i/ag0EyZEb5siBf8yiUazGgQoeqe
rpD4rKclgockqmNF/NReE9dKvl1DYL5OL03nl+RbMlAlrrjK5USrhhoyBXU+J3QxCF4CKhtwbdBt
8CLsUlJDEBhuSBtzsnaVEakh/tqtHihmmUY+OVI6LPmXdBgmBJVRi96j80uWtOhmgzwP+ok6WFPG
ILSh0H5BJo00HmqvFR5tbBrI62kCiWqr1e9kDNbM1iBaISBE1x00gUCzm61jAiomzZpd3I41OIIG
YZxtZHyc43xCCdPFPjXmVeVLM/MaBHGOug9Wps7zCzoUWadqu6AdbnggOnZ2fHdim8O1xLfobq0W
RZGSlZtuERmuGviseVEBsd5HQlNGiv7UMrQbG39zAduipOyaXOD/oNHPUnTvmSwK5hu+2qZPK0+K
PJuP/0zP/cougzVED/MU3ll04ANJB07mV26uS1ZYk1iXfRdK794m+SH8kKLo8cADBVrqX4jKXzn5
/YqwcYOs3L3DoHz3HgN/liUAnMsnAr/E7/LjivOHqiZOBgNq3mYtdRDBzcQHsHx0HKTgx5D/o3YO
/6cuDH9uwvD/1PPh/187h196Gf7azgEKgj+tjr81dPifVsp/7uTw43d+9nKAcXZvtA36B++MQh2y
N0z42cEvjOh/QSyfg9Sje8PTFFKcn80caPpf0J+AnEblAMs6ZEf/08KPhvsbRncuHlZqeHJJ8R/1
c4h2jvtPTDPIfKgksiRKSBRD7RH9RbsgrNvE4orugUOega2G9v0eFismoDFuNKWP0IMae1I9Qcun
pinQjKxcgF1UopnV4i9jjGStzMQodiRVTPFTi1Zovf8N/o9AkCoVRsIuMIgrtg1keZj6kXyXRC8A
QzI7dDnKxTaHBtaFCm3WVBuJfD6pgrIDLCn8LPkQ/hGzoYVRYvdHBNCCQYGcs3Mm6IgeBWyr/JT1
TwkCzoltaqvjoif3KOnAXUIR7+ADQTGBvky9NggsMQ1eQO2+Q83e1hKNycoBjWYuaTt36C2z8Vsv
aHedQQj6ZeEuOlCigU2aIW2fTJaLtrbKrw+zg9Ku1tEizSHWGHGZu20COjX2ui5I296MjUAZDbJ4
Ykv6Dh/C9GLntOUXQKZBjZdnZfedIRSWgA7dEKo+XaFuzQB7lE3hgRdbMnUr8LAJVSiexPrWrGoo
A4BSDjhrw54RphroneGCEdWK27/uYBK82Rbv32jXhckppZ5csyGeD0WKhLKCgFaGxwzdHViZdbH+
bTUePBqElbZCmJTnwA5ElUGSa4dGe1t+n4slQz7ZUywJvnURLzPf2q3mibWmTvts/YyqckwfMBLg
Sqg6pUcLQDRY7IiLD5YYAKkBb/+AcoIeWtaJKwt9+HFhQE6TsXO1U232OG4UQPzQClZD8KUe0dXR
nFcF5JDIMXwEarocUMOm54ZmK6QZJkm/L5C81x5KB5ixQsCPLV7124I9gIEDXsYh0LeUocPBHRkc
XLHnSNAl11WRAELMD5gIqhG420E/UPQMUtcbupZRpNTdyoayhREZneOkpbdLI+B8gEMJghzguSGN
oXDcMHuPzrL9QAznDB0Bhm6ps8AX+rU3OJtKsMUELYOKFOAnwVvuq9j7/TSNUCudYVMzxW2KroLf
5ZitugK+JbISHlQZ3M5oBmTBVXqAjkHe3c7D1N6kzbB8jWSbaqSEizusGuLda8/WNqksSkHgX5Dp
t1cr7yN1hb4HfQjJ6zqF1QL2ZboiRmaQtnfdQ+fXcKvacQYwpAyaPZzQAiyD3VKvHTIZrkB26EbP
8y0qIwccNUBvRNXiaSKBkHNYESiAtpIHQ8HQjJJ06FEknczuPERWl94muww3c3XLYrZixdFgrnim
cyhBsu4SKNXPx7lpUNAkIUlNLft8eYvQOw5OFD8ysMn2afMT3x4LF3wLtmLAngpSNPvM4eVOLuhl
YrfjhIYCQHLQzOPNN4rQMl9d+wkEbaROUB4YkJyEcgbkD4nQFSLR+gxswatryHwmmFH6HtaXnrTR
cp1xdO+MlTZ/oInfS+LS/BYtkyysFSKa9dUikDeildnq61wHIVztltxtEAM+ItPCfkSCwmGhZYhm
iQOCKdaRA0SO8zMP8hVo6RJ4f+vDRd1kMYq6GlcSpzxv7KEPGXDjDs9KHZneeA2TXvwY6JXMxxgK
+joteHSj0qE4xDkPikPQwaUHu48PP4EJ62qoBtBfcBKU8XczZuBhkTy+wBk0f7bEo6o2ilLsNSRU
dcBRAcgwRSppGKNVD0ewPaStZeYGH6BAXwLAH2USpXplZZqjS9yZWvS0lFB+ZIn+X+yd15LcRtpt
X+W8ABQJkzCXfwHlu4rdzWYb3iCaTRLeI+Ge/l+QxBFFaqSYc3nOTEyMFEM2i+UyP7P32mKTziBs
ggnAImYYm+5E2m1kbmATMFxtWrPahn0xskStWC9ZFzayyt1ghc8f9DkyH4dxebL4CPcopifKd0x1
xsF2R+fOhv4WRH04B70Ro7vxSuZp5dIbW5iaIUqmaZzuy7CzrnlhKDZp8Dr0y9hW1QVopJ3u3aai
s+qn5whJD04yyHd6oCdh7vrDIHrW4UM6qUtBT3ddZr27LxiM4Qrh/oru9GkIW0hnVj4vMwA+p3ck
o322U+GJMdCIbsbN9P+Lgur/YT7Wvy2oqA7+tp76H2y5ZffafV+E/fYzv9dTa8oj/BGMHRhRoMj/
wcbSyEtFGg1zCdcxXBu5ptp+QyLbv8jVC0INTZljmc4f9ZRp/iLQiEoPc5Tj4Uh3/5N6CojPn+sp
fOz8F+2po+soxn9CYmCpNazaUNZR5i7aB4kKtS37Yb/gYT/lUSMB0VbwY6pxnD9zTTg3kjomQh2l
j/cV3NGN6mrtNXdyJuMUjtcFLf+DnbIP2ti1DdKqs5xrnA/d/ZwOyUPRSdQ7iuKliGz9Y1WH+HVS
Jz25hr2F2dJ8Gro0PUwabMBNko6gH9leLG9YDzl8IKYafjhlxntkqtmJMUB5Dh0z3yuzY1LXl5dK
Gonv5SGdY8qRoA8da+qkwIVUaLbJ/RA5J+xGyF3CfHpXUQrt69z1buYuGigX7Mm4mzTloajKxEWf
E9boOCrgNVZmszMcPd/rlRE9617iXXUtu9UnJrOhoT8wMqwC3WaeVTZsZDaiqc2v5gwbdixm23f1
oTS4e9oeVSJXt54ifgVdw9SszRO1l7moP6PbaXZmi2G1Sdp8X6oq+9BYqQ0lIbfSfV1M6QFBG7Yn
QJmBcGbd73VDPVVuEjJYice7vkqWN28e52eG2eZdhJTqwGq6vdpmOt1JmxcHi0uyY9Oozgzwm0+F
qaaAnYqzq4d82Dt6xtPgYNpYWZnjTxwR12SW+qx55iZp5eybXn2GPnW0cDluFX5rDHxVGXQyvBRZ
XRw1VzsyA8sCRhAcoUPb7JtmkF8jRpGMi/uENb017ukUwiM1QnELFGYxdp6WZicghqEGQzpVZzQw
6WM0J96L09hcWdgQ2Qba4/t6GJsHL7SSyyJscRnXu2OjWO8+YYLvblIl8vdWZdV7pjOGtxkxRR/k
lDvpJstN826ZneTClbLsZsdhu6vVrnMPhAjcddk3bpB05rDq4MQt1FPnVEW9HfrpYuVvCt30NYTw
dkD4ZZ7tvs73RW2z93Cd5LnB0Apes5Z3zJCWwxTP7Dm0wTwbo1xNMlX0Djtc98DF5vnoMfNjoalj
XYbrjraU7tVoauMF3rZ9aSIrO+LMrQ9pmjPHLthZ7kYrlu/yejwb8WjxcWzagyZ6JoRR/xorBixU
2Zm+NerQeUUz80U2U3GM5pr7Zy7ksWpCa+e4VDazUxqPppW9zaNZR74WWcaL45YP1WAuj11Xz0y/
S3FXxbZdMobCzIVVn63tyqS6xoMuqdLwTL0i2UlvnShrGHSYpvfGYCPelwM/FC1J/sFNROEPptZu
2T4U5zTiTRxNM1khrHbg4gh8T4XRs+8BUkNVoD+QG3GMjNE+VQzdSowDPqLcosSBlGZ3EDnomcL8
YM9jf7LDpTwy72I2AxeXeZpnvvSVRx+E+WvH9q8JnK5nk1xO6X3dCevLwjbNN7M09pcYwR5LjuyZ
tmr64JS1dlcbReXzhjo4y+IMaRRN4q3WTrsxt5tz0zJG9j1vJ/u02Ics1C9M0nK0InfUhsOzBjgP
77up36UCGya1t+j8fBTDtRRD+2b2LBNCSwQs4p09C8hpO+S60rZgC9znHspfja51ZWjiZKioJObo
3dJV2V6beqTB8ywdvx0me50rYZ2KwJ6pcoHhvVRKuYHnDR8icK/pJs88BtRttJbBXcKMSRXLuWJA
fpnLECOrrj2nRta6myiiukpyz9lwAgjfo1v0cy15QjUAOlswOa5E2myMNKs+5bgCz2EVe3eS/cux
6+RUbNYq/S7ptQwxb+lLtgGvdupM+1RI91agDO39mt36dXAr4bthseQb7Jz2FrWZ9+hxa1wXRKZP
rWsl0GiHjx7MiwM34uIz+x6uXWQlfJTG9KZLbQyKs+bdUKO1t30aNpdUjA0j8CRH5lDU20rvop3u
sT9djLjeyq4xn7KxoFjreZZt6Fa7eEqNL4sTqcsIQ+3VMpv1ckHf9hwXefIBrsKQb+wk83aMFKI9
O112dHM0+poexre6Dvie1bjcDFEzvReKl76M5RLMcw81dzLcs7vO/YIpr+J3ppOOfND0EUG4JVEX
CrXsKSgVoOmpP2beUn/IFYJevU63YB+W22wwrS0tDHKUuRcLeyattBDDTDu7qYarPkTGydOj7COD
4iwYsSJAD+a6TfiKn+GGkTmg039tsqb1XjLbToICoP4zaO/wwMkUH8PeCGbDlreLSrW3GmPIqYYb
tEOC0r3TkzI/SurHHdrs7i6fR/dDNLrhTheNeM+UgT3m4FD5z0iVdmbstNd2hh3NYuhNLIrjH9b1
wsJisiI4xqMeLPhANkannSUlM2vBEvUExrkVaqltdPrbhBMtEXeMDlvu/jSNHhTNNS27Qn3FDMTr
75qoyQ9VzFd6M9VOxjSka9lkOqHbfMVvnx0JZDA24Ku0mwQlFEqy4nZYpza9VC+ss6MNZy1bJVeN
6lPW2y+Iwl5FqL46+fICN+u+1FlQ4N+uebymOLYsqrYARh6MJqpPdew4D0OdGY9ZOpZvYCunpzbk
B4fS1vioJ3PfZqc64lmoU910zdDvc3tCWXih1GKDwVIX3sU2MareYk9NlMCEK5zVzqTc26ZvZvuZ
2IivCnORe8iHkTcOkbNR7zTUmj4t4h4Ler3sC0bbl6RutOql5gCl9vIGzMSMapoMOtDJ1bKW8XRq
oBwzs7MezeVJtYnzImfZfBTg7lMiFeL87MRSbx9YVsbhPl+yfCl9pEysqgEvyfSzG0+d9kE24SS3
egxlBoE0or1jw+QgKDUxo6Styt1gd08d/s1NO4HfBnXECi+ynpjjjgebCRGqxl5d+Z3TzsPU6CNP
OyWtdUNaAvs6oVVykyGVfESwoB2oRT6US5xvYyhSJ24QfOxaEqF2znU/Ii/gOsRRc215N09LjzE5
TsbX1b18aj1bg5Osqb1eTjN737XcguKlIE2Y7TlJjlm4wwQHxqMK+wOKd8vHJpjsOwRK/hxadwX0
5yBttOi4WDBZEC2Hp7YwklMv0PXqOYRYxN83cWgjv8PE91GZdu6zcp33STMkrCU7+ltkSds2yavt
GFr1xCww4yILa/SKvM0HJWpj0+dGsYcLKr5aii2KX2c1qrcNWxr9s+2WtvvUCVU63ZuynCaTH8IG
IUjvJ02ewCP4ddT7H03F/39s4jCBQRH+wyH301T8iVkbQPbvm7jff+bbVFxYv2Bfwx4ubIOGaYUV
fZuK6zq/RCfGBxTW5NqpfRuKSzo12rdvc2+TUTrzvTXXhqw+huKOLvBTCuG4IHG/YZxvfxt2/12u
zQ8WNOEKyWDKpFWFygxoaV0AfWeBRe+rA81uxqsqPkddDij803evxu8P+H1wzp/3OfKnB1hn8t89
QDuZOfJ/HsBFaBq7xUZ5r8lwRcWMsOXvH0r+0I/in2W/wAZh5d7Sj4of5vtMO/Rcov+4pDKfRYpC
U0M8hTTTc8GGyo9dOkXuW8wUsBd7vmGdtsDfwCgD6s4UTVR8rkA2ONG7SFkxCpV92EYCPmypviSu
cJPiRrEU1ayzsOvlmHdeivLcTeFn2qilwoe56dHtJ/LU9al+mzZVSgVG1VGCcysN+l6zlch7Blsb
QRcO3FVIlYomzt5D+YkGwDlWic4eFBMb0k1iz4gOiB45tVgpPsxTrmD4NYQeLMOcjzsQrLlZnB3O
4EBOpF24CMjGjxpmtk2mRUXCFtmAG+GwFnlnaU69nNPei8F/op61yq05AOnQyPTJ0n4K907eJt3+
v6fGr+Fa/5SKxTedb+y/fLU/nRrf4vn+IuH511St337+9xPEcX5xDKy2QCh1uY50/tirucYvtgTu
bNm4rvByr8uzb0eIIDqNQ2QNt2PzZq/nzu9HiOn8onvonYRjMx9fd2//yRFCFPmf50ArlJIq0QLP
oEMQ+wmVGc3Q+co0io9d4ahzhRaKUalRd2fAc1aQWz2lQqZM/R5oAVLMCNExFxnSTn08YKvVkF6H
ysFN5bXvWWlotIu595i4PfvvVRaN+tqrztUkYbvSHmT+lMXy2IWL0+5UqsLFl5o12nzNJUQNCzxJ
MHgMpCVDjwO966l0mRpt2jlqIQW50QcSEwgMGmQb+p6dPnvj+Kh3eWgDvuzmD0s/4PsZ83mXDJoI
ENKrO7gT+okmk2oeKt647ZHzDf6ihc29RCl6w4+QutOKVU1ZaXdJWKddQOswHlqzYXY7zvTD8Bue
lrYdzqkp5gf2XOZubrv41vDQUm88HCYbLy8zLLAFhTiYkByCqxxY0oxz8T6KsckbeHPIXeCXHdHo
Z5QSHwhikRt4n8PFteadO+S9j2S2Qi1VDVg+Eqt/n0HTuA0r3bwLLVNQbUCv0HcQ5nnGuastgadY
r7EXs5gBDDo+1SYP+DtnAV02UtkKgwpKUQfdh/mE36o+0NbcOBb6fV3F7yIXehPrLHYxgYOS37ck
Y4YyjxbrptegE226klm4ay/oKIv+4I1l/8Hq5jRFjrboW23gnLLS2UT21JWS90OqGxYchz4VLyQZ
SXIuqmGbhf1jWM7i5I3thzlDBOrNovyIvWY+6XHtMKxw40Bm8zbSexlAN47uO6s0y9W8lMPcKppr
XsZkh3g52L9NDdmPo76zbyGihYEWO8MLfY9xB+8s3crInm7mpf7Sw6uiUJwXexs2SXS7jGl3mjwE
0piVfKI9J8K9CBfJGeAFqtTCO93sn1l+0dz2TnaM7TaMzmMv8uEOpkXVvLKV6D7SiJL1kmIfs4ta
MuNozPeZbZG8hnX/hqVjY6NzKHjJRvjSF2WIjyO7i6tWG9rWGMUXcLAfnXEkzaiQZXMcUhYbeWKK
dwQZ6eiU29l9caNYPSyYblFAhfnWbsJc+UuhVHEQFljbXWhXZQ4lahw/xiyURaAjRaQxJchjQn/Y
6puFdxkaVl9sIX4P4m6oFiiwoGFvUE3DTpz0ObwbauN2lPoLULEX0SoWgaa3bXFr1QeP4t7zLSdu
2v2A22svIsN+kqH7EIX1Fzx8IX41vC7bFnPgQZKZ5L6Lc9TRpecmfkqBf4g4c+75E1jlml187Zrk
7NreeMTTR/haZa+qRPTAo3HpvG6J9m44tZGv2vqlSLRa3bc9PGZ4vrtUUyHrbBCFbZPVmJzMIWBR
Pe2U8PYko8XHDIFOc2fgAisOKtRB7LhqTs+ZKVKi6rq6BNYoKnnppBluHbOKj3ER6tumpsmwHU0L
9Jq63GoLtF79ci6Fox2ivov3mZtj/7INbSdDsqDQMI87RJSrwTHPnifQO0GRNuPZTZydVfboCMJZ
x0jcWdkma1N5x2Y129Y28T82pnHfHTLLx+fXnNLMZNWmFKZAq0v8Af/pZRyIzvOBny4PTS7kUfZu
e5lYmT2OhMGo/KwEC2h4q8yyk6hy4V2ZBfSNs42sjZA3O6hwdB8nkoS2IJbqcy5FddFzpM4b+n0G
602FXymQSprOMbMHl5Oqbe5A05gPrnRj34a+GdA44peY6wVqlBZW8PjyLHtZUk/RfjvjWVo64VXt
8DHP0FzHg4qnDfUy5lB0J2TtDdd8ieavtJ4Dv+o4u1hGeHydpFb7Keze4BQjQnMIUtrEdqkHlSHU
MSxmjELsnW9wgXzkYrF3Y58Ph3JpGJfmYYUmvEegbftFkfRvRslts3Usp7tB3uzthkh/Hzm2e4AX
LM4JC3W/Ld10nztkbsVLe+hqJBxQSd1t6WAkg3Q3HIiVEUcBQc0PvSw+2qM1bW3HFQx60R1yY7u7
rhbGjXJ07zyVTrJFrXcf2uTZOF3k7Nnwdy4C62Rt64kEmx3XQozJ2TsyXgI+YjTHBvMN22iGpoGY
zNtWr9bsRmP2JV/RC7bo5JqQwQM7s2bgsmRewDpDP819E+5G1ZynAgepQGrLKqaFQFrU4zbN8/qm
N81os1DyHtvF++R6PbNf2X5uvEhtVTZ+KgpLbYU+61uluG70Nj66+NAPaszNoAjd66CH9zihydwq
8JG4apB3qFGLXat1ZEKl9woO090Yp7cTr+uJOYHBtzG/Rk6x7CY7I+5nwqsqNvbQ2TvJtCagVUeb
IBH/+601zR+sbJ43o+J1vUfXHtmnJYUUeJk7EVVbg5uzJW9zMutNL7DvxBtrrGZQfqW7iG2M4H55
XyTC056h1U5zkDiOuxCViKyP+XLpoJjM6NvR48POmg+NHr3PsspJic5cKGW6LLegyelYCiupM55i
7FStfs/iy1wBZd4wpWtwhxhaHNRpuzyZtZqeCmSQJ4dG4Kzwcu2bWRt7vEwAP319zoaTsLORoz8v
eQ2GuMclLZD7F5yYbqbZr3PqpshvVHoasBmaLKud4t5dVHICMNsFpim3ZIqNu5npyOfGUNq+60d5
281usxvdRmcVBHkSax/HK5EJvEBE3k27WETRI3QDnPopPQbTMDKcvMIEqtwurLzFIhVUdaWPG243
kG4sQ8xzW6si3tJN1Hq3Qe/uEYGXDmInyQdDrDrHjLg7RyUbpkPxae70koGq2w3qKOKZriXOtKPW
NDaFX0iqAwMXy3unS80GZd8vTbIjCczbVtitsE8CTgwyTJUvHfxAdC+pSO9cDEP3qZfSN3k2ctCK
Req+I6Vz1xLXelj0mD1OkwEO2Yi5dbDntHP/BFvUC8LO028AzRZyk/PmPy9mYu3sTu5hkikcKQuq
Hlb3+MQbUg2QmJjDIcLYQHBkAtLUBBiIm9hGYUEF1BDSxar2aCWWeMIvnPpRLcLYj5TpZhj96d/4
uPSCbMG+f+bwXrYmL9K58mDBraNIkqigX/COhhDjgFdOGw+yzHbsVToD8JP4LnobX5GF7+NdieFJ
R1UWq20v40stR6j8Y9HfjMqRR1J36nXi6cq7Lm9Vtu1kme8tklW3sDnMk6uYLQZ5ac2fJ9YrHz1q
7g/GbDvn0IoZ2id4fG86QWkW4IKLvAseKRM3g/PcF2b3hNSKLWwkrV2uLZGP4lYcW2NeWpIZU/vF
rC3CPDu3hq2OhYC7xPAuRJ7MXwzkBH4PHfaV8zQ5QVfTt3Nj2c8Aj7vZRyPnhDsNhb0bMLE2GCIW
7Q7+hXmPLM4kTIxZbTU72RZtmrf3pkJtIcIMZ+DCIwGF0XgPmKbFBT5OAG7BYEB/iV+xcTIoNqrK
2ulJRZxprdfttmGG7BcVUzMz7JutZsf2zhiE85l+fLoBwU7X3Cz1+3okk8TnPE+/Vr3ePSDYAHyh
izwCPZB6Jwb64YnIGnESeNNB6MrmzMDAvjOZLvqjqJHboAveagtYFt2x6u1cOjq1vyAdTYbKr5w+
hjyQF+VutGu5T8FLHCdBLV57+fhQtbm50xhp91AA3iVRC4o/LYZr6jjGmUNiCPgC8mVxBtARAycf
5P3Ej7WmxvGa2tvZ0llCZcPcbCpAw1QMVnquE2oUEF8NBVSfv8WZLZeDg4ORiDhlfx36avxsFxN2
wzr3pstgGJO5G/EE/FcA8psE9h+mAIz8VqTTv58C3MfV5y//59jlryWjru9ktb/94Lf2X/9FN4Sh
28wVf5CBEITmehDbkdx6uJG/a/4JvzZoxl0b0szvc4Fv80P+OGZjHJC/am3/g9kh48YfG38EvWi0
Tf4OyFN+SphqWmJwCs+rDhryVkRTcfXewyuaED/h0S8Y8hkIy3DJtTphQVM/55HUjmJ0rkal8MMz
Sc+CmtTMOw8P+22uxCPpkBGhpTimdhV6pGBRmnlsSRjwLfCVu3SeiC7pnGsNgnBjTEzZprF99czi
Yo/5xdTGfdjXYdC30iPXaD3zB5RZw1pYCZVci9Vz3Dg1NooSP67QXO5+aYybRLDt9MStrXcmR/L4
ugqxNjLDDmqx8m375GvHKjko6AW3TuVeHZMo3ITisI7Kr15WXijUSEnEboanZwd19aLm5Zam9iyi
tYRMSTCKk9e5xlZIGsKb7LMTht+3yrExynS7Kg9JEipi84kxPpexa29GwaKgYsyxKTX3qvfmczbk
r45Y9J3gFBRtdllfgb5gkWtl+dcUHqlP5Fq6M3P0JGYBYUJFDpzGcYAyMd67JcUHWpnoSMbiG3JP
b7/GmEbRfM6UgTA0zxOf2SQvjBA08cnJiHHlT9n0YMfz/Viz8zSzEx3La9ukryQwX53YRPdqW93W
4glR9XF+zrcWCsjdbPY78E4Yfa3stLDC2GALKRgMRdgrK14oQtFCiBhtD6VfxFtWqEQPkXh+7jFH
bCNtfS3j4hVeAaRmCtpNT1XHjBSfOl4nPMPLLQKO294Y93QIZ5Ir2coN4lw7leYPWfzVzPltUk8u
EGLOdDVkNFXom9OEZ1hZ8+MSkmGQ9zbWdM/UAm4nYp4S6q7Ys8B0yJRzn0QQizjQWE4P3I/BNJek
vsf4QsIqeWXN7G2pKt7cajkPRrT2q5Brs8Z5TibxyW3Md96YcIWPWNCM/kBx1R6aaXgggPuQJDW+
8NY8RJiiETu7tNU9K0+llrMN+mI7jryftL7myQPNsiWOFp+LUZibuhOPxOG8eebYE+KFKaiP8pPu
DA9Nqx5gzn4tkAP7wq567o3pARQhZsKkr3dIZr3tYmuxz2IardP6uuslUH3Peq6aMmWPK69wlJxd
v/4cz3MTU7TjgLSfE2qqgz3xcdT06coUov4IUd7znTSeAwgXw51p87HLpyj0ue8JVPb64YDodzg1
lRwYDtrucRo07V0Wz/mWa5cKBwnoTqDwAifSEKyt5eYb9+9HstDsG93NMN9sJjg7FlYsUBWBVzQm
8L9lfA2dqtU2eCMJBkitpnwk3+2xmDRbBYuFoRiHH9r5GKBQmX1szZk05ynfTjGIRirAoO5nqgML
p1TQMnpNcSa30cmt+pQ2njGRFt+WlcV2TrMeIRxEOLClBGsrX6dybt9K4Gx8K9N4i8aDwdnMJGvx
bPhbBSZTHMW3TKB6DGl8/JfUeKuAOmy6pkC7PeATmAzqcwdJLX+LEBs4H8MmJMV2Miz3nSVgMwAB
DDfQ4p4dzb4qoxmP4dB+xah2tuzs9N2l8xcrmh9sETD32HExD0bSxDjR+RENmJBqTGROVh0sXAzE
5zREpbjTNZEN6l/oXn//aD8Ni3m0NSmSBE94jkyhuVO+Wwh51qhKGx3RIeKrHpR6doIvE29sHGD/
8EiMxb+3e6zPizbIBTgqBI6UH9dBo+MQjRzW1cHos1dv5e2sx3Gqj+jQOswER/5N/FbrYPyJvlR/
8Vr+GSkrf3tM8tiYuDMB4J9/fnaRSTKX24XlYaZiR08yPJD7QQobDdYIrRy3Mcd+vpzbjtPt719Y
88+pKL8/NmxHwRyeDL0fyZU18HCsqW556IrWDNKqcG/nEIYNx8UZEXB2EN70NkIB2GXjQKgE07ig
9UAXtfH8FiPfj8rlrCL8s4spD55XkH2n2q3hjufR5vh2baP2M5wKjEcvtBm7gpCYqYgehYzJvJ6s
q8Ic4sPQ9fZSVvVLJKXtWy7Hw98/07/4CJkW61Gp4xWD/vvDR8jIEyDbcEAOsdHtwMTfCm+5JZj6
nwLp5F+9opZurqUV+1kynP78bnoj2hh+kc+ql1vHbsKorSckEuJu3ZRI1oPOzS59pBd3+TDfOr0o
7uKIO9Raoq/NwLm8liopjTcA6+lMngpyvVE9AAC6grXdxy7HPTiCAmNKbO+byUDWLY15D46zBrc/
J8zp2u4edMTj1HLtKyOxTn3iooaz++pslcnXMJHw91Anoqtwq/2kpV/DilC4SO2WngEHKK9DPMtD
HMPlj4pltT9M58xZo7HUcouAjIGGwZ/tudrHluG57+jUWH//hv3FCWNajrturbER/gTaXRytaizN
LA/LSFIL5cTEySZrw95o8DP//rGosH/61iOABudL5IYnjfXXvztfaFHp06BeHWAI3DMQPRXVPx2Y
v36TvjOSrd9ybIpszNf/RX/yw2MkcZPBTBTlofKGetclEyuPcHlbT/oEPNS+b8NTZlgHTzOuuP3j
rVPCDpjCJ1rnT67NRscoEC66kMIPQ8olDukQx81MyIoefV2Aim6dEANRbtpM/KQ5bpRYupsccAXU
lg8uI4KNTdzb0ZqxkbLBHhlImr3feGSLGa0Rb0yvMfZqqgErGMlXWfIRbJLsMkwrHQu3imunFKhM
eSapI2MqcWXhHrgHlRFvLXP5LSL7356K1l98Y3kvPCb4nMMYa40/vyksA3sCjYvyoOc0CkNcJH5C
aBMjlYznHPMKIA9OyUp3r4W0iXLqWoHfCIwVgYkuviRa9xIvVchEqrf1KlCxeB4xHweuYHyXDaSf
MeiF9iKvMWlfgWw5iaCBVcy55kdhjG9LB4/eSd7DgKOqgv7ht9q0z2LxOFOIMW6Pa+B1496rx/tI
2mqTtnw+rZqDr7MHgmg0djNFSFijIZdHMGXD5e8/uH/xJeHOWP+jm0j30XX86YM7Ro0DVXQoD6Nb
BpQ404btzt6zhAI+Ev3DOwIb+ufvicstzLGmA4v76TvZWOZsGpYqD63RlXBGuirAq30KuakYNCfE
1/CRXGYapGEV4jHzeU6i/MKmCxRJxa60Kr2a0NihwXK3FChtQZeUs/upy/QbjSUOoTWdH3tU+1NZ
mYFZd28Ywu+nnLhRZ72M+ZhFZvYajmuVOmLSX8SlUSWYsYrMyqTfDj2pID1v6a/tJcY5k6Etv5GR
2Ql3Dz9Rj8OuDhVQiQXL+eROt782QUh3q2Dss+pUqvEh6Wkk3Sxi89XQ6sllhJkagQOwPDbNw4OR
6bcY8ZGRUa3pGLqSMpuD9V+0gv8nHNYPZK2GnW613Xb9GnWTvFbO+ECSFg2ExF3g2gzd84ZqiQwy
fP0ZeL6a391q8rlJyQojXrW58eT0xmAwGBUvcJonl8SkZ/EmSnErt57TeLiHsWH78MRRz2NSHNLT
UsAvaiO+wH2fn2iK90XIzQLohQ8m3w577C+5Lj/G3VieMl1eh24ITKOd/bUxmpaWeKqmrZCZymve
W89GCyfiHz65f/H1ptaRpAxj8mWD/MM9mc9m2hiWLA6dM7+xJbzvBPfeQJsVSr7Wa/31a6tdkdS1
AxDIfbh+58u4381jNxLCxI9BvQ6yvky3HqsLdyD2Icj7CL6K4ZZbb1LzIdcZVg9JxgYXke+2YcP8
Rsatd6lbkDhLxL3YL7F3Q3YbVb5jXg2NM4ZNwSPoVFh+LSFxtkiUP0UgpIC+X1VEY8h9GJsVb0hE
me2k6qEfOEFbo79vWYb4nsovg1L3llQJ3mB72iZtZgYNaWlwDx9SQDdBAcgPI+T8ZncgXWAH3kMP
Tw/kH10HLhGaTPVg2tPtWs33zrf79b/qvH+YsCGCo2T79wO2/8lfP70WEOf/mK399iPfHFYW8zOX
0EobW9Svg7J/afNc9xeLzsFE2GIAVURZ9i9ljYk4D9UULRPHp22TBPGHskb8YhjMwyD02hTiMEH+
E2XNj6UMf8qambBO/1Y6+o/lZ6rXhtXh4aaO4PJh5TIvB+VZ3cN3r8lf9Cw/fnvXh3FWRxiPJly+
Tn++eBYdDDHSYe1AyIL+QNofeBsl3HfFSHL0f1gJ8lgkKCPQMzCaU6StFfd31RnvBclSgxkeZr3y
3uGKHS42O7WTtYjptrYL9DV//+RM/een5yCy1hl5gpQgRXi9CL97yCnrZKM76NkTmm128E3V31St
ikDBgl+VgGhG71GQAGHsBN0PFMCcPcbehi9Y7hvJtSGHAe+6mkpgLWnSHrxq0lD2ea34VE5Je9N4
nbeHg+Ttx/W4LRDu+SRNlae5XVuDjJoh19r+g97b5QnHClLtEIRtOPfJFUOrJP8J0/9+bsDT4Igm
vLLvijvsyMsX4N/LY5xZ7aNTRxeh5mQ7OnnpY0ITh8Uws4tlGbbrx6mp7oxOFV8Xc6neLeaYfjBE
guFfhPlONnEJOKgYfFWV40FUISJDLsO9O2CCb4mPRbkN6TDvze7s6H11BW9FpQUq5pUdiHbI7RVd
2WrjoUFdgkB+8kJGiZpRvXVuUdxQAExgkJdY4V0b0WvjztiJzmhfkkyjtg2mmK0cgKx5jMbuhbJd
zt0NlvR055SYYP2RukPzsY9jZBBmUX5SrVO/pCQDPqWMlO89aCgxi5bO+5y6RF1uiMRyWG8ya8mg
4icsAgcXny6i2fhTFueu9KEw5+8Q3WCFx51Q3ThqVOcZmt3j/7J3Zst12+gWfiKmOJO43fPWLFmW
rdywZMnmTIIERzz9+aAk3bbT7VTfn6p0Oom2tTmAIPD/a30rXo2EJcl7YJgGSl3oVFG2LYLbHKFJ
tuQ2PsFifchIftorx+6fiXWdDi0CCvRVoRVQkwrrt76us2PWZK9rX8hdSiPuMhXxCO5MsyHeKy5O
hiX4uqtqvGyea917xMFf2ZoIp41anBKS52RTd8yLxN5YLVlFYR6ccfv4p2lu1N5b8/LKLtIRaW44
fCkdPO97neqQ5fCQiwsuASKzJHzthgqhwNzfNJUNqi+q3myPl0xY+peJhZWpLNOPQsEa6hJ8Z7jW
MPPDDwWyNDcExvnYeJI83ERyuCys3ocwOLBHCO24eGHhmPDh6HcvwRcPvnCFwhx2D8lcuVd4qu+C
ZZ6dDZsxn6HN00M5faI95YPdd6avSx2heOmt4bp0G/3F7AK23Nngi4TZfQt0iqgU6poPXTBYrJHi
B2Kx8v0Y6M8WtrwbV2funqajYgmo9X4WePiaRozb1BHTAXXhfTPXnyIvad1TjgNp8imFTpQzGhw5
Lku3EQRPOBJoUG3WWAJ10KqYaC/XZbCHwr+Ck6i6UF/FyP2WcyXsdK23WAdse5NYQHeeYBAQpUco
x6hmVBJsZHfjis300e+LOB0qzJhLPM2P0Tpke+HgcKBjCKdvayVEomyCDjWuGOKmOc4TlrTPi+UT
LRqtpQvVM6Z+vcsra0UeUijKnMgTB3LmSlAGDxMbNUJIZT6lN3BJRoAhdd/MdylUUEwyMuxUdikS
qmgwCZM5eHYlrGiyWJrEonjcL8J9KkaqTocOzn/0Bs6CG5UNpGRelKukdfOhrMm1AFIlVPlsBbL8
QB8mP/a2kTm2dcQi1B6qpyhZLZPs5SIlQIPhXdCObe3NrKd53ARWRrVn8CB+uqxwnYUqu1tbNvaw
ks0pAAnhPLpZyzZAdeY/R0mYfFjXcX4N3QZaZuM08gAf2Du3FekKm9EHLVmO1FuoWzUXgKPEnhYH
ppO6S6AQWjF8gc73IRlHU+Qc3ncuaJdhWkpWa42y42WDIYZeAAiX35eef+oGq/nABjCB1dpYI6C2
aa7vF8+XX33KolccSJ4e2LG3l3IVtd6Rk1hl+55Y7TNEeHFbBXn4glSb4/Po2hwSFdX31oxTdVuS
wdhsyR7nZ4E11N8gdVdPnj0sd1VZhBo8eN1+SOsM9r6iR4euqS2pUmdJ9ccy/P9Xgf+wCiTj0Gaz
/N+Xgdc5CSX8JWX+/VLwzz/311ow/s2hIO2z5iNMyQlCfuWfPg3hYMRnrfLOJvrLZs8y48+Oqmf/
Rv8V5ZYgesSU0P8nWz34r5925gSfUQNwUFXjC/EpcP64YKFI0QWlVOUZdIO+xiWrD5ariAzRNZq6
YMjs09CRD7ZxiU7nTditpTH1us0VHQvky8haug3EZxwHjDSiLYWztj0vPHe563Mf3yUQ4Gctyx71
hSJdBI9mHq0jPEHp7j1n0NfESKPFFHjhyXfwlxI7VTN9jYrYG7ddnpN8kXlCAZLwwgcDT6O/mSzH
eJ6XOwL09EF62Qqo3U8u2sCslcJmaa44zACKyNzIF08ge6JYVO4a0+Bd0ViiOs58q5Gn6o+5yUno
/V7E75PWSncseoOGn6LlE5HlPtkTsc37mv0bM16ZWcFzZouVmZDFHBCZdvBK5si57uR817kRk2eU
xnN6A+wviw9tuTrpw5za4cGu2E76bKdrOz64ACpthMA0L86Obz6ZOplg0u4JqzyGZi4Hx8e0Tios
UzxgOKZ7Z45xLW6dMnRSjLN1mKC733RN+qU2btzJ+HLbd4suu2Psuk7axZ/1uAzWvnHw885NFx1H
JoqBfyNdFddvUHTTTYSzRKG0xRVcGX8wTCKKGsYz3Ff3IB4wkPc1nAEFhgAuMgUpVFiT8RwTc3zo
/E7eYS1xGTDGmjyMsKitVaDVReP5sTQeZsRZ5YbVZLaFcAh2HTzrV8u4nmPjfwYi0+1IlSFtByzQ
eTA+aWBIJCZkWYuGrm/OvL+HCx9jNVqE6iEzXusJkAJeS1AJ2wYrtuXgyUYKfV7E+hg1PVVPSwj1
JWjRDNZlFu0W4+sujcObiADsLHal9kpCLcyME7w1nvDOcrIjgQriNXy3jPfGPT4ZH3n6bilf4Mjc
CEpVRJYUjnXRvNvP0Ybb973xpM9dp5/IA3ksEE8/h2GKdd3FxJ6z83sKja/dp+xySKrEP6eAEGHc
4n/vMcIniYpftPHGC9lik8dVOLz0Wu0hRJFOYdz0Jbb66d1fb5z23qRRsYdpgm3fOPERfoXXKF+d
Z1YQNPGjBg2qC1+dYKKKDIQVmYKPsx9UYHrrGbd/CcL5cjYEgMqwAGpDBZCGDzBOsvjcNVnxzB2t
jssCR2BEjH0am0belIYyIN+BA7iWIqyTnr5jVTVd1YZMUL9DChLDK1iLAXsgGTZMK96SX8dr790L
eAjEFfBInKqlT6yNjHNCj8LUux0Rkl1Rjsk/Le+4BJKMbZD2U36NpKl7HMtx/pDnEBa8MmVhukBd
oLlePPVTOFwOQSssEvWAdNjvqAbHUBsCw2+QepmPg7bTHUjn+NAbzkNgiA8UTNZPuK6hQAjr3Bgu
xAAgojKkiITCL37qYKFtnZ5dcBJrYBPuBWBCGtIEy3t34xn6hG04FE0gIVKAsD2yQIgObmYvEPgh
V8h3hkU3k+ZBDX0bNv58X7RBd5MZ6gXbQ6wShoQxGiZGkDjTPRckuSXUY/ykDTuDHSGJYYpiXmvI
GvM7Y+Mdt0FadfmR2OvqyG3nabHm7iCiUr556B2POq7BdiyJDaSUltmmM1SPyDGAj8mwPgp3wnms
AvebNpkAG9tQQVbDBxGAQlg1T9dZUt8BDRWoaKCJuDHPvw5ER5CxgY1Ay7SvWf3a12IoBRiq2r1f
lwmSt6NWcdW2YEgE+JLqHWTiGKbJOKY+XXMB6IRi7HImMC29kG0BgCUOqZOPXnM9dsg0DC0lNtwU
K0Qc4Xa+8yEEEIGMdiDjHscCfcTCYFfmdwTLaGgsynBZAO/uFyT0F7xLBDaK1v29MBwXIFqgEEC4
PTp9oR7SaEAbZJAH1tjh+2d93n1UeHRvliDS15OCFiMNN4bX5/xQ5S0wGZ6e6Ar/wvq2vsNmkI4G
p6YJ5gs8cBPEBWe6mZBZ0GZ2m0Ocd93THATqDj9uslv9SR89oHT3vNnkcyjG9ks8NNE3dl6s7cNB
AW8S6RuxRsXez7UgKV0e5jZmJ7moYEfDC7dNa/YRwlLWGQtegVhFVdML2SxOtZ3c2au2obaKiyrz
u6dkbIZ9G6EXjIMauWkQFuW3htz3A2WR7lOcAv3fY+Otv3hpGh+bjviIkWDjyyluLHzyuj9nIj6J
sSS6YXV5v23wV1U3AyKxW0Su6ppdImSPGPZa17LtSgaL4A48UTdzBR/emprxE6VgEkikmBRMfyjb
G+XN471MFaxyS6xfbW+s8EMTaNtsBNf4spoH6zHLgvC5y1umntJq/U2rrKIxk7bEsq6TZD/YcXsb
lejAc5sO+AjCfoftYXU2RRLEx2hoISewjcpRmQqCkGona+kWR/FLaVM1JYH5xSen5NpKm+BDjEdm
A5/Ru5ohZzMNru4dUSg26atorbiBF13lOUfUu9tpJfZOUIG+HuOhAAPSmpZ2Qzs/JVsowhnFlpVw
tA4ZytEKSfdFROzt45CXY1XClYZjKs+rttU9sFP/dch6gnScQbIPmCfxwQkKeUCLS30o653HICky
HyKQ9O/KpDPZHdMi7qu0Qcaf8ZKdbe+KJJGZ2177dDRs53rww+VCDC40vtzqvmZj7g7sUWZxQpUa
nSKSA7eqQhyLWlvdSeiNd+zQulORue5p8QL450FubedZC03+dh99Yi3gPi6eQDVsLBjfYoAwz3Ub
B4eklJ+DriJSvhD39AEUjqLWHlh3zLE6oSQBrlQA9b2YZW9RgXDxjMDeRIcSoah6zWVPeR1p9Uy0
zbKjjT9frmWcMjR9Bfu4DO5wqZeIbHlZj1QYCuTmPVp5j7ykguYuFiUvhaanuv6psfv6FvUZAMJE
2/6R9x0gAH8sqexb68HKnejktlV8GznRwlshyp9ZoIVqC/+cBcianEZZJNs0K4VLolpPyQQiv7Nl
ZFd3cyunzNgDimAT2S3LVwQN+9Iq54ewR0A7UwQ7h/ba3A5lN/OceGHP4BDAbHtNl9Mv3WNJ9/Ca
ljWLaQJjFgQ5rj1/mKh5fbTLtvpICF58AG2h/S0u6e5WloO41HAy6n0aJGc7Qhi/gb3oATJqeYNt
YvJZ8nHq9W5JveICwy1Y+HxycqI3UoSSdQcW8atXFyi6MPYQiR0TMEK4QUL6527BpnMRVFl3DyrC
o7TXrzei650deSkGrtktF1kza+NvSz/rML4s/PAxDQEyogy4afLA4Sz9i7qMnN/zyMdmsYIj6JIQ
i0VUh58dPblndJS0YOeMFsZooaXz9AsCkC95ZN3HkpwBkU3hrkJSz4adSlg7NPPR9iwwCOhXFrYI
l3nl1MA30o/cFu8wrjFOPEWoFO3TBDpjfgsx3sMi5T87CrnIMgE8T0sSYEjG6oG7VFyYehabqjaE
etpumzbymwuSZL1DM8YH8L/rRZxPt9nqgxsiYqeEnwBZ0g4Bs+Kwd3FekliUYCrdEeYEhg88dhRT
8tJ54T2vlgtOJkdGX4v4SFpXdAsAtdyCFCuvG4bfi6WiPQ2t5LEeVHiSENcvAhfaoUG67KZ09rek
QPGaUxmgVBnFh1UNeitVgqrNH2ci3Yb0piEM/CAIpL0NbE6uiKs9boKafYLsh20osSF8t2v9D4V6
U4j/XnZA8dwNqJ0bVkCI8vYncVGW+LDgiRk6F2i8WcItEeQJHTNLB2MZkmLddK+StVTDK9su/6HJ
9/cyeuiGNmIb6phwbsVPX67zpg9XLfOzs7Q9Uoe+uZJ5lcFNFeXDr8/zP/Q9PJRhnmN2v2hvfvqq
vEOStqARONMA6Zo9zwh59s2atl9//T3vLfWfLij9FV+w6Qce8Leo87JdVx+EZ3oecdsdsrj3IUwt
sBibfLjr+rIUV5PI7JybXr/IKGVHTWUuu4WhbzbXScbR/fqQ/n6LgScjbkLCBVEAdf+Pe//RHuJs
YJdxJlBFX9uYOI9eMbOD9gFuOzs7zfrXZZy4zw4ak/fv/v/60T/UjxB4mSH23+tHp5f55YfK0Z9/
4s/KkRPQRrRhV0d/qxw5IQ1BSoiUlYw/Hrz1v7qIrvub6zFXCV5rvm+E/f8qKDnxb8IWVNZdD1QM
P/mfuoiUn76fNuBt88QCxDCPLymIBG78OKZAY1W6CFL3A4A2OSJUrRU7WYdC11ZXtbiSftrfZ3nV
v0JLclnnldaDK7qV17UFsbfKaaZUamEjTi9p3lkh5EDAEcaVI5+VTfDglpI0D4QpRd8VhGpSpZUB
Bd1sKQ+j7xIs7BTiyrXo8WWimUkCK9dj667lgy48fRKwpDaZY41fyYLR/SbzZ/+WjWR2uzQVJZUM
a9uLSOX6QvbAmu/SjMtGlX7iueh5mR8w5nQXRAzJL6ObFS9QqNc7ixrPzo2L9XntMS0JiEvR1lv1
8HXqU4flLxXmFGDLPdK7e2ewcoJdK+V+HL1F/9Pc6ZnH9t8TzfstYHaJuKs2GH56zT/eglr7fmEl
Kvyge0+cA28MTEQdynnTSkRz63ZDtMndWtyxN3DZzricGk5i2pPs5CBqZgW2gyhoz0KPE7Jccntd
CgdvDv21T00XqIdsBakY5AW6rmDg5c08Uj1VVRIfmTPkYVQENcRx/3GoEHcGcr6CxeRSmXeP+Gff
io5N8XfPyH94W5k2+I8njVLZDGDi243m6296VMwpaWLLBqJinTw75u6nbD8/I6xb7gg97c9j4fVU
OedhjyONJFbSH/RBeYW+JiXP/iJLh8sggnm5TRtMBHPrBR+SlX/qPNf96srWQVTpzrfZGDpXHsuj
OxIYnlJ/cY8izys04fOEf45Wad7MzTGzeutYTvC4qYcOe23XjGlvsKdLW3tvTThezb3rnAZUZKcV
i+sADwLJ0bKW+wXd0d6WIjsE+XMlRXHh++38mmfsNeiazq+yh60crVV/6gdwkEmWkUo1jYchB+jL
Q1neRBOwlUqVOSWeN+Jjin4TJn2odmWhyVL2UQKBQVyQH737E6JCHG3du8Tu4u+ImmZ5WBru0mZo
8uIao0h3tcaV+4loG/k1rqgjEMPcK/I8qQWcFk1rpMmUOolF5pfVMNjXCUWlu7hxpuug7Dg5l21e
ve8yXZzWPoOHD8/KfbDyYblVGGGvSBkic0nH+jQH5tm0Sn1fT7P65Gds6UVaplesUEkzo9Jy8+ux
89OcBboHvCbiXg93A+ZmXok/PjDQcJIknSLrIcMjeD+IsaGUqKon/D/xro9GiALCjJ2+1a+zG+ut
Gqj0Qe1Ys7dCtvgTQhem8WB3n6LOh2yYVfaxi+XnRVAAx/5Wf6w7fks59UG1KSavOVbc+6sWU+fG
HlKNmzIl3RCd8cOC08andc2prqO1XvtZgvfOYQMzoXQ0EyoK0z6Qg7Oni+nuAbvBtSxIernpy1bf
vw9bWXRiS5lsve6p3V85sk2+sfOxP8dWrT6JwlGfGuLQbnKVU9GuJel0O6Lc8i+NXR47vA71lgw4
6tjeOIZHHztMtCdnFm693bXrP6xC3hXU/56vzOWn2RFHqB5YcbIEM4/2d5qJmUw2mp998oDlN7So
TEfOZu0760OhBWfgFBDw6T9aj8WaU68KFinkNUaUjCYAnPR14/EMjkQadslFXE7yBYUmKeuCfVi6
NUuX594HY444tXLOsPGtw6/Hz386ASQmHBYkHXxpP+tMGl0qshbS6KEK9bBfChwrnUzTQxcmJCiq
hnkG6hXzhUsOoyEyWnuQahLMnx1cUrNOvvHseUzMa/viLZFzFc5IZ6Hsjcmhq+LksYo6wtCyJq3i
za+P/Wecjrn4LEph6bjYMpDN/TT2iVkwXuw5eGjxnDSbWankG6M5iU89y/4nR+f6ulgUJbxoao5D
Te7kxm2a8BzTK75A9p9vZ2KbzlUw9+c26qzHIaxx0s4+AbI9CstbvNn5VeRy/jMBxpDm1Ky+kW8q
uUW5/4VuMs5tEPOYZjq93I2+SYWj28rmrQhwzLlI7YdxTD65mVOcgPbGF3SvXRJUgS1UyksPkmCE
5z5s9LGfzZaYfsleN1ETo0p0l69OikcBEbRB5rOjdPbakwA02/KLU0NYyLymo4or5RkMe/LcRDzq
rAmWu/dHD2pV+kaNOpv21B84vKZMLjQBhQ+Vq9YRjoY3YW3qsjdbAtAnNTR5ZuQRQVnVZgYxl4ZI
64uRrKRr39ZcPh/F/QM1W0Shbl0+2oRIUVnswvxzVBevHslM5y7NlnM5kyTY9+5EdBf6h2yZ1S6I
quWmcFBl/MNAYJH4wxuUx5CtAGsGkN3B+3Lwp2UDc3U9qnLqaK04A4REmwds8z43V7idyUPusm0E
ZZfQBkJtDyzF5EvoDvpeO8xJ+7RWZzzCEVS3orroUOiSwFHbOUHJSGYoXKTNYeiwvW14kuwv1PWJ
IMyH4YuL5uHrSAXB2uE3qaOdyuIWqirLsWtCGoJ9HWHI2yzAdSDFkl1WHYj9RhNABvR4ilNr2bFV
jM6LX39cICd5HKWCymG5+VF0IUIYHqx5p/BkvtHrZIosm2zXQ187LY5WR5+nFqdybpac5r7KOR8+
qaU8BRYeZ2xSud4Lb/3kSIl2qqXTx/HgLUTb0RxF6jNYC1f5WzbR0asX+fWux3x+0ToFoilBbjJ2
I90dUUBl7bW7EGywlWNJEO3k5U+UNUE7azl78abN6+ITAXFEOVZlF6anjHXLsq09ZoONymT2ZtEY
frCm2Sxw+qW9QH3AqwqvGwliEw56LxuH/cBu1uZ0S6a8qlVcKDUbQUcyjDwGwDt1goJY+cCytNM8
phBjzont89bRTuF9ybwEmX/qhLK8tAZ8lp0n1vt0yFsLOVBnf6mrlnl16FCirszs9tZqtHOVBnN5
sTIQgPbObXtp+Rh0t6jtvM9Oq0mjWQFX3BeNoMPgRMXy0LO2PCGVEGCjlNbf3LCMz2S9WHtowGWI
ASihUGb3et770wQaBw4VpJc+iTZzbzEK845V5mZJ+90gUEXjbUnQt3i6+hZF88PQQqbcBixbCYYt
Yf9Wc1nfRFENAQtF+JaXgeDKiFXfv8+o/7+x/aeNre1jjfrv+1rksap8+V4SgQKCP/HXvtYVv4nI
BaUUs473eVj+UkSwbf0N27ljCzfA/yK+i3PCkk6Bio/jP/tDR/GvbW3Aj+js8VOPZ47Nrf+/iGPN
1vn77QWH46Dg8PGAESjFO/OnKhG0srWuR/DcGd2D4hsiu8SDk83WiZy6YSjc9amo0nw4qBUG5Vap
NQhel6SSzZXTBuCLDtKCUAEdJbYQEfIYQPLAk1Nmy8feJsoHpZovQx0Su0buNpZib+r8ifhmnN1s
C4pRubcUcmQEVc6W1vwxY+dgqMRjOtBSJivWxf05UuI6eipF1AHmpghIUWPytoAkN1OhJLUllSUY
fb+7kf9h8+UYD9y/V3AEbPHugBkQ8z/4ju7PV6dVuGQGpYOvUtHDQJaAEbzCyO57aEZFGgi+coHf
XH/rQhwBjz6VCg4Nw3fP+SBMSJePvz6kn9ZkHBJ+LCeIcGbhEqCo8dMNY0pe6lb16RsA6qC8xsSd
vhvDTa5eZlHFLjc1yGmQUHh94xH8GJWEaFPYsi3x46sVWUtEygStNHuCKr/XSaqx+1YLt2I/IP1H
KtuHCfvgUDNb32hdOnysRjIddBs7VWMk/uEd/WOpEto1F5niClLwgJIozwK34buFcpKVS26VVfPV
nkkb/EDit9U+1ECm9N2vr96PxlLzRXhZIbSihqaew/f9+EUr4jOhcV+/4b9wHW8vq6T0iRKzecIX
uOH+7azaACPtGgaVBULdSaPpAa1KU3z79ZGYctF3I8scSRBTmXKCmDK0MIiL70/ZgYCAkbQI3yYV
9+FNIBEUQBKqLepjFwhVNc3FX3+jGRg/fiOTie+wGGI2Qjf+00V2oYyDPg7ct4V1Y+5/ddEgZ6DJ
5chYAKhnTrtaw3EU/7AP+kk7bq46Zixqw0A2ufQUb34814JyRTlPbv2mKuwt0SkXSfOxgnDRmQCz
NEnl7SJ0YtdXbd43ob0PpqzUT4WKpPQ2NBOShWAvLCLiHgNVBEs6o9NfXZVT2qMzGGffZ73766v1
tyFJeT5GwIZ1gfoLLusfjxmzugXuMPJeqxHfz7rrVmnhuJlijaLhH+7M37+LgR+av7CQ8aYwpcfv
hj/5S6pHyaJeF5BGWMUA+cVgMKheMSR+fVp/GwRB7OAgjChhOraBofz4VY4oY3dx7ea1AaDOxe0t
Wi/fJmfFYdW2dYjFLKmnFkPWr7/X+fs5GluTG8Y2hSmETD99cWLRhZZ9YH2B7eO4eiuiIB+JmI5l
1ttbh2AqVUE59MvoZc0qZEq7ru97vHG1tbjTY17rGb9WFsNv+AKavGCf04TuehnUq6/i3a+P9mcY
q9k2okB8v/H4z2PsLj9epyClr1uPffuFZDcwepsiXgd9p8Kl5/7oFYHzdBRKqvDGYlnJ+FANSaqI
r8N1ZbIURGytr9zLuvgWUtzlN+SJjx2RirEPHumPCZjgMWYXUOUpMPpUEISLeiUquelTRSEGd3Q/
hLyGG8+ZuCMwEs0UTTst4wtdUMbxPX7LYXnWKyMZtRykQa4FZDWPSd7WeQgAxvU742ztsjk33hC/
qL+G8+jkDjW7ROk7BrQIPje49fRTr9uCYyQXQTSsZonz/kzyr0SgMIZLpZ/04IHHQF0UTg9goCs+
mzUFz8Qmy0hca3cuezm+uvayHA904UnLxNwio+BkCLQo2F6tULOagKV74fLJkNAtPpKHEYv9YzAt
2XA/zFHNy2ztloIpWAFhghZTpIKvtvJZ8HF60ubbrHSVeMBp63bPwOUDk/46dfl15TcxejVHLc1l
hrByvBiphDKWFhQFXLp8yp31Mp5UxsvSTigu4uuNE5dJRMa4Rtxt6zeyJGT3jxMIiiHjVAkZg3O7
s+0E0cEmsBuGn1pSM2FWbOUsqoAqCfk/gDZrDctNgv7863d0RAgQ/JgnxCBAj4lbVIpepgOuwUiG
IF+9yIyJePVazin946r6ZTlz5Uy8Ih+YZ6RiFw2UMmznKCrNN3oQqYtvq0xCLotcI6pYZAdZZri0
AhvgN69sGwZNkYRF/cCms4X/WFAwZLjIoIC4uJkapITxLnX7invmLTa/kBxbJwFfgsMv9i4sf8nX
164mKk2SrTYVfH9geoHJh7iy4X7sdAS0ALoGVgzCNsntNGs3ykUeP1spFpmTKIQMl+vOS4g62rcW
lV7kpO7ELLDvtYdJat9SnuFIeg+bO9KA2Ou86UKoyee3tGvr8yhQ68Z0zZ0fImbjnnQHDgk+g/mi
eSzMsfgiM+7PMIp4BAH5lYwUT4chdhCsWxxeUefIgLZLMtllfqOAMgWf89HnX+DErCaYufCFucYd
PKXi27jMI5dTx5EZcxVLQP9UDIvP9UH6aoaoWVpPjzJu+HvnxJSJN1FBS/yGpaNmleGDOJoe1n6l
CryB1sRCrOi83jzSPq2LFuKx73AnAsW6EfWEdLzpkfgrl6uQ0cpQ62labFXU1xNcdn4h+ao9x4fh
ZjSj2ssB5e0kwSZOcAKUQbj4rrAfRRbkJqwi9rFRgtupskIfQhsnCVxI6R0GAizIxGFsVxmcY1vq
u2BFkOWyJcXO5+9FjZ+j4dU3t+FNGARTSVcJLwOBNWFSePlt62R5QvBIMZo73OTTajsHtN1qss65
sgEHbZa+G4DrLpVS1nxZJgrqximxFPem8+O8DV4aQIecTEM4Qwr5Cn+C39ywvRdQOPGZgpDeMxEz
3ewHLy3IPE/l2AqxGVm3wytM3HDITolXjEEKHL5kmg1fNbV2H2STg4RSH0SxlBpjQZ8tWZZelW02
OtHNsCC3YPDkhZlSomFGVnwgDsaMS3tcFGMo8fKuTC9bMmL5WedOY08eYOAxVaqu4Srt6pL7AXnT
tpyxuyGm2mXKLZpu5C41jm/IQDj2Z36XgCbNRRpNgAizTi6TYTqgKJr5JFsYsso2AA/MvESryvjA
hsKsCDN/TJmepL/Au78cMovZYeIq8iw47qAYUBNJimt75u53Kx2QNWWkx5XSHHi2WCNf7TvVwvEz
XfI6mlbIToY4GkiePFKgzEt2GFAmojEhWBFffxT3K/MDHGjLv11AQcp0wxQV+CfZDQ2nFLd92290
7ZrVio2DY32tY0pQ1wCqzD6EWd9cnLntPCgmZc+sKvYpokbPoluldY9gJfbSXYeMPdnjzU+6D0m3
cPJ5y8t/3U/rHHHEBPlYXCVyWiMe7GLULKdPMRxz433+Y1jX+Wx+tvqtx8DVpLtz5GFrklW3ivR2
/USLweYae1Ev+nnDqje1eT4t6JTD1o+RtRARnzmRvKFR0wAjEWU/WJtIO2v4u9XMVf/BrpfqUdBf
KRhDRNR0F2Ejp/IQttMoX4nY7KzLPq0t/zrhSEk/bWTe/Y4fLdSEoOCjfvOLSvcPNX63/mXWTjXf
otAiuGe2Kggk0oNJCeaEIhIed5gCvoLSMJNCetN3WUKwUAiulFZSxWuV8vBAqmrHPUJtBhen00B/
mwkJ1zZF2GoWqbqf0Xr4NNKIX0Ogtg7P6F5H/0NYDaufQjz2y8Vg0t01aTdScP4J4zQhiGXIeJNV
20hXs4ZonlfaJsXZ1diFsCJR4wqH8nq2bUceJvwN+DxZoOnHtKAIyIsvHKILhS8ppncxuM52dZjh
VqTcgxIo6Nyo2ALeAVSeIkE7Ra43kNNgYwJPgEXaR2d2MveQSJjUw4aMZk2LKPEC605iqPU/wuIk
cPZoywhd317AhgWCMizecG2pobEefMtX+mloGNWbACJV/1FHUwqoGjxZ1MtjvASpXjb2FMlwJxZd
lcckH4rloFs/rsmLLlvPpRiMNp3gaAfeafNGt6KdFsLFhrXDSBrQOdqOSE8jOn8qIAJjSOgcx7uR
uCEoWkltlZDAnMgqyyPMA5a12dcsbjxM+9sWgj72AycYVjjooTd4VnoDawVc5d2fq297haDv4Kqo
W3j/c5ubFypJXtDNP85rIKW/k8ncJxPrKRs52An+KAAhlUBCxzO/rGatSeIuRrhj75HpymtFMJHw
cHexWT72vMB5HDKfSinwZiAwTCW5tSZOAhiwmskV4MTkHF/qLrVYkgZZN/HqwYxZ8JYZGjQQxGlF
Eb/zMAatWf2FqjQ7h4j6PUeLHLjGrDt2dR5+Jj654VAcaUWA8ggto9Ygxy5gmgyUYmVvOL3SPfou
qPjP1M7NKpr4RMlcVsS5eWkk1mzi3bxaBfYexUWovZPw3YolUUPfijmFPGGbE2VdglJhGwQIfpgQ
ganyjp7pE7E0meGocYFkE5k3Z0zXiiPt0wyhwHGMdNTqD/Qh4SBsW9K0+WU2ocs8SwrMM8evRGHm
ydKPiCrfuoUjOKIGDacDN7GH0UFJPpmYbdxh7MMv89w17SF0i6i5SlsgvwAbpDRrqUZGZsmSCewD
4kgWQjg430ZLreAa5sqZxmrD+5C6AT7SZOHaChumS33NHL6aJdJ7uSdUtXlL/fkG852W61i2tqlY
QHQ3R+94icWFlKlfiPa45jWbjmpElgz4kfcKRzAqK2P4/HUldMcjtBnRMbIijZqM39jioiR5onTg
kaAiJ6qBS5bbrAMegnpJgs9VTybaxR+3kRemY2wg9jg8xqRYccYeQezco1FhMMRUm5bIJQ33307E
81SSmVueMhmm9Xz2WY6C8yO/g7Mim9sUn/oeaXt2ljZZBaAaB5SI82aGS8RLMQ6hxn6uqdc5yzaf
7T4aYDe6rFJSNzGr+amVfR+cbNTYU3wH1cRt86swiZCCnVbtm+fA83qbU53AOk+PlfLNIwII3hS8
mqLjA8nkm4WaQ6Tw5/z/2DuP7biRLWu/yr96jlrwZtATpCUz6Y1ETrAoBw8EXMA8fX9B6t4WU7Wo
v+64R1WqoohMuIhzzt7fbvAvo3KIBgZ0O6xQBfvs+G11TaSMWTSHGoUu0BELpO+9C8+R/Wbvqvsx
ImGNnbXOGQArtXhwUVb8d/XT7Epa+IuF77FcGgmfy1wliae2hrgbY7WZt4T6tG+PR95jC74vhrHm
orYdL77yaE1E0DxLbFl4aRyDXHCe6oZ7oYBNzJ4g29ot+gJEE5UZVBflaMTETMQFUOThnF9AIOC6
AAnJtQUbyaSM+MOWr6ALiWk+61BxQQyUNSVf7AVp+yLbIcWd0+WD6Hm5zKNtHe3R6HNcaY7JfVYC
CuLMZsKhYtONSV2Qzg7YXlJ4cp372VnmgzWa1E9wIbBVAOqzmvxFJsbESYnedj5drEv2Gl3tk3y2
S6cgZ2PwsyL2lwos4naKY53qq4obiz/F1CyQRjVNm75aEuvDtQ7IUl9ZTJgoR5jMxp22hzFjDffu
Qp61BqbT4PxjvlVFN2pRtQtrJ0MV+QD01UY+FqCs76MuirlqPWnVbNcnwj6QIbSS2MUtxCZIYZx1
9cZdjIaSkdA2UY2dqh+4nVyHw9Paixb1qhS8k9HKeg4YT9D3E7f+HqUTZmv04eyj3h69ShZqa1Vo
ZVCVIUkaRdeseyk7dWNUo2qLaZE1q1sS+cFYXen2hK6FE7KoitsJNMTymNk99YhTLcfiwmXKq8Ks
xyzeRUk1DTfu5C0dk6nJKPZ+h8a9ZWHTbPYH5PhKXp1ukdf8msDuIZ3uMsx4XEkT9CjvmfGtaiSX
O+cpbUjg4CXFhn9wgTyOvJ03QSxVFfhWWBTRoj50jVtpjlc8ZTNG3t5Xjg4bxx03OkUSqIPVmFQ4
VTapMaiPPlQTKyHAySHqe1xR6JcuPEFzhB9cZu6o2czVC6vnMoLjhFKRplWIGKFbmAwwAM9frHpS
Ffr89uYIpk5tdEsjV3flx12j05YuPSNYJkFgMdDxHIKE3veM0Fb7YMqK8csUYZwEBZZoReKsGRg2
RRB2hDRyST8+5GlXTR2S8hSUGuLb34WusyCkVe+hGjjuqKY3b7cGYTSqV/lPD6UgLmiI1MBIIU7e
fzszicUi6U58Se1IvZ8IDLGgzE68rHl3fXys127gr71qgh9ovFoO+dsWesvTNmWno1Ia4WZ8maxy
oJAZkhKB6Mrp7YTHMGkhBZWbxa15aQyV7cDEGGTRgIgUvUndTRdCTTYCSl717nl7M/+cfVRtrEqE
ynM61gTPbUb+9PHH/+2qMHiHkxKgvKIcN3X1/3/p5+L8KxFPes5LnxoTn4MFSpWFLK6UUB8f6rd7
zqLfTSKTyyQIrOlp65htVGpWbKBeAGZawJ2i2c9GxC2eekTcKMZV+4cvdzpCAf5ieK6JoImuqfkb
56ZlOO3HzApehJ2od1Q/8bBdDylv9tvYJJlnXkcB+302EzN//l6Ynt5eKWixc/bxdz89zUxNHUd1
5xmTOgZQxPeneaz6CXJwbD3Tk6B0nJOELpUPCIU34MdHOj3LKJ90vi0yTI5Gc+ykeY3jukEQkBnP
8K49WJWiUKV5inGbRT4x1a7x4wOeiD6RWjEG80HtWA4TPtpH778axLaFl8ncPrcVc6Jk01qRes3x
Upy5rlHbFBMQijSeE8jBuZOwMn78AezfTi62eRMauUOKh8dXN99/AqpE1DLCq56bRJ9xpDLLWghH
wDkbZLu3bYtsE7U1xvSv3t8/m+Ka06uWV+kisEzOxreTU0Ln4RzR+p95imtEh1QLS4FUTOWCYATs
1r7Vw6QIUyPveVt7o6MWSxj9NXjbJNJ58JGRMUPP1r030DwyQHOMKds3WnQbn8282Z+ljJaJJKlz
Te2tOvgivCy01vSoYlBWqeUcwAR7G6+z1BIvRCv4WN5bg75ja89bM89NtWnKSDdUy6tpqM1ylKGv
pWtDbgLn34+zls4kjjW0KYekymnLfnz6f7vhPBtejOt4YH7Jqzu9tQcqi0TTl/mpxs3DnjUWvSqB
gqVXO4CfLeuPD6mell9fuepVG7zOaHy0AN6pXYSZExk3nT8+BTGcL2szpIGbX6BqNHPtUu90PoGy
TwwUUZMRqU2hVpTq03z8MU6/uWVB2ufNqQBXPHOv4+9f3p2V21Qj1zJ5ykmCKc/Tsu3LBxPFWHs0
u/4PAtnTmxxal+NZdIpcy2c2esqIQDobp4noumfZCCCATuap2yLLhNpZffy9VN7pr+eX345sD3Sn
6zF5syz9ZHcQj5NeFJU0H6oOiycWbMPt421MG5VKN81GVoeQgXfJPzwaNtyXk2MFjxRrDnnhgrYu
LRhKHjW/R1VVsA81EMSzw06BvH9OCPbCN1xniWprTZpqA0A4Jfj4TPquahODqeGnpWZgBQu13GEt
imNNTYoMWar3NQVBPjVnmsZ7tNhWtR7bf4BznpxvzgFkDwv7ExNIchhOz4HjxH1Q4g16GMpMrcxR
zagCm8NYUzl/fL5VnOP7880LzPFcBBewQXiPnryz8TXSUzXs6N6369djDQ6tU2SAaqs/8KrnFfQ2
ey8Q6XAW0OWpLunPP7VyUB0CjZhP57Nje6qfSS0oeNOZZYeD40zLs0Fbjh2PKnjoVJT5uJutgYJp
A0Wd8hjRtypLfg7+mBapIZJWZCbPzuLrBCRuZV2qC744GUchZI3tsPfWmpAGHdCeGLtEXcnMYNcy
hp7kxV+v+zZVjeWfIzSeSO7djJkH616EFZZfOBvlSAvk41Pqv798nofHyzNhquKqYS1EWPl+TWj4
BtLXRfS1kJb3Ge+aY25NxqN7FG7CpscPiTK2p+Aw+2kRrYWNf7k08+JRxilErcpHfx50MdEQsJo6
SCV98xBRv3bXxdThQoXkDIAqyG5KRm1fpbA7EbqtlkBT9mL3SjpRfcBH1l2wIiUL1Xoi87XWZRYw
AV/Ic+zCuFiJYdHtNV3D/FFbtJ7ioAB/suqC9tpmVcq35CpYFwjR5boXc7NhJl48JkgTQIqbTAky
0dPOqwmwz1a9UTyjA3Dwqcco80io0o21JVrv3mR9fhFJbTgEjrkJLYy463ZmVlX3o2cNj6llJeig
dM2u1hp9u6d8CLpvZHi0d2QvdGyLomGfTUO2ZUwwK7Ipw+UVmKZUCwe7lOdFVW/6MYCZ6ydZ9mlA
ZE7XPML1249tfb9kMLnYfmoJ3T5spbqr39j9rH8x5757NrzFfkgGZ1glk1sCqu5SjPeQsD++I367
Idh+WYyW2akwD/ptmz44XVBD1Su/NVVFPWcVgnCs0jLQg318oNcN//+uTtx61FMIudkOBQbr1Glt
NaEnNiVylW/GCNuFZZm3aFhTB6RA8QrvtjLL6DbtIg3wXeEEYm1JfJU7mZJiOhU9aig0bO5V67bB
eYWY94FlqGP7MBT9Y1myppt9VYrQ7A37RpdZ9aMcLP9Y0bW8keZsYi2gfAuN2tDFCsvGlVUGXF4N
OzBNjZwRlQFOY6+3wfwtU/HhWTPgsY0d/UWfemu1UFf9oy3C6xl5Pfts02yTTdrJw1jTevPgKlbf
eFam68CMqnzjFrWKXmh19+Hj8//+Zfp2MA+RotpisX8+3Q1Gi822Gsr9N1f3SvRZk34PcMzswrIE
h21bA7V3XJc3jGeBeX187BMRHgdX2wC2QdwAFmv06ZbAgFs82dAGv8FZ5i5LUivZWXVW7KdleqmM
oHiytGBaD2bM0KNpNXcP/Awc5Mcfw1En9N0tiMFQVXWIARGOuaehBEYelYwPEu9bPDA4oJ3W5uHk
Azhdd0xJ+rW0ycn1yn7CpK6JkmlPXe5r+lYXUriwnyE+aleLEdt7ayHHltjc4JnoxMpZtbl2kc6V
d5yhnleQa+7pgRZXtcbdibupmeDw9hNjl4wcm5UnAu+WbaOstyopZnaz9NLyRIoNn5YnOZTiqnT6
AqRK1A1f5iIZHnTHzG+0Cqpj6E7GuLXMfhxCq03j+7EIyF9LGp0vkExGEMo+ZgTgZU3GIIQ18c52
NP+YYiL/ZNDVJt8gz53pD8+3WoxPzy3BGexBXapZ7xQ3P9AS5rp70bcmtZ1LrbGyR3K3ZsgXTaVf
GqNC6X18OU/I3dxVmEOU6hY9koUE79RXZ6CThtEgsu+ZyOxz2mZQWqNh1g40KqEx6Lw01pYTt9+E
pRePaTz1xzQN9BtNBtb2D5/lb24tdqIK7I7Txvutc2SZzNryacy/E0AN3A/6VvYFHcHMXKqqvrNr
974t3RDBmdC+zKDuK/SJUvyJKvt3p8RXIlcecAKxqD7fr+9ocbqyW7ziewR8dVi7XTJfu8uQFGSA
uv1WX2Rw37QQ5Gc3iTYiiKYn3N5S7JNuMe7/cE7+5pZQDn0daRyW2980oVggRllPefY99nT3rnGN
7tYsiIYFa5QeWGKGy6Fo+nNhV+VZMVngQSqPNQH6+3SdeomP5BXf4jHVBusH2uzGCX2g43cff8rX
nJX3Ny5FAi9fE3I3GupTGWdLOFbnx1ykeGI0RMeljp5rwBhy3ajw2kY3c3pTZR0VYU+M67wmipcY
CYTMazpcQbBiVI1Hra2BWqbkq6qmPcOPSuuSi9xNu31jWdOlO+Bljx0vhheD2WkMu9kArh0LvSQl
2PDrFfhER+w0buhtlvfaBbZAHGU0obTj62XE8cdGJHNSsY1H9l2rGs/rsWRATy1glbA5i6YAOSZH
LLKScfWjI2kqsIvs7npzqgjoLaw2bD2ETrxDGPStXPq111aQQtTxkHgCXZuYCJIDVZDzg2rlYiSO
lWDhVLgoon2zNs6QFY3tTndj81Pf1ulnOFP9Dzs1U5p0MgNL+fHVMX5btkiWQD7PI45mmqLy5IaW
ZTSXQWMP3+l6N/EDq5tDzrNpg3vpdHlpujJnptTBAFn7rVP/SBbdA9cfmWLckSzUPTpBER91OPsP
ZmsPTEhYBbZt1hY8DHHmreyGce/bp/4/n8X9LL7/93+9fCvTap12FClf+19dE9j+Pw76e0zbOK3S
d1aLn3/pp9fCcxQngN9jqpY4DTTzX14Lzbf+QvGlMBUeVkyHNva/GQJW8JdNtYvIU7dcV5U3/zZb
WO5f/DYLLoHrsTyZrvtPzBZ0sN+tc3woDm951L4WnwKLotpQ/9Ld8KVb16RgGnvfn6sCNWjtr1rK
rdVSzc0xHcGZVdHzXPnYaQdixx/0AUuSrVv1IU1imEC1i5W7ldbW8RjYb1rP8a+TORYHXILFfV3N
LNC82M+aqL+PJANkzLbNi26BqUzXOCLjB5RjFVNqFzFoOfJakqbWfnOiqj7USRwc7XlCkqU3xbKa
zM55sQTyvZDdf/BIN0H7nk8e3EO8fNN3dooBRLq0s8dLZGqblqQKP56yA4gy4e9cGVELWTZRevAe
B3KNEIQAE0hq7V6zMfoihavkRviEwnpgQsKuTIkoQxMyXRrtVKiwMp9M68I3D10vfU5LDciJXJ34
mAkDFUbuNsr8atVoYpDLbI1Gt8Ooy7/YwGQP8chm0fEXe+20dv4ZRQRwWyOy15rngmKIrPHRNLOZ
fRoU0DMkN+QSiFJcR1D8PIKxE/tMJ2jtqe+g2QzEFj0kepcoznQBcG6RjfdI9CnJqJ47aeTB8dYX
4QSEutlGgcovogbrzasG51az1RzXuG8b334Z6JujmChG8WTHUHNVI+x+Gi11lnODc5FAO7wPcmit
4WyOxj2FC0qQQjj8+t5SaOqWdNXLjl36sKLPL7rQIlG93PiONEyqRUaGdD0bKt2xGuoDicumxbyO
fy0MdEikcLgwE3Cw8nP4/fg7jkVI2lFUk3giBhqAndOX0WOG3145zVz/2Eub8rcg3N5g7O0Ej36d
AzEljiN4NAatV6hyWRPI3sK+x+vB1ygZ3+9Grx6W3dQH1pmV9M6LmIoGYyKAJpgTU7ccgoqVDDul
UR/M2MiXVWYvfCFe5/yeRuWv9jnyxHPNn/kAo9FM8caLCf1YlTIST8VYUmvGCDVKgNGtla19uN32
Gq2ma14iyBijLT1KPT7r1Tg7RIvRfyN3WgMIgQE4JBWbX5vUDZxBpvRqXdQAYMGu1HT+h+1X/PrJ
VV/eX0jRCRfaGcuqxXpETHPjWWc2EomzaUq4LEvXA7+LGSvbmuBLRIOpXwNgco+vR3Q92mtbgJvW
GUIP7s1GmpzfbIyjx7HNe39F9RN7DEJNcHpta9gv+jx3/spm5nxw9VY8NSbsqbBB30m4cubYN3FG
szy3mqSm+Z2SlBK5g2WtGjPl98dWwdeaS98/gkl2P9l9NmuPr58SXdwQw4i102qFFpgPS3OMu0yj
DLtk8F0R7JF37A06d+Q65+TTLHc96XY5EZvqkpq6Oj+oGPTusp+D+hAQfXOY25o/B3MKUNcPYjAK
GhbJXV5r3BAoO9OdNxa8oagu2r1d6sa8TRtR/FgW1FpEZWvqnjLMog5jio5yVw+SpqdnlBONDHoL
qwl1/Igt0lz2rNrjrT4SViOzWTyxXA/WCoCZ4XOfVqURBkgOjr1ParBw/Dl0cLQRK22SATmUVWyt
5pZYMerZ6JAFc/DIxXQVLMAzboli7Bm+Qz196u2hi9AhmtMdrEhrl41+uV2w/ZN5Hjs3Q9p3XzPN
MuBXsOg8FjAh73w04Cs0btzYZkuvhoqpZhum2xrfrkRiFi41sqgVfRyi3/GQAeHmlMllrwjj+9EI
vK8UJp4FnRNX7saOkAmGZpeDWokz+wyeAed3JpbxsaUxcHSHppYcsByvRsOxcZWCkdlo8DRC8g8p
6UoceGdASi2CV/wE2hsrxk1liOq2QNfBpi8viGL38sR8IH3A2xKQOH+3vdKio9an+0z6xrcCdKTK
Q5u8LULp7Ni0bvrdaqbxHnv9fCbKqtwA1o9Wdao9tPDvHxNiN9YV7Vbkd4GPnt/QiCydtAK8eTXy
36Zqq/slmo5YX76nc5zzBIxFd/Cd0ctCmXmzHSo74tOcZ92hHyOvwZDuGWfDQmgrwExn7YxjSxjF
1JskcSOtOTpxc9m6ZMrjBU/sDfwxWYTT3MznTAv9y2LUbo0SsNkGJ5oFzRkTgHEsct7mN4tt0SvX
EWVJF0UgPkXoeznbWIZ+Ya4N0TUiS94ms4fSmV7trVFVn60YPc2qD7ol3kl0MUeRV7r5EAmrfhwT
tKPFaF8nDuZzlApxOMadcRsZhndXEWUdFvCL/auGunBP3JrYAKbSP8fmOB3syL9fYtP9NHSzuasn
VGg7Z6zqgOdDFGIvAdPz4I+4BgKYFsK87jqyOFyQF86m0BP9OAK1RRkPvOOmS+p6MzGHxVXZGvi7
rXYiQrNPxKYY4fsyYEvGZ1SXJb4Ce3CyLXXFUO7RLRTDSjPsYiOthiJj0vt7s8r9p5S6GuRKaulX
Q2YPYalr4ky6Fnf1aGXPE8v7YSyG4bI39eex9ZsLGAIQ5oxxEi5thag/YnHL6JkE5t1MKBgN1sy4
yZmJ/JD21D7PDJKbl6kneeImxRsdH/p2yc/iIq9Womk/k2YQ3STIVhFm5rCAfWM6yh6LfNGxpfHc
9nzoLO2qxUCz6UzMdmTGl99JBpuODXS7TeTM5k2W9vLJT91oDVjevQ5E4FxNwxh7aGwS+I26gyrY
I4LgQo8as1ong67d2HkNsdQexg2nywuZNE7noiur53To4RvW4iEahH5OM+axZ0ncJBn3aZfpT4YZ
n2Vj1h1pB9ufgQQjovLyuV0Z0FU3gBiSQxfbtBb9ergYvHbvD6Q75R6Qy0Q3CFDzajHZR6o3OOUe
kfZmYlvFOhbm0LP4aZeuza2ip8mxHH3iOgvjU5TZXhgXbqmcEjYo6T5fY+Qp1oaQ3AemsDf0hwNW
iiBa1rHdoItwWcK3gW0Rqm6awrqBWOle+0Hb39WUQCz0FRPZLiNHPV+mreb18qJuc9ruQ/zg6o1x
qFotRbY20SilDbdF6FjepVkt0Wey/diaYLBhDxQZ0EQdEfLQu9hKse8m14TwWtvc0ud7vW3lYe4s
/ZPW8helG9cXvIHkPp1g1K97nIAWxKGdqIaEP5q2OFjlAuHBIeV9NVfduCGjhaZRAjfhfEDwdwM1
Rl+3EXwPpuvHGjHZA4RZEticcnhMhuQz/kJIshhH2VBMMn6QAugkrceeFbezzl1Be2/SYzPEYOJv
3cHlOvRtNro0QYnOXPneQJrnnCcOT0LZA0qcnGZLjjWrY5FAA2i8stiJ0fYfRcAXl2Jq76Ks9rbd
1ETZhuVw3PuoyNbIhXJa/Qx6p5YkFVw1XdhmCXThOe4OtT3bVqgn83CYVMw8OjoS5/k704X3mkPv
8b4BRUU4vf8aU/+aWI/gFLK15zV7+rgE2qutlVAh92Ru4q+2DZLvizJzN6BVxSarZLryYVZTxBvm
OpqLfjXLhswPxNuHPCvl5dL5wnpgfUMPUZE9K8FETuV11gOm7XKnviUzOXZviwBE9srRgpbOYsa2
oBptMlhMPd4GblXxAOnsBaG+51cxi2wsi+lY5V23mYc8mFZZ50c3HduAC7MQgjfvbMXQRGRVE6+a
sceyg6d4MOrbJSLIEH92sm3yYT46neNcIlZoWnA5jbYeage1Y130hwnSP/hlzHDIsLv7ZCzPm7E5
CH+Z1k1gNldlV3ekanj6TvZNe24wdtq1sf/IRm3cel27ll5r32QSKGiIJSbPt9lUxsV5x3jP2KbB
shDwYbciW9XMcKAQme5yy8BRfJmQJANECcxChqICH27hskMaHi3HfIBN9HWWU3eNSHe50hIykDYx
ft0BlLK4F8Nc5V7Y4lOKzF0J11Q7iybSThPLuwVG/UkwEU4OVdF40dGq9BdGR7CEHDZyqc+9AHMl
jVSKMhQuP88S1UG2Hf1TWvJv7QgAroqu1cgUMleBKxSDlxg/LYldr2y0ErF3HZuiuWb1O+tLVtBx
/3Gr5n23D++3jh1a2YRpoRk2lIT3hXFMoOtsEkOw91rwkaNFJYpRzrxfZq/7FrRGuvv4eM57nYE6
oM3gH0MyLUaGCqej/yKRWLz1rt5XZRsciXMBwseL+SUnfCRZm/XwFdaVbV/G0h+ss7Z1rWhedYzb
yovMyQrefDzYG9QKdntVttK4LDV3EefQr4JHmfTBRuY1G0B7qRQOv3S7b3qsWwEFvd0vd6arIVVt
przdp8PANhMi0Avx3mN/1xmB020X0GEoSOFYW/bzQj1BTgJMFDJuI5CAKUYo8jp5Y9yXniWesGl1
37hlqh/+Iqs7C3tXF6Lm4OchO4knvUQeeoypjaBQlSzdoWdo0c2idUOHO4rCYefHNdJofrC9smth
uLs2MQjp62guPr3WwqXbGP9IfqGuATITqG0+ZEVcH6f95pwdcoQ7tt47s6qXwe5RGwxwDeI/Ta5P
2i6vBwpc+01SZZ7eXRjsba2BfL8HYMYlFoRtbfqq4frw7NkvXepTW8f1RBGCE0A8fXyvqXv3f3vE
6msiC/UDdAgoW6zgVIkgtBku0DyRZZAJ894dYa8BZ53ZP8K5g1zIUbHNUARoIwEDf+qBvgd8vB3d
xoyJwcezkF+cPFlMxDWa0m297wzBb5djPNgXXt6Y91XWUTbbhsuXl/ZcH/qY9OsQ2dNA4VfFXrFn
mv+zsf9/7c0/tDfB8PIO+gAj06ZMc941N9/+yr84MnrwF4QWB5YVkiUVpPPv3qZhgE41bAgCngHn
VFehO/8K2PFIWVT8X0Zcr/+Hz/CvwB1AMsQakCWMpBeZ4T/K22EO/P4uB8ippFQBbVedz4Ns9/0b
vGy8DraUOx5pbWA3RH00YnHB1ea4tX6ohfTNkrG4hwFol5tlUeqfehQFBmIZ9iH3Zsl7sQ2V8hhy
MC12MWYryGyN8O8gWOG071dDVqELX4kRZNbWtkZeb8SYzftMG0fU38hRzFKetQO6NNmFS09KgLio
ipkIBilTFCeBL6oj5PnpnKmL1M8yRRKc7Si6xzEvEAa4n7Wulruxll680qdgHTiZOAKKJo8QsYYR
Oo5iu7opYVVpMox46MqRZ4YyM9iMaKnGddEuqhAj4fR2yaXzoguTwQbyDnmRwlAjCT5Rw1f0RfSf
AivWC4hgkjgA2RbkEgV1euaWpBhfBkEvMZHPOoFzmlbzO8Xc7/o2lwMqIlbopLTzvUD0ss2Wlvxm
D7fiEFY2IUKqOyavTNq6T/hasZO5tFp3iAP6ddJ1THtiMZsk18XzggCzxC7sNPJzD07wMVpqHCRt
3IjpDEU7hK6odfiidqQP5me8LM1xdEi/6Ey33dhGDj4uFg3VhNFSc9aGoDjyxo2OGkmEaT46Zy52
1UcY+9ORsXPQ7dDNNv026VqdUo1bfU3bZ9ZvGjffmHCzyp3V00dwIcmjAM0U0pUEDG3lyFJ6WH/s
tl6zilJxuLLcN/CjocRLgOfmOI6bsc/qFRw6CWnA7El9bmMhnJXSk/8gDVx/Wej2bnOHp3Grwgs3
Ojj9l1LFUm2DtnR2Qz2JO6NqkwOWv+Iz1AI3jHTkWCuB63xfgJXW12brXZXl3CI6YBLa0v1uVgLB
LDeNMRlywwi92c4S9mWC7fSKQkCQGtjSs27s+DxhcuqFtVXmGDIthy51MhA2mGn1WR9lJjssr1wj
Do2eeRpahFPYzb6A5TCIy6QTnu/intd3BMX8bGxLAlkKpDFhUEXdnW/Lrzrm57UkyGcdYRItQ56A
FIKhsGj3UtkEq9j1jWPponiiWPGffNcyd8AQ3Ch0GOQaa0eCIe7In7PWXdTcO3iELxsEa18K2sLr
oYnnxwG92z5aCL5baZoeZKHQFnzMQuuu5nqqLhsny4i+rLMMqqJUER0dYc5GEtUPbkwIyqgF1VkV
pPGnnmDHCaliVNzmtjBXGJcFO+8Sb5zPfehFtBccO9dv8CEOqxm3Z7CtK5shqE+iTHQQDBBwVffi
qi2jYNu5evG9MvL5jDxRgjGShlbSNAchPYevGXbyNck748rxU1z8BQPY2jZfMKV8corWWVV5jJIk
kKbXwjdl/B8zpBFNIgb3euy0iN5MmBNrPrf/N/R7Swv+w6po6nC1PloWL1667uVrMnTf+777dVz4
82/+XB1dIGsmwmWDuRotWvho/14dPesvTKyWA1lH7TadX+jhtvkX7EKLRFtgL68Tw3+vjrYBWJxN
G8N9BBFIMv7R5O+02oCyBhwE+Rr9V2gyp4ArsBKulgtNYF4vfhDjGOw0H35f6ut/Ygn93ZFovtOf
8XhswS69X4aLyq7sZTI4Ep5t+nLiWVTM5scoGVa/XIfrtw3s/6uG8rpOWZ3++7/+7kgcA7sTQhp2
8er//zLLjAkrwsifiz1zgWEVDfpVJ0vUZ6SE/eMD+ZaPHh45L1/rVBwkvcII0FSI/dzlP/Ii/wGq
80fGP/+Twzi+zT4ZbfLpNerdZOkSGLzQKQjLRDFCgEviEnE7kXX+zw9F+IMNyxyJPyauk1OHbgNR
Mt9IRmV7nHTy1aPa9I8tuJGPj6R+06+1Bzeej1knIChaldanA2dPwrXtgxGJzojemhfXLUuAQiI8
Cin/ZNs6LXReD8YIXc3KXZXe/f5raYZT82zWYh9gJFhD9IF+gxc4rLX0RfcVmdturdCYsWN8/C3/
5lZk3UcLAByPLPHTS+e29WAy9BHwKdL6bmgbcDOBhv4XzMof6ik1of/thDqKoIYUS+epfv8dlyEj
PbouxZ5srXZfDgI0kalHd//BF/rlKKqo++XZwvNnS9R/HCWYnIPZTo+yHKvzqv3PTt0vRzp5X8AO
TWjNcqQEICPN4exlIRZo9f/xeOm/XyVS4n1AmAgDlJj35Paoo9IBssC+QUggCEKXSGdmgVxrsZkC
AY7E0UCrZ9sgP9/rYGDXWWEFG6sh1UY2jouhtfYmzD6EibckcH/1kpRBWwYyPiCwfDt4+Q9SdKwz
ptTyQnhdFLZiYQhpEr8V1oIfmUl92+i4SVYDK8bem5ryZm4D8xNt9vqMyiB6Zpc5r0eknvvIW/Kw
nqtgR9fep/U5uSibgJeXzAcmDMVNbJ/1fQIdC3bhpje96q7XEBPSDR6/viaZGyqrXLoGR8mIxR19
ZE6rxPNhZcx2oX/JCN1cpR2fR8Mz8VLC+ljnknC0mhYODdEFsb9jOy7UzIjYXWOgyxs2Vh/sgN5D
pNGjaUN3z19rOJlWpc63W/CwhyQjoUvoicOLmDqHCbqajeuyBOA4BkWQkLyzknTjzlGap7sM7tfB
0Pt67asZrR+UMGAK3fwUJ9I5TLGRPcd+XTyidKYW6Wg4NW5pfsKSyxbfGw3xJEqbobCL4oScCQSq
/crCnUwC9uvoXLPb4rEbSfb2YfrewLjtnyNOzSHJGnHlDtkP3eCagm8yP8Hd/jF1Y3TXu0t9NqpX
IxULo+XCZPjcFjrVlopUTa4p3qbbbEpttPd820gSuizjwlIVJ53/whzIPY7RfoaMLdLL2BJku7lx
9cPVAuPSqEkGcIcCnbCpjb7PTJbbvmACc77oERNzl1OWp5wEwhIzoP64EFDXxff+ApcvjMEzPQe4
mcOywZhFkkRWEscl62VVL61b7FLQFOLCGJgirFFLys9JJFCJmAaek1VV5xR/rl61R41oxE++Vjn3
U5UTe+wl0I9fne49b04kRM3eZvv/WJsISKyq5v5xWt2BXWHTfCZmKkEHPEwEkJAYgrMCIThSw2hi
IjOZgkpUi3Mi4TM3AFlE5SQUqntF7iKKlZlcp94S1JMOcpQEcIoWy93gV9lLAAB2G6iUA9dDah4C
kqLkQ1B0O7aB/IzYJd8BEOqL7YjBLt1mwnKWzZL5yB1bXHJwYqbc+LIEovtmLjxbNulQBqABp3uQ
Hs1WBtnOAUAN71CSnJ0QqBkzFh2TgnKCawTBciUwNubPTWxW51OEBxHFiLnK24xw6CQ4RuANz/kg
hFfH5YzJoqP6Tko3uYyZHGyGWHnWNa7QYLH0DZaqmP2WEpvy6y6DYpCvEzEl3yvGfvsqdyWi2oQQ
c9sYPosOvp9V1nClCfCrNsvoV+dKbd1FaRM2Wq/TCyYBso2/w/sADd5Nd1Vj7vtafsGjmZ6XwAk3
A0qbA0uhd5MMPJRGxcfSjUJeyL6Fh5TznNsUPqEpvPyTb4jlABJ0W6LABaE2iX5Fb4GkWMbtaUhN
zE3NW5Hwl0LMJP5mwZXFpnLbaDz1RH3/D3tnshw30mXpV2mrPdIwD23VvQAQI8kgGRxEagOjRArz
6AAcwNP3h8jMLg32p6r2/yLTLC2lmAC4X7/3nO/MNDmayDcECs6lY3UrZT/utHXfbUy+t15mb/BU
yDqgJ/iG48a9NxiZnmpG2I8ZGR1HIpF4NxbUz4MXFYFakJc5QgbccCzkMQLx5N32FZnjQung/8eC
NScxc/des0HZm2rxZqGGDTsopoEN45uwXdoHetdhCXZW6TjwHJCFdd5da3JgJbtUWoNHWmnBxDnM
Zo75QKUIm8e9hCiWlnQq3D5ANya/JlZ1QOdU+bEnVO5g+kRdWtwaTV9vE2m4XISyuRU0BPy01lex
U8PNJFtyAvH7E7wGUAUKoydDLGja5rLqEjX4CuJOAzzLajWu94ilLtopBwp4yqwp3o5zkrHGUUkQ
9tpbpyy2tsLMlmCsSRWxDOQtAM6mgFj6+imd+IUWJ6rCSQXzbypCBgNXOPMLJpr7mN3gcWziFVNe
VUeimUtmW6w9SszqIT2kEPlY8pt79QA9hbFozBzuZES6+sXThv5qVAiPy+uBuDBomRx1x12GXGxX
erFyg+Dy1sAC+6JkGadwSIo3UbZ8SlVDfnLzGYkryc47c2XELR7od4Zj5W0Dh4+E9VcEeCWM8eRb
DY41IOLgieeZ8Fk13sMqVDZJXLZBj47w1sSBXLAtxjsW9y+KVRNQ4bDpwZQzD0qaFM8t/eNjV7Hi
qKR3PqawouoAtc7c/LnI4rxptgvXYMvZi/M0HIqAfbsKGKlNA44xy+x2+Ix9XUsamgiwdxC8Iyuu
/YxDHpGXeoboQYvV/EA6sur5buMQP5F3NLKYUtJGBEcHmZ8sm171rUi2pd+U+pMo9fIoMdQea6fH
yEMAaXs0CjGEg1bOehFitaD5dTVLGMsLm0/Rsf4BVY/OrS7JB1SZnCk7Mx1Lgh/Bxo3MyMtodGFY
MG72V/EV+C9q8W5gkuB1zjcxZ4lLnmFefjSWHftaGgP0d51GCyASIdgyWqBGrQCqyG+AHCAN+q7v
7yrbYdSOtMIbAoHfeNPDSWUAbAyYNVl7xGcwcXkPjbF4kJkxFT4zmzXGfI5MMo+ceQQUmeVh2qhf
THfYNxmzV2VGcoCdI4HRx/PFwjHeW1gPb0DYKauxmkaMYurzjudUB9aRkWkwFG6/11vw+wyp3+gX
5ZizdTp1ao1Jzmm1lxJ9+Glgj9ZWZr0a0ptBAucVxnLicY2/xoWjgaHWBMmrzuRRWirQASeLpHAn
LlnfkNCx6MdUJ5yWTATZpldYYcMX3ucDAr/Ana3xN/O/VQn8Yx2P+5SzP+EQFpYH7RIa8V2FDZgx
RtqlFvuWDTS0dTne9PGg0mDsqBN6SsvTbKDJ8PWFuiL3OvSxnW5d9UYZp77m/e6g9qM9mK7A+nnW
zj5k7/Ww+5MyeE3F4xng8+Bpex7U+YpIrtaXTvpWFcM5mtnm/vmI8cvJEOcLkwLeCT0ZfY6f5kLC
HK0ylk2xH1uKsCpCYHIZSFVVcgk5+J179CcK9OUbYpWwmBAwBcNh8tPJqeoocExipFhQWvrJrBLk
n4tqbMKsK996pUbQJBLqQcuVd5dtBwkTg8gEEew2AcNEUiXTO1CM8IIE+/o//x7GL8cTfhALM5CF
Tlylk/TT8aSZQB+6xFruk7I0j8Moym+10fJMyV4KlZwPk2K7KJCJ+kmm9aeR3q2vAVm/bTQK7ZQv
QSlTHV2dpPBZ5+QpUqb8QTEP1pWpp951xVjjOrdRIPZgalHzrhFZhJynO2Pi4LpBchc9GKZqvqGU
R+jp8a+dq2jOPXQ2NuAI5O+zmqbZ58uuWFUMZeDg5FhB/vm30H40JP15rbDdIIm37TU05aebIx4k
0iFF5PveRrlpMRSB85HFAXLul5aM071C2Yj8E1if1SFfj7v+N/bGX87ZTErx/VlcFBxJv2BG+tmW
sBq0lJDmOd1ZSgwm0ZS/WwZ+6VjwLjQqMKU7q4ny52sOtWREXVOne9ukeL5od6uGSVOrQ5vy7VWr
OWccHhKgnS///Bvrv/7GlChY1F2cKRpQ9p/ut1nLTUY+MtmbAgnwvjBr71qJVlMgw40roDXWfOsp
lvfMgOI59+b2G3GActPPo4XisK6SdF1vcaW2sKKMTQxgbmuaKAqov73rrK7EO+rPqD+skXnxnx2X
f09xf9OvXv2fLN3/eox7qOWPM9w//8JfbWpP/YPsBhx+q7WNBUh+iP7//Ifi2X8gTsA+hnoVi/0l
SPOvAa556V4D5DDpRq8NPB6Uvwa4pvoHTag10ggIFPcP/bb/+59fp/8dfxDKXQDLrcRP//19OxcX
9Y9b4roq04y3Mdl6KlZrw/ix6TSXfT9WTuoeVVDPVwqxGqHM9fw8YaV/L6uRiijqTYfWwEraBQaa
nwzgJK8w+THqR45Q7ohLUHEwNPN4Zxp99JwvemRetek0fU36NIsPGM7aKIgqjmMBuPJ4Syw7UfZT
4TzPVi/vh64xELvNhD8cE7KA38dxtq5HWhzPyVQT9rcUnVv6PdYfzkD1VAY9+dSJZ6aH0RqLTZYY
LWdPQKoUhKVhvxNYyzxIdZCOFssp86bxE7kD5jmPlIFkck5M33pjKW8BUdzkxZBQaZIM+IrsuH0z
Cc/7NMVtGejoE78psP2QsccWZ7lucoCpj14ZTjP8AoJBp5vF6TS5WiDmb06pKPd1lckRZkMZn0ZF
x71pNo7Nqclljidrw7wmZTOHh5otaLSBTCdvSxNX+4J56cYao+RVQ+w2BYZbujvhMPZg2GwXD7OW
JLdY+w+U3nW8T2UR7+LFc4+IncadyvgStk5Z2g8ldg2QdICfHX8mHgmHnqYPsNrzSosp02rvfdag
8lN4do4aJMU4XNkIPQMG1u1xiPJskwnNXny9ru2gaAE7dKQxQfKe10gpr3FPqEa8dBuNznAenbLd
AySq97miii+JAqc28FJClQJzsZuHtpD9UXNcJagRgd/XXoG5WaFCvNUcwIy+Gy/ZLfP4eoAN64wv
BUWQb6OWcq9IuGe+mSzzxJERCOERWlMEw7CU2aYQVXdbwc0O0iltyeCym5YOwpTUMJZFf+yzcnU9
J1N8h47uGyK9edir/dKmIZ6x+puMc+w8hoR366fm0n+tOsNW9uTEFc/RMGWHkRS1DXl9mcHp0x7f
GjQQeP6hR9RNhbxVMTqspgah21rNOJ90Gg26by/i7LlV82gakVnBuYYQAIyi3znamJ7l7KB21cki
Lt65ujpJ2Ql5dfy2KBsSRVwTm8dh7aTaVASnWLReiENGx9mFYFlaEhErtpmn2OU9IsiAuHoeTIE1
RhIVQKaGpo3VPkIpvlXoujI/zuggIp0/zr2Zb0WZlzzeyN8J8AQRigfSqbQOYaJZbwD9lEHbrzDY
JJ8hHPREMRKZyBzdoMOVa1c6JNubmta4P9XmWTW9PSJy63oB90EWVqduJpCde3tq+d2HacKmjLgo
Ciu34w40q1Y9cWic7VAIDBsGLvhtmi39Efo+5PxsdnAqePJ64GTN4b0kttEaBlgPyHuvbNEORz0b
yvOsMejinG9bOzur+rPiifsl4cHMAVDSrHgiBxcRhpu/u11thhnNT5yomXhUmBRgA+DIKSrcY5xD
tAfsYaxablkVvgeo0ofqPlFsUlah+XSDUTdJZBjyO8Osnj16mXRneLCV2oADH59tuyIdh1S0IAKD
EWSgTui9iYKgwcUuYRIC4FCyWj5CBUpCdZy9g1Oby0YvbKo7PdPPdjOIkOUppyncWQfHMsvNWpZN
1JxiuLG8nCPilE3XMLiXTwaEGiSwVhYmOfnlxAYkR2fonUcgGsNVI+1iYpFCRohgnLXDT61I+aou
Uw06IY+XWzXn6U2rOLtbKGE/8rhx9/VimvtB8bJrqTFy2MQinlbq8xDA+y4DSYxnEKd5e7q4upyu
dK/yTn+D4sQJMU4hcUblQl+27Tdob1SyePlR7mWRgKtejApjNIIIzlIGGI3AVTzva4rhg9/cGOmn
pTCc4Twr1XVqJeKWZrt8H1XCJEdCKXacL9WNinInRM0+bDvhli9t7eJ7RK9GoBuX/yVzra1uDcrJ
yqfqFopuGq6c70cGYwVncLN/dQAvPDjkgd+3bRJvZryC26Ixh5tx6d1DppocRItcyTek9hQsukk6
PKSmUR/dRBhvhuCWNoxWXk9kqd/QqxP7SbG0WyGsPJj6duCpkvNDrJW265eKlp760euvVaDA18Iq
or2aWFkA5z0PQU2zZBbxreaJbJ8yzCRleXBcPx9dJ4hZ80Mj63WdXLtkOapFk2xLFNenVC+ip6Ra
ZOIDgxaf54tvelHG9FqHd7gXetSietKmL2U/5AFZkMujMRp60ERwrfyiSLHpOa14amOpXy9JJK+h
eq/Ob1vNuN/a5IyyQXsgNVYHPJA14Szbfg7suU8+NW0j7owF12gi6ojSeF3t2dGntyRvi0cjMQmf
HsDxbqQ08kDVTax83JVHq+vv+2EW2W3cGVrfv6it7eVY/myp5erLrMRFta8np0s/IdONqp7S1h7Y
iXLVzW6XOhl1vzKGcgMvqw1nWi7lBt/A8u5i09lE+VyRJJmyBBP6oGGN7CTyfbTxO6mWj3Ii3xEN
Ukw3OI0OXMoixPZY3BtIqUKrco5DrDRhS3bXv+vj/5aeA+G+SoX6r+vj3UeNi/vHEvnPv/NXieyq
f9DnYDjuqPqlTubM9leZ7Fp/2Cg7AIEgBLAdIrH/S+dIMf23rpGymD6RzZSQlBIe1/9JVUxv4seq
GLUlkVW8GC0BE8qyvbYNvmsUeXpduVHtFnvDjV8lsXY0JPN6w3T4Bb3gQzcq+0od2he31F5QFq1j
yBlHx3jEKOZuFqXVD4Ys54MovMUnEc46eIwLd92sopRT2ipgoei+zdFohzWTwRAYonrNU9F8Vi1b
PSv6rO+oHIbQgMgfNG7K4qFU63zDOWeoGu8kG2Xu9uUV4DzJq0EQN+Avb4Si6zzCZndU+25lEd/S
uUU117ObIWA/YH9c7i0RWbTxpBNosxwe6VLkLEFTdEgA4/mmot3LxbB2oo8/2WaJlkvKYoePJbnp
1VS7yiicAlWt0jvNFt3GUuz2DiUqrKnieZjYG4iBB18M8qJ0xjfMmYixjFGGGBKnLykRmVe5NBff
8BZiCIqWBCAh1U1nds5OVjNmMrOg52IY70D6ja056FGY5jYmb2d40wmJCIiHOGZeXm7xjsswWyoK
3p58Ga4qqQ5OdS5bse0vJBXlNsKguBmUdto3hif9yam1s9foxUs/Ws0na8y2pSdJfe3Lc05PBOqJ
2w1EPzk56vuhuOFsEsuN7o5q0GJsfBmWOr3PWfsOhoC6R9A0XakmHruH1lCiBx2285WZz4vjK6V1
af+31wQ2paeuLuQLyBusDRZt8qk0gGfX9SBDu8bQmXCugO6G37Ol/XrvrNINLDZ0JAp9tPa94Tav
Tpoh08ycsXiu8sq6srAY7WDaaCezwr/OPlAwL43Vprt2Wt0Nwelglks9HRHrZRqF+4suvVjHykut
VsdWWQZGW/BT2ZCLnA6dVpeUoD2Zp2scKvJKJ/vs6BiYw8s0ztJTPOKYdR9cgwnUVCK90DA9nAx7
qq9M+uPXRJpnnxsIwUALNGfNQc/pY5ZM5TbMEqY7+ropWIA8rqgiTNwG5HbvFqKb9wZ2T+w1JMqE
3eqab1WjeJ7TWf3SDbiuOYoNWRADmdjHHUi+LhknEhToO6P1W3W1SDceR1y2x6nnJR19gGcDgH2+
02NuTWuIZmJwmWdmfjvH85lpN5+xJFDiDHe9pvti2XlgzFyHxi14QY3w2RZdMsOweaRdPfVl85rw
/O1StESUwhND+AgUru07SV880xKkgdya4j0FFbDTBqP5wLY93UUDfKbLJ8uirHG3I1FceI2RS9zH
yyoGsDrG/UaUuPfmxD1o4kchlTMxj5VVDY8iM2VQ2zNiiHT94rSjkfQMVv/kTCV/sFj1oxZYiZWo
SqK56glmRNLMPl/utMzqebcl9pj5ajPt7BTi3AZqRX0rm5VoluAoD6ylLZ5NRsCfZKXQl+xL07nv
LOY7NQeaMwQGhnNdDzQtHghDakYu6jCg0lCw6+JUjiQYRVn275c2eqXW9i3H8PmKdpR+jtTMPcsW
fnPCHQltxbOizwRt0+y2SnpaVTTxQpRC952D52lbxInycGn6LnZWP7Rx62FjxmBzuVqlLOsHOLgM
1UW+Vg8apIigzvjlZjrt11orzMi3McKNoR3z8sPKHydrmrt+4V+pi/6VE3ugt3UaiGw5iSo5je18
NyjiEYVH7Y9W/blKSf8FihR47o3eD7eqjO+Stc4tyB4iF+ObJb0rqLaM3hUsurpznoSxNcZkh4zh
Oe6EHVrqhFUbI6PfRBadboWx74ynVq/qc88+xhjNqIcdwWz22WyyJwFv+GSPrOE5M9zQRr8baE5l
Bmk5nziRhXIirCaqj0blRHdar0y32qRnW7eOZ3rWrp3s7DpfffijuZmbHLMpxtn9OBbE/TCmT9CM
aO8VDYax1T9aXJ1XbZI2V9myRgDoJbQe3fraaf0eGsk92ySTx3EwbvU2jl6VWH9hlPwVPm/pL5Uo
t6CLer+cAXoopQHmSMBIY/RLxndj22iyDNMMRgKo3svRCnTIH761JGKL/Oehyobm6Dn5jrI3wYG5
cIFTW9tOLTOJTM45PXPtyZ4BYjhee8inuTyorm7sJYtwqLpDAzUFEzDhiccmXtZDb/3aIhH3JyCm
13OuOseOG39H30IN6ay8qhrTTGBJmI3mb8bcEFruOh+p7qR7k4HiZ8dW0CLl+WOviextnhXyUjIs
BanRuoE6YMeMhNcfTS8ySZDA8BdOxohbJoMMAHJENQOEOzoyg7YU78AEIlTm7nyakk42GyMe0x50
hk5/g6iFYbOMenVda/aJZPH8ntsKUToZ0ZTbs7mRyFgQtEMG3edV3oSmUKAYaHrzISzGcGQwHeaS
4F2jad6GotbD1iVpJ9PGF5XAAYAI7Pae3lo7xR6+4hR5xTG4U+c2ekK3Q7vEyEfG8jJHB20pN51p
PUVzRb4Xj6GfcUp8gfGAD00YYQ9f6Vq6Q7yhSHDfYXKPZ8dKtad8btcaAm5gIEx7PkpYxZY/6hjW
gnjMnjgHMOQTZvkhIif76LuuOCK1x8wZiyisR2XcsqfLbS74u3FpbOalV08O1th7YlqnME5aKitD
sXxCGd1TMzbyc0VOzmeJ/vWEDZc4biosHyLBEsI6qVnJ+3RwgqSyWs7xpeutyKr4epz6XDtyTtKw
v4vFPukeBzeXBp/KIxEDuJmUW1vr3CA39KnlItYqsO2Ygyis12vH6kzumIrjT91azWruk2gjpqE+
1eh/j2SbRpuotcoNPZno2WvT/izBjGQb4oRga/VepZz62LUOVAr5TlPrltYKVgdUMTVO7G76VpW6
fqtB432SXSr3TeK0n8jngaDAWhjS5UsC6UhBpgCRx6qzEHJDFVaOo3JUaxYwzLrtvo6gXDVdnwVZ
NEfbOtVcPlZB0r1ZfHFoTPiii+RtDuPkpouqblsY0AVIcR+DQeZRQM1wQ691ayrKjrEkrT93ec26
rmZSRzAFkNK2CxYt1/yUA9W2NFXm0F1u7ohJu5kgBe46tFS+PkRgigox3i05NV4+EgNHioh7y7Gy
eGgzgdvZyJVXo/dOwCTFB8NOChCOm1uPWJjtUEQNbLKWOXiXQuDpFh5xoDc+DNozO2h9i5ht8BsG
RL7A8/BsNNNuklMcCmN5mBn5nKZU1+gVu9lurrSdLVMRFFq3gSkef0BVxGjCljeSrrEZCaKmcTVN
x3TUBFI0ER1kG12ncXs2IwvHf+RmB1KbpqsoQ33UhxnxORoZTsvZy1ldtStnIH153GSrD6TZ5TQn
43sw2W3II8yEx+cLQ+aAfavEbAlxq6p+7hEkioQR/yZmG+rf5dqiVMmDLC5za8OpeQwnt9Ez34Id
k9GeGgempqWdcoIW8UhqSJK7cjR97Km1juKn/DSV5j2OjHFbVmgHGHLLB4SMy0abF3GKM6veZqNl
3vTW8tIuRrpZGvucehBxaML1Z+BBeljgerolw8T6IqaaGE+9Wr5oQutvZOko21QbP7p41jfS0scb
dxwJfmJ8cTQnTj9YWcSdJwv9WhKtcI4pVTaQbo1wVpzPcC7WjJ0he5N9PAep0mFkB5V8LJWUxnhG
VkuOaTXArEX/rXFJtIwanFG9me4Ynj+SajL5Vm5eLQaFNpPYd4e5vW+2ZXfCQB4UtYlrVxch6h3v
OMeLXW0ybS3647nrv6im7N+h5dPkkpWgjhegOO3UOnSZ96COg6f6LbWMsiow88OyRDjGlsWcr820
U+4botE/FXiWbkRSfuUASi5JjTCiYT68WFeAtxhnV8nXtizZ9ZW2fHdGe12zkEluAZeO244MoVfK
F3ujw7g6w05aAmqgswHK59bISHP0Yd8YR1qqbejM4DsmAHnP9iCHK6DO1fVSjC75cHNf3OZV60AN
g+j5pWoF3csoS5GO0SmHUo/wBGZC6tbUAaBX3t1YZeGAV6Od0yF2P/Wd07wuRll9WZJaxfwZGSaK
LRCvVTCosnqsKPphZS3uVVSjrhIsjBtXWw7pHFV+A42TDXrJTylz4lcN3n9ot47BYICZZNBh/KkB
ctTcQjFFSVa78K6q1OsfDV3t4mjT1221GIh52AeXOSAfiKlCaIieJnMrxm/ouMq9Y0Ce6VqU65NS
feTTkgI9jMAFGOI67wYEPXHnnsnFG+/ipG/ORuYtYS5bqlsm174V1+6GiNE0zDw3OvLBnjj4RaHj
JfVWyUr3UNhK/G8Xz//6b3V9gOnQNvnXTZ/grUi/1d1P7L4//9ZfbR8ND6sGhZ8+y5otAizp/7d9
NN38A/MHWgRTRT2urVqdv6ej+h8MGuC7q6hYcDivHaG/20A66D5e0HHR+azmV+1/0gfSVsX9d7p/
lUAOcm9AyTsGqS766uX9vg3Uc8M27TBMp0qiSR/x0zQ4+DJox7kjx3ue9PmYTTSsNyq6rNe+Nsen
nJkMJhKvaj999+v9Nbv9flar/aQWWj8NXnIUCw5qEMwW66f9rikF35i012QAYdlWGnpXKAP+APMM
DPPY10B8pTm8OtjxwKyVLlizNutoH0SLcMwAGVL17vW9estrJEOoF4X2RDaHq+1gIkQfhIFr02/U
RheTzk+/n2lDcoa4azlU5z+pf8wVycq0oD8ZQJQ5zhC++AT9xyWG1plrysV50rIwZZvFgg/i1ads
N3bl2KEa7sa6f08mITT2jAaaTp/CmoPToDJe7aw83sB1S+4grB9L4QGEWWVfzyJpr3JKqwmpp2Lf
pPQIyt0/X4dfLwNjeRXiqgM20gbE/eNlcOheS6UpxOkCwqtjptI+OXTcGoBppjuS+LyHJtKK30hH
1nvt+9/S0ZAQ4FvD1QMyQjfWj/Xd1eckGZuNiKtT5aJVRYI0nCrCu1I3Sp7/+Qvy+PzyTogBVNgM
+JWQqvz4Tg3Sk6XF3npyG1RJKN0BykW9O+t+3iQblfbUEsDrAUCbGdTgv7tpfpLIqHxLXdVXSAeu
HlaHn97ecQyolxVdKKfNrbeSiN+3vFg/g7WUYoPtp/ZnlUu/k0Urdb/Na+ejLzxxQEtrXk+k8JH+
BjWbgsqpyieja3QjTNx5/mgUdGeqspROgOXa7PZgQJfhdzKqXy+UC4GWUwiWJJNnde0tf3ehVHuw
KovxGz6AqHxLO6bCvqbkfcXEeZ6r+Ij+OP8Su4DqpqVNtnZtTilq59H51lOz1eAZYyCzBEh+pJ3h
vNOmTJzfCa2sXy4ypyhuInw5rK08nT/pPuzOTdUu6Y0bfNlN5Llh7yUrtHF12tJOxmwzteo9XS96
FEmSOEGnVdi/yVMtVsNuXrTluSmIhAS+LONPMivrwyz63m+stnkiG5TOGOpvEhJXN3DaGziDI2ic
J7nahek7Il6KUVT6ysVPrI9JubfwXp/1LL6L58qYAKU57anHi9xfXMm0RVYp7ayzNmA8IYNYutk1
YWvuKy5185isBufl4nWWamKWkHiwQCsXN7RcjdG04ZVwyaavEG/6B7Be6AtoWDlbTm7DAcSO/tgm
miQe1mGWB6g0j75ghMSLnVat8nlYDdpNI/QD6erNQWu94j2F8s5zv5q604u/e1yt3t1q+p75HXbg
7b3bFmPRxpRdu9UuPnGYVnjGYXKgah5XK3lJMlE4oEBlHIrPXNPqfs9Wo8ugWo3oLpm4L1OpJnjC
vObBMnoM616m6Piey+XNtetuI9SJzOsxd+OtMk3qGwm08pu4uOCXiyO+urjjp9Uob0gs83O8uue7
1Uhf0E/cV01j+WxAuEVw2OO5zy7+eyeSDiPl1ZVvrgZ9Apvw6ne49jlkzOq9XK386cXVn10c/vRw
cftPhjNd2/myFNH9wECxJM8wJVa8e4c6p+vLq5DK5JT410nszOuvOiHVvdH5Qw8YRz31eV/m09Gj
jbobPYLYDwgl0E5eGs+qoxiHbKYZjLHeKyJGDTgouFwwL0lnjdgPe1rZ7cZmBqgGBDpq0S2sezwt
+3x2ZBKiqGRMa4ve4I6SUa2tin32wq2tJFl0O/LooJ1r3cblhjNyGl1VkXaeX7RsXtFmGlM7UCLg
05Y/R6AEAgj9KJYTDwXlVhYOWFZB4H2+taq4hBG2WKyYlZ6bQ1AmYJb8UcD0uhOpApKmjlP3mzKM
TqqGaq33uxTptnsC4BJTwhpO7zBDrkgwXOa9UFndkk0TJ87abxhhzCInr9LtDO5t3qsCM0RgkXYN
h3ayZgZOMGeQZaND+0Q6ATU7SUzgX/hHVW6LTFWY3/ZV9SkrS688GB28sE2e9PZ5GXrD2AIn0LWr
RCaCs4WTALHYRd3YVA9sxsYxiwGjboeGT7Cp+yJeOC5Mi7fGnDbypnTx3W0UHpUuBH44HDvc2pDr
IiMeQgeLA6AIR1CfVEtmLB/k/nl26PIBytCYSdc+aPj2IZ46uR3oed4aYVqnUbggUbIID+oa7y4D
/2UGxLXDRSrJw1Gu1Kgwt1oTxRYf13MaDsAJjrIEeU68yT0zYVTDn0PKna7HnjY2WjobqXJJtFM+
d9Vcz4qPJsfVTxpzJQ4g7mgqxuNccKA/2Y2HhL5C8XBjDRVbUixQ7688EIR12yhNtOqVGUyVHFvE
bNNWSGtJr7Q+7h9NiIBvFoqJiMglbl5OhxOwT4CI9OZLZmTobIhDBaYsI4Iw0xbMraSyyOJsfBCW
Lb80XWLsRwfZKDAvi74oI0pexypqsqyrlUaFfcgw70VvaY+0hvkT0lbokffajINyxArE4WrSdXmo
nFjot6nioDO9UJ8RC4HodQrBQX5COUHDs10RJ4ms+GA1OErtih3Me0bhzd1dskp2IRrXCXiF8CL9
LsNZlZ91t/LMw2QSbHXT03ej+Ezm6c4i7Xna1LLkret6QeRMtEu/7NTcWb/8+tEl6xOfqykZZVkV
32KgpRahXanBA3v5yKPTFKSO3ledwyPfDVQFMf+PNZUQl+S21cxLMGqTqFxu2U3DTamQ8uWnjGmn
Lc4clRYjTe910eBhCvhGLCCTp611MjEwzxEOjqM7pjT9XQwP3BdzbL+hrVphwB3IaKOfVHEVU+Zm
kG2qPHtw2S12olK1U+vF7SvKX7v1EzNJ9WPtxt5wFeH6H8O5c1pJgTsbu0bnZ6WH185f8bRbd9Ow
krBadR7zTxICjNiXkVJ+mxdvXUNIr4NKRnCbsUmJYaJxbpfeJwXD57aUTdz6GCfazdzJ5JzWvbjy
kIyAR6UBH7PsWWAgx0T3ngGzjvGm0KsVZUyCrHcwq1prP0oW5PlIE5NnQ64r9gZsFL/oNC7jhk0G
QJ7WDUBWyTftR3ZaY1QpvdvsM25A71GZKdOPi9czUeiRypALA6lhPKRS56Um2hJLYMrYjg+N0ZDF
pOSejcRkHPubaXYK3HgkeLqOgAk8MeBcpM3FyVVNLLuGDNr6prIhX+K6Q6CWtFU5XsUzhsXAtUSZ
PFKJQFfz1mwYlk7gzXkiJLAfObotu8DcPhRxq6UvWr0YLphmKrD5qSF73ePFBESehLD2+KhEjfwC
3EUZg8IRdn4g7UO7n6B+QGMeWhKU0mVl9qR6nxl3Exxo61TaDRRAukaqfWNqiTkFM9WN2MiEdtEG
02BK93JxGJy7QiABnIwJfmChu91ucRkM+rk5gXyeo1kVdLyE3X5C9o0dLwFmwuOQes/c66W4q/Bi
ssDqjceEB1gp0+vhla6WpejI3LTibOkVA3BJwpp5Y0aFO55RBnrEIcfc0Rumv1xNDg5AeFKjz+tr
p2sS406f1MIGJFh7fK9pUuKbvFMaHHLkySNAqsqhv2GmyOfvEMRvReLmCYMnVT0w2+S5Zw6J88qM
EufPpLh/68t/oy83wFtxivjXrZTHD8JEyAf7+J6F8tff+ltBo/0BHMi5iGe+F5mji9FQCdtQ8Bws
Rutp6m9KGPpzsCQA6nQaKdhg8CL83UYx/+AQfvHsuyuhEYLET6LyfxSZXw4T351daVYAwkPdo3Io
Uj3MQD8eiYhdw1UlsXIS/Cfok49OxLYG/lZygOtL1dV8zaate93rM45r0RKBLiZj58SRs29LzG2R
FYlyo1M5n0Rr2o9TrpJ8larMR2JbWIHsiB+N7emlRP21SsYs482LK+3/sXdmu5Eb2dZ+IhrBmQT+
Kw45SalZKqluiJLK4hwMzsPTny/V9mnbP7r7+L4Bo+AaNGUyInbsvda3joYSVTj69hyiALRiVMc/
R6kGFL59ureZdUUOc1FwvGUWbtDD9ivp4YwcTathSr30OxvHJLlPXlkFxdq8Wqr1fsiur4/jkm47
kTu7sXfdSAwIRKYiR+HXJd5BUu4+GeyYxI31Fho803Ca10wf2z1iiu3UT0QwRbCenfcEY2AWLDVS
GBZ/mkLWXYfnshi8a2p68TDOnRHJyr1HNeCfBarjyKvT9HuV9dTPjPIOmzsCac2xjieF6Pbgk+Rh
zjG/duZ636jGPXbSkFS3aHu3cdKZofinVJaRTdbOneYlhLkkRok4YPbiKsX3M5at/dgJU8Zza4lQ
oBS99oulP479hk5a2/STBcXghBBbxaXR0tPWig1CsGjOrUMsZdwSR00nGnkRaDgrJh7AvU6BQewt
pdc7jFI2n7Xf7sFC9Gc314g4H40nZ6kXMtFHByVMQbChW6LwLRFszKtT7RBpLJGmlvXBQgjzPoI8
U3L9Luq83+vKLA4jEPQ9CbfJy4T6elcUCV6A3CnXM6DR4pzaNcN7D/93uKDliD24wVGeeR6u2q7b
tY6BghRrEqEKthGk3gAUFVDEu9fJ+TPFurnbBAyIsE1qRoAeVYq1zn11vRbqOaOEeyYNfP2h4bBi
wrHZ4qw15QT+gF21AcqD8NiHvq3SSwwig9Io20rvlAhH3pr6BOt41p+zRSMjQzOtFhJ0U94vTaud
oMXCdQNZemW18A8QTVkFnR/isN3DqI35ij4WmjmudQvR0jYu84mp6K6QxuQH24WvnFnKo8XQplnQ
NgaQ79HjUoEKIw0MaxQyBJxA3U1P3ogIzXGjXmf7X7BB3mmaffDtFiLDKNtz5xg/mi/ebPvFnlVQ
aJ28cy+BGvuEbqJ27P+Bq+VWWQCvnXxC4z8YqLSQbXE03m4X3G0/Gl794X9RcC14uNIbxmdbLeZd
540Z4/GqdJ+spC9iXLV6jFzUP8EBMerAT3pM76RvMr9fNAJ6yU6a0oOy3LJ7NgCvlwuqi1IOWYSd
tnFPsre9XouQThvilo2S172e1LZLkJADs8P6LN4Qkc8DI1AtvWlBhrvfYCsSRBH3HMv3EiF88rNA
ZwusdGOqjPc40y3NisWIDEVLbLjNPslVFxcIAym4fhQlYiDOC4z4qh08OVGU2si/tAD3MQiCafxq
zJJwb50Zfvsv9arocumQHoNGrCST6NlAn5PTfbmTg2v9hP48lHsDZ4E6uGvrAjfUmMgH3G2x0ki7
5EtuVdrBpV5QQZnp1tQhfnGcjGImJo69j2p8KJOLVMengIpwtBa437kHNbcuzT3cHqTGZObw1T8V
UcOMHuLF4qaxyKRzu0wA8m0KuljAZy+CzuY1Dh09WZ+qmbSWjrtGhxK/a0W4IanbF9yiz9wHEG/k
Put+sZPIxneB1WQ03f1ImNVeupO3b7KuvJNGRfMGwVjQQRS6XjI7u0qUcnfNfImBrsAqsai4NbaI
eZGzDXBDTp4LIF+TRM3A92b/Sp087tLG1HaC6/QjdH00zka/6fQ8bC1wNClv3GxsHjxo8TeD005v
dpEYKyoc/2q9UEOqttOjcrHSPY7s7TIKHCsREJC2frRr+84ZxdSRxuVudhN0W1MuvMAQrXgEP5Nw
zSi8Z9tK+3sL9AWHg6yOVer2t83gabtKW8VpkiL52HCD3WHvjHqX8pitMzmAZBGvpQsmva99723S
caWD9DDUASTAcuVu7nZGK40iCYBwpOa1+J5hcT7ZxEDcEBayozGD9mUQGwGmZqbTLKGPERdrst05
flHEuBn3fSXVM7Db4UiUHLKjTm57CIswBwodPt6GzCScqya7pauJ1YDLoneVm2zx9KMxZ3dkg8x8
/ccF7ClGfdgUqZFkd2pNZ1gI6P6twk/3XFK8nepLQhj02crYGjfrFR09yO+JlM4fQEGHs+5u+q/T
aDQ7ssMJz9UT/YDTw/ymLXw94D1ppPQ+3RW5UnEnh+qmFHP7MrIOz2M3dHe2rfvXaIFliK6ouEaj
C5QBIvkNqH7Y4xgtDtU2fUdHmF+vVpZ9S5pR3CREY/BJeodKoN4ueUuoPZraFDf9ktVDmLPy74iE
XvZQdbsfnivDlmtBhKR1uO96e8FLX3vOsfZ7/76EHnalF2XzPvfcxhQ9urhcG3HMRPotAYYQ6hKV
SSVdxKD48LnFlcQ6C117JfFJcGFo2vMCzPTK1IiTvJz+bbTgso0u14oiWPThWTPGwSOJKO37wOJe
5ZObHPTT4vhhaws3xAPG3ITbM/5VTEV4zbB66OgdL+1Rrj4s6m66xELm9g/joi1cLARZgSsKdoKu
K32cQpOzZu6j2RVeypGX1nmaPfXOqvL7r6L1v/X9f6jvL8L1f1fe04luuh8/mz9W9//4mN/npIKR
58ULCreAkchXFf+bPF6/EIJtx3JsSn+fApja+vc5qc6clIV5Kb0vLMPLHeP3At/5hb6/4TPZ/A2d
+LcK/L+ObDwXqgKTBBBwuElB3P25vhd1pgRFoXYF9qQt/B1jW28dX7vJt2R3KkR9EfmU3AuyYu8i
LMjta5MOxxxz9lm2OwR4wyyVXrR1XmmeJYlEwsGHNnAzB/DvIcHt9yMl8ZLsSy+385zMl3nCXLTx
p2QqJ1yrfetZ2BNiAEC3Yz0u2bXO1raC85o9VwsyT6MHMTmerE8Yw2n+lATP5GvQJskk3owvzFrj
DJ1aH4t200n09qx0du+9bBkz/zbPBzizPtdsmDik1Id0ANkPKyRK2howFUwQ0dsNXeN/DJT+u2r+
w6rBdmEwlfrXt+I7bsX9Wk0//iIx+O0Df1s7rvULgzhuvw6PKKDqyw34d2uJ+IVDQtfZykEXwgg1
/rl2jF/4IyQGgkPUxyPNFO/3teP/gjLXuFhRdHrSuLP/ztox/pImCnaBiGHTBF/KtBAAxV9pjVVt
9lutxHqwXVmuEbkWOTTeajZvKPfgY/hGQcRNXcOa2M3ULCBy+q47Wh651DsGtSCzSS1Agdz2AwiV
DM23Bt+ZLnvnf6hpSG5nBx12je03Iphk0YOt9mwdwxqBGyilAMw4lXFR3ZF0ELsbdL6AqRTXIOJH
tr2mG81L16/daS3a7EbHxxO72rY9J4Zm0gaquOx1vqDSypq6fUxLkB8H0frwMHTarj/o7jsyLPUG
pFLDRjkHQvllxAKFKpxJMpC2/FdN19OPedPyM8Mr99Vem2KMfM23rokg5fqnuz1UZ4bjBP2MdmrE
jTbbd76XVleT6WMhbgAfTXOv7XXwR2EiEgtc0TChYJoTsjpIj5suNOKUix+YMuj7hOsx88A0qRIR
TJVtPnsdLzO501z0ATyLk4QMEUvXsQ4G8mdKEl55K7f007z59d2gmc4OnXd9L7aquStGr2N8R6+F
bJNSnoAvqrDwtiQscaTssCSil8TEfpbM/kS8ug6Ovq4kdRiCufjG7H+4HhvrFc/l8Kj3vfT2Hi7Z
Ck5dkRJxMnrlXnaj+bJUpbErRtPb1yrFsTptSXK2QMvR8xBlWDdyO9v21D+4TuNR/TqJfTK1WXwi
h5CxVesP7nRX+5WMUCa2eysVd9Y45g3prYZ5oxMOgQNdpc9dbS63U1/YIf7zmDHCEHJ7plGQQWnG
84Kat+qSa18V8t4W9B9LZkz5bDlR2YiSHuG47iSq8Ud8CoziNLs+YM5DmqyTIVQWxUMytuRIab2L
g8Kaj6nT7MvC9OLaohIldAm+HncYPCRTkxwKP7F3o1OXn/48f0AP0HaNZSVNgO1Cf+AhB11N4+dI
qY80vfJJUSNQLELRa0WOtO8bnrZQd/2rRiQ4Kb3WibSsf4XyY3NBRt+Y0WYP7NXju4QHG6ZjChkH
l8YJ9Lf2ypifLnaVtQ82gTTA423/5HoXD7aWrXGnL3SPrS67MaeW54bHlk6tg4VLMQILRnRoEV5T
zgeFNoAhmb08rPOA/CXNrYZ6GRJmqj97SbXku97XZxM4uL5ZDnC0OUsznBPkNzlY9jXfGx8No7Tn
RxsQmG0FXMwz/UXn8CxiYRf5ldMJ937wGLN+W6ytHtAuA9TcScSeZDk6+crXx3/D+Uy+vakaEVSF
3k0hsrnsgnZvNPt18U1ZHOfmommpmo3J/VLQApIXiW83PTIjsebHocxHmwCNFFP5DflNU/FWluR1
yQhhn4RMn9mA+1blINGbemNhZxvzNH2roWGBGs100Fql1tQ8nnOzYiCHdkR7Qs8XfnwPs3waVYX0
vLitufqmh3XwrDeAW/Pw4Za+XjpvvEb+OHECD82JSHUT67RMygHlgHSSEntvw92QGC3mx0+SntLK
UIs2XGgMHZYyA71T/Pfr23P+0TV98zn8v8sB/9GolUD1bPhqn/7zd09NzX//9p/8y0/0p89LH/a3
QiL6Mfz4029iOeTDej/+2q0Pv/akxv/ewr38y//rX/7fpIDI/Cn5/vVJHV4Syz+G/GMc/lTjfn3Y
7+e0/gt6PXHp85KUyzHNYfzbOQ3M26WyFQJFn8UqdTiMf69xKYw5QqGAw1b5Ot7/95yGlOJDT6EP
Z9MWJiLjb2kBrQtz5Y+yqEuDAd0VpzS1hE1d8BcxG2N1CoYmnw6NTC+JtnkVE77jhzb+5tUp3z2W
QKCabYiRgflhWXDGLMtaMmErVSgG78mbvPKkVUN5XsbqevIsInk0DAltR+NB8Ky6BaD+dbRA449y
21lmLaI2BVKUQWHcKV/LmeWPfog47V5RtUZkS5CwZnllrLcu5AAMmXAFxRQWiOvxaLYiKsr+lWbz
02jnDUOrxggdu3h3NCWiioQiGG04Roi+6I5q6l51QnHCzZ7MoEAQEdeJ+8Lh8VCY+vtExBsfq16r
Bt1nOgB6bVyEBo5xr2e0NA3Jz+OoZYhF1746euEHaI7pGGj8eLg+jHCpiR2cNNrRnXdM5TCgYeCl
mdBUpENtIuItP41SWwLH4aVsvK6PBG66oJp4CehfPfMj8DII70jHF8F3x7+a6PSEk7KgFSYGaobM
aA4FQVxElqYVEmWHvy2teywsQ3z5SJiXHn3YESuYARIhXXkJVGUOsT3o233aVPc+JWdc9XxJJA14
LC2gXug/IXu2fEOmohtADvhz2V9Yli4OQL+Rn6tsmeOaFzokLkMQOgRbBeSIfySVRrOqQ8cuxBBD
RVBhLwpKthq9DoN2j4bfZCCg9vunxEvKa6TiCakT1bZTm9gOs8erZ15aELPtHumvPn09JFBP4I1Z
bR8pl+cARcF9Tc877IT/NLPDI5ngl1rY91PON5UW+EpNreNqVoCdaNJ6Obk+lI+JKSazC/4tJPub
vNdJQGh6I3axbRFsT7N5Y5oLEBBhSU26Gs/z5+KXZmCQMhNUc/4O5Ir3fuN3RcIOPOmajObB68lx
afiYS43FyAcSqau2s2h7P+z67vXr/a5TD8l6xWM1zPy8acYj4/odbz24hmDEwHcSevrJIuep5uLG
YJ6n0yOjNGguawHS4/pcZfzW8Yp3kyIR9ojvBZMqcZjycrmW+7QiZWGKwTpxYTqeZq/ezniEVei7
/Svxpyp0XN5hb+Rh8liNXy+GVCyKGWfjGZfHe93MRpwwtT/hM7CJZuWhJSk3Oa3S1x/qvlChQXJN
MHfrhEIKJBcOLcpnKqGIGFZeUjHxPaQZMae9tuxThKXXIJFylAebEZcuixKvE1HgMC8h5PGUSf5y
mWV59hhgRaZgI/CmDHEOoVkxUduf9GDz+ymzb76WF0aC7SD00YgXi0CZsfHg/ozku0JY7SMr88sT
KaNyvwizjCf9sgxL9Jtf7y2WODPQEnlNdvdlC+ERkKr1aZny2nw95ZtbbrtGdTQQaSPHSFv8HUkv
VTRrPM5fD8DlCWeJ30PTkXtzZRvzJ9a3tfnb4ettHsbZZB3wGC2lMcRToSc/CLrTDnbGj7qh1Qhp
6zJbArAZFnb+noN9CMFFfKZof5hzsXoEXpuQasAPDaknJ9GN8po+73JjL/YewO27lnKf19xZXgNy
KePKZUWMm9AOqc06bUiBwSCa+TuiQosLKUpea73PV5dsX25R/5A9mwO6H8bi1t7Pqj4QtCOBDs9T
aPUmIaY4mHHB2n3Qcgk7zs4FeS9h6i95LQ4UHGasVSmbYqqzuc28ddwn/D2h0PcZY9b9pst1jwrB
iJU1cSMhZASGNd/CPOqsIlc1B5oL/OKCGfzamwx/MeKvRYvqbAq1VHvic2d3dscj0dnWvbEW695h
9BLYiMA5duCKr+2idr2T8/41FUmvrZAIYy2IndDS6bjw0qysgK/XmotxGZU1n5IQNn9nSbR9FgZq
SEk2W6BFc9ittOTO0DeEY01b7b2k/Wxd/hhTT8yipwjM2U8srcp3etd9eEKzY6mhcWxa96Vu0G+U
WnanzeMNrecCUIGXntZ8YTahkdyKkQQlYWyUM8WoXLAsRlu1fS/tqiaSm4rAIZfhAhLdtq54Nwpm
gLoq4A/mwniyITlFoGNUcUZSN57yGY53YArEc1CjyLWNC0EYTNbkwx0zEOdCMdFpyTMx+6KvlsOl
8kREFwP7hs/qtMzbVDL+0HDD/Oz96cPKyZcmLHUpPz0c/ht6TG6/fcj2Px8G2TU7ZDeLr8hPbM1Q
FcBQ68KaNByMAO9xLyRnH6Yl7X9Tzv0NQnHPPTIW6evDgOdRe11Ta+LCQwgmnADfHOjKVroTtmvZ
5jf25BhrDAw70R4kl8BT5jpPfyjF7v4xhv+jr+DSnPvTcN5lXsFsA9UGYgDfpO76o16ZrE5js5pu
PLj5iotvyz7zCzjYlN7T2MFCtOnXhRbwyejff11aoP//17V0D1WUJ1xT/KWeQqxtrP6gxoM+f212
rEEzL3/KmYSARf3toI/LT4ku2zEwjYDI/MtX2+ZUswjwGg/VygNyqQR8aHBxqvXiHz/Xf/t1/6Ff
ZyL1/Q8qluVH/8f6/7eP+O0C4F+ghwyS0M0CY+XtogD/3yY3WhXTIH6Va8FvVf4/VSyWj3sIgKKF
Lcbw8UX81qgz7F8utT8NOiHoUBOR93cadbr1tRL+sFJ0HQg19wiXRwihLV/rzytFDJqGb5T5ztwa
3bdJs9yAYfSHR7DxDQKzNs40dvEFZ/aDO3vnvlfTK5Vs+6ga7bEVXX8aoc0HrXeZ5TWjdlwT00n2
08XHwnBd+zG6boMIuxHw/73EzUieM1J0YK5NfWdZGEDrQJOV7h43DMvGDaxY0Tz3FbJG9tJya1AY
AphXZ0/RBoAyOM0b+Dw4ptAcggS4n7WDgSxcomjnrmufK08OFG34JCqdhLLFwU9hJP4Qu5mw+l1W
WYY6DRbjJJSoZIAjjVmQ6PhxTvmqn9xmNV4sNl7kAVujN1Do4OXSujLc1T7SVbLxfoK3dosnBuGI
nGnklVMbZRh5f5D76f1MQc260Wb0aDIvkWpickKvvwxvF3Z7FQ18C/2+XBrjyhMm2+7o+AyGi8ul
ZUYa3e8mqukpBl3FnoX/kGqDLM9F5kMdVNIcyAlcvHgWnv0GQ9UCPpZmB4gjj6AhFW/WWJxJ+ebO
YMwvRZOb+2KgktOBqx+Qj2NibIkX/gZmkMH3OuVH11vOWEcQRY/jtz6tURFXQLLIYEbJPHEMTKnz
wZxiRqM6v20FrmyDYqpcSChZyhecWsAmfb04Qfd8T3Ok+2ZSjo+bN/ZoRrR6j1LlRSPzIbBdhbrU
pXsILmKPwuph2vIXWrWfDVSvqw1YbIA+7wbxggsrYHhr6v5UT408lEMOZig3o4U6FAclgQRKEYTS
tRuHYE2wvVG+KOAn0dhpHM719KuTS+dcO1tyN/uNg7WarGp/BMXQm6StE8u8tyYL1veGEIWGbjRN
Ez5/ncAA+LzZNaCc7uwNlMkuqa+g7gAWyWWzg1FL0VX1rfeej8aEtYvKzsva5bR06xqr1tYeUrVa
0ArTXxPszLe2NjyCbQAQUaNfh0vIcDNX+YGsBicYc+EEEE6Y5Ut73A1EzB7ZF7Jd1xn+Lq1tstgz
zd9PzvxrY5f1kYhf+ojsHQH98FyGwFregXA24WQjkEzTjkuaqLkQkcsX9HJYwaBopIMLqKL0QlFw
GsuTbksRdBXJQlWCQ1gS/9GrlnNR+2aj/w9MXNqnrLX9UFOkRZij3X0fN5c7OMwlUEcl89oWfhFV
TnldTyXATedSbo0dUlXT2rTPhowAtBhELdlBg7cxjbpiwiW71ot2MEoxgj6cZvexskp15wijlkyt
uvxGeYazA32A1R9hWx/q1VgwuWWOPQh9SwldbIyTHNOOEEBz4KvxYJVbkNBDGyuqFZFM010xl3o4
EUFAxsJU6YFH0+Jnq9hU49S11tM45PJgDPM6+3uMGbi0NZAaC/4IHeVL08/Dp962M/Eoc6J2zjKO
2eda9D5rbfax5lqiVfMNOW39W49+BLQbEultx3BOXGXSr/dz7qkwazVy7OFuYeiaj+5aOHtSUdgl
FurZRoBjsE34NfDtCKtVrRljpK72NJjBU3nb64LJ6cXN1XJTFdoPltQ3Y8spJxESx3ULEVRrrZtC
GGXUVei3Idz8THqvi3JD5S91V1SXpE07Pxtc4RiNjBs4Vb3W79o6eW4ro/QIWTH9a2VVzUn3h53p
mtM1xEH1YJm+9ojp0/1h1HYepaUPQ6K+3GLHNGMZzyju46SRCyaNVZydZIWtk1Bfp8MwQP8gFYjP
I3eNJqi+Lqu2tBLnvt4mHAUtRkZCjDOk+dNdlVnIkdf+MOsiu5ACt8tZsnmYUBx5P5vrG3dH+2BN
tf/RGf29y6h/ZhJkTmDMhldnLeBCCqHFhjkdrUon3WjUTW5luho+E/rpcaEN2hUN+2znITaMpNj8
WDULvswUY1Fi6ewHIE3y2StvN01M5zXHwSXX0cUFvxgAMLEXTa4xxoNlpHsIvUsgZsMLEaAAbdC7
PebJjj14OPsju9aGIQ5QCQwRMSzyOJTISpy5s7mFzg8joTsBt9Qybix0e/xs/qFdlr22tv6xE1MS
NgyYAixuZKirZuJ6aBIXq2tahPiE3nzd4BTwPaN/8vPCj0zyMKLWqnyspO2R4RIqbU19Lq37XOdu
E2/+PO5ED2MDpd8WatZFdy6XbDeO3G60sv05ldu5GpLxSl8QgG8zoJHKcOWtQWVyTYe7iSGUFLs5
H8Rxs23noNkQyVq8AsEkZR56XFYCDSci+kq4DkZdst+1zvdtu1Bh0LIg0hm+E3lUXtkqYQCxAidN
zHkN1Fro1zwD/b7PLXAgZfk5OtzWFrV9TxWftSR4AtrEaidn/EwJU6iCrZ94jvdakWIqKhQz3ImT
MIN0cTNb3sThztDPEelbo9ufym9/JQCk2lU2BcO0WN/qbszCuuzbl8rjU22d1QVqXIbPbrSMEHdY
GeHUADDUz9ldY1fFPdQ8dWH0bNdTOfAyuCWeuYT20sTqYpeavhFGwoExmI856b6wCSB5FIvHvu7k
1bsBHSesjbU5jlbtAKxw11D6mtwBaKqvDd24YNA3gELm+t5nyRpMzGiD2ed7mLMSCzYjx5deGNtd
afYNLyjyRodgqnGRvGCKbx/CQ/HGsi+H8zBzvYGmwMdiZX3sRkjN1YJAoPLT+xHz3J1NgsubWziP
tuNA36rSG8to+oM5eqlJwmihYjB6vNAw86xn7tBzuNhOFzCmoOuROAbjWDflnZ7mNdpaSDVc3309
TBvjpy0XaUcr7zM4KL25nfRtOABrdckms73v5P+It1EsH4VKhttNmFoRT1M2HQo6B7d27Uyxjo1R
srOqAZAPIVW+MfnIZW2bJ0LUD63n2/CGBZE57JoaJYaBZ9O2erioHfb5y0JNeU9puWOmdTtnr5Ru
s2SkM5BY3vswYEfa9NGamo8E6oyXxsc1GQ/Faw/57F2mtMLmLNmioslwyqXmzwoV9qN0cuNDTwvU
EYyvkCdqzJuPCgcxeLkyY6a72OvyISqvilQz9o8brshjwuZ5ZsxGtJJ07uB3AKDA9hZNHAfLQde2
gsfZmdyfYKBx2Rm9e+sPdv7NVp2FyTa3o66eq9jOTRWqRm0V9Dj8cc1gNg+daYH5XHkpbug7ARcR
Cb5zsqjGNNo6b6gj5KjrrSSic5/qXbFL3HnYXYSYseL7QgXoaPsCkWC9b90q/8ZuVn7jiBtfwQmL
RyQpUF4LNz8Ke6biTVrnBFUL5XOu9XDOAJ5WL6kB4ZgYnxX16pZ1Jy7cLIhMzCUWjco/0f+nAVAv
+hcJWuG/ZEK8ib67H7Zl+Ca8bfxpq3k6eH3DBLMohluCU7rnxrS7kvXXEPBsMtEsa5uBHdXV9uJ3
Qw0IxLb7mXYROyyELWv0I6K5TIeZvVonsMushyu0/5gQmT06z3Pibc4ryWEQlSZv4WT1RstnIXbL
EKydA2raIswD/WOZvWFEQ2bQuONjtUns+n0mtXMll/wNkbfcoYGvrajeluo4jrQbC69IvcCySvpU
QHPrb4TYJffoc+QBhN1y6mr/ES/uJYK+Hd9lLRsGtG6xc4YtveokJWklJyKEh3qqn3QcifR4XGNP
N7ck9aAnd5kOFn3ttqJ3vtG4sztl72Zdzve0sLousjeY2MBHaH8W+nhdS4zfllHIw+hCCTeUmawP
nlt0ze2SZosd+ekiCKem2+wYFAu1ynx4c8E4GgbGI8rNHCgWuVntbD02Q+qUQADHtUGR2jOtzmpI
lMU6bVfVcqGs9IUeV5uSHcSTjH108eA1N71jHobMsb8ZXk4SFj0K5R4QBSj9HWlKglW9SNLrHDJO
G/AId0VseCm4SAOCfVjS52T3GbrmehoImR2ZHD8s7cBdQG+1/WY7WTQNq3Zq504dO57JaBzM/FrR
XA0TY3Q/ayDZH4J8li0ApjsUezwIT33pJ/kb4A68qtAAzwPrER/TttkRzU7v18ZT6cEZa0pw2pDw
/BF/vzAiFjEY982KUWgAG0dz+0NQWF+R/2QDOqxuiKIW+4ZPe9qMdrhXKlev2WLVD/Os26dNQTEl
DV4R1KYz/9Vp6pOV1oMAFwnVAcbI/VJOOtjformxgP9EJt8jvLypjoeFcdsm9SJOOesozts1Xoxu
iMfKPQKbB9rOxf1hSHN/15XC+GFbi3Woy478gpKdqWqUF7hISPYkB04kkNneNUlSBDcRTTO/0yCb
9pVh3ZpL5v8kvu924jsJukFAWTaM9dDqVUspNabXJVfaBXOpNcc8Ny0Tu8WOaeRxv+GhFIFe5Fk8
J3UW+xXHeLJo5feemp5xhlsftDwxI23mJJGzI7EhVkMfakJbQ6vA6NkkFlpN39VuyS5YHxQhIiOG
tPNSjjK0U4l9GjBFRWs3y35VyrHOSZLnbLRtekgajbXbs/GPisypKqvCrcOs1pXDxKEzr/fozf2b
aUnLuJC5cyjR6AErF2yYfcN4Xeh3nkc/tu+hQ4WjSn9gCS4IY1iHksKu9W5KDUAYClhGkVViAZv1
zbcvPbc59wTi1HlWv2mqf2tNFy8Bsm/LXnRBQuf0UywcrPAINqh2wM11Lp4XqTBooEWiFViRcQRI
eJzI2Uib880MclcDWFwur8rjEpEyCtvan7KoXoFnXZ435CMxxuayCRbTjOk/GkGFQf9U5D06+37B
ZpcKh2QbRFEhYF1oUd3FGppaS3vd4AzgaendvY5DNTQ6FMRVmpZ39B+EiEZrGT0GZ2K66Qfq7YL5
XdRe2j+L16uj37YV0YHTBhnQE7/OkitaMRTTobbg+c5aa9wXg0tHQHUfQ7YMJ4yCiPS90j3R14qy
bFVHTzktB7BWngy3nnDAZOkuzdt37muUYmRVEJ21FfVRjmpCdYid/Bs6L6YV03w2May+UEo95Vrb
hm43uFeZY2J/WjYKxyY7JvMGMjwbtS6S0/jd19vzzPyQfCPjBbgx2IzJsrCaQsSbbdP7li1oalBv
y8gXHoNF8ouetkt6o00I0ZVcs+tck2+DwslJYMZj5+ifJjvpbl6pjmSKWzxrjDck6dXRnKT1EzJ6
FwnA4JHS6peFOLhPpWqN+Z/0nCGg60HxvagRcadTP3jrAOiqSQs9GpRHUqsYgRcuE9PowF/nh1bX
wQhXHtkNexoQ887urRW9TQ3LEo6wvS9H06d1XtugKUwbl0MxMbUl8SsbNFYC0H1RdidDUkpuebpw
1Uki3irlnjHTqtsJJAIUAJQqDDnLXA8cYyP3dfIqvY9HkakbIDHekf/hr0rpfRqp8WAVDZuHl2cn
X4nytNocrro5fzA4xAAGcD6NF1IumEjirrar5bRhc2ep6y8dRxK4ukGhQbv0ApVMw9UfYTDoZFWy
Jqjyct3eGzaVMAM3tgRn6ab5UDQ08KeWzNbttPDAh5hQxLEkIjDxe2qdChVW0bonpU/DDlq7G2Os
r07Kpv3X+hhRJaV+SGVKeqzVXnf/w955ZdetXN26K7cD8ECoQnjdeW+GzSSS0gsGFYgcqpDRo9uO
27H7gT7nHxIlS7/97Ad72GccEkQqrFprzm9G/W2Q4rAtwBIAzpXbYISiLwDy05hhgAHxBvFCG+/Z
u9BAnAvjPNjiKbFEc9GG8NUHyIxrklnLfWzW4COrwjqMKZszLbvmWLaRSecCyKGZya/1EAa3nYEV
Gkt/so6r6VMWQeSz28nZYexJVtAhPoeyt+4JlM0ACU2DXqddNXyTjdffs/bhiHWlXnsmYRFa0Ywy
yWawQkNckR1j0GdJEiayZpYdAre8gmWB9XZ2BCCkZAi6LQM72JSpGWcnxffRgk29y5KpfmksuKLS
R4qBWmmevzC/wXZmTZnxUrmFPntmbhxSPnh65XjeePAz4r48xHCINIjKYjAID8QQ0RZm7/SZOotX
K6rhwqSWf64GJ7ya27j7AgvvNdIo7wh3NZoT8Obgdh4J15AJ48x1nZgD7jLZ3dh2LOZrPfokOwxe
Ue3pgi4cjRbXwDzjsF7kox6Eh2Tc1HZS4hND0blLaoItBCLtayvRkskjHwNiCPqHKZIfqBDkPdHF
1S6CM3fgPZjg7DQWmyv/cfBdVvi4tO8jYgnWTezA9W3Cl2IswQcWoY+uzsY4l7NJNy4Gm6LmEpsJ
E9K2jy+oIdpxF0HtQeKQuN1JlKw/K7dFMLqPwgGly0CuL6NzX1HTFKjwSjY3lHdDVUvEJZV+1LVQ
F0r52LjJhAHYB7ol2E91SvQI68JHt0Kwdj0k0nzo+QVQJFQ3P3UZXgZe45CmEQ1qrCpY1K+crobp
ydOjsHsN7X5QZUKKSQ2kgg/WoljpIiom5Hlg+Vrkc7pdKiFWmY9F5kIz1DFQkKxL2wOoQgQ1xqgo
Wn2BOiEycsbEvjPey64mg7I0s9rFuWgC4raN4BHxQPSVdNuUHB4CN8cNPTU4zlk/Qp3mRdvO4CkT
Cno23qPNJ5oStKg3vVO/IkokcLpUt5NBWT+j/TvVmUuaQd0Ne1IO1O0Y9fZTmlKBb6RYRJBaWjfk
ogKyAVvi3zVkMlDx4o66yWejf2Ia1p2cWNGXKfCQXOnJaJ+y2jCvTTIt9nYN3YHNa+Pc4p/z7gKc
bAXWrDC4MIzY/gxiJDu1jd8jR3Roho52x1sKNV8jr5R+aVMzxvEmkQ1ORW9YEn6BMKeM+HQQpdd0
+Fu+J4F28ouUVCeJlHaQ3Oki3YatjtLNmDU3wBFxwWBEsbcoFccHc/aiE3kg2brM4+k1hxbxMbQa
CrXZxSRDp0Nfx0GA/T5KE/XUuXAvh4WiHxG/wccegjWbnWRrRk26r43BN1e0Ri90OHrHfkBggBc/
u4TiDesXK5Z5Wc3V8KElawRJEhP+TWwQ2uNqEbKctNAhM1VfS0yzhyK2oi08lnpPaqBYO3XGU2Lo
ob3y0Xc/0701+IgN9YNJfXepKzXsupbqn3amR5fGiO9InO2BtIGLGJllrKO6Ka66Nvhi9Bb+R6sI
D24s242BSvIq6Hk1nNSOt4lyjlVs+Tfl6I7HAbT6yTW8eVi5Yb4RLbuOjopxTb9Znxr4NFeG9rJL
3w0+l/5obXsQBLvUn14AksZrW2TsDPyUtqIVgjtXeno0EifcedoCOmNj0yIr0d/Hfd2sez0BQmoq
ejZVVsIGCyAsxc7INJ9AyFUrK2pZEo0+JrmYAHTH82HSI7lSntV0N75X0Qe2iIPalABF87tRIpKd
Yj42KTwgAokRkV4aHhxVyfiGHqtFpVHFOyvzAb1XM5kvM//cDG8bZ5zOQ1vSB+6zx6Cxn50ltAjp
5zYRzrwAn16CEmMkcbmECyGo3TQGoojSM6qdTR7fYRAFOuj0bvZrtgpCInnuzBll63wmEQYNRKqe
QEalNwjC8T7bBwqrdt/Pov9kjIxBbMd4dsjd3JkzFfKojGRf93yoR797KYJU3Q6duu0qO59W5Kfy
abeWjWCcG2es9xNidTs+qtK0L1ENfBWG111VuFFASIwCIcqsafQE4rkdIHGh27rs65och/wvvOB/
x9Z/GFvj71gGvf9avHrdfeur/3P1//7vmHz5waL110/+Nb7G1P0P08SH5aBFciE1onf4n/H14tEC
fSCYIAfe90l/jscP4f6gDY3G/59D7799JtY/sKpTPGJA8cwlFuXfGV9Lpuffyy3ALnB4EJs8vxaa
HvFOAKFSkdNgwCnJRieZXgQPOhNH4bX4mGParAGfXLwk0yFxqqYwjov6m4IKdBxRPUNi7vH3Tl81
9KaCSpUFaHzrb4y4rL8pnTMBQH6hZ3WgtHvrhoBhnMS9Qfja0inB6rk0TnIPbNLKZJ7gwcOf+dIH
ZzMxWu+2r7oezxVBnIsDy3mzY7lD35of83/6tGaBF3K9zIhxcCWLm2tcfF32XyYvtJoZni+3L1Xt
38e2x9rNBNyHvbG1KOhnzQS7LpqHBimMtfWxJ+fmU6K8du72ZY0plYhlE4XqBfSlDEC7qb5Qiumd
p+rpBj9pybxiGlhSfXcy5k81+YLJfwEo/yuULKxWXFn/+hXcfMtfhhf9A/7knz/zt3hc4o8MhGOC
fkVB/qYQ/1s8LtGV887xUfvbBPm3dCRAH+IiLAfmgbr8zf7197vn/0MIy4JL6+KpBlHs/DvvHoax
H18+sjWlay3WKMtHk266716+LEVOi1tBHSasts9t2pa0eWsHKxIj+mpNElbR7moCKID5z8Oa4ArE
2zQJcAnXNGATLO6zM1vPYdJR7JcMw9eAioZvY+saizA0XcMCg20RESIOeAPtQf5JGBoVFyPKXRmB
5JscM9rqMcBXyUVMDrRp5T1iB5SBYzszNiWJk4YvkmPiwkKxDtNCn/iWZ6hJ0YUaHlV6G9MuwxOn
L0bFgNMtHOZZo0z3A3+cTW3n1kfsXOERn0h7R9KPOOkm+ZR6ynhO8gLpoippPxPIBsDQjkBhoLKu
6Zqc5xF9WTE2t71PjWxknCRtMvqA9q2wp2wXBDCIJukYANHKdm9G2St29AQzWcCEn0ElAu4a5gW9
xXqnZo4e9/at6zAgTDzGPRUaUlagW7D4D2HfXVHIYg0Zy/sBq+fliH6QILiyZ5YMWxw2xWU1FZfC
r59DkujWM0kwJ6S3n9BmH10c96vccW6zKfukJLJhr6ru2drOH7OcVnftUPhmft3tOrhe6wTZAY/g
w+iQE8A8aZWF7vInqJUr+dWBWjg3TGLOYPEN0JtZdR81Qf5Y4QN4tEb2z2+icSbdzg4UGOaWtoUy
ZhavzVzfgE+eD6EwEOlM6qUSln6oA4ZCcRLaBC3WOTwqu76BiHugu09PUbbqPPWxfhaZ/+A2SbWv
Rp3sLYiEl7hmvO3sBdYhUC4k7dz/QNPaUCvhDB8iglFPoqgasmCjpriFssK21aQvtPaU6dy2UMyv
CWSKrc1gxyO6dgYR2zwu753FaePoUgMzq5y7hhyXXeOH5YZoROBivDmETvTJUhH1674YyXrRihL6
SDvXQls6QQ3ny7Zq/d6taLeM3QWuo7bbDdqQH2CgJRcMDM1PbDX7TTO1aISTlB2p5FpWOwsfHXvz
cTJpRivZHqvUpHcl03Z6NUrkHhjtqip8nQJvuMptTYBlRHcD8XBCRxWt6JpNiXX/tnz9t9j6U7Fl
ycXX869X+iuMGxVbxe9lgrCBlh/6a6n3qaUCSVIcjAwW7/8psgLWeXwvDEYW/NXf9iDzH6y7lmva
tBFZxZff8/cS7y7lmm16/AtUAf8m44rG549LPPYIjxrNhGLuI/6Q5jsPvLZIfQAoGZ9maQIAz/PI
7duVeMOL0IzvP5pR4ZGCKqu7pJ7K63kIDOQbhWkx5UZITVSWyXqczRgK7TE7x29IE5Al6SoAczIG
EDfbhXwCKQQIivRHHxtECNOSKcbg7aYYYkqfD9Wl+dZ2Z79xWS9kFa9azKKEAcC1Db29eEOwRIUR
bpouc/dzEutjJmC1dLD26SE1THWcbmr1qmDtuJhy231CvEVEr1fYKd+qMCIpsyNhyrDbQ19W4V2l
BJbHxBjGY2d+zhAivmCj9a/mzAmdFc0qnAALOWboYciQJuWeB2SC0ZZCNSeDOERSaU2hOGTaNr4s
0+JXr06Cs4P/70iWrf4WjeRcMiOtrRsi6rp96zj6TjRiOMEYMslrz1IiNdgSf8P1Z+IfAHFR57Wj
VgYUx+uIFLCLpp6NL5h6CU+3sEFdgzosj1OinvtgVHfI5t19Fvv9h7hu2/uAthUCQmPWn0XoRc/a
yLJg3UlBPLFLXBb5R9DzOr885gvFcmWbiT7GhLYyL7At/aImfMbsqIcnrOc2V7rMP6Paaw/BnDBf
FknyZTa7/DIx9dmYI3nKdFsDDp7nizqkjVRKr9l5DBTsDX3UiTHM1Nl6VdlR9hwkAe0srlLHb8PF
vbMb2igTicprXRUuJzqiymmssLu0FodFKs14P6owf6hKET8h4Yqz9VDWTFWmkcyHAkOYtYFjRCoE
TJkMaCYP4FFp0V0xAF5ElxW+kRVdjHAXY9KmzmCgvmauAzyY9KNoJRHDv7LodkQL88lCs5cvGMc0
Lm8Slw6zAKt0GelqZg47EXq1OKHr1kgv8ZBbE32/gfiGSkzeBAqijh4JL0GzFzCP+azGQdSrrJYI
wnKa/hUCh8OMDAyBAHkcRCcCw58LGdyCl2LC4RvbOi4YqE+Ef2l5zYS9/1KSVHFEgKvWAy1oBqNN
N+1JXR4vYL65zS4N2vJDUKXhs8HczziFylawpzBrf1WD2YDANgfSruehCrf9lFkfW8DD5TpiWH1r
0Zf7RLIj3/J6sF4y7TDO76d2umsGj0Bg4WSAKbUfVAconiAqcVYjxiWFhmCy0HIenR60swJZ/blz
cWqsYEstcWV6zg9Eg/uUTybDCMkX7Ij1KnigNVIxukgh2KwEAd6M+GC27fy4LF5kFAcfdCI+G+aw
lJjaQSHhTt/QSkykEoCWLrfYzMrnNOog6+eaWRQ3q9QfoUzRaZi8lPETASCbwug7MtfJc7gkRbzd
1K2+tRofWZ9KeJ+1ifqJDHGx9fN6RrcDeWbuMRuNok4WxxE7qKFVJ7IBvZM0qRpmJ059roNI9xWa
AAhSzuStDSYk+z4XyZ3dG5KIEROAlxG0odgKT8PlyOJgOzOWQ+5jkvyL3CcBItLW+ZHUXHWNWI7s
y6By2juQ5mJJiSzSpyxJiQVXVusMrGhhd6TdWvqEEA/1J3RFtT4Iw28Arwb4RKQ5NWfRaONLJb1C
c5XS/mZSjM7DKIiCVco2Xa8CIfqdgbrik0t7+BuivOHjJErrymkSkhDbAWXcypGTDtdB6KhzPAVh
tqH4wjUTD2Rr2gZKRsusQSQ09cbPggFmFuKUIkesRg7LSSz5tAjFsCAumbW4w8Mj+tFoy9hcYd0q
HiJUr/tmSbtN3oJvm7cQXLB+5Zrax92qJSN3dnricnuL5NzKIUPXfIvTzZdk3dG0lrx3QegQqXlC
QwZ7mt/CeMnNKzPz2Z8yl8FOrJ0ltbd7i/BFqMEuO0jds5XCt4ZvrO/cIjfvXMuLblgWx73nZ/Ox
j4ZHKcryTqHgv8PPxPjPTNLwkUlQ+Yz50Ifz5pXDKZ6i7NEvXZtFCkDgnZ/U5Y3ZjcUNfRC1Q1SN
jjzJxHUQFaRH9VjkUqkjlm0+eYyYJ8x9dtDt0NGrFEFFUVyngcmf62bGzmrYPCHLN2pedQD9K0s3
7qWy+PMR09hXUpYheoe5De+Fr91jSlLwQ9QZPjV1H8bfHGgu59Kgy7Hk+VSXkzmF10FV1/doqb1j
xIl/qeGS02zVEl4+WWIj9JlPmUgZjM+A7Q+RRfRoKuiJAnDqtgrF4DZrJetRl1jzhd3OHkTqmIC3
Ib1RAGRWUtnOOaxyBvSTlYV3w8wWyk3tKz1WUQWoT3i8a111E81esl+u54OuRgsk46wPLBfePlXa
OGcZuUxb2x7kLbmz8deQDKVDMhoDG0IcYRzHbKfTBIn4FhDVsA+mIDj2Vtc86rAqbnpL9odFfIp2
rquomWsvQBU9REAsZ/QnGzrhcHyZp9LSXAYWqyZ1wH0Hi3BRJuYhVbk4d1nBTMsLxmPDhzFZgbG/
LgP/i1klwRercWyU7Y1Uz0mXx59M6BzHpjLqfenESIOSnqWGxy/mIy1yGJHYhrxd0qfZTRhUw6ca
D+cmay33o43q+WxPqLjbxd7GqCq3lxhRiNtb1OB2dV9OwXNiM2nZ9jGu5gvVqM5ak8lnE4tUDMFH
0H3ZPYCYRt0w7UrQ9pE0iM3MdTO5puZXiDpdojP3dYBjEglOS1QiQpOAK882HdWgijaMnvxpx0bG
Q+3hLvFzwAeI8loiZe0qvWh1jtOra434WTJ/Tl5sOlQl+OnMlFs9zDpiR+iOanavSAfAHrCvwFyb
3YlH1tbZyetLGm8vKpw/UvuOT1lmlF/SfrQfg7bzHkA61ielkgdVetO2cFRxZPteryGCEjFWjXdu
Pn9kAXwVSfyStu5Hj2Cpz3T4qCAE6Z6rRpIZExA0iNMuv0HKsqUdblxycxjhaDZhZdaqVwdLOFl2
tUKyOCjHJ9GhS/IDYaTtLRkg2bTuOhGDQGO6Ez34bqe3xWzPtzH+z2TVVoMsjNV/t1BvxIY/bKHY
rfy+X70DJpZ8ffl+B/XXz/y9gzL/wa8wJdsewP/S878jInmLz8ol2YkAEzNwvttKOdDETKRLgcMf
wH7KocH811bKFv+QqEFZ1glRoJ4N5L/TLXu3kcLN5UjB50vSSXeZm7Bl+96PGKGrZBKDnMG2u6jF
aB0UxVrYcXApWHow6kpdEg6KZn4ToCP6p3sPFkf0rfqFG5K94vdtcrnwHYBPcH3YR+Ire7eNU4q8
xZ4vxX7Ar7L1JuA3VmLnm8lLisN3O9v/7aECX7KECcGle3co7aS9ZaFL2dO1SVCYoV1DHUhWqG+p
/+CsuJSBs1CrQGUsXszvMmlma8xw2Yh2n49gEkdnVhvdttm6Hb3u+PuzWkxw35nk3i4g219TmA4P
BbvhHw/FCkbSueQCBkkYkPBk38Itcl9Hos6jMkxZlGjiwVyDhgPZff37g78bcvx1cBzny1NM/sa7
8ySvOQwd9m97oxIucrsx3pYUT5e/P8rPz4i0eS6B3gnXRsv07ihN5Ds4esJurwPhap7NEqGixEiw
BEEWiN1+f7h3gVOclFxCzkzmTTaPyRuY5LubJ1Vvo54CTY0hnI9jpr95jv3qR1VBe6q4cImU/ufa
+i9fgp8vo7RtmFR4J63F6/iuXR3GuMhJku72tMokTegAVa0ZVNvfn9dymX58UjgKLsrA90xM585y
mb87L8Hmp8xU1u0dEr9XjmFc4sY9T5YNKcQs5B/O6VdX8fujvbtpDOwiFcm82/s9iZUhebFRj76j
Tt/klwFKjyz7/PsTtFlIfzpDnKfMBJk+8EC+W8qmOHP9YeC1s2JXnBm5IQY3F6tBNfuHjg/9plPw
uCaQ0tgcv6KK8VFkOQccW9W+74J+2402TsLBq7+Mo4Nh1BXg38JW3c96WoFei9ZWpuY/LEzWL+6/
YwoPGA/ajsVY++Od8ZvItSvsSftkACm9EogWlrRz2W8Nw6Gj3lhqXfvVsAHxDKwVjfMntBkjBAG/
vmag5qBfiIKzhdnyD+/C+zHm8jIw5bEANZNEzX/e/WlpkBMrJPOW0jsmZDSWm0THixnNbbeNipoP
Y+Iw9hvoLG0qpOmnsUSQRT4PaZPFSGe8p1jErrVkwGPrcwiL2YQlSpDSjqaLqLP1te3OxnEGR7BR
MCw2gyfJ3wRw8diRFPNI1Dg7PEJn1prCe0c2LVpVR/tb4OSnNtMNwJu8W7ehDFZjLi9ikX3oBh/n
v0BkOTlzttNMZVCCtmdkv/NBQcBbTVS7qzHMw0sznswnQyv6a2Vm0B6fXrPJuWt9hLaBF2WH1o3b
M7+53P3+af35BQFrTmHAW883mG7mjzd9bCLZyWG56U18bWSIkBKfvlwyPnRzWG9xQVn/9ivJESWL
tTTh4bHe/HjEQI+9H8xZu9dheLQasc2hAAaluAQ0DL0+cJ9/f4Y/r9s+kxZ8VFjMATfa75a1Bn9j
yb1p9+mU1wyOF+wcErytj+tv8/tD/fwG+RLzpW0SosB83333mEYdc6GBBMN94PfyojKUdawGZJz/
wVGE61OmODAq39+yAj1f0Q5cQMPVpl4pCvkDPWj/5veHsX5exzgbnwEm1SJqPvnuRmUEJFluzRBx
HK1qQ14WxoyxIDqhweAIpt2jpODBh/KA2NF/In9mXyEm+tOy5Py0nJIQynBe4ixd5P3v7p9SlZiT
3mv2Ysw9mD5BviMBqt2JoU38NU5acbSgtdObqr7l1eDdYUNDHicxKhbz7JxQFoV/uAMLkfTdEs/f
hHCDuS4iJEx9Pz7DEXnZRhg7zb6MupIWI0JZExT8XLbqOmzqbo0Brf6YE4G0zhWthQ471ZrgCnsT
+JhcvDL/lsMPvM78kU7V8Kmjq46poq3vpxIVfN0m8kBTbziVU35tmO2fiotfn0AAzpapBUGsyyD+
+69waOmgmPyBixpPd5H26l03iOhDzCq2rpWXbsIGjXzhuS1fLF2cCNR68RPvodFucOywKSLD0P2W
3KXgtoIt/uCL+dssw/Lk+KB2yCmawGGlBt+KNt8RSFb/4ZNgLbf9xzqCW/DdGbx7OocW6n9UTYy4
YWWewjkoT0ANSuCMtCwSzSJPB3SVpuYR63i/bmpE079/QZxfPgVARRjzL0Ke96+7P7GWkJTYMBMh
lxhcli8/U1bdeKIBERyYX6u8H58YIMVfyOxsyalYY81mTOzEELAiWvhmU9HphygxkFWGq9Lu8ERz
wD3j9RQDSGR9I87cYqn07mlmb6WZktRnBE+1n9ID6qV5aUgrPxBf/wIR7N6dOFAkLHKzCOSTf7jm
P5duvstuEI0EQzhSXd5dcjQTHqkcLAgqzZ/KcO/1ab4xZuwiQJacP9SJv1i2GeBJdp4M/agV3+0o
MBS5YHasZk83/BXfVchXm6m7GHEn//4+Lr/p3ZPEkZa4WgEshtHgj+8CEugOwbDkSdLRQ2Y50VOa
zwvweWI3IacM16/pGmR2uFb8h0foF19f9GE4Vh2HDxOF94+HxpwEeCM1wVx700fSVm9GT90BDX3N
vfYzW173Dx+ot9rzp3OV0FQsmw03MpcfDxj0RjMmCY8s2/DyrnOoe8CRbKYS7YnTz99IGXuoknzc
RFNNcSNAafVNhHODauX3V/2XDxMIc74sgLd/AismXdvLuOf9HXzmDmbNJEHAL10ZSRXBc0hff3+4
X3yaXZPKESAke282+T+eOGEIWVR0IzcZQeoejUG4njs//sMe8ZfX16KTwZPE5QVC8+Nh0saK6NvX
zZ49sl77/cjUqUwDoHq+cRwah7ezx36Am52WWxgVa7oBOdmSBiMpWK+/P+efN+VE+bIrZFMuPLhd
7272gKd/jhtMdA6Cui35ssR66flq6hk0RYVlrJEbY9TwWvJHss78w2tl/eoNphriYlO3++L9s9ZG
PWqUkmiiyRLx59pDt4HiP2rPDV4WLNhu5brrquMXMK+F7IfdV4Gyhv3OMKJQ3jKvNKYBk7DDvMZu
Wxq5MpLN199fpV/8mbAEXRQEJklaCMl+vGU0oJNJlq7au2Ood50gBk80KgDXIJM/XJJfHCpg/cSt
gI7c99/3fnB/gBDRntq3+FJfBZOw27mMGT4ZrvkfnBY1KIpPd2mp/bSq1cAMsU4xQpJ2om8D5KG7
avLCi1S3L7+/gL9YxDgSbRFKRI+m1rtn3p6J9ao6jpQgNtuEqNzui0jZW75uxPWOMIhEFU9/WD5+
eSnZXwusHRCognd3LWK43waxVHsiHUFeyhElAvCDjTbt5g+HCuQvPvRUGohpPcIOIEq+e5H8DG5T
NFs8IkIzq3IndBJrCAADk+0iLPM1kwR741KT52vl9IOxY+fYjVvM/U5xC3edlyshnSc4hs2UP9p1
T8SjhqzUbQgVdOmVhyp+oV9uXGUOyBSgmEuGT1MuYSslp+QsnhiCboNeDhZGLtOZLqQRB/tk0t68
BU0EZz0CCv3gdvZsYcsZJcBwqxjdrRPUsf0cDFZSfGO6BKKD6YzpxhcjA79wo5NMx9CkKms65iXd
tT25qYXYova1Tli5R2OPYqRvrmUBig4PVTeFt25D3umO/28MhFLqJgMWKoIMmxihndEVASrS23TS
qdJdJ1V+3xto6E66NKqDpfHL4rfTCBuCOHkssA4tDlWir49ehBl6zcirynYTRqxoWyCa0Zd4Ez18
ZS6j9nzfNAMkecIjp3FT9aB4LlBDhCZ9h6K2NzV2eIqrhEyAF4/ER0IawnZczz6wu3tYL0zNCM1M
p5sh9LCQJQLH8GSowLszqwJxSkeuVHekiB2ZNCK/AY0YEfYs6mie102TBgDZ+URtEQLQ/jMNG96B
wizzIY1xoY95UTnrRsDbWKV1LeE6IhXQya7rZf0U1nb+nBu+edeWLsHYRToejAkXqqOCc8f4sFTN
bgRTehdCEOlFTHotcbR7LBrMv4Ks2EVdf3L6Cdd03bykGXgh2UG17tLR2RWO81UAfd/2WJ74G7S3
dxsc2oFI3D2CDvySA6bvFIHmRSPq8bPXEiMpugmWi9e/zMqVh57EGzgg6DGS/NE03a1ruOpGBoXe
WmaZwNjAptmZiXVBilp8RaY0NB6PqG+m4Y/j7Mi9NKzbBLXOigjY8IhQiWisNOsoKhAD5HwlNk3j
zbdZPh5VK9oVPjXJf2XnjO4Sog99ysbR3sxmhrOWMdoqjcN+nXlZcTE4WIu4szcA9+8KIx631uDH
oM30DCQdww+ZTvZigTfvwiivP8H3NC/L2MMn3AJKGM1Wv7qGKtdGSyK8T8N6j4ZT4qpA1OOV4Xh0
zMQ+NpOHCnLsT2gOd4msrV0mp+fC7NRzmYQHT4r7pJueSfUlJ88MFuRX+Fy4C+Imygr/2HdeuesN
hapKGg/kn4SnJnSSjRtV/tZMkbzkyE/RiIFIj9k33CXa6G9UpLFrMQ4HTdJctlPorfKRKdpkkBGp
hvoAPoexLmPvQ1n4/atoMHZNCdltcDz7pIUb1VWqnB225rapmX8yeW0fssqHZmbz8DwVKOXGjafY
R/AxZZFADDJ8RD6bXauBp4zQKDz/mXU0u2giwrmtUJ7O/gX/o8LkzOUOpS2n5tKfhmhoPk6x9hrm
o3YohmwzN7b+aFjOzgT5gAvK5m/ee4ZdfRm9OasPToY/e1P4GgrdhDrEvzQMFyxo5vk4bXMobQgv
0IE0NGlVctCaK0VyWZlvZhzoDzFd/Rs7T+0HUviy5DikpLjJIFHX1mD7OzAz+AtHRTMuThrzs2uG
1JPIuWqiLcz8Am0QvuvGj1yM8szW0wFuCBLoxr0XfRa+BjT3O3ywLuPtN8T2PPnjB+ZMxauuGbyv
pqKxPpHdrDds0eQ5KO36IyFqAwSMZtq3VCwP/iTSj1jnCIE3coKPW1ud5or9dDKWAMuE0zzRhVu0
zJgjkPx2PAkxU/VnnOzqi6pFtstGQz17yk4OqQ5bnNNjm+0SVFdPsiJbGsnxAAgilEW76eaGlyO3
DUl6LrDhyHXlGtmhcyRDOdt4tJC37EoDvcvYNxWHoq7499sk6h9VOCyp3RJVNPaoBcNZmQJaHWpB
51iXcb48g8ZwioI0viflh0wNT3fkznM5jUcgppyiV2cQ+SJwW4fUzfpHJvjdcBWFYXROfEJAKhPu
M/ln/qWIBb/VIY1OEJt537eYmFdUIurk1nF8JkK3/kTrzkYmWMkzOj3lbsuqmHcznIPdUEGL2OOh
ic6Q+3pvXctYnnmJFC8Vd5cmPGoj8oTOHpToz7qP9K2YtfXQJFzvJM2m/Uze8d6PuaiGFhNGRlvd
1oBCPstlh7ku3RkDWKbSBJ6uTA5yLPi1RjfeWFoonNNpcDn3Tf25RUD03Mdc19nz1JfKipDFz+QW
kgpcFuEpohux74K2+RoMjTwLVCHDqq+C6DySXYRv1y2K6SvBKAI5d20PDmElzkCS3iUiUhvrdJBG
awPmu0KKHKclK1SHu19VpvVQW5M8J7IKP9RuHF27sqs+uRhuNm0XY9yzjTm0IMlRRMoOzHDU+uo0
aTPcROAXL3TByYvAGz/4Rsq6CD4NDyI/DQ0wOnfIvslt8CUVeInV4iwclR91toSWtwFNnA1imfBE
Thr/AthiH4/ckLebdK5B5M6857SxyuZpmmha+17ffPUiIddhOOVHCyMtT3mHepOZiy3vkyLuH0WF
iAEqAX9kTmrjnd/q+sVJY/feCGaVr+pyiM+TW5TWqiFK6jlX83jju033aNZjdpcst9uGNXOJgjG8
U6LnQJkx7ejYgXygyIgRdnHVcGJPN0DkpldzrpK9MYKuwq7gh3ekoosj4jvw187Ab6zm7I6SffyA
nar5CscBbf1M/FS8NQo8p15Nm28ddmhWV/RbcH0jz8Cg7RoVqHsBqYpUQMMN70TMlmtVd8BIjkXf
g/2MO56kGUoGS68reNJYs+JznqWVBbJlrm4MJ6WJ20/5QnJo/Lg/ug7qxnXQtK8Vrg4CQ8wiJeZt
UK/YgK1HEZHaTOqN9Q3KaNetefXULavF/FrZaa3Xrl1OGb5r2X2z/Q4aY0hU9sGoay4L1DTd7GEQ
WXqFc8Z6mO3cuAtak9XMc/tvY+2r2zYki69Tdn3d9hNUTcL3bq3Wj86hq5J9GwDVTrBTHVnHltRp
n/cb6VT7pDA9mLcaiR1rfAWX6FhNFRcP5fQVe+JwV3ehZhFzbY++aet0DIQd/9NMysx1SK4NgsC8
Pwi34Nbw2bx0gKh3K+lFyY0rmnpXl6L5oOueIHhwxW1U8Y8aTNybsK+dzzKI5E7U+byuxQSC2QEA
RqKBu7e4XismmgIJkeY9bPHk31mFHm8oQgbMcIjV7DwS69yo7on6uiKnGAy7aSbsZWAIDV2QXiv6
P2YX/3/2zmRJbiPtsu/S64bMMQNm3b2IOSIjI+eBuYElmSRGxwyHA0/fB6T0F8X6S+rqdS0kk4zM
jBGOb7j3XHXKZN3ysLl3I0Zi6xM4HnvPnlmvY2i71iQs3JTw2B68yKqOoU4xwfWpnFdmybKxwXt0
dNP+pKap2KRcm9ciHttzGfslqPYSq6hlUwKGrP8Yob6HxBAfc7/U93ml7A8Ek6cGKAtHWsC/bOCp
pWfCVu+dK60z54V6W6wmwCqfw3HZM1X9LmGyfGxAa7EtSyhIVVZNL4Ee43uBrAuxcX3wiHbdhKOB
gzolzyAY53fmf/JTLnGocM/hTbJgGXDQ0+Gs/YlcxXWW590xNxBhq8gQNzkQn103DO6VjAa9cQpL
3vEfPkP5yHgcGuia9hjG90PHgwxu5N8OpLijTLMnxKeR84662Xv2iLI6pKn/rAmP2zMuTagDKeVW
cnGDVOmYXKcBg5vKtI4R3qPPiYjGnSJqd98DKt8E6WBvRsXF2NVJvxrB423jafKuKC6cl8xx96Wr
qx2XEwdwldGdxgRr7cMiDL8B6LRedO2Yl1CGM6oF6TzWiUb5Tg27I0Z2eWld8UyisX83KT4lV3W6
2fnUhasW8/o21rr+OrNqAhAU9+mlyfgakAUap7ilyppjjWCglSOzbq0Bhq9ZIEAGwww0EAu1tvAi
v2eTBtk/loc+bwpAXo6BIynTd7OwXvrUkDsuxR357gQGsGOjIPOHi3Tc6AngJWUGUtWcI5A8kqBP
7wPRzptc2sFVNy0QVJGg1yswWduteyNrt6rWyRiSC1YW83GaKnXtuQa3HRkYORecV57qWGc3RWYv
xINsBqvYtiVtaWEQz7lih6auw6jPXqXleHsUdSW3HJg+q2auGWkMqaFvF03seWKYvQQ4gOFaDW2W
n0KMpfeuj02MyM1DpPq1Crr8mli+6qorR/jKTlWwHAXHADy9J9EvQ4DfZQdTG+FryM6UPue9rUoY
DQmxn00NIz/zy4QQCNWbr3pyWpys/mdz9r5G+O7fqFiLNyR5FYdWZzz5hWvsAIvG294f5N3kUbEU
UwuKDTfRDIEhgtAvhT4oC9/FybCr0UF3jp754OcAozk0vOrGGGPSdcvJr24Y34Cxt8CdkaJdFBxC
4BWzNynJybKwe9yh5ofXmJKHvM+Ssf8oOgugXpclH00kZpIkDH5hgwrg5MK6eoCSHoyvLRUPn1tK
kyMTr+AuYXj2sagD7iihrj9xt2R2NhcmDtmYgSSuidR6pD6mM81l4pziXHcf8Cb7j27oGCJ00yC/
5U7JVKFDC/smIJR9zpOWOz0yfH3bNTp6QyRKE+5EKeFy9Rx1H4YLsgcOjgrxieVu+VBAFeJDSvRY
7fy4V9XOCUcmGqQv8vVIrIECpyqL6iHxBohBYVxFb67p8jNhrcEA+VmYuxunFHyNShuWFMp8niV6
X+RSmxKVlk8To3nQLHXK7iqd3Z6+UZTKROpfj2m8o3jlN88G2dtHZ2T8uEmccDLAhC4lACgaXhLN
VHjOQFqXWAIkRWsRAdleGWB3vHWhB7BCrUowfg0pcSVR7Mpv1jDwqEMDIWozwh94+/FmuoAcAIqw
niQ2ohMo03xzJqmXfqLa2+Rpr+3G68hh+z4UgJheojBFhbov0oxxD8oCAB9lrvNDbTIFurEaKFi7
3p3dq6ntqwd3RFHBR8i+dT1GDa8v913mIS0coeyqQ8UARHlC+AEEolfflMdsFGOjWyfXnmEmj/mk
rH05lOWLNEP/LkfRSpoMlKxH0jy66aAZw0c3zsCLPlhK8PWgKudZp2XEh+dNujTY/4HzXPOZcO0y
+0+mDXMZ3kVl9Pz9ubS6j5TuJV3xZMPz1KnuawoPFHzj0DYsMMJFoS9yTCTrgrg16l0+zvlQMv87
jWlnCFKieyo6N3Hq7CjQwFeAyIqCuJImBVPCNUXDzU2Y+xdgawFHsSQPSa6tWc/FTaJssW6WEhIz
udUTUWElTyZs321TVOLETro9jHIgECcONJEKefo8z8n4BJ5I/Rir/8fG9zcaVBsZDpPPf23je/7a
kjTY/6xB/f1n/jBsm785rLp+CDwRjC5r5z8M2/ZvyD+X7RvbRWEiwvyHnQ+bN9GbVmD54BBI/GIW
/LsG1bHICEPXwdwIeQALNP/f0aAug+qflmNWCCSBGe+yjGMlRa7AnzcBgamGOa0C9xAEfOVlwv0k
i7EQ//Se3P74fX+ZvOGZ6Fw9Z5EOsJH6dbEZDQrdPwH0hyEruR4UsRXQt6PqreyVvpXsCo/F3OQt
yTV9/emvH3v5vH5+iQ4LIfZSIiBygVT1f1pZcxcptJ0H4SF2QoasftvRS2iTx10asQzx+nscyjpk
9gyTupun9Ks2+rKEDOXZm6I1ES0NtMrooQoOPdrwIaev6IJs4UIVER6Oqa23HRgVnIV+dC+9Ytz8
f7wIHwmh6eKwZ5H5y9ZUtE5ty34OD/SFS/ZRNe+kQdcANGt6amyC0CIz9+HWSBb/dHX1J2Bfwcat
4mnxmIT61istfVt1QQA8j9o9DJnIENNWYLVSORjs0XyUbCh3UzkzozIk47G/fg2/rC++fw5ISFlG
sjeh4/lF1NIxQxkmfwzhbtDNtaSJrjRwHQaSf7f4XBYhP32pfzxSsGyCUPO4qLX//KV2ldlhoOSR
lB0L8hSXFs6j8257u7kTLivIv35lv1xE3x+PdRPbIL7iQLyXb+BP+k7L7MpSAlQ+4GRq7zhROoYk
cfg3i9b/5v0Dq+Cgfgps4qd/FQWFeD2CYjSCQ2uN6Z4EiG+1HaaHvAse//rlfJd+//L+IcRFrf19
Sf9PhwISDCvEJRoc2KsUx9knJi3B3sAemQ9ukjbjH3Se3aqq+vyeMWZwrhErbpxlNJGQ53cFcaG5
ayePW6enoK/UZioQJJo2nqGijk5VwXyKpff0pGgDp7U9C2YmcYZLZPW916crAWYSMMPpLK97GT2G
bn/9Iu3gFzWNg9BYoAZCTIZwlcDxZcf306cWWVHBJKnVhzGzMRtT3LOMibojg4t8V+UdoD27+kbx
ZmzcnEqUL292KGQ27JRZ97u8btsL+WvkARDJucFoJl5Mizw2l8CfN3+U8sVlrtcyrH0wQ8mMpx0L
uK4Aqx4tkYcYTBH2g45j6BqXFqS0dNrnMbl1Kn7jOMsPXu8yHaTmOUABra6wIyTMNCMYYbHHdKME
qVS5qdwmxLjsOyYoj23kZsfMgLVYmg3tICyFLwk3nrUkEfjokPV2UxfmiMVw9p0z6bDFXkWeu62V
Be7LQcTlDbTG656VPh7lKn/uOyiNDXR2YIjGjRvW08c04e0MiqSHW9vbezdyoJ1lXgI9Iq+Jm/Vn
585NbPHITEi++HECwcJMKtJZRDjha2wTlmFEYGHqxpf66gcls1tptQe0T8Uxo/k7z2QD3nhFHmz6
IF2APTIdb8CcNp9Bn7rvhOttDay/GKrzrwak5WuyYowN6S3x1vDbk5RA1wvPbLa5FR5RGpSXKqrZ
p2tCVSGhYa41/HIPme+8vJ/IZ2nWMM6TJl3hYDWl/clN2FY5OhFHFhwAMqJ6ejKKHNmAKcV8MQcD
tQx4CWsruL+sMznae6sKg+MwO/Z7G3ndbcb7BOpfEGPZ+J39mDu7Mqn5Rig6Uupt+71qCNXKEwvJ
GKBkiem5bJ/YZA2QxvTIR6NZiGKMOyBr2CWJfWdFcthytqljXwB+nwzdYzRNrA+75TNvPbO+m9ri
Oo3cZG2MrElUXAxQLfN2xSwTppAAp2dlBEvEGEizUMcP5JFcR7H3luC6PSR9zyLJxJmftd4LXQpR
DyUph22XrY3MC597Nwp2dtvC6Gf4fSrdPFzhW6R6FTZTjgxXWa+IwkGfmXBEDePalOWi6qr0lRHE
4T7vmFFNRhCByE0mnozGaW3lzjrJ7apasWpWfLnU6G+4DbEIiAMPfduYkuCCVHvf0speuUi/zr2B
/b2Fsv7OOF3cDezaAhpTtKoMlDI4K/CUOaYQcF9NiDGOBBwUB9PGvOcDD4HxNJHevAobWKfD1gLk
AUAfXxeMSnR+Iiu/tGx1X7PIHD48v5tebdWOJwma8ZgrxloqrlHvCvx8TZ8Dr4yEOg5k9dwYEzJ7
FpsA5Vfw0jvzWKaIn5uN2XhyK2EjrLQx6ycHefYO+1FyFHlcb4nbcNbZRA5NiGZ6j6e1PKfLZKEU
aPdZhZTnrBzyGviUbr7DVomow9pNWiTTh07kuyhT0zfVt2N1gTpVbCK4vetZTSS6VKSB1JZkhhlz
5zBncsEsMdRbKLpM9mHdnBA9so1oCfS0EjFdzT37F2IimDlzoV6mVDTDJo8QZK8EARRfzawdNxAN
QN1lWfslgSy+IzHWf06gHZ5ZhJuPhqC+ADidYNYkVPD7EL2qRrHy2LHw7ArN0H8waWa08PJ7hpHN
a5bZbPbEPG5Sg7qQJnzaF6jTjqPT5DuE9sMzi+ziSPPExNpIxKHISE3N8KQTPkH55RVVdJoJizpM
k11f7GSOTj7e4T2hkz6ZdzZroqxi1Bu2ileep8kNqTjj5vsG4XtEpeM68c3s10ymwYXzM1ZYdC/f
N01Da/NM8iHExk1Luo4MDyBAb/tzvCZvwUV1wJ7G5GDAOtmBxustoiozryCAc4hO1Cruuo48ttxB
0Z5oaElgtJm0UwOr51S1nOsV+zMk24otietYe1PIZh+Vhou5sjLuJx4g2RgEEKzmCB77xgWF8TZG
LtvECK38vWBoDyMjHu5bYWF88hPzVQTuVZebOMlJ9Np3GdSlFfWifeVqRogNh4LZDvZF2Q281qTR
R5lb3loVWbKr7CjZMnF6hC5rrce+pxHOR3cLv+O2jcpQrcA1qz3j6SnZ8/b7+ZfWCZrk3HayYTo1
QSIm7WSYVr0kLLC1WWCcQ3BMaAv01DFHCiwnuejR0nL+Yc76T8P6Nw0rNeASGv2vG9bL18/te5ej
d/oBLDt+/O//8fsP/d6xwpdhXOPwTcdWRn+5/L7/4vs58P18VBDkzf3JNOksTEAbjxh+CgRDSKv+
0bCKf6dBpeX9czXP+g3XBHUvnnjbW2SGf67TCnsgMChK1NmG36oSWCtUwqB6bafJpvLMpseZanlM
F1N78t3fnrO9e0SM6B2Xkd9DIQOc8CVP/7pd7PHWYpTX3z3z/WKft7476S27NXblnA6vJFbKS/vd
c68W+31IEXKxFkt+zqWGk2ox6lPSdGt3cu1Lv9j4o8XQL1iewwkQ5W2/2P0J+cD5j6Qnf26ncTwt
nDI4aAskQDRj9AxU2yCGLqjC+yIJ5H1r9c/eAhjoAhPUwAId8Bp3vodl0N7rGD6pvcAJZsQ9W2O0
+1NeE9+jYVyvlQd5igEXwcApc/THIQUG6vuyQT5REQXqzJ6+bZq6u8XXmrw0Mh8Iia/InbNjZe3C
xDcffEJa713tkcEiHIWeQZQaPPZonYOme5JAXcCDYxakRFe2tRYgXR9LPJBrYerPKFhamLcq7w7C
UOm5geTGNKt2u7e0nEmxaPgMmdln8hKQo7YDqD2ThQFHEtWMHW8KFZAjhjxsSVc20lsrZPZNwuwN
y9hs52cauUXiZmtSWcKDGKvxrJNyOBO+ml4SU3pAs6D5PtDrDUgKQgyf4B1uglbDarea8tpvxHhG
oz4dAtOz32EiVqcsNPsHZO4F5Quo8i0CB6xHlFPBUdYgYVC/iV1j+samjIryzuiF/dBPTv+J9PTi
22R14tEi0QoEtS5vZOcaFzv1d7gw+lfeKxAe4N/C26YL5KvdpgpA1wIV7y2xJe943o+C3HHDbjXk
la67Mfu6Omca4VZoLzkYGV8cQtuMMPxi2xm8maalpmeUCyUN0VVCeK1XJndlp6hjvLBB0xWxdJOi
UjuQxPMKgsm7slRwVQ4KJYLt1henJauWlBLAlhbJN0kX6502jVBvUatl53p2nEMR18FBKK/4mrH5
uBU1S6s0BxGbs9KoV2x4jC8BpCXJ+LgDndyM5AmtAt8drshT8Dm/kuSEwI57mIwyvAmF+4q6Try0
msqerBxkuU43XKd+DS+nqhvF/jSePzVFbbnk5Nb6Cs1a/IiMyr0JGgeQyrInVT6EHca499ZSdOeu
3S+RQ3OONdQEaU+FNLDR7wk0YaVG8EI3lmgR0gCOnZ1l0ZHRSnt0ATMXq6AxEYVFuiGVyWsj+cwx
Ut8SQcXoNm4EKWXS3abkxl9zAy1HtnI1nAFgMOQ2Ts2NjGV80yYO6sfGs98KuDuLc7DVL12U+PEK
Gu70AFoBS2BNW7KdMzM5uF4kT8MMEWElyTOJ1qilXLUr60ncZBEeoLXhlrnEjhbEz74J2pOlMU3L
2mmaiJMkrQH8yuqjoG0nnMWT+tqe/SVsKXdTippJGc+x6rpwC0EujJgpg922U5OYMlZnjbXTkBck
W7Ja35F2Yb60XcQuKa6ttm52hVfB8rrGjxTolA9ukY1bu1bVsQzX8Th5qAS1GDrxgJjTmryn2Jd1
f98vdKxD1Uiu9tNcW50xr/sgk7reOIqY44c203HwxYnzKCnxBxVidJ8kfrHG3wY18MOdMQx99jH5
JMHke3TsbftDqPufOuBv6gAU1yaS3n9dBxw/3pM/QX5//4nfiwBYcoBGGQo73HmBgzr/GFubpv+b
ZdsmFegvDDqAdUKEQjAaQlvgLXO3P4bW5m9MWEI8J+TUMmr59zCjjAt/qQmW30AVAomBUsX8Mdv5
aXaTm1FD7H3kXVitGMc4KnVzBRdkQgAWoBtarkJC52xMsSL0ioc5rd3wM/eurwm2nQfA6hBXzMp+
9LhvvuS+kV4h6AfIUjBiixDjeBxv8MBCwpnseerv2XDHcHPicWyeRNnACSpVWtjyKg/TjsOpyLKL
D7mhWY1NEexQ0ZRHGU1omLOhWcvJhIQvC2eD89DdITYmKTELhztu4NDnMuAw58Ku63M3WP1+8lRz
AsQ0fjB9e3NkH3w4YQcdeKx8ZhZp/dbKXKwd8tHQzXTv9P70IagVUbX6VptczVOiD/Rpzo4PyriU
mRGhxPEJwsNvDLWphUiqgNXXgynVzgVTCagsHbMbI0msFzXphT9RbzDEkoKQJuKeOUZ13w9NucFU
8VK4afikoXTd6BKkZ22FL5psO6oGEN+2kndOZhDrO7TWpZWyPQ6BHa1FlqZEgjJjI64pvQ6N4j3s
G0DfiPa3LsKsK2qScF9UhvoMTiciMdi1d3lpFl+pPFoO0cD8umADGlJz2+oQWulXIqraLYt1/eqa
wUgsQcpko6kDctpkEbxZ1oB7zCdigQyJF5nKl8bgoTlakegno8J8RHy7TQItiUGpv3Zrn7hRQiiY
QJDI7pqkdIfywZ81niikBPVx+UY+MaDwdkgyWCgD5MoPGNialOGBD3OiUswtDKXsvUCGM6F0B45H
WooZ3zu5md8yEZpvojEBBTgDa0hsy6BgE9rlUexqy57G2TtZgYJbGnb6MHpdcXbRg5+TybOv8RVj
R02i8XZsm3ZXdp3+0gdOAUhNLIGQOSGPIXpt6OkjIw7pZ+O5nRG+abdEXwsWlZQgb4w/EhRQ62LR
akNbKGPWG7V/ZdYhooe098VlLGmovZbc0VVbWqJcN54KV3GAGg28KKZPlsUWIsu8mZiV+OnGihO1
476MMNOQZMJV0gqvFHFn2aqnkiIBsanaXTjqc9rwpPzGq08sWrqnuCWReaXIGvlWDXO1DQKm6H6a
e+fWNT682cXTmCQZ+whmVOjYIIsBEmaAbyOvpCwU4QtIBVInWx+cIGptJjTJrqAG+0xJXOys1PS+
5DCFTrOWKll7KvH2C0111Zr9+BpWjn1r5JGP2SuISCpAukg+zDhdVaPh9OsAQNyJWBAIczIyki1o
wvkWNTQZmk2IFs7DfNlrGwE1CoL7AsXVnhH98Ixgs0ISXmIByaLcYBwWp1dGjfLHlWEgIUnxkjyy
GhBQFGGH6ZSZ7NyqacsIiXiyPpq26RjMT4oiZaXGxtwlgDg3RLPxkRA9fZ0EZXvrQT4zo6B9THPD
u2dwdGhLe74ZB0GOo4ZGN3BZE1Bl6SPkthGZk1fd4hgxUJGbHUVbHUwPeVfU17JT1qMFCvANrRXp
uV6OlgBK+jGY0iQ6lkBBAf82kP+qbm1rSiPpG1tRVuMdg5v2PGWkbXF4iguKqJKxdJms4dfZHApN
uIntkZzQxvwwR9e7EHJSHnGwWEfZDd4qZVmzRixkEaIYxfsW1MEmSutHw68nTBOW3T/MYTJ9lYIq
bDb8iZmTdO78qZEpn2KioOsCujJTN98jAWZCFnGQC2vur9Jk0E9lIZxds8QLeYHyrgWLfxYXHEQh
ZuNNhOruk12J5MBuoyCOqcBV7ZAmt8k61/vETXA+OGFoMPJitqnHxF5PnjN8o0khns1Nq/uu8Uz0
dxAEq0a8x7OMt8ClCgjASoHg6AxIkVhdPllz3J9bWdwTMzacEsJ51gxS6yt0eP3tXC4JHjqYb4UJ
D7QDZ9qs+iGat07stXvpVCnpCzrYdHkAXc1PnK/xVKrt6GsCjjEy5pyZRKjmY8KGwTXOieE0FNfu
+FLj6Fg7Zj3fg+gIN2RFep9wAXJt2B5JOm6AkjTN9XVJ78yBFSPDc1PnLS/gYNEDpxczKss98evm
+yhjZwND+ykaONKtcbIOrvJqiSckQueamiTxgDQ6yrC4n4V59PCfrYg+Mb1tLgCBgZ5wQ/K61d1Y
5/ELQG3MgIPsVhOdzG1WdFO5Mpp4fBaI1E6hTYpTDNAs4ASNwgPnJio34jk737Dv53m4HeKUHUeB
2B1Jcr52+e49ZpMlF1X9iksi3ZcAzc7eHCdHpvv3+RTyVRvbKljZNnBXfC4B2Dhv2MVBX2zRscu1
CKIzypR8X3kdNEUBybGc0UWONdtWLihSciXC2rgniN7SxZKFFslz7LYc32M0vpPsUe8NJbyrWXX+
F9Mvis9tVxsXt2vvOlu6D/hynsTkwMkIo+Y8Mpk8tr0x74PBh6Hn+uqpk8lwQo74ns1Zf0xIhNs1
OQBrNUz5YZgLdP7aiLtTagHcc9LYue/isrqdFxU8zgFX4QG/QwNqfUKxOzJysxU5Q2akXsw0NQ7F
rFwWH2l2slKXKV9GRJCFoNFznkHoOSuB0WWbljZj/FgVj2EQ1/sBefUNGjtzrbsax0MTfQ3ymCMw
Thj0dyHaF1COhw4SyTlxnJEeLo8BzpIs7neq2hBW2mwcz52/4Y16TNgqrK088x/yiKfQm3m/5vmh
eMvsa8WpCtnUfIs6loKyclDM0xqz+pwQm+rzFJnOU9Hk5alBWL6l81J70CjhLtV59NYOkwabkLZv
2gDBzsw43BLBoo7+yOaO2ekbGXBM2YU0dzEI9NyJ5ZZF4LsxuNOmBR6/8kmGOYUhNqo8Lq50f+VX
MDZw9El1YU4fL3Z1hITCL54ywysfKKryq7IJuNW7JiaWdMxBULIcNfehH9cXZts76dn1PtCivUYE
zxRAu8Y+yRy5E4kVn30cSlsS0YZDHGUp8me8HreNS/xJQnz1jo6y3TBpd9ejM751Jmct9gSXDJ7R
nG/q0c+WyZR5qohQ2bnBqN+HIAqKVdcglI/yznNXeQGRnoShxkETMOsvZZ7Ubx5aAUGZ+y7jMNrw
RL7JQTa7TJZhtZ5Koz1OnQggBObGIZ7b3KMLzmUGtzUvr2ttkeZETCouBtmwb3JiOIythchtHrml
eeibEDOg482zG+peVAii2LFWnnciqrmDjpFJ05jHa27C9SYJAnGIbEN8Cxgvrnqm4KuhB01TeT38
5EWiRenRbjHJ37nYa+xVRx7bVRR1aKRKC3kVH/Ub5vn4wE4p2vpEBnareOpyyPxDt46JuNg0YzGA
dYUO/dokog135uAvVixx59fckFYjMVu4a3rzi679Ao6m5kBQFrIPIqV3UUkgnvmAcGXIYOkoYrG+
EFNAcN5KlkUoH31NPLNzitwgza96DQj3cZwU7xpqRG0YJICXVMrsKzAZsS4rTB/+MZqxDa6e3CcV
KC43BmnMy3pp0l9r3CIfY8gzpEZwX/mZ6s3AvLKbLFUfoynSYNvJr92goU9Pgwqa66bmbxO3Wn0C
1rqy86ml8Q+wWIZhwwYNr1gK5KdaxbUuP9pImNdVqoOjh5SYK5hm7uIP3uOMr2TVtK73QYBuFxGf
PNdXYH7GrUv69n0rEQhlHqkJhqzlnRjZSrAqnwh+Ssbh4BQsJTkNpg1VH8tVhxLGGjuJhyJlqd0W
zhYxqnUlyg45rGgpAVwBm6ZISPTykBcQt8fjkSlWwThSzkuH7lFjt6sJruvMZWQqCqaOvHP3I9bR
dVr006fRjW7IoeRtFUWoHzTS643KIMuu+2EW11Mdk+Xddx1rCFZP0CADb2CCVQcMCVtCEai0BpSy
S8ZiV5O7omWWPcYkk37qKT3pmTp1QRoTP0h37pDL8GaT25DtIfguWGhLghKK1Ai5utRq6w21ODJs
ah6iSIp+Q4pnth/I6SZJql0yN+Hsxo3ZPAMANV9NLAivZQUNWvri7FjIPVEfCuNgWzUukjIUrBSV
uIJSWj8gGOjKTRTVpX+N+tS5K5Pm3SfklPC6mUjfFXuxeR1g00tJxIvBlQtEoDd5MRUvGSvvpwC4
7T5gHkbg4mBae1qh/ilvh/FDYWZb18iy0V/GNZmncbnL2oyLULclLFkECdOK1oNap0kbawOUavw8
U/VR8RvIPEC1TrcNjNxkU4ZFet/GbEoFIRUIDrLB2naBYW7JqwlZoznpMSEV5wwQIT1Khv8XBMo0
sJo0X08Yn4ugmhFGOJG78kykACt74tAQbj69MCRG8GqqUTDb8mdWruC2Cwgt+35J2CqXOsme+V61
M25LhriwUhBmrGsqX1IqwFOX7HXR86NyoP9cClnTbc+uTXGNnWOR6c7xNpya0Uc0jMW6ea36MZA3
Zp51Nm46j2asMbkL4HXqkmA9IIYRI9p1b/4wplKMt+Z30GgCuC4lJHt66Utd68d5NDLur0ZPw9tj
B+hs3wI3hUCFNEQGweMVb0kb4O2LGwIjbCIZh3z1P6WjusTpDX2ZY72PCAt7LAqpn38a//w3Gj1z
UUX9pPpBIAfMEL0UITLAcdxfcRE1/PGssM3xApzOhUzNSty0FJ+IPBr4sKP4zZL2XmXWyc7dneG0
OyKMt4EfXdfDvCUgbctL3YdzhrPs39SO/XhuSMZMh/1ECM34zzsgaaqmFBGA3bpuL35NrRgdUnX5
63fgF4HV9wdZFl9+IMix8X99AwjK0DS9arykFug3/vGMYlf61e77w/xnJPk3I0mLrTJv+b8eSV6+
qvc/41x//5H/mkmyfbQdNoHwXEOoWOwY/1hMLmrCP6IwLMaQPhmknuW4DCtN9pe/jyFtZLULuYgZ
ucPSc9lS/p//9SdYZPfL//+sajWtXyAJAtTI8jBI/hD4Wv/0jUl6R6uyre1rHzTY8zQ67nGyTQP+
NCHY3M9l02x0XZ0geDbmqjIbtRVkPW5HLyj2g9U1Z4Qjg/XqJjiSK6j/4PG1sh287g2bjAHz5rOt
HPXa57Ld9PHEiqOekJuHKmBDV/dZv+HALNWezEnzfrC76lOpInUztyHhrYFRUpPmM7wEfGftuEul
w8AKrdB6aHM1rGix+72Hr4JzMGHHtsbQ6WSgWmx960yT7+0SHYzxIXTMeSCpMhOfs4E2DfNynn80
vtHcpLGrMM+OUt9EUcVSH80Zr53CgLFMpqlrjtXUOnhbTZrzPesD/tTu3No6DUHM7SJxMQ7GBNRk
G8yi2jgFPMHqyolmbAnsFiSyp6Cu7kLQUPdzlqubphhxVvr4MccEfsE66ioYgmPrH2g8y2adoY6N
6et6fcvCFUIDZ5Xu62s7t576uu6pZjZjJKq+OUSmmw57GVmx7e8DNjAx+mDyucVGkwpVijVBx/qC
xANjJjJfZRydH4dy/f2EzjziUMt8mwYF/ueXrgZuad+rvGSNCN6txrJE9Ky+5I1ywmi7TDJDbFhk
ce7YxOAZH5jAe7B/jCSLbiJzMnYqooYd6WV7G2pFMyi/P3esVJMNqynPrw6iw0B7xZy3iDaN06nl
iwNccdaZO+8MnY3YnaQ3FurU9wNlyMWcZNbbxCx2HY5xucpHqjHzNY4Sy5o/se8BN/HRj00vJfqO
GdPT3X8OvP8ngDXzO26y//rAOxZFWkKB+FmLgdx/+aHfj7zA/w2TsgUI2UW7zrqFP/r9yAvN39BF
IMRYgtYs7tpsaP5xAmIb4pREc+/z+5b1yR8noPfbgrwExMOBtQS0Wf/OCQg79s9FA9hcANkhhQM5
RaxIwl9EtKmXMq82u+SkWZSnODgrIqcy/Ic1pwODHW068Day8IEIWSSwC2CIZYAKXHBbhMo3h5bE
12gdVIV3mhGlRttCVUiUeiH0HVeHdPZm5k/GXR5m7UuDCc1dY32Ns/UUFUBKlNUpRgNIWVco8Qdr
NSDPJBsDxhKhAVwvLILb+Tibc++syqwiYqPw7XarFmTymqBcSBVdVKuVExjN5zCb/C80ImrTk1C7
jWdhE55WF31HKoFruRuTybp1Dq0+2XSh9K5HB9+WVANZX5ax8ztIais6V2HTyZjpQ51l0x0i0v7S
xpa8lxmuyK2vKwM3aaBjd1W6Ima8ldX3hVsrfLtjwwi4mg4xXNf/y96ZLbdtdFv4Vc4LIIUGGtMt
wUEcRJGSLVu6QclSjHme8fTnazr+/yRVJye5z02SKke2TJHo3muv9a2DUTXxkXvmbooNPKtRGZdb
q8DOa7QR0bpuNFKxniwCkrJzjC/soQ36MprsSRhAcLxIvoakmR+scvawU5rmpTeSZj+Us1xHwrhE
9tKuAUA4G22OkZQqLbuYjpadzWJ8tHSGeCvL2ONXkxO9E+6tdhKmtY9knx5FnpPmtaf6cWi4xa76
KA7vmbPleYwKyvIYuvqTPm5qoyzPQdXk35PB9rYDbNhtawGxDCFpPGJpfrc4NlCxybjaGgZMu+Uf
JBy/eFITq4aVjF9l1mEYSxJo4CeekoZHrDl505HahvEStzpsgzT6lsCOfrNKmx6UcDqixc/Y+lR3
H7AORpdKo3hzyp+yJs2R+LP2TAFQ5He8In7gpdcmS7qzNqW9H/OJ/ZxOS7CSrTFhfmzzdTVZ+NEt
vlONHPFaH4Lw00IpJ81Jbk0UMSlKpMUCM+QGmVoc6ZvWD7Pef2T8/3i4ZXal34C8IIQY79EBsXLF
+zag+QcJ+0ZAO2epscNJKq7QKWnm3aL1xaNu8I527L47YZGVqqFqRdGN3KJVtPcldPMXFh8gu7Su
iw4yoZEOpEZWo24Ock2FAd6FJAi3Wt0fbYjyBz2y74ehrUlQ2ni669KlTzGZGDSLbMAzwXsQZgzU
jT7QOt9eumeNK3DULlSXUKAcOEdJhxS6UvF1HvvkEpnNg9aREJ4bDz+ofGTYyjaFW723lePs86R8
nhX4kULw19xpMprmjW6mtc44WhK5vVA/qflDC4OK2xE8yaXXv8jem6gV8oK7ahy0+9H1vE3QV+E6
0eULD8P2gaqZaUtjaQkzP+TKVbfyWUInALvjtGxqGhKPJvb9RDs4zKgrIqIvJNzrTU/rzS6DNsKk
f1i6+NTl1Bdj/FzNRXwuAjQT7HD0WcschnKSb0aKY7bpmEy+ZPZ7pHsyu1auFe7BQMKBQYbaA+Cd
rvmULbuiS4ExMaHslnSy72UzkA42x30zSwpy2LiM11F2zz3H/J1Wz9aZLV2kWmJL+r10nNiazLx1
LRACL3MwmvmJfOI5b9xvZV1aG9tevE8JY/AWDnsKvSIOLrPpxg9W1L4VskKexomxWmLxZlcD3suo
0bvXtuGvDNGkWjdVZhzDrEBzNCze0nqYUQ8iMwbaKLvMPHbpieR5R+sCOWmnmF+X3oNQF/B8HvBp
nOJ5ml+9eSLPnuMIfqqb6anQbdgdbpE/lKRv8bZ6DOKX0ArE3qwQgVgPS6bbzBp08rdJua9SbjhM
xR3U6qrwHrvE+V6VLKxCg3zoGLkZKqorMEDBynFXlV3kZeDLGEcKSmFvsd2sYpv6mwV/sWt0OX1w
RHh5uLO/mfrnKJtbIe/moegOdNxGPWeLVr+nGhCAVSQTsGRThAr5kDb401cY0927tEfxPU2ysa8T
B/aT2QR8RNKRtx7S/GB9bUXcHKIlJ/jQQXz61vHuj30BgZjFkxY4cjXalfNYA7pCFRF6cygNCOf1
HFB06eGjugvqjgo2M3yIsj57gkliOqtmgMwVpQFvXA+L3EvlynZDEiO/E3EYvRGj0r0V+CCwqOHc
yVNoNpTcO7JC/19G6OpDhbQ3msMwrIBYUdPOo/17kUq0CNib432HIegyT0atA+KYUQsXUeAQBpNh
0lQ2Lf0XnbD6W93o8Qtncki5TN7ft+aSPwSD5X3Xp6gH2JQF5qNGHveLlmbLOdedPURB9vK5aX9Y
hWfRkRKZdQ/kYMg2IeytvVUO+5ynrY+T0ZjXc0YN2soLeBXZTETucz/M1gktPvvQEj0JDnmvMlN2
FY/XoJb2M+eIt6lY9G57PB0aajeObADwIgr3TTxN7ykyjuRhFAbPINiGy+Sg8kAvjbRLnNgtzGsz
b17AO6VnM6vw0Q1UBNFY52E09vo6/ZBdnT5WI8HuNqOtKl6KYM+GPl+LlFDJumI4eFhqk0xxe+u7
Mm7dV7Ph6feVKsSyRqqxAlWS5UoYBLGJYWMVeAjpq0kVamE0HS4Y4ZGtzZbCLamqt2ZYAjBdVSFX
f+vmclRNl3dr7JpVeVclVI9Xcuv08lS9V31r+sJu1z0mt/4vbTLrs91RCsZnjvRxb+gYDWc51Su+
c29jOlSJBZ5qFStuDWNClY31qnYsUAVkbO4dv7i1ktWqoIzHMxsuC1wSWr7hnOaRKjMRdfbariQj
rCo6ywzecI4qPwOALOneohANfA9FtBFkpJVoq6vo227dYv05UW1Km5qjitUmVbHWOqptLVfFa+mt
gy0OVR8bWNLyazobVbHpSLFTqJPUy68w9sz7QGfdbhr2N6kq3pyIsrdS1b6ZtwY4HvG0wc23Zjig
eDwRcaLo5CCpjvOoj3odrIY6Ocbk0DdCa4FjZc7mN2dktu5UCZ3XqT4699ZNVzd4PYrSKO9IUPOf
6dKn7h30h/nRTQM87JMRibfBG+BbFFb1ihzZXS2vY/efTIb+0i+qJy9UlXnVqNrzXFWkR6iETr3g
1q9HTC/4CpWs+DwvHf17pqri61uSG8Otn29pqOrLVWlfEqYXfenjrxQcnUM6tEpV7gfpYzO6IOqL
ufOusvP0c6/KAEms4rsgj2WQk+Ju6IrQ2dU2F4uVRXLlG5ETA7qsqhgspGobJKHENk3cWghFS8u5
l4XhuSWjsBnBWe6NJBt2i7S69VKZ2bbXdUoVsTzYfZP/Gt0KD+OeBnQ7Yde2GlQjYmp3zecQG9Y3
W5bBdiDSla74aS6tX6lKxUiVK4a3nsUgsPRqFTdhIiHGyeSDlg32y6htxarSooxHiznel+zJv2TB
lH1iIxDtdNXp2Kh2x4YlNmsnSiaOaaMsiZRURfkYHtxbLWTR0BDp3soiKTdIv7auA+wHowxrzyi2
umBTVQalcap0MtVEdRjxu534G2YnQxVUBqqqMo+7jnhdPWxDzyz2dRaaayNdvlS3gkth0HUZmrVz
MesaN4Bqwfx3Sv47U7Iy8P3llLx+g5Lw9j8fv2b/89Q3v5+Vf/vS32Zlz6bKHPe25XqYDH/YD3/K
gzrKIVoM3Pff+nT/Oytbv0Bvgw6NhOfKPwXtyeQAquZq/COf/09GZaTLP47KGCNJ9KvIKWqfQaLh
T6Oyp7dFFwS1dpRSDFfXkvlmoZlsn2dLusGM1671ZTAezczGN0IBwEZwCd67wkX6ScvxE42F+dFs
jdwXdcelhUgtV9skKfyiFNQN4aGgfS98DCvzTqYUgASyyXwpi+exTy+jwS4kHUPX13BbreCvTQhn
3Ng8dpfQZ1LOzxqI0RMpy2jF50X1WIb5WY5D+6kgebRqnU6uWcFmH7oGh9E1PydkkM2qq3nc99fZ
wyeZlLa1q0faEVcmzo7HOFn6Q8l66zg70dBxNubpboAdtU4y0gXzaDMlhLQ4JsnSHWQTeNuu7U12
M6UCEvFynhtbM6bVKKnsHcANcbZMNdXVs46Xf9EbfaNXEvKHVVsnvXHvssx4rHThrMzOE/d5Ko5Q
LvN1MnnY4lxSbmmUUphZY/fq9Cr3ecNgOyt4XtRhimF8rP0whVnNDysnBweh0LE058A20PYDKnqB
vtIcMBkc2ndTwR4FqW4CWpotT7VV1Otxjp69WRifx9yy95N0hpdClKQcWoxQ+myWwZmGUjIAWRmh
Bvp4EoV+HArgTk9FY6akEWMwcdo7pC6BbltmvbZse1BAJJCLsl183SqZHLGn1cSr0Foea7NwqZD0
dHVU1Fztmnmox11utM0dojVREuwWmPhxAD9MeYGb1en0DpImoLdu5S6tOazAslsnJ22oFBaIthst
XTQe5oOXgyOlGueMRGBW2lrLpylcdmXVLE1zXyZZzNMbzIlLAGDFb9Q6EHSGqaCPxgmKzm5eSiOw
HpuFnSZxy7aMNXIhAGBYK0JwS/NdwRQK6hCNdRjGrRdEer/s5FI13aOHWozZfLw5z7VhVjZ0cgoZ
J4Dxw6LOPuvmWE9/GNjHuJixs9c3b7tQNvfSxfA+3rzv880HjyMQT3yq7PHxzSmv9co1HysDfXTz
0hs3X32nLPbpzW1fePWHtYT1si5B1z8yxhMa4kmCRx+nUPQc/HDu4zyCb6cM/csw2sM2u/n8+zoq
MWjCkzjMKggAJEjbxAsFIj7n+vzU3DIDpooPpLckAaFx87VW8YJMBQ1qFTkAQuduILhWvn1LJPAN
6PeL3lobqNMMNCq6EKsQg812+ZmWZ5INzi3lIFlCE4NV4QdDxSAiFYhwKy6eKyRmchKhikwITTAD
6ypI0d0yFcktXyFU1CJSoQtk6OJSqyCGQyIjooXhwSOn/im4xTVuyY1ahTj+PRL/zpFoSDZKfyUc
s63HvZ+ThfhdiO/HF/08DCVsGSEcmukowyOsx8b0P4ehyurZtgP5QDcUXuY/h6HpqF+BSQPszmBX
91M0NimXt8DNsFHjPERr/icnIYSZP56Et75FOBke4DhDmOLPfI5mAJ45Ec8/qKX2GijotuNw2AI4
cSEHFFG5h2yoUcNJjMnapI3da58jHnUfON8MMtGT1lRL4ec5zXs7rSdD9amnXeBIwDxOLh2I09eh
iZ0XC5XrEAlMXN2Y0EOjQZip9TjOD1iE0q2degi9Q0K0uqo1NmdRVd4PmKEXyFNiF47L4IdLZFTb
HGOH9zLEyC13rh6FPMDq2f46jFPvXmbE+bVTxtEpoUtMbkxb9Z56WEvit0HVoXJk0oyKqsJ2qQIs
bp86rrcdulyW6xK2NDnkiQ762DXHcxZxs3G2oBmW6ly2LX9dDB+NowQZRsC7DnZ4M21yzKZaTgBf
YuBc8VhiRbBO0beCs8t1Ho92QDyBozme854zDfeOPq57YlTCFxESxfs4Zu24cBzGFqnstGgt4Bso
5PQV5n1DOfDK7gvkIEK6Gq5JKJEYTCN3qaVYkwSTi5/aQ1hUfoPRMOJJ4iZ9uSQfS4DL3SKAl4Oe
AUBQxpJYAqP6zkhpGzg7QFX3+oh9GW8l3iJPM1fAR1EGVGgi0rSBIqPKeMK/SS2Q2erQuUlhXUU2
Wlvbq+Y3hyq7DU6uzJ/TGT42Ha9bkpfpCUq5uUNMy/eY7/odwgBHZF2U9opIdb93h8l3+ijd5jmF
RCZU2QfLYJQbIso/bFJKa9lZytkE/KJdvODa5GP+hfw1wmQaZC7staF6yBL7c1rm4dUM6/YyRoNz
zRC1XlhFstPwBMx3IIpX3g/lFlEtfs7aKbhkBgxKPHcqSN33hMcdGObw6Z2z56XBc0SZ/N0U2dqD
Nin7MpIBYrnTmKcAXshOS7R4WQunSefnqsYeh9mXJIItiqcWfiL0kiAKJ99KOP19rHKQL8t5WfZF
Y9gwobs2x2ZSdPtxWprdiGj6bFalefQWB6OXwCX8SXqCta5boUeve8J738UobZJgzoL1KiyhIaUG
AiEXG+vScHztm9H6lNTOuuV2oOCEk3MSmKxQl2Jccqug6YeHPgyNI12/5Z2UXL+6ZOZnzf64uUaZ
XTw3sCCAXDjVN/ALXwTDuN9lrnvgJ51v5oo1+NxW7v0yZ9MVoEZ0KOTUfAqhyHzt0ahyFSgw3pOy
0Y/aUjgU3dWmc0AF9LYyqX4dIMLdCUuvN9GULvwEneTJo3/gq24n2Zc5XeIv5tjFXOBqNyUbUnjU
N/EJs7UOxdQBz+w5Y7eNK/s4ltz+cjfOdklj0prtFdZhnFpA6HBnk2rF12qUhnPDWayFwAm56vhC
B+h0mLRqanwKEKGGCkUKtNwJl1GHGRGg87yhK43+bqzN6nXpVo6TRX6o6dxn2/FQAgxdm7NlPEss
zw+d1nyOl+YpqTTnY7JKtj1M0aQ/LTzEFp6BJfnE7lwec32mXq+TFRJ4G2C4DveebJ37mdwIH42+
fVoyN1tbjV6+2z15wmqEymsG3vKtHkvcWoJtNoPBWB3DJJSfwwi4MUUllIyPeT1T3+WF96Dr+pfO
IhxbZuzg0xw3FqDIBWWkOfQxKNfWjOJfUdd6vx3qk9EH+AftcVpHQ29+NSJFZNYcw8VVP84nY6rc
tUxt+CtdZ2h84mTE7rqetG1TIkTg2HXLKyI8eknVCQ/P7iTOQwvPj80fs5ASBCgXMMiAPsKubF0/
DUcT+HbgfktH8EzgOXuAkAQ02CcESDxSg6dcDoX11mPfPlLX0Nh0Xwuec72OAyIUBXsJvPIt/kVJ
GlTRg2ehtWcHr+kMRBGxDsAQbCBiUnu6FOgPr2YB510Y5Zmi7ZS3qFX6nT6915x5j2K0ldchaH1+
UwppEnBDFiEwQAxyOmmdEfsevoB3ihus76UmP+KqNk7YRNvOJ++A78JLNnWTYGPLtfR+nCL33mNm
OFFKZierZHmPdKNW/kiQ+NP0udSbJ+6+uo9FGQlJ4a0RcaJtLISFvLJ4V7YN5UazDXINEqXzLtSi
c5YO4Vb2MUUZRSO+xLUldwmRmi2f9/dkKdzH2sCiEEEh/BQ6uBxE1KCpJGm+aSAQZfcWoHDGomK4
Lws9vNPGaQYElduqAFiUV965AIqoEbhAP20+6kmREo1KZFx7pPsc2oE88B3Oa2OsVJakQtTKUiu/
kMGxtpkxl7TfAZHVW31a41COT1oTOiu7KMpd1089C+epezGaJlrjIqQZw0lfu1Z8S+oqpRXDWE4D
SQZyWe0YXaRb56uiLanXyEEY4Xxpvwty7BvWNP1TokNHGuTYbMrQTbfSLbEWNhqQWxhjZ2p8qE/2
zJrvIm4ehjAxxSbBIkvgHtyKrzURDUj9sYnBB1vF+K3RZfaKz47AweimHzk61WZedH6urvvK6uPX
Jo3bPcOA4+tOmq5ri/8KqHpczfj1wEB1+l5PyBEOsTC2RheL01JpybuXYIPtmEt2nUW8RbZBdk26
zDwYbRJvsQnV+54LyaaviVeZsmy3zsTNS2O/tEMNGI5xXpJ7zKaqXndC0xhUl87HFjQgKLfFe2eN
sc/3/gm2M9rtHNl3I8QQP7buF0lRQyHzdEVS3NiWwnqv9era9y5XByAAsH8YFyHloMNqXwWshlUU
2fE2ThduGBl9G6leYulrrg6dYF5bU22f9ys9p/8DWPmjq3XpIcHQs8Vo5a5qD+unHRfY8YmZt0sW
bgOZ3Zu5BtO7BZqU2b13x9QTrhd6aLS0uMxNHG27XMdTW2okFrL56g29WEOJoFmF1P26Wwjm06yH
EB71YlcgUPAQdkx2mxPgW09zPnUSFtmSBKVPrdCvdWBrG8Lk2DtxzBOerCwOsjTiPDD762gI7z3O
53rjaLz9yla7s/GJXW1toH2gw5M/WPQ66V7V76e88e5YEEE/ixf3kHfzNYutVxk4n/+dpf7OLMV8
o4gif2HCKT7it+IPo9RvX/PTgyN/cTwLYjuNbdixHOai3yYp1/1FZ/vs2VRK3rw0/NJPC474xaEu
EyOiY2FavQ1ZP6cp5xeHX1Bf9ptz559MU9hT/zhNIXkyQvG7wRY1oFX8ucgdG2EUL9GkKT4401Sd
ZW9WQisF551uUEqDqEj/SDvT5dNrw8ixaIiTHTX5/cKTdvLhJ6QbkMvDh0MgGLzIVLx6egJ+PPRS
SN58Vb6eygCJHFnnNbcCc48z0nho4tHuVgkGEFAZmctAkMBG2LReZu9i233iupo9NhMXQX14y8sG
SR7fyjOAMFShNB408FRZseB3qKY3Usj5ROGyhsdRM0Nux5OHkxsZjyrgTWXX6beIJUFICDTnHjXD
EtqUxhzvU9QOGlQyr78nNBGYrC6ChZRLY7j07KIt4ViBm0I5kZuYuxrsJYFgWvdOZuIM7oZ9WEwZ
W5HZ4F20tHxXfP2XsgPy1rez7vdm1h5Drx3fSVYVL5ILI2tznItHYj71da6S8M3ASUcVl1GucvAj
7L/QaXpD96fYHc9coMsL3vLSW43uVEMazkeHevo4PbtmPl3pQ162+DA5Q8q944zQ82tcKEPR01cg
591oxM5F1K1nrBIzf5/aTLDtzd2LbQlSIFhAn8x5bOknaNuNHGfzLlg4S+mEICFldaEDHGLpj/Dv
42C/wEM7DAv0EBBwDNlEL2rn5Oq5UfiNRk+XmVf9E3of41gv6JehBkt8jenA/Npxk91XowWAnyfi
aVxg23QQPyjCnKU/TsFyWkLRf8lSJDhk1bw5jUFTHwn2DN89wsS0dc2dlq7bjETXIItsUxGiTdbF
6BFNQssY7nHLNGLlgdB+q1VJVAhu3tqFnE48ZOG8vSYJpHHFi0Z7S2szvBSuV4g7bO7xY1Sl5hd0
wfjqqVv4ytSd5kmAu9uiwcmjMBI8CFFfRnc4bUK8aWW1Nrqhhq4nhscwyuk0A5P/ohVhczD13PuV
AKzTbG2d2ONKmKMbb8a69h7xlS0jScSw1L4moWlfIhljyKAuG83Ca5f0XTJdeXiijJTl4JKvPYvg
XJ2L4hM/x/QzVpDo4kxJe9+KOTo4jTF4G1GOJMKDQpK+nUMUazehYtasdVUQU7ZrrebXRRnKe8yk
fblBH6rOCfb0mCLunE/516kQiYRVH3oeV/90IphRHbwh1vlXWYiwQ3/3hjmxiaB6k56dCkx2RbeC
29Etd/moRIOB9oHHmcN9PkQ0Ut7Vo30RbsJGXDqLb5p4P2bZeE9Txqdn00599hIEROVEFgzZ2ukh
FfhpZZSkf1vriXaEvkJoFp3fybn2I3bSZ4l7BwXEjnYAnBCNyzYjvkrxmRdw7XJN8sMNn5fHoCVb
voqBK3yebm4YfFB6cnFiTn1vDcyy15/k0o45DhqWH9bZELV2N/bNs2RDz9Hvqs40ZcAxceIgVdj3
pTLn5MqmkynDTtXn8xX52dj3ys4DBjkk8Nxm17ExiXP/ZvuJt4HpZWxo+EGauIPoRIhXoHjOecLn
QxmIdJxEQ3JA4uZ3MrV61yuzkYfryFb2IwsfUpLgkaPXZiVc0fLbKLOSsi1FEDhoyMPKJJSpiVLv
9iHG5+Qpw9O4mIQXlQkqWURANpCn9dzrXwpllQqUaSqdP5p2OHYLr2HQ6cfk5q8SQHa2eht9nm7m
K1xYrjOzaMGXZfET22AnfNRnLFtUqDzjKnmwxwTdDFcXcRvCWvPRUXYvUEJPQ2zmq3xyOn9UvjBq
VIa1cTOL4eZ27wDkpASi2SD1P2xlGMxqEt2HxmyPnfKezfSC7wzlR0NgINQsDQc3ipdGB+7sMuav
Vy0vKFztvTeNcmuPYmXwNjrayvWmhw0z7s0JR9HVDkSOtpPqatoR+TnPN/NcW4ph5SpHXT3P3iPB
H+JHBIOza6q8d7bXfDhlpB/SOBTHJffqjdYS5mHCnugMHooaE5/L2++TQ4XYGmZ/ucZ7Dx1Q+f5C
O5zPlJIRRB9E83mBrQeoh+yu4cVXq9FqPhK4CBtMdRi1cBYS8M6fhiwIrpbyHULBoNOi1Gcs78PR
w9qwTpVPMZuCt0g5Fw3lYTSUmzFWvkZbORzB0ud+Z9qHVrkfp563Dg3PXyzljMQpzuo7mQLfs/lO
jdR5H3EucE32WNj107w158Xb9qOTfbdZg5yXcdMqL+bYSWyZjXJo8ozRTkkXY9usiSg8WlmUrWvl
6jSVv9NSTk9vaqN3ebN/eqiQvpP2j7wJs7NX6tkFCBSxLOUcjZWHVAhdFUDLtXJT7nPlNM0gga+1
XrlPR/FqDQ3rd6GlT7nyqFrKrdoRDNy2Nwsrj0NlZyU07bOjKrZzrOyuliqyUQ5YbcALix4y3xVu
PO3tjiMSRcfeaxm71vW/9+S/c082pW2Qp/m/78mfu7fo9/uG377gt0symj5kQF150lgVcE/+3b5B
qOW7DmpekKv64Ub/eUsmqsPBLlgO/nfZoHYQOngfNuTK1c4e4k+ZnL/K6Nzah/+QaqNNm+ARYSEs
b1y5+Tv+nvKMcxIhdnbne69YtCUlGFnNM3Hs0XvOc2lyfeSt5A9hWB1bPtgfYp4pNsLZfJlr+hUa
BLGjUZXTJelJkucwDh4jar8uAMZbhTDmIhe4pBNZUg4corktg5EFK/0Std8T0/Hk5yiYCG7e9Tk3
JjscB/brRDK1B49gX35gE9q0LDRRRly26c4c93ejDY5r2IdcyLm0BQzryQHqYj08VQMv8pNWlCQH
Kwn5eQM1u1mOvJbSfMC0NPkAh/G9hJVO+j1X2CJKNljNA9sj9jNmMcVTebSrHWMx/bGwg09FbkSf
lq40sb+Icp0tvfaNZE1MmZhsUNuIuV4nnKjdhHy4wGbbRmXQv3mYYAiVAHlbgXujqlRPTPgg1Ho5
vkdbilEcknCIFYxpSVFqN+OoD/WR/KcK0yQqWBOFKZEaOlXGeZ2yk52ftFkQ113rYZqoyb6yKM4y
YnyIzNe3xI7QQ3yE9COlQ51OjygIcXNf4SYr+CnklmHkw7/GnB9bw/8nr8ez02Bz938/EY5vRfv2
x/DKjy/57w4SLw4DMIxZBH5Uj/9MznB9eVxIOndd5ldYo6w7fz4T8M38nJQJqyDrCuK8po2zBwjZ
P3gUMHb/cVLWPdPj0g8yjIpEl82Hcuj8jhpW0zafJeFkH3OjckH72o6gW1Jg5eSz2mo3J8uP5Rkd
Uhg1ymLG39FYusZdaelgpT1lP/Zu7Y8tHCDnho2BG/S02PSmQt07t8Vd+mOLlzcYrMdz92PDNxvO
KJFZNYgG2Fyy3D4Nsm7f0amvnYwdHK6G5vgysp1tBnSGpEQdritj4WPhLgtaXxfFlV/DNMH/ZkCD
WnbY0lTj6yQyqjBbnWPTaRCe77La7esL5K/0qakD76XNFpN7SlsjPDXNkFRHtqQRI/TsfdVM/Hv8
EbO9bCYvM0AXI2Dg4JmLHCZx7D6kdWG/1Ayna80rx1dC+cll4RTfgqAmf0+IXekABour0qRcHBQO
YOx0ycG5Q6d5tVur/mq0JgOyoKL1HU76ezbNZ1dv6NEd0nze84/gfuhtk8pHGN1UlohNl5iePzGJ
8f9QGnqlPCQafX2e9XU38mRZ4YT2yAj2ZUM3TmDPq1FYw12hLfmlx5H6PEU5xsZmHndEi1D9WmM+
4B9RM3hsTNoqgDR6F2VJ/MH7wbqSLRwgFpWG9gCghNSNZTcQTSbBINsVn6LFiXcLTc2XEp+pP5C1
L32JpeheWoPxRSuzVq7s2jAfShn2a6/KSpydxCAQa5djRnZ+WMe97DfCKHqKShVvAjLb1hypRchk
MsHcCOrlVZvzasuuSdsRsl/2POSXdwZ0Zx+1onpCLQ7OvVaXp5KCphynjAaIrV/sQQAKGWSn0Lg/
/82kI4foXrMUR8CPdTyjbAcGj4bJQ1K11K4dmGbGrFw71HEn3pZ7F1dJAT0ABsltP6zflsX/3rH+
zh3LEMiEf/VEZR/S/UmL/O1r/nPN4i6lHoYeY5JOMznPzZ+2DmFDbPS4OdElpNMVg+r585H6F2BG
+QufbpRKGsZYIfzDRywWkz89Ytls2oJoK5YTF4Htdh373SO2WthKUoMaPThV5QkwpAoHNyoyHL6m
dAa+D5Vx26dhxCcfR9l9eGPRkXf4aG+AOoc7C815egSKPFpqiHxl69jvS2Nw+ypil5kKj9WppC0o
+xIrih6eOP0jMcPJW4k+xfmkbpbzOr9x+KgoLT87HQPHHgPeMBwmM27G+4ZcySbqAPeiJGYzc7Sd
3lfCk4Q6Arg1s3bSGV643yicoEiKxVjXM7aSHuSgYUTZXg4EpfxZYQm5rPUW6w0wPzRfY5kKxoIC
BqlAh6QZx32f9Q5NvL3K3uWsi5u4mK5Dre2MpAeQAkBxVCTFSEMD9SkiUd/VvCRfJqvFaNZDxwFq
dIo88hN3DGGNoKkNBCaNyGWWIH46ZkPcR+B9Xhll1rRg0oJ0QSa0Ja8ypnJxiUE9kRBb2ktbARc6
jlwY33lF5mPaeknQfFrsatl3DaeTPDpNOKVUQIhVJUeb1HbjVlG2MSYyJWUis1hmd042M/YVW1t1
VQvARFHUmXcJV7Wynvw2regEPzKQFih/vmgBR0+bMUr7JBpox2smiEwCd6Y3HNnHJjFC8iTAfWIY
dzXSHhx7lnyBMy0eWywOl6z2tOnDK/B+fEfMbb/PgW6M5tnAt5LDrs4DsbUZabHLVArvQxhIkX5y
bzhRWZge7BsOCEU6iPw565N9LJGXN1BTrly8Se0pwBAVauNDq8hDmIRYsmZTWq5nhSjSuJ4fkMHK
TYigt13iON2pEigRV9NjZ/eS4lQYoevYo92EwpQOa7rbOZz2Jq+2b+B0udMLfeg2Gfv8fT7pzXZR
5KXSqLJ3o6tpEfduoKZGMZu6G74p7HAbsJv0xKE1O+pIzDCjjDVOxJ0s+lfwUdRILqW0LhxqUKNK
WYWvYSN1tvaQpfIJxtSgaFMOf9w9AndF94OYroUiU0U3SJVUvKr8hq5KKaU5GiKsAcARql27qV3s
YaxY5xgkEdjFLpMnW6GximDRV0uCqJHCzeJ7TLYoyGLbZ9Q0Rxic1r20T2xG2q84L4LXSMG5qLce
dpUCdqUK3dULp/pMHenZKhzrqt7ZxN9blCEStxu7FveQXdgUxhUQRrOyOA8hFfMKVPr3UmCxLBVe
LKTJ/djUcmSLnwIfU4FgkqzhLkmGdBfEoIsCmOcfxpgSRLORLUMJ+tHmcnhyU+d5gXpWKPyZowX2
KVVYtCpGQ0ySdvxi1SWujIQiltNEvOclt+ZpWvXzUoarMdPRagx1lhet+V1z3AjFhldjmypiW99l
71x8Pb+Jg9ZVMkjtrVI4UU+Vyc7eN5yhfJcumpOVyFCnOLghU6awcgX8Tn6PSttj0DAQlypNMQCy
/ajb5YFVB+zIJCFcMiRcHBS+jksKbTpVwWqx/1/2zmTJceTKol+EMkzuALacyQjGPGTkBhaRA+Z5
cuDr+zhV1crMalV17bWRyUxKggE6HP7eu/dcqdJdLyKLHWHocQ4H8fBEuke2BkyaPdFLh0mZVg++
PV8HGqYnNFbPQANEGpsDbM9HQIUg3M39r0oT+YLcTw7Y9cqvRD4Em/zC8KsLJITbuXJ17K51DGX6
QLyDD/hiVJuM1f1oGRUybY7V9iHQoMAJYiCMIAvzq2BO72moIG4TdnZkFp9Rj0wEzwEfVJMFfEIx
cn8DYhZsHA0trC74Qq+dUE91xOc6aXW2EVx1jPXVF/zUI5Y5p/+OeNtYZ6JZtlWO7VC5NhqTEifb
ooGKo0YrzhqyaGncItoAgFYGpkuMIjQFOiKfml0FvgKODRRHvwa45qqhwnVlVGgvNPcxTgdG61Yf
fceYZh7KsfTeHLtfjM3C0tqicM7XMYwISUYmZMlSMyZ9WKPw5OBO2g0xITyRzs6NUIdHTVBf+ZOI
T1XQ1nfQhJAiNubIndWwy2Ru+0cxRg0p2BqI2ZkzDerYApUJt1yuLI3PXNp5Htau3WDFA7VpKUZM
jrCrs9I0TsOBy7loQmcO4QhyYMDgwMasR4cBpCct6Owcm8A+LY39zDUAFKlwffY0FNRkRKFwYMbB
gxuo/jD6vTpWKkTLV4XuhGQuMW/bsc5ei6BqXjGAtnflkIcvNUC/q4GR3CrW/FLy5GcUxBVGM003
DWcUiaYsuxipXQNET/W22R+RL4+k63rDMwmFqCESQP0bIxEM6zVrldBy867pvMjZQmmtTuWFzYpA
YL5C/l5kFCCItbBMONzHfvrkKrToQpNeZ6Whr6nmv1qaBGvz+bgJNSg26qklpAbIzosgtMBdeNH7
JZ6gVRd1yU5qCK2X1PVT6I0IOgzRcrCOQgx5Gwh71zTz211Xa7jtfw/H/5/DMeW9jmj7i3YDXYvh
Szb/2IT8/R/9MamHMo4IC4joHwLmPwb1wW/Co83AqfkSTqLRTr+fjZ3gN4vGIEJ+Ds5w7kwO6P9u
P9CvpGnABP+fG4AsOqA/8rVcH3wVzA1yU4AFQfj+pfvgSCdu/SWMTiNHN9gTjuXdT2TjUgCW/T5p
vOA0wtdBLXWsGxCaeJP94GGsxv4ABmHcO43V7Bk1mea/VtxPXKMfOUaIWv/01SzBKZU+Cy8tejP4
sX5sjKiOIJOMZJmjN0IHvEWSat76i2QgSAdBZJyrq0fsI4a7TdoQrwjDTaMegTziqgm/gsCx7jvC
A5p2W89e4b3yAotu5riZeroZnfVGrihWENAeNWenURpETxMvburQDL8juE32xBpOWbhsXDMrgWsg
AXUztakgtbfP8TxGh4ps5BSjtMgbbPhdPm9cQtWKFVPugBfXYGk1QLpVbfBE6yNuB3CsvnNHvPDw
HFREkaN9LDh65vB2V8OUNh/FXJgPbkiA/Ar5MTsmjWI2Hx/YoAWGh0P+CVhuTggZLU3tgnFg7TXd
BhPVhBgpfFFhZOwRw7anJkqt/QB+6Utixi2NXfAmSC+vAMydakCyT16ZKKBwirTLbuihVsZUIsZo
bBKiweheMFK+aVxnvi4jslESbCVMqq3qwXCDN9MhX89IwAZvliyPP1Ff1d6KkmM6G4yg7/GsAkzw
4hmuVDKq68hbHs0hym/bGQG1Wjg0A0Ehq2rnZ4b7Qcc2JZQaUaMS0I1pW5mJfCBvsH4Ygb6ui5AQ
G0FAIFRhDOfZGTZEh9crwvZJVkhyuyzNFjeWvWuCHFcaM+RVGeOYVBIVFGC6cld7fZytLXT7687h
sIA41zooJ6y3sP+MlbOgyVUA6o/u0pMQ10TynrveXEHabneAncwTIt/ghCvPR75v5tEmLM38U91b
3VOl40IbXb6ss8GoH5suWQCW2OraGU3va+TFcodLt9kixaB8szki5/NI0ZZUPRj3eHR3S4MhaFVj
3XnPWPYrx27VGi8M/nhaIqRogYADQTdeiakbtrmbBEyqqX+A9JYoQXnVLmXvPMQcexCbLDaJgknM
km4LL9yRutfNa1Ty8pPgQ9YQpWk0+cGwhZ9pvdtRGgNUnedvNqCscwM0YeMr1R7gN6DN6bGZvdGm
WoCSMFs92qNMScWdnDleLz0WgD3tKcYInug6QtyawrORWiDEXJlOMOMYyqMFXWNoPAnVMT13KSmP
AaKKq6AWMCQU9/E4QovsVoWVx9cRh/wreAjcPRfa9Nod023akc+T42pI0f6H7heMwxOMznyiSOSg
eR3kwERX9dJkZ4HQaOdU5I3YfqKfrlgHtkQ048Y9CTIOFOw+mO49IrbF3ssqecz69jmIp+XDIzWQ
Qrlzj4EkDzuRsJk3NUfHG3bC6W2MZ79d1b6ERF9ES6nlem2mw0jKaaYl0Hqfy9ALho2AQgF+EsDs
eIN4xT0qC1P2Csw6gnBr7OPieq48chuDeRyPFenlxKqziUCeBpELG6eShMwnkX2LLmW6ly3CTuCb
8ahggnT5rcuDgQbHj2ljVGOFGpku3LjB/yZvJNvBVRGDugSYkhcvdAmbh2Rw+mqrchsnu5ZsGI1W
b3hayJFoSYdHfzHfWAPnCFNLPuRF/dFqIci4CPjAdhxTrk/Zc60FI76WjkSE2INUm8gzuChLRJdl
X9KoR2+SXLQnWGDkXZfMufEJOBLqFKWFKvZFs+Jd9CtR3cp252pZS7s4zWkurOkNujZiJi1/sbQQ
RqGIWQwJvy7SMhlyFFHM9Fo8EwcjKUzT2D4KB5PHKrRkfM8c0H6txiJ5YNxVWIeu7aI7+Io1WCay
I3PqnLj7XOHULDg3l+wOrRb1hFreEzcBRDxhqfHc00BAa2ZxGKaJQiIx3Zg+xgihxUJihBqCpIUI
ePZ3tDdGPO0aD4yzNAIugetxuYbq4ezS2SE9PqPN0GiREnuDOqZauAS5wuI/WHTs8zzkGSN7SheM
eKthoQoCBY36KRUIoayLJsqbba2P6pBKoUlgADeSKnXV+1JefraD4cdI7Fs06YjD1vZoedsull9S
h+n+5Lv1OmuU84LopT6mdNLvAie2uGrxxUb9w0IUmXOLL+A6Ddn6F5FfR7MfIuyqjgQFFivw7Wod
WYWx8U3CMeraTW9mQfaHS1edf0AA9G3Jg44YX+vLgF6ZaxtQ0KaIZ0QmmEuJPTKNz5DgmvvWdtSV
Kxo3X3d1jH5NBOOXUWvaiEDxNoSbq70+l3zkWvvGKhUIwS+SOPcij5u1Ug6+HhNFXqftleNrtZ1w
YmR1Vgewi8rCgCeFCidwdjMFJLBYlDkvMu37ctto3Z57kfDNFzlf5GppX3qR+fUXyZ8fexODJl/r
cS6iQEi37RsJKtkLRzh+LtDcbkqwpulmD7MpH3ERCSp8LTV0XNCGa8oJ59xdxIh6pnUbZiWamj6u
Ps9atdhr/SKCPn4vcO7IGg0nLT87wHL4TFSPttY/mhcppKdVkX7TWdcd2xlPkVZNRhcBJecuxJS5
Dw2YCtbO3q3Ae+sMS27ETPj5ekqD+kSbx8B5PPmGy/RE0WuiJprKrQHH8IHYj/6m0kQwV7PB1AUT
pokX2Mk0PQwf6kMUTLysgbSeSZCIUV3yiF0nNiP3DYoMdBiTm+DJEoWLXEpzykJNLEOo1Hz4QVOP
K4xbwQktBjkAtGhpVsJgCrbzBX/WahKaf4GiBZqPhiZ6caHp5ECmyCT1mpVH4+S6sRYE99MFstZe
gGscT9pXm4YMDC1HI9mgQ8A8uoDaTNZAuA00v21MW94EABXK5kDmhquo6EPiVOmDcf6qcsd/VJoH
V13QcK6mxPlgKCkVAw1Hr2SenknYyhROBa9A2+arF9q+zQPaO+9zE/rpvpKI4VYotyGqkEp58iuv
KfdN1yoizSJCaKmRF14ZjcfEOGGcfWfTWi5Ofk0TIBo8AlJK003WuRmZx9pPcxPz/EjurzNImI8I
BZ3+SvqzXcn/lnX/vylyYPsMKf5zWXdNNO+fBNj/+kd/lHX+bwx/8Yu6jv8va+r/Dj0CxiGa14tQ
hJmDjVrk34UdLlfCJMl3wrbqYTf9NwTR5gMDqk3IigB7OBn9o7my80thZxEiTjfJxc1KoYjjVv/v
P8w86NVMQ5XgsBasW3+Tpob1wPxiOeMHqndVk/pMFGrP/OgML3zy4gCuflGGJ4P24Knj9b/2cs+6
rmiM7DMX0ymvlBxRGsf1J78uODzENZC3yuwDvJupurVKY/iWtsi4VRzlL3SA+m2NPQ3IPVPUynQh
qZc0GTdtA8nAisx22veFseioNvk4lIP6G3LyL4N17oCLfIjEUBtQt+3o8vrHO5ByVqNOresjJ011
J8Mu2HNkQdTS9/rv4nv/sEL+D1Y16qAfS+nL9RjlozJCQOBZGpj54/VswzIVXf36OBl0yFWUf3Dm
GdcocZK/udIv4np9JUZjzO0sCneLydvPV1oGUP283GnAhpR+WOiB+M/01cm0Sh5JBnD3M+jWh3/8
53lgP2kXsJh8iMU/XzQ1sVcVHD6PeLWg6BpaRNiZoBw2gxKEQ/3zqwkaHNBCffDav7qxo8AHm1Ck
xMCYk8jOZVssOyVba7od8uDpr69l6SbHD3IsfT8JLOAingMyFKPFz3+aIlEjJr0sOTaxyp21E1PK
b5qmqDZ+awGgm2N1O1DNX09dNh5gdfb1Nulk94//ZmGaPnFaJg0hj03l56+RW52HL5oDYzNkBe/Z
bu42MgrDp0DWiHT/+o/+8xoSqNx4U/vQKFxELz9frKVOdvpWpuC9luW+8ttu0xs8wUCqspiIjQT0
sVdiTf2b6/75KRGmJy3gDlLSETN/2ZcylGFJJOv0WE4N/dWRX3NyhgmTUkJ4zV//jb9cy9VRwUhS
aKPx8yJB++VabmJM0CKC5JhQziOgnTGE12Y7X0VEbz//9bX0Z/2whi7XEkS9QfvxTBDfv/x4adFT
onB0Oy7zMlmbisPCKU+c8Xcp6H/si/3aFbvEH+tZu2STYbnaP/9ug8SpLCuVkAIkRgYTE+XEyp3x
noWjIx5jQAJMLRHn4yyjfxRuKbTi81//rb+sHf23WrCJQAJJz0ZE+cvaoTbL8F/2fIexQwtkjQ3t
hsWIzqEzox2MfKpZ6cx/s59fbuEvt9hmCyLIAL4wqMJffs4xkhzuQo+MBpCXr20qixP6yvmmRoKz
b526xKVr6Dn1NKsIi+I0zONxkqX6Chmwab/UgGNOWVgiWteYgpD4sVO4pMb9X9+d/+t7Cn4Y5ECc
DqAZ/3J7MuGE0+IZxsF0PPnBOMRt1yMmR36iXE4SLRAV2GpOGSlzCJ+yM2kupDw4ZRgeh6xyr2C5
hUd8Os5NYMjO2xEQV6Wg1wJv3P/1d/3zqvVN7iZyNqDN8k/iM6zc9AHyKSEdy5wzXFg+vHUy/Prt
X1/nz08iElt+MooQSNLer+/GxLC5KUaXHKupWu6DZDGSVZlV4gp5knj862v9up2zPH3muL7N21HQ
KtcN/B9fxLPfic5VKdt51WabyA/HjZkjNcIdku3QkROBqxjTgH733oyijPZUNP3f3FjLFPpJ/Hm5
+g7KPhM9DD80wpOfv0bewlXgyQgP3jC189HLbTbTPlBOfYzAedyjcDM/BI5z4j8GBv1kFKcR/x0G
KL5kU1x10RiegmGY7/oxsIdV16Q1icskY5K7lhXLmZlieIoJPXlYcif8PmKjePHnfDkvObkdq6Bp
5aPXqOyE71dcja3JhtsVk/0g4H08yrg2Dz3Wj+sYGt+wIcXTIOBuWu7nKHSGVU6/6bYA1/qeh7P5
Afk+PKNHxAoXqDL8XviGqE9l0ZDvXI51eMDG5XZ0SuOBXC+v1WeECuzniqBf9z0GtPmlHArneWJ+
3KxUOBYEp8FI/Z6PvTttCiILY8JY0viMe6k4uYKtxWrH5GOI2byZgorvNJZ9GxMPx0aqMZPZ2JQE
0UBclXT3k2tyGCo91X31PXJdSozhb34ztf4DJDLWG09/lO2yKuDyWG4MYMcdeyeERO9twWNClAAE
AU//2446F+OeQBjQJFM3rTyUb09B5cxn3jP5S9PM0+3l9oZy6rd2GZv3tdPEGWlXwBKOoRVJfM4Q
bs8ZUEQS1JY4pdF82a3wcF+1/cIORaK68bmsMlZkZSrLXOe5tRzAFHDvZvKaunVrmvETwWHu69Ca
5GPakVneOTAxy03q8jlTnMRn2WPL6Rov+Wjxr2vMRTtHZJ4E+bJC5Coe8YM5z3454lsxbO5t4djJ
ByAne4fR3n2nywSIgIcGZkCYFMu9mOhzIR1o1Z05Nuo2mRHsbTzXSj7nsmdrwnPxguABTK+j12Gh
ieX+kE6E98R+n2wWZXGAsYpq2ZVjzlqCr7Kco2nGzx1Ses1QdMblvhAGcyNNsN0McQcyNOUPoAmc
TguIUxbYFr9Q/R5PTLZB4rJ6ReaSnxDG0DuGmIoBu4nxJIGnaeugO58jI09PmZ9vA0hh+KxcdVsZ
ebMD6GuBLyfMEwyXWM9G1d4zbE2Opt+WV8xO3HVCEMJG2p15tpxyOQ0EGxzw3YZPUe9tK1e7/2SZ
nWeutoYc6d0Wi7fPkgXtKzA3wAWp8wb3ixQIt9ib1dwzBRqcjWmohZ6jba8txK27QGGjAT5KVhR3
1X4JkpG0inI+pVawi+PG2U1DXBEz6DBsMfCpZcVEnHnBn5VnfrsmyysHgKrDcTuXqRd6pJaR0xmH
4S15Ev4KtajajLPvrnnhODvRJM8ylKBLutq+yrGJmkMmgFUQIZ4F4DGQZMGjXEyJNpQA8iSIH7p4
/oDh+V4PRrdNjcLZkC7JkIGW09Ew/U+N9vCgfq1h3Sift9pQ258Lxz0tRAYAv09u8NLjKXLl0ziG
V1XpRZ96FMNErM/qFOcFG7Crz0iFPd/IxHHOWMWaewT03ckYiQtcFoQvXjP7Nbo66NkBIY2NHXXf
GvK3DrNVwVsuwzEEdh056cmq3MpahUbkXQ8i5wtVOfHRtHvt5VksrrNTU04mYT+S/9pbVnPLQcmN
N5PUczPPzJ9buKzPdCynx7kSnB8qCC8EmYzLfM68xdHUVG8HvdD/itCpPapcIgNsgoKLcoo+t5H5
4ItpevCmed46yzBs9ftHrGhdM+lP6qa46wj4IHeZnMEjE0uOAnYGQbqdOYtkPrOqrJQdZgUvYSsq
J9wRIW8EiB7eoU4pfQbW36bgmLcLFpNWF2wiGEe1Xdx2Zv/i5QuKCeZsN26zQE+PcBinm17CNN0x
0iyujBrqR5lm4s6EcbuT3hC99mk0XTmD2vRJOJ3SaYC+Z6Nw+eyg3gtXooQuTKpBaxxL9GMnp+Hc
zqAJTPAyFizMlLMDJUJu3Odz622LuSUtjCBps+jHt8Et/e+9q6AaytKyn+xCeK9qQl22N0ViYBic
lM5D4DxGSvahBt5yo4xGQrxnUOVUVb02+sYj4G8KDoGy7H5VW0P7rbZ9f4tWcD41PQE3BQCUgAwZ
iJKBdU0bueQIU3pYHfPgPg+bkO6qEzoU/2mMijJurScjIfvU6vPgxI+KZVQAk+YlnPd4k0f3iwJg
d+9hKz6qpuw2fkWimC9ZAjIt0XGFkdhPpBHspN8TdIru4jnDIo1wo3PwYFrpMUwb+8wdTDYOpNxm
DK39KAQLOyjPkvbBOiwC+y5qcnGgue9cBxGuX8hh4jEUjbUp/Kna5+ZS7/Kl898HTfVlo2nWY8eM
b+3DKCRFNBT+Ph5LG0M1mphV1IUQdU3l3AzwaG7NhahBfAcgpurOSMvtnBmVixd8zPd5hkBIZJIm
TtVEV8oQfkVum5sfZyOYv/WU49e9Mw1o/w1SAZ06YKLOOJt3uhtMrW5MihsqdpT0yMgpAKzqlFtz
z9NFmM2UFvldLUV/63dKHZymi4N1EviHAsbTcfLBgKAz8K9QY4bndEDO7kZj8ZGVDE+2IGeaVzcS
zU7KNPseiIJUjtpjIovXkl4SEdQvXld/LvjobdtUTA8CsZCD2IXL+A5wM8UqbHQkr9cIi3i5mv26
iUuS0+B9XhHkCS2kYhgvhmSbFfaXyQjI5SWhDVZR4HTbMopmcDpD9eFZ5Xgiu4ZhR8A7kP7rsp8F
rE/mbv2dZY7dR9pm7NlNzluDTaDNon49ugRRiufeHEqv+yJdasWV6ZYq/h4b2Iz7pMtxQLl9SZnU
G98bIpLOStT2TTKJ4Zm4gfHDbRP/LRoC4NTaz56jO1t8+t5iLnKvWNMRKQ+GdOcT41aiQAo5voIG
Sm7MrCAf2R9x4aeNHlyixF1zikLvYM/eps8buhp2E8JAz5XDt+oVas3UPLtTkm/ybOKdwSRrLtb5
MEikochIhxXpwupghVN/sloc+BtwIxXb2UzeoO+kNjHbwh6g4ileIxbdIc0jC9h9usV4ghppIh4l
f63mpbB3zLo/1UsyfKmpjfRwJCeTvOAutH7yObT1UqajZJ5jr7bJO2f4fZCmE77AmXLeDbs2vtso
P67Diz6xXNK1VfGxylXBs1Um48oeRPs5rN2E46QJwLRLnjkYh9s+lPjrs+ZBOi8RI1viEdhewzxk
URUvpijNlUkIrzcqgqG8EpCp5++wL5DTVxIKAYG2WCkOJxvPiwHUloiufGpskCou1BWVfGS5jbgW
ZJTEWt+jzJXRARuHDR11+gaXP9hTy7vrhpnBLsNzuCYHCQJOIQiHHmGkiWEHIRAyEUS7jReynM1U
WVezKIhmtN6Xmg+Oq8Hf23ODl6yY8z24B/XYgEda26RVndNy/G7UTBkaPGwrOY72KaGxu+3oZp2S
ds4PgUl7wFbjzPPcDvs67s2PDFwVAkuXtw4HoRPmfRdIRtLsiqnv4HSp9Dqz1D4jS3flcOBaU1RL
LC7qdkLqT2iBkgfRErFqFqg8u6Ym7NCPeUFU4Z2yOka0eYpjpO++9a1RbWujWvaWTDSNIvjczkax
a2cgZn1N7wDl4hGQAtE6xnsi3V0FCEs7Bm/w658Ko3mbiuV2yMJTX8lnaHBntlwaRnnCWKRdvqdN
9GIFwQPmvn3NaZrIk/w9MBMcNtDdV14ffEBcQ4DeageMYYnnisyrrVnZHyqwOFgZEZt8bB9z2fYb
MMm7dKgRIHjTaojkl2IkSNgu6GpjdKYiiGDlvS7O8kUREikRyzP6zZNpDWs4ejUxsBBK2foZ4GBG
X/OMcrCCAGgt27FJPqlRwdnv42vRPJv+OKALaoJt3CWPwFfjgzcF2bptxuGTYbf+Vk3orEZqmOth
aMGOk3bOYz6bJ+Ek3ifZuSXzpEb6my6e2mPSSNqjU6rLCS+I1b6aLI7QSBRcQhbkck1qhNHu4kI9
QJgOvpqS4dnJqHMaOqss6Hxzb4/o168Yfncd5Dr0BjACW/15dpOl7zNN54nGBVKxY1T0rGhvypj+
0tV0yYcFAmXtyLqNq1XGeejgOYNn3PRDDxS+M6qU9IyApqkkK+w6zkgCbQc7fPOjLPzehZIHkKsy
YhBIIFqOIhRSG9uvKIsilv2wqdhe6DPpmcZcDeHbgCh/GxoNNUZlCygDi7ppeMe9+E04nw1y0NdQ
SoxtPzfSvEkNkYzbPpgpOwaPbWnqcIaWlq5OrESN39LFnm5TOcNgt7JlZ0VtdkJ6H75FhUGTO3I9
68HqRL+VAo0p/S50cahppTjDCdUlb9BX8zoWdUci1MjRITekua8tpz1ytuejSWU2AGRQoDOdRWHn
WR71FbSazzIvUOm3HP8ASNV3ooVaY43lkVyMFIVNBSYXQ8Q66Zzw5MSCpgDOubM/ePQI9KTmcr2x
dg0U0LJF/ewwsyErHWCgW3y6/F8CvwCvICn7Ky8N9p4QywEIfv3eFaRarVVr0yXwnel2Wjj2GBSb
zHqWUgIn5GZiphMr6KDIkXWjuIZmuLYV2DGojEQxFElNNmUSBwTP8hWLeMLbsPTlXhaie62Snj8g
gZCM0kktiPIGdSeS3PpUDCa/epmZfOdJtcdWlOouU5x3F/JiD0s2LGeFMxrql8nf5RLK9VQLyr5m
hIq6hnXV7DmqUdsPQ+61mzELp4zkZLoiNC/ZDEiSZbyOTxI4tWiOWWgCaIyZMBvXQRXV7zT/kr2Z
pXQU/eUqaNuOCNc86GnJ4MuMV2W0VLs+myb3GvuEeSPQg1xV6cKEbBE0r8IlO13WnZGUy25El83x
H3wFAVXLfQwVlTKJjGW+X1yH3w1mxzRFKLPu80HfkxzmJgrR5Z7fSpGYN3LbaFKuXTTmZ7u0Srih
tOK6oVzOHuE7t0s++ZuqSpaddFkBvWvy2cGoPxAC6GNkB8Y2iEefXwh5T49qeqNKz/wEZ2zZIUBo
jx6afB0kwt2ypGLBWo43n0c+COZbG4hNMxnmp9gSiN6zPgv2Sce6jw2O1xaB4DyRuuAn7zj8vlgu
TaWU1eQsfCiJTdU7rcSShILSHp97G49iYE3haYzD6h2ENu51pG6AKWMeYdfBeSSmPjyF+LvfM69D
EwZY0YEKNeYmooE8tB4oDvgLSxSiOhcZYOXaR7qwD8rEvqZuaV/7QN/eguzl01Bxm8aush+mrIfr
ox9Yu8vir8VS1O+ElnBpNXTjiWTm8NjTcoWb7hvd+0IqR2TSkesb/l3QkpPN5vsxiG5cx1ZC6dHX
X0rTD9agff19N7bhyez5dfo+5GHHNbQOhzmgY1ECTWzx00SVnM8OLfBzXYzhG1hSHKmLXKyrHM4V
9g4ZnkTu8M17Kh+xKdkO96YjaH4wFvU3Qq+CqaY1J2pBSwEn87jOfLR9qykYWCXeYn5EZlq/M4o0
yEWKa55p+IzhpqI6RQDI/hi43ClYIcbTQkHw3Qtr/uCg12uwNQlZ90QdntCYwV/04XPguRj8DTm8
lH2+jMdvvqROJgrcUp8gpKvPavSZQnUcyFtaqXWEhL5EfWITknJtdWN5E0/98JSYk/+1Ht3we4JL
4jQKso9WBMdNty4Y+90svDkicpwVoFGob6kUooQs67QgQSsa3Ju8Tqr5X+3n/6bb/o1b3mbOxiDq
P+sczskXMvDeyx/l67//oz90DvZvroVO4d8K9n/rHMzfXCYHgaDjLjHOS2ZVf5g7/d/Av4HXoKTl
nH4Zh/0uYHet36DC6Y64ewmPhLLxT/zzv8yieCdZjgbgaaE+k/dfZ+HsGKpv8o5EBbSqPXUynTB1
aMWY7NlySokVO56L6ppgbWN6ThQqLF4pMaeWDvXpu5dQRmMCAhOB5kcA0ZoBTrs4n68iW7dFg5D8
VXjN6Aj/ZkSgJ4I/zAco//jCPrfW9G1BGfPLxNDv4F6E7YJ8LTLVgxWXeJ8QbF3Po2feTAZRkn8z
DmVI9qdLugx9PRcNNVmb3LOfRxJGkuPdGqoIkFFwzUvASNc5Fm25T103akzoZUZzsFqzfgsmtJBq
Pbij5x5gn43hTkSxVcH9SNi2FvCl0QpOB7EIdg+XxC8Tz9lWqDjI33Otp9wG3r93w7K6SjsrbLcR
b8iRtByNs21QvS9rqE9lBnO05F4bclQPdLH8jY3Q670vazyTaeNzqSAOx2jbemFabCYi3DCoSwOQ
ruQXIaWo74ZhFyLdozOb2E+t5bAIJicX761TJPvZNYJ2u/S1dUO0GnnrXpRA9WJuMEVbS39zM3Zz
COxxZD9ZKMlpgXodf1vXps2bEePyjOTE11B24qst6rX6zR4n6CySM3F8q+KCb4T6wjnOdFLVc9uQ
m5ysGsyZTzbhh92VjWHAvoE24hl03mZZf7LBicWnvu1YfxFHOZycnhgflra0nwwnt9UrWz+jAYxc
3LmkQ6AAArhS1bGt/aJYjzAMlzW4Ty6d1yP/a01ElNoijS2hoi8Nr0/DJNTsjv5MBwyvLWnHu5PD
359moIXp1IcvwyyDl3Ggd7FCBN4WmyaR97Ec+Giza7hJNKj5FaTb93gmJ2Y8B3fhAIWpKXOGtUj0
+yuhuz4R99k3yyMuRH5W7Fy2dRUxfYhPi/5JPH1zgiaBr4t+D6RxA09lk+Q9WImFeI1zTGP+3sBd
rXQ2M22jiC4U+gvEqtuOUjHHimDxLVvpTd6mQuCyBUUaYddorJSKU81PsrcJyqQV4aFjD13E0mKo
3qO0F+d5juSLMXrWzTTWZIk6GWxEFIsHBgOuv07s0nsvQb681g6VNxF+LNl44rAyUnz5GOwm7niR
h/R7CDAVaovqNXgxaB739zaDTLSWo8eyIfSS2zslhWxvKZ+FQ6QoeQE54PrGQUUyu368OHAPXYPe
U0FPU1vN3en7nM5D/cZ/LdLvDCbVQ1KY1lMqyemF0c0a6ThPDeu4Cqyn2da/fJ7RKl0ZCNXlKpuW
nMwer4IPOdo8XJzSeCizuprCXWfS+f3ExEM9wEThQUBQyQ1ObLoK+yw3qythL9DWQ2D+h2hMq2yX
hra6cxGiMmBZMHg7Jb74lVcNXIUaDbqcxdMWbBVJlISfBg7HB3ov1RVnGLt9IqrZMF6MAQfJdQ+4
oSXqL+Cb5LPD9rsU0xw8Jwi+swfcou1BFQYwH5QLznHhGEv26FxwL9u+514qc0rqVRBE3IjaLNoD
uPtc7Vx2lfhUwwoikkcv5AwSkdpVRsBzLEf9UGAZ51PU5LCHlm5lgwg2LM6OxBbJTyr3B/s2JY+u
WfuRdVEYTxYzCz+luaOLGSY3EdRuL4za9HNrtVNEC26I+q9O6PfZa8sOYcVr4JKiJWGyLCW4cADa
wdbLIwNXR2bxSSbL6cRUjt+8z1vrJqUZpF79IWyyb8IrbZDY0AcjArgZ/9u3Be+fBYDKkEbyGJY2
9doKG4BpHmMbfByqdG+heEgi83Oilo5yK/JvSgQin8Q4hOtqwW8+RgrnSlENz3M1G+QuYWlkYXTY
9aP46ORBuHHCMKHQTsYJeKRFFkLsFeIAfE7iV3ZTTtuvgNWHbufWQpZ4GOqZWU9OE7auffNFR6Sv
ncL8bJSgTnrGWOjioTUmuDX8g5XZ0Ufehd43FTnhikNeedvn8pr5N1T5jKH0vay86H/YO5PdupEs
Db9L71ngPCx6c+dJo2XZ0oaQJ85kBMcIPn1/lLMaTqlgI3vdKKBgp23xkjcYcc5//uHZc8Z6W3FI
bZoafzn69frZctNqZ+PMHa/xYqLbpEW5jRKA3ICUZofpU1FeYeBefrTzLsB4vevpEnv0oAQwrcHl
wFfwhr8Zy7m6eO44bBe7uTu2dfGcR0P6YXTL2ykwVb5v8TjcSY0c1MwbzP7BZz4knV+SjuR2ya4l
Fgc9CVVBWcgZdCgqdgBlDJDlBMWkDIiUzkaneeDQEZ9rrxLpBg+DGjm42XxKfSASi6MHdM33EGIy
bFHXwgd2TbIR87446H5kLf0XXgDuwZ6xlJpK2772ki4gAhlIUq+UphzYLI37WXZVsw9Lqct1XjqY
sabK3iWedYfts9gvYZgbYpzF57xoxcQpNfrHWsfWuNVVMFzL3o0/oKvy9wYWoDsPAGZNbsMc7rT2
/WuDlv7Mhq3xAag1xEUrOs70u0wL23bdoyVfy0Hnh7TumOVl4/zNNMv8DOkCiTsmCuXml+Lz9mfx
86vo710x5waBw/+gqUdIHN+y/mRTOdCfaUtUL9pDUcegoZPDIeQaLR2mOTZnJm7t4fdXfUOCoRDD
DoogGRujkYVg9IZS5cZzGqSTF52QLIkntCtsDKK3qTF+f503JJjX6yyEKcplG2eTt9Q3SDz+0EVJ
fHKLpcIIzJY9u1biyVMxG8Y/v9jixsLjtEhjf8tptHiHjYQi8PQaLdA0qXtcKKNrI8Mx7veXel/I
wlrGOYBa3Fxc894UspIppTBAaE4O6Nl1PVB6e1PEXIZp1bkLgIn+8fWgK8F/tSBXuZB9/l7FWsRX
opOpPEY0afz48wiCgcGJ4dUd1UiXaR7v76+5kHX+XqwvLCmoS3Cq+fLeFusat90+anv31Po4ZqwC
Y0Fe2FA5gWu1tNCuz79aG9XIr00j5/j4/Qd4v0hDDzUsbCY4VDZE0b/fdFO70lRl4Z+GAcOVaTIc
RGXYAP4frhJYHiQ7uKHveFplbE81FhX+iZlAe9BZne2DUE9/eJj/6V5oKKFn+VHEi/eGGeX3zKI8
g3uJJE4UfhYgWMK49Z8vExKm4F5h9BbSbr55YgW50xlYgney4zbbA2GyKEY9BWqr49667oUa5z+0
dO/3L/Z0dhNuy3X41ZsbYxAV66n03ZPRxP5ni+nMaTZHSpGhRPBSg9yTE9DNLJHff23vdxa8lyIH
zr/pkKn09lYj9J+MjD37VCx+kDGSwHPvg8nNuR9efn+p/3CLLI4AYiWvOi2//fd1GKC45FKVfVIt
9iII9przTF7BE/7Z7NhLB0dadfaH5/qf7g8qeGi5pufjk/fmoqMJqpiiXz+VvmwP9WKRWZohfpHm
0vz8/gbf0jfZpiPQCSA191WX/+5NS8MWjRvmvAhSo3CVW5UHAgdP5B5GSItYqkzhWGnKZDVR103U
Wt31KEcV71yjc2kuGu8FnA/bzrRzqDpnwvluca4R5R8ey/uNNzKBPjDVc2wfgGZ5z37ReNSZN2Ua
LTz8PocLZXEmnhYYFhuS3GWp5RFl/R+ezvt3N2JqQF3pRFCAw7ck9QSLFDvmjDsZoUGtq0KH/qFX
qv8GV54jE6B7We95Zl3LoZRP4+jN1sbJInUvO1uWe5kM8zLin7J9r5H7/uO3PsLZETSIl4Fd8i03
GQ4gruMhb301hxTdppc/W4nhnLrSqbPVJMnz+P0Tebc2fZwTeBuAclii74j0krE+Rb+eT2Ce7ktn
5ksQwOLSyslON/7PLwZuhD4d2ymOgzd7WjgjHcKlRZ9UonB/rYvoYnYhXY5nCrqk31/s3VfNnYWI
AyzTWU68V4LrL8urKkgl7mJTn/zYo7HEvpqVxYtIl/j7C9lvDNowcWC7XIoHj5vzwcX+vpBLJ80Q
6gcTFUSbdrcmPRyW1mHXFx9jBsfdWeQjSIibuOElxQVW0ZEEDumo5XIMwia5T1HfQSHA1M1Zd9Ys
nuagbQ+m4QNlgXo5O7Nc0I+JFIMZ5XQCp7ZuIhz8f38n7xcDaiusOSB/w/p9VwplNZy1gDHmCX/M
cDPVQ3Ou4GjuE1P/46qLKAXWgIupHpCe83bP7xPT7keVtqcWl+FjaOfcv2wYJpNM25zhnfwRP1xO
r19qIAQp+JQQIcz/My9/9y3hW+RYsvXcky+V+x3fkvGE0Wj0+AqI+EEHqiPnkum6UvYfXjL77RJB
T2fjk+w7XHnRci0eg7/udW4Z9xlsFdh+FkjSvDFzjBm6Pfagg0N8nSJQy7eKghSipiMFKUoa3kCn
TbKD3WviuGDM6HtzqEAR52LBa2S7+LLhhc6vYes7x7Yiz3Y/8PNvg14bNT9pyrxDZGD7C3AZOoRE
YQ72iCSI4w6rEUhBfUtw9wiTgTQuv2OsOSmgsS4uwP3I9+Kgz+RI2kWY4Cl+hWcrYY+Ml6u7CbSB
FOHegMOS+beNtgwSibA7X4Fi18SeBtI2L8DSZr3uAm+IYFy04tIXTLVQ5ol52jR6CX+t5+wED83C
JaH08AkaLJiJNbb+RIyDfZvj1Lw4c143vDNWDng0kMNhfYMWXQCKGznvS6TEAobqpEhvR634dcBU
vTn6DRDlPkI/mx78saArquXMn87w1n4WnwxcQV6icqlrpOBdS+vS0z9Ay+FDFIzQadx1q6JXAz11
L9RcpbcOsU7NpUjk2N91TscXgt88b3djVaK4b2aT86IdekvuLNNX94Vph5fE95viPhBW9w0LCe5i
cnJv/u7goOdetdJaoKip5GtWJlqfHbfuvXgTH/fD4p8YbQs7dy8jT3ME0RjA5jKGm2rnC+KSsPTS
IFdEIAGEh5WG7Tc62FGvEbrF1pd5wkZEqnwwPqgm49KyIKpkA6cGieMqLZ0O5fs0ev29lRkQhQqW
S3pLv8qYzNLBBJPRyNzjOLawzTdDvyTMiFrg8WuzhRPhywqqIQz4RAxMWXBxoQxOR6Jz4Er3yhqz
66YtwbSw/+rmvSrpYcl2ikAZE8bn7YNVe225J2uABVaTpGtfG1nL2fBaB4DZs/rmxAdqSP0G3AxJ
j6PPMUBIKEHbGvWD8Kf4NpzhevyE4Lxy4MM4qbIe3Nz2XrI4xZO3GzoytX6+Vr7N3mIu78wUOHn4
UjPNbwHntfVgKSvNDqC9YPM2hLFh3cKX6PYy9OnM0tLjucJ+4h4wkBm+6Iwkid2rs/nP0QxqwJfY
c5ZCInGp7dBSuy+VlS9IbAs8vxI57Q9ceRD41+MvIIe1vU3BroKLR+Q3mYpmhuVcExZmd66ihNe0
EgaThlK7PFhcQGAE55GdZHddLfkglgl2shOl3d3XM9l+z+hCHGME6PGK4j4klWS48lRpPfjEmpOM
2saZ/h4aTDK2eSht905bAhQ41dTGJElaU1BxHjMGgAeTAlewVlymOQVvcO8EnyjMCURfeUi0hLMq
mUpjRhrHcwU2b+BAdMIrE7Rel84Em6at5xBIgpDVExZ3SzAKCDn8HG81D2M+/Tzx/39O+qc5qYlq
75eTfvPSv/yVYnz9Un3/7/+6eoEn91J/+9uc9Oc/+mtOGniL6DugMONkpAszKdb/MvoKon/RUngO
rS7sQZzA/ndMis8XzTw1VuRyooEJcar92+cr+NeiR7UwDQvcABmR80/GpG86BS4PEQAalhkR8UV1
/qbAwkEub6u0mA9BYnkzUkG3viQq0R8rzE7WSeJ5/6x2XC4IjocGHhABgbz/phOGX53iTOTrA3OC
9s7E9nb9WvL/8iX8B7zwnRiSW1q03a5LxW+9cy/rvQ59ipeqAxZ+GWWdkndF06K5xtxhaxoTIeNd
O22I9DHuOzr/j7+/PGLrNyVRhByaKTfwb2hzz2+7YbRZ0Ep00BP25DOaUFM678oA7tIIbnVRNuWZ
yhX7n0YPinMtbPSF7c0Idd0xNv8AYd5KcC8kCgJ3DCYPieWWEK+mYseoh79bNpod0ykNZiNK5BCK
vLiDTNKHmnO218U9GzCKCawkDwSiLhm+voTa7snPcSb1fpFZsWkmFjk5jXSkXOFLMB9Mye4OYiWu
W6jCD3BD1W3vDPFp8jvxwowxM9cYrOgfKe3UbiRb57EcMHrqclVfYsso1+yCuNVPjV2TD2U2z2mm
xROqfv7hpLLo0sGL2aIBju+jEfXPZuyE2Rx5VPRECeJ5ax3TTTl7G5EbrJegs7fBzLSQbhoWisLG
FtvMmplERJIS3XSJhW7W3jXliDXJGGDilvcBxFM/Re7mqOwAt2tivJG1gCC2vIPXFp/mIVB7jFvL
o+xnPo7Tj485hNVHmc/+B74dEnXQsG9rG2HM4Cv5VXMerZPAYg1NtSbgO26esNPim5GiNg/+FPEO
TRCAnL6OLj4n0kHKVP+YBqE/mi3/RJtt98lvwvASq8Q9yqS3Hpipdp/yfqovqmmiS1WFPBE83wnG
cquJrB+ffIlVUZZi2wlAb4at9raRdnEvcLvkTEn8NUlu7Vc35rdJQe9LTqs9E2OqQnoyd5BY9fA6
E0yp9342lEcCpMS1DqgzyOrhDOqcuq1xlOnKo+hChIgzQpsAkv/esOLiPpksssfDVF6jTvfQDiXj
98LEtKRmFLerStNk07AaZk9yfIyjZr6K5MiPclK9F7izrSzFHUeTIa5jHOvXviG9GyMxR5QZ3Aue
zxHaRxCjkVStajWm9fgdFbHeY3rv3iQu30Q8gra4tVhcsjF0gQg08FwLaHqoObw1ti05ohYF1Q4p
bBzf+2Ysv5IgPl/VU6o/2hPjfhQoBZ5nstihWei/mblvPQDoU3kkJZxOg2fbJXyPJADwqJclWtZw
PzWWcru50HhVy5lvwvUbvXct1j9WMBT7SRCfyq54moxuQHDZVjdJ+AOCMuVkZlR+uuriysYK33s2
oWkvZnjDIwAQf2AbRba3TTBwl5RVxtYjGotAoFn2WJQLdUylfFF+YPS7WLriRiCkuon6ybsZGOM8
1FknngbPb54NqinmvFBTWztunh2sf8+5Y3gfVLgIpYwcflpYU+0nULjqdeZoAy4baWOvNxemvASk
mhn3Sou6B6TL56sp1N0nJCLFvcZ9Ge1YwvOxyBo+qTKv1v5kZoe+sek4yP8G1FcZIurSJ5uZaNUh
WMR+kvRUQIjc1NA/fNuR171vJ6H9KSyY2ftPY1NP/desHdynzKqrIjmQY1q7hwyL2nrrmOY0XGk5
gWFNiTO4904BYVq6Sn+0QnifTEwA2yxPwdCQs79jHXpQy3FQQaWleramob4eGvRUPSvs5BrFbW92
xh15UPeGN1xjy17tMHPy7mbIpaB4aGRaL0FrE19DLEeeF/ASJQzBj5VdfCRsx9rijsTw0NVfshDl
JpPEb0VqV0cS+L4i5U4xgPehvliDuDTYMW1LjwR3BDj9N4uiF55Ld4aRxMQbcPCk5iLaWOij1lST
ySYRSXbtzggV0Z6Met3CJPXz8GQUZNxmpaTxE1Esj6BMuNQZCt0AiYiMawvMyKqy/JGIGY2fgz/1
ntAsvSY04V7XQba1KyM652kirjo/n3Z+ygsr88o6ZzpW2yEKE4wJ+CJtayStF6nToQpgf4reCUk7
IwBeOCGvJWF9+9QMxNo2KvM8eVl0IFz3A0P+CMpp0F2sOnIwXefZf8WzffLXHh7o86qa+Q7x2OvH
gy0yFOvWhLA1hrfeoWiobXM4JlNkMQmPMKz1Yp904rj76jTTsE+8hDOPAzzcjWB3q5TIjm1e+/Ie
HMBaWX3R7RIY1lgyFZTKUaieQ6wPVtBZ1LlWCUFrZVE8RUbcBGtf+XqPqJL+M/AZKaAVT9cBJT8V
oiPvqM6Qd9AABkfB/mpC/IpJPpKFsPFo5726cstOnNGfYtlsm/aRuQTJeGnKW9Vhs17IVd2wAlHd
eCfht+oj7WG+bnO0XmFXH6Zy44xGg2DGn19EaXpHW1fzg8hFg2N/Fx3U7EXHaoj1bVY482aMB3kq
cAhc+3ZZsdwL+g684REQOu5d0LkFxQHpQ7g5TgTdiXAnjbHaQnWYV5Pn4DcaOfnnwCcRNTT1hMmk
HldELRk7vCEb5AvVXWkZnOXQMo9Z5igHfGHcJEYSPZaQH/bY5ltb32nSYwiAjT1p7F6BizHtxrr6
HlF2SNz5rE+LmU6JmjhKkUT7bfUdvth1Gs/BJcIu2V+704Q0pvRsD5liSmxBN1tHkVYo17LUb8/l
HDtPA25d7irwJlwQbZI8zimYQ7jOrdz8LqqqKrFPrX0FtmOOxxmzQGKejBZIpvSesM7PEBYXWX5x
Ccr8Wjm5j1S3c8c5QZeDSd4TsfPmATt/khAx0kPAgBF3sQtSb/zS5BaJ5+W01AVC3gFXlxtfjnWz
DbEKPOOHCZMh1kEesPyq9Ng6Y3thOtW46xaLM4xaGy87KKwnu3XOTOlG2yTFz2ktvtgCDjFaTF0s
3w0E2aVEynOHc2hRc+dEjl8iG9FxWAtAcsSWAsNIGxDVLDoOHMEu/KMuS2jZYPn3AsUp7wAy9UsQ
myLeJN5Cy02zCjGb8G5w+Tfu8TIH1yQGMSW1IivCTQImvq4o8qB5kY3wRYlhFtvU40uyZk5nPVAV
/iy+ZAYzLbd0903kQQ7hzku5P6tCEwXvQNtbylD/g8IrrVstBWO9tXEo3OSpXR6hYdaXsp3ng2t2
aPabic24XRDvSiAv26Rex+EeVY1xX5NG/5jZTnKTVFQateeL62R+/RSR/Oxg6Jjhgy+XTRkB+I8+
pybJooDyJJLSumUbrL85wm/GjYHvB6c2Xgh+srCNqpaPg5xZ71PLGB7TDPI30ZdGWKNFavU+qXx9
NkkT2qbDOG2ShLO8odh6QppTrTu9lL+R3zwFvSqPyNbM1UI4ewgrpX+EWhC0NscN9gEwOCzE/xop
PrEO4EZOeSxwfvuTXch/6iEWIxX6pYCJyuIW9iuyiTCsaJLE6A+JYctTjNP9Ug4H9VoSCnSHlJfy
3mGuhr25eO40RIgaZCsGSvL+1NBYbyHepZ9ZPgnzL5gDwUIe/vWzDI1DgGsu+4ObUfmvAVe9m8Dv
7W3SQ+TXLgVhGvFkQZ/VbZA0FcasnnNAo/KcxDULs8bFs3NGfa4nIT8PUFxuxsxWHycq7j9MDawF
8v0Vj14+LDnTjCawwWLk+ubDhgFxCaPhdAcjW+TeHWoVLXjRTCvHqXNg1XEUscCskRUPGSrcmJxT
i+K4eckFdXOAMvQP1jiv86W/fygsKjHIWj5U4L5rfJNBskaypDtUlYPqEppLvOnCQV7myRj3bTuk
cE3Leasd/CKQzlNB5YLmNUiX19Qdi/t8cuXJKX2cIGKv+YYVYnAX+onYQlibD7HRNsQl9Z6x+UMz
a71fiLiKhYAXNNWO/2747w0Gkn49Aa9JzjT8NkW+JaxE7xpk/jzLetpEqRP8wK1mPOBOk+yY07yE
uSApBhv8zKNcMrwp2Qyiaq7G1iYrRYj6Kpud4myalfNsu0WqrkRCMsS5TdMQqZJVbPA+nHcZrOx9
xVZySKLMuzGtVGwxUKReLavoQgGJzEuBXLop1XwrB/DvZYeBomTcjwlGJwbKAkxJEtNb2bXr4ujc
scf6LjZp3dRgWzawgaFEoWanWaYvSQr+EqFZrJAWLwzE7UutrupZ3tWlXPaUaCnbCwp6vLMZFWBJ
/cFFM7W1VSyuCwLQL/mA/GzEpmSdjOn4uJggpXip2uVz6wwQHPpyDjCvjGEQfpqg7HEkdT0UUqB2
UrwF/ETj4Dj5gCOeZ/dMjzfcUG0/kmdgrTrpiOIY+HOZHDEhJc1lXv5DTEEfb8wOe8J1nPl4DK88
Ku4zs+LuW1A6SnAaU9O3ZprXaLtT7jipI+x/2YTTVako5QMQ1JUB+L2mnTYPdN9ssaHbfWJ8ify3
JmGu8zDJWFeRQIO1jPrD1BVfdD4Uuzbrs/0wUl2ZsE9J9u5pKNLaHx77rHwOWvpHDEDEUziVTrZp
9eJLsDy7qGBQcZrnxUzQS437luHD0eLguCucha5fpGx6WAuXxx5V+ovCpePFZURMvQ9BDp4N36fT
h+3Cag4vWppMOyaafr+su081LiKflLKIgVfsRv3S29W4IK9T/AimtTuXCjVmOQ0wfJPq2HYw7Qmq
dgi/zIK7ymmHR9PC+gWubfPidTBGcPnSZ2HRPW9AYTkB+sbqcBwFUJKyFNfIGgPeYJfdpI/rcOOE
PZ1R7Lp9sG68mXekQwpurZTFHxLdLr++kr3Cal7SHKg3vcydD3XKmSiFBJWDxRGtVLQcoSkxzjtP
BwBAlS0/TzoIL9YEzIJfbnRhZNCeMh3UF5/EuX3LAbqvTeKsmrAeH+E30N5PJIaGCwKE57S4rgrw
oSCjTQ6nev6BOhO+ZBYyyCr86nZUgfjSDz3ttuklODlCoGZsuQTf8kNrQjvuXj+1chfPizBrWBhN
uXwHzoRD3/KqqmV/N4ti2qDyFs+eVMNOtVXur3JzsrdwwkBGluY1Y0JTb1LlyjuzbvlmmpxS5PUs
FnXCBAesh/wnBwnSUvSC6zhoRgFWubsy0GdmGfpKjaBrr8vQXtzfWd7SPKgBEYCbgHg4nZZ3r4hP
7bB8iLYnRd0COZH4ix/L2sqItqOgKkPoMUPsewwbgAeMxOAxuJLOFsBxYXouIsQs1LtCAAhNafqD
rAR9NfO6EYFMHjohN8xpYBGDXplCFfdSuApfaeRc9CmUZEODxlMuIaxp3fMVJxNW52rmjkyoNYA4
M69gA/3+wY7xYwLaMTFnGRBM424LnAFwN21rUorWiaq8G7vwF4s300S94o8dHh7Q0djDCvl5xnaY
sUM/ya9JDuKCL4j+WONJuYrttjwaC7iC7QnbGh09CtIFqVmkxKuQUgNfhznjJ1U2YI+c2eIci8u/
4jevh6QqoGvUC4kQ4tt305yXcjkw+PrKimJJdmax+7k0sR7YCWaRx7qx4nvTKuuLaOxiI2FLXZCD
y8+NBYaGTBhMbVhq5aly0pvRpdNChdezuRtQZ5oyap5VQrHTmjK6TAH7LNFHPMLUw8rNrB2+kKIg
YaGjfdp2PuU5PvXRZVnPsl224S5uOvzFShDJKAuoeQk0wruql/qcLRKVdEG9qUuWU4AG7dkKWRLu
PHTfBolgMbXi5CbAqIshzLJ+CiQDtDqAkT63Ey/o12t5G0YgpElRF/cVNvu7xb5l4wd4nryeDVYP
BAwPjOw5tnxwp8Utn7DumyAxsBaPpii8yIgyROrCfsAnbFwvCbyoS6iEXdrhdern1oPwHSjfA19k
BEB81KVZX2ZUJBfPpohlztxsU8rDp66bWrFr54bifCJ/xsZf41FPlMmiAJ8zmxKFCYl1+5h97HPT
hYxs/RI5a8y2/woJjj2gZWjDwU0ItkTVSfnZsZsQf2dgIrMYxO1koyhOepqdaiF79o4DCtqUvBQa
iu4zvtEA1BOYsZPFtAo9hbOzjP8YkYsthz2L53WbVQFPA+QIPyzSKT/R1Ws8Vuxq6SewBoNi5uD2
BGjzUQRU7QYe+hojlJGHabK9pSPvUYF1xyfTHwU9nsNaM8z4Xk3gZXapquxYu548TaIERFy2Sjgo
9rYtnOJmDu2Cr5KEsjHB5siREedDCmTCO9mCTtc9ulhIjNaDI4Phe7B4PPV8dJyICl7cLKIJQWUr
vnRVS8khu5lc0ZqXDM5heoNB1zPMJ57aK7UAp35elbHgGfSlSTc0TvIzVUnurkhHx6UGKUZE3TJ4
GcovYstWE+L7x6aJqSD1qDfjwBeuw2K+Kmwg9dffvr6Yuso5Ygy8cb56pGfd48nrHuu5V7fKNoiU
JtEQG4CGFzqjqkwCj01m9FjZrghmhoheNl8Jf6YjmwK9U13xY3DnxseRgAb2FSgOsFxxbTrTaakC
NJH3BA3Y87AHSOCOJ4zt8ukwhO4T/grpZl4mMT2AynbwkKWuCrwrTn3cNz+ZNv8/qvzDqBLOjwvr
6zeSzpes/v7rnPKvf/HXnNInvnihpjLcwfIRSTGjwH/PKa1/MSGEAO9BKPoZf/5vOWfwL+ZVAZ4L
EWyLv80pXRytPfjzTCihYxNaFPyTOeUb/hRTWOjaDCkpUZY8orcCRR05rgP3BlPomMyxraevwvzm
l6dx+7MV+1Vj8P4SFMaQjnEE4SND1/p7ixtPw+L3wRE0xs6qmEPK4BqpBo/0f5/5/+Eqy6f4hTvX
xpFSXroMi+rnznhu1Pf+TyPWP93Im/Y3yBoXNyYuMcx3gXmnM9hXX35/FzD9lp/yaz8bQqRcBBIM
VwPXescx7SA6EZgO69Yz6vZrg6PvtAVMZFq3jMK8uCjvHbNCEF8yPXSoeNlEHLX1MbHZazVO+0y0
7aON9M1a48yQb9o+uLO9akR6NKrpErV+huFLa26cXo07a4zjD5lpY6gRVEP+oBd3NGC5/EzBg2Ni
I56rUGxAi7pt2VjjgcH2mrCZlHYGy+FNQXLgVSkE6alyaFZ+hjLNb4nWTM0yOJvkRz0ZVcCWmXo6
vTKl4SPJL8nGMTkEUsMbz31SDWpVLAghIUbDZYiq+WPW89tUpPY6D+RX364C7GMrZxsactx0wUzk
sd1d3MLuP6pau3cT4dt7VHDltnHaHOcKk8NmsNxdV0C7CZSwrkJMm7ZETypEO2q8d4KeH4LG/xLM
ud42nE8aunpnXcUxUcxNjkdQ0gzpXZyP09eor/TdSAWAfU+M6DEYyXpCvPp9QpP7ORWYc28qQOKP
PgYlzmaare9tu5SqXuf2PwwGLOjX8rJ/jOwsTHfK7927cTT5QcsDZgpy1Wga0hVWm2Lta8/fVCLu
L6WPdRXpLqRcxMwgxJrPV+DCRcczlLlxnSfu956wVhx4++FbPquP7mx/j+rIe1K2l6xp1rPPEK/y
o0n7hg9BKq19PbnfF5MTKG4TAEeOzmGFCIgvwaO1fBxMfl6l+By5CopTFXndY2ZoJipKBucqHFJM
FqYYaW5L3BVT9DvkVPkxoULcRK1odxOYx56AIuRzkMuTdRTreBsquHXrGQz85OHDeMAfhwvYs7+W
Mu/3UxUWQLf5+KFo5uFDL2L+chsRP1jAtLorExI7TDShJwA9wn+NZtiOaAJuwojHCWxKg161wt7Y
7J3XPVmy+THHeROWEfHZK4W0NV6IRNY9AUfJnU4y8wOyzUKBBgN+2DD19imhrnvLbeMvcQC3hFVi
xNf2FGEbSKMcDCvXqodVjnfbjWaQvdGJ9tH+Ju5Ji1ZepBHgV0PncPQj4d/GhmPsqdCd28Cqksvk
eo9xJbG8IA2HSBFvNNF7St8+yranrR5UqdYFkYxfegWpMBJT068cYzD2DUO/H25ehD9wLOvXHdLB
c4tS50sKXLcF/gK4oPUxt0bXR1j8RcvziM2CmJpZfSux38zX3ajKLbMqkzbA0ocKccOlTBL3ATuY
mTzG0Bq5mGftQ1oTtETu9Dm045FwJS+9Myt6PTDF0t+4g8KpBQk/3nvIFb5aRdefZDVU14OjppfW
ceqrekiiG+KXnAd8XbAJ7Tpcg5S0vPMrC9gZ6UkT0Ya38MrqF5160x0JlpRPedpfq076F0tRCXYy
8s6FwFjHkt64Frr3PwiCgTY9ft8HTFPCcQ1zlQtAKWPzKu24v2tnM6A9M+MiQCvvextAs4YUt8n8
AekTeiYzmvSDbMf8m0dPeLBGNqHCqLo9SwM/WnwUdkKLbt83U1JtOpF1G04V4m1MVxJR7JNClDYy
fZhRICWrZCS7hpcm9Td5FBB/hZ/ZiU+bPNhWM580SBbZlPi2lR7ckDVkEjMntSWPjqCZ3o4UGB9G
QBIdvS7C9gZ7mK0wlzS5tMgqbsBhTWD8hnNRZPZbU7ft8adRUCrpkQlVMbYQ8KDFMb2M1mPc8xxU
MyuK/VDd1ozlv0yy79nGxgJc28XDkLnxumcXeM6yiInbGASHHhX798DET4c5snd+tcGZIF4SB4tv
9ktXNNYXQsfA5UvsWH50EabHulP48UIKPL3+dbumTSbEDKMoBbJHlRssxkaEVHQMlbcj1Fe9ZQ3P
PN0eiM9KFrPN5ZLYuWKWhbHWuB60jR2LUy5eaYDHnwLVdxvsTPirbusY24x0sKtXhyYbNOd+IVw/
5W7aPI5ZVe37aKj3mCzF22ymB88p6uk1caYz1eLf0gwvYLD9MQz8kADPIfc2YVzQH9LTsnm243WE
jyAGRKlnbFsryq78glQqy+iTaIUBqkK9HumFFArgRZzSiN6YSdYJrwXsXYLG74fF9nA+4KTABzYV
aHKU4f5kQZ/9/Gq+m7mL2dZrQocnwnofYKuAsYMYuGyG7xWzayByqx1G3MSk8SAyH5d+dH79NnRm
EjQCnK0GqPvfXk1+isWAqGp97xxbDUkbfkcyhQQV5e03wj3VaHvEfKJ4nCKi6+paggdK39h6bgtv
occsKnm1BFsOuy7C1NLIgU4miBFgEbjhNBEOmyk2YbdOq90Xq5LlthYscDKSitPMil7jy99vsQSt
v+ec4Yx2zO6hK/z5kYWU3Pqpkdz0+RB9qJdpre92mBu1ot6HreN/7ilI+9WQ2fGlBM3WP8187NiA
F9UX891smOP3sY6Nj1UgYky5eqKDQ8P/63sqehX/0FBit8p1pp3p4jcBKdZ4SPANuMVzALPI0l7g
cZU91UMX3kXNqHYGgYmfnEG7n8bWcD/lntDXnFT+LpWpsdGM+jbYRWELFzOZnpGZ3DdpxUAOP4et
UTjq+vWp9x5jP3r5EHzI3KHkbTj4uvyMKt9CEpA2axwBANpYiDvlNeY5wBZzW0eEQle6d7YCWAwH
MNPlJQ7QlgxYI93EoZUccXFGgP26llHTYNxuuCF1Reie5zBT1/BMkK+XAaNtl6i2FVY+xY1JD330
MQv8HMUk7vUxOCqYIYchwU58/TMZNEUHgciSeJrBCnCqtamxaUIntDhN4WJdaHXNpqCPwBD1TcC8
ccPMdcAEg6nfo4ldu7eq5ynfzoPudoEFAaWMdL4aiiC/cYqU2CoHPzN3qLCFm2ZCLoMJq7hWqBuJ
TKFZBaBx+0A2BjktcwUt27bgs61CMMItZ9N4jNCTYxPpdnia9gCG6zqom4eBcIHdwIZDDYTH5xl4
tL+ROMHhZMeMMmGuc6Un+Nzyf9g7jyXHlS3L/kvNUQbhUG1WE4ICJEPLzJzAIlJAAw4tvr4W8r3X
lsmgBe32uAd3cFWCABwuztl7bbDgWxJcFLQsaaE8NapKydTJqQOagkpO1gN2U0NKBxCcZULE4xK3
4fTI5SvZA5bSiuxF7RhOuUQiYrix9v6bby1ymMX02tX3yXVgYo1xaawUsWDgKfhtYkydhxnO7n2d
2vbBGgg6dtqp3hMeBf3KmHrY57lrgbppe+Ds5Lgb8z0qe755wCNUVwL+5kkoqNYg30T9VdfCiAn4
T+8Sg0iyVTlXgd9oidjFqjHvyRazdgMn/uWObhdvugfPKqLpHOuN18X5oz6mSPsdKLSzjJRda2Iq
oBA56d8mzDLoAIrq0egN8g/SWDkCQb3r5GSvSgFackiUn07V2ltNFF+MDrpplkzBFbdBc12lMUrj
o6m3jlMPBGyH+g64QQ+0LWiP8NxriP+Vam/YIYKLmE3C0KPpDnlK6aWNlX+3C+U7GLfbUW+MrT6i
r2DfVu1RC+krpIhPQxnNXu0ooc9steNB9J4GzxUHPxGbBKN8odmJST6BVrxC+ROsnSEMidSDIak6
LdhkU4pNZkvul5hBurodwlxmbKivMriWRRR6aR8SLB9nhHWURt/t5jmJvoVdb/rpqCHxmLqxx2I3
l49SWPpMbVytKM3r0TFKLHlXFKn8gj2lWLGq5wS/SfiqvW092hrk83Xm0C3qeqxp+AXSnciizlci
kmRpnVXiTjj1fEe7p35ElZRCT+hskK4U7dfWbFmb0a4DL6BLt8vcOdn2VcqRXM3iA7GyE8zEtnp3
6TwcNVehAZxmposFoAyNAepnN6bpsSne2d5rX0ltd641t2tVr9bN8r6vEvLH9bIb7gIMCPt2AhyY
YJ3Ytg6Uaz3PVcpGZCpCfKl5i2ui9d5FJKol4XueboXWJveF2ZbbjpSrr1bN/oomS6TfTI7bfiWN
1j5QrC1e0XOoAeimznhRlxXSwmACxdCJEHIU3TGKHXEd5U37SnCqSW23Gg6ZGfZH2Evpd/Rk1OUg
HpUkwrfBXW/L/Efe2KrXWxo+vyYp4f4QenuAeiGu6hZCIkAeFcNLXwjOuo3oNhOivWejsPMNyGYN
NCGRhTelMv1Me9v5ouP3gdM8OwiwaT/A30+8pM/BPywIIY9yGxDeThmpJ081M1mSJX4ikeFImre8
Xlbbw8SpAjmkgRwIZk7YyBn7e/6kZKBGi7ZahczyNDJVRAMuyrpUk6+1kRjr1ALVBwjYrkgrZWeM
QsLKn8oUUlY7Z/q+roHysp/PQV4TvphKp6NT2aBV9TkuWcrPqc2AgA+1udc6y3lplapYce50dpxi
BlqpcfAM4K7FwmRnd2wVkzd6c+VzUtGrkJ0c7Z1UMIys4gAy0K4vzcBcIQ3VOUy1xb0wtAHj04Kd
S2uMZiRIDsmh17uf4eCAZaW8czW6TnE02Nl+L6RqeSisiUtS0pu57JE+NYaS7Voo8h6gT+xGvRwo
t1eyvRG6E94kbIZWiciSZkOfpoLhbhE5QEfyge//R1uo5GiypqG9takTG0E7H9yy6e5SNAlrQV7U
C6pug4XL1jboGoP7BrTRu6FQK02a4Rug+8e5A9G/tUHprRUoersEPfOulYrh8alljwjbETGD/K8f
TDVrcnhOkNmjTt0CRepA/kWCUM9S7KLIsq/o/ExMLnVn76Pc5WyagFqBKoj4l5lwZRoKScrhaD9x
1GE9IXTiW5Db6lqG7qsYxXBUpabv+FP0dTVW7aOIBb1ip77ty3Z6D+eg3/ZLe5bnNiXXrjsPO4BG
PDGEzFh20bBTX+GhGIH9aveReIp7ouaTLuaDrV1yOAv2VFNkuTBGTDoCkX7HGeRloc3cjnK2DhWp
AXQlW2sj8Wm9lS4GngzWoY8KM7mxgOmgBFI4xeg1u1vCvyta6kOBJacJ2eEq9+jD2j2y9/w+iBXr
zkYZSZw1dict6o1fWlgUtBIHRANdHB4gBHW3hTlGV5mZmo9CQqsnnGIOlO5rUpB9jEpslzPdbnpp
kC/bjuo9ol3LzwaCYso2LXcTgaSPLTMuJXoST13UZbs6656wLyOUwghyMBZlUTvU3yK3sP0kjFix
2AgemEgVPzfc/oqtnH0YBBzuJqxS9r9l8atrE1r5WSvfDfJcvjZOi2RkFRIe8l7C7FKPmuyCo4Pa
eU21BPMCzcWnTlfGyVPw/rs3eK1C3SuLCoCNUZfS3FbFOHM0i2qIyVOdPRU58lj0we4uipeAJkpY
T5be/ET21q3Uma1KXRn1QZ2H73DH8oOZ6XQhTZNDUgUketYgogKw0RD3aL6Cc/LA929+sXPrJQeS
7omgDH12hdmacsf3Ro+B86pTALma9XUa6AaM1pvNEWRM5iuzVu/ZQyFgtykTKZ2jfRduNhxFaaIY
rgwKKWmBmS3Q/B4N56/IMsw7U1X0+2Z0f+E0VV5CPr1nXbfraG02ZQUTrh4XVY1mr5TCLHcqFq2N
HlfF2moXOSg5Mxeypz5WQTFWY+eFowK3Qj91vVskJxe94gDeENTveoViXCxLxmS14zyeX3C7fqjs
OsvVXGgOeLytD24dezRH9kk2AI4S9a9K9M0qzuFWZKG8RNw5dykSBG3XQZpJVOKJT0dtLEn5UePG
Iid8GhPBkpH02rXa9ukFbzSGqpNKsg6j4LdbB9XTB22ZlpoqpjYuhRGhu0qzNvWtOmHLyeBdVfS3
d2XP4Pq8gn3u/nRtYUQ6wsSVfVIkN2OAgUoZNz5IGBpsxAusrJqSHWdSceH+Ts1IDm+ND5oWhr2Y
2E8tTymT/yylUvv5FEG/ygIlYXJzEkSDVDQzyh93ctKoIGZzdN0hw7lw/aVx8XelfgFBGPRvLGfp
0Zw0NqZQSCA4KM+cXKEAX3CDNF2fP3+epwLB5SZR3CEnXdxktAX+7muMGstF6+q137aUbu0hYhcR
2kZwk+nq7M+TPq76zh03Zc0m+fNLnxs/cC5MHQgO8YFLF+zPloprilELdaNeiiTTRhomLspkKQQD
48kqRJzswCYMO5vPL3vu0zegZYCU4HYJdP37skaDVtSOuaxdJdlBy/tnC4i4H1qMWtdm/H5+uXMD
1mCOUYVYgCenqBMs06qGLoPLNa35VOnVjsM/8eE4di/MMtrywE4HDKZEXXACPwOTcOf53+8Smefw
Hfs+Y3MKuh8jOI+V0mQaEVggzC1nVt+QelNMGijFf3675wYtlAmAMsJANfnho7GNFku5WvuGHYp7
oI1U80Om2M+vcu6h8gqX9hUwBASjf79DQcxYJ3Kmnt+zQJ8EtCLcaVxpIpEX3t+5GxIIKB0YiSBS
oNv+NUpToKb9hPcDRFOFh2Mov1lO+e3z27l0jZPbwdmvI15njGh6ez1b9U44+SVV8rnB8RuiAnFK
mJDE/r4P102codbb2pfsXa+xmusHvSxolPVD/CVSmGGgzqu3IUr5Nanc6p5Mxksz2sdPDwOQSQuF
78+ldHEyowlTkghRupUfamib2rK1PGxq1VWmJMDcpVus/+lz5Xq242KRNcGLnX571aKJXWwifl6M
bFCs6d6ONPvCVuLjWDTooZsEM1vAND7Ivd1Qa+c6zSosUCGoCFlC+ZT9lQ369MJQPHMlbmKRIQPz
MsB3nLzCJo7naXJKn6kNEL3SHI3JfpJ18vL5YzvzmmAK66rGu2LmEsvE/Uev25J5arjQNNDKqZs6
e1McWIUpFrQqOHx+Jf3jGosj+o9LnWxXqFFZSxgX6W/o2daiEOGi7mtxxbsQHzF0zM+TyX7MpP+B
ZUxQ3VdrMOMWR9YNFlCMRXR/d3pDGS2vDQrguYDhbyJiPrTGSHYQDt7rIOMcKKoCN/+SMcG5qt1k
epu0B7vPxpuh7KhgY6nABUvFER5xPF+4UXGqxf69gtPXU/kAABmdLnZZNiuGCz6GVMWofXXzQr3R
eucBaGP8lmNrPXSLYwVG/tcaOvDWTlFOpaO1t4h6i006s1olU/JhnvOAg1FrRSQ35Q94Ta7ngMJS
XqYVyrmBemNs2CQGJgbRGkMJdr/X7QOIyM4bRSl8ettollpiF7lOsqaEZ1+lAi1DkrqBNzJfr91w
QOUUjmvB6uPytHSFcyO+2nd7YfV/PgLOjDXdRYeAggVgo26fjLUg7yt2HxPPJVGaq15zjT1vffTD
pCb3aAyMwf/8gh83PPjyEfIDOceej9n878FNzBSIYvTsvuu0oMNjLA9VWLdXliHbXeCE7VVE6fVJ
EER5gcV35vNlNwdQgCBT6Denn28dTr0SdVZBIOQ0femtQftW0e95Arae/PzHN4nAg9mIWgd/nW4d
6Yty3py6ws/7mq4IGV0ws+GNrEkPq/dWk8aO19Bgn1aDTtH+84ufuU/2VYZFL1zwkE+JXYDEibsu
i8JHsBnvqqF4CsclHDOBxP5PrwT+nO/JRmFkQ2M4mRCpATUhWaCZD5LhdZoQaurO2PEVGcY/HqZs
NxBMIYzi9PEhAlg2ZdnhWczQFeBUmC0Kr0ZyOwymBXnG+vHPbwvhIvsbgaHePF22wjiTEOsrbsvM
DV+RU1HSQ6SnA/MsvRRS/vEDBD/G1gZZEDgL/dSthIxXgxGec2eKeIoM5ZXEwR/JaDyFg3VhD7J8
y3/vT7kUx1KLW2PO/8Afgwo2FQpCDGwpG4NaqVua2crOeoBNS0Bbpl/ajZ6/IuxGZGzLR3e6vCCK
dMiYTf1K6w+pK9/gMj0ZNa7PDpnsKur0CzTFj2MfouHiuFl2HVzxZESawAcIVLVTX+m6w5T1vhDp
bWypFy7zccO4XIajIcA+dh+n+I/eUcc45o/2e0VfMn4JQZAjK+Ln4/DjVMlVYDJpzMzI10+JZISe
jUWSaKlfG1S0qPQQE9L9sgvrHkcZDXVn9ozpErH0AxgMQN3vicMG4Qt15TRtO8hnQp0iigmuOVEF
BzzCWidRyo4uXfq5oIndTOCcV2QgpniBZ1fS9lLtXTtW4T6jj7zFXvE0T2b1QLYKgdESy+/vbUG1
5Eohi7OeXZ3cbkIezQtz/NkXQ5Y7I468DJCTf68uSBKijM5G5lOdLjbJ5CYHZaTO+fmLOTvK0FVS
UnL1hUDz91VyLA1WEZaZj6g5gyre+yrQD8duL+1aznywOPHY2zIPYTw6OTOYmI8KWRVMRKM0ELIE
0X601HH7+d2cm4GgvVCGAwlHsePDM1P1MeyUFPEQHt/eZpki05GogCZ7h3v5z3fRnBmRibJkEDEC
Rufvh0ecMcCmiE90SoMfy7OriUnI6+D187s69/E4fO02klwOBqfDGOV1oc0lH08Wm85duni+tcD8
QbOl3Nah6XwfMpnsqRZe4leem/NQxBLGwuL78dBD6VSNDHyHfhjqt22hEIoVbmXyIpP5kel69/lt
nhvwHHt0BjvH/g9FMhzRSEhJo/UxAaY7ODX2/aATtPn5VU4ZrmKZFHiIts5yhBPz9MDvdvrYYX5O
facb1Jc4UsutguJ4FRDzktGbs4fnBI40/py2v62mIr0xM9vYRQ6azplcQhrLiVxrFSQIIrfQY3RY
VS7sRrSzT97WjOXLNABan3wuddCoJoxAVptR0CZoqzetdUsPVVmzj23ntRupTtgyoolRGPFLOvTN
HvTKN8BihEktgZoA6/dUkdyVNSkkJUTcx+cP8sy3Rk+bLShcdoqLpwtiBrs+iUe227jGfshZa7eq
REwZZOhXprfPr3XmcWi/NcaE4VAgPt3G6ASKQ9xq2doH2g+VgsM6N9W3ZsoK33aLZEOpvL2wwzjz
0WkaHTt2NKxYH7bYfZ1NYx2W3F5ifiEoiYB1VDv0Mep5ZUByea7qoVqjxuj9f36vmkYVk4oUG8TT
mZJQGuSGTlP6nNVuiG2sqUpn91TjQ6z/4cvkmJewxufeJFs2ygA6eG+msr+nMb4Vcj1FVfoKAFlv
0npUCYXR3g/kWPu5xUH68zs8s+Zwg+yhsMFSr/39hf5RFMiDGqduyaMdSaXYZALXpFqV1dpAEfv/
cingW3gC2TBCjfr71qQNsT8vOKJpblncmVlFgIjdWscYlueF6evcGIX1xfAUTCsfyt89krhipjLg
N3n3RFD7T9OsnjJMV6s4xCRJTvE/PhwxgWG60GHK0j45/QC1kV6b3syFP0N7ggswPNRdDSnCsi5c
6MzETEkdSp1B5Rkbx/I+/3hfciaAUQ04Amah+QpceOfM1dOFIWHwZ5xs6P+6xjJG/7iGqyQpQVNc
A0G/thJxLA+N2ZgPemcFZPIOWNxCFdY2HrY1GJvwuRxqG7EQvdrOqVOKfx1qyCKm04vNcqMARN9A
z8j82GjrwyxEdK+7IWkgE6F7gVSLXd4gzuJ0O3nIYIN9ZGKDndUR7qZWo9VNaN8/zG6O2KrQcLeV
eVPvQMoFLgeoMbxNMpXdYbnk/aZxfRuNdrTT6mbaZyYSzd6I8uteqXsf2NFTXKaNxxNeaFnUTVew
T6SPOBHu2gCLI+giE7FwusSsGEtOUNJtP3+858YmqzjWQjqH9ClOdnkEEsGDsxibyITfqrF9cyJ5
KwxlC3CVnNTh3w6s7+P/CX+Wd/96b58aaSBDs+dms0f5nobQyfXMaCoqI5wKv62ipeZ0A+J2P7TF
hc3rx5Ifl6FrSOGPGsEH4DwZ8pFRj24B4C29lzKu0Qw63yvI0GUINE/xOlP/FtbFhSOTcf66VGl5
ohyuTzdkrsyrXA4mNZFymr9Eo4pLqBbKPUYXNdugmeGMU5k5EdNpX62zApEgOeVM5JXe701U/mYy
KHtD7ZSt1orCCxCGMuDkjn4nHWw3eTc1qE7DiBQQ5ku4dlv4s3Fvz+tQCx71lGhmZzarFWGWYIDa
mcTFhN+Dg1D+xPOh3SVONu9IjKq2OLr45/mMkblpk41NHPVLBSXqwqs4N6cvqHPbpQ3HC1ke2R/f
b6w2Zl6kfeGr7dtEp3A1Deou1dr+woR+bi764zqnG6Ne9jl5CUPhO2amejjkOy+Pos3nn8u5BdEC
WENfgX6b5ZysGmqlQ4ASdeHTdHK8CQoEh/HXMo3Q1DfTBdPZ2YtRr+TM4uJuOz1EWDWTUZHxrSiR
lXMSnXe9kFsUoGip2/jC4zs3EViU/VktsOx92Pxm02RYCSoqvwa9qTc2Pv5gei2z+mcbo1mIrAtP
Ujs3LpaeNwdYJAT2aZ9mboDCOYJ9WjJmBMTPunZw5nqAfbVEPBlK5AtZEeIrXeMhVqFJTyGmhrCM
i2sndNItvKnpGUsvXxRGZDFfeB5nfx4TImUk6re0r/8etrDBQdxFbHOGSv403PAl0vvHzEBH8vmI
OnsdYi0XLg0wtNNScdMr5Eqix/M5iUqqOe1bMSlwSrr6wkJ6bttKcQrRBoE08BtOvkODcB2T5Mjc
b/GMRA0S16G4r8k8SBztNiurpzxzLxQqzg3gPy55umFNZpGh0VNzXxnGXdiVP8EUIW63DnXZXzhz
GOfGLydSmmRsHzkLn5yL2sERch7tnGlGn761kfwFGMPyeogTHuXb0Fsin72cGXkTV4vXQNEWZWaN
6M8FiiAoqrwGlUPOuo5jAVcbPqOorR/JJCzXDqgtLw8aZzvag/PimMyaK6toEEwpzQhgbCltlvov
ddCxswCAGaX6LSm7G6Q4cI/Y8sVOP6zyyYg3XT7pjxLRNYu9bl4YTeeegrs4dSlxMG5PG7CwQJum
wJ/gz3ImlGvWVq0qXk1pHqmZvrbxxVSec694cWYhlLEptp4+dploIUR5PpMYpB+6uA6SwO/AaQMs
ZLBqFk365x/Mb+3EyYYQxQwpsTqfC8fMkzcdKlNGlzTLfSufXS8aOgA7EaiNwpjMY1Rm2YvUc4K/
BMrJ33YBJyJdO+/mdtMi6dspw4By/fMfdea5s9lYLNAEWnGcODkoudbkEG1vZH7qhmIT1ZO1YNVn
f0pKGK7A/310ke+fX/MDeol6BaoEqj7LrA1+S/97igpHc5ZBzxfdzAFSVoBkWwSpREgGC4GfNJ4V
IwXlpJlt3LCOvImeDM4Loa0//yHGmTls8YUjxyDQhEbbyQ9RkUZYeRvn+JYTg9bI4muIDdLM0VYX
5pEnY++hjphHLFYNwEeKyJqS00clX6m/G4xBJVkuUL9EhDkCgJ/VL2yLi100MKRwTEEJGV1zhyT/
54QYmym73wgriTZohQXkj6IFU1/ZG2LtltAEslNT4zE1ivGWzxYT2sSH8Bo5nXvIVPur2k3phYP5
ufunA4YH3V469KeFI8ptSda0BvefpeNjhCzNH60xfo01Jdp+/qzPXQrhNVoD3OgsGycbEJpOVZUv
y5JbGtFaVs7i5htlenCjLHz9/Fq/39vpl7ZUfw1OryyDp8f/QrEyWEkxhwPoD+CBaBhj9pqFtgsk
QIfCzrSjVqrBXTvqw42uK+E9PCqi6I1M7iAf1//aSv5/fMMFfMPSo+Ob+r8ogY+k+bgofjZlS/Hs
Z9HG7bT/8T//9e//6z+R3PDkHVrD6DXJ/KLmwUz+b4SDa/83VTraIA41LY5mFtf6D8PB/W9qIwZq
kGXDq5s2E9t/IrkNAPUuhedFcWqizfxnkdzoR5mu/hhtiHVsRpnN9pMfSJPwZF434B/lnHnUY6Eq
ZVR1+MMsZQ0IK0D1oo1yk4J5KFeT0ePPHjnHowSWrYFAOQN5lc9xQaLx1FzDRhFuiS8nmV/HORPi
RXPpaa6HRnsHeRY+5yOwpji0zNce7tY1mvD2bmauCbZxmVBDK9ErXIcD/xLbxujKnZJE9KfapDgi
uJn9fMTMXbfGuzKATj2qIKGBG1t6e9UnsHWfjTTo7KsGzxq4tswaOuBOubFY25eYcL0ZUe2X6gok
4naeIGLOaTOtjVo1vMg2uq+UFYdoXHVA2K9TIwY/VNWUBbYp7/aRVTW3PEMvypSZPYiftWhCfUvS
MrajOCHIUzDH/mBfUz1aotP3jd1GO31McFG70wbf8wKRr2J6IL2u7xI9hpZgpHdWQla2z39iXAM0
DXKY2fB5Wop99aoWiK5bTXkbU8ADjprkw55cEiJJ4PpukFa4o9cDq1kTiVmZm5lAswdNzczr3iX5
WGs7W9t3rluRLze7wcucO/ajtM3gqW4n3dnXQWso66SRZgZ5SZABgoko+dIPdUS1Rre9lNM2z0D2
qwpV/cFyy+zYSptn2eUoSXWLvClEiNNwBEcWOp4Symhjx9b8UBWhiNVdgFXXTzUgwm3NDkhvBxbm
YS7WtjP1Ecr0Ktk6UxD4osz1L3I2gKnNjTI/uZmdiVUbDnbsC0V1shcKsF3xHC56XnXTkeYyKhuE
6m7T7PQumdRmDyGqQCGUZGasvYUNfBveHC40k9P/Jm+Ep8P7usF7OmxGNcDJ5RbanpRUPCSBtXEJ
FvfStBwSLzaB44qyyqE5uS2rats4q0Xig9/C1GFI479AYAPGu1Dsp3QEomvq+7Crr83FIzcP8wrc
x42o5opyB1auEeKGnRbbggykZ0WJ7kfKJ6uay2zDeYTb0E9fNXXAqm3HwTbop0dyWxvM/RyjgbAm
V1WuqHtcaem2DSr94LLyrtJGazaNwgE4F2OMfTIrt4NTgsfNpnmvYp3kBWX6M8bjb0XrAKfWQnuF
T17xBKaGbVmgxDpQOEj25P+81+TWHGpgEUeEdd16nnPUYUAecS57jZDdVsyS56NAvs6VwgsrxVVW
EnYnRsropzlXX+yRfG+XnFuKKiroLlFDC6ZHAIeym8Ir/B0c2skd2AGfe2xjBbtyGWurXjcDT9SJ
dsevT46JOSk1Edet3CMT734Cg5rWDpaprc3H5mO4XKe2NPANzuQ4VNW+GMzHysgeQD1czVpAAlKn
LmyIp9jCJ6U27sEOh4fGhS415/raUadNCDgYC1HkOb14bqpq50zjdYJpAxhkN25rmWE7D2Z2TIF4
sQwKQBhmmrWWZz8zAc1NLwZM+xj0HmOFQzG2Oc9tMczA+WQSjJ1rsdi4kxxhLjsKbUWhQdxjECdG
eawLz3b7gbEl2aPzPiz0bXnjKZHb+U6dfZ9t1npg1+4BoyfKsRp1Okqp5CZy2wRyE7sPvgrtPoyq
+x5DlOJwU3NZ3IyOSN6yZTZLu8CWKydplKOUuniI9co6lLKNPF4Y4Tkc7b/iKv4CRQWAtT7+itpc
80O7QeEYVxnWu6UES0T2oZtiY9Mwrd+3WAVXIIHdfZrYD4FV3w99q2KbtZ1jmSiD7WHebl+ZV7q1
3ttBv5JGm9wkOo70qk3bncqL2qpl1ZGdbEYPxji61/WoPsy10uJ+xxAZ6gBb3O52GvMtfhlwBIm0
EY80Dw36eJ7QQmBVky20ZoOfV4q3SMSQPSNWhwp5W6qhhkrap6xIra2ez8HjkA7XUqlqb8SF+Gwr
ybMJr3SVKf1bM7tfrBBkeGdajONOUgjOgJbrw5YGwb60kp2rJwFPsRI3uhZWu8GpvxeYuDZmPTfL
afdJogVhAKecO/Mo649mNag3kWY8dK68yproxUqxgerwY1VqJitm2o2luN+EOxDyLUwvXeZSqTh3
TmPsmjgZH0ZeHTb/nqYP06jzLQ1C7UuGHnxdGzafmiLIRrP7a3vqN3g8DyjR2q3ZV/qxhky/qnoJ
KoKuY+SlU+bssrGb91HZ+py/Dn0cpDuAZrEXuvQfY7DjLGaZNweuvXIGaJH4eDvxHT9xu3AHFedm
mlVxH+ULc8+uq2ug3oo3DT2kicSM3hGlCG/Qu6sxrlgThuxZE71fYH53+5mFNXFdzO/tI1ycmyq2
8+/9WCDMm74kdppteu6HiPoy9Tjhxsd+gi5a59pWgNbVvRAaw82IDxdcalDJdUfe19GMzXA7Kca0
arrQ+BqUnQRnpOGoVYgBlxsnZWbqc6O4C5W+wf5cR3DyWNck8SDYc3Bt0wWT26KT3ZUOvtKLdZ2Y
rE6Fbm0oz5EyLMszTNzScleKY94MKrVZpciKWzWUPaLJKRNhzMEm6R6KRHH2bpPOh7E3nsWoyne6
CxiQgxw4zBaKBd5xI9NoNwlRAhhlndU3fet+z5X+Tovs2GvF0D40ZnE3FIpCVBm+uQkrXMoRpqmN
eoszqzyQpPDqNBRwxhhihqK1GyIy+7UO9vYb06vwB20K3pJZqzcDhaY9wlh9k5R9tLMg5q0cfMVe
ngputum/uiFVzEJ1lGv8eumLJLtiRRnG+WXRgV93BMavzMjI3krHnh7tQbFWaed8NVJTesSg2C+Q
/eK1ElgqvJIoeYIBqq7GgZhO1+ZYaRhjuR7F8hHxwpIVBHv4gySt813z80KysjZ58kPW6fukKvaD
6xb9q9H0+Gq76AbWnrmeKByBkJIaDNuYriTxa7VYSbXOjs08lzAZO8EeoQivNT3z2zRIPVjC8Os6
t3xwwK/iSXSi7h6jouPPtlW9KrPr44MZn/qGgzp0Djf2XND0V4Sl/KhS5zuzc7atYFavgfx0z3Gi
Ha3CcHfSrae1OSjxJpAWCwRlrTW1BiCPuF4KTykT/aaApughPKquEq3B8t0201UuBtcfSm0EBF99
z0K0fRB6Yu1Oyl57ZIJsxo3RGTBSrHaIsp0owmYrcpGyeDVK8bWCunYM4ThtM/aCL+pQGxOw2MzB
5yEmA1aKob0T3We945uG2DEvmJEgqgALZmwYOp65jq4KkIqzZH/0B7ubFXiU6row9NuAg4rBd1vU
IMBA7q5zdh5eRDJSGFFq00DJHutusLdp3oeP2MXbWrtmo+Xl0Gprd95b+vCDwGRr12iYyoULo4B0
5g1oJGsfFPis59F0VyyUO97cwUwEcAJy09ZZWSarUXTf+la0no5iFad9YGBoLoNVHVSsgWlJLFIB
VTKQ7Uo6WuYbLbLBqE76QwHKLKiNmyRKjOdY4KPIpOUc4ygvj0kL7DC13cdpjrZZj0mX+obYqdp7
l0VsmhKIm0kePJNxmK+ySl8HijDWIFzpXJr1ysFjcqitqdjYFfXEgrGXEySwohqgeaVSSC8W/doB
YcWUAoMSZ0wP7xnv4pxG3wYXfTGb/C28MgVeg3weS6IKkLVKoMH5EcH5tEa/kuPlZXuYtQp0gdCW
rItZuS9L8eCiDNmBy/+eFd1zKSeyeCxgTzlnFb01AT0OJNnVsl1LMWHqlWZ9rdTg1+pZ0V9wr2DV
zfL8eWzxJeP/ZLmbsP4kGsZ9o0TdD5YGhmdSYqyGjpZXctySLeN6cRnEP9JaWwNNAppCztVmzKzV
pNIGtUYneLa17KqKOnFTC7f1uqr4xQYYimfUbLRkLr1ISXVeaX87wp+n/Njlz7VI8MuKLtxWonA3
gp4NG28Hs5eSZNfkAy19qDTfuqpZ3VhO8K42Nd001PC7aEjH+2qyla3bWJpHtZGdjybdW1UmN8U4
dTe6Wnp5CVpgbuoloU+dbnSCZBTEbWhsSsOz+564d9cerhzD/lFy5iBQ46vuzG+htHa21nRXHHUn
Hka6HbJ5Hzhpv5kVZZdFvxSnQsVlNeqV1iTSr9L6Drk9mSURUyTQJA96qrqVkiNur9fGzmj7nV6a
GtmIyRFvGItooh7U1HkGpUkJMJ7fRrv7HnThe1mmjJ/SuO/aa7sMnst+Bl8zFuE3RYHl3QGJhVY6
e6FhX82u88WR5bp23XKXskCuAOKQ0wQDFv+sql0JIe8TGume0iSq13bgSOCchepNGpQDWzTlrsNv
5KzSfJxZFpKA22U1qAi6l9GWTmCzrxnB36Y6+mmkA2MkGKZVZOhNvRoEoTDQ9vKvWZnQiI5jLUds
pdPlGUsjY5NX1vZaj+oCl7DeolAdKwQ4VrpLYiWsPanDMffKtJVf9UGLvZGoTQ46snoeOifbA1To
9+ys070L1GUn3EJs5TSHx0HtrC1G06epRjhBm+DWdbrkrogV7ZcZN91xjmLrQOpN7evZlB46cla2
oMbqJ1FMtAlq/Y1zfHKdFoJDfqjeznPYe33zv+yd6W4US5r3b6VvIFFG7iGN5kPt5SoXLlMYfL6k
DIbct8g9r/79ZRnmYOiBtzXzZaRWSzQccOVSEU88y38pgqM5uOayFYZ9y9gYO5QJtIRZIJEfIzyw
6VxL2zTSRbkYvXffzPNtl5vWKhgwr8mg0iMW0sykbPyZchMGlQVQ1iljc22Eqf/WEY1D83H8hPmQ
XGSGi3BtyhsjsUXLjBkblNk96AMwLn13EllBalGHLuex/AtTPkQg6S+v4izsFlpp56RCalr1CR9f
yx7NOQotyPYs1wy3GAOBeBp+Sxx7402IadKe3HHvZnm8TNOs28zNyzURHeGIzM7XKfr4MaACCirv
vo01a0s5TNfFHOLHLpHIAPiWntxyXHMS9VQMp7GWB2Yr3qIE+bEyULJDpCdbahisLgphVAd3rHUk
2NNoVyeoZiiFGg5qW/qhSarmpi7Mr9WEQ5RMEeiivjCm6CSI7muE7rK7WPE1FrOQg0xwd0vTfqn1
mlg4RdSsksrTDr0V30UGEmBJkd0GjvtQeLLekmNXTCNZ/vUwbHKhb6H9dHDybeoZcA2zqQof5bXG
IoqaL1NRnvHCvR1xi12o0cdP1VzTaZhlV8x8mSGovOibkMdDstkx66UeDkRlW/d3zDBgUiSlTeIy
3vTs1GU7D1P0tiFGAkIBbdx96tz4E04VQPmqu6Ephn1Uj8aKMvJAiH5gMJBvkLpbU26xkvGUXTZd
3SP4Eekn+AXG1ht6WikTB6/VIAdWivsx1vZe3K6nzkmWVYVrE8XOlH+oLI3WSd/33gaRwQux895A
OJAn6pp1chUt8vploCgJG02nQYxGN12BlfCj/iYEWYwuRf4pbwp5jgONL9KzYWxU4coZzOm9J6w7
8NW4iyE2sTJrfQNi2kUuTcUMNQosKxwk3HFBdONL5odfPFGd6sk4JJ7zZAoDdcSnRmRI7Xhf1SwF
rXvRuAYWi2JgJldVnC9FXMarqeq+oqqTLFMt+SustHBdWRjN1qW2TAz0WtLJo18yoZi5ynP6AaGY
SF1inzFefKdCAvSybpUzLEv0T94iYW3caOT15WIIgIn3HYV5V42Kf8RJXnYJjjZ6Wa3zesjVKmzc
RV85hxJvLYVYO0KnOAUPSdpu6OQEsBJahEwm4Vac0GPVHhn2Q9DEBksumLqofZRW2O0S1ZpFUQtl
o9iH2peHKOTkNBfNcrJ6k3k14s1KS3q1NDF0RsOUOmEkfBhttIktKSpjgXo+zjQlfQeE7/Vjy4jh
U52gkdng0ChruhaLayP6f7tnv/1SzKap9X/MH/yZ5II4Fzb/+fqP9cufQRrNHfBXf1hf297n9osa
77/UiGn953+8YJLmf/n/+5ffmud/6sbPc57fdeNP7Zfu6R+7p6yssfX78qon//Kz3+1f9TcOcMdr
N95g0vNdUtl4Y9tQq5iqkh7Mjfm/+/H2G4hBYDGlawqAE6b4ux9vvEHakX9Ok/9KpviXvF/nOdIP
zfgXTWXQijN6nfHuz9gTdvwQcChMuyQnvpkTWDvDCf4wyv1lmDULN8PjhlXFc/6C0mqKTiulZEza
JrhiD249rUIXwV7kFJv1D9/AP8GdzeiGn58HSJjnwopkUP3zrLTIfMwmAmQChy5CiC2NkgPUNp/e
X0kqHkTNDqY3vuqTbaFEOhZ/uPwvr5Moh1cB88EZTsuIhdv7AQRF78Wze8eodmifXxAC/uChyvn7
J5w/4tUTzpewoWpI9Jh/5QIopY2t7otqZ4v+MtjmA4KIYNVB76PeUn35/cWgAP16OehVnm0BWrmi
V14/kRlUFrORut5ZPe5NQZKJErlFLbtJbD+7SeloWn5fMfkIqkZHaog8blEhCqYWWYLMw6om6V+4
RiBQ8MWMdk+pJzGWKTrJKZumAbiMWsb5wqhECXICHw6F//aeFMT8ZMT9Nujq5mtuechPqkY3UPOU
mKaPss2Qc87NEwMkiQdfYq5afRwexhhfwcgJ+gCMtosmjAWE+eLYDE3xRCmwH1Pm2Q8wabMbXBkc
m7yrsyjT2qAJTi0eh4sgk/6q8FpAehQNm66dpj0J7y05TQdcMvtquel9EVmf6ZidG1Wg3QnF/qbU
h7+CziJ5x9gELUc+Exu6aZWUU7VNKhvNrlwgURP3X1Qoq72LDxVQXW0VyUKtLQN/pL7ondNAE2Mp
Nce/MQLzwcWA9SYOo2ZZ1TRZ0QjD116TlyGvo9Uo4vg0ySq4NA7jhNZLlrrsgpVbBJQyvd9Buk79
dawP4W1eYzgSklz4HgMUO9CdZN3TCx1BTI7IujZkBAODMVdeKrfzViEs9aXh4TlfXoWH8lL4Apcl
pZz3Vu5qH8KkU2/x8eBzvGEwLtBTukOqonanm0z/I6XQmzUwYD6gJaxuC/wO8c/BfDXraf1VWRXf
VQWignGPlFg3tsami1L9wSpwrBu7aiAniYz2sY10JgloaYmjBpH4EoXVtM4jxCt9J7NWyBLTeesj
IfeTpvwjjkbqXE65ustUffSZcz3CQWwuFm2KHdmAuBWD6cDhZy1wpkabtsmHbZ6Zj2GibFLZiFIy
ds1hZ9WRPOtOEG9xvlKzwGZx16bjyqjb8TYYirJaSkwcN2iPVY+FYyPvFzkldoODjeuOtNoDbn4Y
oUyhcxe59Qal7iJb+A3gZimCv/BKCmn72h+AwN9YmV+RF/VnjALhntRYQXWxtrXogRyamqQsCrsa
7ZSgP2s+amGGGQFb0st0N1Jf7u2yrg4jA3rM4QK7eJuNkPBY0ejRLFDN0s+mX41PtVboy5RNc0SO
UUPK3DG25iBJz1IN5GgMenOT+JW7qvSKqwXJrF0oNSTJCjytNn4ZjjeD5vmPXtKAWPUCwFW+3x+G
OI6RBm/7pYMu37bu0NXLkgwVP0tnsOW3wxKTPwlIJe1vJiOcxdlMb+PHjsTEooipTjD9cdzwyfTN
D1JMTEyaRr+HWqLvjM78izHhEdmAALlt3VoIlzdNtXvTWEWLkHCi8Lihp+9jsEJ9I2ZjuvhWqyvK
1spPV3k1PUcYdHoLBHDGhecH3d7XghZoin6myt80A4JVcNrjRYGU9XbClGIJeK16r4TmZoSnXgOA
oVAUNArzqe6g1hdh6azrYVOVgXmx7VIuc5GofJ+7XX3XaqX5BJrH20dZb9IVCtPl0IV4J4ak9+TI
5XTy06QxqITL8X0hvPRIQJr2YpA9PqP2oypAuxvS0xa95xfLtPRJ+PXwGKDEG3IAMMHTu2YRzB5D
aSbyU515+7Qz3icZUveGL6jjPHVjoU/JZE3zV36iebeozQINlmiVV/XabQ3rCaXo8lPcmt3b0iKJ
Xtgpe4+Q4LyNxng44sGQ7p0MPR/TQ8oNpHr/sRiQBZhNjokkMh6Ri3bYQHQKhvirjLX0g0DI+OK7
k3U2JySjzVSKpUizuF7AzzW3bho2aydnfQmgM89ZNmpvE1iBvOZ8mSg3frBDYNWjjOgkVUiqgQ7A
6TaG5rlOvSrdtpNrHVMz6hH1KafubYZk946GzKzN7n6GUIU4aSf53ivfjilzPBcKBnYDOb2xtTKw
xXW7MdqBoKYodGQIgb4oDgWMsJ3d2PZbJ4JmhxpwgI/sOguicZuOIa+/C4f3gsi1MizpbXhJ6cXE
IxVdb1GmC61JjHdW5awdOFsfoMxbfw2dE54crF4/1Lm5Kigao0WM3cGpFWVDtxOIf8MIfmcllK+g
B7QVh+fXPKkNrC8V5nSBX+85H/t9h7oq6oQD5LgDJdBoIB2T1u1LXvG/ncDfRp9VURdfm9cp+zUN
/zuf/z+U5s+4lh+Sol8wNys6LriFFf94/vIPXMTa7FP0Cn7z8vPfM30MVPAHhbzoISU0Z2p/Z/vu
G2CDpIbwyZxZoervbN/03qD/TwYMIAawn+vwV9/QN/yVB3kJzhsiTNQK/NX3iudbNkyx9N+yMn5B
etHksXX0MZHLsU0HOs/rbG5EpRcgyaAjIUtrM/iaBtpbcDR7LDNm49BdFuk3tY7Vr99+FIm2iM0/
pa9XUbUf89f5FkwIwCYCSNbMWnp9CwUs1dKjf7gr1KifWu8dZzdos7YuyRZ0TKUQ7FpYKSK4JWcv
ePJ83RuPVod4cLjKSy241efxQuHRR0sWpStOVUjVYtndQlD/a8wVFnr5ebZaiwqEOhlZ0AmIMWGb
fztaODJgN1dPxTbKYH9r69GWAELgqXDkOcdK73JUDvWmaBnz1SYu4EkL6DKHd4emCqsBzJ9HasfR
ZjA3IZ9dYJd+thoegKHJImLYZdtMR83GrJFROVpae07DvF3TgEX7VDZnRz4K6Od14D5NNXeQxexv
ByVVh1ZdJZGhDddtka46ugeqTe4Hzb/EVa/WCQOtrin/aqWhb6O0vQtq9xCL/NOEWlAT081x+nSL
JyQdNkxJFvQXP2cDo5Ek9rCq1fvPiOKsAqetj3nd2zhLlcvSqbkY6vaJiRsvAOrrZvl3WPlj94Dd
/ru48tI9uPmi6i/j69bB9Qe/BxSTgAL/EvYEuOMr+u6/2gc27QMyJRfzHZ0OGKHmO5pPvIHj5TKN
n+tE15zRo3/HE/g5AMb5G92a6a3/Sjyh5fBTecjcBOlLJPdg9LjYaPwUUIwKtXmTVthOdhjtLnNl
NusxKFRyCP3OPgy6qrp3gY0GeaFHYbvvorw5hyU+5axJgX68wjocr4tZ3h9/CBPIhUL3uxwwtAEO
E52ZFuv0ZJFbCmRF7jJo/SkgiJkrxtD+ZTBy+yP5xFMqqGT4qAsEPfsdGq3TuVbyUhBElimSD9ai
wMsOs0gBUgmV4+m2xecE2ha0CAAfKKU3ZaN/lInAllLTIuM+z/vkplb0PovMi+jC84O9g+w6AILh
lA0FnU9NiHt/ggyQMeD6WiNPqy/KwkTkuMsmtQ+6GGQOLLXyyeyYpE89AjmThTLB9UUlE87NM2Cc
7z9aalrNT/eQb/d2oiZvy/EC4zvGrWCiQb4EM8gP1nZfYx2Tz+1mJ5OZ/NDFUxUs89TTEWFtplun
xBEBFjUARh0UY9PXat9paCBMwoPyAI5g3NRRI6EZFqC4w0YqZoxRhJRxj+I7MwSP4tooA+2xbU37
ndfEGQO61hRHWMlS3/a2wFUjSZlidEErPqpsrs6TQefT0iwc3nplqn2dgHUvBxOZL2x9w2eNLOxU
MiLeXu+vnu+KlY1qUMyve4P+er64mllCustxSVB4ZLQtloeFh81iVPCSrwYd+dQB63ebyCAfFi1O
oG2DtejRMfww3PmpSKadw5FubkLbZSZhTnMdE/scGrlW4AZhFftOWaTfwNLIwaIAKCCYP2cjyhEz
IJYKjaomYy0AZbiJW7wquDpD/Lq2ozWWwPa7ApvWB4Xg2LuwVOPHqgzro8cM/xJPnbdhtqWcFRWu
eZNjTHDwKyv8ALnPxJQE6gK9sGjpOTGjiaShLdAB1ljGE14e9mQAh7d1aS0SuwIqAR7QmWFJ0+OU
9+PWm20p0tQwv/YO+CgE2LOsWAhzGsJVYKBavZGx3oQYPxR8FhK85cYpmJ8bILU7vuFFpwo3xp87
qe99vJsxX+6TpUluupoa3b/NnCwC4hn03haxAbFRaWg+pLQVtpk3aMUiceYB/gADwIPZp9fvmsL6
iCUvU05b/4CPy4gzdFehpR0DAZjWXZLeZgE+TctaOIgbeRPQO9coly2qvjeBD+8BnAA609OUFne1
M2XnWjMdJFfG7A6vQnHTBjlG66As1hn98Rlg0awBsE836KIkuAIYvbnsU9t8P8Djx65mBLTgK7Bx
/dBjglQnbAwjj7ql2/vJJm+6YW0UDQNx3Y+nZdvX2rYqzfq2NWX8dvCwos613r5r7ADoTNhxhOpu
rbf0hFI/xmNGUnvICknjftDdj92kRbe+EMHnUcUxiO1ir0a++qmU2DjCH4DTKQqAKWNsOhjQ8zNP
UyXZ9FqsACdhkV69q5gfxOu+E5z5YQfoU0sQqhvsUV9PcRVCJMbPd9LL4kFz7HFrVK5urE3sj4GK
4pKkrfNxEvg2pg0ztDDHrbLNmRL3BAqxaNNeX3UOnvc9UP5zOEz1B8nzm3vLn3DaQrtsFkafAnxI
fcCV2ui00yLpKfEXGSUTz1+1LZmXW4ilm5dqqVIjvDhuoE+07xizGPj4HjpyD8w3VUTqhZVVRK1f
1kslu2Eb6kG+RHDqqZj0aq2i0dgXNBlOxdhqlyRhkrhoMYDbyH6IGajnaF8vGdGoO+UlAM5yWlFY
VE5nw+mISrXT+o/XyFIljf9VDllykxazm4zAwORlF5UOQWuYiFEKpy5U33XCajfPpBfuyAmjCiff
Dhh57sucUTPboTfuhT1fCD/WYQVymztJ8X667fUeZ4yw12R+gk8+nsABFOOqKOAY1W0+3SoPr6h/
J0zXoc0fEibThjL+u4TpwxNjljxoivzHdOnbj31Ll5CSeEMKTg2B2qQJtIh85du0BTGNN5DEv1dl
31Ml+UbX0byimW6jpf1q0EJ+ZaGvSFE2a/zBzfhXUiWysR/a9hbMCedFmBjBMgfKxk9lz4Q3SqvV
LepAJCnTMo+G9qxgExHf+6r+gwbs/GF/11jXi6EYNvMCJfKe6JW+rrECe7Dwp8a2L9TG8jG3CuMy
4lfwkESNchaIzZSPge5aT7KL1e6H7+Rbyfkj8f+fXnpWpvRm3V5e6utLR1oimFIL6zzJgUtLpeGa
M/YIlLutg16aNzAnrnWFTW7Nmfwnmu3r6cj85FSEcEqQFYG08usAxow4MeLUPKeZlnDMal0DYgTU
SnkTFfPlhszz/qAG8JPK2LeLslQs4Qry7p+HTjhNgboppXG2cS6+5EjW7o0M39wNFBj5UGJYf7Qi
k4u3ooWyF0JfeCZAYoyjObyHCkjCtnSDeNjVmgr89QT36onZD1BSH/M9cehKfxSraCo0GmVgFcPV
gOqP+QeVj9e5/MtjQHq3IQah1GZaP+XyXu+ZLSIWxhklDdZKmyJpmeLYsfFooF3SCHm2IYF08vsF
83pi9+2qku0BK4gL/yzCTniGbGMrcY5FJy65NiHz6ObhVz0eqvMopuGejimGWS5W2kh4t9H299f/
dWMyYkVG2HVgJv2qVIEzY55UOOqcHWah95hHlo9Ml4a7oKvEH8jLgnj2077kWi9aYVyQZPf15sBz
BvMQvRVnFEGHe/BRtNw77B5ToEBm/QzvxnrqdGfenXqWLUu3Z7Ncvc5ijKv+8HX/swdHz4VoKVzb
/GXVGhhTykr3dVBiFZvEcv20OBokvh0GVrhm/f41/7NN4s600ev/UL6kJv1xNEpvRo80szPOqkZ4
Nx/xw1pazFEOrasXh0zF1t4EQXWoqohVjj2pOGWdpA4cY6H1ixkAeNCcbrgPKnsI1gkSm0fUNSTE
I3zfwpC8k0+N2WW2h0IzREm9TTe/fwiq41++wLncRimUowKY1k9bJE4Dv/VGKfADifVqA0xd7a7r
ZsAL9VGpTFumXk/cG3mBmdfLdYAtOFSsEaHqcswShkQJkn5bWDupAjmj18+e0of739/nP7tNqn4P
8XZuFg3J1+9aG6BBoC4jzjYO4xGzWV6zKFUJ7ccXlypVf1rZc7Ph1cqeyckIq6FWJmzdEz9fMWuo
Pxiv1Oceq5uD3WT2Ey7H8y9mHCxaffZqN53aWfiRj36s3sUhuKh+lO8i8FSQffOxeTaxvbuLdSKA
rrEJIuiqR2teE9dXVHNqOAsRhfJYd25xGJHOOlKpW3sGveI0je2f5CN5gp8fiyfhewZpYcFCBybx
+kVOXiLdKhqDc8Hxy7xvnNQqhtjxFgrQ2OxyaoR+Gbtd3KwMW8PHJOrALm1kGMC8S2dtT0zRGQ8Z
sQHqPMOtrGOQOPOY6xbfOEj1OLT5WNmuMEyTaDiRa74vtSzAJswtChCSAa6j6NHjxLrSDZ2dgYMQ
syuEOtB0jvEysjANO7d5Ex68OouPUOKLEwBjIEZeoShdSiPVPoILS96KYkw/60ktVil5QLgwRiBc
3F8XPo92MTo3mG3lq6jh/L7RJXKxC7iV5V2lh8y4h1DOXdai1lfgTT18TlxXKx/aHIP3FcY/7juY
f0yfQF9Q2CqjA6+c2QFaabTLwUs5jeF9qrRUeUvITShyTsNEDU51AezJqMZIAx0rLHgSLcbwZYdp
tCNBWFMYtUvX6gJ11nqwMouYwb3NNNxArzPDJ7a8c6nOACFLqBwrL+7lQxC2HLsJa4SEny3nFNiF
V1nYI5KTmnLtorLO3WFq81RLizQh94g2pIAE4g7s/T28MX5sdOs0XAHS1JZe7UMQhHGWukcvcZOW
k1mEwqNWyVvdLbH7wd/m1jGL6qgNSJ5tMAHOQvrT0eDt4XBQxyWy+ezBFSoWgRHqWz2K1Qp/w+DE
VEptFE3woirKx17Xp4+i9qIbo/OG1ayB8WlsimKJbBDoRGn4G4OWxl+ZrO2P6KfYi8opw2cWyvAl
oIhrFlMY5KvZILBchj7emZSJcAaF2y1ZWJlO59rPB6iso4YFoVc0z1bF+IyxdVBeNJtR36FDGDWx
blClATzhdn6BNylipGPhrjKXbg98nRG4CINpy5a+wf8LugyQNrBW0wQWoSOFZLbyoEjhQRd2jsnt
JshFr8ZqzBif6XPyM9nDfZEkvOlc64qDDmnXJNpr1lPl9S6YVPyWgLVBhX0/aGh1gdNvOBRQsGHu
60riiiyIFdHIqlyAP+QwtfKKz4CBXD5KhTL10hFImtOgL7Slritv1cue5QUDgq8eyefHmYJ4Bh1H
j2IaHevJt2mR4bhMvtrAgLgDCWs/4T8lH3rDqJ/rKbT2TusQeCzikGtlcD1ViO9exQ71lllm8vFj
ZXNzVBzFgbTOf0AnwVslI8yBJE+MS6Xb8z9CD/3YNLRNF4Qzn0kulKgAxlDDf4GnyTN1EYmPoev8
h8mFurTxbF6OMjipgeCb/AsVivjU5hUhRqLccAyqTB6lWwz3hu1wqEcaEfUaI8nhvKNvc4jCXlM7
v/Dq55kG3C6lssSlrlt+e73brG3BIZuVNdwBeyYBae1ovKuuuUiSglJ8mwPtQRG0E6d24hvpLDLD
0ejFpRMTHCwjHu/biHLDRCr/EvsGx3MDumE1ztnjaPDumWLyUGxJrpSAbXiOChZDPP+uU5ga4zNE
9qknnf3kpZyigOHq5zLltK1kUD3GSUb2O4CEvb8mChMjZMAJceo8GQP5fYzGzqOquJnB8OJndApc
3gXSGvui0vSTHrKlncLXqefTpDiyjPjujPlu86Li4AF2juA4d6THOkl4UVRyjUVf+eijrB+hGWdo
au3TiHpy6olReFc4eBVWteLOO36mQ0cXjTh8tmmPL68JTjunKskUN88vxY85n8ljLONslWIyni4t
LanihVs6rXXbw+w9hlitP4UY6aZbjh1usITePdGEyjE3BWHqf0q1kIvn1y2EHmw8bLpBzWkQJ0+z
Uv3Zs/r6GdIy31HpeyR3/BGPCQ7g3LKJbcVcqiRhFm3FKEgM8EfZO3zTp7w23T2PUxzMTnPuo7HF
H1ALU+62a6PZv4QTt5mXp52n4qQDKKEbh1+5Wscd1rwWAu3tbdkHyDtleD+TpTk5q7YNJ89co7HB
zfg2C7jBPZBfhScfQOy5F7zD8e5tKp3GrSFZI2mY2k9h1vNOhzLj+a9BIEnN4X6Mct4KuHN5hL2E
1r9kh5XOfPmsb7xlPO/6tBHlI1244iAZS+xI96td5Zt8q5FRe6uUg5z30JOCyjzyHzSmo3fDGDhP
ymvYrzpMF9zDJs1ZQSOVR6Vq7uS6Eq0BpM6hjwgBtsCPeC3ojTHEC6qgvpODb/R7r5i/oBhqChwp
2l67DLvmh6iZBgnjccLQG1gvSREkLXIgAx/vdzjP209QPMTF0DxqABlThliDJy69qXjJpoE854I4
L9PFGMny0QlKNnol+uHu+oScROTIs0IinS4Vba8F79Rr5eMkTLZoQIkaEboZNVDSXtqK/wjqi6+l
mbO0CbF/5q/z6rwem3AyWVE09M296YU8+wTc5ZgbgFPi1shWqm2pZOa3pspukKu4x5t0pebbCR2e
Iol866lsG/YrpqZ48SY522oaTX/l0prftFgJeQu7DghHUcLmMiykCVFZUzZAE5Y8tK3EH+7DyHdM
2qRutRsjO83WNv1t+35QMMuWeW/hGIjfuP1kQUaKQKj48iEfdMrWtLX2CW6+xZoZe5/eZJ3DT6dt
aFTvhG6gEZj6CS96mg8XhBfn2DegOrwtAkGQJxVhEIXYQUO9EmasiesLeIlFc+HexQZxYQ6sKmDe
sLyuXT/AeGMBq1ztBjcaP6EM5J+v6xMwur+NaQRA/Kis5NZtPZaIp7dqZ9lJdxMGo/K+LYiM/uXX
0u3ApGeqUzsMF+Q6HUv7KWDAfrmuCjitbIoE0M/JsXI2cpWLU2zP3Yak1rCzdRAfzBdMV4hE45Ro
S7cyaEIoO44mnON4IA3tF6CFysayxILetR1JhPBrFYY4CYtHYMmJix06Rb8SacDOcv2KE8ZFUGZT
lCyaNi6I9mYk3oJhmM5U6ixqXRMA75ueoH2NgFbSJNiR+i4vu8H/jOObtjFYLrdn28wHUL4YA3Ps
lyUzbvBCger8TaV5knDVzncbtw3bzKxGrhuU43CfjZaCTk2p9iCHkcTPDnhuhkYeq9uwGuQmLDUI
FF+xX3vXCXypdw0gz/AtnCu92ON/Lk5K77gLGy3viZMfutdKF/6kLo3dkoQEWiLhRJbRNi+H+Xld
2d8huOG+a70he2uY9udQ8yEXyLjeIS+rL1zF3umTIP4amDV20kbl0w+npGbSY7KBB47HOCo5kcYI
KmRDy1OSoYzOQxLjKGBHiGsDluqnYQsozcSzG/UKPCBp+IcgAvZRWca3plULAaPOzvZU9sMuFyX+
S2mJgbBfgCOSQ0q+4BiomaITwwpTtdF462GoG/2mmoP/DWpONCJhbpJTtQAgABXl6V4rDLowdNla
+IJ+r70LYgDUS5WV/FpJwUsy7Wm4owPYLzwTLytTzcG/6shxkEsb7uErDPdJ0JDhDRUKnFXPnpkL
5QQz0kNvzuaeENxyEGSK2/Mnl2aTUZAfgCTmTtG85PP8kLg92QinfinIMTldZCnXIDPhbWux/+B7
PivoWhgGjBjKmzSNQV+qhphWOIPrH+inqZ0bFvKI/Yq170spTmhpyQehNfWzMY3MBszE2lOD8b3m
jsH5qVBe3rVZQLQCHGpcZiTZ8ho3ZZwQHBnHm+uxymde2Jxvlr70jpnyomzlw7a99INVYjLM/Ldo
iHuqYgshyUmS6mvJjVbYwLrmyAy1mBOI2i7cGXYYfbE6R68Pdtmy4+DWwKRJKnnUXjIMGB6txsmc
Jdj27aFE6+6egm1oMODBbNlrW7UtmrrdpJZheNQqjf2kwzK5eJ6gZWdLohJ9Hl6JG2scG3D7qCQy
h4PF6UbnEtKxhjfjmvvSHtgPUzCHg2vKjKjfV2QLUKqQeaZvgH+73toZG2PDlcNLqNrh/RA60zG0
xuh92QYJgG8A3msAn83EANFoXZgtmW4sR6vU7pTmFDDmJpl7a1OBsjUCW/vclqb9HMt2+pKSVX4t
0qEm3e5TJHqc0aBzMZMkScqYfXr9R1ANjlq1vp9CRq7yuFpXxVAhLTJEp8gtMTqOnehDVjbBO7DB
3bDEkGRcJbWtb5HOHk/SLH24927yuahGPsnO9agmU85lcDflGhVrqgc9465GB4rAEMt5vHZn/g2J
+cOEx0CP6rcTnhdIzCPokB8nPN9+7DsgRrwBeY59DtMibELpov7XhMeVb2jiGigw0alh9uPQav4+
5rHf0JiafSkdIKBMJpiIfEPEWPr/RN/qdR8M6oeNNi3tVBNuAJC9n0ULRQcXVtcDIAZUydEyyQP7
ran68nQVS/xXunwv10LPBZnPWYwP5ODr5hTAGA0Aicg5AXr6X93Iwd9yFF4bY9Vc/fz+eq+bYdfr
0VA0DJeeItpdPzc/wTsYbC+d62WCE7PXyzm5ZdJ6agbL3OfNnKGZ11R1jp2/v/jr4cT14iCNsPSY
50o0gn56WMq2mpIYjPWk0FFAVJAMIxWdd7yOCK4Vum/of3rk143Ul6uyXkyYmfNam5fNj03rBsFk
1XtutkcqZLjDPb557vKMM1BGihGBTl/p94/5ywUhfeloAHPFeST58/gs1jWopwCXgCD7lOoe4Qz/
GpoMnqn9ZfrfY9F/jwj95b269pVHBNWMl2v83OEca6FPgT90u5YgmiwQW68N8BjAIGeRljlnbCNx
8lJcgdwxEfdVZ+cPecloArmqBF/uwK3dewS+DAQhO7ulOJrRMGDZh4+o8/xhFdhXD7e/R5t8Iy7q
mwZ7H1YSyLifhRFxr/aCOGvane0ihHnR0Fb1D3WQ0o0PCpAVkKhFfwPqYuT44CSkAsmD8Z5zjzNb
Dx3nJqoperNrFm3WpI+YN7GWat9gCjF54jREYRbedLpBmQCNkuzI0HkPVWJPYtUaNQWCpiK4oKMx
eZvrkamRYKr1NcstNfLS60jCj+a0ZVJI437yOhNdKUdNQ4dsTGXEB2Xawx19IQpLNGMTuaNroH1A
5Un695UCVYFeWlyRErv1qMGSMlCkEV9YpQPEcRGh3nPbWLKzzkM+9kcs6SmdHFTFAb9bwGqugUBd
Bw5DV9MD6hvqw6Si/TogcPPYzlXLpHTq/S6hfhw6mmFeZnZ3el3T7pUVkiXLQY/JueChPl0TLTS7
aAdlnV8+mnR07rVKI19tWo/RZGQ/2djJwoEY5fAII5oEEh1RSvxrI4UuL08KtgqOF1NvuDNztY0u
QsJR7tFjS1tSD2+iXeXP/ahW8qVNXkXfrZrsp5fZXFDTxjV729yMkLi9pRw0SsW6ozx8Wash1L92
GcIOaG+jZKD3QRbD/MPmYY2xQ1e67jvqOA19//AGG8goozbUqqxhKI4EwLqxjPADPX354JXE01WT
tFQcL2VGl9MfLGqvfKTrzOa/ttpGRacZegNo4DxiZQD1Q/Bsrp4Vpudk+2VBedSOZLedY/BK2d3l
I4x6iqD/x96ZLbdtpHv8Vc4LIIWlG8std1KrJVmyfIOSoxj70tiBpz+/ppIztpzYM+d6pmqcmZRk
kmCj8fV/jSoEgPjLGjbTgBynYx9zLliNGoFORnrQV76GLM7XX1D6vXZ6n9DZzPM2eEPidq3KwLw+
/0wXhnjNwQ7YN5b4YPBZP8ReN2zGKAh2vWpZwLG+PdwuG2syqNMwvLCw6tTrAT4BP/zkB4QbeVaD
ENJ34A2AP830ulNuW8uVX2T2dF+7ZH2CHldTOOzy1Jx1jBG/UJI2Yx5Hq/OGCamUUcantiVybT+b
PeyAIso3vONoQkFbDOgO/hr3XXhpL8H8jFt0fB1mQw3rMW2X5HacDXt8arn8eInKcti3qJpGFNlE
Uxj+YKwrM0MkJQdokah9qJ0w3k4JQSVhGcy7wME2EqvpiFuRsAc/da6lr31Cw3jADTZhe6qmB7fo
SROpcSa6tjFfc/B21y11rp9IeVf0WM4uAPdkkYsSd3cj8G606pCzfgatCgTrq0V2RrLXdDF4BrVs
fhWhYjLtCrlUtVz7TR+9qpZtEz2ddyqT2L2uzTIIV/0i5kurHAu+cCDtCuN5pA+WS/caYGwbN63R
R8mGxR2cRNhN5SaA/0IB53nho1O2XYnkVHzE6m+sk0a9lJZH5hnOOnFQo8OWjTiBRfd2oj2jrbHF
/1mxL093POZYy3ZYxgmcJTzguAAPzS3hGRK536POggKAjPxCruQA0YqsMHwkjsS6rgWHsRn/OPxI
Nr5MlR89ptJlw6zs7AHFfkr48cKNhb7ROUJqcuDRJzW/DkzqPoOwBI30K3yYxXZJyJVo+RjRznIK
X55kvpjB04Ku4XPRGAZ51rHo/aNTNIszrhn+p53TWE12QivhoHQfpEvPB7qvoA4vwbWi26ZN42Pk
Bw9eHKvHvGte5mLSu39iPeJr6jdpz3XC+sQ+L2srOQVVbX/ujRDPWh6P5lUdjN49brnM2yTDeJRO
T+KVMyqC9uj4vaBmpfF3AUrCm6kHkdotwn4sYr/eVFNLVskAtbQRM9K8lZFrI0LhhOU1JknxJbcc
fr7midV8BD+0wy+AUEnDwaUOq91CgGJO4ErWi3XWZsZlkSc9l67Aub8gQvw0ezT0JqL0b8h4MQnP
5FTtWQRarWc7bJ/JFWEWqbXAxBkJS8u0hILSHhCThIhNNguRR801st35ODupf21olKQpMOluYCvb
V4Ifg0sZSh6DmbuwD8HHQX9FJqcoXAcsJRSYiEvjyrp+w2OVa7OnpwF/z2DzbtxO87EgOEjmcs3J
FGeohsTNcZXUgn8RZyVLcHIA/1yOwgVS1Yz9XgNaczywDw4yIlbzzF/gqDTWqU+HFDyfzaaFn3y6
hVLmXpJ0Zu+9med41fDCTohIZkFZ2a/PW6CHu67ZekbEp6B6Io9vu7Gk2rivR3E59j0q8lxCIjWd
0b6WTsaTw3IaVoS9KPlCVMl02yaSfbpA9qiJqgpgGFWyx8Qwc7LZv70tq5QA8ipOmSRCw+DxdcZ7
4NQBl2d0I93A7Hum/q0lh5WAGCNBHlCK3Mwri8O0szaboHoebWTDN7YceNdJUfNZx2HhJUs0kt6d
UHXe8rRwcTliXI+pK8tXo2/Cuq6jSbinPmtTMGwl5/sQXOHZjS021rkx0suxbibQv7xPyf3rrehh
9BaMtiS4uJdioUCMfdGz7vPKME91Hxtfu0YF+7gfA0rPuYtRGhlgMvY0siz8vNFQUNCh3WoUj6cI
5Wq2azyNuEZToq+oqliFsBg81vvaJwsW721X3oeakUpTh6+pLzTP0fI1Gpbi1NDZi9nAJBPLkeDr
k6EJKjNTIMF1YrS8d53E6O9J5c1d0rDGOIr9O8yJgcujqg4WB6tNBGe8mzNygKyPqc+0HO2nsZMr
QhOmO5AmuU1MQVwbQbrJphvJVRkBE/YFGt4RUC42T5lo4munoH0yAcDe8l9MuBCapzxdagzLsbqr
fHaWbIiNT5MRJCejw1g9tJqRJwj+gMHWWs0TCVLkZ5/9ie6mpMIC0XBwIeY2XKvC+RD5bOkOQRw7
y4ysTbNYxQrgSx2roYtWUZdbd6Vgi4EOI4Q3RUW7sjImks4tsq/IG+TOH6rwECxVkaw6NVQb7sCR
jLDya9mor+Sv3gSTGI+sawaDXpk3QVebN4ihh81gFmu3nYsD/ka1ZTYO7ye3n3cpD9EN6mKyaYW4
EWYnrtCMlB/4tnkul1N+4slXYEDGA+aRybb2C3cbBflVT/PMyuFS3ZhzHSFVcHvsqrZzXQ1FWq0h
HxggJ7XPgxxP73DrFNYdk1+5tY3R/CrdUJ6cNy16YSNWR/LvEa7sA20vf0jl8oWInlt4R5LEGG8K
2nR0Xa0x4PnnCdyuZlKx2EFi7XU+i8G8LgUeU7ZxdJ1Z1VctHEJNjgC7TeI2rMhl0Jk6IeUj7e2c
jSmCe03H/vzYpnUg351KKNzgwCEBFhCa/1DQuAzkgvHEqw/1GatkjAXDazSD+PPX+eG0BjNmYVi0
EOih7nmfQB+EaAfTqqsPeelqpJt6ogdoR/BSMYH1uUIfXc7b4c9f94ejP6+LmhRdLSfTH2s1OZLn
TlpN9eHMsXYGOctFO+XTbvRi9q+qKOc7143Zi9Wgp9yfv/r3EkHOfPxH25VcbnDexFmV9U2qxtym
oCeWSxOfDDmALH5jP/gaZU89FP7kNtf8aWp905lVfWOQzm/hv5jdLzE7kmu++bZ+sMeuX5oqT8oX
7LH5/1zz5P3je+zu/Ot/YXfyN45aLjKrNy+rRjf+VGf74jdabomrR1nnIlxzWIF/YneO+xtKSVAY
6ZuObdvfumOd3/hRyGFC6zFaB/I/ysIhH+bdbRwg83LQe6GARcOGJvJ7uMfLJlUgyk4PU6dJSCug
23WztBGTuT00AZqQoTYr2DovJnyScCxxZCgMiGhbsAOs7ZHApx12nCLbVrKK1MHIK4tA1hrQyETc
hYihSBjW5hAZSV1BOGKKF8dO9Czr2SZIgpBJB5OcViKNac59fSYTClL6LoM4rJ5hvOvn2ly46Uhj
1qfF0vIvrRg3/xtWEei47KqEIFz1le3XexsleIMP1dC/4oTMW1mKnsNWjPx4unjhsdYKE1LH4Y01
P1Ik1nTXEF921MQo5FU9ec1NZJdZdapkU/knN/DQwviaXkULAh6hBRVWSVLbuhZQwTNJoj250BoA
qUnmZsiyo+ZgagLaJL7nxbNhfqrK6A/OEDsfl5Epr3S06sIxGS/dAslCZCMXw+CLgCZ1tewCZSi0
IMIfpkWGgPY1bWgJXJ3l7YlWfBBzcZ40G37svB8WWuI1R3ps6SPegLTg5aiB5tWQQWltipa29Y6L
tNgNJj61yHhNP3PqZ863fHbKlJhw6Il1oFdJ1yxjj5khY8ryhxBicUxIag2T4ehUQXYs9ejOA1Nf
T4L09DQ8FeAerGv+zdsXCrnA0Bhpgtru9Td8nhr5Stv2EyoSVCPjWe09ZWTgbMwWfcMHUC4+QnVW
t9ZMI8TstjnHLZn3XJcxNXiP8WToGWcWhlzT8ca5UqHCJAZYh0I8NW4rnB3OA2xcw7h8jUMtjMPr
DFycj3fd0srdTJmagA0HmMGIln7wBoET7UzioTm3H0qGlOfzeRDakYWeka4a7hgD+JuW0OZPHga8
t1gvorOYICbWgPSfbmA12E3LNxs4HaTq+ZgIwI/UJfc8HtJ11LL4DJv5Nxxsbj1vrLtXj+jqaGt2
yEziUXETesHEF1wBQtukpSJyQAIJ73kqyfgDbA9wE22B21hvFrflZVWDedInGTpHIx0YvOfR4X0n
S8+8WmhVgQN1iIJmLFgxodUjwWaSirblounpQa8T0CzQMj3Y+w75eYXswcmslr/sTPQDeaEn1MT7
PCDwOR+UiSkMH89L+DxHzxkK1krf7GdZUuhytB4dLbca7Wi+nejTvC0W0EcRp1onAkz7+HbW6iDX
nXWd+xok0yrpt6f+m6ZMs4puomfu8xyktHYnsRL1fOZalaxxCaBUQyYwVuhaNLy4qjko44VUUbHO
G60iO0s8FmJ+SCSV40CQDmoWz0RTm7RawaDOIBbZYSwwQwshIdS4PmeI7nz8m82FHQSs1jmeqdZR
q9oWRdbtihYq/oaKDHgOB4YP8th7bezcpmqIvA3e+pn9lNqtjZnX3sGVjbl7O46qyeDwHZPLP1UZ
68ehhnfcLS2M45aQdO4w4FHeEEcZJAB2NcZ3czvVV1HaB9tkVpwNZ+5lXdF09MsM8VFh5fw9pOch
BckY/tIOR4yptdAdnCtXkLPZXQ1bTctEnKnnzESrE5DDsw+72H448ytulo/hzo8BOu7bIAByAQtA
FLPwgacsY0UZgc0XlduAoqGJtPYUVR6HIacsYNuLMCUfU2ube2FzdBq0LiLX4pg2sdmaaeFjTWGJ
ZIHP7sLX2rQon0zq3MBhS63O6lEH0FcwQmY2pI6vCrNivVgt9EBVskpHvNLu6szrJlVgPRTQNMiV
ixr9yhDoeZGA3Wo+iVTPxTb5Iq9RhoIliSWrmzriB0evPSKHrfRC1ChSessDVz+veYGc4uyk4V1C
H/NnT33i9VnnJ3EY8DnPQsVhtFT3YVAS3wi8KvsbZ0F0VrGj12Mwax2bQu1lOAtf5NuWlrYWQz3n
PpYSBURNTx5Fq4yVIk6r2daWYd0Kl7srz1FZ4Nrk8jrMnuc7rhh88TiW3WStJyWbeHfeWasq5sQ+
olN+tBJSEB7HKJqzJzk67BO50LuUNYzJXsRw5YFWGKa9Kj5YcW+DJpSvZTwFx6au9cNAmfrhHGpS
/Cw2HBctXMuZH0AeMCdbqymOS4uz/BzPB7Yfp0AnE/WMEKuIaGYLqeESXBTAd2iuvRBkqiFbKv+w
pPkfmCLwUaNSM6LHs6yy7Di4najH0aoejYlX3JMkS7LFgH+OtkzXjmrc16osHlEoNacgpKR9XM3+
ODGHOM0D4++xCvSDiB6D/AH1ek3cfe/fWqVHtEfYDM6uURhNFVrTa9ih6oKgxWg9+FH8MfEUKO1c
hp9VZ28NGz1zixZ83XTeGqMO98CqL6zCGA8d7URt3NeICgLigG7NWFTrIOieSgXgRSLVzsDWfluL
YZUWVDjY+BSeZhAgg+dEVbjh0bKqgl015Q6n/m2zgDrbmxpWcWO79kJxBfQN4m0l0nVd2cXBshTZ
HomoKWcQmbPLSnsgNzNZdmaP4UPS3kM6uzeilsEfT1Lr7BLqfAh4GtML2/Zy4vLHwUXniOXGnzrv
1KK//OAlkzokk0EGeDFaH4U1VFeG6ZY3yZL5J88OWb0Wp1439qtt5Ke1zheZoFgyr78gF9u8goky
nVVryOklF1X6cfaKjyIl3PsyV634oDKqONCcjP5aLE3Acd4ZvrYwB19iH4dxOwacaVhkW0UzwcbH
QkzrQBoczEENmxlnCexfPdFfI1IIOqdNr/wmRm3O9XJf084vd0s/hjzHExO7yfiR+lhahBKv2Xvh
+Bl2BOl46n2J1DTfxXIGQyaTfOdkHkELnWw+tCaXlXoadyunYvodWd8DniMyE8e2vfKTePlQLLNc
V15f7CqivvdhMBALFyRiG6n2QQU9IXqNy2S0bQtVXXVLyBZF9veagqN6GzE3nHqUjyeITeMgg6o9
ZkEvLiuH4iQuWolRXGHZdfHpT0r5W4O8fCBG1yC2schuhUqJtPNPxpJZNzwEZkY+Um8juLNjTlj9
h4gobqd0yoNtUNHs6yeEM9PcMkWUnMiMLwxBv/Hckg25IYIpuFpS+aFPqGfpytK8y0g8uMQb0X20
J9u4pHsuJ9ze9/g9Ip/dL92Qk5IW2jaZY1OpyJ7uqk8p47sGO4uBWKcCFNxugDG80TGuTQpp1jx5
vU3mi13vEameVllxHE3PezGyAixJo3kWFQbroWnanUH7EIVX3mhS9dD1ezPE2yDhCdds/tFmIb2Q
bqO4Ow6lfK1jmgftztLQuJnr3co6zmnjvIQNQbSbsGqnTxg+t0zXDZNgYpbors0MTa1wH9DtoSiP
CA7YEqEHjZLY3gHAxtnTKDJvWptELzlSInEZ9wZJdbXTo8thI+G4Tde9NO+occitbSTzZmYWJ946
vUtCC5WmlRYiP3hLO0SvbP7RLk7hUiBUa+LvB0LtoxhVHao+J9x3bmywMTWJSzt2Pz4apF7hR3Cx
EhAIYMWbpu44gcRq67lNdZW03BeJ042PRPDnx8WF7Qmg8HYLjX+45jXHkHoJcrfc/DhGk88Sp9da
GKeEfMeBgOe+SILfMYxGWiF/jbG/fdINONjO/Cs3K8FJmQbui94m9WFs3WZFv0PYnTIFyPjUunVv
or4ijeFkKGuxac5x0mDnBA7iNvhRg8kp4uAW3oRdMDLNEm+5mtCu+c+hytHKh2mqrQzGOJuwQNKC
2dh7yJPpZLZzQZZy1BrmSOSJNHvn2Y8Lnrq6ZsqllMJ3oh3pBbK4UECmakcIHgitKQsI0KGxgfpl
zwwaNzHTVjm2DCLuIHg2JUDI88nUDsqzOB9Ml3JTpYW55PTVq29O/b/0/VI2ZxF7IuiusFGBcIx+
p88gWhLcrUtSnAUB8HlRkYLytAhynT4JfEaKxomAaaSCBMQfRFPOr3ycP2ZbIQrBAMQb8XyHd6Ex
um9QojF2rWqxu+ggMeBoj0sL7toHVmhfW0YbRwybYb1PnCSOLro6XMot0UfhdVQCbaO/RWUNH/ur
tur3wBnvRmsCJZgguMYPApLS6UMCIER0eDO2Tjz9YStpuWIiQ1pIigmTT18sDEckV9VvSrN/Vne8
l5O8vbzLW8DUzcV5ZwQssX31JZazg5xxbkAlq5m0ulb5RcoXEs+Sqh0H3+9D5oXG0dJsUClyQaID
BIR9I9yZGISVmXVRfOj0CbpWUZl+PVP6Y6l1pT9fRX/zJSL5sIBSwftgm98LboYgwiRK2CO9PgPR
OTC2fauFJlraib5ArZHs0qU2teqFBpP5TnVgFSrmLJ9UU3NXlOoX2KOlMZ9vod3AcpmBBMkBwqOv
8PyOv1lWhlTGgtw3JhcHI83qrEQ4+xVaIB5KO86E09kchGgFCaXWwZYjUom91fBIRthc6zMYV/bn
l8r5uzfmQke4rg/m/AMq6kHeE7Cr4kPtRkyoJAWSXrcKsGZ4E1OR05b3NVn74ojTiB1jwi+UnQZh
D3e9GAIcU1rmYJoElqzI9mUutjqOsUbCIYqabcb3ROst8lCbzhuN9aA24M42MDgymsJ6Eb0PHvj6
digl63K66xeNApRzjV4/1HIIsommWz3HvZwtxSU+myxbUaDDCejnl8N+D43zPXnkNLgWuIGgbfzd
BhRbBkZN+Pi9E0v2QLtakCH4vT7qnI0AZ70GiqTBuC9tzVVPRczbmpN+uZ8Cl6sVOdju1nIx6DDJ
Bf+Ti8WfE4ULEfV9HCkdWyPNIy0L02U/QtUfqggEDGsRLoEtjvHmsMxaHibtDPDGzWYoC58Dwev5
w/4Xjf41Gq239X8uSN28ZLSj/iMWrX/5Tyw6AFV25fm+cXhw2Rakw19JIab47Uw2mLbu3v0ul13H
hZhI8wQsj4kgkVX2l45U/hawPzjkcts8f9ht/5O4EHHuaf/XvqMzxIVDgIYNo6STUd6HSiCErFt0
7PblgrwjWvZJG80dwdS2uSrm9spA/YULDN56NfgyVSuA8uUZBM0ltjmxDu1QG5ch7x25ulFgR1UV
Ib1Le1VF5SFunP7kq9HbiDxwL6q+NO5V2ZLsXUYkAyc+k58o3PuBcwfkatBBo9O6t7dqVa0KTTy7
bTtzjFusnQ0sW1LqFTr7VAXhmvdNr52MDlkSY4gtmhMqdgw9KvwwLupmaquN3mdXoqitg2pJxcLi
mq293D1ZgqjaPgs20N2vPWDtpk/rdl0MTbpucIhfhU0UbcfO3HDqwnZB0JDKyU9kvLJ2IFHLXlYU
cpWRvTdKWT4F85Bu21rHW+Vim0/NTZPNYsuO3b00dgceipl1XUssLk4Bn28VFs7DWQnOBX5wmNs+
uaMGssI8S7N3ndlkplUzIGtdD4eoS2+aOTCxImcL1CpdEsxh7KVm7WxjUzpgvJhzx6Kf8Afm7YkT
2VVsMf8xm94FZjFuu9DbB0V/qIUOis5t/C9kga8Fx0n6Qkz24pSA2Xh+lN1AvFKnP0SddZuuxz2V
z320bqThwp/3X4qWFPRpIoa8tJKLGg3BGlvItlq8nZGQAyYXVW76jCNVwgN4paR7CChc7EiNXvuZ
jd5/CY1HeuurFcdKuW0BWVdOTwOKLaj7Iq9vPtpMMg90pS3H1vKHjeeNakcyiNzZrcHZYTLFpkTF
gZUGKr53BfZxGnACK/1MBaS4wMlzBFigM0o6atO3zUhdXbSHNPRIt+XokufGNkvVQ9W6j/60XKY2
2ZrR4IqdUXK0Raga7726eFlk+jlVndinVdiAfo/llixi46Ts4A8BcrvpKKTdaAsdmXMrd2RJ+E30
IahSMpwjgqo4AFG+GnVAHhYhFG1urqxOHpFlWp9nsVjrrGkvJiP7ssxiom7cr7cpBp2DLAFOl4XG
GiNnLSR4DzZeVItDvIh+KzDBrUEw1Sazmk9G25FQ703hBvUHnSLVrPaWzzdYOYHYueQC7mjZ/NjQ
tnCFerPYOf6XKGjN0xThDJK1azzQ4E5TJwl3YuPlSXJXDDScli1BZ6SBzPs6CZoHs6RaCKF8dreg
mN+07XJF9l2+89NsROsVu7uFw8+GBjlvW04WZKltmLcw45RELlmx5YkXr2mNtekucUjA9lL3aHGU
pTfZHw6wNsdODvYFx5N+YwDMf+xJKd71PkVqNhDH2o2CkdK6Qq1MWTHsyNT8SC+zueoMy+XOVcuu
i2tvjbkDtmTJyvuMQsXbkBPVyQISkcQDuDEchpHFW4JhR+LlKD6myygj5KzNdrzV/tIj6Z8fNC5L
9FJ7Sn2uAYC+JCQsr9OSE+GgPEImeLRvvIXrWcNm4PzJaVNyzK9TGPubaazkqR4WYBu3u6c75shc
7J78xQMXbuSdi9h2C8tT0Wg0KUp1c3cjEF2SSRv83nf5XQKtBUNwmxO1QMhZYu2JLPijEMu8y5vl
AnzsMhn5+dYr9whNNEZRljsvMhq8e229mbV6ATevv7JE8qKqCJu5D5JMtvoBh1+0yjNP53333Rrq
f8ZzWtmbplQsqchtrmbb2/WF/RIorX1JCCgbilbeh3YcrQsv2OrCKJNbbT8J9ceAc56OmzmkGSol
gTy3rFPo59kuzYmhyGbIjrnLaszwhX9AV3ZT5fZn120v00hQzyunR39sPWZIt1vns+MeaawsH4Jg
eMrDBjNo7f3hxuNI+Dq9BGOUP9hWf+GJrrmufZucJaoPJIEZcDvuCsXobR4jAAyd2F+HSn1tGqoB
k4BqUbn01V6IPtmEck63auzyS9goGnEmPJDSCYNDTjVE68Sfgxl53yzmQ5WX1sXikp492LPadX4O
zuPziuWyPAAYJ7cUw9KOyENoMsKJLDsCyDMryndNL+XKLOS9ZsQQwqrkYlbtMWoU6XmDYyDFodMJ
ib+5iQvlPufZ9GkM+/7gzXS79TYUW5THux4X9X4qJ2MHdQTAQkjNTZejm448/EhC6DdODaxC/dOh
O6bj8K4iu2ZLL99uUgkCbboajlZsPPUBfVbKmF6dhJo6J+/7oz8sOKiTpNkSbuoe2H+TE9WC1GAY
7HKjD7fXN36BKst29sniyF0E5ERdU40dnpikfeSlT+OQSNoQfDK/2osWzfcKzPWrY9TeCYdfqOGm
ZSVq19rJCjuXJQrz5NdQahUFj0hSq3DXALtsKH1bnPILOsGy+yiSLqRpAdBNBeVhgtcT9XrqlF+N
jyhzCupVU7TCKU5AVl/hU/zYBHT4kieV6ZsMyaFsnYOyq2TAW1UT1/nR6TlDEh4xz9jbo61ssUQD
caqlHpOMBvVQ3jmC4MfmmWCYcilPjTO0XrBOKy3HIck0R7iVr4glXJrm6r8j9r8Tw6cBHFCCfx6x
b+Kk+k7i8fYLf47VvvmbBPIgU49YYC3IQDzyL4mHT0Aah3v/fQC6sH5DdGGDU1ieyz/Qcfw1VhOA
jiDD5FTnoKbztMvpXeD5TwPQ3ys8PHLxfPpztAsMG8l7uwuG1miISymPKLTqcGOnS3YXU7BwkkIM
a2eW7ROJRcuOCWrZYWIPTz6JlM88mKePskR7Idy0fTLRYj9FaLx+4f55jxbx7mxOF5I3aOuM9Hd2
o4As1NAaA3FMB1G9yFhMOn2n1GXmQA8qyed9UJtME3VFoPE33+LfAHhAZO+QDh/XGs4qfSoiu+Us
wfkWQAtjthG3T9QxjMJPBSEJUG19ElxlAZGZG7eW3iVNQaXLZXK9i0kEyUf6vZPP01Iur15PQ+mm
xth/inJKfzO3z/ddTnz5Fn2o+8FjiprXE2j4EZdvd2nVTr1jVqZdl2ZYbGQF+zRi9+ImtmdsCR5S
5rXpA8ASiYzjoe+XgrQa5Kpq5XQuM3Xq2s80YtDGAatNR6+PXwo19ha9Un9HEGoJWSFKeOvO8bNd
hCo6XiOggz9LhPlk0KOBFcd76KelIX1jUTyDPbcuKR8FozMoZ0bZWjnDYQbxWGfG4qxSwHmy4b1x
UCsaQuI1AW6EENnT/KlMtWzeaAPrUo4pQ18zd09EKZAZnZiEsK6oAZkGrNM+kLeTzTuaeN39FJAr
bAh7bFdk46k7zaR8QD2fWJs0UiatmDhzK2i7ZuPDSG7H3mmS3YDHbl4l3Ep3EzUsJN4q5eI0gsx8
sPoq3padN/ZHkthySu7ssrubkp4xz3LGNqSkxjJ3MMOhvyrDDqXLSrpQrFvOmLp9tDEZTKLEHsll
AfmH7aaLtiaU58AcaBuk1ICOj1J+8tLZ38bSLW+zspl2iKRsYHMJNiSajqc2MRTWjuogoo06InVn
ePH9Yvs4I2J72GVmsgu6YdhwpwZ0/HrF3YJDB/NJ1aenJfXTjS87j/wTxI5LYS7bIK87oh8aouo7
UF5K/FIbgJxH/sQgz+l1T1C1dREa/nQKfAu/RKqB+jHmIZR7Mv5DjOZABhb9POTbecUfgEm67XRR
5FzJpKTIj9p1yraHheQJ16PhfMO9d4/XAhMJIWU9+uo0LNzxnuLwZKqJ/CmrYR2iOorW6RRSHeXX
XfZapmBf/qpr0r1tVuMrioNC17bHBQm0dVlDGLYqaJIX+o5y6sBLYKabtm3C09IvzjE3nXT4pG1e
weUs7eplQX/b07LeTw13hTK634mbTHMaWztF2Q0ZzMm2o7vT2FZ0O11hWyIJoDW9ztr2A3GK97NT
zfOBYGaE3EZYatq9bIgaanqMTJ/R2DTIzPSBGbhVkqYRjZl5WOBaeRR05WUTj0m9UczGL3i7dW36
nLPUJ/ITkLZkd6QL6s0QCpxqw6S8SZfeu7Z7MnPWGNh5tUZ/tjkO5X0TLtYIzdmGGn4U7VOXuKlY
NcnAu+fgsxywci+HpBpr2DqJSH6wQSoDOcDmxSM38raF6zVWvTn1X8yUSZKe7Eaa10GIpAZzVV29
oJvg+Ad1T6iw3spBAbhOAlpz26XnpHKjG3D52ctj3pKTUa2z0Vmydk9kS0h2CU8Ca36RuOrN+uRT
wss/MmxUgBj5bDEhU066jMOnMprypCUrXpYv/dwVLJ1maS+qZnGvVWvxjqGBKmM39tAiK2E09V75
dn6DzAqbFNEhNt44K51gIiOg9qrixkoY028I4lDFGglfJTdEPwxHml86G7FWFxeXBV7DlC1xGVm7
RY0AEWfwcC1UQ60oA2HYb8q28T5DuVGzy8XJgnUeUTJNpZk7myTwzH4DGuONz5VlVNexOwckdblp
tQp9kzQEONBtNrbVl9bqPpJk7x7JzEmlTgQfP/Ru7uQbg3r3Ye+jrqCOiewD+PYK5EfINNxZZHtf
xc4QQqEac3kZM88/2CgZXEbBXv4usdGBC1NcuavGbJvalbGsczT7lwKz3kUYDzFtleQdrZgt8+Ok
/FpSMNZYF46Rd8cAFtYjLiYkPJrnzMJHDuYNreDoxHEWeDYmyJauJ7SPNLjOnVfO+3J0Zna/wSVw
jX08WstIit0UsuG3hdM+/Xdw/HcGR+YVPU398+D4lLS/V9TSfR/f/PZbf02PLm03hMDST/N/yOuf
02Ng/4YIGBdmwGBCFKPWDv9l7vd+M0Fchc9MJ859F/83PQobc79D9znhzswm9PL8J9Pj92wakGwg
sfabNmQQgLH7Xn1vW2ac8YRz36KkzpZwaZEFsswzfEbXEGz2zQX6m5ns717Qw02AvV/SQGBxfb+d
yDI+NVtaIS8caQPzaMUSsf74hqnCOkR4t38RUPv9dPz2AaFQuF5w4TR6vKMLgxQdM40i4sKrYvcl
1cFh5yiqVg6/omu/H3XPL8VXzXeNx930zPc+bh4qcdRnlrjIdMJe4hFELbsFjZVLV+R1t5C459EQ
cv1vmCj+5lOykggIp/CUkOz3doJRZcNsGo24aG1CZxnqYc/YxPGOE45V/IKXsjjwfMMfnj8oK9Ci
DNu1QLLfnzgmoN/CmxJxMVYM/CuvblD4jakJNTh0HjLTkpBN9IFE8/hrStIHCHNLe894uhBaqHWs
P19UP358TBQ6moLTGFr890x9aqH9JcdWXLx5pgOga/JWacr4f74WdTYcA1nCLJx3CypKHYx48ywu
sMwiFhRY77yugCjU9vOffyx9L3zHlwQu3gFfcLYzcQq8zzxPyNoiXKYXF0MY08QCdUk82X+amUxI
ApU5kEX6n7pF6/sbkthawaM4FxfMC9hP/AEdhe9i+bZI1vpVlrmlr877j6TVFDbcM5fwfcAHIKtF
xYTlXKR2QnQW4AcxvqGByDMHUnz2iSR4gaLnJtVx0uREODTOIHb++YX9mxXsmoJtz9S3Kvkf75jV
0LZswKhMXEx+Z5+crLSQZurgo9poWaHEmhXbLLPhkecFjermfPPKGhMwO8iv8uX/bvXShURdmv6m
8SR9/w1k8FXYK6ATzrb/cwrVWJL8S07Zr7I4/u6l8DsRN0PgiGO/X1FT7ROg5ynnIpFc3iDQ9gYj
n9jqfZdv4udX+futnu1bCPIsdM+Tzcv9sHzruKtypWrjFOLiR0vMuPhcOpgazt4IOsnYHX7+iuem
tX8tL/2SIDEeJjKX1Sx+iOqHgxcacglOZogRXPglRH/bIMRHtU8CQRvyvZ6zvmI/RV+h1QAF2cAX
oPHYZP3EVZwSePydd5C3IMd5ISuR7C4DwUGiQxd//pbl+RH7zXvmwU+VtMdCJB3FASr6X+7OrblN
pFvDfyU196jEGS7mq9qSfIiTOImTeJLcqBRLASQEiIME/Pr9NKBEwk52Zjr1DbWZuZmx3UDTvXod
3vddvc9Pj5k1nd1044aizfaSilB9GQcWuVg12xSTeLytUAxHCiyN59N4nVTWhcpgbwn2oQZU61Dg
/LdAlaZz08uXNezPZQlq20KAQWjWaVBO/Bm6T+oemJYgi6geKp+NpFloUd4fr/mzVGDt7UqgvTNB
kzkI5k4uNKkdz9Bv0jUTOKlQc3vjBSHCIFR5IUTUvrKeIu+xU6/VzBTOJ8Qc6MYu8Bbg+MGcFldF
oFtXYbTjHkJ+0sp8lFd34O8nBlEirY4CuBCZT0KZAq0KJ5/IoL5SENSybg6JQPLmHmjhKlUBPzRy
NWhE7z7ZSaQlN1s1qO5UByEbRcsV8POAGYLPKr02CaZrErE0gCJlcY8vzdrLN9ZiQ1MoCmRrDRYN
XeOXRDXihN4jy7pFBPUhgfZxTfFld5da0EXNA6UrO/CA/GJ/9xQ/XZMDtdEWVXRkzFAsRNGbbqRT
vQRx31BNKkMLrhr5+wYo3ujP5Q2OxCV9cpdlXn2v7RGObYlExN8ouJVpttxsPU2bWDrw9zqbq/rU
AVJ7XyQC0KLMK/05sgPM8laI6tU582YUQsy1OeUiTupL6uuhPqm2frq+9sgigHu2bVa2AQ0G3WH6
6tg3vnBMGgX+Bj9CdxuIBWhllxfhWIHZ08if7oIdq2ajIz9pW4IJUK3XCUmJ2KmiKe1woZA3QnEK
6pVIkBh7iOyEWTwM0ASKcA0l3Yp99l889gCbNDo0voKs9axqgH7I9Qr6S2UIXsUG6bOJGumsZboE
u/c0bGRYR+iwlApqjIkqotw8h852WVFEpNNVRL5xmuhe/aom+e9Nwdubi30M8d1CK5uGHFFKZyez
UlNQMLV2XdcHOBqaZxmfo/0+eu/UQfUq3O1pq4oMkzpBoU91LtVgnN4EYbx/7hEZM0pYltNDVMfF
bJzNLbQ3a+odNJ0nSWeb6+rWGTvjF1vDj2HoblwqqJQEEJ5WjGkV1dX7Dd3m6EXoJwTc4yrAM7I2
ZPbGWfQ2TzK4/Ot5sUUOMM2/OkYdPzc1u7h1LRPqXVWuwTkXGyzTtBaarahTQaTOaefw0QKCmV1m
ZmU9lLWtzuCmRy/jbJx6l2PaNBwmbpEEM3UdR1f7uIhv3fUedC1YJf+zJ/S1bQi3ryrLt65QGUY2
hahyd+VkB+sTagY5tKmk/kzH8fiGYoVXTcqDUX+Owt3mgixvPc3UPZ/RoZHHlDZl0ed1srbzGcrx
2WwzTu0r4YyCpC3hVMzSdKtc7PABJ3ucl8uto+XCMMFQornzHZR/5TnNKpLn69TPLiuzqFa0Mj9c
QAhT3gId2H4MNnsYXBUlyiSihLJGhWRib9KFnRvsD2RsgTFvKfjuU/Vym8QM5CioyyJHDrZyDv56
k+q+OhN03zifokEI53mSIsjlxeLLJ4eXeLrONZJtlTmL0Mqgv/OcGwEjmc+MwvORvAWxEeaZP0Nz
QLnQtnHxIdlYO4RmouySSnOFDuz4IbSz+CPoZhqAuSrZQ4WCchHyHMBut285lUCA15j3l5axoymy
N+aL2vQYeIm6YPSGhi7JG2SEWNQKqMt80YgCKxpokUkmwIkXcZIjstRy8DSdOpXQd8mXXiqknKBj
qO9b5tIYrMB9ahekfJ2iNMcXoFZK5FJjwSTcQpGqgSso8ae5Si6+ocI1ChR55nIeO4WJhAw9pOB3
NdJIY7VMsqu2yw7WGMdMyP8oJXEUkju4cNYeWcZ9YrD1C9/cXRulQdeXRlo6QUaIR7P3gAo31Ok+
wb3w8OfQZQAxEgtxGdXPku1neA5O8rVK9oYQDs/nF6GdZxfR2jiskJ0gF2luFPMv1PphsPhudg3l
B3x/VHoB7fnUtf8l2+eLdWLqF6YReN50XmE+Poa1UijvgpruhdeO5ju3gG5QlAqDzQWl3h0Nsq36
snKi5AN9CrYgNmzj8GFvpts7BIi/amH9sUS16/WG3Ow1dtUOp0CTAUUUibb0ct9b1kFweOcVNl+O
HU+1l6K3i9CwfUBAxQ9ozQ2Wx76xTIQeKdeHyXaaIVNTQSPNPOgmUP9eGLu4erXLcv3OqstAmaTb
TaFOLL7Ceoqz494rEYXCi1LNw1dlmhqva7pvvN6pRnG3DRwoVbGaPRh7JbyI81r/ErsW/dWtBFSA
OdcCRMAcHRohUOrJoagP7mS7CzEX7hw0ydYxbmhG8GWeKId3B1ro0SWH7GMaeObnzcGi0VyKdhdn
Jfibya7SvVsXScxXaWnqN4p7ABjk771soQWH5MUW+Cs97M3iBcBOha4KebZNr1RM3iVl3oKCtqpp
ZOqNuV1e+nT6eQ8ANrneR3r9Lgn8+ctxVdRvcx8qsku3vk9FmO+KC4S7jOCmDMrShJdEBw16ndPI
7dYqx4fkyvWL7JooV3m5Rg3kwzgAOj5VwIZEE02xxxtUT53D7YET/qu639ERD4zTVclB+CJaZ9tw
lkA/RpNXJbzwMW5XpABV2L54Fgp9N+39W0/b0xo8Ws9Jk9MkPf20KXOarZErfkmuFTOqjys3n+7g
QsOm3lL0oS9nrL3K7ao2AT7tVOfCCW0Dg6geVrFGp7dLVwE/4iXw+AxjR9e70Kqvs8IO7rKtuvtQ
qFV274QguvZlvZnWa6F6goQgECxEbSdlvbZnenKwQbbOa39J+w3OoXxMt0UICUE4M5iqN/uaOCUK
IU1OzXgevKauWX4Ypwea+AY5rRICfadfOoqe2tSZI/Nyl9nmYRprgZtdFazdr/PQL/9KIIc+oE5g
Lw9WTqF/TCEtmyJtjabyOg7tlOQqqrzQFXbBLPXpVXJNYeOr6Zfem2y91Tnlgiy/0Q8l/Mw4jnYz
vwwofRno5qIMFKWvlRDVd21szfOZ6+GzezUcRyjlMagDszBy58WmQJBLMez9R3K6SF7ZXr1+jeqr
PZ7M6XT3OoIem1NVLxXagul8tZAEknG9TQ5hWaDztCvnXU3x/w1OtXsRIWpAUSzIq7fFKq3uVvDd
8m9lZfHTN3EQ5e/jf/ZLx3r10wM9W/1KdpX8CeHpWXK1eabmgX82RLjgvYrl6s8/dGOEaifhO/X5
5gJBHQLo7H6sqKo6shpAOWG+uFrdh5M5+tEs/PwF2+n8+e/87A3a+Xm+/PMPVYUoLzkLmjOCJ4CC
rA7g9/T1HVLFjq2TD4PrIy7K48z3f//1H4Db5mIVIjZ+livXRJL0V5ZAb4STJeCO4DIAdybsP77j
6Ry4wJvphWaJ9EpztTf878/BYrkNaDUEVDF4yE/RJoJJI7sEDODdoE34h098+vq2xgYAfmI5evv6
7ZYb0OvbNGL4tTXQm8HvawCsDVUMtZEobtYA27w3CaAQsRLa4N7eRKRW8u11e6ShDG25tOF76u1V
1R0RXQgKG0lecf1LVqD3/U6M4NEytSywb4fK3zkJNISyKWFRWGonobcPHMpwBvk1bUy5rbkGNwmu
2Z5OEpNgjCjoISmksqrExcY63QcUHEkzkx2kmNBcg9sOKt39JLeDZYxUwzBoGS1KflwY/NNJoMQx
0rA50KoGtxEgx5BE/5XzsLeXvttCwIV8d9OkqtF+454tVMeiB7DAK/5bzkDv0b+bAQeuq+zbCzIT
fU81vdsBPY/IRq7LEkBABLaaa3A7QMNcy64BvAHHhn5Fjad9y54dcEzaRo9dARxtf97ecEBOgcri
/UXPsLecTnYCrg/sbQf69JM7wdFH2AmdCm5nDQe3IYhqHCIaKXsAXITeBojTUYxrrt7B6Or4z/D/
hOVtruGtBb1BxkjNQuMCYRioDPZPA8whVXyx3prXby3QkLaCAbBbdhEgRQjpkz7iTxsEVTVGlkkV
kiptc6tBvT8lFNn3H49EgwXK651P0DeILj6DYwFV/n5ssN4GNAswZseyQaKOjwxizP72kr3D0SFO
QCZS4CGGagrQTZWeBXckjj04ze3ZJ8KhU/+QSIFIESAX8pvNNbiEAS2HRCtyKYOImwiwyNZcgTcR
V89NdOGoACUjluh2RHsODWpHUP2QnAUDmCUMERBzTx+O6pgtYZBZA600OLuIcyMbK5E64PADZ2r1
DaLJJmBpGMhONNfgXh9Kl96eVRLxsjsCImQARHv6WFBVC4toUjAHVtltkmEdC2AwHVnnQB+PII/g
AhIQt9e5QXRpTyYYZprzPaAe1ixQm1el/WRcBJ0zAVBi86nFaXt6LNh4SJycGvDa9hrcjgClIJ08
McyRECZkR3w3+6ezYLkjUOKILqFT21yDmwUUoQToVO5w1Edg8Vxgi91a6MVMMEJpTwfYmFi9uQYX
M+HESUeOIpMkTgez5yDZ1gjyKnW3Y0WlNUADcg3EGpAOGQxypax0ALntN+6XFsfjEWcQyQVrcHuA
53Kl7aE+ouMkRwLlqebq7QFb1FxItGEyv9nLgZ0KiAjJno1kT6ickCMiX9ZcPTeZWUBvCR+y220D
2gQcio9ak/7d+jqvzzaHHETdpLn6i8AcES/SQ+NYfx+eIcQUyEaMhsWhiOygTmnlqUXgUnGgmbzo
5DC0IAGGjuDES52GdJOlSYl1fPlHoaJtjxyYVSKSbC1la3qHtBXoLSO7CIRog2VTOMO9aK6efyhq
a7ZNVQUS1kB9As0R7YPl1gJWn0KyjuV/ehbcEaEEaYXjahlcOpHvY8gmT0gb0JwY0InzA99AQzKE
wPLbYmlvOKQdAdGkdVv+efQsZoGuvrjBHbSk5yeyTyi2CXjWMWQanHXUGw1CqR0BBI04ATYk8onN
1Tsi6dw+Qt2K0NIZ3iowOLllLQKxElK8JM+7TFF/FTR7QXT4Gt7r49/Lvr5O+QhRbMGhfjJMoIG7
ihoq3NRueQzOQyLe19qH+uemQCeRhpdMONAFC73DscFh2qSQmk5XAwsTDMIl2U2ApQNWg5f4NAgR
ICbOEUfPcE2hQUAvOQtiL9BXnmJzawkf1RTINmMJEcHujs3WGxnSsSgwZJKzABiRVmuae/QD+yAs
ETjDex4LWHJztdM+oFl4Svbib0eOpEtxC2C7dnaxdyxQa6TuAGrZ/ZehyT34yHc0kg49XLrAYII6
xBmmvtJ+636ZRUSWovxy4jwMyzrq5NKkZ0HFD0THBCegNQwcuqdJZSDaOhkGAsgOmzm4AFJnHcva
BVFrUzXHJYp8ci3YzkjE2EjBdO7y8EIncj2yaVXCaFC6Aq7/9FogtW7hTeMudz8foHVELkb2jCCv
ht4GUgTdGdCzC4TQBJDAWDlJ28XS3PCXzohf+KVvPKCpH4TLC0HWCVbZU0ShH/3Ckfry+Ocd7UVw
WwS54+wXhRR+e+/WzIr//s+ZAW4gNyc/PEJwmvt0f9694ONbn93r+FbH/3kdrNJF+kDT64ab1D3m
7WILjeh/wsWXxXZxSspg9bHyvj/Jn3+cPefJ9/8/Bs42vXFFjU56XKQ64+h84IZNJT/wZhFli+z4
iA1FqQGmy448XYTB1ziNgrOnbukP0mPHYZwulmcari2UWn7kKFo95AF62KdT0nJWZAefrcLFYZGu
TkduMdDSI3c0o2fx12dTtEG3X86n3aXf9vGuYlf9s9V9yawHy7Pv2dHZZJ//ahWn3vkjd4hg2ZGv
mfEgOL57s7xbeKnswM+XC/9sAdKzSeA2pcelDTAS8Oc7kswiJ4b00NEyWPSsSAuwkx45PpwvixbI
LDvsi8e2qYXCSQ/MAMXDpjrOabMuWnyV7NAv4yLIHk1zC9uRHfsVLYbOrEcHAZEfFw77IlqeTkeH
KJAfOssWDxDzV3l+tqaR4hLVWunxgwc/8BbnJNOWUiE/NGdBRi+e41M2Pk5bX5QfO8sC/k2SM9vU
oX5/x+hxkfaHFjUx6aHjKO/ZECH25cqPfLv6ki563hMYNFHCkn3o29V+cX5udWhC+YEPz64XdNb2
g/NjvUNk/I7xb1ZptqqOk9CswRb+9jsGf7Uqg4ezYwwYgSCo/47BP8Xp5jhS99yi/CA9NB3Z/GfT
BSLowflphuC8SPD/nhu0fbiOo7XP3xTRZIf/UfeBH2sofCtY/Sz2eL0J8UjOoxo6IYgsr/QTpyu6
PB/HaaairSTJDvxmFUVZFe4XvTChgzHIDn/nx8vVs+fZo7OtTfvKDv8uLn6wEDtQ4u+5weOF2OHd
ZId/z+yvsmx15lJ0aVD5scvzqLJLLMqO+yFf+KcLsatmyQ57v0q3nGxnI7cyDdIjB0Q2veXdpRdl
h/5rwbkTefn51uwAD9KDr7L82f1TD99mBaXH/5mUtqQp/KuK0d7wzr6m1WTxfv7UT2WavrHCHuef
jqowT/3ZeXJN/MZDuFqk//lfAAAA//8=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image" Target="../media/image8.png"/><Relationship Id="rId3" Type="http://schemas.microsoft.com/office/2014/relationships/chartEx" Target="../charts/chartEx1.xml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image" Target="../media/image7.emf"/><Relationship Id="rId2" Type="http://schemas.openxmlformats.org/officeDocument/2006/relationships/image" Target="../media/image1.jpg"/><Relationship Id="rId16" Type="http://schemas.openxmlformats.org/officeDocument/2006/relationships/image" Target="../media/image6.sv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chart" Target="../charts/chart6.xml"/><Relationship Id="rId5" Type="http://schemas.openxmlformats.org/officeDocument/2006/relationships/image" Target="../media/image2.jpeg"/><Relationship Id="rId15" Type="http://schemas.openxmlformats.org/officeDocument/2006/relationships/image" Target="../media/image5.png"/><Relationship Id="rId10" Type="http://schemas.openxmlformats.org/officeDocument/2006/relationships/image" Target="../media/image4.svg"/><Relationship Id="rId19" Type="http://schemas.openxmlformats.org/officeDocument/2006/relationships/image" Target="../media/image9.svg"/><Relationship Id="rId4" Type="http://schemas.openxmlformats.org/officeDocument/2006/relationships/chart" Target="../charts/chart2.xml"/><Relationship Id="rId9" Type="http://schemas.openxmlformats.org/officeDocument/2006/relationships/image" Target="../media/image3.png"/><Relationship Id="rId1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microsoft.com/office/2014/relationships/chartEx" Target="../charts/chartEx2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195036</xdr:colOff>
      <xdr:row>0</xdr:row>
      <xdr:rowOff>149678</xdr:rowOff>
    </xdr:from>
    <xdr:to>
      <xdr:col>21</xdr:col>
      <xdr:colOff>707572</xdr:colOff>
      <xdr:row>61</xdr:row>
      <xdr:rowOff>88447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7B2D7B2-4036-508D-6F9A-853B4FA4D865}"/>
            </a:ext>
          </a:extLst>
        </xdr:cNvPr>
        <xdr:cNvSpPr/>
      </xdr:nvSpPr>
      <xdr:spPr>
        <a:xfrm>
          <a:off x="453572" y="149678"/>
          <a:ext cx="16364857" cy="11804198"/>
        </a:xfrm>
        <a:prstGeom prst="rect">
          <a:avLst/>
        </a:prstGeom>
        <a:gradFill flip="none" rotWithShape="1">
          <a:gsLst>
            <a:gs pos="0">
              <a:schemeClr val="accent3">
                <a:lumMod val="40000"/>
                <a:lumOff val="60000"/>
              </a:schemeClr>
            </a:gs>
            <a:gs pos="46000">
              <a:schemeClr val="accent3">
                <a:lumMod val="95000"/>
                <a:lumOff val="5000"/>
              </a:schemeClr>
            </a:gs>
            <a:gs pos="100000">
              <a:schemeClr val="accent3">
                <a:lumMod val="60000"/>
              </a:schemeClr>
            </a:gs>
          </a:gsLst>
          <a:path path="shap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79375</xdr:colOff>
      <xdr:row>0</xdr:row>
      <xdr:rowOff>95248</xdr:rowOff>
    </xdr:from>
    <xdr:to>
      <xdr:col>19</xdr:col>
      <xdr:colOff>666750</xdr:colOff>
      <xdr:row>61</xdr:row>
      <xdr:rowOff>127000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DE0DEFC0-F263-66E6-1341-D3CCBC24E7E3}"/>
            </a:ext>
          </a:extLst>
        </xdr:cNvPr>
        <xdr:cNvSpPr/>
      </xdr:nvSpPr>
      <xdr:spPr>
        <a:xfrm>
          <a:off x="333375" y="95248"/>
          <a:ext cx="14906625" cy="11890377"/>
        </a:xfrm>
        <a:prstGeom prst="roundRect">
          <a:avLst/>
        </a:prstGeom>
        <a:noFill/>
        <a:ln>
          <a:noFill/>
        </a:ln>
        <a:effectLst>
          <a:outerShdw blurRad="88900" dir="5400000" algn="ctr" rotWithShape="0">
            <a:schemeClr val="bg1">
              <a:lumMod val="85000"/>
              <a:alpha val="43000"/>
            </a:schemeClr>
          </a:outerShdw>
          <a:softEdge rad="6350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133348</xdr:colOff>
      <xdr:row>0</xdr:row>
      <xdr:rowOff>122638</xdr:rowOff>
    </xdr:from>
    <xdr:to>
      <xdr:col>21</xdr:col>
      <xdr:colOff>628649</xdr:colOff>
      <xdr:row>7</xdr:row>
      <xdr:rowOff>92077</xdr:rowOff>
    </xdr:to>
    <xdr:sp macro="" textlink="">
      <xdr:nvSpPr>
        <xdr:cNvPr id="4" name="Rectángulo 3" descr="ANÁ">
          <a:extLst>
            <a:ext uri="{FF2B5EF4-FFF2-40B4-BE49-F238E27FC236}">
              <a16:creationId xmlns:a16="http://schemas.microsoft.com/office/drawing/2014/main" id="{B688E5B8-AB53-76CF-D606-9C24BE8E64B4}"/>
            </a:ext>
          </a:extLst>
        </xdr:cNvPr>
        <xdr:cNvSpPr/>
      </xdr:nvSpPr>
      <xdr:spPr>
        <a:xfrm rot="5400000">
          <a:off x="7873404" y="-7358882"/>
          <a:ext cx="1384582" cy="16347622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149679</xdr:colOff>
      <xdr:row>10</xdr:row>
      <xdr:rowOff>40822</xdr:rowOff>
    </xdr:from>
    <xdr:to>
      <xdr:col>15</xdr:col>
      <xdr:colOff>299358</xdr:colOff>
      <xdr:row>27</xdr:row>
      <xdr:rowOff>122463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D039EB6-A98A-4F23-93FE-B11912EBA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297656</xdr:colOff>
      <xdr:row>4</xdr:row>
      <xdr:rowOff>142875</xdr:rowOff>
    </xdr:from>
    <xdr:to>
      <xdr:col>9</xdr:col>
      <xdr:colOff>726281</xdr:colOff>
      <xdr:row>9</xdr:row>
      <xdr:rowOff>95249</xdr:rowOff>
    </xdr:to>
    <xdr:sp macro="" textlink="">
      <xdr:nvSpPr>
        <xdr:cNvPr id="8" name="Rectángulo: esquinas diagonales redondeadas 7">
          <a:extLst>
            <a:ext uri="{FF2B5EF4-FFF2-40B4-BE49-F238E27FC236}">
              <a16:creationId xmlns:a16="http://schemas.microsoft.com/office/drawing/2014/main" id="{98666658-24FE-8B3F-9D11-668F7C550D64}"/>
            </a:ext>
          </a:extLst>
        </xdr:cNvPr>
        <xdr:cNvSpPr/>
      </xdr:nvSpPr>
      <xdr:spPr>
        <a:xfrm>
          <a:off x="5738812" y="904875"/>
          <a:ext cx="1952625" cy="976312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542925</xdr:colOff>
      <xdr:row>4</xdr:row>
      <xdr:rowOff>100013</xdr:rowOff>
    </xdr:from>
    <xdr:to>
      <xdr:col>15</xdr:col>
      <xdr:colOff>209550</xdr:colOff>
      <xdr:row>9</xdr:row>
      <xdr:rowOff>52387</xdr:rowOff>
    </xdr:to>
    <xdr:sp macro="" textlink="">
      <xdr:nvSpPr>
        <xdr:cNvPr id="9" name="Rectángulo: esquinas diagonales redondeadas 8">
          <a:extLst>
            <a:ext uri="{FF2B5EF4-FFF2-40B4-BE49-F238E27FC236}">
              <a16:creationId xmlns:a16="http://schemas.microsoft.com/office/drawing/2014/main" id="{FF3FA83E-642D-4292-819A-DDF3EC22D194}"/>
            </a:ext>
          </a:extLst>
        </xdr:cNvPr>
        <xdr:cNvSpPr/>
      </xdr:nvSpPr>
      <xdr:spPr>
        <a:xfrm>
          <a:off x="9801225" y="862013"/>
          <a:ext cx="1952625" cy="981074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638176</xdr:colOff>
      <xdr:row>4</xdr:row>
      <xdr:rowOff>233362</xdr:rowOff>
    </xdr:from>
    <xdr:to>
      <xdr:col>9</xdr:col>
      <xdr:colOff>650082</xdr:colOff>
      <xdr:row>6</xdr:row>
      <xdr:rowOff>185736</xdr:rowOff>
    </xdr:to>
    <xdr:sp macro="" textlink="Análisis!A6">
      <xdr:nvSpPr>
        <xdr:cNvPr id="10" name="CuadroTexto 9">
          <a:extLst>
            <a:ext uri="{FF2B5EF4-FFF2-40B4-BE49-F238E27FC236}">
              <a16:creationId xmlns:a16="http://schemas.microsoft.com/office/drawing/2014/main" id="{6DD30D28-1E77-5FDB-7C0B-AF31FC391AC4}"/>
            </a:ext>
          </a:extLst>
        </xdr:cNvPr>
        <xdr:cNvSpPr txBox="1"/>
      </xdr:nvSpPr>
      <xdr:spPr>
        <a:xfrm>
          <a:off x="6086476" y="995362"/>
          <a:ext cx="1535906" cy="409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3374D2-75FA-4980-AE26-C4E7322E7621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24,788,610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560386</xdr:colOff>
      <xdr:row>6</xdr:row>
      <xdr:rowOff>166687</xdr:rowOff>
    </xdr:from>
    <xdr:to>
      <xdr:col>9</xdr:col>
      <xdr:colOff>477043</xdr:colOff>
      <xdr:row>9</xdr:row>
      <xdr:rowOff>59531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9840E4E-E3B9-C90F-36DA-6766E767F87F}"/>
            </a:ext>
          </a:extLst>
        </xdr:cNvPr>
        <xdr:cNvSpPr txBox="1"/>
      </xdr:nvSpPr>
      <xdr:spPr>
        <a:xfrm>
          <a:off x="6008686" y="1385887"/>
          <a:ext cx="1440657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 Ventas </a:t>
          </a:r>
          <a:r>
            <a:rPr lang="es-ES" sz="1200" b="1">
              <a:solidFill>
                <a:srgbClr val="FF0066"/>
              </a:solidFill>
            </a:rPr>
            <a:t>Unidades Físicas</a:t>
          </a:r>
        </a:p>
      </xdr:txBody>
    </xdr:sp>
    <xdr:clientData/>
  </xdr:twoCellAnchor>
  <xdr:twoCellAnchor>
    <xdr:from>
      <xdr:col>12</xdr:col>
      <xdr:colOff>704850</xdr:colOff>
      <xdr:row>4</xdr:row>
      <xdr:rowOff>222250</xdr:rowOff>
    </xdr:from>
    <xdr:to>
      <xdr:col>15</xdr:col>
      <xdr:colOff>101600</xdr:colOff>
      <xdr:row>6</xdr:row>
      <xdr:rowOff>142875</xdr:rowOff>
    </xdr:to>
    <xdr:sp macro="" textlink="Análisis!B6">
      <xdr:nvSpPr>
        <xdr:cNvPr id="20" name="CuadroTexto 19">
          <a:extLst>
            <a:ext uri="{FF2B5EF4-FFF2-40B4-BE49-F238E27FC236}">
              <a16:creationId xmlns:a16="http://schemas.microsoft.com/office/drawing/2014/main" id="{D67ADD3D-2BA1-B6B4-53C6-0C2B06BDD272}"/>
            </a:ext>
          </a:extLst>
        </xdr:cNvPr>
        <xdr:cNvSpPr txBox="1"/>
      </xdr:nvSpPr>
      <xdr:spPr>
        <a:xfrm>
          <a:off x="9963150" y="984250"/>
          <a:ext cx="1682750" cy="37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DA26DFC-D637-4BBF-BFE5-40AF7E716B35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$899,362,125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13</xdr:col>
      <xdr:colOff>6350</xdr:colOff>
      <xdr:row>6</xdr:row>
      <xdr:rowOff>123825</xdr:rowOff>
    </xdr:from>
    <xdr:to>
      <xdr:col>15</xdr:col>
      <xdr:colOff>38100</xdr:colOff>
      <xdr:row>9</xdr:row>
      <xdr:rowOff>28575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8F22C0A8-2F6B-4F86-0AA7-B328F1842BAE}"/>
            </a:ext>
          </a:extLst>
        </xdr:cNvPr>
        <xdr:cNvSpPr txBox="1"/>
      </xdr:nvSpPr>
      <xdr:spPr>
        <a:xfrm>
          <a:off x="10026650" y="1343025"/>
          <a:ext cx="15557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</a:t>
          </a:r>
          <a:r>
            <a:rPr lang="es-ES" sz="1200" baseline="0"/>
            <a:t> Ventas </a:t>
          </a:r>
          <a:r>
            <a:rPr lang="es-ES" sz="1200" b="1" baseline="0">
              <a:solidFill>
                <a:srgbClr val="FF0066"/>
              </a:solidFill>
            </a:rPr>
            <a:t>Unidades Monetarias</a:t>
          </a:r>
          <a:endParaRPr lang="es-ES" sz="1200" b="1">
            <a:solidFill>
              <a:srgbClr val="FF0066"/>
            </a:solidFill>
          </a:endParaRPr>
        </a:p>
      </xdr:txBody>
    </xdr:sp>
    <xdr:clientData/>
  </xdr:twoCellAnchor>
  <xdr:twoCellAnchor editAs="oneCell">
    <xdr:from>
      <xdr:col>1</xdr:col>
      <xdr:colOff>163285</xdr:colOff>
      <xdr:row>0</xdr:row>
      <xdr:rowOff>108858</xdr:rowOff>
    </xdr:from>
    <xdr:to>
      <xdr:col>7</xdr:col>
      <xdr:colOff>122464</xdr:colOff>
      <xdr:row>61</xdr:row>
      <xdr:rowOff>40823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0D9C7B0-4DEC-AD82-50EB-CE541FC8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21" y="108858"/>
          <a:ext cx="5143500" cy="11797394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>
    <xdr:from>
      <xdr:col>15</xdr:col>
      <xdr:colOff>376463</xdr:colOff>
      <xdr:row>12</xdr:row>
      <xdr:rowOff>124167</xdr:rowOff>
    </xdr:from>
    <xdr:to>
      <xdr:col>21</xdr:col>
      <xdr:colOff>539750</xdr:colOff>
      <xdr:row>27</xdr:row>
      <xdr:rowOff>115660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301E098A-3F60-4A0E-A9CE-EBB9852A9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1238" y="2486367"/>
              <a:ext cx="4735287" cy="2925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204107</xdr:colOff>
      <xdr:row>7</xdr:row>
      <xdr:rowOff>136070</xdr:rowOff>
    </xdr:from>
    <xdr:to>
      <xdr:col>7</xdr:col>
      <xdr:colOff>40822</xdr:colOff>
      <xdr:row>25</xdr:row>
      <xdr:rowOff>13606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27AD495-4E54-4176-ABE0-F642767AE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454479</xdr:colOff>
      <xdr:row>4</xdr:row>
      <xdr:rowOff>266701</xdr:rowOff>
    </xdr:from>
    <xdr:to>
      <xdr:col>12</xdr:col>
      <xdr:colOff>54429</xdr:colOff>
      <xdr:row>9</xdr:row>
      <xdr:rowOff>82343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C1953E6-499E-D023-AC07-207D7929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3336" y="1028701"/>
          <a:ext cx="1123950" cy="849785"/>
        </a:xfrm>
        <a:prstGeom prst="rect">
          <a:avLst/>
        </a:prstGeom>
        <a:ln w="19050">
          <a:solidFill>
            <a:srgbClr val="FF0066"/>
          </a:solidFill>
        </a:ln>
      </xdr:spPr>
    </xdr:pic>
    <xdr:clientData/>
  </xdr:twoCellAnchor>
  <xdr:twoCellAnchor>
    <xdr:from>
      <xdr:col>1</xdr:col>
      <xdr:colOff>217714</xdr:colOff>
      <xdr:row>45</xdr:row>
      <xdr:rowOff>149678</xdr:rowOff>
    </xdr:from>
    <xdr:to>
      <xdr:col>7</xdr:col>
      <xdr:colOff>54429</xdr:colOff>
      <xdr:row>61</xdr:row>
      <xdr:rowOff>95250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CB836A-20FB-4A6F-8463-43880145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140603</xdr:colOff>
      <xdr:row>47</xdr:row>
      <xdr:rowOff>68036</xdr:rowOff>
    </xdr:from>
    <xdr:to>
      <xdr:col>13</xdr:col>
      <xdr:colOff>40822</xdr:colOff>
      <xdr:row>61</xdr:row>
      <xdr:rowOff>81642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036070E-3A59-4743-948E-97B8B9D30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154214</xdr:colOff>
      <xdr:row>27</xdr:row>
      <xdr:rowOff>190497</xdr:rowOff>
    </xdr:from>
    <xdr:to>
      <xdr:col>14</xdr:col>
      <xdr:colOff>312963</xdr:colOff>
      <xdr:row>44</xdr:row>
      <xdr:rowOff>190500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4DE11D6-6A6A-41B2-BF26-4CDC3A3AD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748393</xdr:colOff>
      <xdr:row>43</xdr:row>
      <xdr:rowOff>54428</xdr:rowOff>
    </xdr:from>
    <xdr:to>
      <xdr:col>10</xdr:col>
      <xdr:colOff>40821</xdr:colOff>
      <xdr:row>46</xdr:row>
      <xdr:rowOff>149678</xdr:rowOff>
    </xdr:to>
    <xdr:sp macro="" textlink="Análisis!C139">
      <xdr:nvSpPr>
        <xdr:cNvPr id="35" name="Rectángulo: esquinas diagonales redondeadas 34">
          <a:extLst>
            <a:ext uri="{FF2B5EF4-FFF2-40B4-BE49-F238E27FC236}">
              <a16:creationId xmlns:a16="http://schemas.microsoft.com/office/drawing/2014/main" id="{8429B077-F5DA-A440-AF63-C376493D43E1}"/>
            </a:ext>
          </a:extLst>
        </xdr:cNvPr>
        <xdr:cNvSpPr/>
      </xdr:nvSpPr>
      <xdr:spPr>
        <a:xfrm>
          <a:off x="6191250" y="8409214"/>
          <a:ext cx="1578428" cy="748393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154214</xdr:colOff>
      <xdr:row>43</xdr:row>
      <xdr:rowOff>40821</xdr:rowOff>
    </xdr:from>
    <xdr:to>
      <xdr:col>12</xdr:col>
      <xdr:colOff>122464</xdr:colOff>
      <xdr:row>46</xdr:row>
      <xdr:rowOff>163284</xdr:rowOff>
    </xdr:to>
    <xdr:sp macro="" textlink="Análisis!C139">
      <xdr:nvSpPr>
        <xdr:cNvPr id="36" name="Rectángulo: esquinas diagonales redondeadas 35">
          <a:extLst>
            <a:ext uri="{FF2B5EF4-FFF2-40B4-BE49-F238E27FC236}">
              <a16:creationId xmlns:a16="http://schemas.microsoft.com/office/drawing/2014/main" id="{27F8B934-CD14-474C-B17F-9CE267445954}"/>
            </a:ext>
          </a:extLst>
        </xdr:cNvPr>
        <xdr:cNvSpPr/>
      </xdr:nvSpPr>
      <xdr:spPr>
        <a:xfrm>
          <a:off x="7883071" y="8395607"/>
          <a:ext cx="1492250" cy="775606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476248</xdr:colOff>
      <xdr:row>42</xdr:row>
      <xdr:rowOff>68035</xdr:rowOff>
    </xdr:from>
    <xdr:to>
      <xdr:col>9</xdr:col>
      <xdr:colOff>571499</xdr:colOff>
      <xdr:row>45</xdr:row>
      <xdr:rowOff>95249</xdr:rowOff>
    </xdr:to>
    <xdr:sp macro="" textlink="Análisis!C139">
      <xdr:nvSpPr>
        <xdr:cNvPr id="37" name="CuadroTexto 36">
          <a:extLst>
            <a:ext uri="{FF2B5EF4-FFF2-40B4-BE49-F238E27FC236}">
              <a16:creationId xmlns:a16="http://schemas.microsoft.com/office/drawing/2014/main" id="{A3EE98FB-F05C-2B4C-F803-AB010CB8F04B}"/>
            </a:ext>
          </a:extLst>
        </xdr:cNvPr>
        <xdr:cNvSpPr txBox="1"/>
      </xdr:nvSpPr>
      <xdr:spPr>
        <a:xfrm>
          <a:off x="5919105" y="8232321"/>
          <a:ext cx="1619251" cy="680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3838EA-8166-4C30-A20B-AD1B5D74C861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 editAs="oneCell">
    <xdr:from>
      <xdr:col>9</xdr:col>
      <xdr:colOff>285748</xdr:colOff>
      <xdr:row>43</xdr:row>
      <xdr:rowOff>68035</xdr:rowOff>
    </xdr:from>
    <xdr:to>
      <xdr:col>10</xdr:col>
      <xdr:colOff>571499</xdr:colOff>
      <xdr:row>47</xdr:row>
      <xdr:rowOff>128766</xdr:rowOff>
    </xdr:to>
    <xdr:pic>
      <xdr:nvPicPr>
        <xdr:cNvPr id="39" name="Gráfico 38" descr="Batería con relleno sólido">
          <a:extLst>
            <a:ext uri="{FF2B5EF4-FFF2-40B4-BE49-F238E27FC236}">
              <a16:creationId xmlns:a16="http://schemas.microsoft.com/office/drawing/2014/main" id="{F2EB929D-C77D-8A70-C295-2777AE1F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7252605" y="8422821"/>
          <a:ext cx="1047751" cy="904374"/>
        </a:xfrm>
        <a:prstGeom prst="rect">
          <a:avLst/>
        </a:prstGeom>
        <a:effectLst>
          <a:outerShdw blurRad="50800" dist="38100" dir="2700000" algn="tl" rotWithShape="0">
            <a:schemeClr val="tx1">
              <a:alpha val="40000"/>
            </a:schemeClr>
          </a:outerShdw>
        </a:effectLst>
      </xdr:spPr>
    </xdr:pic>
    <xdr:clientData/>
  </xdr:twoCellAnchor>
  <xdr:twoCellAnchor>
    <xdr:from>
      <xdr:col>10</xdr:col>
      <xdr:colOff>476250</xdr:colOff>
      <xdr:row>42</xdr:row>
      <xdr:rowOff>95250</xdr:rowOff>
    </xdr:from>
    <xdr:to>
      <xdr:col>12</xdr:col>
      <xdr:colOff>612322</xdr:colOff>
      <xdr:row>44</xdr:row>
      <xdr:rowOff>258535</xdr:rowOff>
    </xdr:to>
    <xdr:sp macro="" textlink="Análisis!C155">
      <xdr:nvSpPr>
        <xdr:cNvPr id="40" name="CuadroTexto 39">
          <a:extLst>
            <a:ext uri="{FF2B5EF4-FFF2-40B4-BE49-F238E27FC236}">
              <a16:creationId xmlns:a16="http://schemas.microsoft.com/office/drawing/2014/main" id="{274E7BF4-5A10-3677-E0CB-5EB3CCB4B7DB}"/>
            </a:ext>
          </a:extLst>
        </xdr:cNvPr>
        <xdr:cNvSpPr txBox="1"/>
      </xdr:nvSpPr>
      <xdr:spPr>
        <a:xfrm>
          <a:off x="8205107" y="8259536"/>
          <a:ext cx="1660072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F5E34AB-34AD-4BB7-BB19-74EB13316775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680356</xdr:colOff>
      <xdr:row>44</xdr:row>
      <xdr:rowOff>122463</xdr:rowOff>
    </xdr:from>
    <xdr:to>
      <xdr:col>9</xdr:col>
      <xdr:colOff>299356</xdr:colOff>
      <xdr:row>45</xdr:row>
      <xdr:rowOff>122463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F3F17826-405A-13F2-0E9A-B2736787FB4A}"/>
            </a:ext>
          </a:extLst>
        </xdr:cNvPr>
        <xdr:cNvSpPr txBox="1"/>
      </xdr:nvSpPr>
      <xdr:spPr>
        <a:xfrm>
          <a:off x="6123213" y="8667749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>
              <a:solidFill>
                <a:srgbClr val="FF0066"/>
              </a:solidFill>
            </a:rPr>
            <a:t>Abril </a:t>
          </a:r>
          <a:r>
            <a:rPr lang="es-ES" sz="1800" b="0">
              <a:solidFill>
                <a:srgbClr val="FF0066"/>
              </a:solidFill>
            </a:rPr>
            <a:t>2020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10</xdr:col>
      <xdr:colOff>616857</xdr:colOff>
      <xdr:row>44</xdr:row>
      <xdr:rowOff>108855</xdr:rowOff>
    </xdr:from>
    <xdr:to>
      <xdr:col>12</xdr:col>
      <xdr:colOff>235857</xdr:colOff>
      <xdr:row>45</xdr:row>
      <xdr:rowOff>108855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93D0213F-0027-4719-A044-53C49E28B948}"/>
            </a:ext>
          </a:extLst>
        </xdr:cNvPr>
        <xdr:cNvSpPr txBox="1"/>
      </xdr:nvSpPr>
      <xdr:spPr>
        <a:xfrm>
          <a:off x="8345714" y="8654141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>
              <a:solidFill>
                <a:srgbClr val="FF0066"/>
              </a:solidFill>
            </a:rPr>
            <a:t>Julio </a:t>
          </a:r>
          <a:r>
            <a:rPr lang="es-ES" sz="1800" b="0">
              <a:solidFill>
                <a:srgbClr val="FF0066"/>
              </a:solidFill>
            </a:rPr>
            <a:t>2021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</xdr:col>
      <xdr:colOff>204107</xdr:colOff>
      <xdr:row>25</xdr:row>
      <xdr:rowOff>81643</xdr:rowOff>
    </xdr:from>
    <xdr:to>
      <xdr:col>7</xdr:col>
      <xdr:colOff>40821</xdr:colOff>
      <xdr:row>45</xdr:row>
      <xdr:rowOff>68036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E0736FC-315D-4AF7-BE17-06764B658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122463</xdr:colOff>
      <xdr:row>45</xdr:row>
      <xdr:rowOff>13607</xdr:rowOff>
    </xdr:from>
    <xdr:to>
      <xdr:col>21</xdr:col>
      <xdr:colOff>585108</xdr:colOff>
      <xdr:row>61</xdr:row>
      <xdr:rowOff>108856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4E5E25F-53F6-47D3-B6DA-6F30FE6D4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707573</xdr:colOff>
      <xdr:row>4</xdr:row>
      <xdr:rowOff>108857</xdr:rowOff>
    </xdr:from>
    <xdr:to>
      <xdr:col>19</xdr:col>
      <xdr:colOff>1</xdr:colOff>
      <xdr:row>12</xdr:row>
      <xdr:rowOff>27214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8633FC-9DCF-4A73-83AD-BC2DC521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666750</xdr:colOff>
      <xdr:row>3</xdr:row>
      <xdr:rowOff>176893</xdr:rowOff>
    </xdr:from>
    <xdr:to>
      <xdr:col>21</xdr:col>
      <xdr:colOff>489856</xdr:colOff>
      <xdr:row>10</xdr:row>
      <xdr:rowOff>163286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9A5FC0E-032D-A3B5-788A-F2A7463DAE73}"/>
            </a:ext>
          </a:extLst>
        </xdr:cNvPr>
        <xdr:cNvSpPr/>
      </xdr:nvSpPr>
      <xdr:spPr>
        <a:xfrm>
          <a:off x="14491607" y="748393"/>
          <a:ext cx="2109106" cy="1401536"/>
        </a:xfrm>
        <a:prstGeom prst="rect">
          <a:avLst/>
        </a:prstGeom>
        <a:gradFill flip="none" rotWithShape="1">
          <a:gsLst>
            <a:gs pos="0">
              <a:schemeClr val="accent3">
                <a:lumMod val="89000"/>
              </a:schemeClr>
            </a:gs>
            <a:gs pos="23000">
              <a:schemeClr val="accent3">
                <a:lumMod val="89000"/>
              </a:schemeClr>
            </a:gs>
            <a:gs pos="69000">
              <a:schemeClr val="accent3">
                <a:lumMod val="75000"/>
              </a:schemeClr>
            </a:gs>
            <a:gs pos="97000">
              <a:schemeClr val="accent3">
                <a:lumMod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408215</xdr:colOff>
      <xdr:row>45</xdr:row>
      <xdr:rowOff>122464</xdr:rowOff>
    </xdr:from>
    <xdr:to>
      <xdr:col>20</xdr:col>
      <xdr:colOff>489858</xdr:colOff>
      <xdr:row>47</xdr:row>
      <xdr:rowOff>68036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CF942BB8-1316-047F-A673-1E22E864E1C9}"/>
            </a:ext>
          </a:extLst>
        </xdr:cNvPr>
        <xdr:cNvSpPr txBox="1"/>
      </xdr:nvSpPr>
      <xdr:spPr>
        <a:xfrm>
          <a:off x="11947072" y="8939893"/>
          <a:ext cx="3891643" cy="326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517072</xdr:colOff>
      <xdr:row>53</xdr:row>
      <xdr:rowOff>54428</xdr:rowOff>
    </xdr:from>
    <xdr:to>
      <xdr:col>7</xdr:col>
      <xdr:colOff>421822</xdr:colOff>
      <xdr:row>55</xdr:row>
      <xdr:rowOff>68035</xdr:rowOff>
    </xdr:to>
    <xdr:sp macro="" textlink="">
      <xdr:nvSpPr>
        <xdr:cNvPr id="13" name="Flecha: a la izquierda y derecha 12">
          <a:extLst>
            <a:ext uri="{FF2B5EF4-FFF2-40B4-BE49-F238E27FC236}">
              <a16:creationId xmlns:a16="http://schemas.microsoft.com/office/drawing/2014/main" id="{725F2512-3086-C8F5-F458-D7D8D77F8C05}"/>
            </a:ext>
          </a:extLst>
        </xdr:cNvPr>
        <xdr:cNvSpPr/>
      </xdr:nvSpPr>
      <xdr:spPr>
        <a:xfrm>
          <a:off x="5197929" y="10395857"/>
          <a:ext cx="666750" cy="394607"/>
        </a:xfrm>
        <a:prstGeom prst="leftRightArrow">
          <a:avLst/>
        </a:prstGeom>
        <a:solidFill>
          <a:schemeClr val="bg2">
            <a:lumMod val="25000"/>
          </a:schemeClr>
        </a:solidFill>
        <a:ln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408214</xdr:colOff>
      <xdr:row>27</xdr:row>
      <xdr:rowOff>176893</xdr:rowOff>
    </xdr:from>
    <xdr:to>
      <xdr:col>21</xdr:col>
      <xdr:colOff>544286</xdr:colOff>
      <xdr:row>44</xdr:row>
      <xdr:rowOff>190500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30A92E3-4810-4198-8AAC-C14C967B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530677</xdr:colOff>
      <xdr:row>28</xdr:row>
      <xdr:rowOff>40822</xdr:rowOff>
    </xdr:from>
    <xdr:to>
      <xdr:col>21</xdr:col>
      <xdr:colOff>258535</xdr:colOff>
      <xdr:row>31</xdr:row>
      <xdr:rowOff>13607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43E78B5-0F39-0E86-C257-9743B73F5048}"/>
            </a:ext>
          </a:extLst>
        </xdr:cNvPr>
        <xdr:cNvSpPr txBox="1"/>
      </xdr:nvSpPr>
      <xdr:spPr>
        <a:xfrm>
          <a:off x="12069534" y="5538108"/>
          <a:ext cx="4299858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707572</xdr:colOff>
      <xdr:row>34</xdr:row>
      <xdr:rowOff>136069</xdr:rowOff>
    </xdr:from>
    <xdr:to>
      <xdr:col>15</xdr:col>
      <xdr:colOff>449037</xdr:colOff>
      <xdr:row>37</xdr:row>
      <xdr:rowOff>68034</xdr:rowOff>
    </xdr:to>
    <xdr:pic>
      <xdr:nvPicPr>
        <xdr:cNvPr id="32" name="Gráfico 31" descr="Edificio indio contorno">
          <a:extLst>
            <a:ext uri="{FF2B5EF4-FFF2-40B4-BE49-F238E27FC236}">
              <a16:creationId xmlns:a16="http://schemas.microsoft.com/office/drawing/2014/main" id="{5F05E683-6F9E-995D-01FD-C31E6336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484429" y="6776355"/>
          <a:ext cx="503465" cy="503465"/>
        </a:xfrm>
        <a:prstGeom prst="rect">
          <a:avLst/>
        </a:prstGeom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</xdr:pic>
    <xdr:clientData/>
  </xdr:twoCellAnchor>
  <xdr:twoCellAnchor>
    <xdr:from>
      <xdr:col>6</xdr:col>
      <xdr:colOff>3628</xdr:colOff>
      <xdr:row>1</xdr:row>
      <xdr:rowOff>11910</xdr:rowOff>
    </xdr:from>
    <xdr:to>
      <xdr:col>16</xdr:col>
      <xdr:colOff>530677</xdr:colOff>
      <xdr:row>6</xdr:row>
      <xdr:rowOff>23816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F4719C7-0555-557D-F0B9-6A2EAF3A51FF}"/>
            </a:ext>
          </a:extLst>
        </xdr:cNvPr>
        <xdr:cNvSpPr txBox="1"/>
      </xdr:nvSpPr>
      <xdr:spPr>
        <a:xfrm>
          <a:off x="4684485" y="202410"/>
          <a:ext cx="8147049" cy="104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3200" b="0" baseline="0">
              <a:ln>
                <a:noFill/>
              </a:ln>
              <a:solidFill>
                <a:schemeClr val="bg1">
                  <a:lumMod val="95000"/>
                </a:schemeClr>
              </a:solidFill>
              <a:latin typeface="Avenir Next LT Pro Light" panose="020B0304020202020204" pitchFamily="34" charset="0"/>
              <a:cs typeface="Aparajita" panose="02020603050405020304" pitchFamily="18" charset="0"/>
            </a:rPr>
            <a:t>DASHBOARD - ANÁLISIS DE VENTAS </a:t>
          </a:r>
        </a:p>
      </xdr:txBody>
    </xdr:sp>
    <xdr:clientData/>
  </xdr:twoCellAnchor>
  <xdr:twoCellAnchor editAs="oneCell">
    <xdr:from>
      <xdr:col>18</xdr:col>
      <xdr:colOff>729480</xdr:colOff>
      <xdr:row>4</xdr:row>
      <xdr:rowOff>108858</xdr:rowOff>
    </xdr:from>
    <xdr:to>
      <xdr:col>21</xdr:col>
      <xdr:colOff>449036</xdr:colOff>
      <xdr:row>10</xdr:row>
      <xdr:rowOff>43163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7578D9C-A831-D9B6-095E-FD96FCC71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337" y="870858"/>
          <a:ext cx="2005556" cy="1158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598712</xdr:colOff>
      <xdr:row>4</xdr:row>
      <xdr:rowOff>13607</xdr:rowOff>
    </xdr:from>
    <xdr:to>
      <xdr:col>20</xdr:col>
      <xdr:colOff>176892</xdr:colOff>
      <xdr:row>5</xdr:row>
      <xdr:rowOff>81644</xdr:rowOff>
    </xdr:to>
    <xdr:pic>
      <xdr:nvPicPr>
        <xdr:cNvPr id="48" name="Gráfico 47" descr="Marca de insignia1 con relleno sólido">
          <a:extLst>
            <a:ext uri="{FF2B5EF4-FFF2-40B4-BE49-F238E27FC236}">
              <a16:creationId xmlns:a16="http://schemas.microsoft.com/office/drawing/2014/main" id="{C3B07815-4491-F6C0-597F-394DF095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5185569" y="775607"/>
          <a:ext cx="340180" cy="340180"/>
        </a:xfrm>
        <a:prstGeom prst="rect">
          <a:avLst/>
        </a:prstGeom>
      </xdr:spPr>
    </xdr:pic>
    <xdr:clientData/>
  </xdr:twoCellAnchor>
  <xdr:twoCellAnchor editAs="oneCell">
    <xdr:from>
      <xdr:col>19</xdr:col>
      <xdr:colOff>653143</xdr:colOff>
      <xdr:row>45</xdr:row>
      <xdr:rowOff>163285</xdr:rowOff>
    </xdr:from>
    <xdr:to>
      <xdr:col>21</xdr:col>
      <xdr:colOff>461828</xdr:colOff>
      <xdr:row>56</xdr:row>
      <xdr:rowOff>81642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Retailer">
              <a:extLst>
                <a:ext uri="{FF2B5EF4-FFF2-40B4-BE49-F238E27FC236}">
                  <a16:creationId xmlns:a16="http://schemas.microsoft.com/office/drawing/2014/main" id="{67D78010-A0D5-4FC5-A527-71B5A9274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0" y="8980714"/>
              <a:ext cx="1332685" cy="2013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408215</xdr:colOff>
      <xdr:row>34</xdr:row>
      <xdr:rowOff>156480</xdr:rowOff>
    </xdr:from>
    <xdr:to>
      <xdr:col>14</xdr:col>
      <xdr:colOff>149679</xdr:colOff>
      <xdr:row>44</xdr:row>
      <xdr:rowOff>27214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 1">
              <a:extLst>
                <a:ext uri="{FF2B5EF4-FFF2-40B4-BE49-F238E27FC236}">
                  <a16:creationId xmlns:a16="http://schemas.microsoft.com/office/drawing/2014/main" id="{FCA06E6B-E2A0-0B11-8138-8ABAA666C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1072" y="6796766"/>
              <a:ext cx="1265464" cy="17757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92528</xdr:colOff>
      <xdr:row>38</xdr:row>
      <xdr:rowOff>136071</xdr:rowOff>
    </xdr:from>
    <xdr:to>
      <xdr:col>7</xdr:col>
      <xdr:colOff>666750</xdr:colOff>
      <xdr:row>44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ct">
              <a:extLst>
                <a:ext uri="{FF2B5EF4-FFF2-40B4-BE49-F238E27FC236}">
                  <a16:creationId xmlns:a16="http://schemas.microsoft.com/office/drawing/2014/main" id="{C9B8DF24-B4D9-58E8-17FC-E2537F0821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1385" y="7538357"/>
              <a:ext cx="2098222" cy="1197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131988</xdr:colOff>
      <xdr:row>10</xdr:row>
      <xdr:rowOff>175534</xdr:rowOff>
    </xdr:from>
    <xdr:to>
      <xdr:col>14</xdr:col>
      <xdr:colOff>571501</xdr:colOff>
      <xdr:row>15</xdr:row>
      <xdr:rowOff>122464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Años (Invoice Date)">
              <a:extLst>
                <a:ext uri="{FF2B5EF4-FFF2-40B4-BE49-F238E27FC236}">
                  <a16:creationId xmlns:a16="http://schemas.microsoft.com/office/drawing/2014/main" id="{C0E19A99-B9D7-9CEA-0481-66F05DEA74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Invoice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6845" y="2162177"/>
              <a:ext cx="1201513" cy="899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0.26623</cdr:x>
      <cdr:y>0.03162</cdr:y>
    </cdr:from>
    <cdr:to>
      <cdr:x>0.98051</cdr:x>
      <cdr:y>0.11462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336754" y="107134"/>
          <a:ext cx="3586426" cy="28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0.00527</cdr:x>
      <cdr:y>0.02008</cdr:y>
    </cdr:from>
    <cdr:to>
      <cdr:x>1</cdr:x>
      <cdr:y>0.11156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27215" y="68036"/>
          <a:ext cx="5138963" cy="309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9</xdr:row>
      <xdr:rowOff>180975</xdr:rowOff>
    </xdr:from>
    <xdr:to>
      <xdr:col>10</xdr:col>
      <xdr:colOff>581026</xdr:colOff>
      <xdr:row>22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0C372FC-4223-4C99-8FCE-030175349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1" y="1933575"/>
              <a:ext cx="390525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9525</xdr:colOff>
      <xdr:row>64</xdr:row>
      <xdr:rowOff>0</xdr:rowOff>
    </xdr:from>
    <xdr:to>
      <xdr:col>7</xdr:col>
      <xdr:colOff>313764</xdr:colOff>
      <xdr:row>77</xdr:row>
      <xdr:rowOff>212912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DE6574B-44B5-4D79-9587-83A484EBE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</xdr:colOff>
      <xdr:row>103</xdr:row>
      <xdr:rowOff>168088</xdr:rowOff>
    </xdr:from>
    <xdr:to>
      <xdr:col>16</xdr:col>
      <xdr:colOff>291354</xdr:colOff>
      <xdr:row>115</xdr:row>
      <xdr:rowOff>313764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C107768-F6E9-4ED1-8978-DF77C8167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861172</xdr:colOff>
      <xdr:row>113</xdr:row>
      <xdr:rowOff>22413</xdr:rowOff>
    </xdr:from>
    <xdr:to>
      <xdr:col>8</xdr:col>
      <xdr:colOff>358587</xdr:colOff>
      <xdr:row>123</xdr:row>
      <xdr:rowOff>145677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CF0A11B-01B0-4A2F-8227-BC577B0B7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862293</xdr:colOff>
      <xdr:row>123</xdr:row>
      <xdr:rowOff>280147</xdr:rowOff>
    </xdr:from>
    <xdr:to>
      <xdr:col>8</xdr:col>
      <xdr:colOff>365872</xdr:colOff>
      <xdr:row>134</xdr:row>
      <xdr:rowOff>11206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84CD9E9-769A-4862-A863-EA11CAC9E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851648</xdr:colOff>
      <xdr:row>134</xdr:row>
      <xdr:rowOff>156882</xdr:rowOff>
    </xdr:from>
    <xdr:to>
      <xdr:col>8</xdr:col>
      <xdr:colOff>381000</xdr:colOff>
      <xdr:row>147</xdr:row>
      <xdr:rowOff>123265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06E7EC-0FF7-4227-B40C-F0DB72580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826498</xdr:colOff>
      <xdr:row>159</xdr:row>
      <xdr:rowOff>133849</xdr:rowOff>
    </xdr:from>
    <xdr:to>
      <xdr:col>16</xdr:col>
      <xdr:colOff>78442</xdr:colOff>
      <xdr:row>174</xdr:row>
      <xdr:rowOff>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3B895C2-A009-43EA-AED4-5D01CBFF1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914400</xdr:colOff>
      <xdr:row>169</xdr:row>
      <xdr:rowOff>161925</xdr:rowOff>
    </xdr:from>
    <xdr:to>
      <xdr:col>4</xdr:col>
      <xdr:colOff>228601</xdr:colOff>
      <xdr:row>180</xdr:row>
      <xdr:rowOff>39460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907922D-F34D-4A9A-AE6A-FED644CD3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381001</xdr:colOff>
      <xdr:row>87</xdr:row>
      <xdr:rowOff>22412</xdr:rowOff>
    </xdr:from>
    <xdr:to>
      <xdr:col>17</xdr:col>
      <xdr:colOff>347383</xdr:colOff>
      <xdr:row>98</xdr:row>
      <xdr:rowOff>156882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2517C2E-52CF-4B59-A28D-4C3FB2E78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672353</xdr:colOff>
      <xdr:row>170</xdr:row>
      <xdr:rowOff>11204</xdr:rowOff>
    </xdr:from>
    <xdr:to>
      <xdr:col>6</xdr:col>
      <xdr:colOff>235324</xdr:colOff>
      <xdr:row>179</xdr:row>
      <xdr:rowOff>145675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882D8EB-2D8A-4987-9BD9-C51F035FE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186</xdr:row>
      <xdr:rowOff>2</xdr:rowOff>
    </xdr:from>
    <xdr:to>
      <xdr:col>12</xdr:col>
      <xdr:colOff>526676</xdr:colOff>
      <xdr:row>200</xdr:row>
      <xdr:rowOff>123266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8B91F5-FCE2-45B5-8F99-70517D6AB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0.23959</cdr:x>
      <cdr:y>0.02643</cdr:y>
    </cdr:from>
    <cdr:to>
      <cdr:x>0.95387</cdr:x>
      <cdr:y>0.10943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145634" y="96904"/>
          <a:ext cx="3415366" cy="304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0.10783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0" y="0"/>
          <a:ext cx="3219450" cy="2649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0.14525</cdr:x>
      <cdr:y>0.0042</cdr:y>
    </cdr:from>
    <cdr:to>
      <cdr:x>0.87448</cdr:x>
      <cdr:y>0.11231</cdr:y>
    </cdr:to>
    <cdr:sp macro="" textlink="">
      <cdr:nvSpPr>
        <cdr:cNvPr id="2" name="CuadroTexto 11">
          <a:extLst xmlns:a="http://schemas.openxmlformats.org/drawingml/2006/main">
            <a:ext uri="{FF2B5EF4-FFF2-40B4-BE49-F238E27FC236}">
              <a16:creationId xmlns:a16="http://schemas.microsoft.com/office/drawing/2014/main" id="{CF942BB8-1316-047F-A673-1E22E864E1C9}"/>
            </a:ext>
          </a:extLst>
        </cdr:cNvPr>
        <cdr:cNvSpPr txBox="1"/>
      </cdr:nvSpPr>
      <cdr:spPr>
        <a:xfrm xmlns:a="http://schemas.openxmlformats.org/drawingml/2006/main">
          <a:off x="661306" y="12700"/>
          <a:ext cx="3320143" cy="3265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0.12425</cdr:x>
      <cdr:y>0.01017</cdr:y>
    </cdr:from>
    <cdr:to>
      <cdr:x>0.96758</cdr:x>
      <cdr:y>0.20524</cdr:y>
    </cdr:to>
    <cdr:sp macro="" textlink="">
      <cdr:nvSpPr>
        <cdr:cNvPr id="2" name="CuadroTexto 14">
          <a:extLst xmlns:a="http://schemas.openxmlformats.org/drawingml/2006/main">
            <a:ext uri="{FF2B5EF4-FFF2-40B4-BE49-F238E27FC236}">
              <a16:creationId xmlns:a16="http://schemas.microsoft.com/office/drawing/2014/main" id="{A43E78B5-0F39-0E86-C257-9743B73F5048}"/>
            </a:ext>
          </a:extLst>
        </cdr:cNvPr>
        <cdr:cNvSpPr txBox="1"/>
      </cdr:nvSpPr>
      <cdr:spPr>
        <a:xfrm xmlns:a="http://schemas.openxmlformats.org/drawingml/2006/main">
          <a:off x="633506" y="28388"/>
          <a:ext cx="4299858" cy="5442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457227430554" createdVersion="8" refreshedVersion="8" minRefreshableVersion="3" recordCount="9648" xr:uid="{447A7DDE-3958-4325-960C-F972BA883EB3}">
  <cacheSource type="worksheet">
    <worksheetSource name="Tabla2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165">
      <sharedItems containsSemiMixedTypes="0" containsString="0" containsNumber="1" minValue="0" maxValue="825000.00000000012" count="3512">
        <n v="6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600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35"/>
        <n v="0.25"/>
        <n v="0.45"/>
        <n v="0.35000000000000003"/>
        <n v="0.2"/>
        <n v="0.15000000000000002"/>
        <n v="0.4"/>
        <n v="0.55000000000000004"/>
        <n v="0.30000000000000004"/>
        <n v="0.15"/>
        <n v="0.24999999999999997"/>
        <n v="0.45000000000000007"/>
        <n v="0.1"/>
        <n v="0.39999999999999997"/>
        <n v="0.60000000000000009"/>
        <n v="0.50000000000000011"/>
        <n v="0.44999999999999996"/>
        <n v="0.65000000000000013"/>
        <n v="0.55000000000000016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07"/>
        <n v="0.59000000000000008"/>
        <n v="0.57000000000000006"/>
        <n v="0.65"/>
        <n v="0.31"/>
        <n v="0.49000000000000005"/>
        <n v="0.28000000000000003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06"/>
        <n v="0.67"/>
        <n v="0.54"/>
        <n v="0.56000000000000005"/>
        <n v="0.54999999999999993"/>
        <n v="0.70000000000000007"/>
        <n v="0.7400000000000001"/>
        <n v="0.48000000000000004"/>
        <n v="0.6100000000000001"/>
        <n v="0.64000000000000012"/>
        <n v="0.26"/>
        <n v="0.59"/>
        <n v="0.76000000000000012"/>
        <n v="0.77000000000000013"/>
        <n v="0.73000000000000009"/>
        <n v="0.69000000000000017"/>
        <n v="0.66000000000000014"/>
        <n v="0.67000000000000015"/>
        <n v="0.32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32999999999999996"/>
        <n v="0.28999999999999998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62000000000000011"/>
        <n v="0.42999999999999994"/>
        <n v="0.43999999999999995"/>
        <n v="0.53000000000000014"/>
        <n v="0.54000000000000015"/>
        <n v="0.37000000000000005"/>
        <n v="0.18000000000000002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0-01-01T00:00:00" endDate="2022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2"/>
        </groupItems>
      </fieldGroup>
    </cacheField>
    <cacheField name="Trimestres (Invoice Date)" numFmtId="0" databaseField="0">
      <fieldGroup base="2">
        <rangePr groupBy="quarters" startDate="2020-01-01T00:00:00" endDate="2022-01-01T00:00:00"/>
        <groupItems count="6">
          <s v="&lt;01/01/2020"/>
          <s v="Trim.1"/>
          <s v="Trim.2"/>
          <s v="Trim.3"/>
          <s v="Trim.4"/>
          <s v="&gt;01/01/2022"/>
        </groupItems>
      </fieldGroup>
    </cacheField>
    <cacheField name="Año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7998346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785790162037" createdVersion="8" refreshedVersion="8" minRefreshableVersion="3" recordCount="9648" xr:uid="{ECD02285-88D9-4B28-9F1E-41538C02CD3A}">
  <cacheSource type="worksheet">
    <worksheetSource name="Tabla2[[Retailer ID]:[Sales Method]]"/>
  </cacheSource>
  <cacheFields count="12"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7">
      <sharedItems containsSemiMixedTypes="0" containsString="0" containsNumber="1" minValue="7" maxValue="110.00000000000001"/>
    </cacheField>
    <cacheField name="Units Sold" numFmtId="166">
      <sharedItems containsSemiMixedTypes="0" containsString="0" containsNumber="1" containsInteger="1" minValue="0" maxValue="12750"/>
    </cacheField>
    <cacheField name="Total Sales" numFmtId="167">
      <sharedItems containsSemiMixedTypes="0" containsString="0" containsNumber="1" minValue="0" maxValue="825000.00000000012"/>
    </cacheField>
    <cacheField name="Operating Profit" numFmtId="167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0"/>
    <x v="0"/>
    <x v="0"/>
    <x v="0"/>
    <x v="0"/>
  </r>
  <r>
    <x v="0"/>
    <n v="1185732"/>
    <x v="1"/>
    <x v="0"/>
    <x v="0"/>
    <x v="0"/>
    <x v="1"/>
    <n v="50"/>
    <n v="10000"/>
    <x v="1"/>
    <x v="1"/>
    <x v="1"/>
    <x v="0"/>
  </r>
  <r>
    <x v="0"/>
    <n v="1185732"/>
    <x v="2"/>
    <x v="0"/>
    <x v="0"/>
    <x v="0"/>
    <x v="2"/>
    <n v="40"/>
    <n v="10000"/>
    <x v="2"/>
    <x v="2"/>
    <x v="2"/>
    <x v="0"/>
  </r>
  <r>
    <x v="0"/>
    <n v="1185732"/>
    <x v="3"/>
    <x v="0"/>
    <x v="0"/>
    <x v="0"/>
    <x v="3"/>
    <n v="45"/>
    <n v="8500"/>
    <x v="3"/>
    <x v="3"/>
    <x v="2"/>
    <x v="0"/>
  </r>
  <r>
    <x v="0"/>
    <n v="1185732"/>
    <x v="4"/>
    <x v="0"/>
    <x v="0"/>
    <x v="0"/>
    <x v="4"/>
    <n v="60"/>
    <n v="9000"/>
    <x v="4"/>
    <x v="4"/>
    <x v="1"/>
    <x v="0"/>
  </r>
  <r>
    <x v="0"/>
    <n v="1185732"/>
    <x v="5"/>
    <x v="0"/>
    <x v="0"/>
    <x v="0"/>
    <x v="5"/>
    <n v="50"/>
    <n v="10000"/>
    <x v="1"/>
    <x v="5"/>
    <x v="3"/>
    <x v="0"/>
  </r>
  <r>
    <x v="0"/>
    <n v="1185732"/>
    <x v="6"/>
    <x v="0"/>
    <x v="0"/>
    <x v="0"/>
    <x v="0"/>
    <n v="50"/>
    <n v="12500"/>
    <x v="5"/>
    <x v="6"/>
    <x v="0"/>
    <x v="0"/>
  </r>
  <r>
    <x v="0"/>
    <n v="1185732"/>
    <x v="7"/>
    <x v="0"/>
    <x v="0"/>
    <x v="0"/>
    <x v="1"/>
    <n v="50"/>
    <n v="9000"/>
    <x v="6"/>
    <x v="7"/>
    <x v="1"/>
    <x v="1"/>
  </r>
  <r>
    <x v="0"/>
    <n v="1185732"/>
    <x v="8"/>
    <x v="0"/>
    <x v="0"/>
    <x v="0"/>
    <x v="2"/>
    <n v="40"/>
    <n v="9500"/>
    <x v="7"/>
    <x v="8"/>
    <x v="2"/>
    <x v="1"/>
  </r>
  <r>
    <x v="0"/>
    <n v="1185732"/>
    <x v="9"/>
    <x v="0"/>
    <x v="0"/>
    <x v="0"/>
    <x v="3"/>
    <n v="45"/>
    <n v="8250"/>
    <x v="8"/>
    <x v="9"/>
    <x v="2"/>
    <x v="1"/>
  </r>
  <r>
    <x v="0"/>
    <n v="1185732"/>
    <x v="10"/>
    <x v="0"/>
    <x v="0"/>
    <x v="0"/>
    <x v="4"/>
    <n v="60"/>
    <n v="9000"/>
    <x v="4"/>
    <x v="4"/>
    <x v="1"/>
    <x v="1"/>
  </r>
  <r>
    <x v="0"/>
    <n v="1185732"/>
    <x v="11"/>
    <x v="0"/>
    <x v="0"/>
    <x v="0"/>
    <x v="5"/>
    <n v="50"/>
    <n v="10000"/>
    <x v="1"/>
    <x v="5"/>
    <x v="3"/>
    <x v="1"/>
  </r>
  <r>
    <x v="0"/>
    <n v="1185732"/>
    <x v="12"/>
    <x v="0"/>
    <x v="0"/>
    <x v="0"/>
    <x v="0"/>
    <n v="50"/>
    <n v="12200"/>
    <x v="9"/>
    <x v="10"/>
    <x v="0"/>
    <x v="1"/>
  </r>
  <r>
    <x v="0"/>
    <n v="1185732"/>
    <x v="13"/>
    <x v="0"/>
    <x v="0"/>
    <x v="0"/>
    <x v="1"/>
    <n v="50"/>
    <n v="9250"/>
    <x v="10"/>
    <x v="11"/>
    <x v="1"/>
    <x v="1"/>
  </r>
  <r>
    <x v="0"/>
    <n v="1185732"/>
    <x v="14"/>
    <x v="0"/>
    <x v="0"/>
    <x v="0"/>
    <x v="2"/>
    <n v="40"/>
    <n v="9500"/>
    <x v="7"/>
    <x v="8"/>
    <x v="2"/>
    <x v="1"/>
  </r>
  <r>
    <x v="0"/>
    <n v="1185732"/>
    <x v="15"/>
    <x v="0"/>
    <x v="0"/>
    <x v="0"/>
    <x v="3"/>
    <n v="45"/>
    <n v="8000"/>
    <x v="11"/>
    <x v="12"/>
    <x v="2"/>
    <x v="1"/>
  </r>
  <r>
    <x v="0"/>
    <n v="1185732"/>
    <x v="16"/>
    <x v="0"/>
    <x v="0"/>
    <x v="0"/>
    <x v="4"/>
    <n v="60"/>
    <n v="8500"/>
    <x v="12"/>
    <x v="13"/>
    <x v="1"/>
    <x v="1"/>
  </r>
  <r>
    <x v="0"/>
    <n v="1185732"/>
    <x v="17"/>
    <x v="0"/>
    <x v="0"/>
    <x v="0"/>
    <x v="5"/>
    <n v="50"/>
    <n v="9500"/>
    <x v="13"/>
    <x v="14"/>
    <x v="3"/>
    <x v="1"/>
  </r>
  <r>
    <x v="0"/>
    <n v="1185732"/>
    <x v="18"/>
    <x v="0"/>
    <x v="0"/>
    <x v="0"/>
    <x v="0"/>
    <n v="50"/>
    <n v="12000"/>
    <x v="14"/>
    <x v="0"/>
    <x v="0"/>
    <x v="1"/>
  </r>
  <r>
    <x v="0"/>
    <n v="1185732"/>
    <x v="19"/>
    <x v="0"/>
    <x v="0"/>
    <x v="0"/>
    <x v="1"/>
    <n v="50"/>
    <n v="9000"/>
    <x v="6"/>
    <x v="7"/>
    <x v="1"/>
    <x v="1"/>
  </r>
  <r>
    <x v="0"/>
    <n v="1185732"/>
    <x v="20"/>
    <x v="0"/>
    <x v="0"/>
    <x v="0"/>
    <x v="2"/>
    <n v="40"/>
    <n v="9000"/>
    <x v="11"/>
    <x v="12"/>
    <x v="2"/>
    <x v="1"/>
  </r>
  <r>
    <x v="0"/>
    <n v="1185732"/>
    <x v="21"/>
    <x v="0"/>
    <x v="0"/>
    <x v="0"/>
    <x v="3"/>
    <n v="45"/>
    <n v="8250"/>
    <x v="8"/>
    <x v="9"/>
    <x v="2"/>
    <x v="1"/>
  </r>
  <r>
    <x v="0"/>
    <n v="1185732"/>
    <x v="22"/>
    <x v="0"/>
    <x v="0"/>
    <x v="0"/>
    <x v="4"/>
    <n v="60"/>
    <n v="8250"/>
    <x v="15"/>
    <x v="15"/>
    <x v="1"/>
    <x v="1"/>
  </r>
  <r>
    <x v="0"/>
    <n v="1185732"/>
    <x v="23"/>
    <x v="0"/>
    <x v="0"/>
    <x v="0"/>
    <x v="5"/>
    <n v="50"/>
    <n v="9500"/>
    <x v="13"/>
    <x v="14"/>
    <x v="3"/>
    <x v="1"/>
  </r>
  <r>
    <x v="0"/>
    <n v="1185732"/>
    <x v="24"/>
    <x v="0"/>
    <x v="0"/>
    <x v="0"/>
    <x v="0"/>
    <n v="60"/>
    <n v="12200"/>
    <x v="16"/>
    <x v="16"/>
    <x v="0"/>
    <x v="1"/>
  </r>
  <r>
    <x v="0"/>
    <n v="1185732"/>
    <x v="25"/>
    <x v="0"/>
    <x v="0"/>
    <x v="0"/>
    <x v="1"/>
    <n v="55.000000000000007"/>
    <n v="9250"/>
    <x v="17"/>
    <x v="17"/>
    <x v="1"/>
    <x v="1"/>
  </r>
  <r>
    <x v="0"/>
    <n v="1185732"/>
    <x v="26"/>
    <x v="0"/>
    <x v="0"/>
    <x v="0"/>
    <x v="2"/>
    <n v="50"/>
    <n v="9000"/>
    <x v="6"/>
    <x v="18"/>
    <x v="2"/>
    <x v="1"/>
  </r>
  <r>
    <x v="0"/>
    <n v="1185732"/>
    <x v="27"/>
    <x v="0"/>
    <x v="0"/>
    <x v="0"/>
    <x v="3"/>
    <n v="50"/>
    <n v="8500"/>
    <x v="18"/>
    <x v="19"/>
    <x v="2"/>
    <x v="1"/>
  </r>
  <r>
    <x v="0"/>
    <n v="1185732"/>
    <x v="28"/>
    <x v="0"/>
    <x v="0"/>
    <x v="0"/>
    <x v="4"/>
    <n v="60"/>
    <n v="8750"/>
    <x v="19"/>
    <x v="18"/>
    <x v="1"/>
    <x v="1"/>
  </r>
  <r>
    <x v="0"/>
    <n v="1185732"/>
    <x v="29"/>
    <x v="0"/>
    <x v="0"/>
    <x v="0"/>
    <x v="5"/>
    <n v="65"/>
    <n v="10000"/>
    <x v="20"/>
    <x v="20"/>
    <x v="3"/>
    <x v="1"/>
  </r>
  <r>
    <x v="0"/>
    <n v="1185732"/>
    <x v="30"/>
    <x v="0"/>
    <x v="0"/>
    <x v="0"/>
    <x v="0"/>
    <n v="60"/>
    <n v="12500"/>
    <x v="21"/>
    <x v="21"/>
    <x v="0"/>
    <x v="1"/>
  </r>
  <r>
    <x v="0"/>
    <n v="1185732"/>
    <x v="31"/>
    <x v="0"/>
    <x v="0"/>
    <x v="0"/>
    <x v="1"/>
    <n v="55.000000000000007"/>
    <n v="10000"/>
    <x v="22"/>
    <x v="22"/>
    <x v="1"/>
    <x v="1"/>
  </r>
  <r>
    <x v="0"/>
    <n v="1185732"/>
    <x v="32"/>
    <x v="0"/>
    <x v="0"/>
    <x v="0"/>
    <x v="2"/>
    <n v="50"/>
    <n v="9250"/>
    <x v="10"/>
    <x v="23"/>
    <x v="2"/>
    <x v="1"/>
  </r>
  <r>
    <x v="0"/>
    <n v="1185732"/>
    <x v="33"/>
    <x v="0"/>
    <x v="0"/>
    <x v="0"/>
    <x v="3"/>
    <n v="50"/>
    <n v="9000"/>
    <x v="6"/>
    <x v="18"/>
    <x v="2"/>
    <x v="1"/>
  </r>
  <r>
    <x v="0"/>
    <n v="1185732"/>
    <x v="34"/>
    <x v="0"/>
    <x v="0"/>
    <x v="0"/>
    <x v="4"/>
    <n v="60"/>
    <n v="9000"/>
    <x v="4"/>
    <x v="4"/>
    <x v="1"/>
    <x v="1"/>
  </r>
  <r>
    <x v="0"/>
    <n v="1185732"/>
    <x v="35"/>
    <x v="0"/>
    <x v="0"/>
    <x v="0"/>
    <x v="5"/>
    <n v="65"/>
    <n v="10500"/>
    <x v="23"/>
    <x v="24"/>
    <x v="3"/>
    <x v="1"/>
  </r>
  <r>
    <x v="0"/>
    <n v="1185732"/>
    <x v="36"/>
    <x v="0"/>
    <x v="0"/>
    <x v="0"/>
    <x v="0"/>
    <n v="60"/>
    <n v="12750"/>
    <x v="24"/>
    <x v="25"/>
    <x v="0"/>
    <x v="1"/>
  </r>
  <r>
    <x v="0"/>
    <n v="1185732"/>
    <x v="37"/>
    <x v="0"/>
    <x v="0"/>
    <x v="0"/>
    <x v="1"/>
    <n v="55.000000000000007"/>
    <n v="10250"/>
    <x v="25"/>
    <x v="26"/>
    <x v="1"/>
    <x v="1"/>
  </r>
  <r>
    <x v="0"/>
    <n v="1185732"/>
    <x v="38"/>
    <x v="0"/>
    <x v="0"/>
    <x v="0"/>
    <x v="2"/>
    <n v="50"/>
    <n v="9500"/>
    <x v="13"/>
    <x v="27"/>
    <x v="2"/>
    <x v="1"/>
  </r>
  <r>
    <x v="0"/>
    <n v="1185732"/>
    <x v="39"/>
    <x v="0"/>
    <x v="0"/>
    <x v="0"/>
    <x v="3"/>
    <n v="50"/>
    <n v="9000"/>
    <x v="6"/>
    <x v="18"/>
    <x v="2"/>
    <x v="1"/>
  </r>
  <r>
    <x v="0"/>
    <n v="1185732"/>
    <x v="40"/>
    <x v="0"/>
    <x v="0"/>
    <x v="0"/>
    <x v="4"/>
    <n v="60"/>
    <n v="9250"/>
    <x v="26"/>
    <x v="28"/>
    <x v="1"/>
    <x v="1"/>
  </r>
  <r>
    <x v="0"/>
    <n v="1185732"/>
    <x v="41"/>
    <x v="0"/>
    <x v="0"/>
    <x v="0"/>
    <x v="5"/>
    <n v="65"/>
    <n v="11000"/>
    <x v="27"/>
    <x v="29"/>
    <x v="3"/>
    <x v="1"/>
  </r>
  <r>
    <x v="0"/>
    <n v="1185732"/>
    <x v="42"/>
    <x v="0"/>
    <x v="0"/>
    <x v="0"/>
    <x v="0"/>
    <n v="60"/>
    <n v="12500"/>
    <x v="21"/>
    <x v="21"/>
    <x v="0"/>
    <x v="1"/>
  </r>
  <r>
    <x v="0"/>
    <n v="1185732"/>
    <x v="43"/>
    <x v="0"/>
    <x v="0"/>
    <x v="0"/>
    <x v="1"/>
    <n v="55.000000000000007"/>
    <n v="10250"/>
    <x v="25"/>
    <x v="26"/>
    <x v="1"/>
    <x v="1"/>
  </r>
  <r>
    <x v="0"/>
    <n v="1185732"/>
    <x v="44"/>
    <x v="0"/>
    <x v="0"/>
    <x v="0"/>
    <x v="2"/>
    <n v="50"/>
    <n v="9500"/>
    <x v="13"/>
    <x v="27"/>
    <x v="2"/>
    <x v="1"/>
  </r>
  <r>
    <x v="0"/>
    <n v="1185732"/>
    <x v="45"/>
    <x v="0"/>
    <x v="0"/>
    <x v="0"/>
    <x v="3"/>
    <n v="50"/>
    <n v="9250"/>
    <x v="10"/>
    <x v="23"/>
    <x v="2"/>
    <x v="1"/>
  </r>
  <r>
    <x v="1"/>
    <n v="1185732"/>
    <x v="46"/>
    <x v="0"/>
    <x v="0"/>
    <x v="0"/>
    <x v="4"/>
    <n v="60"/>
    <n v="9000"/>
    <x v="4"/>
    <x v="4"/>
    <x v="1"/>
    <x v="1"/>
  </r>
  <r>
    <x v="1"/>
    <n v="1185732"/>
    <x v="47"/>
    <x v="0"/>
    <x v="0"/>
    <x v="0"/>
    <x v="5"/>
    <n v="65"/>
    <n v="10750"/>
    <x v="28"/>
    <x v="30"/>
    <x v="3"/>
    <x v="1"/>
  </r>
  <r>
    <x v="1"/>
    <n v="1185732"/>
    <x v="48"/>
    <x v="0"/>
    <x v="0"/>
    <x v="0"/>
    <x v="0"/>
    <n v="60"/>
    <n v="12000"/>
    <x v="29"/>
    <x v="31"/>
    <x v="0"/>
    <x v="1"/>
  </r>
  <r>
    <x v="1"/>
    <n v="1185732"/>
    <x v="49"/>
    <x v="0"/>
    <x v="0"/>
    <x v="0"/>
    <x v="1"/>
    <n v="55.000000000000007"/>
    <n v="10000"/>
    <x v="22"/>
    <x v="22"/>
    <x v="1"/>
    <x v="1"/>
  </r>
  <r>
    <x v="1"/>
    <n v="1185732"/>
    <x v="50"/>
    <x v="0"/>
    <x v="0"/>
    <x v="0"/>
    <x v="2"/>
    <n v="50"/>
    <n v="9250"/>
    <x v="10"/>
    <x v="23"/>
    <x v="2"/>
    <x v="1"/>
  </r>
  <r>
    <x v="1"/>
    <n v="1185732"/>
    <x v="51"/>
    <x v="0"/>
    <x v="0"/>
    <x v="0"/>
    <x v="3"/>
    <n v="50"/>
    <n v="9000"/>
    <x v="6"/>
    <x v="18"/>
    <x v="2"/>
    <x v="1"/>
  </r>
  <r>
    <x v="1"/>
    <n v="1185732"/>
    <x v="52"/>
    <x v="0"/>
    <x v="0"/>
    <x v="0"/>
    <x v="4"/>
    <n v="60"/>
    <n v="9000"/>
    <x v="4"/>
    <x v="4"/>
    <x v="1"/>
    <x v="1"/>
  </r>
  <r>
    <x v="1"/>
    <n v="1185732"/>
    <x v="53"/>
    <x v="0"/>
    <x v="0"/>
    <x v="0"/>
    <x v="5"/>
    <n v="65"/>
    <n v="10000"/>
    <x v="20"/>
    <x v="20"/>
    <x v="3"/>
    <x v="1"/>
  </r>
  <r>
    <x v="1"/>
    <n v="1185732"/>
    <x v="54"/>
    <x v="0"/>
    <x v="0"/>
    <x v="0"/>
    <x v="4"/>
    <n v="65"/>
    <n v="8750"/>
    <x v="30"/>
    <x v="24"/>
    <x v="1"/>
    <x v="1"/>
  </r>
  <r>
    <x v="1"/>
    <n v="1185732"/>
    <x v="55"/>
    <x v="0"/>
    <x v="0"/>
    <x v="0"/>
    <x v="5"/>
    <n v="70"/>
    <n v="10000"/>
    <x v="31"/>
    <x v="32"/>
    <x v="3"/>
    <x v="1"/>
  </r>
  <r>
    <x v="1"/>
    <n v="1185732"/>
    <x v="56"/>
    <x v="0"/>
    <x v="0"/>
    <x v="0"/>
    <x v="0"/>
    <n v="65"/>
    <n v="11500"/>
    <x v="32"/>
    <x v="33"/>
    <x v="0"/>
    <x v="1"/>
  </r>
  <r>
    <x v="1"/>
    <n v="1185732"/>
    <x v="57"/>
    <x v="0"/>
    <x v="0"/>
    <x v="0"/>
    <x v="1"/>
    <n v="55.000000000000007"/>
    <n v="9750"/>
    <x v="33"/>
    <x v="34"/>
    <x v="1"/>
    <x v="1"/>
  </r>
  <r>
    <x v="1"/>
    <n v="1185732"/>
    <x v="58"/>
    <x v="0"/>
    <x v="0"/>
    <x v="0"/>
    <x v="2"/>
    <n v="55.000000000000007"/>
    <n v="9200"/>
    <x v="34"/>
    <x v="35"/>
    <x v="2"/>
    <x v="1"/>
  </r>
  <r>
    <x v="1"/>
    <n v="1185732"/>
    <x v="59"/>
    <x v="0"/>
    <x v="0"/>
    <x v="0"/>
    <x v="3"/>
    <n v="55.000000000000007"/>
    <n v="9000"/>
    <x v="35"/>
    <x v="36"/>
    <x v="2"/>
    <x v="1"/>
  </r>
  <r>
    <x v="1"/>
    <n v="1185732"/>
    <x v="60"/>
    <x v="0"/>
    <x v="0"/>
    <x v="0"/>
    <x v="4"/>
    <n v="65"/>
    <n v="8750"/>
    <x v="30"/>
    <x v="24"/>
    <x v="1"/>
    <x v="1"/>
  </r>
  <r>
    <x v="1"/>
    <n v="1185732"/>
    <x v="61"/>
    <x v="0"/>
    <x v="0"/>
    <x v="0"/>
    <x v="5"/>
    <n v="70"/>
    <n v="9750"/>
    <x v="23"/>
    <x v="24"/>
    <x v="3"/>
    <x v="1"/>
  </r>
  <r>
    <x v="1"/>
    <n v="1185732"/>
    <x v="62"/>
    <x v="0"/>
    <x v="0"/>
    <x v="0"/>
    <x v="0"/>
    <n v="65"/>
    <n v="12000"/>
    <x v="36"/>
    <x v="37"/>
    <x v="0"/>
    <x v="1"/>
  </r>
  <r>
    <x v="1"/>
    <n v="1185732"/>
    <x v="63"/>
    <x v="0"/>
    <x v="0"/>
    <x v="0"/>
    <x v="1"/>
    <n v="55.000000000000007"/>
    <n v="10000"/>
    <x v="22"/>
    <x v="22"/>
    <x v="1"/>
    <x v="1"/>
  </r>
  <r>
    <x v="1"/>
    <n v="1185732"/>
    <x v="64"/>
    <x v="0"/>
    <x v="0"/>
    <x v="0"/>
    <x v="2"/>
    <n v="55.000000000000007"/>
    <n v="9500"/>
    <x v="37"/>
    <x v="38"/>
    <x v="2"/>
    <x v="1"/>
  </r>
  <r>
    <x v="1"/>
    <n v="1185732"/>
    <x v="65"/>
    <x v="0"/>
    <x v="0"/>
    <x v="0"/>
    <x v="3"/>
    <n v="55.000000000000007"/>
    <n v="9000"/>
    <x v="35"/>
    <x v="36"/>
    <x v="2"/>
    <x v="1"/>
  </r>
  <r>
    <x v="1"/>
    <n v="1185732"/>
    <x v="66"/>
    <x v="0"/>
    <x v="0"/>
    <x v="0"/>
    <x v="4"/>
    <n v="65"/>
    <n v="9000"/>
    <x v="38"/>
    <x v="39"/>
    <x v="1"/>
    <x v="1"/>
  </r>
  <r>
    <x v="1"/>
    <n v="1185732"/>
    <x v="67"/>
    <x v="0"/>
    <x v="0"/>
    <x v="0"/>
    <x v="5"/>
    <n v="70"/>
    <n v="10000"/>
    <x v="31"/>
    <x v="32"/>
    <x v="3"/>
    <x v="1"/>
  </r>
  <r>
    <x v="2"/>
    <n v="1197831"/>
    <x v="68"/>
    <x v="0"/>
    <x v="0"/>
    <x v="0"/>
    <x v="0"/>
    <n v="25"/>
    <n v="9000"/>
    <x v="39"/>
    <x v="40"/>
    <x v="2"/>
    <x v="1"/>
  </r>
  <r>
    <x v="2"/>
    <n v="1197831"/>
    <x v="69"/>
    <x v="0"/>
    <x v="0"/>
    <x v="0"/>
    <x v="1"/>
    <n v="35"/>
    <n v="9000"/>
    <x v="40"/>
    <x v="41"/>
    <x v="2"/>
    <x v="1"/>
  </r>
  <r>
    <x v="2"/>
    <n v="1197831"/>
    <x v="70"/>
    <x v="0"/>
    <x v="0"/>
    <x v="0"/>
    <x v="2"/>
    <n v="35"/>
    <n v="7000"/>
    <x v="41"/>
    <x v="42"/>
    <x v="2"/>
    <x v="1"/>
  </r>
  <r>
    <x v="2"/>
    <n v="1197831"/>
    <x v="71"/>
    <x v="0"/>
    <x v="0"/>
    <x v="0"/>
    <x v="3"/>
    <n v="35"/>
    <n v="7000"/>
    <x v="41"/>
    <x v="41"/>
    <x v="4"/>
    <x v="1"/>
  </r>
  <r>
    <x v="2"/>
    <n v="1197831"/>
    <x v="72"/>
    <x v="1"/>
    <x v="1"/>
    <x v="1"/>
    <x v="4"/>
    <n v="40"/>
    <n v="5500"/>
    <x v="42"/>
    <x v="43"/>
    <x v="1"/>
    <x v="1"/>
  </r>
  <r>
    <x v="2"/>
    <n v="1197831"/>
    <x v="73"/>
    <x v="1"/>
    <x v="1"/>
    <x v="1"/>
    <x v="5"/>
    <n v="35"/>
    <n v="7000"/>
    <x v="41"/>
    <x v="44"/>
    <x v="0"/>
    <x v="1"/>
  </r>
  <r>
    <x v="2"/>
    <n v="1197831"/>
    <x v="74"/>
    <x v="1"/>
    <x v="1"/>
    <x v="1"/>
    <x v="0"/>
    <n v="25"/>
    <n v="8500"/>
    <x v="43"/>
    <x v="45"/>
    <x v="2"/>
    <x v="1"/>
  </r>
  <r>
    <x v="2"/>
    <n v="1197831"/>
    <x v="75"/>
    <x v="1"/>
    <x v="1"/>
    <x v="1"/>
    <x v="1"/>
    <n v="35"/>
    <n v="8500"/>
    <x v="44"/>
    <x v="46"/>
    <x v="2"/>
    <x v="1"/>
  </r>
  <r>
    <x v="2"/>
    <n v="1197831"/>
    <x v="76"/>
    <x v="1"/>
    <x v="1"/>
    <x v="1"/>
    <x v="2"/>
    <n v="35"/>
    <n v="6750"/>
    <x v="45"/>
    <x v="47"/>
    <x v="2"/>
    <x v="1"/>
  </r>
  <r>
    <x v="2"/>
    <n v="1197831"/>
    <x v="77"/>
    <x v="1"/>
    <x v="1"/>
    <x v="1"/>
    <x v="3"/>
    <n v="35"/>
    <n v="6250"/>
    <x v="46"/>
    <x v="48"/>
    <x v="4"/>
    <x v="1"/>
  </r>
  <r>
    <x v="2"/>
    <n v="1197831"/>
    <x v="78"/>
    <x v="1"/>
    <x v="1"/>
    <x v="1"/>
    <x v="4"/>
    <n v="40"/>
    <n v="5000"/>
    <x v="47"/>
    <x v="49"/>
    <x v="1"/>
    <x v="1"/>
  </r>
  <r>
    <x v="2"/>
    <n v="1197831"/>
    <x v="79"/>
    <x v="1"/>
    <x v="1"/>
    <x v="1"/>
    <x v="5"/>
    <n v="35"/>
    <n v="7000"/>
    <x v="41"/>
    <x v="44"/>
    <x v="0"/>
    <x v="1"/>
  </r>
  <r>
    <x v="2"/>
    <n v="1197831"/>
    <x v="80"/>
    <x v="1"/>
    <x v="1"/>
    <x v="1"/>
    <x v="0"/>
    <n v="30"/>
    <n v="8750"/>
    <x v="48"/>
    <x v="50"/>
    <x v="2"/>
    <x v="1"/>
  </r>
  <r>
    <x v="2"/>
    <n v="1197831"/>
    <x v="81"/>
    <x v="1"/>
    <x v="1"/>
    <x v="1"/>
    <x v="1"/>
    <n v="40"/>
    <n v="8750"/>
    <x v="49"/>
    <x v="51"/>
    <x v="2"/>
    <x v="1"/>
  </r>
  <r>
    <x v="2"/>
    <n v="1197831"/>
    <x v="82"/>
    <x v="1"/>
    <x v="1"/>
    <x v="1"/>
    <x v="2"/>
    <n v="35"/>
    <n v="7000"/>
    <x v="41"/>
    <x v="42"/>
    <x v="2"/>
    <x v="1"/>
  </r>
  <r>
    <x v="2"/>
    <n v="1197831"/>
    <x v="83"/>
    <x v="1"/>
    <x v="1"/>
    <x v="1"/>
    <x v="3"/>
    <n v="40"/>
    <n v="6000"/>
    <x v="50"/>
    <x v="52"/>
    <x v="4"/>
    <x v="1"/>
  </r>
  <r>
    <x v="2"/>
    <n v="1197831"/>
    <x v="84"/>
    <x v="1"/>
    <x v="1"/>
    <x v="1"/>
    <x v="4"/>
    <n v="45"/>
    <n v="5000"/>
    <x v="39"/>
    <x v="53"/>
    <x v="1"/>
    <x v="1"/>
  </r>
  <r>
    <x v="2"/>
    <n v="1197831"/>
    <x v="85"/>
    <x v="1"/>
    <x v="1"/>
    <x v="1"/>
    <x v="5"/>
    <n v="40"/>
    <n v="6500"/>
    <x v="51"/>
    <x v="54"/>
    <x v="0"/>
    <x v="1"/>
  </r>
  <r>
    <x v="2"/>
    <n v="1197831"/>
    <x v="86"/>
    <x v="1"/>
    <x v="1"/>
    <x v="1"/>
    <x v="0"/>
    <n v="30"/>
    <n v="9000"/>
    <x v="52"/>
    <x v="55"/>
    <x v="2"/>
    <x v="1"/>
  </r>
  <r>
    <x v="2"/>
    <n v="1197831"/>
    <x v="87"/>
    <x v="1"/>
    <x v="1"/>
    <x v="1"/>
    <x v="1"/>
    <n v="40"/>
    <n v="9000"/>
    <x v="11"/>
    <x v="12"/>
    <x v="2"/>
    <x v="1"/>
  </r>
  <r>
    <x v="2"/>
    <n v="1197831"/>
    <x v="88"/>
    <x v="1"/>
    <x v="1"/>
    <x v="1"/>
    <x v="2"/>
    <n v="35"/>
    <n v="7250"/>
    <x v="53"/>
    <x v="56"/>
    <x v="2"/>
    <x v="1"/>
  </r>
  <r>
    <x v="2"/>
    <n v="1197831"/>
    <x v="89"/>
    <x v="1"/>
    <x v="1"/>
    <x v="1"/>
    <x v="3"/>
    <n v="40"/>
    <n v="6250"/>
    <x v="54"/>
    <x v="57"/>
    <x v="4"/>
    <x v="1"/>
  </r>
  <r>
    <x v="1"/>
    <n v="1197831"/>
    <x v="90"/>
    <x v="1"/>
    <x v="1"/>
    <x v="1"/>
    <x v="4"/>
    <n v="45"/>
    <n v="5250"/>
    <x v="45"/>
    <x v="58"/>
    <x v="1"/>
    <x v="1"/>
  </r>
  <r>
    <x v="1"/>
    <n v="1197831"/>
    <x v="91"/>
    <x v="1"/>
    <x v="1"/>
    <x v="1"/>
    <x v="5"/>
    <n v="40"/>
    <n v="8000"/>
    <x v="55"/>
    <x v="59"/>
    <x v="0"/>
    <x v="1"/>
  </r>
  <r>
    <x v="1"/>
    <n v="1197831"/>
    <x v="92"/>
    <x v="1"/>
    <x v="1"/>
    <x v="1"/>
    <x v="0"/>
    <n v="30"/>
    <n v="9250"/>
    <x v="56"/>
    <x v="60"/>
    <x v="2"/>
    <x v="1"/>
  </r>
  <r>
    <x v="1"/>
    <n v="1197831"/>
    <x v="93"/>
    <x v="1"/>
    <x v="1"/>
    <x v="1"/>
    <x v="1"/>
    <n v="40"/>
    <n v="9250"/>
    <x v="57"/>
    <x v="61"/>
    <x v="2"/>
    <x v="1"/>
  </r>
  <r>
    <x v="1"/>
    <n v="1197831"/>
    <x v="94"/>
    <x v="1"/>
    <x v="1"/>
    <x v="1"/>
    <x v="2"/>
    <n v="35"/>
    <n v="7750"/>
    <x v="58"/>
    <x v="62"/>
    <x v="2"/>
    <x v="1"/>
  </r>
  <r>
    <x v="1"/>
    <n v="1197831"/>
    <x v="95"/>
    <x v="1"/>
    <x v="1"/>
    <x v="1"/>
    <x v="3"/>
    <n v="40"/>
    <n v="7000"/>
    <x v="59"/>
    <x v="63"/>
    <x v="4"/>
    <x v="1"/>
  </r>
  <r>
    <x v="1"/>
    <n v="1197831"/>
    <x v="96"/>
    <x v="1"/>
    <x v="1"/>
    <x v="1"/>
    <x v="4"/>
    <n v="45"/>
    <n v="6000"/>
    <x v="52"/>
    <x v="64"/>
    <x v="1"/>
    <x v="1"/>
  </r>
  <r>
    <x v="1"/>
    <n v="1197831"/>
    <x v="97"/>
    <x v="1"/>
    <x v="1"/>
    <x v="1"/>
    <x v="5"/>
    <n v="40"/>
    <n v="9500"/>
    <x v="7"/>
    <x v="65"/>
    <x v="0"/>
    <x v="1"/>
  </r>
  <r>
    <x v="1"/>
    <n v="1197831"/>
    <x v="98"/>
    <x v="1"/>
    <x v="1"/>
    <x v="1"/>
    <x v="0"/>
    <n v="40"/>
    <n v="9500"/>
    <x v="7"/>
    <x v="8"/>
    <x v="2"/>
    <x v="1"/>
  </r>
  <r>
    <x v="1"/>
    <n v="1197831"/>
    <x v="99"/>
    <x v="1"/>
    <x v="1"/>
    <x v="1"/>
    <x v="1"/>
    <n v="45"/>
    <n v="9500"/>
    <x v="60"/>
    <x v="66"/>
    <x v="2"/>
    <x v="1"/>
  </r>
  <r>
    <x v="1"/>
    <n v="1197831"/>
    <x v="100"/>
    <x v="1"/>
    <x v="1"/>
    <x v="1"/>
    <x v="2"/>
    <n v="40"/>
    <n v="8000"/>
    <x v="55"/>
    <x v="67"/>
    <x v="2"/>
    <x v="1"/>
  </r>
  <r>
    <x v="1"/>
    <n v="1197831"/>
    <x v="101"/>
    <x v="1"/>
    <x v="1"/>
    <x v="1"/>
    <x v="3"/>
    <n v="40"/>
    <n v="7500"/>
    <x v="61"/>
    <x v="7"/>
    <x v="4"/>
    <x v="1"/>
  </r>
  <r>
    <x v="1"/>
    <n v="1197831"/>
    <x v="102"/>
    <x v="1"/>
    <x v="1"/>
    <x v="1"/>
    <x v="4"/>
    <n v="45"/>
    <n v="6500"/>
    <x v="62"/>
    <x v="68"/>
    <x v="1"/>
    <x v="1"/>
  </r>
  <r>
    <x v="1"/>
    <n v="1197831"/>
    <x v="103"/>
    <x v="1"/>
    <x v="1"/>
    <x v="1"/>
    <x v="5"/>
    <n v="50"/>
    <n v="10000"/>
    <x v="1"/>
    <x v="69"/>
    <x v="0"/>
    <x v="1"/>
  </r>
  <r>
    <x v="1"/>
    <n v="1197831"/>
    <x v="104"/>
    <x v="1"/>
    <x v="1"/>
    <x v="1"/>
    <x v="0"/>
    <n v="40"/>
    <n v="9500"/>
    <x v="7"/>
    <x v="8"/>
    <x v="2"/>
    <x v="1"/>
  </r>
  <r>
    <x v="1"/>
    <n v="1197831"/>
    <x v="105"/>
    <x v="1"/>
    <x v="1"/>
    <x v="1"/>
    <x v="1"/>
    <n v="45"/>
    <n v="9500"/>
    <x v="60"/>
    <x v="66"/>
    <x v="2"/>
    <x v="1"/>
  </r>
  <r>
    <x v="1"/>
    <n v="1197831"/>
    <x v="106"/>
    <x v="1"/>
    <x v="1"/>
    <x v="1"/>
    <x v="2"/>
    <n v="40"/>
    <n v="11000"/>
    <x v="63"/>
    <x v="70"/>
    <x v="2"/>
    <x v="1"/>
  </r>
  <r>
    <x v="1"/>
    <n v="1197831"/>
    <x v="107"/>
    <x v="1"/>
    <x v="1"/>
    <x v="1"/>
    <x v="3"/>
    <n v="40"/>
    <n v="7000"/>
    <x v="59"/>
    <x v="63"/>
    <x v="4"/>
    <x v="1"/>
  </r>
  <r>
    <x v="1"/>
    <n v="1197831"/>
    <x v="108"/>
    <x v="1"/>
    <x v="1"/>
    <x v="1"/>
    <x v="4"/>
    <n v="45"/>
    <n v="7000"/>
    <x v="40"/>
    <x v="55"/>
    <x v="1"/>
    <x v="1"/>
  </r>
  <r>
    <x v="1"/>
    <n v="1197831"/>
    <x v="109"/>
    <x v="1"/>
    <x v="1"/>
    <x v="1"/>
    <x v="5"/>
    <n v="50"/>
    <n v="9750"/>
    <x v="64"/>
    <x v="71"/>
    <x v="0"/>
    <x v="1"/>
  </r>
  <r>
    <x v="1"/>
    <n v="1197831"/>
    <x v="110"/>
    <x v="1"/>
    <x v="1"/>
    <x v="1"/>
    <x v="0"/>
    <n v="40"/>
    <n v="9250"/>
    <x v="57"/>
    <x v="61"/>
    <x v="2"/>
    <x v="1"/>
  </r>
  <r>
    <x v="1"/>
    <n v="1197831"/>
    <x v="111"/>
    <x v="1"/>
    <x v="1"/>
    <x v="1"/>
    <x v="1"/>
    <n v="45"/>
    <n v="9250"/>
    <x v="65"/>
    <x v="72"/>
    <x v="2"/>
    <x v="1"/>
  </r>
  <r>
    <x v="1"/>
    <n v="1197831"/>
    <x v="112"/>
    <x v="1"/>
    <x v="1"/>
    <x v="1"/>
    <x v="2"/>
    <n v="40"/>
    <n v="11000"/>
    <x v="63"/>
    <x v="70"/>
    <x v="2"/>
    <x v="1"/>
  </r>
  <r>
    <x v="1"/>
    <n v="1197831"/>
    <x v="113"/>
    <x v="1"/>
    <x v="1"/>
    <x v="1"/>
    <x v="3"/>
    <n v="40"/>
    <n v="6500"/>
    <x v="51"/>
    <x v="73"/>
    <x v="4"/>
    <x v="1"/>
  </r>
  <r>
    <x v="1"/>
    <n v="1197831"/>
    <x v="114"/>
    <x v="1"/>
    <x v="1"/>
    <x v="1"/>
    <x v="4"/>
    <n v="45"/>
    <n v="6500"/>
    <x v="62"/>
    <x v="68"/>
    <x v="1"/>
    <x v="1"/>
  </r>
  <r>
    <x v="1"/>
    <n v="1197831"/>
    <x v="115"/>
    <x v="1"/>
    <x v="1"/>
    <x v="1"/>
    <x v="5"/>
    <n v="50"/>
    <n v="9000"/>
    <x v="6"/>
    <x v="74"/>
    <x v="0"/>
    <x v="1"/>
  </r>
  <r>
    <x v="1"/>
    <n v="1197831"/>
    <x v="116"/>
    <x v="1"/>
    <x v="1"/>
    <x v="1"/>
    <x v="0"/>
    <n v="45"/>
    <n v="8500"/>
    <x v="3"/>
    <x v="3"/>
    <x v="2"/>
    <x v="1"/>
  </r>
  <r>
    <x v="1"/>
    <n v="1197831"/>
    <x v="117"/>
    <x v="1"/>
    <x v="1"/>
    <x v="1"/>
    <x v="1"/>
    <n v="45"/>
    <n v="8500"/>
    <x v="3"/>
    <x v="3"/>
    <x v="2"/>
    <x v="1"/>
  </r>
  <r>
    <x v="1"/>
    <n v="1197831"/>
    <x v="118"/>
    <x v="1"/>
    <x v="1"/>
    <x v="1"/>
    <x v="2"/>
    <n v="50"/>
    <n v="9000"/>
    <x v="6"/>
    <x v="18"/>
    <x v="2"/>
    <x v="1"/>
  </r>
  <r>
    <x v="1"/>
    <n v="1197831"/>
    <x v="119"/>
    <x v="1"/>
    <x v="1"/>
    <x v="1"/>
    <x v="3"/>
    <n v="50"/>
    <n v="6250"/>
    <x v="66"/>
    <x v="75"/>
    <x v="4"/>
    <x v="1"/>
  </r>
  <r>
    <x v="1"/>
    <n v="1197831"/>
    <x v="120"/>
    <x v="1"/>
    <x v="1"/>
    <x v="1"/>
    <x v="4"/>
    <n v="45"/>
    <n v="6250"/>
    <x v="67"/>
    <x v="76"/>
    <x v="1"/>
    <x v="1"/>
  </r>
  <r>
    <x v="1"/>
    <n v="1197831"/>
    <x v="121"/>
    <x v="1"/>
    <x v="1"/>
    <x v="1"/>
    <x v="5"/>
    <n v="55.000000000000007"/>
    <n v="8500"/>
    <x v="68"/>
    <x v="77"/>
    <x v="0"/>
    <x v="1"/>
  </r>
  <r>
    <x v="1"/>
    <n v="1197831"/>
    <x v="122"/>
    <x v="1"/>
    <x v="1"/>
    <x v="1"/>
    <x v="0"/>
    <n v="45"/>
    <n v="8000"/>
    <x v="11"/>
    <x v="12"/>
    <x v="2"/>
    <x v="1"/>
  </r>
  <r>
    <x v="1"/>
    <n v="1197831"/>
    <x v="123"/>
    <x v="1"/>
    <x v="1"/>
    <x v="1"/>
    <x v="1"/>
    <n v="45"/>
    <n v="8000"/>
    <x v="11"/>
    <x v="12"/>
    <x v="2"/>
    <x v="1"/>
  </r>
  <r>
    <x v="1"/>
    <n v="1197831"/>
    <x v="124"/>
    <x v="1"/>
    <x v="1"/>
    <x v="1"/>
    <x v="2"/>
    <n v="50"/>
    <n v="7500"/>
    <x v="69"/>
    <x v="78"/>
    <x v="2"/>
    <x v="1"/>
  </r>
  <r>
    <x v="1"/>
    <n v="1197831"/>
    <x v="125"/>
    <x v="1"/>
    <x v="1"/>
    <x v="1"/>
    <x v="3"/>
    <n v="50"/>
    <n v="6000"/>
    <x v="61"/>
    <x v="7"/>
    <x v="4"/>
    <x v="1"/>
  </r>
  <r>
    <x v="1"/>
    <n v="1197831"/>
    <x v="126"/>
    <x v="1"/>
    <x v="1"/>
    <x v="1"/>
    <x v="4"/>
    <n v="45"/>
    <n v="5750"/>
    <x v="70"/>
    <x v="79"/>
    <x v="1"/>
    <x v="1"/>
  </r>
  <r>
    <x v="1"/>
    <n v="1197831"/>
    <x v="127"/>
    <x v="1"/>
    <x v="1"/>
    <x v="1"/>
    <x v="5"/>
    <n v="55.000000000000007"/>
    <n v="7500"/>
    <x v="71"/>
    <x v="80"/>
    <x v="0"/>
    <x v="1"/>
  </r>
  <r>
    <x v="1"/>
    <n v="1197831"/>
    <x v="128"/>
    <x v="1"/>
    <x v="1"/>
    <x v="1"/>
    <x v="0"/>
    <n v="45"/>
    <n v="9000"/>
    <x v="72"/>
    <x v="81"/>
    <x v="2"/>
    <x v="1"/>
  </r>
  <r>
    <x v="1"/>
    <n v="1197831"/>
    <x v="129"/>
    <x v="1"/>
    <x v="1"/>
    <x v="1"/>
    <x v="1"/>
    <n v="45"/>
    <n v="9000"/>
    <x v="72"/>
    <x v="81"/>
    <x v="2"/>
    <x v="1"/>
  </r>
  <r>
    <x v="1"/>
    <n v="1197831"/>
    <x v="130"/>
    <x v="1"/>
    <x v="1"/>
    <x v="1"/>
    <x v="2"/>
    <n v="50"/>
    <n v="8250"/>
    <x v="73"/>
    <x v="82"/>
    <x v="2"/>
    <x v="1"/>
  </r>
  <r>
    <x v="1"/>
    <n v="1197831"/>
    <x v="131"/>
    <x v="1"/>
    <x v="1"/>
    <x v="1"/>
    <x v="3"/>
    <n v="50"/>
    <n v="6750"/>
    <x v="74"/>
    <x v="83"/>
    <x v="4"/>
    <x v="1"/>
  </r>
  <r>
    <x v="1"/>
    <n v="1197831"/>
    <x v="132"/>
    <x v="1"/>
    <x v="1"/>
    <x v="1"/>
    <x v="4"/>
    <n v="45"/>
    <n v="6500"/>
    <x v="62"/>
    <x v="68"/>
    <x v="1"/>
    <x v="1"/>
  </r>
  <r>
    <x v="1"/>
    <n v="1197831"/>
    <x v="133"/>
    <x v="1"/>
    <x v="1"/>
    <x v="1"/>
    <x v="5"/>
    <n v="55.000000000000007"/>
    <n v="8500"/>
    <x v="68"/>
    <x v="77"/>
    <x v="0"/>
    <x v="1"/>
  </r>
  <r>
    <x v="1"/>
    <n v="1197831"/>
    <x v="134"/>
    <x v="1"/>
    <x v="1"/>
    <x v="1"/>
    <x v="0"/>
    <n v="45"/>
    <n v="9500"/>
    <x v="60"/>
    <x v="66"/>
    <x v="2"/>
    <x v="1"/>
  </r>
  <r>
    <x v="1"/>
    <n v="1197831"/>
    <x v="135"/>
    <x v="1"/>
    <x v="1"/>
    <x v="1"/>
    <x v="1"/>
    <n v="45"/>
    <n v="9500"/>
    <x v="60"/>
    <x v="66"/>
    <x v="2"/>
    <x v="1"/>
  </r>
  <r>
    <x v="1"/>
    <n v="1197831"/>
    <x v="136"/>
    <x v="1"/>
    <x v="1"/>
    <x v="1"/>
    <x v="2"/>
    <n v="50"/>
    <n v="8500"/>
    <x v="18"/>
    <x v="19"/>
    <x v="2"/>
    <x v="1"/>
  </r>
  <r>
    <x v="1"/>
    <n v="1197831"/>
    <x v="137"/>
    <x v="1"/>
    <x v="1"/>
    <x v="1"/>
    <x v="3"/>
    <n v="50"/>
    <n v="7000"/>
    <x v="49"/>
    <x v="18"/>
    <x v="4"/>
    <x v="1"/>
  </r>
  <r>
    <x v="1"/>
    <n v="1197831"/>
    <x v="138"/>
    <x v="1"/>
    <x v="1"/>
    <x v="1"/>
    <x v="4"/>
    <n v="45"/>
    <n v="6500"/>
    <x v="62"/>
    <x v="68"/>
    <x v="1"/>
    <x v="1"/>
  </r>
  <r>
    <x v="1"/>
    <n v="1197831"/>
    <x v="139"/>
    <x v="1"/>
    <x v="1"/>
    <x v="1"/>
    <x v="5"/>
    <n v="55.000000000000007"/>
    <n v="9000"/>
    <x v="35"/>
    <x v="84"/>
    <x v="0"/>
    <x v="1"/>
  </r>
  <r>
    <x v="3"/>
    <n v="1128299"/>
    <x v="140"/>
    <x v="1"/>
    <x v="1"/>
    <x v="1"/>
    <x v="0"/>
    <n v="40"/>
    <n v="7750"/>
    <x v="75"/>
    <x v="85"/>
    <x v="5"/>
    <x v="1"/>
  </r>
  <r>
    <x v="3"/>
    <n v="1128299"/>
    <x v="141"/>
    <x v="1"/>
    <x v="1"/>
    <x v="1"/>
    <x v="1"/>
    <n v="50"/>
    <n v="7750"/>
    <x v="76"/>
    <x v="86"/>
    <x v="6"/>
    <x v="1"/>
  </r>
  <r>
    <x v="3"/>
    <n v="1128299"/>
    <x v="142"/>
    <x v="1"/>
    <x v="1"/>
    <x v="1"/>
    <x v="2"/>
    <n v="50"/>
    <n v="7750"/>
    <x v="76"/>
    <x v="87"/>
    <x v="5"/>
    <x v="1"/>
  </r>
  <r>
    <x v="3"/>
    <n v="1128299"/>
    <x v="143"/>
    <x v="1"/>
    <x v="1"/>
    <x v="1"/>
    <x v="3"/>
    <n v="50"/>
    <n v="6250"/>
    <x v="66"/>
    <x v="88"/>
    <x v="1"/>
    <x v="1"/>
  </r>
  <r>
    <x v="3"/>
    <n v="1128299"/>
    <x v="144"/>
    <x v="2"/>
    <x v="2"/>
    <x v="2"/>
    <x v="4"/>
    <n v="55.000000000000007"/>
    <n v="5750"/>
    <x v="77"/>
    <x v="89"/>
    <x v="0"/>
    <x v="1"/>
  </r>
  <r>
    <x v="3"/>
    <n v="1128299"/>
    <x v="145"/>
    <x v="2"/>
    <x v="2"/>
    <x v="2"/>
    <x v="5"/>
    <n v="50"/>
    <n v="7750"/>
    <x v="76"/>
    <x v="90"/>
    <x v="7"/>
    <x v="1"/>
  </r>
  <r>
    <x v="3"/>
    <n v="1128299"/>
    <x v="146"/>
    <x v="2"/>
    <x v="2"/>
    <x v="2"/>
    <x v="0"/>
    <n v="40"/>
    <n v="8250"/>
    <x v="78"/>
    <x v="91"/>
    <x v="5"/>
    <x v="1"/>
  </r>
  <r>
    <x v="3"/>
    <n v="1128299"/>
    <x v="147"/>
    <x v="2"/>
    <x v="2"/>
    <x v="2"/>
    <x v="1"/>
    <n v="50"/>
    <n v="7250"/>
    <x v="79"/>
    <x v="92"/>
    <x v="6"/>
    <x v="1"/>
  </r>
  <r>
    <x v="3"/>
    <n v="1128299"/>
    <x v="148"/>
    <x v="2"/>
    <x v="2"/>
    <x v="2"/>
    <x v="2"/>
    <n v="50"/>
    <n v="7250"/>
    <x v="79"/>
    <x v="93"/>
    <x v="5"/>
    <x v="1"/>
  </r>
  <r>
    <x v="3"/>
    <n v="1128299"/>
    <x v="149"/>
    <x v="2"/>
    <x v="2"/>
    <x v="2"/>
    <x v="3"/>
    <n v="50"/>
    <n v="5750"/>
    <x v="80"/>
    <x v="94"/>
    <x v="1"/>
    <x v="1"/>
  </r>
  <r>
    <x v="3"/>
    <n v="1128299"/>
    <x v="150"/>
    <x v="2"/>
    <x v="2"/>
    <x v="2"/>
    <x v="4"/>
    <n v="55.000000000000007"/>
    <n v="5000"/>
    <x v="81"/>
    <x v="95"/>
    <x v="0"/>
    <x v="1"/>
  </r>
  <r>
    <x v="3"/>
    <n v="1128299"/>
    <x v="151"/>
    <x v="2"/>
    <x v="2"/>
    <x v="2"/>
    <x v="5"/>
    <n v="50"/>
    <n v="7000"/>
    <x v="49"/>
    <x v="96"/>
    <x v="7"/>
    <x v="1"/>
  </r>
  <r>
    <x v="3"/>
    <n v="1128299"/>
    <x v="152"/>
    <x v="2"/>
    <x v="2"/>
    <x v="2"/>
    <x v="0"/>
    <n v="50"/>
    <n v="8500"/>
    <x v="18"/>
    <x v="19"/>
    <x v="5"/>
    <x v="1"/>
  </r>
  <r>
    <x v="3"/>
    <n v="1128299"/>
    <x v="153"/>
    <x v="2"/>
    <x v="2"/>
    <x v="2"/>
    <x v="1"/>
    <n v="60"/>
    <n v="7000"/>
    <x v="82"/>
    <x v="97"/>
    <x v="6"/>
    <x v="1"/>
  </r>
  <r>
    <x v="3"/>
    <n v="1128299"/>
    <x v="154"/>
    <x v="2"/>
    <x v="2"/>
    <x v="2"/>
    <x v="2"/>
    <n v="60"/>
    <n v="7000"/>
    <x v="82"/>
    <x v="98"/>
    <x v="5"/>
    <x v="1"/>
  </r>
  <r>
    <x v="3"/>
    <n v="1128299"/>
    <x v="155"/>
    <x v="2"/>
    <x v="2"/>
    <x v="2"/>
    <x v="3"/>
    <n v="60"/>
    <n v="6000"/>
    <x v="11"/>
    <x v="52"/>
    <x v="1"/>
    <x v="1"/>
  </r>
  <r>
    <x v="3"/>
    <n v="1128299"/>
    <x v="156"/>
    <x v="2"/>
    <x v="2"/>
    <x v="2"/>
    <x v="4"/>
    <n v="65"/>
    <n v="5000"/>
    <x v="83"/>
    <x v="20"/>
    <x v="0"/>
    <x v="1"/>
  </r>
  <r>
    <x v="3"/>
    <n v="1128299"/>
    <x v="157"/>
    <x v="2"/>
    <x v="2"/>
    <x v="2"/>
    <x v="5"/>
    <n v="60"/>
    <n v="7000"/>
    <x v="82"/>
    <x v="99"/>
    <x v="7"/>
    <x v="1"/>
  </r>
  <r>
    <x v="3"/>
    <n v="1128299"/>
    <x v="158"/>
    <x v="2"/>
    <x v="2"/>
    <x v="2"/>
    <x v="0"/>
    <n v="60"/>
    <n v="8750"/>
    <x v="19"/>
    <x v="100"/>
    <x v="5"/>
    <x v="1"/>
  </r>
  <r>
    <x v="3"/>
    <n v="1128299"/>
    <x v="159"/>
    <x v="2"/>
    <x v="2"/>
    <x v="2"/>
    <x v="1"/>
    <n v="65"/>
    <n v="6750"/>
    <x v="84"/>
    <x v="68"/>
    <x v="6"/>
    <x v="1"/>
  </r>
  <r>
    <x v="3"/>
    <n v="1128299"/>
    <x v="160"/>
    <x v="2"/>
    <x v="2"/>
    <x v="2"/>
    <x v="2"/>
    <n v="65"/>
    <n v="7250"/>
    <x v="85"/>
    <x v="101"/>
    <x v="5"/>
    <x v="1"/>
  </r>
  <r>
    <x v="3"/>
    <n v="1128299"/>
    <x v="161"/>
    <x v="2"/>
    <x v="2"/>
    <x v="2"/>
    <x v="3"/>
    <n v="60"/>
    <n v="6250"/>
    <x v="69"/>
    <x v="57"/>
    <x v="1"/>
    <x v="1"/>
  </r>
  <r>
    <x v="3"/>
    <n v="1128299"/>
    <x v="162"/>
    <x v="2"/>
    <x v="2"/>
    <x v="2"/>
    <x v="4"/>
    <n v="65"/>
    <n v="5250"/>
    <x v="86"/>
    <x v="24"/>
    <x v="0"/>
    <x v="1"/>
  </r>
  <r>
    <x v="3"/>
    <n v="1128299"/>
    <x v="163"/>
    <x v="2"/>
    <x v="2"/>
    <x v="2"/>
    <x v="5"/>
    <n v="80"/>
    <n v="7000"/>
    <x v="87"/>
    <x v="102"/>
    <x v="7"/>
    <x v="1"/>
  </r>
  <r>
    <x v="3"/>
    <n v="1128299"/>
    <x v="164"/>
    <x v="2"/>
    <x v="2"/>
    <x v="2"/>
    <x v="0"/>
    <n v="60"/>
    <n v="9000"/>
    <x v="4"/>
    <x v="103"/>
    <x v="8"/>
    <x v="1"/>
  </r>
  <r>
    <x v="3"/>
    <n v="1128299"/>
    <x v="165"/>
    <x v="2"/>
    <x v="2"/>
    <x v="2"/>
    <x v="1"/>
    <n v="65"/>
    <n v="7500"/>
    <x v="64"/>
    <x v="104"/>
    <x v="3"/>
    <x v="1"/>
  </r>
  <r>
    <x v="3"/>
    <n v="1128299"/>
    <x v="166"/>
    <x v="2"/>
    <x v="2"/>
    <x v="2"/>
    <x v="2"/>
    <n v="65"/>
    <n v="7500"/>
    <x v="64"/>
    <x v="105"/>
    <x v="8"/>
    <x v="1"/>
  </r>
  <r>
    <x v="3"/>
    <n v="1128299"/>
    <x v="167"/>
    <x v="2"/>
    <x v="2"/>
    <x v="2"/>
    <x v="3"/>
    <n v="60"/>
    <n v="6500"/>
    <x v="88"/>
    <x v="106"/>
    <x v="2"/>
    <x v="1"/>
  </r>
  <r>
    <x v="3"/>
    <n v="1128299"/>
    <x v="168"/>
    <x v="2"/>
    <x v="2"/>
    <x v="2"/>
    <x v="4"/>
    <n v="65"/>
    <n v="5500"/>
    <x v="89"/>
    <x v="107"/>
    <x v="9"/>
    <x v="1"/>
  </r>
  <r>
    <x v="3"/>
    <n v="1128299"/>
    <x v="169"/>
    <x v="2"/>
    <x v="2"/>
    <x v="2"/>
    <x v="5"/>
    <n v="80"/>
    <n v="7250"/>
    <x v="90"/>
    <x v="108"/>
    <x v="6"/>
    <x v="1"/>
  </r>
  <r>
    <x v="3"/>
    <n v="1128299"/>
    <x v="170"/>
    <x v="2"/>
    <x v="2"/>
    <x v="2"/>
    <x v="0"/>
    <n v="60"/>
    <n v="9750"/>
    <x v="38"/>
    <x v="109"/>
    <x v="8"/>
    <x v="1"/>
  </r>
  <r>
    <x v="3"/>
    <n v="1128299"/>
    <x v="171"/>
    <x v="2"/>
    <x v="2"/>
    <x v="2"/>
    <x v="1"/>
    <n v="65"/>
    <n v="8250"/>
    <x v="91"/>
    <x v="110"/>
    <x v="3"/>
    <x v="1"/>
  </r>
  <r>
    <x v="3"/>
    <n v="1128299"/>
    <x v="172"/>
    <x v="2"/>
    <x v="2"/>
    <x v="2"/>
    <x v="2"/>
    <n v="65"/>
    <n v="8250"/>
    <x v="91"/>
    <x v="111"/>
    <x v="8"/>
    <x v="1"/>
  </r>
  <r>
    <x v="3"/>
    <n v="1128299"/>
    <x v="173"/>
    <x v="2"/>
    <x v="2"/>
    <x v="2"/>
    <x v="3"/>
    <n v="60"/>
    <n v="7000"/>
    <x v="82"/>
    <x v="98"/>
    <x v="2"/>
    <x v="1"/>
  </r>
  <r>
    <x v="3"/>
    <n v="1128299"/>
    <x v="174"/>
    <x v="2"/>
    <x v="2"/>
    <x v="2"/>
    <x v="4"/>
    <n v="65"/>
    <n v="5750"/>
    <x v="92"/>
    <x v="112"/>
    <x v="9"/>
    <x v="1"/>
  </r>
  <r>
    <x v="3"/>
    <n v="1128299"/>
    <x v="175"/>
    <x v="2"/>
    <x v="2"/>
    <x v="2"/>
    <x v="5"/>
    <n v="80"/>
    <n v="8750"/>
    <x v="31"/>
    <x v="2"/>
    <x v="6"/>
    <x v="1"/>
  </r>
  <r>
    <x v="3"/>
    <n v="1128299"/>
    <x v="176"/>
    <x v="2"/>
    <x v="2"/>
    <x v="2"/>
    <x v="0"/>
    <n v="60"/>
    <n v="10250"/>
    <x v="93"/>
    <x v="113"/>
    <x v="5"/>
    <x v="1"/>
  </r>
  <r>
    <x v="3"/>
    <n v="1128299"/>
    <x v="177"/>
    <x v="2"/>
    <x v="2"/>
    <x v="2"/>
    <x v="1"/>
    <n v="65"/>
    <n v="8750"/>
    <x v="30"/>
    <x v="114"/>
    <x v="6"/>
    <x v="1"/>
  </r>
  <r>
    <x v="3"/>
    <n v="1128299"/>
    <x v="178"/>
    <x v="2"/>
    <x v="2"/>
    <x v="2"/>
    <x v="2"/>
    <n v="65"/>
    <n v="8250"/>
    <x v="91"/>
    <x v="115"/>
    <x v="5"/>
    <x v="1"/>
  </r>
  <r>
    <x v="3"/>
    <n v="1128299"/>
    <x v="179"/>
    <x v="2"/>
    <x v="2"/>
    <x v="2"/>
    <x v="3"/>
    <n v="60"/>
    <n v="7250"/>
    <x v="94"/>
    <x v="116"/>
    <x v="1"/>
    <x v="1"/>
  </r>
  <r>
    <x v="3"/>
    <n v="1128299"/>
    <x v="180"/>
    <x v="2"/>
    <x v="2"/>
    <x v="2"/>
    <x v="4"/>
    <n v="65"/>
    <n v="7750"/>
    <x v="95"/>
    <x v="117"/>
    <x v="0"/>
    <x v="1"/>
  </r>
  <r>
    <x v="3"/>
    <n v="1128299"/>
    <x v="181"/>
    <x v="2"/>
    <x v="2"/>
    <x v="2"/>
    <x v="5"/>
    <n v="80"/>
    <n v="7750"/>
    <x v="96"/>
    <x v="118"/>
    <x v="7"/>
    <x v="1"/>
  </r>
  <r>
    <x v="3"/>
    <n v="1128299"/>
    <x v="182"/>
    <x v="2"/>
    <x v="2"/>
    <x v="2"/>
    <x v="0"/>
    <n v="65"/>
    <n v="9750"/>
    <x v="97"/>
    <x v="119"/>
    <x v="5"/>
    <x v="1"/>
  </r>
  <r>
    <x v="3"/>
    <n v="1128299"/>
    <x v="183"/>
    <x v="2"/>
    <x v="2"/>
    <x v="2"/>
    <x v="1"/>
    <n v="70"/>
    <n v="9250"/>
    <x v="98"/>
    <x v="120"/>
    <x v="6"/>
    <x v="1"/>
  </r>
  <r>
    <x v="3"/>
    <n v="1128299"/>
    <x v="184"/>
    <x v="2"/>
    <x v="2"/>
    <x v="2"/>
    <x v="2"/>
    <n v="65"/>
    <n v="8000"/>
    <x v="99"/>
    <x v="121"/>
    <x v="5"/>
    <x v="1"/>
  </r>
  <r>
    <x v="3"/>
    <n v="1128299"/>
    <x v="185"/>
    <x v="2"/>
    <x v="2"/>
    <x v="2"/>
    <x v="3"/>
    <n v="65"/>
    <n v="7500"/>
    <x v="64"/>
    <x v="122"/>
    <x v="1"/>
    <x v="1"/>
  </r>
  <r>
    <x v="3"/>
    <n v="1128299"/>
    <x v="186"/>
    <x v="2"/>
    <x v="2"/>
    <x v="2"/>
    <x v="4"/>
    <n v="75"/>
    <n v="7500"/>
    <x v="100"/>
    <x v="123"/>
    <x v="0"/>
    <x v="1"/>
  </r>
  <r>
    <x v="3"/>
    <n v="1128299"/>
    <x v="187"/>
    <x v="2"/>
    <x v="2"/>
    <x v="2"/>
    <x v="5"/>
    <n v="80"/>
    <n v="7250"/>
    <x v="90"/>
    <x v="124"/>
    <x v="7"/>
    <x v="1"/>
  </r>
  <r>
    <x v="3"/>
    <n v="1128299"/>
    <x v="188"/>
    <x v="2"/>
    <x v="2"/>
    <x v="2"/>
    <x v="0"/>
    <n v="55.000000000000007"/>
    <n v="9250"/>
    <x v="17"/>
    <x v="125"/>
    <x v="10"/>
    <x v="1"/>
  </r>
  <r>
    <x v="3"/>
    <n v="1128299"/>
    <x v="189"/>
    <x v="2"/>
    <x v="2"/>
    <x v="2"/>
    <x v="1"/>
    <n v="60.000000000000007"/>
    <n v="9250"/>
    <x v="101"/>
    <x v="126"/>
    <x v="11"/>
    <x v="1"/>
  </r>
  <r>
    <x v="3"/>
    <n v="1128299"/>
    <x v="190"/>
    <x v="2"/>
    <x v="2"/>
    <x v="2"/>
    <x v="2"/>
    <n v="55.000000000000007"/>
    <n v="7750"/>
    <x v="102"/>
    <x v="127"/>
    <x v="10"/>
    <x v="1"/>
  </r>
  <r>
    <x v="3"/>
    <n v="1128299"/>
    <x v="191"/>
    <x v="2"/>
    <x v="2"/>
    <x v="2"/>
    <x v="3"/>
    <n v="55.000000000000007"/>
    <n v="7250"/>
    <x v="103"/>
    <x v="128"/>
    <x v="12"/>
    <x v="1"/>
  </r>
  <r>
    <x v="3"/>
    <n v="1128299"/>
    <x v="192"/>
    <x v="2"/>
    <x v="2"/>
    <x v="2"/>
    <x v="4"/>
    <n v="65"/>
    <n v="7250"/>
    <x v="85"/>
    <x v="129"/>
    <x v="13"/>
    <x v="1"/>
  </r>
  <r>
    <x v="3"/>
    <n v="1128299"/>
    <x v="193"/>
    <x v="2"/>
    <x v="2"/>
    <x v="2"/>
    <x v="5"/>
    <n v="70"/>
    <n v="7750"/>
    <x v="104"/>
    <x v="130"/>
    <x v="14"/>
    <x v="1"/>
  </r>
  <r>
    <x v="3"/>
    <n v="1128299"/>
    <x v="194"/>
    <x v="2"/>
    <x v="2"/>
    <x v="2"/>
    <x v="0"/>
    <n v="55.000000000000007"/>
    <n v="8750"/>
    <x v="105"/>
    <x v="131"/>
    <x v="10"/>
    <x v="1"/>
  </r>
  <r>
    <x v="3"/>
    <n v="1128299"/>
    <x v="195"/>
    <x v="2"/>
    <x v="2"/>
    <x v="2"/>
    <x v="1"/>
    <n v="60.000000000000007"/>
    <n v="8750"/>
    <x v="106"/>
    <x v="132"/>
    <x v="11"/>
    <x v="1"/>
  </r>
  <r>
    <x v="3"/>
    <n v="1128299"/>
    <x v="196"/>
    <x v="2"/>
    <x v="2"/>
    <x v="2"/>
    <x v="2"/>
    <n v="55.000000000000007"/>
    <n v="7000"/>
    <x v="107"/>
    <x v="133"/>
    <x v="10"/>
    <x v="1"/>
  </r>
  <r>
    <x v="3"/>
    <n v="1128299"/>
    <x v="197"/>
    <x v="2"/>
    <x v="2"/>
    <x v="2"/>
    <x v="3"/>
    <n v="55.000000000000007"/>
    <n v="6750"/>
    <x v="108"/>
    <x v="134"/>
    <x v="12"/>
    <x v="1"/>
  </r>
  <r>
    <x v="3"/>
    <n v="1128299"/>
    <x v="198"/>
    <x v="2"/>
    <x v="2"/>
    <x v="2"/>
    <x v="4"/>
    <n v="65"/>
    <n v="6500"/>
    <x v="109"/>
    <x v="135"/>
    <x v="13"/>
    <x v="1"/>
  </r>
  <r>
    <x v="3"/>
    <n v="1128299"/>
    <x v="199"/>
    <x v="2"/>
    <x v="2"/>
    <x v="2"/>
    <x v="5"/>
    <n v="70"/>
    <n v="7000"/>
    <x v="110"/>
    <x v="136"/>
    <x v="14"/>
    <x v="1"/>
  </r>
  <r>
    <x v="3"/>
    <n v="1128299"/>
    <x v="200"/>
    <x v="2"/>
    <x v="2"/>
    <x v="2"/>
    <x v="0"/>
    <n v="55.000000000000007"/>
    <n v="8750"/>
    <x v="105"/>
    <x v="131"/>
    <x v="10"/>
    <x v="1"/>
  </r>
  <r>
    <x v="3"/>
    <n v="1128299"/>
    <x v="201"/>
    <x v="2"/>
    <x v="2"/>
    <x v="2"/>
    <x v="1"/>
    <n v="60.000000000000007"/>
    <n v="8750"/>
    <x v="106"/>
    <x v="132"/>
    <x v="11"/>
    <x v="1"/>
  </r>
  <r>
    <x v="3"/>
    <n v="1128299"/>
    <x v="202"/>
    <x v="2"/>
    <x v="2"/>
    <x v="2"/>
    <x v="2"/>
    <n v="55.000000000000007"/>
    <n v="7250"/>
    <x v="103"/>
    <x v="137"/>
    <x v="10"/>
    <x v="1"/>
  </r>
  <r>
    <x v="3"/>
    <n v="1128299"/>
    <x v="203"/>
    <x v="2"/>
    <x v="2"/>
    <x v="2"/>
    <x v="3"/>
    <n v="55.000000000000007"/>
    <n v="7000"/>
    <x v="107"/>
    <x v="138"/>
    <x v="12"/>
    <x v="1"/>
  </r>
  <r>
    <x v="3"/>
    <n v="1128299"/>
    <x v="204"/>
    <x v="2"/>
    <x v="2"/>
    <x v="2"/>
    <x v="4"/>
    <n v="65"/>
    <n v="6500"/>
    <x v="109"/>
    <x v="135"/>
    <x v="13"/>
    <x v="1"/>
  </r>
  <r>
    <x v="3"/>
    <n v="1128299"/>
    <x v="205"/>
    <x v="2"/>
    <x v="2"/>
    <x v="2"/>
    <x v="5"/>
    <n v="70"/>
    <n v="7750"/>
    <x v="104"/>
    <x v="130"/>
    <x v="14"/>
    <x v="1"/>
  </r>
  <r>
    <x v="3"/>
    <n v="1128299"/>
    <x v="206"/>
    <x v="2"/>
    <x v="2"/>
    <x v="2"/>
    <x v="0"/>
    <n v="55.000000000000007"/>
    <n v="9750"/>
    <x v="33"/>
    <x v="139"/>
    <x v="10"/>
    <x v="1"/>
  </r>
  <r>
    <x v="3"/>
    <n v="1128299"/>
    <x v="207"/>
    <x v="2"/>
    <x v="2"/>
    <x v="2"/>
    <x v="1"/>
    <n v="60.000000000000007"/>
    <n v="9750"/>
    <x v="111"/>
    <x v="140"/>
    <x v="11"/>
    <x v="1"/>
  </r>
  <r>
    <x v="3"/>
    <n v="1128299"/>
    <x v="208"/>
    <x v="2"/>
    <x v="2"/>
    <x v="2"/>
    <x v="2"/>
    <n v="55.000000000000007"/>
    <n v="7750"/>
    <x v="102"/>
    <x v="127"/>
    <x v="10"/>
    <x v="1"/>
  </r>
  <r>
    <x v="3"/>
    <n v="1128299"/>
    <x v="209"/>
    <x v="2"/>
    <x v="2"/>
    <x v="2"/>
    <x v="3"/>
    <n v="55.000000000000007"/>
    <n v="7750"/>
    <x v="102"/>
    <x v="141"/>
    <x v="12"/>
    <x v="1"/>
  </r>
  <r>
    <x v="3"/>
    <n v="1128299"/>
    <x v="210"/>
    <x v="2"/>
    <x v="2"/>
    <x v="2"/>
    <x v="4"/>
    <n v="65"/>
    <n v="7000"/>
    <x v="112"/>
    <x v="142"/>
    <x v="13"/>
    <x v="1"/>
  </r>
  <r>
    <x v="3"/>
    <n v="1128299"/>
    <x v="211"/>
    <x v="2"/>
    <x v="2"/>
    <x v="2"/>
    <x v="5"/>
    <n v="70"/>
    <n v="8000"/>
    <x v="87"/>
    <x v="143"/>
    <x v="14"/>
    <x v="1"/>
  </r>
  <r>
    <x v="4"/>
    <n v="1189833"/>
    <x v="212"/>
    <x v="2"/>
    <x v="2"/>
    <x v="2"/>
    <x v="0"/>
    <n v="35"/>
    <n v="7000"/>
    <x v="41"/>
    <x v="144"/>
    <x v="8"/>
    <x v="1"/>
  </r>
  <r>
    <x v="4"/>
    <n v="1189833"/>
    <x v="213"/>
    <x v="2"/>
    <x v="2"/>
    <x v="2"/>
    <x v="1"/>
    <n v="45"/>
    <n v="7000"/>
    <x v="40"/>
    <x v="40"/>
    <x v="3"/>
    <x v="1"/>
  </r>
  <r>
    <x v="4"/>
    <n v="1189833"/>
    <x v="214"/>
    <x v="2"/>
    <x v="2"/>
    <x v="2"/>
    <x v="2"/>
    <n v="45"/>
    <n v="7000"/>
    <x v="40"/>
    <x v="63"/>
    <x v="8"/>
    <x v="1"/>
  </r>
  <r>
    <x v="4"/>
    <n v="1189833"/>
    <x v="215"/>
    <x v="2"/>
    <x v="2"/>
    <x v="2"/>
    <x v="3"/>
    <n v="45"/>
    <n v="5500"/>
    <x v="113"/>
    <x v="145"/>
    <x v="2"/>
    <x v="1"/>
  </r>
  <r>
    <x v="4"/>
    <n v="1189833"/>
    <x v="216"/>
    <x v="2"/>
    <x v="2"/>
    <x v="3"/>
    <x v="4"/>
    <n v="50"/>
    <n v="5000"/>
    <x v="54"/>
    <x v="146"/>
    <x v="9"/>
    <x v="1"/>
  </r>
  <r>
    <x v="4"/>
    <n v="1189833"/>
    <x v="217"/>
    <x v="2"/>
    <x v="2"/>
    <x v="3"/>
    <x v="5"/>
    <n v="45"/>
    <n v="7000"/>
    <x v="40"/>
    <x v="147"/>
    <x v="6"/>
    <x v="1"/>
  </r>
  <r>
    <x v="4"/>
    <n v="1189833"/>
    <x v="218"/>
    <x v="2"/>
    <x v="2"/>
    <x v="3"/>
    <x v="0"/>
    <n v="35"/>
    <n v="7500"/>
    <x v="48"/>
    <x v="148"/>
    <x v="8"/>
    <x v="1"/>
  </r>
  <r>
    <x v="4"/>
    <n v="1189833"/>
    <x v="219"/>
    <x v="2"/>
    <x v="2"/>
    <x v="3"/>
    <x v="1"/>
    <n v="45"/>
    <n v="6500"/>
    <x v="62"/>
    <x v="149"/>
    <x v="3"/>
    <x v="1"/>
  </r>
  <r>
    <x v="4"/>
    <n v="1189833"/>
    <x v="220"/>
    <x v="2"/>
    <x v="2"/>
    <x v="3"/>
    <x v="2"/>
    <n v="45"/>
    <n v="6750"/>
    <x v="114"/>
    <x v="150"/>
    <x v="8"/>
    <x v="1"/>
  </r>
  <r>
    <x v="4"/>
    <n v="1189833"/>
    <x v="221"/>
    <x v="2"/>
    <x v="2"/>
    <x v="3"/>
    <x v="3"/>
    <n v="45"/>
    <n v="5250"/>
    <x v="45"/>
    <x v="47"/>
    <x v="2"/>
    <x v="1"/>
  </r>
  <r>
    <x v="4"/>
    <n v="1189833"/>
    <x v="222"/>
    <x v="2"/>
    <x v="2"/>
    <x v="3"/>
    <x v="4"/>
    <n v="50"/>
    <n v="4500"/>
    <x v="39"/>
    <x v="151"/>
    <x v="9"/>
    <x v="1"/>
  </r>
  <r>
    <x v="4"/>
    <n v="1189833"/>
    <x v="223"/>
    <x v="2"/>
    <x v="2"/>
    <x v="3"/>
    <x v="5"/>
    <n v="45"/>
    <n v="6500"/>
    <x v="62"/>
    <x v="152"/>
    <x v="6"/>
    <x v="1"/>
  </r>
  <r>
    <x v="4"/>
    <n v="1189833"/>
    <x v="224"/>
    <x v="2"/>
    <x v="2"/>
    <x v="3"/>
    <x v="0"/>
    <n v="35"/>
    <n v="8000"/>
    <x v="59"/>
    <x v="67"/>
    <x v="8"/>
    <x v="1"/>
  </r>
  <r>
    <x v="4"/>
    <n v="1189833"/>
    <x v="225"/>
    <x v="2"/>
    <x v="2"/>
    <x v="3"/>
    <x v="1"/>
    <n v="45"/>
    <n v="6500"/>
    <x v="62"/>
    <x v="149"/>
    <x v="3"/>
    <x v="1"/>
  </r>
  <r>
    <x v="4"/>
    <n v="1189833"/>
    <x v="226"/>
    <x v="2"/>
    <x v="2"/>
    <x v="3"/>
    <x v="2"/>
    <n v="45"/>
    <n v="6500"/>
    <x v="62"/>
    <x v="73"/>
    <x v="8"/>
    <x v="1"/>
  </r>
  <r>
    <x v="4"/>
    <n v="1189833"/>
    <x v="227"/>
    <x v="2"/>
    <x v="2"/>
    <x v="3"/>
    <x v="3"/>
    <n v="45"/>
    <n v="5500"/>
    <x v="113"/>
    <x v="145"/>
    <x v="2"/>
    <x v="1"/>
  </r>
  <r>
    <x v="4"/>
    <n v="1189833"/>
    <x v="228"/>
    <x v="2"/>
    <x v="2"/>
    <x v="3"/>
    <x v="4"/>
    <n v="50"/>
    <n v="4250"/>
    <x v="43"/>
    <x v="153"/>
    <x v="9"/>
    <x v="1"/>
  </r>
  <r>
    <x v="4"/>
    <n v="1189833"/>
    <x v="229"/>
    <x v="2"/>
    <x v="2"/>
    <x v="3"/>
    <x v="5"/>
    <n v="45"/>
    <n v="6250"/>
    <x v="67"/>
    <x v="154"/>
    <x v="6"/>
    <x v="1"/>
  </r>
  <r>
    <x v="4"/>
    <n v="1189833"/>
    <x v="230"/>
    <x v="2"/>
    <x v="2"/>
    <x v="3"/>
    <x v="0"/>
    <n v="45"/>
    <n v="8000"/>
    <x v="11"/>
    <x v="155"/>
    <x v="8"/>
    <x v="1"/>
  </r>
  <r>
    <x v="4"/>
    <n v="1189833"/>
    <x v="231"/>
    <x v="2"/>
    <x v="2"/>
    <x v="3"/>
    <x v="1"/>
    <n v="50"/>
    <n v="6000"/>
    <x v="61"/>
    <x v="156"/>
    <x v="3"/>
    <x v="1"/>
  </r>
  <r>
    <x v="4"/>
    <n v="1189833"/>
    <x v="232"/>
    <x v="2"/>
    <x v="2"/>
    <x v="3"/>
    <x v="2"/>
    <n v="50"/>
    <n v="6250"/>
    <x v="66"/>
    <x v="5"/>
    <x v="8"/>
    <x v="1"/>
  </r>
  <r>
    <x v="4"/>
    <n v="1189833"/>
    <x v="233"/>
    <x v="2"/>
    <x v="2"/>
    <x v="3"/>
    <x v="3"/>
    <n v="45"/>
    <n v="5250"/>
    <x v="45"/>
    <x v="47"/>
    <x v="2"/>
    <x v="1"/>
  </r>
  <r>
    <x v="4"/>
    <n v="1189833"/>
    <x v="234"/>
    <x v="2"/>
    <x v="2"/>
    <x v="3"/>
    <x v="4"/>
    <n v="50"/>
    <n v="4250"/>
    <x v="43"/>
    <x v="153"/>
    <x v="9"/>
    <x v="1"/>
  </r>
  <r>
    <x v="4"/>
    <n v="1189833"/>
    <x v="235"/>
    <x v="2"/>
    <x v="2"/>
    <x v="3"/>
    <x v="5"/>
    <n v="65"/>
    <n v="6000"/>
    <x v="88"/>
    <x v="157"/>
    <x v="6"/>
    <x v="1"/>
  </r>
  <r>
    <x v="4"/>
    <n v="1189833"/>
    <x v="236"/>
    <x v="2"/>
    <x v="2"/>
    <x v="3"/>
    <x v="0"/>
    <n v="45"/>
    <n v="8000"/>
    <x v="11"/>
    <x v="155"/>
    <x v="8"/>
    <x v="1"/>
  </r>
  <r>
    <x v="4"/>
    <n v="1189833"/>
    <x v="237"/>
    <x v="2"/>
    <x v="2"/>
    <x v="3"/>
    <x v="1"/>
    <n v="50"/>
    <n v="6500"/>
    <x v="83"/>
    <x v="158"/>
    <x v="3"/>
    <x v="1"/>
  </r>
  <r>
    <x v="4"/>
    <n v="1189833"/>
    <x v="238"/>
    <x v="2"/>
    <x v="2"/>
    <x v="3"/>
    <x v="2"/>
    <n v="50"/>
    <n v="6500"/>
    <x v="83"/>
    <x v="54"/>
    <x v="8"/>
    <x v="1"/>
  </r>
  <r>
    <x v="4"/>
    <n v="1189833"/>
    <x v="239"/>
    <x v="2"/>
    <x v="2"/>
    <x v="3"/>
    <x v="3"/>
    <n v="45"/>
    <n v="5500"/>
    <x v="113"/>
    <x v="145"/>
    <x v="2"/>
    <x v="1"/>
  </r>
  <r>
    <x v="4"/>
    <n v="1189833"/>
    <x v="240"/>
    <x v="2"/>
    <x v="2"/>
    <x v="3"/>
    <x v="4"/>
    <n v="50"/>
    <n v="4500"/>
    <x v="39"/>
    <x v="151"/>
    <x v="9"/>
    <x v="1"/>
  </r>
  <r>
    <x v="4"/>
    <n v="1189833"/>
    <x v="241"/>
    <x v="2"/>
    <x v="2"/>
    <x v="3"/>
    <x v="5"/>
    <n v="65"/>
    <n v="6250"/>
    <x v="115"/>
    <x v="158"/>
    <x v="6"/>
    <x v="1"/>
  </r>
  <r>
    <x v="4"/>
    <n v="1189833"/>
    <x v="242"/>
    <x v="2"/>
    <x v="2"/>
    <x v="3"/>
    <x v="0"/>
    <n v="45"/>
    <n v="9000"/>
    <x v="72"/>
    <x v="4"/>
    <x v="8"/>
    <x v="1"/>
  </r>
  <r>
    <x v="4"/>
    <n v="1189833"/>
    <x v="243"/>
    <x v="2"/>
    <x v="2"/>
    <x v="3"/>
    <x v="1"/>
    <n v="50"/>
    <n v="7500"/>
    <x v="69"/>
    <x v="88"/>
    <x v="3"/>
    <x v="1"/>
  </r>
  <r>
    <x v="4"/>
    <n v="1189833"/>
    <x v="244"/>
    <x v="2"/>
    <x v="2"/>
    <x v="3"/>
    <x v="2"/>
    <n v="50"/>
    <n v="7500"/>
    <x v="69"/>
    <x v="1"/>
    <x v="8"/>
    <x v="1"/>
  </r>
  <r>
    <x v="4"/>
    <n v="1189833"/>
    <x v="245"/>
    <x v="2"/>
    <x v="2"/>
    <x v="3"/>
    <x v="3"/>
    <n v="45"/>
    <n v="6250"/>
    <x v="67"/>
    <x v="48"/>
    <x v="2"/>
    <x v="1"/>
  </r>
  <r>
    <x v="4"/>
    <n v="1189833"/>
    <x v="246"/>
    <x v="2"/>
    <x v="2"/>
    <x v="3"/>
    <x v="4"/>
    <n v="50"/>
    <n v="5000"/>
    <x v="54"/>
    <x v="146"/>
    <x v="9"/>
    <x v="1"/>
  </r>
  <r>
    <x v="4"/>
    <n v="1189833"/>
    <x v="247"/>
    <x v="2"/>
    <x v="2"/>
    <x v="3"/>
    <x v="5"/>
    <n v="65"/>
    <n v="8000"/>
    <x v="99"/>
    <x v="159"/>
    <x v="6"/>
    <x v="1"/>
  </r>
  <r>
    <x v="4"/>
    <n v="1189833"/>
    <x v="248"/>
    <x v="2"/>
    <x v="2"/>
    <x v="3"/>
    <x v="0"/>
    <n v="45"/>
    <n v="9500"/>
    <x v="60"/>
    <x v="160"/>
    <x v="8"/>
    <x v="1"/>
  </r>
  <r>
    <x v="4"/>
    <n v="1189833"/>
    <x v="249"/>
    <x v="2"/>
    <x v="2"/>
    <x v="3"/>
    <x v="1"/>
    <n v="50"/>
    <n v="8000"/>
    <x v="2"/>
    <x v="161"/>
    <x v="3"/>
    <x v="1"/>
  </r>
  <r>
    <x v="4"/>
    <n v="1189833"/>
    <x v="250"/>
    <x v="2"/>
    <x v="2"/>
    <x v="3"/>
    <x v="2"/>
    <n v="50"/>
    <n v="7500"/>
    <x v="69"/>
    <x v="1"/>
    <x v="8"/>
    <x v="1"/>
  </r>
  <r>
    <x v="4"/>
    <n v="1189833"/>
    <x v="251"/>
    <x v="2"/>
    <x v="2"/>
    <x v="3"/>
    <x v="3"/>
    <n v="45"/>
    <n v="6500"/>
    <x v="62"/>
    <x v="162"/>
    <x v="2"/>
    <x v="1"/>
  </r>
  <r>
    <x v="4"/>
    <n v="1189833"/>
    <x v="252"/>
    <x v="2"/>
    <x v="2"/>
    <x v="3"/>
    <x v="4"/>
    <n v="50"/>
    <n v="7000"/>
    <x v="49"/>
    <x v="163"/>
    <x v="9"/>
    <x v="1"/>
  </r>
  <r>
    <x v="4"/>
    <n v="1189833"/>
    <x v="253"/>
    <x v="2"/>
    <x v="2"/>
    <x v="3"/>
    <x v="5"/>
    <n v="65"/>
    <n v="7000"/>
    <x v="112"/>
    <x v="164"/>
    <x v="6"/>
    <x v="1"/>
  </r>
  <r>
    <x v="4"/>
    <n v="1189833"/>
    <x v="254"/>
    <x v="2"/>
    <x v="2"/>
    <x v="3"/>
    <x v="0"/>
    <n v="50"/>
    <n v="9000"/>
    <x v="6"/>
    <x v="165"/>
    <x v="8"/>
    <x v="1"/>
  </r>
  <r>
    <x v="4"/>
    <n v="1189833"/>
    <x v="255"/>
    <x v="2"/>
    <x v="2"/>
    <x v="3"/>
    <x v="1"/>
    <n v="55.000000000000007"/>
    <n v="8500"/>
    <x v="68"/>
    <x v="153"/>
    <x v="3"/>
    <x v="1"/>
  </r>
  <r>
    <x v="4"/>
    <n v="1189833"/>
    <x v="256"/>
    <x v="2"/>
    <x v="2"/>
    <x v="3"/>
    <x v="2"/>
    <n v="50"/>
    <n v="7250"/>
    <x v="79"/>
    <x v="166"/>
    <x v="8"/>
    <x v="1"/>
  </r>
  <r>
    <x v="4"/>
    <n v="1189833"/>
    <x v="257"/>
    <x v="2"/>
    <x v="2"/>
    <x v="3"/>
    <x v="3"/>
    <n v="50"/>
    <n v="6750"/>
    <x v="74"/>
    <x v="167"/>
    <x v="2"/>
    <x v="1"/>
  </r>
  <r>
    <x v="4"/>
    <n v="1189833"/>
    <x v="258"/>
    <x v="2"/>
    <x v="2"/>
    <x v="3"/>
    <x v="4"/>
    <n v="60"/>
    <n v="6750"/>
    <x v="72"/>
    <x v="168"/>
    <x v="9"/>
    <x v="1"/>
  </r>
  <r>
    <x v="4"/>
    <n v="1189833"/>
    <x v="259"/>
    <x v="2"/>
    <x v="2"/>
    <x v="3"/>
    <x v="5"/>
    <n v="65"/>
    <n v="6500"/>
    <x v="109"/>
    <x v="169"/>
    <x v="6"/>
    <x v="1"/>
  </r>
  <r>
    <x v="4"/>
    <n v="1189833"/>
    <x v="260"/>
    <x v="2"/>
    <x v="2"/>
    <x v="3"/>
    <x v="0"/>
    <n v="50"/>
    <n v="8500"/>
    <x v="18"/>
    <x v="170"/>
    <x v="8"/>
    <x v="1"/>
  </r>
  <r>
    <x v="4"/>
    <n v="1189833"/>
    <x v="261"/>
    <x v="2"/>
    <x v="2"/>
    <x v="3"/>
    <x v="1"/>
    <n v="55.000000000000007"/>
    <n v="8500"/>
    <x v="68"/>
    <x v="153"/>
    <x v="3"/>
    <x v="1"/>
  </r>
  <r>
    <x v="4"/>
    <n v="1189833"/>
    <x v="262"/>
    <x v="2"/>
    <x v="2"/>
    <x v="3"/>
    <x v="2"/>
    <n v="50"/>
    <n v="7000"/>
    <x v="49"/>
    <x v="2"/>
    <x v="8"/>
    <x v="1"/>
  </r>
  <r>
    <x v="4"/>
    <n v="1189833"/>
    <x v="263"/>
    <x v="2"/>
    <x v="2"/>
    <x v="3"/>
    <x v="3"/>
    <n v="50"/>
    <n v="6500"/>
    <x v="83"/>
    <x v="114"/>
    <x v="2"/>
    <x v="1"/>
  </r>
  <r>
    <x v="4"/>
    <n v="1189833"/>
    <x v="264"/>
    <x v="2"/>
    <x v="2"/>
    <x v="3"/>
    <x v="4"/>
    <n v="60"/>
    <n v="6500"/>
    <x v="88"/>
    <x v="171"/>
    <x v="9"/>
    <x v="1"/>
  </r>
  <r>
    <x v="4"/>
    <n v="1189833"/>
    <x v="265"/>
    <x v="2"/>
    <x v="2"/>
    <x v="3"/>
    <x v="5"/>
    <n v="65"/>
    <n v="7000"/>
    <x v="112"/>
    <x v="164"/>
    <x v="6"/>
    <x v="1"/>
  </r>
  <r>
    <x v="4"/>
    <n v="1189833"/>
    <x v="266"/>
    <x v="2"/>
    <x v="2"/>
    <x v="3"/>
    <x v="0"/>
    <n v="50"/>
    <n v="8000"/>
    <x v="2"/>
    <x v="59"/>
    <x v="8"/>
    <x v="1"/>
  </r>
  <r>
    <x v="4"/>
    <n v="1189833"/>
    <x v="267"/>
    <x v="2"/>
    <x v="2"/>
    <x v="3"/>
    <x v="1"/>
    <n v="55.000000000000007"/>
    <n v="8000"/>
    <x v="116"/>
    <x v="172"/>
    <x v="3"/>
    <x v="1"/>
  </r>
  <r>
    <x v="4"/>
    <n v="1189833"/>
    <x v="268"/>
    <x v="2"/>
    <x v="2"/>
    <x v="3"/>
    <x v="2"/>
    <n v="50"/>
    <n v="6500"/>
    <x v="83"/>
    <x v="54"/>
    <x v="8"/>
    <x v="1"/>
  </r>
  <r>
    <x v="4"/>
    <n v="1189833"/>
    <x v="269"/>
    <x v="2"/>
    <x v="2"/>
    <x v="3"/>
    <x v="3"/>
    <n v="50"/>
    <n v="6250"/>
    <x v="66"/>
    <x v="173"/>
    <x v="2"/>
    <x v="1"/>
  </r>
  <r>
    <x v="4"/>
    <n v="1189833"/>
    <x v="270"/>
    <x v="2"/>
    <x v="2"/>
    <x v="3"/>
    <x v="4"/>
    <n v="60"/>
    <n v="6000"/>
    <x v="11"/>
    <x v="174"/>
    <x v="9"/>
    <x v="1"/>
  </r>
  <r>
    <x v="4"/>
    <n v="1189833"/>
    <x v="271"/>
    <x v="2"/>
    <x v="2"/>
    <x v="3"/>
    <x v="5"/>
    <n v="65"/>
    <n v="6500"/>
    <x v="109"/>
    <x v="169"/>
    <x v="6"/>
    <x v="1"/>
  </r>
  <r>
    <x v="4"/>
    <n v="1189833"/>
    <x v="272"/>
    <x v="2"/>
    <x v="2"/>
    <x v="3"/>
    <x v="0"/>
    <n v="50"/>
    <n v="8250"/>
    <x v="73"/>
    <x v="175"/>
    <x v="8"/>
    <x v="1"/>
  </r>
  <r>
    <x v="4"/>
    <n v="1189833"/>
    <x v="273"/>
    <x v="2"/>
    <x v="2"/>
    <x v="3"/>
    <x v="1"/>
    <n v="55.000000000000007"/>
    <n v="8250"/>
    <x v="117"/>
    <x v="176"/>
    <x v="3"/>
    <x v="1"/>
  </r>
  <r>
    <x v="4"/>
    <n v="1189833"/>
    <x v="274"/>
    <x v="2"/>
    <x v="2"/>
    <x v="3"/>
    <x v="2"/>
    <n v="50"/>
    <n v="6750"/>
    <x v="74"/>
    <x v="7"/>
    <x v="8"/>
    <x v="1"/>
  </r>
  <r>
    <x v="4"/>
    <n v="1189833"/>
    <x v="275"/>
    <x v="2"/>
    <x v="2"/>
    <x v="3"/>
    <x v="3"/>
    <n v="50"/>
    <n v="6500"/>
    <x v="83"/>
    <x v="114"/>
    <x v="2"/>
    <x v="1"/>
  </r>
  <r>
    <x v="4"/>
    <n v="1189833"/>
    <x v="276"/>
    <x v="2"/>
    <x v="2"/>
    <x v="3"/>
    <x v="4"/>
    <n v="60"/>
    <n v="6000"/>
    <x v="11"/>
    <x v="174"/>
    <x v="9"/>
    <x v="1"/>
  </r>
  <r>
    <x v="4"/>
    <n v="1189833"/>
    <x v="277"/>
    <x v="2"/>
    <x v="2"/>
    <x v="3"/>
    <x v="5"/>
    <n v="65"/>
    <n v="7000"/>
    <x v="112"/>
    <x v="164"/>
    <x v="6"/>
    <x v="1"/>
  </r>
  <r>
    <x v="4"/>
    <n v="1189833"/>
    <x v="278"/>
    <x v="2"/>
    <x v="2"/>
    <x v="3"/>
    <x v="0"/>
    <n v="50"/>
    <n v="9000"/>
    <x v="6"/>
    <x v="165"/>
    <x v="8"/>
    <x v="1"/>
  </r>
  <r>
    <x v="4"/>
    <n v="1189833"/>
    <x v="279"/>
    <x v="2"/>
    <x v="2"/>
    <x v="3"/>
    <x v="1"/>
    <n v="55.000000000000007"/>
    <n v="9000"/>
    <x v="35"/>
    <x v="151"/>
    <x v="3"/>
    <x v="1"/>
  </r>
  <r>
    <x v="4"/>
    <n v="1189833"/>
    <x v="280"/>
    <x v="2"/>
    <x v="2"/>
    <x v="3"/>
    <x v="2"/>
    <n v="50"/>
    <n v="7000"/>
    <x v="49"/>
    <x v="2"/>
    <x v="8"/>
    <x v="1"/>
  </r>
  <r>
    <x v="4"/>
    <n v="1189833"/>
    <x v="281"/>
    <x v="2"/>
    <x v="2"/>
    <x v="3"/>
    <x v="3"/>
    <n v="50"/>
    <n v="7000"/>
    <x v="49"/>
    <x v="51"/>
    <x v="2"/>
    <x v="1"/>
  </r>
  <r>
    <x v="4"/>
    <n v="1189833"/>
    <x v="282"/>
    <x v="2"/>
    <x v="2"/>
    <x v="3"/>
    <x v="4"/>
    <n v="60"/>
    <n v="6250"/>
    <x v="69"/>
    <x v="80"/>
    <x v="9"/>
    <x v="1"/>
  </r>
  <r>
    <x v="4"/>
    <n v="1189833"/>
    <x v="283"/>
    <x v="2"/>
    <x v="2"/>
    <x v="3"/>
    <x v="5"/>
    <n v="65"/>
    <n v="7250"/>
    <x v="85"/>
    <x v="177"/>
    <x v="6"/>
    <x v="1"/>
  </r>
  <r>
    <x v="0"/>
    <n v="1185732"/>
    <x v="284"/>
    <x v="2"/>
    <x v="2"/>
    <x v="3"/>
    <x v="0"/>
    <n v="45"/>
    <n v="4750"/>
    <x v="118"/>
    <x v="178"/>
    <x v="8"/>
    <x v="1"/>
  </r>
  <r>
    <x v="0"/>
    <n v="1185732"/>
    <x v="285"/>
    <x v="2"/>
    <x v="2"/>
    <x v="3"/>
    <x v="1"/>
    <n v="45"/>
    <n v="2750"/>
    <x v="119"/>
    <x v="179"/>
    <x v="2"/>
    <x v="1"/>
  </r>
  <r>
    <x v="0"/>
    <n v="1185732"/>
    <x v="286"/>
    <x v="2"/>
    <x v="2"/>
    <x v="3"/>
    <x v="2"/>
    <n v="35"/>
    <n v="2750"/>
    <x v="120"/>
    <x v="180"/>
    <x v="2"/>
    <x v="1"/>
  </r>
  <r>
    <x v="0"/>
    <n v="1185732"/>
    <x v="287"/>
    <x v="2"/>
    <x v="2"/>
    <x v="3"/>
    <x v="3"/>
    <n v="40"/>
    <n v="1250"/>
    <x v="121"/>
    <x v="181"/>
    <x v="8"/>
    <x v="1"/>
  </r>
  <r>
    <x v="0"/>
    <n v="1185732"/>
    <x v="288"/>
    <x v="3"/>
    <x v="3"/>
    <x v="4"/>
    <x v="4"/>
    <n v="54.999999999999993"/>
    <n v="1750"/>
    <x v="122"/>
    <x v="182"/>
    <x v="2"/>
    <x v="1"/>
  </r>
  <r>
    <x v="0"/>
    <n v="1185732"/>
    <x v="289"/>
    <x v="3"/>
    <x v="3"/>
    <x v="4"/>
    <x v="5"/>
    <n v="45"/>
    <n v="2750"/>
    <x v="119"/>
    <x v="183"/>
    <x v="0"/>
    <x v="1"/>
  </r>
  <r>
    <x v="0"/>
    <n v="1185732"/>
    <x v="290"/>
    <x v="3"/>
    <x v="3"/>
    <x v="4"/>
    <x v="0"/>
    <n v="45"/>
    <n v="5250"/>
    <x v="45"/>
    <x v="55"/>
    <x v="8"/>
    <x v="1"/>
  </r>
  <r>
    <x v="0"/>
    <n v="1185732"/>
    <x v="291"/>
    <x v="3"/>
    <x v="3"/>
    <x v="4"/>
    <x v="1"/>
    <n v="45"/>
    <n v="1750"/>
    <x v="123"/>
    <x v="184"/>
    <x v="2"/>
    <x v="1"/>
  </r>
  <r>
    <x v="0"/>
    <n v="1185732"/>
    <x v="292"/>
    <x v="3"/>
    <x v="3"/>
    <x v="4"/>
    <x v="2"/>
    <n v="35"/>
    <n v="2250"/>
    <x v="123"/>
    <x v="184"/>
    <x v="2"/>
    <x v="1"/>
  </r>
  <r>
    <x v="0"/>
    <n v="1185732"/>
    <x v="293"/>
    <x v="3"/>
    <x v="3"/>
    <x v="4"/>
    <x v="3"/>
    <n v="40"/>
    <n v="1000"/>
    <x v="124"/>
    <x v="185"/>
    <x v="8"/>
    <x v="1"/>
  </r>
  <r>
    <x v="0"/>
    <n v="1185732"/>
    <x v="294"/>
    <x v="3"/>
    <x v="3"/>
    <x v="4"/>
    <x v="4"/>
    <n v="54.999999999999993"/>
    <n v="1750"/>
    <x v="122"/>
    <x v="182"/>
    <x v="2"/>
    <x v="1"/>
  </r>
  <r>
    <x v="0"/>
    <n v="1185732"/>
    <x v="295"/>
    <x v="3"/>
    <x v="3"/>
    <x v="4"/>
    <x v="5"/>
    <n v="45"/>
    <n v="2750"/>
    <x v="119"/>
    <x v="183"/>
    <x v="0"/>
    <x v="1"/>
  </r>
  <r>
    <x v="0"/>
    <n v="1185732"/>
    <x v="296"/>
    <x v="3"/>
    <x v="3"/>
    <x v="4"/>
    <x v="0"/>
    <n v="50"/>
    <n v="4950"/>
    <x v="113"/>
    <x v="186"/>
    <x v="8"/>
    <x v="1"/>
  </r>
  <r>
    <x v="0"/>
    <n v="1185732"/>
    <x v="297"/>
    <x v="3"/>
    <x v="3"/>
    <x v="4"/>
    <x v="1"/>
    <n v="50"/>
    <n v="2000"/>
    <x v="125"/>
    <x v="187"/>
    <x v="2"/>
    <x v="1"/>
  </r>
  <r>
    <x v="0"/>
    <n v="1185732"/>
    <x v="298"/>
    <x v="3"/>
    <x v="3"/>
    <x v="4"/>
    <x v="2"/>
    <n v="40"/>
    <n v="2250"/>
    <x v="126"/>
    <x v="188"/>
    <x v="2"/>
    <x v="1"/>
  </r>
  <r>
    <x v="0"/>
    <n v="1185732"/>
    <x v="299"/>
    <x v="3"/>
    <x v="3"/>
    <x v="4"/>
    <x v="3"/>
    <n v="45"/>
    <n v="750"/>
    <x v="127"/>
    <x v="189"/>
    <x v="8"/>
    <x v="1"/>
  </r>
  <r>
    <x v="0"/>
    <n v="1185732"/>
    <x v="300"/>
    <x v="3"/>
    <x v="3"/>
    <x v="4"/>
    <x v="4"/>
    <n v="60"/>
    <n v="1250"/>
    <x v="128"/>
    <x v="190"/>
    <x v="2"/>
    <x v="1"/>
  </r>
  <r>
    <x v="0"/>
    <n v="1185732"/>
    <x v="301"/>
    <x v="3"/>
    <x v="3"/>
    <x v="4"/>
    <x v="5"/>
    <n v="50"/>
    <n v="2250"/>
    <x v="129"/>
    <x v="154"/>
    <x v="0"/>
    <x v="1"/>
  </r>
  <r>
    <x v="0"/>
    <n v="1185732"/>
    <x v="302"/>
    <x v="3"/>
    <x v="3"/>
    <x v="4"/>
    <x v="0"/>
    <n v="50"/>
    <n v="4500"/>
    <x v="39"/>
    <x v="191"/>
    <x v="8"/>
    <x v="1"/>
  </r>
  <r>
    <x v="0"/>
    <n v="1185732"/>
    <x v="303"/>
    <x v="3"/>
    <x v="3"/>
    <x v="4"/>
    <x v="1"/>
    <n v="50"/>
    <n v="1500"/>
    <x v="128"/>
    <x v="190"/>
    <x v="2"/>
    <x v="1"/>
  </r>
  <r>
    <x v="0"/>
    <n v="1185732"/>
    <x v="304"/>
    <x v="3"/>
    <x v="3"/>
    <x v="4"/>
    <x v="2"/>
    <n v="40"/>
    <n v="1500"/>
    <x v="0"/>
    <x v="192"/>
    <x v="2"/>
    <x v="1"/>
  </r>
  <r>
    <x v="0"/>
    <n v="1185732"/>
    <x v="305"/>
    <x v="3"/>
    <x v="3"/>
    <x v="4"/>
    <x v="3"/>
    <n v="45"/>
    <n v="750"/>
    <x v="127"/>
    <x v="189"/>
    <x v="8"/>
    <x v="1"/>
  </r>
  <r>
    <x v="0"/>
    <n v="1185732"/>
    <x v="306"/>
    <x v="3"/>
    <x v="3"/>
    <x v="4"/>
    <x v="4"/>
    <n v="60"/>
    <n v="1000"/>
    <x v="0"/>
    <x v="192"/>
    <x v="2"/>
    <x v="1"/>
  </r>
  <r>
    <x v="0"/>
    <n v="1185732"/>
    <x v="307"/>
    <x v="3"/>
    <x v="3"/>
    <x v="4"/>
    <x v="5"/>
    <n v="50"/>
    <n v="2250"/>
    <x v="129"/>
    <x v="154"/>
    <x v="0"/>
    <x v="1"/>
  </r>
  <r>
    <x v="0"/>
    <n v="1185732"/>
    <x v="308"/>
    <x v="3"/>
    <x v="3"/>
    <x v="4"/>
    <x v="0"/>
    <n v="60"/>
    <n v="4950"/>
    <x v="130"/>
    <x v="193"/>
    <x v="8"/>
    <x v="1"/>
  </r>
  <r>
    <x v="0"/>
    <n v="1185732"/>
    <x v="309"/>
    <x v="3"/>
    <x v="3"/>
    <x v="4"/>
    <x v="1"/>
    <n v="55.000000000000007"/>
    <n v="2000"/>
    <x v="131"/>
    <x v="194"/>
    <x v="2"/>
    <x v="1"/>
  </r>
  <r>
    <x v="0"/>
    <n v="1185732"/>
    <x v="310"/>
    <x v="3"/>
    <x v="3"/>
    <x v="4"/>
    <x v="2"/>
    <n v="50"/>
    <n v="1750"/>
    <x v="132"/>
    <x v="195"/>
    <x v="2"/>
    <x v="1"/>
  </r>
  <r>
    <x v="0"/>
    <n v="1185732"/>
    <x v="311"/>
    <x v="3"/>
    <x v="3"/>
    <x v="4"/>
    <x v="3"/>
    <n v="50"/>
    <n v="1000"/>
    <x v="121"/>
    <x v="181"/>
    <x v="8"/>
    <x v="1"/>
  </r>
  <r>
    <x v="0"/>
    <n v="1185732"/>
    <x v="312"/>
    <x v="3"/>
    <x v="3"/>
    <x v="4"/>
    <x v="4"/>
    <n v="60"/>
    <n v="1250"/>
    <x v="128"/>
    <x v="190"/>
    <x v="2"/>
    <x v="1"/>
  </r>
  <r>
    <x v="0"/>
    <n v="1185732"/>
    <x v="313"/>
    <x v="3"/>
    <x v="3"/>
    <x v="4"/>
    <x v="5"/>
    <n v="65"/>
    <n v="2500"/>
    <x v="133"/>
    <x v="158"/>
    <x v="0"/>
    <x v="1"/>
  </r>
  <r>
    <x v="0"/>
    <n v="1185732"/>
    <x v="314"/>
    <x v="3"/>
    <x v="3"/>
    <x v="4"/>
    <x v="0"/>
    <n v="50"/>
    <n v="5000"/>
    <x v="54"/>
    <x v="161"/>
    <x v="8"/>
    <x v="1"/>
  </r>
  <r>
    <x v="0"/>
    <n v="1185732"/>
    <x v="315"/>
    <x v="3"/>
    <x v="3"/>
    <x v="4"/>
    <x v="1"/>
    <n v="45.000000000000007"/>
    <n v="2500"/>
    <x v="134"/>
    <x v="196"/>
    <x v="2"/>
    <x v="1"/>
  </r>
  <r>
    <x v="0"/>
    <n v="1185732"/>
    <x v="316"/>
    <x v="3"/>
    <x v="3"/>
    <x v="4"/>
    <x v="2"/>
    <n v="40"/>
    <n v="2000"/>
    <x v="135"/>
    <x v="197"/>
    <x v="2"/>
    <x v="1"/>
  </r>
  <r>
    <x v="0"/>
    <n v="1185732"/>
    <x v="317"/>
    <x v="3"/>
    <x v="3"/>
    <x v="4"/>
    <x v="3"/>
    <n v="40"/>
    <n v="1750"/>
    <x v="136"/>
    <x v="197"/>
    <x v="8"/>
    <x v="1"/>
  </r>
  <r>
    <x v="0"/>
    <n v="1185732"/>
    <x v="318"/>
    <x v="3"/>
    <x v="3"/>
    <x v="4"/>
    <x v="4"/>
    <n v="50"/>
    <n v="1750"/>
    <x v="132"/>
    <x v="195"/>
    <x v="2"/>
    <x v="1"/>
  </r>
  <r>
    <x v="0"/>
    <n v="1185732"/>
    <x v="319"/>
    <x v="3"/>
    <x v="3"/>
    <x v="4"/>
    <x v="5"/>
    <n v="55.000000000000007"/>
    <n v="3500"/>
    <x v="137"/>
    <x v="198"/>
    <x v="0"/>
    <x v="1"/>
  </r>
  <r>
    <x v="0"/>
    <n v="1185732"/>
    <x v="320"/>
    <x v="3"/>
    <x v="3"/>
    <x v="4"/>
    <x v="0"/>
    <n v="50"/>
    <n v="5750"/>
    <x v="80"/>
    <x v="199"/>
    <x v="8"/>
    <x v="1"/>
  </r>
  <r>
    <x v="0"/>
    <n v="1185732"/>
    <x v="321"/>
    <x v="3"/>
    <x v="3"/>
    <x v="4"/>
    <x v="1"/>
    <n v="45.000000000000007"/>
    <n v="3250"/>
    <x v="138"/>
    <x v="200"/>
    <x v="2"/>
    <x v="1"/>
  </r>
  <r>
    <x v="0"/>
    <n v="1185732"/>
    <x v="322"/>
    <x v="3"/>
    <x v="3"/>
    <x v="4"/>
    <x v="2"/>
    <n v="40"/>
    <n v="2500"/>
    <x v="125"/>
    <x v="187"/>
    <x v="2"/>
    <x v="1"/>
  </r>
  <r>
    <x v="0"/>
    <n v="1185732"/>
    <x v="323"/>
    <x v="3"/>
    <x v="3"/>
    <x v="4"/>
    <x v="3"/>
    <n v="40"/>
    <n v="2000"/>
    <x v="135"/>
    <x v="201"/>
    <x v="8"/>
    <x v="1"/>
  </r>
  <r>
    <x v="0"/>
    <n v="1185732"/>
    <x v="324"/>
    <x v="3"/>
    <x v="3"/>
    <x v="4"/>
    <x v="4"/>
    <n v="50"/>
    <n v="2250"/>
    <x v="129"/>
    <x v="196"/>
    <x v="2"/>
    <x v="1"/>
  </r>
  <r>
    <x v="0"/>
    <n v="1185732"/>
    <x v="325"/>
    <x v="3"/>
    <x v="3"/>
    <x v="4"/>
    <x v="5"/>
    <n v="55.000000000000007"/>
    <n v="4000"/>
    <x v="139"/>
    <x v="172"/>
    <x v="0"/>
    <x v="1"/>
  </r>
  <r>
    <x v="0"/>
    <n v="1185732"/>
    <x v="326"/>
    <x v="3"/>
    <x v="3"/>
    <x v="4"/>
    <x v="0"/>
    <n v="50"/>
    <n v="5500"/>
    <x v="140"/>
    <x v="202"/>
    <x v="8"/>
    <x v="1"/>
  </r>
  <r>
    <x v="0"/>
    <n v="1185732"/>
    <x v="327"/>
    <x v="3"/>
    <x v="3"/>
    <x v="4"/>
    <x v="1"/>
    <n v="45.000000000000007"/>
    <n v="3250"/>
    <x v="138"/>
    <x v="200"/>
    <x v="2"/>
    <x v="1"/>
  </r>
  <r>
    <x v="0"/>
    <n v="1185732"/>
    <x v="328"/>
    <x v="3"/>
    <x v="3"/>
    <x v="4"/>
    <x v="2"/>
    <n v="40"/>
    <n v="2500"/>
    <x v="125"/>
    <x v="187"/>
    <x v="2"/>
    <x v="1"/>
  </r>
  <r>
    <x v="0"/>
    <n v="1185732"/>
    <x v="329"/>
    <x v="3"/>
    <x v="3"/>
    <x v="4"/>
    <x v="3"/>
    <n v="40"/>
    <n v="2250"/>
    <x v="126"/>
    <x v="203"/>
    <x v="8"/>
    <x v="1"/>
  </r>
  <r>
    <x v="0"/>
    <n v="1185732"/>
    <x v="330"/>
    <x v="3"/>
    <x v="3"/>
    <x v="4"/>
    <x v="4"/>
    <n v="50"/>
    <n v="2000"/>
    <x v="125"/>
    <x v="187"/>
    <x v="2"/>
    <x v="1"/>
  </r>
  <r>
    <x v="0"/>
    <n v="1185732"/>
    <x v="331"/>
    <x v="3"/>
    <x v="3"/>
    <x v="4"/>
    <x v="5"/>
    <n v="55.000000000000007"/>
    <n v="3750"/>
    <x v="141"/>
    <x v="204"/>
    <x v="0"/>
    <x v="1"/>
  </r>
  <r>
    <x v="0"/>
    <n v="1185732"/>
    <x v="332"/>
    <x v="3"/>
    <x v="3"/>
    <x v="4"/>
    <x v="0"/>
    <n v="50"/>
    <n v="5000"/>
    <x v="54"/>
    <x v="161"/>
    <x v="8"/>
    <x v="1"/>
  </r>
  <r>
    <x v="0"/>
    <n v="1185732"/>
    <x v="333"/>
    <x v="3"/>
    <x v="3"/>
    <x v="4"/>
    <x v="1"/>
    <n v="45.000000000000007"/>
    <n v="3000"/>
    <x v="142"/>
    <x v="205"/>
    <x v="2"/>
    <x v="1"/>
  </r>
  <r>
    <x v="0"/>
    <n v="1185732"/>
    <x v="334"/>
    <x v="3"/>
    <x v="3"/>
    <x v="4"/>
    <x v="2"/>
    <n v="40"/>
    <n v="2000"/>
    <x v="135"/>
    <x v="197"/>
    <x v="2"/>
    <x v="1"/>
  </r>
  <r>
    <x v="0"/>
    <n v="1185732"/>
    <x v="335"/>
    <x v="3"/>
    <x v="3"/>
    <x v="4"/>
    <x v="3"/>
    <n v="40"/>
    <n v="1750"/>
    <x v="136"/>
    <x v="197"/>
    <x v="8"/>
    <x v="1"/>
  </r>
  <r>
    <x v="0"/>
    <n v="1185732"/>
    <x v="336"/>
    <x v="3"/>
    <x v="3"/>
    <x v="4"/>
    <x v="4"/>
    <n v="50"/>
    <n v="1750"/>
    <x v="132"/>
    <x v="195"/>
    <x v="2"/>
    <x v="1"/>
  </r>
  <r>
    <x v="0"/>
    <n v="1185732"/>
    <x v="337"/>
    <x v="3"/>
    <x v="3"/>
    <x v="4"/>
    <x v="5"/>
    <n v="55.000000000000007"/>
    <n v="2500"/>
    <x v="143"/>
    <x v="206"/>
    <x v="0"/>
    <x v="1"/>
  </r>
  <r>
    <x v="0"/>
    <n v="1185732"/>
    <x v="338"/>
    <x v="3"/>
    <x v="3"/>
    <x v="4"/>
    <x v="0"/>
    <n v="60"/>
    <n v="4250"/>
    <x v="144"/>
    <x v="207"/>
    <x v="8"/>
    <x v="1"/>
  </r>
  <r>
    <x v="0"/>
    <n v="1185732"/>
    <x v="339"/>
    <x v="3"/>
    <x v="3"/>
    <x v="4"/>
    <x v="1"/>
    <n v="50"/>
    <n v="2500"/>
    <x v="145"/>
    <x v="208"/>
    <x v="2"/>
    <x v="1"/>
  </r>
  <r>
    <x v="0"/>
    <n v="1185732"/>
    <x v="340"/>
    <x v="3"/>
    <x v="3"/>
    <x v="4"/>
    <x v="2"/>
    <n v="50"/>
    <n v="1500"/>
    <x v="128"/>
    <x v="190"/>
    <x v="2"/>
    <x v="1"/>
  </r>
  <r>
    <x v="0"/>
    <n v="1185732"/>
    <x v="341"/>
    <x v="3"/>
    <x v="3"/>
    <x v="4"/>
    <x v="3"/>
    <n v="50"/>
    <n v="1250"/>
    <x v="146"/>
    <x v="209"/>
    <x v="8"/>
    <x v="1"/>
  </r>
  <r>
    <x v="0"/>
    <n v="1185732"/>
    <x v="342"/>
    <x v="3"/>
    <x v="3"/>
    <x v="4"/>
    <x v="4"/>
    <n v="60"/>
    <n v="1250"/>
    <x v="128"/>
    <x v="190"/>
    <x v="2"/>
    <x v="1"/>
  </r>
  <r>
    <x v="0"/>
    <n v="1185732"/>
    <x v="343"/>
    <x v="3"/>
    <x v="3"/>
    <x v="4"/>
    <x v="5"/>
    <n v="64.999999999999986"/>
    <n v="2500"/>
    <x v="147"/>
    <x v="210"/>
    <x v="0"/>
    <x v="1"/>
  </r>
  <r>
    <x v="0"/>
    <n v="1185732"/>
    <x v="344"/>
    <x v="3"/>
    <x v="3"/>
    <x v="4"/>
    <x v="0"/>
    <n v="60"/>
    <n v="4000"/>
    <x v="50"/>
    <x v="211"/>
    <x v="8"/>
    <x v="1"/>
  </r>
  <r>
    <x v="0"/>
    <n v="1185732"/>
    <x v="345"/>
    <x v="3"/>
    <x v="3"/>
    <x v="4"/>
    <x v="1"/>
    <n v="50"/>
    <n v="2500"/>
    <x v="145"/>
    <x v="208"/>
    <x v="2"/>
    <x v="1"/>
  </r>
  <r>
    <x v="0"/>
    <n v="1185732"/>
    <x v="346"/>
    <x v="3"/>
    <x v="3"/>
    <x v="4"/>
    <x v="2"/>
    <n v="50"/>
    <n v="1950"/>
    <x v="148"/>
    <x v="212"/>
    <x v="2"/>
    <x v="1"/>
  </r>
  <r>
    <x v="0"/>
    <n v="1185732"/>
    <x v="347"/>
    <x v="3"/>
    <x v="3"/>
    <x v="4"/>
    <x v="3"/>
    <n v="50"/>
    <n v="1750"/>
    <x v="132"/>
    <x v="187"/>
    <x v="8"/>
    <x v="1"/>
  </r>
  <r>
    <x v="0"/>
    <n v="1185732"/>
    <x v="348"/>
    <x v="3"/>
    <x v="3"/>
    <x v="4"/>
    <x v="4"/>
    <n v="60"/>
    <n v="1500"/>
    <x v="126"/>
    <x v="188"/>
    <x v="2"/>
    <x v="1"/>
  </r>
  <r>
    <x v="0"/>
    <n v="1185732"/>
    <x v="349"/>
    <x v="3"/>
    <x v="3"/>
    <x v="4"/>
    <x v="5"/>
    <n v="64.999999999999986"/>
    <n v="2500"/>
    <x v="147"/>
    <x v="210"/>
    <x v="0"/>
    <x v="1"/>
  </r>
  <r>
    <x v="0"/>
    <n v="1185732"/>
    <x v="350"/>
    <x v="3"/>
    <x v="3"/>
    <x v="4"/>
    <x v="0"/>
    <n v="60"/>
    <n v="5000"/>
    <x v="61"/>
    <x v="213"/>
    <x v="8"/>
    <x v="1"/>
  </r>
  <r>
    <x v="0"/>
    <n v="1185732"/>
    <x v="351"/>
    <x v="3"/>
    <x v="3"/>
    <x v="4"/>
    <x v="1"/>
    <n v="50"/>
    <n v="3000"/>
    <x v="149"/>
    <x v="214"/>
    <x v="2"/>
    <x v="1"/>
  </r>
  <r>
    <x v="0"/>
    <n v="1185732"/>
    <x v="352"/>
    <x v="3"/>
    <x v="3"/>
    <x v="4"/>
    <x v="2"/>
    <n v="50"/>
    <n v="2500"/>
    <x v="145"/>
    <x v="208"/>
    <x v="2"/>
    <x v="1"/>
  </r>
  <r>
    <x v="0"/>
    <n v="1185732"/>
    <x v="353"/>
    <x v="3"/>
    <x v="3"/>
    <x v="4"/>
    <x v="3"/>
    <n v="50"/>
    <n v="2000"/>
    <x v="125"/>
    <x v="215"/>
    <x v="8"/>
    <x v="1"/>
  </r>
  <r>
    <x v="0"/>
    <n v="1185732"/>
    <x v="354"/>
    <x v="3"/>
    <x v="3"/>
    <x v="4"/>
    <x v="4"/>
    <n v="60"/>
    <n v="2000"/>
    <x v="150"/>
    <x v="216"/>
    <x v="2"/>
    <x v="1"/>
  </r>
  <r>
    <x v="0"/>
    <n v="1185732"/>
    <x v="355"/>
    <x v="3"/>
    <x v="3"/>
    <x v="4"/>
    <x v="5"/>
    <n v="64.999999999999986"/>
    <n v="3000"/>
    <x v="151"/>
    <x v="217"/>
    <x v="0"/>
    <x v="1"/>
  </r>
  <r>
    <x v="2"/>
    <n v="1197831"/>
    <x v="356"/>
    <x v="3"/>
    <x v="3"/>
    <x v="4"/>
    <x v="0"/>
    <n v="20"/>
    <n v="7250"/>
    <x v="152"/>
    <x v="218"/>
    <x v="1"/>
    <x v="1"/>
  </r>
  <r>
    <x v="2"/>
    <n v="1197831"/>
    <x v="357"/>
    <x v="3"/>
    <x v="3"/>
    <x v="4"/>
    <x v="1"/>
    <n v="30"/>
    <n v="7250"/>
    <x v="153"/>
    <x v="219"/>
    <x v="1"/>
    <x v="1"/>
  </r>
  <r>
    <x v="2"/>
    <n v="1197831"/>
    <x v="358"/>
    <x v="3"/>
    <x v="3"/>
    <x v="4"/>
    <x v="2"/>
    <n v="30"/>
    <n v="5250"/>
    <x v="154"/>
    <x v="220"/>
    <x v="1"/>
    <x v="1"/>
  </r>
  <r>
    <x v="2"/>
    <n v="1197831"/>
    <x v="359"/>
    <x v="3"/>
    <x v="3"/>
    <x v="4"/>
    <x v="3"/>
    <n v="35"/>
    <n v="5250"/>
    <x v="155"/>
    <x v="221"/>
    <x v="8"/>
    <x v="1"/>
  </r>
  <r>
    <x v="2"/>
    <n v="1197831"/>
    <x v="360"/>
    <x v="1"/>
    <x v="1"/>
    <x v="5"/>
    <x v="4"/>
    <n v="40"/>
    <n v="3750"/>
    <x v="149"/>
    <x v="222"/>
    <x v="3"/>
    <x v="1"/>
  </r>
  <r>
    <x v="2"/>
    <n v="1197831"/>
    <x v="361"/>
    <x v="1"/>
    <x v="1"/>
    <x v="5"/>
    <x v="5"/>
    <n v="35"/>
    <n v="5250"/>
    <x v="155"/>
    <x v="47"/>
    <x v="4"/>
    <x v="1"/>
  </r>
  <r>
    <x v="2"/>
    <n v="1197831"/>
    <x v="362"/>
    <x v="1"/>
    <x v="1"/>
    <x v="5"/>
    <x v="0"/>
    <n v="25"/>
    <n v="6750"/>
    <x v="156"/>
    <x v="223"/>
    <x v="1"/>
    <x v="1"/>
  </r>
  <r>
    <x v="2"/>
    <n v="1197831"/>
    <x v="363"/>
    <x v="1"/>
    <x v="1"/>
    <x v="5"/>
    <x v="1"/>
    <n v="35"/>
    <n v="6500"/>
    <x v="157"/>
    <x v="224"/>
    <x v="1"/>
    <x v="1"/>
  </r>
  <r>
    <x v="2"/>
    <n v="1197831"/>
    <x v="364"/>
    <x v="1"/>
    <x v="1"/>
    <x v="5"/>
    <x v="2"/>
    <n v="35"/>
    <n v="4750"/>
    <x v="158"/>
    <x v="225"/>
    <x v="1"/>
    <x v="1"/>
  </r>
  <r>
    <x v="2"/>
    <n v="1197831"/>
    <x v="365"/>
    <x v="1"/>
    <x v="1"/>
    <x v="5"/>
    <x v="3"/>
    <n v="35"/>
    <n v="4250"/>
    <x v="159"/>
    <x v="226"/>
    <x v="8"/>
    <x v="1"/>
  </r>
  <r>
    <x v="2"/>
    <n v="1197831"/>
    <x v="366"/>
    <x v="1"/>
    <x v="1"/>
    <x v="5"/>
    <x v="4"/>
    <n v="40"/>
    <n v="3000"/>
    <x v="150"/>
    <x v="227"/>
    <x v="3"/>
    <x v="1"/>
  </r>
  <r>
    <x v="2"/>
    <n v="1197831"/>
    <x v="367"/>
    <x v="1"/>
    <x v="1"/>
    <x v="5"/>
    <x v="5"/>
    <n v="35"/>
    <n v="5000"/>
    <x v="160"/>
    <x v="40"/>
    <x v="4"/>
    <x v="1"/>
  </r>
  <r>
    <x v="2"/>
    <n v="1197831"/>
    <x v="368"/>
    <x v="1"/>
    <x v="1"/>
    <x v="5"/>
    <x v="0"/>
    <n v="30"/>
    <n v="6750"/>
    <x v="161"/>
    <x v="58"/>
    <x v="2"/>
    <x v="1"/>
  </r>
  <r>
    <x v="2"/>
    <n v="1197831"/>
    <x v="369"/>
    <x v="1"/>
    <x v="1"/>
    <x v="5"/>
    <x v="1"/>
    <n v="40"/>
    <n v="6750"/>
    <x v="52"/>
    <x v="55"/>
    <x v="2"/>
    <x v="1"/>
  </r>
  <r>
    <x v="2"/>
    <n v="1197831"/>
    <x v="370"/>
    <x v="1"/>
    <x v="1"/>
    <x v="5"/>
    <x v="2"/>
    <n v="30"/>
    <n v="5000"/>
    <x v="149"/>
    <x v="214"/>
    <x v="2"/>
    <x v="1"/>
  </r>
  <r>
    <x v="2"/>
    <n v="1197831"/>
    <x v="371"/>
    <x v="1"/>
    <x v="1"/>
    <x v="5"/>
    <x v="3"/>
    <n v="35"/>
    <n v="4000"/>
    <x v="162"/>
    <x v="147"/>
    <x v="4"/>
    <x v="1"/>
  </r>
  <r>
    <x v="2"/>
    <n v="1197831"/>
    <x v="372"/>
    <x v="1"/>
    <x v="1"/>
    <x v="5"/>
    <x v="4"/>
    <n v="40"/>
    <n v="3000"/>
    <x v="150"/>
    <x v="203"/>
    <x v="1"/>
    <x v="1"/>
  </r>
  <r>
    <x v="2"/>
    <n v="1197831"/>
    <x v="373"/>
    <x v="1"/>
    <x v="1"/>
    <x v="5"/>
    <x v="5"/>
    <n v="35"/>
    <n v="4500"/>
    <x v="154"/>
    <x v="40"/>
    <x v="0"/>
    <x v="1"/>
  </r>
  <r>
    <x v="2"/>
    <n v="1197831"/>
    <x v="374"/>
    <x v="1"/>
    <x v="1"/>
    <x v="5"/>
    <x v="0"/>
    <n v="20"/>
    <n v="7000"/>
    <x v="162"/>
    <x v="136"/>
    <x v="2"/>
    <x v="1"/>
  </r>
  <r>
    <x v="2"/>
    <n v="1197831"/>
    <x v="375"/>
    <x v="1"/>
    <x v="1"/>
    <x v="5"/>
    <x v="1"/>
    <n v="30.000000000000004"/>
    <n v="7000"/>
    <x v="163"/>
    <x v="221"/>
    <x v="2"/>
    <x v="1"/>
  </r>
  <r>
    <x v="2"/>
    <n v="1197831"/>
    <x v="376"/>
    <x v="1"/>
    <x v="1"/>
    <x v="5"/>
    <x v="2"/>
    <n v="24.999999999999996"/>
    <n v="5250"/>
    <x v="164"/>
    <x v="228"/>
    <x v="2"/>
    <x v="1"/>
  </r>
  <r>
    <x v="2"/>
    <n v="1197831"/>
    <x v="377"/>
    <x v="1"/>
    <x v="1"/>
    <x v="5"/>
    <x v="3"/>
    <n v="30.000000000000004"/>
    <n v="4250"/>
    <x v="165"/>
    <x v="229"/>
    <x v="4"/>
    <x v="1"/>
  </r>
  <r>
    <x v="2"/>
    <n v="1197831"/>
    <x v="378"/>
    <x v="1"/>
    <x v="1"/>
    <x v="5"/>
    <x v="4"/>
    <n v="35"/>
    <n v="3250"/>
    <x v="166"/>
    <x v="212"/>
    <x v="1"/>
    <x v="1"/>
  </r>
  <r>
    <x v="2"/>
    <n v="1197831"/>
    <x v="379"/>
    <x v="1"/>
    <x v="1"/>
    <x v="5"/>
    <x v="5"/>
    <n v="30.000000000000004"/>
    <n v="6000"/>
    <x v="167"/>
    <x v="230"/>
    <x v="0"/>
    <x v="1"/>
  </r>
  <r>
    <x v="2"/>
    <n v="1197831"/>
    <x v="380"/>
    <x v="1"/>
    <x v="1"/>
    <x v="5"/>
    <x v="0"/>
    <n v="20"/>
    <n v="7500"/>
    <x v="149"/>
    <x v="214"/>
    <x v="2"/>
    <x v="1"/>
  </r>
  <r>
    <x v="2"/>
    <n v="1197831"/>
    <x v="381"/>
    <x v="1"/>
    <x v="1"/>
    <x v="5"/>
    <x v="1"/>
    <n v="30.000000000000004"/>
    <n v="7750"/>
    <x v="168"/>
    <x v="231"/>
    <x v="2"/>
    <x v="1"/>
  </r>
  <r>
    <x v="2"/>
    <n v="1197831"/>
    <x v="382"/>
    <x v="1"/>
    <x v="1"/>
    <x v="5"/>
    <x v="2"/>
    <n v="24.999999999999996"/>
    <n v="6250"/>
    <x v="169"/>
    <x v="232"/>
    <x v="2"/>
    <x v="1"/>
  </r>
  <r>
    <x v="2"/>
    <n v="1197831"/>
    <x v="383"/>
    <x v="1"/>
    <x v="1"/>
    <x v="5"/>
    <x v="3"/>
    <n v="35"/>
    <n v="5500"/>
    <x v="170"/>
    <x v="145"/>
    <x v="4"/>
    <x v="1"/>
  </r>
  <r>
    <x v="2"/>
    <n v="1197831"/>
    <x v="384"/>
    <x v="1"/>
    <x v="1"/>
    <x v="5"/>
    <x v="4"/>
    <n v="50"/>
    <n v="4500"/>
    <x v="39"/>
    <x v="53"/>
    <x v="1"/>
    <x v="1"/>
  </r>
  <r>
    <x v="2"/>
    <n v="1197831"/>
    <x v="385"/>
    <x v="1"/>
    <x v="1"/>
    <x v="5"/>
    <x v="5"/>
    <n v="45"/>
    <n v="8000"/>
    <x v="11"/>
    <x v="165"/>
    <x v="0"/>
    <x v="1"/>
  </r>
  <r>
    <x v="2"/>
    <n v="1197831"/>
    <x v="386"/>
    <x v="1"/>
    <x v="1"/>
    <x v="5"/>
    <x v="0"/>
    <n v="45"/>
    <n v="8000"/>
    <x v="11"/>
    <x v="12"/>
    <x v="2"/>
    <x v="1"/>
  </r>
  <r>
    <x v="2"/>
    <n v="1197831"/>
    <x v="387"/>
    <x v="1"/>
    <x v="1"/>
    <x v="5"/>
    <x v="1"/>
    <n v="50"/>
    <n v="8000"/>
    <x v="2"/>
    <x v="2"/>
    <x v="2"/>
    <x v="1"/>
  </r>
  <r>
    <x v="2"/>
    <n v="1197831"/>
    <x v="388"/>
    <x v="1"/>
    <x v="1"/>
    <x v="5"/>
    <x v="2"/>
    <n v="45"/>
    <n v="6500"/>
    <x v="62"/>
    <x v="162"/>
    <x v="2"/>
    <x v="1"/>
  </r>
  <r>
    <x v="2"/>
    <n v="1197831"/>
    <x v="389"/>
    <x v="1"/>
    <x v="1"/>
    <x v="5"/>
    <x v="3"/>
    <n v="45"/>
    <n v="6000"/>
    <x v="52"/>
    <x v="150"/>
    <x v="4"/>
    <x v="1"/>
  </r>
  <r>
    <x v="2"/>
    <n v="1197831"/>
    <x v="390"/>
    <x v="1"/>
    <x v="1"/>
    <x v="5"/>
    <x v="4"/>
    <n v="50"/>
    <n v="5000"/>
    <x v="54"/>
    <x v="156"/>
    <x v="1"/>
    <x v="1"/>
  </r>
  <r>
    <x v="2"/>
    <n v="1197831"/>
    <x v="391"/>
    <x v="1"/>
    <x v="1"/>
    <x v="5"/>
    <x v="5"/>
    <n v="55.000000000000007"/>
    <n v="8750"/>
    <x v="105"/>
    <x v="233"/>
    <x v="0"/>
    <x v="1"/>
  </r>
  <r>
    <x v="2"/>
    <n v="1197831"/>
    <x v="392"/>
    <x v="1"/>
    <x v="1"/>
    <x v="5"/>
    <x v="0"/>
    <n v="45"/>
    <n v="8250"/>
    <x v="8"/>
    <x v="15"/>
    <x v="15"/>
    <x v="1"/>
  </r>
  <r>
    <x v="2"/>
    <n v="1197831"/>
    <x v="393"/>
    <x v="1"/>
    <x v="1"/>
    <x v="5"/>
    <x v="1"/>
    <n v="50"/>
    <n v="8250"/>
    <x v="73"/>
    <x v="175"/>
    <x v="15"/>
    <x v="1"/>
  </r>
  <r>
    <x v="2"/>
    <n v="1197831"/>
    <x v="394"/>
    <x v="1"/>
    <x v="1"/>
    <x v="5"/>
    <x v="2"/>
    <n v="45"/>
    <n v="9750"/>
    <x v="84"/>
    <x v="234"/>
    <x v="15"/>
    <x v="1"/>
  </r>
  <r>
    <x v="2"/>
    <n v="1197831"/>
    <x v="395"/>
    <x v="1"/>
    <x v="1"/>
    <x v="5"/>
    <x v="3"/>
    <n v="45"/>
    <n v="5750"/>
    <x v="70"/>
    <x v="235"/>
    <x v="0"/>
    <x v="1"/>
  </r>
  <r>
    <x v="2"/>
    <n v="1197831"/>
    <x v="396"/>
    <x v="1"/>
    <x v="1"/>
    <x v="5"/>
    <x v="4"/>
    <n v="50"/>
    <n v="5750"/>
    <x v="80"/>
    <x v="236"/>
    <x v="2"/>
    <x v="1"/>
  </r>
  <r>
    <x v="2"/>
    <n v="1197831"/>
    <x v="397"/>
    <x v="1"/>
    <x v="1"/>
    <x v="5"/>
    <x v="5"/>
    <n v="60"/>
    <n v="8500"/>
    <x v="12"/>
    <x v="237"/>
    <x v="9"/>
    <x v="1"/>
  </r>
  <r>
    <x v="2"/>
    <n v="1197831"/>
    <x v="398"/>
    <x v="1"/>
    <x v="1"/>
    <x v="5"/>
    <x v="0"/>
    <n v="50"/>
    <n v="8000"/>
    <x v="2"/>
    <x v="59"/>
    <x v="15"/>
    <x v="1"/>
  </r>
  <r>
    <x v="2"/>
    <n v="1197831"/>
    <x v="399"/>
    <x v="1"/>
    <x v="1"/>
    <x v="5"/>
    <x v="1"/>
    <n v="55.000000000000007"/>
    <n v="8000"/>
    <x v="116"/>
    <x v="238"/>
    <x v="15"/>
    <x v="1"/>
  </r>
  <r>
    <x v="2"/>
    <n v="1197831"/>
    <x v="400"/>
    <x v="1"/>
    <x v="1"/>
    <x v="5"/>
    <x v="2"/>
    <n v="50"/>
    <n v="9750"/>
    <x v="64"/>
    <x v="239"/>
    <x v="15"/>
    <x v="1"/>
  </r>
  <r>
    <x v="2"/>
    <n v="1197831"/>
    <x v="401"/>
    <x v="1"/>
    <x v="1"/>
    <x v="5"/>
    <x v="3"/>
    <n v="50"/>
    <n v="5250"/>
    <x v="48"/>
    <x v="78"/>
    <x v="0"/>
    <x v="1"/>
  </r>
  <r>
    <x v="2"/>
    <n v="1197831"/>
    <x v="402"/>
    <x v="1"/>
    <x v="1"/>
    <x v="5"/>
    <x v="4"/>
    <n v="55.000000000000007"/>
    <n v="5250"/>
    <x v="171"/>
    <x v="240"/>
    <x v="2"/>
    <x v="1"/>
  </r>
  <r>
    <x v="2"/>
    <n v="1197831"/>
    <x v="403"/>
    <x v="1"/>
    <x v="1"/>
    <x v="5"/>
    <x v="5"/>
    <n v="60"/>
    <n v="7750"/>
    <x v="172"/>
    <x v="241"/>
    <x v="9"/>
    <x v="1"/>
  </r>
  <r>
    <x v="2"/>
    <n v="1197831"/>
    <x v="404"/>
    <x v="1"/>
    <x v="1"/>
    <x v="5"/>
    <x v="0"/>
    <n v="55.000000000000007"/>
    <n v="7250"/>
    <x v="103"/>
    <x v="242"/>
    <x v="15"/>
    <x v="1"/>
  </r>
  <r>
    <x v="2"/>
    <n v="1197831"/>
    <x v="405"/>
    <x v="1"/>
    <x v="1"/>
    <x v="5"/>
    <x v="1"/>
    <n v="55.000000000000007"/>
    <n v="6750"/>
    <x v="108"/>
    <x v="15"/>
    <x v="15"/>
    <x v="1"/>
  </r>
  <r>
    <x v="2"/>
    <n v="1197831"/>
    <x v="406"/>
    <x v="1"/>
    <x v="1"/>
    <x v="5"/>
    <x v="2"/>
    <n v="60"/>
    <n v="7250"/>
    <x v="94"/>
    <x v="243"/>
    <x v="15"/>
    <x v="1"/>
  </r>
  <r>
    <x v="2"/>
    <n v="1197831"/>
    <x v="407"/>
    <x v="1"/>
    <x v="1"/>
    <x v="5"/>
    <x v="3"/>
    <n v="60"/>
    <n v="4500"/>
    <x v="52"/>
    <x v="7"/>
    <x v="0"/>
    <x v="1"/>
  </r>
  <r>
    <x v="2"/>
    <n v="1197831"/>
    <x v="408"/>
    <x v="1"/>
    <x v="1"/>
    <x v="5"/>
    <x v="4"/>
    <n v="55.000000000000007"/>
    <n v="4500"/>
    <x v="173"/>
    <x v="145"/>
    <x v="2"/>
    <x v="1"/>
  </r>
  <r>
    <x v="2"/>
    <n v="1197831"/>
    <x v="409"/>
    <x v="1"/>
    <x v="1"/>
    <x v="5"/>
    <x v="5"/>
    <n v="50"/>
    <n v="6750"/>
    <x v="74"/>
    <x v="244"/>
    <x v="9"/>
    <x v="1"/>
  </r>
  <r>
    <x v="2"/>
    <n v="1197831"/>
    <x v="410"/>
    <x v="1"/>
    <x v="1"/>
    <x v="5"/>
    <x v="0"/>
    <n v="40"/>
    <n v="6250"/>
    <x v="54"/>
    <x v="245"/>
    <x v="15"/>
    <x v="1"/>
  </r>
  <r>
    <x v="2"/>
    <n v="1197831"/>
    <x v="411"/>
    <x v="1"/>
    <x v="1"/>
    <x v="5"/>
    <x v="1"/>
    <n v="40"/>
    <n v="6250"/>
    <x v="54"/>
    <x v="245"/>
    <x v="15"/>
    <x v="1"/>
  </r>
  <r>
    <x v="2"/>
    <n v="1197831"/>
    <x v="412"/>
    <x v="1"/>
    <x v="1"/>
    <x v="5"/>
    <x v="2"/>
    <n v="45"/>
    <n v="5750"/>
    <x v="70"/>
    <x v="246"/>
    <x v="15"/>
    <x v="1"/>
  </r>
  <r>
    <x v="2"/>
    <n v="1197831"/>
    <x v="413"/>
    <x v="1"/>
    <x v="1"/>
    <x v="5"/>
    <x v="3"/>
    <n v="45"/>
    <n v="4250"/>
    <x v="174"/>
    <x v="247"/>
    <x v="0"/>
    <x v="1"/>
  </r>
  <r>
    <x v="2"/>
    <n v="1197831"/>
    <x v="414"/>
    <x v="1"/>
    <x v="1"/>
    <x v="5"/>
    <x v="4"/>
    <n v="40"/>
    <n v="4000"/>
    <x v="175"/>
    <x v="143"/>
    <x v="2"/>
    <x v="1"/>
  </r>
  <r>
    <x v="2"/>
    <n v="1197831"/>
    <x v="415"/>
    <x v="1"/>
    <x v="1"/>
    <x v="5"/>
    <x v="5"/>
    <n v="50"/>
    <n v="5750"/>
    <x v="80"/>
    <x v="248"/>
    <x v="9"/>
    <x v="1"/>
  </r>
  <r>
    <x v="2"/>
    <n v="1197831"/>
    <x v="416"/>
    <x v="1"/>
    <x v="1"/>
    <x v="5"/>
    <x v="0"/>
    <n v="40"/>
    <n v="7250"/>
    <x v="176"/>
    <x v="249"/>
    <x v="15"/>
    <x v="1"/>
  </r>
  <r>
    <x v="2"/>
    <n v="1197831"/>
    <x v="417"/>
    <x v="1"/>
    <x v="1"/>
    <x v="5"/>
    <x v="1"/>
    <n v="40"/>
    <n v="7250"/>
    <x v="176"/>
    <x v="249"/>
    <x v="15"/>
    <x v="1"/>
  </r>
  <r>
    <x v="2"/>
    <n v="1197831"/>
    <x v="418"/>
    <x v="1"/>
    <x v="1"/>
    <x v="5"/>
    <x v="2"/>
    <n v="65"/>
    <n v="6500"/>
    <x v="109"/>
    <x v="250"/>
    <x v="15"/>
    <x v="1"/>
  </r>
  <r>
    <x v="2"/>
    <n v="1197831"/>
    <x v="419"/>
    <x v="1"/>
    <x v="1"/>
    <x v="5"/>
    <x v="3"/>
    <n v="65"/>
    <n v="5000"/>
    <x v="83"/>
    <x v="20"/>
    <x v="0"/>
    <x v="1"/>
  </r>
  <r>
    <x v="2"/>
    <n v="1197831"/>
    <x v="420"/>
    <x v="1"/>
    <x v="1"/>
    <x v="5"/>
    <x v="4"/>
    <n v="60"/>
    <n v="4750"/>
    <x v="177"/>
    <x v="251"/>
    <x v="2"/>
    <x v="1"/>
  </r>
  <r>
    <x v="2"/>
    <n v="1197831"/>
    <x v="421"/>
    <x v="1"/>
    <x v="1"/>
    <x v="5"/>
    <x v="5"/>
    <n v="70"/>
    <n v="6750"/>
    <x v="178"/>
    <x v="252"/>
    <x v="9"/>
    <x v="1"/>
  </r>
  <r>
    <x v="2"/>
    <n v="1197831"/>
    <x v="422"/>
    <x v="1"/>
    <x v="1"/>
    <x v="5"/>
    <x v="0"/>
    <n v="60"/>
    <n v="8250"/>
    <x v="15"/>
    <x v="253"/>
    <x v="15"/>
    <x v="1"/>
  </r>
  <r>
    <x v="2"/>
    <n v="1197831"/>
    <x v="423"/>
    <x v="1"/>
    <x v="1"/>
    <x v="5"/>
    <x v="1"/>
    <n v="60"/>
    <n v="8250"/>
    <x v="15"/>
    <x v="253"/>
    <x v="15"/>
    <x v="1"/>
  </r>
  <r>
    <x v="2"/>
    <n v="1197831"/>
    <x v="424"/>
    <x v="1"/>
    <x v="1"/>
    <x v="5"/>
    <x v="2"/>
    <n v="65"/>
    <n v="7250"/>
    <x v="85"/>
    <x v="254"/>
    <x v="15"/>
    <x v="1"/>
  </r>
  <r>
    <x v="2"/>
    <n v="1197831"/>
    <x v="425"/>
    <x v="1"/>
    <x v="1"/>
    <x v="5"/>
    <x v="3"/>
    <n v="65"/>
    <n v="5750"/>
    <x v="92"/>
    <x v="255"/>
    <x v="0"/>
    <x v="1"/>
  </r>
  <r>
    <x v="2"/>
    <n v="1197831"/>
    <x v="426"/>
    <x v="1"/>
    <x v="1"/>
    <x v="5"/>
    <x v="4"/>
    <n v="60"/>
    <n v="5250"/>
    <x v="40"/>
    <x v="41"/>
    <x v="2"/>
    <x v="1"/>
  </r>
  <r>
    <x v="2"/>
    <n v="1197831"/>
    <x v="427"/>
    <x v="1"/>
    <x v="1"/>
    <x v="5"/>
    <x v="5"/>
    <n v="70"/>
    <n v="7750"/>
    <x v="104"/>
    <x v="256"/>
    <x v="9"/>
    <x v="1"/>
  </r>
  <r>
    <x v="0"/>
    <n v="1185732"/>
    <x v="428"/>
    <x v="1"/>
    <x v="1"/>
    <x v="5"/>
    <x v="0"/>
    <n v="45"/>
    <n v="4250"/>
    <x v="174"/>
    <x v="257"/>
    <x v="9"/>
    <x v="1"/>
  </r>
  <r>
    <x v="0"/>
    <n v="1185732"/>
    <x v="429"/>
    <x v="1"/>
    <x v="1"/>
    <x v="5"/>
    <x v="1"/>
    <n v="45"/>
    <n v="2250"/>
    <x v="179"/>
    <x v="258"/>
    <x v="2"/>
    <x v="1"/>
  </r>
  <r>
    <x v="0"/>
    <n v="1185732"/>
    <x v="430"/>
    <x v="1"/>
    <x v="1"/>
    <x v="5"/>
    <x v="2"/>
    <n v="35"/>
    <n v="2250"/>
    <x v="123"/>
    <x v="188"/>
    <x v="15"/>
    <x v="1"/>
  </r>
  <r>
    <x v="0"/>
    <n v="1185732"/>
    <x v="431"/>
    <x v="1"/>
    <x v="1"/>
    <x v="5"/>
    <x v="3"/>
    <n v="40"/>
    <n v="750"/>
    <x v="180"/>
    <x v="259"/>
    <x v="15"/>
    <x v="1"/>
  </r>
  <r>
    <x v="0"/>
    <n v="1185732"/>
    <x v="432"/>
    <x v="0"/>
    <x v="4"/>
    <x v="6"/>
    <x v="4"/>
    <n v="54.999999999999993"/>
    <n v="1250"/>
    <x v="181"/>
    <x v="260"/>
    <x v="2"/>
    <x v="1"/>
  </r>
  <r>
    <x v="0"/>
    <n v="1185732"/>
    <x v="433"/>
    <x v="0"/>
    <x v="4"/>
    <x v="6"/>
    <x v="5"/>
    <n v="45"/>
    <n v="2250"/>
    <x v="179"/>
    <x v="261"/>
    <x v="1"/>
    <x v="1"/>
  </r>
  <r>
    <x v="0"/>
    <n v="1185732"/>
    <x v="434"/>
    <x v="0"/>
    <x v="4"/>
    <x v="6"/>
    <x v="0"/>
    <n v="45"/>
    <n v="4750"/>
    <x v="118"/>
    <x v="262"/>
    <x v="9"/>
    <x v="1"/>
  </r>
  <r>
    <x v="0"/>
    <n v="1185732"/>
    <x v="435"/>
    <x v="0"/>
    <x v="4"/>
    <x v="6"/>
    <x v="1"/>
    <n v="45"/>
    <n v="1250"/>
    <x v="182"/>
    <x v="263"/>
    <x v="2"/>
    <x v="1"/>
  </r>
  <r>
    <x v="0"/>
    <n v="1185732"/>
    <x v="436"/>
    <x v="0"/>
    <x v="4"/>
    <x v="6"/>
    <x v="2"/>
    <n v="35"/>
    <n v="1750"/>
    <x v="183"/>
    <x v="264"/>
    <x v="15"/>
    <x v="1"/>
  </r>
  <r>
    <x v="0"/>
    <n v="1185732"/>
    <x v="437"/>
    <x v="0"/>
    <x v="4"/>
    <x v="6"/>
    <x v="3"/>
    <n v="40"/>
    <n v="500"/>
    <x v="184"/>
    <x v="265"/>
    <x v="15"/>
    <x v="1"/>
  </r>
  <r>
    <x v="0"/>
    <n v="1185732"/>
    <x v="438"/>
    <x v="0"/>
    <x v="4"/>
    <x v="6"/>
    <x v="4"/>
    <n v="54.999999999999993"/>
    <n v="1250"/>
    <x v="181"/>
    <x v="260"/>
    <x v="2"/>
    <x v="1"/>
  </r>
  <r>
    <x v="0"/>
    <n v="1185732"/>
    <x v="439"/>
    <x v="0"/>
    <x v="4"/>
    <x v="6"/>
    <x v="5"/>
    <n v="45"/>
    <n v="2250"/>
    <x v="179"/>
    <x v="261"/>
    <x v="1"/>
    <x v="1"/>
  </r>
  <r>
    <x v="0"/>
    <n v="1185732"/>
    <x v="440"/>
    <x v="0"/>
    <x v="4"/>
    <x v="6"/>
    <x v="0"/>
    <n v="50"/>
    <n v="4450"/>
    <x v="185"/>
    <x v="266"/>
    <x v="9"/>
    <x v="1"/>
  </r>
  <r>
    <x v="0"/>
    <n v="1185732"/>
    <x v="441"/>
    <x v="0"/>
    <x v="4"/>
    <x v="6"/>
    <x v="1"/>
    <n v="50"/>
    <n v="1500"/>
    <x v="128"/>
    <x v="190"/>
    <x v="2"/>
    <x v="1"/>
  </r>
  <r>
    <x v="0"/>
    <n v="1185732"/>
    <x v="442"/>
    <x v="0"/>
    <x v="4"/>
    <x v="6"/>
    <x v="2"/>
    <n v="40"/>
    <n v="1750"/>
    <x v="136"/>
    <x v="267"/>
    <x v="15"/>
    <x v="1"/>
  </r>
  <r>
    <x v="0"/>
    <n v="1185732"/>
    <x v="443"/>
    <x v="0"/>
    <x v="4"/>
    <x v="6"/>
    <x v="3"/>
    <n v="45"/>
    <n v="250"/>
    <x v="186"/>
    <x v="268"/>
    <x v="15"/>
    <x v="1"/>
  </r>
  <r>
    <x v="0"/>
    <n v="1185732"/>
    <x v="444"/>
    <x v="0"/>
    <x v="4"/>
    <x v="6"/>
    <x v="4"/>
    <n v="60"/>
    <n v="750"/>
    <x v="187"/>
    <x v="189"/>
    <x v="1"/>
    <x v="1"/>
  </r>
  <r>
    <x v="0"/>
    <n v="1185732"/>
    <x v="445"/>
    <x v="0"/>
    <x v="4"/>
    <x v="6"/>
    <x v="5"/>
    <n v="50"/>
    <n v="1750"/>
    <x v="132"/>
    <x v="269"/>
    <x v="3"/>
    <x v="1"/>
  </r>
  <r>
    <x v="0"/>
    <n v="1185732"/>
    <x v="446"/>
    <x v="0"/>
    <x v="4"/>
    <x v="6"/>
    <x v="0"/>
    <n v="50"/>
    <n v="4500"/>
    <x v="39"/>
    <x v="57"/>
    <x v="0"/>
    <x v="1"/>
  </r>
  <r>
    <x v="0"/>
    <n v="1185732"/>
    <x v="447"/>
    <x v="0"/>
    <x v="4"/>
    <x v="6"/>
    <x v="1"/>
    <n v="50"/>
    <n v="1500"/>
    <x v="128"/>
    <x v="270"/>
    <x v="1"/>
    <x v="1"/>
  </r>
  <r>
    <x v="0"/>
    <n v="1185732"/>
    <x v="448"/>
    <x v="0"/>
    <x v="4"/>
    <x v="6"/>
    <x v="2"/>
    <n v="40"/>
    <n v="1500"/>
    <x v="0"/>
    <x v="192"/>
    <x v="2"/>
    <x v="1"/>
  </r>
  <r>
    <x v="0"/>
    <n v="1185732"/>
    <x v="449"/>
    <x v="0"/>
    <x v="4"/>
    <x v="6"/>
    <x v="3"/>
    <n v="45"/>
    <n v="750"/>
    <x v="127"/>
    <x v="271"/>
    <x v="2"/>
    <x v="1"/>
  </r>
  <r>
    <x v="0"/>
    <n v="1185732"/>
    <x v="450"/>
    <x v="0"/>
    <x v="4"/>
    <x v="6"/>
    <x v="4"/>
    <n v="60"/>
    <n v="750"/>
    <x v="187"/>
    <x v="189"/>
    <x v="1"/>
    <x v="1"/>
  </r>
  <r>
    <x v="0"/>
    <n v="1185732"/>
    <x v="451"/>
    <x v="0"/>
    <x v="4"/>
    <x v="6"/>
    <x v="5"/>
    <n v="50"/>
    <n v="2000"/>
    <x v="125"/>
    <x v="209"/>
    <x v="3"/>
    <x v="1"/>
  </r>
  <r>
    <x v="0"/>
    <n v="1185732"/>
    <x v="452"/>
    <x v="0"/>
    <x v="4"/>
    <x v="6"/>
    <x v="0"/>
    <n v="60"/>
    <n v="4700"/>
    <x v="188"/>
    <x v="272"/>
    <x v="0"/>
    <x v="1"/>
  </r>
  <r>
    <x v="0"/>
    <n v="1185732"/>
    <x v="453"/>
    <x v="0"/>
    <x v="4"/>
    <x v="6"/>
    <x v="1"/>
    <n v="60.000000000000007"/>
    <n v="1750"/>
    <x v="189"/>
    <x v="273"/>
    <x v="1"/>
    <x v="1"/>
  </r>
  <r>
    <x v="0"/>
    <n v="1185732"/>
    <x v="454"/>
    <x v="0"/>
    <x v="4"/>
    <x v="6"/>
    <x v="2"/>
    <n v="55.000000000000007"/>
    <n v="1500"/>
    <x v="190"/>
    <x v="274"/>
    <x v="2"/>
    <x v="1"/>
  </r>
  <r>
    <x v="0"/>
    <n v="1185732"/>
    <x v="455"/>
    <x v="0"/>
    <x v="4"/>
    <x v="6"/>
    <x v="3"/>
    <n v="55.000000000000007"/>
    <n v="1000"/>
    <x v="191"/>
    <x v="275"/>
    <x v="2"/>
    <x v="1"/>
  </r>
  <r>
    <x v="0"/>
    <n v="1185732"/>
    <x v="456"/>
    <x v="0"/>
    <x v="4"/>
    <x v="6"/>
    <x v="4"/>
    <n v="65"/>
    <n v="1250"/>
    <x v="192"/>
    <x v="276"/>
    <x v="1"/>
    <x v="1"/>
  </r>
  <r>
    <x v="0"/>
    <n v="1185732"/>
    <x v="457"/>
    <x v="0"/>
    <x v="4"/>
    <x v="6"/>
    <x v="5"/>
    <n v="70"/>
    <n v="2500"/>
    <x v="160"/>
    <x v="214"/>
    <x v="1"/>
    <x v="1"/>
  </r>
  <r>
    <x v="0"/>
    <n v="1185732"/>
    <x v="458"/>
    <x v="0"/>
    <x v="4"/>
    <x v="6"/>
    <x v="0"/>
    <n v="65"/>
    <n v="5000"/>
    <x v="83"/>
    <x v="29"/>
    <x v="9"/>
    <x v="1"/>
  </r>
  <r>
    <x v="0"/>
    <n v="1185732"/>
    <x v="459"/>
    <x v="0"/>
    <x v="4"/>
    <x v="6"/>
    <x v="1"/>
    <n v="60.000000000000007"/>
    <n v="2500"/>
    <x v="193"/>
    <x v="96"/>
    <x v="2"/>
    <x v="1"/>
  </r>
  <r>
    <x v="0"/>
    <n v="1185732"/>
    <x v="460"/>
    <x v="0"/>
    <x v="4"/>
    <x v="6"/>
    <x v="2"/>
    <n v="55.000000000000007"/>
    <n v="1750"/>
    <x v="194"/>
    <x v="194"/>
    <x v="15"/>
    <x v="1"/>
  </r>
  <r>
    <x v="0"/>
    <n v="1185732"/>
    <x v="461"/>
    <x v="0"/>
    <x v="4"/>
    <x v="6"/>
    <x v="3"/>
    <n v="55.000000000000007"/>
    <n v="1500"/>
    <x v="190"/>
    <x v="277"/>
    <x v="15"/>
    <x v="1"/>
  </r>
  <r>
    <x v="0"/>
    <n v="1185732"/>
    <x v="462"/>
    <x v="0"/>
    <x v="4"/>
    <x v="6"/>
    <x v="4"/>
    <n v="65"/>
    <n v="1500"/>
    <x v="148"/>
    <x v="212"/>
    <x v="2"/>
    <x v="1"/>
  </r>
  <r>
    <x v="0"/>
    <n v="1185732"/>
    <x v="463"/>
    <x v="0"/>
    <x v="4"/>
    <x v="6"/>
    <x v="5"/>
    <n v="70"/>
    <n v="3000"/>
    <x v="195"/>
    <x v="147"/>
    <x v="1"/>
    <x v="1"/>
  </r>
  <r>
    <x v="0"/>
    <n v="1185732"/>
    <x v="464"/>
    <x v="0"/>
    <x v="4"/>
    <x v="6"/>
    <x v="0"/>
    <n v="65"/>
    <n v="5000"/>
    <x v="83"/>
    <x v="29"/>
    <x v="9"/>
    <x v="1"/>
  </r>
  <r>
    <x v="0"/>
    <n v="1185732"/>
    <x v="465"/>
    <x v="0"/>
    <x v="4"/>
    <x v="6"/>
    <x v="1"/>
    <n v="60.000000000000007"/>
    <n v="3000"/>
    <x v="167"/>
    <x v="99"/>
    <x v="2"/>
    <x v="1"/>
  </r>
  <r>
    <x v="0"/>
    <n v="1185732"/>
    <x v="466"/>
    <x v="0"/>
    <x v="4"/>
    <x v="6"/>
    <x v="2"/>
    <n v="55.000000000000007"/>
    <n v="2250"/>
    <x v="196"/>
    <x v="278"/>
    <x v="15"/>
    <x v="1"/>
  </r>
  <r>
    <x v="0"/>
    <n v="1185732"/>
    <x v="467"/>
    <x v="0"/>
    <x v="4"/>
    <x v="6"/>
    <x v="3"/>
    <n v="55.000000000000007"/>
    <n v="1750"/>
    <x v="194"/>
    <x v="194"/>
    <x v="15"/>
    <x v="1"/>
  </r>
  <r>
    <x v="0"/>
    <n v="1185732"/>
    <x v="468"/>
    <x v="0"/>
    <x v="4"/>
    <x v="6"/>
    <x v="4"/>
    <n v="65"/>
    <n v="2000"/>
    <x v="197"/>
    <x v="279"/>
    <x v="2"/>
    <x v="1"/>
  </r>
  <r>
    <x v="0"/>
    <n v="1185732"/>
    <x v="469"/>
    <x v="0"/>
    <x v="4"/>
    <x v="6"/>
    <x v="5"/>
    <n v="70"/>
    <n v="3750"/>
    <x v="48"/>
    <x v="40"/>
    <x v="1"/>
    <x v="1"/>
  </r>
  <r>
    <x v="0"/>
    <n v="1185732"/>
    <x v="470"/>
    <x v="0"/>
    <x v="4"/>
    <x v="6"/>
    <x v="0"/>
    <n v="65"/>
    <n v="5250"/>
    <x v="86"/>
    <x v="115"/>
    <x v="9"/>
    <x v="1"/>
  </r>
  <r>
    <x v="0"/>
    <n v="1185732"/>
    <x v="471"/>
    <x v="0"/>
    <x v="4"/>
    <x v="6"/>
    <x v="1"/>
    <n v="60.000000000000007"/>
    <n v="3000"/>
    <x v="167"/>
    <x v="99"/>
    <x v="2"/>
    <x v="1"/>
  </r>
  <r>
    <x v="0"/>
    <n v="1185732"/>
    <x v="472"/>
    <x v="0"/>
    <x v="4"/>
    <x v="6"/>
    <x v="2"/>
    <n v="55.000000000000007"/>
    <n v="2250"/>
    <x v="196"/>
    <x v="278"/>
    <x v="15"/>
    <x v="1"/>
  </r>
  <r>
    <x v="0"/>
    <n v="1185732"/>
    <x v="473"/>
    <x v="0"/>
    <x v="4"/>
    <x v="6"/>
    <x v="3"/>
    <n v="55.000000000000007"/>
    <n v="2000"/>
    <x v="131"/>
    <x v="280"/>
    <x v="15"/>
    <x v="1"/>
  </r>
  <r>
    <x v="0"/>
    <n v="1185732"/>
    <x v="474"/>
    <x v="0"/>
    <x v="4"/>
    <x v="6"/>
    <x v="4"/>
    <n v="65"/>
    <n v="1750"/>
    <x v="166"/>
    <x v="281"/>
    <x v="2"/>
    <x v="1"/>
  </r>
  <r>
    <x v="0"/>
    <n v="1185732"/>
    <x v="475"/>
    <x v="0"/>
    <x v="4"/>
    <x v="6"/>
    <x v="5"/>
    <n v="70"/>
    <n v="3500"/>
    <x v="41"/>
    <x v="221"/>
    <x v="1"/>
    <x v="1"/>
  </r>
  <r>
    <x v="0"/>
    <n v="1185732"/>
    <x v="476"/>
    <x v="0"/>
    <x v="4"/>
    <x v="6"/>
    <x v="0"/>
    <n v="65"/>
    <n v="4750"/>
    <x v="198"/>
    <x v="282"/>
    <x v="0"/>
    <x v="1"/>
  </r>
  <r>
    <x v="0"/>
    <n v="1185732"/>
    <x v="477"/>
    <x v="0"/>
    <x v="4"/>
    <x v="6"/>
    <x v="1"/>
    <n v="50"/>
    <n v="2750"/>
    <x v="199"/>
    <x v="283"/>
    <x v="1"/>
    <x v="1"/>
  </r>
  <r>
    <x v="0"/>
    <n v="1185732"/>
    <x v="478"/>
    <x v="0"/>
    <x v="4"/>
    <x v="6"/>
    <x v="2"/>
    <n v="45"/>
    <n v="2000"/>
    <x v="126"/>
    <x v="188"/>
    <x v="2"/>
    <x v="1"/>
  </r>
  <r>
    <x v="0"/>
    <n v="1185732"/>
    <x v="479"/>
    <x v="0"/>
    <x v="4"/>
    <x v="6"/>
    <x v="3"/>
    <n v="45"/>
    <n v="1750"/>
    <x v="123"/>
    <x v="184"/>
    <x v="2"/>
    <x v="1"/>
  </r>
  <r>
    <x v="0"/>
    <n v="1185732"/>
    <x v="480"/>
    <x v="0"/>
    <x v="4"/>
    <x v="6"/>
    <x v="4"/>
    <n v="54.999999999999993"/>
    <n v="1250"/>
    <x v="181"/>
    <x v="284"/>
    <x v="1"/>
    <x v="1"/>
  </r>
  <r>
    <x v="0"/>
    <n v="1185732"/>
    <x v="481"/>
    <x v="0"/>
    <x v="4"/>
    <x v="6"/>
    <x v="5"/>
    <n v="60"/>
    <n v="2250"/>
    <x v="200"/>
    <x v="285"/>
    <x v="3"/>
    <x v="1"/>
  </r>
  <r>
    <x v="0"/>
    <n v="1185732"/>
    <x v="482"/>
    <x v="0"/>
    <x v="4"/>
    <x v="6"/>
    <x v="0"/>
    <n v="60"/>
    <n v="4000"/>
    <x v="50"/>
    <x v="213"/>
    <x v="0"/>
    <x v="1"/>
  </r>
  <r>
    <x v="0"/>
    <n v="1185732"/>
    <x v="483"/>
    <x v="0"/>
    <x v="4"/>
    <x v="6"/>
    <x v="1"/>
    <n v="50"/>
    <n v="2250"/>
    <x v="129"/>
    <x v="285"/>
    <x v="1"/>
    <x v="1"/>
  </r>
  <r>
    <x v="0"/>
    <n v="1185732"/>
    <x v="484"/>
    <x v="0"/>
    <x v="4"/>
    <x v="6"/>
    <x v="2"/>
    <n v="50"/>
    <n v="1250"/>
    <x v="146"/>
    <x v="269"/>
    <x v="2"/>
    <x v="1"/>
  </r>
  <r>
    <x v="0"/>
    <n v="1185732"/>
    <x v="485"/>
    <x v="0"/>
    <x v="4"/>
    <x v="6"/>
    <x v="3"/>
    <n v="50"/>
    <n v="1000"/>
    <x v="121"/>
    <x v="286"/>
    <x v="2"/>
    <x v="1"/>
  </r>
  <r>
    <x v="0"/>
    <n v="1185732"/>
    <x v="486"/>
    <x v="0"/>
    <x v="4"/>
    <x v="6"/>
    <x v="4"/>
    <n v="60"/>
    <n v="1000"/>
    <x v="0"/>
    <x v="287"/>
    <x v="1"/>
    <x v="1"/>
  </r>
  <r>
    <x v="0"/>
    <n v="1185732"/>
    <x v="487"/>
    <x v="0"/>
    <x v="4"/>
    <x v="6"/>
    <x v="5"/>
    <n v="64.999999999999986"/>
    <n v="2250"/>
    <x v="201"/>
    <x v="288"/>
    <x v="3"/>
    <x v="1"/>
  </r>
  <r>
    <x v="0"/>
    <n v="1185732"/>
    <x v="488"/>
    <x v="0"/>
    <x v="4"/>
    <x v="6"/>
    <x v="0"/>
    <n v="70"/>
    <n v="3750"/>
    <x v="48"/>
    <x v="82"/>
    <x v="9"/>
    <x v="1"/>
  </r>
  <r>
    <x v="0"/>
    <n v="1185732"/>
    <x v="489"/>
    <x v="0"/>
    <x v="4"/>
    <x v="6"/>
    <x v="1"/>
    <n v="60.000000000000007"/>
    <n v="2000"/>
    <x v="202"/>
    <x v="216"/>
    <x v="2"/>
    <x v="1"/>
  </r>
  <r>
    <x v="0"/>
    <n v="1185732"/>
    <x v="490"/>
    <x v="0"/>
    <x v="4"/>
    <x v="6"/>
    <x v="2"/>
    <n v="60.000000000000007"/>
    <n v="1950"/>
    <x v="203"/>
    <x v="289"/>
    <x v="15"/>
    <x v="1"/>
  </r>
  <r>
    <x v="0"/>
    <n v="1185732"/>
    <x v="491"/>
    <x v="0"/>
    <x v="4"/>
    <x v="6"/>
    <x v="3"/>
    <n v="60.000000000000007"/>
    <n v="1750"/>
    <x v="189"/>
    <x v="216"/>
    <x v="15"/>
    <x v="1"/>
  </r>
  <r>
    <x v="0"/>
    <n v="1185732"/>
    <x v="492"/>
    <x v="0"/>
    <x v="4"/>
    <x v="6"/>
    <x v="4"/>
    <n v="70"/>
    <n v="1500"/>
    <x v="204"/>
    <x v="290"/>
    <x v="2"/>
    <x v="1"/>
  </r>
  <r>
    <x v="0"/>
    <n v="1185732"/>
    <x v="493"/>
    <x v="0"/>
    <x v="4"/>
    <x v="6"/>
    <x v="5"/>
    <n v="75"/>
    <n v="2500"/>
    <x v="205"/>
    <x v="154"/>
    <x v="1"/>
    <x v="1"/>
  </r>
  <r>
    <x v="0"/>
    <n v="1185732"/>
    <x v="494"/>
    <x v="0"/>
    <x v="4"/>
    <x v="6"/>
    <x v="0"/>
    <n v="70"/>
    <n v="4750"/>
    <x v="206"/>
    <x v="291"/>
    <x v="9"/>
    <x v="1"/>
  </r>
  <r>
    <x v="0"/>
    <n v="1185732"/>
    <x v="495"/>
    <x v="0"/>
    <x v="4"/>
    <x v="6"/>
    <x v="1"/>
    <n v="60.000000000000007"/>
    <n v="2750"/>
    <x v="207"/>
    <x v="292"/>
    <x v="2"/>
    <x v="1"/>
  </r>
  <r>
    <x v="0"/>
    <n v="1185732"/>
    <x v="496"/>
    <x v="0"/>
    <x v="4"/>
    <x v="6"/>
    <x v="2"/>
    <n v="60.000000000000007"/>
    <n v="2250"/>
    <x v="142"/>
    <x v="293"/>
    <x v="15"/>
    <x v="1"/>
  </r>
  <r>
    <x v="0"/>
    <n v="1185732"/>
    <x v="497"/>
    <x v="0"/>
    <x v="4"/>
    <x v="6"/>
    <x v="3"/>
    <n v="60.000000000000007"/>
    <n v="1750"/>
    <x v="189"/>
    <x v="216"/>
    <x v="15"/>
    <x v="1"/>
  </r>
  <r>
    <x v="0"/>
    <n v="1185732"/>
    <x v="498"/>
    <x v="0"/>
    <x v="4"/>
    <x v="6"/>
    <x v="4"/>
    <n v="70"/>
    <n v="1750"/>
    <x v="208"/>
    <x v="294"/>
    <x v="2"/>
    <x v="1"/>
  </r>
  <r>
    <x v="0"/>
    <n v="1185732"/>
    <x v="0"/>
    <x v="0"/>
    <x v="4"/>
    <x v="6"/>
    <x v="5"/>
    <n v="75"/>
    <n v="2750"/>
    <x v="209"/>
    <x v="183"/>
    <x v="1"/>
    <x v="1"/>
  </r>
  <r>
    <x v="3"/>
    <n v="1128299"/>
    <x v="1"/>
    <x v="0"/>
    <x v="4"/>
    <x v="6"/>
    <x v="0"/>
    <n v="35"/>
    <n v="4500"/>
    <x v="154"/>
    <x v="147"/>
    <x v="8"/>
    <x v="1"/>
  </r>
  <r>
    <x v="3"/>
    <n v="1128299"/>
    <x v="2"/>
    <x v="0"/>
    <x v="4"/>
    <x v="6"/>
    <x v="1"/>
    <n v="45"/>
    <n v="4500"/>
    <x v="161"/>
    <x v="223"/>
    <x v="3"/>
    <x v="1"/>
  </r>
  <r>
    <x v="3"/>
    <n v="1128299"/>
    <x v="3"/>
    <x v="0"/>
    <x v="4"/>
    <x v="6"/>
    <x v="2"/>
    <n v="45"/>
    <n v="4500"/>
    <x v="161"/>
    <x v="64"/>
    <x v="8"/>
    <x v="1"/>
  </r>
  <r>
    <x v="3"/>
    <n v="1128299"/>
    <x v="4"/>
    <x v="0"/>
    <x v="4"/>
    <x v="6"/>
    <x v="3"/>
    <n v="45"/>
    <n v="3000"/>
    <x v="200"/>
    <x v="220"/>
    <x v="2"/>
    <x v="1"/>
  </r>
  <r>
    <x v="3"/>
    <n v="1128299"/>
    <x v="5"/>
    <x v="2"/>
    <x v="5"/>
    <x v="7"/>
    <x v="4"/>
    <n v="50"/>
    <n v="2500"/>
    <x v="145"/>
    <x v="295"/>
    <x v="9"/>
    <x v="1"/>
  </r>
  <r>
    <x v="3"/>
    <n v="1128299"/>
    <x v="6"/>
    <x v="2"/>
    <x v="5"/>
    <x v="7"/>
    <x v="5"/>
    <n v="45"/>
    <n v="4750"/>
    <x v="118"/>
    <x v="296"/>
    <x v="6"/>
    <x v="1"/>
  </r>
  <r>
    <x v="3"/>
    <n v="1128299"/>
    <x v="7"/>
    <x v="2"/>
    <x v="5"/>
    <x v="7"/>
    <x v="0"/>
    <n v="35"/>
    <n v="5250"/>
    <x v="155"/>
    <x v="221"/>
    <x v="8"/>
    <x v="1"/>
  </r>
  <r>
    <x v="3"/>
    <n v="1128299"/>
    <x v="499"/>
    <x v="2"/>
    <x v="5"/>
    <x v="7"/>
    <x v="1"/>
    <n v="45"/>
    <n v="4250"/>
    <x v="174"/>
    <x v="297"/>
    <x v="3"/>
    <x v="1"/>
  </r>
  <r>
    <x v="3"/>
    <n v="1128299"/>
    <x v="500"/>
    <x v="2"/>
    <x v="5"/>
    <x v="7"/>
    <x v="2"/>
    <n v="45"/>
    <n v="4250"/>
    <x v="174"/>
    <x v="298"/>
    <x v="8"/>
    <x v="1"/>
  </r>
  <r>
    <x v="3"/>
    <n v="1128299"/>
    <x v="501"/>
    <x v="2"/>
    <x v="5"/>
    <x v="7"/>
    <x v="3"/>
    <n v="45"/>
    <n v="2750"/>
    <x v="119"/>
    <x v="179"/>
    <x v="2"/>
    <x v="1"/>
  </r>
  <r>
    <x v="3"/>
    <n v="1128299"/>
    <x v="502"/>
    <x v="2"/>
    <x v="5"/>
    <x v="7"/>
    <x v="4"/>
    <n v="50"/>
    <n v="2000"/>
    <x v="125"/>
    <x v="299"/>
    <x v="9"/>
    <x v="1"/>
  </r>
  <r>
    <x v="3"/>
    <n v="1128299"/>
    <x v="503"/>
    <x v="2"/>
    <x v="5"/>
    <x v="7"/>
    <x v="5"/>
    <n v="45"/>
    <n v="4000"/>
    <x v="210"/>
    <x v="203"/>
    <x v="6"/>
    <x v="1"/>
  </r>
  <r>
    <x v="3"/>
    <n v="1128299"/>
    <x v="504"/>
    <x v="2"/>
    <x v="5"/>
    <x v="7"/>
    <x v="0"/>
    <n v="45"/>
    <n v="5500"/>
    <x v="113"/>
    <x v="186"/>
    <x v="8"/>
    <x v="1"/>
  </r>
  <r>
    <x v="3"/>
    <n v="1128299"/>
    <x v="505"/>
    <x v="2"/>
    <x v="5"/>
    <x v="7"/>
    <x v="1"/>
    <n v="54.999999999999993"/>
    <n v="4000"/>
    <x v="211"/>
    <x v="300"/>
    <x v="3"/>
    <x v="1"/>
  </r>
  <r>
    <x v="3"/>
    <n v="1128299"/>
    <x v="506"/>
    <x v="2"/>
    <x v="5"/>
    <x v="7"/>
    <x v="2"/>
    <n v="54.999999999999993"/>
    <n v="4000"/>
    <x v="211"/>
    <x v="301"/>
    <x v="8"/>
    <x v="1"/>
  </r>
  <r>
    <x v="3"/>
    <n v="1128299"/>
    <x v="507"/>
    <x v="2"/>
    <x v="5"/>
    <x v="7"/>
    <x v="3"/>
    <n v="54.999999999999993"/>
    <n v="3000"/>
    <x v="212"/>
    <x v="302"/>
    <x v="2"/>
    <x v="1"/>
  </r>
  <r>
    <x v="3"/>
    <n v="1128299"/>
    <x v="508"/>
    <x v="2"/>
    <x v="5"/>
    <x v="7"/>
    <x v="4"/>
    <n v="60"/>
    <n v="1750"/>
    <x v="204"/>
    <x v="292"/>
    <x v="9"/>
    <x v="1"/>
  </r>
  <r>
    <x v="3"/>
    <n v="1128299"/>
    <x v="509"/>
    <x v="2"/>
    <x v="5"/>
    <x v="7"/>
    <x v="5"/>
    <n v="54.999999999999993"/>
    <n v="3750"/>
    <x v="213"/>
    <x v="283"/>
    <x v="6"/>
    <x v="1"/>
  </r>
  <r>
    <x v="3"/>
    <n v="1128299"/>
    <x v="510"/>
    <x v="2"/>
    <x v="5"/>
    <x v="7"/>
    <x v="0"/>
    <n v="60"/>
    <n v="5500"/>
    <x v="78"/>
    <x v="303"/>
    <x v="8"/>
    <x v="1"/>
  </r>
  <r>
    <x v="3"/>
    <n v="1128299"/>
    <x v="8"/>
    <x v="2"/>
    <x v="5"/>
    <x v="7"/>
    <x v="1"/>
    <n v="65"/>
    <n v="3500"/>
    <x v="157"/>
    <x v="304"/>
    <x v="3"/>
    <x v="1"/>
  </r>
  <r>
    <x v="3"/>
    <n v="1128299"/>
    <x v="9"/>
    <x v="2"/>
    <x v="5"/>
    <x v="7"/>
    <x v="2"/>
    <n v="65"/>
    <n v="4000"/>
    <x v="51"/>
    <x v="159"/>
    <x v="8"/>
    <x v="1"/>
  </r>
  <r>
    <x v="3"/>
    <n v="1128299"/>
    <x v="10"/>
    <x v="2"/>
    <x v="5"/>
    <x v="7"/>
    <x v="3"/>
    <n v="60"/>
    <n v="3000"/>
    <x v="210"/>
    <x v="305"/>
    <x v="2"/>
    <x v="1"/>
  </r>
  <r>
    <x v="3"/>
    <n v="1128299"/>
    <x v="11"/>
    <x v="2"/>
    <x v="5"/>
    <x v="7"/>
    <x v="4"/>
    <n v="65"/>
    <n v="2000"/>
    <x v="197"/>
    <x v="306"/>
    <x v="9"/>
    <x v="1"/>
  </r>
  <r>
    <x v="3"/>
    <n v="1128299"/>
    <x v="12"/>
    <x v="2"/>
    <x v="5"/>
    <x v="7"/>
    <x v="5"/>
    <n v="80"/>
    <n v="3500"/>
    <x v="59"/>
    <x v="143"/>
    <x v="6"/>
    <x v="1"/>
  </r>
  <r>
    <x v="3"/>
    <n v="1128299"/>
    <x v="13"/>
    <x v="2"/>
    <x v="5"/>
    <x v="7"/>
    <x v="0"/>
    <n v="60"/>
    <n v="5500"/>
    <x v="78"/>
    <x v="15"/>
    <x v="4"/>
    <x v="1"/>
  </r>
  <r>
    <x v="3"/>
    <n v="1128299"/>
    <x v="14"/>
    <x v="2"/>
    <x v="5"/>
    <x v="7"/>
    <x v="1"/>
    <n v="65"/>
    <n v="4000"/>
    <x v="51"/>
    <x v="157"/>
    <x v="1"/>
    <x v="1"/>
  </r>
  <r>
    <x v="3"/>
    <n v="1128299"/>
    <x v="15"/>
    <x v="2"/>
    <x v="5"/>
    <x v="7"/>
    <x v="2"/>
    <n v="65"/>
    <n v="4000"/>
    <x v="51"/>
    <x v="73"/>
    <x v="4"/>
    <x v="1"/>
  </r>
  <r>
    <x v="3"/>
    <n v="1128299"/>
    <x v="16"/>
    <x v="2"/>
    <x v="5"/>
    <x v="7"/>
    <x v="3"/>
    <n v="60"/>
    <n v="3000"/>
    <x v="210"/>
    <x v="307"/>
    <x v="15"/>
    <x v="1"/>
  </r>
  <r>
    <x v="3"/>
    <n v="1128299"/>
    <x v="17"/>
    <x v="2"/>
    <x v="5"/>
    <x v="7"/>
    <x v="4"/>
    <n v="65"/>
    <n v="2000"/>
    <x v="197"/>
    <x v="308"/>
    <x v="16"/>
    <x v="1"/>
  </r>
  <r>
    <x v="3"/>
    <n v="1128299"/>
    <x v="18"/>
    <x v="2"/>
    <x v="5"/>
    <x v="7"/>
    <x v="5"/>
    <n v="80"/>
    <n v="4500"/>
    <x v="11"/>
    <x v="191"/>
    <x v="3"/>
    <x v="1"/>
  </r>
  <r>
    <x v="3"/>
    <n v="1128299"/>
    <x v="19"/>
    <x v="2"/>
    <x v="5"/>
    <x v="7"/>
    <x v="0"/>
    <n v="60"/>
    <n v="7000"/>
    <x v="82"/>
    <x v="309"/>
    <x v="4"/>
    <x v="1"/>
  </r>
  <r>
    <x v="3"/>
    <n v="1128299"/>
    <x v="20"/>
    <x v="2"/>
    <x v="5"/>
    <x v="7"/>
    <x v="1"/>
    <n v="65"/>
    <n v="5500"/>
    <x v="89"/>
    <x v="310"/>
    <x v="1"/>
    <x v="1"/>
  </r>
  <r>
    <x v="3"/>
    <n v="1128299"/>
    <x v="21"/>
    <x v="2"/>
    <x v="5"/>
    <x v="7"/>
    <x v="2"/>
    <n v="65"/>
    <n v="5500"/>
    <x v="89"/>
    <x v="311"/>
    <x v="4"/>
    <x v="1"/>
  </r>
  <r>
    <x v="3"/>
    <n v="1128299"/>
    <x v="22"/>
    <x v="2"/>
    <x v="5"/>
    <x v="7"/>
    <x v="3"/>
    <n v="60"/>
    <n v="4250"/>
    <x v="144"/>
    <x v="312"/>
    <x v="15"/>
    <x v="1"/>
  </r>
  <r>
    <x v="3"/>
    <n v="1128299"/>
    <x v="23"/>
    <x v="2"/>
    <x v="5"/>
    <x v="7"/>
    <x v="4"/>
    <n v="65"/>
    <n v="3000"/>
    <x v="214"/>
    <x v="313"/>
    <x v="16"/>
    <x v="1"/>
  </r>
  <r>
    <x v="3"/>
    <n v="1128299"/>
    <x v="24"/>
    <x v="2"/>
    <x v="5"/>
    <x v="7"/>
    <x v="5"/>
    <n v="80"/>
    <n v="6000"/>
    <x v="215"/>
    <x v="213"/>
    <x v="3"/>
    <x v="1"/>
  </r>
  <r>
    <x v="3"/>
    <n v="1128299"/>
    <x v="25"/>
    <x v="2"/>
    <x v="5"/>
    <x v="7"/>
    <x v="0"/>
    <n v="60"/>
    <n v="7500"/>
    <x v="6"/>
    <x v="165"/>
    <x v="8"/>
    <x v="1"/>
  </r>
  <r>
    <x v="3"/>
    <n v="1128299"/>
    <x v="26"/>
    <x v="2"/>
    <x v="5"/>
    <x v="7"/>
    <x v="1"/>
    <n v="65"/>
    <n v="6000"/>
    <x v="88"/>
    <x v="314"/>
    <x v="3"/>
    <x v="1"/>
  </r>
  <r>
    <x v="3"/>
    <n v="1128299"/>
    <x v="27"/>
    <x v="2"/>
    <x v="5"/>
    <x v="7"/>
    <x v="2"/>
    <n v="65"/>
    <n v="5500"/>
    <x v="89"/>
    <x v="315"/>
    <x v="8"/>
    <x v="0"/>
  </r>
  <r>
    <x v="3"/>
    <n v="1128299"/>
    <x v="28"/>
    <x v="2"/>
    <x v="5"/>
    <x v="7"/>
    <x v="3"/>
    <n v="60"/>
    <n v="4500"/>
    <x v="52"/>
    <x v="55"/>
    <x v="2"/>
    <x v="0"/>
  </r>
  <r>
    <x v="3"/>
    <n v="1128299"/>
    <x v="511"/>
    <x v="2"/>
    <x v="5"/>
    <x v="7"/>
    <x v="4"/>
    <n v="65"/>
    <n v="5000"/>
    <x v="83"/>
    <x v="29"/>
    <x v="9"/>
    <x v="0"/>
  </r>
  <r>
    <x v="3"/>
    <n v="1128299"/>
    <x v="512"/>
    <x v="2"/>
    <x v="5"/>
    <x v="7"/>
    <x v="5"/>
    <n v="80"/>
    <n v="5000"/>
    <x v="2"/>
    <x v="316"/>
    <x v="6"/>
    <x v="0"/>
  </r>
  <r>
    <x v="3"/>
    <n v="1128299"/>
    <x v="513"/>
    <x v="2"/>
    <x v="5"/>
    <x v="7"/>
    <x v="0"/>
    <n v="65"/>
    <n v="7000"/>
    <x v="112"/>
    <x v="317"/>
    <x v="8"/>
    <x v="0"/>
  </r>
  <r>
    <x v="3"/>
    <n v="1128299"/>
    <x v="514"/>
    <x v="2"/>
    <x v="5"/>
    <x v="7"/>
    <x v="1"/>
    <n v="70"/>
    <n v="6500"/>
    <x v="112"/>
    <x v="114"/>
    <x v="3"/>
    <x v="0"/>
  </r>
  <r>
    <x v="3"/>
    <n v="1128299"/>
    <x v="515"/>
    <x v="2"/>
    <x v="5"/>
    <x v="7"/>
    <x v="2"/>
    <n v="65"/>
    <n v="5250"/>
    <x v="86"/>
    <x v="106"/>
    <x v="8"/>
    <x v="0"/>
  </r>
  <r>
    <x v="3"/>
    <n v="1128299"/>
    <x v="516"/>
    <x v="2"/>
    <x v="5"/>
    <x v="7"/>
    <x v="3"/>
    <n v="65"/>
    <n v="4750"/>
    <x v="198"/>
    <x v="318"/>
    <x v="2"/>
    <x v="0"/>
  </r>
  <r>
    <x v="3"/>
    <n v="1128299"/>
    <x v="517"/>
    <x v="2"/>
    <x v="5"/>
    <x v="7"/>
    <x v="4"/>
    <n v="75"/>
    <n v="4750"/>
    <x v="216"/>
    <x v="319"/>
    <x v="9"/>
    <x v="0"/>
  </r>
  <r>
    <x v="3"/>
    <n v="1128299"/>
    <x v="518"/>
    <x v="2"/>
    <x v="5"/>
    <x v="7"/>
    <x v="5"/>
    <n v="80"/>
    <n v="4000"/>
    <x v="55"/>
    <x v="320"/>
    <x v="6"/>
    <x v="0"/>
  </r>
  <r>
    <x v="3"/>
    <n v="1128299"/>
    <x v="519"/>
    <x v="2"/>
    <x v="5"/>
    <x v="7"/>
    <x v="0"/>
    <n v="60.000000000000007"/>
    <n v="6000"/>
    <x v="217"/>
    <x v="321"/>
    <x v="5"/>
    <x v="0"/>
  </r>
  <r>
    <x v="3"/>
    <n v="1128299"/>
    <x v="520"/>
    <x v="2"/>
    <x v="5"/>
    <x v="7"/>
    <x v="1"/>
    <n v="65.000000000000014"/>
    <n v="6000"/>
    <x v="218"/>
    <x v="308"/>
    <x v="6"/>
    <x v="0"/>
  </r>
  <r>
    <x v="3"/>
    <n v="1128299"/>
    <x v="521"/>
    <x v="2"/>
    <x v="5"/>
    <x v="7"/>
    <x v="2"/>
    <n v="60.000000000000007"/>
    <n v="4500"/>
    <x v="219"/>
    <x v="322"/>
    <x v="5"/>
    <x v="0"/>
  </r>
  <r>
    <x v="3"/>
    <n v="1128299"/>
    <x v="522"/>
    <x v="2"/>
    <x v="5"/>
    <x v="7"/>
    <x v="3"/>
    <n v="60.000000000000007"/>
    <n v="4000"/>
    <x v="220"/>
    <x v="307"/>
    <x v="1"/>
    <x v="0"/>
  </r>
  <r>
    <x v="3"/>
    <n v="1128299"/>
    <x v="523"/>
    <x v="2"/>
    <x v="5"/>
    <x v="7"/>
    <x v="4"/>
    <n v="70"/>
    <n v="4000"/>
    <x v="59"/>
    <x v="323"/>
    <x v="17"/>
    <x v="0"/>
  </r>
  <r>
    <x v="3"/>
    <n v="1128299"/>
    <x v="524"/>
    <x v="2"/>
    <x v="5"/>
    <x v="7"/>
    <x v="5"/>
    <n v="75.000000000000014"/>
    <n v="4500"/>
    <x v="221"/>
    <x v="324"/>
    <x v="7"/>
    <x v="0"/>
  </r>
  <r>
    <x v="3"/>
    <n v="1128299"/>
    <x v="525"/>
    <x v="2"/>
    <x v="5"/>
    <x v="7"/>
    <x v="0"/>
    <n v="60.000000000000007"/>
    <n v="5500"/>
    <x v="222"/>
    <x v="133"/>
    <x v="5"/>
    <x v="0"/>
  </r>
  <r>
    <x v="3"/>
    <n v="1128299"/>
    <x v="526"/>
    <x v="2"/>
    <x v="5"/>
    <x v="7"/>
    <x v="1"/>
    <n v="65.000000000000014"/>
    <n v="5500"/>
    <x v="223"/>
    <x v="325"/>
    <x v="6"/>
    <x v="0"/>
  </r>
  <r>
    <x v="3"/>
    <n v="1128299"/>
    <x v="527"/>
    <x v="2"/>
    <x v="5"/>
    <x v="7"/>
    <x v="2"/>
    <n v="60.000000000000007"/>
    <n v="3750"/>
    <x v="224"/>
    <x v="132"/>
    <x v="5"/>
    <x v="0"/>
  </r>
  <r>
    <x v="3"/>
    <n v="1128299"/>
    <x v="528"/>
    <x v="2"/>
    <x v="5"/>
    <x v="7"/>
    <x v="3"/>
    <n v="60.000000000000007"/>
    <n v="3500"/>
    <x v="163"/>
    <x v="99"/>
    <x v="1"/>
    <x v="0"/>
  </r>
  <r>
    <x v="3"/>
    <n v="1128299"/>
    <x v="529"/>
    <x v="2"/>
    <x v="5"/>
    <x v="7"/>
    <x v="4"/>
    <n v="70"/>
    <n v="3250"/>
    <x v="157"/>
    <x v="326"/>
    <x v="17"/>
    <x v="0"/>
  </r>
  <r>
    <x v="3"/>
    <n v="1128299"/>
    <x v="530"/>
    <x v="2"/>
    <x v="5"/>
    <x v="7"/>
    <x v="5"/>
    <n v="75.000000000000014"/>
    <n v="3750"/>
    <x v="225"/>
    <x v="327"/>
    <x v="7"/>
    <x v="0"/>
  </r>
  <r>
    <x v="3"/>
    <n v="1128299"/>
    <x v="29"/>
    <x v="2"/>
    <x v="5"/>
    <x v="7"/>
    <x v="0"/>
    <n v="60.000000000000007"/>
    <n v="5750"/>
    <x v="226"/>
    <x v="328"/>
    <x v="5"/>
    <x v="0"/>
  </r>
  <r>
    <x v="3"/>
    <n v="1128299"/>
    <x v="30"/>
    <x v="2"/>
    <x v="5"/>
    <x v="7"/>
    <x v="1"/>
    <n v="65.000000000000014"/>
    <n v="5750"/>
    <x v="227"/>
    <x v="329"/>
    <x v="6"/>
    <x v="0"/>
  </r>
  <r>
    <x v="3"/>
    <n v="1128299"/>
    <x v="31"/>
    <x v="2"/>
    <x v="5"/>
    <x v="7"/>
    <x v="2"/>
    <n v="60.000000000000007"/>
    <n v="4250"/>
    <x v="228"/>
    <x v="330"/>
    <x v="5"/>
    <x v="0"/>
  </r>
  <r>
    <x v="3"/>
    <n v="1128299"/>
    <x v="32"/>
    <x v="2"/>
    <x v="5"/>
    <x v="7"/>
    <x v="3"/>
    <n v="60.000000000000007"/>
    <n v="4000"/>
    <x v="220"/>
    <x v="307"/>
    <x v="1"/>
    <x v="0"/>
  </r>
  <r>
    <x v="3"/>
    <n v="1128299"/>
    <x v="33"/>
    <x v="2"/>
    <x v="5"/>
    <x v="7"/>
    <x v="4"/>
    <n v="70"/>
    <n v="3500"/>
    <x v="41"/>
    <x v="331"/>
    <x v="17"/>
    <x v="0"/>
  </r>
  <r>
    <x v="3"/>
    <n v="1128299"/>
    <x v="34"/>
    <x v="2"/>
    <x v="5"/>
    <x v="7"/>
    <x v="5"/>
    <n v="75.000000000000014"/>
    <n v="4750"/>
    <x v="229"/>
    <x v="332"/>
    <x v="7"/>
    <x v="0"/>
  </r>
  <r>
    <x v="3"/>
    <n v="1128299"/>
    <x v="35"/>
    <x v="2"/>
    <x v="5"/>
    <x v="7"/>
    <x v="0"/>
    <n v="60.000000000000007"/>
    <n v="6750"/>
    <x v="230"/>
    <x v="333"/>
    <x v="5"/>
    <x v="0"/>
  </r>
  <r>
    <x v="3"/>
    <n v="1128299"/>
    <x v="36"/>
    <x v="2"/>
    <x v="5"/>
    <x v="7"/>
    <x v="1"/>
    <n v="65.000000000000014"/>
    <n v="6750"/>
    <x v="231"/>
    <x v="334"/>
    <x v="6"/>
    <x v="0"/>
  </r>
  <r>
    <x v="3"/>
    <n v="1128299"/>
    <x v="37"/>
    <x v="2"/>
    <x v="5"/>
    <x v="7"/>
    <x v="2"/>
    <n v="60.000000000000007"/>
    <n v="4750"/>
    <x v="232"/>
    <x v="335"/>
    <x v="5"/>
    <x v="0"/>
  </r>
  <r>
    <x v="3"/>
    <n v="1128299"/>
    <x v="38"/>
    <x v="2"/>
    <x v="5"/>
    <x v="7"/>
    <x v="3"/>
    <n v="60.000000000000007"/>
    <n v="4750"/>
    <x v="232"/>
    <x v="336"/>
    <x v="1"/>
    <x v="0"/>
  </r>
  <r>
    <x v="3"/>
    <n v="1128299"/>
    <x v="39"/>
    <x v="2"/>
    <x v="5"/>
    <x v="7"/>
    <x v="4"/>
    <n v="70"/>
    <n v="4000"/>
    <x v="59"/>
    <x v="323"/>
    <x v="17"/>
    <x v="0"/>
  </r>
  <r>
    <x v="3"/>
    <n v="1128299"/>
    <x v="40"/>
    <x v="2"/>
    <x v="5"/>
    <x v="7"/>
    <x v="5"/>
    <n v="75.000000000000014"/>
    <n v="5000"/>
    <x v="233"/>
    <x v="337"/>
    <x v="7"/>
    <x v="0"/>
  </r>
  <r>
    <x v="3"/>
    <n v="1128299"/>
    <x v="41"/>
    <x v="2"/>
    <x v="5"/>
    <x v="7"/>
    <x v="0"/>
    <n v="30"/>
    <n v="4250"/>
    <x v="234"/>
    <x v="338"/>
    <x v="5"/>
    <x v="0"/>
  </r>
  <r>
    <x v="3"/>
    <n v="1128299"/>
    <x v="42"/>
    <x v="2"/>
    <x v="5"/>
    <x v="7"/>
    <x v="1"/>
    <n v="40"/>
    <n v="4250"/>
    <x v="235"/>
    <x v="339"/>
    <x v="6"/>
    <x v="0"/>
  </r>
  <r>
    <x v="3"/>
    <n v="1128299"/>
    <x v="43"/>
    <x v="2"/>
    <x v="5"/>
    <x v="7"/>
    <x v="2"/>
    <n v="40"/>
    <n v="4250"/>
    <x v="235"/>
    <x v="340"/>
    <x v="5"/>
    <x v="0"/>
  </r>
  <r>
    <x v="3"/>
    <n v="1128299"/>
    <x v="44"/>
    <x v="2"/>
    <x v="5"/>
    <x v="7"/>
    <x v="3"/>
    <n v="40"/>
    <n v="2750"/>
    <x v="236"/>
    <x v="277"/>
    <x v="1"/>
    <x v="0"/>
  </r>
  <r>
    <x v="3"/>
    <n v="1128299"/>
    <x v="531"/>
    <x v="2"/>
    <x v="6"/>
    <x v="8"/>
    <x v="4"/>
    <n v="45"/>
    <n v="2250"/>
    <x v="179"/>
    <x v="223"/>
    <x v="0"/>
    <x v="0"/>
  </r>
  <r>
    <x v="3"/>
    <n v="1128299"/>
    <x v="532"/>
    <x v="2"/>
    <x v="6"/>
    <x v="8"/>
    <x v="5"/>
    <n v="40"/>
    <n v="4750"/>
    <x v="237"/>
    <x v="341"/>
    <x v="7"/>
    <x v="0"/>
  </r>
  <r>
    <x v="3"/>
    <n v="1128299"/>
    <x v="533"/>
    <x v="2"/>
    <x v="6"/>
    <x v="8"/>
    <x v="0"/>
    <n v="30"/>
    <n v="5250"/>
    <x v="154"/>
    <x v="342"/>
    <x v="5"/>
    <x v="0"/>
  </r>
  <r>
    <x v="3"/>
    <n v="1128299"/>
    <x v="534"/>
    <x v="2"/>
    <x v="6"/>
    <x v="8"/>
    <x v="1"/>
    <n v="40"/>
    <n v="4250"/>
    <x v="235"/>
    <x v="339"/>
    <x v="6"/>
    <x v="0"/>
  </r>
  <r>
    <x v="3"/>
    <n v="1128299"/>
    <x v="535"/>
    <x v="2"/>
    <x v="6"/>
    <x v="8"/>
    <x v="2"/>
    <n v="40"/>
    <n v="4250"/>
    <x v="235"/>
    <x v="340"/>
    <x v="5"/>
    <x v="0"/>
  </r>
  <r>
    <x v="3"/>
    <n v="1128299"/>
    <x v="536"/>
    <x v="2"/>
    <x v="6"/>
    <x v="8"/>
    <x v="3"/>
    <n v="40"/>
    <n v="2750"/>
    <x v="236"/>
    <x v="277"/>
    <x v="1"/>
    <x v="0"/>
  </r>
  <r>
    <x v="3"/>
    <n v="1128299"/>
    <x v="537"/>
    <x v="2"/>
    <x v="6"/>
    <x v="8"/>
    <x v="4"/>
    <n v="45"/>
    <n v="2000"/>
    <x v="126"/>
    <x v="343"/>
    <x v="0"/>
    <x v="0"/>
  </r>
  <r>
    <x v="3"/>
    <n v="1128299"/>
    <x v="538"/>
    <x v="2"/>
    <x v="6"/>
    <x v="8"/>
    <x v="5"/>
    <n v="40"/>
    <n v="4000"/>
    <x v="175"/>
    <x v="344"/>
    <x v="7"/>
    <x v="0"/>
  </r>
  <r>
    <x v="3"/>
    <n v="1128299"/>
    <x v="539"/>
    <x v="2"/>
    <x v="6"/>
    <x v="8"/>
    <x v="0"/>
    <n v="40"/>
    <n v="5500"/>
    <x v="42"/>
    <x v="345"/>
    <x v="5"/>
    <x v="0"/>
  </r>
  <r>
    <x v="3"/>
    <n v="1128299"/>
    <x v="540"/>
    <x v="2"/>
    <x v="6"/>
    <x v="8"/>
    <x v="1"/>
    <n v="49.999999999999993"/>
    <n v="4000"/>
    <x v="238"/>
    <x v="215"/>
    <x v="6"/>
    <x v="0"/>
  </r>
  <r>
    <x v="3"/>
    <n v="1128299"/>
    <x v="541"/>
    <x v="2"/>
    <x v="6"/>
    <x v="8"/>
    <x v="2"/>
    <n v="54.999999999999993"/>
    <n v="4000"/>
    <x v="211"/>
    <x v="346"/>
    <x v="5"/>
    <x v="0"/>
  </r>
  <r>
    <x v="3"/>
    <n v="1128299"/>
    <x v="542"/>
    <x v="2"/>
    <x v="6"/>
    <x v="8"/>
    <x v="3"/>
    <n v="54.999999999999993"/>
    <n v="3000"/>
    <x v="212"/>
    <x v="347"/>
    <x v="1"/>
    <x v="0"/>
  </r>
  <r>
    <x v="3"/>
    <n v="1128299"/>
    <x v="45"/>
    <x v="2"/>
    <x v="6"/>
    <x v="8"/>
    <x v="4"/>
    <n v="60"/>
    <n v="1500"/>
    <x v="126"/>
    <x v="343"/>
    <x v="0"/>
    <x v="0"/>
  </r>
  <r>
    <x v="3"/>
    <n v="1128299"/>
    <x v="543"/>
    <x v="2"/>
    <x v="6"/>
    <x v="8"/>
    <x v="5"/>
    <n v="54.999999999999993"/>
    <n v="3500"/>
    <x v="239"/>
    <x v="348"/>
    <x v="7"/>
    <x v="0"/>
  </r>
  <r>
    <x v="3"/>
    <n v="1128299"/>
    <x v="544"/>
    <x v="2"/>
    <x v="6"/>
    <x v="8"/>
    <x v="0"/>
    <n v="60"/>
    <n v="5250"/>
    <x v="40"/>
    <x v="349"/>
    <x v="5"/>
    <x v="0"/>
  </r>
  <r>
    <x v="3"/>
    <n v="1128299"/>
    <x v="545"/>
    <x v="2"/>
    <x v="6"/>
    <x v="8"/>
    <x v="1"/>
    <n v="65"/>
    <n v="3250"/>
    <x v="240"/>
    <x v="350"/>
    <x v="6"/>
    <x v="0"/>
  </r>
  <r>
    <x v="3"/>
    <n v="1128299"/>
    <x v="546"/>
    <x v="2"/>
    <x v="6"/>
    <x v="8"/>
    <x v="2"/>
    <n v="65"/>
    <n v="3750"/>
    <x v="241"/>
    <x v="351"/>
    <x v="5"/>
    <x v="0"/>
  </r>
  <r>
    <x v="3"/>
    <n v="1128299"/>
    <x v="547"/>
    <x v="2"/>
    <x v="6"/>
    <x v="8"/>
    <x v="3"/>
    <n v="60"/>
    <n v="2750"/>
    <x v="242"/>
    <x v="278"/>
    <x v="1"/>
    <x v="0"/>
  </r>
  <r>
    <x v="3"/>
    <n v="1128299"/>
    <x v="548"/>
    <x v="2"/>
    <x v="6"/>
    <x v="8"/>
    <x v="4"/>
    <n v="65"/>
    <n v="1750"/>
    <x v="166"/>
    <x v="304"/>
    <x v="0"/>
    <x v="0"/>
  </r>
  <r>
    <x v="3"/>
    <n v="1128299"/>
    <x v="549"/>
    <x v="2"/>
    <x v="6"/>
    <x v="8"/>
    <x v="5"/>
    <n v="80"/>
    <n v="3250"/>
    <x v="51"/>
    <x v="352"/>
    <x v="7"/>
    <x v="0"/>
  </r>
  <r>
    <x v="3"/>
    <n v="1128299"/>
    <x v="550"/>
    <x v="2"/>
    <x v="6"/>
    <x v="8"/>
    <x v="0"/>
    <n v="60"/>
    <n v="5250"/>
    <x v="40"/>
    <x v="18"/>
    <x v="0"/>
    <x v="0"/>
  </r>
  <r>
    <x v="3"/>
    <n v="1128299"/>
    <x v="551"/>
    <x v="2"/>
    <x v="6"/>
    <x v="8"/>
    <x v="1"/>
    <n v="65"/>
    <n v="3750"/>
    <x v="241"/>
    <x v="353"/>
    <x v="2"/>
    <x v="0"/>
  </r>
  <r>
    <x v="3"/>
    <n v="1128299"/>
    <x v="552"/>
    <x v="2"/>
    <x v="6"/>
    <x v="8"/>
    <x v="2"/>
    <n v="65"/>
    <n v="3750"/>
    <x v="241"/>
    <x v="104"/>
    <x v="0"/>
    <x v="0"/>
  </r>
  <r>
    <x v="3"/>
    <n v="1128299"/>
    <x v="553"/>
    <x v="2"/>
    <x v="6"/>
    <x v="8"/>
    <x v="3"/>
    <n v="60"/>
    <n v="2750"/>
    <x v="242"/>
    <x v="354"/>
    <x v="18"/>
    <x v="0"/>
  </r>
  <r>
    <x v="3"/>
    <n v="1128299"/>
    <x v="554"/>
    <x v="2"/>
    <x v="6"/>
    <x v="8"/>
    <x v="4"/>
    <n v="65"/>
    <n v="1750"/>
    <x v="166"/>
    <x v="355"/>
    <x v="19"/>
    <x v="0"/>
  </r>
  <r>
    <x v="3"/>
    <n v="1128299"/>
    <x v="555"/>
    <x v="2"/>
    <x v="6"/>
    <x v="8"/>
    <x v="5"/>
    <n v="80"/>
    <n v="4750"/>
    <x v="7"/>
    <x v="356"/>
    <x v="1"/>
    <x v="0"/>
  </r>
  <r>
    <x v="3"/>
    <n v="1128299"/>
    <x v="556"/>
    <x v="2"/>
    <x v="6"/>
    <x v="8"/>
    <x v="0"/>
    <n v="60"/>
    <n v="7250"/>
    <x v="94"/>
    <x v="357"/>
    <x v="0"/>
    <x v="0"/>
  </r>
  <r>
    <x v="3"/>
    <n v="1128299"/>
    <x v="557"/>
    <x v="2"/>
    <x v="6"/>
    <x v="8"/>
    <x v="1"/>
    <n v="65"/>
    <n v="5750"/>
    <x v="92"/>
    <x v="358"/>
    <x v="2"/>
    <x v="0"/>
  </r>
  <r>
    <x v="3"/>
    <n v="1128299"/>
    <x v="558"/>
    <x v="2"/>
    <x v="6"/>
    <x v="8"/>
    <x v="2"/>
    <n v="65"/>
    <n v="5750"/>
    <x v="92"/>
    <x v="255"/>
    <x v="0"/>
    <x v="0"/>
  </r>
  <r>
    <x v="3"/>
    <n v="1128299"/>
    <x v="46"/>
    <x v="2"/>
    <x v="6"/>
    <x v="8"/>
    <x v="3"/>
    <n v="65"/>
    <n v="4500"/>
    <x v="62"/>
    <x v="359"/>
    <x v="18"/>
    <x v="0"/>
  </r>
  <r>
    <x v="3"/>
    <n v="1128299"/>
    <x v="47"/>
    <x v="2"/>
    <x v="6"/>
    <x v="8"/>
    <x v="4"/>
    <n v="70"/>
    <n v="3250"/>
    <x v="157"/>
    <x v="360"/>
    <x v="19"/>
    <x v="0"/>
  </r>
  <r>
    <x v="3"/>
    <n v="1128299"/>
    <x v="48"/>
    <x v="2"/>
    <x v="6"/>
    <x v="8"/>
    <x v="5"/>
    <n v="85.000000000000014"/>
    <n v="6250"/>
    <x v="243"/>
    <x v="361"/>
    <x v="1"/>
    <x v="0"/>
  </r>
  <r>
    <x v="3"/>
    <n v="1128299"/>
    <x v="49"/>
    <x v="2"/>
    <x v="6"/>
    <x v="8"/>
    <x v="0"/>
    <n v="65"/>
    <n v="7750"/>
    <x v="95"/>
    <x v="362"/>
    <x v="4"/>
    <x v="0"/>
  </r>
  <r>
    <x v="3"/>
    <n v="1128299"/>
    <x v="50"/>
    <x v="2"/>
    <x v="6"/>
    <x v="8"/>
    <x v="1"/>
    <n v="70"/>
    <n v="6250"/>
    <x v="244"/>
    <x v="78"/>
    <x v="1"/>
    <x v="0"/>
  </r>
  <r>
    <x v="3"/>
    <n v="1128299"/>
    <x v="51"/>
    <x v="2"/>
    <x v="6"/>
    <x v="8"/>
    <x v="2"/>
    <n v="70"/>
    <n v="5750"/>
    <x v="245"/>
    <x v="363"/>
    <x v="4"/>
    <x v="0"/>
  </r>
  <r>
    <x v="3"/>
    <n v="1128299"/>
    <x v="52"/>
    <x v="2"/>
    <x v="6"/>
    <x v="8"/>
    <x v="3"/>
    <n v="65"/>
    <n v="4750"/>
    <x v="198"/>
    <x v="364"/>
    <x v="15"/>
    <x v="0"/>
  </r>
  <r>
    <x v="3"/>
    <n v="1128299"/>
    <x v="53"/>
    <x v="2"/>
    <x v="6"/>
    <x v="8"/>
    <x v="4"/>
    <n v="70"/>
    <n v="5250"/>
    <x v="246"/>
    <x v="365"/>
    <x v="16"/>
    <x v="0"/>
  </r>
  <r>
    <x v="3"/>
    <n v="1128299"/>
    <x v="54"/>
    <x v="2"/>
    <x v="6"/>
    <x v="8"/>
    <x v="5"/>
    <n v="85.000000000000014"/>
    <n v="5250"/>
    <x v="247"/>
    <x v="366"/>
    <x v="3"/>
    <x v="0"/>
  </r>
  <r>
    <x v="3"/>
    <n v="1128299"/>
    <x v="55"/>
    <x v="2"/>
    <x v="6"/>
    <x v="8"/>
    <x v="0"/>
    <n v="70"/>
    <n v="7250"/>
    <x v="248"/>
    <x v="367"/>
    <x v="4"/>
    <x v="0"/>
  </r>
  <r>
    <x v="3"/>
    <n v="1128299"/>
    <x v="56"/>
    <x v="2"/>
    <x v="6"/>
    <x v="8"/>
    <x v="1"/>
    <n v="75.000000000000014"/>
    <n v="6750"/>
    <x v="249"/>
    <x v="368"/>
    <x v="1"/>
    <x v="0"/>
  </r>
  <r>
    <x v="3"/>
    <n v="1128299"/>
    <x v="57"/>
    <x v="2"/>
    <x v="6"/>
    <x v="8"/>
    <x v="2"/>
    <n v="70"/>
    <n v="5500"/>
    <x v="250"/>
    <x v="36"/>
    <x v="4"/>
    <x v="0"/>
  </r>
  <r>
    <x v="3"/>
    <n v="1128299"/>
    <x v="58"/>
    <x v="2"/>
    <x v="6"/>
    <x v="8"/>
    <x v="3"/>
    <n v="70"/>
    <n v="5000"/>
    <x v="49"/>
    <x v="2"/>
    <x v="15"/>
    <x v="0"/>
  </r>
  <r>
    <x v="3"/>
    <n v="1128299"/>
    <x v="59"/>
    <x v="2"/>
    <x v="6"/>
    <x v="8"/>
    <x v="4"/>
    <n v="75"/>
    <n v="5000"/>
    <x v="69"/>
    <x v="369"/>
    <x v="16"/>
    <x v="0"/>
  </r>
  <r>
    <x v="3"/>
    <n v="1128299"/>
    <x v="60"/>
    <x v="2"/>
    <x v="6"/>
    <x v="8"/>
    <x v="5"/>
    <n v="80"/>
    <n v="4000"/>
    <x v="55"/>
    <x v="316"/>
    <x v="3"/>
    <x v="0"/>
  </r>
  <r>
    <x v="3"/>
    <n v="1128299"/>
    <x v="61"/>
    <x v="2"/>
    <x v="6"/>
    <x v="8"/>
    <x v="0"/>
    <n v="65.000000000000014"/>
    <n v="6000"/>
    <x v="218"/>
    <x v="370"/>
    <x v="8"/>
    <x v="0"/>
  </r>
  <r>
    <x v="3"/>
    <n v="1128299"/>
    <x v="62"/>
    <x v="2"/>
    <x v="6"/>
    <x v="8"/>
    <x v="1"/>
    <n v="70.000000000000014"/>
    <n v="6000"/>
    <x v="251"/>
    <x v="371"/>
    <x v="3"/>
    <x v="0"/>
  </r>
  <r>
    <x v="3"/>
    <n v="1128299"/>
    <x v="63"/>
    <x v="2"/>
    <x v="6"/>
    <x v="8"/>
    <x v="2"/>
    <n v="65.000000000000014"/>
    <n v="4500"/>
    <x v="252"/>
    <x v="372"/>
    <x v="8"/>
    <x v="0"/>
  </r>
  <r>
    <x v="3"/>
    <n v="1128299"/>
    <x v="64"/>
    <x v="2"/>
    <x v="6"/>
    <x v="8"/>
    <x v="3"/>
    <n v="65.000000000000014"/>
    <n v="4000"/>
    <x v="253"/>
    <x v="373"/>
    <x v="2"/>
    <x v="0"/>
  </r>
  <r>
    <x v="3"/>
    <n v="1128299"/>
    <x v="65"/>
    <x v="2"/>
    <x v="6"/>
    <x v="8"/>
    <x v="4"/>
    <n v="75.000000000000014"/>
    <n v="4000"/>
    <x v="254"/>
    <x v="374"/>
    <x v="20"/>
    <x v="0"/>
  </r>
  <r>
    <x v="3"/>
    <n v="1128299"/>
    <x v="66"/>
    <x v="2"/>
    <x v="6"/>
    <x v="8"/>
    <x v="5"/>
    <n v="70"/>
    <n v="4250"/>
    <x v="44"/>
    <x v="226"/>
    <x v="6"/>
    <x v="0"/>
  </r>
  <r>
    <x v="3"/>
    <n v="1128299"/>
    <x v="559"/>
    <x v="2"/>
    <x v="6"/>
    <x v="8"/>
    <x v="0"/>
    <n v="55.000000000000007"/>
    <n v="5250"/>
    <x v="171"/>
    <x v="133"/>
    <x v="8"/>
    <x v="0"/>
  </r>
  <r>
    <x v="3"/>
    <n v="1128299"/>
    <x v="560"/>
    <x v="2"/>
    <x v="6"/>
    <x v="8"/>
    <x v="1"/>
    <n v="60.000000000000007"/>
    <n v="5250"/>
    <x v="255"/>
    <x v="132"/>
    <x v="3"/>
    <x v="0"/>
  </r>
  <r>
    <x v="3"/>
    <n v="1128299"/>
    <x v="561"/>
    <x v="2"/>
    <x v="6"/>
    <x v="8"/>
    <x v="2"/>
    <n v="55.000000000000007"/>
    <n v="3500"/>
    <x v="137"/>
    <x v="345"/>
    <x v="8"/>
    <x v="0"/>
  </r>
  <r>
    <x v="3"/>
    <n v="1128299"/>
    <x v="562"/>
    <x v="2"/>
    <x v="6"/>
    <x v="8"/>
    <x v="3"/>
    <n v="55.000000000000007"/>
    <n v="3250"/>
    <x v="256"/>
    <x v="375"/>
    <x v="2"/>
    <x v="0"/>
  </r>
  <r>
    <x v="3"/>
    <n v="1128299"/>
    <x v="563"/>
    <x v="2"/>
    <x v="6"/>
    <x v="8"/>
    <x v="4"/>
    <n v="65"/>
    <n v="3000"/>
    <x v="214"/>
    <x v="376"/>
    <x v="20"/>
    <x v="0"/>
  </r>
  <r>
    <x v="3"/>
    <n v="1128299"/>
    <x v="564"/>
    <x v="2"/>
    <x v="6"/>
    <x v="8"/>
    <x v="5"/>
    <n v="70"/>
    <n v="3500"/>
    <x v="41"/>
    <x v="136"/>
    <x v="6"/>
    <x v="0"/>
  </r>
  <r>
    <x v="3"/>
    <n v="1128299"/>
    <x v="565"/>
    <x v="2"/>
    <x v="6"/>
    <x v="8"/>
    <x v="0"/>
    <n v="55.000000000000007"/>
    <n v="5750"/>
    <x v="77"/>
    <x v="377"/>
    <x v="8"/>
    <x v="0"/>
  </r>
  <r>
    <x v="3"/>
    <n v="1128299"/>
    <x v="566"/>
    <x v="2"/>
    <x v="6"/>
    <x v="8"/>
    <x v="1"/>
    <n v="60.000000000000007"/>
    <n v="5750"/>
    <x v="226"/>
    <x v="378"/>
    <x v="3"/>
    <x v="0"/>
  </r>
  <r>
    <x v="3"/>
    <n v="1128299"/>
    <x v="567"/>
    <x v="2"/>
    <x v="6"/>
    <x v="8"/>
    <x v="2"/>
    <n v="55.000000000000007"/>
    <n v="4250"/>
    <x v="257"/>
    <x v="379"/>
    <x v="8"/>
    <x v="0"/>
  </r>
  <r>
    <x v="3"/>
    <n v="1128299"/>
    <x v="568"/>
    <x v="2"/>
    <x v="6"/>
    <x v="8"/>
    <x v="3"/>
    <n v="65.000000000000014"/>
    <n v="4000"/>
    <x v="253"/>
    <x v="373"/>
    <x v="2"/>
    <x v="0"/>
  </r>
  <r>
    <x v="3"/>
    <n v="1128299"/>
    <x v="569"/>
    <x v="2"/>
    <x v="6"/>
    <x v="8"/>
    <x v="4"/>
    <n v="75.000000000000014"/>
    <n v="3750"/>
    <x v="225"/>
    <x v="380"/>
    <x v="20"/>
    <x v="0"/>
  </r>
  <r>
    <x v="3"/>
    <n v="1128299"/>
    <x v="570"/>
    <x v="2"/>
    <x v="6"/>
    <x v="8"/>
    <x v="5"/>
    <n v="80.000000000000014"/>
    <n v="5000"/>
    <x v="258"/>
    <x v="381"/>
    <x v="6"/>
    <x v="0"/>
  </r>
  <r>
    <x v="3"/>
    <n v="1128299"/>
    <x v="571"/>
    <x v="2"/>
    <x v="6"/>
    <x v="8"/>
    <x v="0"/>
    <n v="65.000000000000014"/>
    <n v="7000"/>
    <x v="259"/>
    <x v="382"/>
    <x v="8"/>
    <x v="0"/>
  </r>
  <r>
    <x v="3"/>
    <n v="1128299"/>
    <x v="572"/>
    <x v="2"/>
    <x v="6"/>
    <x v="8"/>
    <x v="1"/>
    <n v="70.000000000000014"/>
    <n v="7000"/>
    <x v="260"/>
    <x v="331"/>
    <x v="3"/>
    <x v="0"/>
  </r>
  <r>
    <x v="3"/>
    <n v="1128299"/>
    <x v="573"/>
    <x v="2"/>
    <x v="6"/>
    <x v="8"/>
    <x v="2"/>
    <n v="65.000000000000014"/>
    <n v="5000"/>
    <x v="261"/>
    <x v="383"/>
    <x v="8"/>
    <x v="0"/>
  </r>
  <r>
    <x v="3"/>
    <n v="1128299"/>
    <x v="574"/>
    <x v="2"/>
    <x v="6"/>
    <x v="8"/>
    <x v="3"/>
    <n v="65.000000000000014"/>
    <n v="5000"/>
    <x v="261"/>
    <x v="384"/>
    <x v="2"/>
    <x v="0"/>
  </r>
  <r>
    <x v="3"/>
    <n v="1128299"/>
    <x v="575"/>
    <x v="2"/>
    <x v="6"/>
    <x v="8"/>
    <x v="4"/>
    <n v="75.000000000000014"/>
    <n v="4250"/>
    <x v="262"/>
    <x v="385"/>
    <x v="20"/>
    <x v="0"/>
  </r>
  <r>
    <x v="3"/>
    <n v="1128299"/>
    <x v="576"/>
    <x v="2"/>
    <x v="6"/>
    <x v="8"/>
    <x v="5"/>
    <n v="80.000000000000014"/>
    <n v="5250"/>
    <x v="251"/>
    <x v="102"/>
    <x v="6"/>
    <x v="0"/>
  </r>
  <r>
    <x v="3"/>
    <n v="1128299"/>
    <x v="577"/>
    <x v="2"/>
    <x v="6"/>
    <x v="8"/>
    <x v="0"/>
    <n v="40"/>
    <n v="4500"/>
    <x v="210"/>
    <x v="386"/>
    <x v="1"/>
    <x v="0"/>
  </r>
  <r>
    <x v="3"/>
    <n v="1128299"/>
    <x v="578"/>
    <x v="2"/>
    <x v="6"/>
    <x v="8"/>
    <x v="1"/>
    <n v="50"/>
    <n v="4500"/>
    <x v="39"/>
    <x v="154"/>
    <x v="3"/>
    <x v="0"/>
  </r>
  <r>
    <x v="3"/>
    <n v="1128299"/>
    <x v="579"/>
    <x v="2"/>
    <x v="6"/>
    <x v="8"/>
    <x v="2"/>
    <n v="50"/>
    <n v="4500"/>
    <x v="39"/>
    <x v="154"/>
    <x v="3"/>
    <x v="0"/>
  </r>
  <r>
    <x v="3"/>
    <n v="1128299"/>
    <x v="580"/>
    <x v="2"/>
    <x v="6"/>
    <x v="8"/>
    <x v="3"/>
    <n v="50"/>
    <n v="3000"/>
    <x v="149"/>
    <x v="343"/>
    <x v="1"/>
    <x v="0"/>
  </r>
  <r>
    <x v="3"/>
    <n v="1128299"/>
    <x v="581"/>
    <x v="2"/>
    <x v="7"/>
    <x v="9"/>
    <x v="4"/>
    <n v="55.000000000000007"/>
    <n v="2500"/>
    <x v="143"/>
    <x v="387"/>
    <x v="3"/>
    <x v="0"/>
  </r>
  <r>
    <x v="3"/>
    <n v="1128299"/>
    <x v="582"/>
    <x v="2"/>
    <x v="7"/>
    <x v="9"/>
    <x v="5"/>
    <n v="50"/>
    <n v="5000"/>
    <x v="54"/>
    <x v="388"/>
    <x v="6"/>
    <x v="0"/>
  </r>
  <r>
    <x v="3"/>
    <n v="1128299"/>
    <x v="583"/>
    <x v="2"/>
    <x v="7"/>
    <x v="9"/>
    <x v="0"/>
    <n v="40"/>
    <n v="5500"/>
    <x v="42"/>
    <x v="43"/>
    <x v="1"/>
    <x v="0"/>
  </r>
  <r>
    <x v="3"/>
    <n v="1128299"/>
    <x v="584"/>
    <x v="2"/>
    <x v="7"/>
    <x v="9"/>
    <x v="1"/>
    <n v="50"/>
    <n v="4500"/>
    <x v="39"/>
    <x v="154"/>
    <x v="3"/>
    <x v="0"/>
  </r>
  <r>
    <x v="3"/>
    <n v="1128299"/>
    <x v="585"/>
    <x v="2"/>
    <x v="7"/>
    <x v="9"/>
    <x v="2"/>
    <n v="50"/>
    <n v="4500"/>
    <x v="39"/>
    <x v="154"/>
    <x v="3"/>
    <x v="0"/>
  </r>
  <r>
    <x v="3"/>
    <n v="1128299"/>
    <x v="586"/>
    <x v="2"/>
    <x v="7"/>
    <x v="9"/>
    <x v="3"/>
    <n v="50"/>
    <n v="3000"/>
    <x v="149"/>
    <x v="343"/>
    <x v="1"/>
    <x v="0"/>
  </r>
  <r>
    <x v="3"/>
    <n v="1128299"/>
    <x v="587"/>
    <x v="2"/>
    <x v="7"/>
    <x v="9"/>
    <x v="4"/>
    <n v="55.000000000000007"/>
    <n v="2250"/>
    <x v="196"/>
    <x v="389"/>
    <x v="3"/>
    <x v="0"/>
  </r>
  <r>
    <x v="3"/>
    <n v="1128299"/>
    <x v="588"/>
    <x v="2"/>
    <x v="7"/>
    <x v="9"/>
    <x v="5"/>
    <n v="50"/>
    <n v="4250"/>
    <x v="43"/>
    <x v="390"/>
    <x v="6"/>
    <x v="0"/>
  </r>
  <r>
    <x v="3"/>
    <n v="1128299"/>
    <x v="589"/>
    <x v="2"/>
    <x v="7"/>
    <x v="9"/>
    <x v="0"/>
    <n v="50"/>
    <n v="5750"/>
    <x v="80"/>
    <x v="94"/>
    <x v="1"/>
    <x v="0"/>
  </r>
  <r>
    <x v="3"/>
    <n v="1128299"/>
    <x v="590"/>
    <x v="2"/>
    <x v="7"/>
    <x v="9"/>
    <x v="1"/>
    <n v="60"/>
    <n v="4250"/>
    <x v="144"/>
    <x v="391"/>
    <x v="3"/>
    <x v="0"/>
  </r>
  <r>
    <x v="3"/>
    <n v="1128299"/>
    <x v="591"/>
    <x v="2"/>
    <x v="7"/>
    <x v="9"/>
    <x v="2"/>
    <n v="64.999999999999986"/>
    <n v="4250"/>
    <x v="263"/>
    <x v="392"/>
    <x v="3"/>
    <x v="0"/>
  </r>
  <r>
    <x v="3"/>
    <n v="1128299"/>
    <x v="592"/>
    <x v="2"/>
    <x v="7"/>
    <x v="9"/>
    <x v="3"/>
    <n v="64.999999999999986"/>
    <n v="3250"/>
    <x v="264"/>
    <x v="393"/>
    <x v="1"/>
    <x v="0"/>
  </r>
  <r>
    <x v="3"/>
    <n v="1128299"/>
    <x v="593"/>
    <x v="2"/>
    <x v="7"/>
    <x v="9"/>
    <x v="4"/>
    <n v="70"/>
    <n v="1750"/>
    <x v="208"/>
    <x v="394"/>
    <x v="3"/>
    <x v="0"/>
  </r>
  <r>
    <x v="3"/>
    <n v="1128299"/>
    <x v="594"/>
    <x v="2"/>
    <x v="7"/>
    <x v="9"/>
    <x v="5"/>
    <n v="64.999999999999986"/>
    <n v="3750"/>
    <x v="265"/>
    <x v="395"/>
    <x v="6"/>
    <x v="0"/>
  </r>
  <r>
    <x v="3"/>
    <n v="1128299"/>
    <x v="595"/>
    <x v="2"/>
    <x v="7"/>
    <x v="9"/>
    <x v="0"/>
    <n v="70"/>
    <n v="5500"/>
    <x v="250"/>
    <x v="396"/>
    <x v="1"/>
    <x v="0"/>
  </r>
  <r>
    <x v="3"/>
    <n v="1128299"/>
    <x v="596"/>
    <x v="2"/>
    <x v="7"/>
    <x v="9"/>
    <x v="1"/>
    <n v="75"/>
    <n v="3500"/>
    <x v="48"/>
    <x v="397"/>
    <x v="3"/>
    <x v="0"/>
  </r>
  <r>
    <x v="3"/>
    <n v="1128299"/>
    <x v="597"/>
    <x v="2"/>
    <x v="7"/>
    <x v="9"/>
    <x v="2"/>
    <n v="75"/>
    <n v="4000"/>
    <x v="61"/>
    <x v="156"/>
    <x v="3"/>
    <x v="0"/>
  </r>
  <r>
    <x v="3"/>
    <n v="1128299"/>
    <x v="598"/>
    <x v="2"/>
    <x v="7"/>
    <x v="9"/>
    <x v="3"/>
    <n v="60"/>
    <n v="3000"/>
    <x v="210"/>
    <x v="386"/>
    <x v="1"/>
    <x v="0"/>
  </r>
  <r>
    <x v="3"/>
    <n v="1128299"/>
    <x v="599"/>
    <x v="2"/>
    <x v="7"/>
    <x v="9"/>
    <x v="4"/>
    <n v="65"/>
    <n v="2000"/>
    <x v="197"/>
    <x v="398"/>
    <x v="3"/>
    <x v="0"/>
  </r>
  <r>
    <x v="3"/>
    <n v="1128299"/>
    <x v="600"/>
    <x v="2"/>
    <x v="7"/>
    <x v="9"/>
    <x v="5"/>
    <n v="80"/>
    <n v="3500"/>
    <x v="59"/>
    <x v="143"/>
    <x v="6"/>
    <x v="0"/>
  </r>
  <r>
    <x v="3"/>
    <n v="1128299"/>
    <x v="601"/>
    <x v="2"/>
    <x v="7"/>
    <x v="9"/>
    <x v="0"/>
    <n v="60"/>
    <n v="5500"/>
    <x v="78"/>
    <x v="186"/>
    <x v="1"/>
    <x v="0"/>
  </r>
  <r>
    <x v="3"/>
    <n v="1128299"/>
    <x v="602"/>
    <x v="2"/>
    <x v="7"/>
    <x v="9"/>
    <x v="1"/>
    <n v="65"/>
    <n v="4000"/>
    <x v="51"/>
    <x v="399"/>
    <x v="3"/>
    <x v="0"/>
  </r>
  <r>
    <x v="3"/>
    <n v="1128299"/>
    <x v="603"/>
    <x v="2"/>
    <x v="7"/>
    <x v="9"/>
    <x v="2"/>
    <n v="65"/>
    <n v="4000"/>
    <x v="51"/>
    <x v="399"/>
    <x v="3"/>
    <x v="0"/>
  </r>
  <r>
    <x v="3"/>
    <n v="1128299"/>
    <x v="604"/>
    <x v="2"/>
    <x v="7"/>
    <x v="9"/>
    <x v="3"/>
    <n v="60"/>
    <n v="3000"/>
    <x v="210"/>
    <x v="386"/>
    <x v="1"/>
    <x v="0"/>
  </r>
  <r>
    <x v="3"/>
    <n v="1128299"/>
    <x v="605"/>
    <x v="2"/>
    <x v="7"/>
    <x v="9"/>
    <x v="4"/>
    <n v="65"/>
    <n v="2000"/>
    <x v="197"/>
    <x v="398"/>
    <x v="3"/>
    <x v="0"/>
  </r>
  <r>
    <x v="3"/>
    <n v="1128299"/>
    <x v="606"/>
    <x v="2"/>
    <x v="7"/>
    <x v="9"/>
    <x v="5"/>
    <n v="80"/>
    <n v="5000"/>
    <x v="2"/>
    <x v="316"/>
    <x v="6"/>
    <x v="0"/>
  </r>
  <r>
    <x v="3"/>
    <n v="1128299"/>
    <x v="607"/>
    <x v="2"/>
    <x v="7"/>
    <x v="9"/>
    <x v="0"/>
    <n v="75"/>
    <n v="7500"/>
    <x v="100"/>
    <x v="400"/>
    <x v="1"/>
    <x v="0"/>
  </r>
  <r>
    <x v="3"/>
    <n v="1128299"/>
    <x v="608"/>
    <x v="2"/>
    <x v="7"/>
    <x v="9"/>
    <x v="1"/>
    <n v="80"/>
    <n v="6250"/>
    <x v="1"/>
    <x v="5"/>
    <x v="3"/>
    <x v="0"/>
  </r>
  <r>
    <x v="3"/>
    <n v="1128299"/>
    <x v="609"/>
    <x v="2"/>
    <x v="7"/>
    <x v="9"/>
    <x v="2"/>
    <n v="80"/>
    <n v="6250"/>
    <x v="1"/>
    <x v="5"/>
    <x v="3"/>
    <x v="0"/>
  </r>
  <r>
    <x v="3"/>
    <n v="1128299"/>
    <x v="610"/>
    <x v="2"/>
    <x v="7"/>
    <x v="9"/>
    <x v="3"/>
    <n v="80"/>
    <n v="5000"/>
    <x v="2"/>
    <x v="213"/>
    <x v="1"/>
    <x v="0"/>
  </r>
  <r>
    <x v="3"/>
    <n v="1128299"/>
    <x v="611"/>
    <x v="2"/>
    <x v="7"/>
    <x v="9"/>
    <x v="4"/>
    <n v="85.000000000000014"/>
    <n v="3750"/>
    <x v="262"/>
    <x v="401"/>
    <x v="3"/>
    <x v="0"/>
  </r>
  <r>
    <x v="3"/>
    <n v="1128299"/>
    <x v="612"/>
    <x v="2"/>
    <x v="7"/>
    <x v="9"/>
    <x v="5"/>
    <n v="100"/>
    <n v="6750"/>
    <x v="266"/>
    <x v="7"/>
    <x v="6"/>
    <x v="0"/>
  </r>
  <r>
    <x v="3"/>
    <n v="1128299"/>
    <x v="613"/>
    <x v="2"/>
    <x v="7"/>
    <x v="9"/>
    <x v="0"/>
    <n v="80"/>
    <n v="8250"/>
    <x v="267"/>
    <x v="402"/>
    <x v="1"/>
    <x v="0"/>
  </r>
  <r>
    <x v="3"/>
    <n v="1128299"/>
    <x v="614"/>
    <x v="2"/>
    <x v="7"/>
    <x v="9"/>
    <x v="1"/>
    <n v="85.000000000000014"/>
    <n v="6750"/>
    <x v="268"/>
    <x v="403"/>
    <x v="3"/>
    <x v="0"/>
  </r>
  <r>
    <x v="3"/>
    <n v="1128299"/>
    <x v="615"/>
    <x v="2"/>
    <x v="7"/>
    <x v="9"/>
    <x v="2"/>
    <n v="85.000000000000014"/>
    <n v="6250"/>
    <x v="243"/>
    <x v="404"/>
    <x v="3"/>
    <x v="0"/>
  </r>
  <r>
    <x v="3"/>
    <n v="1128299"/>
    <x v="616"/>
    <x v="2"/>
    <x v="7"/>
    <x v="9"/>
    <x v="3"/>
    <n v="80"/>
    <n v="5250"/>
    <x v="82"/>
    <x v="63"/>
    <x v="1"/>
    <x v="0"/>
  </r>
  <r>
    <x v="3"/>
    <n v="1128299"/>
    <x v="617"/>
    <x v="2"/>
    <x v="7"/>
    <x v="9"/>
    <x v="4"/>
    <n v="85.000000000000014"/>
    <n v="5750"/>
    <x v="269"/>
    <x v="405"/>
    <x v="3"/>
    <x v="0"/>
  </r>
  <r>
    <x v="3"/>
    <n v="1128299"/>
    <x v="618"/>
    <x v="2"/>
    <x v="7"/>
    <x v="9"/>
    <x v="5"/>
    <n v="100"/>
    <n v="5750"/>
    <x v="270"/>
    <x v="199"/>
    <x v="6"/>
    <x v="0"/>
  </r>
  <r>
    <x v="3"/>
    <n v="1128299"/>
    <x v="619"/>
    <x v="2"/>
    <x v="7"/>
    <x v="9"/>
    <x v="0"/>
    <n v="85.000000000000014"/>
    <n v="7750"/>
    <x v="271"/>
    <x v="406"/>
    <x v="1"/>
    <x v="0"/>
  </r>
  <r>
    <x v="3"/>
    <n v="1128299"/>
    <x v="620"/>
    <x v="2"/>
    <x v="7"/>
    <x v="9"/>
    <x v="1"/>
    <n v="80.000000000000014"/>
    <n v="7500"/>
    <x v="272"/>
    <x v="407"/>
    <x v="3"/>
    <x v="0"/>
  </r>
  <r>
    <x v="3"/>
    <n v="1128299"/>
    <x v="621"/>
    <x v="2"/>
    <x v="7"/>
    <x v="9"/>
    <x v="2"/>
    <n v="75.000000000000014"/>
    <n v="6250"/>
    <x v="273"/>
    <x v="408"/>
    <x v="3"/>
    <x v="0"/>
  </r>
  <r>
    <x v="3"/>
    <n v="1128299"/>
    <x v="622"/>
    <x v="2"/>
    <x v="7"/>
    <x v="9"/>
    <x v="3"/>
    <n v="75.000000000000014"/>
    <n v="5750"/>
    <x v="274"/>
    <x v="409"/>
    <x v="1"/>
    <x v="0"/>
  </r>
  <r>
    <x v="3"/>
    <n v="1128299"/>
    <x v="623"/>
    <x v="2"/>
    <x v="7"/>
    <x v="9"/>
    <x v="4"/>
    <n v="75"/>
    <n v="5750"/>
    <x v="275"/>
    <x v="410"/>
    <x v="3"/>
    <x v="0"/>
  </r>
  <r>
    <x v="3"/>
    <n v="1128299"/>
    <x v="624"/>
    <x v="2"/>
    <x v="7"/>
    <x v="9"/>
    <x v="5"/>
    <n v="80"/>
    <n v="4000"/>
    <x v="55"/>
    <x v="320"/>
    <x v="6"/>
    <x v="0"/>
  </r>
  <r>
    <x v="3"/>
    <n v="1128299"/>
    <x v="625"/>
    <x v="2"/>
    <x v="7"/>
    <x v="9"/>
    <x v="0"/>
    <n v="70.000000000000014"/>
    <n v="6000"/>
    <x v="251"/>
    <x v="411"/>
    <x v="1"/>
    <x v="0"/>
  </r>
  <r>
    <x v="3"/>
    <n v="1128299"/>
    <x v="626"/>
    <x v="2"/>
    <x v="7"/>
    <x v="9"/>
    <x v="1"/>
    <n v="75.000000000000028"/>
    <n v="6000"/>
    <x v="276"/>
    <x v="412"/>
    <x v="3"/>
    <x v="0"/>
  </r>
  <r>
    <x v="3"/>
    <n v="1128299"/>
    <x v="627"/>
    <x v="2"/>
    <x v="7"/>
    <x v="9"/>
    <x v="2"/>
    <n v="70.000000000000014"/>
    <n v="4500"/>
    <x v="255"/>
    <x v="132"/>
    <x v="3"/>
    <x v="0"/>
  </r>
  <r>
    <x v="3"/>
    <n v="1128299"/>
    <x v="628"/>
    <x v="2"/>
    <x v="7"/>
    <x v="9"/>
    <x v="3"/>
    <n v="70.000000000000014"/>
    <n v="4000"/>
    <x v="277"/>
    <x v="102"/>
    <x v="1"/>
    <x v="0"/>
  </r>
  <r>
    <x v="3"/>
    <n v="1128299"/>
    <x v="629"/>
    <x v="2"/>
    <x v="7"/>
    <x v="9"/>
    <x v="4"/>
    <n v="80.000000000000014"/>
    <n v="4250"/>
    <x v="278"/>
    <x v="413"/>
    <x v="3"/>
    <x v="0"/>
  </r>
  <r>
    <x v="3"/>
    <n v="1128299"/>
    <x v="67"/>
    <x v="2"/>
    <x v="7"/>
    <x v="9"/>
    <x v="5"/>
    <n v="65"/>
    <n v="4500"/>
    <x v="62"/>
    <x v="152"/>
    <x v="6"/>
    <x v="0"/>
  </r>
  <r>
    <x v="3"/>
    <n v="1128299"/>
    <x v="68"/>
    <x v="2"/>
    <x v="7"/>
    <x v="9"/>
    <x v="0"/>
    <n v="60.000000000000007"/>
    <n v="5500"/>
    <x v="222"/>
    <x v="414"/>
    <x v="1"/>
    <x v="0"/>
  </r>
  <r>
    <x v="3"/>
    <n v="1128299"/>
    <x v="69"/>
    <x v="2"/>
    <x v="7"/>
    <x v="9"/>
    <x v="1"/>
    <n v="65.000000000000014"/>
    <n v="5500"/>
    <x v="223"/>
    <x v="415"/>
    <x v="3"/>
    <x v="0"/>
  </r>
  <r>
    <x v="3"/>
    <n v="1128299"/>
    <x v="70"/>
    <x v="2"/>
    <x v="7"/>
    <x v="9"/>
    <x v="2"/>
    <n v="60.000000000000007"/>
    <n v="3750"/>
    <x v="224"/>
    <x v="416"/>
    <x v="3"/>
    <x v="0"/>
  </r>
  <r>
    <x v="3"/>
    <n v="1128299"/>
    <x v="71"/>
    <x v="2"/>
    <x v="7"/>
    <x v="9"/>
    <x v="3"/>
    <n v="60.000000000000007"/>
    <n v="3500"/>
    <x v="163"/>
    <x v="99"/>
    <x v="1"/>
    <x v="0"/>
  </r>
  <r>
    <x v="3"/>
    <n v="1128299"/>
    <x v="72"/>
    <x v="2"/>
    <x v="7"/>
    <x v="9"/>
    <x v="4"/>
    <n v="70"/>
    <n v="3250"/>
    <x v="157"/>
    <x v="304"/>
    <x v="3"/>
    <x v="0"/>
  </r>
  <r>
    <x v="3"/>
    <n v="1128299"/>
    <x v="73"/>
    <x v="2"/>
    <x v="7"/>
    <x v="9"/>
    <x v="5"/>
    <n v="75.000000000000014"/>
    <n v="3750"/>
    <x v="225"/>
    <x v="337"/>
    <x v="6"/>
    <x v="0"/>
  </r>
  <r>
    <x v="3"/>
    <n v="1128299"/>
    <x v="74"/>
    <x v="2"/>
    <x v="7"/>
    <x v="9"/>
    <x v="0"/>
    <n v="60.000000000000007"/>
    <n v="6000"/>
    <x v="217"/>
    <x v="417"/>
    <x v="1"/>
    <x v="0"/>
  </r>
  <r>
    <x v="3"/>
    <n v="1128299"/>
    <x v="75"/>
    <x v="2"/>
    <x v="7"/>
    <x v="9"/>
    <x v="1"/>
    <n v="65.000000000000014"/>
    <n v="6250"/>
    <x v="279"/>
    <x v="418"/>
    <x v="3"/>
    <x v="0"/>
  </r>
  <r>
    <x v="3"/>
    <n v="1128299"/>
    <x v="76"/>
    <x v="2"/>
    <x v="7"/>
    <x v="9"/>
    <x v="2"/>
    <n v="60.000000000000007"/>
    <n v="4750"/>
    <x v="232"/>
    <x v="419"/>
    <x v="3"/>
    <x v="0"/>
  </r>
  <r>
    <x v="3"/>
    <n v="1128299"/>
    <x v="77"/>
    <x v="2"/>
    <x v="7"/>
    <x v="9"/>
    <x v="3"/>
    <n v="70.000000000000014"/>
    <n v="4500"/>
    <x v="255"/>
    <x v="420"/>
    <x v="1"/>
    <x v="0"/>
  </r>
  <r>
    <x v="3"/>
    <n v="1128299"/>
    <x v="78"/>
    <x v="2"/>
    <x v="7"/>
    <x v="9"/>
    <x v="4"/>
    <n v="90.000000000000014"/>
    <n v="4250"/>
    <x v="280"/>
    <x v="421"/>
    <x v="3"/>
    <x v="0"/>
  </r>
  <r>
    <x v="3"/>
    <n v="1128299"/>
    <x v="79"/>
    <x v="2"/>
    <x v="7"/>
    <x v="9"/>
    <x v="5"/>
    <n v="95.000000000000014"/>
    <n v="5500"/>
    <x v="37"/>
    <x v="422"/>
    <x v="6"/>
    <x v="0"/>
  </r>
  <r>
    <x v="3"/>
    <n v="1128299"/>
    <x v="80"/>
    <x v="2"/>
    <x v="7"/>
    <x v="9"/>
    <x v="0"/>
    <n v="80.000000000000014"/>
    <n v="7500"/>
    <x v="272"/>
    <x v="423"/>
    <x v="1"/>
    <x v="0"/>
  </r>
  <r>
    <x v="3"/>
    <n v="1128299"/>
    <x v="81"/>
    <x v="2"/>
    <x v="7"/>
    <x v="9"/>
    <x v="1"/>
    <n v="85.000000000000014"/>
    <n v="7500"/>
    <x v="281"/>
    <x v="361"/>
    <x v="3"/>
    <x v="0"/>
  </r>
  <r>
    <x v="3"/>
    <n v="1128299"/>
    <x v="82"/>
    <x v="2"/>
    <x v="7"/>
    <x v="9"/>
    <x v="2"/>
    <n v="80.000000000000014"/>
    <n v="5500"/>
    <x v="116"/>
    <x v="172"/>
    <x v="3"/>
    <x v="0"/>
  </r>
  <r>
    <x v="3"/>
    <n v="1128299"/>
    <x v="83"/>
    <x v="2"/>
    <x v="7"/>
    <x v="9"/>
    <x v="3"/>
    <n v="80.000000000000014"/>
    <n v="5500"/>
    <x v="116"/>
    <x v="303"/>
    <x v="1"/>
    <x v="0"/>
  </r>
  <r>
    <x v="3"/>
    <n v="1128299"/>
    <x v="84"/>
    <x v="2"/>
    <x v="7"/>
    <x v="9"/>
    <x v="4"/>
    <n v="90.000000000000014"/>
    <n v="4750"/>
    <x v="282"/>
    <x v="424"/>
    <x v="3"/>
    <x v="0"/>
  </r>
  <r>
    <x v="3"/>
    <n v="1128299"/>
    <x v="85"/>
    <x v="2"/>
    <x v="7"/>
    <x v="9"/>
    <x v="5"/>
    <n v="95.000000000000014"/>
    <n v="5750"/>
    <x v="283"/>
    <x v="425"/>
    <x v="6"/>
    <x v="0"/>
  </r>
  <r>
    <x v="0"/>
    <n v="1185732"/>
    <x v="86"/>
    <x v="2"/>
    <x v="7"/>
    <x v="9"/>
    <x v="0"/>
    <n v="45"/>
    <n v="10500"/>
    <x v="178"/>
    <x v="426"/>
    <x v="4"/>
    <x v="0"/>
  </r>
  <r>
    <x v="0"/>
    <n v="1185732"/>
    <x v="87"/>
    <x v="2"/>
    <x v="7"/>
    <x v="9"/>
    <x v="1"/>
    <n v="45"/>
    <n v="8500"/>
    <x v="3"/>
    <x v="3"/>
    <x v="2"/>
    <x v="0"/>
  </r>
  <r>
    <x v="0"/>
    <n v="1185732"/>
    <x v="88"/>
    <x v="2"/>
    <x v="7"/>
    <x v="9"/>
    <x v="2"/>
    <n v="35"/>
    <n v="8500"/>
    <x v="44"/>
    <x v="45"/>
    <x v="3"/>
    <x v="0"/>
  </r>
  <r>
    <x v="0"/>
    <n v="1185732"/>
    <x v="89"/>
    <x v="2"/>
    <x v="7"/>
    <x v="9"/>
    <x v="3"/>
    <n v="40"/>
    <n v="7000"/>
    <x v="59"/>
    <x v="97"/>
    <x v="1"/>
    <x v="0"/>
  </r>
  <r>
    <x v="0"/>
    <n v="1185732"/>
    <x v="90"/>
    <x v="4"/>
    <x v="8"/>
    <x v="10"/>
    <x v="4"/>
    <n v="55.000000000000007"/>
    <n v="7500"/>
    <x v="71"/>
    <x v="82"/>
    <x v="2"/>
    <x v="0"/>
  </r>
  <r>
    <x v="0"/>
    <n v="1185732"/>
    <x v="91"/>
    <x v="4"/>
    <x v="8"/>
    <x v="10"/>
    <x v="5"/>
    <n v="45"/>
    <n v="8500"/>
    <x v="3"/>
    <x v="427"/>
    <x v="0"/>
    <x v="0"/>
  </r>
  <r>
    <x v="0"/>
    <n v="1185732"/>
    <x v="92"/>
    <x v="4"/>
    <x v="8"/>
    <x v="10"/>
    <x v="0"/>
    <n v="45"/>
    <n v="11000"/>
    <x v="15"/>
    <x v="428"/>
    <x v="4"/>
    <x v="0"/>
  </r>
  <r>
    <x v="0"/>
    <n v="1185732"/>
    <x v="93"/>
    <x v="4"/>
    <x v="8"/>
    <x v="10"/>
    <x v="1"/>
    <n v="45"/>
    <n v="7500"/>
    <x v="74"/>
    <x v="167"/>
    <x v="2"/>
    <x v="0"/>
  </r>
  <r>
    <x v="0"/>
    <n v="1185732"/>
    <x v="94"/>
    <x v="4"/>
    <x v="8"/>
    <x v="10"/>
    <x v="2"/>
    <n v="35"/>
    <n v="8000"/>
    <x v="59"/>
    <x v="429"/>
    <x v="3"/>
    <x v="0"/>
  </r>
  <r>
    <x v="3"/>
    <n v="1185732"/>
    <x v="95"/>
    <x v="4"/>
    <x v="8"/>
    <x v="10"/>
    <x v="3"/>
    <n v="40"/>
    <n v="6750"/>
    <x v="52"/>
    <x v="64"/>
    <x v="1"/>
    <x v="0"/>
  </r>
  <r>
    <x v="0"/>
    <n v="1185732"/>
    <x v="96"/>
    <x v="4"/>
    <x v="8"/>
    <x v="10"/>
    <x v="4"/>
    <n v="55.000000000000007"/>
    <n v="7500"/>
    <x v="71"/>
    <x v="82"/>
    <x v="2"/>
    <x v="0"/>
  </r>
  <r>
    <x v="0"/>
    <n v="1185732"/>
    <x v="97"/>
    <x v="4"/>
    <x v="8"/>
    <x v="10"/>
    <x v="5"/>
    <n v="45"/>
    <n v="8500"/>
    <x v="3"/>
    <x v="427"/>
    <x v="0"/>
    <x v="0"/>
  </r>
  <r>
    <x v="0"/>
    <n v="1185732"/>
    <x v="98"/>
    <x v="4"/>
    <x v="8"/>
    <x v="10"/>
    <x v="0"/>
    <n v="45"/>
    <n v="10700"/>
    <x v="284"/>
    <x v="430"/>
    <x v="4"/>
    <x v="0"/>
  </r>
  <r>
    <x v="0"/>
    <n v="1185732"/>
    <x v="99"/>
    <x v="4"/>
    <x v="8"/>
    <x v="10"/>
    <x v="1"/>
    <n v="45"/>
    <n v="7500"/>
    <x v="74"/>
    <x v="167"/>
    <x v="2"/>
    <x v="0"/>
  </r>
  <r>
    <x v="0"/>
    <n v="1185732"/>
    <x v="100"/>
    <x v="4"/>
    <x v="8"/>
    <x v="10"/>
    <x v="2"/>
    <n v="35"/>
    <n v="7750"/>
    <x v="58"/>
    <x v="431"/>
    <x v="3"/>
    <x v="0"/>
  </r>
  <r>
    <x v="0"/>
    <n v="1185732"/>
    <x v="101"/>
    <x v="4"/>
    <x v="8"/>
    <x v="10"/>
    <x v="3"/>
    <n v="40"/>
    <n v="6250"/>
    <x v="54"/>
    <x v="156"/>
    <x v="1"/>
    <x v="0"/>
  </r>
  <r>
    <x v="0"/>
    <n v="1185732"/>
    <x v="102"/>
    <x v="4"/>
    <x v="8"/>
    <x v="10"/>
    <x v="4"/>
    <n v="55.000000000000007"/>
    <n v="6750"/>
    <x v="108"/>
    <x v="432"/>
    <x v="2"/>
    <x v="0"/>
  </r>
  <r>
    <x v="0"/>
    <n v="1185732"/>
    <x v="103"/>
    <x v="4"/>
    <x v="8"/>
    <x v="10"/>
    <x v="5"/>
    <n v="45"/>
    <n v="7750"/>
    <x v="285"/>
    <x v="433"/>
    <x v="0"/>
    <x v="0"/>
  </r>
  <r>
    <x v="0"/>
    <n v="1185732"/>
    <x v="53"/>
    <x v="4"/>
    <x v="8"/>
    <x v="10"/>
    <x v="0"/>
    <n v="45"/>
    <n v="10250"/>
    <x v="286"/>
    <x v="434"/>
    <x v="4"/>
    <x v="0"/>
  </r>
  <r>
    <x v="0"/>
    <n v="1185732"/>
    <x v="53"/>
    <x v="4"/>
    <x v="8"/>
    <x v="10"/>
    <x v="1"/>
    <n v="45"/>
    <n v="7250"/>
    <x v="287"/>
    <x v="435"/>
    <x v="2"/>
    <x v="0"/>
  </r>
  <r>
    <x v="3"/>
    <n v="1185732"/>
    <x v="53"/>
    <x v="4"/>
    <x v="8"/>
    <x v="10"/>
    <x v="2"/>
    <n v="35"/>
    <n v="7250"/>
    <x v="53"/>
    <x v="436"/>
    <x v="3"/>
    <x v="0"/>
  </r>
  <r>
    <x v="3"/>
    <n v="1185732"/>
    <x v="53"/>
    <x v="4"/>
    <x v="8"/>
    <x v="10"/>
    <x v="3"/>
    <n v="40"/>
    <n v="6500"/>
    <x v="51"/>
    <x v="157"/>
    <x v="1"/>
    <x v="0"/>
  </r>
  <r>
    <x v="3"/>
    <n v="1185732"/>
    <x v="53"/>
    <x v="4"/>
    <x v="8"/>
    <x v="10"/>
    <x v="4"/>
    <n v="55.000000000000007"/>
    <n v="6750"/>
    <x v="108"/>
    <x v="432"/>
    <x v="2"/>
    <x v="0"/>
  </r>
  <r>
    <x v="3"/>
    <n v="1185732"/>
    <x v="53"/>
    <x v="4"/>
    <x v="8"/>
    <x v="10"/>
    <x v="5"/>
    <n v="45"/>
    <n v="8000"/>
    <x v="11"/>
    <x v="165"/>
    <x v="0"/>
    <x v="0"/>
  </r>
  <r>
    <x v="3"/>
    <n v="1185732"/>
    <x v="53"/>
    <x v="4"/>
    <x v="8"/>
    <x v="10"/>
    <x v="0"/>
    <n v="55.000000000000007"/>
    <n v="10700"/>
    <x v="288"/>
    <x v="437"/>
    <x v="4"/>
    <x v="0"/>
  </r>
  <r>
    <x v="3"/>
    <n v="1185732"/>
    <x v="53"/>
    <x v="4"/>
    <x v="8"/>
    <x v="10"/>
    <x v="1"/>
    <n v="55.000000000000007"/>
    <n v="7750"/>
    <x v="102"/>
    <x v="438"/>
    <x v="2"/>
    <x v="0"/>
  </r>
  <r>
    <x v="3"/>
    <n v="1185732"/>
    <x v="53"/>
    <x v="4"/>
    <x v="8"/>
    <x v="10"/>
    <x v="2"/>
    <n v="50"/>
    <n v="7500"/>
    <x v="69"/>
    <x v="88"/>
    <x v="3"/>
    <x v="0"/>
  </r>
  <r>
    <x v="3"/>
    <n v="1185732"/>
    <x v="53"/>
    <x v="4"/>
    <x v="8"/>
    <x v="10"/>
    <x v="3"/>
    <n v="50"/>
    <n v="7000"/>
    <x v="49"/>
    <x v="148"/>
    <x v="1"/>
    <x v="0"/>
  </r>
  <r>
    <x v="3"/>
    <n v="1185732"/>
    <x v="53"/>
    <x v="4"/>
    <x v="8"/>
    <x v="10"/>
    <x v="4"/>
    <n v="60"/>
    <n v="7250"/>
    <x v="94"/>
    <x v="439"/>
    <x v="2"/>
    <x v="0"/>
  </r>
  <r>
    <x v="3"/>
    <n v="1185732"/>
    <x v="53"/>
    <x v="4"/>
    <x v="8"/>
    <x v="10"/>
    <x v="5"/>
    <n v="65"/>
    <n v="8250"/>
    <x v="91"/>
    <x v="440"/>
    <x v="0"/>
    <x v="0"/>
  </r>
  <r>
    <x v="3"/>
    <n v="1185732"/>
    <x v="53"/>
    <x v="4"/>
    <x v="8"/>
    <x v="10"/>
    <x v="0"/>
    <n v="60"/>
    <n v="10750"/>
    <x v="289"/>
    <x v="441"/>
    <x v="4"/>
    <x v="0"/>
  </r>
  <r>
    <x v="3"/>
    <n v="1185732"/>
    <x v="53"/>
    <x v="4"/>
    <x v="8"/>
    <x v="10"/>
    <x v="1"/>
    <n v="55.000000000000007"/>
    <n v="8250"/>
    <x v="117"/>
    <x v="442"/>
    <x v="2"/>
    <x v="0"/>
  </r>
  <r>
    <x v="3"/>
    <n v="1185732"/>
    <x v="118"/>
    <x v="4"/>
    <x v="8"/>
    <x v="10"/>
    <x v="2"/>
    <n v="50"/>
    <n v="8000"/>
    <x v="2"/>
    <x v="161"/>
    <x v="3"/>
    <x v="0"/>
  </r>
  <r>
    <x v="3"/>
    <n v="1185732"/>
    <x v="119"/>
    <x v="4"/>
    <x v="8"/>
    <x v="10"/>
    <x v="3"/>
    <n v="50"/>
    <n v="7750"/>
    <x v="76"/>
    <x v="443"/>
    <x v="1"/>
    <x v="0"/>
  </r>
  <r>
    <x v="3"/>
    <n v="1185732"/>
    <x v="120"/>
    <x v="4"/>
    <x v="8"/>
    <x v="10"/>
    <x v="4"/>
    <n v="65"/>
    <n v="7750"/>
    <x v="95"/>
    <x v="444"/>
    <x v="2"/>
    <x v="0"/>
  </r>
  <r>
    <x v="3"/>
    <n v="1185732"/>
    <x v="121"/>
    <x v="4"/>
    <x v="8"/>
    <x v="10"/>
    <x v="5"/>
    <n v="70"/>
    <n v="9250"/>
    <x v="98"/>
    <x v="445"/>
    <x v="0"/>
    <x v="0"/>
  </r>
  <r>
    <x v="3"/>
    <n v="1185732"/>
    <x v="122"/>
    <x v="4"/>
    <x v="8"/>
    <x v="10"/>
    <x v="0"/>
    <n v="65"/>
    <n v="11500"/>
    <x v="32"/>
    <x v="446"/>
    <x v="4"/>
    <x v="0"/>
  </r>
  <r>
    <x v="3"/>
    <n v="1185732"/>
    <x v="123"/>
    <x v="4"/>
    <x v="8"/>
    <x v="10"/>
    <x v="1"/>
    <n v="60.000000000000007"/>
    <n v="9000"/>
    <x v="290"/>
    <x v="447"/>
    <x v="2"/>
    <x v="0"/>
  </r>
  <r>
    <x v="3"/>
    <n v="1185732"/>
    <x v="124"/>
    <x v="4"/>
    <x v="8"/>
    <x v="10"/>
    <x v="2"/>
    <n v="55.000000000000007"/>
    <n v="8250"/>
    <x v="117"/>
    <x v="176"/>
    <x v="3"/>
    <x v="0"/>
  </r>
  <r>
    <x v="3"/>
    <n v="1185732"/>
    <x v="125"/>
    <x v="4"/>
    <x v="8"/>
    <x v="10"/>
    <x v="3"/>
    <n v="55.000000000000007"/>
    <n v="7750"/>
    <x v="102"/>
    <x v="448"/>
    <x v="1"/>
    <x v="0"/>
  </r>
  <r>
    <x v="3"/>
    <n v="1185732"/>
    <x v="126"/>
    <x v="4"/>
    <x v="8"/>
    <x v="10"/>
    <x v="4"/>
    <n v="65"/>
    <n v="8000"/>
    <x v="99"/>
    <x v="317"/>
    <x v="2"/>
    <x v="0"/>
  </r>
  <r>
    <x v="3"/>
    <n v="1185732"/>
    <x v="127"/>
    <x v="4"/>
    <x v="8"/>
    <x v="10"/>
    <x v="5"/>
    <n v="70"/>
    <n v="9750"/>
    <x v="23"/>
    <x v="449"/>
    <x v="0"/>
    <x v="0"/>
  </r>
  <r>
    <x v="3"/>
    <n v="1185732"/>
    <x v="630"/>
    <x v="4"/>
    <x v="8"/>
    <x v="10"/>
    <x v="0"/>
    <n v="65"/>
    <n v="11250"/>
    <x v="291"/>
    <x v="450"/>
    <x v="4"/>
    <x v="0"/>
  </r>
  <r>
    <x v="3"/>
    <n v="1185732"/>
    <x v="631"/>
    <x v="4"/>
    <x v="8"/>
    <x v="10"/>
    <x v="1"/>
    <n v="60.000000000000007"/>
    <n v="9000"/>
    <x v="290"/>
    <x v="447"/>
    <x v="2"/>
    <x v="0"/>
  </r>
  <r>
    <x v="3"/>
    <n v="1185732"/>
    <x v="632"/>
    <x v="4"/>
    <x v="8"/>
    <x v="10"/>
    <x v="2"/>
    <n v="55.000000000000007"/>
    <n v="8250"/>
    <x v="117"/>
    <x v="176"/>
    <x v="3"/>
    <x v="0"/>
  </r>
  <r>
    <x v="0"/>
    <n v="1185732"/>
    <x v="633"/>
    <x v="4"/>
    <x v="8"/>
    <x v="10"/>
    <x v="3"/>
    <n v="45"/>
    <n v="7750"/>
    <x v="285"/>
    <x v="451"/>
    <x v="1"/>
    <x v="0"/>
  </r>
  <r>
    <x v="0"/>
    <n v="1185732"/>
    <x v="634"/>
    <x v="4"/>
    <x v="8"/>
    <x v="10"/>
    <x v="4"/>
    <n v="55.000000000000007"/>
    <n v="7500"/>
    <x v="71"/>
    <x v="82"/>
    <x v="2"/>
    <x v="0"/>
  </r>
  <r>
    <x v="0"/>
    <n v="1185732"/>
    <x v="635"/>
    <x v="4"/>
    <x v="8"/>
    <x v="10"/>
    <x v="5"/>
    <n v="60.000000000000007"/>
    <n v="9250"/>
    <x v="101"/>
    <x v="452"/>
    <x v="0"/>
    <x v="0"/>
  </r>
  <r>
    <x v="0"/>
    <n v="1185732"/>
    <x v="636"/>
    <x v="4"/>
    <x v="8"/>
    <x v="10"/>
    <x v="0"/>
    <n v="55.000000000000007"/>
    <n v="10500"/>
    <x v="292"/>
    <x v="453"/>
    <x v="4"/>
    <x v="0"/>
  </r>
  <r>
    <x v="0"/>
    <n v="1185732"/>
    <x v="637"/>
    <x v="4"/>
    <x v="8"/>
    <x v="10"/>
    <x v="1"/>
    <n v="50.000000000000014"/>
    <n v="8500"/>
    <x v="293"/>
    <x v="454"/>
    <x v="2"/>
    <x v="0"/>
  </r>
  <r>
    <x v="2"/>
    <n v="1185732"/>
    <x v="638"/>
    <x v="4"/>
    <x v="8"/>
    <x v="10"/>
    <x v="2"/>
    <n v="45"/>
    <n v="7500"/>
    <x v="74"/>
    <x v="76"/>
    <x v="3"/>
    <x v="0"/>
  </r>
  <r>
    <x v="2"/>
    <n v="1185732"/>
    <x v="639"/>
    <x v="4"/>
    <x v="8"/>
    <x v="10"/>
    <x v="3"/>
    <n v="45"/>
    <n v="7250"/>
    <x v="287"/>
    <x v="455"/>
    <x v="1"/>
    <x v="0"/>
  </r>
  <r>
    <x v="2"/>
    <n v="1185732"/>
    <x v="640"/>
    <x v="4"/>
    <x v="8"/>
    <x v="10"/>
    <x v="4"/>
    <n v="55.000000000000007"/>
    <n v="7250"/>
    <x v="103"/>
    <x v="456"/>
    <x v="2"/>
    <x v="0"/>
  </r>
  <r>
    <x v="2"/>
    <n v="1185732"/>
    <x v="641"/>
    <x v="4"/>
    <x v="8"/>
    <x v="10"/>
    <x v="5"/>
    <n v="60.000000000000007"/>
    <n v="8250"/>
    <x v="35"/>
    <x v="84"/>
    <x v="0"/>
    <x v="0"/>
  </r>
  <r>
    <x v="2"/>
    <n v="1185732"/>
    <x v="642"/>
    <x v="4"/>
    <x v="8"/>
    <x v="10"/>
    <x v="0"/>
    <n v="60.000000000000007"/>
    <n v="10000"/>
    <x v="272"/>
    <x v="457"/>
    <x v="4"/>
    <x v="0"/>
  </r>
  <r>
    <x v="2"/>
    <n v="1185732"/>
    <x v="643"/>
    <x v="4"/>
    <x v="8"/>
    <x v="10"/>
    <x v="1"/>
    <n v="50.000000000000014"/>
    <n v="8250"/>
    <x v="294"/>
    <x v="131"/>
    <x v="2"/>
    <x v="0"/>
  </r>
  <r>
    <x v="2"/>
    <n v="1185732"/>
    <x v="644"/>
    <x v="4"/>
    <x v="8"/>
    <x v="10"/>
    <x v="2"/>
    <n v="50.000000000000014"/>
    <n v="7250"/>
    <x v="295"/>
    <x v="458"/>
    <x v="3"/>
    <x v="0"/>
  </r>
  <r>
    <x v="2"/>
    <n v="1185732"/>
    <x v="645"/>
    <x v="4"/>
    <x v="8"/>
    <x v="10"/>
    <x v="3"/>
    <n v="50.000000000000014"/>
    <n v="7000"/>
    <x v="296"/>
    <x v="459"/>
    <x v="1"/>
    <x v="0"/>
  </r>
  <r>
    <x v="2"/>
    <n v="1185732"/>
    <x v="646"/>
    <x v="4"/>
    <x v="8"/>
    <x v="10"/>
    <x v="4"/>
    <n v="60.000000000000007"/>
    <n v="7000"/>
    <x v="251"/>
    <x v="98"/>
    <x v="2"/>
    <x v="0"/>
  </r>
  <r>
    <x v="2"/>
    <n v="1185732"/>
    <x v="647"/>
    <x v="4"/>
    <x v="8"/>
    <x v="10"/>
    <x v="5"/>
    <n v="65"/>
    <n v="8250"/>
    <x v="91"/>
    <x v="440"/>
    <x v="0"/>
    <x v="0"/>
  </r>
  <r>
    <x v="2"/>
    <n v="1185732"/>
    <x v="648"/>
    <x v="4"/>
    <x v="8"/>
    <x v="10"/>
    <x v="0"/>
    <n v="60.000000000000007"/>
    <n v="9750"/>
    <x v="111"/>
    <x v="460"/>
    <x v="4"/>
    <x v="0"/>
  </r>
  <r>
    <x v="2"/>
    <n v="1185732"/>
    <x v="649"/>
    <x v="4"/>
    <x v="8"/>
    <x v="10"/>
    <x v="1"/>
    <n v="50.000000000000014"/>
    <n v="8000"/>
    <x v="297"/>
    <x v="323"/>
    <x v="2"/>
    <x v="0"/>
  </r>
  <r>
    <x v="2"/>
    <n v="1185732"/>
    <x v="650"/>
    <x v="4"/>
    <x v="8"/>
    <x v="10"/>
    <x v="2"/>
    <n v="50.000000000000014"/>
    <n v="7450"/>
    <x v="298"/>
    <x v="461"/>
    <x v="3"/>
    <x v="0"/>
  </r>
  <r>
    <x v="2"/>
    <n v="1185732"/>
    <x v="651"/>
    <x v="4"/>
    <x v="8"/>
    <x v="10"/>
    <x v="3"/>
    <n v="50.000000000000014"/>
    <n v="7750"/>
    <x v="299"/>
    <x v="462"/>
    <x v="1"/>
    <x v="0"/>
  </r>
  <r>
    <x v="2"/>
    <n v="1185732"/>
    <x v="652"/>
    <x v="4"/>
    <x v="8"/>
    <x v="10"/>
    <x v="4"/>
    <n v="65"/>
    <n v="7500"/>
    <x v="64"/>
    <x v="24"/>
    <x v="2"/>
    <x v="0"/>
  </r>
  <r>
    <x v="2"/>
    <n v="1185732"/>
    <x v="653"/>
    <x v="4"/>
    <x v="8"/>
    <x v="10"/>
    <x v="5"/>
    <n v="70"/>
    <n v="8500"/>
    <x v="300"/>
    <x v="463"/>
    <x v="0"/>
    <x v="0"/>
  </r>
  <r>
    <x v="2"/>
    <n v="1185732"/>
    <x v="575"/>
    <x v="4"/>
    <x v="8"/>
    <x v="10"/>
    <x v="0"/>
    <n v="65"/>
    <n v="10750"/>
    <x v="28"/>
    <x v="464"/>
    <x v="4"/>
    <x v="0"/>
  </r>
  <r>
    <x v="2"/>
    <n v="1185732"/>
    <x v="575"/>
    <x v="4"/>
    <x v="8"/>
    <x v="10"/>
    <x v="1"/>
    <n v="55.000000000000007"/>
    <n v="8750"/>
    <x v="105"/>
    <x v="465"/>
    <x v="2"/>
    <x v="0"/>
  </r>
  <r>
    <x v="2"/>
    <n v="1185732"/>
    <x v="575"/>
    <x v="4"/>
    <x v="8"/>
    <x v="10"/>
    <x v="2"/>
    <n v="55.000000000000007"/>
    <n v="8250"/>
    <x v="117"/>
    <x v="176"/>
    <x v="3"/>
    <x v="0"/>
  </r>
  <r>
    <x v="2"/>
    <n v="1185732"/>
    <x v="575"/>
    <x v="4"/>
    <x v="8"/>
    <x v="10"/>
    <x v="3"/>
    <n v="55.000000000000007"/>
    <n v="7750"/>
    <x v="102"/>
    <x v="448"/>
    <x v="1"/>
    <x v="0"/>
  </r>
  <r>
    <x v="0"/>
    <n v="1185732"/>
    <x v="575"/>
    <x v="4"/>
    <x v="8"/>
    <x v="10"/>
    <x v="4"/>
    <n v="65"/>
    <n v="7750"/>
    <x v="95"/>
    <x v="444"/>
    <x v="2"/>
    <x v="0"/>
  </r>
  <r>
    <x v="0"/>
    <n v="1185732"/>
    <x v="575"/>
    <x v="4"/>
    <x v="8"/>
    <x v="10"/>
    <x v="5"/>
    <n v="70"/>
    <n v="8750"/>
    <x v="301"/>
    <x v="466"/>
    <x v="0"/>
    <x v="0"/>
  </r>
  <r>
    <x v="0"/>
    <n v="1185732"/>
    <x v="654"/>
    <x v="4"/>
    <x v="8"/>
    <x v="10"/>
    <x v="0"/>
    <n v="35"/>
    <n v="4500"/>
    <x v="154"/>
    <x v="342"/>
    <x v="5"/>
    <x v="0"/>
  </r>
  <r>
    <x v="0"/>
    <n v="1185732"/>
    <x v="655"/>
    <x v="4"/>
    <x v="8"/>
    <x v="10"/>
    <x v="1"/>
    <n v="35"/>
    <n v="2500"/>
    <x v="132"/>
    <x v="190"/>
    <x v="1"/>
    <x v="0"/>
  </r>
  <r>
    <x v="0"/>
    <n v="1185732"/>
    <x v="656"/>
    <x v="4"/>
    <x v="8"/>
    <x v="10"/>
    <x v="2"/>
    <n v="25"/>
    <n v="2500"/>
    <x v="146"/>
    <x v="467"/>
    <x v="1"/>
    <x v="0"/>
  </r>
  <r>
    <x v="0"/>
    <n v="1185732"/>
    <x v="128"/>
    <x v="4"/>
    <x v="8"/>
    <x v="10"/>
    <x v="3"/>
    <n v="30.000000000000004"/>
    <n v="1000"/>
    <x v="302"/>
    <x v="468"/>
    <x v="5"/>
    <x v="0"/>
  </r>
  <r>
    <x v="0"/>
    <n v="1185732"/>
    <x v="129"/>
    <x v="3"/>
    <x v="9"/>
    <x v="11"/>
    <x v="4"/>
    <n v="44.999999999999993"/>
    <n v="1500"/>
    <x v="303"/>
    <x v="469"/>
    <x v="1"/>
    <x v="0"/>
  </r>
  <r>
    <x v="0"/>
    <n v="1185732"/>
    <x v="130"/>
    <x v="3"/>
    <x v="9"/>
    <x v="11"/>
    <x v="5"/>
    <n v="35"/>
    <n v="2500"/>
    <x v="132"/>
    <x v="196"/>
    <x v="4"/>
    <x v="0"/>
  </r>
  <r>
    <x v="0"/>
    <n v="1185732"/>
    <x v="131"/>
    <x v="3"/>
    <x v="9"/>
    <x v="11"/>
    <x v="0"/>
    <n v="35"/>
    <n v="5000"/>
    <x v="160"/>
    <x v="470"/>
    <x v="5"/>
    <x v="0"/>
  </r>
  <r>
    <x v="0"/>
    <n v="1185732"/>
    <x v="132"/>
    <x v="3"/>
    <x v="9"/>
    <x v="11"/>
    <x v="1"/>
    <n v="35"/>
    <n v="1500"/>
    <x v="304"/>
    <x v="471"/>
    <x v="1"/>
    <x v="0"/>
  </r>
  <r>
    <x v="0"/>
    <n v="1185732"/>
    <x v="133"/>
    <x v="3"/>
    <x v="9"/>
    <x v="11"/>
    <x v="2"/>
    <n v="25"/>
    <n v="2000"/>
    <x v="121"/>
    <x v="472"/>
    <x v="1"/>
    <x v="0"/>
  </r>
  <r>
    <x v="0"/>
    <n v="1185732"/>
    <x v="134"/>
    <x v="3"/>
    <x v="9"/>
    <x v="11"/>
    <x v="3"/>
    <n v="30.000000000000004"/>
    <n v="750"/>
    <x v="305"/>
    <x v="473"/>
    <x v="5"/>
    <x v="0"/>
  </r>
  <r>
    <x v="0"/>
    <n v="1185732"/>
    <x v="135"/>
    <x v="3"/>
    <x v="9"/>
    <x v="11"/>
    <x v="4"/>
    <n v="44.999999999999993"/>
    <n v="1500"/>
    <x v="303"/>
    <x v="469"/>
    <x v="1"/>
    <x v="0"/>
  </r>
  <r>
    <x v="0"/>
    <n v="1185732"/>
    <x v="136"/>
    <x v="3"/>
    <x v="9"/>
    <x v="11"/>
    <x v="5"/>
    <n v="35"/>
    <n v="2250"/>
    <x v="123"/>
    <x v="258"/>
    <x v="4"/>
    <x v="0"/>
  </r>
  <r>
    <x v="0"/>
    <n v="1185732"/>
    <x v="137"/>
    <x v="3"/>
    <x v="9"/>
    <x v="11"/>
    <x v="0"/>
    <n v="40"/>
    <n v="4450"/>
    <x v="306"/>
    <x v="474"/>
    <x v="5"/>
    <x v="0"/>
  </r>
  <r>
    <x v="0"/>
    <n v="1185732"/>
    <x v="138"/>
    <x v="3"/>
    <x v="9"/>
    <x v="11"/>
    <x v="1"/>
    <n v="40"/>
    <n v="1250"/>
    <x v="121"/>
    <x v="472"/>
    <x v="1"/>
    <x v="0"/>
  </r>
  <r>
    <x v="0"/>
    <n v="1185732"/>
    <x v="139"/>
    <x v="3"/>
    <x v="9"/>
    <x v="11"/>
    <x v="2"/>
    <n v="30.000000000000004"/>
    <n v="1750"/>
    <x v="307"/>
    <x v="475"/>
    <x v="1"/>
    <x v="0"/>
  </r>
  <r>
    <x v="0"/>
    <n v="1185732"/>
    <x v="140"/>
    <x v="3"/>
    <x v="9"/>
    <x v="11"/>
    <x v="3"/>
    <n v="35"/>
    <n v="250"/>
    <x v="308"/>
    <x v="476"/>
    <x v="5"/>
    <x v="0"/>
  </r>
  <r>
    <x v="0"/>
    <n v="1185732"/>
    <x v="141"/>
    <x v="3"/>
    <x v="9"/>
    <x v="11"/>
    <x v="4"/>
    <n v="50"/>
    <n v="750"/>
    <x v="309"/>
    <x v="477"/>
    <x v="1"/>
    <x v="0"/>
  </r>
  <r>
    <x v="0"/>
    <n v="1185732"/>
    <x v="142"/>
    <x v="3"/>
    <x v="9"/>
    <x v="11"/>
    <x v="5"/>
    <n v="40"/>
    <n v="1750"/>
    <x v="136"/>
    <x v="478"/>
    <x v="4"/>
    <x v="0"/>
  </r>
  <r>
    <x v="0"/>
    <n v="1185732"/>
    <x v="143"/>
    <x v="3"/>
    <x v="9"/>
    <x v="11"/>
    <x v="0"/>
    <n v="40"/>
    <n v="4000"/>
    <x v="175"/>
    <x v="479"/>
    <x v="5"/>
    <x v="0"/>
  </r>
  <r>
    <x v="0"/>
    <n v="1185732"/>
    <x v="144"/>
    <x v="3"/>
    <x v="9"/>
    <x v="11"/>
    <x v="1"/>
    <n v="40"/>
    <n v="1000"/>
    <x v="124"/>
    <x v="480"/>
    <x v="1"/>
    <x v="0"/>
  </r>
  <r>
    <x v="0"/>
    <n v="1185732"/>
    <x v="145"/>
    <x v="3"/>
    <x v="9"/>
    <x v="11"/>
    <x v="2"/>
    <n v="30.000000000000004"/>
    <n v="1000"/>
    <x v="302"/>
    <x v="481"/>
    <x v="1"/>
    <x v="0"/>
  </r>
  <r>
    <x v="0"/>
    <n v="1185732"/>
    <x v="146"/>
    <x v="3"/>
    <x v="9"/>
    <x v="11"/>
    <x v="3"/>
    <n v="35"/>
    <n v="250"/>
    <x v="308"/>
    <x v="476"/>
    <x v="5"/>
    <x v="0"/>
  </r>
  <r>
    <x v="0"/>
    <n v="1185732"/>
    <x v="147"/>
    <x v="3"/>
    <x v="9"/>
    <x v="11"/>
    <x v="4"/>
    <n v="50"/>
    <n v="500"/>
    <x v="310"/>
    <x v="482"/>
    <x v="1"/>
    <x v="0"/>
  </r>
  <r>
    <x v="0"/>
    <n v="1185732"/>
    <x v="148"/>
    <x v="3"/>
    <x v="9"/>
    <x v="11"/>
    <x v="5"/>
    <n v="40"/>
    <n v="1750"/>
    <x v="136"/>
    <x v="478"/>
    <x v="4"/>
    <x v="0"/>
  </r>
  <r>
    <x v="0"/>
    <n v="1185732"/>
    <x v="149"/>
    <x v="3"/>
    <x v="9"/>
    <x v="11"/>
    <x v="0"/>
    <n v="50"/>
    <n v="4450"/>
    <x v="185"/>
    <x v="483"/>
    <x v="5"/>
    <x v="0"/>
  </r>
  <r>
    <x v="0"/>
    <n v="1185732"/>
    <x v="150"/>
    <x v="3"/>
    <x v="9"/>
    <x v="11"/>
    <x v="1"/>
    <n v="45.000000000000007"/>
    <n v="1500"/>
    <x v="311"/>
    <x v="484"/>
    <x v="1"/>
    <x v="0"/>
  </r>
  <r>
    <x v="0"/>
    <n v="1185732"/>
    <x v="151"/>
    <x v="3"/>
    <x v="9"/>
    <x v="11"/>
    <x v="2"/>
    <n v="40"/>
    <n v="1250"/>
    <x v="121"/>
    <x v="472"/>
    <x v="1"/>
    <x v="0"/>
  </r>
  <r>
    <x v="0"/>
    <n v="1185732"/>
    <x v="152"/>
    <x v="3"/>
    <x v="9"/>
    <x v="11"/>
    <x v="3"/>
    <n v="40"/>
    <n v="500"/>
    <x v="184"/>
    <x v="485"/>
    <x v="5"/>
    <x v="0"/>
  </r>
  <r>
    <x v="0"/>
    <n v="1185732"/>
    <x v="153"/>
    <x v="3"/>
    <x v="9"/>
    <x v="11"/>
    <x v="4"/>
    <n v="54.999999999999993"/>
    <n v="750"/>
    <x v="312"/>
    <x v="486"/>
    <x v="1"/>
    <x v="0"/>
  </r>
  <r>
    <x v="0"/>
    <n v="1185732"/>
    <x v="154"/>
    <x v="3"/>
    <x v="9"/>
    <x v="11"/>
    <x v="5"/>
    <n v="60"/>
    <n v="1750"/>
    <x v="204"/>
    <x v="220"/>
    <x v="4"/>
    <x v="0"/>
  </r>
  <r>
    <x v="0"/>
    <n v="1185732"/>
    <x v="657"/>
    <x v="3"/>
    <x v="9"/>
    <x v="11"/>
    <x v="0"/>
    <n v="45"/>
    <n v="4250"/>
    <x v="174"/>
    <x v="487"/>
    <x v="5"/>
    <x v="1"/>
  </r>
  <r>
    <x v="0"/>
    <n v="1185732"/>
    <x v="658"/>
    <x v="3"/>
    <x v="9"/>
    <x v="11"/>
    <x v="1"/>
    <n v="40.000000000000007"/>
    <n v="1750"/>
    <x v="313"/>
    <x v="488"/>
    <x v="1"/>
    <x v="1"/>
  </r>
  <r>
    <x v="0"/>
    <n v="1185732"/>
    <x v="659"/>
    <x v="3"/>
    <x v="9"/>
    <x v="11"/>
    <x v="2"/>
    <n v="35"/>
    <n v="1750"/>
    <x v="183"/>
    <x v="489"/>
    <x v="1"/>
    <x v="1"/>
  </r>
  <r>
    <x v="0"/>
    <n v="1185732"/>
    <x v="660"/>
    <x v="3"/>
    <x v="9"/>
    <x v="11"/>
    <x v="3"/>
    <n v="35"/>
    <n v="1500"/>
    <x v="304"/>
    <x v="489"/>
    <x v="5"/>
    <x v="1"/>
  </r>
  <r>
    <x v="0"/>
    <n v="1185732"/>
    <x v="661"/>
    <x v="3"/>
    <x v="9"/>
    <x v="11"/>
    <x v="4"/>
    <n v="50"/>
    <n v="1500"/>
    <x v="128"/>
    <x v="270"/>
    <x v="1"/>
    <x v="1"/>
  </r>
  <r>
    <x v="0"/>
    <n v="1185732"/>
    <x v="662"/>
    <x v="3"/>
    <x v="9"/>
    <x v="11"/>
    <x v="5"/>
    <n v="55.000000000000007"/>
    <n v="3250"/>
    <x v="256"/>
    <x v="490"/>
    <x v="4"/>
    <x v="1"/>
  </r>
  <r>
    <x v="0"/>
    <n v="1185732"/>
    <x v="663"/>
    <x v="3"/>
    <x v="9"/>
    <x v="11"/>
    <x v="0"/>
    <n v="50"/>
    <n v="5500"/>
    <x v="140"/>
    <x v="198"/>
    <x v="5"/>
    <x v="1"/>
  </r>
  <r>
    <x v="0"/>
    <n v="1185732"/>
    <x v="664"/>
    <x v="3"/>
    <x v="9"/>
    <x v="11"/>
    <x v="1"/>
    <n v="45.000000000000007"/>
    <n v="3000"/>
    <x v="142"/>
    <x v="491"/>
    <x v="1"/>
    <x v="1"/>
  </r>
  <r>
    <x v="0"/>
    <n v="1185732"/>
    <x v="665"/>
    <x v="3"/>
    <x v="9"/>
    <x v="11"/>
    <x v="2"/>
    <n v="40"/>
    <n v="2250"/>
    <x v="126"/>
    <x v="492"/>
    <x v="1"/>
    <x v="1"/>
  </r>
  <r>
    <x v="0"/>
    <n v="1185732"/>
    <x v="666"/>
    <x v="3"/>
    <x v="9"/>
    <x v="11"/>
    <x v="3"/>
    <n v="40"/>
    <n v="1750"/>
    <x v="136"/>
    <x v="493"/>
    <x v="5"/>
    <x v="1"/>
  </r>
  <r>
    <x v="0"/>
    <n v="1185732"/>
    <x v="667"/>
    <x v="3"/>
    <x v="9"/>
    <x v="11"/>
    <x v="4"/>
    <n v="50"/>
    <n v="2000"/>
    <x v="125"/>
    <x v="227"/>
    <x v="1"/>
    <x v="1"/>
  </r>
  <r>
    <x v="0"/>
    <n v="1185732"/>
    <x v="668"/>
    <x v="3"/>
    <x v="9"/>
    <x v="11"/>
    <x v="5"/>
    <n v="55.000000000000007"/>
    <n v="3750"/>
    <x v="141"/>
    <x v="494"/>
    <x v="4"/>
    <x v="1"/>
  </r>
  <r>
    <x v="0"/>
    <n v="1185732"/>
    <x v="669"/>
    <x v="3"/>
    <x v="9"/>
    <x v="11"/>
    <x v="0"/>
    <n v="50"/>
    <n v="5250"/>
    <x v="48"/>
    <x v="495"/>
    <x v="5"/>
    <x v="1"/>
  </r>
  <r>
    <x v="0"/>
    <n v="1185732"/>
    <x v="670"/>
    <x v="3"/>
    <x v="9"/>
    <x v="11"/>
    <x v="1"/>
    <n v="45.000000000000007"/>
    <n v="3000"/>
    <x v="142"/>
    <x v="491"/>
    <x v="1"/>
    <x v="1"/>
  </r>
  <r>
    <x v="0"/>
    <n v="1185732"/>
    <x v="671"/>
    <x v="3"/>
    <x v="9"/>
    <x v="11"/>
    <x v="2"/>
    <n v="40"/>
    <n v="2250"/>
    <x v="126"/>
    <x v="492"/>
    <x v="1"/>
    <x v="1"/>
  </r>
  <r>
    <x v="0"/>
    <n v="1185732"/>
    <x v="672"/>
    <x v="3"/>
    <x v="9"/>
    <x v="11"/>
    <x v="3"/>
    <n v="35"/>
    <n v="1750"/>
    <x v="183"/>
    <x v="496"/>
    <x v="5"/>
    <x v="1"/>
  </r>
  <r>
    <x v="0"/>
    <n v="1185732"/>
    <x v="673"/>
    <x v="3"/>
    <x v="9"/>
    <x v="11"/>
    <x v="4"/>
    <n v="45"/>
    <n v="1500"/>
    <x v="314"/>
    <x v="497"/>
    <x v="1"/>
    <x v="1"/>
  </r>
  <r>
    <x v="0"/>
    <n v="1185732"/>
    <x v="674"/>
    <x v="3"/>
    <x v="9"/>
    <x v="11"/>
    <x v="5"/>
    <n v="50"/>
    <n v="3250"/>
    <x v="133"/>
    <x v="149"/>
    <x v="4"/>
    <x v="1"/>
  </r>
  <r>
    <x v="0"/>
    <n v="1185732"/>
    <x v="675"/>
    <x v="3"/>
    <x v="9"/>
    <x v="11"/>
    <x v="0"/>
    <n v="45"/>
    <n v="4500"/>
    <x v="161"/>
    <x v="58"/>
    <x v="5"/>
    <x v="1"/>
  </r>
  <r>
    <x v="0"/>
    <n v="1185732"/>
    <x v="676"/>
    <x v="3"/>
    <x v="9"/>
    <x v="11"/>
    <x v="1"/>
    <n v="40.000000000000007"/>
    <n v="2500"/>
    <x v="315"/>
    <x v="498"/>
    <x v="1"/>
    <x v="1"/>
  </r>
  <r>
    <x v="0"/>
    <n v="1185732"/>
    <x v="677"/>
    <x v="3"/>
    <x v="9"/>
    <x v="11"/>
    <x v="2"/>
    <n v="25"/>
    <n v="1500"/>
    <x v="309"/>
    <x v="477"/>
    <x v="1"/>
    <x v="1"/>
  </r>
  <r>
    <x v="0"/>
    <n v="1185732"/>
    <x v="678"/>
    <x v="3"/>
    <x v="9"/>
    <x v="11"/>
    <x v="3"/>
    <n v="25"/>
    <n v="1250"/>
    <x v="316"/>
    <x v="499"/>
    <x v="5"/>
    <x v="1"/>
  </r>
  <r>
    <x v="0"/>
    <n v="1185732"/>
    <x v="679"/>
    <x v="3"/>
    <x v="9"/>
    <x v="11"/>
    <x v="4"/>
    <n v="35"/>
    <n v="1250"/>
    <x v="317"/>
    <x v="500"/>
    <x v="1"/>
    <x v="1"/>
  </r>
  <r>
    <x v="0"/>
    <n v="1185732"/>
    <x v="680"/>
    <x v="3"/>
    <x v="9"/>
    <x v="11"/>
    <x v="5"/>
    <n v="40"/>
    <n v="2000"/>
    <x v="135"/>
    <x v="203"/>
    <x v="4"/>
    <x v="1"/>
  </r>
  <r>
    <x v="0"/>
    <n v="1185732"/>
    <x v="681"/>
    <x v="3"/>
    <x v="9"/>
    <x v="11"/>
    <x v="0"/>
    <n v="44.999999999999993"/>
    <n v="3750"/>
    <x v="318"/>
    <x v="501"/>
    <x v="5"/>
    <x v="1"/>
  </r>
  <r>
    <x v="0"/>
    <n v="1185732"/>
    <x v="682"/>
    <x v="3"/>
    <x v="9"/>
    <x v="11"/>
    <x v="1"/>
    <n v="35"/>
    <n v="2000"/>
    <x v="136"/>
    <x v="192"/>
    <x v="1"/>
    <x v="1"/>
  </r>
  <r>
    <x v="0"/>
    <n v="1185732"/>
    <x v="683"/>
    <x v="3"/>
    <x v="9"/>
    <x v="11"/>
    <x v="2"/>
    <n v="35"/>
    <n v="1000"/>
    <x v="319"/>
    <x v="502"/>
    <x v="1"/>
    <x v="1"/>
  </r>
  <r>
    <x v="0"/>
    <n v="1185732"/>
    <x v="684"/>
    <x v="3"/>
    <x v="9"/>
    <x v="11"/>
    <x v="3"/>
    <n v="35"/>
    <n v="750"/>
    <x v="320"/>
    <x v="503"/>
    <x v="5"/>
    <x v="1"/>
  </r>
  <r>
    <x v="0"/>
    <n v="1185732"/>
    <x v="685"/>
    <x v="3"/>
    <x v="9"/>
    <x v="11"/>
    <x v="4"/>
    <n v="44.999999999999993"/>
    <n v="750"/>
    <x v="321"/>
    <x v="504"/>
    <x v="1"/>
    <x v="1"/>
  </r>
  <r>
    <x v="0"/>
    <n v="1185732"/>
    <x v="686"/>
    <x v="3"/>
    <x v="9"/>
    <x v="11"/>
    <x v="5"/>
    <n v="49.999999999999986"/>
    <n v="2000"/>
    <x v="322"/>
    <x v="505"/>
    <x v="4"/>
    <x v="1"/>
  </r>
  <r>
    <x v="0"/>
    <n v="1185732"/>
    <x v="687"/>
    <x v="3"/>
    <x v="9"/>
    <x v="11"/>
    <x v="0"/>
    <n v="50"/>
    <n v="3500"/>
    <x v="160"/>
    <x v="470"/>
    <x v="5"/>
    <x v="1"/>
  </r>
  <r>
    <x v="0"/>
    <n v="1185732"/>
    <x v="688"/>
    <x v="3"/>
    <x v="9"/>
    <x v="11"/>
    <x v="1"/>
    <n v="40"/>
    <n v="2000"/>
    <x v="135"/>
    <x v="506"/>
    <x v="1"/>
    <x v="1"/>
  </r>
  <r>
    <x v="0"/>
    <n v="1185732"/>
    <x v="689"/>
    <x v="3"/>
    <x v="9"/>
    <x v="11"/>
    <x v="2"/>
    <n v="40"/>
    <n v="1450"/>
    <x v="323"/>
    <x v="507"/>
    <x v="1"/>
    <x v="1"/>
  </r>
  <r>
    <x v="0"/>
    <n v="1185732"/>
    <x v="690"/>
    <x v="3"/>
    <x v="9"/>
    <x v="11"/>
    <x v="3"/>
    <n v="40"/>
    <n v="1500"/>
    <x v="0"/>
    <x v="488"/>
    <x v="5"/>
    <x v="1"/>
  </r>
  <r>
    <x v="0"/>
    <n v="1185732"/>
    <x v="691"/>
    <x v="3"/>
    <x v="9"/>
    <x v="11"/>
    <x v="4"/>
    <n v="54.999999999999993"/>
    <n v="1250"/>
    <x v="181"/>
    <x v="284"/>
    <x v="1"/>
    <x v="1"/>
  </r>
  <r>
    <x v="0"/>
    <n v="1185732"/>
    <x v="692"/>
    <x v="3"/>
    <x v="9"/>
    <x v="11"/>
    <x v="5"/>
    <n v="59.999999999999986"/>
    <n v="2250"/>
    <x v="324"/>
    <x v="508"/>
    <x v="4"/>
    <x v="1"/>
  </r>
  <r>
    <x v="0"/>
    <n v="1185732"/>
    <x v="155"/>
    <x v="3"/>
    <x v="9"/>
    <x v="11"/>
    <x v="0"/>
    <n v="54.999999999999993"/>
    <n v="4750"/>
    <x v="325"/>
    <x v="509"/>
    <x v="5"/>
    <x v="1"/>
  </r>
  <r>
    <x v="0"/>
    <n v="1185732"/>
    <x v="156"/>
    <x v="3"/>
    <x v="9"/>
    <x v="11"/>
    <x v="1"/>
    <n v="45"/>
    <n v="2750"/>
    <x v="119"/>
    <x v="510"/>
    <x v="1"/>
    <x v="1"/>
  </r>
  <r>
    <x v="0"/>
    <n v="1185732"/>
    <x v="157"/>
    <x v="3"/>
    <x v="9"/>
    <x v="11"/>
    <x v="2"/>
    <n v="45"/>
    <n v="2250"/>
    <x v="179"/>
    <x v="261"/>
    <x v="1"/>
    <x v="1"/>
  </r>
  <r>
    <x v="0"/>
    <n v="1185732"/>
    <x v="158"/>
    <x v="3"/>
    <x v="9"/>
    <x v="11"/>
    <x v="3"/>
    <n v="45"/>
    <n v="1750"/>
    <x v="123"/>
    <x v="511"/>
    <x v="5"/>
    <x v="1"/>
  </r>
  <r>
    <x v="0"/>
    <n v="1185732"/>
    <x v="159"/>
    <x v="3"/>
    <x v="9"/>
    <x v="11"/>
    <x v="4"/>
    <n v="54.999999999999993"/>
    <n v="1750"/>
    <x v="122"/>
    <x v="512"/>
    <x v="1"/>
    <x v="1"/>
  </r>
  <r>
    <x v="0"/>
    <n v="1185732"/>
    <x v="160"/>
    <x v="3"/>
    <x v="9"/>
    <x v="11"/>
    <x v="5"/>
    <n v="59.999999999999986"/>
    <n v="2750"/>
    <x v="212"/>
    <x v="354"/>
    <x v="4"/>
    <x v="1"/>
  </r>
  <r>
    <x v="4"/>
    <n v="1189833"/>
    <x v="161"/>
    <x v="3"/>
    <x v="9"/>
    <x v="11"/>
    <x v="0"/>
    <n v="35"/>
    <n v="4750"/>
    <x v="158"/>
    <x v="513"/>
    <x v="4"/>
    <x v="1"/>
  </r>
  <r>
    <x v="4"/>
    <n v="1189833"/>
    <x v="162"/>
    <x v="3"/>
    <x v="9"/>
    <x v="11"/>
    <x v="1"/>
    <n v="45"/>
    <n v="4750"/>
    <x v="118"/>
    <x v="514"/>
    <x v="1"/>
    <x v="1"/>
  </r>
  <r>
    <x v="4"/>
    <n v="1189833"/>
    <x v="163"/>
    <x v="3"/>
    <x v="9"/>
    <x v="11"/>
    <x v="2"/>
    <n v="45"/>
    <n v="4750"/>
    <x v="118"/>
    <x v="515"/>
    <x v="4"/>
    <x v="1"/>
  </r>
  <r>
    <x v="4"/>
    <n v="1189833"/>
    <x v="164"/>
    <x v="3"/>
    <x v="9"/>
    <x v="11"/>
    <x v="3"/>
    <n v="45"/>
    <n v="3250"/>
    <x v="326"/>
    <x v="516"/>
    <x v="15"/>
    <x v="1"/>
  </r>
  <r>
    <x v="4"/>
    <n v="1189833"/>
    <x v="165"/>
    <x v="3"/>
    <x v="10"/>
    <x v="12"/>
    <x v="4"/>
    <n v="50"/>
    <n v="2750"/>
    <x v="199"/>
    <x v="517"/>
    <x v="16"/>
    <x v="1"/>
  </r>
  <r>
    <x v="4"/>
    <n v="1189833"/>
    <x v="166"/>
    <x v="3"/>
    <x v="10"/>
    <x v="12"/>
    <x v="5"/>
    <n v="45"/>
    <n v="4750"/>
    <x v="118"/>
    <x v="518"/>
    <x v="3"/>
    <x v="1"/>
  </r>
  <r>
    <x v="4"/>
    <n v="1189833"/>
    <x v="167"/>
    <x v="3"/>
    <x v="10"/>
    <x v="12"/>
    <x v="0"/>
    <n v="35"/>
    <n v="5250"/>
    <x v="155"/>
    <x v="47"/>
    <x v="4"/>
    <x v="1"/>
  </r>
  <r>
    <x v="4"/>
    <n v="1189833"/>
    <x v="168"/>
    <x v="3"/>
    <x v="10"/>
    <x v="12"/>
    <x v="1"/>
    <n v="45"/>
    <n v="4250"/>
    <x v="174"/>
    <x v="519"/>
    <x v="1"/>
    <x v="1"/>
  </r>
  <r>
    <x v="4"/>
    <n v="1189833"/>
    <x v="169"/>
    <x v="3"/>
    <x v="10"/>
    <x v="12"/>
    <x v="2"/>
    <n v="45"/>
    <n v="4500"/>
    <x v="161"/>
    <x v="520"/>
    <x v="4"/>
    <x v="1"/>
  </r>
  <r>
    <x v="4"/>
    <n v="1189833"/>
    <x v="170"/>
    <x v="3"/>
    <x v="10"/>
    <x v="12"/>
    <x v="3"/>
    <n v="45"/>
    <n v="3000"/>
    <x v="200"/>
    <x v="521"/>
    <x v="15"/>
    <x v="1"/>
  </r>
  <r>
    <x v="4"/>
    <n v="1189833"/>
    <x v="171"/>
    <x v="3"/>
    <x v="10"/>
    <x v="12"/>
    <x v="4"/>
    <n v="50"/>
    <n v="2250"/>
    <x v="129"/>
    <x v="522"/>
    <x v="16"/>
    <x v="1"/>
  </r>
  <r>
    <x v="4"/>
    <n v="1189833"/>
    <x v="172"/>
    <x v="3"/>
    <x v="10"/>
    <x v="12"/>
    <x v="5"/>
    <n v="45"/>
    <n v="4250"/>
    <x v="174"/>
    <x v="297"/>
    <x v="3"/>
    <x v="1"/>
  </r>
  <r>
    <x v="4"/>
    <n v="1189833"/>
    <x v="173"/>
    <x v="3"/>
    <x v="10"/>
    <x v="12"/>
    <x v="0"/>
    <n v="35"/>
    <n v="5750"/>
    <x v="327"/>
    <x v="523"/>
    <x v="4"/>
    <x v="1"/>
  </r>
  <r>
    <x v="4"/>
    <n v="1189833"/>
    <x v="174"/>
    <x v="3"/>
    <x v="10"/>
    <x v="12"/>
    <x v="1"/>
    <n v="45"/>
    <n v="4250"/>
    <x v="174"/>
    <x v="519"/>
    <x v="1"/>
    <x v="1"/>
  </r>
  <r>
    <x v="4"/>
    <n v="1189833"/>
    <x v="175"/>
    <x v="3"/>
    <x v="10"/>
    <x v="12"/>
    <x v="2"/>
    <n v="45"/>
    <n v="4250"/>
    <x v="174"/>
    <x v="524"/>
    <x v="4"/>
    <x v="1"/>
  </r>
  <r>
    <x v="4"/>
    <n v="1189833"/>
    <x v="176"/>
    <x v="3"/>
    <x v="10"/>
    <x v="12"/>
    <x v="3"/>
    <n v="45"/>
    <n v="3250"/>
    <x v="326"/>
    <x v="516"/>
    <x v="15"/>
    <x v="1"/>
  </r>
  <r>
    <x v="4"/>
    <n v="1189833"/>
    <x v="177"/>
    <x v="3"/>
    <x v="10"/>
    <x v="12"/>
    <x v="4"/>
    <n v="50"/>
    <n v="2000"/>
    <x v="125"/>
    <x v="525"/>
    <x v="16"/>
    <x v="1"/>
  </r>
  <r>
    <x v="4"/>
    <n v="1189833"/>
    <x v="178"/>
    <x v="3"/>
    <x v="10"/>
    <x v="12"/>
    <x v="5"/>
    <n v="45"/>
    <n v="4000"/>
    <x v="210"/>
    <x v="343"/>
    <x v="3"/>
    <x v="1"/>
  </r>
  <r>
    <x v="4"/>
    <n v="1189833"/>
    <x v="179"/>
    <x v="3"/>
    <x v="10"/>
    <x v="12"/>
    <x v="0"/>
    <n v="45"/>
    <n v="5750"/>
    <x v="70"/>
    <x v="526"/>
    <x v="4"/>
    <x v="1"/>
  </r>
  <r>
    <x v="4"/>
    <n v="1189833"/>
    <x v="180"/>
    <x v="3"/>
    <x v="10"/>
    <x v="12"/>
    <x v="1"/>
    <n v="45"/>
    <n v="3750"/>
    <x v="156"/>
    <x v="223"/>
    <x v="1"/>
    <x v="1"/>
  </r>
  <r>
    <x v="4"/>
    <n v="1189833"/>
    <x v="181"/>
    <x v="3"/>
    <x v="10"/>
    <x v="12"/>
    <x v="2"/>
    <n v="45"/>
    <n v="4000"/>
    <x v="210"/>
    <x v="64"/>
    <x v="4"/>
    <x v="1"/>
  </r>
  <r>
    <x v="4"/>
    <n v="1189833"/>
    <x v="182"/>
    <x v="3"/>
    <x v="10"/>
    <x v="12"/>
    <x v="3"/>
    <n v="40"/>
    <n v="3000"/>
    <x v="150"/>
    <x v="527"/>
    <x v="15"/>
    <x v="1"/>
  </r>
  <r>
    <x v="4"/>
    <n v="1189833"/>
    <x v="183"/>
    <x v="3"/>
    <x v="10"/>
    <x v="12"/>
    <x v="4"/>
    <n v="45"/>
    <n v="2000"/>
    <x v="126"/>
    <x v="293"/>
    <x v="16"/>
    <x v="1"/>
  </r>
  <r>
    <x v="4"/>
    <n v="1189833"/>
    <x v="184"/>
    <x v="3"/>
    <x v="10"/>
    <x v="12"/>
    <x v="5"/>
    <n v="60"/>
    <n v="3750"/>
    <x v="39"/>
    <x v="154"/>
    <x v="3"/>
    <x v="1"/>
  </r>
  <r>
    <x v="4"/>
    <n v="1189833"/>
    <x v="185"/>
    <x v="3"/>
    <x v="10"/>
    <x v="12"/>
    <x v="0"/>
    <n v="40"/>
    <n v="5750"/>
    <x v="328"/>
    <x v="528"/>
    <x v="4"/>
    <x v="1"/>
  </r>
  <r>
    <x v="4"/>
    <n v="1189833"/>
    <x v="186"/>
    <x v="3"/>
    <x v="10"/>
    <x v="12"/>
    <x v="1"/>
    <n v="45"/>
    <n v="4250"/>
    <x v="174"/>
    <x v="519"/>
    <x v="1"/>
    <x v="1"/>
  </r>
  <r>
    <x v="4"/>
    <n v="1189833"/>
    <x v="187"/>
    <x v="3"/>
    <x v="10"/>
    <x v="12"/>
    <x v="2"/>
    <n v="45"/>
    <n v="4250"/>
    <x v="174"/>
    <x v="524"/>
    <x v="4"/>
    <x v="1"/>
  </r>
  <r>
    <x v="4"/>
    <n v="1189833"/>
    <x v="188"/>
    <x v="3"/>
    <x v="10"/>
    <x v="12"/>
    <x v="3"/>
    <n v="40"/>
    <n v="3250"/>
    <x v="197"/>
    <x v="529"/>
    <x v="15"/>
    <x v="1"/>
  </r>
  <r>
    <x v="4"/>
    <n v="1189833"/>
    <x v="189"/>
    <x v="3"/>
    <x v="10"/>
    <x v="12"/>
    <x v="4"/>
    <n v="45"/>
    <n v="2250"/>
    <x v="179"/>
    <x v="530"/>
    <x v="16"/>
    <x v="1"/>
  </r>
  <r>
    <x v="4"/>
    <n v="1189833"/>
    <x v="190"/>
    <x v="3"/>
    <x v="10"/>
    <x v="12"/>
    <x v="5"/>
    <n v="60"/>
    <n v="4000"/>
    <x v="50"/>
    <x v="49"/>
    <x v="3"/>
    <x v="1"/>
  </r>
  <r>
    <x v="4"/>
    <n v="1189833"/>
    <x v="191"/>
    <x v="3"/>
    <x v="10"/>
    <x v="12"/>
    <x v="0"/>
    <n v="40"/>
    <n v="6750"/>
    <x v="52"/>
    <x v="150"/>
    <x v="4"/>
    <x v="1"/>
  </r>
  <r>
    <x v="4"/>
    <n v="1189833"/>
    <x v="192"/>
    <x v="3"/>
    <x v="10"/>
    <x v="12"/>
    <x v="1"/>
    <n v="45"/>
    <n v="5250"/>
    <x v="45"/>
    <x v="58"/>
    <x v="1"/>
    <x v="1"/>
  </r>
  <r>
    <x v="4"/>
    <n v="1189833"/>
    <x v="193"/>
    <x v="3"/>
    <x v="10"/>
    <x v="12"/>
    <x v="2"/>
    <n v="45"/>
    <n v="5500"/>
    <x v="113"/>
    <x v="531"/>
    <x v="4"/>
    <x v="1"/>
  </r>
  <r>
    <x v="4"/>
    <n v="1189833"/>
    <x v="194"/>
    <x v="3"/>
    <x v="10"/>
    <x v="12"/>
    <x v="3"/>
    <n v="40"/>
    <n v="4250"/>
    <x v="235"/>
    <x v="532"/>
    <x v="15"/>
    <x v="1"/>
  </r>
  <r>
    <x v="4"/>
    <n v="1189833"/>
    <x v="195"/>
    <x v="3"/>
    <x v="10"/>
    <x v="12"/>
    <x v="4"/>
    <n v="45"/>
    <n v="3000"/>
    <x v="200"/>
    <x v="533"/>
    <x v="16"/>
    <x v="1"/>
  </r>
  <r>
    <x v="4"/>
    <n v="1189833"/>
    <x v="196"/>
    <x v="3"/>
    <x v="10"/>
    <x v="12"/>
    <x v="5"/>
    <n v="60"/>
    <n v="6000"/>
    <x v="11"/>
    <x v="191"/>
    <x v="3"/>
    <x v="1"/>
  </r>
  <r>
    <x v="4"/>
    <n v="1189833"/>
    <x v="197"/>
    <x v="3"/>
    <x v="10"/>
    <x v="12"/>
    <x v="0"/>
    <n v="40"/>
    <n v="7500"/>
    <x v="61"/>
    <x v="7"/>
    <x v="4"/>
    <x v="1"/>
  </r>
  <r>
    <x v="4"/>
    <n v="1189833"/>
    <x v="198"/>
    <x v="3"/>
    <x v="10"/>
    <x v="12"/>
    <x v="1"/>
    <n v="45"/>
    <n v="6000"/>
    <x v="52"/>
    <x v="64"/>
    <x v="1"/>
    <x v="1"/>
  </r>
  <r>
    <x v="4"/>
    <n v="1189833"/>
    <x v="199"/>
    <x v="3"/>
    <x v="10"/>
    <x v="12"/>
    <x v="2"/>
    <n v="45"/>
    <n v="5500"/>
    <x v="113"/>
    <x v="531"/>
    <x v="4"/>
    <x v="1"/>
  </r>
  <r>
    <x v="4"/>
    <n v="1189833"/>
    <x v="200"/>
    <x v="3"/>
    <x v="10"/>
    <x v="12"/>
    <x v="3"/>
    <n v="40"/>
    <n v="4500"/>
    <x v="210"/>
    <x v="307"/>
    <x v="15"/>
    <x v="1"/>
  </r>
  <r>
    <x v="4"/>
    <n v="1189833"/>
    <x v="201"/>
    <x v="3"/>
    <x v="10"/>
    <x v="12"/>
    <x v="4"/>
    <n v="45"/>
    <n v="4750"/>
    <x v="118"/>
    <x v="534"/>
    <x v="16"/>
    <x v="1"/>
  </r>
  <r>
    <x v="4"/>
    <n v="1189833"/>
    <x v="202"/>
    <x v="3"/>
    <x v="10"/>
    <x v="12"/>
    <x v="5"/>
    <n v="60"/>
    <n v="4750"/>
    <x v="177"/>
    <x v="535"/>
    <x v="3"/>
    <x v="1"/>
  </r>
  <r>
    <x v="4"/>
    <n v="1189833"/>
    <x v="203"/>
    <x v="3"/>
    <x v="10"/>
    <x v="12"/>
    <x v="0"/>
    <n v="45"/>
    <n v="6750"/>
    <x v="114"/>
    <x v="536"/>
    <x v="4"/>
    <x v="1"/>
  </r>
  <r>
    <x v="4"/>
    <n v="1189833"/>
    <x v="204"/>
    <x v="3"/>
    <x v="10"/>
    <x v="12"/>
    <x v="1"/>
    <n v="55.000000000000007"/>
    <n v="6250"/>
    <x v="329"/>
    <x v="204"/>
    <x v="1"/>
    <x v="1"/>
  </r>
  <r>
    <x v="4"/>
    <n v="1189833"/>
    <x v="205"/>
    <x v="3"/>
    <x v="10"/>
    <x v="12"/>
    <x v="2"/>
    <n v="50"/>
    <n v="5000"/>
    <x v="54"/>
    <x v="57"/>
    <x v="4"/>
    <x v="1"/>
  </r>
  <r>
    <x v="4"/>
    <n v="1189833"/>
    <x v="206"/>
    <x v="3"/>
    <x v="10"/>
    <x v="12"/>
    <x v="3"/>
    <n v="45"/>
    <n v="4250"/>
    <x v="174"/>
    <x v="298"/>
    <x v="15"/>
    <x v="1"/>
  </r>
  <r>
    <x v="4"/>
    <n v="1189833"/>
    <x v="207"/>
    <x v="3"/>
    <x v="10"/>
    <x v="12"/>
    <x v="4"/>
    <n v="54.999999999999993"/>
    <n v="4250"/>
    <x v="330"/>
    <x v="537"/>
    <x v="16"/>
    <x v="1"/>
  </r>
  <r>
    <x v="4"/>
    <n v="1189833"/>
    <x v="208"/>
    <x v="3"/>
    <x v="10"/>
    <x v="12"/>
    <x v="5"/>
    <n v="60"/>
    <n v="4000"/>
    <x v="50"/>
    <x v="49"/>
    <x v="3"/>
    <x v="1"/>
  </r>
  <r>
    <x v="4"/>
    <n v="1189833"/>
    <x v="209"/>
    <x v="3"/>
    <x v="10"/>
    <x v="12"/>
    <x v="0"/>
    <n v="45"/>
    <n v="6000"/>
    <x v="52"/>
    <x v="150"/>
    <x v="4"/>
    <x v="1"/>
  </r>
  <r>
    <x v="4"/>
    <n v="1189833"/>
    <x v="210"/>
    <x v="3"/>
    <x v="10"/>
    <x v="12"/>
    <x v="1"/>
    <n v="50"/>
    <n v="6000"/>
    <x v="61"/>
    <x v="191"/>
    <x v="1"/>
    <x v="1"/>
  </r>
  <r>
    <x v="4"/>
    <n v="1189833"/>
    <x v="211"/>
    <x v="3"/>
    <x v="10"/>
    <x v="12"/>
    <x v="2"/>
    <n v="45"/>
    <n v="4500"/>
    <x v="161"/>
    <x v="520"/>
    <x v="4"/>
    <x v="1"/>
  </r>
  <r>
    <x v="4"/>
    <n v="1189833"/>
    <x v="212"/>
    <x v="3"/>
    <x v="10"/>
    <x v="12"/>
    <x v="3"/>
    <n v="45"/>
    <n v="4000"/>
    <x v="210"/>
    <x v="307"/>
    <x v="15"/>
    <x v="1"/>
  </r>
  <r>
    <x v="4"/>
    <n v="1189833"/>
    <x v="213"/>
    <x v="3"/>
    <x v="10"/>
    <x v="12"/>
    <x v="4"/>
    <n v="54.999999999999993"/>
    <n v="4000"/>
    <x v="211"/>
    <x v="303"/>
    <x v="16"/>
    <x v="1"/>
  </r>
  <r>
    <x v="4"/>
    <n v="1189833"/>
    <x v="693"/>
    <x v="3"/>
    <x v="10"/>
    <x v="12"/>
    <x v="5"/>
    <n v="60"/>
    <n v="4500"/>
    <x v="52"/>
    <x v="53"/>
    <x v="3"/>
    <x v="1"/>
  </r>
  <r>
    <x v="4"/>
    <n v="1189833"/>
    <x v="694"/>
    <x v="3"/>
    <x v="10"/>
    <x v="12"/>
    <x v="0"/>
    <n v="45"/>
    <n v="5500"/>
    <x v="113"/>
    <x v="531"/>
    <x v="4"/>
    <x v="1"/>
  </r>
  <r>
    <x v="4"/>
    <n v="1189833"/>
    <x v="695"/>
    <x v="3"/>
    <x v="10"/>
    <x v="12"/>
    <x v="1"/>
    <n v="50"/>
    <n v="5500"/>
    <x v="140"/>
    <x v="538"/>
    <x v="1"/>
    <x v="1"/>
  </r>
  <r>
    <x v="4"/>
    <n v="1189833"/>
    <x v="696"/>
    <x v="3"/>
    <x v="10"/>
    <x v="12"/>
    <x v="2"/>
    <n v="45"/>
    <n v="4000"/>
    <x v="210"/>
    <x v="64"/>
    <x v="4"/>
    <x v="1"/>
  </r>
  <r>
    <x v="4"/>
    <n v="1189833"/>
    <x v="697"/>
    <x v="3"/>
    <x v="10"/>
    <x v="12"/>
    <x v="3"/>
    <n v="45"/>
    <n v="3750"/>
    <x v="156"/>
    <x v="53"/>
    <x v="15"/>
    <x v="1"/>
  </r>
  <r>
    <x v="4"/>
    <n v="1189833"/>
    <x v="698"/>
    <x v="3"/>
    <x v="10"/>
    <x v="12"/>
    <x v="4"/>
    <n v="54.999999999999993"/>
    <n v="3500"/>
    <x v="239"/>
    <x v="396"/>
    <x v="16"/>
    <x v="1"/>
  </r>
  <r>
    <x v="4"/>
    <n v="1189833"/>
    <x v="699"/>
    <x v="3"/>
    <x v="10"/>
    <x v="12"/>
    <x v="5"/>
    <n v="60"/>
    <n v="4000"/>
    <x v="50"/>
    <x v="49"/>
    <x v="3"/>
    <x v="1"/>
  </r>
  <r>
    <x v="4"/>
    <n v="1189833"/>
    <x v="700"/>
    <x v="3"/>
    <x v="10"/>
    <x v="12"/>
    <x v="0"/>
    <n v="40"/>
    <n v="5750"/>
    <x v="328"/>
    <x v="528"/>
    <x v="4"/>
    <x v="1"/>
  </r>
  <r>
    <x v="4"/>
    <n v="1189833"/>
    <x v="701"/>
    <x v="3"/>
    <x v="10"/>
    <x v="12"/>
    <x v="1"/>
    <n v="45.000000000000007"/>
    <n v="5750"/>
    <x v="331"/>
    <x v="79"/>
    <x v="1"/>
    <x v="1"/>
  </r>
  <r>
    <x v="4"/>
    <n v="1189833"/>
    <x v="702"/>
    <x v="3"/>
    <x v="10"/>
    <x v="12"/>
    <x v="2"/>
    <n v="40"/>
    <n v="4250"/>
    <x v="235"/>
    <x v="298"/>
    <x v="4"/>
    <x v="1"/>
  </r>
  <r>
    <x v="4"/>
    <n v="1189833"/>
    <x v="703"/>
    <x v="3"/>
    <x v="10"/>
    <x v="12"/>
    <x v="3"/>
    <n v="40"/>
    <n v="4250"/>
    <x v="235"/>
    <x v="532"/>
    <x v="15"/>
    <x v="1"/>
  </r>
  <r>
    <x v="4"/>
    <n v="1189833"/>
    <x v="704"/>
    <x v="3"/>
    <x v="10"/>
    <x v="12"/>
    <x v="4"/>
    <n v="54.999999999999993"/>
    <n v="3750"/>
    <x v="213"/>
    <x v="539"/>
    <x v="16"/>
    <x v="1"/>
  </r>
  <r>
    <x v="4"/>
    <n v="1189833"/>
    <x v="705"/>
    <x v="3"/>
    <x v="10"/>
    <x v="12"/>
    <x v="5"/>
    <n v="60"/>
    <n v="4750"/>
    <x v="177"/>
    <x v="535"/>
    <x v="3"/>
    <x v="1"/>
  </r>
  <r>
    <x v="4"/>
    <n v="1189833"/>
    <x v="706"/>
    <x v="3"/>
    <x v="10"/>
    <x v="12"/>
    <x v="0"/>
    <n v="45"/>
    <n v="6750"/>
    <x v="114"/>
    <x v="536"/>
    <x v="4"/>
    <x v="1"/>
  </r>
  <r>
    <x v="4"/>
    <n v="1189833"/>
    <x v="707"/>
    <x v="3"/>
    <x v="10"/>
    <x v="12"/>
    <x v="1"/>
    <n v="50"/>
    <n v="6750"/>
    <x v="74"/>
    <x v="540"/>
    <x v="1"/>
    <x v="1"/>
  </r>
  <r>
    <x v="4"/>
    <n v="1189833"/>
    <x v="708"/>
    <x v="3"/>
    <x v="10"/>
    <x v="12"/>
    <x v="2"/>
    <n v="45"/>
    <n v="4750"/>
    <x v="118"/>
    <x v="515"/>
    <x v="4"/>
    <x v="1"/>
  </r>
  <r>
    <x v="4"/>
    <n v="1189833"/>
    <x v="709"/>
    <x v="3"/>
    <x v="10"/>
    <x v="12"/>
    <x v="3"/>
    <n v="45"/>
    <n v="4750"/>
    <x v="118"/>
    <x v="178"/>
    <x v="15"/>
    <x v="1"/>
  </r>
  <r>
    <x v="4"/>
    <n v="1189833"/>
    <x v="710"/>
    <x v="3"/>
    <x v="10"/>
    <x v="12"/>
    <x v="4"/>
    <n v="54.999999999999993"/>
    <n v="4000"/>
    <x v="211"/>
    <x v="303"/>
    <x v="16"/>
    <x v="1"/>
  </r>
  <r>
    <x v="4"/>
    <n v="1189833"/>
    <x v="214"/>
    <x v="3"/>
    <x v="10"/>
    <x v="12"/>
    <x v="5"/>
    <n v="60"/>
    <n v="5000"/>
    <x v="61"/>
    <x v="156"/>
    <x v="3"/>
    <x v="1"/>
  </r>
  <r>
    <x v="2"/>
    <n v="1197831"/>
    <x v="215"/>
    <x v="3"/>
    <x v="10"/>
    <x v="12"/>
    <x v="0"/>
    <n v="20"/>
    <n v="7000"/>
    <x v="162"/>
    <x v="136"/>
    <x v="2"/>
    <x v="1"/>
  </r>
  <r>
    <x v="2"/>
    <n v="1197831"/>
    <x v="216"/>
    <x v="3"/>
    <x v="10"/>
    <x v="12"/>
    <x v="1"/>
    <n v="30"/>
    <n v="7000"/>
    <x v="195"/>
    <x v="221"/>
    <x v="2"/>
    <x v="1"/>
  </r>
  <r>
    <x v="2"/>
    <n v="1197831"/>
    <x v="217"/>
    <x v="3"/>
    <x v="10"/>
    <x v="12"/>
    <x v="2"/>
    <n v="30"/>
    <n v="5000"/>
    <x v="149"/>
    <x v="214"/>
    <x v="2"/>
    <x v="1"/>
  </r>
  <r>
    <x v="2"/>
    <n v="1197831"/>
    <x v="218"/>
    <x v="3"/>
    <x v="10"/>
    <x v="12"/>
    <x v="3"/>
    <n v="35"/>
    <n v="5000"/>
    <x v="160"/>
    <x v="40"/>
    <x v="4"/>
    <x v="1"/>
  </r>
  <r>
    <x v="2"/>
    <n v="1197831"/>
    <x v="219"/>
    <x v="1"/>
    <x v="11"/>
    <x v="13"/>
    <x v="4"/>
    <n v="40"/>
    <n v="3500"/>
    <x v="162"/>
    <x v="216"/>
    <x v="1"/>
    <x v="1"/>
  </r>
  <r>
    <x v="2"/>
    <n v="1197831"/>
    <x v="220"/>
    <x v="1"/>
    <x v="11"/>
    <x v="13"/>
    <x v="5"/>
    <n v="35"/>
    <n v="5000"/>
    <x v="160"/>
    <x v="541"/>
    <x v="0"/>
    <x v="1"/>
  </r>
  <r>
    <x v="2"/>
    <n v="1197831"/>
    <x v="221"/>
    <x v="1"/>
    <x v="11"/>
    <x v="13"/>
    <x v="0"/>
    <n v="25"/>
    <n v="6500"/>
    <x v="133"/>
    <x v="304"/>
    <x v="2"/>
    <x v="1"/>
  </r>
  <r>
    <x v="2"/>
    <n v="1197831"/>
    <x v="222"/>
    <x v="1"/>
    <x v="11"/>
    <x v="13"/>
    <x v="1"/>
    <n v="35"/>
    <n v="6250"/>
    <x v="46"/>
    <x v="542"/>
    <x v="2"/>
    <x v="1"/>
  </r>
  <r>
    <x v="2"/>
    <n v="1197831"/>
    <x v="223"/>
    <x v="1"/>
    <x v="11"/>
    <x v="13"/>
    <x v="2"/>
    <n v="35"/>
    <n v="4500"/>
    <x v="154"/>
    <x v="543"/>
    <x v="2"/>
    <x v="1"/>
  </r>
  <r>
    <x v="2"/>
    <n v="1197831"/>
    <x v="224"/>
    <x v="1"/>
    <x v="11"/>
    <x v="13"/>
    <x v="3"/>
    <n v="35"/>
    <n v="4000"/>
    <x v="162"/>
    <x v="147"/>
    <x v="4"/>
    <x v="1"/>
  </r>
  <r>
    <x v="2"/>
    <n v="1197831"/>
    <x v="225"/>
    <x v="1"/>
    <x v="11"/>
    <x v="13"/>
    <x v="4"/>
    <n v="40"/>
    <n v="2750"/>
    <x v="236"/>
    <x v="277"/>
    <x v="1"/>
    <x v="1"/>
  </r>
  <r>
    <x v="2"/>
    <n v="1197831"/>
    <x v="226"/>
    <x v="1"/>
    <x v="11"/>
    <x v="13"/>
    <x v="5"/>
    <n v="35"/>
    <n v="4750"/>
    <x v="158"/>
    <x v="544"/>
    <x v="0"/>
    <x v="1"/>
  </r>
  <r>
    <x v="2"/>
    <n v="1197831"/>
    <x v="227"/>
    <x v="1"/>
    <x v="11"/>
    <x v="13"/>
    <x v="0"/>
    <n v="30"/>
    <n v="6500"/>
    <x v="214"/>
    <x v="157"/>
    <x v="15"/>
    <x v="1"/>
  </r>
  <r>
    <x v="2"/>
    <n v="1197831"/>
    <x v="228"/>
    <x v="1"/>
    <x v="11"/>
    <x v="13"/>
    <x v="1"/>
    <n v="40"/>
    <n v="6500"/>
    <x v="51"/>
    <x v="545"/>
    <x v="15"/>
    <x v="1"/>
  </r>
  <r>
    <x v="2"/>
    <n v="1197831"/>
    <x v="711"/>
    <x v="1"/>
    <x v="11"/>
    <x v="13"/>
    <x v="2"/>
    <n v="30"/>
    <n v="4750"/>
    <x v="332"/>
    <x v="546"/>
    <x v="15"/>
    <x v="1"/>
  </r>
  <r>
    <x v="2"/>
    <n v="1197831"/>
    <x v="712"/>
    <x v="1"/>
    <x v="11"/>
    <x v="13"/>
    <x v="3"/>
    <n v="35"/>
    <n v="3750"/>
    <x v="333"/>
    <x v="397"/>
    <x v="0"/>
    <x v="1"/>
  </r>
  <r>
    <x v="2"/>
    <n v="1197831"/>
    <x v="713"/>
    <x v="1"/>
    <x v="11"/>
    <x v="13"/>
    <x v="4"/>
    <n v="40"/>
    <n v="2750"/>
    <x v="236"/>
    <x v="194"/>
    <x v="2"/>
    <x v="1"/>
  </r>
  <r>
    <x v="2"/>
    <n v="1197831"/>
    <x v="714"/>
    <x v="1"/>
    <x v="11"/>
    <x v="13"/>
    <x v="5"/>
    <n v="35"/>
    <n v="4250"/>
    <x v="159"/>
    <x v="547"/>
    <x v="9"/>
    <x v="1"/>
  </r>
  <r>
    <x v="2"/>
    <n v="1197831"/>
    <x v="715"/>
    <x v="1"/>
    <x v="11"/>
    <x v="13"/>
    <x v="0"/>
    <n v="20"/>
    <n v="6750"/>
    <x v="200"/>
    <x v="521"/>
    <x v="15"/>
    <x v="1"/>
  </r>
  <r>
    <x v="2"/>
    <n v="1197831"/>
    <x v="716"/>
    <x v="1"/>
    <x v="11"/>
    <x v="13"/>
    <x v="1"/>
    <n v="25.000000000000007"/>
    <n v="6750"/>
    <x v="334"/>
    <x v="522"/>
    <x v="15"/>
    <x v="1"/>
  </r>
  <r>
    <x v="2"/>
    <n v="1197831"/>
    <x v="717"/>
    <x v="1"/>
    <x v="11"/>
    <x v="13"/>
    <x v="2"/>
    <n v="19.999999999999996"/>
    <n v="5000"/>
    <x v="335"/>
    <x v="548"/>
    <x v="15"/>
    <x v="1"/>
  </r>
  <r>
    <x v="2"/>
    <n v="1197831"/>
    <x v="718"/>
    <x v="1"/>
    <x v="11"/>
    <x v="13"/>
    <x v="3"/>
    <n v="25.000000000000007"/>
    <n v="4000"/>
    <x v="336"/>
    <x v="549"/>
    <x v="0"/>
    <x v="1"/>
  </r>
  <r>
    <x v="2"/>
    <n v="1197831"/>
    <x v="719"/>
    <x v="1"/>
    <x v="11"/>
    <x v="13"/>
    <x v="4"/>
    <n v="30"/>
    <n v="3000"/>
    <x v="126"/>
    <x v="188"/>
    <x v="2"/>
    <x v="1"/>
  </r>
  <r>
    <x v="2"/>
    <n v="1197831"/>
    <x v="720"/>
    <x v="1"/>
    <x v="11"/>
    <x v="13"/>
    <x v="5"/>
    <n v="25.000000000000007"/>
    <n v="5750"/>
    <x v="337"/>
    <x v="550"/>
    <x v="9"/>
    <x v="1"/>
  </r>
  <r>
    <x v="2"/>
    <n v="1197831"/>
    <x v="721"/>
    <x v="1"/>
    <x v="11"/>
    <x v="13"/>
    <x v="0"/>
    <n v="14.999999999999996"/>
    <n v="7250"/>
    <x v="338"/>
    <x v="551"/>
    <x v="15"/>
    <x v="1"/>
  </r>
  <r>
    <x v="2"/>
    <n v="1197831"/>
    <x v="722"/>
    <x v="1"/>
    <x v="11"/>
    <x v="13"/>
    <x v="1"/>
    <n v="25.000000000000007"/>
    <n v="7500"/>
    <x v="339"/>
    <x v="552"/>
    <x v="15"/>
    <x v="1"/>
  </r>
  <r>
    <x v="2"/>
    <n v="1197831"/>
    <x v="723"/>
    <x v="1"/>
    <x v="11"/>
    <x v="13"/>
    <x v="2"/>
    <n v="19.999999999999996"/>
    <n v="6000"/>
    <x v="340"/>
    <x v="527"/>
    <x v="15"/>
    <x v="1"/>
  </r>
  <r>
    <x v="2"/>
    <n v="1197831"/>
    <x v="229"/>
    <x v="1"/>
    <x v="11"/>
    <x v="13"/>
    <x v="3"/>
    <n v="30.000000000000004"/>
    <n v="5250"/>
    <x v="341"/>
    <x v="132"/>
    <x v="0"/>
    <x v="1"/>
  </r>
  <r>
    <x v="2"/>
    <n v="1197831"/>
    <x v="230"/>
    <x v="1"/>
    <x v="11"/>
    <x v="13"/>
    <x v="4"/>
    <n v="45"/>
    <n v="4250"/>
    <x v="174"/>
    <x v="487"/>
    <x v="2"/>
    <x v="1"/>
  </r>
  <r>
    <x v="2"/>
    <n v="1197831"/>
    <x v="231"/>
    <x v="1"/>
    <x v="11"/>
    <x v="13"/>
    <x v="5"/>
    <n v="40"/>
    <n v="7750"/>
    <x v="75"/>
    <x v="553"/>
    <x v="9"/>
    <x v="1"/>
  </r>
  <r>
    <x v="2"/>
    <n v="1197831"/>
    <x v="232"/>
    <x v="1"/>
    <x v="11"/>
    <x v="13"/>
    <x v="0"/>
    <n v="40"/>
    <n v="7750"/>
    <x v="75"/>
    <x v="554"/>
    <x v="15"/>
    <x v="1"/>
  </r>
  <r>
    <x v="2"/>
    <n v="1197831"/>
    <x v="233"/>
    <x v="1"/>
    <x v="11"/>
    <x v="13"/>
    <x v="1"/>
    <n v="45"/>
    <n v="7750"/>
    <x v="285"/>
    <x v="555"/>
    <x v="15"/>
    <x v="1"/>
  </r>
  <r>
    <x v="2"/>
    <n v="1197831"/>
    <x v="234"/>
    <x v="1"/>
    <x v="11"/>
    <x v="13"/>
    <x v="2"/>
    <n v="40"/>
    <n v="6500"/>
    <x v="51"/>
    <x v="545"/>
    <x v="15"/>
    <x v="1"/>
  </r>
  <r>
    <x v="2"/>
    <n v="1197831"/>
    <x v="235"/>
    <x v="1"/>
    <x v="11"/>
    <x v="13"/>
    <x v="3"/>
    <n v="40"/>
    <n v="6000"/>
    <x v="50"/>
    <x v="213"/>
    <x v="0"/>
    <x v="1"/>
  </r>
  <r>
    <x v="2"/>
    <n v="1197831"/>
    <x v="236"/>
    <x v="1"/>
    <x v="11"/>
    <x v="13"/>
    <x v="4"/>
    <n v="45"/>
    <n v="5000"/>
    <x v="39"/>
    <x v="40"/>
    <x v="2"/>
    <x v="1"/>
  </r>
  <r>
    <x v="2"/>
    <n v="1197831"/>
    <x v="237"/>
    <x v="1"/>
    <x v="11"/>
    <x v="13"/>
    <x v="5"/>
    <n v="50"/>
    <n v="8750"/>
    <x v="244"/>
    <x v="233"/>
    <x v="9"/>
    <x v="1"/>
  </r>
  <r>
    <x v="2"/>
    <n v="1197831"/>
    <x v="238"/>
    <x v="1"/>
    <x v="11"/>
    <x v="13"/>
    <x v="0"/>
    <n v="40"/>
    <n v="8250"/>
    <x v="78"/>
    <x v="556"/>
    <x v="18"/>
    <x v="1"/>
  </r>
  <r>
    <x v="2"/>
    <n v="1197831"/>
    <x v="239"/>
    <x v="1"/>
    <x v="11"/>
    <x v="13"/>
    <x v="1"/>
    <n v="45"/>
    <n v="8250"/>
    <x v="8"/>
    <x v="557"/>
    <x v="18"/>
    <x v="1"/>
  </r>
  <r>
    <x v="2"/>
    <n v="1197831"/>
    <x v="240"/>
    <x v="1"/>
    <x v="11"/>
    <x v="13"/>
    <x v="2"/>
    <n v="40"/>
    <n v="9750"/>
    <x v="88"/>
    <x v="234"/>
    <x v="18"/>
    <x v="1"/>
  </r>
  <r>
    <x v="2"/>
    <n v="1197831"/>
    <x v="241"/>
    <x v="1"/>
    <x v="11"/>
    <x v="13"/>
    <x v="3"/>
    <n v="40"/>
    <n v="5750"/>
    <x v="328"/>
    <x v="558"/>
    <x v="9"/>
    <x v="1"/>
  </r>
  <r>
    <x v="2"/>
    <n v="1197831"/>
    <x v="242"/>
    <x v="1"/>
    <x v="11"/>
    <x v="13"/>
    <x v="4"/>
    <n v="45"/>
    <n v="5500"/>
    <x v="113"/>
    <x v="559"/>
    <x v="15"/>
    <x v="1"/>
  </r>
  <r>
    <x v="2"/>
    <n v="1197831"/>
    <x v="243"/>
    <x v="1"/>
    <x v="11"/>
    <x v="13"/>
    <x v="5"/>
    <n v="54.999999999999993"/>
    <n v="8250"/>
    <x v="342"/>
    <x v="560"/>
    <x v="16"/>
    <x v="1"/>
  </r>
  <r>
    <x v="2"/>
    <n v="1197831"/>
    <x v="244"/>
    <x v="1"/>
    <x v="11"/>
    <x v="13"/>
    <x v="0"/>
    <n v="45"/>
    <n v="7750"/>
    <x v="285"/>
    <x v="561"/>
    <x v="18"/>
    <x v="1"/>
  </r>
  <r>
    <x v="2"/>
    <n v="1197831"/>
    <x v="245"/>
    <x v="1"/>
    <x v="11"/>
    <x v="13"/>
    <x v="1"/>
    <n v="55.000000000000007"/>
    <n v="7750"/>
    <x v="102"/>
    <x v="562"/>
    <x v="18"/>
    <x v="1"/>
  </r>
  <r>
    <x v="2"/>
    <n v="1197831"/>
    <x v="246"/>
    <x v="1"/>
    <x v="11"/>
    <x v="13"/>
    <x v="2"/>
    <n v="50"/>
    <n v="9500"/>
    <x v="13"/>
    <x v="563"/>
    <x v="18"/>
    <x v="1"/>
  </r>
  <r>
    <x v="2"/>
    <n v="1197831"/>
    <x v="247"/>
    <x v="1"/>
    <x v="11"/>
    <x v="13"/>
    <x v="3"/>
    <n v="45"/>
    <n v="4750"/>
    <x v="118"/>
    <x v="262"/>
    <x v="9"/>
    <x v="1"/>
  </r>
  <r>
    <x v="2"/>
    <n v="1197831"/>
    <x v="248"/>
    <x v="1"/>
    <x v="11"/>
    <x v="13"/>
    <x v="4"/>
    <n v="50"/>
    <n v="4750"/>
    <x v="343"/>
    <x v="564"/>
    <x v="15"/>
    <x v="1"/>
  </r>
  <r>
    <x v="2"/>
    <n v="1197831"/>
    <x v="249"/>
    <x v="1"/>
    <x v="11"/>
    <x v="13"/>
    <x v="5"/>
    <n v="54.999999999999993"/>
    <n v="7250"/>
    <x v="344"/>
    <x v="565"/>
    <x v="16"/>
    <x v="1"/>
  </r>
  <r>
    <x v="2"/>
    <n v="1197831"/>
    <x v="250"/>
    <x v="1"/>
    <x v="11"/>
    <x v="13"/>
    <x v="0"/>
    <n v="50"/>
    <n v="6750"/>
    <x v="74"/>
    <x v="566"/>
    <x v="18"/>
    <x v="1"/>
  </r>
  <r>
    <x v="2"/>
    <n v="1197831"/>
    <x v="251"/>
    <x v="1"/>
    <x v="11"/>
    <x v="13"/>
    <x v="1"/>
    <n v="50"/>
    <n v="6250"/>
    <x v="66"/>
    <x v="75"/>
    <x v="18"/>
    <x v="1"/>
  </r>
  <r>
    <x v="2"/>
    <n v="1197831"/>
    <x v="252"/>
    <x v="1"/>
    <x v="11"/>
    <x v="13"/>
    <x v="2"/>
    <n v="54.999999999999993"/>
    <n v="6750"/>
    <x v="345"/>
    <x v="557"/>
    <x v="18"/>
    <x v="1"/>
  </r>
  <r>
    <x v="2"/>
    <n v="1197831"/>
    <x v="253"/>
    <x v="1"/>
    <x v="11"/>
    <x v="13"/>
    <x v="3"/>
    <n v="54.999999999999993"/>
    <n v="4000"/>
    <x v="211"/>
    <x v="567"/>
    <x v="9"/>
    <x v="1"/>
  </r>
  <r>
    <x v="2"/>
    <n v="1197831"/>
    <x v="254"/>
    <x v="1"/>
    <x v="11"/>
    <x v="13"/>
    <x v="4"/>
    <n v="50"/>
    <n v="4000"/>
    <x v="47"/>
    <x v="316"/>
    <x v="15"/>
    <x v="1"/>
  </r>
  <r>
    <x v="2"/>
    <n v="1197831"/>
    <x v="255"/>
    <x v="1"/>
    <x v="11"/>
    <x v="13"/>
    <x v="5"/>
    <n v="45"/>
    <n v="6250"/>
    <x v="67"/>
    <x v="568"/>
    <x v="16"/>
    <x v="1"/>
  </r>
  <r>
    <x v="2"/>
    <n v="1197831"/>
    <x v="256"/>
    <x v="1"/>
    <x v="11"/>
    <x v="13"/>
    <x v="0"/>
    <n v="35"/>
    <n v="5750"/>
    <x v="327"/>
    <x v="569"/>
    <x v="18"/>
    <x v="1"/>
  </r>
  <r>
    <x v="2"/>
    <n v="1197831"/>
    <x v="257"/>
    <x v="1"/>
    <x v="11"/>
    <x v="13"/>
    <x v="1"/>
    <n v="35"/>
    <n v="5750"/>
    <x v="327"/>
    <x v="569"/>
    <x v="18"/>
    <x v="1"/>
  </r>
  <r>
    <x v="2"/>
    <n v="1197831"/>
    <x v="258"/>
    <x v="1"/>
    <x v="11"/>
    <x v="13"/>
    <x v="2"/>
    <n v="40"/>
    <n v="5250"/>
    <x v="195"/>
    <x v="570"/>
    <x v="18"/>
    <x v="1"/>
  </r>
  <r>
    <x v="2"/>
    <n v="1197831"/>
    <x v="259"/>
    <x v="1"/>
    <x v="11"/>
    <x v="13"/>
    <x v="3"/>
    <n v="40"/>
    <n v="3750"/>
    <x v="149"/>
    <x v="538"/>
    <x v="9"/>
    <x v="1"/>
  </r>
  <r>
    <x v="2"/>
    <n v="1197831"/>
    <x v="260"/>
    <x v="1"/>
    <x v="11"/>
    <x v="13"/>
    <x v="4"/>
    <n v="35"/>
    <n v="3500"/>
    <x v="208"/>
    <x v="571"/>
    <x v="15"/>
    <x v="1"/>
  </r>
  <r>
    <x v="2"/>
    <n v="1197831"/>
    <x v="261"/>
    <x v="1"/>
    <x v="11"/>
    <x v="13"/>
    <x v="5"/>
    <n v="45"/>
    <n v="5250"/>
    <x v="45"/>
    <x v="333"/>
    <x v="16"/>
    <x v="1"/>
  </r>
  <r>
    <x v="2"/>
    <n v="1197831"/>
    <x v="262"/>
    <x v="1"/>
    <x v="11"/>
    <x v="13"/>
    <x v="0"/>
    <n v="30.000000000000004"/>
    <n v="6750"/>
    <x v="346"/>
    <x v="520"/>
    <x v="18"/>
    <x v="1"/>
  </r>
  <r>
    <x v="2"/>
    <n v="1197831"/>
    <x v="263"/>
    <x v="1"/>
    <x v="11"/>
    <x v="13"/>
    <x v="1"/>
    <n v="30.000000000000004"/>
    <n v="6750"/>
    <x v="346"/>
    <x v="520"/>
    <x v="18"/>
    <x v="1"/>
  </r>
  <r>
    <x v="2"/>
    <n v="1197831"/>
    <x v="264"/>
    <x v="1"/>
    <x v="11"/>
    <x v="13"/>
    <x v="2"/>
    <n v="55.000000000000007"/>
    <n v="6000"/>
    <x v="222"/>
    <x v="15"/>
    <x v="18"/>
    <x v="1"/>
  </r>
  <r>
    <x v="2"/>
    <n v="1197831"/>
    <x v="265"/>
    <x v="1"/>
    <x v="11"/>
    <x v="13"/>
    <x v="3"/>
    <n v="55.000000000000007"/>
    <n v="4750"/>
    <x v="347"/>
    <x v="572"/>
    <x v="9"/>
    <x v="1"/>
  </r>
  <r>
    <x v="2"/>
    <n v="1197831"/>
    <x v="266"/>
    <x v="1"/>
    <x v="11"/>
    <x v="13"/>
    <x v="4"/>
    <n v="54.999999999999993"/>
    <n v="4500"/>
    <x v="348"/>
    <x v="559"/>
    <x v="15"/>
    <x v="1"/>
  </r>
  <r>
    <x v="2"/>
    <n v="1197831"/>
    <x v="267"/>
    <x v="1"/>
    <x v="11"/>
    <x v="13"/>
    <x v="5"/>
    <n v="65"/>
    <n v="6500"/>
    <x v="109"/>
    <x v="573"/>
    <x v="16"/>
    <x v="1"/>
  </r>
  <r>
    <x v="2"/>
    <n v="1197831"/>
    <x v="268"/>
    <x v="1"/>
    <x v="11"/>
    <x v="13"/>
    <x v="0"/>
    <n v="54.999999999999993"/>
    <n v="8000"/>
    <x v="349"/>
    <x v="574"/>
    <x v="18"/>
    <x v="1"/>
  </r>
  <r>
    <x v="2"/>
    <n v="1197831"/>
    <x v="269"/>
    <x v="1"/>
    <x v="11"/>
    <x v="13"/>
    <x v="1"/>
    <n v="54.999999999999993"/>
    <n v="8000"/>
    <x v="349"/>
    <x v="574"/>
    <x v="18"/>
    <x v="1"/>
  </r>
  <r>
    <x v="2"/>
    <n v="1197831"/>
    <x v="270"/>
    <x v="1"/>
    <x v="11"/>
    <x v="13"/>
    <x v="2"/>
    <n v="60"/>
    <n v="7000"/>
    <x v="82"/>
    <x v="575"/>
    <x v="18"/>
    <x v="1"/>
  </r>
  <r>
    <x v="2"/>
    <n v="1197831"/>
    <x v="271"/>
    <x v="1"/>
    <x v="11"/>
    <x v="13"/>
    <x v="3"/>
    <n v="60"/>
    <n v="5500"/>
    <x v="78"/>
    <x v="576"/>
    <x v="9"/>
    <x v="1"/>
  </r>
  <r>
    <x v="2"/>
    <n v="1197831"/>
    <x v="272"/>
    <x v="1"/>
    <x v="11"/>
    <x v="13"/>
    <x v="4"/>
    <n v="54.999999999999993"/>
    <n v="5000"/>
    <x v="350"/>
    <x v="577"/>
    <x v="15"/>
    <x v="1"/>
  </r>
  <r>
    <x v="2"/>
    <n v="1197831"/>
    <x v="273"/>
    <x v="1"/>
    <x v="11"/>
    <x v="13"/>
    <x v="5"/>
    <n v="65"/>
    <n v="7500"/>
    <x v="64"/>
    <x v="578"/>
    <x v="16"/>
    <x v="1"/>
  </r>
  <r>
    <x v="0"/>
    <n v="1185732"/>
    <x v="274"/>
    <x v="1"/>
    <x v="11"/>
    <x v="13"/>
    <x v="0"/>
    <n v="35"/>
    <n v="4250"/>
    <x v="159"/>
    <x v="226"/>
    <x v="8"/>
    <x v="1"/>
  </r>
  <r>
    <x v="0"/>
    <n v="1185732"/>
    <x v="275"/>
    <x v="1"/>
    <x v="11"/>
    <x v="13"/>
    <x v="1"/>
    <n v="35"/>
    <n v="2250"/>
    <x v="123"/>
    <x v="184"/>
    <x v="2"/>
    <x v="1"/>
  </r>
  <r>
    <x v="0"/>
    <n v="1185732"/>
    <x v="276"/>
    <x v="1"/>
    <x v="11"/>
    <x v="13"/>
    <x v="2"/>
    <n v="25"/>
    <n v="2250"/>
    <x v="182"/>
    <x v="263"/>
    <x v="2"/>
    <x v="1"/>
  </r>
  <r>
    <x v="0"/>
    <n v="1185732"/>
    <x v="277"/>
    <x v="1"/>
    <x v="11"/>
    <x v="13"/>
    <x v="3"/>
    <n v="30.000000000000004"/>
    <n v="750"/>
    <x v="305"/>
    <x v="579"/>
    <x v="8"/>
    <x v="1"/>
  </r>
  <r>
    <x v="0"/>
    <n v="1185732"/>
    <x v="278"/>
    <x v="3"/>
    <x v="12"/>
    <x v="14"/>
    <x v="4"/>
    <n v="44.999999999999993"/>
    <n v="1250"/>
    <x v="351"/>
    <x v="580"/>
    <x v="2"/>
    <x v="1"/>
  </r>
  <r>
    <x v="0"/>
    <n v="1185732"/>
    <x v="279"/>
    <x v="3"/>
    <x v="12"/>
    <x v="14"/>
    <x v="5"/>
    <n v="35"/>
    <n v="2250"/>
    <x v="123"/>
    <x v="196"/>
    <x v="0"/>
    <x v="1"/>
  </r>
  <r>
    <x v="0"/>
    <n v="1185732"/>
    <x v="280"/>
    <x v="3"/>
    <x v="12"/>
    <x v="14"/>
    <x v="0"/>
    <n v="35"/>
    <n v="4750"/>
    <x v="158"/>
    <x v="581"/>
    <x v="8"/>
    <x v="1"/>
  </r>
  <r>
    <x v="0"/>
    <n v="1185732"/>
    <x v="281"/>
    <x v="3"/>
    <x v="12"/>
    <x v="14"/>
    <x v="1"/>
    <n v="35"/>
    <n v="1250"/>
    <x v="317"/>
    <x v="582"/>
    <x v="2"/>
    <x v="1"/>
  </r>
  <r>
    <x v="0"/>
    <n v="1185732"/>
    <x v="282"/>
    <x v="3"/>
    <x v="12"/>
    <x v="14"/>
    <x v="2"/>
    <n v="25"/>
    <n v="1750"/>
    <x v="317"/>
    <x v="582"/>
    <x v="2"/>
    <x v="1"/>
  </r>
  <r>
    <x v="0"/>
    <n v="1185732"/>
    <x v="283"/>
    <x v="3"/>
    <x v="12"/>
    <x v="14"/>
    <x v="3"/>
    <n v="30.000000000000004"/>
    <n v="500"/>
    <x v="352"/>
    <x v="583"/>
    <x v="8"/>
    <x v="1"/>
  </r>
  <r>
    <x v="0"/>
    <n v="1185732"/>
    <x v="284"/>
    <x v="3"/>
    <x v="12"/>
    <x v="14"/>
    <x v="4"/>
    <n v="44.999999999999993"/>
    <n v="1250"/>
    <x v="351"/>
    <x v="580"/>
    <x v="2"/>
    <x v="1"/>
  </r>
  <r>
    <x v="0"/>
    <n v="1185732"/>
    <x v="285"/>
    <x v="3"/>
    <x v="12"/>
    <x v="14"/>
    <x v="5"/>
    <n v="35"/>
    <n v="2000"/>
    <x v="136"/>
    <x v="187"/>
    <x v="0"/>
    <x v="1"/>
  </r>
  <r>
    <x v="0"/>
    <n v="1185732"/>
    <x v="286"/>
    <x v="3"/>
    <x v="12"/>
    <x v="14"/>
    <x v="0"/>
    <n v="40"/>
    <n v="4200"/>
    <x v="353"/>
    <x v="584"/>
    <x v="8"/>
    <x v="1"/>
  </r>
  <r>
    <x v="0"/>
    <n v="1185732"/>
    <x v="287"/>
    <x v="3"/>
    <x v="12"/>
    <x v="14"/>
    <x v="1"/>
    <n v="40"/>
    <n v="1000"/>
    <x v="124"/>
    <x v="585"/>
    <x v="2"/>
    <x v="1"/>
  </r>
  <r>
    <x v="0"/>
    <n v="1185732"/>
    <x v="288"/>
    <x v="3"/>
    <x v="12"/>
    <x v="14"/>
    <x v="2"/>
    <n v="30.000000000000004"/>
    <n v="1500"/>
    <x v="354"/>
    <x v="475"/>
    <x v="2"/>
    <x v="1"/>
  </r>
  <r>
    <x v="0"/>
    <n v="1185732"/>
    <x v="289"/>
    <x v="3"/>
    <x v="12"/>
    <x v="14"/>
    <x v="3"/>
    <n v="35"/>
    <n v="0"/>
    <x v="355"/>
    <x v="586"/>
    <x v="8"/>
    <x v="1"/>
  </r>
  <r>
    <x v="0"/>
    <n v="1185732"/>
    <x v="290"/>
    <x v="3"/>
    <x v="12"/>
    <x v="14"/>
    <x v="4"/>
    <n v="50"/>
    <n v="500"/>
    <x v="310"/>
    <x v="587"/>
    <x v="2"/>
    <x v="1"/>
  </r>
  <r>
    <x v="0"/>
    <n v="1185732"/>
    <x v="291"/>
    <x v="3"/>
    <x v="12"/>
    <x v="14"/>
    <x v="5"/>
    <n v="40"/>
    <n v="1500"/>
    <x v="0"/>
    <x v="227"/>
    <x v="0"/>
    <x v="1"/>
  </r>
  <r>
    <x v="0"/>
    <n v="1185732"/>
    <x v="292"/>
    <x v="3"/>
    <x v="12"/>
    <x v="14"/>
    <x v="0"/>
    <n v="40"/>
    <n v="3750"/>
    <x v="149"/>
    <x v="49"/>
    <x v="8"/>
    <x v="1"/>
  </r>
  <r>
    <x v="0"/>
    <n v="1185732"/>
    <x v="293"/>
    <x v="3"/>
    <x v="12"/>
    <x v="14"/>
    <x v="1"/>
    <n v="35"/>
    <n v="750"/>
    <x v="320"/>
    <x v="503"/>
    <x v="2"/>
    <x v="1"/>
  </r>
  <r>
    <x v="0"/>
    <n v="1185732"/>
    <x v="294"/>
    <x v="3"/>
    <x v="12"/>
    <x v="14"/>
    <x v="2"/>
    <n v="25.000000000000007"/>
    <n v="750"/>
    <x v="356"/>
    <x v="588"/>
    <x v="2"/>
    <x v="1"/>
  </r>
  <r>
    <x v="0"/>
    <n v="1185732"/>
    <x v="295"/>
    <x v="3"/>
    <x v="12"/>
    <x v="14"/>
    <x v="3"/>
    <n v="30"/>
    <n v="0"/>
    <x v="355"/>
    <x v="586"/>
    <x v="8"/>
    <x v="1"/>
  </r>
  <r>
    <x v="0"/>
    <n v="1185732"/>
    <x v="296"/>
    <x v="3"/>
    <x v="12"/>
    <x v="14"/>
    <x v="4"/>
    <n v="45"/>
    <n v="250"/>
    <x v="186"/>
    <x v="589"/>
    <x v="2"/>
    <x v="1"/>
  </r>
  <r>
    <x v="0"/>
    <n v="1185732"/>
    <x v="297"/>
    <x v="3"/>
    <x v="12"/>
    <x v="14"/>
    <x v="5"/>
    <n v="35"/>
    <n v="1500"/>
    <x v="304"/>
    <x v="190"/>
    <x v="0"/>
    <x v="1"/>
  </r>
  <r>
    <x v="0"/>
    <n v="1185732"/>
    <x v="298"/>
    <x v="3"/>
    <x v="12"/>
    <x v="14"/>
    <x v="0"/>
    <n v="45"/>
    <n v="4200"/>
    <x v="357"/>
    <x v="590"/>
    <x v="8"/>
    <x v="1"/>
  </r>
  <r>
    <x v="0"/>
    <n v="1185732"/>
    <x v="299"/>
    <x v="3"/>
    <x v="12"/>
    <x v="14"/>
    <x v="1"/>
    <n v="40.000000000000007"/>
    <n v="1250"/>
    <x v="358"/>
    <x v="286"/>
    <x v="2"/>
    <x v="1"/>
  </r>
  <r>
    <x v="0"/>
    <n v="1185732"/>
    <x v="300"/>
    <x v="3"/>
    <x v="12"/>
    <x v="14"/>
    <x v="2"/>
    <n v="35"/>
    <n v="1000"/>
    <x v="319"/>
    <x v="591"/>
    <x v="2"/>
    <x v="1"/>
  </r>
  <r>
    <x v="0"/>
    <n v="1185732"/>
    <x v="301"/>
    <x v="3"/>
    <x v="12"/>
    <x v="14"/>
    <x v="3"/>
    <n v="35"/>
    <n v="250"/>
    <x v="308"/>
    <x v="592"/>
    <x v="8"/>
    <x v="1"/>
  </r>
  <r>
    <x v="0"/>
    <n v="1185732"/>
    <x v="302"/>
    <x v="3"/>
    <x v="12"/>
    <x v="14"/>
    <x v="4"/>
    <n v="49.999999999999993"/>
    <n v="500"/>
    <x v="359"/>
    <x v="593"/>
    <x v="2"/>
    <x v="1"/>
  </r>
  <r>
    <x v="0"/>
    <n v="1185732"/>
    <x v="303"/>
    <x v="3"/>
    <x v="12"/>
    <x v="14"/>
    <x v="5"/>
    <n v="54.999999999999993"/>
    <n v="1500"/>
    <x v="360"/>
    <x v="594"/>
    <x v="0"/>
    <x v="1"/>
  </r>
  <r>
    <x v="0"/>
    <n v="1185732"/>
    <x v="304"/>
    <x v="3"/>
    <x v="12"/>
    <x v="14"/>
    <x v="0"/>
    <n v="40"/>
    <n v="4000"/>
    <x v="175"/>
    <x v="320"/>
    <x v="8"/>
    <x v="1"/>
  </r>
  <r>
    <x v="0"/>
    <n v="1185732"/>
    <x v="305"/>
    <x v="3"/>
    <x v="12"/>
    <x v="14"/>
    <x v="1"/>
    <n v="35.000000000000007"/>
    <n v="1500"/>
    <x v="307"/>
    <x v="489"/>
    <x v="2"/>
    <x v="1"/>
  </r>
  <r>
    <x v="0"/>
    <n v="1185732"/>
    <x v="306"/>
    <x v="3"/>
    <x v="12"/>
    <x v="14"/>
    <x v="2"/>
    <n v="30.000000000000004"/>
    <n v="1750"/>
    <x v="307"/>
    <x v="489"/>
    <x v="2"/>
    <x v="1"/>
  </r>
  <r>
    <x v="0"/>
    <n v="1185732"/>
    <x v="307"/>
    <x v="3"/>
    <x v="12"/>
    <x v="14"/>
    <x v="3"/>
    <n v="30.000000000000004"/>
    <n v="1500"/>
    <x v="354"/>
    <x v="595"/>
    <x v="8"/>
    <x v="1"/>
  </r>
  <r>
    <x v="0"/>
    <n v="1185732"/>
    <x v="308"/>
    <x v="3"/>
    <x v="12"/>
    <x v="14"/>
    <x v="4"/>
    <n v="45"/>
    <n v="1500"/>
    <x v="314"/>
    <x v="596"/>
    <x v="2"/>
    <x v="1"/>
  </r>
  <r>
    <x v="0"/>
    <n v="1185732"/>
    <x v="309"/>
    <x v="3"/>
    <x v="12"/>
    <x v="14"/>
    <x v="5"/>
    <n v="50"/>
    <n v="3250"/>
    <x v="133"/>
    <x v="158"/>
    <x v="0"/>
    <x v="1"/>
  </r>
  <r>
    <x v="0"/>
    <n v="1185732"/>
    <x v="310"/>
    <x v="3"/>
    <x v="12"/>
    <x v="14"/>
    <x v="0"/>
    <n v="45"/>
    <n v="5500"/>
    <x v="113"/>
    <x v="186"/>
    <x v="8"/>
    <x v="1"/>
  </r>
  <r>
    <x v="0"/>
    <n v="1185732"/>
    <x v="311"/>
    <x v="3"/>
    <x v="12"/>
    <x v="14"/>
    <x v="1"/>
    <n v="40.000000000000007"/>
    <n v="3000"/>
    <x v="202"/>
    <x v="216"/>
    <x v="2"/>
    <x v="1"/>
  </r>
  <r>
    <x v="0"/>
    <n v="1185732"/>
    <x v="312"/>
    <x v="3"/>
    <x v="12"/>
    <x v="14"/>
    <x v="2"/>
    <n v="35"/>
    <n v="2250"/>
    <x v="123"/>
    <x v="184"/>
    <x v="2"/>
    <x v="1"/>
  </r>
  <r>
    <x v="0"/>
    <n v="1185732"/>
    <x v="313"/>
    <x v="3"/>
    <x v="12"/>
    <x v="14"/>
    <x v="3"/>
    <n v="35"/>
    <n v="1750"/>
    <x v="183"/>
    <x v="597"/>
    <x v="8"/>
    <x v="1"/>
  </r>
  <r>
    <x v="0"/>
    <n v="1185732"/>
    <x v="314"/>
    <x v="3"/>
    <x v="12"/>
    <x v="14"/>
    <x v="4"/>
    <n v="45"/>
    <n v="1750"/>
    <x v="123"/>
    <x v="184"/>
    <x v="2"/>
    <x v="1"/>
  </r>
  <r>
    <x v="0"/>
    <n v="1185732"/>
    <x v="315"/>
    <x v="3"/>
    <x v="12"/>
    <x v="14"/>
    <x v="5"/>
    <n v="50"/>
    <n v="3500"/>
    <x v="160"/>
    <x v="541"/>
    <x v="0"/>
    <x v="1"/>
  </r>
  <r>
    <x v="0"/>
    <n v="1185732"/>
    <x v="316"/>
    <x v="3"/>
    <x v="12"/>
    <x v="14"/>
    <x v="0"/>
    <n v="45"/>
    <n v="5000"/>
    <x v="39"/>
    <x v="191"/>
    <x v="8"/>
    <x v="1"/>
  </r>
  <r>
    <x v="0"/>
    <n v="1185732"/>
    <x v="317"/>
    <x v="3"/>
    <x v="12"/>
    <x v="14"/>
    <x v="1"/>
    <n v="45.000000000000007"/>
    <n v="2750"/>
    <x v="196"/>
    <x v="179"/>
    <x v="2"/>
    <x v="1"/>
  </r>
  <r>
    <x v="0"/>
    <n v="1185732"/>
    <x v="318"/>
    <x v="3"/>
    <x v="12"/>
    <x v="14"/>
    <x v="2"/>
    <n v="40"/>
    <n v="2000"/>
    <x v="135"/>
    <x v="197"/>
    <x v="2"/>
    <x v="1"/>
  </r>
  <r>
    <x v="0"/>
    <n v="1185732"/>
    <x v="319"/>
    <x v="3"/>
    <x v="12"/>
    <x v="14"/>
    <x v="3"/>
    <n v="30.000000000000004"/>
    <n v="1250"/>
    <x v="361"/>
    <x v="598"/>
    <x v="8"/>
    <x v="1"/>
  </r>
  <r>
    <x v="0"/>
    <n v="1185732"/>
    <x v="320"/>
    <x v="3"/>
    <x v="12"/>
    <x v="14"/>
    <x v="4"/>
    <n v="40"/>
    <n v="1000"/>
    <x v="124"/>
    <x v="585"/>
    <x v="2"/>
    <x v="1"/>
  </r>
  <r>
    <x v="0"/>
    <n v="1185732"/>
    <x v="321"/>
    <x v="3"/>
    <x v="12"/>
    <x v="14"/>
    <x v="5"/>
    <n v="45"/>
    <n v="2750"/>
    <x v="119"/>
    <x v="183"/>
    <x v="0"/>
    <x v="1"/>
  </r>
  <r>
    <x v="0"/>
    <n v="1185732"/>
    <x v="322"/>
    <x v="3"/>
    <x v="12"/>
    <x v="14"/>
    <x v="0"/>
    <n v="40"/>
    <n v="4000"/>
    <x v="175"/>
    <x v="320"/>
    <x v="8"/>
    <x v="1"/>
  </r>
  <r>
    <x v="0"/>
    <n v="1185732"/>
    <x v="323"/>
    <x v="3"/>
    <x v="12"/>
    <x v="14"/>
    <x v="1"/>
    <n v="35.000000000000007"/>
    <n v="2000"/>
    <x v="313"/>
    <x v="493"/>
    <x v="2"/>
    <x v="1"/>
  </r>
  <r>
    <x v="0"/>
    <n v="1185732"/>
    <x v="324"/>
    <x v="3"/>
    <x v="12"/>
    <x v="14"/>
    <x v="2"/>
    <n v="20"/>
    <n v="1000"/>
    <x v="184"/>
    <x v="599"/>
    <x v="2"/>
    <x v="1"/>
  </r>
  <r>
    <x v="0"/>
    <n v="1185732"/>
    <x v="325"/>
    <x v="3"/>
    <x v="12"/>
    <x v="14"/>
    <x v="3"/>
    <n v="20"/>
    <n v="750"/>
    <x v="362"/>
    <x v="600"/>
    <x v="8"/>
    <x v="1"/>
  </r>
  <r>
    <x v="0"/>
    <n v="1185732"/>
    <x v="326"/>
    <x v="3"/>
    <x v="12"/>
    <x v="14"/>
    <x v="4"/>
    <n v="30"/>
    <n v="750"/>
    <x v="363"/>
    <x v="601"/>
    <x v="2"/>
    <x v="1"/>
  </r>
  <r>
    <x v="0"/>
    <n v="1185732"/>
    <x v="327"/>
    <x v="3"/>
    <x v="12"/>
    <x v="14"/>
    <x v="5"/>
    <n v="35"/>
    <n v="1500"/>
    <x v="304"/>
    <x v="190"/>
    <x v="0"/>
    <x v="1"/>
  </r>
  <r>
    <x v="0"/>
    <n v="1185732"/>
    <x v="328"/>
    <x v="3"/>
    <x v="12"/>
    <x v="14"/>
    <x v="0"/>
    <n v="40"/>
    <n v="3250"/>
    <x v="197"/>
    <x v="602"/>
    <x v="8"/>
    <x v="1"/>
  </r>
  <r>
    <x v="0"/>
    <n v="1185732"/>
    <x v="329"/>
    <x v="3"/>
    <x v="12"/>
    <x v="14"/>
    <x v="1"/>
    <n v="30"/>
    <n v="1500"/>
    <x v="187"/>
    <x v="603"/>
    <x v="2"/>
    <x v="1"/>
  </r>
  <r>
    <x v="0"/>
    <n v="1185732"/>
    <x v="330"/>
    <x v="3"/>
    <x v="12"/>
    <x v="14"/>
    <x v="2"/>
    <n v="30"/>
    <n v="500"/>
    <x v="362"/>
    <x v="604"/>
    <x v="2"/>
    <x v="1"/>
  </r>
  <r>
    <x v="0"/>
    <n v="1185732"/>
    <x v="331"/>
    <x v="3"/>
    <x v="12"/>
    <x v="14"/>
    <x v="3"/>
    <n v="30"/>
    <n v="250"/>
    <x v="364"/>
    <x v="605"/>
    <x v="8"/>
    <x v="1"/>
  </r>
  <r>
    <x v="0"/>
    <n v="1185732"/>
    <x v="332"/>
    <x v="3"/>
    <x v="12"/>
    <x v="14"/>
    <x v="4"/>
    <n v="40"/>
    <n v="250"/>
    <x v="365"/>
    <x v="592"/>
    <x v="2"/>
    <x v="1"/>
  </r>
  <r>
    <x v="0"/>
    <n v="1185732"/>
    <x v="333"/>
    <x v="3"/>
    <x v="12"/>
    <x v="14"/>
    <x v="5"/>
    <n v="44.999999999999993"/>
    <n v="1500"/>
    <x v="303"/>
    <x v="606"/>
    <x v="0"/>
    <x v="1"/>
  </r>
  <r>
    <x v="0"/>
    <n v="1185732"/>
    <x v="334"/>
    <x v="3"/>
    <x v="12"/>
    <x v="14"/>
    <x v="0"/>
    <n v="40"/>
    <n v="3000"/>
    <x v="150"/>
    <x v="607"/>
    <x v="8"/>
    <x v="1"/>
  </r>
  <r>
    <x v="0"/>
    <n v="1185732"/>
    <x v="335"/>
    <x v="3"/>
    <x v="12"/>
    <x v="14"/>
    <x v="1"/>
    <n v="30.000000000000004"/>
    <n v="1500"/>
    <x v="354"/>
    <x v="475"/>
    <x v="2"/>
    <x v="1"/>
  </r>
  <r>
    <x v="0"/>
    <n v="1185732"/>
    <x v="336"/>
    <x v="3"/>
    <x v="12"/>
    <x v="14"/>
    <x v="2"/>
    <n v="30.000000000000004"/>
    <n v="950"/>
    <x v="366"/>
    <x v="608"/>
    <x v="2"/>
    <x v="1"/>
  </r>
  <r>
    <x v="0"/>
    <n v="1185732"/>
    <x v="337"/>
    <x v="3"/>
    <x v="12"/>
    <x v="14"/>
    <x v="3"/>
    <n v="30.000000000000004"/>
    <n v="1250"/>
    <x v="361"/>
    <x v="598"/>
    <x v="8"/>
    <x v="1"/>
  </r>
  <r>
    <x v="0"/>
    <n v="1185732"/>
    <x v="338"/>
    <x v="3"/>
    <x v="12"/>
    <x v="14"/>
    <x v="4"/>
    <n v="49.999999999999993"/>
    <n v="1000"/>
    <x v="367"/>
    <x v="609"/>
    <x v="2"/>
    <x v="1"/>
  </r>
  <r>
    <x v="0"/>
    <n v="1185732"/>
    <x v="339"/>
    <x v="3"/>
    <x v="12"/>
    <x v="14"/>
    <x v="5"/>
    <n v="54.999999999999986"/>
    <n v="2000"/>
    <x v="368"/>
    <x v="610"/>
    <x v="0"/>
    <x v="1"/>
  </r>
  <r>
    <x v="0"/>
    <n v="1185732"/>
    <x v="340"/>
    <x v="3"/>
    <x v="12"/>
    <x v="14"/>
    <x v="0"/>
    <n v="49.999999999999993"/>
    <n v="4500"/>
    <x v="369"/>
    <x v="191"/>
    <x v="8"/>
    <x v="1"/>
  </r>
  <r>
    <x v="0"/>
    <n v="1185732"/>
    <x v="341"/>
    <x v="3"/>
    <x v="12"/>
    <x v="14"/>
    <x v="1"/>
    <n v="40"/>
    <n v="2500"/>
    <x v="125"/>
    <x v="187"/>
    <x v="2"/>
    <x v="1"/>
  </r>
  <r>
    <x v="0"/>
    <n v="1185732"/>
    <x v="342"/>
    <x v="3"/>
    <x v="12"/>
    <x v="14"/>
    <x v="2"/>
    <n v="40"/>
    <n v="2000"/>
    <x v="135"/>
    <x v="197"/>
    <x v="2"/>
    <x v="1"/>
  </r>
  <r>
    <x v="0"/>
    <n v="1185732"/>
    <x v="343"/>
    <x v="3"/>
    <x v="12"/>
    <x v="14"/>
    <x v="3"/>
    <n v="40"/>
    <n v="1500"/>
    <x v="0"/>
    <x v="506"/>
    <x v="8"/>
    <x v="1"/>
  </r>
  <r>
    <x v="0"/>
    <n v="1185732"/>
    <x v="344"/>
    <x v="3"/>
    <x v="12"/>
    <x v="14"/>
    <x v="4"/>
    <n v="49.999999999999993"/>
    <n v="1500"/>
    <x v="370"/>
    <x v="611"/>
    <x v="2"/>
    <x v="1"/>
  </r>
  <r>
    <x v="0"/>
    <n v="1185732"/>
    <x v="345"/>
    <x v="3"/>
    <x v="12"/>
    <x v="14"/>
    <x v="5"/>
    <n v="54.999999999999986"/>
    <n v="2500"/>
    <x v="371"/>
    <x v="612"/>
    <x v="0"/>
    <x v="1"/>
  </r>
  <r>
    <x v="2"/>
    <n v="1197831"/>
    <x v="346"/>
    <x v="3"/>
    <x v="12"/>
    <x v="14"/>
    <x v="0"/>
    <n v="20"/>
    <n v="6750"/>
    <x v="200"/>
    <x v="521"/>
    <x v="15"/>
    <x v="1"/>
  </r>
  <r>
    <x v="2"/>
    <n v="1197831"/>
    <x v="347"/>
    <x v="3"/>
    <x v="12"/>
    <x v="14"/>
    <x v="1"/>
    <n v="30"/>
    <n v="6750"/>
    <x v="161"/>
    <x v="64"/>
    <x v="15"/>
    <x v="1"/>
  </r>
  <r>
    <x v="2"/>
    <n v="1197831"/>
    <x v="348"/>
    <x v="3"/>
    <x v="12"/>
    <x v="14"/>
    <x v="2"/>
    <n v="30"/>
    <n v="4750"/>
    <x v="332"/>
    <x v="546"/>
    <x v="15"/>
    <x v="1"/>
  </r>
  <r>
    <x v="2"/>
    <n v="1197831"/>
    <x v="349"/>
    <x v="3"/>
    <x v="12"/>
    <x v="14"/>
    <x v="3"/>
    <n v="35"/>
    <n v="4750"/>
    <x v="158"/>
    <x v="544"/>
    <x v="0"/>
    <x v="1"/>
  </r>
  <r>
    <x v="2"/>
    <n v="1197831"/>
    <x v="350"/>
    <x v="1"/>
    <x v="13"/>
    <x v="15"/>
    <x v="4"/>
    <n v="40"/>
    <n v="3250"/>
    <x v="197"/>
    <x v="279"/>
    <x v="2"/>
    <x v="1"/>
  </r>
  <r>
    <x v="2"/>
    <n v="1197831"/>
    <x v="351"/>
    <x v="1"/>
    <x v="13"/>
    <x v="15"/>
    <x v="5"/>
    <n v="35"/>
    <n v="4750"/>
    <x v="158"/>
    <x v="613"/>
    <x v="9"/>
    <x v="1"/>
  </r>
  <r>
    <x v="2"/>
    <n v="1197831"/>
    <x v="352"/>
    <x v="1"/>
    <x v="13"/>
    <x v="15"/>
    <x v="0"/>
    <n v="25"/>
    <n v="6250"/>
    <x v="372"/>
    <x v="614"/>
    <x v="15"/>
    <x v="1"/>
  </r>
  <r>
    <x v="2"/>
    <n v="1197831"/>
    <x v="353"/>
    <x v="1"/>
    <x v="13"/>
    <x v="15"/>
    <x v="1"/>
    <n v="35"/>
    <n v="6000"/>
    <x v="195"/>
    <x v="97"/>
    <x v="15"/>
    <x v="1"/>
  </r>
  <r>
    <x v="2"/>
    <n v="1197831"/>
    <x v="354"/>
    <x v="1"/>
    <x v="13"/>
    <x v="15"/>
    <x v="2"/>
    <n v="35"/>
    <n v="4250"/>
    <x v="159"/>
    <x v="615"/>
    <x v="15"/>
    <x v="1"/>
  </r>
  <r>
    <x v="2"/>
    <n v="1197831"/>
    <x v="355"/>
    <x v="1"/>
    <x v="13"/>
    <x v="15"/>
    <x v="3"/>
    <n v="35"/>
    <n v="3750"/>
    <x v="333"/>
    <x v="397"/>
    <x v="0"/>
    <x v="1"/>
  </r>
  <r>
    <x v="2"/>
    <n v="1197831"/>
    <x v="356"/>
    <x v="1"/>
    <x v="13"/>
    <x v="15"/>
    <x v="4"/>
    <n v="40"/>
    <n v="2500"/>
    <x v="125"/>
    <x v="187"/>
    <x v="2"/>
    <x v="1"/>
  </r>
  <r>
    <x v="2"/>
    <n v="1197831"/>
    <x v="357"/>
    <x v="1"/>
    <x v="13"/>
    <x v="15"/>
    <x v="5"/>
    <n v="35"/>
    <n v="4500"/>
    <x v="154"/>
    <x v="145"/>
    <x v="9"/>
    <x v="1"/>
  </r>
  <r>
    <x v="2"/>
    <n v="1197831"/>
    <x v="358"/>
    <x v="1"/>
    <x v="13"/>
    <x v="15"/>
    <x v="0"/>
    <n v="30"/>
    <n v="6250"/>
    <x v="205"/>
    <x v="616"/>
    <x v="18"/>
    <x v="1"/>
  </r>
  <r>
    <x v="2"/>
    <n v="1197831"/>
    <x v="359"/>
    <x v="1"/>
    <x v="13"/>
    <x v="15"/>
    <x v="1"/>
    <n v="40"/>
    <n v="6250"/>
    <x v="54"/>
    <x v="617"/>
    <x v="18"/>
    <x v="1"/>
  </r>
  <r>
    <x v="2"/>
    <n v="1197831"/>
    <x v="360"/>
    <x v="1"/>
    <x v="13"/>
    <x v="15"/>
    <x v="2"/>
    <n v="30"/>
    <n v="4500"/>
    <x v="200"/>
    <x v="618"/>
    <x v="18"/>
    <x v="1"/>
  </r>
  <r>
    <x v="2"/>
    <n v="1197831"/>
    <x v="361"/>
    <x v="1"/>
    <x v="13"/>
    <x v="15"/>
    <x v="3"/>
    <n v="35"/>
    <n v="3500"/>
    <x v="208"/>
    <x v="619"/>
    <x v="9"/>
    <x v="1"/>
  </r>
  <r>
    <x v="2"/>
    <n v="1197831"/>
    <x v="362"/>
    <x v="1"/>
    <x v="13"/>
    <x v="15"/>
    <x v="4"/>
    <n v="40"/>
    <n v="2500"/>
    <x v="125"/>
    <x v="215"/>
    <x v="15"/>
    <x v="1"/>
  </r>
  <r>
    <x v="2"/>
    <n v="1197831"/>
    <x v="363"/>
    <x v="1"/>
    <x v="13"/>
    <x v="15"/>
    <x v="5"/>
    <n v="35"/>
    <n v="4000"/>
    <x v="162"/>
    <x v="102"/>
    <x v="16"/>
    <x v="1"/>
  </r>
  <r>
    <x v="2"/>
    <n v="1197831"/>
    <x v="364"/>
    <x v="1"/>
    <x v="13"/>
    <x v="15"/>
    <x v="0"/>
    <n v="20"/>
    <n v="6500"/>
    <x v="197"/>
    <x v="516"/>
    <x v="18"/>
    <x v="1"/>
  </r>
  <r>
    <x v="2"/>
    <n v="1197831"/>
    <x v="365"/>
    <x v="1"/>
    <x v="13"/>
    <x v="15"/>
    <x v="1"/>
    <n v="20.000000000000007"/>
    <n v="6500"/>
    <x v="373"/>
    <x v="620"/>
    <x v="18"/>
    <x v="1"/>
  </r>
  <r>
    <x v="2"/>
    <n v="1197831"/>
    <x v="366"/>
    <x v="1"/>
    <x v="13"/>
    <x v="15"/>
    <x v="2"/>
    <n v="14.999999999999996"/>
    <n v="4750"/>
    <x v="374"/>
    <x v="621"/>
    <x v="18"/>
    <x v="1"/>
  </r>
  <r>
    <x v="2"/>
    <n v="1197831"/>
    <x v="367"/>
    <x v="1"/>
    <x v="13"/>
    <x v="15"/>
    <x v="3"/>
    <n v="20.000000000000007"/>
    <n v="3750"/>
    <x v="375"/>
    <x v="622"/>
    <x v="9"/>
    <x v="1"/>
  </r>
  <r>
    <x v="2"/>
    <n v="1197831"/>
    <x v="368"/>
    <x v="1"/>
    <x v="13"/>
    <x v="15"/>
    <x v="4"/>
    <n v="25"/>
    <n v="2750"/>
    <x v="376"/>
    <x v="623"/>
    <x v="15"/>
    <x v="1"/>
  </r>
  <r>
    <x v="2"/>
    <n v="1197831"/>
    <x v="369"/>
    <x v="1"/>
    <x v="13"/>
    <x v="15"/>
    <x v="5"/>
    <n v="20.000000000000007"/>
    <n v="5500"/>
    <x v="377"/>
    <x v="624"/>
    <x v="16"/>
    <x v="1"/>
  </r>
  <r>
    <x v="2"/>
    <n v="1197831"/>
    <x v="370"/>
    <x v="1"/>
    <x v="13"/>
    <x v="15"/>
    <x v="0"/>
    <n v="9.9999999999999964"/>
    <n v="7000"/>
    <x v="378"/>
    <x v="625"/>
    <x v="18"/>
    <x v="1"/>
  </r>
  <r>
    <x v="2"/>
    <n v="1197831"/>
    <x v="371"/>
    <x v="1"/>
    <x v="13"/>
    <x v="15"/>
    <x v="1"/>
    <n v="20.000000000000007"/>
    <n v="7250"/>
    <x v="379"/>
    <x v="626"/>
    <x v="18"/>
    <x v="1"/>
  </r>
  <r>
    <x v="2"/>
    <n v="1197831"/>
    <x v="372"/>
    <x v="1"/>
    <x v="13"/>
    <x v="15"/>
    <x v="2"/>
    <n v="14.999999999999996"/>
    <n v="5750"/>
    <x v="380"/>
    <x v="627"/>
    <x v="18"/>
    <x v="1"/>
  </r>
  <r>
    <x v="2"/>
    <n v="1197831"/>
    <x v="373"/>
    <x v="1"/>
    <x v="13"/>
    <x v="15"/>
    <x v="3"/>
    <n v="35"/>
    <n v="5000"/>
    <x v="160"/>
    <x v="198"/>
    <x v="9"/>
    <x v="1"/>
  </r>
  <r>
    <x v="2"/>
    <n v="1197831"/>
    <x v="374"/>
    <x v="1"/>
    <x v="13"/>
    <x v="15"/>
    <x v="4"/>
    <n v="50"/>
    <n v="4000"/>
    <x v="47"/>
    <x v="316"/>
    <x v="15"/>
    <x v="1"/>
  </r>
  <r>
    <x v="2"/>
    <n v="1197831"/>
    <x v="375"/>
    <x v="1"/>
    <x v="13"/>
    <x v="15"/>
    <x v="5"/>
    <n v="45"/>
    <n v="7500"/>
    <x v="74"/>
    <x v="628"/>
    <x v="16"/>
    <x v="1"/>
  </r>
  <r>
    <x v="2"/>
    <n v="1197831"/>
    <x v="376"/>
    <x v="1"/>
    <x v="13"/>
    <x v="15"/>
    <x v="0"/>
    <n v="45"/>
    <n v="7500"/>
    <x v="74"/>
    <x v="566"/>
    <x v="18"/>
    <x v="1"/>
  </r>
  <r>
    <x v="2"/>
    <n v="1197831"/>
    <x v="377"/>
    <x v="1"/>
    <x v="13"/>
    <x v="15"/>
    <x v="1"/>
    <n v="50"/>
    <n v="7500"/>
    <x v="69"/>
    <x v="629"/>
    <x v="18"/>
    <x v="1"/>
  </r>
  <r>
    <x v="2"/>
    <n v="1197831"/>
    <x v="378"/>
    <x v="1"/>
    <x v="13"/>
    <x v="15"/>
    <x v="2"/>
    <n v="45"/>
    <n v="6500"/>
    <x v="62"/>
    <x v="359"/>
    <x v="18"/>
    <x v="1"/>
  </r>
  <r>
    <x v="2"/>
    <n v="1197831"/>
    <x v="379"/>
    <x v="1"/>
    <x v="13"/>
    <x v="15"/>
    <x v="3"/>
    <n v="45"/>
    <n v="6000"/>
    <x v="52"/>
    <x v="15"/>
    <x v="9"/>
    <x v="1"/>
  </r>
  <r>
    <x v="2"/>
    <n v="1197831"/>
    <x v="380"/>
    <x v="1"/>
    <x v="13"/>
    <x v="15"/>
    <x v="4"/>
    <n v="50"/>
    <n v="5000"/>
    <x v="54"/>
    <x v="245"/>
    <x v="15"/>
    <x v="1"/>
  </r>
  <r>
    <x v="2"/>
    <n v="1197831"/>
    <x v="381"/>
    <x v="1"/>
    <x v="13"/>
    <x v="15"/>
    <x v="5"/>
    <n v="55.000000000000007"/>
    <n v="8750"/>
    <x v="105"/>
    <x v="630"/>
    <x v="16"/>
    <x v="1"/>
  </r>
  <r>
    <x v="2"/>
    <n v="1197831"/>
    <x v="382"/>
    <x v="1"/>
    <x v="13"/>
    <x v="15"/>
    <x v="0"/>
    <n v="45"/>
    <n v="8250"/>
    <x v="8"/>
    <x v="631"/>
    <x v="21"/>
    <x v="1"/>
  </r>
  <r>
    <x v="2"/>
    <n v="1197831"/>
    <x v="383"/>
    <x v="1"/>
    <x v="13"/>
    <x v="15"/>
    <x v="1"/>
    <n v="50"/>
    <n v="8250"/>
    <x v="73"/>
    <x v="632"/>
    <x v="21"/>
    <x v="1"/>
  </r>
  <r>
    <x v="2"/>
    <n v="1197831"/>
    <x v="384"/>
    <x v="1"/>
    <x v="13"/>
    <x v="15"/>
    <x v="2"/>
    <n v="45"/>
    <n v="9750"/>
    <x v="84"/>
    <x v="633"/>
    <x v="21"/>
    <x v="1"/>
  </r>
  <r>
    <x v="2"/>
    <n v="1197831"/>
    <x v="385"/>
    <x v="1"/>
    <x v="13"/>
    <x v="15"/>
    <x v="3"/>
    <n v="45"/>
    <n v="5750"/>
    <x v="70"/>
    <x v="634"/>
    <x v="16"/>
    <x v="1"/>
  </r>
  <r>
    <x v="2"/>
    <n v="1197831"/>
    <x v="386"/>
    <x v="1"/>
    <x v="13"/>
    <x v="15"/>
    <x v="4"/>
    <n v="50"/>
    <n v="5250"/>
    <x v="48"/>
    <x v="167"/>
    <x v="18"/>
    <x v="1"/>
  </r>
  <r>
    <x v="2"/>
    <n v="1197831"/>
    <x v="387"/>
    <x v="1"/>
    <x v="13"/>
    <x v="15"/>
    <x v="5"/>
    <n v="60"/>
    <n v="8000"/>
    <x v="215"/>
    <x v="635"/>
    <x v="19"/>
    <x v="1"/>
  </r>
  <r>
    <x v="2"/>
    <n v="1197831"/>
    <x v="388"/>
    <x v="1"/>
    <x v="13"/>
    <x v="15"/>
    <x v="0"/>
    <n v="40"/>
    <n v="7500"/>
    <x v="61"/>
    <x v="636"/>
    <x v="21"/>
    <x v="1"/>
  </r>
  <r>
    <x v="2"/>
    <n v="1197831"/>
    <x v="389"/>
    <x v="1"/>
    <x v="13"/>
    <x v="15"/>
    <x v="1"/>
    <n v="55.000000000000007"/>
    <n v="7500"/>
    <x v="71"/>
    <x v="637"/>
    <x v="21"/>
    <x v="1"/>
  </r>
  <r>
    <x v="2"/>
    <n v="1197831"/>
    <x v="390"/>
    <x v="1"/>
    <x v="13"/>
    <x v="15"/>
    <x v="2"/>
    <n v="55.000000000000007"/>
    <n v="9250"/>
    <x v="17"/>
    <x v="638"/>
    <x v="21"/>
    <x v="1"/>
  </r>
  <r>
    <x v="2"/>
    <n v="1197831"/>
    <x v="391"/>
    <x v="1"/>
    <x v="13"/>
    <x v="15"/>
    <x v="3"/>
    <n v="50"/>
    <n v="4250"/>
    <x v="43"/>
    <x v="639"/>
    <x v="16"/>
    <x v="1"/>
  </r>
  <r>
    <x v="2"/>
    <n v="1197831"/>
    <x v="392"/>
    <x v="1"/>
    <x v="13"/>
    <x v="15"/>
    <x v="4"/>
    <n v="55.000000000000007"/>
    <n v="4250"/>
    <x v="257"/>
    <x v="640"/>
    <x v="18"/>
    <x v="1"/>
  </r>
  <r>
    <x v="2"/>
    <n v="1197831"/>
    <x v="393"/>
    <x v="1"/>
    <x v="13"/>
    <x v="15"/>
    <x v="5"/>
    <n v="60"/>
    <n v="6750"/>
    <x v="72"/>
    <x v="460"/>
    <x v="19"/>
    <x v="1"/>
  </r>
  <r>
    <x v="2"/>
    <n v="1197831"/>
    <x v="394"/>
    <x v="1"/>
    <x v="13"/>
    <x v="15"/>
    <x v="0"/>
    <n v="55.000000000000007"/>
    <n v="6250"/>
    <x v="329"/>
    <x v="641"/>
    <x v="21"/>
    <x v="1"/>
  </r>
  <r>
    <x v="2"/>
    <n v="1197831"/>
    <x v="395"/>
    <x v="1"/>
    <x v="13"/>
    <x v="15"/>
    <x v="1"/>
    <n v="55.000000000000007"/>
    <n v="5750"/>
    <x v="77"/>
    <x v="248"/>
    <x v="21"/>
    <x v="1"/>
  </r>
  <r>
    <x v="2"/>
    <n v="1197831"/>
    <x v="396"/>
    <x v="1"/>
    <x v="13"/>
    <x v="15"/>
    <x v="2"/>
    <n v="60"/>
    <n v="6250"/>
    <x v="69"/>
    <x v="642"/>
    <x v="21"/>
    <x v="1"/>
  </r>
  <r>
    <x v="2"/>
    <n v="1197831"/>
    <x v="397"/>
    <x v="1"/>
    <x v="13"/>
    <x v="15"/>
    <x v="3"/>
    <n v="60"/>
    <n v="3500"/>
    <x v="195"/>
    <x v="411"/>
    <x v="16"/>
    <x v="1"/>
  </r>
  <r>
    <x v="2"/>
    <n v="1197831"/>
    <x v="398"/>
    <x v="1"/>
    <x v="13"/>
    <x v="15"/>
    <x v="4"/>
    <n v="45"/>
    <n v="3500"/>
    <x v="154"/>
    <x v="58"/>
    <x v="18"/>
    <x v="1"/>
  </r>
  <r>
    <x v="2"/>
    <n v="1197831"/>
    <x v="399"/>
    <x v="1"/>
    <x v="13"/>
    <x v="15"/>
    <x v="5"/>
    <n v="40"/>
    <n v="5750"/>
    <x v="328"/>
    <x v="643"/>
    <x v="19"/>
    <x v="1"/>
  </r>
  <r>
    <x v="2"/>
    <n v="1197831"/>
    <x v="400"/>
    <x v="1"/>
    <x v="13"/>
    <x v="15"/>
    <x v="0"/>
    <n v="30.000000000000004"/>
    <n v="5250"/>
    <x v="341"/>
    <x v="40"/>
    <x v="21"/>
    <x v="1"/>
  </r>
  <r>
    <x v="2"/>
    <n v="1197831"/>
    <x v="401"/>
    <x v="1"/>
    <x v="13"/>
    <x v="15"/>
    <x v="1"/>
    <n v="30.000000000000004"/>
    <n v="5250"/>
    <x v="341"/>
    <x v="40"/>
    <x v="21"/>
    <x v="1"/>
  </r>
  <r>
    <x v="2"/>
    <n v="1197831"/>
    <x v="402"/>
    <x v="1"/>
    <x v="13"/>
    <x v="15"/>
    <x v="2"/>
    <n v="35"/>
    <n v="4750"/>
    <x v="158"/>
    <x v="644"/>
    <x v="21"/>
    <x v="1"/>
  </r>
  <r>
    <x v="2"/>
    <n v="1197831"/>
    <x v="403"/>
    <x v="1"/>
    <x v="13"/>
    <x v="15"/>
    <x v="3"/>
    <n v="35"/>
    <n v="3250"/>
    <x v="166"/>
    <x v="645"/>
    <x v="16"/>
    <x v="1"/>
  </r>
  <r>
    <x v="2"/>
    <n v="1197831"/>
    <x v="404"/>
    <x v="1"/>
    <x v="13"/>
    <x v="15"/>
    <x v="4"/>
    <n v="30.000000000000004"/>
    <n v="3000"/>
    <x v="381"/>
    <x v="646"/>
    <x v="18"/>
    <x v="1"/>
  </r>
  <r>
    <x v="2"/>
    <n v="1197831"/>
    <x v="405"/>
    <x v="1"/>
    <x v="13"/>
    <x v="15"/>
    <x v="5"/>
    <n v="40"/>
    <n v="4750"/>
    <x v="237"/>
    <x v="647"/>
    <x v="19"/>
    <x v="1"/>
  </r>
  <r>
    <x v="2"/>
    <n v="1197831"/>
    <x v="406"/>
    <x v="1"/>
    <x v="13"/>
    <x v="15"/>
    <x v="0"/>
    <n v="20.000000000000004"/>
    <n v="6250"/>
    <x v="382"/>
    <x v="648"/>
    <x v="21"/>
    <x v="1"/>
  </r>
  <r>
    <x v="2"/>
    <n v="1197831"/>
    <x v="407"/>
    <x v="1"/>
    <x v="13"/>
    <x v="15"/>
    <x v="1"/>
    <n v="20.000000000000004"/>
    <n v="6250"/>
    <x v="382"/>
    <x v="648"/>
    <x v="21"/>
    <x v="1"/>
  </r>
  <r>
    <x v="2"/>
    <n v="1197831"/>
    <x v="408"/>
    <x v="1"/>
    <x v="13"/>
    <x v="15"/>
    <x v="2"/>
    <n v="45.000000000000007"/>
    <n v="5750"/>
    <x v="331"/>
    <x v="235"/>
    <x v="21"/>
    <x v="1"/>
  </r>
  <r>
    <x v="2"/>
    <n v="1197831"/>
    <x v="409"/>
    <x v="1"/>
    <x v="13"/>
    <x v="15"/>
    <x v="3"/>
    <n v="45.000000000000007"/>
    <n v="4500"/>
    <x v="346"/>
    <x v="649"/>
    <x v="16"/>
    <x v="1"/>
  </r>
  <r>
    <x v="2"/>
    <n v="1197831"/>
    <x v="410"/>
    <x v="1"/>
    <x v="13"/>
    <x v="15"/>
    <x v="4"/>
    <n v="49.999999999999993"/>
    <n v="4250"/>
    <x v="383"/>
    <x v="650"/>
    <x v="18"/>
    <x v="1"/>
  </r>
  <r>
    <x v="2"/>
    <n v="1197831"/>
    <x v="411"/>
    <x v="1"/>
    <x v="13"/>
    <x v="15"/>
    <x v="5"/>
    <n v="60"/>
    <n v="6250"/>
    <x v="69"/>
    <x v="651"/>
    <x v="19"/>
    <x v="1"/>
  </r>
  <r>
    <x v="2"/>
    <n v="1197831"/>
    <x v="412"/>
    <x v="1"/>
    <x v="13"/>
    <x v="15"/>
    <x v="0"/>
    <n v="60"/>
    <n v="7750"/>
    <x v="172"/>
    <x v="652"/>
    <x v="21"/>
    <x v="1"/>
  </r>
  <r>
    <x v="2"/>
    <n v="1197831"/>
    <x v="413"/>
    <x v="1"/>
    <x v="13"/>
    <x v="15"/>
    <x v="1"/>
    <n v="60"/>
    <n v="7750"/>
    <x v="172"/>
    <x v="652"/>
    <x v="21"/>
    <x v="1"/>
  </r>
  <r>
    <x v="2"/>
    <n v="1197831"/>
    <x v="414"/>
    <x v="1"/>
    <x v="13"/>
    <x v="15"/>
    <x v="2"/>
    <n v="65"/>
    <n v="7000"/>
    <x v="112"/>
    <x v="653"/>
    <x v="21"/>
    <x v="1"/>
  </r>
  <r>
    <x v="2"/>
    <n v="1197831"/>
    <x v="415"/>
    <x v="1"/>
    <x v="13"/>
    <x v="15"/>
    <x v="3"/>
    <n v="65"/>
    <n v="5500"/>
    <x v="89"/>
    <x v="171"/>
    <x v="16"/>
    <x v="1"/>
  </r>
  <r>
    <x v="2"/>
    <n v="1197831"/>
    <x v="416"/>
    <x v="1"/>
    <x v="13"/>
    <x v="15"/>
    <x v="4"/>
    <n v="60"/>
    <n v="5000"/>
    <x v="61"/>
    <x v="7"/>
    <x v="18"/>
    <x v="1"/>
  </r>
  <r>
    <x v="2"/>
    <n v="1197831"/>
    <x v="417"/>
    <x v="1"/>
    <x v="13"/>
    <x v="15"/>
    <x v="5"/>
    <n v="70"/>
    <n v="7500"/>
    <x v="19"/>
    <x v="654"/>
    <x v="19"/>
    <x v="1"/>
  </r>
  <r>
    <x v="5"/>
    <n v="1185732"/>
    <x v="418"/>
    <x v="1"/>
    <x v="13"/>
    <x v="15"/>
    <x v="0"/>
    <n v="40"/>
    <n v="4500"/>
    <x v="210"/>
    <x v="305"/>
    <x v="2"/>
    <x v="1"/>
  </r>
  <r>
    <x v="5"/>
    <n v="1185732"/>
    <x v="419"/>
    <x v="1"/>
    <x v="13"/>
    <x v="15"/>
    <x v="1"/>
    <n v="40"/>
    <n v="2500"/>
    <x v="125"/>
    <x v="187"/>
    <x v="2"/>
    <x v="1"/>
  </r>
  <r>
    <x v="5"/>
    <n v="1185732"/>
    <x v="420"/>
    <x v="1"/>
    <x v="13"/>
    <x v="15"/>
    <x v="2"/>
    <n v="30.000000000000004"/>
    <n v="2500"/>
    <x v="384"/>
    <x v="498"/>
    <x v="15"/>
    <x v="1"/>
  </r>
  <r>
    <x v="5"/>
    <n v="1185732"/>
    <x v="421"/>
    <x v="1"/>
    <x v="13"/>
    <x v="15"/>
    <x v="3"/>
    <n v="35"/>
    <n v="1000"/>
    <x v="319"/>
    <x v="502"/>
    <x v="1"/>
    <x v="1"/>
  </r>
  <r>
    <x v="5"/>
    <n v="1185732"/>
    <x v="422"/>
    <x v="0"/>
    <x v="14"/>
    <x v="16"/>
    <x v="4"/>
    <n v="50"/>
    <n v="1500"/>
    <x v="128"/>
    <x v="467"/>
    <x v="3"/>
    <x v="1"/>
  </r>
  <r>
    <x v="5"/>
    <n v="1185732"/>
    <x v="423"/>
    <x v="0"/>
    <x v="14"/>
    <x v="16"/>
    <x v="5"/>
    <n v="40"/>
    <n v="2500"/>
    <x v="125"/>
    <x v="215"/>
    <x v="8"/>
    <x v="1"/>
  </r>
  <r>
    <x v="5"/>
    <n v="1185732"/>
    <x v="424"/>
    <x v="0"/>
    <x v="14"/>
    <x v="16"/>
    <x v="0"/>
    <n v="40"/>
    <n v="5000"/>
    <x v="47"/>
    <x v="429"/>
    <x v="2"/>
    <x v="1"/>
  </r>
  <r>
    <x v="5"/>
    <n v="1185732"/>
    <x v="425"/>
    <x v="0"/>
    <x v="14"/>
    <x v="16"/>
    <x v="1"/>
    <n v="40"/>
    <n v="1500"/>
    <x v="0"/>
    <x v="192"/>
    <x v="2"/>
    <x v="1"/>
  </r>
  <r>
    <x v="5"/>
    <n v="1185732"/>
    <x v="426"/>
    <x v="0"/>
    <x v="14"/>
    <x v="16"/>
    <x v="2"/>
    <n v="30.000000000000004"/>
    <n v="2000"/>
    <x v="385"/>
    <x v="506"/>
    <x v="15"/>
    <x v="1"/>
  </r>
  <r>
    <x v="5"/>
    <n v="1185732"/>
    <x v="427"/>
    <x v="0"/>
    <x v="14"/>
    <x v="16"/>
    <x v="3"/>
    <n v="35"/>
    <n v="750"/>
    <x v="320"/>
    <x v="655"/>
    <x v="1"/>
    <x v="1"/>
  </r>
  <r>
    <x v="5"/>
    <n v="1185732"/>
    <x v="428"/>
    <x v="0"/>
    <x v="14"/>
    <x v="16"/>
    <x v="4"/>
    <n v="50"/>
    <n v="1500"/>
    <x v="128"/>
    <x v="467"/>
    <x v="3"/>
    <x v="1"/>
  </r>
  <r>
    <x v="5"/>
    <n v="1185732"/>
    <x v="429"/>
    <x v="0"/>
    <x v="14"/>
    <x v="16"/>
    <x v="5"/>
    <n v="40"/>
    <n v="2500"/>
    <x v="125"/>
    <x v="215"/>
    <x v="8"/>
    <x v="1"/>
  </r>
  <r>
    <x v="5"/>
    <n v="1185732"/>
    <x v="430"/>
    <x v="0"/>
    <x v="14"/>
    <x v="16"/>
    <x v="0"/>
    <n v="40"/>
    <n v="4700"/>
    <x v="386"/>
    <x v="656"/>
    <x v="2"/>
    <x v="1"/>
  </r>
  <r>
    <x v="5"/>
    <n v="1185732"/>
    <x v="431"/>
    <x v="0"/>
    <x v="14"/>
    <x v="16"/>
    <x v="1"/>
    <n v="40"/>
    <n v="1750"/>
    <x v="136"/>
    <x v="597"/>
    <x v="2"/>
    <x v="1"/>
  </r>
  <r>
    <x v="5"/>
    <n v="1185732"/>
    <x v="432"/>
    <x v="0"/>
    <x v="14"/>
    <x v="16"/>
    <x v="2"/>
    <n v="30.000000000000004"/>
    <n v="2000"/>
    <x v="385"/>
    <x v="506"/>
    <x v="15"/>
    <x v="1"/>
  </r>
  <r>
    <x v="5"/>
    <n v="1185732"/>
    <x v="433"/>
    <x v="0"/>
    <x v="14"/>
    <x v="16"/>
    <x v="3"/>
    <n v="35"/>
    <n v="500"/>
    <x v="387"/>
    <x v="604"/>
    <x v="1"/>
    <x v="1"/>
  </r>
  <r>
    <x v="5"/>
    <n v="1185732"/>
    <x v="434"/>
    <x v="0"/>
    <x v="14"/>
    <x v="16"/>
    <x v="4"/>
    <n v="50"/>
    <n v="1000"/>
    <x v="121"/>
    <x v="657"/>
    <x v="3"/>
    <x v="1"/>
  </r>
  <r>
    <x v="5"/>
    <n v="1185732"/>
    <x v="435"/>
    <x v="0"/>
    <x v="14"/>
    <x v="16"/>
    <x v="5"/>
    <n v="40"/>
    <n v="2000"/>
    <x v="135"/>
    <x v="201"/>
    <x v="8"/>
    <x v="1"/>
  </r>
  <r>
    <x v="5"/>
    <n v="1185732"/>
    <x v="436"/>
    <x v="0"/>
    <x v="14"/>
    <x v="16"/>
    <x v="0"/>
    <n v="40"/>
    <n v="4500"/>
    <x v="210"/>
    <x v="305"/>
    <x v="2"/>
    <x v="1"/>
  </r>
  <r>
    <x v="5"/>
    <n v="1185732"/>
    <x v="437"/>
    <x v="0"/>
    <x v="14"/>
    <x v="16"/>
    <x v="1"/>
    <n v="40"/>
    <n v="1500"/>
    <x v="0"/>
    <x v="192"/>
    <x v="2"/>
    <x v="1"/>
  </r>
  <r>
    <x v="5"/>
    <n v="1185732"/>
    <x v="438"/>
    <x v="0"/>
    <x v="14"/>
    <x v="16"/>
    <x v="2"/>
    <n v="30.000000000000004"/>
    <n v="1500"/>
    <x v="354"/>
    <x v="287"/>
    <x v="15"/>
    <x v="1"/>
  </r>
  <r>
    <x v="5"/>
    <n v="1185732"/>
    <x v="439"/>
    <x v="0"/>
    <x v="14"/>
    <x v="16"/>
    <x v="3"/>
    <n v="35"/>
    <n v="750"/>
    <x v="320"/>
    <x v="655"/>
    <x v="1"/>
    <x v="1"/>
  </r>
  <r>
    <x v="5"/>
    <n v="1185732"/>
    <x v="440"/>
    <x v="0"/>
    <x v="14"/>
    <x v="16"/>
    <x v="4"/>
    <n v="50"/>
    <n v="750"/>
    <x v="309"/>
    <x v="658"/>
    <x v="3"/>
    <x v="1"/>
  </r>
  <r>
    <x v="5"/>
    <n v="1185732"/>
    <x v="441"/>
    <x v="0"/>
    <x v="14"/>
    <x v="16"/>
    <x v="5"/>
    <n v="40"/>
    <n v="2250"/>
    <x v="126"/>
    <x v="203"/>
    <x v="8"/>
    <x v="1"/>
  </r>
  <r>
    <x v="5"/>
    <n v="1185732"/>
    <x v="442"/>
    <x v="0"/>
    <x v="14"/>
    <x v="16"/>
    <x v="0"/>
    <n v="54.999999999999993"/>
    <n v="4950"/>
    <x v="388"/>
    <x v="659"/>
    <x v="2"/>
    <x v="1"/>
  </r>
  <r>
    <x v="5"/>
    <n v="1185732"/>
    <x v="443"/>
    <x v="0"/>
    <x v="14"/>
    <x v="16"/>
    <x v="1"/>
    <n v="50"/>
    <n v="2000"/>
    <x v="125"/>
    <x v="187"/>
    <x v="2"/>
    <x v="1"/>
  </r>
  <r>
    <x v="5"/>
    <n v="1185732"/>
    <x v="444"/>
    <x v="0"/>
    <x v="14"/>
    <x v="16"/>
    <x v="2"/>
    <n v="45"/>
    <n v="1750"/>
    <x v="123"/>
    <x v="188"/>
    <x v="15"/>
    <x v="1"/>
  </r>
  <r>
    <x v="5"/>
    <n v="1185732"/>
    <x v="445"/>
    <x v="0"/>
    <x v="14"/>
    <x v="16"/>
    <x v="3"/>
    <n v="45"/>
    <n v="1250"/>
    <x v="182"/>
    <x v="660"/>
    <x v="1"/>
    <x v="1"/>
  </r>
  <r>
    <x v="5"/>
    <n v="1185732"/>
    <x v="446"/>
    <x v="0"/>
    <x v="14"/>
    <x v="16"/>
    <x v="4"/>
    <n v="54.999999999999993"/>
    <n v="1500"/>
    <x v="360"/>
    <x v="284"/>
    <x v="3"/>
    <x v="1"/>
  </r>
  <r>
    <x v="5"/>
    <n v="1185732"/>
    <x v="447"/>
    <x v="0"/>
    <x v="14"/>
    <x v="16"/>
    <x v="5"/>
    <n v="60"/>
    <n v="2750"/>
    <x v="242"/>
    <x v="43"/>
    <x v="8"/>
    <x v="1"/>
  </r>
  <r>
    <x v="5"/>
    <n v="1185732"/>
    <x v="448"/>
    <x v="0"/>
    <x v="14"/>
    <x v="16"/>
    <x v="0"/>
    <n v="54.999999999999993"/>
    <n v="5250"/>
    <x v="389"/>
    <x v="661"/>
    <x v="2"/>
    <x v="1"/>
  </r>
  <r>
    <x v="5"/>
    <n v="1185732"/>
    <x v="449"/>
    <x v="0"/>
    <x v="14"/>
    <x v="16"/>
    <x v="1"/>
    <n v="50"/>
    <n v="2750"/>
    <x v="199"/>
    <x v="662"/>
    <x v="2"/>
    <x v="1"/>
  </r>
  <r>
    <x v="5"/>
    <n v="1185732"/>
    <x v="450"/>
    <x v="0"/>
    <x v="14"/>
    <x v="16"/>
    <x v="2"/>
    <n v="45"/>
    <n v="2000"/>
    <x v="126"/>
    <x v="203"/>
    <x v="15"/>
    <x v="1"/>
  </r>
  <r>
    <x v="5"/>
    <n v="1185732"/>
    <x v="451"/>
    <x v="0"/>
    <x v="14"/>
    <x v="16"/>
    <x v="3"/>
    <n v="45"/>
    <n v="1750"/>
    <x v="123"/>
    <x v="596"/>
    <x v="1"/>
    <x v="1"/>
  </r>
  <r>
    <x v="5"/>
    <n v="1185732"/>
    <x v="452"/>
    <x v="0"/>
    <x v="14"/>
    <x v="16"/>
    <x v="4"/>
    <n v="54.999999999999993"/>
    <n v="1750"/>
    <x v="122"/>
    <x v="663"/>
    <x v="3"/>
    <x v="1"/>
  </r>
  <r>
    <x v="5"/>
    <n v="1185732"/>
    <x v="453"/>
    <x v="0"/>
    <x v="14"/>
    <x v="16"/>
    <x v="5"/>
    <n v="60"/>
    <n v="3250"/>
    <x v="214"/>
    <x v="157"/>
    <x v="8"/>
    <x v="1"/>
  </r>
  <r>
    <x v="5"/>
    <n v="1185732"/>
    <x v="454"/>
    <x v="0"/>
    <x v="14"/>
    <x v="16"/>
    <x v="0"/>
    <n v="54.999999999999993"/>
    <n v="5500"/>
    <x v="390"/>
    <x v="664"/>
    <x v="2"/>
    <x v="1"/>
  </r>
  <r>
    <x v="5"/>
    <n v="1185732"/>
    <x v="455"/>
    <x v="0"/>
    <x v="14"/>
    <x v="16"/>
    <x v="1"/>
    <n v="50"/>
    <n v="3000"/>
    <x v="149"/>
    <x v="214"/>
    <x v="2"/>
    <x v="1"/>
  </r>
  <r>
    <x v="5"/>
    <n v="1185732"/>
    <x v="456"/>
    <x v="0"/>
    <x v="14"/>
    <x v="16"/>
    <x v="2"/>
    <n v="45"/>
    <n v="2250"/>
    <x v="179"/>
    <x v="646"/>
    <x v="15"/>
    <x v="1"/>
  </r>
  <r>
    <x v="5"/>
    <n v="1185732"/>
    <x v="457"/>
    <x v="0"/>
    <x v="14"/>
    <x v="16"/>
    <x v="3"/>
    <n v="45"/>
    <n v="1750"/>
    <x v="123"/>
    <x v="596"/>
    <x v="1"/>
    <x v="1"/>
  </r>
  <r>
    <x v="5"/>
    <n v="1185732"/>
    <x v="458"/>
    <x v="0"/>
    <x v="14"/>
    <x v="16"/>
    <x v="4"/>
    <n v="54.999999999999993"/>
    <n v="2000"/>
    <x v="391"/>
    <x v="623"/>
    <x v="3"/>
    <x v="1"/>
  </r>
  <r>
    <x v="5"/>
    <n v="1185732"/>
    <x v="487"/>
    <x v="0"/>
    <x v="14"/>
    <x v="16"/>
    <x v="5"/>
    <n v="60"/>
    <n v="3750"/>
    <x v="39"/>
    <x v="191"/>
    <x v="8"/>
    <x v="1"/>
  </r>
  <r>
    <x v="5"/>
    <n v="1185732"/>
    <x v="488"/>
    <x v="0"/>
    <x v="14"/>
    <x v="16"/>
    <x v="0"/>
    <n v="54.999999999999993"/>
    <n v="5250"/>
    <x v="389"/>
    <x v="661"/>
    <x v="2"/>
    <x v="1"/>
  </r>
  <r>
    <x v="5"/>
    <n v="1185732"/>
    <x v="489"/>
    <x v="0"/>
    <x v="14"/>
    <x v="16"/>
    <x v="1"/>
    <n v="50"/>
    <n v="3000"/>
    <x v="149"/>
    <x v="214"/>
    <x v="2"/>
    <x v="1"/>
  </r>
  <r>
    <x v="5"/>
    <n v="1185732"/>
    <x v="490"/>
    <x v="0"/>
    <x v="14"/>
    <x v="16"/>
    <x v="2"/>
    <n v="45"/>
    <n v="2250"/>
    <x v="179"/>
    <x v="646"/>
    <x v="15"/>
    <x v="1"/>
  </r>
  <r>
    <x v="5"/>
    <n v="1185732"/>
    <x v="491"/>
    <x v="0"/>
    <x v="14"/>
    <x v="16"/>
    <x v="3"/>
    <n v="45"/>
    <n v="1750"/>
    <x v="123"/>
    <x v="596"/>
    <x v="1"/>
    <x v="1"/>
  </r>
  <r>
    <x v="5"/>
    <n v="1185732"/>
    <x v="492"/>
    <x v="0"/>
    <x v="14"/>
    <x v="16"/>
    <x v="4"/>
    <n v="54.999999999999993"/>
    <n v="1500"/>
    <x v="360"/>
    <x v="284"/>
    <x v="3"/>
    <x v="1"/>
  </r>
  <r>
    <x v="5"/>
    <n v="1185732"/>
    <x v="493"/>
    <x v="0"/>
    <x v="14"/>
    <x v="16"/>
    <x v="5"/>
    <n v="60"/>
    <n v="3250"/>
    <x v="214"/>
    <x v="157"/>
    <x v="8"/>
    <x v="1"/>
  </r>
  <r>
    <x v="5"/>
    <n v="1185732"/>
    <x v="494"/>
    <x v="0"/>
    <x v="14"/>
    <x v="16"/>
    <x v="0"/>
    <n v="54.999999999999993"/>
    <n v="4500"/>
    <x v="348"/>
    <x v="665"/>
    <x v="2"/>
    <x v="1"/>
  </r>
  <r>
    <x v="5"/>
    <n v="1185732"/>
    <x v="495"/>
    <x v="0"/>
    <x v="14"/>
    <x v="16"/>
    <x v="1"/>
    <n v="50"/>
    <n v="2500"/>
    <x v="145"/>
    <x v="208"/>
    <x v="2"/>
    <x v="1"/>
  </r>
  <r>
    <x v="5"/>
    <n v="1185732"/>
    <x v="496"/>
    <x v="0"/>
    <x v="14"/>
    <x v="16"/>
    <x v="2"/>
    <n v="45"/>
    <n v="1500"/>
    <x v="314"/>
    <x v="666"/>
    <x v="15"/>
    <x v="1"/>
  </r>
  <r>
    <x v="5"/>
    <n v="1185732"/>
    <x v="497"/>
    <x v="0"/>
    <x v="14"/>
    <x v="16"/>
    <x v="3"/>
    <n v="45"/>
    <n v="1250"/>
    <x v="182"/>
    <x v="660"/>
    <x v="1"/>
    <x v="1"/>
  </r>
  <r>
    <x v="5"/>
    <n v="1185732"/>
    <x v="498"/>
    <x v="0"/>
    <x v="14"/>
    <x v="16"/>
    <x v="4"/>
    <n v="54.999999999999993"/>
    <n v="1250"/>
    <x v="181"/>
    <x v="667"/>
    <x v="3"/>
    <x v="1"/>
  </r>
  <r>
    <x v="5"/>
    <n v="1185732"/>
    <x v="393"/>
    <x v="0"/>
    <x v="14"/>
    <x v="16"/>
    <x v="5"/>
    <n v="60"/>
    <n v="2250"/>
    <x v="200"/>
    <x v="386"/>
    <x v="8"/>
    <x v="1"/>
  </r>
  <r>
    <x v="5"/>
    <n v="1185732"/>
    <x v="425"/>
    <x v="0"/>
    <x v="14"/>
    <x v="16"/>
    <x v="0"/>
    <n v="60"/>
    <n v="4000"/>
    <x v="50"/>
    <x v="97"/>
    <x v="2"/>
    <x v="1"/>
  </r>
  <r>
    <x v="5"/>
    <n v="1185732"/>
    <x v="425"/>
    <x v="0"/>
    <x v="14"/>
    <x v="16"/>
    <x v="1"/>
    <n v="55.000000000000007"/>
    <n v="2250"/>
    <x v="196"/>
    <x v="179"/>
    <x v="2"/>
    <x v="1"/>
  </r>
  <r>
    <x v="5"/>
    <n v="1185732"/>
    <x v="425"/>
    <x v="0"/>
    <x v="14"/>
    <x v="16"/>
    <x v="2"/>
    <n v="55.000000000000007"/>
    <n v="1250"/>
    <x v="392"/>
    <x v="668"/>
    <x v="15"/>
    <x v="1"/>
  </r>
  <r>
    <x v="5"/>
    <n v="1185732"/>
    <x v="425"/>
    <x v="0"/>
    <x v="14"/>
    <x v="16"/>
    <x v="3"/>
    <n v="55.000000000000007"/>
    <n v="1000"/>
    <x v="191"/>
    <x v="669"/>
    <x v="1"/>
    <x v="1"/>
  </r>
  <r>
    <x v="5"/>
    <n v="1185732"/>
    <x v="425"/>
    <x v="0"/>
    <x v="14"/>
    <x v="16"/>
    <x v="4"/>
    <n v="65"/>
    <n v="1000"/>
    <x v="393"/>
    <x v="670"/>
    <x v="3"/>
    <x v="1"/>
  </r>
  <r>
    <x v="5"/>
    <n v="1185732"/>
    <x v="425"/>
    <x v="0"/>
    <x v="14"/>
    <x v="16"/>
    <x v="5"/>
    <n v="70"/>
    <n v="2250"/>
    <x v="154"/>
    <x v="147"/>
    <x v="8"/>
    <x v="1"/>
  </r>
  <r>
    <x v="5"/>
    <n v="1185732"/>
    <x v="455"/>
    <x v="0"/>
    <x v="14"/>
    <x v="16"/>
    <x v="0"/>
    <n v="65"/>
    <n v="3750"/>
    <x v="241"/>
    <x v="353"/>
    <x v="2"/>
    <x v="1"/>
  </r>
  <r>
    <x v="5"/>
    <n v="1185732"/>
    <x v="455"/>
    <x v="0"/>
    <x v="14"/>
    <x v="16"/>
    <x v="1"/>
    <n v="55.000000000000007"/>
    <n v="2000"/>
    <x v="131"/>
    <x v="194"/>
    <x v="2"/>
    <x v="1"/>
  </r>
  <r>
    <x v="5"/>
    <n v="1185732"/>
    <x v="455"/>
    <x v="0"/>
    <x v="14"/>
    <x v="16"/>
    <x v="2"/>
    <n v="55.000000000000007"/>
    <n v="1950"/>
    <x v="394"/>
    <x v="671"/>
    <x v="15"/>
    <x v="1"/>
  </r>
  <r>
    <x v="5"/>
    <n v="1185732"/>
    <x v="455"/>
    <x v="0"/>
    <x v="14"/>
    <x v="16"/>
    <x v="3"/>
    <n v="55.000000000000007"/>
    <n v="1750"/>
    <x v="194"/>
    <x v="274"/>
    <x v="1"/>
    <x v="1"/>
  </r>
  <r>
    <x v="5"/>
    <n v="1185732"/>
    <x v="455"/>
    <x v="0"/>
    <x v="14"/>
    <x v="16"/>
    <x v="4"/>
    <n v="65"/>
    <n v="1500"/>
    <x v="148"/>
    <x v="276"/>
    <x v="3"/>
    <x v="1"/>
  </r>
  <r>
    <x v="5"/>
    <n v="1185732"/>
    <x v="455"/>
    <x v="0"/>
    <x v="14"/>
    <x v="16"/>
    <x v="5"/>
    <n v="70"/>
    <n v="2500"/>
    <x v="160"/>
    <x v="429"/>
    <x v="8"/>
    <x v="1"/>
  </r>
  <r>
    <x v="5"/>
    <n v="1185732"/>
    <x v="484"/>
    <x v="0"/>
    <x v="14"/>
    <x v="16"/>
    <x v="0"/>
    <n v="65"/>
    <n v="4750"/>
    <x v="198"/>
    <x v="318"/>
    <x v="2"/>
    <x v="1"/>
  </r>
  <r>
    <x v="5"/>
    <n v="1185732"/>
    <x v="484"/>
    <x v="0"/>
    <x v="14"/>
    <x v="16"/>
    <x v="1"/>
    <n v="55.000000000000007"/>
    <n v="2750"/>
    <x v="395"/>
    <x v="672"/>
    <x v="2"/>
    <x v="1"/>
  </r>
  <r>
    <x v="5"/>
    <n v="1185732"/>
    <x v="484"/>
    <x v="0"/>
    <x v="14"/>
    <x v="16"/>
    <x v="2"/>
    <n v="55.000000000000007"/>
    <n v="2500"/>
    <x v="143"/>
    <x v="299"/>
    <x v="15"/>
    <x v="1"/>
  </r>
  <r>
    <x v="5"/>
    <n v="1185732"/>
    <x v="484"/>
    <x v="0"/>
    <x v="14"/>
    <x v="16"/>
    <x v="3"/>
    <n v="55.000000000000007"/>
    <n v="2000"/>
    <x v="131"/>
    <x v="277"/>
    <x v="1"/>
    <x v="1"/>
  </r>
  <r>
    <x v="5"/>
    <n v="1185732"/>
    <x v="484"/>
    <x v="0"/>
    <x v="14"/>
    <x v="16"/>
    <x v="4"/>
    <n v="65"/>
    <n v="2000"/>
    <x v="197"/>
    <x v="398"/>
    <x v="3"/>
    <x v="1"/>
  </r>
  <r>
    <x v="5"/>
    <n v="1185732"/>
    <x v="484"/>
    <x v="0"/>
    <x v="14"/>
    <x v="16"/>
    <x v="5"/>
    <n v="70"/>
    <n v="3000"/>
    <x v="195"/>
    <x v="97"/>
    <x v="8"/>
    <x v="1"/>
  </r>
  <r>
    <x v="3"/>
    <n v="1128299"/>
    <x v="174"/>
    <x v="0"/>
    <x v="14"/>
    <x v="16"/>
    <x v="0"/>
    <n v="35"/>
    <n v="3750"/>
    <x v="333"/>
    <x v="673"/>
    <x v="3"/>
    <x v="1"/>
  </r>
  <r>
    <x v="3"/>
    <n v="1128299"/>
    <x v="174"/>
    <x v="0"/>
    <x v="14"/>
    <x v="16"/>
    <x v="1"/>
    <n v="45"/>
    <n v="3750"/>
    <x v="156"/>
    <x v="285"/>
    <x v="6"/>
    <x v="1"/>
  </r>
  <r>
    <x v="3"/>
    <n v="1128299"/>
    <x v="174"/>
    <x v="0"/>
    <x v="14"/>
    <x v="16"/>
    <x v="2"/>
    <n v="45"/>
    <n v="3750"/>
    <x v="156"/>
    <x v="674"/>
    <x v="3"/>
    <x v="1"/>
  </r>
  <r>
    <x v="3"/>
    <n v="1128299"/>
    <x v="174"/>
    <x v="0"/>
    <x v="14"/>
    <x v="16"/>
    <x v="3"/>
    <n v="45"/>
    <n v="2250"/>
    <x v="179"/>
    <x v="675"/>
    <x v="3"/>
    <x v="1"/>
  </r>
  <r>
    <x v="5"/>
    <n v="1185732"/>
    <x v="188"/>
    <x v="2"/>
    <x v="15"/>
    <x v="17"/>
    <x v="5"/>
    <n v="55.000000000000007"/>
    <n v="3000"/>
    <x v="207"/>
    <x v="676"/>
    <x v="1"/>
    <x v="1"/>
  </r>
  <r>
    <x v="5"/>
    <n v="1185732"/>
    <x v="696"/>
    <x v="2"/>
    <x v="15"/>
    <x v="17"/>
    <x v="0"/>
    <n v="55.000000000000007"/>
    <n v="5750"/>
    <x v="77"/>
    <x v="677"/>
    <x v="5"/>
    <x v="1"/>
  </r>
  <r>
    <x v="5"/>
    <n v="1185732"/>
    <x v="696"/>
    <x v="2"/>
    <x v="15"/>
    <x v="17"/>
    <x v="1"/>
    <n v="55.000000000000007"/>
    <n v="2250"/>
    <x v="196"/>
    <x v="678"/>
    <x v="5"/>
    <x v="1"/>
  </r>
  <r>
    <x v="5"/>
    <n v="1185732"/>
    <x v="696"/>
    <x v="2"/>
    <x v="15"/>
    <x v="17"/>
    <x v="2"/>
    <n v="45"/>
    <n v="2750"/>
    <x v="119"/>
    <x v="679"/>
    <x v="3"/>
    <x v="1"/>
  </r>
  <r>
    <x v="5"/>
    <n v="1185732"/>
    <x v="696"/>
    <x v="2"/>
    <x v="15"/>
    <x v="17"/>
    <x v="3"/>
    <n v="49.999999999999993"/>
    <n v="1750"/>
    <x v="396"/>
    <x v="680"/>
    <x v="3"/>
    <x v="1"/>
  </r>
  <r>
    <x v="5"/>
    <n v="1185732"/>
    <x v="696"/>
    <x v="2"/>
    <x v="15"/>
    <x v="17"/>
    <x v="4"/>
    <n v="65.000000000000014"/>
    <n v="2500"/>
    <x v="397"/>
    <x v="681"/>
    <x v="3"/>
    <x v="1"/>
  </r>
  <r>
    <x v="5"/>
    <n v="1185732"/>
    <x v="696"/>
    <x v="2"/>
    <x v="15"/>
    <x v="17"/>
    <x v="5"/>
    <n v="55.000000000000007"/>
    <n v="3500"/>
    <x v="137"/>
    <x v="292"/>
    <x v="1"/>
    <x v="1"/>
  </r>
  <r>
    <x v="5"/>
    <n v="1185732"/>
    <x v="225"/>
    <x v="2"/>
    <x v="15"/>
    <x v="17"/>
    <x v="0"/>
    <n v="55.000000000000007"/>
    <n v="5450"/>
    <x v="398"/>
    <x v="682"/>
    <x v="5"/>
    <x v="1"/>
  </r>
  <r>
    <x v="5"/>
    <n v="1185732"/>
    <x v="225"/>
    <x v="2"/>
    <x v="15"/>
    <x v="17"/>
    <x v="1"/>
    <n v="55.000000000000007"/>
    <n v="2500"/>
    <x v="143"/>
    <x v="683"/>
    <x v="5"/>
    <x v="1"/>
  </r>
  <r>
    <x v="5"/>
    <n v="1185732"/>
    <x v="225"/>
    <x v="2"/>
    <x v="15"/>
    <x v="17"/>
    <x v="2"/>
    <n v="45"/>
    <n v="2750"/>
    <x v="119"/>
    <x v="679"/>
    <x v="3"/>
    <x v="1"/>
  </r>
  <r>
    <x v="5"/>
    <n v="1185732"/>
    <x v="225"/>
    <x v="2"/>
    <x v="15"/>
    <x v="17"/>
    <x v="3"/>
    <n v="49.999999999999993"/>
    <n v="1250"/>
    <x v="399"/>
    <x v="684"/>
    <x v="3"/>
    <x v="1"/>
  </r>
  <r>
    <x v="5"/>
    <n v="1185732"/>
    <x v="225"/>
    <x v="2"/>
    <x v="15"/>
    <x v="17"/>
    <x v="4"/>
    <n v="65.000000000000014"/>
    <n v="1750"/>
    <x v="400"/>
    <x v="685"/>
    <x v="3"/>
    <x v="1"/>
  </r>
  <r>
    <x v="5"/>
    <n v="1185732"/>
    <x v="225"/>
    <x v="2"/>
    <x v="15"/>
    <x v="17"/>
    <x v="5"/>
    <n v="55.000000000000007"/>
    <n v="2750"/>
    <x v="395"/>
    <x v="686"/>
    <x v="1"/>
    <x v="1"/>
  </r>
  <r>
    <x v="5"/>
    <n v="1185732"/>
    <x v="244"/>
    <x v="2"/>
    <x v="15"/>
    <x v="17"/>
    <x v="0"/>
    <n v="55.000000000000007"/>
    <n v="5250"/>
    <x v="171"/>
    <x v="687"/>
    <x v="5"/>
    <x v="1"/>
  </r>
  <r>
    <x v="5"/>
    <n v="1185732"/>
    <x v="244"/>
    <x v="2"/>
    <x v="15"/>
    <x v="17"/>
    <x v="1"/>
    <n v="55.000000000000007"/>
    <n v="2250"/>
    <x v="196"/>
    <x v="678"/>
    <x v="5"/>
    <x v="1"/>
  </r>
  <r>
    <x v="5"/>
    <n v="1185732"/>
    <x v="244"/>
    <x v="2"/>
    <x v="15"/>
    <x v="17"/>
    <x v="2"/>
    <n v="45"/>
    <n v="2250"/>
    <x v="179"/>
    <x v="675"/>
    <x v="3"/>
    <x v="1"/>
  </r>
  <r>
    <x v="5"/>
    <n v="1185732"/>
    <x v="244"/>
    <x v="2"/>
    <x v="15"/>
    <x v="17"/>
    <x v="3"/>
    <n v="49.999999999999993"/>
    <n v="1500"/>
    <x v="370"/>
    <x v="688"/>
    <x v="3"/>
    <x v="1"/>
  </r>
  <r>
    <x v="5"/>
    <n v="1185732"/>
    <x v="244"/>
    <x v="2"/>
    <x v="15"/>
    <x v="17"/>
    <x v="4"/>
    <n v="60.000000000000007"/>
    <n v="1500"/>
    <x v="381"/>
    <x v="689"/>
    <x v="3"/>
    <x v="1"/>
  </r>
  <r>
    <x v="5"/>
    <n v="1185732"/>
    <x v="244"/>
    <x v="2"/>
    <x v="15"/>
    <x v="17"/>
    <x v="5"/>
    <n v="50"/>
    <n v="3000"/>
    <x v="149"/>
    <x v="343"/>
    <x v="1"/>
    <x v="1"/>
  </r>
  <r>
    <x v="5"/>
    <n v="1185732"/>
    <x v="273"/>
    <x v="2"/>
    <x v="15"/>
    <x v="17"/>
    <x v="0"/>
    <n v="65"/>
    <n v="5700"/>
    <x v="401"/>
    <x v="690"/>
    <x v="5"/>
    <x v="1"/>
  </r>
  <r>
    <x v="5"/>
    <n v="1185732"/>
    <x v="273"/>
    <x v="2"/>
    <x v="15"/>
    <x v="17"/>
    <x v="1"/>
    <n v="60.000000000000007"/>
    <n v="2750"/>
    <x v="207"/>
    <x v="691"/>
    <x v="5"/>
    <x v="1"/>
  </r>
  <r>
    <x v="5"/>
    <n v="1185732"/>
    <x v="273"/>
    <x v="2"/>
    <x v="15"/>
    <x v="17"/>
    <x v="2"/>
    <n v="55.000000000000007"/>
    <n v="3000"/>
    <x v="207"/>
    <x v="692"/>
    <x v="3"/>
    <x v="1"/>
  </r>
  <r>
    <x v="5"/>
    <n v="1185732"/>
    <x v="273"/>
    <x v="2"/>
    <x v="15"/>
    <x v="17"/>
    <x v="3"/>
    <n v="55.000000000000007"/>
    <n v="2500"/>
    <x v="143"/>
    <x v="387"/>
    <x v="3"/>
    <x v="1"/>
  </r>
  <r>
    <x v="5"/>
    <n v="1185732"/>
    <x v="273"/>
    <x v="2"/>
    <x v="15"/>
    <x v="17"/>
    <x v="4"/>
    <n v="65"/>
    <n v="2750"/>
    <x v="402"/>
    <x v="693"/>
    <x v="3"/>
    <x v="1"/>
  </r>
  <r>
    <x v="5"/>
    <n v="1185732"/>
    <x v="273"/>
    <x v="2"/>
    <x v="15"/>
    <x v="17"/>
    <x v="5"/>
    <n v="70"/>
    <n v="4000"/>
    <x v="59"/>
    <x v="97"/>
    <x v="1"/>
    <x v="1"/>
  </r>
  <r>
    <x v="5"/>
    <n v="1185732"/>
    <x v="306"/>
    <x v="2"/>
    <x v="15"/>
    <x v="17"/>
    <x v="0"/>
    <n v="65"/>
    <n v="6500"/>
    <x v="109"/>
    <x v="694"/>
    <x v="5"/>
    <x v="1"/>
  </r>
  <r>
    <x v="5"/>
    <n v="1185732"/>
    <x v="306"/>
    <x v="2"/>
    <x v="15"/>
    <x v="17"/>
    <x v="1"/>
    <n v="60.000000000000007"/>
    <n v="4000"/>
    <x v="220"/>
    <x v="102"/>
    <x v="5"/>
    <x v="1"/>
  </r>
  <r>
    <x v="5"/>
    <n v="1185732"/>
    <x v="306"/>
    <x v="2"/>
    <x v="15"/>
    <x v="17"/>
    <x v="2"/>
    <n v="55.000000000000007"/>
    <n v="3250"/>
    <x v="256"/>
    <x v="695"/>
    <x v="3"/>
    <x v="1"/>
  </r>
  <r>
    <x v="5"/>
    <n v="1185732"/>
    <x v="306"/>
    <x v="2"/>
    <x v="15"/>
    <x v="17"/>
    <x v="3"/>
    <n v="55.000000000000007"/>
    <n v="3000"/>
    <x v="207"/>
    <x v="692"/>
    <x v="3"/>
    <x v="1"/>
  </r>
  <r>
    <x v="5"/>
    <n v="1185732"/>
    <x v="306"/>
    <x v="2"/>
    <x v="15"/>
    <x v="17"/>
    <x v="4"/>
    <n v="65"/>
    <n v="3000"/>
    <x v="214"/>
    <x v="696"/>
    <x v="3"/>
    <x v="1"/>
  </r>
  <r>
    <x v="5"/>
    <n v="1185732"/>
    <x v="306"/>
    <x v="2"/>
    <x v="15"/>
    <x v="17"/>
    <x v="5"/>
    <n v="70"/>
    <n v="4500"/>
    <x v="40"/>
    <x v="55"/>
    <x v="1"/>
    <x v="1"/>
  </r>
  <r>
    <x v="5"/>
    <n v="1185732"/>
    <x v="334"/>
    <x v="2"/>
    <x v="15"/>
    <x v="17"/>
    <x v="0"/>
    <n v="65"/>
    <n v="6750"/>
    <x v="84"/>
    <x v="697"/>
    <x v="5"/>
    <x v="1"/>
  </r>
  <r>
    <x v="5"/>
    <n v="1185732"/>
    <x v="334"/>
    <x v="2"/>
    <x v="15"/>
    <x v="17"/>
    <x v="1"/>
    <n v="60.000000000000007"/>
    <n v="4250"/>
    <x v="228"/>
    <x v="330"/>
    <x v="5"/>
    <x v="1"/>
  </r>
  <r>
    <x v="5"/>
    <n v="1185732"/>
    <x v="334"/>
    <x v="2"/>
    <x v="15"/>
    <x v="17"/>
    <x v="2"/>
    <n v="55.000000000000007"/>
    <n v="3500"/>
    <x v="137"/>
    <x v="698"/>
    <x v="3"/>
    <x v="1"/>
  </r>
  <r>
    <x v="5"/>
    <n v="1185732"/>
    <x v="334"/>
    <x v="2"/>
    <x v="15"/>
    <x v="17"/>
    <x v="3"/>
    <n v="55.000000000000007"/>
    <n v="3000"/>
    <x v="207"/>
    <x v="692"/>
    <x v="3"/>
    <x v="1"/>
  </r>
  <r>
    <x v="5"/>
    <n v="1185732"/>
    <x v="334"/>
    <x v="2"/>
    <x v="15"/>
    <x v="17"/>
    <x v="4"/>
    <n v="65"/>
    <n v="3250"/>
    <x v="240"/>
    <x v="699"/>
    <x v="3"/>
    <x v="1"/>
  </r>
  <r>
    <x v="5"/>
    <n v="1185732"/>
    <x v="334"/>
    <x v="2"/>
    <x v="15"/>
    <x v="17"/>
    <x v="5"/>
    <n v="70"/>
    <n v="5000"/>
    <x v="49"/>
    <x v="148"/>
    <x v="1"/>
    <x v="1"/>
  </r>
  <r>
    <x v="5"/>
    <n v="1185732"/>
    <x v="366"/>
    <x v="2"/>
    <x v="15"/>
    <x v="17"/>
    <x v="0"/>
    <n v="65"/>
    <n v="6500"/>
    <x v="109"/>
    <x v="694"/>
    <x v="5"/>
    <x v="1"/>
  </r>
  <r>
    <x v="5"/>
    <n v="1185732"/>
    <x v="366"/>
    <x v="2"/>
    <x v="15"/>
    <x v="17"/>
    <x v="1"/>
    <n v="60.000000000000007"/>
    <n v="4250"/>
    <x v="228"/>
    <x v="330"/>
    <x v="5"/>
    <x v="1"/>
  </r>
  <r>
    <x v="5"/>
    <n v="1185732"/>
    <x v="366"/>
    <x v="2"/>
    <x v="15"/>
    <x v="17"/>
    <x v="2"/>
    <n v="55.000000000000007"/>
    <n v="3500"/>
    <x v="137"/>
    <x v="698"/>
    <x v="3"/>
    <x v="1"/>
  </r>
  <r>
    <x v="5"/>
    <n v="1185732"/>
    <x v="366"/>
    <x v="2"/>
    <x v="15"/>
    <x v="17"/>
    <x v="3"/>
    <n v="55.000000000000007"/>
    <n v="2500"/>
    <x v="143"/>
    <x v="387"/>
    <x v="3"/>
    <x v="1"/>
  </r>
  <r>
    <x v="5"/>
    <n v="1185732"/>
    <x v="366"/>
    <x v="2"/>
    <x v="15"/>
    <x v="17"/>
    <x v="4"/>
    <n v="65"/>
    <n v="2250"/>
    <x v="326"/>
    <x v="700"/>
    <x v="3"/>
    <x v="1"/>
  </r>
  <r>
    <x v="5"/>
    <n v="1185732"/>
    <x v="366"/>
    <x v="2"/>
    <x v="15"/>
    <x v="17"/>
    <x v="5"/>
    <n v="70"/>
    <n v="4000"/>
    <x v="59"/>
    <x v="97"/>
    <x v="1"/>
    <x v="1"/>
  </r>
  <r>
    <x v="5"/>
    <n v="1185732"/>
    <x v="396"/>
    <x v="2"/>
    <x v="15"/>
    <x v="17"/>
    <x v="0"/>
    <n v="65"/>
    <n v="5250"/>
    <x v="86"/>
    <x v="701"/>
    <x v="5"/>
    <x v="1"/>
  </r>
  <r>
    <x v="5"/>
    <n v="1185732"/>
    <x v="396"/>
    <x v="2"/>
    <x v="15"/>
    <x v="17"/>
    <x v="1"/>
    <n v="60.000000000000007"/>
    <n v="3250"/>
    <x v="403"/>
    <x v="645"/>
    <x v="5"/>
    <x v="1"/>
  </r>
  <r>
    <x v="5"/>
    <n v="1185732"/>
    <x v="396"/>
    <x v="2"/>
    <x v="15"/>
    <x v="17"/>
    <x v="2"/>
    <n v="55.000000000000007"/>
    <n v="2250"/>
    <x v="196"/>
    <x v="389"/>
    <x v="3"/>
    <x v="1"/>
  </r>
  <r>
    <x v="5"/>
    <n v="1185732"/>
    <x v="396"/>
    <x v="2"/>
    <x v="15"/>
    <x v="17"/>
    <x v="3"/>
    <n v="55.000000000000007"/>
    <n v="2000"/>
    <x v="131"/>
    <x v="668"/>
    <x v="3"/>
    <x v="1"/>
  </r>
  <r>
    <x v="5"/>
    <n v="1185732"/>
    <x v="396"/>
    <x v="2"/>
    <x v="15"/>
    <x v="17"/>
    <x v="4"/>
    <n v="65"/>
    <n v="2000"/>
    <x v="197"/>
    <x v="398"/>
    <x v="3"/>
    <x v="1"/>
  </r>
  <r>
    <x v="5"/>
    <n v="1185732"/>
    <x v="396"/>
    <x v="2"/>
    <x v="15"/>
    <x v="17"/>
    <x v="5"/>
    <n v="70"/>
    <n v="3000"/>
    <x v="195"/>
    <x v="147"/>
    <x v="1"/>
    <x v="1"/>
  </r>
  <r>
    <x v="5"/>
    <n v="1185732"/>
    <x v="428"/>
    <x v="2"/>
    <x v="15"/>
    <x v="17"/>
    <x v="0"/>
    <n v="70"/>
    <n v="4500"/>
    <x v="40"/>
    <x v="349"/>
    <x v="5"/>
    <x v="1"/>
  </r>
  <r>
    <x v="5"/>
    <n v="1185732"/>
    <x v="428"/>
    <x v="2"/>
    <x v="15"/>
    <x v="17"/>
    <x v="1"/>
    <n v="65.000000000000014"/>
    <n v="2750"/>
    <x v="256"/>
    <x v="702"/>
    <x v="5"/>
    <x v="1"/>
  </r>
  <r>
    <x v="5"/>
    <n v="1185732"/>
    <x v="428"/>
    <x v="2"/>
    <x v="15"/>
    <x v="17"/>
    <x v="2"/>
    <n v="65.000000000000014"/>
    <n v="1750"/>
    <x v="400"/>
    <x v="685"/>
    <x v="3"/>
    <x v="1"/>
  </r>
  <r>
    <x v="5"/>
    <n v="1185732"/>
    <x v="428"/>
    <x v="2"/>
    <x v="15"/>
    <x v="17"/>
    <x v="3"/>
    <n v="65.000000000000014"/>
    <n v="1500"/>
    <x v="404"/>
    <x v="703"/>
    <x v="3"/>
    <x v="1"/>
  </r>
  <r>
    <x v="5"/>
    <n v="1185732"/>
    <x v="428"/>
    <x v="2"/>
    <x v="15"/>
    <x v="17"/>
    <x v="4"/>
    <n v="75.000000000000014"/>
    <n v="1500"/>
    <x v="134"/>
    <x v="704"/>
    <x v="3"/>
    <x v="1"/>
  </r>
  <r>
    <x v="5"/>
    <n v="1185732"/>
    <x v="428"/>
    <x v="2"/>
    <x v="15"/>
    <x v="17"/>
    <x v="5"/>
    <n v="80"/>
    <n v="2750"/>
    <x v="42"/>
    <x v="43"/>
    <x v="1"/>
    <x v="1"/>
  </r>
  <r>
    <x v="5"/>
    <n v="1185732"/>
    <x v="458"/>
    <x v="2"/>
    <x v="15"/>
    <x v="17"/>
    <x v="0"/>
    <n v="75.000000000000014"/>
    <n v="4250"/>
    <x v="262"/>
    <x v="705"/>
    <x v="5"/>
    <x v="1"/>
  </r>
  <r>
    <x v="5"/>
    <n v="1185732"/>
    <x v="458"/>
    <x v="2"/>
    <x v="15"/>
    <x v="17"/>
    <x v="1"/>
    <n v="65.000000000000014"/>
    <n v="3000"/>
    <x v="403"/>
    <x v="645"/>
    <x v="5"/>
    <x v="1"/>
  </r>
  <r>
    <x v="5"/>
    <n v="1185732"/>
    <x v="458"/>
    <x v="2"/>
    <x v="15"/>
    <x v="17"/>
    <x v="2"/>
    <n v="65.000000000000014"/>
    <n v="3200"/>
    <x v="405"/>
    <x v="706"/>
    <x v="3"/>
    <x v="1"/>
  </r>
  <r>
    <x v="5"/>
    <n v="1185732"/>
    <x v="458"/>
    <x v="2"/>
    <x v="15"/>
    <x v="17"/>
    <x v="3"/>
    <n v="65.000000000000014"/>
    <n v="3000"/>
    <x v="403"/>
    <x v="707"/>
    <x v="3"/>
    <x v="1"/>
  </r>
  <r>
    <x v="5"/>
    <n v="1185732"/>
    <x v="458"/>
    <x v="2"/>
    <x v="15"/>
    <x v="17"/>
    <x v="4"/>
    <n v="75.000000000000014"/>
    <n v="2750"/>
    <x v="141"/>
    <x v="708"/>
    <x v="3"/>
    <x v="1"/>
  </r>
  <r>
    <x v="5"/>
    <n v="1185732"/>
    <x v="458"/>
    <x v="2"/>
    <x v="15"/>
    <x v="17"/>
    <x v="5"/>
    <n v="80"/>
    <n v="3750"/>
    <x v="61"/>
    <x v="191"/>
    <x v="1"/>
    <x v="1"/>
  </r>
  <r>
    <x v="5"/>
    <n v="1185732"/>
    <x v="487"/>
    <x v="2"/>
    <x v="15"/>
    <x v="17"/>
    <x v="0"/>
    <n v="75.000000000000014"/>
    <n v="6000"/>
    <x v="406"/>
    <x v="709"/>
    <x v="5"/>
    <x v="1"/>
  </r>
  <r>
    <x v="5"/>
    <n v="1185732"/>
    <x v="487"/>
    <x v="2"/>
    <x v="15"/>
    <x v="17"/>
    <x v="1"/>
    <n v="65.000000000000014"/>
    <n v="4000"/>
    <x v="253"/>
    <x v="710"/>
    <x v="5"/>
    <x v="1"/>
  </r>
  <r>
    <x v="0"/>
    <n v="1128299"/>
    <x v="174"/>
    <x v="2"/>
    <x v="15"/>
    <x v="17"/>
    <x v="0"/>
    <n v="35"/>
    <n v="3750"/>
    <x v="333"/>
    <x v="673"/>
    <x v="3"/>
    <x v="1"/>
  </r>
  <r>
    <x v="0"/>
    <n v="1128299"/>
    <x v="174"/>
    <x v="2"/>
    <x v="15"/>
    <x v="17"/>
    <x v="1"/>
    <n v="45"/>
    <n v="3750"/>
    <x v="156"/>
    <x v="285"/>
    <x v="6"/>
    <x v="1"/>
  </r>
  <r>
    <x v="0"/>
    <n v="1128299"/>
    <x v="174"/>
    <x v="2"/>
    <x v="15"/>
    <x v="17"/>
    <x v="2"/>
    <n v="45"/>
    <n v="3750"/>
    <x v="156"/>
    <x v="674"/>
    <x v="3"/>
    <x v="1"/>
  </r>
  <r>
    <x v="0"/>
    <n v="1128299"/>
    <x v="174"/>
    <x v="2"/>
    <x v="15"/>
    <x v="17"/>
    <x v="3"/>
    <n v="45"/>
    <n v="2250"/>
    <x v="179"/>
    <x v="675"/>
    <x v="3"/>
    <x v="1"/>
  </r>
  <r>
    <x v="0"/>
    <n v="1128299"/>
    <x v="174"/>
    <x v="2"/>
    <x v="15"/>
    <x v="17"/>
    <x v="4"/>
    <n v="50"/>
    <n v="1750"/>
    <x v="132"/>
    <x v="500"/>
    <x v="11"/>
    <x v="1"/>
  </r>
  <r>
    <x v="0"/>
    <n v="1128299"/>
    <x v="174"/>
    <x v="2"/>
    <x v="15"/>
    <x v="17"/>
    <x v="5"/>
    <n v="45"/>
    <n v="4250"/>
    <x v="174"/>
    <x v="298"/>
    <x v="8"/>
    <x v="1"/>
  </r>
  <r>
    <x v="0"/>
    <n v="1128299"/>
    <x v="205"/>
    <x v="2"/>
    <x v="15"/>
    <x v="17"/>
    <x v="0"/>
    <n v="35"/>
    <n v="4750"/>
    <x v="158"/>
    <x v="711"/>
    <x v="3"/>
    <x v="1"/>
  </r>
  <r>
    <x v="0"/>
    <n v="1128299"/>
    <x v="205"/>
    <x v="2"/>
    <x v="15"/>
    <x v="17"/>
    <x v="1"/>
    <n v="45"/>
    <n v="3750"/>
    <x v="156"/>
    <x v="285"/>
    <x v="6"/>
    <x v="1"/>
  </r>
  <r>
    <x v="0"/>
    <n v="1128299"/>
    <x v="205"/>
    <x v="2"/>
    <x v="15"/>
    <x v="17"/>
    <x v="2"/>
    <n v="45"/>
    <n v="3750"/>
    <x v="156"/>
    <x v="674"/>
    <x v="3"/>
    <x v="1"/>
  </r>
  <r>
    <x v="0"/>
    <n v="1128299"/>
    <x v="205"/>
    <x v="2"/>
    <x v="16"/>
    <x v="18"/>
    <x v="3"/>
    <n v="45"/>
    <n v="2250"/>
    <x v="179"/>
    <x v="675"/>
    <x v="3"/>
    <x v="1"/>
  </r>
  <r>
    <x v="0"/>
    <n v="1128299"/>
    <x v="205"/>
    <x v="2"/>
    <x v="16"/>
    <x v="18"/>
    <x v="4"/>
    <n v="50"/>
    <n v="1500"/>
    <x v="128"/>
    <x v="477"/>
    <x v="11"/>
    <x v="1"/>
  </r>
  <r>
    <x v="0"/>
    <n v="1128299"/>
    <x v="205"/>
    <x v="2"/>
    <x v="16"/>
    <x v="18"/>
    <x v="5"/>
    <n v="45"/>
    <n v="3500"/>
    <x v="154"/>
    <x v="147"/>
    <x v="8"/>
    <x v="1"/>
  </r>
  <r>
    <x v="0"/>
    <n v="1128299"/>
    <x v="214"/>
    <x v="2"/>
    <x v="16"/>
    <x v="18"/>
    <x v="0"/>
    <n v="45"/>
    <n v="5000"/>
    <x v="39"/>
    <x v="154"/>
    <x v="3"/>
    <x v="1"/>
  </r>
  <r>
    <x v="0"/>
    <n v="1128299"/>
    <x v="214"/>
    <x v="2"/>
    <x v="16"/>
    <x v="18"/>
    <x v="1"/>
    <n v="54.999999999999993"/>
    <n v="3500"/>
    <x v="239"/>
    <x v="712"/>
    <x v="6"/>
    <x v="1"/>
  </r>
  <r>
    <x v="0"/>
    <n v="1128299"/>
    <x v="214"/>
    <x v="2"/>
    <x v="16"/>
    <x v="18"/>
    <x v="2"/>
    <n v="59.999999999999986"/>
    <n v="3750"/>
    <x v="407"/>
    <x v="713"/>
    <x v="3"/>
    <x v="1"/>
  </r>
  <r>
    <x v="0"/>
    <n v="1128299"/>
    <x v="214"/>
    <x v="2"/>
    <x v="16"/>
    <x v="18"/>
    <x v="3"/>
    <n v="54.999999999999993"/>
    <n v="2750"/>
    <x v="408"/>
    <x v="714"/>
    <x v="3"/>
    <x v="1"/>
  </r>
  <r>
    <x v="0"/>
    <n v="1128299"/>
    <x v="214"/>
    <x v="2"/>
    <x v="16"/>
    <x v="18"/>
    <x v="4"/>
    <n v="60"/>
    <n v="1250"/>
    <x v="128"/>
    <x v="477"/>
    <x v="11"/>
    <x v="1"/>
  </r>
  <r>
    <x v="0"/>
    <n v="1128299"/>
    <x v="214"/>
    <x v="2"/>
    <x v="16"/>
    <x v="18"/>
    <x v="5"/>
    <n v="54.999999999999993"/>
    <n v="3250"/>
    <x v="409"/>
    <x v="715"/>
    <x v="8"/>
    <x v="1"/>
  </r>
  <r>
    <x v="0"/>
    <n v="1128299"/>
    <x v="233"/>
    <x v="2"/>
    <x v="16"/>
    <x v="18"/>
    <x v="0"/>
    <n v="60"/>
    <n v="5000"/>
    <x v="61"/>
    <x v="156"/>
    <x v="3"/>
    <x v="1"/>
  </r>
  <r>
    <x v="0"/>
    <n v="1128299"/>
    <x v="233"/>
    <x v="2"/>
    <x v="16"/>
    <x v="18"/>
    <x v="1"/>
    <n v="65"/>
    <n v="3000"/>
    <x v="214"/>
    <x v="716"/>
    <x v="6"/>
    <x v="1"/>
  </r>
  <r>
    <x v="0"/>
    <n v="1128299"/>
    <x v="233"/>
    <x v="2"/>
    <x v="16"/>
    <x v="18"/>
    <x v="2"/>
    <n v="65"/>
    <n v="3500"/>
    <x v="157"/>
    <x v="304"/>
    <x v="3"/>
    <x v="1"/>
  </r>
  <r>
    <x v="0"/>
    <n v="1128299"/>
    <x v="233"/>
    <x v="2"/>
    <x v="16"/>
    <x v="18"/>
    <x v="3"/>
    <n v="50"/>
    <n v="2500"/>
    <x v="145"/>
    <x v="717"/>
    <x v="3"/>
    <x v="1"/>
  </r>
  <r>
    <x v="0"/>
    <n v="1128299"/>
    <x v="233"/>
    <x v="2"/>
    <x v="16"/>
    <x v="18"/>
    <x v="4"/>
    <n v="55.000000000000007"/>
    <n v="1500"/>
    <x v="190"/>
    <x v="718"/>
    <x v="11"/>
    <x v="1"/>
  </r>
  <r>
    <x v="0"/>
    <n v="1128299"/>
    <x v="233"/>
    <x v="2"/>
    <x v="16"/>
    <x v="18"/>
    <x v="5"/>
    <n v="70"/>
    <n v="3250"/>
    <x v="157"/>
    <x v="164"/>
    <x v="8"/>
    <x v="1"/>
  </r>
  <r>
    <x v="0"/>
    <n v="1128299"/>
    <x v="264"/>
    <x v="2"/>
    <x v="16"/>
    <x v="18"/>
    <x v="0"/>
    <n v="54.999999999999993"/>
    <n v="5250"/>
    <x v="389"/>
    <x v="719"/>
    <x v="3"/>
    <x v="1"/>
  </r>
  <r>
    <x v="0"/>
    <n v="1128299"/>
    <x v="264"/>
    <x v="2"/>
    <x v="16"/>
    <x v="18"/>
    <x v="1"/>
    <n v="60"/>
    <n v="3750"/>
    <x v="39"/>
    <x v="343"/>
    <x v="6"/>
    <x v="1"/>
  </r>
  <r>
    <x v="0"/>
    <n v="1128299"/>
    <x v="264"/>
    <x v="2"/>
    <x v="16"/>
    <x v="18"/>
    <x v="2"/>
    <n v="60"/>
    <n v="3750"/>
    <x v="39"/>
    <x v="154"/>
    <x v="3"/>
    <x v="1"/>
  </r>
  <r>
    <x v="0"/>
    <n v="1128299"/>
    <x v="264"/>
    <x v="2"/>
    <x v="16"/>
    <x v="18"/>
    <x v="3"/>
    <n v="54.999999999999993"/>
    <n v="2750"/>
    <x v="408"/>
    <x v="714"/>
    <x v="3"/>
    <x v="1"/>
  </r>
  <r>
    <x v="0"/>
    <n v="1128299"/>
    <x v="264"/>
    <x v="2"/>
    <x v="16"/>
    <x v="18"/>
    <x v="4"/>
    <n v="60"/>
    <n v="1750"/>
    <x v="204"/>
    <x v="471"/>
    <x v="11"/>
    <x v="1"/>
  </r>
  <r>
    <x v="0"/>
    <n v="1128299"/>
    <x v="264"/>
    <x v="2"/>
    <x v="16"/>
    <x v="18"/>
    <x v="5"/>
    <n v="75"/>
    <n v="4750"/>
    <x v="216"/>
    <x v="720"/>
    <x v="8"/>
    <x v="1"/>
  </r>
  <r>
    <x v="0"/>
    <n v="1128299"/>
    <x v="294"/>
    <x v="2"/>
    <x v="16"/>
    <x v="18"/>
    <x v="0"/>
    <n v="70"/>
    <n v="7250"/>
    <x v="248"/>
    <x v="721"/>
    <x v="3"/>
    <x v="1"/>
  </r>
  <r>
    <x v="0"/>
    <n v="1128299"/>
    <x v="294"/>
    <x v="2"/>
    <x v="16"/>
    <x v="18"/>
    <x v="1"/>
    <n v="75"/>
    <n v="6000"/>
    <x v="6"/>
    <x v="191"/>
    <x v="6"/>
    <x v="1"/>
  </r>
  <r>
    <x v="0"/>
    <n v="1128299"/>
    <x v="294"/>
    <x v="2"/>
    <x v="16"/>
    <x v="18"/>
    <x v="2"/>
    <n v="75"/>
    <n v="6000"/>
    <x v="6"/>
    <x v="57"/>
    <x v="3"/>
    <x v="1"/>
  </r>
  <r>
    <x v="0"/>
    <n v="1128299"/>
    <x v="294"/>
    <x v="2"/>
    <x v="16"/>
    <x v="18"/>
    <x v="3"/>
    <n v="75"/>
    <n v="4750"/>
    <x v="216"/>
    <x v="722"/>
    <x v="3"/>
    <x v="1"/>
  </r>
  <r>
    <x v="0"/>
    <n v="1128299"/>
    <x v="294"/>
    <x v="2"/>
    <x v="16"/>
    <x v="18"/>
    <x v="4"/>
    <n v="85.000000000000014"/>
    <n v="3500"/>
    <x v="410"/>
    <x v="338"/>
    <x v="11"/>
    <x v="1"/>
  </r>
  <r>
    <x v="0"/>
    <n v="1128299"/>
    <x v="294"/>
    <x v="2"/>
    <x v="16"/>
    <x v="18"/>
    <x v="5"/>
    <n v="100"/>
    <n v="6500"/>
    <x v="20"/>
    <x v="723"/>
    <x v="8"/>
    <x v="1"/>
  </r>
  <r>
    <x v="0"/>
    <n v="1128299"/>
    <x v="323"/>
    <x v="2"/>
    <x v="16"/>
    <x v="18"/>
    <x v="0"/>
    <n v="80"/>
    <n v="8000"/>
    <x v="411"/>
    <x v="59"/>
    <x v="3"/>
    <x v="1"/>
  </r>
  <r>
    <x v="0"/>
    <n v="1128299"/>
    <x v="323"/>
    <x v="2"/>
    <x v="16"/>
    <x v="18"/>
    <x v="1"/>
    <n v="85.000000000000014"/>
    <n v="6500"/>
    <x v="412"/>
    <x v="724"/>
    <x v="6"/>
    <x v="1"/>
  </r>
  <r>
    <x v="0"/>
    <n v="1128299"/>
    <x v="323"/>
    <x v="2"/>
    <x v="16"/>
    <x v="18"/>
    <x v="2"/>
    <n v="85.000000000000014"/>
    <n v="6000"/>
    <x v="413"/>
    <x v="639"/>
    <x v="3"/>
    <x v="1"/>
  </r>
  <r>
    <x v="0"/>
    <n v="1128299"/>
    <x v="323"/>
    <x v="2"/>
    <x v="16"/>
    <x v="18"/>
    <x v="3"/>
    <n v="80"/>
    <n v="5000"/>
    <x v="2"/>
    <x v="161"/>
    <x v="3"/>
    <x v="1"/>
  </r>
  <r>
    <x v="0"/>
    <n v="1128299"/>
    <x v="323"/>
    <x v="2"/>
    <x v="16"/>
    <x v="18"/>
    <x v="4"/>
    <n v="85.000000000000014"/>
    <n v="5500"/>
    <x v="68"/>
    <x v="725"/>
    <x v="11"/>
    <x v="1"/>
  </r>
  <r>
    <x v="0"/>
    <n v="1128299"/>
    <x v="323"/>
    <x v="2"/>
    <x v="16"/>
    <x v="18"/>
    <x v="5"/>
    <n v="100"/>
    <n v="5500"/>
    <x v="414"/>
    <x v="726"/>
    <x v="8"/>
    <x v="1"/>
  </r>
  <r>
    <x v="0"/>
    <n v="1128299"/>
    <x v="355"/>
    <x v="2"/>
    <x v="16"/>
    <x v="18"/>
    <x v="0"/>
    <n v="85.000000000000014"/>
    <n v="7500"/>
    <x v="281"/>
    <x v="361"/>
    <x v="3"/>
    <x v="1"/>
  </r>
  <r>
    <x v="0"/>
    <n v="1128299"/>
    <x v="355"/>
    <x v="2"/>
    <x v="16"/>
    <x v="18"/>
    <x v="1"/>
    <n v="75.000000000000014"/>
    <n v="7250"/>
    <x v="415"/>
    <x v="727"/>
    <x v="6"/>
    <x v="1"/>
  </r>
  <r>
    <x v="0"/>
    <n v="1128299"/>
    <x v="355"/>
    <x v="2"/>
    <x v="16"/>
    <x v="18"/>
    <x v="2"/>
    <n v="70"/>
    <n v="6000"/>
    <x v="82"/>
    <x v="148"/>
    <x v="3"/>
    <x v="1"/>
  </r>
  <r>
    <x v="0"/>
    <n v="1128299"/>
    <x v="355"/>
    <x v="2"/>
    <x v="16"/>
    <x v="18"/>
    <x v="3"/>
    <n v="70"/>
    <n v="5250"/>
    <x v="246"/>
    <x v="50"/>
    <x v="3"/>
    <x v="1"/>
  </r>
  <r>
    <x v="1"/>
    <n v="1128299"/>
    <x v="355"/>
    <x v="2"/>
    <x v="16"/>
    <x v="18"/>
    <x v="4"/>
    <n v="70"/>
    <n v="5250"/>
    <x v="246"/>
    <x v="543"/>
    <x v="11"/>
    <x v="1"/>
  </r>
  <r>
    <x v="1"/>
    <n v="1128299"/>
    <x v="355"/>
    <x v="2"/>
    <x v="16"/>
    <x v="18"/>
    <x v="5"/>
    <n v="75"/>
    <n v="3500"/>
    <x v="48"/>
    <x v="148"/>
    <x v="8"/>
    <x v="1"/>
  </r>
  <r>
    <x v="1"/>
    <n v="1128299"/>
    <x v="387"/>
    <x v="2"/>
    <x v="16"/>
    <x v="18"/>
    <x v="0"/>
    <n v="65.000000000000014"/>
    <n v="5500"/>
    <x v="223"/>
    <x v="415"/>
    <x v="3"/>
    <x v="1"/>
  </r>
  <r>
    <x v="1"/>
    <n v="1128299"/>
    <x v="387"/>
    <x v="2"/>
    <x v="16"/>
    <x v="18"/>
    <x v="1"/>
    <n v="70.000000000000014"/>
    <n v="5500"/>
    <x v="107"/>
    <x v="345"/>
    <x v="6"/>
    <x v="1"/>
  </r>
  <r>
    <x v="1"/>
    <n v="1128299"/>
    <x v="387"/>
    <x v="2"/>
    <x v="16"/>
    <x v="18"/>
    <x v="2"/>
    <n v="65.000000000000014"/>
    <n v="3750"/>
    <x v="416"/>
    <x v="728"/>
    <x v="3"/>
    <x v="1"/>
  </r>
  <r>
    <x v="1"/>
    <n v="1128299"/>
    <x v="387"/>
    <x v="2"/>
    <x v="16"/>
    <x v="18"/>
    <x v="3"/>
    <n v="65.000000000000014"/>
    <n v="3250"/>
    <x v="417"/>
    <x v="729"/>
    <x v="3"/>
    <x v="1"/>
  </r>
  <r>
    <x v="1"/>
    <n v="1128299"/>
    <x v="387"/>
    <x v="2"/>
    <x v="16"/>
    <x v="18"/>
    <x v="4"/>
    <n v="75.000000000000014"/>
    <n v="3500"/>
    <x v="418"/>
    <x v="730"/>
    <x v="11"/>
    <x v="1"/>
  </r>
  <r>
    <x v="1"/>
    <n v="1128299"/>
    <x v="387"/>
    <x v="2"/>
    <x v="16"/>
    <x v="18"/>
    <x v="5"/>
    <n v="60"/>
    <n v="3750"/>
    <x v="39"/>
    <x v="191"/>
    <x v="8"/>
    <x v="1"/>
  </r>
  <r>
    <x v="1"/>
    <n v="1128299"/>
    <x v="416"/>
    <x v="2"/>
    <x v="16"/>
    <x v="18"/>
    <x v="0"/>
    <n v="55.000000000000007"/>
    <n v="4750"/>
    <x v="347"/>
    <x v="731"/>
    <x v="3"/>
    <x v="1"/>
  </r>
  <r>
    <x v="1"/>
    <n v="1128299"/>
    <x v="416"/>
    <x v="2"/>
    <x v="16"/>
    <x v="18"/>
    <x v="1"/>
    <n v="65.000000000000014"/>
    <n v="4750"/>
    <x v="419"/>
    <x v="732"/>
    <x v="6"/>
    <x v="1"/>
  </r>
  <r>
    <x v="1"/>
    <n v="1128299"/>
    <x v="416"/>
    <x v="2"/>
    <x v="16"/>
    <x v="18"/>
    <x v="2"/>
    <n v="60.000000000000007"/>
    <n v="3000"/>
    <x v="167"/>
    <x v="733"/>
    <x v="3"/>
    <x v="1"/>
  </r>
  <r>
    <x v="1"/>
    <n v="1128299"/>
    <x v="416"/>
    <x v="2"/>
    <x v="16"/>
    <x v="18"/>
    <x v="3"/>
    <n v="55.000000000000007"/>
    <n v="2750"/>
    <x v="395"/>
    <x v="734"/>
    <x v="3"/>
    <x v="1"/>
  </r>
  <r>
    <x v="1"/>
    <n v="1128299"/>
    <x v="416"/>
    <x v="2"/>
    <x v="16"/>
    <x v="18"/>
    <x v="4"/>
    <n v="65"/>
    <n v="2500"/>
    <x v="133"/>
    <x v="276"/>
    <x v="11"/>
    <x v="1"/>
  </r>
  <r>
    <x v="1"/>
    <n v="1128299"/>
    <x v="416"/>
    <x v="2"/>
    <x v="16"/>
    <x v="18"/>
    <x v="5"/>
    <n v="70"/>
    <n v="3000"/>
    <x v="195"/>
    <x v="97"/>
    <x v="8"/>
    <x v="1"/>
  </r>
  <r>
    <x v="1"/>
    <n v="1128299"/>
    <x v="447"/>
    <x v="2"/>
    <x v="16"/>
    <x v="18"/>
    <x v="0"/>
    <n v="55.000000000000007"/>
    <n v="5250"/>
    <x v="171"/>
    <x v="735"/>
    <x v="3"/>
    <x v="1"/>
  </r>
  <r>
    <x v="1"/>
    <n v="1128299"/>
    <x v="447"/>
    <x v="2"/>
    <x v="16"/>
    <x v="18"/>
    <x v="1"/>
    <n v="60.000000000000007"/>
    <n v="6000"/>
    <x v="217"/>
    <x v="736"/>
    <x v="6"/>
    <x v="1"/>
  </r>
  <r>
    <x v="1"/>
    <n v="1128299"/>
    <x v="447"/>
    <x v="2"/>
    <x v="16"/>
    <x v="18"/>
    <x v="2"/>
    <n v="55.000000000000007"/>
    <n v="4250"/>
    <x v="257"/>
    <x v="737"/>
    <x v="3"/>
    <x v="1"/>
  </r>
  <r>
    <x v="1"/>
    <n v="1128299"/>
    <x v="447"/>
    <x v="2"/>
    <x v="16"/>
    <x v="18"/>
    <x v="3"/>
    <n v="65.000000000000014"/>
    <n v="4000"/>
    <x v="253"/>
    <x v="738"/>
    <x v="3"/>
    <x v="1"/>
  </r>
  <r>
    <x v="1"/>
    <n v="1128299"/>
    <x v="447"/>
    <x v="2"/>
    <x v="16"/>
    <x v="18"/>
    <x v="4"/>
    <n v="85.000000000000014"/>
    <n v="3750"/>
    <x v="262"/>
    <x v="739"/>
    <x v="11"/>
    <x v="1"/>
  </r>
  <r>
    <x v="1"/>
    <n v="1128299"/>
    <x v="447"/>
    <x v="2"/>
    <x v="16"/>
    <x v="18"/>
    <x v="5"/>
    <n v="90.000000000000014"/>
    <n v="5000"/>
    <x v="406"/>
    <x v="423"/>
    <x v="8"/>
    <x v="1"/>
  </r>
  <r>
    <x v="1"/>
    <n v="1128299"/>
    <x v="476"/>
    <x v="2"/>
    <x v="16"/>
    <x v="18"/>
    <x v="0"/>
    <n v="75.000000000000014"/>
    <n v="7000"/>
    <x v="106"/>
    <x v="740"/>
    <x v="3"/>
    <x v="1"/>
  </r>
  <r>
    <x v="1"/>
    <n v="1128299"/>
    <x v="476"/>
    <x v="2"/>
    <x v="16"/>
    <x v="18"/>
    <x v="1"/>
    <n v="85.000000000000014"/>
    <n v="7000"/>
    <x v="420"/>
    <x v="741"/>
    <x v="6"/>
    <x v="1"/>
  </r>
  <r>
    <x v="2"/>
    <n v="1128299"/>
    <x v="476"/>
    <x v="2"/>
    <x v="16"/>
    <x v="18"/>
    <x v="2"/>
    <n v="80.000000000000014"/>
    <n v="5000"/>
    <x v="258"/>
    <x v="742"/>
    <x v="3"/>
    <x v="1"/>
  </r>
  <r>
    <x v="2"/>
    <n v="1128299"/>
    <x v="476"/>
    <x v="2"/>
    <x v="16"/>
    <x v="18"/>
    <x v="3"/>
    <n v="80.000000000000014"/>
    <n v="5000"/>
    <x v="258"/>
    <x v="742"/>
    <x v="3"/>
    <x v="1"/>
  </r>
  <r>
    <x v="2"/>
    <n v="1128299"/>
    <x v="476"/>
    <x v="2"/>
    <x v="16"/>
    <x v="18"/>
    <x v="4"/>
    <n v="90.000000000000014"/>
    <n v="4250"/>
    <x v="280"/>
    <x v="229"/>
    <x v="11"/>
    <x v="1"/>
  </r>
  <r>
    <x v="2"/>
    <n v="1128299"/>
    <x v="476"/>
    <x v="2"/>
    <x v="16"/>
    <x v="18"/>
    <x v="5"/>
    <n v="95.000000000000014"/>
    <n v="5250"/>
    <x v="421"/>
    <x v="743"/>
    <x v="8"/>
    <x v="1"/>
  </r>
  <r>
    <x v="2"/>
    <n v="1128299"/>
    <x v="181"/>
    <x v="2"/>
    <x v="16"/>
    <x v="18"/>
    <x v="0"/>
    <n v="40"/>
    <n v="4250"/>
    <x v="235"/>
    <x v="744"/>
    <x v="1"/>
    <x v="1"/>
  </r>
  <r>
    <x v="2"/>
    <n v="1128299"/>
    <x v="181"/>
    <x v="2"/>
    <x v="16"/>
    <x v="18"/>
    <x v="1"/>
    <n v="50"/>
    <n v="4250"/>
    <x v="43"/>
    <x v="745"/>
    <x v="3"/>
    <x v="1"/>
  </r>
  <r>
    <x v="2"/>
    <n v="1128299"/>
    <x v="181"/>
    <x v="2"/>
    <x v="16"/>
    <x v="18"/>
    <x v="2"/>
    <n v="50"/>
    <n v="4250"/>
    <x v="43"/>
    <x v="391"/>
    <x v="1"/>
    <x v="1"/>
  </r>
  <r>
    <x v="2"/>
    <n v="1128299"/>
    <x v="181"/>
    <x v="2"/>
    <x v="16"/>
    <x v="18"/>
    <x v="3"/>
    <n v="50"/>
    <n v="2750"/>
    <x v="199"/>
    <x v="283"/>
    <x v="1"/>
    <x v="1"/>
  </r>
  <r>
    <x v="2"/>
    <n v="1128299"/>
    <x v="181"/>
    <x v="2"/>
    <x v="16"/>
    <x v="18"/>
    <x v="4"/>
    <n v="55.000000000000007"/>
    <n v="2250"/>
    <x v="196"/>
    <x v="746"/>
    <x v="6"/>
    <x v="1"/>
  </r>
  <r>
    <x v="2"/>
    <n v="1128299"/>
    <x v="181"/>
    <x v="2"/>
    <x v="16"/>
    <x v="18"/>
    <x v="5"/>
    <n v="50"/>
    <n v="4750"/>
    <x v="343"/>
    <x v="747"/>
    <x v="4"/>
    <x v="1"/>
  </r>
  <r>
    <x v="2"/>
    <n v="1128299"/>
    <x v="212"/>
    <x v="2"/>
    <x v="16"/>
    <x v="18"/>
    <x v="0"/>
    <n v="40"/>
    <n v="5250"/>
    <x v="195"/>
    <x v="147"/>
    <x v="1"/>
    <x v="1"/>
  </r>
  <r>
    <x v="2"/>
    <n v="1128299"/>
    <x v="212"/>
    <x v="2"/>
    <x v="16"/>
    <x v="18"/>
    <x v="1"/>
    <n v="50"/>
    <n v="4250"/>
    <x v="43"/>
    <x v="745"/>
    <x v="3"/>
    <x v="1"/>
  </r>
  <r>
    <x v="2"/>
    <n v="1128299"/>
    <x v="212"/>
    <x v="2"/>
    <x v="16"/>
    <x v="18"/>
    <x v="2"/>
    <n v="50"/>
    <n v="4250"/>
    <x v="43"/>
    <x v="391"/>
    <x v="1"/>
    <x v="1"/>
  </r>
  <r>
    <x v="2"/>
    <n v="1128299"/>
    <x v="212"/>
    <x v="4"/>
    <x v="8"/>
    <x v="19"/>
    <x v="3"/>
    <n v="50"/>
    <n v="2750"/>
    <x v="199"/>
    <x v="283"/>
    <x v="1"/>
    <x v="1"/>
  </r>
  <r>
    <x v="2"/>
    <n v="1128299"/>
    <x v="212"/>
    <x v="4"/>
    <x v="8"/>
    <x v="19"/>
    <x v="4"/>
    <n v="55.000000000000007"/>
    <n v="2000"/>
    <x v="131"/>
    <x v="748"/>
    <x v="6"/>
    <x v="1"/>
  </r>
  <r>
    <x v="2"/>
    <n v="1128299"/>
    <x v="212"/>
    <x v="4"/>
    <x v="8"/>
    <x v="19"/>
    <x v="5"/>
    <n v="50"/>
    <n v="4000"/>
    <x v="47"/>
    <x v="191"/>
    <x v="4"/>
    <x v="1"/>
  </r>
  <r>
    <x v="2"/>
    <n v="1128299"/>
    <x v="221"/>
    <x v="4"/>
    <x v="8"/>
    <x v="19"/>
    <x v="0"/>
    <n v="50"/>
    <n v="5500"/>
    <x v="140"/>
    <x v="538"/>
    <x v="1"/>
    <x v="1"/>
  </r>
  <r>
    <x v="2"/>
    <n v="1128299"/>
    <x v="221"/>
    <x v="4"/>
    <x v="8"/>
    <x v="19"/>
    <x v="1"/>
    <n v="60"/>
    <n v="4000"/>
    <x v="50"/>
    <x v="49"/>
    <x v="3"/>
    <x v="1"/>
  </r>
  <r>
    <x v="2"/>
    <n v="1128299"/>
    <x v="221"/>
    <x v="4"/>
    <x v="8"/>
    <x v="19"/>
    <x v="2"/>
    <n v="64.999999999999986"/>
    <n v="4250"/>
    <x v="263"/>
    <x v="749"/>
    <x v="1"/>
    <x v="1"/>
  </r>
  <r>
    <x v="2"/>
    <n v="1128299"/>
    <x v="221"/>
    <x v="4"/>
    <x v="8"/>
    <x v="19"/>
    <x v="3"/>
    <n v="60"/>
    <n v="3250"/>
    <x v="214"/>
    <x v="152"/>
    <x v="1"/>
    <x v="1"/>
  </r>
  <r>
    <x v="2"/>
    <n v="1128299"/>
    <x v="221"/>
    <x v="4"/>
    <x v="8"/>
    <x v="19"/>
    <x v="4"/>
    <n v="65"/>
    <n v="1750"/>
    <x v="166"/>
    <x v="750"/>
    <x v="6"/>
    <x v="1"/>
  </r>
  <r>
    <x v="2"/>
    <n v="1128299"/>
    <x v="221"/>
    <x v="4"/>
    <x v="8"/>
    <x v="19"/>
    <x v="5"/>
    <n v="60"/>
    <n v="3750"/>
    <x v="39"/>
    <x v="540"/>
    <x v="4"/>
    <x v="1"/>
  </r>
  <r>
    <x v="1"/>
    <n v="1128299"/>
    <x v="240"/>
    <x v="4"/>
    <x v="8"/>
    <x v="19"/>
    <x v="0"/>
    <n v="65"/>
    <n v="5500"/>
    <x v="89"/>
    <x v="310"/>
    <x v="1"/>
    <x v="1"/>
  </r>
  <r>
    <x v="1"/>
    <n v="1128299"/>
    <x v="240"/>
    <x v="4"/>
    <x v="8"/>
    <x v="19"/>
    <x v="1"/>
    <n v="70"/>
    <n v="3500"/>
    <x v="41"/>
    <x v="751"/>
    <x v="3"/>
    <x v="1"/>
  </r>
  <r>
    <x v="1"/>
    <n v="1128299"/>
    <x v="240"/>
    <x v="4"/>
    <x v="8"/>
    <x v="19"/>
    <x v="2"/>
    <n v="70"/>
    <n v="4000"/>
    <x v="59"/>
    <x v="97"/>
    <x v="1"/>
    <x v="1"/>
  </r>
  <r>
    <x v="1"/>
    <n v="1128299"/>
    <x v="240"/>
    <x v="4"/>
    <x v="8"/>
    <x v="19"/>
    <x v="3"/>
    <n v="55.000000000000007"/>
    <n v="3000"/>
    <x v="207"/>
    <x v="676"/>
    <x v="1"/>
    <x v="1"/>
  </r>
  <r>
    <x v="1"/>
    <n v="1128299"/>
    <x v="240"/>
    <x v="4"/>
    <x v="8"/>
    <x v="19"/>
    <x v="4"/>
    <n v="60.000000000000007"/>
    <n v="2000"/>
    <x v="202"/>
    <x v="344"/>
    <x v="6"/>
    <x v="1"/>
  </r>
  <r>
    <x v="1"/>
    <n v="1128299"/>
    <x v="240"/>
    <x v="4"/>
    <x v="8"/>
    <x v="19"/>
    <x v="5"/>
    <n v="75.000000000000014"/>
    <n v="3750"/>
    <x v="225"/>
    <x v="752"/>
    <x v="4"/>
    <x v="1"/>
  </r>
  <r>
    <x v="1"/>
    <n v="1128299"/>
    <x v="271"/>
    <x v="4"/>
    <x v="8"/>
    <x v="19"/>
    <x v="0"/>
    <n v="60"/>
    <n v="5750"/>
    <x v="422"/>
    <x v="528"/>
    <x v="1"/>
    <x v="1"/>
  </r>
  <r>
    <x v="1"/>
    <n v="1128299"/>
    <x v="271"/>
    <x v="4"/>
    <x v="8"/>
    <x v="19"/>
    <x v="1"/>
    <n v="65"/>
    <n v="4250"/>
    <x v="423"/>
    <x v="753"/>
    <x v="3"/>
    <x v="1"/>
  </r>
  <r>
    <x v="1"/>
    <n v="1128299"/>
    <x v="271"/>
    <x v="4"/>
    <x v="8"/>
    <x v="19"/>
    <x v="2"/>
    <n v="65"/>
    <n v="4250"/>
    <x v="423"/>
    <x v="754"/>
    <x v="1"/>
    <x v="1"/>
  </r>
  <r>
    <x v="1"/>
    <n v="1128299"/>
    <x v="271"/>
    <x v="4"/>
    <x v="8"/>
    <x v="19"/>
    <x v="3"/>
    <n v="60"/>
    <n v="3250"/>
    <x v="214"/>
    <x v="152"/>
    <x v="1"/>
    <x v="1"/>
  </r>
  <r>
    <x v="1"/>
    <n v="1128299"/>
    <x v="271"/>
    <x v="4"/>
    <x v="8"/>
    <x v="19"/>
    <x v="4"/>
    <n v="54.999999999999993"/>
    <n v="2250"/>
    <x v="424"/>
    <x v="755"/>
    <x v="6"/>
    <x v="1"/>
  </r>
  <r>
    <x v="1"/>
    <n v="1128299"/>
    <x v="271"/>
    <x v="4"/>
    <x v="8"/>
    <x v="19"/>
    <x v="5"/>
    <n v="70"/>
    <n v="5750"/>
    <x v="245"/>
    <x v="363"/>
    <x v="4"/>
    <x v="1"/>
  </r>
  <r>
    <x v="1"/>
    <n v="1128299"/>
    <x v="301"/>
    <x v="4"/>
    <x v="8"/>
    <x v="19"/>
    <x v="0"/>
    <n v="64.999999999999986"/>
    <n v="8250"/>
    <x v="425"/>
    <x v="756"/>
    <x v="1"/>
    <x v="1"/>
  </r>
  <r>
    <x v="1"/>
    <n v="1128299"/>
    <x v="301"/>
    <x v="4"/>
    <x v="8"/>
    <x v="19"/>
    <x v="1"/>
    <n v="70"/>
    <n v="7000"/>
    <x v="110"/>
    <x v="44"/>
    <x v="3"/>
    <x v="0"/>
  </r>
  <r>
    <x v="1"/>
    <n v="1128299"/>
    <x v="301"/>
    <x v="4"/>
    <x v="8"/>
    <x v="19"/>
    <x v="2"/>
    <n v="85"/>
    <n v="7000"/>
    <x v="300"/>
    <x v="757"/>
    <x v="1"/>
    <x v="0"/>
  </r>
  <r>
    <x v="1"/>
    <n v="1128299"/>
    <x v="301"/>
    <x v="4"/>
    <x v="8"/>
    <x v="19"/>
    <x v="3"/>
    <n v="85"/>
    <n v="5750"/>
    <x v="426"/>
    <x v="758"/>
    <x v="1"/>
    <x v="0"/>
  </r>
  <r>
    <x v="1"/>
    <n v="1128299"/>
    <x v="301"/>
    <x v="4"/>
    <x v="8"/>
    <x v="19"/>
    <x v="4"/>
    <n v="95"/>
    <n v="4500"/>
    <x v="60"/>
    <x v="178"/>
    <x v="6"/>
    <x v="0"/>
  </r>
  <r>
    <x v="1"/>
    <n v="1128299"/>
    <x v="301"/>
    <x v="4"/>
    <x v="8"/>
    <x v="19"/>
    <x v="5"/>
    <n v="110.00000000000001"/>
    <n v="7500"/>
    <x v="427"/>
    <x v="759"/>
    <x v="4"/>
    <x v="0"/>
  </r>
  <r>
    <x v="1"/>
    <n v="1128299"/>
    <x v="330"/>
    <x v="4"/>
    <x v="8"/>
    <x v="19"/>
    <x v="0"/>
    <n v="90"/>
    <n v="9000"/>
    <x v="428"/>
    <x v="760"/>
    <x v="1"/>
    <x v="0"/>
  </r>
  <r>
    <x v="1"/>
    <n v="1128299"/>
    <x v="330"/>
    <x v="4"/>
    <x v="8"/>
    <x v="19"/>
    <x v="1"/>
    <n v="95"/>
    <n v="7500"/>
    <x v="429"/>
    <x v="761"/>
    <x v="3"/>
    <x v="0"/>
  </r>
  <r>
    <x v="1"/>
    <n v="1128299"/>
    <x v="330"/>
    <x v="4"/>
    <x v="8"/>
    <x v="19"/>
    <x v="2"/>
    <n v="95"/>
    <n v="7000"/>
    <x v="430"/>
    <x v="762"/>
    <x v="1"/>
    <x v="0"/>
  </r>
  <r>
    <x v="1"/>
    <n v="1128299"/>
    <x v="330"/>
    <x v="4"/>
    <x v="8"/>
    <x v="19"/>
    <x v="3"/>
    <n v="90"/>
    <n v="6000"/>
    <x v="4"/>
    <x v="4"/>
    <x v="1"/>
    <x v="0"/>
  </r>
  <r>
    <x v="1"/>
    <n v="1128299"/>
    <x v="330"/>
    <x v="4"/>
    <x v="8"/>
    <x v="19"/>
    <x v="4"/>
    <n v="95"/>
    <n v="6500"/>
    <x v="431"/>
    <x v="763"/>
    <x v="6"/>
    <x v="0"/>
  </r>
  <r>
    <x v="1"/>
    <n v="1128299"/>
    <x v="330"/>
    <x v="4"/>
    <x v="8"/>
    <x v="19"/>
    <x v="5"/>
    <n v="110.00000000000001"/>
    <n v="6500"/>
    <x v="432"/>
    <x v="764"/>
    <x v="4"/>
    <x v="0"/>
  </r>
  <r>
    <x v="1"/>
    <n v="1128299"/>
    <x v="362"/>
    <x v="4"/>
    <x v="8"/>
    <x v="19"/>
    <x v="0"/>
    <n v="95"/>
    <n v="8500"/>
    <x v="433"/>
    <x v="765"/>
    <x v="1"/>
    <x v="0"/>
  </r>
  <r>
    <x v="1"/>
    <n v="1128299"/>
    <x v="362"/>
    <x v="4"/>
    <x v="8"/>
    <x v="19"/>
    <x v="1"/>
    <n v="85.000000000000014"/>
    <n v="8250"/>
    <x v="434"/>
    <x v="766"/>
    <x v="3"/>
    <x v="0"/>
  </r>
  <r>
    <x v="1"/>
    <n v="1128299"/>
    <x v="362"/>
    <x v="4"/>
    <x v="8"/>
    <x v="19"/>
    <x v="2"/>
    <n v="80"/>
    <n v="7000"/>
    <x v="87"/>
    <x v="767"/>
    <x v="1"/>
    <x v="0"/>
  </r>
  <r>
    <x v="1"/>
    <n v="1128299"/>
    <x v="362"/>
    <x v="4"/>
    <x v="8"/>
    <x v="19"/>
    <x v="3"/>
    <n v="80"/>
    <n v="4750"/>
    <x v="7"/>
    <x v="356"/>
    <x v="1"/>
    <x v="0"/>
  </r>
  <r>
    <x v="1"/>
    <n v="1128299"/>
    <x v="362"/>
    <x v="4"/>
    <x v="8"/>
    <x v="19"/>
    <x v="4"/>
    <n v="80"/>
    <n v="4750"/>
    <x v="7"/>
    <x v="768"/>
    <x v="6"/>
    <x v="0"/>
  </r>
  <r>
    <x v="1"/>
    <n v="1128299"/>
    <x v="362"/>
    <x v="4"/>
    <x v="8"/>
    <x v="19"/>
    <x v="5"/>
    <n v="85"/>
    <n v="3000"/>
    <x v="144"/>
    <x v="769"/>
    <x v="4"/>
    <x v="0"/>
  </r>
  <r>
    <x v="1"/>
    <n v="1128299"/>
    <x v="394"/>
    <x v="4"/>
    <x v="8"/>
    <x v="19"/>
    <x v="0"/>
    <n v="60.000000000000007"/>
    <n v="5000"/>
    <x v="254"/>
    <x v="230"/>
    <x v="1"/>
    <x v="0"/>
  </r>
  <r>
    <x v="1"/>
    <n v="1128299"/>
    <x v="394"/>
    <x v="4"/>
    <x v="8"/>
    <x v="19"/>
    <x v="1"/>
    <n v="65.000000000000014"/>
    <n v="5000"/>
    <x v="261"/>
    <x v="770"/>
    <x v="3"/>
    <x v="0"/>
  </r>
  <r>
    <x v="1"/>
    <n v="1128299"/>
    <x v="394"/>
    <x v="4"/>
    <x v="8"/>
    <x v="19"/>
    <x v="2"/>
    <n v="60.000000000000007"/>
    <n v="3000"/>
    <x v="167"/>
    <x v="293"/>
    <x v="1"/>
    <x v="0"/>
  </r>
  <r>
    <x v="1"/>
    <n v="1128299"/>
    <x v="394"/>
    <x v="4"/>
    <x v="8"/>
    <x v="19"/>
    <x v="3"/>
    <n v="60.000000000000007"/>
    <n v="2500"/>
    <x v="193"/>
    <x v="733"/>
    <x v="1"/>
    <x v="0"/>
  </r>
  <r>
    <x v="1"/>
    <n v="1128299"/>
    <x v="394"/>
    <x v="4"/>
    <x v="8"/>
    <x v="19"/>
    <x v="4"/>
    <n v="70"/>
    <n v="2750"/>
    <x v="170"/>
    <x v="194"/>
    <x v="6"/>
    <x v="0"/>
  </r>
  <r>
    <x v="1"/>
    <n v="1128299"/>
    <x v="394"/>
    <x v="4"/>
    <x v="8"/>
    <x v="19"/>
    <x v="5"/>
    <n v="54.999999999999993"/>
    <n v="3000"/>
    <x v="212"/>
    <x v="354"/>
    <x v="4"/>
    <x v="0"/>
  </r>
  <r>
    <x v="1"/>
    <n v="1128299"/>
    <x v="423"/>
    <x v="4"/>
    <x v="8"/>
    <x v="19"/>
    <x v="0"/>
    <n v="50"/>
    <n v="4000"/>
    <x v="47"/>
    <x v="49"/>
    <x v="1"/>
    <x v="0"/>
  </r>
  <r>
    <x v="1"/>
    <n v="1128299"/>
    <x v="423"/>
    <x v="4"/>
    <x v="8"/>
    <x v="19"/>
    <x v="1"/>
    <n v="65.000000000000014"/>
    <n v="5750"/>
    <x v="227"/>
    <x v="771"/>
    <x v="3"/>
    <x v="0"/>
  </r>
  <r>
    <x v="1"/>
    <n v="1128299"/>
    <x v="423"/>
    <x v="4"/>
    <x v="8"/>
    <x v="19"/>
    <x v="2"/>
    <n v="60.000000000000007"/>
    <n v="4000"/>
    <x v="220"/>
    <x v="307"/>
    <x v="1"/>
    <x v="0"/>
  </r>
  <r>
    <x v="1"/>
    <n v="1128299"/>
    <x v="423"/>
    <x v="4"/>
    <x v="8"/>
    <x v="19"/>
    <x v="3"/>
    <n v="55.000000000000007"/>
    <n v="3750"/>
    <x v="141"/>
    <x v="772"/>
    <x v="1"/>
    <x v="0"/>
  </r>
  <r>
    <x v="1"/>
    <n v="1128299"/>
    <x v="423"/>
    <x v="4"/>
    <x v="8"/>
    <x v="19"/>
    <x v="4"/>
    <n v="65"/>
    <n v="3500"/>
    <x v="157"/>
    <x v="279"/>
    <x v="6"/>
    <x v="0"/>
  </r>
  <r>
    <x v="1"/>
    <n v="1128299"/>
    <x v="423"/>
    <x v="4"/>
    <x v="8"/>
    <x v="19"/>
    <x v="5"/>
    <n v="70"/>
    <n v="4000"/>
    <x v="59"/>
    <x v="63"/>
    <x v="4"/>
    <x v="0"/>
  </r>
  <r>
    <x v="1"/>
    <n v="1128299"/>
    <x v="454"/>
    <x v="4"/>
    <x v="8"/>
    <x v="19"/>
    <x v="0"/>
    <n v="55.000000000000007"/>
    <n v="6250"/>
    <x v="329"/>
    <x v="204"/>
    <x v="1"/>
    <x v="0"/>
  </r>
  <r>
    <x v="1"/>
    <n v="1128299"/>
    <x v="454"/>
    <x v="4"/>
    <x v="8"/>
    <x v="19"/>
    <x v="1"/>
    <n v="60.000000000000007"/>
    <n v="7000"/>
    <x v="251"/>
    <x v="371"/>
    <x v="3"/>
    <x v="0"/>
  </r>
  <r>
    <x v="1"/>
    <n v="1128299"/>
    <x v="454"/>
    <x v="4"/>
    <x v="8"/>
    <x v="19"/>
    <x v="2"/>
    <n v="55.000000000000007"/>
    <n v="5250"/>
    <x v="171"/>
    <x v="773"/>
    <x v="1"/>
    <x v="0"/>
  </r>
  <r>
    <x v="1"/>
    <n v="1128299"/>
    <x v="454"/>
    <x v="4"/>
    <x v="8"/>
    <x v="19"/>
    <x v="3"/>
    <n v="65.000000000000014"/>
    <n v="5000"/>
    <x v="261"/>
    <x v="774"/>
    <x v="1"/>
    <x v="0"/>
  </r>
  <r>
    <x v="1"/>
    <n v="1128299"/>
    <x v="454"/>
    <x v="4"/>
    <x v="8"/>
    <x v="19"/>
    <x v="4"/>
    <n v="85.000000000000014"/>
    <n v="4750"/>
    <x v="435"/>
    <x v="775"/>
    <x v="6"/>
    <x v="0"/>
  </r>
  <r>
    <x v="1"/>
    <n v="1128299"/>
    <x v="454"/>
    <x v="4"/>
    <x v="8"/>
    <x v="19"/>
    <x v="5"/>
    <n v="90.000000000000014"/>
    <n v="6000"/>
    <x v="290"/>
    <x v="776"/>
    <x v="4"/>
    <x v="0"/>
  </r>
  <r>
    <x v="1"/>
    <n v="1128299"/>
    <x v="483"/>
    <x v="4"/>
    <x v="8"/>
    <x v="19"/>
    <x v="0"/>
    <n v="75.000000000000014"/>
    <n v="8000"/>
    <x v="272"/>
    <x v="423"/>
    <x v="1"/>
    <x v="0"/>
  </r>
  <r>
    <x v="1"/>
    <n v="1128299"/>
    <x v="483"/>
    <x v="4"/>
    <x v="8"/>
    <x v="19"/>
    <x v="1"/>
    <n v="85.000000000000014"/>
    <n v="8000"/>
    <x v="436"/>
    <x v="777"/>
    <x v="3"/>
    <x v="0"/>
  </r>
  <r>
    <x v="3"/>
    <n v="1128299"/>
    <x v="483"/>
    <x v="4"/>
    <x v="8"/>
    <x v="19"/>
    <x v="2"/>
    <n v="80.000000000000014"/>
    <n v="6000"/>
    <x v="437"/>
    <x v="155"/>
    <x v="1"/>
    <x v="0"/>
  </r>
  <r>
    <x v="3"/>
    <n v="1128299"/>
    <x v="483"/>
    <x v="4"/>
    <x v="8"/>
    <x v="19"/>
    <x v="3"/>
    <n v="80.000000000000014"/>
    <n v="6000"/>
    <x v="437"/>
    <x v="155"/>
    <x v="1"/>
    <x v="0"/>
  </r>
  <r>
    <x v="3"/>
    <n v="1128299"/>
    <x v="483"/>
    <x v="4"/>
    <x v="8"/>
    <x v="19"/>
    <x v="4"/>
    <n v="90.000000000000014"/>
    <n v="5250"/>
    <x v="438"/>
    <x v="420"/>
    <x v="6"/>
    <x v="0"/>
  </r>
  <r>
    <x v="3"/>
    <n v="1128299"/>
    <x v="483"/>
    <x v="4"/>
    <x v="8"/>
    <x v="19"/>
    <x v="5"/>
    <n v="95.000000000000014"/>
    <n v="6250"/>
    <x v="439"/>
    <x v="778"/>
    <x v="4"/>
    <x v="0"/>
  </r>
  <r>
    <x v="3"/>
    <n v="1185732"/>
    <x v="176"/>
    <x v="4"/>
    <x v="8"/>
    <x v="19"/>
    <x v="0"/>
    <n v="45"/>
    <n v="8500"/>
    <x v="3"/>
    <x v="779"/>
    <x v="4"/>
    <x v="0"/>
  </r>
  <r>
    <x v="3"/>
    <n v="1185732"/>
    <x v="176"/>
    <x v="4"/>
    <x v="8"/>
    <x v="19"/>
    <x v="1"/>
    <n v="45"/>
    <n v="6500"/>
    <x v="62"/>
    <x v="162"/>
    <x v="2"/>
    <x v="0"/>
  </r>
  <r>
    <x v="3"/>
    <n v="1185732"/>
    <x v="176"/>
    <x v="4"/>
    <x v="8"/>
    <x v="19"/>
    <x v="2"/>
    <n v="35"/>
    <n v="6500"/>
    <x v="157"/>
    <x v="304"/>
    <x v="3"/>
    <x v="0"/>
  </r>
  <r>
    <x v="3"/>
    <n v="1185732"/>
    <x v="176"/>
    <x v="4"/>
    <x v="8"/>
    <x v="19"/>
    <x v="3"/>
    <n v="40"/>
    <n v="5000"/>
    <x v="47"/>
    <x v="49"/>
    <x v="1"/>
    <x v="0"/>
  </r>
  <r>
    <x v="3"/>
    <n v="1185732"/>
    <x v="176"/>
    <x v="4"/>
    <x v="8"/>
    <x v="19"/>
    <x v="4"/>
    <n v="55.000000000000007"/>
    <n v="5500"/>
    <x v="440"/>
    <x v="780"/>
    <x v="2"/>
    <x v="0"/>
  </r>
  <r>
    <x v="3"/>
    <n v="1185732"/>
    <x v="176"/>
    <x v="4"/>
    <x v="8"/>
    <x v="19"/>
    <x v="5"/>
    <n v="45"/>
    <n v="6500"/>
    <x v="62"/>
    <x v="122"/>
    <x v="0"/>
    <x v="0"/>
  </r>
  <r>
    <x v="3"/>
    <n v="1185732"/>
    <x v="205"/>
    <x v="4"/>
    <x v="8"/>
    <x v="19"/>
    <x v="0"/>
    <n v="45"/>
    <n v="9000"/>
    <x v="72"/>
    <x v="781"/>
    <x v="4"/>
    <x v="0"/>
  </r>
  <r>
    <x v="3"/>
    <n v="1185732"/>
    <x v="205"/>
    <x v="4"/>
    <x v="8"/>
    <x v="19"/>
    <x v="1"/>
    <n v="45"/>
    <n v="5500"/>
    <x v="113"/>
    <x v="145"/>
    <x v="2"/>
    <x v="0"/>
  </r>
  <r>
    <x v="3"/>
    <n v="1185732"/>
    <x v="205"/>
    <x v="4"/>
    <x v="8"/>
    <x v="19"/>
    <x v="2"/>
    <n v="35"/>
    <n v="6000"/>
    <x v="195"/>
    <x v="214"/>
    <x v="3"/>
    <x v="0"/>
  </r>
  <r>
    <x v="3"/>
    <n v="1185732"/>
    <x v="205"/>
    <x v="0"/>
    <x v="0"/>
    <x v="20"/>
    <x v="3"/>
    <n v="40"/>
    <n v="4750"/>
    <x v="237"/>
    <x v="782"/>
    <x v="1"/>
    <x v="0"/>
  </r>
  <r>
    <x v="3"/>
    <n v="1185732"/>
    <x v="205"/>
    <x v="0"/>
    <x v="0"/>
    <x v="20"/>
    <x v="4"/>
    <n v="55.000000000000007"/>
    <n v="5500"/>
    <x v="440"/>
    <x v="780"/>
    <x v="2"/>
    <x v="0"/>
  </r>
  <r>
    <x v="3"/>
    <n v="1185732"/>
    <x v="205"/>
    <x v="0"/>
    <x v="0"/>
    <x v="20"/>
    <x v="5"/>
    <n v="45"/>
    <n v="6500"/>
    <x v="62"/>
    <x v="122"/>
    <x v="0"/>
    <x v="0"/>
  </r>
  <r>
    <x v="3"/>
    <n v="1185732"/>
    <x v="710"/>
    <x v="0"/>
    <x v="0"/>
    <x v="20"/>
    <x v="0"/>
    <n v="45"/>
    <n v="8700"/>
    <x v="441"/>
    <x v="783"/>
    <x v="4"/>
    <x v="0"/>
  </r>
  <r>
    <x v="3"/>
    <n v="1185732"/>
    <x v="710"/>
    <x v="0"/>
    <x v="0"/>
    <x v="20"/>
    <x v="1"/>
    <n v="45"/>
    <n v="5500"/>
    <x v="113"/>
    <x v="145"/>
    <x v="2"/>
    <x v="0"/>
  </r>
  <r>
    <x v="3"/>
    <n v="1185732"/>
    <x v="710"/>
    <x v="0"/>
    <x v="0"/>
    <x v="20"/>
    <x v="2"/>
    <n v="35"/>
    <n v="5750"/>
    <x v="327"/>
    <x v="784"/>
    <x v="3"/>
    <x v="0"/>
  </r>
  <r>
    <x v="3"/>
    <n v="1185732"/>
    <x v="710"/>
    <x v="0"/>
    <x v="0"/>
    <x v="20"/>
    <x v="3"/>
    <n v="40"/>
    <n v="4250"/>
    <x v="235"/>
    <x v="744"/>
    <x v="1"/>
    <x v="0"/>
  </r>
  <r>
    <x v="3"/>
    <n v="1185732"/>
    <x v="710"/>
    <x v="0"/>
    <x v="0"/>
    <x v="20"/>
    <x v="4"/>
    <n v="55.000000000000007"/>
    <n v="4750"/>
    <x v="347"/>
    <x v="509"/>
    <x v="2"/>
    <x v="0"/>
  </r>
  <r>
    <x v="3"/>
    <n v="1185732"/>
    <x v="710"/>
    <x v="0"/>
    <x v="0"/>
    <x v="20"/>
    <x v="5"/>
    <n v="45"/>
    <n v="5750"/>
    <x v="70"/>
    <x v="235"/>
    <x v="0"/>
    <x v="0"/>
  </r>
  <r>
    <x v="3"/>
    <n v="1185732"/>
    <x v="232"/>
    <x v="0"/>
    <x v="0"/>
    <x v="20"/>
    <x v="0"/>
    <n v="45"/>
    <n v="8250"/>
    <x v="8"/>
    <x v="785"/>
    <x v="4"/>
    <x v="0"/>
  </r>
  <r>
    <x v="3"/>
    <n v="1185732"/>
    <x v="232"/>
    <x v="0"/>
    <x v="0"/>
    <x v="20"/>
    <x v="1"/>
    <n v="45"/>
    <n v="5250"/>
    <x v="45"/>
    <x v="47"/>
    <x v="2"/>
    <x v="0"/>
  </r>
  <r>
    <x v="3"/>
    <n v="1185732"/>
    <x v="232"/>
    <x v="0"/>
    <x v="0"/>
    <x v="20"/>
    <x v="2"/>
    <n v="35"/>
    <n v="5250"/>
    <x v="155"/>
    <x v="786"/>
    <x v="3"/>
    <x v="0"/>
  </r>
  <r>
    <x v="3"/>
    <n v="1185732"/>
    <x v="232"/>
    <x v="0"/>
    <x v="0"/>
    <x v="20"/>
    <x v="3"/>
    <n v="40"/>
    <n v="4500"/>
    <x v="210"/>
    <x v="386"/>
    <x v="1"/>
    <x v="0"/>
  </r>
  <r>
    <x v="3"/>
    <n v="1185732"/>
    <x v="232"/>
    <x v="0"/>
    <x v="0"/>
    <x v="20"/>
    <x v="4"/>
    <n v="55.000000000000007"/>
    <n v="4750"/>
    <x v="347"/>
    <x v="509"/>
    <x v="2"/>
    <x v="0"/>
  </r>
  <r>
    <x v="3"/>
    <n v="1185732"/>
    <x v="232"/>
    <x v="0"/>
    <x v="0"/>
    <x v="20"/>
    <x v="5"/>
    <n v="45"/>
    <n v="6000"/>
    <x v="52"/>
    <x v="7"/>
    <x v="0"/>
    <x v="0"/>
  </r>
  <r>
    <x v="3"/>
    <n v="1185732"/>
    <x v="261"/>
    <x v="0"/>
    <x v="0"/>
    <x v="20"/>
    <x v="0"/>
    <n v="55.000000000000007"/>
    <n v="8700"/>
    <x v="442"/>
    <x v="787"/>
    <x v="4"/>
    <x v="0"/>
  </r>
  <r>
    <x v="3"/>
    <n v="1185732"/>
    <x v="261"/>
    <x v="0"/>
    <x v="0"/>
    <x v="20"/>
    <x v="1"/>
    <n v="55.000000000000007"/>
    <n v="5750"/>
    <x v="77"/>
    <x v="788"/>
    <x v="2"/>
    <x v="0"/>
  </r>
  <r>
    <x v="3"/>
    <n v="1185732"/>
    <x v="261"/>
    <x v="0"/>
    <x v="0"/>
    <x v="20"/>
    <x v="2"/>
    <n v="50"/>
    <n v="5500"/>
    <x v="140"/>
    <x v="295"/>
    <x v="3"/>
    <x v="0"/>
  </r>
  <r>
    <x v="3"/>
    <n v="1185732"/>
    <x v="261"/>
    <x v="0"/>
    <x v="0"/>
    <x v="20"/>
    <x v="3"/>
    <n v="50"/>
    <n v="5000"/>
    <x v="54"/>
    <x v="156"/>
    <x v="1"/>
    <x v="0"/>
  </r>
  <r>
    <x v="3"/>
    <n v="1185732"/>
    <x v="261"/>
    <x v="0"/>
    <x v="0"/>
    <x v="20"/>
    <x v="4"/>
    <n v="60"/>
    <n v="5250"/>
    <x v="40"/>
    <x v="41"/>
    <x v="2"/>
    <x v="0"/>
  </r>
  <r>
    <x v="3"/>
    <n v="1185732"/>
    <x v="261"/>
    <x v="0"/>
    <x v="0"/>
    <x v="20"/>
    <x v="5"/>
    <n v="65"/>
    <n v="6250"/>
    <x v="115"/>
    <x v="789"/>
    <x v="0"/>
    <x v="0"/>
  </r>
  <r>
    <x v="3"/>
    <n v="1185732"/>
    <x v="294"/>
    <x v="0"/>
    <x v="0"/>
    <x v="20"/>
    <x v="0"/>
    <n v="60"/>
    <n v="8750"/>
    <x v="19"/>
    <x v="790"/>
    <x v="4"/>
    <x v="0"/>
  </r>
  <r>
    <x v="3"/>
    <n v="1185732"/>
    <x v="294"/>
    <x v="0"/>
    <x v="0"/>
    <x v="20"/>
    <x v="1"/>
    <n v="55.000000000000007"/>
    <n v="6250"/>
    <x v="329"/>
    <x v="791"/>
    <x v="2"/>
    <x v="0"/>
  </r>
  <r>
    <x v="3"/>
    <n v="1185732"/>
    <x v="294"/>
    <x v="0"/>
    <x v="0"/>
    <x v="20"/>
    <x v="2"/>
    <n v="50"/>
    <n v="6000"/>
    <x v="61"/>
    <x v="156"/>
    <x v="3"/>
    <x v="0"/>
  </r>
  <r>
    <x v="3"/>
    <n v="1185732"/>
    <x v="294"/>
    <x v="0"/>
    <x v="0"/>
    <x v="20"/>
    <x v="3"/>
    <n v="50"/>
    <n v="5750"/>
    <x v="80"/>
    <x v="94"/>
    <x v="1"/>
    <x v="0"/>
  </r>
  <r>
    <x v="3"/>
    <n v="1185732"/>
    <x v="294"/>
    <x v="0"/>
    <x v="0"/>
    <x v="20"/>
    <x v="4"/>
    <n v="65"/>
    <n v="5750"/>
    <x v="92"/>
    <x v="358"/>
    <x v="2"/>
    <x v="0"/>
  </r>
  <r>
    <x v="3"/>
    <n v="1185732"/>
    <x v="294"/>
    <x v="0"/>
    <x v="0"/>
    <x v="20"/>
    <x v="5"/>
    <n v="70"/>
    <n v="7250"/>
    <x v="248"/>
    <x v="792"/>
    <x v="0"/>
    <x v="0"/>
  </r>
  <r>
    <x v="3"/>
    <n v="1185732"/>
    <x v="322"/>
    <x v="0"/>
    <x v="0"/>
    <x v="20"/>
    <x v="0"/>
    <n v="65"/>
    <n v="9500"/>
    <x v="431"/>
    <x v="793"/>
    <x v="4"/>
    <x v="0"/>
  </r>
  <r>
    <x v="3"/>
    <n v="1185732"/>
    <x v="322"/>
    <x v="0"/>
    <x v="0"/>
    <x v="20"/>
    <x v="1"/>
    <n v="60.000000000000007"/>
    <n v="7000"/>
    <x v="251"/>
    <x v="98"/>
    <x v="2"/>
    <x v="0"/>
  </r>
  <r>
    <x v="3"/>
    <n v="1185732"/>
    <x v="322"/>
    <x v="0"/>
    <x v="0"/>
    <x v="20"/>
    <x v="2"/>
    <n v="55.000000000000007"/>
    <n v="6250"/>
    <x v="329"/>
    <x v="794"/>
    <x v="3"/>
    <x v="0"/>
  </r>
  <r>
    <x v="3"/>
    <n v="1185732"/>
    <x v="322"/>
    <x v="0"/>
    <x v="0"/>
    <x v="20"/>
    <x v="3"/>
    <n v="55.000000000000007"/>
    <n v="5750"/>
    <x v="77"/>
    <x v="795"/>
    <x v="1"/>
    <x v="0"/>
  </r>
  <r>
    <x v="3"/>
    <n v="1185732"/>
    <x v="322"/>
    <x v="0"/>
    <x v="0"/>
    <x v="20"/>
    <x v="4"/>
    <n v="65"/>
    <n v="6000"/>
    <x v="88"/>
    <x v="106"/>
    <x v="2"/>
    <x v="0"/>
  </r>
  <r>
    <x v="3"/>
    <n v="1185732"/>
    <x v="322"/>
    <x v="0"/>
    <x v="0"/>
    <x v="20"/>
    <x v="5"/>
    <n v="70"/>
    <n v="7750"/>
    <x v="104"/>
    <x v="796"/>
    <x v="0"/>
    <x v="0"/>
  </r>
  <r>
    <x v="3"/>
    <n v="1185732"/>
    <x v="354"/>
    <x v="0"/>
    <x v="0"/>
    <x v="20"/>
    <x v="0"/>
    <n v="65"/>
    <n v="9250"/>
    <x v="443"/>
    <x v="797"/>
    <x v="4"/>
    <x v="0"/>
  </r>
  <r>
    <x v="3"/>
    <n v="1185732"/>
    <x v="354"/>
    <x v="0"/>
    <x v="0"/>
    <x v="20"/>
    <x v="1"/>
    <n v="60.000000000000007"/>
    <n v="7000"/>
    <x v="251"/>
    <x v="98"/>
    <x v="2"/>
    <x v="0"/>
  </r>
  <r>
    <x v="3"/>
    <n v="1185732"/>
    <x v="354"/>
    <x v="0"/>
    <x v="0"/>
    <x v="20"/>
    <x v="2"/>
    <n v="55.000000000000007"/>
    <n v="6250"/>
    <x v="329"/>
    <x v="794"/>
    <x v="3"/>
    <x v="0"/>
  </r>
  <r>
    <x v="3"/>
    <n v="1185732"/>
    <x v="354"/>
    <x v="0"/>
    <x v="0"/>
    <x v="20"/>
    <x v="3"/>
    <n v="45"/>
    <n v="5750"/>
    <x v="70"/>
    <x v="79"/>
    <x v="1"/>
    <x v="0"/>
  </r>
  <r>
    <x v="3"/>
    <n v="1185732"/>
    <x v="354"/>
    <x v="0"/>
    <x v="0"/>
    <x v="20"/>
    <x v="4"/>
    <n v="55.000000000000007"/>
    <n v="5500"/>
    <x v="440"/>
    <x v="780"/>
    <x v="2"/>
    <x v="0"/>
  </r>
  <r>
    <x v="3"/>
    <n v="1185732"/>
    <x v="354"/>
    <x v="0"/>
    <x v="0"/>
    <x v="20"/>
    <x v="5"/>
    <n v="60.000000000000007"/>
    <n v="7250"/>
    <x v="444"/>
    <x v="798"/>
    <x v="0"/>
    <x v="0"/>
  </r>
  <r>
    <x v="3"/>
    <n v="1185732"/>
    <x v="384"/>
    <x v="0"/>
    <x v="0"/>
    <x v="20"/>
    <x v="0"/>
    <n v="55.000000000000007"/>
    <n v="8500"/>
    <x v="68"/>
    <x v="799"/>
    <x v="4"/>
    <x v="0"/>
  </r>
  <r>
    <x v="3"/>
    <n v="1185732"/>
    <x v="384"/>
    <x v="0"/>
    <x v="0"/>
    <x v="20"/>
    <x v="1"/>
    <n v="50.000000000000014"/>
    <n v="6500"/>
    <x v="445"/>
    <x v="326"/>
    <x v="2"/>
    <x v="0"/>
  </r>
  <r>
    <x v="3"/>
    <n v="1185732"/>
    <x v="384"/>
    <x v="0"/>
    <x v="0"/>
    <x v="20"/>
    <x v="2"/>
    <n v="45"/>
    <n v="5500"/>
    <x v="113"/>
    <x v="183"/>
    <x v="3"/>
    <x v="0"/>
  </r>
  <r>
    <x v="3"/>
    <n v="1185732"/>
    <x v="384"/>
    <x v="0"/>
    <x v="0"/>
    <x v="20"/>
    <x v="3"/>
    <n v="45"/>
    <n v="5250"/>
    <x v="45"/>
    <x v="58"/>
    <x v="1"/>
    <x v="0"/>
  </r>
  <r>
    <x v="3"/>
    <n v="1185732"/>
    <x v="384"/>
    <x v="0"/>
    <x v="0"/>
    <x v="20"/>
    <x v="4"/>
    <n v="55.000000000000007"/>
    <n v="5250"/>
    <x v="171"/>
    <x v="240"/>
    <x v="2"/>
    <x v="0"/>
  </r>
  <r>
    <x v="3"/>
    <n v="1185732"/>
    <x v="384"/>
    <x v="0"/>
    <x v="0"/>
    <x v="20"/>
    <x v="5"/>
    <n v="60.000000000000007"/>
    <n v="6250"/>
    <x v="233"/>
    <x v="800"/>
    <x v="0"/>
    <x v="0"/>
  </r>
  <r>
    <x v="3"/>
    <n v="1185732"/>
    <x v="416"/>
    <x v="0"/>
    <x v="0"/>
    <x v="20"/>
    <x v="0"/>
    <n v="60.000000000000007"/>
    <n v="8000"/>
    <x v="437"/>
    <x v="801"/>
    <x v="4"/>
    <x v="0"/>
  </r>
  <r>
    <x v="3"/>
    <n v="1185732"/>
    <x v="416"/>
    <x v="0"/>
    <x v="0"/>
    <x v="20"/>
    <x v="1"/>
    <n v="50.000000000000014"/>
    <n v="6250"/>
    <x v="446"/>
    <x v="802"/>
    <x v="2"/>
    <x v="0"/>
  </r>
  <r>
    <x v="3"/>
    <n v="1185732"/>
    <x v="416"/>
    <x v="0"/>
    <x v="0"/>
    <x v="20"/>
    <x v="2"/>
    <n v="50.000000000000014"/>
    <n v="5250"/>
    <x v="418"/>
    <x v="803"/>
    <x v="3"/>
    <x v="0"/>
  </r>
  <r>
    <x v="3"/>
    <n v="1185732"/>
    <x v="416"/>
    <x v="0"/>
    <x v="0"/>
    <x v="20"/>
    <x v="3"/>
    <n v="50.000000000000014"/>
    <n v="5000"/>
    <x v="447"/>
    <x v="552"/>
    <x v="1"/>
    <x v="0"/>
  </r>
  <r>
    <x v="3"/>
    <n v="1185732"/>
    <x v="416"/>
    <x v="0"/>
    <x v="0"/>
    <x v="20"/>
    <x v="4"/>
    <n v="60.000000000000007"/>
    <n v="5000"/>
    <x v="254"/>
    <x v="371"/>
    <x v="2"/>
    <x v="0"/>
  </r>
  <r>
    <x v="3"/>
    <n v="1185732"/>
    <x v="416"/>
    <x v="0"/>
    <x v="0"/>
    <x v="20"/>
    <x v="5"/>
    <n v="65"/>
    <n v="6250"/>
    <x v="115"/>
    <x v="789"/>
    <x v="0"/>
    <x v="0"/>
  </r>
  <r>
    <x v="3"/>
    <n v="1185732"/>
    <x v="446"/>
    <x v="0"/>
    <x v="0"/>
    <x v="20"/>
    <x v="0"/>
    <n v="60.000000000000007"/>
    <n v="7750"/>
    <x v="448"/>
    <x v="804"/>
    <x v="4"/>
    <x v="0"/>
  </r>
  <r>
    <x v="3"/>
    <n v="1185732"/>
    <x v="446"/>
    <x v="0"/>
    <x v="0"/>
    <x v="20"/>
    <x v="1"/>
    <n v="50.000000000000014"/>
    <n v="6000"/>
    <x v="254"/>
    <x v="371"/>
    <x v="2"/>
    <x v="0"/>
  </r>
  <r>
    <x v="3"/>
    <n v="1185732"/>
    <x v="446"/>
    <x v="0"/>
    <x v="0"/>
    <x v="20"/>
    <x v="2"/>
    <n v="50.000000000000014"/>
    <n v="5450"/>
    <x v="449"/>
    <x v="805"/>
    <x v="3"/>
    <x v="0"/>
  </r>
  <r>
    <x v="3"/>
    <n v="1185732"/>
    <x v="446"/>
    <x v="0"/>
    <x v="0"/>
    <x v="20"/>
    <x v="3"/>
    <n v="50.000000000000014"/>
    <n v="5750"/>
    <x v="450"/>
    <x v="378"/>
    <x v="1"/>
    <x v="0"/>
  </r>
  <r>
    <x v="3"/>
    <n v="1185732"/>
    <x v="446"/>
    <x v="0"/>
    <x v="0"/>
    <x v="20"/>
    <x v="4"/>
    <n v="65"/>
    <n v="5500"/>
    <x v="89"/>
    <x v="806"/>
    <x v="2"/>
    <x v="0"/>
  </r>
  <r>
    <x v="3"/>
    <n v="1185732"/>
    <x v="446"/>
    <x v="0"/>
    <x v="0"/>
    <x v="20"/>
    <x v="5"/>
    <n v="70"/>
    <n v="6500"/>
    <x v="112"/>
    <x v="807"/>
    <x v="0"/>
    <x v="0"/>
  </r>
  <r>
    <x v="3"/>
    <n v="1185732"/>
    <x v="475"/>
    <x v="0"/>
    <x v="0"/>
    <x v="20"/>
    <x v="0"/>
    <n v="65"/>
    <n v="8750"/>
    <x v="30"/>
    <x v="808"/>
    <x v="4"/>
    <x v="0"/>
  </r>
  <r>
    <x v="3"/>
    <n v="1185732"/>
    <x v="475"/>
    <x v="0"/>
    <x v="0"/>
    <x v="20"/>
    <x v="1"/>
    <n v="55.000000000000007"/>
    <n v="6750"/>
    <x v="108"/>
    <x v="432"/>
    <x v="2"/>
    <x v="0"/>
  </r>
  <r>
    <x v="4"/>
    <n v="1185732"/>
    <x v="475"/>
    <x v="0"/>
    <x v="0"/>
    <x v="20"/>
    <x v="2"/>
    <n v="55.000000000000007"/>
    <n v="6250"/>
    <x v="329"/>
    <x v="794"/>
    <x v="3"/>
    <x v="0"/>
  </r>
  <r>
    <x v="4"/>
    <n v="1185732"/>
    <x v="475"/>
    <x v="0"/>
    <x v="0"/>
    <x v="20"/>
    <x v="3"/>
    <n v="55.000000000000007"/>
    <n v="5750"/>
    <x v="77"/>
    <x v="795"/>
    <x v="1"/>
    <x v="0"/>
  </r>
  <r>
    <x v="4"/>
    <n v="1185732"/>
    <x v="475"/>
    <x v="0"/>
    <x v="0"/>
    <x v="20"/>
    <x v="4"/>
    <n v="65"/>
    <n v="5750"/>
    <x v="92"/>
    <x v="358"/>
    <x v="2"/>
    <x v="0"/>
  </r>
  <r>
    <x v="4"/>
    <n v="1185732"/>
    <x v="475"/>
    <x v="0"/>
    <x v="0"/>
    <x v="20"/>
    <x v="5"/>
    <n v="70"/>
    <n v="6750"/>
    <x v="178"/>
    <x v="790"/>
    <x v="0"/>
    <x v="0"/>
  </r>
  <r>
    <x v="4"/>
    <n v="1185732"/>
    <x v="178"/>
    <x v="0"/>
    <x v="0"/>
    <x v="20"/>
    <x v="0"/>
    <n v="40"/>
    <n v="8000"/>
    <x v="55"/>
    <x v="59"/>
    <x v="0"/>
    <x v="0"/>
  </r>
  <r>
    <x v="4"/>
    <n v="1185732"/>
    <x v="178"/>
    <x v="0"/>
    <x v="0"/>
    <x v="20"/>
    <x v="1"/>
    <n v="40"/>
    <n v="6000"/>
    <x v="50"/>
    <x v="307"/>
    <x v="1"/>
    <x v="0"/>
  </r>
  <r>
    <x v="4"/>
    <n v="1185732"/>
    <x v="178"/>
    <x v="0"/>
    <x v="0"/>
    <x v="20"/>
    <x v="2"/>
    <n v="30.000000000000004"/>
    <n v="6000"/>
    <x v="167"/>
    <x v="99"/>
    <x v="2"/>
    <x v="0"/>
  </r>
  <r>
    <x v="4"/>
    <n v="1185732"/>
    <x v="178"/>
    <x v="0"/>
    <x v="0"/>
    <x v="20"/>
    <x v="3"/>
    <n v="35"/>
    <n v="4500"/>
    <x v="154"/>
    <x v="543"/>
    <x v="2"/>
    <x v="0"/>
  </r>
  <r>
    <x v="4"/>
    <n v="1185732"/>
    <x v="178"/>
    <x v="0"/>
    <x v="0"/>
    <x v="20"/>
    <x v="4"/>
    <n v="50"/>
    <n v="5000"/>
    <x v="54"/>
    <x v="156"/>
    <x v="1"/>
    <x v="0"/>
  </r>
  <r>
    <x v="4"/>
    <n v="1185732"/>
    <x v="178"/>
    <x v="0"/>
    <x v="0"/>
    <x v="20"/>
    <x v="5"/>
    <n v="40"/>
    <n v="6000"/>
    <x v="50"/>
    <x v="49"/>
    <x v="3"/>
    <x v="0"/>
  </r>
  <r>
    <x v="4"/>
    <n v="1185732"/>
    <x v="207"/>
    <x v="0"/>
    <x v="0"/>
    <x v="20"/>
    <x v="0"/>
    <n v="40"/>
    <n v="8500"/>
    <x v="451"/>
    <x v="170"/>
    <x v="0"/>
    <x v="0"/>
  </r>
  <r>
    <x v="4"/>
    <n v="1185732"/>
    <x v="207"/>
    <x v="0"/>
    <x v="0"/>
    <x v="20"/>
    <x v="1"/>
    <n v="40"/>
    <n v="5000"/>
    <x v="47"/>
    <x v="49"/>
    <x v="1"/>
    <x v="0"/>
  </r>
  <r>
    <x v="4"/>
    <n v="1185732"/>
    <x v="207"/>
    <x v="0"/>
    <x v="0"/>
    <x v="20"/>
    <x v="2"/>
    <n v="30.000000000000004"/>
    <n v="5500"/>
    <x v="207"/>
    <x v="292"/>
    <x v="2"/>
    <x v="0"/>
  </r>
  <r>
    <x v="4"/>
    <n v="1185732"/>
    <x v="207"/>
    <x v="2"/>
    <x v="17"/>
    <x v="21"/>
    <x v="3"/>
    <n v="35"/>
    <n v="4250"/>
    <x v="159"/>
    <x v="809"/>
    <x v="2"/>
    <x v="0"/>
  </r>
  <r>
    <x v="4"/>
    <n v="1185732"/>
    <x v="207"/>
    <x v="2"/>
    <x v="17"/>
    <x v="21"/>
    <x v="4"/>
    <n v="50"/>
    <n v="5000"/>
    <x v="54"/>
    <x v="156"/>
    <x v="1"/>
    <x v="0"/>
  </r>
  <r>
    <x v="4"/>
    <n v="1185732"/>
    <x v="207"/>
    <x v="2"/>
    <x v="17"/>
    <x v="21"/>
    <x v="5"/>
    <n v="40"/>
    <n v="6000"/>
    <x v="50"/>
    <x v="49"/>
    <x v="3"/>
    <x v="0"/>
  </r>
  <r>
    <x v="4"/>
    <n v="1185732"/>
    <x v="215"/>
    <x v="2"/>
    <x v="17"/>
    <x v="21"/>
    <x v="0"/>
    <n v="40"/>
    <n v="8200"/>
    <x v="452"/>
    <x v="810"/>
    <x v="0"/>
    <x v="0"/>
  </r>
  <r>
    <x v="4"/>
    <n v="1185732"/>
    <x v="215"/>
    <x v="2"/>
    <x v="17"/>
    <x v="21"/>
    <x v="1"/>
    <n v="40"/>
    <n v="5250"/>
    <x v="195"/>
    <x v="147"/>
    <x v="1"/>
    <x v="0"/>
  </r>
  <r>
    <x v="4"/>
    <n v="1185732"/>
    <x v="215"/>
    <x v="2"/>
    <x v="17"/>
    <x v="21"/>
    <x v="2"/>
    <n v="30.000000000000004"/>
    <n v="5500"/>
    <x v="207"/>
    <x v="292"/>
    <x v="2"/>
    <x v="0"/>
  </r>
  <r>
    <x v="4"/>
    <n v="1185732"/>
    <x v="215"/>
    <x v="2"/>
    <x v="17"/>
    <x v="21"/>
    <x v="3"/>
    <n v="35"/>
    <n v="4000"/>
    <x v="162"/>
    <x v="136"/>
    <x v="2"/>
    <x v="0"/>
  </r>
  <r>
    <x v="4"/>
    <n v="1185732"/>
    <x v="215"/>
    <x v="2"/>
    <x v="17"/>
    <x v="21"/>
    <x v="4"/>
    <n v="50"/>
    <n v="4500"/>
    <x v="39"/>
    <x v="53"/>
    <x v="1"/>
    <x v="0"/>
  </r>
  <r>
    <x v="4"/>
    <n v="1185732"/>
    <x v="215"/>
    <x v="2"/>
    <x v="17"/>
    <x v="21"/>
    <x v="5"/>
    <n v="40"/>
    <n v="5500"/>
    <x v="42"/>
    <x v="811"/>
    <x v="3"/>
    <x v="0"/>
  </r>
  <r>
    <x v="4"/>
    <n v="1185732"/>
    <x v="234"/>
    <x v="2"/>
    <x v="17"/>
    <x v="21"/>
    <x v="0"/>
    <n v="40"/>
    <n v="8000"/>
    <x v="55"/>
    <x v="59"/>
    <x v="0"/>
    <x v="0"/>
  </r>
  <r>
    <x v="4"/>
    <n v="1185732"/>
    <x v="234"/>
    <x v="2"/>
    <x v="17"/>
    <x v="21"/>
    <x v="1"/>
    <n v="40"/>
    <n v="5000"/>
    <x v="47"/>
    <x v="49"/>
    <x v="1"/>
    <x v="0"/>
  </r>
  <r>
    <x v="4"/>
    <n v="1185732"/>
    <x v="234"/>
    <x v="2"/>
    <x v="17"/>
    <x v="21"/>
    <x v="2"/>
    <n v="30.000000000000004"/>
    <n v="5000"/>
    <x v="193"/>
    <x v="96"/>
    <x v="2"/>
    <x v="0"/>
  </r>
  <r>
    <x v="4"/>
    <n v="1185732"/>
    <x v="234"/>
    <x v="2"/>
    <x v="17"/>
    <x v="21"/>
    <x v="3"/>
    <n v="35"/>
    <n v="4250"/>
    <x v="159"/>
    <x v="809"/>
    <x v="2"/>
    <x v="0"/>
  </r>
  <r>
    <x v="4"/>
    <n v="1185732"/>
    <x v="234"/>
    <x v="2"/>
    <x v="17"/>
    <x v="21"/>
    <x v="4"/>
    <n v="50"/>
    <n v="4250"/>
    <x v="43"/>
    <x v="391"/>
    <x v="1"/>
    <x v="0"/>
  </r>
  <r>
    <x v="4"/>
    <n v="1185732"/>
    <x v="234"/>
    <x v="2"/>
    <x v="17"/>
    <x v="21"/>
    <x v="5"/>
    <n v="40"/>
    <n v="5500"/>
    <x v="42"/>
    <x v="811"/>
    <x v="3"/>
    <x v="0"/>
  </r>
  <r>
    <x v="4"/>
    <n v="1185732"/>
    <x v="263"/>
    <x v="2"/>
    <x v="17"/>
    <x v="21"/>
    <x v="0"/>
    <n v="50"/>
    <n v="8200"/>
    <x v="453"/>
    <x v="812"/>
    <x v="0"/>
    <x v="0"/>
  </r>
  <r>
    <x v="4"/>
    <n v="1185732"/>
    <x v="263"/>
    <x v="2"/>
    <x v="17"/>
    <x v="21"/>
    <x v="1"/>
    <n v="45.000000000000007"/>
    <n v="5250"/>
    <x v="454"/>
    <x v="58"/>
    <x v="1"/>
    <x v="0"/>
  </r>
  <r>
    <x v="4"/>
    <n v="1185732"/>
    <x v="263"/>
    <x v="2"/>
    <x v="17"/>
    <x v="21"/>
    <x v="2"/>
    <n v="40"/>
    <n v="5000"/>
    <x v="47"/>
    <x v="429"/>
    <x v="2"/>
    <x v="0"/>
  </r>
  <r>
    <x v="4"/>
    <n v="1185732"/>
    <x v="263"/>
    <x v="2"/>
    <x v="17"/>
    <x v="21"/>
    <x v="3"/>
    <n v="40"/>
    <n v="4500"/>
    <x v="210"/>
    <x v="305"/>
    <x v="2"/>
    <x v="0"/>
  </r>
  <r>
    <x v="4"/>
    <n v="1185732"/>
    <x v="263"/>
    <x v="2"/>
    <x v="17"/>
    <x v="21"/>
    <x v="4"/>
    <n v="50"/>
    <n v="4750"/>
    <x v="343"/>
    <x v="535"/>
    <x v="1"/>
    <x v="0"/>
  </r>
  <r>
    <x v="4"/>
    <n v="1185732"/>
    <x v="263"/>
    <x v="2"/>
    <x v="17"/>
    <x v="21"/>
    <x v="5"/>
    <n v="55.000000000000007"/>
    <n v="6000"/>
    <x v="222"/>
    <x v="517"/>
    <x v="3"/>
    <x v="0"/>
  </r>
  <r>
    <x v="4"/>
    <n v="1185732"/>
    <x v="296"/>
    <x v="2"/>
    <x v="17"/>
    <x v="21"/>
    <x v="0"/>
    <n v="50"/>
    <n v="8500"/>
    <x v="18"/>
    <x v="813"/>
    <x v="0"/>
    <x v="0"/>
  </r>
  <r>
    <x v="4"/>
    <n v="1185732"/>
    <x v="296"/>
    <x v="2"/>
    <x v="17"/>
    <x v="21"/>
    <x v="1"/>
    <n v="45.000000000000007"/>
    <n v="6000"/>
    <x v="219"/>
    <x v="533"/>
    <x v="1"/>
    <x v="0"/>
  </r>
  <r>
    <x v="4"/>
    <n v="1185732"/>
    <x v="296"/>
    <x v="2"/>
    <x v="17"/>
    <x v="21"/>
    <x v="2"/>
    <n v="40"/>
    <n v="5250"/>
    <x v="195"/>
    <x v="221"/>
    <x v="2"/>
    <x v="0"/>
  </r>
  <r>
    <x v="4"/>
    <n v="1185732"/>
    <x v="296"/>
    <x v="2"/>
    <x v="17"/>
    <x v="21"/>
    <x v="3"/>
    <n v="40"/>
    <n v="5000"/>
    <x v="47"/>
    <x v="429"/>
    <x v="2"/>
    <x v="0"/>
  </r>
  <r>
    <x v="4"/>
    <n v="1185732"/>
    <x v="296"/>
    <x v="2"/>
    <x v="17"/>
    <x v="21"/>
    <x v="4"/>
    <n v="50"/>
    <n v="5000"/>
    <x v="54"/>
    <x v="156"/>
    <x v="1"/>
    <x v="0"/>
  </r>
  <r>
    <x v="4"/>
    <n v="1185732"/>
    <x v="296"/>
    <x v="2"/>
    <x v="17"/>
    <x v="21"/>
    <x v="5"/>
    <n v="55.000000000000007"/>
    <n v="6500"/>
    <x v="223"/>
    <x v="415"/>
    <x v="3"/>
    <x v="0"/>
  </r>
  <r>
    <x v="4"/>
    <n v="1185732"/>
    <x v="324"/>
    <x v="2"/>
    <x v="17"/>
    <x v="21"/>
    <x v="0"/>
    <n v="50"/>
    <n v="8750"/>
    <x v="244"/>
    <x v="814"/>
    <x v="0"/>
    <x v="0"/>
  </r>
  <r>
    <x v="4"/>
    <n v="1185732"/>
    <x v="324"/>
    <x v="2"/>
    <x v="17"/>
    <x v="21"/>
    <x v="1"/>
    <n v="45.000000000000007"/>
    <n v="6250"/>
    <x v="225"/>
    <x v="815"/>
    <x v="1"/>
    <x v="0"/>
  </r>
  <r>
    <x v="4"/>
    <n v="1185732"/>
    <x v="324"/>
    <x v="2"/>
    <x v="17"/>
    <x v="21"/>
    <x v="2"/>
    <n v="40"/>
    <n v="5500"/>
    <x v="42"/>
    <x v="346"/>
    <x v="2"/>
    <x v="0"/>
  </r>
  <r>
    <x v="4"/>
    <n v="1185732"/>
    <x v="324"/>
    <x v="2"/>
    <x v="17"/>
    <x v="21"/>
    <x v="3"/>
    <n v="40"/>
    <n v="5000"/>
    <x v="47"/>
    <x v="429"/>
    <x v="2"/>
    <x v="0"/>
  </r>
  <r>
    <x v="4"/>
    <n v="1185732"/>
    <x v="324"/>
    <x v="2"/>
    <x v="17"/>
    <x v="21"/>
    <x v="4"/>
    <n v="50"/>
    <n v="5250"/>
    <x v="48"/>
    <x v="40"/>
    <x v="1"/>
    <x v="0"/>
  </r>
  <r>
    <x v="4"/>
    <n v="1185732"/>
    <x v="324"/>
    <x v="2"/>
    <x v="17"/>
    <x v="21"/>
    <x v="5"/>
    <n v="55.000000000000007"/>
    <n v="7000"/>
    <x v="107"/>
    <x v="198"/>
    <x v="3"/>
    <x v="0"/>
  </r>
  <r>
    <x v="4"/>
    <n v="1185732"/>
    <x v="356"/>
    <x v="2"/>
    <x v="17"/>
    <x v="21"/>
    <x v="0"/>
    <n v="50"/>
    <n v="8500"/>
    <x v="18"/>
    <x v="813"/>
    <x v="0"/>
    <x v="0"/>
  </r>
  <r>
    <x v="4"/>
    <n v="1185732"/>
    <x v="356"/>
    <x v="2"/>
    <x v="17"/>
    <x v="21"/>
    <x v="1"/>
    <n v="45.000000000000007"/>
    <n v="6250"/>
    <x v="225"/>
    <x v="815"/>
    <x v="1"/>
    <x v="0"/>
  </r>
  <r>
    <x v="4"/>
    <n v="1185732"/>
    <x v="356"/>
    <x v="2"/>
    <x v="17"/>
    <x v="21"/>
    <x v="2"/>
    <n v="40"/>
    <n v="5500"/>
    <x v="42"/>
    <x v="346"/>
    <x v="2"/>
    <x v="0"/>
  </r>
  <r>
    <x v="4"/>
    <n v="1185732"/>
    <x v="356"/>
    <x v="2"/>
    <x v="17"/>
    <x v="21"/>
    <x v="3"/>
    <n v="40"/>
    <n v="5250"/>
    <x v="195"/>
    <x v="221"/>
    <x v="2"/>
    <x v="0"/>
  </r>
  <r>
    <x v="4"/>
    <n v="1185732"/>
    <x v="356"/>
    <x v="2"/>
    <x v="17"/>
    <x v="21"/>
    <x v="4"/>
    <n v="50"/>
    <n v="5000"/>
    <x v="54"/>
    <x v="156"/>
    <x v="1"/>
    <x v="0"/>
  </r>
  <r>
    <x v="4"/>
    <n v="1185732"/>
    <x v="356"/>
    <x v="2"/>
    <x v="17"/>
    <x v="21"/>
    <x v="5"/>
    <n v="55.000000000000007"/>
    <n v="6750"/>
    <x v="108"/>
    <x v="494"/>
    <x v="3"/>
    <x v="0"/>
  </r>
  <r>
    <x v="4"/>
    <n v="1185732"/>
    <x v="386"/>
    <x v="2"/>
    <x v="17"/>
    <x v="21"/>
    <x v="0"/>
    <n v="50"/>
    <n v="8000"/>
    <x v="2"/>
    <x v="816"/>
    <x v="0"/>
    <x v="0"/>
  </r>
  <r>
    <x v="4"/>
    <n v="1185732"/>
    <x v="386"/>
    <x v="2"/>
    <x v="17"/>
    <x v="21"/>
    <x v="1"/>
    <n v="45.000000000000007"/>
    <n v="6000"/>
    <x v="219"/>
    <x v="533"/>
    <x v="1"/>
    <x v="0"/>
  </r>
  <r>
    <x v="4"/>
    <n v="1185732"/>
    <x v="386"/>
    <x v="2"/>
    <x v="17"/>
    <x v="21"/>
    <x v="2"/>
    <n v="40"/>
    <n v="5250"/>
    <x v="195"/>
    <x v="221"/>
    <x v="2"/>
    <x v="0"/>
  </r>
  <r>
    <x v="4"/>
    <n v="1185732"/>
    <x v="386"/>
    <x v="2"/>
    <x v="17"/>
    <x v="21"/>
    <x v="3"/>
    <n v="40"/>
    <n v="5000"/>
    <x v="47"/>
    <x v="429"/>
    <x v="2"/>
    <x v="0"/>
  </r>
  <r>
    <x v="4"/>
    <n v="1185732"/>
    <x v="386"/>
    <x v="2"/>
    <x v="17"/>
    <x v="21"/>
    <x v="4"/>
    <n v="50"/>
    <n v="5000"/>
    <x v="54"/>
    <x v="156"/>
    <x v="1"/>
    <x v="0"/>
  </r>
  <r>
    <x v="4"/>
    <n v="1185732"/>
    <x v="386"/>
    <x v="2"/>
    <x v="17"/>
    <x v="21"/>
    <x v="5"/>
    <n v="55.000000000000007"/>
    <n v="6000"/>
    <x v="222"/>
    <x v="517"/>
    <x v="3"/>
    <x v="0"/>
  </r>
  <r>
    <x v="4"/>
    <n v="1185732"/>
    <x v="418"/>
    <x v="2"/>
    <x v="17"/>
    <x v="21"/>
    <x v="0"/>
    <n v="55.000000000000007"/>
    <n v="7750"/>
    <x v="102"/>
    <x v="817"/>
    <x v="0"/>
    <x v="0"/>
  </r>
  <r>
    <x v="4"/>
    <n v="1185732"/>
    <x v="418"/>
    <x v="2"/>
    <x v="17"/>
    <x v="21"/>
    <x v="1"/>
    <n v="45.000000000000007"/>
    <n v="6000"/>
    <x v="219"/>
    <x v="533"/>
    <x v="1"/>
    <x v="0"/>
  </r>
  <r>
    <x v="4"/>
    <n v="1185732"/>
    <x v="418"/>
    <x v="2"/>
    <x v="17"/>
    <x v="21"/>
    <x v="2"/>
    <n v="45.000000000000007"/>
    <n v="5000"/>
    <x v="224"/>
    <x v="40"/>
    <x v="2"/>
    <x v="0"/>
  </r>
  <r>
    <x v="4"/>
    <n v="1185732"/>
    <x v="418"/>
    <x v="2"/>
    <x v="17"/>
    <x v="21"/>
    <x v="3"/>
    <n v="45.000000000000007"/>
    <n v="4750"/>
    <x v="455"/>
    <x v="513"/>
    <x v="2"/>
    <x v="0"/>
  </r>
  <r>
    <x v="4"/>
    <n v="1185732"/>
    <x v="418"/>
    <x v="2"/>
    <x v="17"/>
    <x v="21"/>
    <x v="4"/>
    <n v="55.000000000000007"/>
    <n v="4750"/>
    <x v="347"/>
    <x v="818"/>
    <x v="1"/>
    <x v="0"/>
  </r>
  <r>
    <x v="4"/>
    <n v="1185732"/>
    <x v="418"/>
    <x v="2"/>
    <x v="17"/>
    <x v="21"/>
    <x v="5"/>
    <n v="60"/>
    <n v="6000"/>
    <x v="11"/>
    <x v="191"/>
    <x v="3"/>
    <x v="0"/>
  </r>
  <r>
    <x v="4"/>
    <n v="1185732"/>
    <x v="448"/>
    <x v="2"/>
    <x v="17"/>
    <x v="21"/>
    <x v="0"/>
    <n v="55.000000000000007"/>
    <n v="7500"/>
    <x v="71"/>
    <x v="80"/>
    <x v="0"/>
    <x v="0"/>
  </r>
  <r>
    <x v="4"/>
    <n v="1185732"/>
    <x v="448"/>
    <x v="2"/>
    <x v="17"/>
    <x v="21"/>
    <x v="1"/>
    <n v="45.000000000000007"/>
    <n v="5750"/>
    <x v="331"/>
    <x v="79"/>
    <x v="1"/>
    <x v="0"/>
  </r>
  <r>
    <x v="4"/>
    <n v="1185732"/>
    <x v="448"/>
    <x v="2"/>
    <x v="17"/>
    <x v="21"/>
    <x v="2"/>
    <n v="45.000000000000007"/>
    <n v="5200"/>
    <x v="456"/>
    <x v="819"/>
    <x v="2"/>
    <x v="0"/>
  </r>
  <r>
    <x v="4"/>
    <n v="1185732"/>
    <x v="448"/>
    <x v="2"/>
    <x v="17"/>
    <x v="21"/>
    <x v="3"/>
    <n v="45.000000000000007"/>
    <n v="5000"/>
    <x v="224"/>
    <x v="40"/>
    <x v="2"/>
    <x v="0"/>
  </r>
  <r>
    <x v="4"/>
    <n v="1185732"/>
    <x v="448"/>
    <x v="2"/>
    <x v="17"/>
    <x v="21"/>
    <x v="4"/>
    <n v="55.000000000000007"/>
    <n v="4750"/>
    <x v="347"/>
    <x v="818"/>
    <x v="1"/>
    <x v="0"/>
  </r>
  <r>
    <x v="4"/>
    <n v="1185732"/>
    <x v="448"/>
    <x v="2"/>
    <x v="17"/>
    <x v="21"/>
    <x v="5"/>
    <n v="60"/>
    <n v="5750"/>
    <x v="422"/>
    <x v="94"/>
    <x v="3"/>
    <x v="0"/>
  </r>
  <r>
    <x v="4"/>
    <n v="1185732"/>
    <x v="477"/>
    <x v="2"/>
    <x v="17"/>
    <x v="21"/>
    <x v="0"/>
    <n v="55.000000000000007"/>
    <n v="8000"/>
    <x v="116"/>
    <x v="820"/>
    <x v="0"/>
    <x v="0"/>
  </r>
  <r>
    <x v="4"/>
    <n v="1185732"/>
    <x v="477"/>
    <x v="2"/>
    <x v="17"/>
    <x v="21"/>
    <x v="1"/>
    <n v="45.000000000000007"/>
    <n v="6000"/>
    <x v="219"/>
    <x v="533"/>
    <x v="1"/>
    <x v="0"/>
  </r>
  <r>
    <x v="0"/>
    <n v="1185732"/>
    <x v="477"/>
    <x v="2"/>
    <x v="17"/>
    <x v="21"/>
    <x v="2"/>
    <n v="45.000000000000007"/>
    <n v="5500"/>
    <x v="173"/>
    <x v="145"/>
    <x v="2"/>
    <x v="0"/>
  </r>
  <r>
    <x v="0"/>
    <n v="1185732"/>
    <x v="477"/>
    <x v="2"/>
    <x v="17"/>
    <x v="21"/>
    <x v="3"/>
    <n v="45.000000000000007"/>
    <n v="5000"/>
    <x v="224"/>
    <x v="40"/>
    <x v="2"/>
    <x v="0"/>
  </r>
  <r>
    <x v="0"/>
    <n v="1185732"/>
    <x v="477"/>
    <x v="2"/>
    <x v="17"/>
    <x v="21"/>
    <x v="4"/>
    <n v="55.000000000000007"/>
    <n v="5000"/>
    <x v="81"/>
    <x v="517"/>
    <x v="1"/>
    <x v="0"/>
  </r>
  <r>
    <x v="0"/>
    <n v="1185732"/>
    <x v="477"/>
    <x v="2"/>
    <x v="17"/>
    <x v="21"/>
    <x v="5"/>
    <n v="60"/>
    <n v="6000"/>
    <x v="11"/>
    <x v="191"/>
    <x v="3"/>
    <x v="0"/>
  </r>
  <r>
    <x v="0"/>
    <n v="1128299"/>
    <x v="188"/>
    <x v="2"/>
    <x v="17"/>
    <x v="21"/>
    <x v="0"/>
    <n v="30.000000000000004"/>
    <n v="3500"/>
    <x v="189"/>
    <x v="290"/>
    <x v="2"/>
    <x v="0"/>
  </r>
  <r>
    <x v="0"/>
    <n v="1128299"/>
    <x v="188"/>
    <x v="2"/>
    <x v="17"/>
    <x v="21"/>
    <x v="1"/>
    <n v="40"/>
    <n v="3500"/>
    <x v="162"/>
    <x v="136"/>
    <x v="2"/>
    <x v="0"/>
  </r>
  <r>
    <x v="0"/>
    <n v="1128299"/>
    <x v="188"/>
    <x v="2"/>
    <x v="17"/>
    <x v="21"/>
    <x v="2"/>
    <n v="40"/>
    <n v="3500"/>
    <x v="162"/>
    <x v="136"/>
    <x v="2"/>
    <x v="0"/>
  </r>
  <r>
    <x v="0"/>
    <n v="1128299"/>
    <x v="188"/>
    <x v="2"/>
    <x v="17"/>
    <x v="21"/>
    <x v="3"/>
    <n v="40"/>
    <n v="2000"/>
    <x v="135"/>
    <x v="197"/>
    <x v="2"/>
    <x v="0"/>
  </r>
  <r>
    <x v="0"/>
    <n v="1128299"/>
    <x v="188"/>
    <x v="2"/>
    <x v="17"/>
    <x v="21"/>
    <x v="4"/>
    <n v="45.000000000000007"/>
    <n v="1500"/>
    <x v="311"/>
    <x v="821"/>
    <x v="8"/>
    <x v="0"/>
  </r>
  <r>
    <x v="0"/>
    <n v="1128299"/>
    <x v="188"/>
    <x v="2"/>
    <x v="17"/>
    <x v="21"/>
    <x v="5"/>
    <n v="40"/>
    <n v="4000"/>
    <x v="175"/>
    <x v="607"/>
    <x v="1"/>
    <x v="0"/>
  </r>
  <r>
    <x v="0"/>
    <n v="1128299"/>
    <x v="698"/>
    <x v="2"/>
    <x v="17"/>
    <x v="21"/>
    <x v="0"/>
    <n v="30.000000000000004"/>
    <n v="4500"/>
    <x v="142"/>
    <x v="205"/>
    <x v="2"/>
    <x v="0"/>
  </r>
  <r>
    <x v="0"/>
    <n v="1128299"/>
    <x v="698"/>
    <x v="2"/>
    <x v="17"/>
    <x v="21"/>
    <x v="1"/>
    <n v="40"/>
    <n v="3500"/>
    <x v="162"/>
    <x v="136"/>
    <x v="2"/>
    <x v="0"/>
  </r>
  <r>
    <x v="0"/>
    <n v="1128299"/>
    <x v="698"/>
    <x v="2"/>
    <x v="17"/>
    <x v="21"/>
    <x v="2"/>
    <n v="40"/>
    <n v="3500"/>
    <x v="162"/>
    <x v="136"/>
    <x v="2"/>
    <x v="0"/>
  </r>
  <r>
    <x v="0"/>
    <n v="1128299"/>
    <x v="698"/>
    <x v="4"/>
    <x v="18"/>
    <x v="22"/>
    <x v="3"/>
    <n v="40"/>
    <n v="2000"/>
    <x v="135"/>
    <x v="197"/>
    <x v="2"/>
    <x v="0"/>
  </r>
  <r>
    <x v="0"/>
    <n v="1128299"/>
    <x v="698"/>
    <x v="4"/>
    <x v="18"/>
    <x v="22"/>
    <x v="4"/>
    <n v="45.000000000000007"/>
    <n v="1250"/>
    <x v="457"/>
    <x v="689"/>
    <x v="8"/>
    <x v="0"/>
  </r>
  <r>
    <x v="0"/>
    <n v="1128299"/>
    <x v="698"/>
    <x v="4"/>
    <x v="18"/>
    <x v="22"/>
    <x v="5"/>
    <n v="40"/>
    <n v="3250"/>
    <x v="197"/>
    <x v="716"/>
    <x v="1"/>
    <x v="0"/>
  </r>
  <r>
    <x v="0"/>
    <n v="1128299"/>
    <x v="228"/>
    <x v="4"/>
    <x v="18"/>
    <x v="22"/>
    <x v="0"/>
    <n v="40"/>
    <n v="4750"/>
    <x v="237"/>
    <x v="581"/>
    <x v="2"/>
    <x v="0"/>
  </r>
  <r>
    <x v="0"/>
    <n v="1128299"/>
    <x v="228"/>
    <x v="4"/>
    <x v="18"/>
    <x v="22"/>
    <x v="1"/>
    <n v="50"/>
    <n v="3250"/>
    <x v="133"/>
    <x v="304"/>
    <x v="2"/>
    <x v="0"/>
  </r>
  <r>
    <x v="0"/>
    <n v="1128299"/>
    <x v="228"/>
    <x v="4"/>
    <x v="18"/>
    <x v="22"/>
    <x v="2"/>
    <n v="54.999999999999993"/>
    <n v="3500"/>
    <x v="239"/>
    <x v="822"/>
    <x v="2"/>
    <x v="0"/>
  </r>
  <r>
    <x v="0"/>
    <n v="1128299"/>
    <x v="228"/>
    <x v="4"/>
    <x v="18"/>
    <x v="22"/>
    <x v="3"/>
    <n v="50"/>
    <n v="2500"/>
    <x v="145"/>
    <x v="208"/>
    <x v="2"/>
    <x v="0"/>
  </r>
  <r>
    <x v="0"/>
    <n v="1128299"/>
    <x v="228"/>
    <x v="4"/>
    <x v="18"/>
    <x v="22"/>
    <x v="4"/>
    <n v="55.000000000000007"/>
    <n v="1000"/>
    <x v="191"/>
    <x v="748"/>
    <x v="8"/>
    <x v="0"/>
  </r>
  <r>
    <x v="0"/>
    <n v="1128299"/>
    <x v="228"/>
    <x v="4"/>
    <x v="18"/>
    <x v="22"/>
    <x v="5"/>
    <n v="50"/>
    <n v="3000"/>
    <x v="149"/>
    <x v="343"/>
    <x v="1"/>
    <x v="0"/>
  </r>
  <r>
    <x v="0"/>
    <n v="1128299"/>
    <x v="247"/>
    <x v="4"/>
    <x v="18"/>
    <x v="22"/>
    <x v="0"/>
    <n v="55.000000000000007"/>
    <n v="4750"/>
    <x v="347"/>
    <x v="509"/>
    <x v="2"/>
    <x v="0"/>
  </r>
  <r>
    <x v="0"/>
    <n v="1128299"/>
    <x v="247"/>
    <x v="4"/>
    <x v="18"/>
    <x v="22"/>
    <x v="1"/>
    <n v="60.000000000000007"/>
    <n v="2750"/>
    <x v="207"/>
    <x v="292"/>
    <x v="2"/>
    <x v="0"/>
  </r>
  <r>
    <x v="0"/>
    <n v="1128299"/>
    <x v="247"/>
    <x v="4"/>
    <x v="18"/>
    <x v="22"/>
    <x v="2"/>
    <n v="60.000000000000007"/>
    <n v="3250"/>
    <x v="403"/>
    <x v="224"/>
    <x v="2"/>
    <x v="0"/>
  </r>
  <r>
    <x v="0"/>
    <n v="1128299"/>
    <x v="247"/>
    <x v="4"/>
    <x v="18"/>
    <x v="22"/>
    <x v="3"/>
    <n v="45.000000000000007"/>
    <n v="2250"/>
    <x v="458"/>
    <x v="258"/>
    <x v="2"/>
    <x v="0"/>
  </r>
  <r>
    <x v="0"/>
    <n v="1128299"/>
    <x v="247"/>
    <x v="4"/>
    <x v="18"/>
    <x v="22"/>
    <x v="4"/>
    <n v="50.000000000000014"/>
    <n v="1250"/>
    <x v="459"/>
    <x v="823"/>
    <x v="8"/>
    <x v="0"/>
  </r>
  <r>
    <x v="0"/>
    <n v="1128299"/>
    <x v="247"/>
    <x v="4"/>
    <x v="18"/>
    <x v="22"/>
    <x v="5"/>
    <n v="65.000000000000014"/>
    <n v="3000"/>
    <x v="403"/>
    <x v="824"/>
    <x v="1"/>
    <x v="0"/>
  </r>
  <r>
    <x v="0"/>
    <n v="1128299"/>
    <x v="278"/>
    <x v="4"/>
    <x v="18"/>
    <x v="22"/>
    <x v="0"/>
    <n v="50"/>
    <n v="5000"/>
    <x v="54"/>
    <x v="541"/>
    <x v="2"/>
    <x v="0"/>
  </r>
  <r>
    <x v="0"/>
    <n v="1128299"/>
    <x v="278"/>
    <x v="4"/>
    <x v="18"/>
    <x v="22"/>
    <x v="1"/>
    <n v="55.000000000000007"/>
    <n v="3500"/>
    <x v="137"/>
    <x v="619"/>
    <x v="2"/>
    <x v="0"/>
  </r>
  <r>
    <x v="0"/>
    <n v="1128299"/>
    <x v="278"/>
    <x v="4"/>
    <x v="18"/>
    <x v="22"/>
    <x v="2"/>
    <n v="55.000000000000007"/>
    <n v="3500"/>
    <x v="137"/>
    <x v="619"/>
    <x v="2"/>
    <x v="0"/>
  </r>
  <r>
    <x v="0"/>
    <n v="1128299"/>
    <x v="278"/>
    <x v="4"/>
    <x v="18"/>
    <x v="22"/>
    <x v="3"/>
    <n v="50"/>
    <n v="2750"/>
    <x v="199"/>
    <x v="662"/>
    <x v="2"/>
    <x v="0"/>
  </r>
  <r>
    <x v="0"/>
    <n v="1128299"/>
    <x v="278"/>
    <x v="4"/>
    <x v="18"/>
    <x v="22"/>
    <x v="4"/>
    <n v="44.999999999999993"/>
    <n v="1750"/>
    <x v="460"/>
    <x v="188"/>
    <x v="8"/>
    <x v="0"/>
  </r>
  <r>
    <x v="0"/>
    <n v="1128299"/>
    <x v="278"/>
    <x v="4"/>
    <x v="18"/>
    <x v="22"/>
    <x v="5"/>
    <n v="60"/>
    <n v="5250"/>
    <x v="40"/>
    <x v="55"/>
    <x v="1"/>
    <x v="0"/>
  </r>
  <r>
    <x v="0"/>
    <n v="1128299"/>
    <x v="308"/>
    <x v="4"/>
    <x v="18"/>
    <x v="22"/>
    <x v="0"/>
    <n v="54.999999999999993"/>
    <n v="7750"/>
    <x v="461"/>
    <x v="825"/>
    <x v="2"/>
    <x v="0"/>
  </r>
  <r>
    <x v="0"/>
    <n v="1128299"/>
    <x v="308"/>
    <x v="4"/>
    <x v="18"/>
    <x v="22"/>
    <x v="1"/>
    <n v="64.999999999999986"/>
    <n v="6500"/>
    <x v="462"/>
    <x v="826"/>
    <x v="2"/>
    <x v="0"/>
  </r>
  <r>
    <x v="0"/>
    <n v="1128299"/>
    <x v="308"/>
    <x v="4"/>
    <x v="18"/>
    <x v="22"/>
    <x v="2"/>
    <n v="80"/>
    <n v="6500"/>
    <x v="99"/>
    <x v="317"/>
    <x v="2"/>
    <x v="0"/>
  </r>
  <r>
    <x v="0"/>
    <n v="1128299"/>
    <x v="308"/>
    <x v="4"/>
    <x v="18"/>
    <x v="22"/>
    <x v="3"/>
    <n v="80"/>
    <n v="5250"/>
    <x v="82"/>
    <x v="98"/>
    <x v="2"/>
    <x v="0"/>
  </r>
  <r>
    <x v="0"/>
    <n v="1128299"/>
    <x v="308"/>
    <x v="4"/>
    <x v="18"/>
    <x v="22"/>
    <x v="4"/>
    <n v="90"/>
    <n v="4000"/>
    <x v="11"/>
    <x v="155"/>
    <x v="8"/>
    <x v="0"/>
  </r>
  <r>
    <x v="0"/>
    <n v="1128299"/>
    <x v="308"/>
    <x v="4"/>
    <x v="18"/>
    <x v="22"/>
    <x v="5"/>
    <n v="105"/>
    <n v="7000"/>
    <x v="463"/>
    <x v="827"/>
    <x v="1"/>
    <x v="0"/>
  </r>
  <r>
    <x v="0"/>
    <n v="1128299"/>
    <x v="337"/>
    <x v="4"/>
    <x v="18"/>
    <x v="22"/>
    <x v="0"/>
    <n v="85"/>
    <n v="8500"/>
    <x v="464"/>
    <x v="828"/>
    <x v="2"/>
    <x v="0"/>
  </r>
  <r>
    <x v="0"/>
    <n v="1128299"/>
    <x v="337"/>
    <x v="4"/>
    <x v="18"/>
    <x v="22"/>
    <x v="1"/>
    <n v="90"/>
    <n v="7000"/>
    <x v="465"/>
    <x v="827"/>
    <x v="2"/>
    <x v="0"/>
  </r>
  <r>
    <x v="0"/>
    <n v="1128299"/>
    <x v="337"/>
    <x v="4"/>
    <x v="18"/>
    <x v="22"/>
    <x v="2"/>
    <n v="90"/>
    <n v="6500"/>
    <x v="38"/>
    <x v="829"/>
    <x v="2"/>
    <x v="0"/>
  </r>
  <r>
    <x v="0"/>
    <n v="1128299"/>
    <x v="337"/>
    <x v="4"/>
    <x v="18"/>
    <x v="22"/>
    <x v="3"/>
    <n v="85"/>
    <n v="5500"/>
    <x v="466"/>
    <x v="830"/>
    <x v="2"/>
    <x v="0"/>
  </r>
  <r>
    <x v="0"/>
    <n v="1128299"/>
    <x v="337"/>
    <x v="4"/>
    <x v="18"/>
    <x v="22"/>
    <x v="4"/>
    <n v="90"/>
    <n v="6000"/>
    <x v="4"/>
    <x v="103"/>
    <x v="8"/>
    <x v="0"/>
  </r>
  <r>
    <x v="0"/>
    <n v="1128299"/>
    <x v="337"/>
    <x v="4"/>
    <x v="18"/>
    <x v="22"/>
    <x v="5"/>
    <n v="105"/>
    <n v="6000"/>
    <x v="465"/>
    <x v="309"/>
    <x v="1"/>
    <x v="0"/>
  </r>
  <r>
    <x v="0"/>
    <n v="1128299"/>
    <x v="369"/>
    <x v="4"/>
    <x v="18"/>
    <x v="22"/>
    <x v="0"/>
    <n v="90"/>
    <n v="8000"/>
    <x v="29"/>
    <x v="831"/>
    <x v="2"/>
    <x v="0"/>
  </r>
  <r>
    <x v="0"/>
    <n v="1128299"/>
    <x v="369"/>
    <x v="4"/>
    <x v="18"/>
    <x v="22"/>
    <x v="1"/>
    <n v="80"/>
    <n v="7750"/>
    <x v="96"/>
    <x v="832"/>
    <x v="2"/>
    <x v="0"/>
  </r>
  <r>
    <x v="0"/>
    <n v="1128299"/>
    <x v="369"/>
    <x v="4"/>
    <x v="18"/>
    <x v="22"/>
    <x v="2"/>
    <n v="70"/>
    <n v="6500"/>
    <x v="112"/>
    <x v="833"/>
    <x v="2"/>
    <x v="0"/>
  </r>
  <r>
    <x v="0"/>
    <n v="1128299"/>
    <x v="369"/>
    <x v="4"/>
    <x v="18"/>
    <x v="22"/>
    <x v="3"/>
    <n v="70"/>
    <n v="4250"/>
    <x v="44"/>
    <x v="46"/>
    <x v="2"/>
    <x v="0"/>
  </r>
  <r>
    <x v="0"/>
    <n v="1128299"/>
    <x v="369"/>
    <x v="4"/>
    <x v="18"/>
    <x v="22"/>
    <x v="4"/>
    <n v="70"/>
    <n v="4250"/>
    <x v="44"/>
    <x v="834"/>
    <x v="8"/>
    <x v="0"/>
  </r>
  <r>
    <x v="0"/>
    <n v="1128299"/>
    <x v="369"/>
    <x v="4"/>
    <x v="18"/>
    <x v="22"/>
    <x v="5"/>
    <n v="75"/>
    <n v="2500"/>
    <x v="205"/>
    <x v="154"/>
    <x v="1"/>
    <x v="0"/>
  </r>
  <r>
    <x v="0"/>
    <n v="1128299"/>
    <x v="401"/>
    <x v="4"/>
    <x v="18"/>
    <x v="22"/>
    <x v="0"/>
    <n v="50.000000000000014"/>
    <n v="4500"/>
    <x v="467"/>
    <x v="132"/>
    <x v="2"/>
    <x v="0"/>
  </r>
  <r>
    <x v="0"/>
    <n v="1128299"/>
    <x v="401"/>
    <x v="4"/>
    <x v="18"/>
    <x v="22"/>
    <x v="1"/>
    <n v="55.000000000000014"/>
    <n v="4500"/>
    <x v="468"/>
    <x v="773"/>
    <x v="2"/>
    <x v="0"/>
  </r>
  <r>
    <x v="0"/>
    <n v="1128299"/>
    <x v="401"/>
    <x v="4"/>
    <x v="18"/>
    <x v="22"/>
    <x v="2"/>
    <n v="50.000000000000014"/>
    <n v="2500"/>
    <x v="382"/>
    <x v="835"/>
    <x v="2"/>
    <x v="0"/>
  </r>
  <r>
    <x v="0"/>
    <n v="1128299"/>
    <x v="401"/>
    <x v="4"/>
    <x v="18"/>
    <x v="22"/>
    <x v="3"/>
    <n v="50.000000000000014"/>
    <n v="2000"/>
    <x v="336"/>
    <x v="836"/>
    <x v="2"/>
    <x v="0"/>
  </r>
  <r>
    <x v="0"/>
    <n v="1128299"/>
    <x v="401"/>
    <x v="4"/>
    <x v="18"/>
    <x v="22"/>
    <x v="4"/>
    <n v="60.000000000000007"/>
    <n v="2250"/>
    <x v="142"/>
    <x v="837"/>
    <x v="8"/>
    <x v="0"/>
  </r>
  <r>
    <x v="0"/>
    <n v="1128299"/>
    <x v="401"/>
    <x v="4"/>
    <x v="18"/>
    <x v="22"/>
    <x v="5"/>
    <n v="44.999999999999993"/>
    <n v="2500"/>
    <x v="469"/>
    <x v="606"/>
    <x v="1"/>
    <x v="0"/>
  </r>
  <r>
    <x v="0"/>
    <n v="1128299"/>
    <x v="430"/>
    <x v="4"/>
    <x v="18"/>
    <x v="22"/>
    <x v="0"/>
    <n v="40"/>
    <n v="3500"/>
    <x v="162"/>
    <x v="136"/>
    <x v="2"/>
    <x v="0"/>
  </r>
  <r>
    <x v="0"/>
    <n v="1128299"/>
    <x v="430"/>
    <x v="4"/>
    <x v="18"/>
    <x v="22"/>
    <x v="1"/>
    <n v="55.000000000000014"/>
    <n v="5250"/>
    <x v="171"/>
    <x v="240"/>
    <x v="2"/>
    <x v="0"/>
  </r>
  <r>
    <x v="0"/>
    <n v="1128299"/>
    <x v="430"/>
    <x v="4"/>
    <x v="18"/>
    <x v="22"/>
    <x v="2"/>
    <n v="50.000000000000014"/>
    <n v="3500"/>
    <x v="470"/>
    <x v="838"/>
    <x v="2"/>
    <x v="0"/>
  </r>
  <r>
    <x v="0"/>
    <n v="1128299"/>
    <x v="430"/>
    <x v="4"/>
    <x v="18"/>
    <x v="22"/>
    <x v="3"/>
    <n v="45.000000000000007"/>
    <n v="3250"/>
    <x v="138"/>
    <x v="200"/>
    <x v="2"/>
    <x v="0"/>
  </r>
  <r>
    <x v="0"/>
    <n v="1128299"/>
    <x v="430"/>
    <x v="4"/>
    <x v="18"/>
    <x v="22"/>
    <x v="4"/>
    <n v="55.000000000000007"/>
    <n v="3000"/>
    <x v="207"/>
    <x v="839"/>
    <x v="8"/>
    <x v="0"/>
  </r>
  <r>
    <x v="0"/>
    <n v="1128299"/>
    <x v="430"/>
    <x v="4"/>
    <x v="18"/>
    <x v="22"/>
    <x v="5"/>
    <n v="60.000000000000007"/>
    <n v="3500"/>
    <x v="163"/>
    <x v="99"/>
    <x v="1"/>
    <x v="0"/>
  </r>
  <r>
    <x v="0"/>
    <n v="1128299"/>
    <x v="461"/>
    <x v="4"/>
    <x v="18"/>
    <x v="22"/>
    <x v="0"/>
    <n v="45.000000000000007"/>
    <n v="5750"/>
    <x v="331"/>
    <x v="523"/>
    <x v="2"/>
    <x v="0"/>
  </r>
  <r>
    <x v="0"/>
    <n v="1128299"/>
    <x v="461"/>
    <x v="4"/>
    <x v="18"/>
    <x v="22"/>
    <x v="1"/>
    <n v="50.000000000000014"/>
    <n v="6500"/>
    <x v="445"/>
    <x v="326"/>
    <x v="2"/>
    <x v="0"/>
  </r>
  <r>
    <x v="0"/>
    <n v="1128299"/>
    <x v="461"/>
    <x v="4"/>
    <x v="18"/>
    <x v="22"/>
    <x v="2"/>
    <n v="45.000000000000007"/>
    <n v="4750"/>
    <x v="455"/>
    <x v="513"/>
    <x v="2"/>
    <x v="0"/>
  </r>
  <r>
    <x v="0"/>
    <n v="1128299"/>
    <x v="461"/>
    <x v="4"/>
    <x v="18"/>
    <x v="22"/>
    <x v="3"/>
    <n v="55.000000000000014"/>
    <n v="4500"/>
    <x v="468"/>
    <x v="773"/>
    <x v="2"/>
    <x v="0"/>
  </r>
  <r>
    <x v="0"/>
    <n v="1128299"/>
    <x v="461"/>
    <x v="4"/>
    <x v="18"/>
    <x v="22"/>
    <x v="4"/>
    <n v="75.000000000000014"/>
    <n v="4250"/>
    <x v="262"/>
    <x v="840"/>
    <x v="8"/>
    <x v="0"/>
  </r>
  <r>
    <x v="0"/>
    <n v="1128299"/>
    <x v="461"/>
    <x v="4"/>
    <x v="18"/>
    <x v="22"/>
    <x v="5"/>
    <n v="80.000000000000014"/>
    <n v="5500"/>
    <x v="116"/>
    <x v="303"/>
    <x v="1"/>
    <x v="0"/>
  </r>
  <r>
    <x v="0"/>
    <n v="1128299"/>
    <x v="490"/>
    <x v="4"/>
    <x v="18"/>
    <x v="22"/>
    <x v="0"/>
    <n v="65.000000000000014"/>
    <n v="7500"/>
    <x v="471"/>
    <x v="841"/>
    <x v="2"/>
    <x v="0"/>
  </r>
  <r>
    <x v="0"/>
    <n v="1128299"/>
    <x v="490"/>
    <x v="4"/>
    <x v="18"/>
    <x v="22"/>
    <x v="1"/>
    <n v="75.000000000000028"/>
    <n v="7500"/>
    <x v="472"/>
    <x v="842"/>
    <x v="2"/>
    <x v="0"/>
  </r>
  <r>
    <x v="2"/>
    <n v="1128299"/>
    <x v="490"/>
    <x v="4"/>
    <x v="18"/>
    <x v="22"/>
    <x v="2"/>
    <n v="70.000000000000014"/>
    <n v="5500"/>
    <x v="107"/>
    <x v="843"/>
    <x v="2"/>
    <x v="0"/>
  </r>
  <r>
    <x v="2"/>
    <n v="1128299"/>
    <x v="490"/>
    <x v="4"/>
    <x v="18"/>
    <x v="22"/>
    <x v="3"/>
    <n v="70.000000000000014"/>
    <n v="5500"/>
    <x v="107"/>
    <x v="843"/>
    <x v="2"/>
    <x v="0"/>
  </r>
  <r>
    <x v="2"/>
    <n v="1128299"/>
    <x v="490"/>
    <x v="4"/>
    <x v="18"/>
    <x v="22"/>
    <x v="4"/>
    <n v="80.000000000000014"/>
    <n v="4750"/>
    <x v="473"/>
    <x v="844"/>
    <x v="8"/>
    <x v="0"/>
  </r>
  <r>
    <x v="2"/>
    <n v="1128299"/>
    <x v="490"/>
    <x v="4"/>
    <x v="18"/>
    <x v="22"/>
    <x v="5"/>
    <n v="85.000000000000014"/>
    <n v="5750"/>
    <x v="269"/>
    <x v="758"/>
    <x v="1"/>
    <x v="0"/>
  </r>
  <r>
    <x v="2"/>
    <n v="1185732"/>
    <x v="183"/>
    <x v="4"/>
    <x v="18"/>
    <x v="22"/>
    <x v="0"/>
    <n v="35"/>
    <n v="7500"/>
    <x v="48"/>
    <x v="78"/>
    <x v="0"/>
    <x v="0"/>
  </r>
  <r>
    <x v="2"/>
    <n v="1185732"/>
    <x v="183"/>
    <x v="4"/>
    <x v="18"/>
    <x v="22"/>
    <x v="1"/>
    <n v="35"/>
    <n v="5500"/>
    <x v="170"/>
    <x v="346"/>
    <x v="15"/>
    <x v="0"/>
  </r>
  <r>
    <x v="2"/>
    <n v="1185732"/>
    <x v="183"/>
    <x v="4"/>
    <x v="18"/>
    <x v="22"/>
    <x v="2"/>
    <n v="25"/>
    <n v="5500"/>
    <x v="199"/>
    <x v="283"/>
    <x v="1"/>
    <x v="0"/>
  </r>
  <r>
    <x v="2"/>
    <n v="1185732"/>
    <x v="183"/>
    <x v="4"/>
    <x v="18"/>
    <x v="22"/>
    <x v="3"/>
    <n v="29.999999999999993"/>
    <n v="4000"/>
    <x v="474"/>
    <x v="845"/>
    <x v="2"/>
    <x v="0"/>
  </r>
  <r>
    <x v="2"/>
    <n v="1185732"/>
    <x v="183"/>
    <x v="4"/>
    <x v="18"/>
    <x v="22"/>
    <x v="4"/>
    <n v="45.000000000000007"/>
    <n v="4500"/>
    <x v="346"/>
    <x v="64"/>
    <x v="15"/>
    <x v="0"/>
  </r>
  <r>
    <x v="2"/>
    <n v="1185732"/>
    <x v="183"/>
    <x v="4"/>
    <x v="18"/>
    <x v="22"/>
    <x v="5"/>
    <n v="35"/>
    <n v="5500"/>
    <x v="170"/>
    <x v="780"/>
    <x v="9"/>
    <x v="0"/>
  </r>
  <r>
    <x v="2"/>
    <n v="1185732"/>
    <x v="212"/>
    <x v="4"/>
    <x v="18"/>
    <x v="22"/>
    <x v="0"/>
    <n v="35"/>
    <n v="8000"/>
    <x v="59"/>
    <x v="2"/>
    <x v="0"/>
    <x v="0"/>
  </r>
  <r>
    <x v="2"/>
    <n v="1185732"/>
    <x v="212"/>
    <x v="4"/>
    <x v="18"/>
    <x v="22"/>
    <x v="1"/>
    <n v="35"/>
    <n v="4500"/>
    <x v="154"/>
    <x v="305"/>
    <x v="15"/>
    <x v="0"/>
  </r>
  <r>
    <x v="2"/>
    <n v="1185732"/>
    <x v="212"/>
    <x v="4"/>
    <x v="18"/>
    <x v="22"/>
    <x v="2"/>
    <n v="25"/>
    <n v="5000"/>
    <x v="145"/>
    <x v="222"/>
    <x v="1"/>
    <x v="0"/>
  </r>
  <r>
    <x v="2"/>
    <n v="1185732"/>
    <x v="212"/>
    <x v="3"/>
    <x v="19"/>
    <x v="23"/>
    <x v="3"/>
    <n v="29.999999999999993"/>
    <n v="3750"/>
    <x v="475"/>
    <x v="846"/>
    <x v="2"/>
    <x v="0"/>
  </r>
  <r>
    <x v="2"/>
    <n v="1185732"/>
    <x v="212"/>
    <x v="3"/>
    <x v="19"/>
    <x v="23"/>
    <x v="4"/>
    <n v="45.000000000000007"/>
    <n v="4500"/>
    <x v="346"/>
    <x v="64"/>
    <x v="15"/>
    <x v="0"/>
  </r>
  <r>
    <x v="2"/>
    <n v="1185732"/>
    <x v="212"/>
    <x v="3"/>
    <x v="19"/>
    <x v="23"/>
    <x v="5"/>
    <n v="35"/>
    <n v="5500"/>
    <x v="170"/>
    <x v="780"/>
    <x v="9"/>
    <x v="0"/>
  </r>
  <r>
    <x v="2"/>
    <n v="1185732"/>
    <x v="220"/>
    <x v="3"/>
    <x v="19"/>
    <x v="23"/>
    <x v="0"/>
    <n v="35"/>
    <n v="7700"/>
    <x v="476"/>
    <x v="843"/>
    <x v="0"/>
    <x v="0"/>
  </r>
  <r>
    <x v="2"/>
    <n v="1185732"/>
    <x v="220"/>
    <x v="3"/>
    <x v="19"/>
    <x v="23"/>
    <x v="1"/>
    <n v="35"/>
    <n v="4500"/>
    <x v="154"/>
    <x v="305"/>
    <x v="15"/>
    <x v="0"/>
  </r>
  <r>
    <x v="2"/>
    <n v="1185732"/>
    <x v="220"/>
    <x v="3"/>
    <x v="19"/>
    <x v="23"/>
    <x v="2"/>
    <n v="25"/>
    <n v="4750"/>
    <x v="477"/>
    <x v="847"/>
    <x v="1"/>
    <x v="0"/>
  </r>
  <r>
    <x v="2"/>
    <n v="1185732"/>
    <x v="220"/>
    <x v="3"/>
    <x v="19"/>
    <x v="23"/>
    <x v="3"/>
    <n v="29.999999999999993"/>
    <n v="3250"/>
    <x v="478"/>
    <x v="848"/>
    <x v="2"/>
    <x v="0"/>
  </r>
  <r>
    <x v="2"/>
    <n v="1185732"/>
    <x v="220"/>
    <x v="3"/>
    <x v="19"/>
    <x v="23"/>
    <x v="4"/>
    <n v="45.000000000000007"/>
    <n v="3750"/>
    <x v="479"/>
    <x v="53"/>
    <x v="15"/>
    <x v="0"/>
  </r>
  <r>
    <x v="2"/>
    <n v="1185732"/>
    <x v="220"/>
    <x v="3"/>
    <x v="19"/>
    <x v="23"/>
    <x v="5"/>
    <n v="35"/>
    <n v="4750"/>
    <x v="158"/>
    <x v="613"/>
    <x v="9"/>
    <x v="0"/>
  </r>
  <r>
    <x v="2"/>
    <n v="1185732"/>
    <x v="239"/>
    <x v="3"/>
    <x v="19"/>
    <x v="23"/>
    <x v="0"/>
    <n v="35"/>
    <n v="7250"/>
    <x v="53"/>
    <x v="721"/>
    <x v="0"/>
    <x v="0"/>
  </r>
  <r>
    <x v="2"/>
    <n v="1185732"/>
    <x v="239"/>
    <x v="3"/>
    <x v="19"/>
    <x v="23"/>
    <x v="1"/>
    <n v="40"/>
    <n v="4250"/>
    <x v="235"/>
    <x v="532"/>
    <x v="15"/>
    <x v="0"/>
  </r>
  <r>
    <x v="2"/>
    <n v="1185732"/>
    <x v="239"/>
    <x v="3"/>
    <x v="19"/>
    <x v="23"/>
    <x v="2"/>
    <n v="30.000000000000004"/>
    <n v="4500"/>
    <x v="142"/>
    <x v="491"/>
    <x v="1"/>
    <x v="0"/>
  </r>
  <r>
    <x v="2"/>
    <n v="1185732"/>
    <x v="239"/>
    <x v="3"/>
    <x v="19"/>
    <x v="23"/>
    <x v="3"/>
    <n v="35"/>
    <n v="3750"/>
    <x v="333"/>
    <x v="786"/>
    <x v="2"/>
    <x v="0"/>
  </r>
  <r>
    <x v="2"/>
    <n v="1185732"/>
    <x v="239"/>
    <x v="3"/>
    <x v="19"/>
    <x v="23"/>
    <x v="4"/>
    <n v="50"/>
    <n v="4000"/>
    <x v="47"/>
    <x v="316"/>
    <x v="15"/>
    <x v="0"/>
  </r>
  <r>
    <x v="2"/>
    <n v="1185732"/>
    <x v="239"/>
    <x v="3"/>
    <x v="19"/>
    <x v="23"/>
    <x v="5"/>
    <n v="40"/>
    <n v="5250"/>
    <x v="195"/>
    <x v="91"/>
    <x v="9"/>
    <x v="0"/>
  </r>
  <r>
    <x v="2"/>
    <n v="1185732"/>
    <x v="268"/>
    <x v="3"/>
    <x v="19"/>
    <x v="23"/>
    <x v="0"/>
    <n v="50"/>
    <n v="7950"/>
    <x v="480"/>
    <x v="849"/>
    <x v="0"/>
    <x v="0"/>
  </r>
  <r>
    <x v="2"/>
    <n v="1185732"/>
    <x v="268"/>
    <x v="3"/>
    <x v="19"/>
    <x v="23"/>
    <x v="1"/>
    <n v="50"/>
    <n v="5000"/>
    <x v="54"/>
    <x v="245"/>
    <x v="15"/>
    <x v="0"/>
  </r>
  <r>
    <x v="2"/>
    <n v="1185732"/>
    <x v="268"/>
    <x v="3"/>
    <x v="19"/>
    <x v="23"/>
    <x v="2"/>
    <n v="45"/>
    <n v="4750"/>
    <x v="118"/>
    <x v="514"/>
    <x v="1"/>
    <x v="0"/>
  </r>
  <r>
    <x v="2"/>
    <n v="1185732"/>
    <x v="268"/>
    <x v="3"/>
    <x v="19"/>
    <x v="23"/>
    <x v="3"/>
    <n v="45"/>
    <n v="4500"/>
    <x v="161"/>
    <x v="58"/>
    <x v="2"/>
    <x v="0"/>
  </r>
  <r>
    <x v="2"/>
    <n v="1185732"/>
    <x v="268"/>
    <x v="3"/>
    <x v="19"/>
    <x v="23"/>
    <x v="4"/>
    <n v="54.999999999999993"/>
    <n v="4750"/>
    <x v="325"/>
    <x v="850"/>
    <x v="15"/>
    <x v="0"/>
  </r>
  <r>
    <x v="2"/>
    <n v="1185732"/>
    <x v="268"/>
    <x v="3"/>
    <x v="19"/>
    <x v="23"/>
    <x v="5"/>
    <n v="60"/>
    <n v="5750"/>
    <x v="422"/>
    <x v="851"/>
    <x v="9"/>
    <x v="0"/>
  </r>
  <r>
    <x v="2"/>
    <n v="1185732"/>
    <x v="301"/>
    <x v="3"/>
    <x v="19"/>
    <x v="23"/>
    <x v="0"/>
    <n v="54.999999999999993"/>
    <n v="8250"/>
    <x v="342"/>
    <x v="852"/>
    <x v="0"/>
    <x v="0"/>
  </r>
  <r>
    <x v="2"/>
    <n v="1185732"/>
    <x v="301"/>
    <x v="3"/>
    <x v="19"/>
    <x v="23"/>
    <x v="1"/>
    <n v="50"/>
    <n v="5750"/>
    <x v="80"/>
    <x v="853"/>
    <x v="15"/>
    <x v="0"/>
  </r>
  <r>
    <x v="2"/>
    <n v="1185732"/>
    <x v="301"/>
    <x v="3"/>
    <x v="19"/>
    <x v="23"/>
    <x v="2"/>
    <n v="45"/>
    <n v="5500"/>
    <x v="113"/>
    <x v="854"/>
    <x v="1"/>
    <x v="0"/>
  </r>
  <r>
    <x v="2"/>
    <n v="1185732"/>
    <x v="301"/>
    <x v="3"/>
    <x v="19"/>
    <x v="23"/>
    <x v="3"/>
    <n v="45"/>
    <n v="5250"/>
    <x v="45"/>
    <x v="47"/>
    <x v="2"/>
    <x v="0"/>
  </r>
  <r>
    <x v="2"/>
    <n v="1185732"/>
    <x v="301"/>
    <x v="3"/>
    <x v="19"/>
    <x v="23"/>
    <x v="4"/>
    <n v="60"/>
    <n v="5250"/>
    <x v="40"/>
    <x v="12"/>
    <x v="15"/>
    <x v="0"/>
  </r>
  <r>
    <x v="2"/>
    <n v="1185732"/>
    <x v="301"/>
    <x v="3"/>
    <x v="19"/>
    <x v="23"/>
    <x v="5"/>
    <n v="65"/>
    <n v="6750"/>
    <x v="84"/>
    <x v="855"/>
    <x v="9"/>
    <x v="0"/>
  </r>
  <r>
    <x v="2"/>
    <n v="1185732"/>
    <x v="329"/>
    <x v="3"/>
    <x v="19"/>
    <x v="23"/>
    <x v="0"/>
    <n v="60"/>
    <n v="9000"/>
    <x v="4"/>
    <x v="856"/>
    <x v="0"/>
    <x v="0"/>
  </r>
  <r>
    <x v="2"/>
    <n v="1185732"/>
    <x v="329"/>
    <x v="3"/>
    <x v="19"/>
    <x v="23"/>
    <x v="1"/>
    <n v="55.000000000000007"/>
    <n v="6500"/>
    <x v="223"/>
    <x v="315"/>
    <x v="15"/>
    <x v="0"/>
  </r>
  <r>
    <x v="2"/>
    <n v="1185732"/>
    <x v="329"/>
    <x v="3"/>
    <x v="19"/>
    <x v="23"/>
    <x v="2"/>
    <n v="50"/>
    <n v="5750"/>
    <x v="80"/>
    <x v="94"/>
    <x v="1"/>
    <x v="0"/>
  </r>
  <r>
    <x v="2"/>
    <n v="1185732"/>
    <x v="329"/>
    <x v="3"/>
    <x v="19"/>
    <x v="23"/>
    <x v="3"/>
    <n v="50"/>
    <n v="5250"/>
    <x v="48"/>
    <x v="50"/>
    <x v="2"/>
    <x v="0"/>
  </r>
  <r>
    <x v="2"/>
    <n v="1185732"/>
    <x v="329"/>
    <x v="3"/>
    <x v="19"/>
    <x v="23"/>
    <x v="4"/>
    <n v="60"/>
    <n v="5500"/>
    <x v="78"/>
    <x v="303"/>
    <x v="15"/>
    <x v="0"/>
  </r>
  <r>
    <x v="2"/>
    <n v="1185732"/>
    <x v="329"/>
    <x v="3"/>
    <x v="19"/>
    <x v="23"/>
    <x v="5"/>
    <n v="65"/>
    <n v="7250"/>
    <x v="85"/>
    <x v="857"/>
    <x v="9"/>
    <x v="0"/>
  </r>
  <r>
    <x v="2"/>
    <n v="1185732"/>
    <x v="361"/>
    <x v="3"/>
    <x v="19"/>
    <x v="23"/>
    <x v="0"/>
    <n v="60"/>
    <n v="8750"/>
    <x v="19"/>
    <x v="858"/>
    <x v="0"/>
    <x v="0"/>
  </r>
  <r>
    <x v="2"/>
    <n v="1185732"/>
    <x v="361"/>
    <x v="3"/>
    <x v="19"/>
    <x v="23"/>
    <x v="1"/>
    <n v="55.000000000000007"/>
    <n v="6500"/>
    <x v="223"/>
    <x v="315"/>
    <x v="15"/>
    <x v="0"/>
  </r>
  <r>
    <x v="2"/>
    <n v="1185732"/>
    <x v="361"/>
    <x v="3"/>
    <x v="19"/>
    <x v="23"/>
    <x v="2"/>
    <n v="45.000000000000007"/>
    <n v="5750"/>
    <x v="331"/>
    <x v="79"/>
    <x v="1"/>
    <x v="0"/>
  </r>
  <r>
    <x v="2"/>
    <n v="1185732"/>
    <x v="361"/>
    <x v="3"/>
    <x v="19"/>
    <x v="23"/>
    <x v="3"/>
    <n v="35"/>
    <n v="5250"/>
    <x v="155"/>
    <x v="859"/>
    <x v="2"/>
    <x v="0"/>
  </r>
  <r>
    <x v="2"/>
    <n v="1185732"/>
    <x v="361"/>
    <x v="3"/>
    <x v="19"/>
    <x v="23"/>
    <x v="4"/>
    <n v="45.000000000000007"/>
    <n v="5000"/>
    <x v="224"/>
    <x v="191"/>
    <x v="15"/>
    <x v="0"/>
  </r>
  <r>
    <x v="2"/>
    <n v="1185732"/>
    <x v="361"/>
    <x v="3"/>
    <x v="19"/>
    <x v="23"/>
    <x v="5"/>
    <n v="50.000000000000014"/>
    <n v="6750"/>
    <x v="481"/>
    <x v="860"/>
    <x v="9"/>
    <x v="0"/>
  </r>
  <r>
    <x v="2"/>
    <n v="1185732"/>
    <x v="391"/>
    <x v="3"/>
    <x v="19"/>
    <x v="23"/>
    <x v="0"/>
    <n v="45.000000000000007"/>
    <n v="8000"/>
    <x v="217"/>
    <x v="423"/>
    <x v="0"/>
    <x v="0"/>
  </r>
  <r>
    <x v="2"/>
    <n v="1185732"/>
    <x v="391"/>
    <x v="3"/>
    <x v="19"/>
    <x v="23"/>
    <x v="1"/>
    <n v="40.000000000000014"/>
    <n v="6000"/>
    <x v="482"/>
    <x v="861"/>
    <x v="15"/>
    <x v="0"/>
  </r>
  <r>
    <x v="2"/>
    <n v="1185732"/>
    <x v="391"/>
    <x v="3"/>
    <x v="19"/>
    <x v="23"/>
    <x v="2"/>
    <n v="35"/>
    <n v="5000"/>
    <x v="160"/>
    <x v="214"/>
    <x v="1"/>
    <x v="0"/>
  </r>
  <r>
    <x v="2"/>
    <n v="1185732"/>
    <x v="391"/>
    <x v="3"/>
    <x v="19"/>
    <x v="23"/>
    <x v="3"/>
    <n v="35"/>
    <n v="4750"/>
    <x v="158"/>
    <x v="862"/>
    <x v="2"/>
    <x v="0"/>
  </r>
  <r>
    <x v="2"/>
    <n v="1185732"/>
    <x v="391"/>
    <x v="3"/>
    <x v="19"/>
    <x v="23"/>
    <x v="4"/>
    <n v="45.000000000000007"/>
    <n v="4750"/>
    <x v="455"/>
    <x v="178"/>
    <x v="15"/>
    <x v="0"/>
  </r>
  <r>
    <x v="2"/>
    <n v="1185732"/>
    <x v="391"/>
    <x v="3"/>
    <x v="19"/>
    <x v="23"/>
    <x v="5"/>
    <n v="50.000000000000014"/>
    <n v="5750"/>
    <x v="450"/>
    <x v="863"/>
    <x v="9"/>
    <x v="0"/>
  </r>
  <r>
    <x v="2"/>
    <n v="1185732"/>
    <x v="423"/>
    <x v="3"/>
    <x v="19"/>
    <x v="23"/>
    <x v="0"/>
    <n v="50.000000000000014"/>
    <n v="7500"/>
    <x v="483"/>
    <x v="864"/>
    <x v="0"/>
    <x v="0"/>
  </r>
  <r>
    <x v="2"/>
    <n v="1185732"/>
    <x v="423"/>
    <x v="3"/>
    <x v="19"/>
    <x v="23"/>
    <x v="1"/>
    <n v="40.000000000000014"/>
    <n v="5750"/>
    <x v="484"/>
    <x v="865"/>
    <x v="15"/>
    <x v="0"/>
  </r>
  <r>
    <x v="2"/>
    <n v="1185732"/>
    <x v="423"/>
    <x v="3"/>
    <x v="19"/>
    <x v="23"/>
    <x v="2"/>
    <n v="40.000000000000014"/>
    <n v="4250"/>
    <x v="485"/>
    <x v="866"/>
    <x v="1"/>
    <x v="0"/>
  </r>
  <r>
    <x v="2"/>
    <n v="1185732"/>
    <x v="423"/>
    <x v="3"/>
    <x v="19"/>
    <x v="23"/>
    <x v="3"/>
    <n v="40.000000000000014"/>
    <n v="4000"/>
    <x v="486"/>
    <x v="867"/>
    <x v="2"/>
    <x v="0"/>
  </r>
  <r>
    <x v="2"/>
    <n v="1185732"/>
    <x v="423"/>
    <x v="3"/>
    <x v="19"/>
    <x v="23"/>
    <x v="4"/>
    <n v="50.000000000000014"/>
    <n v="4000"/>
    <x v="487"/>
    <x v="381"/>
    <x v="15"/>
    <x v="0"/>
  </r>
  <r>
    <x v="2"/>
    <n v="1185732"/>
    <x v="423"/>
    <x v="3"/>
    <x v="19"/>
    <x v="23"/>
    <x v="5"/>
    <n v="55.000000000000007"/>
    <n v="5250"/>
    <x v="171"/>
    <x v="868"/>
    <x v="9"/>
    <x v="0"/>
  </r>
  <r>
    <x v="2"/>
    <n v="1185732"/>
    <x v="453"/>
    <x v="3"/>
    <x v="19"/>
    <x v="23"/>
    <x v="0"/>
    <n v="50.000000000000014"/>
    <n v="6750"/>
    <x v="481"/>
    <x v="869"/>
    <x v="0"/>
    <x v="0"/>
  </r>
  <r>
    <x v="2"/>
    <n v="1185732"/>
    <x v="453"/>
    <x v="3"/>
    <x v="19"/>
    <x v="23"/>
    <x v="1"/>
    <n v="45.000000000000014"/>
    <n v="5000"/>
    <x v="467"/>
    <x v="230"/>
    <x v="15"/>
    <x v="0"/>
  </r>
  <r>
    <x v="2"/>
    <n v="1185732"/>
    <x v="453"/>
    <x v="3"/>
    <x v="19"/>
    <x v="23"/>
    <x v="2"/>
    <n v="45.000000000000014"/>
    <n v="4450"/>
    <x v="488"/>
    <x v="870"/>
    <x v="1"/>
    <x v="0"/>
  </r>
  <r>
    <x v="2"/>
    <n v="1185732"/>
    <x v="453"/>
    <x v="3"/>
    <x v="19"/>
    <x v="23"/>
    <x v="3"/>
    <n v="45.000000000000014"/>
    <n v="4750"/>
    <x v="489"/>
    <x v="871"/>
    <x v="2"/>
    <x v="0"/>
  </r>
  <r>
    <x v="2"/>
    <n v="1185732"/>
    <x v="453"/>
    <x v="3"/>
    <x v="19"/>
    <x v="23"/>
    <x v="4"/>
    <n v="60"/>
    <n v="4500"/>
    <x v="52"/>
    <x v="872"/>
    <x v="15"/>
    <x v="0"/>
  </r>
  <r>
    <x v="2"/>
    <n v="1185732"/>
    <x v="453"/>
    <x v="3"/>
    <x v="19"/>
    <x v="23"/>
    <x v="5"/>
    <n v="64.999999999999986"/>
    <n v="6250"/>
    <x v="490"/>
    <x v="873"/>
    <x v="9"/>
    <x v="0"/>
  </r>
  <r>
    <x v="2"/>
    <n v="1185732"/>
    <x v="482"/>
    <x v="3"/>
    <x v="19"/>
    <x v="23"/>
    <x v="0"/>
    <n v="60"/>
    <n v="8500"/>
    <x v="12"/>
    <x v="874"/>
    <x v="0"/>
    <x v="0"/>
  </r>
  <r>
    <x v="2"/>
    <n v="1185732"/>
    <x v="482"/>
    <x v="3"/>
    <x v="19"/>
    <x v="23"/>
    <x v="1"/>
    <n v="50"/>
    <n v="6500"/>
    <x v="83"/>
    <x v="875"/>
    <x v="15"/>
    <x v="0"/>
  </r>
  <r>
    <x v="0"/>
    <n v="1185732"/>
    <x v="482"/>
    <x v="3"/>
    <x v="19"/>
    <x v="23"/>
    <x v="2"/>
    <n v="50"/>
    <n v="6000"/>
    <x v="61"/>
    <x v="191"/>
    <x v="1"/>
    <x v="0"/>
  </r>
  <r>
    <x v="0"/>
    <n v="1185732"/>
    <x v="482"/>
    <x v="3"/>
    <x v="19"/>
    <x v="23"/>
    <x v="3"/>
    <n v="50"/>
    <n v="5500"/>
    <x v="140"/>
    <x v="138"/>
    <x v="2"/>
    <x v="0"/>
  </r>
  <r>
    <x v="0"/>
    <n v="1185732"/>
    <x v="482"/>
    <x v="3"/>
    <x v="19"/>
    <x v="23"/>
    <x v="4"/>
    <n v="60"/>
    <n v="5500"/>
    <x v="78"/>
    <x v="303"/>
    <x v="15"/>
    <x v="0"/>
  </r>
  <r>
    <x v="0"/>
    <n v="1185732"/>
    <x v="482"/>
    <x v="3"/>
    <x v="19"/>
    <x v="23"/>
    <x v="5"/>
    <n v="64.999999999999986"/>
    <n v="6500"/>
    <x v="462"/>
    <x v="876"/>
    <x v="9"/>
    <x v="0"/>
  </r>
  <r>
    <x v="0"/>
    <n v="1185732"/>
    <x v="182"/>
    <x v="3"/>
    <x v="19"/>
    <x v="23"/>
    <x v="0"/>
    <n v="30"/>
    <n v="6250"/>
    <x v="205"/>
    <x v="156"/>
    <x v="8"/>
    <x v="0"/>
  </r>
  <r>
    <x v="0"/>
    <n v="1185732"/>
    <x v="182"/>
    <x v="3"/>
    <x v="19"/>
    <x v="23"/>
    <x v="1"/>
    <n v="30"/>
    <n v="4250"/>
    <x v="234"/>
    <x v="877"/>
    <x v="2"/>
    <x v="0"/>
  </r>
  <r>
    <x v="0"/>
    <n v="1185732"/>
    <x v="182"/>
    <x v="3"/>
    <x v="19"/>
    <x v="23"/>
    <x v="2"/>
    <n v="20"/>
    <n v="4250"/>
    <x v="491"/>
    <x v="878"/>
    <x v="2"/>
    <x v="0"/>
  </r>
  <r>
    <x v="0"/>
    <n v="1185732"/>
    <x v="182"/>
    <x v="3"/>
    <x v="19"/>
    <x v="23"/>
    <x v="3"/>
    <n v="25.000000000000007"/>
    <n v="2750"/>
    <x v="392"/>
    <x v="879"/>
    <x v="8"/>
    <x v="0"/>
  </r>
  <r>
    <x v="0"/>
    <n v="1185732"/>
    <x v="182"/>
    <x v="3"/>
    <x v="19"/>
    <x v="23"/>
    <x v="4"/>
    <n v="40"/>
    <n v="3250"/>
    <x v="197"/>
    <x v="279"/>
    <x v="2"/>
    <x v="0"/>
  </r>
  <r>
    <x v="0"/>
    <n v="1185732"/>
    <x v="182"/>
    <x v="3"/>
    <x v="19"/>
    <x v="23"/>
    <x v="5"/>
    <n v="30"/>
    <n v="4250"/>
    <x v="234"/>
    <x v="391"/>
    <x v="0"/>
    <x v="0"/>
  </r>
  <r>
    <x v="0"/>
    <n v="1185732"/>
    <x v="213"/>
    <x v="3"/>
    <x v="19"/>
    <x v="23"/>
    <x v="0"/>
    <n v="30"/>
    <n v="6750"/>
    <x v="161"/>
    <x v="64"/>
    <x v="8"/>
    <x v="0"/>
  </r>
  <r>
    <x v="0"/>
    <n v="1185732"/>
    <x v="213"/>
    <x v="3"/>
    <x v="19"/>
    <x v="23"/>
    <x v="1"/>
    <n v="30"/>
    <n v="3250"/>
    <x v="148"/>
    <x v="212"/>
    <x v="2"/>
    <x v="0"/>
  </r>
  <r>
    <x v="0"/>
    <n v="1185732"/>
    <x v="213"/>
    <x v="3"/>
    <x v="19"/>
    <x v="23"/>
    <x v="2"/>
    <n v="20"/>
    <n v="3750"/>
    <x v="128"/>
    <x v="190"/>
    <x v="2"/>
    <x v="0"/>
  </r>
  <r>
    <x v="0"/>
    <n v="1185732"/>
    <x v="213"/>
    <x v="3"/>
    <x v="20"/>
    <x v="24"/>
    <x v="3"/>
    <n v="25.000000000000007"/>
    <n v="2500"/>
    <x v="459"/>
    <x v="823"/>
    <x v="8"/>
    <x v="0"/>
  </r>
  <r>
    <x v="0"/>
    <n v="1185732"/>
    <x v="213"/>
    <x v="3"/>
    <x v="20"/>
    <x v="24"/>
    <x v="4"/>
    <n v="40"/>
    <n v="3250"/>
    <x v="197"/>
    <x v="279"/>
    <x v="2"/>
    <x v="0"/>
  </r>
  <r>
    <x v="0"/>
    <n v="1185732"/>
    <x v="213"/>
    <x v="3"/>
    <x v="20"/>
    <x v="24"/>
    <x v="5"/>
    <n v="30"/>
    <n v="4000"/>
    <x v="150"/>
    <x v="49"/>
    <x v="0"/>
    <x v="0"/>
  </r>
  <r>
    <x v="0"/>
    <n v="1185732"/>
    <x v="222"/>
    <x v="3"/>
    <x v="20"/>
    <x v="24"/>
    <x v="0"/>
    <n v="35"/>
    <n v="6200"/>
    <x v="492"/>
    <x v="880"/>
    <x v="8"/>
    <x v="0"/>
  </r>
  <r>
    <x v="0"/>
    <n v="1185732"/>
    <x v="222"/>
    <x v="3"/>
    <x v="20"/>
    <x v="24"/>
    <x v="1"/>
    <n v="35"/>
    <n v="3000"/>
    <x v="204"/>
    <x v="290"/>
    <x v="2"/>
    <x v="0"/>
  </r>
  <r>
    <x v="0"/>
    <n v="1185732"/>
    <x v="222"/>
    <x v="3"/>
    <x v="20"/>
    <x v="24"/>
    <x v="2"/>
    <n v="25.000000000000007"/>
    <n v="3500"/>
    <x v="493"/>
    <x v="881"/>
    <x v="2"/>
    <x v="0"/>
  </r>
  <r>
    <x v="0"/>
    <n v="1185732"/>
    <x v="222"/>
    <x v="3"/>
    <x v="20"/>
    <x v="24"/>
    <x v="3"/>
    <n v="30"/>
    <n v="2000"/>
    <x v="0"/>
    <x v="506"/>
    <x v="8"/>
    <x v="0"/>
  </r>
  <r>
    <x v="0"/>
    <n v="1185732"/>
    <x v="222"/>
    <x v="3"/>
    <x v="20"/>
    <x v="24"/>
    <x v="4"/>
    <n v="45"/>
    <n v="2500"/>
    <x v="129"/>
    <x v="196"/>
    <x v="2"/>
    <x v="0"/>
  </r>
  <r>
    <x v="0"/>
    <n v="1185732"/>
    <x v="222"/>
    <x v="3"/>
    <x v="20"/>
    <x v="24"/>
    <x v="5"/>
    <n v="35"/>
    <n v="3500"/>
    <x v="208"/>
    <x v="751"/>
    <x v="0"/>
    <x v="0"/>
  </r>
  <r>
    <x v="0"/>
    <n v="1185732"/>
    <x v="241"/>
    <x v="3"/>
    <x v="20"/>
    <x v="24"/>
    <x v="0"/>
    <n v="35"/>
    <n v="5750"/>
    <x v="327"/>
    <x v="882"/>
    <x v="8"/>
    <x v="0"/>
  </r>
  <r>
    <x v="0"/>
    <n v="1185732"/>
    <x v="241"/>
    <x v="3"/>
    <x v="20"/>
    <x v="24"/>
    <x v="1"/>
    <n v="30.000000000000004"/>
    <n v="2750"/>
    <x v="190"/>
    <x v="274"/>
    <x v="2"/>
    <x v="0"/>
  </r>
  <r>
    <x v="0"/>
    <n v="1185732"/>
    <x v="241"/>
    <x v="3"/>
    <x v="20"/>
    <x v="24"/>
    <x v="2"/>
    <n v="20.000000000000007"/>
    <n v="2750"/>
    <x v="494"/>
    <x v="883"/>
    <x v="2"/>
    <x v="0"/>
  </r>
  <r>
    <x v="0"/>
    <n v="1185732"/>
    <x v="241"/>
    <x v="3"/>
    <x v="20"/>
    <x v="24"/>
    <x v="3"/>
    <n v="25"/>
    <n v="2000"/>
    <x v="121"/>
    <x v="181"/>
    <x v="8"/>
    <x v="0"/>
  </r>
  <r>
    <x v="0"/>
    <n v="1185732"/>
    <x v="241"/>
    <x v="3"/>
    <x v="20"/>
    <x v="24"/>
    <x v="4"/>
    <n v="40"/>
    <n v="2250"/>
    <x v="126"/>
    <x v="188"/>
    <x v="2"/>
    <x v="0"/>
  </r>
  <r>
    <x v="0"/>
    <n v="1185732"/>
    <x v="241"/>
    <x v="3"/>
    <x v="20"/>
    <x v="24"/>
    <x v="5"/>
    <n v="30.000000000000004"/>
    <n v="3500"/>
    <x v="189"/>
    <x v="96"/>
    <x v="0"/>
    <x v="0"/>
  </r>
  <r>
    <x v="0"/>
    <n v="1185732"/>
    <x v="272"/>
    <x v="3"/>
    <x v="20"/>
    <x v="24"/>
    <x v="0"/>
    <n v="40"/>
    <n v="6200"/>
    <x v="495"/>
    <x v="884"/>
    <x v="8"/>
    <x v="0"/>
  </r>
  <r>
    <x v="0"/>
    <n v="1185732"/>
    <x v="272"/>
    <x v="3"/>
    <x v="20"/>
    <x v="24"/>
    <x v="1"/>
    <n v="35.000000000000007"/>
    <n v="3250"/>
    <x v="400"/>
    <x v="885"/>
    <x v="2"/>
    <x v="0"/>
  </r>
  <r>
    <x v="0"/>
    <n v="1185732"/>
    <x v="272"/>
    <x v="3"/>
    <x v="20"/>
    <x v="24"/>
    <x v="2"/>
    <n v="30.000000000000004"/>
    <n v="3000"/>
    <x v="381"/>
    <x v="273"/>
    <x v="2"/>
    <x v="0"/>
  </r>
  <r>
    <x v="0"/>
    <n v="1185732"/>
    <x v="272"/>
    <x v="3"/>
    <x v="20"/>
    <x v="24"/>
    <x v="3"/>
    <n v="30.000000000000004"/>
    <n v="2250"/>
    <x v="311"/>
    <x v="821"/>
    <x v="8"/>
    <x v="0"/>
  </r>
  <r>
    <x v="0"/>
    <n v="1185732"/>
    <x v="272"/>
    <x v="3"/>
    <x v="20"/>
    <x v="24"/>
    <x v="4"/>
    <n v="44.999999999999993"/>
    <n v="2500"/>
    <x v="469"/>
    <x v="886"/>
    <x v="2"/>
    <x v="0"/>
  </r>
  <r>
    <x v="0"/>
    <n v="1185732"/>
    <x v="272"/>
    <x v="3"/>
    <x v="20"/>
    <x v="24"/>
    <x v="5"/>
    <n v="49.999999999999993"/>
    <n v="3500"/>
    <x v="496"/>
    <x v="887"/>
    <x v="0"/>
    <x v="0"/>
  </r>
  <r>
    <x v="0"/>
    <n v="1185732"/>
    <x v="302"/>
    <x v="3"/>
    <x v="20"/>
    <x v="24"/>
    <x v="0"/>
    <n v="35"/>
    <n v="6000"/>
    <x v="195"/>
    <x v="97"/>
    <x v="8"/>
    <x v="0"/>
  </r>
  <r>
    <x v="0"/>
    <n v="1185732"/>
    <x v="302"/>
    <x v="3"/>
    <x v="20"/>
    <x v="24"/>
    <x v="1"/>
    <n v="30.000000000000011"/>
    <n v="3500"/>
    <x v="497"/>
    <x v="888"/>
    <x v="2"/>
    <x v="0"/>
  </r>
  <r>
    <x v="0"/>
    <n v="1185732"/>
    <x v="302"/>
    <x v="3"/>
    <x v="20"/>
    <x v="24"/>
    <x v="2"/>
    <n v="25.000000000000007"/>
    <n v="3750"/>
    <x v="498"/>
    <x v="889"/>
    <x v="2"/>
    <x v="0"/>
  </r>
  <r>
    <x v="0"/>
    <n v="1185732"/>
    <x v="302"/>
    <x v="3"/>
    <x v="20"/>
    <x v="24"/>
    <x v="3"/>
    <n v="25.000000000000007"/>
    <n v="3500"/>
    <x v="493"/>
    <x v="890"/>
    <x v="8"/>
    <x v="0"/>
  </r>
  <r>
    <x v="0"/>
    <n v="1185732"/>
    <x v="302"/>
    <x v="3"/>
    <x v="20"/>
    <x v="24"/>
    <x v="4"/>
    <n v="40"/>
    <n v="3500"/>
    <x v="162"/>
    <x v="136"/>
    <x v="2"/>
    <x v="0"/>
  </r>
  <r>
    <x v="0"/>
    <n v="1185732"/>
    <x v="302"/>
    <x v="3"/>
    <x v="20"/>
    <x v="24"/>
    <x v="5"/>
    <n v="45"/>
    <n v="5250"/>
    <x v="45"/>
    <x v="891"/>
    <x v="0"/>
    <x v="0"/>
  </r>
  <r>
    <x v="0"/>
    <n v="1185732"/>
    <x v="331"/>
    <x v="3"/>
    <x v="20"/>
    <x v="24"/>
    <x v="0"/>
    <n v="40"/>
    <n v="7500"/>
    <x v="61"/>
    <x v="213"/>
    <x v="8"/>
    <x v="0"/>
  </r>
  <r>
    <x v="0"/>
    <n v="1185732"/>
    <x v="331"/>
    <x v="3"/>
    <x v="20"/>
    <x v="24"/>
    <x v="1"/>
    <n v="35.000000000000007"/>
    <n v="5000"/>
    <x v="499"/>
    <x v="470"/>
    <x v="2"/>
    <x v="0"/>
  </r>
  <r>
    <x v="0"/>
    <n v="1185732"/>
    <x v="331"/>
    <x v="3"/>
    <x v="20"/>
    <x v="24"/>
    <x v="2"/>
    <n v="30.000000000000004"/>
    <n v="4250"/>
    <x v="165"/>
    <x v="877"/>
    <x v="2"/>
    <x v="0"/>
  </r>
  <r>
    <x v="0"/>
    <n v="1185732"/>
    <x v="331"/>
    <x v="3"/>
    <x v="20"/>
    <x v="24"/>
    <x v="3"/>
    <n v="30.000000000000004"/>
    <n v="3750"/>
    <x v="134"/>
    <x v="733"/>
    <x v="8"/>
    <x v="0"/>
  </r>
  <r>
    <x v="0"/>
    <n v="1185732"/>
    <x v="331"/>
    <x v="3"/>
    <x v="20"/>
    <x v="24"/>
    <x v="4"/>
    <n v="40"/>
    <n v="3750"/>
    <x v="149"/>
    <x v="214"/>
    <x v="2"/>
    <x v="0"/>
  </r>
  <r>
    <x v="0"/>
    <n v="1185732"/>
    <x v="331"/>
    <x v="3"/>
    <x v="20"/>
    <x v="24"/>
    <x v="5"/>
    <n v="45"/>
    <n v="5500"/>
    <x v="113"/>
    <x v="539"/>
    <x v="0"/>
    <x v="0"/>
  </r>
  <r>
    <x v="0"/>
    <n v="1185732"/>
    <x v="363"/>
    <x v="3"/>
    <x v="20"/>
    <x v="24"/>
    <x v="0"/>
    <n v="40"/>
    <n v="7000"/>
    <x v="59"/>
    <x v="67"/>
    <x v="8"/>
    <x v="0"/>
  </r>
  <r>
    <x v="0"/>
    <n v="1185732"/>
    <x v="363"/>
    <x v="3"/>
    <x v="20"/>
    <x v="24"/>
    <x v="1"/>
    <n v="40.000000000000007"/>
    <n v="4750"/>
    <x v="500"/>
    <x v="581"/>
    <x v="2"/>
    <x v="0"/>
  </r>
  <r>
    <x v="0"/>
    <n v="1185732"/>
    <x v="363"/>
    <x v="3"/>
    <x v="20"/>
    <x v="24"/>
    <x v="2"/>
    <n v="35"/>
    <n v="4000"/>
    <x v="162"/>
    <x v="136"/>
    <x v="2"/>
    <x v="0"/>
  </r>
  <r>
    <x v="0"/>
    <n v="1185732"/>
    <x v="363"/>
    <x v="3"/>
    <x v="20"/>
    <x v="24"/>
    <x v="3"/>
    <n v="25.000000000000007"/>
    <n v="3250"/>
    <x v="501"/>
    <x v="892"/>
    <x v="8"/>
    <x v="0"/>
  </r>
  <r>
    <x v="0"/>
    <n v="1185732"/>
    <x v="363"/>
    <x v="3"/>
    <x v="20"/>
    <x v="24"/>
    <x v="4"/>
    <n v="35"/>
    <n v="3000"/>
    <x v="204"/>
    <x v="290"/>
    <x v="2"/>
    <x v="0"/>
  </r>
  <r>
    <x v="0"/>
    <n v="1185732"/>
    <x v="363"/>
    <x v="3"/>
    <x v="20"/>
    <x v="24"/>
    <x v="5"/>
    <n v="40"/>
    <n v="4750"/>
    <x v="237"/>
    <x v="893"/>
    <x v="0"/>
    <x v="0"/>
  </r>
  <r>
    <x v="0"/>
    <n v="1185732"/>
    <x v="395"/>
    <x v="3"/>
    <x v="20"/>
    <x v="24"/>
    <x v="0"/>
    <n v="35"/>
    <n v="6000"/>
    <x v="195"/>
    <x v="97"/>
    <x v="8"/>
    <x v="0"/>
  </r>
  <r>
    <x v="0"/>
    <n v="1185732"/>
    <x v="395"/>
    <x v="3"/>
    <x v="20"/>
    <x v="24"/>
    <x v="1"/>
    <n v="30.000000000000011"/>
    <n v="4000"/>
    <x v="502"/>
    <x v="894"/>
    <x v="2"/>
    <x v="0"/>
  </r>
  <r>
    <x v="0"/>
    <n v="1185732"/>
    <x v="395"/>
    <x v="3"/>
    <x v="20"/>
    <x v="24"/>
    <x v="2"/>
    <n v="15.000000000000002"/>
    <n v="3000"/>
    <x v="354"/>
    <x v="475"/>
    <x v="2"/>
    <x v="0"/>
  </r>
  <r>
    <x v="0"/>
    <n v="1185732"/>
    <x v="395"/>
    <x v="3"/>
    <x v="20"/>
    <x v="24"/>
    <x v="3"/>
    <n v="15.000000000000002"/>
    <n v="2750"/>
    <x v="503"/>
    <x v="895"/>
    <x v="8"/>
    <x v="0"/>
  </r>
  <r>
    <x v="0"/>
    <n v="1185732"/>
    <x v="395"/>
    <x v="3"/>
    <x v="20"/>
    <x v="24"/>
    <x v="4"/>
    <n v="25"/>
    <n v="2750"/>
    <x v="376"/>
    <x v="896"/>
    <x v="2"/>
    <x v="0"/>
  </r>
  <r>
    <x v="0"/>
    <n v="1185732"/>
    <x v="395"/>
    <x v="3"/>
    <x v="20"/>
    <x v="24"/>
    <x v="5"/>
    <n v="30.000000000000004"/>
    <n v="3500"/>
    <x v="189"/>
    <x v="96"/>
    <x v="0"/>
    <x v="0"/>
  </r>
  <r>
    <x v="0"/>
    <n v="1185732"/>
    <x v="424"/>
    <x v="3"/>
    <x v="20"/>
    <x v="24"/>
    <x v="0"/>
    <n v="35"/>
    <n v="5250"/>
    <x v="155"/>
    <x v="221"/>
    <x v="8"/>
    <x v="0"/>
  </r>
  <r>
    <x v="0"/>
    <n v="1185732"/>
    <x v="424"/>
    <x v="3"/>
    <x v="20"/>
    <x v="24"/>
    <x v="1"/>
    <n v="25"/>
    <n v="3500"/>
    <x v="132"/>
    <x v="195"/>
    <x v="2"/>
    <x v="0"/>
  </r>
  <r>
    <x v="0"/>
    <n v="1185732"/>
    <x v="424"/>
    <x v="3"/>
    <x v="20"/>
    <x v="24"/>
    <x v="2"/>
    <n v="25"/>
    <n v="2500"/>
    <x v="146"/>
    <x v="269"/>
    <x v="2"/>
    <x v="0"/>
  </r>
  <r>
    <x v="0"/>
    <n v="1185732"/>
    <x v="424"/>
    <x v="3"/>
    <x v="20"/>
    <x v="24"/>
    <x v="3"/>
    <n v="25"/>
    <n v="2250"/>
    <x v="182"/>
    <x v="270"/>
    <x v="8"/>
    <x v="0"/>
  </r>
  <r>
    <x v="0"/>
    <n v="1185732"/>
    <x v="424"/>
    <x v="3"/>
    <x v="20"/>
    <x v="24"/>
    <x v="4"/>
    <n v="35"/>
    <n v="2250"/>
    <x v="123"/>
    <x v="184"/>
    <x v="2"/>
    <x v="0"/>
  </r>
  <r>
    <x v="0"/>
    <n v="1185732"/>
    <x v="424"/>
    <x v="3"/>
    <x v="20"/>
    <x v="24"/>
    <x v="5"/>
    <n v="39.999999999999993"/>
    <n v="3500"/>
    <x v="504"/>
    <x v="897"/>
    <x v="0"/>
    <x v="0"/>
  </r>
  <r>
    <x v="0"/>
    <n v="1185732"/>
    <x v="455"/>
    <x v="3"/>
    <x v="20"/>
    <x v="24"/>
    <x v="0"/>
    <n v="35"/>
    <n v="5000"/>
    <x v="160"/>
    <x v="429"/>
    <x v="8"/>
    <x v="0"/>
  </r>
  <r>
    <x v="0"/>
    <n v="1185732"/>
    <x v="455"/>
    <x v="3"/>
    <x v="20"/>
    <x v="24"/>
    <x v="1"/>
    <n v="25.000000000000007"/>
    <n v="3500"/>
    <x v="493"/>
    <x v="881"/>
    <x v="2"/>
    <x v="0"/>
  </r>
  <r>
    <x v="0"/>
    <n v="1185732"/>
    <x v="455"/>
    <x v="3"/>
    <x v="20"/>
    <x v="24"/>
    <x v="2"/>
    <n v="25.000000000000007"/>
    <n v="2950"/>
    <x v="505"/>
    <x v="898"/>
    <x v="2"/>
    <x v="0"/>
  </r>
  <r>
    <x v="0"/>
    <n v="1185732"/>
    <x v="455"/>
    <x v="3"/>
    <x v="20"/>
    <x v="24"/>
    <x v="3"/>
    <n v="25.000000000000007"/>
    <n v="3250"/>
    <x v="501"/>
    <x v="892"/>
    <x v="8"/>
    <x v="0"/>
  </r>
  <r>
    <x v="0"/>
    <n v="1185732"/>
    <x v="455"/>
    <x v="3"/>
    <x v="20"/>
    <x v="24"/>
    <x v="4"/>
    <n v="44.999999999999993"/>
    <n v="3000"/>
    <x v="324"/>
    <x v="899"/>
    <x v="2"/>
    <x v="0"/>
  </r>
  <r>
    <x v="0"/>
    <n v="1185732"/>
    <x v="455"/>
    <x v="3"/>
    <x v="20"/>
    <x v="24"/>
    <x v="5"/>
    <n v="49.999999999999986"/>
    <n v="4000"/>
    <x v="506"/>
    <x v="900"/>
    <x v="0"/>
    <x v="0"/>
  </r>
  <r>
    <x v="0"/>
    <n v="1185732"/>
    <x v="484"/>
    <x v="3"/>
    <x v="20"/>
    <x v="24"/>
    <x v="0"/>
    <n v="44.999999999999993"/>
    <n v="6500"/>
    <x v="507"/>
    <x v="901"/>
    <x v="8"/>
    <x v="0"/>
  </r>
  <r>
    <x v="0"/>
    <n v="1185732"/>
    <x v="484"/>
    <x v="3"/>
    <x v="20"/>
    <x v="24"/>
    <x v="1"/>
    <n v="35"/>
    <n v="4500"/>
    <x v="154"/>
    <x v="543"/>
    <x v="2"/>
    <x v="0"/>
  </r>
  <r>
    <x v="3"/>
    <n v="1185732"/>
    <x v="484"/>
    <x v="3"/>
    <x v="20"/>
    <x v="24"/>
    <x v="2"/>
    <n v="35"/>
    <n v="4000"/>
    <x v="162"/>
    <x v="136"/>
    <x v="2"/>
    <x v="0"/>
  </r>
  <r>
    <x v="3"/>
    <n v="1185732"/>
    <x v="484"/>
    <x v="3"/>
    <x v="20"/>
    <x v="24"/>
    <x v="3"/>
    <n v="35"/>
    <n v="3500"/>
    <x v="208"/>
    <x v="136"/>
    <x v="8"/>
    <x v="0"/>
  </r>
  <r>
    <x v="3"/>
    <n v="1185732"/>
    <x v="484"/>
    <x v="3"/>
    <x v="20"/>
    <x v="24"/>
    <x v="4"/>
    <n v="44.999999999999993"/>
    <n v="3500"/>
    <x v="508"/>
    <x v="902"/>
    <x v="2"/>
    <x v="0"/>
  </r>
  <r>
    <x v="3"/>
    <n v="1185732"/>
    <x v="484"/>
    <x v="3"/>
    <x v="20"/>
    <x v="24"/>
    <x v="5"/>
    <n v="49.999999999999986"/>
    <n v="4500"/>
    <x v="407"/>
    <x v="903"/>
    <x v="0"/>
    <x v="0"/>
  </r>
  <r>
    <x v="3"/>
    <n v="1185732"/>
    <x v="175"/>
    <x v="3"/>
    <x v="20"/>
    <x v="24"/>
    <x v="0"/>
    <n v="25"/>
    <n v="6750"/>
    <x v="156"/>
    <x v="53"/>
    <x v="8"/>
    <x v="0"/>
  </r>
  <r>
    <x v="3"/>
    <n v="1185732"/>
    <x v="175"/>
    <x v="3"/>
    <x v="20"/>
    <x v="24"/>
    <x v="1"/>
    <n v="25"/>
    <n v="4750"/>
    <x v="477"/>
    <x v="711"/>
    <x v="2"/>
    <x v="0"/>
  </r>
  <r>
    <x v="3"/>
    <n v="1185732"/>
    <x v="175"/>
    <x v="3"/>
    <x v="20"/>
    <x v="24"/>
    <x v="2"/>
    <n v="15.000000000000002"/>
    <n v="4750"/>
    <x v="509"/>
    <x v="904"/>
    <x v="2"/>
    <x v="0"/>
  </r>
  <r>
    <x v="3"/>
    <n v="1185732"/>
    <x v="175"/>
    <x v="3"/>
    <x v="20"/>
    <x v="24"/>
    <x v="3"/>
    <n v="20.000000000000007"/>
    <n v="3250"/>
    <x v="510"/>
    <x v="905"/>
    <x v="8"/>
    <x v="0"/>
  </r>
  <r>
    <x v="3"/>
    <n v="1185732"/>
    <x v="175"/>
    <x v="3"/>
    <x v="20"/>
    <x v="24"/>
    <x v="4"/>
    <n v="35"/>
    <n v="3750"/>
    <x v="333"/>
    <x v="786"/>
    <x v="2"/>
    <x v="0"/>
  </r>
  <r>
    <x v="3"/>
    <n v="1185732"/>
    <x v="175"/>
    <x v="3"/>
    <x v="20"/>
    <x v="24"/>
    <x v="5"/>
    <n v="25"/>
    <n v="4750"/>
    <x v="477"/>
    <x v="906"/>
    <x v="0"/>
    <x v="0"/>
  </r>
  <r>
    <x v="3"/>
    <n v="1185732"/>
    <x v="206"/>
    <x v="3"/>
    <x v="20"/>
    <x v="24"/>
    <x v="0"/>
    <n v="25"/>
    <n v="7250"/>
    <x v="511"/>
    <x v="92"/>
    <x v="8"/>
    <x v="0"/>
  </r>
  <r>
    <x v="3"/>
    <n v="1185732"/>
    <x v="206"/>
    <x v="3"/>
    <x v="20"/>
    <x v="24"/>
    <x v="1"/>
    <n v="25"/>
    <n v="3750"/>
    <x v="512"/>
    <x v="673"/>
    <x v="2"/>
    <x v="0"/>
  </r>
  <r>
    <x v="3"/>
    <n v="1185732"/>
    <x v="206"/>
    <x v="3"/>
    <x v="20"/>
    <x v="24"/>
    <x v="2"/>
    <n v="15.000000000000002"/>
    <n v="4250"/>
    <x v="513"/>
    <x v="907"/>
    <x v="2"/>
    <x v="0"/>
  </r>
  <r>
    <x v="3"/>
    <n v="1185732"/>
    <x v="206"/>
    <x v="2"/>
    <x v="21"/>
    <x v="25"/>
    <x v="3"/>
    <n v="20.000000000000007"/>
    <n v="3000"/>
    <x v="514"/>
    <x v="908"/>
    <x v="8"/>
    <x v="0"/>
  </r>
  <r>
    <x v="3"/>
    <n v="1185732"/>
    <x v="206"/>
    <x v="2"/>
    <x v="21"/>
    <x v="25"/>
    <x v="4"/>
    <n v="35"/>
    <n v="3750"/>
    <x v="333"/>
    <x v="786"/>
    <x v="2"/>
    <x v="0"/>
  </r>
  <r>
    <x v="3"/>
    <n v="1185732"/>
    <x v="206"/>
    <x v="2"/>
    <x v="21"/>
    <x v="25"/>
    <x v="5"/>
    <n v="25"/>
    <n v="4500"/>
    <x v="129"/>
    <x v="154"/>
    <x v="0"/>
    <x v="0"/>
  </r>
  <r>
    <x v="3"/>
    <n v="1185732"/>
    <x v="215"/>
    <x v="2"/>
    <x v="21"/>
    <x v="25"/>
    <x v="0"/>
    <n v="30.000000000000004"/>
    <n v="6700"/>
    <x v="515"/>
    <x v="909"/>
    <x v="8"/>
    <x v="0"/>
  </r>
  <r>
    <x v="3"/>
    <n v="1185732"/>
    <x v="215"/>
    <x v="2"/>
    <x v="21"/>
    <x v="25"/>
    <x v="1"/>
    <n v="30.000000000000004"/>
    <n v="3500"/>
    <x v="189"/>
    <x v="290"/>
    <x v="2"/>
    <x v="0"/>
  </r>
  <r>
    <x v="3"/>
    <n v="1185732"/>
    <x v="215"/>
    <x v="2"/>
    <x v="21"/>
    <x v="25"/>
    <x v="2"/>
    <n v="20.000000000000007"/>
    <n v="4000"/>
    <x v="516"/>
    <x v="910"/>
    <x v="2"/>
    <x v="0"/>
  </r>
  <r>
    <x v="3"/>
    <n v="1185732"/>
    <x v="215"/>
    <x v="2"/>
    <x v="21"/>
    <x v="25"/>
    <x v="3"/>
    <n v="25"/>
    <n v="2500"/>
    <x v="146"/>
    <x v="209"/>
    <x v="8"/>
    <x v="0"/>
  </r>
  <r>
    <x v="3"/>
    <n v="1185732"/>
    <x v="215"/>
    <x v="2"/>
    <x v="21"/>
    <x v="25"/>
    <x v="4"/>
    <n v="40"/>
    <n v="3000"/>
    <x v="150"/>
    <x v="216"/>
    <x v="2"/>
    <x v="0"/>
  </r>
  <r>
    <x v="3"/>
    <n v="1185732"/>
    <x v="215"/>
    <x v="2"/>
    <x v="21"/>
    <x v="25"/>
    <x v="5"/>
    <n v="30.000000000000004"/>
    <n v="4000"/>
    <x v="202"/>
    <x v="525"/>
    <x v="0"/>
    <x v="0"/>
  </r>
  <r>
    <x v="3"/>
    <n v="1185732"/>
    <x v="234"/>
    <x v="2"/>
    <x v="21"/>
    <x v="25"/>
    <x v="0"/>
    <n v="30.000000000000004"/>
    <n v="6250"/>
    <x v="517"/>
    <x v="552"/>
    <x v="8"/>
    <x v="0"/>
  </r>
  <r>
    <x v="3"/>
    <n v="1185732"/>
    <x v="234"/>
    <x v="2"/>
    <x v="21"/>
    <x v="25"/>
    <x v="1"/>
    <n v="25.000000000000007"/>
    <n v="3250"/>
    <x v="501"/>
    <x v="685"/>
    <x v="2"/>
    <x v="0"/>
  </r>
  <r>
    <x v="3"/>
    <n v="1185732"/>
    <x v="234"/>
    <x v="2"/>
    <x v="21"/>
    <x v="25"/>
    <x v="2"/>
    <n v="15.000000000000007"/>
    <n v="3250"/>
    <x v="518"/>
    <x v="911"/>
    <x v="2"/>
    <x v="0"/>
  </r>
  <r>
    <x v="3"/>
    <n v="1185732"/>
    <x v="234"/>
    <x v="2"/>
    <x v="21"/>
    <x v="25"/>
    <x v="3"/>
    <n v="20"/>
    <n v="2500"/>
    <x v="121"/>
    <x v="181"/>
    <x v="8"/>
    <x v="0"/>
  </r>
  <r>
    <x v="3"/>
    <n v="1185732"/>
    <x v="234"/>
    <x v="2"/>
    <x v="21"/>
    <x v="25"/>
    <x v="4"/>
    <n v="35"/>
    <n v="2750"/>
    <x v="120"/>
    <x v="180"/>
    <x v="2"/>
    <x v="0"/>
  </r>
  <r>
    <x v="3"/>
    <n v="1185732"/>
    <x v="234"/>
    <x v="2"/>
    <x v="21"/>
    <x v="25"/>
    <x v="5"/>
    <n v="25.000000000000007"/>
    <n v="4000"/>
    <x v="336"/>
    <x v="549"/>
    <x v="0"/>
    <x v="0"/>
  </r>
  <r>
    <x v="3"/>
    <n v="1185732"/>
    <x v="265"/>
    <x v="2"/>
    <x v="21"/>
    <x v="25"/>
    <x v="0"/>
    <n v="35"/>
    <n v="6700"/>
    <x v="519"/>
    <x v="912"/>
    <x v="8"/>
    <x v="0"/>
  </r>
  <r>
    <x v="3"/>
    <n v="1185732"/>
    <x v="265"/>
    <x v="2"/>
    <x v="21"/>
    <x v="25"/>
    <x v="1"/>
    <n v="30.000000000000011"/>
    <n v="3750"/>
    <x v="520"/>
    <x v="913"/>
    <x v="2"/>
    <x v="0"/>
  </r>
  <r>
    <x v="3"/>
    <n v="1185732"/>
    <x v="265"/>
    <x v="2"/>
    <x v="21"/>
    <x v="25"/>
    <x v="2"/>
    <n v="25.000000000000007"/>
    <n v="3500"/>
    <x v="493"/>
    <x v="881"/>
    <x v="2"/>
    <x v="0"/>
  </r>
  <r>
    <x v="3"/>
    <n v="1185732"/>
    <x v="265"/>
    <x v="2"/>
    <x v="21"/>
    <x v="25"/>
    <x v="3"/>
    <n v="25.000000000000007"/>
    <n v="2750"/>
    <x v="392"/>
    <x v="879"/>
    <x v="8"/>
    <x v="0"/>
  </r>
  <r>
    <x v="3"/>
    <n v="1185732"/>
    <x v="265"/>
    <x v="2"/>
    <x v="21"/>
    <x v="25"/>
    <x v="4"/>
    <n v="40"/>
    <n v="3000"/>
    <x v="150"/>
    <x v="216"/>
    <x v="2"/>
    <x v="0"/>
  </r>
  <r>
    <x v="3"/>
    <n v="1185732"/>
    <x v="265"/>
    <x v="2"/>
    <x v="21"/>
    <x v="25"/>
    <x v="5"/>
    <n v="44.999999999999993"/>
    <n v="4000"/>
    <x v="521"/>
    <x v="914"/>
    <x v="0"/>
    <x v="0"/>
  </r>
  <r>
    <x v="3"/>
    <n v="1185732"/>
    <x v="295"/>
    <x v="2"/>
    <x v="21"/>
    <x v="25"/>
    <x v="0"/>
    <n v="30.000000000000004"/>
    <n v="6500"/>
    <x v="403"/>
    <x v="308"/>
    <x v="8"/>
    <x v="0"/>
  </r>
  <r>
    <x v="3"/>
    <n v="1185732"/>
    <x v="295"/>
    <x v="2"/>
    <x v="21"/>
    <x v="25"/>
    <x v="1"/>
    <n v="25.000000000000011"/>
    <n v="4000"/>
    <x v="522"/>
    <x v="890"/>
    <x v="2"/>
    <x v="0"/>
  </r>
  <r>
    <x v="3"/>
    <n v="1185732"/>
    <x v="295"/>
    <x v="2"/>
    <x v="21"/>
    <x v="25"/>
    <x v="2"/>
    <n v="20.000000000000007"/>
    <n v="4250"/>
    <x v="523"/>
    <x v="915"/>
    <x v="2"/>
    <x v="0"/>
  </r>
  <r>
    <x v="3"/>
    <n v="1185732"/>
    <x v="295"/>
    <x v="2"/>
    <x v="21"/>
    <x v="25"/>
    <x v="3"/>
    <n v="20.000000000000007"/>
    <n v="4000"/>
    <x v="516"/>
    <x v="916"/>
    <x v="8"/>
    <x v="0"/>
  </r>
  <r>
    <x v="3"/>
    <n v="1185732"/>
    <x v="295"/>
    <x v="2"/>
    <x v="21"/>
    <x v="25"/>
    <x v="4"/>
    <n v="35"/>
    <n v="4000"/>
    <x v="162"/>
    <x v="136"/>
    <x v="2"/>
    <x v="0"/>
  </r>
  <r>
    <x v="3"/>
    <n v="1185732"/>
    <x v="295"/>
    <x v="2"/>
    <x v="21"/>
    <x v="25"/>
    <x v="5"/>
    <n v="40"/>
    <n v="5750"/>
    <x v="328"/>
    <x v="199"/>
    <x v="0"/>
    <x v="0"/>
  </r>
  <r>
    <x v="3"/>
    <n v="1185732"/>
    <x v="324"/>
    <x v="2"/>
    <x v="21"/>
    <x v="25"/>
    <x v="0"/>
    <n v="35"/>
    <n v="8000"/>
    <x v="59"/>
    <x v="67"/>
    <x v="8"/>
    <x v="0"/>
  </r>
  <r>
    <x v="3"/>
    <n v="1185732"/>
    <x v="324"/>
    <x v="2"/>
    <x v="21"/>
    <x v="25"/>
    <x v="1"/>
    <n v="30.000000000000011"/>
    <n v="5500"/>
    <x v="524"/>
    <x v="691"/>
    <x v="2"/>
    <x v="0"/>
  </r>
  <r>
    <x v="3"/>
    <n v="1185732"/>
    <x v="324"/>
    <x v="2"/>
    <x v="21"/>
    <x v="25"/>
    <x v="2"/>
    <n v="25.000000000000007"/>
    <n v="4750"/>
    <x v="525"/>
    <x v="917"/>
    <x v="2"/>
    <x v="0"/>
  </r>
  <r>
    <x v="3"/>
    <n v="1185732"/>
    <x v="324"/>
    <x v="2"/>
    <x v="21"/>
    <x v="25"/>
    <x v="3"/>
    <n v="25.000000000000007"/>
    <n v="4250"/>
    <x v="526"/>
    <x v="918"/>
    <x v="8"/>
    <x v="0"/>
  </r>
  <r>
    <x v="3"/>
    <n v="1185732"/>
    <x v="324"/>
    <x v="2"/>
    <x v="21"/>
    <x v="25"/>
    <x v="4"/>
    <n v="35"/>
    <n v="4250"/>
    <x v="159"/>
    <x v="809"/>
    <x v="2"/>
    <x v="0"/>
  </r>
  <r>
    <x v="3"/>
    <n v="1185732"/>
    <x v="324"/>
    <x v="2"/>
    <x v="21"/>
    <x v="25"/>
    <x v="5"/>
    <n v="40"/>
    <n v="6000"/>
    <x v="50"/>
    <x v="213"/>
    <x v="0"/>
    <x v="0"/>
  </r>
  <r>
    <x v="3"/>
    <n v="1185732"/>
    <x v="356"/>
    <x v="2"/>
    <x v="21"/>
    <x v="25"/>
    <x v="0"/>
    <n v="35"/>
    <n v="7500"/>
    <x v="48"/>
    <x v="148"/>
    <x v="8"/>
    <x v="0"/>
  </r>
  <r>
    <x v="3"/>
    <n v="1185732"/>
    <x v="356"/>
    <x v="2"/>
    <x v="21"/>
    <x v="25"/>
    <x v="1"/>
    <n v="35.000000000000007"/>
    <n v="5250"/>
    <x v="527"/>
    <x v="919"/>
    <x v="2"/>
    <x v="0"/>
  </r>
  <r>
    <x v="3"/>
    <n v="1185732"/>
    <x v="356"/>
    <x v="2"/>
    <x v="21"/>
    <x v="25"/>
    <x v="2"/>
    <n v="30.000000000000004"/>
    <n v="4500"/>
    <x v="142"/>
    <x v="205"/>
    <x v="2"/>
    <x v="0"/>
  </r>
  <r>
    <x v="3"/>
    <n v="1185732"/>
    <x v="356"/>
    <x v="2"/>
    <x v="21"/>
    <x v="25"/>
    <x v="3"/>
    <n v="20.000000000000007"/>
    <n v="3750"/>
    <x v="375"/>
    <x v="920"/>
    <x v="8"/>
    <x v="0"/>
  </r>
  <r>
    <x v="3"/>
    <n v="1185732"/>
    <x v="356"/>
    <x v="2"/>
    <x v="21"/>
    <x v="25"/>
    <x v="4"/>
    <n v="30.000000000000004"/>
    <n v="3500"/>
    <x v="189"/>
    <x v="290"/>
    <x v="2"/>
    <x v="0"/>
  </r>
  <r>
    <x v="3"/>
    <n v="1185732"/>
    <x v="356"/>
    <x v="2"/>
    <x v="21"/>
    <x v="25"/>
    <x v="5"/>
    <n v="35"/>
    <n v="5250"/>
    <x v="155"/>
    <x v="50"/>
    <x v="0"/>
    <x v="0"/>
  </r>
  <r>
    <x v="3"/>
    <n v="1185732"/>
    <x v="388"/>
    <x v="2"/>
    <x v="21"/>
    <x v="25"/>
    <x v="0"/>
    <n v="30.000000000000004"/>
    <n v="6500"/>
    <x v="403"/>
    <x v="308"/>
    <x v="8"/>
    <x v="0"/>
  </r>
  <r>
    <x v="3"/>
    <n v="1185732"/>
    <x v="388"/>
    <x v="2"/>
    <x v="21"/>
    <x v="25"/>
    <x v="1"/>
    <n v="25.000000000000011"/>
    <n v="4500"/>
    <x v="520"/>
    <x v="913"/>
    <x v="2"/>
    <x v="0"/>
  </r>
  <r>
    <x v="3"/>
    <n v="1185732"/>
    <x v="388"/>
    <x v="2"/>
    <x v="21"/>
    <x v="25"/>
    <x v="2"/>
    <n v="10.000000000000002"/>
    <n v="3500"/>
    <x v="528"/>
    <x v="921"/>
    <x v="2"/>
    <x v="0"/>
  </r>
  <r>
    <x v="3"/>
    <n v="1185732"/>
    <x v="388"/>
    <x v="2"/>
    <x v="21"/>
    <x v="25"/>
    <x v="3"/>
    <n v="10.000000000000002"/>
    <n v="3250"/>
    <x v="529"/>
    <x v="922"/>
    <x v="8"/>
    <x v="0"/>
  </r>
  <r>
    <x v="3"/>
    <n v="1185732"/>
    <x v="388"/>
    <x v="2"/>
    <x v="21"/>
    <x v="25"/>
    <x v="4"/>
    <n v="20"/>
    <n v="3250"/>
    <x v="393"/>
    <x v="750"/>
    <x v="2"/>
    <x v="0"/>
  </r>
  <r>
    <x v="3"/>
    <n v="1185732"/>
    <x v="388"/>
    <x v="2"/>
    <x v="21"/>
    <x v="25"/>
    <x v="5"/>
    <n v="25.000000000000007"/>
    <n v="4000"/>
    <x v="336"/>
    <x v="549"/>
    <x v="0"/>
    <x v="0"/>
  </r>
  <r>
    <x v="3"/>
    <n v="1185732"/>
    <x v="417"/>
    <x v="2"/>
    <x v="21"/>
    <x v="25"/>
    <x v="0"/>
    <n v="30"/>
    <n v="5750"/>
    <x v="530"/>
    <x v="923"/>
    <x v="8"/>
    <x v="0"/>
  </r>
  <r>
    <x v="3"/>
    <n v="1185732"/>
    <x v="417"/>
    <x v="2"/>
    <x v="21"/>
    <x v="25"/>
    <x v="1"/>
    <n v="20"/>
    <n v="4000"/>
    <x v="135"/>
    <x v="197"/>
    <x v="2"/>
    <x v="0"/>
  </r>
  <r>
    <x v="3"/>
    <n v="1185732"/>
    <x v="417"/>
    <x v="2"/>
    <x v="21"/>
    <x v="25"/>
    <x v="2"/>
    <n v="20"/>
    <n v="3000"/>
    <x v="0"/>
    <x v="192"/>
    <x v="2"/>
    <x v="0"/>
  </r>
  <r>
    <x v="3"/>
    <n v="1185732"/>
    <x v="417"/>
    <x v="2"/>
    <x v="21"/>
    <x v="25"/>
    <x v="3"/>
    <n v="20"/>
    <n v="2750"/>
    <x v="531"/>
    <x v="924"/>
    <x v="8"/>
    <x v="0"/>
  </r>
  <r>
    <x v="3"/>
    <n v="1185732"/>
    <x v="417"/>
    <x v="2"/>
    <x v="21"/>
    <x v="25"/>
    <x v="4"/>
    <n v="30"/>
    <n v="2750"/>
    <x v="532"/>
    <x v="512"/>
    <x v="2"/>
    <x v="0"/>
  </r>
  <r>
    <x v="3"/>
    <n v="1185732"/>
    <x v="417"/>
    <x v="2"/>
    <x v="21"/>
    <x v="25"/>
    <x v="5"/>
    <n v="34.999999999999993"/>
    <n v="4000"/>
    <x v="504"/>
    <x v="897"/>
    <x v="0"/>
    <x v="0"/>
  </r>
  <r>
    <x v="3"/>
    <n v="1185732"/>
    <x v="448"/>
    <x v="2"/>
    <x v="21"/>
    <x v="25"/>
    <x v="0"/>
    <n v="30.000000000000004"/>
    <n v="5500"/>
    <x v="207"/>
    <x v="839"/>
    <x v="8"/>
    <x v="0"/>
  </r>
  <r>
    <x v="3"/>
    <n v="1185732"/>
    <x v="448"/>
    <x v="2"/>
    <x v="21"/>
    <x v="25"/>
    <x v="1"/>
    <n v="20.000000000000007"/>
    <n v="4000"/>
    <x v="516"/>
    <x v="910"/>
    <x v="2"/>
    <x v="0"/>
  </r>
  <r>
    <x v="3"/>
    <n v="1185732"/>
    <x v="448"/>
    <x v="2"/>
    <x v="21"/>
    <x v="25"/>
    <x v="2"/>
    <n v="20.000000000000007"/>
    <n v="3450"/>
    <x v="533"/>
    <x v="925"/>
    <x v="2"/>
    <x v="0"/>
  </r>
  <r>
    <x v="3"/>
    <n v="1185732"/>
    <x v="448"/>
    <x v="2"/>
    <x v="21"/>
    <x v="25"/>
    <x v="3"/>
    <n v="20.000000000000007"/>
    <n v="3750"/>
    <x v="375"/>
    <x v="920"/>
    <x v="8"/>
    <x v="0"/>
  </r>
  <r>
    <x v="3"/>
    <n v="1185732"/>
    <x v="448"/>
    <x v="2"/>
    <x v="21"/>
    <x v="25"/>
    <x v="4"/>
    <n v="40"/>
    <n v="3500"/>
    <x v="162"/>
    <x v="136"/>
    <x v="2"/>
    <x v="0"/>
  </r>
  <r>
    <x v="3"/>
    <n v="1185732"/>
    <x v="448"/>
    <x v="2"/>
    <x v="21"/>
    <x v="25"/>
    <x v="5"/>
    <n v="44.999999999999986"/>
    <n v="4500"/>
    <x v="534"/>
    <x v="926"/>
    <x v="0"/>
    <x v="0"/>
  </r>
  <r>
    <x v="3"/>
    <n v="1185732"/>
    <x v="477"/>
    <x v="2"/>
    <x v="21"/>
    <x v="25"/>
    <x v="0"/>
    <n v="40"/>
    <n v="7000"/>
    <x v="59"/>
    <x v="67"/>
    <x v="8"/>
    <x v="0"/>
  </r>
  <r>
    <x v="3"/>
    <n v="1185732"/>
    <x v="477"/>
    <x v="2"/>
    <x v="21"/>
    <x v="25"/>
    <x v="1"/>
    <n v="30.000000000000004"/>
    <n v="5000"/>
    <x v="193"/>
    <x v="96"/>
    <x v="2"/>
    <x v="0"/>
  </r>
  <r>
    <x v="3"/>
    <n v="1185732"/>
    <x v="477"/>
    <x v="2"/>
    <x v="21"/>
    <x v="25"/>
    <x v="2"/>
    <n v="30.000000000000004"/>
    <n v="4500"/>
    <x v="142"/>
    <x v="205"/>
    <x v="2"/>
    <x v="0"/>
  </r>
  <r>
    <x v="3"/>
    <n v="1185732"/>
    <x v="477"/>
    <x v="2"/>
    <x v="21"/>
    <x v="25"/>
    <x v="3"/>
    <n v="30.000000000000004"/>
    <n v="4000"/>
    <x v="202"/>
    <x v="927"/>
    <x v="8"/>
    <x v="0"/>
  </r>
  <r>
    <x v="3"/>
    <n v="1185732"/>
    <x v="477"/>
    <x v="2"/>
    <x v="21"/>
    <x v="25"/>
    <x v="4"/>
    <n v="40"/>
    <n v="4000"/>
    <x v="175"/>
    <x v="143"/>
    <x v="2"/>
    <x v="0"/>
  </r>
  <r>
    <x v="3"/>
    <n v="1185732"/>
    <x v="477"/>
    <x v="2"/>
    <x v="21"/>
    <x v="25"/>
    <x v="5"/>
    <n v="44.999999999999986"/>
    <n v="5000"/>
    <x v="407"/>
    <x v="903"/>
    <x v="0"/>
    <x v="0"/>
  </r>
  <r>
    <x v="3"/>
    <n v="1128299"/>
    <x v="188"/>
    <x v="2"/>
    <x v="21"/>
    <x v="25"/>
    <x v="0"/>
    <n v="30.000000000000004"/>
    <n v="3500"/>
    <x v="189"/>
    <x v="290"/>
    <x v="2"/>
    <x v="0"/>
  </r>
  <r>
    <x v="3"/>
    <n v="1128299"/>
    <x v="188"/>
    <x v="2"/>
    <x v="21"/>
    <x v="25"/>
    <x v="1"/>
    <n v="40"/>
    <n v="3500"/>
    <x v="162"/>
    <x v="136"/>
    <x v="2"/>
    <x v="0"/>
  </r>
  <r>
    <x v="3"/>
    <n v="1128299"/>
    <x v="188"/>
    <x v="2"/>
    <x v="21"/>
    <x v="25"/>
    <x v="2"/>
    <n v="40"/>
    <n v="3500"/>
    <x v="162"/>
    <x v="136"/>
    <x v="2"/>
    <x v="0"/>
  </r>
  <r>
    <x v="3"/>
    <n v="1128299"/>
    <x v="188"/>
    <x v="2"/>
    <x v="21"/>
    <x v="25"/>
    <x v="3"/>
    <n v="40"/>
    <n v="2000"/>
    <x v="135"/>
    <x v="197"/>
    <x v="2"/>
    <x v="0"/>
  </r>
  <r>
    <x v="3"/>
    <n v="1128299"/>
    <x v="188"/>
    <x v="2"/>
    <x v="21"/>
    <x v="25"/>
    <x v="4"/>
    <n v="45.000000000000007"/>
    <n v="1500"/>
    <x v="311"/>
    <x v="821"/>
    <x v="8"/>
    <x v="0"/>
  </r>
  <r>
    <x v="3"/>
    <n v="1128299"/>
    <x v="188"/>
    <x v="2"/>
    <x v="21"/>
    <x v="25"/>
    <x v="5"/>
    <n v="40"/>
    <n v="4000"/>
    <x v="175"/>
    <x v="607"/>
    <x v="1"/>
    <x v="0"/>
  </r>
  <r>
    <x v="3"/>
    <n v="1128299"/>
    <x v="698"/>
    <x v="2"/>
    <x v="21"/>
    <x v="25"/>
    <x v="0"/>
    <n v="30.000000000000004"/>
    <n v="4500"/>
    <x v="142"/>
    <x v="205"/>
    <x v="2"/>
    <x v="0"/>
  </r>
  <r>
    <x v="3"/>
    <n v="1128299"/>
    <x v="698"/>
    <x v="2"/>
    <x v="21"/>
    <x v="25"/>
    <x v="1"/>
    <n v="40"/>
    <n v="3500"/>
    <x v="162"/>
    <x v="136"/>
    <x v="2"/>
    <x v="0"/>
  </r>
  <r>
    <x v="3"/>
    <n v="1128299"/>
    <x v="698"/>
    <x v="2"/>
    <x v="21"/>
    <x v="25"/>
    <x v="2"/>
    <n v="40"/>
    <n v="3500"/>
    <x v="162"/>
    <x v="136"/>
    <x v="2"/>
    <x v="0"/>
  </r>
  <r>
    <x v="3"/>
    <n v="1128299"/>
    <x v="698"/>
    <x v="2"/>
    <x v="22"/>
    <x v="16"/>
    <x v="3"/>
    <n v="40"/>
    <n v="2000"/>
    <x v="135"/>
    <x v="197"/>
    <x v="2"/>
    <x v="0"/>
  </r>
  <r>
    <x v="3"/>
    <n v="1128299"/>
    <x v="698"/>
    <x v="2"/>
    <x v="22"/>
    <x v="16"/>
    <x v="4"/>
    <n v="45.000000000000007"/>
    <n v="1250"/>
    <x v="457"/>
    <x v="689"/>
    <x v="8"/>
    <x v="0"/>
  </r>
  <r>
    <x v="3"/>
    <n v="1128299"/>
    <x v="698"/>
    <x v="2"/>
    <x v="22"/>
    <x v="16"/>
    <x v="5"/>
    <n v="40"/>
    <n v="3250"/>
    <x v="197"/>
    <x v="716"/>
    <x v="1"/>
    <x v="0"/>
  </r>
  <r>
    <x v="3"/>
    <n v="1128299"/>
    <x v="228"/>
    <x v="2"/>
    <x v="22"/>
    <x v="16"/>
    <x v="0"/>
    <n v="40"/>
    <n v="4750"/>
    <x v="237"/>
    <x v="581"/>
    <x v="2"/>
    <x v="0"/>
  </r>
  <r>
    <x v="3"/>
    <n v="1128299"/>
    <x v="228"/>
    <x v="2"/>
    <x v="22"/>
    <x v="16"/>
    <x v="1"/>
    <n v="50"/>
    <n v="3250"/>
    <x v="133"/>
    <x v="304"/>
    <x v="2"/>
    <x v="0"/>
  </r>
  <r>
    <x v="3"/>
    <n v="1128299"/>
    <x v="228"/>
    <x v="2"/>
    <x v="22"/>
    <x v="16"/>
    <x v="2"/>
    <n v="54.999999999999993"/>
    <n v="3500"/>
    <x v="239"/>
    <x v="822"/>
    <x v="2"/>
    <x v="0"/>
  </r>
  <r>
    <x v="3"/>
    <n v="1128299"/>
    <x v="228"/>
    <x v="2"/>
    <x v="22"/>
    <x v="16"/>
    <x v="3"/>
    <n v="50"/>
    <n v="2500"/>
    <x v="145"/>
    <x v="208"/>
    <x v="2"/>
    <x v="0"/>
  </r>
  <r>
    <x v="3"/>
    <n v="1128299"/>
    <x v="228"/>
    <x v="2"/>
    <x v="22"/>
    <x v="16"/>
    <x v="4"/>
    <n v="55.000000000000007"/>
    <n v="1000"/>
    <x v="191"/>
    <x v="748"/>
    <x v="8"/>
    <x v="0"/>
  </r>
  <r>
    <x v="3"/>
    <n v="1128299"/>
    <x v="228"/>
    <x v="2"/>
    <x v="22"/>
    <x v="16"/>
    <x v="5"/>
    <n v="50"/>
    <n v="3000"/>
    <x v="149"/>
    <x v="343"/>
    <x v="1"/>
    <x v="0"/>
  </r>
  <r>
    <x v="3"/>
    <n v="1128299"/>
    <x v="247"/>
    <x v="2"/>
    <x v="22"/>
    <x v="16"/>
    <x v="0"/>
    <n v="55.000000000000007"/>
    <n v="4750"/>
    <x v="347"/>
    <x v="509"/>
    <x v="2"/>
    <x v="0"/>
  </r>
  <r>
    <x v="3"/>
    <n v="1128299"/>
    <x v="247"/>
    <x v="2"/>
    <x v="22"/>
    <x v="16"/>
    <x v="1"/>
    <n v="60.000000000000007"/>
    <n v="2750"/>
    <x v="207"/>
    <x v="292"/>
    <x v="2"/>
    <x v="0"/>
  </r>
  <r>
    <x v="3"/>
    <n v="1128299"/>
    <x v="247"/>
    <x v="2"/>
    <x v="22"/>
    <x v="16"/>
    <x v="2"/>
    <n v="60.000000000000007"/>
    <n v="3250"/>
    <x v="403"/>
    <x v="224"/>
    <x v="2"/>
    <x v="0"/>
  </r>
  <r>
    <x v="3"/>
    <n v="1128299"/>
    <x v="247"/>
    <x v="2"/>
    <x v="22"/>
    <x v="16"/>
    <x v="3"/>
    <n v="45.000000000000007"/>
    <n v="2250"/>
    <x v="458"/>
    <x v="258"/>
    <x v="2"/>
    <x v="0"/>
  </r>
  <r>
    <x v="3"/>
    <n v="1128299"/>
    <x v="247"/>
    <x v="2"/>
    <x v="22"/>
    <x v="16"/>
    <x v="4"/>
    <n v="50.000000000000014"/>
    <n v="1250"/>
    <x v="459"/>
    <x v="823"/>
    <x v="8"/>
    <x v="0"/>
  </r>
  <r>
    <x v="3"/>
    <n v="1128299"/>
    <x v="247"/>
    <x v="2"/>
    <x v="22"/>
    <x v="16"/>
    <x v="5"/>
    <n v="65.000000000000014"/>
    <n v="3000"/>
    <x v="403"/>
    <x v="824"/>
    <x v="1"/>
    <x v="0"/>
  </r>
  <r>
    <x v="3"/>
    <n v="1128299"/>
    <x v="278"/>
    <x v="2"/>
    <x v="22"/>
    <x v="16"/>
    <x v="0"/>
    <n v="50"/>
    <n v="5000"/>
    <x v="54"/>
    <x v="541"/>
    <x v="2"/>
    <x v="0"/>
  </r>
  <r>
    <x v="3"/>
    <n v="1128299"/>
    <x v="278"/>
    <x v="2"/>
    <x v="22"/>
    <x v="16"/>
    <x v="1"/>
    <n v="55.000000000000007"/>
    <n v="3500"/>
    <x v="137"/>
    <x v="619"/>
    <x v="2"/>
    <x v="0"/>
  </r>
  <r>
    <x v="3"/>
    <n v="1128299"/>
    <x v="278"/>
    <x v="2"/>
    <x v="22"/>
    <x v="16"/>
    <x v="2"/>
    <n v="55.000000000000007"/>
    <n v="3500"/>
    <x v="137"/>
    <x v="619"/>
    <x v="2"/>
    <x v="0"/>
  </r>
  <r>
    <x v="3"/>
    <n v="1128299"/>
    <x v="278"/>
    <x v="2"/>
    <x v="22"/>
    <x v="16"/>
    <x v="3"/>
    <n v="50"/>
    <n v="2750"/>
    <x v="199"/>
    <x v="662"/>
    <x v="2"/>
    <x v="0"/>
  </r>
  <r>
    <x v="3"/>
    <n v="1128299"/>
    <x v="278"/>
    <x v="2"/>
    <x v="22"/>
    <x v="16"/>
    <x v="4"/>
    <n v="44.999999999999993"/>
    <n v="1750"/>
    <x v="460"/>
    <x v="188"/>
    <x v="8"/>
    <x v="0"/>
  </r>
  <r>
    <x v="3"/>
    <n v="1128299"/>
    <x v="278"/>
    <x v="2"/>
    <x v="22"/>
    <x v="16"/>
    <x v="5"/>
    <n v="60"/>
    <n v="5250"/>
    <x v="40"/>
    <x v="55"/>
    <x v="1"/>
    <x v="0"/>
  </r>
  <r>
    <x v="3"/>
    <n v="1128299"/>
    <x v="308"/>
    <x v="2"/>
    <x v="22"/>
    <x v="16"/>
    <x v="0"/>
    <n v="54.999999999999993"/>
    <n v="7750"/>
    <x v="461"/>
    <x v="825"/>
    <x v="2"/>
    <x v="0"/>
  </r>
  <r>
    <x v="3"/>
    <n v="1128299"/>
    <x v="308"/>
    <x v="2"/>
    <x v="22"/>
    <x v="16"/>
    <x v="1"/>
    <n v="64.999999999999986"/>
    <n v="6500"/>
    <x v="462"/>
    <x v="826"/>
    <x v="2"/>
    <x v="0"/>
  </r>
  <r>
    <x v="3"/>
    <n v="1128299"/>
    <x v="308"/>
    <x v="2"/>
    <x v="22"/>
    <x v="16"/>
    <x v="2"/>
    <n v="80"/>
    <n v="6500"/>
    <x v="99"/>
    <x v="317"/>
    <x v="2"/>
    <x v="0"/>
  </r>
  <r>
    <x v="3"/>
    <n v="1128299"/>
    <x v="308"/>
    <x v="2"/>
    <x v="22"/>
    <x v="16"/>
    <x v="3"/>
    <n v="80"/>
    <n v="5250"/>
    <x v="82"/>
    <x v="98"/>
    <x v="2"/>
    <x v="0"/>
  </r>
  <r>
    <x v="3"/>
    <n v="1128299"/>
    <x v="308"/>
    <x v="2"/>
    <x v="22"/>
    <x v="16"/>
    <x v="4"/>
    <n v="90"/>
    <n v="4000"/>
    <x v="11"/>
    <x v="155"/>
    <x v="8"/>
    <x v="0"/>
  </r>
  <r>
    <x v="3"/>
    <n v="1128299"/>
    <x v="308"/>
    <x v="2"/>
    <x v="22"/>
    <x v="16"/>
    <x v="5"/>
    <n v="105"/>
    <n v="7000"/>
    <x v="463"/>
    <x v="827"/>
    <x v="1"/>
    <x v="0"/>
  </r>
  <r>
    <x v="3"/>
    <n v="1128299"/>
    <x v="337"/>
    <x v="2"/>
    <x v="22"/>
    <x v="16"/>
    <x v="0"/>
    <n v="85"/>
    <n v="8500"/>
    <x v="464"/>
    <x v="828"/>
    <x v="2"/>
    <x v="0"/>
  </r>
  <r>
    <x v="3"/>
    <n v="1128299"/>
    <x v="337"/>
    <x v="2"/>
    <x v="22"/>
    <x v="16"/>
    <x v="1"/>
    <n v="90"/>
    <n v="7000"/>
    <x v="465"/>
    <x v="827"/>
    <x v="2"/>
    <x v="0"/>
  </r>
  <r>
    <x v="3"/>
    <n v="1128299"/>
    <x v="337"/>
    <x v="2"/>
    <x v="22"/>
    <x v="16"/>
    <x v="2"/>
    <n v="90"/>
    <n v="6500"/>
    <x v="38"/>
    <x v="829"/>
    <x v="2"/>
    <x v="0"/>
  </r>
  <r>
    <x v="3"/>
    <n v="1128299"/>
    <x v="337"/>
    <x v="2"/>
    <x v="22"/>
    <x v="16"/>
    <x v="3"/>
    <n v="85"/>
    <n v="5500"/>
    <x v="466"/>
    <x v="830"/>
    <x v="2"/>
    <x v="0"/>
  </r>
  <r>
    <x v="3"/>
    <n v="1128299"/>
    <x v="337"/>
    <x v="2"/>
    <x v="22"/>
    <x v="16"/>
    <x v="4"/>
    <n v="90"/>
    <n v="6000"/>
    <x v="4"/>
    <x v="103"/>
    <x v="8"/>
    <x v="0"/>
  </r>
  <r>
    <x v="3"/>
    <n v="1128299"/>
    <x v="337"/>
    <x v="2"/>
    <x v="22"/>
    <x v="16"/>
    <x v="5"/>
    <n v="105"/>
    <n v="6000"/>
    <x v="465"/>
    <x v="309"/>
    <x v="1"/>
    <x v="0"/>
  </r>
  <r>
    <x v="3"/>
    <n v="1128299"/>
    <x v="369"/>
    <x v="2"/>
    <x v="22"/>
    <x v="16"/>
    <x v="0"/>
    <n v="90"/>
    <n v="8000"/>
    <x v="29"/>
    <x v="831"/>
    <x v="2"/>
    <x v="0"/>
  </r>
  <r>
    <x v="3"/>
    <n v="1128299"/>
    <x v="369"/>
    <x v="2"/>
    <x v="22"/>
    <x v="16"/>
    <x v="1"/>
    <n v="80"/>
    <n v="7750"/>
    <x v="96"/>
    <x v="832"/>
    <x v="2"/>
    <x v="0"/>
  </r>
  <r>
    <x v="3"/>
    <n v="1128299"/>
    <x v="369"/>
    <x v="2"/>
    <x v="22"/>
    <x v="16"/>
    <x v="2"/>
    <n v="70"/>
    <n v="6500"/>
    <x v="112"/>
    <x v="833"/>
    <x v="2"/>
    <x v="0"/>
  </r>
  <r>
    <x v="3"/>
    <n v="1128299"/>
    <x v="369"/>
    <x v="2"/>
    <x v="22"/>
    <x v="16"/>
    <x v="3"/>
    <n v="70"/>
    <n v="4250"/>
    <x v="44"/>
    <x v="46"/>
    <x v="2"/>
    <x v="0"/>
  </r>
  <r>
    <x v="3"/>
    <n v="1128299"/>
    <x v="369"/>
    <x v="2"/>
    <x v="22"/>
    <x v="16"/>
    <x v="4"/>
    <n v="70"/>
    <n v="4250"/>
    <x v="44"/>
    <x v="834"/>
    <x v="8"/>
    <x v="0"/>
  </r>
  <r>
    <x v="3"/>
    <n v="1128299"/>
    <x v="369"/>
    <x v="2"/>
    <x v="22"/>
    <x v="16"/>
    <x v="5"/>
    <n v="75"/>
    <n v="2500"/>
    <x v="205"/>
    <x v="154"/>
    <x v="1"/>
    <x v="0"/>
  </r>
  <r>
    <x v="3"/>
    <n v="1128299"/>
    <x v="401"/>
    <x v="2"/>
    <x v="22"/>
    <x v="16"/>
    <x v="0"/>
    <n v="50.000000000000014"/>
    <n v="4500"/>
    <x v="467"/>
    <x v="132"/>
    <x v="2"/>
    <x v="0"/>
  </r>
  <r>
    <x v="3"/>
    <n v="1128299"/>
    <x v="401"/>
    <x v="2"/>
    <x v="22"/>
    <x v="16"/>
    <x v="1"/>
    <n v="55.000000000000014"/>
    <n v="4500"/>
    <x v="468"/>
    <x v="773"/>
    <x v="2"/>
    <x v="0"/>
  </r>
  <r>
    <x v="3"/>
    <n v="1128299"/>
    <x v="401"/>
    <x v="2"/>
    <x v="22"/>
    <x v="16"/>
    <x v="2"/>
    <n v="50.000000000000014"/>
    <n v="2500"/>
    <x v="382"/>
    <x v="835"/>
    <x v="2"/>
    <x v="0"/>
  </r>
  <r>
    <x v="3"/>
    <n v="1128299"/>
    <x v="401"/>
    <x v="2"/>
    <x v="22"/>
    <x v="16"/>
    <x v="3"/>
    <n v="50.000000000000014"/>
    <n v="2000"/>
    <x v="336"/>
    <x v="836"/>
    <x v="2"/>
    <x v="0"/>
  </r>
  <r>
    <x v="3"/>
    <n v="1128299"/>
    <x v="401"/>
    <x v="2"/>
    <x v="22"/>
    <x v="16"/>
    <x v="4"/>
    <n v="60.000000000000007"/>
    <n v="2250"/>
    <x v="142"/>
    <x v="837"/>
    <x v="8"/>
    <x v="0"/>
  </r>
  <r>
    <x v="3"/>
    <n v="1128299"/>
    <x v="401"/>
    <x v="2"/>
    <x v="22"/>
    <x v="16"/>
    <x v="5"/>
    <n v="44.999999999999993"/>
    <n v="2500"/>
    <x v="469"/>
    <x v="606"/>
    <x v="1"/>
    <x v="0"/>
  </r>
  <r>
    <x v="3"/>
    <n v="1128299"/>
    <x v="430"/>
    <x v="2"/>
    <x v="22"/>
    <x v="16"/>
    <x v="0"/>
    <n v="40"/>
    <n v="3500"/>
    <x v="162"/>
    <x v="136"/>
    <x v="2"/>
    <x v="0"/>
  </r>
  <r>
    <x v="3"/>
    <n v="1128299"/>
    <x v="430"/>
    <x v="2"/>
    <x v="22"/>
    <x v="16"/>
    <x v="1"/>
    <n v="55.000000000000014"/>
    <n v="5250"/>
    <x v="171"/>
    <x v="240"/>
    <x v="2"/>
    <x v="0"/>
  </r>
  <r>
    <x v="3"/>
    <n v="1128299"/>
    <x v="430"/>
    <x v="2"/>
    <x v="22"/>
    <x v="16"/>
    <x v="2"/>
    <n v="50.000000000000014"/>
    <n v="3500"/>
    <x v="470"/>
    <x v="838"/>
    <x v="2"/>
    <x v="0"/>
  </r>
  <r>
    <x v="3"/>
    <n v="1128299"/>
    <x v="430"/>
    <x v="2"/>
    <x v="22"/>
    <x v="16"/>
    <x v="3"/>
    <n v="45.000000000000007"/>
    <n v="3250"/>
    <x v="138"/>
    <x v="200"/>
    <x v="2"/>
    <x v="0"/>
  </r>
  <r>
    <x v="3"/>
    <n v="1128299"/>
    <x v="430"/>
    <x v="2"/>
    <x v="22"/>
    <x v="16"/>
    <x v="4"/>
    <n v="55.000000000000007"/>
    <n v="3000"/>
    <x v="207"/>
    <x v="839"/>
    <x v="8"/>
    <x v="0"/>
  </r>
  <r>
    <x v="3"/>
    <n v="1128299"/>
    <x v="430"/>
    <x v="2"/>
    <x v="22"/>
    <x v="16"/>
    <x v="5"/>
    <n v="60.000000000000007"/>
    <n v="3500"/>
    <x v="163"/>
    <x v="99"/>
    <x v="1"/>
    <x v="0"/>
  </r>
  <r>
    <x v="3"/>
    <n v="1128299"/>
    <x v="461"/>
    <x v="2"/>
    <x v="22"/>
    <x v="16"/>
    <x v="0"/>
    <n v="45.000000000000007"/>
    <n v="5750"/>
    <x v="331"/>
    <x v="523"/>
    <x v="2"/>
    <x v="0"/>
  </r>
  <r>
    <x v="3"/>
    <n v="1128299"/>
    <x v="461"/>
    <x v="2"/>
    <x v="22"/>
    <x v="16"/>
    <x v="1"/>
    <n v="50.000000000000014"/>
    <n v="6500"/>
    <x v="445"/>
    <x v="326"/>
    <x v="2"/>
    <x v="0"/>
  </r>
  <r>
    <x v="3"/>
    <n v="1128299"/>
    <x v="461"/>
    <x v="2"/>
    <x v="22"/>
    <x v="16"/>
    <x v="2"/>
    <n v="45.000000000000007"/>
    <n v="4750"/>
    <x v="455"/>
    <x v="513"/>
    <x v="2"/>
    <x v="0"/>
  </r>
  <r>
    <x v="3"/>
    <n v="1128299"/>
    <x v="461"/>
    <x v="2"/>
    <x v="22"/>
    <x v="16"/>
    <x v="3"/>
    <n v="55.000000000000014"/>
    <n v="4500"/>
    <x v="468"/>
    <x v="773"/>
    <x v="2"/>
    <x v="0"/>
  </r>
  <r>
    <x v="3"/>
    <n v="1128299"/>
    <x v="461"/>
    <x v="2"/>
    <x v="22"/>
    <x v="16"/>
    <x v="4"/>
    <n v="75.000000000000014"/>
    <n v="4250"/>
    <x v="262"/>
    <x v="840"/>
    <x v="8"/>
    <x v="0"/>
  </r>
  <r>
    <x v="3"/>
    <n v="1128299"/>
    <x v="461"/>
    <x v="2"/>
    <x v="22"/>
    <x v="16"/>
    <x v="5"/>
    <n v="80.000000000000014"/>
    <n v="5500"/>
    <x v="116"/>
    <x v="303"/>
    <x v="1"/>
    <x v="0"/>
  </r>
  <r>
    <x v="3"/>
    <n v="1128299"/>
    <x v="490"/>
    <x v="2"/>
    <x v="22"/>
    <x v="16"/>
    <x v="0"/>
    <n v="65.000000000000014"/>
    <n v="7500"/>
    <x v="471"/>
    <x v="841"/>
    <x v="2"/>
    <x v="0"/>
  </r>
  <r>
    <x v="3"/>
    <n v="1128299"/>
    <x v="490"/>
    <x v="2"/>
    <x v="22"/>
    <x v="16"/>
    <x v="1"/>
    <n v="75.000000000000028"/>
    <n v="7500"/>
    <x v="472"/>
    <x v="842"/>
    <x v="2"/>
    <x v="0"/>
  </r>
  <r>
    <x v="3"/>
    <n v="1128299"/>
    <x v="490"/>
    <x v="2"/>
    <x v="22"/>
    <x v="16"/>
    <x v="2"/>
    <n v="70.000000000000014"/>
    <n v="5500"/>
    <x v="107"/>
    <x v="843"/>
    <x v="2"/>
    <x v="0"/>
  </r>
  <r>
    <x v="3"/>
    <n v="1128299"/>
    <x v="490"/>
    <x v="2"/>
    <x v="22"/>
    <x v="16"/>
    <x v="3"/>
    <n v="70.000000000000014"/>
    <n v="5500"/>
    <x v="107"/>
    <x v="843"/>
    <x v="2"/>
    <x v="0"/>
  </r>
  <r>
    <x v="3"/>
    <n v="1128299"/>
    <x v="490"/>
    <x v="2"/>
    <x v="22"/>
    <x v="16"/>
    <x v="4"/>
    <n v="80.000000000000014"/>
    <n v="4750"/>
    <x v="473"/>
    <x v="844"/>
    <x v="8"/>
    <x v="0"/>
  </r>
  <r>
    <x v="3"/>
    <n v="1128299"/>
    <x v="490"/>
    <x v="2"/>
    <x v="22"/>
    <x v="16"/>
    <x v="5"/>
    <n v="85.000000000000014"/>
    <n v="5750"/>
    <x v="269"/>
    <x v="758"/>
    <x v="1"/>
    <x v="0"/>
  </r>
  <r>
    <x v="3"/>
    <n v="1128299"/>
    <x v="181"/>
    <x v="2"/>
    <x v="22"/>
    <x v="16"/>
    <x v="0"/>
    <n v="35"/>
    <n v="4000"/>
    <x v="162"/>
    <x v="928"/>
    <x v="15"/>
    <x v="0"/>
  </r>
  <r>
    <x v="3"/>
    <n v="1128299"/>
    <x v="181"/>
    <x v="2"/>
    <x v="22"/>
    <x v="16"/>
    <x v="1"/>
    <n v="45"/>
    <n v="4000"/>
    <x v="210"/>
    <x v="307"/>
    <x v="15"/>
    <x v="0"/>
  </r>
  <r>
    <x v="3"/>
    <n v="1128299"/>
    <x v="181"/>
    <x v="2"/>
    <x v="22"/>
    <x v="16"/>
    <x v="2"/>
    <n v="45"/>
    <n v="4000"/>
    <x v="210"/>
    <x v="307"/>
    <x v="15"/>
    <x v="0"/>
  </r>
  <r>
    <x v="3"/>
    <n v="1128299"/>
    <x v="181"/>
    <x v="2"/>
    <x v="22"/>
    <x v="16"/>
    <x v="3"/>
    <n v="45"/>
    <n v="2500"/>
    <x v="129"/>
    <x v="929"/>
    <x v="15"/>
    <x v="0"/>
  </r>
  <r>
    <x v="3"/>
    <n v="1128299"/>
    <x v="181"/>
    <x v="2"/>
    <x v="22"/>
    <x v="16"/>
    <x v="4"/>
    <n v="50.000000000000014"/>
    <n v="2000"/>
    <x v="336"/>
    <x v="930"/>
    <x v="4"/>
    <x v="0"/>
  </r>
  <r>
    <x v="3"/>
    <n v="1128299"/>
    <x v="181"/>
    <x v="2"/>
    <x v="22"/>
    <x v="16"/>
    <x v="5"/>
    <n v="45"/>
    <n v="4500"/>
    <x v="161"/>
    <x v="58"/>
    <x v="2"/>
    <x v="0"/>
  </r>
  <r>
    <x v="3"/>
    <n v="1128299"/>
    <x v="212"/>
    <x v="2"/>
    <x v="22"/>
    <x v="16"/>
    <x v="0"/>
    <n v="35"/>
    <n v="5000"/>
    <x v="160"/>
    <x v="429"/>
    <x v="15"/>
    <x v="0"/>
  </r>
  <r>
    <x v="3"/>
    <n v="1128299"/>
    <x v="212"/>
    <x v="2"/>
    <x v="22"/>
    <x v="16"/>
    <x v="1"/>
    <n v="45"/>
    <n v="4000"/>
    <x v="210"/>
    <x v="307"/>
    <x v="15"/>
    <x v="0"/>
  </r>
  <r>
    <x v="3"/>
    <n v="1128299"/>
    <x v="212"/>
    <x v="2"/>
    <x v="22"/>
    <x v="16"/>
    <x v="2"/>
    <n v="45"/>
    <n v="4000"/>
    <x v="210"/>
    <x v="307"/>
    <x v="15"/>
    <x v="0"/>
  </r>
  <r>
    <x v="3"/>
    <n v="1128299"/>
    <x v="212"/>
    <x v="1"/>
    <x v="23"/>
    <x v="26"/>
    <x v="3"/>
    <n v="45"/>
    <n v="2500"/>
    <x v="129"/>
    <x v="929"/>
    <x v="15"/>
    <x v="0"/>
  </r>
  <r>
    <x v="3"/>
    <n v="1128299"/>
    <x v="212"/>
    <x v="1"/>
    <x v="23"/>
    <x v="26"/>
    <x v="4"/>
    <n v="50.000000000000014"/>
    <n v="1750"/>
    <x v="493"/>
    <x v="913"/>
    <x v="4"/>
    <x v="0"/>
  </r>
  <r>
    <x v="3"/>
    <n v="1128299"/>
    <x v="212"/>
    <x v="1"/>
    <x v="23"/>
    <x v="26"/>
    <x v="5"/>
    <n v="45"/>
    <n v="3750"/>
    <x v="156"/>
    <x v="501"/>
    <x v="2"/>
    <x v="0"/>
  </r>
  <r>
    <x v="3"/>
    <n v="1128299"/>
    <x v="221"/>
    <x v="1"/>
    <x v="23"/>
    <x v="26"/>
    <x v="0"/>
    <n v="45"/>
    <n v="5250"/>
    <x v="45"/>
    <x v="570"/>
    <x v="15"/>
    <x v="0"/>
  </r>
  <r>
    <x v="3"/>
    <n v="1128299"/>
    <x v="221"/>
    <x v="1"/>
    <x v="23"/>
    <x v="26"/>
    <x v="1"/>
    <n v="55.000000000000007"/>
    <n v="3750"/>
    <x v="141"/>
    <x v="538"/>
    <x v="15"/>
    <x v="0"/>
  </r>
  <r>
    <x v="3"/>
    <n v="1128299"/>
    <x v="221"/>
    <x v="1"/>
    <x v="23"/>
    <x v="26"/>
    <x v="2"/>
    <n v="60"/>
    <n v="4000"/>
    <x v="50"/>
    <x v="931"/>
    <x v="15"/>
    <x v="0"/>
  </r>
  <r>
    <x v="3"/>
    <n v="1128299"/>
    <x v="221"/>
    <x v="1"/>
    <x v="23"/>
    <x v="26"/>
    <x v="3"/>
    <n v="55.000000000000007"/>
    <n v="3000"/>
    <x v="207"/>
    <x v="43"/>
    <x v="15"/>
    <x v="0"/>
  </r>
  <r>
    <x v="3"/>
    <n v="1128299"/>
    <x v="221"/>
    <x v="1"/>
    <x v="23"/>
    <x v="26"/>
    <x v="4"/>
    <n v="60.000000000000007"/>
    <n v="1500"/>
    <x v="381"/>
    <x v="491"/>
    <x v="4"/>
    <x v="0"/>
  </r>
  <r>
    <x v="3"/>
    <n v="1128299"/>
    <x v="221"/>
    <x v="1"/>
    <x v="23"/>
    <x v="26"/>
    <x v="5"/>
    <n v="45"/>
    <n v="3500"/>
    <x v="154"/>
    <x v="543"/>
    <x v="2"/>
    <x v="0"/>
  </r>
  <r>
    <x v="3"/>
    <n v="1128299"/>
    <x v="240"/>
    <x v="1"/>
    <x v="23"/>
    <x v="26"/>
    <x v="0"/>
    <n v="50"/>
    <n v="5250"/>
    <x v="48"/>
    <x v="932"/>
    <x v="15"/>
    <x v="0"/>
  </r>
  <r>
    <x v="3"/>
    <n v="1128299"/>
    <x v="240"/>
    <x v="1"/>
    <x v="23"/>
    <x v="26"/>
    <x v="1"/>
    <n v="55.000000000000007"/>
    <n v="3250"/>
    <x v="256"/>
    <x v="306"/>
    <x v="15"/>
    <x v="0"/>
  </r>
  <r>
    <x v="3"/>
    <n v="1128299"/>
    <x v="240"/>
    <x v="1"/>
    <x v="23"/>
    <x v="26"/>
    <x v="2"/>
    <n v="55.000000000000007"/>
    <n v="3750"/>
    <x v="141"/>
    <x v="538"/>
    <x v="15"/>
    <x v="0"/>
  </r>
  <r>
    <x v="3"/>
    <n v="1128299"/>
    <x v="240"/>
    <x v="1"/>
    <x v="23"/>
    <x v="26"/>
    <x v="3"/>
    <n v="40.000000000000007"/>
    <n v="2750"/>
    <x v="131"/>
    <x v="280"/>
    <x v="15"/>
    <x v="0"/>
  </r>
  <r>
    <x v="3"/>
    <n v="1128299"/>
    <x v="240"/>
    <x v="1"/>
    <x v="23"/>
    <x v="26"/>
    <x v="4"/>
    <n v="45.000000000000014"/>
    <n v="1750"/>
    <x v="535"/>
    <x v="933"/>
    <x v="4"/>
    <x v="0"/>
  </r>
  <r>
    <x v="3"/>
    <n v="1128299"/>
    <x v="240"/>
    <x v="1"/>
    <x v="23"/>
    <x v="26"/>
    <x v="5"/>
    <n v="60.000000000000007"/>
    <n v="3500"/>
    <x v="163"/>
    <x v="221"/>
    <x v="2"/>
    <x v="0"/>
  </r>
  <r>
    <x v="3"/>
    <n v="1128299"/>
    <x v="271"/>
    <x v="1"/>
    <x v="23"/>
    <x v="26"/>
    <x v="0"/>
    <n v="45"/>
    <n v="5500"/>
    <x v="113"/>
    <x v="559"/>
    <x v="15"/>
    <x v="0"/>
  </r>
  <r>
    <x v="3"/>
    <n v="1128299"/>
    <x v="271"/>
    <x v="1"/>
    <x v="23"/>
    <x v="26"/>
    <x v="1"/>
    <n v="50"/>
    <n v="4000"/>
    <x v="47"/>
    <x v="316"/>
    <x v="15"/>
    <x v="0"/>
  </r>
  <r>
    <x v="3"/>
    <n v="1128299"/>
    <x v="271"/>
    <x v="1"/>
    <x v="23"/>
    <x v="26"/>
    <x v="2"/>
    <n v="50"/>
    <n v="4000"/>
    <x v="47"/>
    <x v="316"/>
    <x v="15"/>
    <x v="0"/>
  </r>
  <r>
    <x v="3"/>
    <n v="1128299"/>
    <x v="271"/>
    <x v="1"/>
    <x v="23"/>
    <x v="26"/>
    <x v="3"/>
    <n v="45"/>
    <n v="3250"/>
    <x v="326"/>
    <x v="516"/>
    <x v="15"/>
    <x v="0"/>
  </r>
  <r>
    <x v="3"/>
    <n v="1128299"/>
    <x v="271"/>
    <x v="1"/>
    <x v="23"/>
    <x v="26"/>
    <x v="4"/>
    <n v="40"/>
    <n v="2250"/>
    <x v="126"/>
    <x v="646"/>
    <x v="4"/>
    <x v="0"/>
  </r>
  <r>
    <x v="3"/>
    <n v="1128299"/>
    <x v="271"/>
    <x v="1"/>
    <x v="23"/>
    <x v="26"/>
    <x v="5"/>
    <n v="65"/>
    <n v="5750"/>
    <x v="92"/>
    <x v="358"/>
    <x v="2"/>
    <x v="2"/>
  </r>
  <r>
    <x v="3"/>
    <n v="1128299"/>
    <x v="301"/>
    <x v="1"/>
    <x v="23"/>
    <x v="26"/>
    <x v="0"/>
    <n v="60"/>
    <n v="8250"/>
    <x v="15"/>
    <x v="253"/>
    <x v="15"/>
    <x v="2"/>
  </r>
  <r>
    <x v="3"/>
    <n v="1128299"/>
    <x v="301"/>
    <x v="1"/>
    <x v="23"/>
    <x v="26"/>
    <x v="1"/>
    <n v="70"/>
    <n v="7000"/>
    <x v="110"/>
    <x v="934"/>
    <x v="15"/>
    <x v="2"/>
  </r>
  <r>
    <x v="3"/>
    <n v="1128299"/>
    <x v="301"/>
    <x v="1"/>
    <x v="23"/>
    <x v="26"/>
    <x v="2"/>
    <n v="85"/>
    <n v="7000"/>
    <x v="300"/>
    <x v="935"/>
    <x v="15"/>
    <x v="2"/>
  </r>
  <r>
    <x v="3"/>
    <n v="1128299"/>
    <x v="301"/>
    <x v="1"/>
    <x v="23"/>
    <x v="26"/>
    <x v="3"/>
    <n v="85"/>
    <n v="5750"/>
    <x v="426"/>
    <x v="936"/>
    <x v="15"/>
    <x v="2"/>
  </r>
  <r>
    <x v="3"/>
    <n v="1128299"/>
    <x v="301"/>
    <x v="1"/>
    <x v="23"/>
    <x v="26"/>
    <x v="4"/>
    <n v="95"/>
    <n v="4500"/>
    <x v="60"/>
    <x v="937"/>
    <x v="4"/>
    <x v="2"/>
  </r>
  <r>
    <x v="3"/>
    <n v="1128299"/>
    <x v="301"/>
    <x v="1"/>
    <x v="23"/>
    <x v="26"/>
    <x v="5"/>
    <n v="110.00000000000001"/>
    <n v="7500"/>
    <x v="427"/>
    <x v="938"/>
    <x v="2"/>
    <x v="2"/>
  </r>
  <r>
    <x v="3"/>
    <n v="1128299"/>
    <x v="330"/>
    <x v="1"/>
    <x v="23"/>
    <x v="26"/>
    <x v="0"/>
    <n v="90"/>
    <n v="9000"/>
    <x v="428"/>
    <x v="939"/>
    <x v="15"/>
    <x v="2"/>
  </r>
  <r>
    <x v="3"/>
    <n v="1128299"/>
    <x v="330"/>
    <x v="1"/>
    <x v="23"/>
    <x v="26"/>
    <x v="1"/>
    <n v="95"/>
    <n v="7500"/>
    <x v="429"/>
    <x v="940"/>
    <x v="15"/>
    <x v="2"/>
  </r>
  <r>
    <x v="3"/>
    <n v="1128299"/>
    <x v="330"/>
    <x v="1"/>
    <x v="23"/>
    <x v="26"/>
    <x v="2"/>
    <n v="95"/>
    <n v="7000"/>
    <x v="430"/>
    <x v="941"/>
    <x v="15"/>
    <x v="2"/>
  </r>
  <r>
    <x v="3"/>
    <n v="1128299"/>
    <x v="330"/>
    <x v="1"/>
    <x v="23"/>
    <x v="26"/>
    <x v="3"/>
    <n v="90"/>
    <n v="6000"/>
    <x v="4"/>
    <x v="942"/>
    <x v="15"/>
    <x v="2"/>
  </r>
  <r>
    <x v="3"/>
    <n v="1128299"/>
    <x v="330"/>
    <x v="1"/>
    <x v="23"/>
    <x v="26"/>
    <x v="4"/>
    <n v="95"/>
    <n v="6500"/>
    <x v="431"/>
    <x v="793"/>
    <x v="4"/>
    <x v="2"/>
  </r>
  <r>
    <x v="3"/>
    <n v="1128299"/>
    <x v="330"/>
    <x v="1"/>
    <x v="23"/>
    <x v="26"/>
    <x v="5"/>
    <n v="110.00000000000001"/>
    <n v="6500"/>
    <x v="432"/>
    <x v="943"/>
    <x v="2"/>
    <x v="2"/>
  </r>
  <r>
    <x v="3"/>
    <n v="1128299"/>
    <x v="362"/>
    <x v="1"/>
    <x v="23"/>
    <x v="26"/>
    <x v="0"/>
    <n v="95"/>
    <n v="8500"/>
    <x v="433"/>
    <x v="944"/>
    <x v="15"/>
    <x v="2"/>
  </r>
  <r>
    <x v="3"/>
    <n v="1128299"/>
    <x v="362"/>
    <x v="1"/>
    <x v="23"/>
    <x v="26"/>
    <x v="1"/>
    <n v="85.000000000000014"/>
    <n v="8250"/>
    <x v="434"/>
    <x v="237"/>
    <x v="15"/>
    <x v="2"/>
  </r>
  <r>
    <x v="3"/>
    <n v="1128299"/>
    <x v="362"/>
    <x v="1"/>
    <x v="23"/>
    <x v="26"/>
    <x v="2"/>
    <n v="75.000000000000014"/>
    <n v="7000"/>
    <x v="106"/>
    <x v="945"/>
    <x v="15"/>
    <x v="2"/>
  </r>
  <r>
    <x v="3"/>
    <n v="1128299"/>
    <x v="362"/>
    <x v="1"/>
    <x v="23"/>
    <x v="26"/>
    <x v="3"/>
    <n v="75.000000000000014"/>
    <n v="4750"/>
    <x v="229"/>
    <x v="720"/>
    <x v="15"/>
    <x v="2"/>
  </r>
  <r>
    <x v="3"/>
    <n v="1128299"/>
    <x v="362"/>
    <x v="1"/>
    <x v="23"/>
    <x v="26"/>
    <x v="4"/>
    <n v="64.999999999999986"/>
    <n v="4750"/>
    <x v="536"/>
    <x v="946"/>
    <x v="4"/>
    <x v="2"/>
  </r>
  <r>
    <x v="3"/>
    <n v="1128299"/>
    <x v="362"/>
    <x v="1"/>
    <x v="23"/>
    <x v="26"/>
    <x v="5"/>
    <n v="70"/>
    <n v="3000"/>
    <x v="195"/>
    <x v="221"/>
    <x v="2"/>
    <x v="2"/>
  </r>
  <r>
    <x v="3"/>
    <n v="1128299"/>
    <x v="394"/>
    <x v="1"/>
    <x v="23"/>
    <x v="26"/>
    <x v="0"/>
    <n v="45.000000000000014"/>
    <n v="5000"/>
    <x v="467"/>
    <x v="230"/>
    <x v="15"/>
    <x v="2"/>
  </r>
  <r>
    <x v="3"/>
    <n v="1128299"/>
    <x v="394"/>
    <x v="1"/>
    <x v="23"/>
    <x v="26"/>
    <x v="1"/>
    <n v="50.000000000000014"/>
    <n v="5000"/>
    <x v="447"/>
    <x v="742"/>
    <x v="15"/>
    <x v="2"/>
  </r>
  <r>
    <x v="3"/>
    <n v="1128299"/>
    <x v="394"/>
    <x v="1"/>
    <x v="23"/>
    <x v="26"/>
    <x v="2"/>
    <n v="45.000000000000014"/>
    <n v="3000"/>
    <x v="142"/>
    <x v="293"/>
    <x v="15"/>
    <x v="2"/>
  </r>
  <r>
    <x v="3"/>
    <n v="1128299"/>
    <x v="394"/>
    <x v="1"/>
    <x v="23"/>
    <x v="26"/>
    <x v="3"/>
    <n v="45.000000000000014"/>
    <n v="2500"/>
    <x v="537"/>
    <x v="733"/>
    <x v="15"/>
    <x v="2"/>
  </r>
  <r>
    <x v="3"/>
    <n v="1128299"/>
    <x v="394"/>
    <x v="1"/>
    <x v="23"/>
    <x v="26"/>
    <x v="4"/>
    <n v="55.000000000000007"/>
    <n v="2750"/>
    <x v="395"/>
    <x v="947"/>
    <x v="4"/>
    <x v="2"/>
  </r>
  <r>
    <x v="3"/>
    <n v="1128299"/>
    <x v="394"/>
    <x v="1"/>
    <x v="23"/>
    <x v="26"/>
    <x v="5"/>
    <n v="40"/>
    <n v="3000"/>
    <x v="150"/>
    <x v="216"/>
    <x v="2"/>
    <x v="2"/>
  </r>
  <r>
    <x v="3"/>
    <n v="1128299"/>
    <x v="423"/>
    <x v="1"/>
    <x v="23"/>
    <x v="26"/>
    <x v="0"/>
    <n v="35"/>
    <n v="4000"/>
    <x v="162"/>
    <x v="928"/>
    <x v="15"/>
    <x v="2"/>
  </r>
  <r>
    <x v="3"/>
    <n v="1128299"/>
    <x v="423"/>
    <x v="1"/>
    <x v="23"/>
    <x v="26"/>
    <x v="1"/>
    <n v="50.000000000000014"/>
    <n v="5750"/>
    <x v="450"/>
    <x v="948"/>
    <x v="15"/>
    <x v="2"/>
  </r>
  <r>
    <x v="3"/>
    <n v="1128299"/>
    <x v="423"/>
    <x v="1"/>
    <x v="23"/>
    <x v="26"/>
    <x v="2"/>
    <n v="45.000000000000014"/>
    <n v="4000"/>
    <x v="538"/>
    <x v="736"/>
    <x v="15"/>
    <x v="2"/>
  </r>
  <r>
    <x v="3"/>
    <n v="1128299"/>
    <x v="423"/>
    <x v="1"/>
    <x v="23"/>
    <x v="26"/>
    <x v="3"/>
    <n v="40.000000000000007"/>
    <n v="3750"/>
    <x v="193"/>
    <x v="525"/>
    <x v="15"/>
    <x v="2"/>
  </r>
  <r>
    <x v="3"/>
    <n v="1128299"/>
    <x v="423"/>
    <x v="1"/>
    <x v="23"/>
    <x v="26"/>
    <x v="4"/>
    <n v="50"/>
    <n v="3500"/>
    <x v="160"/>
    <x v="40"/>
    <x v="4"/>
    <x v="2"/>
  </r>
  <r>
    <x v="3"/>
    <n v="1128299"/>
    <x v="423"/>
    <x v="1"/>
    <x v="23"/>
    <x v="26"/>
    <x v="5"/>
    <n v="55.000000000000007"/>
    <n v="4000"/>
    <x v="139"/>
    <x v="346"/>
    <x v="2"/>
    <x v="2"/>
  </r>
  <r>
    <x v="3"/>
    <n v="1128299"/>
    <x v="454"/>
    <x v="1"/>
    <x v="23"/>
    <x v="26"/>
    <x v="0"/>
    <n v="40.000000000000007"/>
    <n v="6250"/>
    <x v="447"/>
    <x v="742"/>
    <x v="15"/>
    <x v="2"/>
  </r>
  <r>
    <x v="3"/>
    <n v="1128299"/>
    <x v="454"/>
    <x v="1"/>
    <x v="23"/>
    <x v="26"/>
    <x v="1"/>
    <n v="45.000000000000014"/>
    <n v="7000"/>
    <x v="539"/>
    <x v="321"/>
    <x v="15"/>
    <x v="2"/>
  </r>
  <r>
    <x v="3"/>
    <n v="1128299"/>
    <x v="454"/>
    <x v="1"/>
    <x v="23"/>
    <x v="26"/>
    <x v="2"/>
    <n v="40.000000000000007"/>
    <n v="5250"/>
    <x v="163"/>
    <x v="97"/>
    <x v="15"/>
    <x v="2"/>
  </r>
  <r>
    <x v="3"/>
    <n v="1128299"/>
    <x v="454"/>
    <x v="1"/>
    <x v="23"/>
    <x v="26"/>
    <x v="3"/>
    <n v="50.000000000000014"/>
    <n v="5000"/>
    <x v="447"/>
    <x v="742"/>
    <x v="15"/>
    <x v="2"/>
  </r>
  <r>
    <x v="3"/>
    <n v="1128299"/>
    <x v="454"/>
    <x v="1"/>
    <x v="23"/>
    <x v="26"/>
    <x v="4"/>
    <n v="70"/>
    <n v="4750"/>
    <x v="206"/>
    <x v="66"/>
    <x v="4"/>
    <x v="2"/>
  </r>
  <r>
    <x v="3"/>
    <n v="1128299"/>
    <x v="454"/>
    <x v="1"/>
    <x v="23"/>
    <x v="26"/>
    <x v="5"/>
    <n v="85.000000000000014"/>
    <n v="6000"/>
    <x v="413"/>
    <x v="757"/>
    <x v="2"/>
    <x v="2"/>
  </r>
  <r>
    <x v="3"/>
    <n v="1128299"/>
    <x v="483"/>
    <x v="1"/>
    <x v="23"/>
    <x v="26"/>
    <x v="0"/>
    <n v="70.000000000000014"/>
    <n v="8000"/>
    <x v="540"/>
    <x v="949"/>
    <x v="15"/>
    <x v="2"/>
  </r>
  <r>
    <x v="3"/>
    <n v="1128299"/>
    <x v="483"/>
    <x v="1"/>
    <x v="23"/>
    <x v="26"/>
    <x v="1"/>
    <n v="80.000000000000028"/>
    <n v="8000"/>
    <x v="541"/>
    <x v="950"/>
    <x v="15"/>
    <x v="2"/>
  </r>
  <r>
    <x v="0"/>
    <n v="1128299"/>
    <x v="483"/>
    <x v="1"/>
    <x v="23"/>
    <x v="26"/>
    <x v="2"/>
    <n v="75.000000000000028"/>
    <n v="6000"/>
    <x v="276"/>
    <x v="951"/>
    <x v="15"/>
    <x v="2"/>
  </r>
  <r>
    <x v="0"/>
    <n v="1128299"/>
    <x v="483"/>
    <x v="1"/>
    <x v="23"/>
    <x v="26"/>
    <x v="3"/>
    <n v="75.000000000000028"/>
    <n v="6000"/>
    <x v="276"/>
    <x v="951"/>
    <x v="15"/>
    <x v="2"/>
  </r>
  <r>
    <x v="0"/>
    <n v="1128299"/>
    <x v="483"/>
    <x v="1"/>
    <x v="23"/>
    <x v="26"/>
    <x v="4"/>
    <n v="85.000000000000014"/>
    <n v="5250"/>
    <x v="247"/>
    <x v="952"/>
    <x v="4"/>
    <x v="2"/>
  </r>
  <r>
    <x v="0"/>
    <n v="1128299"/>
    <x v="483"/>
    <x v="1"/>
    <x v="23"/>
    <x v="26"/>
    <x v="5"/>
    <n v="90.000000000000028"/>
    <n v="6250"/>
    <x v="472"/>
    <x v="842"/>
    <x v="2"/>
    <x v="2"/>
  </r>
  <r>
    <x v="0"/>
    <n v="1197831"/>
    <x v="169"/>
    <x v="1"/>
    <x v="23"/>
    <x v="26"/>
    <x v="0"/>
    <n v="20"/>
    <n v="6750"/>
    <x v="200"/>
    <x v="646"/>
    <x v="1"/>
    <x v="2"/>
  </r>
  <r>
    <x v="0"/>
    <n v="1197831"/>
    <x v="169"/>
    <x v="1"/>
    <x v="23"/>
    <x v="26"/>
    <x v="1"/>
    <n v="30"/>
    <n v="6750"/>
    <x v="161"/>
    <x v="953"/>
    <x v="1"/>
    <x v="2"/>
  </r>
  <r>
    <x v="0"/>
    <n v="1197831"/>
    <x v="169"/>
    <x v="1"/>
    <x v="23"/>
    <x v="26"/>
    <x v="2"/>
    <n v="30"/>
    <n v="4750"/>
    <x v="332"/>
    <x v="296"/>
    <x v="1"/>
    <x v="2"/>
  </r>
  <r>
    <x v="0"/>
    <n v="1197831"/>
    <x v="169"/>
    <x v="1"/>
    <x v="23"/>
    <x v="26"/>
    <x v="3"/>
    <n v="35"/>
    <n v="4750"/>
    <x v="158"/>
    <x v="581"/>
    <x v="8"/>
    <x v="2"/>
  </r>
  <r>
    <x v="0"/>
    <n v="1197831"/>
    <x v="169"/>
    <x v="1"/>
    <x v="23"/>
    <x v="26"/>
    <x v="4"/>
    <n v="40"/>
    <n v="3250"/>
    <x v="197"/>
    <x v="398"/>
    <x v="3"/>
    <x v="2"/>
  </r>
  <r>
    <x v="3"/>
    <n v="1197831"/>
    <x v="169"/>
    <x v="1"/>
    <x v="23"/>
    <x v="26"/>
    <x v="5"/>
    <n v="35"/>
    <n v="4750"/>
    <x v="158"/>
    <x v="513"/>
    <x v="4"/>
    <x v="2"/>
  </r>
  <r>
    <x v="0"/>
    <n v="1197831"/>
    <x v="199"/>
    <x v="1"/>
    <x v="23"/>
    <x v="26"/>
    <x v="0"/>
    <n v="25"/>
    <n v="6250"/>
    <x v="372"/>
    <x v="954"/>
    <x v="1"/>
    <x v="2"/>
  </r>
  <r>
    <x v="0"/>
    <n v="1197831"/>
    <x v="199"/>
    <x v="1"/>
    <x v="23"/>
    <x v="26"/>
    <x v="1"/>
    <n v="35"/>
    <n v="6000"/>
    <x v="195"/>
    <x v="147"/>
    <x v="1"/>
    <x v="2"/>
  </r>
  <r>
    <x v="0"/>
    <n v="1197831"/>
    <x v="199"/>
    <x v="1"/>
    <x v="23"/>
    <x v="26"/>
    <x v="2"/>
    <n v="35"/>
    <n v="4250"/>
    <x v="159"/>
    <x v="877"/>
    <x v="1"/>
    <x v="2"/>
  </r>
  <r>
    <x v="0"/>
    <n v="1197831"/>
    <x v="199"/>
    <x v="2"/>
    <x v="24"/>
    <x v="27"/>
    <x v="3"/>
    <n v="35"/>
    <n v="3750"/>
    <x v="333"/>
    <x v="214"/>
    <x v="8"/>
    <x v="2"/>
  </r>
  <r>
    <x v="0"/>
    <n v="1197831"/>
    <x v="199"/>
    <x v="2"/>
    <x v="24"/>
    <x v="27"/>
    <x v="4"/>
    <n v="40"/>
    <n v="2500"/>
    <x v="125"/>
    <x v="209"/>
    <x v="3"/>
    <x v="2"/>
  </r>
  <r>
    <x v="0"/>
    <n v="1197831"/>
    <x v="199"/>
    <x v="2"/>
    <x v="24"/>
    <x v="27"/>
    <x v="5"/>
    <n v="35"/>
    <n v="4500"/>
    <x v="154"/>
    <x v="58"/>
    <x v="4"/>
    <x v="2"/>
  </r>
  <r>
    <x v="0"/>
    <n v="1197831"/>
    <x v="708"/>
    <x v="2"/>
    <x v="24"/>
    <x v="27"/>
    <x v="0"/>
    <n v="30"/>
    <n v="6250"/>
    <x v="205"/>
    <x v="397"/>
    <x v="2"/>
    <x v="2"/>
  </r>
  <r>
    <x v="0"/>
    <n v="1197831"/>
    <x v="708"/>
    <x v="2"/>
    <x v="24"/>
    <x v="27"/>
    <x v="1"/>
    <n v="40"/>
    <n v="6250"/>
    <x v="54"/>
    <x v="541"/>
    <x v="2"/>
    <x v="2"/>
  </r>
  <r>
    <x v="0"/>
    <n v="1197831"/>
    <x v="708"/>
    <x v="2"/>
    <x v="24"/>
    <x v="27"/>
    <x v="2"/>
    <n v="30"/>
    <n v="4500"/>
    <x v="200"/>
    <x v="220"/>
    <x v="2"/>
    <x v="2"/>
  </r>
  <r>
    <x v="0"/>
    <n v="1197831"/>
    <x v="708"/>
    <x v="2"/>
    <x v="24"/>
    <x v="27"/>
    <x v="3"/>
    <n v="35"/>
    <n v="3500"/>
    <x v="208"/>
    <x v="543"/>
    <x v="4"/>
    <x v="2"/>
  </r>
  <r>
    <x v="3"/>
    <n v="1197831"/>
    <x v="708"/>
    <x v="2"/>
    <x v="24"/>
    <x v="27"/>
    <x v="4"/>
    <n v="40"/>
    <n v="2500"/>
    <x v="125"/>
    <x v="227"/>
    <x v="1"/>
    <x v="2"/>
  </r>
  <r>
    <x v="3"/>
    <n v="1197831"/>
    <x v="708"/>
    <x v="2"/>
    <x v="24"/>
    <x v="27"/>
    <x v="5"/>
    <n v="35"/>
    <n v="4000"/>
    <x v="162"/>
    <x v="429"/>
    <x v="0"/>
    <x v="2"/>
  </r>
  <r>
    <x v="3"/>
    <n v="1197831"/>
    <x v="723"/>
    <x v="2"/>
    <x v="24"/>
    <x v="27"/>
    <x v="0"/>
    <n v="20"/>
    <n v="6500"/>
    <x v="197"/>
    <x v="279"/>
    <x v="2"/>
    <x v="2"/>
  </r>
  <r>
    <x v="3"/>
    <n v="1197831"/>
    <x v="723"/>
    <x v="2"/>
    <x v="24"/>
    <x v="27"/>
    <x v="1"/>
    <n v="30.000000000000004"/>
    <n v="6500"/>
    <x v="403"/>
    <x v="224"/>
    <x v="2"/>
    <x v="2"/>
  </r>
  <r>
    <x v="3"/>
    <n v="1197831"/>
    <x v="723"/>
    <x v="2"/>
    <x v="24"/>
    <x v="27"/>
    <x v="2"/>
    <n v="24.999999999999996"/>
    <n v="4750"/>
    <x v="542"/>
    <x v="955"/>
    <x v="2"/>
    <x v="2"/>
  </r>
  <r>
    <x v="3"/>
    <n v="1197831"/>
    <x v="723"/>
    <x v="2"/>
    <x v="24"/>
    <x v="27"/>
    <x v="3"/>
    <n v="30.000000000000004"/>
    <n v="3750"/>
    <x v="134"/>
    <x v="956"/>
    <x v="4"/>
    <x v="2"/>
  </r>
  <r>
    <x v="3"/>
    <n v="1197831"/>
    <x v="723"/>
    <x v="2"/>
    <x v="24"/>
    <x v="27"/>
    <x v="4"/>
    <n v="35"/>
    <n v="2750"/>
    <x v="120"/>
    <x v="348"/>
    <x v="1"/>
    <x v="2"/>
  </r>
  <r>
    <x v="3"/>
    <n v="1197831"/>
    <x v="723"/>
    <x v="2"/>
    <x v="24"/>
    <x v="27"/>
    <x v="5"/>
    <n v="30.000000000000004"/>
    <n v="5500"/>
    <x v="207"/>
    <x v="517"/>
    <x v="0"/>
    <x v="2"/>
  </r>
  <r>
    <x v="3"/>
    <n v="1197831"/>
    <x v="258"/>
    <x v="2"/>
    <x v="24"/>
    <x v="27"/>
    <x v="0"/>
    <n v="20"/>
    <n v="7000"/>
    <x v="162"/>
    <x v="136"/>
    <x v="2"/>
    <x v="2"/>
  </r>
  <r>
    <x v="3"/>
    <n v="1197831"/>
    <x v="258"/>
    <x v="2"/>
    <x v="24"/>
    <x v="27"/>
    <x v="1"/>
    <n v="30.000000000000004"/>
    <n v="7250"/>
    <x v="543"/>
    <x v="957"/>
    <x v="2"/>
    <x v="2"/>
  </r>
  <r>
    <x v="3"/>
    <n v="1197831"/>
    <x v="258"/>
    <x v="2"/>
    <x v="24"/>
    <x v="27"/>
    <x v="2"/>
    <n v="24.999999999999996"/>
    <n v="5750"/>
    <x v="544"/>
    <x v="958"/>
    <x v="2"/>
    <x v="2"/>
  </r>
  <r>
    <x v="3"/>
    <n v="1197831"/>
    <x v="258"/>
    <x v="2"/>
    <x v="24"/>
    <x v="27"/>
    <x v="3"/>
    <n v="35"/>
    <n v="5000"/>
    <x v="160"/>
    <x v="40"/>
    <x v="4"/>
    <x v="2"/>
  </r>
  <r>
    <x v="3"/>
    <n v="1197831"/>
    <x v="258"/>
    <x v="2"/>
    <x v="24"/>
    <x v="27"/>
    <x v="4"/>
    <n v="50"/>
    <n v="4000"/>
    <x v="47"/>
    <x v="49"/>
    <x v="1"/>
    <x v="2"/>
  </r>
  <r>
    <x v="3"/>
    <n v="1197831"/>
    <x v="258"/>
    <x v="2"/>
    <x v="24"/>
    <x v="27"/>
    <x v="5"/>
    <n v="45"/>
    <n v="7500"/>
    <x v="74"/>
    <x v="400"/>
    <x v="0"/>
    <x v="2"/>
  </r>
  <r>
    <x v="3"/>
    <n v="1197831"/>
    <x v="288"/>
    <x v="2"/>
    <x v="24"/>
    <x v="27"/>
    <x v="0"/>
    <n v="45"/>
    <n v="7500"/>
    <x v="74"/>
    <x v="167"/>
    <x v="2"/>
    <x v="2"/>
  </r>
  <r>
    <x v="3"/>
    <n v="1197831"/>
    <x v="288"/>
    <x v="2"/>
    <x v="24"/>
    <x v="27"/>
    <x v="1"/>
    <n v="50"/>
    <n v="7500"/>
    <x v="69"/>
    <x v="78"/>
    <x v="2"/>
    <x v="2"/>
  </r>
  <r>
    <x v="3"/>
    <n v="1197831"/>
    <x v="288"/>
    <x v="2"/>
    <x v="24"/>
    <x v="27"/>
    <x v="2"/>
    <n v="50"/>
    <n v="6000"/>
    <x v="61"/>
    <x v="148"/>
    <x v="2"/>
    <x v="2"/>
  </r>
  <r>
    <x v="3"/>
    <n v="1197831"/>
    <x v="288"/>
    <x v="2"/>
    <x v="24"/>
    <x v="27"/>
    <x v="3"/>
    <n v="50"/>
    <n v="5500"/>
    <x v="140"/>
    <x v="539"/>
    <x v="4"/>
    <x v="2"/>
  </r>
  <r>
    <x v="3"/>
    <n v="1197831"/>
    <x v="288"/>
    <x v="2"/>
    <x v="24"/>
    <x v="27"/>
    <x v="4"/>
    <n v="55.000000000000007"/>
    <n v="4500"/>
    <x v="173"/>
    <x v="854"/>
    <x v="1"/>
    <x v="2"/>
  </r>
  <r>
    <x v="3"/>
    <n v="1197831"/>
    <x v="288"/>
    <x v="2"/>
    <x v="24"/>
    <x v="27"/>
    <x v="5"/>
    <n v="60.000000000000007"/>
    <n v="8250"/>
    <x v="35"/>
    <x v="84"/>
    <x v="0"/>
    <x v="2"/>
  </r>
  <r>
    <x v="3"/>
    <n v="1197831"/>
    <x v="320"/>
    <x v="2"/>
    <x v="24"/>
    <x v="27"/>
    <x v="0"/>
    <n v="50"/>
    <n v="7750"/>
    <x v="76"/>
    <x v="959"/>
    <x v="15"/>
    <x v="2"/>
  </r>
  <r>
    <x v="3"/>
    <n v="1197831"/>
    <x v="320"/>
    <x v="2"/>
    <x v="24"/>
    <x v="27"/>
    <x v="1"/>
    <n v="55.000000000000007"/>
    <n v="7750"/>
    <x v="102"/>
    <x v="553"/>
    <x v="15"/>
    <x v="2"/>
  </r>
  <r>
    <x v="3"/>
    <n v="1197831"/>
    <x v="320"/>
    <x v="2"/>
    <x v="24"/>
    <x v="27"/>
    <x v="2"/>
    <n v="50"/>
    <n v="9250"/>
    <x v="10"/>
    <x v="960"/>
    <x v="15"/>
    <x v="2"/>
  </r>
  <r>
    <x v="3"/>
    <n v="1197831"/>
    <x v="320"/>
    <x v="2"/>
    <x v="24"/>
    <x v="27"/>
    <x v="3"/>
    <n v="50"/>
    <n v="5250"/>
    <x v="48"/>
    <x v="78"/>
    <x v="0"/>
    <x v="2"/>
  </r>
  <r>
    <x v="3"/>
    <n v="1197831"/>
    <x v="320"/>
    <x v="2"/>
    <x v="24"/>
    <x v="27"/>
    <x v="4"/>
    <n v="55.000000000000007"/>
    <n v="5250"/>
    <x v="171"/>
    <x v="240"/>
    <x v="2"/>
    <x v="2"/>
  </r>
  <r>
    <x v="0"/>
    <n v="1197831"/>
    <x v="320"/>
    <x v="2"/>
    <x v="24"/>
    <x v="27"/>
    <x v="5"/>
    <n v="65"/>
    <n v="8000"/>
    <x v="99"/>
    <x v="961"/>
    <x v="9"/>
    <x v="2"/>
  </r>
  <r>
    <x v="0"/>
    <n v="1197831"/>
    <x v="353"/>
    <x v="2"/>
    <x v="24"/>
    <x v="27"/>
    <x v="0"/>
    <n v="50"/>
    <n v="7500"/>
    <x v="69"/>
    <x v="1"/>
    <x v="15"/>
    <x v="2"/>
  </r>
  <r>
    <x v="0"/>
    <n v="1197831"/>
    <x v="353"/>
    <x v="2"/>
    <x v="24"/>
    <x v="27"/>
    <x v="1"/>
    <n v="55.000000000000007"/>
    <n v="7500"/>
    <x v="71"/>
    <x v="175"/>
    <x v="15"/>
    <x v="2"/>
  </r>
  <r>
    <x v="0"/>
    <n v="1197831"/>
    <x v="353"/>
    <x v="2"/>
    <x v="24"/>
    <x v="27"/>
    <x v="2"/>
    <n v="50"/>
    <n v="9250"/>
    <x v="10"/>
    <x v="960"/>
    <x v="15"/>
    <x v="2"/>
  </r>
  <r>
    <x v="0"/>
    <n v="1197831"/>
    <x v="353"/>
    <x v="2"/>
    <x v="24"/>
    <x v="27"/>
    <x v="3"/>
    <n v="50"/>
    <n v="4750"/>
    <x v="343"/>
    <x v="14"/>
    <x v="0"/>
    <x v="2"/>
  </r>
  <r>
    <x v="2"/>
    <n v="1197831"/>
    <x v="353"/>
    <x v="2"/>
    <x v="24"/>
    <x v="27"/>
    <x v="4"/>
    <n v="55.000000000000007"/>
    <n v="4750"/>
    <x v="347"/>
    <x v="509"/>
    <x v="2"/>
    <x v="2"/>
  </r>
  <r>
    <x v="2"/>
    <n v="1197831"/>
    <x v="353"/>
    <x v="2"/>
    <x v="24"/>
    <x v="27"/>
    <x v="5"/>
    <n v="60"/>
    <n v="7250"/>
    <x v="94"/>
    <x v="962"/>
    <x v="9"/>
    <x v="2"/>
  </r>
  <r>
    <x v="2"/>
    <n v="1197831"/>
    <x v="381"/>
    <x v="2"/>
    <x v="24"/>
    <x v="27"/>
    <x v="0"/>
    <n v="55.000000000000007"/>
    <n v="6750"/>
    <x v="108"/>
    <x v="15"/>
    <x v="15"/>
    <x v="2"/>
  </r>
  <r>
    <x v="2"/>
    <n v="1197831"/>
    <x v="381"/>
    <x v="2"/>
    <x v="24"/>
    <x v="27"/>
    <x v="1"/>
    <n v="55.000000000000007"/>
    <n v="6250"/>
    <x v="329"/>
    <x v="146"/>
    <x v="15"/>
    <x v="2"/>
  </r>
  <r>
    <x v="2"/>
    <n v="1197831"/>
    <x v="381"/>
    <x v="2"/>
    <x v="24"/>
    <x v="27"/>
    <x v="2"/>
    <n v="60"/>
    <n v="6750"/>
    <x v="72"/>
    <x v="4"/>
    <x v="15"/>
    <x v="2"/>
  </r>
  <r>
    <x v="2"/>
    <n v="1197831"/>
    <x v="381"/>
    <x v="2"/>
    <x v="24"/>
    <x v="27"/>
    <x v="3"/>
    <n v="60"/>
    <n v="4000"/>
    <x v="50"/>
    <x v="213"/>
    <x v="0"/>
    <x v="2"/>
  </r>
  <r>
    <x v="2"/>
    <n v="1197831"/>
    <x v="381"/>
    <x v="2"/>
    <x v="24"/>
    <x v="27"/>
    <x v="4"/>
    <n v="55.000000000000007"/>
    <n v="4000"/>
    <x v="139"/>
    <x v="346"/>
    <x v="2"/>
    <x v="2"/>
  </r>
  <r>
    <x v="2"/>
    <n v="1197831"/>
    <x v="381"/>
    <x v="2"/>
    <x v="24"/>
    <x v="27"/>
    <x v="5"/>
    <n v="50"/>
    <n v="6250"/>
    <x v="66"/>
    <x v="641"/>
    <x v="9"/>
    <x v="2"/>
  </r>
  <r>
    <x v="2"/>
    <n v="1197831"/>
    <x v="410"/>
    <x v="2"/>
    <x v="24"/>
    <x v="27"/>
    <x v="0"/>
    <n v="40"/>
    <n v="5750"/>
    <x v="328"/>
    <x v="963"/>
    <x v="15"/>
    <x v="2"/>
  </r>
  <r>
    <x v="2"/>
    <n v="1197831"/>
    <x v="410"/>
    <x v="2"/>
    <x v="24"/>
    <x v="27"/>
    <x v="1"/>
    <n v="40"/>
    <n v="5750"/>
    <x v="328"/>
    <x v="963"/>
    <x v="15"/>
    <x v="2"/>
  </r>
  <r>
    <x v="2"/>
    <n v="1197831"/>
    <x v="410"/>
    <x v="2"/>
    <x v="24"/>
    <x v="27"/>
    <x v="2"/>
    <n v="45"/>
    <n v="5250"/>
    <x v="45"/>
    <x v="570"/>
    <x v="15"/>
    <x v="2"/>
  </r>
  <r>
    <x v="2"/>
    <n v="1197831"/>
    <x v="410"/>
    <x v="2"/>
    <x v="24"/>
    <x v="27"/>
    <x v="3"/>
    <n v="45"/>
    <n v="3750"/>
    <x v="156"/>
    <x v="76"/>
    <x v="0"/>
    <x v="2"/>
  </r>
  <r>
    <x v="2"/>
    <n v="1197831"/>
    <x v="410"/>
    <x v="2"/>
    <x v="24"/>
    <x v="27"/>
    <x v="4"/>
    <n v="35"/>
    <n v="3500"/>
    <x v="208"/>
    <x v="294"/>
    <x v="2"/>
    <x v="2"/>
  </r>
  <r>
    <x v="2"/>
    <n v="1197831"/>
    <x v="410"/>
    <x v="2"/>
    <x v="24"/>
    <x v="27"/>
    <x v="5"/>
    <n v="45"/>
    <n v="5250"/>
    <x v="45"/>
    <x v="432"/>
    <x v="9"/>
    <x v="2"/>
  </r>
  <r>
    <x v="2"/>
    <n v="1197831"/>
    <x v="442"/>
    <x v="2"/>
    <x v="24"/>
    <x v="27"/>
    <x v="0"/>
    <n v="35"/>
    <n v="6750"/>
    <x v="45"/>
    <x v="570"/>
    <x v="15"/>
    <x v="2"/>
  </r>
  <r>
    <x v="2"/>
    <n v="1197831"/>
    <x v="442"/>
    <x v="2"/>
    <x v="24"/>
    <x v="27"/>
    <x v="1"/>
    <n v="35"/>
    <n v="6750"/>
    <x v="45"/>
    <x v="570"/>
    <x v="15"/>
    <x v="2"/>
  </r>
  <r>
    <x v="2"/>
    <n v="1197831"/>
    <x v="442"/>
    <x v="2"/>
    <x v="24"/>
    <x v="27"/>
    <x v="2"/>
    <n v="60"/>
    <n v="6000"/>
    <x v="11"/>
    <x v="155"/>
    <x v="15"/>
    <x v="2"/>
  </r>
  <r>
    <x v="2"/>
    <n v="1197831"/>
    <x v="442"/>
    <x v="2"/>
    <x v="24"/>
    <x v="27"/>
    <x v="3"/>
    <n v="60"/>
    <n v="4500"/>
    <x v="52"/>
    <x v="7"/>
    <x v="0"/>
    <x v="2"/>
  </r>
  <r>
    <x v="2"/>
    <n v="1197831"/>
    <x v="442"/>
    <x v="2"/>
    <x v="24"/>
    <x v="27"/>
    <x v="4"/>
    <n v="54.999999999999993"/>
    <n v="4250"/>
    <x v="330"/>
    <x v="964"/>
    <x v="2"/>
    <x v="2"/>
  </r>
  <r>
    <x v="2"/>
    <n v="1197831"/>
    <x v="442"/>
    <x v="2"/>
    <x v="24"/>
    <x v="27"/>
    <x v="5"/>
    <n v="65"/>
    <n v="6250"/>
    <x v="115"/>
    <x v="965"/>
    <x v="9"/>
    <x v="2"/>
  </r>
  <r>
    <x v="0"/>
    <n v="1197831"/>
    <x v="471"/>
    <x v="2"/>
    <x v="24"/>
    <x v="27"/>
    <x v="0"/>
    <n v="54.999999999999993"/>
    <n v="7750"/>
    <x v="461"/>
    <x v="966"/>
    <x v="15"/>
    <x v="2"/>
  </r>
  <r>
    <x v="0"/>
    <n v="1197831"/>
    <x v="471"/>
    <x v="2"/>
    <x v="24"/>
    <x v="27"/>
    <x v="1"/>
    <n v="54.999999999999993"/>
    <n v="7750"/>
    <x v="461"/>
    <x v="966"/>
    <x v="15"/>
    <x v="2"/>
  </r>
  <r>
    <x v="0"/>
    <n v="1197831"/>
    <x v="471"/>
    <x v="2"/>
    <x v="24"/>
    <x v="27"/>
    <x v="2"/>
    <n v="60"/>
    <n v="6750"/>
    <x v="72"/>
    <x v="4"/>
    <x v="15"/>
    <x v="2"/>
  </r>
  <r>
    <x v="0"/>
    <n v="1197831"/>
    <x v="471"/>
    <x v="2"/>
    <x v="24"/>
    <x v="27"/>
    <x v="3"/>
    <n v="60"/>
    <n v="5250"/>
    <x v="40"/>
    <x v="18"/>
    <x v="0"/>
    <x v="2"/>
  </r>
  <r>
    <x v="0"/>
    <n v="1197831"/>
    <x v="471"/>
    <x v="2"/>
    <x v="24"/>
    <x v="27"/>
    <x v="4"/>
    <n v="54.999999999999993"/>
    <n v="4750"/>
    <x v="325"/>
    <x v="967"/>
    <x v="2"/>
    <x v="2"/>
  </r>
  <r>
    <x v="0"/>
    <n v="1197831"/>
    <x v="471"/>
    <x v="2"/>
    <x v="24"/>
    <x v="27"/>
    <x v="5"/>
    <n v="65"/>
    <n v="7250"/>
    <x v="85"/>
    <x v="857"/>
    <x v="9"/>
    <x v="2"/>
  </r>
  <r>
    <x v="0"/>
    <n v="1128299"/>
    <x v="187"/>
    <x v="2"/>
    <x v="24"/>
    <x v="27"/>
    <x v="0"/>
    <n v="29.999999999999993"/>
    <n v="4250"/>
    <x v="545"/>
    <x v="968"/>
    <x v="2"/>
    <x v="2"/>
  </r>
  <r>
    <x v="0"/>
    <n v="1128299"/>
    <x v="187"/>
    <x v="2"/>
    <x v="24"/>
    <x v="27"/>
    <x v="1"/>
    <n v="40"/>
    <n v="4250"/>
    <x v="235"/>
    <x v="532"/>
    <x v="8"/>
    <x v="2"/>
  </r>
  <r>
    <x v="0"/>
    <n v="1128299"/>
    <x v="187"/>
    <x v="2"/>
    <x v="24"/>
    <x v="27"/>
    <x v="2"/>
    <n v="40"/>
    <n v="4250"/>
    <x v="235"/>
    <x v="615"/>
    <x v="2"/>
    <x v="2"/>
  </r>
  <r>
    <x v="0"/>
    <n v="1128299"/>
    <x v="187"/>
    <x v="2"/>
    <x v="24"/>
    <x v="27"/>
    <x v="3"/>
    <n v="40"/>
    <n v="2750"/>
    <x v="236"/>
    <x v="194"/>
    <x v="2"/>
    <x v="2"/>
  </r>
  <r>
    <x v="0"/>
    <n v="1128299"/>
    <x v="187"/>
    <x v="2"/>
    <x v="24"/>
    <x v="27"/>
    <x v="4"/>
    <n v="45.000000000000007"/>
    <n v="2250"/>
    <x v="458"/>
    <x v="969"/>
    <x v="1"/>
    <x v="2"/>
  </r>
  <r>
    <x v="0"/>
    <n v="1128299"/>
    <x v="187"/>
    <x v="2"/>
    <x v="24"/>
    <x v="27"/>
    <x v="5"/>
    <n v="40"/>
    <n v="4250"/>
    <x v="235"/>
    <x v="390"/>
    <x v="3"/>
    <x v="2"/>
  </r>
  <r>
    <x v="0"/>
    <n v="1128299"/>
    <x v="697"/>
    <x v="2"/>
    <x v="24"/>
    <x v="27"/>
    <x v="0"/>
    <n v="29.999999999999993"/>
    <n v="4750"/>
    <x v="546"/>
    <x v="970"/>
    <x v="2"/>
    <x v="2"/>
  </r>
  <r>
    <x v="0"/>
    <n v="1128299"/>
    <x v="697"/>
    <x v="2"/>
    <x v="24"/>
    <x v="27"/>
    <x v="1"/>
    <n v="40"/>
    <n v="3750"/>
    <x v="149"/>
    <x v="49"/>
    <x v="8"/>
    <x v="2"/>
  </r>
  <r>
    <x v="0"/>
    <n v="1128299"/>
    <x v="697"/>
    <x v="2"/>
    <x v="24"/>
    <x v="27"/>
    <x v="2"/>
    <n v="40"/>
    <n v="3750"/>
    <x v="149"/>
    <x v="214"/>
    <x v="2"/>
    <x v="2"/>
  </r>
  <r>
    <x v="0"/>
    <n v="1128299"/>
    <x v="697"/>
    <x v="2"/>
    <x v="25"/>
    <x v="28"/>
    <x v="3"/>
    <n v="40"/>
    <n v="2250"/>
    <x v="126"/>
    <x v="188"/>
    <x v="2"/>
    <x v="2"/>
  </r>
  <r>
    <x v="0"/>
    <n v="1128299"/>
    <x v="697"/>
    <x v="2"/>
    <x v="25"/>
    <x v="28"/>
    <x v="4"/>
    <n v="45.000000000000007"/>
    <n v="1500"/>
    <x v="311"/>
    <x v="484"/>
    <x v="1"/>
    <x v="2"/>
  </r>
  <r>
    <x v="0"/>
    <n v="1128299"/>
    <x v="697"/>
    <x v="2"/>
    <x v="25"/>
    <x v="28"/>
    <x v="5"/>
    <n v="40"/>
    <n v="3500"/>
    <x v="162"/>
    <x v="187"/>
    <x v="3"/>
    <x v="2"/>
  </r>
  <r>
    <x v="0"/>
    <n v="1128299"/>
    <x v="227"/>
    <x v="2"/>
    <x v="25"/>
    <x v="28"/>
    <x v="0"/>
    <n v="40"/>
    <n v="5000"/>
    <x v="47"/>
    <x v="429"/>
    <x v="2"/>
    <x v="2"/>
  </r>
  <r>
    <x v="0"/>
    <n v="1128299"/>
    <x v="227"/>
    <x v="2"/>
    <x v="25"/>
    <x v="28"/>
    <x v="1"/>
    <n v="50"/>
    <n v="3500"/>
    <x v="160"/>
    <x v="429"/>
    <x v="8"/>
    <x v="2"/>
  </r>
  <r>
    <x v="0"/>
    <n v="1128299"/>
    <x v="227"/>
    <x v="2"/>
    <x v="25"/>
    <x v="28"/>
    <x v="2"/>
    <n v="50"/>
    <n v="3500"/>
    <x v="160"/>
    <x v="971"/>
    <x v="2"/>
    <x v="2"/>
  </r>
  <r>
    <x v="0"/>
    <n v="1128299"/>
    <x v="227"/>
    <x v="2"/>
    <x v="25"/>
    <x v="28"/>
    <x v="3"/>
    <n v="50"/>
    <n v="2250"/>
    <x v="129"/>
    <x v="196"/>
    <x v="2"/>
    <x v="2"/>
  </r>
  <r>
    <x v="0"/>
    <n v="1128299"/>
    <x v="227"/>
    <x v="2"/>
    <x v="25"/>
    <x v="28"/>
    <x v="4"/>
    <n v="55.000000000000007"/>
    <n v="1250"/>
    <x v="392"/>
    <x v="972"/>
    <x v="1"/>
    <x v="2"/>
  </r>
  <r>
    <x v="0"/>
    <n v="1128299"/>
    <x v="227"/>
    <x v="2"/>
    <x v="25"/>
    <x v="28"/>
    <x v="5"/>
    <n v="50"/>
    <n v="3250"/>
    <x v="133"/>
    <x v="973"/>
    <x v="3"/>
    <x v="2"/>
  </r>
  <r>
    <x v="0"/>
    <n v="1128299"/>
    <x v="246"/>
    <x v="2"/>
    <x v="25"/>
    <x v="28"/>
    <x v="0"/>
    <n v="50"/>
    <n v="5000"/>
    <x v="54"/>
    <x v="541"/>
    <x v="2"/>
    <x v="2"/>
  </r>
  <r>
    <x v="0"/>
    <n v="1128299"/>
    <x v="246"/>
    <x v="2"/>
    <x v="25"/>
    <x v="28"/>
    <x v="1"/>
    <n v="55.000000000000007"/>
    <n v="3000"/>
    <x v="207"/>
    <x v="839"/>
    <x v="8"/>
    <x v="2"/>
  </r>
  <r>
    <x v="0"/>
    <n v="1128299"/>
    <x v="246"/>
    <x v="2"/>
    <x v="25"/>
    <x v="28"/>
    <x v="2"/>
    <n v="55.000000000000007"/>
    <n v="3500"/>
    <x v="137"/>
    <x v="619"/>
    <x v="2"/>
    <x v="2"/>
  </r>
  <r>
    <x v="0"/>
    <n v="1128299"/>
    <x v="246"/>
    <x v="2"/>
    <x v="25"/>
    <x v="28"/>
    <x v="3"/>
    <n v="50"/>
    <n v="2500"/>
    <x v="145"/>
    <x v="208"/>
    <x v="2"/>
    <x v="2"/>
  </r>
  <r>
    <x v="0"/>
    <n v="1128299"/>
    <x v="246"/>
    <x v="2"/>
    <x v="25"/>
    <x v="28"/>
    <x v="4"/>
    <n v="55.000000000000007"/>
    <n v="1500"/>
    <x v="190"/>
    <x v="746"/>
    <x v="1"/>
    <x v="2"/>
  </r>
  <r>
    <x v="0"/>
    <n v="1128299"/>
    <x v="246"/>
    <x v="2"/>
    <x v="25"/>
    <x v="28"/>
    <x v="5"/>
    <n v="70"/>
    <n v="3250"/>
    <x v="157"/>
    <x v="304"/>
    <x v="3"/>
    <x v="2"/>
  </r>
  <r>
    <x v="0"/>
    <n v="1128299"/>
    <x v="277"/>
    <x v="2"/>
    <x v="25"/>
    <x v="28"/>
    <x v="0"/>
    <n v="50"/>
    <n v="5250"/>
    <x v="48"/>
    <x v="50"/>
    <x v="2"/>
    <x v="2"/>
  </r>
  <r>
    <x v="0"/>
    <n v="1128299"/>
    <x v="277"/>
    <x v="2"/>
    <x v="25"/>
    <x v="28"/>
    <x v="1"/>
    <n v="55.000000000000007"/>
    <n v="3750"/>
    <x v="141"/>
    <x v="517"/>
    <x v="8"/>
    <x v="2"/>
  </r>
  <r>
    <x v="0"/>
    <n v="1128299"/>
    <x v="277"/>
    <x v="2"/>
    <x v="25"/>
    <x v="28"/>
    <x v="2"/>
    <n v="55.000000000000007"/>
    <n v="4000"/>
    <x v="139"/>
    <x v="346"/>
    <x v="2"/>
    <x v="2"/>
  </r>
  <r>
    <x v="0"/>
    <n v="1128299"/>
    <x v="277"/>
    <x v="2"/>
    <x v="25"/>
    <x v="28"/>
    <x v="3"/>
    <n v="50"/>
    <n v="3000"/>
    <x v="149"/>
    <x v="214"/>
    <x v="2"/>
    <x v="2"/>
  </r>
  <r>
    <x v="0"/>
    <n v="1128299"/>
    <x v="277"/>
    <x v="2"/>
    <x v="25"/>
    <x v="28"/>
    <x v="4"/>
    <n v="55.000000000000007"/>
    <n v="2000"/>
    <x v="131"/>
    <x v="277"/>
    <x v="1"/>
    <x v="2"/>
  </r>
  <r>
    <x v="0"/>
    <n v="1128299"/>
    <x v="277"/>
    <x v="2"/>
    <x v="25"/>
    <x v="28"/>
    <x v="5"/>
    <n v="70"/>
    <n v="3750"/>
    <x v="48"/>
    <x v="397"/>
    <x v="3"/>
    <x v="2"/>
  </r>
  <r>
    <x v="0"/>
    <n v="1128299"/>
    <x v="307"/>
    <x v="2"/>
    <x v="25"/>
    <x v="28"/>
    <x v="0"/>
    <n v="50"/>
    <n v="6250"/>
    <x v="66"/>
    <x v="173"/>
    <x v="2"/>
    <x v="2"/>
  </r>
  <r>
    <x v="0"/>
    <n v="1128299"/>
    <x v="307"/>
    <x v="2"/>
    <x v="25"/>
    <x v="28"/>
    <x v="1"/>
    <n v="55.000000000000007"/>
    <n v="4750"/>
    <x v="347"/>
    <x v="422"/>
    <x v="8"/>
    <x v="2"/>
  </r>
  <r>
    <x v="0"/>
    <n v="1128299"/>
    <x v="307"/>
    <x v="2"/>
    <x v="25"/>
    <x v="28"/>
    <x v="2"/>
    <n v="55.000000000000007"/>
    <n v="4750"/>
    <x v="347"/>
    <x v="509"/>
    <x v="2"/>
    <x v="2"/>
  </r>
  <r>
    <x v="0"/>
    <n v="1128299"/>
    <x v="307"/>
    <x v="2"/>
    <x v="25"/>
    <x v="28"/>
    <x v="3"/>
    <n v="50"/>
    <n v="3500"/>
    <x v="160"/>
    <x v="971"/>
    <x v="2"/>
    <x v="2"/>
  </r>
  <r>
    <x v="0"/>
    <n v="1128299"/>
    <x v="307"/>
    <x v="2"/>
    <x v="25"/>
    <x v="28"/>
    <x v="4"/>
    <n v="55.000000000000007"/>
    <n v="2250"/>
    <x v="196"/>
    <x v="510"/>
    <x v="1"/>
    <x v="2"/>
  </r>
  <r>
    <x v="0"/>
    <n v="1128299"/>
    <x v="307"/>
    <x v="2"/>
    <x v="25"/>
    <x v="28"/>
    <x v="5"/>
    <n v="70"/>
    <n v="5250"/>
    <x v="246"/>
    <x v="50"/>
    <x v="3"/>
    <x v="2"/>
  </r>
  <r>
    <x v="0"/>
    <n v="1128299"/>
    <x v="336"/>
    <x v="2"/>
    <x v="25"/>
    <x v="28"/>
    <x v="0"/>
    <n v="50"/>
    <n v="6750"/>
    <x v="74"/>
    <x v="167"/>
    <x v="2"/>
    <x v="2"/>
  </r>
  <r>
    <x v="0"/>
    <n v="1128299"/>
    <x v="336"/>
    <x v="2"/>
    <x v="25"/>
    <x v="28"/>
    <x v="1"/>
    <n v="55.000000000000007"/>
    <n v="5250"/>
    <x v="171"/>
    <x v="133"/>
    <x v="8"/>
    <x v="2"/>
  </r>
  <r>
    <x v="0"/>
    <n v="1128299"/>
    <x v="336"/>
    <x v="2"/>
    <x v="25"/>
    <x v="28"/>
    <x v="2"/>
    <n v="55.000000000000007"/>
    <n v="4750"/>
    <x v="347"/>
    <x v="509"/>
    <x v="2"/>
    <x v="2"/>
  </r>
  <r>
    <x v="0"/>
    <n v="1128299"/>
    <x v="336"/>
    <x v="2"/>
    <x v="25"/>
    <x v="28"/>
    <x v="3"/>
    <n v="50"/>
    <n v="3750"/>
    <x v="205"/>
    <x v="397"/>
    <x v="2"/>
    <x v="2"/>
  </r>
  <r>
    <x v="0"/>
    <n v="1128299"/>
    <x v="336"/>
    <x v="2"/>
    <x v="25"/>
    <x v="28"/>
    <x v="4"/>
    <n v="55.000000000000007"/>
    <n v="4250"/>
    <x v="257"/>
    <x v="725"/>
    <x v="1"/>
    <x v="2"/>
  </r>
  <r>
    <x v="0"/>
    <n v="1128299"/>
    <x v="336"/>
    <x v="2"/>
    <x v="25"/>
    <x v="28"/>
    <x v="5"/>
    <n v="70"/>
    <n v="4250"/>
    <x v="44"/>
    <x v="45"/>
    <x v="3"/>
    <x v="2"/>
  </r>
  <r>
    <x v="0"/>
    <n v="1128299"/>
    <x v="368"/>
    <x v="2"/>
    <x v="25"/>
    <x v="28"/>
    <x v="0"/>
    <n v="55.000000000000007"/>
    <n v="6250"/>
    <x v="329"/>
    <x v="791"/>
    <x v="2"/>
    <x v="2"/>
  </r>
  <r>
    <x v="0"/>
    <n v="1128299"/>
    <x v="368"/>
    <x v="2"/>
    <x v="25"/>
    <x v="28"/>
    <x v="1"/>
    <n v="60.000000000000007"/>
    <n v="5750"/>
    <x v="226"/>
    <x v="974"/>
    <x v="8"/>
    <x v="2"/>
  </r>
  <r>
    <x v="0"/>
    <n v="1128299"/>
    <x v="368"/>
    <x v="2"/>
    <x v="25"/>
    <x v="28"/>
    <x v="2"/>
    <n v="55.000000000000007"/>
    <n v="4500"/>
    <x v="173"/>
    <x v="145"/>
    <x v="2"/>
    <x v="2"/>
  </r>
  <r>
    <x v="0"/>
    <n v="1128299"/>
    <x v="368"/>
    <x v="2"/>
    <x v="25"/>
    <x v="28"/>
    <x v="3"/>
    <n v="55.000000000000007"/>
    <n v="4000"/>
    <x v="139"/>
    <x v="346"/>
    <x v="2"/>
    <x v="2"/>
  </r>
  <r>
    <x v="0"/>
    <n v="1128299"/>
    <x v="368"/>
    <x v="2"/>
    <x v="25"/>
    <x v="28"/>
    <x v="4"/>
    <n v="65"/>
    <n v="4000"/>
    <x v="51"/>
    <x v="157"/>
    <x v="1"/>
    <x v="2"/>
  </r>
  <r>
    <x v="0"/>
    <n v="1128299"/>
    <x v="368"/>
    <x v="2"/>
    <x v="25"/>
    <x v="28"/>
    <x v="5"/>
    <n v="70"/>
    <n v="3750"/>
    <x v="48"/>
    <x v="397"/>
    <x v="3"/>
    <x v="2"/>
  </r>
  <r>
    <x v="0"/>
    <n v="1128299"/>
    <x v="400"/>
    <x v="2"/>
    <x v="25"/>
    <x v="28"/>
    <x v="0"/>
    <n v="45.000000000000007"/>
    <n v="5750"/>
    <x v="331"/>
    <x v="523"/>
    <x v="2"/>
    <x v="2"/>
  </r>
  <r>
    <x v="0"/>
    <n v="1128299"/>
    <x v="400"/>
    <x v="2"/>
    <x v="25"/>
    <x v="28"/>
    <x v="1"/>
    <n v="50.000000000000014"/>
    <n v="5750"/>
    <x v="450"/>
    <x v="975"/>
    <x v="8"/>
    <x v="2"/>
  </r>
  <r>
    <x v="0"/>
    <n v="1128299"/>
    <x v="400"/>
    <x v="2"/>
    <x v="25"/>
    <x v="28"/>
    <x v="2"/>
    <n v="45.000000000000007"/>
    <n v="4250"/>
    <x v="547"/>
    <x v="487"/>
    <x v="2"/>
    <x v="2"/>
  </r>
  <r>
    <x v="0"/>
    <n v="1128299"/>
    <x v="400"/>
    <x v="2"/>
    <x v="25"/>
    <x v="28"/>
    <x v="3"/>
    <n v="45.000000000000007"/>
    <n v="3750"/>
    <x v="479"/>
    <x v="976"/>
    <x v="2"/>
    <x v="2"/>
  </r>
  <r>
    <x v="0"/>
    <n v="1128299"/>
    <x v="400"/>
    <x v="2"/>
    <x v="25"/>
    <x v="28"/>
    <x v="4"/>
    <n v="55.000000000000007"/>
    <n v="3750"/>
    <x v="141"/>
    <x v="772"/>
    <x v="1"/>
    <x v="2"/>
  </r>
  <r>
    <x v="0"/>
    <n v="1128299"/>
    <x v="400"/>
    <x v="2"/>
    <x v="25"/>
    <x v="28"/>
    <x v="5"/>
    <n v="60.000000000000007"/>
    <n v="4250"/>
    <x v="228"/>
    <x v="977"/>
    <x v="3"/>
    <x v="2"/>
  </r>
  <r>
    <x v="0"/>
    <n v="1128299"/>
    <x v="429"/>
    <x v="2"/>
    <x v="25"/>
    <x v="28"/>
    <x v="0"/>
    <n v="45.000000000000007"/>
    <n v="5000"/>
    <x v="224"/>
    <x v="40"/>
    <x v="2"/>
    <x v="2"/>
  </r>
  <r>
    <x v="0"/>
    <n v="1128299"/>
    <x v="429"/>
    <x v="2"/>
    <x v="25"/>
    <x v="28"/>
    <x v="1"/>
    <n v="50.000000000000014"/>
    <n v="5000"/>
    <x v="447"/>
    <x v="978"/>
    <x v="8"/>
    <x v="2"/>
  </r>
  <r>
    <x v="0"/>
    <n v="1128299"/>
    <x v="429"/>
    <x v="2"/>
    <x v="25"/>
    <x v="28"/>
    <x v="2"/>
    <n v="45.000000000000007"/>
    <n v="3250"/>
    <x v="138"/>
    <x v="200"/>
    <x v="2"/>
    <x v="2"/>
  </r>
  <r>
    <x v="0"/>
    <n v="1128299"/>
    <x v="429"/>
    <x v="2"/>
    <x v="25"/>
    <x v="28"/>
    <x v="3"/>
    <n v="45.000000000000007"/>
    <n v="3000"/>
    <x v="142"/>
    <x v="205"/>
    <x v="2"/>
    <x v="2"/>
  </r>
  <r>
    <x v="0"/>
    <n v="1128299"/>
    <x v="429"/>
    <x v="2"/>
    <x v="25"/>
    <x v="28"/>
    <x v="4"/>
    <n v="55.000000000000007"/>
    <n v="2750"/>
    <x v="395"/>
    <x v="686"/>
    <x v="1"/>
    <x v="2"/>
  </r>
  <r>
    <x v="0"/>
    <n v="1128299"/>
    <x v="429"/>
    <x v="2"/>
    <x v="25"/>
    <x v="28"/>
    <x v="5"/>
    <n v="60.000000000000007"/>
    <n v="3250"/>
    <x v="403"/>
    <x v="707"/>
    <x v="3"/>
    <x v="2"/>
  </r>
  <r>
    <x v="0"/>
    <n v="1128299"/>
    <x v="460"/>
    <x v="2"/>
    <x v="25"/>
    <x v="28"/>
    <x v="0"/>
    <n v="45.000000000000007"/>
    <n v="5000"/>
    <x v="224"/>
    <x v="40"/>
    <x v="2"/>
    <x v="2"/>
  </r>
  <r>
    <x v="0"/>
    <n v="1128299"/>
    <x v="460"/>
    <x v="2"/>
    <x v="25"/>
    <x v="28"/>
    <x v="1"/>
    <n v="50.000000000000014"/>
    <n v="5250"/>
    <x v="418"/>
    <x v="459"/>
    <x v="8"/>
    <x v="2"/>
  </r>
  <r>
    <x v="0"/>
    <n v="1128299"/>
    <x v="460"/>
    <x v="2"/>
    <x v="25"/>
    <x v="28"/>
    <x v="2"/>
    <n v="45.000000000000007"/>
    <n v="3750"/>
    <x v="479"/>
    <x v="976"/>
    <x v="2"/>
    <x v="2"/>
  </r>
  <r>
    <x v="0"/>
    <n v="1128299"/>
    <x v="460"/>
    <x v="2"/>
    <x v="25"/>
    <x v="28"/>
    <x v="3"/>
    <n v="45.000000000000007"/>
    <n v="3500"/>
    <x v="341"/>
    <x v="342"/>
    <x v="2"/>
    <x v="2"/>
  </r>
  <r>
    <x v="0"/>
    <n v="1128299"/>
    <x v="460"/>
    <x v="2"/>
    <x v="25"/>
    <x v="28"/>
    <x v="4"/>
    <n v="55.000000000000007"/>
    <n v="3000"/>
    <x v="207"/>
    <x v="676"/>
    <x v="1"/>
    <x v="2"/>
  </r>
  <r>
    <x v="0"/>
    <n v="1128299"/>
    <x v="460"/>
    <x v="2"/>
    <x v="25"/>
    <x v="28"/>
    <x v="5"/>
    <n v="60.000000000000007"/>
    <n v="4250"/>
    <x v="228"/>
    <x v="977"/>
    <x v="3"/>
    <x v="2"/>
  </r>
  <r>
    <x v="0"/>
    <n v="1128299"/>
    <x v="489"/>
    <x v="2"/>
    <x v="25"/>
    <x v="28"/>
    <x v="0"/>
    <n v="45.000000000000007"/>
    <n v="6250"/>
    <x v="225"/>
    <x v="979"/>
    <x v="2"/>
    <x v="2"/>
  </r>
  <r>
    <x v="0"/>
    <n v="1128299"/>
    <x v="489"/>
    <x v="2"/>
    <x v="25"/>
    <x v="28"/>
    <x v="1"/>
    <n v="50.000000000000014"/>
    <n v="6250"/>
    <x v="446"/>
    <x v="980"/>
    <x v="8"/>
    <x v="2"/>
  </r>
  <r>
    <x v="4"/>
    <n v="1128299"/>
    <x v="489"/>
    <x v="2"/>
    <x v="25"/>
    <x v="28"/>
    <x v="2"/>
    <n v="45.000000000000007"/>
    <n v="4250"/>
    <x v="547"/>
    <x v="487"/>
    <x v="2"/>
    <x v="2"/>
  </r>
  <r>
    <x v="4"/>
    <n v="1128299"/>
    <x v="489"/>
    <x v="2"/>
    <x v="25"/>
    <x v="28"/>
    <x v="3"/>
    <n v="45.000000000000007"/>
    <n v="4250"/>
    <x v="547"/>
    <x v="487"/>
    <x v="2"/>
    <x v="2"/>
  </r>
  <r>
    <x v="4"/>
    <n v="1128299"/>
    <x v="489"/>
    <x v="2"/>
    <x v="25"/>
    <x v="28"/>
    <x v="4"/>
    <n v="55.000000000000007"/>
    <n v="3500"/>
    <x v="137"/>
    <x v="292"/>
    <x v="1"/>
    <x v="2"/>
  </r>
  <r>
    <x v="4"/>
    <n v="1128299"/>
    <x v="489"/>
    <x v="2"/>
    <x v="25"/>
    <x v="28"/>
    <x v="5"/>
    <n v="60.000000000000007"/>
    <n v="4500"/>
    <x v="219"/>
    <x v="522"/>
    <x v="3"/>
    <x v="2"/>
  </r>
  <r>
    <x v="4"/>
    <n v="1128299"/>
    <x v="190"/>
    <x v="2"/>
    <x v="25"/>
    <x v="28"/>
    <x v="0"/>
    <n v="34.999999999999993"/>
    <n v="4750"/>
    <x v="548"/>
    <x v="981"/>
    <x v="2"/>
    <x v="2"/>
  </r>
  <r>
    <x v="4"/>
    <n v="1128299"/>
    <x v="190"/>
    <x v="2"/>
    <x v="25"/>
    <x v="28"/>
    <x v="1"/>
    <n v="45"/>
    <n v="4750"/>
    <x v="118"/>
    <x v="178"/>
    <x v="8"/>
    <x v="2"/>
  </r>
  <r>
    <x v="4"/>
    <n v="1128299"/>
    <x v="190"/>
    <x v="2"/>
    <x v="25"/>
    <x v="28"/>
    <x v="2"/>
    <n v="45"/>
    <n v="4750"/>
    <x v="118"/>
    <x v="513"/>
    <x v="2"/>
    <x v="2"/>
  </r>
  <r>
    <x v="4"/>
    <n v="1128299"/>
    <x v="190"/>
    <x v="2"/>
    <x v="25"/>
    <x v="28"/>
    <x v="3"/>
    <n v="45"/>
    <n v="3250"/>
    <x v="326"/>
    <x v="982"/>
    <x v="2"/>
    <x v="2"/>
  </r>
  <r>
    <x v="4"/>
    <n v="1128299"/>
    <x v="190"/>
    <x v="2"/>
    <x v="25"/>
    <x v="28"/>
    <x v="4"/>
    <n v="50.000000000000014"/>
    <n v="2750"/>
    <x v="143"/>
    <x v="692"/>
    <x v="1"/>
    <x v="2"/>
  </r>
  <r>
    <x v="4"/>
    <n v="1128299"/>
    <x v="190"/>
    <x v="2"/>
    <x v="25"/>
    <x v="28"/>
    <x v="5"/>
    <n v="45"/>
    <n v="4750"/>
    <x v="118"/>
    <x v="518"/>
    <x v="3"/>
    <x v="2"/>
  </r>
  <r>
    <x v="4"/>
    <n v="1128299"/>
    <x v="700"/>
    <x v="2"/>
    <x v="25"/>
    <x v="28"/>
    <x v="0"/>
    <n v="34.999999999999993"/>
    <n v="5250"/>
    <x v="549"/>
    <x v="983"/>
    <x v="2"/>
    <x v="2"/>
  </r>
  <r>
    <x v="4"/>
    <n v="1128299"/>
    <x v="700"/>
    <x v="2"/>
    <x v="25"/>
    <x v="28"/>
    <x v="1"/>
    <n v="45"/>
    <n v="4250"/>
    <x v="174"/>
    <x v="298"/>
    <x v="8"/>
    <x v="2"/>
  </r>
  <r>
    <x v="4"/>
    <n v="1128299"/>
    <x v="700"/>
    <x v="2"/>
    <x v="25"/>
    <x v="28"/>
    <x v="2"/>
    <n v="45"/>
    <n v="4250"/>
    <x v="174"/>
    <x v="487"/>
    <x v="2"/>
    <x v="2"/>
  </r>
  <r>
    <x v="4"/>
    <n v="1128299"/>
    <x v="700"/>
    <x v="2"/>
    <x v="26"/>
    <x v="29"/>
    <x v="3"/>
    <n v="45"/>
    <n v="2750"/>
    <x v="119"/>
    <x v="179"/>
    <x v="2"/>
    <x v="2"/>
  </r>
  <r>
    <x v="4"/>
    <n v="1128299"/>
    <x v="700"/>
    <x v="2"/>
    <x v="26"/>
    <x v="29"/>
    <x v="4"/>
    <n v="50.000000000000014"/>
    <n v="2000"/>
    <x v="336"/>
    <x v="984"/>
    <x v="1"/>
    <x v="2"/>
  </r>
  <r>
    <x v="4"/>
    <n v="1128299"/>
    <x v="700"/>
    <x v="2"/>
    <x v="26"/>
    <x v="29"/>
    <x v="5"/>
    <n v="45"/>
    <n v="4000"/>
    <x v="210"/>
    <x v="343"/>
    <x v="3"/>
    <x v="2"/>
  </r>
  <r>
    <x v="4"/>
    <n v="1128299"/>
    <x v="712"/>
    <x v="2"/>
    <x v="26"/>
    <x v="29"/>
    <x v="0"/>
    <n v="45"/>
    <n v="5500"/>
    <x v="113"/>
    <x v="145"/>
    <x v="2"/>
    <x v="2"/>
  </r>
  <r>
    <x v="4"/>
    <n v="1128299"/>
    <x v="712"/>
    <x v="2"/>
    <x v="26"/>
    <x v="29"/>
    <x v="1"/>
    <n v="55.000000000000007"/>
    <n v="4000"/>
    <x v="139"/>
    <x v="985"/>
    <x v="8"/>
    <x v="2"/>
  </r>
  <r>
    <x v="4"/>
    <n v="1128299"/>
    <x v="712"/>
    <x v="2"/>
    <x v="26"/>
    <x v="29"/>
    <x v="2"/>
    <n v="55.000000000000007"/>
    <n v="4000"/>
    <x v="139"/>
    <x v="346"/>
    <x v="2"/>
    <x v="2"/>
  </r>
  <r>
    <x v="4"/>
    <n v="1128299"/>
    <x v="712"/>
    <x v="2"/>
    <x v="26"/>
    <x v="29"/>
    <x v="3"/>
    <n v="55.000000000000007"/>
    <n v="2750"/>
    <x v="395"/>
    <x v="672"/>
    <x v="2"/>
    <x v="2"/>
  </r>
  <r>
    <x v="4"/>
    <n v="1128299"/>
    <x v="712"/>
    <x v="2"/>
    <x v="26"/>
    <x v="29"/>
    <x v="4"/>
    <n v="60.000000000000007"/>
    <n v="1750"/>
    <x v="189"/>
    <x v="273"/>
    <x v="1"/>
    <x v="2"/>
  </r>
  <r>
    <x v="4"/>
    <n v="1128299"/>
    <x v="712"/>
    <x v="2"/>
    <x v="26"/>
    <x v="29"/>
    <x v="5"/>
    <n v="55.000000000000007"/>
    <n v="3750"/>
    <x v="141"/>
    <x v="708"/>
    <x v="3"/>
    <x v="2"/>
  </r>
  <r>
    <x v="4"/>
    <n v="1128299"/>
    <x v="249"/>
    <x v="2"/>
    <x v="26"/>
    <x v="29"/>
    <x v="0"/>
    <n v="55.000000000000007"/>
    <n v="5500"/>
    <x v="440"/>
    <x v="780"/>
    <x v="2"/>
    <x v="2"/>
  </r>
  <r>
    <x v="4"/>
    <n v="1128299"/>
    <x v="249"/>
    <x v="2"/>
    <x v="26"/>
    <x v="29"/>
    <x v="1"/>
    <n v="60.000000000000007"/>
    <n v="3500"/>
    <x v="163"/>
    <x v="102"/>
    <x v="8"/>
    <x v="2"/>
  </r>
  <r>
    <x v="4"/>
    <n v="1128299"/>
    <x v="249"/>
    <x v="2"/>
    <x v="26"/>
    <x v="29"/>
    <x v="2"/>
    <n v="60.000000000000007"/>
    <n v="4000"/>
    <x v="220"/>
    <x v="97"/>
    <x v="2"/>
    <x v="2"/>
  </r>
  <r>
    <x v="4"/>
    <n v="1128299"/>
    <x v="249"/>
    <x v="2"/>
    <x v="26"/>
    <x v="29"/>
    <x v="3"/>
    <n v="55.000000000000007"/>
    <n v="3000"/>
    <x v="207"/>
    <x v="292"/>
    <x v="2"/>
    <x v="2"/>
  </r>
  <r>
    <x v="4"/>
    <n v="1128299"/>
    <x v="249"/>
    <x v="2"/>
    <x v="26"/>
    <x v="29"/>
    <x v="4"/>
    <n v="60.000000000000007"/>
    <n v="2000"/>
    <x v="202"/>
    <x v="203"/>
    <x v="1"/>
    <x v="2"/>
  </r>
  <r>
    <x v="4"/>
    <n v="1128299"/>
    <x v="249"/>
    <x v="2"/>
    <x v="26"/>
    <x v="29"/>
    <x v="5"/>
    <n v="75.000000000000014"/>
    <n v="3750"/>
    <x v="225"/>
    <x v="986"/>
    <x v="3"/>
    <x v="2"/>
  </r>
  <r>
    <x v="4"/>
    <n v="1128299"/>
    <x v="280"/>
    <x v="2"/>
    <x v="26"/>
    <x v="29"/>
    <x v="0"/>
    <n v="55.000000000000007"/>
    <n v="5750"/>
    <x v="77"/>
    <x v="788"/>
    <x v="2"/>
    <x v="2"/>
  </r>
  <r>
    <x v="4"/>
    <n v="1128299"/>
    <x v="280"/>
    <x v="2"/>
    <x v="26"/>
    <x v="29"/>
    <x v="1"/>
    <n v="60.000000000000007"/>
    <n v="4250"/>
    <x v="228"/>
    <x v="987"/>
    <x v="8"/>
    <x v="2"/>
  </r>
  <r>
    <x v="4"/>
    <n v="1128299"/>
    <x v="280"/>
    <x v="2"/>
    <x v="26"/>
    <x v="29"/>
    <x v="2"/>
    <n v="60.000000000000007"/>
    <n v="4500"/>
    <x v="219"/>
    <x v="420"/>
    <x v="2"/>
    <x v="2"/>
  </r>
  <r>
    <x v="4"/>
    <n v="1128299"/>
    <x v="280"/>
    <x v="2"/>
    <x v="26"/>
    <x v="29"/>
    <x v="3"/>
    <n v="55.000000000000007"/>
    <n v="3500"/>
    <x v="137"/>
    <x v="619"/>
    <x v="2"/>
    <x v="2"/>
  </r>
  <r>
    <x v="4"/>
    <n v="1128299"/>
    <x v="280"/>
    <x v="2"/>
    <x v="26"/>
    <x v="29"/>
    <x v="4"/>
    <n v="60.000000000000007"/>
    <n v="2500"/>
    <x v="193"/>
    <x v="733"/>
    <x v="1"/>
    <x v="2"/>
  </r>
  <r>
    <x v="4"/>
    <n v="1128299"/>
    <x v="280"/>
    <x v="2"/>
    <x v="26"/>
    <x v="29"/>
    <x v="5"/>
    <n v="75.000000000000014"/>
    <n v="4250"/>
    <x v="262"/>
    <x v="401"/>
    <x v="3"/>
    <x v="2"/>
  </r>
  <r>
    <x v="4"/>
    <n v="1128299"/>
    <x v="310"/>
    <x v="2"/>
    <x v="26"/>
    <x v="29"/>
    <x v="0"/>
    <n v="55.000000000000007"/>
    <n v="7000"/>
    <x v="107"/>
    <x v="843"/>
    <x v="2"/>
    <x v="2"/>
  </r>
  <r>
    <x v="4"/>
    <n v="1128299"/>
    <x v="310"/>
    <x v="2"/>
    <x v="26"/>
    <x v="29"/>
    <x v="1"/>
    <n v="60.000000000000007"/>
    <n v="5500"/>
    <x v="222"/>
    <x v="988"/>
    <x v="8"/>
    <x v="2"/>
  </r>
  <r>
    <x v="4"/>
    <n v="1128299"/>
    <x v="310"/>
    <x v="2"/>
    <x v="26"/>
    <x v="29"/>
    <x v="2"/>
    <n v="60.000000000000007"/>
    <n v="5500"/>
    <x v="222"/>
    <x v="91"/>
    <x v="2"/>
    <x v="2"/>
  </r>
  <r>
    <x v="4"/>
    <n v="1128299"/>
    <x v="310"/>
    <x v="2"/>
    <x v="26"/>
    <x v="29"/>
    <x v="3"/>
    <n v="55.000000000000007"/>
    <n v="4250"/>
    <x v="257"/>
    <x v="547"/>
    <x v="2"/>
    <x v="2"/>
  </r>
  <r>
    <x v="4"/>
    <n v="1128299"/>
    <x v="310"/>
    <x v="2"/>
    <x v="26"/>
    <x v="29"/>
    <x v="4"/>
    <n v="60.000000000000007"/>
    <n v="3000"/>
    <x v="167"/>
    <x v="293"/>
    <x v="1"/>
    <x v="2"/>
  </r>
  <r>
    <x v="4"/>
    <n v="1128299"/>
    <x v="310"/>
    <x v="2"/>
    <x v="26"/>
    <x v="29"/>
    <x v="5"/>
    <n v="75.000000000000014"/>
    <n v="6000"/>
    <x v="406"/>
    <x v="989"/>
    <x v="3"/>
    <x v="2"/>
  </r>
  <r>
    <x v="4"/>
    <n v="1128299"/>
    <x v="339"/>
    <x v="2"/>
    <x v="26"/>
    <x v="29"/>
    <x v="0"/>
    <n v="55.000000000000007"/>
    <n v="7500"/>
    <x v="71"/>
    <x v="82"/>
    <x v="2"/>
    <x v="2"/>
  </r>
  <r>
    <x v="4"/>
    <n v="1128299"/>
    <x v="339"/>
    <x v="2"/>
    <x v="26"/>
    <x v="29"/>
    <x v="1"/>
    <n v="60.000000000000007"/>
    <n v="6000"/>
    <x v="217"/>
    <x v="990"/>
    <x v="8"/>
    <x v="2"/>
  </r>
  <r>
    <x v="4"/>
    <n v="1128299"/>
    <x v="339"/>
    <x v="2"/>
    <x v="26"/>
    <x v="29"/>
    <x v="2"/>
    <n v="60.000000000000007"/>
    <n v="5500"/>
    <x v="222"/>
    <x v="91"/>
    <x v="2"/>
    <x v="2"/>
  </r>
  <r>
    <x v="4"/>
    <n v="1128299"/>
    <x v="339"/>
    <x v="2"/>
    <x v="26"/>
    <x v="29"/>
    <x v="3"/>
    <n v="55.000000000000007"/>
    <n v="4500"/>
    <x v="173"/>
    <x v="145"/>
    <x v="2"/>
    <x v="2"/>
  </r>
  <r>
    <x v="4"/>
    <n v="1128299"/>
    <x v="339"/>
    <x v="2"/>
    <x v="26"/>
    <x v="29"/>
    <x v="4"/>
    <n v="60.000000000000007"/>
    <n v="5000"/>
    <x v="254"/>
    <x v="230"/>
    <x v="1"/>
    <x v="2"/>
  </r>
  <r>
    <x v="4"/>
    <n v="1128299"/>
    <x v="339"/>
    <x v="2"/>
    <x v="26"/>
    <x v="29"/>
    <x v="5"/>
    <n v="75.000000000000014"/>
    <n v="5000"/>
    <x v="233"/>
    <x v="991"/>
    <x v="3"/>
    <x v="2"/>
  </r>
  <r>
    <x v="4"/>
    <n v="1128299"/>
    <x v="371"/>
    <x v="2"/>
    <x v="26"/>
    <x v="29"/>
    <x v="0"/>
    <n v="60.000000000000007"/>
    <n v="7000"/>
    <x v="251"/>
    <x v="98"/>
    <x v="2"/>
    <x v="2"/>
  </r>
  <r>
    <x v="4"/>
    <n v="1128299"/>
    <x v="371"/>
    <x v="2"/>
    <x v="26"/>
    <x v="29"/>
    <x v="1"/>
    <n v="65.000000000000014"/>
    <n v="6500"/>
    <x v="550"/>
    <x v="992"/>
    <x v="8"/>
    <x v="2"/>
  </r>
  <r>
    <x v="4"/>
    <n v="1128299"/>
    <x v="371"/>
    <x v="2"/>
    <x v="26"/>
    <x v="29"/>
    <x v="2"/>
    <n v="60.000000000000007"/>
    <n v="5250"/>
    <x v="255"/>
    <x v="349"/>
    <x v="2"/>
    <x v="2"/>
  </r>
  <r>
    <x v="4"/>
    <n v="1128299"/>
    <x v="371"/>
    <x v="2"/>
    <x v="26"/>
    <x v="29"/>
    <x v="3"/>
    <n v="60.000000000000007"/>
    <n v="4750"/>
    <x v="232"/>
    <x v="993"/>
    <x v="2"/>
    <x v="2"/>
  </r>
  <r>
    <x v="4"/>
    <n v="1128299"/>
    <x v="371"/>
    <x v="2"/>
    <x v="26"/>
    <x v="29"/>
    <x v="4"/>
    <n v="70"/>
    <n v="4750"/>
    <x v="206"/>
    <x v="251"/>
    <x v="1"/>
    <x v="2"/>
  </r>
  <r>
    <x v="4"/>
    <n v="1128299"/>
    <x v="371"/>
    <x v="2"/>
    <x v="26"/>
    <x v="29"/>
    <x v="5"/>
    <n v="75.000000000000014"/>
    <n v="4500"/>
    <x v="221"/>
    <x v="815"/>
    <x v="3"/>
    <x v="2"/>
  </r>
  <r>
    <x v="4"/>
    <n v="1128299"/>
    <x v="403"/>
    <x v="2"/>
    <x v="26"/>
    <x v="29"/>
    <x v="0"/>
    <n v="50.000000000000014"/>
    <n v="6250"/>
    <x v="446"/>
    <x v="802"/>
    <x v="2"/>
    <x v="2"/>
  </r>
  <r>
    <x v="4"/>
    <n v="1128299"/>
    <x v="403"/>
    <x v="2"/>
    <x v="26"/>
    <x v="29"/>
    <x v="1"/>
    <n v="55.000000000000014"/>
    <n v="6250"/>
    <x v="551"/>
    <x v="994"/>
    <x v="8"/>
    <x v="2"/>
  </r>
  <r>
    <x v="4"/>
    <n v="1128299"/>
    <x v="403"/>
    <x v="2"/>
    <x v="26"/>
    <x v="29"/>
    <x v="2"/>
    <n v="50.000000000000014"/>
    <n v="4750"/>
    <x v="552"/>
    <x v="995"/>
    <x v="2"/>
    <x v="2"/>
  </r>
  <r>
    <x v="4"/>
    <n v="1128299"/>
    <x v="403"/>
    <x v="2"/>
    <x v="26"/>
    <x v="29"/>
    <x v="3"/>
    <n v="50.000000000000014"/>
    <n v="4250"/>
    <x v="553"/>
    <x v="996"/>
    <x v="2"/>
    <x v="2"/>
  </r>
  <r>
    <x v="4"/>
    <n v="1128299"/>
    <x v="403"/>
    <x v="2"/>
    <x v="26"/>
    <x v="29"/>
    <x v="4"/>
    <n v="60.000000000000007"/>
    <n v="4250"/>
    <x v="228"/>
    <x v="298"/>
    <x v="1"/>
    <x v="2"/>
  </r>
  <r>
    <x v="4"/>
    <n v="1128299"/>
    <x v="403"/>
    <x v="2"/>
    <x v="26"/>
    <x v="29"/>
    <x v="5"/>
    <n v="65.000000000000014"/>
    <n v="4750"/>
    <x v="419"/>
    <x v="997"/>
    <x v="3"/>
    <x v="2"/>
  </r>
  <r>
    <x v="4"/>
    <n v="1128299"/>
    <x v="432"/>
    <x v="2"/>
    <x v="26"/>
    <x v="29"/>
    <x v="0"/>
    <n v="50.000000000000014"/>
    <n v="5500"/>
    <x v="81"/>
    <x v="198"/>
    <x v="2"/>
    <x v="2"/>
  </r>
  <r>
    <x v="4"/>
    <n v="1128299"/>
    <x v="432"/>
    <x v="2"/>
    <x v="26"/>
    <x v="29"/>
    <x v="1"/>
    <n v="55.000000000000014"/>
    <n v="5500"/>
    <x v="440"/>
    <x v="998"/>
    <x v="8"/>
    <x v="2"/>
  </r>
  <r>
    <x v="4"/>
    <n v="1128299"/>
    <x v="432"/>
    <x v="2"/>
    <x v="26"/>
    <x v="29"/>
    <x v="2"/>
    <n v="50.000000000000014"/>
    <n v="3750"/>
    <x v="339"/>
    <x v="803"/>
    <x v="2"/>
    <x v="2"/>
  </r>
  <r>
    <x v="4"/>
    <n v="1128299"/>
    <x v="432"/>
    <x v="2"/>
    <x v="26"/>
    <x v="29"/>
    <x v="3"/>
    <n v="50.000000000000014"/>
    <n v="3500"/>
    <x v="470"/>
    <x v="838"/>
    <x v="2"/>
    <x v="2"/>
  </r>
  <r>
    <x v="4"/>
    <n v="1128299"/>
    <x v="432"/>
    <x v="2"/>
    <x v="26"/>
    <x v="29"/>
    <x v="4"/>
    <n v="60.000000000000007"/>
    <n v="3250"/>
    <x v="403"/>
    <x v="824"/>
    <x v="1"/>
    <x v="2"/>
  </r>
  <r>
    <x v="4"/>
    <n v="1128299"/>
    <x v="432"/>
    <x v="2"/>
    <x v="26"/>
    <x v="29"/>
    <x v="5"/>
    <n v="75.000000000000014"/>
    <n v="3750"/>
    <x v="225"/>
    <x v="986"/>
    <x v="3"/>
    <x v="2"/>
  </r>
  <r>
    <x v="4"/>
    <n v="1128299"/>
    <x v="463"/>
    <x v="2"/>
    <x v="26"/>
    <x v="29"/>
    <x v="0"/>
    <n v="60.000000000000007"/>
    <n v="5500"/>
    <x v="222"/>
    <x v="91"/>
    <x v="2"/>
    <x v="2"/>
  </r>
  <r>
    <x v="4"/>
    <n v="1128299"/>
    <x v="463"/>
    <x v="2"/>
    <x v="26"/>
    <x v="29"/>
    <x v="1"/>
    <n v="65.000000000000014"/>
    <n v="6000"/>
    <x v="218"/>
    <x v="370"/>
    <x v="8"/>
    <x v="2"/>
  </r>
  <r>
    <x v="4"/>
    <n v="1128299"/>
    <x v="463"/>
    <x v="2"/>
    <x v="26"/>
    <x v="29"/>
    <x v="2"/>
    <n v="60.000000000000007"/>
    <n v="4500"/>
    <x v="219"/>
    <x v="420"/>
    <x v="2"/>
    <x v="2"/>
  </r>
  <r>
    <x v="4"/>
    <n v="1128299"/>
    <x v="463"/>
    <x v="2"/>
    <x v="26"/>
    <x v="29"/>
    <x v="3"/>
    <n v="60.000000000000007"/>
    <n v="4250"/>
    <x v="228"/>
    <x v="999"/>
    <x v="2"/>
    <x v="2"/>
  </r>
  <r>
    <x v="4"/>
    <n v="1128299"/>
    <x v="463"/>
    <x v="2"/>
    <x v="26"/>
    <x v="29"/>
    <x v="4"/>
    <n v="70"/>
    <n v="3750"/>
    <x v="48"/>
    <x v="40"/>
    <x v="1"/>
    <x v="2"/>
  </r>
  <r>
    <x v="4"/>
    <n v="1128299"/>
    <x v="463"/>
    <x v="2"/>
    <x v="26"/>
    <x v="29"/>
    <x v="5"/>
    <n v="75.000000000000014"/>
    <n v="5000"/>
    <x v="233"/>
    <x v="991"/>
    <x v="3"/>
    <x v="2"/>
  </r>
  <r>
    <x v="4"/>
    <n v="1128299"/>
    <x v="492"/>
    <x v="2"/>
    <x v="26"/>
    <x v="29"/>
    <x v="0"/>
    <n v="60.000000000000007"/>
    <n v="7000"/>
    <x v="251"/>
    <x v="98"/>
    <x v="2"/>
    <x v="2"/>
  </r>
  <r>
    <x v="4"/>
    <n v="1128299"/>
    <x v="492"/>
    <x v="2"/>
    <x v="26"/>
    <x v="29"/>
    <x v="1"/>
    <n v="65.000000000000014"/>
    <n v="7000"/>
    <x v="259"/>
    <x v="382"/>
    <x v="8"/>
    <x v="2"/>
  </r>
  <r>
    <x v="2"/>
    <n v="1128299"/>
    <x v="492"/>
    <x v="2"/>
    <x v="26"/>
    <x v="29"/>
    <x v="2"/>
    <n v="60.000000000000007"/>
    <n v="5000"/>
    <x v="254"/>
    <x v="371"/>
    <x v="2"/>
    <x v="2"/>
  </r>
  <r>
    <x v="2"/>
    <n v="1128299"/>
    <x v="492"/>
    <x v="2"/>
    <x v="26"/>
    <x v="29"/>
    <x v="3"/>
    <n v="60.000000000000007"/>
    <n v="5000"/>
    <x v="254"/>
    <x v="371"/>
    <x v="2"/>
    <x v="2"/>
  </r>
  <r>
    <x v="2"/>
    <n v="1128299"/>
    <x v="492"/>
    <x v="2"/>
    <x v="26"/>
    <x v="29"/>
    <x v="4"/>
    <n v="70"/>
    <n v="4250"/>
    <x v="44"/>
    <x v="999"/>
    <x v="1"/>
    <x v="2"/>
  </r>
  <r>
    <x v="2"/>
    <n v="1128299"/>
    <x v="492"/>
    <x v="2"/>
    <x v="26"/>
    <x v="29"/>
    <x v="5"/>
    <n v="75.000000000000014"/>
    <n v="5250"/>
    <x v="554"/>
    <x v="979"/>
    <x v="3"/>
    <x v="2"/>
  </r>
  <r>
    <x v="2"/>
    <n v="1128299"/>
    <x v="177"/>
    <x v="2"/>
    <x v="26"/>
    <x v="29"/>
    <x v="0"/>
    <n v="29.999999999999993"/>
    <n v="4500"/>
    <x v="324"/>
    <x v="521"/>
    <x v="8"/>
    <x v="2"/>
  </r>
  <r>
    <x v="2"/>
    <n v="1128299"/>
    <x v="177"/>
    <x v="2"/>
    <x v="26"/>
    <x v="29"/>
    <x v="1"/>
    <n v="40"/>
    <n v="4500"/>
    <x v="210"/>
    <x v="307"/>
    <x v="8"/>
    <x v="2"/>
  </r>
  <r>
    <x v="2"/>
    <n v="1128299"/>
    <x v="177"/>
    <x v="2"/>
    <x v="26"/>
    <x v="29"/>
    <x v="2"/>
    <n v="40"/>
    <n v="4500"/>
    <x v="210"/>
    <x v="305"/>
    <x v="2"/>
    <x v="2"/>
  </r>
  <r>
    <x v="2"/>
    <n v="1128299"/>
    <x v="177"/>
    <x v="2"/>
    <x v="26"/>
    <x v="29"/>
    <x v="3"/>
    <n v="40"/>
    <n v="3000"/>
    <x v="150"/>
    <x v="607"/>
    <x v="8"/>
    <x v="2"/>
  </r>
  <r>
    <x v="2"/>
    <n v="1128299"/>
    <x v="177"/>
    <x v="2"/>
    <x v="26"/>
    <x v="29"/>
    <x v="4"/>
    <n v="45.000000000000014"/>
    <n v="2500"/>
    <x v="537"/>
    <x v="730"/>
    <x v="2"/>
    <x v="2"/>
  </r>
  <r>
    <x v="2"/>
    <n v="1128299"/>
    <x v="177"/>
    <x v="2"/>
    <x v="26"/>
    <x v="29"/>
    <x v="5"/>
    <n v="40"/>
    <n v="4500"/>
    <x v="210"/>
    <x v="343"/>
    <x v="3"/>
    <x v="2"/>
  </r>
  <r>
    <x v="2"/>
    <n v="1128299"/>
    <x v="208"/>
    <x v="2"/>
    <x v="26"/>
    <x v="29"/>
    <x v="0"/>
    <n v="29.999999999999993"/>
    <n v="5000"/>
    <x v="555"/>
    <x v="1000"/>
    <x v="8"/>
    <x v="2"/>
  </r>
  <r>
    <x v="2"/>
    <n v="1128299"/>
    <x v="208"/>
    <x v="2"/>
    <x v="26"/>
    <x v="29"/>
    <x v="1"/>
    <n v="40"/>
    <n v="4000"/>
    <x v="175"/>
    <x v="320"/>
    <x v="8"/>
    <x v="2"/>
  </r>
  <r>
    <x v="2"/>
    <n v="1128299"/>
    <x v="208"/>
    <x v="2"/>
    <x v="26"/>
    <x v="29"/>
    <x v="2"/>
    <n v="40"/>
    <n v="4000"/>
    <x v="175"/>
    <x v="143"/>
    <x v="2"/>
    <x v="2"/>
  </r>
  <r>
    <x v="2"/>
    <n v="1128299"/>
    <x v="208"/>
    <x v="4"/>
    <x v="27"/>
    <x v="30"/>
    <x v="3"/>
    <n v="40"/>
    <n v="2500"/>
    <x v="125"/>
    <x v="215"/>
    <x v="8"/>
    <x v="2"/>
  </r>
  <r>
    <x v="2"/>
    <n v="1128299"/>
    <x v="208"/>
    <x v="4"/>
    <x v="27"/>
    <x v="30"/>
    <x v="4"/>
    <n v="45.000000000000014"/>
    <n v="1750"/>
    <x v="535"/>
    <x v="1001"/>
    <x v="2"/>
    <x v="2"/>
  </r>
  <r>
    <x v="2"/>
    <n v="1128299"/>
    <x v="208"/>
    <x v="4"/>
    <x v="27"/>
    <x v="30"/>
    <x v="5"/>
    <n v="40"/>
    <n v="3750"/>
    <x v="149"/>
    <x v="222"/>
    <x v="3"/>
    <x v="2"/>
  </r>
  <r>
    <x v="2"/>
    <n v="1128299"/>
    <x v="217"/>
    <x v="4"/>
    <x v="27"/>
    <x v="30"/>
    <x v="0"/>
    <n v="40"/>
    <n v="5250"/>
    <x v="195"/>
    <x v="97"/>
    <x v="8"/>
    <x v="2"/>
  </r>
  <r>
    <x v="2"/>
    <n v="1128299"/>
    <x v="217"/>
    <x v="4"/>
    <x v="27"/>
    <x v="30"/>
    <x v="1"/>
    <n v="50"/>
    <n v="3750"/>
    <x v="205"/>
    <x v="156"/>
    <x v="8"/>
    <x v="2"/>
  </r>
  <r>
    <x v="2"/>
    <n v="1128299"/>
    <x v="217"/>
    <x v="4"/>
    <x v="27"/>
    <x v="30"/>
    <x v="2"/>
    <n v="50"/>
    <n v="3750"/>
    <x v="205"/>
    <x v="397"/>
    <x v="2"/>
    <x v="2"/>
  </r>
  <r>
    <x v="2"/>
    <n v="1128299"/>
    <x v="217"/>
    <x v="4"/>
    <x v="27"/>
    <x v="30"/>
    <x v="3"/>
    <n v="50"/>
    <n v="2500"/>
    <x v="145"/>
    <x v="388"/>
    <x v="8"/>
    <x v="2"/>
  </r>
  <r>
    <x v="2"/>
    <n v="1128299"/>
    <x v="217"/>
    <x v="4"/>
    <x v="27"/>
    <x v="30"/>
    <x v="4"/>
    <n v="55.000000000000007"/>
    <n v="1500"/>
    <x v="190"/>
    <x v="274"/>
    <x v="2"/>
    <x v="2"/>
  </r>
  <r>
    <x v="2"/>
    <n v="1128299"/>
    <x v="217"/>
    <x v="4"/>
    <x v="27"/>
    <x v="30"/>
    <x v="5"/>
    <n v="50"/>
    <n v="3500"/>
    <x v="160"/>
    <x v="208"/>
    <x v="3"/>
    <x v="2"/>
  </r>
  <r>
    <x v="2"/>
    <n v="1128299"/>
    <x v="236"/>
    <x v="4"/>
    <x v="27"/>
    <x v="30"/>
    <x v="0"/>
    <n v="50"/>
    <n v="5250"/>
    <x v="48"/>
    <x v="148"/>
    <x v="8"/>
    <x v="2"/>
  </r>
  <r>
    <x v="2"/>
    <n v="1128299"/>
    <x v="236"/>
    <x v="4"/>
    <x v="27"/>
    <x v="30"/>
    <x v="1"/>
    <n v="55.000000000000007"/>
    <n v="3250"/>
    <x v="256"/>
    <x v="325"/>
    <x v="8"/>
    <x v="2"/>
  </r>
  <r>
    <x v="2"/>
    <n v="1128299"/>
    <x v="236"/>
    <x v="4"/>
    <x v="27"/>
    <x v="30"/>
    <x v="2"/>
    <n v="55.000000000000007"/>
    <n v="3750"/>
    <x v="141"/>
    <x v="1002"/>
    <x v="2"/>
    <x v="2"/>
  </r>
  <r>
    <x v="2"/>
    <n v="1128299"/>
    <x v="236"/>
    <x v="4"/>
    <x v="27"/>
    <x v="30"/>
    <x v="3"/>
    <n v="50"/>
    <n v="2750"/>
    <x v="199"/>
    <x v="811"/>
    <x v="8"/>
    <x v="2"/>
  </r>
  <r>
    <x v="2"/>
    <n v="1128299"/>
    <x v="236"/>
    <x v="4"/>
    <x v="27"/>
    <x v="30"/>
    <x v="4"/>
    <n v="55.000000000000007"/>
    <n v="1750"/>
    <x v="194"/>
    <x v="180"/>
    <x v="2"/>
    <x v="2"/>
  </r>
  <r>
    <x v="2"/>
    <n v="1128299"/>
    <x v="236"/>
    <x v="4"/>
    <x v="27"/>
    <x v="30"/>
    <x v="5"/>
    <n v="70"/>
    <n v="3500"/>
    <x v="41"/>
    <x v="751"/>
    <x v="3"/>
    <x v="2"/>
  </r>
  <r>
    <x v="2"/>
    <n v="1128299"/>
    <x v="267"/>
    <x v="4"/>
    <x v="27"/>
    <x v="30"/>
    <x v="0"/>
    <n v="50"/>
    <n v="5500"/>
    <x v="140"/>
    <x v="202"/>
    <x v="8"/>
    <x v="2"/>
  </r>
  <r>
    <x v="2"/>
    <n v="1128299"/>
    <x v="267"/>
    <x v="4"/>
    <x v="27"/>
    <x v="30"/>
    <x v="1"/>
    <n v="55.000000000000007"/>
    <n v="4000"/>
    <x v="139"/>
    <x v="985"/>
    <x v="8"/>
    <x v="2"/>
  </r>
  <r>
    <x v="2"/>
    <n v="1128299"/>
    <x v="267"/>
    <x v="4"/>
    <x v="27"/>
    <x v="30"/>
    <x v="2"/>
    <n v="55.000000000000007"/>
    <n v="4250"/>
    <x v="257"/>
    <x v="547"/>
    <x v="2"/>
    <x v="2"/>
  </r>
  <r>
    <x v="2"/>
    <n v="1128299"/>
    <x v="267"/>
    <x v="4"/>
    <x v="27"/>
    <x v="30"/>
    <x v="3"/>
    <n v="50"/>
    <n v="3250"/>
    <x v="133"/>
    <x v="399"/>
    <x v="8"/>
    <x v="2"/>
  </r>
  <r>
    <x v="2"/>
    <n v="1128299"/>
    <x v="267"/>
    <x v="4"/>
    <x v="27"/>
    <x v="30"/>
    <x v="4"/>
    <n v="55.000000000000007"/>
    <n v="2250"/>
    <x v="196"/>
    <x v="179"/>
    <x v="2"/>
    <x v="2"/>
  </r>
  <r>
    <x v="2"/>
    <n v="1128299"/>
    <x v="267"/>
    <x v="4"/>
    <x v="27"/>
    <x v="30"/>
    <x v="5"/>
    <n v="70"/>
    <n v="4000"/>
    <x v="59"/>
    <x v="429"/>
    <x v="3"/>
    <x v="2"/>
  </r>
  <r>
    <x v="2"/>
    <n v="1128299"/>
    <x v="297"/>
    <x v="4"/>
    <x v="27"/>
    <x v="30"/>
    <x v="0"/>
    <n v="50"/>
    <n v="6750"/>
    <x v="74"/>
    <x v="7"/>
    <x v="8"/>
    <x v="2"/>
  </r>
  <r>
    <x v="2"/>
    <n v="1128299"/>
    <x v="297"/>
    <x v="4"/>
    <x v="27"/>
    <x v="30"/>
    <x v="1"/>
    <n v="55.000000000000007"/>
    <n v="5250"/>
    <x v="171"/>
    <x v="133"/>
    <x v="8"/>
    <x v="2"/>
  </r>
  <r>
    <x v="2"/>
    <n v="1128299"/>
    <x v="297"/>
    <x v="4"/>
    <x v="27"/>
    <x v="30"/>
    <x v="2"/>
    <n v="55.000000000000007"/>
    <n v="5250"/>
    <x v="171"/>
    <x v="240"/>
    <x v="2"/>
    <x v="2"/>
  </r>
  <r>
    <x v="2"/>
    <n v="1128299"/>
    <x v="297"/>
    <x v="4"/>
    <x v="27"/>
    <x v="30"/>
    <x v="3"/>
    <n v="50"/>
    <n v="4000"/>
    <x v="47"/>
    <x v="316"/>
    <x v="8"/>
    <x v="2"/>
  </r>
  <r>
    <x v="2"/>
    <n v="1128299"/>
    <x v="297"/>
    <x v="4"/>
    <x v="27"/>
    <x v="30"/>
    <x v="4"/>
    <n v="55.000000000000007"/>
    <n v="2750"/>
    <x v="395"/>
    <x v="672"/>
    <x v="2"/>
    <x v="2"/>
  </r>
  <r>
    <x v="2"/>
    <n v="1128299"/>
    <x v="297"/>
    <x v="4"/>
    <x v="27"/>
    <x v="30"/>
    <x v="5"/>
    <n v="70"/>
    <n v="5750"/>
    <x v="245"/>
    <x v="236"/>
    <x v="3"/>
    <x v="2"/>
  </r>
  <r>
    <x v="2"/>
    <n v="1128299"/>
    <x v="326"/>
    <x v="4"/>
    <x v="27"/>
    <x v="30"/>
    <x v="0"/>
    <n v="50"/>
    <n v="7250"/>
    <x v="79"/>
    <x v="166"/>
    <x v="8"/>
    <x v="2"/>
  </r>
  <r>
    <x v="2"/>
    <n v="1128299"/>
    <x v="326"/>
    <x v="4"/>
    <x v="27"/>
    <x v="30"/>
    <x v="1"/>
    <n v="55.000000000000007"/>
    <n v="5750"/>
    <x v="77"/>
    <x v="377"/>
    <x v="8"/>
    <x v="2"/>
  </r>
  <r>
    <x v="2"/>
    <n v="1128299"/>
    <x v="326"/>
    <x v="4"/>
    <x v="27"/>
    <x v="30"/>
    <x v="2"/>
    <n v="55.000000000000007"/>
    <n v="5250"/>
    <x v="171"/>
    <x v="240"/>
    <x v="2"/>
    <x v="2"/>
  </r>
  <r>
    <x v="2"/>
    <n v="1128299"/>
    <x v="326"/>
    <x v="4"/>
    <x v="27"/>
    <x v="30"/>
    <x v="3"/>
    <n v="50"/>
    <n v="4250"/>
    <x v="43"/>
    <x v="1003"/>
    <x v="8"/>
    <x v="2"/>
  </r>
  <r>
    <x v="2"/>
    <n v="1128299"/>
    <x v="326"/>
    <x v="4"/>
    <x v="27"/>
    <x v="30"/>
    <x v="4"/>
    <n v="55.000000000000007"/>
    <n v="4750"/>
    <x v="347"/>
    <x v="509"/>
    <x v="2"/>
    <x v="2"/>
  </r>
  <r>
    <x v="2"/>
    <n v="1128299"/>
    <x v="326"/>
    <x v="4"/>
    <x v="27"/>
    <x v="30"/>
    <x v="5"/>
    <n v="70"/>
    <n v="4750"/>
    <x v="206"/>
    <x v="544"/>
    <x v="3"/>
    <x v="2"/>
  </r>
  <r>
    <x v="2"/>
    <n v="1128299"/>
    <x v="358"/>
    <x v="4"/>
    <x v="27"/>
    <x v="30"/>
    <x v="0"/>
    <n v="55.000000000000007"/>
    <n v="6750"/>
    <x v="108"/>
    <x v="1004"/>
    <x v="8"/>
    <x v="2"/>
  </r>
  <r>
    <x v="2"/>
    <n v="1128299"/>
    <x v="358"/>
    <x v="4"/>
    <x v="27"/>
    <x v="30"/>
    <x v="1"/>
    <n v="60.000000000000007"/>
    <n v="6250"/>
    <x v="233"/>
    <x v="407"/>
    <x v="8"/>
    <x v="2"/>
  </r>
  <r>
    <x v="2"/>
    <n v="1128299"/>
    <x v="358"/>
    <x v="4"/>
    <x v="27"/>
    <x v="30"/>
    <x v="2"/>
    <n v="55.000000000000007"/>
    <n v="5000"/>
    <x v="81"/>
    <x v="198"/>
    <x v="2"/>
    <x v="2"/>
  </r>
  <r>
    <x v="2"/>
    <n v="1128299"/>
    <x v="358"/>
    <x v="4"/>
    <x v="27"/>
    <x v="30"/>
    <x v="3"/>
    <n v="55.000000000000007"/>
    <n v="4500"/>
    <x v="173"/>
    <x v="414"/>
    <x v="8"/>
    <x v="2"/>
  </r>
  <r>
    <x v="2"/>
    <n v="1128299"/>
    <x v="358"/>
    <x v="4"/>
    <x v="27"/>
    <x v="30"/>
    <x v="4"/>
    <n v="65"/>
    <n v="4500"/>
    <x v="62"/>
    <x v="162"/>
    <x v="2"/>
    <x v="2"/>
  </r>
  <r>
    <x v="2"/>
    <n v="1128299"/>
    <x v="358"/>
    <x v="4"/>
    <x v="27"/>
    <x v="30"/>
    <x v="5"/>
    <n v="70"/>
    <n v="4250"/>
    <x v="44"/>
    <x v="45"/>
    <x v="3"/>
    <x v="2"/>
  </r>
  <r>
    <x v="2"/>
    <n v="1128299"/>
    <x v="390"/>
    <x v="4"/>
    <x v="27"/>
    <x v="30"/>
    <x v="0"/>
    <n v="45.000000000000014"/>
    <n v="6000"/>
    <x v="219"/>
    <x v="1005"/>
    <x v="8"/>
    <x v="2"/>
  </r>
  <r>
    <x v="2"/>
    <n v="1128299"/>
    <x v="390"/>
    <x v="4"/>
    <x v="27"/>
    <x v="30"/>
    <x v="1"/>
    <n v="50.000000000000014"/>
    <n v="6000"/>
    <x v="254"/>
    <x v="1006"/>
    <x v="8"/>
    <x v="2"/>
  </r>
  <r>
    <x v="2"/>
    <n v="1128299"/>
    <x v="390"/>
    <x v="4"/>
    <x v="27"/>
    <x v="30"/>
    <x v="2"/>
    <n v="45.000000000000014"/>
    <n v="4500"/>
    <x v="556"/>
    <x v="1007"/>
    <x v="2"/>
    <x v="2"/>
  </r>
  <r>
    <x v="2"/>
    <n v="1128299"/>
    <x v="390"/>
    <x v="4"/>
    <x v="27"/>
    <x v="30"/>
    <x v="3"/>
    <n v="45.000000000000014"/>
    <n v="4000"/>
    <x v="538"/>
    <x v="1008"/>
    <x v="8"/>
    <x v="2"/>
  </r>
  <r>
    <x v="2"/>
    <n v="1128299"/>
    <x v="390"/>
    <x v="4"/>
    <x v="27"/>
    <x v="30"/>
    <x v="4"/>
    <n v="55.000000000000007"/>
    <n v="4000"/>
    <x v="139"/>
    <x v="346"/>
    <x v="2"/>
    <x v="2"/>
  </r>
  <r>
    <x v="2"/>
    <n v="1128299"/>
    <x v="390"/>
    <x v="4"/>
    <x v="27"/>
    <x v="30"/>
    <x v="5"/>
    <n v="60.000000000000007"/>
    <n v="4500"/>
    <x v="219"/>
    <x v="522"/>
    <x v="3"/>
    <x v="2"/>
  </r>
  <r>
    <x v="2"/>
    <n v="1128299"/>
    <x v="419"/>
    <x v="4"/>
    <x v="27"/>
    <x v="30"/>
    <x v="0"/>
    <n v="45.000000000000014"/>
    <n v="5250"/>
    <x v="557"/>
    <x v="1009"/>
    <x v="8"/>
    <x v="2"/>
  </r>
  <r>
    <x v="2"/>
    <n v="1128299"/>
    <x v="419"/>
    <x v="4"/>
    <x v="27"/>
    <x v="30"/>
    <x v="1"/>
    <n v="50.000000000000014"/>
    <n v="5250"/>
    <x v="418"/>
    <x v="459"/>
    <x v="8"/>
    <x v="2"/>
  </r>
  <r>
    <x v="2"/>
    <n v="1128299"/>
    <x v="419"/>
    <x v="4"/>
    <x v="27"/>
    <x v="30"/>
    <x v="2"/>
    <n v="45.000000000000014"/>
    <n v="3500"/>
    <x v="558"/>
    <x v="1010"/>
    <x v="2"/>
    <x v="2"/>
  </r>
  <r>
    <x v="2"/>
    <n v="1128299"/>
    <x v="419"/>
    <x v="4"/>
    <x v="27"/>
    <x v="30"/>
    <x v="3"/>
    <n v="45.000000000000014"/>
    <n v="3250"/>
    <x v="559"/>
    <x v="1011"/>
    <x v="8"/>
    <x v="2"/>
  </r>
  <r>
    <x v="2"/>
    <n v="1128299"/>
    <x v="419"/>
    <x v="4"/>
    <x v="27"/>
    <x v="30"/>
    <x v="4"/>
    <n v="55.000000000000007"/>
    <n v="3000"/>
    <x v="207"/>
    <x v="292"/>
    <x v="2"/>
    <x v="2"/>
  </r>
  <r>
    <x v="2"/>
    <n v="1128299"/>
    <x v="419"/>
    <x v="4"/>
    <x v="27"/>
    <x v="30"/>
    <x v="5"/>
    <n v="70"/>
    <n v="3500"/>
    <x v="41"/>
    <x v="751"/>
    <x v="3"/>
    <x v="2"/>
  </r>
  <r>
    <x v="2"/>
    <n v="1128299"/>
    <x v="450"/>
    <x v="4"/>
    <x v="27"/>
    <x v="30"/>
    <x v="0"/>
    <n v="55.000000000000007"/>
    <n v="5250"/>
    <x v="171"/>
    <x v="133"/>
    <x v="8"/>
    <x v="2"/>
  </r>
  <r>
    <x v="2"/>
    <n v="1128299"/>
    <x v="450"/>
    <x v="4"/>
    <x v="27"/>
    <x v="30"/>
    <x v="1"/>
    <n v="60.000000000000007"/>
    <n v="5750"/>
    <x v="226"/>
    <x v="974"/>
    <x v="8"/>
    <x v="2"/>
  </r>
  <r>
    <x v="2"/>
    <n v="1128299"/>
    <x v="450"/>
    <x v="4"/>
    <x v="27"/>
    <x v="30"/>
    <x v="2"/>
    <n v="55.000000000000007"/>
    <n v="4250"/>
    <x v="257"/>
    <x v="547"/>
    <x v="2"/>
    <x v="2"/>
  </r>
  <r>
    <x v="2"/>
    <n v="1128299"/>
    <x v="450"/>
    <x v="4"/>
    <x v="27"/>
    <x v="30"/>
    <x v="3"/>
    <n v="55.000000000000007"/>
    <n v="4000"/>
    <x v="139"/>
    <x v="985"/>
    <x v="8"/>
    <x v="2"/>
  </r>
  <r>
    <x v="2"/>
    <n v="1128299"/>
    <x v="450"/>
    <x v="4"/>
    <x v="27"/>
    <x v="30"/>
    <x v="4"/>
    <n v="65"/>
    <n v="3500"/>
    <x v="157"/>
    <x v="1012"/>
    <x v="2"/>
    <x v="2"/>
  </r>
  <r>
    <x v="2"/>
    <n v="1128299"/>
    <x v="450"/>
    <x v="4"/>
    <x v="27"/>
    <x v="30"/>
    <x v="5"/>
    <n v="70"/>
    <n v="4750"/>
    <x v="206"/>
    <x v="544"/>
    <x v="3"/>
    <x v="2"/>
  </r>
  <r>
    <x v="2"/>
    <n v="1128299"/>
    <x v="479"/>
    <x v="4"/>
    <x v="27"/>
    <x v="30"/>
    <x v="0"/>
    <n v="55.000000000000007"/>
    <n v="6750"/>
    <x v="108"/>
    <x v="1004"/>
    <x v="8"/>
    <x v="2"/>
  </r>
  <r>
    <x v="2"/>
    <n v="1128299"/>
    <x v="479"/>
    <x v="4"/>
    <x v="27"/>
    <x v="30"/>
    <x v="1"/>
    <n v="60.000000000000007"/>
    <n v="6750"/>
    <x v="230"/>
    <x v="1013"/>
    <x v="8"/>
    <x v="2"/>
  </r>
  <r>
    <x v="0"/>
    <n v="1128299"/>
    <x v="479"/>
    <x v="4"/>
    <x v="27"/>
    <x v="30"/>
    <x v="2"/>
    <n v="55.000000000000007"/>
    <n v="4750"/>
    <x v="347"/>
    <x v="509"/>
    <x v="2"/>
    <x v="2"/>
  </r>
  <r>
    <x v="0"/>
    <n v="1128299"/>
    <x v="479"/>
    <x v="4"/>
    <x v="27"/>
    <x v="30"/>
    <x v="3"/>
    <n v="55.000000000000007"/>
    <n v="4750"/>
    <x v="347"/>
    <x v="422"/>
    <x v="8"/>
    <x v="2"/>
  </r>
  <r>
    <x v="0"/>
    <n v="1128299"/>
    <x v="479"/>
    <x v="4"/>
    <x v="27"/>
    <x v="30"/>
    <x v="4"/>
    <n v="65"/>
    <n v="4000"/>
    <x v="51"/>
    <x v="164"/>
    <x v="2"/>
    <x v="2"/>
  </r>
  <r>
    <x v="0"/>
    <n v="1128299"/>
    <x v="479"/>
    <x v="4"/>
    <x v="27"/>
    <x v="30"/>
    <x v="5"/>
    <n v="70"/>
    <n v="5000"/>
    <x v="49"/>
    <x v="541"/>
    <x v="3"/>
    <x v="2"/>
  </r>
  <r>
    <x v="0"/>
    <n v="1185732"/>
    <x v="173"/>
    <x v="4"/>
    <x v="27"/>
    <x v="30"/>
    <x v="0"/>
    <n v="40"/>
    <n v="10250"/>
    <x v="453"/>
    <x v="1014"/>
    <x v="4"/>
    <x v="2"/>
  </r>
  <r>
    <x v="0"/>
    <n v="1185732"/>
    <x v="173"/>
    <x v="4"/>
    <x v="27"/>
    <x v="30"/>
    <x v="1"/>
    <n v="40"/>
    <n v="8250"/>
    <x v="78"/>
    <x v="1015"/>
    <x v="2"/>
    <x v="2"/>
  </r>
  <r>
    <x v="0"/>
    <n v="1185732"/>
    <x v="173"/>
    <x v="4"/>
    <x v="27"/>
    <x v="30"/>
    <x v="2"/>
    <n v="30.000000000000004"/>
    <n v="8250"/>
    <x v="173"/>
    <x v="772"/>
    <x v="3"/>
    <x v="2"/>
  </r>
  <r>
    <x v="0"/>
    <n v="1185732"/>
    <x v="173"/>
    <x v="4"/>
    <x v="27"/>
    <x v="30"/>
    <x v="3"/>
    <n v="35"/>
    <n v="6750"/>
    <x v="45"/>
    <x v="58"/>
    <x v="1"/>
    <x v="2"/>
  </r>
  <r>
    <x v="0"/>
    <n v="1185732"/>
    <x v="173"/>
    <x v="4"/>
    <x v="27"/>
    <x v="30"/>
    <x v="4"/>
    <n v="50"/>
    <n v="7250"/>
    <x v="79"/>
    <x v="1016"/>
    <x v="2"/>
    <x v="2"/>
  </r>
  <r>
    <x v="0"/>
    <n v="1185732"/>
    <x v="173"/>
    <x v="4"/>
    <x v="27"/>
    <x v="30"/>
    <x v="5"/>
    <n v="40"/>
    <n v="8250"/>
    <x v="78"/>
    <x v="175"/>
    <x v="0"/>
    <x v="2"/>
  </r>
  <r>
    <x v="0"/>
    <n v="1185732"/>
    <x v="202"/>
    <x v="4"/>
    <x v="27"/>
    <x v="30"/>
    <x v="0"/>
    <n v="40"/>
    <n v="10750"/>
    <x v="560"/>
    <x v="1017"/>
    <x v="4"/>
    <x v="2"/>
  </r>
  <r>
    <x v="0"/>
    <n v="1185732"/>
    <x v="202"/>
    <x v="4"/>
    <x v="27"/>
    <x v="30"/>
    <x v="1"/>
    <n v="40"/>
    <n v="7250"/>
    <x v="176"/>
    <x v="1018"/>
    <x v="2"/>
    <x v="2"/>
  </r>
  <r>
    <x v="0"/>
    <n v="1185732"/>
    <x v="202"/>
    <x v="4"/>
    <x v="27"/>
    <x v="30"/>
    <x v="2"/>
    <n v="30.000000000000004"/>
    <n v="7750"/>
    <x v="168"/>
    <x v="90"/>
    <x v="3"/>
    <x v="2"/>
  </r>
  <r>
    <x v="0"/>
    <n v="1185732"/>
    <x v="202"/>
    <x v="4"/>
    <x v="28"/>
    <x v="31"/>
    <x v="3"/>
    <n v="35"/>
    <n v="6250"/>
    <x v="46"/>
    <x v="397"/>
    <x v="1"/>
    <x v="2"/>
  </r>
  <r>
    <x v="0"/>
    <n v="1185732"/>
    <x v="202"/>
    <x v="4"/>
    <x v="28"/>
    <x v="31"/>
    <x v="4"/>
    <n v="50"/>
    <n v="7000"/>
    <x v="49"/>
    <x v="51"/>
    <x v="2"/>
    <x v="2"/>
  </r>
  <r>
    <x v="0"/>
    <n v="1185732"/>
    <x v="202"/>
    <x v="4"/>
    <x v="28"/>
    <x v="31"/>
    <x v="5"/>
    <n v="35"/>
    <n v="8000"/>
    <x v="59"/>
    <x v="2"/>
    <x v="0"/>
    <x v="2"/>
  </r>
  <r>
    <x v="0"/>
    <n v="1185732"/>
    <x v="707"/>
    <x v="4"/>
    <x v="28"/>
    <x v="31"/>
    <x v="0"/>
    <n v="35"/>
    <n v="10200"/>
    <x v="561"/>
    <x v="1019"/>
    <x v="4"/>
    <x v="2"/>
  </r>
  <r>
    <x v="0"/>
    <n v="1185732"/>
    <x v="707"/>
    <x v="4"/>
    <x v="28"/>
    <x v="31"/>
    <x v="1"/>
    <n v="35"/>
    <n v="7000"/>
    <x v="41"/>
    <x v="42"/>
    <x v="2"/>
    <x v="2"/>
  </r>
  <r>
    <x v="0"/>
    <n v="1185732"/>
    <x v="707"/>
    <x v="4"/>
    <x v="28"/>
    <x v="31"/>
    <x v="2"/>
    <n v="25"/>
    <n v="7250"/>
    <x v="511"/>
    <x v="1020"/>
    <x v="3"/>
    <x v="2"/>
  </r>
  <r>
    <x v="0"/>
    <n v="1185732"/>
    <x v="707"/>
    <x v="4"/>
    <x v="28"/>
    <x v="31"/>
    <x v="3"/>
    <n v="29.999999999999993"/>
    <n v="5750"/>
    <x v="562"/>
    <x v="1021"/>
    <x v="1"/>
    <x v="2"/>
  </r>
  <r>
    <x v="0"/>
    <n v="1185732"/>
    <x v="707"/>
    <x v="4"/>
    <x v="28"/>
    <x v="31"/>
    <x v="4"/>
    <n v="45.000000000000007"/>
    <n v="6250"/>
    <x v="225"/>
    <x v="979"/>
    <x v="2"/>
    <x v="2"/>
  </r>
  <r>
    <x v="0"/>
    <n v="1185732"/>
    <x v="707"/>
    <x v="4"/>
    <x v="28"/>
    <x v="31"/>
    <x v="5"/>
    <n v="35"/>
    <n v="7250"/>
    <x v="53"/>
    <x v="721"/>
    <x v="0"/>
    <x v="2"/>
  </r>
  <r>
    <x v="0"/>
    <n v="1185732"/>
    <x v="229"/>
    <x v="4"/>
    <x v="28"/>
    <x v="31"/>
    <x v="0"/>
    <n v="35"/>
    <n v="9750"/>
    <x v="86"/>
    <x v="1022"/>
    <x v="4"/>
    <x v="2"/>
  </r>
  <r>
    <x v="0"/>
    <n v="1185732"/>
    <x v="229"/>
    <x v="4"/>
    <x v="28"/>
    <x v="31"/>
    <x v="1"/>
    <n v="35"/>
    <n v="6750"/>
    <x v="45"/>
    <x v="47"/>
    <x v="2"/>
    <x v="2"/>
  </r>
  <r>
    <x v="0"/>
    <n v="1185732"/>
    <x v="229"/>
    <x v="4"/>
    <x v="28"/>
    <x v="31"/>
    <x v="2"/>
    <n v="25"/>
    <n v="6750"/>
    <x v="156"/>
    <x v="674"/>
    <x v="3"/>
    <x v="2"/>
  </r>
  <r>
    <x v="0"/>
    <n v="1185732"/>
    <x v="229"/>
    <x v="4"/>
    <x v="28"/>
    <x v="31"/>
    <x v="3"/>
    <n v="29.999999999999993"/>
    <n v="6000"/>
    <x v="521"/>
    <x v="521"/>
    <x v="1"/>
    <x v="2"/>
  </r>
  <r>
    <x v="0"/>
    <n v="1185732"/>
    <x v="229"/>
    <x v="4"/>
    <x v="28"/>
    <x v="31"/>
    <x v="4"/>
    <n v="50"/>
    <n v="6250"/>
    <x v="66"/>
    <x v="173"/>
    <x v="2"/>
    <x v="2"/>
  </r>
  <r>
    <x v="0"/>
    <n v="1185732"/>
    <x v="229"/>
    <x v="4"/>
    <x v="28"/>
    <x v="31"/>
    <x v="5"/>
    <n v="40"/>
    <n v="7750"/>
    <x v="75"/>
    <x v="959"/>
    <x v="0"/>
    <x v="2"/>
  </r>
  <r>
    <x v="0"/>
    <n v="1185732"/>
    <x v="258"/>
    <x v="4"/>
    <x v="28"/>
    <x v="31"/>
    <x v="0"/>
    <n v="50"/>
    <n v="10450"/>
    <x v="563"/>
    <x v="1023"/>
    <x v="4"/>
    <x v="2"/>
  </r>
  <r>
    <x v="0"/>
    <n v="1185732"/>
    <x v="258"/>
    <x v="4"/>
    <x v="28"/>
    <x v="31"/>
    <x v="1"/>
    <n v="50"/>
    <n v="7500"/>
    <x v="69"/>
    <x v="78"/>
    <x v="2"/>
    <x v="2"/>
  </r>
  <r>
    <x v="0"/>
    <n v="1185732"/>
    <x v="258"/>
    <x v="4"/>
    <x v="28"/>
    <x v="31"/>
    <x v="2"/>
    <n v="45"/>
    <n v="7250"/>
    <x v="287"/>
    <x v="1024"/>
    <x v="3"/>
    <x v="2"/>
  </r>
  <r>
    <x v="0"/>
    <n v="1185732"/>
    <x v="258"/>
    <x v="4"/>
    <x v="28"/>
    <x v="31"/>
    <x v="3"/>
    <n v="45"/>
    <n v="6750"/>
    <x v="114"/>
    <x v="520"/>
    <x v="1"/>
    <x v="2"/>
  </r>
  <r>
    <x v="0"/>
    <n v="1185732"/>
    <x v="258"/>
    <x v="4"/>
    <x v="28"/>
    <x v="31"/>
    <x v="4"/>
    <n v="54.999999999999993"/>
    <n v="7000"/>
    <x v="564"/>
    <x v="1025"/>
    <x v="2"/>
    <x v="2"/>
  </r>
  <r>
    <x v="0"/>
    <n v="1185732"/>
    <x v="258"/>
    <x v="4"/>
    <x v="28"/>
    <x v="31"/>
    <x v="5"/>
    <n v="60"/>
    <n v="8000"/>
    <x v="215"/>
    <x v="1026"/>
    <x v="0"/>
    <x v="2"/>
  </r>
  <r>
    <x v="0"/>
    <n v="1185732"/>
    <x v="291"/>
    <x v="4"/>
    <x v="28"/>
    <x v="31"/>
    <x v="0"/>
    <n v="54.999999999999993"/>
    <n v="10500"/>
    <x v="565"/>
    <x v="1027"/>
    <x v="4"/>
    <x v="2"/>
  </r>
  <r>
    <x v="0"/>
    <n v="1185732"/>
    <x v="291"/>
    <x v="4"/>
    <x v="28"/>
    <x v="31"/>
    <x v="1"/>
    <n v="50"/>
    <n v="8000"/>
    <x v="2"/>
    <x v="2"/>
    <x v="2"/>
    <x v="2"/>
  </r>
  <r>
    <x v="0"/>
    <n v="1185732"/>
    <x v="291"/>
    <x v="4"/>
    <x v="28"/>
    <x v="31"/>
    <x v="2"/>
    <n v="50"/>
    <n v="7750"/>
    <x v="76"/>
    <x v="1028"/>
    <x v="3"/>
    <x v="2"/>
  </r>
  <r>
    <x v="0"/>
    <n v="1185732"/>
    <x v="291"/>
    <x v="4"/>
    <x v="28"/>
    <x v="31"/>
    <x v="3"/>
    <n v="50"/>
    <n v="7500"/>
    <x v="69"/>
    <x v="57"/>
    <x v="1"/>
    <x v="2"/>
  </r>
  <r>
    <x v="0"/>
    <n v="1185732"/>
    <x v="291"/>
    <x v="4"/>
    <x v="28"/>
    <x v="31"/>
    <x v="4"/>
    <n v="65"/>
    <n v="7500"/>
    <x v="64"/>
    <x v="24"/>
    <x v="2"/>
    <x v="2"/>
  </r>
  <r>
    <x v="0"/>
    <n v="1185732"/>
    <x v="291"/>
    <x v="4"/>
    <x v="28"/>
    <x v="31"/>
    <x v="5"/>
    <n v="70"/>
    <n v="9250"/>
    <x v="98"/>
    <x v="445"/>
    <x v="0"/>
    <x v="2"/>
  </r>
  <r>
    <x v="0"/>
    <n v="1185732"/>
    <x v="319"/>
    <x v="4"/>
    <x v="28"/>
    <x v="31"/>
    <x v="0"/>
    <n v="65"/>
    <n v="11500"/>
    <x v="32"/>
    <x v="446"/>
    <x v="4"/>
    <x v="2"/>
  </r>
  <r>
    <x v="0"/>
    <n v="1185732"/>
    <x v="319"/>
    <x v="4"/>
    <x v="28"/>
    <x v="31"/>
    <x v="1"/>
    <n v="60.000000000000007"/>
    <n v="9000"/>
    <x v="290"/>
    <x v="447"/>
    <x v="2"/>
    <x v="2"/>
  </r>
  <r>
    <x v="0"/>
    <n v="1185732"/>
    <x v="319"/>
    <x v="4"/>
    <x v="28"/>
    <x v="31"/>
    <x v="2"/>
    <n v="55.000000000000007"/>
    <n v="8250"/>
    <x v="117"/>
    <x v="176"/>
    <x v="3"/>
    <x v="2"/>
  </r>
  <r>
    <x v="0"/>
    <n v="1185732"/>
    <x v="319"/>
    <x v="4"/>
    <x v="28"/>
    <x v="31"/>
    <x v="3"/>
    <n v="55.000000000000007"/>
    <n v="7750"/>
    <x v="102"/>
    <x v="448"/>
    <x v="1"/>
    <x v="2"/>
  </r>
  <r>
    <x v="0"/>
    <n v="1185732"/>
    <x v="319"/>
    <x v="4"/>
    <x v="28"/>
    <x v="31"/>
    <x v="4"/>
    <n v="65"/>
    <n v="8000"/>
    <x v="99"/>
    <x v="317"/>
    <x v="2"/>
    <x v="2"/>
  </r>
  <r>
    <x v="0"/>
    <n v="1185732"/>
    <x v="319"/>
    <x v="4"/>
    <x v="28"/>
    <x v="31"/>
    <x v="5"/>
    <n v="70"/>
    <n v="9750"/>
    <x v="23"/>
    <x v="449"/>
    <x v="0"/>
    <x v="2"/>
  </r>
  <r>
    <x v="0"/>
    <n v="1185732"/>
    <x v="351"/>
    <x v="4"/>
    <x v="28"/>
    <x v="31"/>
    <x v="0"/>
    <n v="65"/>
    <n v="11250"/>
    <x v="291"/>
    <x v="450"/>
    <x v="4"/>
    <x v="2"/>
  </r>
  <r>
    <x v="0"/>
    <n v="1185732"/>
    <x v="351"/>
    <x v="4"/>
    <x v="28"/>
    <x v="31"/>
    <x v="1"/>
    <n v="60.000000000000007"/>
    <n v="9000"/>
    <x v="290"/>
    <x v="447"/>
    <x v="2"/>
    <x v="2"/>
  </r>
  <r>
    <x v="0"/>
    <n v="1185732"/>
    <x v="351"/>
    <x v="4"/>
    <x v="28"/>
    <x v="31"/>
    <x v="2"/>
    <n v="55.000000000000007"/>
    <n v="8250"/>
    <x v="117"/>
    <x v="176"/>
    <x v="3"/>
    <x v="2"/>
  </r>
  <r>
    <x v="0"/>
    <n v="1185732"/>
    <x v="351"/>
    <x v="4"/>
    <x v="28"/>
    <x v="31"/>
    <x v="3"/>
    <n v="45"/>
    <n v="7750"/>
    <x v="285"/>
    <x v="451"/>
    <x v="1"/>
    <x v="2"/>
  </r>
  <r>
    <x v="0"/>
    <n v="1185732"/>
    <x v="351"/>
    <x v="4"/>
    <x v="28"/>
    <x v="31"/>
    <x v="4"/>
    <n v="55.000000000000007"/>
    <n v="7500"/>
    <x v="71"/>
    <x v="82"/>
    <x v="2"/>
    <x v="2"/>
  </r>
  <r>
    <x v="0"/>
    <n v="1185732"/>
    <x v="351"/>
    <x v="4"/>
    <x v="28"/>
    <x v="31"/>
    <x v="5"/>
    <n v="60.000000000000007"/>
    <n v="9250"/>
    <x v="101"/>
    <x v="452"/>
    <x v="0"/>
    <x v="2"/>
  </r>
  <r>
    <x v="0"/>
    <n v="1185732"/>
    <x v="381"/>
    <x v="4"/>
    <x v="28"/>
    <x v="31"/>
    <x v="0"/>
    <n v="55.000000000000007"/>
    <n v="10250"/>
    <x v="25"/>
    <x v="1029"/>
    <x v="4"/>
    <x v="2"/>
  </r>
  <r>
    <x v="0"/>
    <n v="1185732"/>
    <x v="381"/>
    <x v="4"/>
    <x v="28"/>
    <x v="31"/>
    <x v="1"/>
    <n v="50.000000000000014"/>
    <n v="8250"/>
    <x v="294"/>
    <x v="131"/>
    <x v="2"/>
    <x v="2"/>
  </r>
  <r>
    <x v="0"/>
    <n v="1185732"/>
    <x v="381"/>
    <x v="4"/>
    <x v="28"/>
    <x v="31"/>
    <x v="2"/>
    <n v="40"/>
    <n v="7250"/>
    <x v="176"/>
    <x v="92"/>
    <x v="3"/>
    <x v="2"/>
  </r>
  <r>
    <x v="0"/>
    <n v="1185732"/>
    <x v="381"/>
    <x v="4"/>
    <x v="28"/>
    <x v="31"/>
    <x v="3"/>
    <n v="40"/>
    <n v="7000"/>
    <x v="59"/>
    <x v="97"/>
    <x v="1"/>
    <x v="2"/>
  </r>
  <r>
    <x v="0"/>
    <n v="1185732"/>
    <x v="381"/>
    <x v="4"/>
    <x v="28"/>
    <x v="31"/>
    <x v="4"/>
    <n v="50"/>
    <n v="7000"/>
    <x v="49"/>
    <x v="51"/>
    <x v="2"/>
    <x v="2"/>
  </r>
  <r>
    <x v="0"/>
    <n v="1185732"/>
    <x v="381"/>
    <x v="4"/>
    <x v="28"/>
    <x v="31"/>
    <x v="5"/>
    <n v="55.000000000000007"/>
    <n v="8000"/>
    <x v="116"/>
    <x v="820"/>
    <x v="0"/>
    <x v="2"/>
  </r>
  <r>
    <x v="0"/>
    <n v="1185732"/>
    <x v="413"/>
    <x v="4"/>
    <x v="28"/>
    <x v="31"/>
    <x v="0"/>
    <n v="55.000000000000007"/>
    <n v="9750"/>
    <x v="33"/>
    <x v="1030"/>
    <x v="4"/>
    <x v="2"/>
  </r>
  <r>
    <x v="0"/>
    <n v="1185732"/>
    <x v="413"/>
    <x v="4"/>
    <x v="28"/>
    <x v="31"/>
    <x v="1"/>
    <n v="45.000000000000014"/>
    <n v="8000"/>
    <x v="566"/>
    <x v="321"/>
    <x v="2"/>
    <x v="2"/>
  </r>
  <r>
    <x v="0"/>
    <n v="1185732"/>
    <x v="413"/>
    <x v="4"/>
    <x v="28"/>
    <x v="31"/>
    <x v="2"/>
    <n v="45.000000000000014"/>
    <n v="6750"/>
    <x v="567"/>
    <x v="1031"/>
    <x v="3"/>
    <x v="2"/>
  </r>
  <r>
    <x v="0"/>
    <n v="1185732"/>
    <x v="413"/>
    <x v="4"/>
    <x v="28"/>
    <x v="31"/>
    <x v="3"/>
    <n v="45.000000000000014"/>
    <n v="6500"/>
    <x v="568"/>
    <x v="334"/>
    <x v="1"/>
    <x v="2"/>
  </r>
  <r>
    <x v="0"/>
    <n v="1185732"/>
    <x v="413"/>
    <x v="4"/>
    <x v="28"/>
    <x v="31"/>
    <x v="4"/>
    <n v="55.000000000000007"/>
    <n v="6500"/>
    <x v="223"/>
    <x v="1032"/>
    <x v="2"/>
    <x v="2"/>
  </r>
  <r>
    <x v="0"/>
    <n v="1185732"/>
    <x v="413"/>
    <x v="4"/>
    <x v="28"/>
    <x v="31"/>
    <x v="5"/>
    <n v="60"/>
    <n v="7750"/>
    <x v="172"/>
    <x v="1033"/>
    <x v="0"/>
    <x v="2"/>
  </r>
  <r>
    <x v="0"/>
    <n v="1185732"/>
    <x v="443"/>
    <x v="4"/>
    <x v="28"/>
    <x v="31"/>
    <x v="0"/>
    <n v="55.000000000000007"/>
    <n v="9250"/>
    <x v="17"/>
    <x v="1034"/>
    <x v="4"/>
    <x v="2"/>
  </r>
  <r>
    <x v="0"/>
    <n v="1185732"/>
    <x v="443"/>
    <x v="4"/>
    <x v="28"/>
    <x v="31"/>
    <x v="1"/>
    <n v="45.000000000000014"/>
    <n v="7500"/>
    <x v="481"/>
    <x v="1035"/>
    <x v="2"/>
    <x v="2"/>
  </r>
  <r>
    <x v="0"/>
    <n v="1185732"/>
    <x v="443"/>
    <x v="4"/>
    <x v="28"/>
    <x v="31"/>
    <x v="2"/>
    <n v="45.000000000000014"/>
    <n v="6950"/>
    <x v="569"/>
    <x v="1036"/>
    <x v="3"/>
    <x v="2"/>
  </r>
  <r>
    <x v="0"/>
    <n v="1185732"/>
    <x v="443"/>
    <x v="4"/>
    <x v="28"/>
    <x v="31"/>
    <x v="3"/>
    <n v="55.000000000000014"/>
    <n v="7500"/>
    <x v="294"/>
    <x v="1037"/>
    <x v="1"/>
    <x v="2"/>
  </r>
  <r>
    <x v="0"/>
    <n v="1185732"/>
    <x v="443"/>
    <x v="4"/>
    <x v="28"/>
    <x v="31"/>
    <x v="4"/>
    <n v="70"/>
    <n v="7250"/>
    <x v="248"/>
    <x v="1038"/>
    <x v="2"/>
    <x v="2"/>
  </r>
  <r>
    <x v="0"/>
    <n v="1185732"/>
    <x v="443"/>
    <x v="4"/>
    <x v="28"/>
    <x v="31"/>
    <x v="5"/>
    <n v="75"/>
    <n v="8250"/>
    <x v="570"/>
    <x v="1039"/>
    <x v="0"/>
    <x v="2"/>
  </r>
  <r>
    <x v="0"/>
    <n v="1185732"/>
    <x v="472"/>
    <x v="4"/>
    <x v="28"/>
    <x v="31"/>
    <x v="0"/>
    <n v="70"/>
    <n v="10750"/>
    <x v="571"/>
    <x v="1040"/>
    <x v="4"/>
    <x v="2"/>
  </r>
  <r>
    <x v="0"/>
    <n v="1185732"/>
    <x v="472"/>
    <x v="4"/>
    <x v="28"/>
    <x v="31"/>
    <x v="1"/>
    <n v="60.000000000000007"/>
    <n v="8750"/>
    <x v="106"/>
    <x v="100"/>
    <x v="2"/>
    <x v="2"/>
  </r>
  <r>
    <x v="2"/>
    <n v="1185732"/>
    <x v="472"/>
    <x v="4"/>
    <x v="28"/>
    <x v="31"/>
    <x v="2"/>
    <n v="60.000000000000007"/>
    <n v="8250"/>
    <x v="35"/>
    <x v="151"/>
    <x v="3"/>
    <x v="2"/>
  </r>
  <r>
    <x v="2"/>
    <n v="1185732"/>
    <x v="472"/>
    <x v="4"/>
    <x v="28"/>
    <x v="31"/>
    <x v="3"/>
    <n v="60.000000000000007"/>
    <n v="7750"/>
    <x v="448"/>
    <x v="555"/>
    <x v="1"/>
    <x v="2"/>
  </r>
  <r>
    <x v="2"/>
    <n v="1185732"/>
    <x v="472"/>
    <x v="4"/>
    <x v="28"/>
    <x v="31"/>
    <x v="4"/>
    <n v="70"/>
    <n v="7750"/>
    <x v="104"/>
    <x v="1041"/>
    <x v="2"/>
    <x v="2"/>
  </r>
  <r>
    <x v="2"/>
    <n v="1185732"/>
    <x v="472"/>
    <x v="4"/>
    <x v="28"/>
    <x v="31"/>
    <x v="5"/>
    <n v="75"/>
    <n v="8750"/>
    <x v="572"/>
    <x v="1042"/>
    <x v="0"/>
    <x v="2"/>
  </r>
  <r>
    <x v="2"/>
    <n v="1185732"/>
    <x v="170"/>
    <x v="4"/>
    <x v="28"/>
    <x v="31"/>
    <x v="0"/>
    <n v="35"/>
    <n v="9250"/>
    <x v="573"/>
    <x v="120"/>
    <x v="8"/>
    <x v="2"/>
  </r>
  <r>
    <x v="2"/>
    <n v="1185732"/>
    <x v="170"/>
    <x v="4"/>
    <x v="28"/>
    <x v="31"/>
    <x v="1"/>
    <n v="35"/>
    <n v="7250"/>
    <x v="53"/>
    <x v="56"/>
    <x v="2"/>
    <x v="2"/>
  </r>
  <r>
    <x v="2"/>
    <n v="1185732"/>
    <x v="170"/>
    <x v="4"/>
    <x v="28"/>
    <x v="31"/>
    <x v="2"/>
    <n v="25.000000000000007"/>
    <n v="7250"/>
    <x v="574"/>
    <x v="1043"/>
    <x v="8"/>
    <x v="2"/>
  </r>
  <r>
    <x v="2"/>
    <n v="1185732"/>
    <x v="170"/>
    <x v="4"/>
    <x v="28"/>
    <x v="31"/>
    <x v="3"/>
    <n v="30"/>
    <n v="5750"/>
    <x v="530"/>
    <x v="923"/>
    <x v="8"/>
    <x v="2"/>
  </r>
  <r>
    <x v="2"/>
    <n v="1185732"/>
    <x v="170"/>
    <x v="4"/>
    <x v="28"/>
    <x v="31"/>
    <x v="4"/>
    <n v="45"/>
    <n v="6250"/>
    <x v="67"/>
    <x v="48"/>
    <x v="2"/>
    <x v="2"/>
  </r>
  <r>
    <x v="2"/>
    <n v="1185732"/>
    <x v="170"/>
    <x v="4"/>
    <x v="28"/>
    <x v="31"/>
    <x v="5"/>
    <n v="35"/>
    <n v="7250"/>
    <x v="53"/>
    <x v="721"/>
    <x v="0"/>
    <x v="2"/>
  </r>
  <r>
    <x v="2"/>
    <n v="1185732"/>
    <x v="199"/>
    <x v="4"/>
    <x v="28"/>
    <x v="31"/>
    <x v="0"/>
    <n v="35"/>
    <n v="9750"/>
    <x v="86"/>
    <x v="106"/>
    <x v="8"/>
    <x v="2"/>
  </r>
  <r>
    <x v="2"/>
    <n v="1185732"/>
    <x v="199"/>
    <x v="4"/>
    <x v="28"/>
    <x v="31"/>
    <x v="1"/>
    <n v="35"/>
    <n v="6250"/>
    <x v="46"/>
    <x v="542"/>
    <x v="2"/>
    <x v="2"/>
  </r>
  <r>
    <x v="2"/>
    <n v="1185732"/>
    <x v="199"/>
    <x v="4"/>
    <x v="28"/>
    <x v="31"/>
    <x v="2"/>
    <n v="25.000000000000007"/>
    <n v="6750"/>
    <x v="334"/>
    <x v="1044"/>
    <x v="8"/>
    <x v="2"/>
  </r>
  <r>
    <x v="2"/>
    <n v="1185732"/>
    <x v="199"/>
    <x v="4"/>
    <x v="29"/>
    <x v="32"/>
    <x v="3"/>
    <n v="30"/>
    <n v="5250"/>
    <x v="154"/>
    <x v="147"/>
    <x v="8"/>
    <x v="2"/>
  </r>
  <r>
    <x v="2"/>
    <n v="1185732"/>
    <x v="199"/>
    <x v="4"/>
    <x v="29"/>
    <x v="32"/>
    <x v="4"/>
    <n v="45"/>
    <n v="6000"/>
    <x v="52"/>
    <x v="55"/>
    <x v="2"/>
    <x v="2"/>
  </r>
  <r>
    <x v="2"/>
    <n v="1185732"/>
    <x v="199"/>
    <x v="4"/>
    <x v="29"/>
    <x v="32"/>
    <x v="5"/>
    <n v="30"/>
    <n v="7000"/>
    <x v="195"/>
    <x v="148"/>
    <x v="0"/>
    <x v="2"/>
  </r>
  <r>
    <x v="2"/>
    <n v="1185732"/>
    <x v="704"/>
    <x v="4"/>
    <x v="29"/>
    <x v="32"/>
    <x v="0"/>
    <n v="30"/>
    <n v="9200"/>
    <x v="575"/>
    <x v="1045"/>
    <x v="8"/>
    <x v="2"/>
  </r>
  <r>
    <x v="2"/>
    <n v="1185732"/>
    <x v="704"/>
    <x v="4"/>
    <x v="29"/>
    <x v="32"/>
    <x v="1"/>
    <n v="30"/>
    <n v="6000"/>
    <x v="210"/>
    <x v="305"/>
    <x v="2"/>
    <x v="2"/>
  </r>
  <r>
    <x v="2"/>
    <n v="1185732"/>
    <x v="704"/>
    <x v="4"/>
    <x v="29"/>
    <x v="32"/>
    <x v="2"/>
    <n v="20"/>
    <n v="6250"/>
    <x v="145"/>
    <x v="388"/>
    <x v="8"/>
    <x v="2"/>
  </r>
  <r>
    <x v="2"/>
    <n v="1185732"/>
    <x v="704"/>
    <x v="4"/>
    <x v="29"/>
    <x v="32"/>
    <x v="3"/>
    <n v="24.999999999999993"/>
    <n v="4750"/>
    <x v="576"/>
    <x v="1046"/>
    <x v="8"/>
    <x v="2"/>
  </r>
  <r>
    <x v="2"/>
    <n v="1185732"/>
    <x v="704"/>
    <x v="4"/>
    <x v="29"/>
    <x v="32"/>
    <x v="4"/>
    <n v="40.000000000000007"/>
    <n v="5250"/>
    <x v="163"/>
    <x v="221"/>
    <x v="2"/>
    <x v="2"/>
  </r>
  <r>
    <x v="2"/>
    <n v="1185732"/>
    <x v="704"/>
    <x v="4"/>
    <x v="29"/>
    <x v="32"/>
    <x v="5"/>
    <n v="30"/>
    <n v="6250"/>
    <x v="205"/>
    <x v="88"/>
    <x v="0"/>
    <x v="2"/>
  </r>
  <r>
    <x v="2"/>
    <n v="1185732"/>
    <x v="721"/>
    <x v="4"/>
    <x v="29"/>
    <x v="32"/>
    <x v="0"/>
    <n v="30"/>
    <n v="8750"/>
    <x v="48"/>
    <x v="148"/>
    <x v="8"/>
    <x v="2"/>
  </r>
  <r>
    <x v="2"/>
    <n v="1185732"/>
    <x v="721"/>
    <x v="4"/>
    <x v="29"/>
    <x v="32"/>
    <x v="1"/>
    <n v="30"/>
    <n v="5750"/>
    <x v="530"/>
    <x v="1047"/>
    <x v="2"/>
    <x v="2"/>
  </r>
  <r>
    <x v="2"/>
    <n v="1185732"/>
    <x v="721"/>
    <x v="4"/>
    <x v="29"/>
    <x v="32"/>
    <x v="2"/>
    <n v="20"/>
    <n v="5750"/>
    <x v="577"/>
    <x v="1048"/>
    <x v="8"/>
    <x v="2"/>
  </r>
  <r>
    <x v="2"/>
    <n v="1185732"/>
    <x v="721"/>
    <x v="4"/>
    <x v="29"/>
    <x v="32"/>
    <x v="3"/>
    <n v="24.999999999999993"/>
    <n v="5000"/>
    <x v="578"/>
    <x v="1049"/>
    <x v="8"/>
    <x v="2"/>
  </r>
  <r>
    <x v="2"/>
    <n v="1185732"/>
    <x v="721"/>
    <x v="4"/>
    <x v="29"/>
    <x v="32"/>
    <x v="4"/>
    <n v="45"/>
    <n v="5250"/>
    <x v="45"/>
    <x v="47"/>
    <x v="2"/>
    <x v="2"/>
  </r>
  <r>
    <x v="2"/>
    <n v="1185732"/>
    <x v="721"/>
    <x v="4"/>
    <x v="29"/>
    <x v="32"/>
    <x v="5"/>
    <n v="35"/>
    <n v="6750"/>
    <x v="45"/>
    <x v="891"/>
    <x v="0"/>
    <x v="2"/>
  </r>
  <r>
    <x v="2"/>
    <n v="1185732"/>
    <x v="255"/>
    <x v="4"/>
    <x v="29"/>
    <x v="32"/>
    <x v="0"/>
    <n v="45"/>
    <n v="9450"/>
    <x v="579"/>
    <x v="1050"/>
    <x v="8"/>
    <x v="2"/>
  </r>
  <r>
    <x v="2"/>
    <n v="1185732"/>
    <x v="255"/>
    <x v="4"/>
    <x v="29"/>
    <x v="32"/>
    <x v="1"/>
    <n v="45"/>
    <n v="6500"/>
    <x v="62"/>
    <x v="162"/>
    <x v="2"/>
    <x v="2"/>
  </r>
  <r>
    <x v="2"/>
    <n v="1185732"/>
    <x v="255"/>
    <x v="4"/>
    <x v="29"/>
    <x v="32"/>
    <x v="2"/>
    <n v="40"/>
    <n v="6250"/>
    <x v="54"/>
    <x v="161"/>
    <x v="8"/>
    <x v="2"/>
  </r>
  <r>
    <x v="2"/>
    <n v="1185732"/>
    <x v="255"/>
    <x v="4"/>
    <x v="29"/>
    <x v="32"/>
    <x v="3"/>
    <n v="40"/>
    <n v="5750"/>
    <x v="328"/>
    <x v="1051"/>
    <x v="8"/>
    <x v="2"/>
  </r>
  <r>
    <x v="2"/>
    <n v="1185732"/>
    <x v="255"/>
    <x v="4"/>
    <x v="29"/>
    <x v="32"/>
    <x v="4"/>
    <n v="49.999999999999993"/>
    <n v="6000"/>
    <x v="580"/>
    <x v="1052"/>
    <x v="2"/>
    <x v="2"/>
  </r>
  <r>
    <x v="2"/>
    <n v="1185732"/>
    <x v="255"/>
    <x v="4"/>
    <x v="29"/>
    <x v="32"/>
    <x v="5"/>
    <n v="54.999999999999993"/>
    <n v="7000"/>
    <x v="564"/>
    <x v="1053"/>
    <x v="0"/>
    <x v="2"/>
  </r>
  <r>
    <x v="2"/>
    <n v="1185732"/>
    <x v="288"/>
    <x v="4"/>
    <x v="29"/>
    <x v="32"/>
    <x v="0"/>
    <n v="49.999999999999993"/>
    <n v="9500"/>
    <x v="581"/>
    <x v="65"/>
    <x v="8"/>
    <x v="2"/>
  </r>
  <r>
    <x v="2"/>
    <n v="1185732"/>
    <x v="288"/>
    <x v="4"/>
    <x v="29"/>
    <x v="32"/>
    <x v="1"/>
    <n v="45"/>
    <n v="7000"/>
    <x v="40"/>
    <x v="41"/>
    <x v="2"/>
    <x v="2"/>
  </r>
  <r>
    <x v="2"/>
    <n v="1185732"/>
    <x v="288"/>
    <x v="4"/>
    <x v="29"/>
    <x v="32"/>
    <x v="2"/>
    <n v="50"/>
    <n v="6750"/>
    <x v="74"/>
    <x v="7"/>
    <x v="8"/>
    <x v="2"/>
  </r>
  <r>
    <x v="2"/>
    <n v="1185732"/>
    <x v="288"/>
    <x v="4"/>
    <x v="29"/>
    <x v="32"/>
    <x v="3"/>
    <n v="50"/>
    <n v="6500"/>
    <x v="83"/>
    <x v="54"/>
    <x v="8"/>
    <x v="2"/>
  </r>
  <r>
    <x v="2"/>
    <n v="1185732"/>
    <x v="288"/>
    <x v="4"/>
    <x v="29"/>
    <x v="32"/>
    <x v="4"/>
    <n v="65"/>
    <n v="6500"/>
    <x v="109"/>
    <x v="694"/>
    <x v="2"/>
    <x v="2"/>
  </r>
  <r>
    <x v="2"/>
    <n v="1185732"/>
    <x v="288"/>
    <x v="4"/>
    <x v="29"/>
    <x v="32"/>
    <x v="5"/>
    <n v="70"/>
    <n v="8250"/>
    <x v="582"/>
    <x v="938"/>
    <x v="0"/>
    <x v="2"/>
  </r>
  <r>
    <x v="2"/>
    <n v="1185732"/>
    <x v="316"/>
    <x v="4"/>
    <x v="29"/>
    <x v="32"/>
    <x v="0"/>
    <n v="65"/>
    <n v="10500"/>
    <x v="23"/>
    <x v="1054"/>
    <x v="8"/>
    <x v="2"/>
  </r>
  <r>
    <x v="2"/>
    <n v="1185732"/>
    <x v="316"/>
    <x v="4"/>
    <x v="29"/>
    <x v="32"/>
    <x v="1"/>
    <n v="60.000000000000007"/>
    <n v="8000"/>
    <x v="437"/>
    <x v="767"/>
    <x v="2"/>
    <x v="2"/>
  </r>
  <r>
    <x v="2"/>
    <n v="1185732"/>
    <x v="316"/>
    <x v="4"/>
    <x v="29"/>
    <x v="32"/>
    <x v="2"/>
    <n v="55.000000000000007"/>
    <n v="7250"/>
    <x v="103"/>
    <x v="1055"/>
    <x v="8"/>
    <x v="2"/>
  </r>
  <r>
    <x v="2"/>
    <n v="1185732"/>
    <x v="316"/>
    <x v="4"/>
    <x v="29"/>
    <x v="32"/>
    <x v="3"/>
    <n v="55.000000000000007"/>
    <n v="6750"/>
    <x v="108"/>
    <x v="1004"/>
    <x v="8"/>
    <x v="2"/>
  </r>
  <r>
    <x v="2"/>
    <n v="1185732"/>
    <x v="316"/>
    <x v="4"/>
    <x v="29"/>
    <x v="32"/>
    <x v="4"/>
    <n v="65"/>
    <n v="7000"/>
    <x v="112"/>
    <x v="833"/>
    <x v="2"/>
    <x v="2"/>
  </r>
  <r>
    <x v="2"/>
    <n v="1185732"/>
    <x v="316"/>
    <x v="4"/>
    <x v="29"/>
    <x v="32"/>
    <x v="5"/>
    <n v="70"/>
    <n v="8750"/>
    <x v="301"/>
    <x v="466"/>
    <x v="0"/>
    <x v="2"/>
  </r>
  <r>
    <x v="2"/>
    <n v="1185732"/>
    <x v="348"/>
    <x v="4"/>
    <x v="29"/>
    <x v="32"/>
    <x v="0"/>
    <n v="65"/>
    <n v="10250"/>
    <x v="583"/>
    <x v="1056"/>
    <x v="8"/>
    <x v="2"/>
  </r>
  <r>
    <x v="2"/>
    <n v="1185732"/>
    <x v="348"/>
    <x v="4"/>
    <x v="29"/>
    <x v="32"/>
    <x v="1"/>
    <n v="60.000000000000007"/>
    <n v="8000"/>
    <x v="437"/>
    <x v="767"/>
    <x v="2"/>
    <x v="2"/>
  </r>
  <r>
    <x v="2"/>
    <n v="1185732"/>
    <x v="348"/>
    <x v="4"/>
    <x v="29"/>
    <x v="32"/>
    <x v="2"/>
    <n v="55.000000000000007"/>
    <n v="7250"/>
    <x v="103"/>
    <x v="1055"/>
    <x v="8"/>
    <x v="2"/>
  </r>
  <r>
    <x v="2"/>
    <n v="1185732"/>
    <x v="348"/>
    <x v="4"/>
    <x v="29"/>
    <x v="32"/>
    <x v="3"/>
    <n v="45"/>
    <n v="6750"/>
    <x v="114"/>
    <x v="150"/>
    <x v="8"/>
    <x v="2"/>
  </r>
  <r>
    <x v="2"/>
    <n v="1185732"/>
    <x v="348"/>
    <x v="4"/>
    <x v="29"/>
    <x v="32"/>
    <x v="4"/>
    <n v="55.000000000000007"/>
    <n v="6500"/>
    <x v="223"/>
    <x v="1032"/>
    <x v="2"/>
    <x v="2"/>
  </r>
  <r>
    <x v="2"/>
    <n v="1185732"/>
    <x v="348"/>
    <x v="4"/>
    <x v="29"/>
    <x v="32"/>
    <x v="5"/>
    <n v="60.000000000000007"/>
    <n v="8250"/>
    <x v="35"/>
    <x v="84"/>
    <x v="0"/>
    <x v="2"/>
  </r>
  <r>
    <x v="2"/>
    <n v="1185732"/>
    <x v="378"/>
    <x v="4"/>
    <x v="29"/>
    <x v="32"/>
    <x v="0"/>
    <n v="55.000000000000007"/>
    <n v="9250"/>
    <x v="17"/>
    <x v="1057"/>
    <x v="8"/>
    <x v="2"/>
  </r>
  <r>
    <x v="2"/>
    <n v="1185732"/>
    <x v="378"/>
    <x v="4"/>
    <x v="29"/>
    <x v="32"/>
    <x v="1"/>
    <n v="50.000000000000014"/>
    <n v="7250"/>
    <x v="295"/>
    <x v="1058"/>
    <x v="2"/>
    <x v="2"/>
  </r>
  <r>
    <x v="2"/>
    <n v="1185732"/>
    <x v="378"/>
    <x v="4"/>
    <x v="29"/>
    <x v="32"/>
    <x v="2"/>
    <n v="30.000000000000004"/>
    <n v="6250"/>
    <x v="517"/>
    <x v="552"/>
    <x v="8"/>
    <x v="2"/>
  </r>
  <r>
    <x v="2"/>
    <n v="1185732"/>
    <x v="378"/>
    <x v="4"/>
    <x v="29"/>
    <x v="32"/>
    <x v="3"/>
    <n v="30.000000000000004"/>
    <n v="6000"/>
    <x v="167"/>
    <x v="736"/>
    <x v="8"/>
    <x v="2"/>
  </r>
  <r>
    <x v="2"/>
    <n v="1185732"/>
    <x v="378"/>
    <x v="4"/>
    <x v="29"/>
    <x v="32"/>
    <x v="4"/>
    <n v="40"/>
    <n v="6000"/>
    <x v="50"/>
    <x v="97"/>
    <x v="2"/>
    <x v="2"/>
  </r>
  <r>
    <x v="2"/>
    <n v="1185732"/>
    <x v="378"/>
    <x v="4"/>
    <x v="29"/>
    <x v="32"/>
    <x v="5"/>
    <n v="45.000000000000007"/>
    <n v="7000"/>
    <x v="255"/>
    <x v="709"/>
    <x v="0"/>
    <x v="2"/>
  </r>
  <r>
    <x v="2"/>
    <n v="1185732"/>
    <x v="410"/>
    <x v="4"/>
    <x v="29"/>
    <x v="32"/>
    <x v="0"/>
    <n v="45.000000000000007"/>
    <n v="8750"/>
    <x v="554"/>
    <x v="709"/>
    <x v="8"/>
    <x v="2"/>
  </r>
  <r>
    <x v="2"/>
    <n v="1185732"/>
    <x v="410"/>
    <x v="4"/>
    <x v="29"/>
    <x v="32"/>
    <x v="1"/>
    <n v="35.000000000000007"/>
    <n v="7000"/>
    <x v="584"/>
    <x v="1059"/>
    <x v="2"/>
    <x v="2"/>
  </r>
  <r>
    <x v="2"/>
    <n v="1185732"/>
    <x v="410"/>
    <x v="4"/>
    <x v="29"/>
    <x v="32"/>
    <x v="2"/>
    <n v="35.000000000000007"/>
    <n v="5750"/>
    <x v="585"/>
    <x v="1060"/>
    <x v="8"/>
    <x v="2"/>
  </r>
  <r>
    <x v="2"/>
    <n v="1185732"/>
    <x v="410"/>
    <x v="4"/>
    <x v="29"/>
    <x v="32"/>
    <x v="3"/>
    <n v="35.000000000000007"/>
    <n v="5500"/>
    <x v="137"/>
    <x v="345"/>
    <x v="8"/>
    <x v="2"/>
  </r>
  <r>
    <x v="2"/>
    <n v="1185732"/>
    <x v="410"/>
    <x v="4"/>
    <x v="29"/>
    <x v="32"/>
    <x v="4"/>
    <n v="45.000000000000007"/>
    <n v="5500"/>
    <x v="173"/>
    <x v="145"/>
    <x v="2"/>
    <x v="2"/>
  </r>
  <r>
    <x v="2"/>
    <n v="1185732"/>
    <x v="410"/>
    <x v="4"/>
    <x v="29"/>
    <x v="32"/>
    <x v="5"/>
    <n v="50"/>
    <n v="6750"/>
    <x v="74"/>
    <x v="400"/>
    <x v="0"/>
    <x v="2"/>
  </r>
  <r>
    <x v="2"/>
    <n v="1185732"/>
    <x v="440"/>
    <x v="4"/>
    <x v="29"/>
    <x v="32"/>
    <x v="0"/>
    <n v="45.000000000000007"/>
    <n v="8250"/>
    <x v="108"/>
    <x v="1004"/>
    <x v="8"/>
    <x v="2"/>
  </r>
  <r>
    <x v="2"/>
    <n v="1185732"/>
    <x v="440"/>
    <x v="4"/>
    <x v="29"/>
    <x v="32"/>
    <x v="1"/>
    <n v="35.000000000000007"/>
    <n v="6500"/>
    <x v="586"/>
    <x v="1061"/>
    <x v="2"/>
    <x v="2"/>
  </r>
  <r>
    <x v="2"/>
    <n v="1185732"/>
    <x v="440"/>
    <x v="4"/>
    <x v="29"/>
    <x v="32"/>
    <x v="2"/>
    <n v="40.000000000000014"/>
    <n v="5950"/>
    <x v="587"/>
    <x v="1062"/>
    <x v="8"/>
    <x v="2"/>
  </r>
  <r>
    <x v="2"/>
    <n v="1185732"/>
    <x v="440"/>
    <x v="4"/>
    <x v="29"/>
    <x v="32"/>
    <x v="3"/>
    <n v="60.000000000000021"/>
    <n v="6500"/>
    <x v="588"/>
    <x v="1063"/>
    <x v="8"/>
    <x v="2"/>
  </r>
  <r>
    <x v="2"/>
    <n v="1185732"/>
    <x v="440"/>
    <x v="4"/>
    <x v="29"/>
    <x v="32"/>
    <x v="4"/>
    <n v="75.000000000000014"/>
    <n v="6250"/>
    <x v="273"/>
    <x v="1064"/>
    <x v="2"/>
    <x v="2"/>
  </r>
  <r>
    <x v="2"/>
    <n v="1185732"/>
    <x v="440"/>
    <x v="4"/>
    <x v="29"/>
    <x v="32"/>
    <x v="5"/>
    <n v="75"/>
    <n v="7250"/>
    <x v="589"/>
    <x v="1065"/>
    <x v="0"/>
    <x v="2"/>
  </r>
  <r>
    <x v="2"/>
    <n v="1185732"/>
    <x v="469"/>
    <x v="4"/>
    <x v="29"/>
    <x v="32"/>
    <x v="0"/>
    <n v="70"/>
    <n v="9750"/>
    <x v="23"/>
    <x v="1054"/>
    <x v="8"/>
    <x v="2"/>
  </r>
  <r>
    <x v="2"/>
    <n v="1185732"/>
    <x v="469"/>
    <x v="4"/>
    <x v="29"/>
    <x v="32"/>
    <x v="1"/>
    <n v="60.000000000000007"/>
    <n v="7750"/>
    <x v="448"/>
    <x v="1066"/>
    <x v="2"/>
    <x v="2"/>
  </r>
  <r>
    <x v="5"/>
    <n v="1185732"/>
    <x v="469"/>
    <x v="4"/>
    <x v="29"/>
    <x v="32"/>
    <x v="2"/>
    <n v="60.000000000000007"/>
    <n v="7250"/>
    <x v="444"/>
    <x v="1067"/>
    <x v="8"/>
    <x v="2"/>
  </r>
  <r>
    <x v="5"/>
    <n v="1185732"/>
    <x v="469"/>
    <x v="4"/>
    <x v="29"/>
    <x v="32"/>
    <x v="3"/>
    <n v="60.000000000000007"/>
    <n v="6750"/>
    <x v="230"/>
    <x v="1013"/>
    <x v="8"/>
    <x v="2"/>
  </r>
  <r>
    <x v="5"/>
    <n v="1185732"/>
    <x v="469"/>
    <x v="4"/>
    <x v="29"/>
    <x v="32"/>
    <x v="4"/>
    <n v="70"/>
    <n v="6750"/>
    <x v="178"/>
    <x v="1068"/>
    <x v="2"/>
    <x v="2"/>
  </r>
  <r>
    <x v="5"/>
    <n v="1185732"/>
    <x v="469"/>
    <x v="4"/>
    <x v="29"/>
    <x v="32"/>
    <x v="5"/>
    <n v="75"/>
    <n v="7750"/>
    <x v="590"/>
    <x v="1069"/>
    <x v="0"/>
    <x v="2"/>
  </r>
  <r>
    <x v="5"/>
    <n v="1185732"/>
    <x v="177"/>
    <x v="4"/>
    <x v="29"/>
    <x v="32"/>
    <x v="0"/>
    <n v="35"/>
    <n v="7750"/>
    <x v="58"/>
    <x v="1070"/>
    <x v="8"/>
    <x v="2"/>
  </r>
  <r>
    <x v="5"/>
    <n v="1185732"/>
    <x v="177"/>
    <x v="4"/>
    <x v="29"/>
    <x v="32"/>
    <x v="1"/>
    <n v="35"/>
    <n v="5750"/>
    <x v="327"/>
    <x v="1071"/>
    <x v="2"/>
    <x v="2"/>
  </r>
  <r>
    <x v="5"/>
    <n v="1185732"/>
    <x v="177"/>
    <x v="4"/>
    <x v="29"/>
    <x v="32"/>
    <x v="2"/>
    <n v="25.000000000000007"/>
    <n v="5750"/>
    <x v="337"/>
    <x v="1072"/>
    <x v="8"/>
    <x v="2"/>
  </r>
  <r>
    <x v="5"/>
    <n v="1185732"/>
    <x v="177"/>
    <x v="4"/>
    <x v="29"/>
    <x v="32"/>
    <x v="3"/>
    <n v="30"/>
    <n v="4250"/>
    <x v="234"/>
    <x v="744"/>
    <x v="8"/>
    <x v="2"/>
  </r>
  <r>
    <x v="5"/>
    <n v="1185732"/>
    <x v="177"/>
    <x v="4"/>
    <x v="29"/>
    <x v="32"/>
    <x v="4"/>
    <n v="45"/>
    <n v="4750"/>
    <x v="118"/>
    <x v="513"/>
    <x v="2"/>
    <x v="2"/>
  </r>
  <r>
    <x v="5"/>
    <n v="1185732"/>
    <x v="177"/>
    <x v="4"/>
    <x v="29"/>
    <x v="32"/>
    <x v="5"/>
    <n v="35"/>
    <n v="5750"/>
    <x v="327"/>
    <x v="236"/>
    <x v="0"/>
    <x v="2"/>
  </r>
  <r>
    <x v="5"/>
    <n v="1185732"/>
    <x v="206"/>
    <x v="4"/>
    <x v="29"/>
    <x v="32"/>
    <x v="0"/>
    <n v="35"/>
    <n v="8250"/>
    <x v="591"/>
    <x v="396"/>
    <x v="8"/>
    <x v="2"/>
  </r>
  <r>
    <x v="5"/>
    <n v="1185732"/>
    <x v="206"/>
    <x v="4"/>
    <x v="29"/>
    <x v="32"/>
    <x v="1"/>
    <n v="35"/>
    <n v="4750"/>
    <x v="158"/>
    <x v="862"/>
    <x v="2"/>
    <x v="2"/>
  </r>
  <r>
    <x v="5"/>
    <n v="1185732"/>
    <x v="206"/>
    <x v="4"/>
    <x v="29"/>
    <x v="32"/>
    <x v="2"/>
    <n v="25.000000000000007"/>
    <n v="5250"/>
    <x v="592"/>
    <x v="1073"/>
    <x v="8"/>
    <x v="2"/>
  </r>
  <r>
    <x v="5"/>
    <n v="1185732"/>
    <x v="206"/>
    <x v="3"/>
    <x v="30"/>
    <x v="33"/>
    <x v="3"/>
    <n v="30"/>
    <n v="3750"/>
    <x v="129"/>
    <x v="343"/>
    <x v="8"/>
    <x v="2"/>
  </r>
  <r>
    <x v="5"/>
    <n v="1185732"/>
    <x v="206"/>
    <x v="3"/>
    <x v="30"/>
    <x v="33"/>
    <x v="4"/>
    <n v="45"/>
    <n v="4500"/>
    <x v="161"/>
    <x v="58"/>
    <x v="2"/>
    <x v="2"/>
  </r>
  <r>
    <x v="5"/>
    <n v="1185732"/>
    <x v="206"/>
    <x v="3"/>
    <x v="30"/>
    <x v="33"/>
    <x v="5"/>
    <n v="30"/>
    <n v="5500"/>
    <x v="242"/>
    <x v="538"/>
    <x v="0"/>
    <x v="2"/>
  </r>
  <r>
    <x v="5"/>
    <n v="1185732"/>
    <x v="214"/>
    <x v="3"/>
    <x v="30"/>
    <x v="33"/>
    <x v="0"/>
    <n v="30"/>
    <n v="7700"/>
    <x v="593"/>
    <x v="1074"/>
    <x v="8"/>
    <x v="2"/>
  </r>
  <r>
    <x v="5"/>
    <n v="1185732"/>
    <x v="214"/>
    <x v="3"/>
    <x v="30"/>
    <x v="33"/>
    <x v="1"/>
    <n v="30"/>
    <n v="4500"/>
    <x v="200"/>
    <x v="220"/>
    <x v="2"/>
    <x v="2"/>
  </r>
  <r>
    <x v="5"/>
    <n v="1185732"/>
    <x v="214"/>
    <x v="3"/>
    <x v="30"/>
    <x v="33"/>
    <x v="2"/>
    <n v="20"/>
    <n v="4750"/>
    <x v="594"/>
    <x v="1075"/>
    <x v="8"/>
    <x v="2"/>
  </r>
  <r>
    <x v="5"/>
    <n v="1185732"/>
    <x v="214"/>
    <x v="3"/>
    <x v="30"/>
    <x v="33"/>
    <x v="3"/>
    <n v="24.999999999999993"/>
    <n v="3250"/>
    <x v="595"/>
    <x v="1076"/>
    <x v="8"/>
    <x v="2"/>
  </r>
  <r>
    <x v="5"/>
    <n v="1185732"/>
    <x v="214"/>
    <x v="3"/>
    <x v="30"/>
    <x v="33"/>
    <x v="4"/>
    <n v="40.000000000000007"/>
    <n v="3750"/>
    <x v="193"/>
    <x v="96"/>
    <x v="2"/>
    <x v="2"/>
  </r>
  <r>
    <x v="5"/>
    <n v="1185732"/>
    <x v="214"/>
    <x v="3"/>
    <x v="30"/>
    <x v="33"/>
    <x v="5"/>
    <n v="30"/>
    <n v="4750"/>
    <x v="332"/>
    <x v="535"/>
    <x v="0"/>
    <x v="2"/>
  </r>
  <r>
    <x v="5"/>
    <n v="1185732"/>
    <x v="233"/>
    <x v="3"/>
    <x v="30"/>
    <x v="33"/>
    <x v="0"/>
    <n v="30"/>
    <n v="7250"/>
    <x v="153"/>
    <x v="1077"/>
    <x v="8"/>
    <x v="2"/>
  </r>
  <r>
    <x v="5"/>
    <n v="1185732"/>
    <x v="233"/>
    <x v="3"/>
    <x v="30"/>
    <x v="33"/>
    <x v="1"/>
    <n v="30"/>
    <n v="4250"/>
    <x v="234"/>
    <x v="877"/>
    <x v="2"/>
    <x v="2"/>
  </r>
  <r>
    <x v="5"/>
    <n v="1185732"/>
    <x v="233"/>
    <x v="3"/>
    <x v="30"/>
    <x v="33"/>
    <x v="2"/>
    <n v="20"/>
    <n v="4250"/>
    <x v="491"/>
    <x v="339"/>
    <x v="8"/>
    <x v="2"/>
  </r>
  <r>
    <x v="5"/>
    <n v="1185732"/>
    <x v="233"/>
    <x v="3"/>
    <x v="30"/>
    <x v="33"/>
    <x v="3"/>
    <n v="24.999999999999993"/>
    <n v="3500"/>
    <x v="596"/>
    <x v="1078"/>
    <x v="8"/>
    <x v="2"/>
  </r>
  <r>
    <x v="5"/>
    <n v="1185732"/>
    <x v="233"/>
    <x v="3"/>
    <x v="30"/>
    <x v="33"/>
    <x v="4"/>
    <n v="45"/>
    <n v="3750"/>
    <x v="156"/>
    <x v="501"/>
    <x v="2"/>
    <x v="2"/>
  </r>
  <r>
    <x v="5"/>
    <n v="1185732"/>
    <x v="233"/>
    <x v="3"/>
    <x v="30"/>
    <x v="33"/>
    <x v="5"/>
    <n v="35"/>
    <n v="5250"/>
    <x v="155"/>
    <x v="50"/>
    <x v="0"/>
    <x v="2"/>
  </r>
  <r>
    <x v="5"/>
    <n v="1185732"/>
    <x v="262"/>
    <x v="3"/>
    <x v="30"/>
    <x v="33"/>
    <x v="0"/>
    <n v="45"/>
    <n v="7950"/>
    <x v="597"/>
    <x v="1079"/>
    <x v="8"/>
    <x v="2"/>
  </r>
  <r>
    <x v="5"/>
    <n v="1185732"/>
    <x v="262"/>
    <x v="3"/>
    <x v="30"/>
    <x v="33"/>
    <x v="1"/>
    <n v="45"/>
    <n v="5000"/>
    <x v="39"/>
    <x v="40"/>
    <x v="2"/>
    <x v="2"/>
  </r>
  <r>
    <x v="5"/>
    <n v="1185732"/>
    <x v="262"/>
    <x v="3"/>
    <x v="30"/>
    <x v="33"/>
    <x v="2"/>
    <n v="40"/>
    <n v="4750"/>
    <x v="237"/>
    <x v="768"/>
    <x v="8"/>
    <x v="2"/>
  </r>
  <r>
    <x v="5"/>
    <n v="1185732"/>
    <x v="262"/>
    <x v="3"/>
    <x v="30"/>
    <x v="33"/>
    <x v="3"/>
    <n v="40"/>
    <n v="4250"/>
    <x v="235"/>
    <x v="532"/>
    <x v="8"/>
    <x v="2"/>
  </r>
  <r>
    <x v="5"/>
    <n v="1185732"/>
    <x v="262"/>
    <x v="3"/>
    <x v="30"/>
    <x v="33"/>
    <x v="4"/>
    <n v="49.999999999999993"/>
    <n v="4500"/>
    <x v="369"/>
    <x v="1080"/>
    <x v="2"/>
    <x v="2"/>
  </r>
  <r>
    <x v="5"/>
    <n v="1185732"/>
    <x v="262"/>
    <x v="3"/>
    <x v="30"/>
    <x v="33"/>
    <x v="5"/>
    <n v="54.999999999999993"/>
    <n v="5500"/>
    <x v="390"/>
    <x v="1081"/>
    <x v="0"/>
    <x v="2"/>
  </r>
  <r>
    <x v="5"/>
    <n v="1185732"/>
    <x v="295"/>
    <x v="3"/>
    <x v="30"/>
    <x v="33"/>
    <x v="0"/>
    <n v="49.999999999999993"/>
    <n v="8000"/>
    <x v="598"/>
    <x v="59"/>
    <x v="8"/>
    <x v="2"/>
  </r>
  <r>
    <x v="5"/>
    <n v="1185732"/>
    <x v="295"/>
    <x v="3"/>
    <x v="30"/>
    <x v="33"/>
    <x v="1"/>
    <n v="45"/>
    <n v="5500"/>
    <x v="113"/>
    <x v="145"/>
    <x v="2"/>
    <x v="2"/>
  </r>
  <r>
    <x v="5"/>
    <n v="1185732"/>
    <x v="295"/>
    <x v="3"/>
    <x v="30"/>
    <x v="33"/>
    <x v="2"/>
    <n v="50"/>
    <n v="5250"/>
    <x v="48"/>
    <x v="148"/>
    <x v="8"/>
    <x v="2"/>
  </r>
  <r>
    <x v="5"/>
    <n v="1185732"/>
    <x v="295"/>
    <x v="3"/>
    <x v="30"/>
    <x v="33"/>
    <x v="3"/>
    <n v="50"/>
    <n v="5000"/>
    <x v="54"/>
    <x v="161"/>
    <x v="8"/>
    <x v="2"/>
  </r>
  <r>
    <x v="5"/>
    <n v="1185732"/>
    <x v="295"/>
    <x v="3"/>
    <x v="30"/>
    <x v="33"/>
    <x v="4"/>
    <n v="65"/>
    <n v="5000"/>
    <x v="83"/>
    <x v="114"/>
    <x v="2"/>
    <x v="2"/>
  </r>
  <r>
    <x v="5"/>
    <n v="1185732"/>
    <x v="295"/>
    <x v="3"/>
    <x v="30"/>
    <x v="33"/>
    <x v="5"/>
    <n v="70"/>
    <n v="6750"/>
    <x v="178"/>
    <x v="790"/>
    <x v="0"/>
    <x v="2"/>
  </r>
  <r>
    <x v="5"/>
    <n v="1185732"/>
    <x v="323"/>
    <x v="3"/>
    <x v="30"/>
    <x v="33"/>
    <x v="0"/>
    <n v="65"/>
    <n v="9000"/>
    <x v="38"/>
    <x v="109"/>
    <x v="8"/>
    <x v="2"/>
  </r>
  <r>
    <x v="5"/>
    <n v="1185732"/>
    <x v="323"/>
    <x v="3"/>
    <x v="30"/>
    <x v="33"/>
    <x v="1"/>
    <n v="60.000000000000007"/>
    <n v="6500"/>
    <x v="218"/>
    <x v="106"/>
    <x v="2"/>
    <x v="2"/>
  </r>
  <r>
    <x v="5"/>
    <n v="1185732"/>
    <x v="323"/>
    <x v="3"/>
    <x v="30"/>
    <x v="33"/>
    <x v="2"/>
    <n v="55.000000000000007"/>
    <n v="5750"/>
    <x v="77"/>
    <x v="377"/>
    <x v="8"/>
    <x v="2"/>
  </r>
  <r>
    <x v="5"/>
    <n v="1185732"/>
    <x v="323"/>
    <x v="3"/>
    <x v="30"/>
    <x v="33"/>
    <x v="3"/>
    <n v="55.000000000000007"/>
    <n v="5250"/>
    <x v="171"/>
    <x v="133"/>
    <x v="8"/>
    <x v="2"/>
  </r>
  <r>
    <x v="5"/>
    <n v="1185732"/>
    <x v="323"/>
    <x v="3"/>
    <x v="30"/>
    <x v="33"/>
    <x v="4"/>
    <n v="65"/>
    <n v="5500"/>
    <x v="89"/>
    <x v="806"/>
    <x v="2"/>
    <x v="2"/>
  </r>
  <r>
    <x v="5"/>
    <n v="1185732"/>
    <x v="323"/>
    <x v="3"/>
    <x v="30"/>
    <x v="33"/>
    <x v="5"/>
    <n v="70"/>
    <n v="7250"/>
    <x v="248"/>
    <x v="792"/>
    <x v="0"/>
    <x v="2"/>
  </r>
  <r>
    <x v="5"/>
    <n v="1185732"/>
    <x v="355"/>
    <x v="3"/>
    <x v="30"/>
    <x v="33"/>
    <x v="0"/>
    <n v="65"/>
    <n v="8750"/>
    <x v="30"/>
    <x v="807"/>
    <x v="8"/>
    <x v="2"/>
  </r>
  <r>
    <x v="5"/>
    <n v="1185732"/>
    <x v="355"/>
    <x v="3"/>
    <x v="30"/>
    <x v="33"/>
    <x v="1"/>
    <n v="60.000000000000007"/>
    <n v="6500"/>
    <x v="218"/>
    <x v="106"/>
    <x v="2"/>
    <x v="2"/>
  </r>
  <r>
    <x v="5"/>
    <n v="1185732"/>
    <x v="355"/>
    <x v="3"/>
    <x v="30"/>
    <x v="33"/>
    <x v="2"/>
    <n v="55.000000000000007"/>
    <n v="5750"/>
    <x v="77"/>
    <x v="377"/>
    <x v="8"/>
    <x v="2"/>
  </r>
  <r>
    <x v="5"/>
    <n v="1185732"/>
    <x v="355"/>
    <x v="3"/>
    <x v="30"/>
    <x v="33"/>
    <x v="3"/>
    <n v="45"/>
    <n v="5250"/>
    <x v="45"/>
    <x v="55"/>
    <x v="8"/>
    <x v="2"/>
  </r>
  <r>
    <x v="5"/>
    <n v="1185732"/>
    <x v="355"/>
    <x v="3"/>
    <x v="30"/>
    <x v="33"/>
    <x v="4"/>
    <n v="55.000000000000007"/>
    <n v="5000"/>
    <x v="81"/>
    <x v="198"/>
    <x v="2"/>
    <x v="2"/>
  </r>
  <r>
    <x v="5"/>
    <n v="1185732"/>
    <x v="355"/>
    <x v="3"/>
    <x v="30"/>
    <x v="33"/>
    <x v="5"/>
    <n v="60.000000000000007"/>
    <n v="6750"/>
    <x v="230"/>
    <x v="628"/>
    <x v="0"/>
    <x v="2"/>
  </r>
  <r>
    <x v="5"/>
    <n v="1185732"/>
    <x v="385"/>
    <x v="3"/>
    <x v="30"/>
    <x v="33"/>
    <x v="0"/>
    <n v="55.000000000000007"/>
    <n v="7750"/>
    <x v="102"/>
    <x v="1082"/>
    <x v="8"/>
    <x v="2"/>
  </r>
  <r>
    <x v="5"/>
    <n v="1185732"/>
    <x v="385"/>
    <x v="3"/>
    <x v="30"/>
    <x v="33"/>
    <x v="1"/>
    <n v="50.000000000000014"/>
    <n v="5750"/>
    <x v="450"/>
    <x v="1083"/>
    <x v="2"/>
    <x v="2"/>
  </r>
  <r>
    <x v="5"/>
    <n v="1185732"/>
    <x v="385"/>
    <x v="3"/>
    <x v="30"/>
    <x v="33"/>
    <x v="2"/>
    <n v="25.000000000000007"/>
    <n v="4750"/>
    <x v="525"/>
    <x v="1084"/>
    <x v="8"/>
    <x v="2"/>
  </r>
  <r>
    <x v="5"/>
    <n v="1185732"/>
    <x v="385"/>
    <x v="3"/>
    <x v="30"/>
    <x v="33"/>
    <x v="3"/>
    <n v="25.000000000000007"/>
    <n v="4500"/>
    <x v="537"/>
    <x v="930"/>
    <x v="8"/>
    <x v="2"/>
  </r>
  <r>
    <x v="5"/>
    <n v="1185732"/>
    <x v="385"/>
    <x v="3"/>
    <x v="30"/>
    <x v="33"/>
    <x v="4"/>
    <n v="35"/>
    <n v="4500"/>
    <x v="154"/>
    <x v="543"/>
    <x v="2"/>
    <x v="2"/>
  </r>
  <r>
    <x v="5"/>
    <n v="1185732"/>
    <x v="385"/>
    <x v="3"/>
    <x v="30"/>
    <x v="33"/>
    <x v="5"/>
    <n v="40.000000000000007"/>
    <n v="5500"/>
    <x v="139"/>
    <x v="172"/>
    <x v="0"/>
    <x v="2"/>
  </r>
  <r>
    <x v="5"/>
    <n v="1185732"/>
    <x v="417"/>
    <x v="3"/>
    <x v="30"/>
    <x v="33"/>
    <x v="0"/>
    <n v="40.000000000000007"/>
    <n v="7250"/>
    <x v="599"/>
    <x v="1085"/>
    <x v="8"/>
    <x v="2"/>
  </r>
  <r>
    <x v="5"/>
    <n v="1185732"/>
    <x v="417"/>
    <x v="3"/>
    <x v="30"/>
    <x v="33"/>
    <x v="1"/>
    <n v="30.000000000000011"/>
    <n v="5500"/>
    <x v="524"/>
    <x v="691"/>
    <x v="2"/>
    <x v="2"/>
  </r>
  <r>
    <x v="5"/>
    <n v="1185732"/>
    <x v="417"/>
    <x v="3"/>
    <x v="30"/>
    <x v="33"/>
    <x v="2"/>
    <n v="30.000000000000011"/>
    <n v="4250"/>
    <x v="600"/>
    <x v="1086"/>
    <x v="8"/>
    <x v="2"/>
  </r>
  <r>
    <x v="5"/>
    <n v="1185732"/>
    <x v="417"/>
    <x v="3"/>
    <x v="30"/>
    <x v="33"/>
    <x v="3"/>
    <n v="30.000000000000011"/>
    <n v="4000"/>
    <x v="502"/>
    <x v="1087"/>
    <x v="8"/>
    <x v="2"/>
  </r>
  <r>
    <x v="5"/>
    <n v="1185732"/>
    <x v="417"/>
    <x v="3"/>
    <x v="30"/>
    <x v="33"/>
    <x v="4"/>
    <n v="40.000000000000007"/>
    <n v="4000"/>
    <x v="601"/>
    <x v="479"/>
    <x v="2"/>
    <x v="2"/>
  </r>
  <r>
    <x v="5"/>
    <n v="1185732"/>
    <x v="417"/>
    <x v="3"/>
    <x v="30"/>
    <x v="33"/>
    <x v="5"/>
    <n v="40"/>
    <n v="5250"/>
    <x v="195"/>
    <x v="148"/>
    <x v="0"/>
    <x v="2"/>
  </r>
  <r>
    <x v="5"/>
    <n v="1185732"/>
    <x v="447"/>
    <x v="3"/>
    <x v="30"/>
    <x v="33"/>
    <x v="0"/>
    <n v="35.000000000000007"/>
    <n v="6750"/>
    <x v="602"/>
    <x v="322"/>
    <x v="8"/>
    <x v="2"/>
  </r>
  <r>
    <x v="5"/>
    <n v="1185732"/>
    <x v="447"/>
    <x v="3"/>
    <x v="30"/>
    <x v="33"/>
    <x v="1"/>
    <n v="25.000000000000011"/>
    <n v="5000"/>
    <x v="603"/>
    <x v="1088"/>
    <x v="2"/>
    <x v="2"/>
  </r>
  <r>
    <x v="5"/>
    <n v="1185732"/>
    <x v="447"/>
    <x v="3"/>
    <x v="30"/>
    <x v="33"/>
    <x v="2"/>
    <n v="35.000000000000014"/>
    <n v="4450"/>
    <x v="604"/>
    <x v="1089"/>
    <x v="8"/>
    <x v="2"/>
  </r>
  <r>
    <x v="5"/>
    <n v="1185732"/>
    <x v="447"/>
    <x v="3"/>
    <x v="30"/>
    <x v="33"/>
    <x v="3"/>
    <n v="65.000000000000028"/>
    <n v="5000"/>
    <x v="445"/>
    <x v="1090"/>
    <x v="8"/>
    <x v="2"/>
  </r>
  <r>
    <x v="5"/>
    <n v="1185732"/>
    <x v="447"/>
    <x v="3"/>
    <x v="30"/>
    <x v="33"/>
    <x v="4"/>
    <n v="80.000000000000014"/>
    <n v="4750"/>
    <x v="473"/>
    <x v="8"/>
    <x v="2"/>
    <x v="2"/>
  </r>
  <r>
    <x v="5"/>
    <n v="1185732"/>
    <x v="447"/>
    <x v="3"/>
    <x v="30"/>
    <x v="33"/>
    <x v="5"/>
    <n v="80"/>
    <n v="5750"/>
    <x v="605"/>
    <x v="1091"/>
    <x v="0"/>
    <x v="2"/>
  </r>
  <r>
    <x v="5"/>
    <n v="1185732"/>
    <x v="476"/>
    <x v="3"/>
    <x v="30"/>
    <x v="33"/>
    <x v="0"/>
    <n v="75.000000000000014"/>
    <n v="8250"/>
    <x v="606"/>
    <x v="1092"/>
    <x v="8"/>
    <x v="2"/>
  </r>
  <r>
    <x v="5"/>
    <n v="1185732"/>
    <x v="476"/>
    <x v="3"/>
    <x v="30"/>
    <x v="33"/>
    <x v="1"/>
    <n v="65.000000000000014"/>
    <n v="6250"/>
    <x v="279"/>
    <x v="1093"/>
    <x v="2"/>
    <x v="2"/>
  </r>
  <r>
    <x v="3"/>
    <n v="1185732"/>
    <x v="476"/>
    <x v="3"/>
    <x v="30"/>
    <x v="33"/>
    <x v="2"/>
    <n v="65.000000000000014"/>
    <n v="5750"/>
    <x v="227"/>
    <x v="643"/>
    <x v="8"/>
    <x v="2"/>
  </r>
  <r>
    <x v="3"/>
    <n v="1185732"/>
    <x v="476"/>
    <x v="3"/>
    <x v="30"/>
    <x v="33"/>
    <x v="3"/>
    <n v="65.000000000000014"/>
    <n v="5250"/>
    <x v="607"/>
    <x v="1094"/>
    <x v="8"/>
    <x v="2"/>
  </r>
  <r>
    <x v="3"/>
    <n v="1185732"/>
    <x v="476"/>
    <x v="3"/>
    <x v="30"/>
    <x v="33"/>
    <x v="4"/>
    <n v="75.000000000000014"/>
    <n v="5250"/>
    <x v="554"/>
    <x v="1095"/>
    <x v="2"/>
    <x v="2"/>
  </r>
  <r>
    <x v="3"/>
    <n v="1185732"/>
    <x v="476"/>
    <x v="3"/>
    <x v="30"/>
    <x v="33"/>
    <x v="5"/>
    <n v="80"/>
    <n v="6250"/>
    <x v="1"/>
    <x v="69"/>
    <x v="0"/>
    <x v="2"/>
  </r>
  <r>
    <x v="5"/>
    <n v="1185732"/>
    <x v="186"/>
    <x v="3"/>
    <x v="30"/>
    <x v="33"/>
    <x v="0"/>
    <n v="40"/>
    <n v="5000"/>
    <x v="47"/>
    <x v="316"/>
    <x v="8"/>
    <x v="2"/>
  </r>
  <r>
    <x v="5"/>
    <n v="1185732"/>
    <x v="186"/>
    <x v="3"/>
    <x v="30"/>
    <x v="33"/>
    <x v="1"/>
    <n v="40"/>
    <n v="3000"/>
    <x v="150"/>
    <x v="216"/>
    <x v="2"/>
    <x v="2"/>
  </r>
  <r>
    <x v="5"/>
    <n v="1185732"/>
    <x v="186"/>
    <x v="3"/>
    <x v="30"/>
    <x v="33"/>
    <x v="2"/>
    <n v="30.000000000000004"/>
    <n v="3000"/>
    <x v="381"/>
    <x v="1096"/>
    <x v="8"/>
    <x v="2"/>
  </r>
  <r>
    <x v="5"/>
    <n v="1185732"/>
    <x v="186"/>
    <x v="3"/>
    <x v="30"/>
    <x v="33"/>
    <x v="3"/>
    <n v="35"/>
    <n v="1500"/>
    <x v="304"/>
    <x v="192"/>
    <x v="8"/>
    <x v="2"/>
  </r>
  <r>
    <x v="5"/>
    <n v="1185732"/>
    <x v="186"/>
    <x v="3"/>
    <x v="30"/>
    <x v="33"/>
    <x v="4"/>
    <n v="49.999999999999993"/>
    <n v="2000"/>
    <x v="335"/>
    <x v="1078"/>
    <x v="2"/>
    <x v="2"/>
  </r>
  <r>
    <x v="5"/>
    <n v="1185732"/>
    <x v="186"/>
    <x v="3"/>
    <x v="30"/>
    <x v="33"/>
    <x v="5"/>
    <n v="40"/>
    <n v="3000"/>
    <x v="150"/>
    <x v="607"/>
    <x v="8"/>
    <x v="2"/>
  </r>
  <r>
    <x v="5"/>
    <n v="1185732"/>
    <x v="696"/>
    <x v="3"/>
    <x v="30"/>
    <x v="33"/>
    <x v="0"/>
    <n v="40"/>
    <n v="5500"/>
    <x v="42"/>
    <x v="301"/>
    <x v="8"/>
    <x v="2"/>
  </r>
  <r>
    <x v="5"/>
    <n v="1185732"/>
    <x v="696"/>
    <x v="3"/>
    <x v="30"/>
    <x v="33"/>
    <x v="1"/>
    <n v="40"/>
    <n v="2000"/>
    <x v="135"/>
    <x v="197"/>
    <x v="2"/>
    <x v="2"/>
  </r>
  <r>
    <x v="5"/>
    <n v="1185732"/>
    <x v="696"/>
    <x v="3"/>
    <x v="30"/>
    <x v="33"/>
    <x v="2"/>
    <n v="30.000000000000004"/>
    <n v="2500"/>
    <x v="384"/>
    <x v="984"/>
    <x v="8"/>
    <x v="2"/>
  </r>
  <r>
    <x v="5"/>
    <n v="1185732"/>
    <x v="696"/>
    <x v="4"/>
    <x v="31"/>
    <x v="34"/>
    <x v="3"/>
    <n v="35"/>
    <n v="1250"/>
    <x v="317"/>
    <x v="286"/>
    <x v="8"/>
    <x v="2"/>
  </r>
  <r>
    <x v="5"/>
    <n v="1185732"/>
    <x v="696"/>
    <x v="4"/>
    <x v="31"/>
    <x v="34"/>
    <x v="4"/>
    <n v="49.999999999999993"/>
    <n v="2000"/>
    <x v="335"/>
    <x v="1078"/>
    <x v="2"/>
    <x v="2"/>
  </r>
  <r>
    <x v="5"/>
    <n v="1185732"/>
    <x v="696"/>
    <x v="4"/>
    <x v="31"/>
    <x v="34"/>
    <x v="5"/>
    <n v="40"/>
    <n v="3000"/>
    <x v="150"/>
    <x v="607"/>
    <x v="8"/>
    <x v="2"/>
  </r>
  <r>
    <x v="5"/>
    <n v="1185732"/>
    <x v="226"/>
    <x v="4"/>
    <x v="31"/>
    <x v="34"/>
    <x v="0"/>
    <n v="45"/>
    <n v="5200"/>
    <x v="608"/>
    <x v="1097"/>
    <x v="8"/>
    <x v="2"/>
  </r>
  <r>
    <x v="5"/>
    <n v="1185732"/>
    <x v="226"/>
    <x v="4"/>
    <x v="31"/>
    <x v="34"/>
    <x v="1"/>
    <n v="45"/>
    <n v="2250"/>
    <x v="179"/>
    <x v="258"/>
    <x v="2"/>
    <x v="2"/>
  </r>
  <r>
    <x v="5"/>
    <n v="1185732"/>
    <x v="226"/>
    <x v="4"/>
    <x v="31"/>
    <x v="34"/>
    <x v="2"/>
    <n v="35"/>
    <n v="2500"/>
    <x v="132"/>
    <x v="187"/>
    <x v="8"/>
    <x v="2"/>
  </r>
  <r>
    <x v="5"/>
    <n v="1185732"/>
    <x v="226"/>
    <x v="4"/>
    <x v="31"/>
    <x v="34"/>
    <x v="3"/>
    <n v="40"/>
    <n v="1000"/>
    <x v="124"/>
    <x v="185"/>
    <x v="8"/>
    <x v="2"/>
  </r>
  <r>
    <x v="5"/>
    <n v="1185732"/>
    <x v="226"/>
    <x v="4"/>
    <x v="31"/>
    <x v="34"/>
    <x v="4"/>
    <n v="54.999999999999993"/>
    <n v="1500"/>
    <x v="360"/>
    <x v="1098"/>
    <x v="2"/>
    <x v="2"/>
  </r>
  <r>
    <x v="5"/>
    <n v="1185732"/>
    <x v="226"/>
    <x v="4"/>
    <x v="31"/>
    <x v="34"/>
    <x v="5"/>
    <n v="45"/>
    <n v="2500"/>
    <x v="129"/>
    <x v="343"/>
    <x v="8"/>
    <x v="2"/>
  </r>
  <r>
    <x v="5"/>
    <n v="1185732"/>
    <x v="245"/>
    <x v="4"/>
    <x v="31"/>
    <x v="34"/>
    <x v="0"/>
    <n v="45"/>
    <n v="4750"/>
    <x v="118"/>
    <x v="178"/>
    <x v="8"/>
    <x v="2"/>
  </r>
  <r>
    <x v="5"/>
    <n v="1185732"/>
    <x v="245"/>
    <x v="4"/>
    <x v="31"/>
    <x v="34"/>
    <x v="1"/>
    <n v="45"/>
    <n v="1750"/>
    <x v="123"/>
    <x v="184"/>
    <x v="2"/>
    <x v="2"/>
  </r>
  <r>
    <x v="5"/>
    <n v="1185732"/>
    <x v="245"/>
    <x v="4"/>
    <x v="31"/>
    <x v="34"/>
    <x v="2"/>
    <n v="40"/>
    <n v="1750"/>
    <x v="136"/>
    <x v="197"/>
    <x v="8"/>
    <x v="2"/>
  </r>
  <r>
    <x v="5"/>
    <n v="1185732"/>
    <x v="245"/>
    <x v="4"/>
    <x v="31"/>
    <x v="34"/>
    <x v="3"/>
    <n v="45"/>
    <n v="1000"/>
    <x v="187"/>
    <x v="287"/>
    <x v="8"/>
    <x v="2"/>
  </r>
  <r>
    <x v="5"/>
    <n v="1185732"/>
    <x v="245"/>
    <x v="4"/>
    <x v="31"/>
    <x v="34"/>
    <x v="4"/>
    <n v="50"/>
    <n v="1250"/>
    <x v="146"/>
    <x v="269"/>
    <x v="2"/>
    <x v="2"/>
  </r>
  <r>
    <x v="5"/>
    <n v="1185732"/>
    <x v="245"/>
    <x v="4"/>
    <x v="31"/>
    <x v="34"/>
    <x v="5"/>
    <n v="40"/>
    <n v="2500"/>
    <x v="125"/>
    <x v="215"/>
    <x v="8"/>
    <x v="2"/>
  </r>
  <r>
    <x v="5"/>
    <n v="1185732"/>
    <x v="276"/>
    <x v="4"/>
    <x v="31"/>
    <x v="34"/>
    <x v="0"/>
    <n v="50"/>
    <n v="5200"/>
    <x v="51"/>
    <x v="159"/>
    <x v="8"/>
    <x v="2"/>
  </r>
  <r>
    <x v="5"/>
    <n v="1185732"/>
    <x v="276"/>
    <x v="4"/>
    <x v="31"/>
    <x v="34"/>
    <x v="1"/>
    <n v="45.000000000000007"/>
    <n v="2250"/>
    <x v="458"/>
    <x v="258"/>
    <x v="2"/>
    <x v="2"/>
  </r>
  <r>
    <x v="5"/>
    <n v="1185732"/>
    <x v="276"/>
    <x v="4"/>
    <x v="31"/>
    <x v="34"/>
    <x v="2"/>
    <n v="40"/>
    <n v="2000"/>
    <x v="135"/>
    <x v="201"/>
    <x v="8"/>
    <x v="2"/>
  </r>
  <r>
    <x v="5"/>
    <n v="1185732"/>
    <x v="276"/>
    <x v="4"/>
    <x v="31"/>
    <x v="34"/>
    <x v="3"/>
    <n v="40"/>
    <n v="1250"/>
    <x v="121"/>
    <x v="181"/>
    <x v="8"/>
    <x v="2"/>
  </r>
  <r>
    <x v="5"/>
    <n v="1185732"/>
    <x v="276"/>
    <x v="4"/>
    <x v="31"/>
    <x v="34"/>
    <x v="4"/>
    <n v="50"/>
    <n v="1500"/>
    <x v="128"/>
    <x v="190"/>
    <x v="2"/>
    <x v="2"/>
  </r>
  <r>
    <x v="5"/>
    <n v="1185732"/>
    <x v="276"/>
    <x v="4"/>
    <x v="31"/>
    <x v="34"/>
    <x v="5"/>
    <n v="55.000000000000007"/>
    <n v="2750"/>
    <x v="395"/>
    <x v="1099"/>
    <x v="8"/>
    <x v="2"/>
  </r>
  <r>
    <x v="5"/>
    <n v="1185732"/>
    <x v="306"/>
    <x v="4"/>
    <x v="31"/>
    <x v="34"/>
    <x v="0"/>
    <n v="40"/>
    <n v="5250"/>
    <x v="195"/>
    <x v="97"/>
    <x v="8"/>
    <x v="2"/>
  </r>
  <r>
    <x v="5"/>
    <n v="1185732"/>
    <x v="306"/>
    <x v="4"/>
    <x v="31"/>
    <x v="34"/>
    <x v="1"/>
    <n v="35.000000000000007"/>
    <n v="2750"/>
    <x v="194"/>
    <x v="180"/>
    <x v="2"/>
    <x v="2"/>
  </r>
  <r>
    <x v="5"/>
    <n v="1185732"/>
    <x v="306"/>
    <x v="4"/>
    <x v="31"/>
    <x v="34"/>
    <x v="2"/>
    <n v="30.000000000000004"/>
    <n v="2250"/>
    <x v="311"/>
    <x v="821"/>
    <x v="8"/>
    <x v="2"/>
  </r>
  <r>
    <x v="5"/>
    <n v="1185732"/>
    <x v="306"/>
    <x v="4"/>
    <x v="31"/>
    <x v="34"/>
    <x v="3"/>
    <n v="30.000000000000004"/>
    <n v="2000"/>
    <x v="385"/>
    <x v="344"/>
    <x v="8"/>
    <x v="2"/>
  </r>
  <r>
    <x v="5"/>
    <n v="1185732"/>
    <x v="306"/>
    <x v="4"/>
    <x v="31"/>
    <x v="34"/>
    <x v="4"/>
    <n v="50"/>
    <n v="2000"/>
    <x v="125"/>
    <x v="187"/>
    <x v="2"/>
    <x v="2"/>
  </r>
  <r>
    <x v="5"/>
    <n v="1185732"/>
    <x v="306"/>
    <x v="4"/>
    <x v="31"/>
    <x v="34"/>
    <x v="5"/>
    <n v="55.000000000000007"/>
    <n v="3750"/>
    <x v="141"/>
    <x v="517"/>
    <x v="8"/>
    <x v="2"/>
  </r>
  <r>
    <x v="5"/>
    <n v="1185732"/>
    <x v="335"/>
    <x v="4"/>
    <x v="31"/>
    <x v="34"/>
    <x v="0"/>
    <n v="50"/>
    <n v="6000"/>
    <x v="61"/>
    <x v="213"/>
    <x v="8"/>
    <x v="2"/>
  </r>
  <r>
    <x v="5"/>
    <n v="1185732"/>
    <x v="335"/>
    <x v="4"/>
    <x v="31"/>
    <x v="34"/>
    <x v="1"/>
    <n v="45.000000000000007"/>
    <n v="3500"/>
    <x v="341"/>
    <x v="342"/>
    <x v="2"/>
    <x v="2"/>
  </r>
  <r>
    <x v="5"/>
    <n v="1185732"/>
    <x v="335"/>
    <x v="4"/>
    <x v="31"/>
    <x v="34"/>
    <x v="2"/>
    <n v="40"/>
    <n v="2750"/>
    <x v="236"/>
    <x v="280"/>
    <x v="8"/>
    <x v="2"/>
  </r>
  <r>
    <x v="5"/>
    <n v="1185732"/>
    <x v="335"/>
    <x v="4"/>
    <x v="31"/>
    <x v="34"/>
    <x v="3"/>
    <n v="40"/>
    <n v="2250"/>
    <x v="126"/>
    <x v="203"/>
    <x v="8"/>
    <x v="2"/>
  </r>
  <r>
    <x v="5"/>
    <n v="1185732"/>
    <x v="335"/>
    <x v="4"/>
    <x v="31"/>
    <x v="34"/>
    <x v="4"/>
    <n v="50"/>
    <n v="2500"/>
    <x v="145"/>
    <x v="208"/>
    <x v="2"/>
    <x v="2"/>
  </r>
  <r>
    <x v="5"/>
    <n v="1185732"/>
    <x v="335"/>
    <x v="4"/>
    <x v="31"/>
    <x v="34"/>
    <x v="5"/>
    <n v="55.000000000000007"/>
    <n v="4250"/>
    <x v="257"/>
    <x v="379"/>
    <x v="8"/>
    <x v="2"/>
  </r>
  <r>
    <x v="5"/>
    <n v="1185732"/>
    <x v="367"/>
    <x v="4"/>
    <x v="31"/>
    <x v="34"/>
    <x v="0"/>
    <n v="50"/>
    <n v="5750"/>
    <x v="80"/>
    <x v="199"/>
    <x v="8"/>
    <x v="2"/>
  </r>
  <r>
    <x v="5"/>
    <n v="1185732"/>
    <x v="367"/>
    <x v="4"/>
    <x v="31"/>
    <x v="34"/>
    <x v="1"/>
    <n v="45.000000000000007"/>
    <n v="3500"/>
    <x v="341"/>
    <x v="342"/>
    <x v="2"/>
    <x v="2"/>
  </r>
  <r>
    <x v="5"/>
    <n v="1185732"/>
    <x v="367"/>
    <x v="4"/>
    <x v="31"/>
    <x v="34"/>
    <x v="2"/>
    <n v="40"/>
    <n v="2750"/>
    <x v="236"/>
    <x v="280"/>
    <x v="8"/>
    <x v="2"/>
  </r>
  <r>
    <x v="5"/>
    <n v="1185732"/>
    <x v="367"/>
    <x v="4"/>
    <x v="31"/>
    <x v="34"/>
    <x v="3"/>
    <n v="40"/>
    <n v="2500"/>
    <x v="125"/>
    <x v="215"/>
    <x v="8"/>
    <x v="2"/>
  </r>
  <r>
    <x v="5"/>
    <n v="1185732"/>
    <x v="367"/>
    <x v="4"/>
    <x v="31"/>
    <x v="34"/>
    <x v="4"/>
    <n v="50"/>
    <n v="2250"/>
    <x v="129"/>
    <x v="196"/>
    <x v="2"/>
    <x v="2"/>
  </r>
  <r>
    <x v="5"/>
    <n v="1185732"/>
    <x v="367"/>
    <x v="4"/>
    <x v="31"/>
    <x v="34"/>
    <x v="5"/>
    <n v="55.000000000000007"/>
    <n v="4000"/>
    <x v="139"/>
    <x v="985"/>
    <x v="8"/>
    <x v="2"/>
  </r>
  <r>
    <x v="5"/>
    <n v="1185732"/>
    <x v="399"/>
    <x v="4"/>
    <x v="31"/>
    <x v="34"/>
    <x v="0"/>
    <n v="50"/>
    <n v="5250"/>
    <x v="48"/>
    <x v="148"/>
    <x v="8"/>
    <x v="2"/>
  </r>
  <r>
    <x v="5"/>
    <n v="1185732"/>
    <x v="399"/>
    <x v="4"/>
    <x v="31"/>
    <x v="34"/>
    <x v="1"/>
    <n v="45.000000000000007"/>
    <n v="3250"/>
    <x v="138"/>
    <x v="200"/>
    <x v="2"/>
    <x v="2"/>
  </r>
  <r>
    <x v="5"/>
    <n v="1185732"/>
    <x v="399"/>
    <x v="4"/>
    <x v="31"/>
    <x v="34"/>
    <x v="2"/>
    <n v="35"/>
    <n v="2250"/>
    <x v="123"/>
    <x v="478"/>
    <x v="8"/>
    <x v="2"/>
  </r>
  <r>
    <x v="5"/>
    <n v="1185732"/>
    <x v="399"/>
    <x v="4"/>
    <x v="31"/>
    <x v="34"/>
    <x v="3"/>
    <n v="35"/>
    <n v="2000"/>
    <x v="136"/>
    <x v="197"/>
    <x v="8"/>
    <x v="2"/>
  </r>
  <r>
    <x v="5"/>
    <n v="1185732"/>
    <x v="399"/>
    <x v="4"/>
    <x v="31"/>
    <x v="34"/>
    <x v="4"/>
    <n v="45"/>
    <n v="2000"/>
    <x v="126"/>
    <x v="188"/>
    <x v="2"/>
    <x v="2"/>
  </r>
  <r>
    <x v="5"/>
    <n v="1185732"/>
    <x v="399"/>
    <x v="4"/>
    <x v="31"/>
    <x v="34"/>
    <x v="5"/>
    <n v="50"/>
    <n v="2750"/>
    <x v="199"/>
    <x v="811"/>
    <x v="8"/>
    <x v="2"/>
  </r>
  <r>
    <x v="5"/>
    <n v="1185732"/>
    <x v="428"/>
    <x v="4"/>
    <x v="31"/>
    <x v="34"/>
    <x v="0"/>
    <n v="54.999999999999993"/>
    <n v="4500"/>
    <x v="348"/>
    <x v="186"/>
    <x v="8"/>
    <x v="2"/>
  </r>
  <r>
    <x v="5"/>
    <n v="1185732"/>
    <x v="428"/>
    <x v="4"/>
    <x v="31"/>
    <x v="34"/>
    <x v="1"/>
    <n v="45"/>
    <n v="2750"/>
    <x v="119"/>
    <x v="179"/>
    <x v="2"/>
    <x v="2"/>
  </r>
  <r>
    <x v="5"/>
    <n v="1185732"/>
    <x v="428"/>
    <x v="4"/>
    <x v="31"/>
    <x v="34"/>
    <x v="2"/>
    <n v="45"/>
    <n v="1750"/>
    <x v="123"/>
    <x v="478"/>
    <x v="8"/>
    <x v="2"/>
  </r>
  <r>
    <x v="5"/>
    <n v="1185732"/>
    <x v="428"/>
    <x v="4"/>
    <x v="31"/>
    <x v="34"/>
    <x v="3"/>
    <n v="45"/>
    <n v="1500"/>
    <x v="314"/>
    <x v="492"/>
    <x v="8"/>
    <x v="2"/>
  </r>
  <r>
    <x v="5"/>
    <n v="1185732"/>
    <x v="428"/>
    <x v="4"/>
    <x v="31"/>
    <x v="34"/>
    <x v="4"/>
    <n v="54.999999999999993"/>
    <n v="1500"/>
    <x v="360"/>
    <x v="1098"/>
    <x v="2"/>
    <x v="2"/>
  </r>
  <r>
    <x v="5"/>
    <n v="1185732"/>
    <x v="428"/>
    <x v="4"/>
    <x v="31"/>
    <x v="34"/>
    <x v="5"/>
    <n v="54.999999999999993"/>
    <n v="2750"/>
    <x v="408"/>
    <x v="1100"/>
    <x v="8"/>
    <x v="2"/>
  </r>
  <r>
    <x v="5"/>
    <n v="1185732"/>
    <x v="459"/>
    <x v="4"/>
    <x v="31"/>
    <x v="34"/>
    <x v="0"/>
    <n v="50"/>
    <n v="4250"/>
    <x v="43"/>
    <x v="1003"/>
    <x v="8"/>
    <x v="2"/>
  </r>
  <r>
    <x v="5"/>
    <n v="1185732"/>
    <x v="459"/>
    <x v="4"/>
    <x v="31"/>
    <x v="34"/>
    <x v="1"/>
    <n v="40"/>
    <n v="2750"/>
    <x v="236"/>
    <x v="194"/>
    <x v="2"/>
    <x v="2"/>
  </r>
  <r>
    <x v="5"/>
    <n v="1185732"/>
    <x v="459"/>
    <x v="4"/>
    <x v="31"/>
    <x v="34"/>
    <x v="2"/>
    <n v="45"/>
    <n v="2200"/>
    <x v="609"/>
    <x v="1101"/>
    <x v="8"/>
    <x v="2"/>
  </r>
  <r>
    <x v="0"/>
    <n v="1185732"/>
    <x v="459"/>
    <x v="4"/>
    <x v="31"/>
    <x v="34"/>
    <x v="3"/>
    <n v="55.000000000000007"/>
    <n v="2000"/>
    <x v="131"/>
    <x v="1102"/>
    <x v="8"/>
    <x v="2"/>
  </r>
  <r>
    <x v="0"/>
    <n v="1185732"/>
    <x v="459"/>
    <x v="4"/>
    <x v="31"/>
    <x v="34"/>
    <x v="4"/>
    <n v="65"/>
    <n v="1750"/>
    <x v="166"/>
    <x v="281"/>
    <x v="2"/>
    <x v="2"/>
  </r>
  <r>
    <x v="0"/>
    <n v="1185732"/>
    <x v="459"/>
    <x v="4"/>
    <x v="31"/>
    <x v="34"/>
    <x v="5"/>
    <n v="70"/>
    <n v="2750"/>
    <x v="170"/>
    <x v="346"/>
    <x v="8"/>
    <x v="2"/>
  </r>
  <r>
    <x v="0"/>
    <n v="1185732"/>
    <x v="488"/>
    <x v="4"/>
    <x v="31"/>
    <x v="34"/>
    <x v="0"/>
    <n v="65"/>
    <n v="5250"/>
    <x v="86"/>
    <x v="106"/>
    <x v="8"/>
    <x v="2"/>
  </r>
  <r>
    <x v="0"/>
    <n v="1185732"/>
    <x v="488"/>
    <x v="4"/>
    <x v="31"/>
    <x v="34"/>
    <x v="1"/>
    <n v="55.000000000000007"/>
    <n v="3250"/>
    <x v="256"/>
    <x v="375"/>
    <x v="2"/>
    <x v="2"/>
  </r>
  <r>
    <x v="0"/>
    <n v="1185732"/>
    <x v="488"/>
    <x v="4"/>
    <x v="31"/>
    <x v="34"/>
    <x v="2"/>
    <n v="55.000000000000007"/>
    <n v="2750"/>
    <x v="395"/>
    <x v="1099"/>
    <x v="8"/>
    <x v="2"/>
  </r>
  <r>
    <x v="0"/>
    <n v="1185732"/>
    <x v="488"/>
    <x v="4"/>
    <x v="31"/>
    <x v="34"/>
    <x v="3"/>
    <n v="50"/>
    <n v="2250"/>
    <x v="129"/>
    <x v="343"/>
    <x v="8"/>
    <x v="2"/>
  </r>
  <r>
    <x v="0"/>
    <n v="1185732"/>
    <x v="488"/>
    <x v="4"/>
    <x v="31"/>
    <x v="34"/>
    <x v="4"/>
    <n v="60"/>
    <n v="2250"/>
    <x v="200"/>
    <x v="220"/>
    <x v="2"/>
    <x v="2"/>
  </r>
  <r>
    <x v="0"/>
    <n v="1185732"/>
    <x v="488"/>
    <x v="4"/>
    <x v="31"/>
    <x v="34"/>
    <x v="5"/>
    <n v="64.999999999999986"/>
    <n v="3250"/>
    <x v="264"/>
    <x v="1103"/>
    <x v="8"/>
    <x v="2"/>
  </r>
  <r>
    <x v="0"/>
    <n v="1185732"/>
    <x v="184"/>
    <x v="4"/>
    <x v="31"/>
    <x v="34"/>
    <x v="0"/>
    <n v="30.000000000000004"/>
    <n v="7250"/>
    <x v="543"/>
    <x v="124"/>
    <x v="8"/>
    <x v="2"/>
  </r>
  <r>
    <x v="0"/>
    <n v="1185732"/>
    <x v="184"/>
    <x v="4"/>
    <x v="31"/>
    <x v="34"/>
    <x v="1"/>
    <n v="30.000000000000004"/>
    <n v="5250"/>
    <x v="341"/>
    <x v="342"/>
    <x v="2"/>
    <x v="2"/>
  </r>
  <r>
    <x v="0"/>
    <n v="1185732"/>
    <x v="184"/>
    <x v="4"/>
    <x v="31"/>
    <x v="34"/>
    <x v="2"/>
    <n v="20.000000000000007"/>
    <n v="5250"/>
    <x v="497"/>
    <x v="1104"/>
    <x v="8"/>
    <x v="2"/>
  </r>
  <r>
    <x v="0"/>
    <n v="1185732"/>
    <x v="184"/>
    <x v="4"/>
    <x v="31"/>
    <x v="34"/>
    <x v="3"/>
    <n v="25"/>
    <n v="3750"/>
    <x v="512"/>
    <x v="222"/>
    <x v="8"/>
    <x v="2"/>
  </r>
  <r>
    <x v="0"/>
    <n v="1185732"/>
    <x v="184"/>
    <x v="4"/>
    <x v="31"/>
    <x v="34"/>
    <x v="4"/>
    <n v="40"/>
    <n v="4250"/>
    <x v="235"/>
    <x v="615"/>
    <x v="2"/>
    <x v="2"/>
  </r>
  <r>
    <x v="0"/>
    <n v="1185732"/>
    <x v="184"/>
    <x v="4"/>
    <x v="31"/>
    <x v="34"/>
    <x v="5"/>
    <n v="30.000000000000004"/>
    <n v="5250"/>
    <x v="341"/>
    <x v="132"/>
    <x v="0"/>
    <x v="2"/>
  </r>
  <r>
    <x v="0"/>
    <n v="1185732"/>
    <x v="213"/>
    <x v="4"/>
    <x v="31"/>
    <x v="34"/>
    <x v="0"/>
    <n v="30.000000000000004"/>
    <n v="7750"/>
    <x v="168"/>
    <x v="118"/>
    <x v="8"/>
    <x v="2"/>
  </r>
  <r>
    <x v="0"/>
    <n v="1185732"/>
    <x v="213"/>
    <x v="4"/>
    <x v="31"/>
    <x v="34"/>
    <x v="1"/>
    <n v="30.000000000000004"/>
    <n v="4250"/>
    <x v="165"/>
    <x v="877"/>
    <x v="2"/>
    <x v="2"/>
  </r>
  <r>
    <x v="0"/>
    <n v="1185732"/>
    <x v="213"/>
    <x v="4"/>
    <x v="31"/>
    <x v="34"/>
    <x v="2"/>
    <n v="20.000000000000007"/>
    <n v="4750"/>
    <x v="610"/>
    <x v="1105"/>
    <x v="8"/>
    <x v="2"/>
  </r>
  <r>
    <x v="0"/>
    <n v="1185732"/>
    <x v="213"/>
    <x v="1"/>
    <x v="32"/>
    <x v="35"/>
    <x v="3"/>
    <n v="25"/>
    <n v="3250"/>
    <x v="192"/>
    <x v="398"/>
    <x v="8"/>
    <x v="2"/>
  </r>
  <r>
    <x v="0"/>
    <n v="1185732"/>
    <x v="213"/>
    <x v="1"/>
    <x v="32"/>
    <x v="35"/>
    <x v="4"/>
    <n v="40"/>
    <n v="4000"/>
    <x v="175"/>
    <x v="143"/>
    <x v="2"/>
    <x v="2"/>
  </r>
  <r>
    <x v="0"/>
    <n v="1185732"/>
    <x v="213"/>
    <x v="1"/>
    <x v="32"/>
    <x v="35"/>
    <x v="5"/>
    <n v="25"/>
    <n v="5000"/>
    <x v="145"/>
    <x v="1106"/>
    <x v="0"/>
    <x v="2"/>
  </r>
  <r>
    <x v="0"/>
    <n v="1185732"/>
    <x v="221"/>
    <x v="1"/>
    <x v="32"/>
    <x v="35"/>
    <x v="0"/>
    <n v="25"/>
    <n v="7200"/>
    <x v="210"/>
    <x v="307"/>
    <x v="8"/>
    <x v="2"/>
  </r>
  <r>
    <x v="0"/>
    <n v="1185732"/>
    <x v="221"/>
    <x v="1"/>
    <x v="32"/>
    <x v="35"/>
    <x v="1"/>
    <n v="25"/>
    <n v="4000"/>
    <x v="125"/>
    <x v="187"/>
    <x v="2"/>
    <x v="2"/>
  </r>
  <r>
    <x v="0"/>
    <n v="1185732"/>
    <x v="221"/>
    <x v="1"/>
    <x v="32"/>
    <x v="35"/>
    <x v="2"/>
    <n v="15.000000000000002"/>
    <n v="4250"/>
    <x v="513"/>
    <x v="1107"/>
    <x v="8"/>
    <x v="2"/>
  </r>
  <r>
    <x v="0"/>
    <n v="1185732"/>
    <x v="221"/>
    <x v="1"/>
    <x v="32"/>
    <x v="35"/>
    <x v="3"/>
    <n v="19.999999999999996"/>
    <n v="2750"/>
    <x v="611"/>
    <x v="924"/>
    <x v="8"/>
    <x v="2"/>
  </r>
  <r>
    <x v="0"/>
    <n v="1185732"/>
    <x v="221"/>
    <x v="1"/>
    <x v="32"/>
    <x v="35"/>
    <x v="4"/>
    <n v="35.000000000000007"/>
    <n v="3250"/>
    <x v="400"/>
    <x v="885"/>
    <x v="2"/>
    <x v="2"/>
  </r>
  <r>
    <x v="0"/>
    <n v="1185732"/>
    <x v="221"/>
    <x v="1"/>
    <x v="32"/>
    <x v="35"/>
    <x v="5"/>
    <n v="25"/>
    <n v="4250"/>
    <x v="612"/>
    <x v="745"/>
    <x v="0"/>
    <x v="2"/>
  </r>
  <r>
    <x v="0"/>
    <n v="1185732"/>
    <x v="240"/>
    <x v="1"/>
    <x v="32"/>
    <x v="35"/>
    <x v="0"/>
    <n v="25"/>
    <n v="6750"/>
    <x v="156"/>
    <x v="53"/>
    <x v="8"/>
    <x v="2"/>
  </r>
  <r>
    <x v="0"/>
    <n v="1185732"/>
    <x v="240"/>
    <x v="1"/>
    <x v="32"/>
    <x v="35"/>
    <x v="1"/>
    <n v="25"/>
    <n v="3750"/>
    <x v="512"/>
    <x v="673"/>
    <x v="2"/>
    <x v="2"/>
  </r>
  <r>
    <x v="0"/>
    <n v="1185732"/>
    <x v="240"/>
    <x v="1"/>
    <x v="32"/>
    <x v="35"/>
    <x v="2"/>
    <n v="15.000000000000002"/>
    <n v="3750"/>
    <x v="457"/>
    <x v="689"/>
    <x v="8"/>
    <x v="2"/>
  </r>
  <r>
    <x v="0"/>
    <n v="1185732"/>
    <x v="240"/>
    <x v="1"/>
    <x v="32"/>
    <x v="35"/>
    <x v="3"/>
    <n v="19.999999999999996"/>
    <n v="3000"/>
    <x v="613"/>
    <x v="506"/>
    <x v="8"/>
    <x v="2"/>
  </r>
  <r>
    <x v="0"/>
    <n v="1185732"/>
    <x v="240"/>
    <x v="1"/>
    <x v="32"/>
    <x v="35"/>
    <x v="4"/>
    <n v="40"/>
    <n v="3250"/>
    <x v="197"/>
    <x v="279"/>
    <x v="2"/>
    <x v="2"/>
  </r>
  <r>
    <x v="0"/>
    <n v="1185732"/>
    <x v="240"/>
    <x v="1"/>
    <x v="32"/>
    <x v="35"/>
    <x v="5"/>
    <n v="30.000000000000004"/>
    <n v="4750"/>
    <x v="614"/>
    <x v="419"/>
    <x v="0"/>
    <x v="2"/>
  </r>
  <r>
    <x v="0"/>
    <n v="1185732"/>
    <x v="269"/>
    <x v="1"/>
    <x v="32"/>
    <x v="35"/>
    <x v="0"/>
    <n v="40"/>
    <n v="7450"/>
    <x v="615"/>
    <x v="1108"/>
    <x v="8"/>
    <x v="2"/>
  </r>
  <r>
    <x v="0"/>
    <n v="1185732"/>
    <x v="269"/>
    <x v="1"/>
    <x v="32"/>
    <x v="35"/>
    <x v="1"/>
    <n v="40"/>
    <n v="4500"/>
    <x v="210"/>
    <x v="305"/>
    <x v="2"/>
    <x v="2"/>
  </r>
  <r>
    <x v="0"/>
    <n v="1185732"/>
    <x v="269"/>
    <x v="1"/>
    <x v="32"/>
    <x v="35"/>
    <x v="2"/>
    <n v="35"/>
    <n v="4250"/>
    <x v="159"/>
    <x v="226"/>
    <x v="8"/>
    <x v="2"/>
  </r>
  <r>
    <x v="0"/>
    <n v="1185732"/>
    <x v="269"/>
    <x v="1"/>
    <x v="32"/>
    <x v="35"/>
    <x v="3"/>
    <n v="35"/>
    <n v="3750"/>
    <x v="333"/>
    <x v="214"/>
    <x v="8"/>
    <x v="2"/>
  </r>
  <r>
    <x v="0"/>
    <n v="1185732"/>
    <x v="269"/>
    <x v="1"/>
    <x v="32"/>
    <x v="35"/>
    <x v="4"/>
    <n v="44.999999999999993"/>
    <n v="4000"/>
    <x v="521"/>
    <x v="1109"/>
    <x v="2"/>
    <x v="2"/>
  </r>
  <r>
    <x v="0"/>
    <n v="1185732"/>
    <x v="269"/>
    <x v="1"/>
    <x v="32"/>
    <x v="35"/>
    <x v="5"/>
    <n v="49.999999999999993"/>
    <n v="5000"/>
    <x v="616"/>
    <x v="1110"/>
    <x v="0"/>
    <x v="2"/>
  </r>
  <r>
    <x v="0"/>
    <n v="1185732"/>
    <x v="302"/>
    <x v="1"/>
    <x v="32"/>
    <x v="35"/>
    <x v="0"/>
    <n v="44.999999999999993"/>
    <n v="7500"/>
    <x v="617"/>
    <x v="1111"/>
    <x v="8"/>
    <x v="2"/>
  </r>
  <r>
    <x v="0"/>
    <n v="1185732"/>
    <x v="302"/>
    <x v="1"/>
    <x v="32"/>
    <x v="35"/>
    <x v="1"/>
    <n v="40"/>
    <n v="5000"/>
    <x v="47"/>
    <x v="429"/>
    <x v="2"/>
    <x v="2"/>
  </r>
  <r>
    <x v="0"/>
    <n v="1185732"/>
    <x v="302"/>
    <x v="1"/>
    <x v="32"/>
    <x v="35"/>
    <x v="2"/>
    <n v="45"/>
    <n v="4750"/>
    <x v="118"/>
    <x v="178"/>
    <x v="8"/>
    <x v="2"/>
  </r>
  <r>
    <x v="0"/>
    <n v="1185732"/>
    <x v="302"/>
    <x v="1"/>
    <x v="32"/>
    <x v="35"/>
    <x v="3"/>
    <n v="45"/>
    <n v="4500"/>
    <x v="161"/>
    <x v="64"/>
    <x v="8"/>
    <x v="2"/>
  </r>
  <r>
    <x v="0"/>
    <n v="1185732"/>
    <x v="302"/>
    <x v="1"/>
    <x v="32"/>
    <x v="35"/>
    <x v="4"/>
    <n v="60"/>
    <n v="4500"/>
    <x v="52"/>
    <x v="55"/>
    <x v="2"/>
    <x v="2"/>
  </r>
  <r>
    <x v="0"/>
    <n v="1185732"/>
    <x v="302"/>
    <x v="1"/>
    <x v="32"/>
    <x v="35"/>
    <x v="5"/>
    <n v="65"/>
    <n v="6250"/>
    <x v="115"/>
    <x v="789"/>
    <x v="0"/>
    <x v="2"/>
  </r>
  <r>
    <x v="0"/>
    <n v="1185732"/>
    <x v="330"/>
    <x v="1"/>
    <x v="32"/>
    <x v="35"/>
    <x v="0"/>
    <n v="60"/>
    <n v="8500"/>
    <x v="12"/>
    <x v="1112"/>
    <x v="8"/>
    <x v="2"/>
  </r>
  <r>
    <x v="1"/>
    <n v="1185732"/>
    <x v="330"/>
    <x v="1"/>
    <x v="32"/>
    <x v="35"/>
    <x v="1"/>
    <n v="55.000000000000007"/>
    <n v="6000"/>
    <x v="222"/>
    <x v="91"/>
    <x v="2"/>
    <x v="2"/>
  </r>
  <r>
    <x v="1"/>
    <n v="1185732"/>
    <x v="330"/>
    <x v="1"/>
    <x v="32"/>
    <x v="35"/>
    <x v="2"/>
    <n v="50"/>
    <n v="5250"/>
    <x v="48"/>
    <x v="148"/>
    <x v="8"/>
    <x v="2"/>
  </r>
  <r>
    <x v="1"/>
    <n v="1185732"/>
    <x v="330"/>
    <x v="1"/>
    <x v="32"/>
    <x v="35"/>
    <x v="3"/>
    <n v="50"/>
    <n v="4750"/>
    <x v="343"/>
    <x v="893"/>
    <x v="8"/>
    <x v="2"/>
  </r>
  <r>
    <x v="1"/>
    <n v="1185732"/>
    <x v="330"/>
    <x v="1"/>
    <x v="32"/>
    <x v="35"/>
    <x v="4"/>
    <n v="60"/>
    <n v="5000"/>
    <x v="61"/>
    <x v="148"/>
    <x v="2"/>
    <x v="2"/>
  </r>
  <r>
    <x v="1"/>
    <n v="1185732"/>
    <x v="330"/>
    <x v="1"/>
    <x v="32"/>
    <x v="35"/>
    <x v="5"/>
    <n v="65"/>
    <n v="6750"/>
    <x v="84"/>
    <x v="1113"/>
    <x v="0"/>
    <x v="2"/>
  </r>
  <r>
    <x v="1"/>
    <n v="1185732"/>
    <x v="362"/>
    <x v="1"/>
    <x v="32"/>
    <x v="35"/>
    <x v="0"/>
    <n v="60"/>
    <n v="8250"/>
    <x v="15"/>
    <x v="402"/>
    <x v="8"/>
    <x v="2"/>
  </r>
  <r>
    <x v="1"/>
    <n v="1185732"/>
    <x v="362"/>
    <x v="1"/>
    <x v="32"/>
    <x v="35"/>
    <x v="1"/>
    <n v="55.000000000000007"/>
    <n v="6000"/>
    <x v="222"/>
    <x v="91"/>
    <x v="2"/>
    <x v="2"/>
  </r>
  <r>
    <x v="1"/>
    <n v="1185732"/>
    <x v="362"/>
    <x v="1"/>
    <x v="32"/>
    <x v="35"/>
    <x v="2"/>
    <n v="50"/>
    <n v="5250"/>
    <x v="48"/>
    <x v="148"/>
    <x v="8"/>
    <x v="2"/>
  </r>
  <r>
    <x v="1"/>
    <n v="1185732"/>
    <x v="362"/>
    <x v="1"/>
    <x v="32"/>
    <x v="35"/>
    <x v="3"/>
    <n v="40"/>
    <n v="4750"/>
    <x v="237"/>
    <x v="768"/>
    <x v="8"/>
    <x v="2"/>
  </r>
  <r>
    <x v="1"/>
    <n v="1185732"/>
    <x v="362"/>
    <x v="1"/>
    <x v="32"/>
    <x v="35"/>
    <x v="4"/>
    <n v="50"/>
    <n v="4500"/>
    <x v="39"/>
    <x v="40"/>
    <x v="2"/>
    <x v="2"/>
  </r>
  <r>
    <x v="1"/>
    <n v="1185732"/>
    <x v="362"/>
    <x v="1"/>
    <x v="32"/>
    <x v="35"/>
    <x v="5"/>
    <n v="55.000000000000007"/>
    <n v="6250"/>
    <x v="329"/>
    <x v="1114"/>
    <x v="0"/>
    <x v="2"/>
  </r>
  <r>
    <x v="1"/>
    <n v="1185732"/>
    <x v="392"/>
    <x v="1"/>
    <x v="32"/>
    <x v="35"/>
    <x v="0"/>
    <n v="50"/>
    <n v="7250"/>
    <x v="79"/>
    <x v="166"/>
    <x v="8"/>
    <x v="2"/>
  </r>
  <r>
    <x v="1"/>
    <n v="1185732"/>
    <x v="392"/>
    <x v="1"/>
    <x v="32"/>
    <x v="35"/>
    <x v="1"/>
    <n v="45.000000000000014"/>
    <n v="5250"/>
    <x v="557"/>
    <x v="1115"/>
    <x v="2"/>
    <x v="2"/>
  </r>
  <r>
    <x v="1"/>
    <n v="1185732"/>
    <x v="392"/>
    <x v="1"/>
    <x v="32"/>
    <x v="35"/>
    <x v="2"/>
    <n v="20.000000000000007"/>
    <n v="4250"/>
    <x v="523"/>
    <x v="1116"/>
    <x v="8"/>
    <x v="2"/>
  </r>
  <r>
    <x v="1"/>
    <n v="1185732"/>
    <x v="392"/>
    <x v="1"/>
    <x v="32"/>
    <x v="35"/>
    <x v="3"/>
    <n v="20.000000000000007"/>
    <n v="4000"/>
    <x v="516"/>
    <x v="916"/>
    <x v="8"/>
    <x v="2"/>
  </r>
  <r>
    <x v="1"/>
    <n v="1185732"/>
    <x v="392"/>
    <x v="1"/>
    <x v="32"/>
    <x v="35"/>
    <x v="4"/>
    <n v="30.000000000000004"/>
    <n v="4000"/>
    <x v="202"/>
    <x v="216"/>
    <x v="2"/>
    <x v="2"/>
  </r>
  <r>
    <x v="1"/>
    <n v="1185732"/>
    <x v="392"/>
    <x v="1"/>
    <x v="32"/>
    <x v="35"/>
    <x v="5"/>
    <n v="35.000000000000007"/>
    <n v="5000"/>
    <x v="499"/>
    <x v="1117"/>
    <x v="0"/>
    <x v="2"/>
  </r>
  <r>
    <x v="1"/>
    <n v="1185732"/>
    <x v="424"/>
    <x v="1"/>
    <x v="32"/>
    <x v="35"/>
    <x v="0"/>
    <n v="35.000000000000007"/>
    <n v="6750"/>
    <x v="602"/>
    <x v="322"/>
    <x v="8"/>
    <x v="2"/>
  </r>
  <r>
    <x v="1"/>
    <n v="1185732"/>
    <x v="424"/>
    <x v="1"/>
    <x v="32"/>
    <x v="35"/>
    <x v="1"/>
    <n v="25.000000000000011"/>
    <n v="5000"/>
    <x v="603"/>
    <x v="1088"/>
    <x v="2"/>
    <x v="2"/>
  </r>
  <r>
    <x v="1"/>
    <n v="1185732"/>
    <x v="424"/>
    <x v="1"/>
    <x v="32"/>
    <x v="35"/>
    <x v="2"/>
    <n v="25.000000000000011"/>
    <n v="3750"/>
    <x v="618"/>
    <x v="1118"/>
    <x v="8"/>
    <x v="2"/>
  </r>
  <r>
    <x v="1"/>
    <n v="1185732"/>
    <x v="424"/>
    <x v="1"/>
    <x v="32"/>
    <x v="35"/>
    <x v="3"/>
    <n v="25.000000000000011"/>
    <n v="3500"/>
    <x v="619"/>
    <x v="1119"/>
    <x v="8"/>
    <x v="2"/>
  </r>
  <r>
    <x v="1"/>
    <n v="1185732"/>
    <x v="424"/>
    <x v="1"/>
    <x v="32"/>
    <x v="35"/>
    <x v="4"/>
    <n v="35.000000000000007"/>
    <n v="3500"/>
    <x v="620"/>
    <x v="1120"/>
    <x v="2"/>
    <x v="2"/>
  </r>
  <r>
    <x v="2"/>
    <n v="1185732"/>
    <x v="424"/>
    <x v="1"/>
    <x v="32"/>
    <x v="35"/>
    <x v="5"/>
    <n v="35"/>
    <n v="4750"/>
    <x v="158"/>
    <x v="544"/>
    <x v="0"/>
    <x v="2"/>
  </r>
  <r>
    <x v="2"/>
    <n v="1185732"/>
    <x v="454"/>
    <x v="1"/>
    <x v="32"/>
    <x v="35"/>
    <x v="0"/>
    <n v="30.000000000000011"/>
    <n v="6250"/>
    <x v="339"/>
    <x v="1121"/>
    <x v="8"/>
    <x v="2"/>
  </r>
  <r>
    <x v="2"/>
    <n v="1185732"/>
    <x v="454"/>
    <x v="1"/>
    <x v="32"/>
    <x v="35"/>
    <x v="1"/>
    <n v="20.000000000000011"/>
    <n v="4500"/>
    <x v="621"/>
    <x v="1122"/>
    <x v="2"/>
    <x v="2"/>
  </r>
  <r>
    <x v="2"/>
    <n v="1185732"/>
    <x v="454"/>
    <x v="1"/>
    <x v="32"/>
    <x v="35"/>
    <x v="2"/>
    <n v="30.000000000000014"/>
    <n v="3950"/>
    <x v="622"/>
    <x v="1123"/>
    <x v="8"/>
    <x v="2"/>
  </r>
  <r>
    <x v="2"/>
    <n v="1185732"/>
    <x v="454"/>
    <x v="1"/>
    <x v="32"/>
    <x v="35"/>
    <x v="3"/>
    <n v="60.000000000000021"/>
    <n v="4500"/>
    <x v="623"/>
    <x v="1124"/>
    <x v="8"/>
    <x v="2"/>
  </r>
  <r>
    <x v="2"/>
    <n v="1185732"/>
    <x v="454"/>
    <x v="1"/>
    <x v="32"/>
    <x v="35"/>
    <x v="4"/>
    <n v="75.000000000000014"/>
    <n v="4250"/>
    <x v="262"/>
    <x v="366"/>
    <x v="2"/>
    <x v="2"/>
  </r>
  <r>
    <x v="2"/>
    <n v="1185732"/>
    <x v="454"/>
    <x v="1"/>
    <x v="32"/>
    <x v="35"/>
    <x v="5"/>
    <n v="75"/>
    <n v="5250"/>
    <x v="624"/>
    <x v="1125"/>
    <x v="0"/>
    <x v="2"/>
  </r>
  <r>
    <x v="2"/>
    <n v="1185732"/>
    <x v="483"/>
    <x v="1"/>
    <x v="32"/>
    <x v="35"/>
    <x v="0"/>
    <n v="70"/>
    <n v="7750"/>
    <x v="104"/>
    <x v="832"/>
    <x v="8"/>
    <x v="2"/>
  </r>
  <r>
    <x v="2"/>
    <n v="1185732"/>
    <x v="483"/>
    <x v="1"/>
    <x v="32"/>
    <x v="35"/>
    <x v="1"/>
    <n v="60.000000000000007"/>
    <n v="5750"/>
    <x v="226"/>
    <x v="1126"/>
    <x v="2"/>
    <x v="2"/>
  </r>
  <r>
    <x v="2"/>
    <n v="1185732"/>
    <x v="483"/>
    <x v="1"/>
    <x v="32"/>
    <x v="35"/>
    <x v="2"/>
    <n v="60.000000000000007"/>
    <n v="5250"/>
    <x v="255"/>
    <x v="321"/>
    <x v="8"/>
    <x v="2"/>
  </r>
  <r>
    <x v="2"/>
    <n v="1185732"/>
    <x v="483"/>
    <x v="1"/>
    <x v="32"/>
    <x v="35"/>
    <x v="3"/>
    <n v="60.000000000000007"/>
    <n v="4750"/>
    <x v="232"/>
    <x v="1127"/>
    <x v="8"/>
    <x v="2"/>
  </r>
  <r>
    <x v="2"/>
    <n v="1185732"/>
    <x v="483"/>
    <x v="1"/>
    <x v="32"/>
    <x v="35"/>
    <x v="4"/>
    <n v="70"/>
    <n v="4750"/>
    <x v="206"/>
    <x v="1128"/>
    <x v="2"/>
    <x v="2"/>
  </r>
  <r>
    <x v="2"/>
    <n v="1185732"/>
    <x v="483"/>
    <x v="1"/>
    <x v="32"/>
    <x v="35"/>
    <x v="5"/>
    <n v="75"/>
    <n v="5750"/>
    <x v="275"/>
    <x v="1129"/>
    <x v="0"/>
    <x v="2"/>
  </r>
  <r>
    <x v="2"/>
    <n v="1197831"/>
    <x v="187"/>
    <x v="1"/>
    <x v="32"/>
    <x v="35"/>
    <x v="0"/>
    <n v="25.000000000000007"/>
    <n v="6500"/>
    <x v="625"/>
    <x v="1130"/>
    <x v="8"/>
    <x v="2"/>
  </r>
  <r>
    <x v="2"/>
    <n v="1197831"/>
    <x v="187"/>
    <x v="1"/>
    <x v="32"/>
    <x v="35"/>
    <x v="1"/>
    <n v="25.000000000000007"/>
    <n v="4500"/>
    <x v="537"/>
    <x v="730"/>
    <x v="2"/>
    <x v="2"/>
  </r>
  <r>
    <x v="2"/>
    <n v="1197831"/>
    <x v="187"/>
    <x v="1"/>
    <x v="32"/>
    <x v="35"/>
    <x v="2"/>
    <n v="15.000000000000007"/>
    <n v="4500"/>
    <x v="626"/>
    <x v="1131"/>
    <x v="8"/>
    <x v="2"/>
  </r>
  <r>
    <x v="2"/>
    <n v="1197831"/>
    <x v="187"/>
    <x v="1"/>
    <x v="32"/>
    <x v="35"/>
    <x v="3"/>
    <n v="20"/>
    <n v="3000"/>
    <x v="0"/>
    <x v="506"/>
    <x v="8"/>
    <x v="2"/>
  </r>
  <r>
    <x v="2"/>
    <n v="1197831"/>
    <x v="187"/>
    <x v="1"/>
    <x v="32"/>
    <x v="35"/>
    <x v="4"/>
    <n v="35"/>
    <n v="3500"/>
    <x v="208"/>
    <x v="294"/>
    <x v="2"/>
    <x v="2"/>
  </r>
  <r>
    <x v="2"/>
    <n v="1197831"/>
    <x v="187"/>
    <x v="1"/>
    <x v="32"/>
    <x v="35"/>
    <x v="5"/>
    <n v="25.000000000000007"/>
    <n v="4500"/>
    <x v="537"/>
    <x v="930"/>
    <x v="8"/>
    <x v="2"/>
  </r>
  <r>
    <x v="2"/>
    <n v="1197831"/>
    <x v="695"/>
    <x v="1"/>
    <x v="32"/>
    <x v="35"/>
    <x v="0"/>
    <n v="25.000000000000007"/>
    <n v="7000"/>
    <x v="470"/>
    <x v="1132"/>
    <x v="8"/>
    <x v="2"/>
  </r>
  <r>
    <x v="2"/>
    <n v="1197831"/>
    <x v="695"/>
    <x v="1"/>
    <x v="32"/>
    <x v="35"/>
    <x v="1"/>
    <n v="25.000000000000007"/>
    <n v="3500"/>
    <x v="493"/>
    <x v="881"/>
    <x v="2"/>
    <x v="2"/>
  </r>
  <r>
    <x v="2"/>
    <n v="1197831"/>
    <x v="695"/>
    <x v="1"/>
    <x v="32"/>
    <x v="35"/>
    <x v="2"/>
    <n v="15.000000000000007"/>
    <n v="4000"/>
    <x v="627"/>
    <x v="1133"/>
    <x v="8"/>
    <x v="2"/>
  </r>
  <r>
    <x v="1"/>
    <n v="1197831"/>
    <x v="695"/>
    <x v="1"/>
    <x v="33"/>
    <x v="36"/>
    <x v="3"/>
    <n v="20"/>
    <n v="2500"/>
    <x v="121"/>
    <x v="181"/>
    <x v="8"/>
    <x v="2"/>
  </r>
  <r>
    <x v="1"/>
    <n v="1197831"/>
    <x v="695"/>
    <x v="1"/>
    <x v="33"/>
    <x v="36"/>
    <x v="4"/>
    <n v="35"/>
    <n v="3250"/>
    <x v="166"/>
    <x v="281"/>
    <x v="2"/>
    <x v="2"/>
  </r>
  <r>
    <x v="1"/>
    <n v="1197831"/>
    <x v="695"/>
    <x v="1"/>
    <x v="33"/>
    <x v="36"/>
    <x v="5"/>
    <n v="20"/>
    <n v="4250"/>
    <x v="491"/>
    <x v="339"/>
    <x v="8"/>
    <x v="2"/>
  </r>
  <r>
    <x v="1"/>
    <n v="1197831"/>
    <x v="224"/>
    <x v="1"/>
    <x v="33"/>
    <x v="36"/>
    <x v="0"/>
    <n v="20"/>
    <n v="6450"/>
    <x v="628"/>
    <x v="1134"/>
    <x v="8"/>
    <x v="2"/>
  </r>
  <r>
    <x v="1"/>
    <n v="1197831"/>
    <x v="224"/>
    <x v="1"/>
    <x v="33"/>
    <x v="36"/>
    <x v="1"/>
    <n v="20"/>
    <n v="3250"/>
    <x v="393"/>
    <x v="750"/>
    <x v="2"/>
    <x v="2"/>
  </r>
  <r>
    <x v="1"/>
    <n v="1197831"/>
    <x v="224"/>
    <x v="1"/>
    <x v="33"/>
    <x v="36"/>
    <x v="2"/>
    <n v="10.000000000000002"/>
    <n v="3500"/>
    <x v="528"/>
    <x v="1135"/>
    <x v="8"/>
    <x v="2"/>
  </r>
  <r>
    <x v="1"/>
    <n v="1197831"/>
    <x v="224"/>
    <x v="1"/>
    <x v="33"/>
    <x v="36"/>
    <x v="3"/>
    <n v="19.999999999999996"/>
    <n v="2000"/>
    <x v="629"/>
    <x v="1136"/>
    <x v="8"/>
    <x v="2"/>
  </r>
  <r>
    <x v="1"/>
    <n v="1197831"/>
    <x v="224"/>
    <x v="1"/>
    <x v="33"/>
    <x v="36"/>
    <x v="4"/>
    <n v="35.000000000000007"/>
    <n v="2500"/>
    <x v="630"/>
    <x v="1137"/>
    <x v="2"/>
    <x v="2"/>
  </r>
  <r>
    <x v="1"/>
    <n v="1197831"/>
    <x v="224"/>
    <x v="1"/>
    <x v="33"/>
    <x v="36"/>
    <x v="5"/>
    <n v="25"/>
    <n v="3500"/>
    <x v="132"/>
    <x v="187"/>
    <x v="8"/>
    <x v="2"/>
  </r>
  <r>
    <x v="1"/>
    <n v="1197831"/>
    <x v="243"/>
    <x v="1"/>
    <x v="33"/>
    <x v="36"/>
    <x v="0"/>
    <n v="25"/>
    <n v="6000"/>
    <x v="149"/>
    <x v="49"/>
    <x v="8"/>
    <x v="2"/>
  </r>
  <r>
    <x v="1"/>
    <n v="1197831"/>
    <x v="243"/>
    <x v="1"/>
    <x v="33"/>
    <x v="36"/>
    <x v="1"/>
    <n v="25"/>
    <n v="3000"/>
    <x v="128"/>
    <x v="190"/>
    <x v="2"/>
    <x v="2"/>
  </r>
  <r>
    <x v="1"/>
    <n v="1197831"/>
    <x v="243"/>
    <x v="1"/>
    <x v="33"/>
    <x v="36"/>
    <x v="2"/>
    <n v="15.000000000000002"/>
    <n v="3000"/>
    <x v="354"/>
    <x v="595"/>
    <x v="8"/>
    <x v="2"/>
  </r>
  <r>
    <x v="1"/>
    <n v="1197831"/>
    <x v="243"/>
    <x v="1"/>
    <x v="33"/>
    <x v="36"/>
    <x v="3"/>
    <n v="19.999999999999996"/>
    <n v="2250"/>
    <x v="631"/>
    <x v="1138"/>
    <x v="8"/>
    <x v="2"/>
  </r>
  <r>
    <x v="1"/>
    <n v="1197831"/>
    <x v="243"/>
    <x v="1"/>
    <x v="33"/>
    <x v="36"/>
    <x v="4"/>
    <n v="40"/>
    <n v="2500"/>
    <x v="125"/>
    <x v="187"/>
    <x v="2"/>
    <x v="2"/>
  </r>
  <r>
    <x v="1"/>
    <n v="1197831"/>
    <x v="243"/>
    <x v="1"/>
    <x v="33"/>
    <x v="36"/>
    <x v="5"/>
    <n v="30.000000000000004"/>
    <n v="4000"/>
    <x v="202"/>
    <x v="927"/>
    <x v="8"/>
    <x v="2"/>
  </r>
  <r>
    <x v="1"/>
    <n v="1197831"/>
    <x v="272"/>
    <x v="1"/>
    <x v="33"/>
    <x v="36"/>
    <x v="0"/>
    <n v="40"/>
    <n v="6700"/>
    <x v="632"/>
    <x v="1139"/>
    <x v="8"/>
    <x v="2"/>
  </r>
  <r>
    <x v="1"/>
    <n v="1197831"/>
    <x v="272"/>
    <x v="1"/>
    <x v="33"/>
    <x v="36"/>
    <x v="1"/>
    <n v="40"/>
    <n v="3750"/>
    <x v="149"/>
    <x v="214"/>
    <x v="2"/>
    <x v="2"/>
  </r>
  <r>
    <x v="1"/>
    <n v="1197831"/>
    <x v="272"/>
    <x v="1"/>
    <x v="33"/>
    <x v="36"/>
    <x v="2"/>
    <n v="35"/>
    <n v="3500"/>
    <x v="208"/>
    <x v="136"/>
    <x v="8"/>
    <x v="2"/>
  </r>
  <r>
    <x v="1"/>
    <n v="1197831"/>
    <x v="272"/>
    <x v="1"/>
    <x v="33"/>
    <x v="36"/>
    <x v="3"/>
    <n v="35"/>
    <n v="3000"/>
    <x v="204"/>
    <x v="216"/>
    <x v="8"/>
    <x v="2"/>
  </r>
  <r>
    <x v="1"/>
    <n v="1197831"/>
    <x v="272"/>
    <x v="1"/>
    <x v="33"/>
    <x v="36"/>
    <x v="4"/>
    <n v="44.999999999999993"/>
    <n v="3250"/>
    <x v="201"/>
    <x v="1140"/>
    <x v="2"/>
    <x v="2"/>
  </r>
  <r>
    <x v="1"/>
    <n v="1197831"/>
    <x v="272"/>
    <x v="1"/>
    <x v="33"/>
    <x v="36"/>
    <x v="5"/>
    <n v="44.999999999999993"/>
    <n v="4250"/>
    <x v="633"/>
    <x v="1141"/>
    <x v="8"/>
    <x v="2"/>
  </r>
  <r>
    <x v="1"/>
    <n v="1197831"/>
    <x v="305"/>
    <x v="1"/>
    <x v="33"/>
    <x v="36"/>
    <x v="0"/>
    <n v="40"/>
    <n v="6750"/>
    <x v="52"/>
    <x v="52"/>
    <x v="8"/>
    <x v="2"/>
  </r>
  <r>
    <x v="1"/>
    <n v="1197831"/>
    <x v="305"/>
    <x v="1"/>
    <x v="33"/>
    <x v="36"/>
    <x v="1"/>
    <n v="35"/>
    <n v="4250"/>
    <x v="159"/>
    <x v="809"/>
    <x v="2"/>
    <x v="2"/>
  </r>
  <r>
    <x v="1"/>
    <n v="1197831"/>
    <x v="305"/>
    <x v="1"/>
    <x v="33"/>
    <x v="36"/>
    <x v="2"/>
    <n v="40"/>
    <n v="4000"/>
    <x v="175"/>
    <x v="320"/>
    <x v="8"/>
    <x v="2"/>
  </r>
  <r>
    <x v="1"/>
    <n v="1197831"/>
    <x v="305"/>
    <x v="1"/>
    <x v="33"/>
    <x v="36"/>
    <x v="3"/>
    <n v="40"/>
    <n v="3750"/>
    <x v="149"/>
    <x v="49"/>
    <x v="8"/>
    <x v="2"/>
  </r>
  <r>
    <x v="1"/>
    <n v="1197831"/>
    <x v="305"/>
    <x v="1"/>
    <x v="33"/>
    <x v="36"/>
    <x v="4"/>
    <n v="54.999999999999993"/>
    <n v="3750"/>
    <x v="213"/>
    <x v="719"/>
    <x v="2"/>
    <x v="2"/>
  </r>
  <r>
    <x v="1"/>
    <n v="1197831"/>
    <x v="305"/>
    <x v="1"/>
    <x v="33"/>
    <x v="36"/>
    <x v="5"/>
    <n v="60"/>
    <n v="5500"/>
    <x v="78"/>
    <x v="303"/>
    <x v="8"/>
    <x v="2"/>
  </r>
  <r>
    <x v="1"/>
    <n v="1197831"/>
    <x v="333"/>
    <x v="1"/>
    <x v="33"/>
    <x v="36"/>
    <x v="0"/>
    <n v="54.999999999999993"/>
    <n v="7750"/>
    <x v="461"/>
    <x v="553"/>
    <x v="8"/>
    <x v="2"/>
  </r>
  <r>
    <x v="1"/>
    <n v="1197831"/>
    <x v="333"/>
    <x v="1"/>
    <x v="33"/>
    <x v="36"/>
    <x v="1"/>
    <n v="50"/>
    <n v="5250"/>
    <x v="48"/>
    <x v="50"/>
    <x v="2"/>
    <x v="2"/>
  </r>
  <r>
    <x v="1"/>
    <n v="1197831"/>
    <x v="333"/>
    <x v="1"/>
    <x v="33"/>
    <x v="36"/>
    <x v="2"/>
    <n v="45"/>
    <n v="4500"/>
    <x v="161"/>
    <x v="64"/>
    <x v="8"/>
    <x v="2"/>
  </r>
  <r>
    <x v="1"/>
    <n v="1197831"/>
    <x v="333"/>
    <x v="1"/>
    <x v="33"/>
    <x v="36"/>
    <x v="3"/>
    <n v="45"/>
    <n v="4000"/>
    <x v="210"/>
    <x v="307"/>
    <x v="8"/>
    <x v="2"/>
  </r>
  <r>
    <x v="1"/>
    <n v="1197831"/>
    <x v="333"/>
    <x v="1"/>
    <x v="33"/>
    <x v="36"/>
    <x v="4"/>
    <n v="60"/>
    <n v="4250"/>
    <x v="144"/>
    <x v="999"/>
    <x v="2"/>
    <x v="2"/>
  </r>
  <r>
    <x v="1"/>
    <n v="1197831"/>
    <x v="333"/>
    <x v="1"/>
    <x v="33"/>
    <x v="36"/>
    <x v="5"/>
    <n v="65"/>
    <n v="6000"/>
    <x v="88"/>
    <x v="1142"/>
    <x v="8"/>
    <x v="2"/>
  </r>
  <r>
    <x v="1"/>
    <n v="1197831"/>
    <x v="365"/>
    <x v="1"/>
    <x v="33"/>
    <x v="36"/>
    <x v="0"/>
    <n v="60"/>
    <n v="7500"/>
    <x v="6"/>
    <x v="165"/>
    <x v="8"/>
    <x v="2"/>
  </r>
  <r>
    <x v="1"/>
    <n v="1197831"/>
    <x v="365"/>
    <x v="1"/>
    <x v="33"/>
    <x v="36"/>
    <x v="1"/>
    <n v="55.000000000000007"/>
    <n v="5250"/>
    <x v="171"/>
    <x v="240"/>
    <x v="2"/>
    <x v="2"/>
  </r>
  <r>
    <x v="1"/>
    <n v="1197831"/>
    <x v="365"/>
    <x v="1"/>
    <x v="33"/>
    <x v="36"/>
    <x v="2"/>
    <n v="50"/>
    <n v="4500"/>
    <x v="39"/>
    <x v="191"/>
    <x v="8"/>
    <x v="2"/>
  </r>
  <r>
    <x v="1"/>
    <n v="1197831"/>
    <x v="365"/>
    <x v="1"/>
    <x v="33"/>
    <x v="36"/>
    <x v="3"/>
    <n v="40"/>
    <n v="4000"/>
    <x v="175"/>
    <x v="320"/>
    <x v="8"/>
    <x v="2"/>
  </r>
  <r>
    <x v="1"/>
    <n v="1197831"/>
    <x v="365"/>
    <x v="1"/>
    <x v="33"/>
    <x v="36"/>
    <x v="4"/>
    <n v="50"/>
    <n v="3750"/>
    <x v="205"/>
    <x v="397"/>
    <x v="2"/>
    <x v="2"/>
  </r>
  <r>
    <x v="1"/>
    <n v="1197831"/>
    <x v="365"/>
    <x v="1"/>
    <x v="33"/>
    <x v="36"/>
    <x v="5"/>
    <n v="55.000000000000007"/>
    <n v="5500"/>
    <x v="440"/>
    <x v="998"/>
    <x v="8"/>
    <x v="2"/>
  </r>
  <r>
    <x v="1"/>
    <n v="1197831"/>
    <x v="395"/>
    <x v="1"/>
    <x v="33"/>
    <x v="36"/>
    <x v="0"/>
    <n v="50"/>
    <n v="6500"/>
    <x v="83"/>
    <x v="54"/>
    <x v="8"/>
    <x v="2"/>
  </r>
  <r>
    <x v="1"/>
    <n v="1197831"/>
    <x v="395"/>
    <x v="1"/>
    <x v="33"/>
    <x v="36"/>
    <x v="1"/>
    <n v="40.000000000000014"/>
    <n v="4500"/>
    <x v="538"/>
    <x v="1143"/>
    <x v="2"/>
    <x v="2"/>
  </r>
  <r>
    <x v="1"/>
    <n v="1197831"/>
    <x v="395"/>
    <x v="1"/>
    <x v="33"/>
    <x v="36"/>
    <x v="2"/>
    <n v="15.000000000000007"/>
    <n v="3500"/>
    <x v="634"/>
    <x v="1144"/>
    <x v="8"/>
    <x v="2"/>
  </r>
  <r>
    <x v="1"/>
    <n v="1197831"/>
    <x v="395"/>
    <x v="1"/>
    <x v="33"/>
    <x v="36"/>
    <x v="3"/>
    <n v="15.000000000000007"/>
    <n v="3250"/>
    <x v="518"/>
    <x v="1145"/>
    <x v="8"/>
    <x v="2"/>
  </r>
  <r>
    <x v="1"/>
    <n v="1197831"/>
    <x v="395"/>
    <x v="1"/>
    <x v="33"/>
    <x v="36"/>
    <x v="4"/>
    <n v="25.000000000000007"/>
    <n v="3250"/>
    <x v="501"/>
    <x v="685"/>
    <x v="2"/>
    <x v="2"/>
  </r>
  <r>
    <x v="1"/>
    <n v="1197831"/>
    <x v="395"/>
    <x v="1"/>
    <x v="33"/>
    <x v="36"/>
    <x v="5"/>
    <n v="30.000000000000011"/>
    <n v="4250"/>
    <x v="600"/>
    <x v="1086"/>
    <x v="8"/>
    <x v="2"/>
  </r>
  <r>
    <x v="1"/>
    <n v="1197831"/>
    <x v="427"/>
    <x v="1"/>
    <x v="33"/>
    <x v="36"/>
    <x v="0"/>
    <n v="30.000000000000011"/>
    <n v="6000"/>
    <x v="538"/>
    <x v="1008"/>
    <x v="8"/>
    <x v="2"/>
  </r>
  <r>
    <x v="1"/>
    <n v="1197831"/>
    <x v="427"/>
    <x v="1"/>
    <x v="33"/>
    <x v="36"/>
    <x v="1"/>
    <n v="20.000000000000011"/>
    <n v="4250"/>
    <x v="635"/>
    <x v="1146"/>
    <x v="2"/>
    <x v="2"/>
  </r>
  <r>
    <x v="1"/>
    <n v="1197831"/>
    <x v="427"/>
    <x v="1"/>
    <x v="33"/>
    <x v="36"/>
    <x v="2"/>
    <n v="20.000000000000011"/>
    <n v="3000"/>
    <x v="627"/>
    <x v="1133"/>
    <x v="8"/>
    <x v="2"/>
  </r>
  <r>
    <x v="1"/>
    <n v="1197831"/>
    <x v="427"/>
    <x v="1"/>
    <x v="33"/>
    <x v="36"/>
    <x v="3"/>
    <n v="20.000000000000011"/>
    <n v="2750"/>
    <x v="636"/>
    <x v="1147"/>
    <x v="8"/>
    <x v="2"/>
  </r>
  <r>
    <x v="1"/>
    <n v="1197831"/>
    <x v="427"/>
    <x v="1"/>
    <x v="33"/>
    <x v="36"/>
    <x v="4"/>
    <n v="30.000000000000011"/>
    <n v="2750"/>
    <x v="637"/>
    <x v="1148"/>
    <x v="2"/>
    <x v="2"/>
  </r>
  <r>
    <x v="3"/>
    <n v="1197831"/>
    <x v="427"/>
    <x v="1"/>
    <x v="33"/>
    <x v="36"/>
    <x v="5"/>
    <n v="30.000000000000004"/>
    <n v="4000"/>
    <x v="202"/>
    <x v="927"/>
    <x v="8"/>
    <x v="2"/>
  </r>
  <r>
    <x v="3"/>
    <n v="1197831"/>
    <x v="457"/>
    <x v="1"/>
    <x v="33"/>
    <x v="36"/>
    <x v="0"/>
    <n v="25.000000000000011"/>
    <n v="5500"/>
    <x v="638"/>
    <x v="1149"/>
    <x v="8"/>
    <x v="2"/>
  </r>
  <r>
    <x v="3"/>
    <n v="1197831"/>
    <x v="457"/>
    <x v="1"/>
    <x v="33"/>
    <x v="36"/>
    <x v="1"/>
    <n v="15.000000000000014"/>
    <n v="3750"/>
    <x v="639"/>
    <x v="1150"/>
    <x v="2"/>
    <x v="2"/>
  </r>
  <r>
    <x v="3"/>
    <n v="1197831"/>
    <x v="457"/>
    <x v="1"/>
    <x v="33"/>
    <x v="36"/>
    <x v="2"/>
    <n v="25.000000000000018"/>
    <n v="3200"/>
    <x v="640"/>
    <x v="1151"/>
    <x v="8"/>
    <x v="2"/>
  </r>
  <r>
    <x v="3"/>
    <n v="1197831"/>
    <x v="457"/>
    <x v="1"/>
    <x v="33"/>
    <x v="36"/>
    <x v="3"/>
    <n v="55.000000000000014"/>
    <n v="3750"/>
    <x v="641"/>
    <x v="1152"/>
    <x v="8"/>
    <x v="2"/>
  </r>
  <r>
    <x v="3"/>
    <n v="1197831"/>
    <x v="457"/>
    <x v="1"/>
    <x v="33"/>
    <x v="36"/>
    <x v="4"/>
    <n v="75.000000000000014"/>
    <n v="3500"/>
    <x v="418"/>
    <x v="495"/>
    <x v="2"/>
    <x v="2"/>
  </r>
  <r>
    <x v="3"/>
    <n v="1197831"/>
    <x v="457"/>
    <x v="1"/>
    <x v="33"/>
    <x v="36"/>
    <x v="5"/>
    <n v="75"/>
    <n v="4500"/>
    <x v="74"/>
    <x v="7"/>
    <x v="8"/>
    <x v="2"/>
  </r>
  <r>
    <x v="3"/>
    <n v="1197831"/>
    <x v="486"/>
    <x v="1"/>
    <x v="33"/>
    <x v="36"/>
    <x v="0"/>
    <n v="70"/>
    <n v="7000"/>
    <x v="110"/>
    <x v="1153"/>
    <x v="8"/>
    <x v="2"/>
  </r>
  <r>
    <x v="3"/>
    <n v="1197831"/>
    <x v="486"/>
    <x v="1"/>
    <x v="33"/>
    <x v="36"/>
    <x v="1"/>
    <n v="60.000000000000007"/>
    <n v="5000"/>
    <x v="254"/>
    <x v="371"/>
    <x v="2"/>
    <x v="2"/>
  </r>
  <r>
    <x v="3"/>
    <n v="1197831"/>
    <x v="486"/>
    <x v="1"/>
    <x v="33"/>
    <x v="36"/>
    <x v="2"/>
    <n v="60.000000000000007"/>
    <n v="4500"/>
    <x v="219"/>
    <x v="1005"/>
    <x v="8"/>
    <x v="2"/>
  </r>
  <r>
    <x v="3"/>
    <n v="1197831"/>
    <x v="486"/>
    <x v="1"/>
    <x v="33"/>
    <x v="36"/>
    <x v="3"/>
    <n v="60.000000000000007"/>
    <n v="4000"/>
    <x v="220"/>
    <x v="1154"/>
    <x v="8"/>
    <x v="2"/>
  </r>
  <r>
    <x v="3"/>
    <n v="1197831"/>
    <x v="486"/>
    <x v="1"/>
    <x v="33"/>
    <x v="36"/>
    <x v="4"/>
    <n v="70"/>
    <n v="4000"/>
    <x v="59"/>
    <x v="144"/>
    <x v="2"/>
    <x v="2"/>
  </r>
  <r>
    <x v="3"/>
    <n v="1197831"/>
    <x v="486"/>
    <x v="1"/>
    <x v="33"/>
    <x v="36"/>
    <x v="5"/>
    <n v="75"/>
    <n v="5000"/>
    <x v="69"/>
    <x v="1"/>
    <x v="8"/>
    <x v="2"/>
  </r>
  <r>
    <x v="3"/>
    <n v="1197831"/>
    <x v="187"/>
    <x v="1"/>
    <x v="33"/>
    <x v="36"/>
    <x v="0"/>
    <n v="25.000000000000007"/>
    <n v="5750"/>
    <x v="337"/>
    <x v="1072"/>
    <x v="8"/>
    <x v="2"/>
  </r>
  <r>
    <x v="3"/>
    <n v="1197831"/>
    <x v="187"/>
    <x v="1"/>
    <x v="33"/>
    <x v="36"/>
    <x v="1"/>
    <n v="25.000000000000007"/>
    <n v="3750"/>
    <x v="498"/>
    <x v="889"/>
    <x v="2"/>
    <x v="2"/>
  </r>
  <r>
    <x v="3"/>
    <n v="1197831"/>
    <x v="187"/>
    <x v="1"/>
    <x v="33"/>
    <x v="36"/>
    <x v="2"/>
    <n v="15.000000000000007"/>
    <n v="3750"/>
    <x v="642"/>
    <x v="1155"/>
    <x v="8"/>
    <x v="2"/>
  </r>
  <r>
    <x v="3"/>
    <n v="1197831"/>
    <x v="187"/>
    <x v="1"/>
    <x v="33"/>
    <x v="36"/>
    <x v="3"/>
    <n v="20"/>
    <n v="2250"/>
    <x v="187"/>
    <x v="287"/>
    <x v="8"/>
    <x v="2"/>
  </r>
  <r>
    <x v="3"/>
    <n v="1197831"/>
    <x v="187"/>
    <x v="1"/>
    <x v="33"/>
    <x v="36"/>
    <x v="4"/>
    <n v="35"/>
    <n v="2750"/>
    <x v="120"/>
    <x v="180"/>
    <x v="2"/>
    <x v="2"/>
  </r>
  <r>
    <x v="3"/>
    <n v="1197831"/>
    <x v="187"/>
    <x v="1"/>
    <x v="33"/>
    <x v="36"/>
    <x v="5"/>
    <n v="25.000000000000007"/>
    <n v="3750"/>
    <x v="498"/>
    <x v="1156"/>
    <x v="8"/>
    <x v="2"/>
  </r>
  <r>
    <x v="3"/>
    <n v="1197831"/>
    <x v="695"/>
    <x v="1"/>
    <x v="33"/>
    <x v="36"/>
    <x v="0"/>
    <n v="25.000000000000007"/>
    <n v="6250"/>
    <x v="643"/>
    <x v="1157"/>
    <x v="8"/>
    <x v="2"/>
  </r>
  <r>
    <x v="3"/>
    <n v="1197831"/>
    <x v="695"/>
    <x v="1"/>
    <x v="33"/>
    <x v="36"/>
    <x v="1"/>
    <n v="25.000000000000007"/>
    <n v="2750"/>
    <x v="392"/>
    <x v="1158"/>
    <x v="2"/>
    <x v="2"/>
  </r>
  <r>
    <x v="3"/>
    <n v="1197831"/>
    <x v="695"/>
    <x v="1"/>
    <x v="33"/>
    <x v="36"/>
    <x v="2"/>
    <n v="15.000000000000007"/>
    <n v="3250"/>
    <x v="518"/>
    <x v="1145"/>
    <x v="8"/>
    <x v="2"/>
  </r>
  <r>
    <x v="3"/>
    <n v="1197831"/>
    <x v="695"/>
    <x v="1"/>
    <x v="34"/>
    <x v="37"/>
    <x v="3"/>
    <n v="20"/>
    <n v="1750"/>
    <x v="319"/>
    <x v="585"/>
    <x v="8"/>
    <x v="2"/>
  </r>
  <r>
    <x v="3"/>
    <n v="1197831"/>
    <x v="695"/>
    <x v="1"/>
    <x v="34"/>
    <x v="37"/>
    <x v="4"/>
    <n v="35"/>
    <n v="2500"/>
    <x v="132"/>
    <x v="195"/>
    <x v="2"/>
    <x v="2"/>
  </r>
  <r>
    <x v="3"/>
    <n v="1197831"/>
    <x v="695"/>
    <x v="1"/>
    <x v="34"/>
    <x v="37"/>
    <x v="5"/>
    <n v="20"/>
    <n v="3500"/>
    <x v="136"/>
    <x v="197"/>
    <x v="8"/>
    <x v="2"/>
  </r>
  <r>
    <x v="3"/>
    <n v="1197831"/>
    <x v="224"/>
    <x v="1"/>
    <x v="34"/>
    <x v="37"/>
    <x v="0"/>
    <n v="20"/>
    <n v="5700"/>
    <x v="644"/>
    <x v="1159"/>
    <x v="8"/>
    <x v="2"/>
  </r>
  <r>
    <x v="3"/>
    <n v="1197831"/>
    <x v="224"/>
    <x v="1"/>
    <x v="34"/>
    <x v="37"/>
    <x v="1"/>
    <n v="20"/>
    <n v="2500"/>
    <x v="121"/>
    <x v="286"/>
    <x v="2"/>
    <x v="2"/>
  </r>
  <r>
    <x v="3"/>
    <n v="1197831"/>
    <x v="224"/>
    <x v="1"/>
    <x v="34"/>
    <x v="37"/>
    <x v="2"/>
    <n v="10.000000000000002"/>
    <n v="2750"/>
    <x v="645"/>
    <x v="1160"/>
    <x v="8"/>
    <x v="2"/>
  </r>
  <r>
    <x v="3"/>
    <n v="1197831"/>
    <x v="224"/>
    <x v="1"/>
    <x v="34"/>
    <x v="37"/>
    <x v="3"/>
    <n v="19.999999999999996"/>
    <n v="1250"/>
    <x v="359"/>
    <x v="1161"/>
    <x v="8"/>
    <x v="2"/>
  </r>
  <r>
    <x v="3"/>
    <n v="1197831"/>
    <x v="224"/>
    <x v="1"/>
    <x v="34"/>
    <x v="37"/>
    <x v="4"/>
    <n v="35.000000000000007"/>
    <n v="1750"/>
    <x v="646"/>
    <x v="496"/>
    <x v="2"/>
    <x v="2"/>
  </r>
  <r>
    <x v="3"/>
    <n v="1197831"/>
    <x v="224"/>
    <x v="1"/>
    <x v="34"/>
    <x v="37"/>
    <x v="5"/>
    <n v="25"/>
    <n v="2750"/>
    <x v="376"/>
    <x v="1162"/>
    <x v="8"/>
    <x v="2"/>
  </r>
  <r>
    <x v="3"/>
    <n v="1197831"/>
    <x v="243"/>
    <x v="1"/>
    <x v="34"/>
    <x v="37"/>
    <x v="0"/>
    <n v="25"/>
    <n v="5250"/>
    <x v="333"/>
    <x v="214"/>
    <x v="8"/>
    <x v="2"/>
  </r>
  <r>
    <x v="3"/>
    <n v="1197831"/>
    <x v="243"/>
    <x v="1"/>
    <x v="34"/>
    <x v="37"/>
    <x v="1"/>
    <n v="25"/>
    <n v="2250"/>
    <x v="182"/>
    <x v="263"/>
    <x v="2"/>
    <x v="2"/>
  </r>
  <r>
    <x v="3"/>
    <n v="1197831"/>
    <x v="243"/>
    <x v="1"/>
    <x v="34"/>
    <x v="37"/>
    <x v="2"/>
    <n v="15.000000000000002"/>
    <n v="2250"/>
    <x v="647"/>
    <x v="1163"/>
    <x v="8"/>
    <x v="2"/>
  </r>
  <r>
    <x v="3"/>
    <n v="1197831"/>
    <x v="243"/>
    <x v="1"/>
    <x v="34"/>
    <x v="37"/>
    <x v="3"/>
    <n v="19.999999999999996"/>
    <n v="1500"/>
    <x v="648"/>
    <x v="480"/>
    <x v="8"/>
    <x v="2"/>
  </r>
  <r>
    <x v="3"/>
    <n v="1197831"/>
    <x v="243"/>
    <x v="1"/>
    <x v="34"/>
    <x v="37"/>
    <x v="4"/>
    <n v="40"/>
    <n v="1750"/>
    <x v="136"/>
    <x v="597"/>
    <x v="2"/>
    <x v="2"/>
  </r>
  <r>
    <x v="3"/>
    <n v="1197831"/>
    <x v="243"/>
    <x v="1"/>
    <x v="34"/>
    <x v="37"/>
    <x v="5"/>
    <n v="30.000000000000004"/>
    <n v="3250"/>
    <x v="404"/>
    <x v="352"/>
    <x v="8"/>
    <x v="2"/>
  </r>
  <r>
    <x v="3"/>
    <n v="1197831"/>
    <x v="272"/>
    <x v="1"/>
    <x v="34"/>
    <x v="37"/>
    <x v="0"/>
    <n v="40"/>
    <n v="5950"/>
    <x v="649"/>
    <x v="1164"/>
    <x v="8"/>
    <x v="2"/>
  </r>
  <r>
    <x v="3"/>
    <n v="1197831"/>
    <x v="272"/>
    <x v="1"/>
    <x v="34"/>
    <x v="37"/>
    <x v="1"/>
    <n v="40"/>
    <n v="3000"/>
    <x v="150"/>
    <x v="216"/>
    <x v="2"/>
    <x v="2"/>
  </r>
  <r>
    <x v="3"/>
    <n v="1197831"/>
    <x v="272"/>
    <x v="1"/>
    <x v="34"/>
    <x v="37"/>
    <x v="2"/>
    <n v="35"/>
    <n v="2750"/>
    <x v="120"/>
    <x v="194"/>
    <x v="8"/>
    <x v="2"/>
  </r>
  <r>
    <x v="3"/>
    <n v="1197831"/>
    <x v="272"/>
    <x v="1"/>
    <x v="34"/>
    <x v="37"/>
    <x v="3"/>
    <n v="35"/>
    <n v="2250"/>
    <x v="123"/>
    <x v="478"/>
    <x v="8"/>
    <x v="2"/>
  </r>
  <r>
    <x v="3"/>
    <n v="1197831"/>
    <x v="272"/>
    <x v="1"/>
    <x v="34"/>
    <x v="37"/>
    <x v="4"/>
    <n v="44.999999999999993"/>
    <n v="2500"/>
    <x v="469"/>
    <x v="886"/>
    <x v="2"/>
    <x v="2"/>
  </r>
  <r>
    <x v="3"/>
    <n v="1197831"/>
    <x v="272"/>
    <x v="1"/>
    <x v="34"/>
    <x v="37"/>
    <x v="5"/>
    <n v="44.999999999999993"/>
    <n v="3500"/>
    <x v="508"/>
    <x v="305"/>
    <x v="8"/>
    <x v="2"/>
  </r>
  <r>
    <x v="3"/>
    <n v="1197831"/>
    <x v="305"/>
    <x v="1"/>
    <x v="34"/>
    <x v="37"/>
    <x v="0"/>
    <n v="40"/>
    <n v="6000"/>
    <x v="50"/>
    <x v="211"/>
    <x v="8"/>
    <x v="2"/>
  </r>
  <r>
    <x v="3"/>
    <n v="1197831"/>
    <x v="305"/>
    <x v="1"/>
    <x v="34"/>
    <x v="37"/>
    <x v="1"/>
    <n v="35"/>
    <n v="3500"/>
    <x v="208"/>
    <x v="294"/>
    <x v="2"/>
    <x v="2"/>
  </r>
  <r>
    <x v="3"/>
    <n v="1197831"/>
    <x v="305"/>
    <x v="1"/>
    <x v="34"/>
    <x v="37"/>
    <x v="2"/>
    <n v="40"/>
    <n v="3250"/>
    <x v="197"/>
    <x v="602"/>
    <x v="8"/>
    <x v="2"/>
  </r>
  <r>
    <x v="3"/>
    <n v="1197831"/>
    <x v="305"/>
    <x v="1"/>
    <x v="34"/>
    <x v="37"/>
    <x v="3"/>
    <n v="40"/>
    <n v="3000"/>
    <x v="150"/>
    <x v="607"/>
    <x v="8"/>
    <x v="2"/>
  </r>
  <r>
    <x v="3"/>
    <n v="1197831"/>
    <x v="305"/>
    <x v="1"/>
    <x v="34"/>
    <x v="37"/>
    <x v="4"/>
    <n v="54.999999999999993"/>
    <n v="3000"/>
    <x v="212"/>
    <x v="302"/>
    <x v="2"/>
    <x v="2"/>
  </r>
  <r>
    <x v="3"/>
    <n v="1197831"/>
    <x v="305"/>
    <x v="1"/>
    <x v="34"/>
    <x v="37"/>
    <x v="5"/>
    <n v="60"/>
    <n v="4750"/>
    <x v="177"/>
    <x v="356"/>
    <x v="8"/>
    <x v="2"/>
  </r>
  <r>
    <x v="3"/>
    <n v="1197831"/>
    <x v="333"/>
    <x v="1"/>
    <x v="34"/>
    <x v="37"/>
    <x v="0"/>
    <n v="54.999999999999993"/>
    <n v="7000"/>
    <x v="564"/>
    <x v="1165"/>
    <x v="8"/>
    <x v="2"/>
  </r>
  <r>
    <x v="3"/>
    <n v="1197831"/>
    <x v="333"/>
    <x v="1"/>
    <x v="34"/>
    <x v="37"/>
    <x v="1"/>
    <n v="50"/>
    <n v="4500"/>
    <x v="39"/>
    <x v="40"/>
    <x v="2"/>
    <x v="2"/>
  </r>
  <r>
    <x v="3"/>
    <n v="1197831"/>
    <x v="333"/>
    <x v="1"/>
    <x v="34"/>
    <x v="37"/>
    <x v="2"/>
    <n v="45"/>
    <n v="3750"/>
    <x v="156"/>
    <x v="53"/>
    <x v="8"/>
    <x v="2"/>
  </r>
  <r>
    <x v="3"/>
    <n v="1197831"/>
    <x v="333"/>
    <x v="1"/>
    <x v="34"/>
    <x v="37"/>
    <x v="3"/>
    <n v="45"/>
    <n v="3250"/>
    <x v="326"/>
    <x v="152"/>
    <x v="8"/>
    <x v="2"/>
  </r>
  <r>
    <x v="3"/>
    <n v="1197831"/>
    <x v="333"/>
    <x v="1"/>
    <x v="34"/>
    <x v="37"/>
    <x v="4"/>
    <n v="60"/>
    <n v="3500"/>
    <x v="195"/>
    <x v="221"/>
    <x v="2"/>
    <x v="2"/>
  </r>
  <r>
    <x v="3"/>
    <n v="1197831"/>
    <x v="333"/>
    <x v="1"/>
    <x v="34"/>
    <x v="37"/>
    <x v="5"/>
    <n v="65"/>
    <n v="5250"/>
    <x v="86"/>
    <x v="106"/>
    <x v="8"/>
    <x v="2"/>
  </r>
  <r>
    <x v="3"/>
    <n v="1197831"/>
    <x v="365"/>
    <x v="1"/>
    <x v="34"/>
    <x v="37"/>
    <x v="0"/>
    <n v="60"/>
    <n v="6750"/>
    <x v="72"/>
    <x v="4"/>
    <x v="8"/>
    <x v="2"/>
  </r>
  <r>
    <x v="3"/>
    <n v="1197831"/>
    <x v="365"/>
    <x v="1"/>
    <x v="34"/>
    <x v="37"/>
    <x v="1"/>
    <n v="55.000000000000007"/>
    <n v="4500"/>
    <x v="173"/>
    <x v="145"/>
    <x v="2"/>
    <x v="2"/>
  </r>
  <r>
    <x v="3"/>
    <n v="1197831"/>
    <x v="365"/>
    <x v="1"/>
    <x v="34"/>
    <x v="37"/>
    <x v="2"/>
    <n v="50"/>
    <n v="3750"/>
    <x v="205"/>
    <x v="156"/>
    <x v="8"/>
    <x v="2"/>
  </r>
  <r>
    <x v="3"/>
    <n v="1197831"/>
    <x v="365"/>
    <x v="1"/>
    <x v="34"/>
    <x v="37"/>
    <x v="3"/>
    <n v="40"/>
    <n v="3250"/>
    <x v="197"/>
    <x v="602"/>
    <x v="8"/>
    <x v="2"/>
  </r>
  <r>
    <x v="3"/>
    <n v="1197831"/>
    <x v="365"/>
    <x v="1"/>
    <x v="34"/>
    <x v="37"/>
    <x v="4"/>
    <n v="50"/>
    <n v="3000"/>
    <x v="149"/>
    <x v="214"/>
    <x v="2"/>
    <x v="2"/>
  </r>
  <r>
    <x v="3"/>
    <n v="1197831"/>
    <x v="365"/>
    <x v="1"/>
    <x v="34"/>
    <x v="37"/>
    <x v="5"/>
    <n v="55.000000000000007"/>
    <n v="4750"/>
    <x v="347"/>
    <x v="422"/>
    <x v="8"/>
    <x v="2"/>
  </r>
  <r>
    <x v="3"/>
    <n v="1197831"/>
    <x v="395"/>
    <x v="1"/>
    <x v="34"/>
    <x v="37"/>
    <x v="0"/>
    <n v="50"/>
    <n v="5750"/>
    <x v="80"/>
    <x v="199"/>
    <x v="8"/>
    <x v="2"/>
  </r>
  <r>
    <x v="3"/>
    <n v="1197831"/>
    <x v="395"/>
    <x v="1"/>
    <x v="34"/>
    <x v="37"/>
    <x v="1"/>
    <n v="40.000000000000014"/>
    <n v="3750"/>
    <x v="650"/>
    <x v="1073"/>
    <x v="2"/>
    <x v="2"/>
  </r>
  <r>
    <x v="3"/>
    <n v="1197831"/>
    <x v="395"/>
    <x v="1"/>
    <x v="34"/>
    <x v="37"/>
    <x v="2"/>
    <n v="15.000000000000007"/>
    <n v="2750"/>
    <x v="651"/>
    <x v="1166"/>
    <x v="8"/>
    <x v="2"/>
  </r>
  <r>
    <x v="3"/>
    <n v="1197831"/>
    <x v="395"/>
    <x v="1"/>
    <x v="34"/>
    <x v="37"/>
    <x v="3"/>
    <n v="15.000000000000007"/>
    <n v="2500"/>
    <x v="652"/>
    <x v="1167"/>
    <x v="8"/>
    <x v="2"/>
  </r>
  <r>
    <x v="3"/>
    <n v="1197831"/>
    <x v="395"/>
    <x v="1"/>
    <x v="34"/>
    <x v="37"/>
    <x v="4"/>
    <n v="25.000000000000007"/>
    <n v="2500"/>
    <x v="459"/>
    <x v="1168"/>
    <x v="2"/>
    <x v="2"/>
  </r>
  <r>
    <x v="3"/>
    <n v="1197831"/>
    <x v="395"/>
    <x v="1"/>
    <x v="34"/>
    <x v="37"/>
    <x v="5"/>
    <n v="30.000000000000011"/>
    <n v="3500"/>
    <x v="497"/>
    <x v="1104"/>
    <x v="8"/>
    <x v="2"/>
  </r>
  <r>
    <x v="3"/>
    <n v="1197831"/>
    <x v="427"/>
    <x v="1"/>
    <x v="34"/>
    <x v="37"/>
    <x v="0"/>
    <n v="30.000000000000011"/>
    <n v="5250"/>
    <x v="558"/>
    <x v="1169"/>
    <x v="8"/>
    <x v="2"/>
  </r>
  <r>
    <x v="3"/>
    <n v="1197831"/>
    <x v="427"/>
    <x v="1"/>
    <x v="34"/>
    <x v="37"/>
    <x v="1"/>
    <n v="20.000000000000011"/>
    <n v="3500"/>
    <x v="653"/>
    <x v="1170"/>
    <x v="2"/>
    <x v="2"/>
  </r>
  <r>
    <x v="3"/>
    <n v="1197831"/>
    <x v="427"/>
    <x v="1"/>
    <x v="34"/>
    <x v="37"/>
    <x v="2"/>
    <n v="20.000000000000011"/>
    <n v="2250"/>
    <x v="654"/>
    <x v="1171"/>
    <x v="8"/>
    <x v="2"/>
  </r>
  <r>
    <x v="3"/>
    <n v="1197831"/>
    <x v="427"/>
    <x v="1"/>
    <x v="34"/>
    <x v="37"/>
    <x v="3"/>
    <n v="20.000000000000011"/>
    <n v="2000"/>
    <x v="655"/>
    <x v="1172"/>
    <x v="8"/>
    <x v="2"/>
  </r>
  <r>
    <x v="3"/>
    <n v="1197831"/>
    <x v="427"/>
    <x v="1"/>
    <x v="34"/>
    <x v="37"/>
    <x v="4"/>
    <n v="30.000000000000011"/>
    <n v="2000"/>
    <x v="514"/>
    <x v="1173"/>
    <x v="2"/>
    <x v="2"/>
  </r>
  <r>
    <x v="4"/>
    <n v="1197831"/>
    <x v="427"/>
    <x v="1"/>
    <x v="34"/>
    <x v="37"/>
    <x v="5"/>
    <n v="30.000000000000004"/>
    <n v="3250"/>
    <x v="404"/>
    <x v="352"/>
    <x v="8"/>
    <x v="2"/>
  </r>
  <r>
    <x v="4"/>
    <n v="1197831"/>
    <x v="457"/>
    <x v="1"/>
    <x v="34"/>
    <x v="37"/>
    <x v="0"/>
    <n v="25.000000000000011"/>
    <n v="4750"/>
    <x v="656"/>
    <x v="1174"/>
    <x v="8"/>
    <x v="2"/>
  </r>
  <r>
    <x v="4"/>
    <n v="1197831"/>
    <x v="457"/>
    <x v="1"/>
    <x v="34"/>
    <x v="37"/>
    <x v="1"/>
    <n v="15.000000000000014"/>
    <n v="3000"/>
    <x v="657"/>
    <x v="1175"/>
    <x v="2"/>
    <x v="2"/>
  </r>
  <r>
    <x v="4"/>
    <n v="1197831"/>
    <x v="457"/>
    <x v="1"/>
    <x v="34"/>
    <x v="37"/>
    <x v="2"/>
    <n v="25.000000000000018"/>
    <n v="2450"/>
    <x v="658"/>
    <x v="1176"/>
    <x v="8"/>
    <x v="2"/>
  </r>
  <r>
    <x v="4"/>
    <n v="1197831"/>
    <x v="457"/>
    <x v="1"/>
    <x v="34"/>
    <x v="37"/>
    <x v="3"/>
    <n v="55.000000000000014"/>
    <n v="3000"/>
    <x v="207"/>
    <x v="839"/>
    <x v="8"/>
    <x v="2"/>
  </r>
  <r>
    <x v="4"/>
    <n v="1197831"/>
    <x v="457"/>
    <x v="1"/>
    <x v="34"/>
    <x v="37"/>
    <x v="4"/>
    <n v="75.000000000000014"/>
    <n v="2750"/>
    <x v="141"/>
    <x v="1002"/>
    <x v="2"/>
    <x v="2"/>
  </r>
  <r>
    <x v="4"/>
    <n v="1197831"/>
    <x v="457"/>
    <x v="1"/>
    <x v="34"/>
    <x v="37"/>
    <x v="5"/>
    <n v="75"/>
    <n v="3750"/>
    <x v="67"/>
    <x v="57"/>
    <x v="8"/>
    <x v="2"/>
  </r>
  <r>
    <x v="4"/>
    <n v="1197831"/>
    <x v="486"/>
    <x v="1"/>
    <x v="34"/>
    <x v="37"/>
    <x v="0"/>
    <n v="70"/>
    <n v="6250"/>
    <x v="244"/>
    <x v="32"/>
    <x v="8"/>
    <x v="2"/>
  </r>
  <r>
    <x v="4"/>
    <n v="1197831"/>
    <x v="486"/>
    <x v="1"/>
    <x v="34"/>
    <x v="37"/>
    <x v="1"/>
    <n v="60.000000000000007"/>
    <n v="4250"/>
    <x v="228"/>
    <x v="999"/>
    <x v="2"/>
    <x v="2"/>
  </r>
  <r>
    <x v="4"/>
    <n v="1197831"/>
    <x v="486"/>
    <x v="1"/>
    <x v="34"/>
    <x v="37"/>
    <x v="2"/>
    <n v="60.000000000000007"/>
    <n v="3750"/>
    <x v="224"/>
    <x v="230"/>
    <x v="8"/>
    <x v="2"/>
  </r>
  <r>
    <x v="4"/>
    <n v="1197831"/>
    <x v="486"/>
    <x v="1"/>
    <x v="34"/>
    <x v="37"/>
    <x v="3"/>
    <n v="60.000000000000007"/>
    <n v="3250"/>
    <x v="403"/>
    <x v="308"/>
    <x v="8"/>
    <x v="2"/>
  </r>
  <r>
    <x v="4"/>
    <n v="1197831"/>
    <x v="486"/>
    <x v="1"/>
    <x v="34"/>
    <x v="37"/>
    <x v="4"/>
    <n v="70"/>
    <n v="3250"/>
    <x v="157"/>
    <x v="1012"/>
    <x v="2"/>
    <x v="2"/>
  </r>
  <r>
    <x v="4"/>
    <n v="1197831"/>
    <x v="486"/>
    <x v="1"/>
    <x v="34"/>
    <x v="37"/>
    <x v="5"/>
    <n v="75"/>
    <n v="4250"/>
    <x v="659"/>
    <x v="1177"/>
    <x v="8"/>
    <x v="2"/>
  </r>
  <r>
    <x v="4"/>
    <n v="1197831"/>
    <x v="180"/>
    <x v="1"/>
    <x v="34"/>
    <x v="37"/>
    <x v="0"/>
    <n v="25.000000000000007"/>
    <n v="5500"/>
    <x v="143"/>
    <x v="698"/>
    <x v="2"/>
    <x v="2"/>
  </r>
  <r>
    <x v="4"/>
    <n v="1197831"/>
    <x v="180"/>
    <x v="1"/>
    <x v="34"/>
    <x v="37"/>
    <x v="1"/>
    <n v="25.000000000000007"/>
    <n v="3500"/>
    <x v="493"/>
    <x v="881"/>
    <x v="2"/>
    <x v="2"/>
  </r>
  <r>
    <x v="4"/>
    <n v="1197831"/>
    <x v="180"/>
    <x v="1"/>
    <x v="34"/>
    <x v="37"/>
    <x v="2"/>
    <n v="15.000000000000007"/>
    <n v="3500"/>
    <x v="634"/>
    <x v="1178"/>
    <x v="2"/>
    <x v="2"/>
  </r>
  <r>
    <x v="4"/>
    <n v="1197831"/>
    <x v="180"/>
    <x v="1"/>
    <x v="34"/>
    <x v="37"/>
    <x v="3"/>
    <n v="20"/>
    <n v="2000"/>
    <x v="124"/>
    <x v="585"/>
    <x v="2"/>
    <x v="2"/>
  </r>
  <r>
    <x v="4"/>
    <n v="1197831"/>
    <x v="180"/>
    <x v="1"/>
    <x v="34"/>
    <x v="37"/>
    <x v="4"/>
    <n v="35"/>
    <n v="2500"/>
    <x v="132"/>
    <x v="195"/>
    <x v="2"/>
    <x v="2"/>
  </r>
  <r>
    <x v="4"/>
    <n v="1197831"/>
    <x v="180"/>
    <x v="1"/>
    <x v="34"/>
    <x v="37"/>
    <x v="5"/>
    <n v="25.000000000000007"/>
    <n v="3500"/>
    <x v="493"/>
    <x v="881"/>
    <x v="2"/>
    <x v="2"/>
  </r>
  <r>
    <x v="4"/>
    <n v="1197831"/>
    <x v="209"/>
    <x v="1"/>
    <x v="34"/>
    <x v="37"/>
    <x v="0"/>
    <n v="25.000000000000007"/>
    <n v="6000"/>
    <x v="193"/>
    <x v="96"/>
    <x v="2"/>
    <x v="2"/>
  </r>
  <r>
    <x v="4"/>
    <n v="1197831"/>
    <x v="209"/>
    <x v="1"/>
    <x v="34"/>
    <x v="37"/>
    <x v="1"/>
    <n v="25.000000000000007"/>
    <n v="2500"/>
    <x v="459"/>
    <x v="1168"/>
    <x v="2"/>
    <x v="2"/>
  </r>
  <r>
    <x v="4"/>
    <n v="1197831"/>
    <x v="209"/>
    <x v="1"/>
    <x v="34"/>
    <x v="37"/>
    <x v="2"/>
    <n v="15.000000000000007"/>
    <n v="3000"/>
    <x v="654"/>
    <x v="1179"/>
    <x v="2"/>
    <x v="2"/>
  </r>
  <r>
    <x v="4"/>
    <n v="1197831"/>
    <x v="209"/>
    <x v="3"/>
    <x v="35"/>
    <x v="38"/>
    <x v="3"/>
    <n v="20"/>
    <n v="1500"/>
    <x v="180"/>
    <x v="502"/>
    <x v="2"/>
    <x v="2"/>
  </r>
  <r>
    <x v="4"/>
    <n v="1197831"/>
    <x v="209"/>
    <x v="3"/>
    <x v="35"/>
    <x v="38"/>
    <x v="4"/>
    <n v="35"/>
    <n v="2250"/>
    <x v="123"/>
    <x v="184"/>
    <x v="2"/>
    <x v="2"/>
  </r>
  <r>
    <x v="4"/>
    <n v="1197831"/>
    <x v="209"/>
    <x v="3"/>
    <x v="35"/>
    <x v="38"/>
    <x v="5"/>
    <n v="20"/>
    <n v="3250"/>
    <x v="393"/>
    <x v="750"/>
    <x v="2"/>
    <x v="2"/>
  </r>
  <r>
    <x v="4"/>
    <n v="1197831"/>
    <x v="217"/>
    <x v="3"/>
    <x v="35"/>
    <x v="38"/>
    <x v="0"/>
    <n v="20"/>
    <n v="5450"/>
    <x v="660"/>
    <x v="1180"/>
    <x v="2"/>
    <x v="2"/>
  </r>
  <r>
    <x v="4"/>
    <n v="1197831"/>
    <x v="217"/>
    <x v="3"/>
    <x v="35"/>
    <x v="38"/>
    <x v="1"/>
    <n v="20"/>
    <n v="2250"/>
    <x v="187"/>
    <x v="603"/>
    <x v="2"/>
    <x v="2"/>
  </r>
  <r>
    <x v="4"/>
    <n v="1197831"/>
    <x v="217"/>
    <x v="3"/>
    <x v="35"/>
    <x v="38"/>
    <x v="2"/>
    <n v="10.000000000000002"/>
    <n v="2500"/>
    <x v="661"/>
    <x v="587"/>
    <x v="2"/>
    <x v="2"/>
  </r>
  <r>
    <x v="4"/>
    <n v="1197831"/>
    <x v="217"/>
    <x v="3"/>
    <x v="35"/>
    <x v="38"/>
    <x v="3"/>
    <n v="19.999999999999996"/>
    <n v="1000"/>
    <x v="662"/>
    <x v="1181"/>
    <x v="2"/>
    <x v="2"/>
  </r>
  <r>
    <x v="4"/>
    <n v="1197831"/>
    <x v="217"/>
    <x v="3"/>
    <x v="35"/>
    <x v="38"/>
    <x v="4"/>
    <n v="35.000000000000007"/>
    <n v="1500"/>
    <x v="307"/>
    <x v="489"/>
    <x v="2"/>
    <x v="2"/>
  </r>
  <r>
    <x v="4"/>
    <n v="1197831"/>
    <x v="217"/>
    <x v="3"/>
    <x v="35"/>
    <x v="38"/>
    <x v="5"/>
    <n v="25"/>
    <n v="2500"/>
    <x v="146"/>
    <x v="269"/>
    <x v="2"/>
    <x v="2"/>
  </r>
  <r>
    <x v="4"/>
    <n v="1197831"/>
    <x v="236"/>
    <x v="3"/>
    <x v="35"/>
    <x v="38"/>
    <x v="0"/>
    <n v="25"/>
    <n v="5000"/>
    <x v="145"/>
    <x v="208"/>
    <x v="2"/>
    <x v="2"/>
  </r>
  <r>
    <x v="4"/>
    <n v="1197831"/>
    <x v="236"/>
    <x v="3"/>
    <x v="35"/>
    <x v="38"/>
    <x v="1"/>
    <n v="25"/>
    <n v="2000"/>
    <x v="121"/>
    <x v="286"/>
    <x v="2"/>
    <x v="2"/>
  </r>
  <r>
    <x v="4"/>
    <n v="1197831"/>
    <x v="236"/>
    <x v="3"/>
    <x v="35"/>
    <x v="38"/>
    <x v="2"/>
    <n v="15.000000000000002"/>
    <n v="2000"/>
    <x v="302"/>
    <x v="502"/>
    <x v="2"/>
    <x v="2"/>
  </r>
  <r>
    <x v="4"/>
    <n v="1197831"/>
    <x v="236"/>
    <x v="3"/>
    <x v="35"/>
    <x v="38"/>
    <x v="3"/>
    <n v="19.999999999999996"/>
    <n v="1250"/>
    <x v="359"/>
    <x v="593"/>
    <x v="2"/>
    <x v="2"/>
  </r>
  <r>
    <x v="4"/>
    <n v="1197831"/>
    <x v="236"/>
    <x v="3"/>
    <x v="35"/>
    <x v="38"/>
    <x v="4"/>
    <n v="40"/>
    <n v="1500"/>
    <x v="0"/>
    <x v="192"/>
    <x v="2"/>
    <x v="2"/>
  </r>
  <r>
    <x v="4"/>
    <n v="1197831"/>
    <x v="236"/>
    <x v="3"/>
    <x v="35"/>
    <x v="38"/>
    <x v="5"/>
    <n v="30.000000000000004"/>
    <n v="3000"/>
    <x v="381"/>
    <x v="273"/>
    <x v="2"/>
    <x v="2"/>
  </r>
  <r>
    <x v="4"/>
    <n v="1197831"/>
    <x v="265"/>
    <x v="3"/>
    <x v="35"/>
    <x v="38"/>
    <x v="0"/>
    <n v="40"/>
    <n v="5700"/>
    <x v="663"/>
    <x v="1182"/>
    <x v="2"/>
    <x v="2"/>
  </r>
  <r>
    <x v="4"/>
    <n v="1197831"/>
    <x v="265"/>
    <x v="3"/>
    <x v="35"/>
    <x v="38"/>
    <x v="1"/>
    <n v="40"/>
    <n v="2750"/>
    <x v="236"/>
    <x v="194"/>
    <x v="2"/>
    <x v="2"/>
  </r>
  <r>
    <x v="4"/>
    <n v="1197831"/>
    <x v="265"/>
    <x v="3"/>
    <x v="35"/>
    <x v="38"/>
    <x v="2"/>
    <n v="35"/>
    <n v="2500"/>
    <x v="132"/>
    <x v="195"/>
    <x v="2"/>
    <x v="2"/>
  </r>
  <r>
    <x v="4"/>
    <n v="1197831"/>
    <x v="265"/>
    <x v="3"/>
    <x v="35"/>
    <x v="38"/>
    <x v="3"/>
    <n v="35"/>
    <n v="2000"/>
    <x v="136"/>
    <x v="597"/>
    <x v="2"/>
    <x v="2"/>
  </r>
  <r>
    <x v="4"/>
    <n v="1197831"/>
    <x v="265"/>
    <x v="3"/>
    <x v="35"/>
    <x v="38"/>
    <x v="4"/>
    <n v="44.999999999999993"/>
    <n v="2250"/>
    <x v="664"/>
    <x v="1183"/>
    <x v="2"/>
    <x v="2"/>
  </r>
  <r>
    <x v="4"/>
    <n v="1197831"/>
    <x v="265"/>
    <x v="3"/>
    <x v="35"/>
    <x v="38"/>
    <x v="5"/>
    <n v="44.999999999999993"/>
    <n v="3250"/>
    <x v="201"/>
    <x v="1140"/>
    <x v="2"/>
    <x v="2"/>
  </r>
  <r>
    <x v="4"/>
    <n v="1197831"/>
    <x v="298"/>
    <x v="3"/>
    <x v="35"/>
    <x v="38"/>
    <x v="0"/>
    <n v="40"/>
    <n v="5750"/>
    <x v="328"/>
    <x v="882"/>
    <x v="2"/>
    <x v="2"/>
  </r>
  <r>
    <x v="4"/>
    <n v="1197831"/>
    <x v="298"/>
    <x v="3"/>
    <x v="35"/>
    <x v="38"/>
    <x v="1"/>
    <n v="35"/>
    <n v="3250"/>
    <x v="166"/>
    <x v="281"/>
    <x v="2"/>
    <x v="2"/>
  </r>
  <r>
    <x v="4"/>
    <n v="1197831"/>
    <x v="298"/>
    <x v="3"/>
    <x v="35"/>
    <x v="38"/>
    <x v="2"/>
    <n v="40"/>
    <n v="3000"/>
    <x v="150"/>
    <x v="216"/>
    <x v="2"/>
    <x v="2"/>
  </r>
  <r>
    <x v="4"/>
    <n v="1197831"/>
    <x v="298"/>
    <x v="3"/>
    <x v="35"/>
    <x v="38"/>
    <x v="3"/>
    <n v="40"/>
    <n v="2750"/>
    <x v="236"/>
    <x v="194"/>
    <x v="2"/>
    <x v="2"/>
  </r>
  <r>
    <x v="4"/>
    <n v="1197831"/>
    <x v="298"/>
    <x v="3"/>
    <x v="35"/>
    <x v="38"/>
    <x v="4"/>
    <n v="54.999999999999993"/>
    <n v="2750"/>
    <x v="408"/>
    <x v="1184"/>
    <x v="2"/>
    <x v="2"/>
  </r>
  <r>
    <x v="4"/>
    <n v="1197831"/>
    <x v="298"/>
    <x v="3"/>
    <x v="35"/>
    <x v="38"/>
    <x v="5"/>
    <n v="60"/>
    <n v="4500"/>
    <x v="52"/>
    <x v="55"/>
    <x v="2"/>
    <x v="2"/>
  </r>
  <r>
    <x v="4"/>
    <n v="1197831"/>
    <x v="326"/>
    <x v="3"/>
    <x v="35"/>
    <x v="38"/>
    <x v="0"/>
    <n v="54.999999999999993"/>
    <n v="6750"/>
    <x v="345"/>
    <x v="1185"/>
    <x v="2"/>
    <x v="2"/>
  </r>
  <r>
    <x v="4"/>
    <n v="1197831"/>
    <x v="326"/>
    <x v="3"/>
    <x v="35"/>
    <x v="38"/>
    <x v="1"/>
    <n v="50"/>
    <n v="4250"/>
    <x v="43"/>
    <x v="45"/>
    <x v="2"/>
    <x v="2"/>
  </r>
  <r>
    <x v="4"/>
    <n v="1197831"/>
    <x v="326"/>
    <x v="3"/>
    <x v="35"/>
    <x v="38"/>
    <x v="2"/>
    <n v="45"/>
    <n v="3500"/>
    <x v="154"/>
    <x v="543"/>
    <x v="2"/>
    <x v="2"/>
  </r>
  <r>
    <x v="4"/>
    <n v="1197831"/>
    <x v="326"/>
    <x v="3"/>
    <x v="35"/>
    <x v="38"/>
    <x v="3"/>
    <n v="45"/>
    <n v="3000"/>
    <x v="200"/>
    <x v="220"/>
    <x v="2"/>
    <x v="2"/>
  </r>
  <r>
    <x v="4"/>
    <n v="1197831"/>
    <x v="326"/>
    <x v="3"/>
    <x v="35"/>
    <x v="38"/>
    <x v="4"/>
    <n v="60"/>
    <n v="3250"/>
    <x v="214"/>
    <x v="224"/>
    <x v="2"/>
    <x v="2"/>
  </r>
  <r>
    <x v="4"/>
    <n v="1197831"/>
    <x v="326"/>
    <x v="3"/>
    <x v="35"/>
    <x v="38"/>
    <x v="5"/>
    <n v="65"/>
    <n v="5000"/>
    <x v="83"/>
    <x v="114"/>
    <x v="2"/>
    <x v="2"/>
  </r>
  <r>
    <x v="4"/>
    <n v="1197831"/>
    <x v="358"/>
    <x v="3"/>
    <x v="35"/>
    <x v="38"/>
    <x v="0"/>
    <n v="60"/>
    <n v="6500"/>
    <x v="88"/>
    <x v="106"/>
    <x v="2"/>
    <x v="2"/>
  </r>
  <r>
    <x v="4"/>
    <n v="1197831"/>
    <x v="358"/>
    <x v="3"/>
    <x v="35"/>
    <x v="38"/>
    <x v="1"/>
    <n v="55.000000000000007"/>
    <n v="4250"/>
    <x v="257"/>
    <x v="547"/>
    <x v="2"/>
    <x v="2"/>
  </r>
  <r>
    <x v="4"/>
    <n v="1197831"/>
    <x v="358"/>
    <x v="3"/>
    <x v="35"/>
    <x v="38"/>
    <x v="2"/>
    <n v="50"/>
    <n v="3500"/>
    <x v="160"/>
    <x v="971"/>
    <x v="2"/>
    <x v="2"/>
  </r>
  <r>
    <x v="4"/>
    <n v="1197831"/>
    <x v="358"/>
    <x v="3"/>
    <x v="35"/>
    <x v="38"/>
    <x v="3"/>
    <n v="40"/>
    <n v="3000"/>
    <x v="150"/>
    <x v="216"/>
    <x v="2"/>
    <x v="2"/>
  </r>
  <r>
    <x v="4"/>
    <n v="1197831"/>
    <x v="358"/>
    <x v="3"/>
    <x v="35"/>
    <x v="38"/>
    <x v="4"/>
    <n v="50"/>
    <n v="2750"/>
    <x v="199"/>
    <x v="662"/>
    <x v="2"/>
    <x v="2"/>
  </r>
  <r>
    <x v="4"/>
    <n v="1197831"/>
    <x v="358"/>
    <x v="3"/>
    <x v="35"/>
    <x v="38"/>
    <x v="5"/>
    <n v="55.000000000000007"/>
    <n v="4500"/>
    <x v="173"/>
    <x v="145"/>
    <x v="2"/>
    <x v="2"/>
  </r>
  <r>
    <x v="4"/>
    <n v="1197831"/>
    <x v="388"/>
    <x v="3"/>
    <x v="35"/>
    <x v="38"/>
    <x v="0"/>
    <n v="50"/>
    <n v="5500"/>
    <x v="140"/>
    <x v="138"/>
    <x v="2"/>
    <x v="2"/>
  </r>
  <r>
    <x v="4"/>
    <n v="1197831"/>
    <x v="388"/>
    <x v="3"/>
    <x v="35"/>
    <x v="38"/>
    <x v="1"/>
    <n v="40.000000000000014"/>
    <n v="3500"/>
    <x v="665"/>
    <x v="1186"/>
    <x v="2"/>
    <x v="2"/>
  </r>
  <r>
    <x v="4"/>
    <n v="1197831"/>
    <x v="388"/>
    <x v="3"/>
    <x v="35"/>
    <x v="38"/>
    <x v="2"/>
    <n v="15.000000000000007"/>
    <n v="2500"/>
    <x v="652"/>
    <x v="1187"/>
    <x v="2"/>
    <x v="2"/>
  </r>
  <r>
    <x v="4"/>
    <n v="1197831"/>
    <x v="388"/>
    <x v="3"/>
    <x v="35"/>
    <x v="38"/>
    <x v="3"/>
    <n v="15.000000000000007"/>
    <n v="2250"/>
    <x v="666"/>
    <x v="1188"/>
    <x v="2"/>
    <x v="2"/>
  </r>
  <r>
    <x v="4"/>
    <n v="1197831"/>
    <x v="388"/>
    <x v="3"/>
    <x v="35"/>
    <x v="38"/>
    <x v="4"/>
    <n v="25.000000000000007"/>
    <n v="2250"/>
    <x v="667"/>
    <x v="1189"/>
    <x v="2"/>
    <x v="2"/>
  </r>
  <r>
    <x v="4"/>
    <n v="1197831"/>
    <x v="388"/>
    <x v="3"/>
    <x v="35"/>
    <x v="38"/>
    <x v="5"/>
    <n v="30.000000000000011"/>
    <n v="3250"/>
    <x v="668"/>
    <x v="1190"/>
    <x v="2"/>
    <x v="2"/>
  </r>
  <r>
    <x v="4"/>
    <n v="1197831"/>
    <x v="420"/>
    <x v="3"/>
    <x v="35"/>
    <x v="38"/>
    <x v="0"/>
    <n v="30.000000000000011"/>
    <n v="5000"/>
    <x v="650"/>
    <x v="1073"/>
    <x v="2"/>
    <x v="2"/>
  </r>
  <r>
    <x v="4"/>
    <n v="1197831"/>
    <x v="420"/>
    <x v="3"/>
    <x v="35"/>
    <x v="38"/>
    <x v="1"/>
    <n v="20.000000000000011"/>
    <n v="3250"/>
    <x v="669"/>
    <x v="1191"/>
    <x v="2"/>
    <x v="2"/>
  </r>
  <r>
    <x v="4"/>
    <n v="1197831"/>
    <x v="420"/>
    <x v="3"/>
    <x v="35"/>
    <x v="38"/>
    <x v="2"/>
    <n v="20.000000000000011"/>
    <n v="2000"/>
    <x v="655"/>
    <x v="1192"/>
    <x v="2"/>
    <x v="2"/>
  </r>
  <r>
    <x v="4"/>
    <n v="1197831"/>
    <x v="420"/>
    <x v="3"/>
    <x v="35"/>
    <x v="38"/>
    <x v="3"/>
    <n v="20.000000000000011"/>
    <n v="1750"/>
    <x v="670"/>
    <x v="1193"/>
    <x v="2"/>
    <x v="2"/>
  </r>
  <r>
    <x v="4"/>
    <n v="1197831"/>
    <x v="420"/>
    <x v="3"/>
    <x v="35"/>
    <x v="38"/>
    <x v="4"/>
    <n v="30.000000000000011"/>
    <n v="1750"/>
    <x v="634"/>
    <x v="1178"/>
    <x v="2"/>
    <x v="2"/>
  </r>
  <r>
    <x v="0"/>
    <n v="1197831"/>
    <x v="420"/>
    <x v="3"/>
    <x v="35"/>
    <x v="38"/>
    <x v="5"/>
    <n v="30.000000000000004"/>
    <n v="3000"/>
    <x v="381"/>
    <x v="273"/>
    <x v="2"/>
    <x v="2"/>
  </r>
  <r>
    <x v="0"/>
    <n v="1197831"/>
    <x v="450"/>
    <x v="3"/>
    <x v="35"/>
    <x v="38"/>
    <x v="0"/>
    <n v="25.000000000000011"/>
    <n v="4500"/>
    <x v="520"/>
    <x v="913"/>
    <x v="2"/>
    <x v="2"/>
  </r>
  <r>
    <x v="0"/>
    <n v="1197831"/>
    <x v="450"/>
    <x v="3"/>
    <x v="35"/>
    <x v="38"/>
    <x v="1"/>
    <n v="15.000000000000014"/>
    <n v="2750"/>
    <x v="671"/>
    <x v="1194"/>
    <x v="2"/>
    <x v="2"/>
  </r>
  <r>
    <x v="0"/>
    <n v="1197831"/>
    <x v="450"/>
    <x v="3"/>
    <x v="35"/>
    <x v="38"/>
    <x v="2"/>
    <n v="25.000000000000018"/>
    <n v="2200"/>
    <x v="672"/>
    <x v="1195"/>
    <x v="2"/>
    <x v="2"/>
  </r>
  <r>
    <x v="0"/>
    <n v="1197831"/>
    <x v="450"/>
    <x v="3"/>
    <x v="35"/>
    <x v="38"/>
    <x v="3"/>
    <n v="55.000000000000014"/>
    <n v="2750"/>
    <x v="395"/>
    <x v="672"/>
    <x v="2"/>
    <x v="2"/>
  </r>
  <r>
    <x v="0"/>
    <n v="1197831"/>
    <x v="450"/>
    <x v="3"/>
    <x v="35"/>
    <x v="38"/>
    <x v="4"/>
    <n v="75.000000000000014"/>
    <n v="2500"/>
    <x v="517"/>
    <x v="397"/>
    <x v="2"/>
    <x v="2"/>
  </r>
  <r>
    <x v="0"/>
    <n v="1197831"/>
    <x v="450"/>
    <x v="3"/>
    <x v="35"/>
    <x v="38"/>
    <x v="5"/>
    <n v="75"/>
    <n v="3500"/>
    <x v="48"/>
    <x v="50"/>
    <x v="2"/>
    <x v="2"/>
  </r>
  <r>
    <x v="0"/>
    <n v="1197831"/>
    <x v="479"/>
    <x v="3"/>
    <x v="35"/>
    <x v="38"/>
    <x v="0"/>
    <n v="70"/>
    <n v="6000"/>
    <x v="82"/>
    <x v="98"/>
    <x v="2"/>
    <x v="2"/>
  </r>
  <r>
    <x v="0"/>
    <n v="1197831"/>
    <x v="479"/>
    <x v="3"/>
    <x v="35"/>
    <x v="38"/>
    <x v="1"/>
    <n v="60.000000000000007"/>
    <n v="4000"/>
    <x v="220"/>
    <x v="97"/>
    <x v="2"/>
    <x v="2"/>
  </r>
  <r>
    <x v="0"/>
    <n v="1197831"/>
    <x v="479"/>
    <x v="3"/>
    <x v="35"/>
    <x v="38"/>
    <x v="2"/>
    <n v="60.000000000000007"/>
    <n v="3500"/>
    <x v="163"/>
    <x v="221"/>
    <x v="2"/>
    <x v="2"/>
  </r>
  <r>
    <x v="0"/>
    <n v="1197831"/>
    <x v="479"/>
    <x v="3"/>
    <x v="35"/>
    <x v="38"/>
    <x v="3"/>
    <n v="60.000000000000007"/>
    <n v="3000"/>
    <x v="167"/>
    <x v="99"/>
    <x v="2"/>
    <x v="2"/>
  </r>
  <r>
    <x v="0"/>
    <n v="1197831"/>
    <x v="479"/>
    <x v="3"/>
    <x v="35"/>
    <x v="38"/>
    <x v="4"/>
    <n v="70"/>
    <n v="3000"/>
    <x v="195"/>
    <x v="221"/>
    <x v="2"/>
    <x v="2"/>
  </r>
  <r>
    <x v="0"/>
    <n v="1197831"/>
    <x v="479"/>
    <x v="3"/>
    <x v="35"/>
    <x v="38"/>
    <x v="5"/>
    <n v="75"/>
    <n v="4000"/>
    <x v="61"/>
    <x v="148"/>
    <x v="2"/>
    <x v="2"/>
  </r>
  <r>
    <x v="0"/>
    <n v="1185732"/>
    <x v="176"/>
    <x v="3"/>
    <x v="35"/>
    <x v="38"/>
    <x v="0"/>
    <n v="40"/>
    <n v="4750"/>
    <x v="237"/>
    <x v="581"/>
    <x v="2"/>
    <x v="2"/>
  </r>
  <r>
    <x v="0"/>
    <n v="1185732"/>
    <x v="176"/>
    <x v="3"/>
    <x v="35"/>
    <x v="38"/>
    <x v="1"/>
    <n v="40"/>
    <n v="2750"/>
    <x v="236"/>
    <x v="277"/>
    <x v="1"/>
    <x v="2"/>
  </r>
  <r>
    <x v="0"/>
    <n v="1185732"/>
    <x v="176"/>
    <x v="3"/>
    <x v="35"/>
    <x v="38"/>
    <x v="2"/>
    <n v="30.000000000000004"/>
    <n v="2750"/>
    <x v="190"/>
    <x v="746"/>
    <x v="1"/>
    <x v="2"/>
  </r>
  <r>
    <x v="0"/>
    <n v="1185732"/>
    <x v="176"/>
    <x v="3"/>
    <x v="35"/>
    <x v="38"/>
    <x v="3"/>
    <n v="35"/>
    <n v="1250"/>
    <x v="317"/>
    <x v="500"/>
    <x v="1"/>
    <x v="2"/>
  </r>
  <r>
    <x v="0"/>
    <n v="1185732"/>
    <x v="176"/>
    <x v="3"/>
    <x v="35"/>
    <x v="38"/>
    <x v="4"/>
    <n v="49.999999999999993"/>
    <n v="1750"/>
    <x v="396"/>
    <x v="1196"/>
    <x v="2"/>
    <x v="2"/>
  </r>
  <r>
    <x v="0"/>
    <n v="1185732"/>
    <x v="176"/>
    <x v="3"/>
    <x v="35"/>
    <x v="38"/>
    <x v="5"/>
    <n v="40"/>
    <n v="2750"/>
    <x v="236"/>
    <x v="280"/>
    <x v="8"/>
    <x v="2"/>
  </r>
  <r>
    <x v="0"/>
    <n v="1185732"/>
    <x v="207"/>
    <x v="3"/>
    <x v="35"/>
    <x v="38"/>
    <x v="0"/>
    <n v="40"/>
    <n v="5250"/>
    <x v="195"/>
    <x v="221"/>
    <x v="2"/>
    <x v="2"/>
  </r>
  <r>
    <x v="0"/>
    <n v="1185732"/>
    <x v="207"/>
    <x v="3"/>
    <x v="35"/>
    <x v="38"/>
    <x v="1"/>
    <n v="40"/>
    <n v="1750"/>
    <x v="136"/>
    <x v="192"/>
    <x v="1"/>
    <x v="2"/>
  </r>
  <r>
    <x v="0"/>
    <n v="1185732"/>
    <x v="207"/>
    <x v="3"/>
    <x v="35"/>
    <x v="38"/>
    <x v="2"/>
    <n v="30.000000000000004"/>
    <n v="2250"/>
    <x v="311"/>
    <x v="484"/>
    <x v="1"/>
    <x v="2"/>
  </r>
  <r>
    <x v="0"/>
    <n v="1185732"/>
    <x v="207"/>
    <x v="3"/>
    <x v="36"/>
    <x v="39"/>
    <x v="3"/>
    <n v="35"/>
    <n v="1000"/>
    <x v="319"/>
    <x v="502"/>
    <x v="1"/>
    <x v="2"/>
  </r>
  <r>
    <x v="0"/>
    <n v="1185732"/>
    <x v="207"/>
    <x v="3"/>
    <x v="36"/>
    <x v="39"/>
    <x v="4"/>
    <n v="49.999999999999993"/>
    <n v="1750"/>
    <x v="396"/>
    <x v="1196"/>
    <x v="2"/>
    <x v="2"/>
  </r>
  <r>
    <x v="0"/>
    <n v="1185732"/>
    <x v="207"/>
    <x v="3"/>
    <x v="36"/>
    <x v="39"/>
    <x v="5"/>
    <n v="35"/>
    <n v="2750"/>
    <x v="120"/>
    <x v="194"/>
    <x v="8"/>
    <x v="2"/>
  </r>
  <r>
    <x v="0"/>
    <n v="1185732"/>
    <x v="216"/>
    <x v="3"/>
    <x v="36"/>
    <x v="39"/>
    <x v="0"/>
    <n v="40"/>
    <n v="4950"/>
    <x v="673"/>
    <x v="1197"/>
    <x v="2"/>
    <x v="2"/>
  </r>
  <r>
    <x v="0"/>
    <n v="1185732"/>
    <x v="216"/>
    <x v="3"/>
    <x v="36"/>
    <x v="39"/>
    <x v="1"/>
    <n v="40"/>
    <n v="2000"/>
    <x v="135"/>
    <x v="506"/>
    <x v="1"/>
    <x v="2"/>
  </r>
  <r>
    <x v="0"/>
    <n v="1185732"/>
    <x v="216"/>
    <x v="3"/>
    <x v="36"/>
    <x v="39"/>
    <x v="2"/>
    <n v="30.000000000000004"/>
    <n v="2250"/>
    <x v="311"/>
    <x v="484"/>
    <x v="1"/>
    <x v="2"/>
  </r>
  <r>
    <x v="0"/>
    <n v="1185732"/>
    <x v="216"/>
    <x v="3"/>
    <x v="36"/>
    <x v="39"/>
    <x v="3"/>
    <n v="35"/>
    <n v="750"/>
    <x v="320"/>
    <x v="655"/>
    <x v="1"/>
    <x v="2"/>
  </r>
  <r>
    <x v="0"/>
    <n v="1185732"/>
    <x v="216"/>
    <x v="3"/>
    <x v="36"/>
    <x v="39"/>
    <x v="4"/>
    <n v="50"/>
    <n v="1250"/>
    <x v="146"/>
    <x v="269"/>
    <x v="2"/>
    <x v="2"/>
  </r>
  <r>
    <x v="0"/>
    <n v="1185732"/>
    <x v="216"/>
    <x v="3"/>
    <x v="36"/>
    <x v="39"/>
    <x v="5"/>
    <n v="40"/>
    <n v="2250"/>
    <x v="126"/>
    <x v="203"/>
    <x v="8"/>
    <x v="2"/>
  </r>
  <r>
    <x v="0"/>
    <n v="1185732"/>
    <x v="235"/>
    <x v="3"/>
    <x v="36"/>
    <x v="39"/>
    <x v="0"/>
    <n v="40"/>
    <n v="4500"/>
    <x v="210"/>
    <x v="305"/>
    <x v="2"/>
    <x v="2"/>
  </r>
  <r>
    <x v="0"/>
    <n v="1185732"/>
    <x v="235"/>
    <x v="3"/>
    <x v="36"/>
    <x v="39"/>
    <x v="1"/>
    <n v="40"/>
    <n v="1500"/>
    <x v="0"/>
    <x v="287"/>
    <x v="1"/>
    <x v="2"/>
  </r>
  <r>
    <x v="0"/>
    <n v="1185732"/>
    <x v="235"/>
    <x v="3"/>
    <x v="36"/>
    <x v="39"/>
    <x v="2"/>
    <n v="30.000000000000004"/>
    <n v="1500"/>
    <x v="354"/>
    <x v="1198"/>
    <x v="1"/>
    <x v="2"/>
  </r>
  <r>
    <x v="0"/>
    <n v="1185732"/>
    <x v="235"/>
    <x v="3"/>
    <x v="36"/>
    <x v="39"/>
    <x v="3"/>
    <n v="35"/>
    <n v="750"/>
    <x v="320"/>
    <x v="655"/>
    <x v="1"/>
    <x v="2"/>
  </r>
  <r>
    <x v="0"/>
    <n v="1185732"/>
    <x v="235"/>
    <x v="3"/>
    <x v="36"/>
    <x v="39"/>
    <x v="4"/>
    <n v="60"/>
    <n v="1000"/>
    <x v="0"/>
    <x v="192"/>
    <x v="2"/>
    <x v="2"/>
  </r>
  <r>
    <x v="0"/>
    <n v="1185732"/>
    <x v="235"/>
    <x v="3"/>
    <x v="36"/>
    <x v="39"/>
    <x v="5"/>
    <n v="50"/>
    <n v="2250"/>
    <x v="129"/>
    <x v="343"/>
    <x v="8"/>
    <x v="2"/>
  </r>
  <r>
    <x v="0"/>
    <n v="1185732"/>
    <x v="266"/>
    <x v="3"/>
    <x v="36"/>
    <x v="39"/>
    <x v="0"/>
    <n v="60"/>
    <n v="4950"/>
    <x v="130"/>
    <x v="1199"/>
    <x v="2"/>
    <x v="2"/>
  </r>
  <r>
    <x v="0"/>
    <n v="1185732"/>
    <x v="266"/>
    <x v="3"/>
    <x v="36"/>
    <x v="39"/>
    <x v="1"/>
    <n v="50"/>
    <n v="2000"/>
    <x v="125"/>
    <x v="227"/>
    <x v="1"/>
    <x v="2"/>
  </r>
  <r>
    <x v="0"/>
    <n v="1185732"/>
    <x v="266"/>
    <x v="3"/>
    <x v="36"/>
    <x v="39"/>
    <x v="2"/>
    <n v="45"/>
    <n v="1750"/>
    <x v="123"/>
    <x v="596"/>
    <x v="1"/>
    <x v="2"/>
  </r>
  <r>
    <x v="0"/>
    <n v="1185732"/>
    <x v="266"/>
    <x v="3"/>
    <x v="36"/>
    <x v="39"/>
    <x v="3"/>
    <n v="45"/>
    <n v="1000"/>
    <x v="187"/>
    <x v="189"/>
    <x v="1"/>
    <x v="2"/>
  </r>
  <r>
    <x v="0"/>
    <n v="1185732"/>
    <x v="266"/>
    <x v="3"/>
    <x v="36"/>
    <x v="39"/>
    <x v="4"/>
    <n v="54.999999999999993"/>
    <n v="1250"/>
    <x v="181"/>
    <x v="260"/>
    <x v="2"/>
    <x v="2"/>
  </r>
  <r>
    <x v="0"/>
    <n v="1185732"/>
    <x v="266"/>
    <x v="3"/>
    <x v="36"/>
    <x v="39"/>
    <x v="5"/>
    <n v="60"/>
    <n v="2500"/>
    <x v="149"/>
    <x v="49"/>
    <x v="8"/>
    <x v="2"/>
  </r>
  <r>
    <x v="0"/>
    <n v="1185732"/>
    <x v="296"/>
    <x v="3"/>
    <x v="36"/>
    <x v="39"/>
    <x v="0"/>
    <n v="45"/>
    <n v="5000"/>
    <x v="39"/>
    <x v="40"/>
    <x v="2"/>
    <x v="2"/>
  </r>
  <r>
    <x v="0"/>
    <n v="1185732"/>
    <x v="296"/>
    <x v="3"/>
    <x v="36"/>
    <x v="39"/>
    <x v="1"/>
    <n v="40.000000000000007"/>
    <n v="2500"/>
    <x v="315"/>
    <x v="498"/>
    <x v="1"/>
    <x v="2"/>
  </r>
  <r>
    <x v="0"/>
    <n v="1185732"/>
    <x v="296"/>
    <x v="3"/>
    <x v="36"/>
    <x v="39"/>
    <x v="2"/>
    <n v="35"/>
    <n v="2000"/>
    <x v="136"/>
    <x v="192"/>
    <x v="1"/>
    <x v="2"/>
  </r>
  <r>
    <x v="0"/>
    <n v="1185732"/>
    <x v="296"/>
    <x v="3"/>
    <x v="36"/>
    <x v="39"/>
    <x v="3"/>
    <n v="35"/>
    <n v="1750"/>
    <x v="183"/>
    <x v="489"/>
    <x v="1"/>
    <x v="2"/>
  </r>
  <r>
    <x v="0"/>
    <n v="1185732"/>
    <x v="296"/>
    <x v="3"/>
    <x v="36"/>
    <x v="39"/>
    <x v="4"/>
    <n v="45"/>
    <n v="1750"/>
    <x v="123"/>
    <x v="184"/>
    <x v="2"/>
    <x v="2"/>
  </r>
  <r>
    <x v="0"/>
    <n v="1185732"/>
    <x v="296"/>
    <x v="3"/>
    <x v="36"/>
    <x v="39"/>
    <x v="5"/>
    <n v="55.000000000000007"/>
    <n v="3250"/>
    <x v="256"/>
    <x v="325"/>
    <x v="8"/>
    <x v="2"/>
  </r>
  <r>
    <x v="0"/>
    <n v="1185732"/>
    <x v="325"/>
    <x v="3"/>
    <x v="36"/>
    <x v="39"/>
    <x v="0"/>
    <n v="50"/>
    <n v="5500"/>
    <x v="140"/>
    <x v="138"/>
    <x v="2"/>
    <x v="2"/>
  </r>
  <r>
    <x v="0"/>
    <n v="1185732"/>
    <x v="325"/>
    <x v="3"/>
    <x v="36"/>
    <x v="39"/>
    <x v="1"/>
    <n v="45.000000000000007"/>
    <n v="3000"/>
    <x v="142"/>
    <x v="491"/>
    <x v="1"/>
    <x v="2"/>
  </r>
  <r>
    <x v="0"/>
    <n v="1185732"/>
    <x v="325"/>
    <x v="3"/>
    <x v="36"/>
    <x v="39"/>
    <x v="2"/>
    <n v="40"/>
    <n v="2250"/>
    <x v="126"/>
    <x v="492"/>
    <x v="1"/>
    <x v="2"/>
  </r>
  <r>
    <x v="0"/>
    <n v="1185732"/>
    <x v="325"/>
    <x v="3"/>
    <x v="36"/>
    <x v="39"/>
    <x v="3"/>
    <n v="40"/>
    <n v="1750"/>
    <x v="136"/>
    <x v="192"/>
    <x v="1"/>
    <x v="2"/>
  </r>
  <r>
    <x v="0"/>
    <n v="1185732"/>
    <x v="325"/>
    <x v="3"/>
    <x v="36"/>
    <x v="39"/>
    <x v="4"/>
    <n v="50"/>
    <n v="2000"/>
    <x v="125"/>
    <x v="187"/>
    <x v="2"/>
    <x v="2"/>
  </r>
  <r>
    <x v="0"/>
    <n v="1185732"/>
    <x v="325"/>
    <x v="3"/>
    <x v="36"/>
    <x v="39"/>
    <x v="5"/>
    <n v="55.000000000000007"/>
    <n v="3750"/>
    <x v="141"/>
    <x v="517"/>
    <x v="8"/>
    <x v="2"/>
  </r>
  <r>
    <x v="0"/>
    <n v="1185732"/>
    <x v="357"/>
    <x v="3"/>
    <x v="36"/>
    <x v="39"/>
    <x v="0"/>
    <n v="50"/>
    <n v="5250"/>
    <x v="48"/>
    <x v="50"/>
    <x v="2"/>
    <x v="2"/>
  </r>
  <r>
    <x v="0"/>
    <n v="1185732"/>
    <x v="357"/>
    <x v="3"/>
    <x v="36"/>
    <x v="39"/>
    <x v="1"/>
    <n v="45.000000000000007"/>
    <n v="3000"/>
    <x v="142"/>
    <x v="491"/>
    <x v="1"/>
    <x v="2"/>
  </r>
  <r>
    <x v="0"/>
    <n v="1185732"/>
    <x v="357"/>
    <x v="3"/>
    <x v="36"/>
    <x v="39"/>
    <x v="2"/>
    <n v="40"/>
    <n v="2250"/>
    <x v="126"/>
    <x v="492"/>
    <x v="1"/>
    <x v="2"/>
  </r>
  <r>
    <x v="0"/>
    <n v="1185732"/>
    <x v="357"/>
    <x v="3"/>
    <x v="36"/>
    <x v="39"/>
    <x v="3"/>
    <n v="40"/>
    <n v="2000"/>
    <x v="135"/>
    <x v="506"/>
    <x v="1"/>
    <x v="2"/>
  </r>
  <r>
    <x v="0"/>
    <n v="1185732"/>
    <x v="357"/>
    <x v="3"/>
    <x v="36"/>
    <x v="39"/>
    <x v="4"/>
    <n v="50"/>
    <n v="1750"/>
    <x v="132"/>
    <x v="195"/>
    <x v="2"/>
    <x v="2"/>
  </r>
  <r>
    <x v="0"/>
    <n v="1185732"/>
    <x v="357"/>
    <x v="3"/>
    <x v="36"/>
    <x v="39"/>
    <x v="5"/>
    <n v="55.000000000000007"/>
    <n v="3500"/>
    <x v="137"/>
    <x v="345"/>
    <x v="8"/>
    <x v="2"/>
  </r>
  <r>
    <x v="0"/>
    <n v="1185732"/>
    <x v="389"/>
    <x v="3"/>
    <x v="36"/>
    <x v="39"/>
    <x v="0"/>
    <n v="45"/>
    <n v="4750"/>
    <x v="118"/>
    <x v="513"/>
    <x v="2"/>
    <x v="2"/>
  </r>
  <r>
    <x v="0"/>
    <n v="1185732"/>
    <x v="389"/>
    <x v="3"/>
    <x v="36"/>
    <x v="39"/>
    <x v="1"/>
    <n v="40.000000000000007"/>
    <n v="2750"/>
    <x v="131"/>
    <x v="277"/>
    <x v="1"/>
    <x v="2"/>
  </r>
  <r>
    <x v="0"/>
    <n v="1185732"/>
    <x v="389"/>
    <x v="3"/>
    <x v="36"/>
    <x v="39"/>
    <x v="2"/>
    <n v="35"/>
    <n v="1750"/>
    <x v="183"/>
    <x v="489"/>
    <x v="1"/>
    <x v="2"/>
  </r>
  <r>
    <x v="0"/>
    <n v="1185732"/>
    <x v="389"/>
    <x v="3"/>
    <x v="36"/>
    <x v="39"/>
    <x v="3"/>
    <n v="35"/>
    <n v="1500"/>
    <x v="304"/>
    <x v="471"/>
    <x v="1"/>
    <x v="2"/>
  </r>
  <r>
    <x v="0"/>
    <n v="1185732"/>
    <x v="389"/>
    <x v="3"/>
    <x v="36"/>
    <x v="39"/>
    <x v="4"/>
    <n v="45"/>
    <n v="1500"/>
    <x v="314"/>
    <x v="596"/>
    <x v="2"/>
    <x v="2"/>
  </r>
  <r>
    <x v="0"/>
    <n v="1185732"/>
    <x v="389"/>
    <x v="3"/>
    <x v="36"/>
    <x v="39"/>
    <x v="5"/>
    <n v="50"/>
    <n v="2250"/>
    <x v="129"/>
    <x v="343"/>
    <x v="8"/>
    <x v="2"/>
  </r>
  <r>
    <x v="0"/>
    <n v="1185732"/>
    <x v="418"/>
    <x v="3"/>
    <x v="36"/>
    <x v="39"/>
    <x v="0"/>
    <n v="54.999999999999993"/>
    <n v="4000"/>
    <x v="211"/>
    <x v="1200"/>
    <x v="2"/>
    <x v="2"/>
  </r>
  <r>
    <x v="0"/>
    <n v="1185732"/>
    <x v="418"/>
    <x v="3"/>
    <x v="36"/>
    <x v="39"/>
    <x v="1"/>
    <n v="45"/>
    <n v="2500"/>
    <x v="129"/>
    <x v="285"/>
    <x v="1"/>
    <x v="2"/>
  </r>
  <r>
    <x v="0"/>
    <n v="1185732"/>
    <x v="418"/>
    <x v="3"/>
    <x v="36"/>
    <x v="39"/>
    <x v="2"/>
    <n v="45"/>
    <n v="1500"/>
    <x v="314"/>
    <x v="497"/>
    <x v="1"/>
    <x v="2"/>
  </r>
  <r>
    <x v="0"/>
    <n v="1185732"/>
    <x v="418"/>
    <x v="3"/>
    <x v="36"/>
    <x v="39"/>
    <x v="3"/>
    <n v="45"/>
    <n v="1250"/>
    <x v="182"/>
    <x v="660"/>
    <x v="1"/>
    <x v="2"/>
  </r>
  <r>
    <x v="0"/>
    <n v="1185732"/>
    <x v="418"/>
    <x v="3"/>
    <x v="36"/>
    <x v="39"/>
    <x v="4"/>
    <n v="54.999999999999993"/>
    <n v="1250"/>
    <x v="181"/>
    <x v="260"/>
    <x v="2"/>
    <x v="2"/>
  </r>
  <r>
    <x v="2"/>
    <n v="1185732"/>
    <x v="418"/>
    <x v="3"/>
    <x v="36"/>
    <x v="39"/>
    <x v="5"/>
    <n v="59.999999999999986"/>
    <n v="2500"/>
    <x v="555"/>
    <x v="1000"/>
    <x v="8"/>
    <x v="2"/>
  </r>
  <r>
    <x v="2"/>
    <n v="1185732"/>
    <x v="449"/>
    <x v="3"/>
    <x v="36"/>
    <x v="39"/>
    <x v="0"/>
    <n v="54.999999999999993"/>
    <n v="4000"/>
    <x v="211"/>
    <x v="1200"/>
    <x v="2"/>
    <x v="2"/>
  </r>
  <r>
    <x v="2"/>
    <n v="1185732"/>
    <x v="449"/>
    <x v="3"/>
    <x v="36"/>
    <x v="39"/>
    <x v="1"/>
    <n v="45"/>
    <n v="2500"/>
    <x v="129"/>
    <x v="285"/>
    <x v="1"/>
    <x v="2"/>
  </r>
  <r>
    <x v="2"/>
    <n v="1185732"/>
    <x v="449"/>
    <x v="3"/>
    <x v="36"/>
    <x v="39"/>
    <x v="2"/>
    <n v="45"/>
    <n v="1950"/>
    <x v="674"/>
    <x v="1201"/>
    <x v="1"/>
    <x v="2"/>
  </r>
  <r>
    <x v="2"/>
    <n v="1185732"/>
    <x v="449"/>
    <x v="3"/>
    <x v="36"/>
    <x v="39"/>
    <x v="3"/>
    <n v="45"/>
    <n v="1750"/>
    <x v="123"/>
    <x v="596"/>
    <x v="1"/>
    <x v="2"/>
  </r>
  <r>
    <x v="2"/>
    <n v="1185732"/>
    <x v="449"/>
    <x v="3"/>
    <x v="36"/>
    <x v="39"/>
    <x v="4"/>
    <n v="60"/>
    <n v="1500"/>
    <x v="126"/>
    <x v="188"/>
    <x v="2"/>
    <x v="2"/>
  </r>
  <r>
    <x v="2"/>
    <n v="1185732"/>
    <x v="449"/>
    <x v="3"/>
    <x v="36"/>
    <x v="39"/>
    <x v="5"/>
    <n v="64.999999999999986"/>
    <n v="2500"/>
    <x v="147"/>
    <x v="1202"/>
    <x v="8"/>
    <x v="2"/>
  </r>
  <r>
    <x v="2"/>
    <n v="1185732"/>
    <x v="478"/>
    <x v="3"/>
    <x v="36"/>
    <x v="39"/>
    <x v="0"/>
    <n v="60"/>
    <n v="5000"/>
    <x v="61"/>
    <x v="148"/>
    <x v="2"/>
    <x v="2"/>
  </r>
  <r>
    <x v="2"/>
    <n v="1185732"/>
    <x v="478"/>
    <x v="3"/>
    <x v="36"/>
    <x v="39"/>
    <x v="1"/>
    <n v="50"/>
    <n v="3000"/>
    <x v="149"/>
    <x v="343"/>
    <x v="1"/>
    <x v="2"/>
  </r>
  <r>
    <x v="2"/>
    <n v="1185732"/>
    <x v="478"/>
    <x v="3"/>
    <x v="36"/>
    <x v="39"/>
    <x v="2"/>
    <n v="50"/>
    <n v="2500"/>
    <x v="145"/>
    <x v="222"/>
    <x v="1"/>
    <x v="2"/>
  </r>
  <r>
    <x v="2"/>
    <n v="1185732"/>
    <x v="478"/>
    <x v="3"/>
    <x v="36"/>
    <x v="39"/>
    <x v="3"/>
    <n v="50"/>
    <n v="2000"/>
    <x v="125"/>
    <x v="227"/>
    <x v="1"/>
    <x v="2"/>
  </r>
  <r>
    <x v="2"/>
    <n v="1185732"/>
    <x v="478"/>
    <x v="3"/>
    <x v="36"/>
    <x v="39"/>
    <x v="4"/>
    <n v="60"/>
    <n v="2000"/>
    <x v="150"/>
    <x v="216"/>
    <x v="2"/>
    <x v="2"/>
  </r>
  <r>
    <x v="2"/>
    <n v="1185732"/>
    <x v="478"/>
    <x v="3"/>
    <x v="36"/>
    <x v="39"/>
    <x v="5"/>
    <n v="64.999999999999986"/>
    <n v="3000"/>
    <x v="151"/>
    <x v="1203"/>
    <x v="8"/>
    <x v="2"/>
  </r>
  <r>
    <x v="2"/>
    <n v="1185732"/>
    <x v="173"/>
    <x v="3"/>
    <x v="36"/>
    <x v="39"/>
    <x v="0"/>
    <n v="35"/>
    <n v="4750"/>
    <x v="158"/>
    <x v="862"/>
    <x v="2"/>
    <x v="2"/>
  </r>
  <r>
    <x v="2"/>
    <n v="1185732"/>
    <x v="173"/>
    <x v="3"/>
    <x v="36"/>
    <x v="39"/>
    <x v="1"/>
    <n v="35"/>
    <n v="2750"/>
    <x v="120"/>
    <x v="348"/>
    <x v="1"/>
    <x v="2"/>
  </r>
  <r>
    <x v="2"/>
    <n v="1185732"/>
    <x v="173"/>
    <x v="3"/>
    <x v="36"/>
    <x v="39"/>
    <x v="2"/>
    <n v="25.000000000000007"/>
    <n v="2750"/>
    <x v="392"/>
    <x v="972"/>
    <x v="1"/>
    <x v="2"/>
  </r>
  <r>
    <x v="2"/>
    <n v="1185732"/>
    <x v="173"/>
    <x v="3"/>
    <x v="36"/>
    <x v="39"/>
    <x v="3"/>
    <n v="30.000000000000004"/>
    <n v="1250"/>
    <x v="361"/>
    <x v="1204"/>
    <x v="1"/>
    <x v="2"/>
  </r>
  <r>
    <x v="2"/>
    <n v="1185732"/>
    <x v="173"/>
    <x v="3"/>
    <x v="36"/>
    <x v="39"/>
    <x v="4"/>
    <n v="44.999999999999993"/>
    <n v="1750"/>
    <x v="460"/>
    <x v="1205"/>
    <x v="2"/>
    <x v="2"/>
  </r>
  <r>
    <x v="2"/>
    <n v="1185732"/>
    <x v="173"/>
    <x v="3"/>
    <x v="36"/>
    <x v="39"/>
    <x v="5"/>
    <n v="35"/>
    <n v="2750"/>
    <x v="120"/>
    <x v="194"/>
    <x v="8"/>
    <x v="2"/>
  </r>
  <r>
    <x v="2"/>
    <n v="1185732"/>
    <x v="204"/>
    <x v="3"/>
    <x v="36"/>
    <x v="39"/>
    <x v="0"/>
    <n v="35"/>
    <n v="5250"/>
    <x v="155"/>
    <x v="859"/>
    <x v="2"/>
    <x v="2"/>
  </r>
  <r>
    <x v="2"/>
    <n v="1185732"/>
    <x v="204"/>
    <x v="3"/>
    <x v="36"/>
    <x v="39"/>
    <x v="1"/>
    <n v="35"/>
    <n v="1750"/>
    <x v="183"/>
    <x v="489"/>
    <x v="1"/>
    <x v="2"/>
  </r>
  <r>
    <x v="2"/>
    <n v="1185732"/>
    <x v="204"/>
    <x v="3"/>
    <x v="36"/>
    <x v="39"/>
    <x v="2"/>
    <n v="25.000000000000007"/>
    <n v="2250"/>
    <x v="667"/>
    <x v="1206"/>
    <x v="1"/>
    <x v="2"/>
  </r>
  <r>
    <x v="2"/>
    <n v="1185732"/>
    <x v="204"/>
    <x v="3"/>
    <x v="37"/>
    <x v="40"/>
    <x v="3"/>
    <n v="30.000000000000004"/>
    <n v="1000"/>
    <x v="302"/>
    <x v="481"/>
    <x v="1"/>
    <x v="2"/>
  </r>
  <r>
    <x v="2"/>
    <n v="1185732"/>
    <x v="204"/>
    <x v="3"/>
    <x v="37"/>
    <x v="40"/>
    <x v="4"/>
    <n v="44.999999999999993"/>
    <n v="1750"/>
    <x v="460"/>
    <x v="1205"/>
    <x v="2"/>
    <x v="2"/>
  </r>
  <r>
    <x v="2"/>
    <n v="1185732"/>
    <x v="204"/>
    <x v="3"/>
    <x v="37"/>
    <x v="40"/>
    <x v="5"/>
    <n v="24.999999999999996"/>
    <n v="2750"/>
    <x v="181"/>
    <x v="623"/>
    <x v="8"/>
    <x v="2"/>
  </r>
  <r>
    <x v="2"/>
    <n v="1185732"/>
    <x v="710"/>
    <x v="3"/>
    <x v="37"/>
    <x v="40"/>
    <x v="0"/>
    <n v="30.000000000000004"/>
    <n v="4950"/>
    <x v="675"/>
    <x v="1207"/>
    <x v="2"/>
    <x v="2"/>
  </r>
  <r>
    <x v="2"/>
    <n v="1185732"/>
    <x v="710"/>
    <x v="3"/>
    <x v="37"/>
    <x v="40"/>
    <x v="1"/>
    <n v="30.000000000000004"/>
    <n v="2000"/>
    <x v="385"/>
    <x v="287"/>
    <x v="1"/>
    <x v="2"/>
  </r>
  <r>
    <x v="2"/>
    <n v="1185732"/>
    <x v="710"/>
    <x v="3"/>
    <x v="37"/>
    <x v="40"/>
    <x v="2"/>
    <n v="20.000000000000004"/>
    <n v="2250"/>
    <x v="354"/>
    <x v="1198"/>
    <x v="1"/>
    <x v="2"/>
  </r>
  <r>
    <x v="2"/>
    <n v="1185732"/>
    <x v="710"/>
    <x v="3"/>
    <x v="37"/>
    <x v="40"/>
    <x v="3"/>
    <n v="24.999999999999996"/>
    <n v="750"/>
    <x v="676"/>
    <x v="1208"/>
    <x v="1"/>
    <x v="2"/>
  </r>
  <r>
    <x v="2"/>
    <n v="1185732"/>
    <x v="710"/>
    <x v="3"/>
    <x v="37"/>
    <x v="40"/>
    <x v="4"/>
    <n v="40"/>
    <n v="1250"/>
    <x v="121"/>
    <x v="286"/>
    <x v="2"/>
    <x v="2"/>
  </r>
  <r>
    <x v="2"/>
    <n v="1185732"/>
    <x v="710"/>
    <x v="3"/>
    <x v="37"/>
    <x v="40"/>
    <x v="5"/>
    <n v="30.000000000000004"/>
    <n v="2250"/>
    <x v="311"/>
    <x v="821"/>
    <x v="8"/>
    <x v="2"/>
  </r>
  <r>
    <x v="2"/>
    <n v="1185732"/>
    <x v="232"/>
    <x v="3"/>
    <x v="37"/>
    <x v="40"/>
    <x v="0"/>
    <n v="30.000000000000004"/>
    <n v="4500"/>
    <x v="142"/>
    <x v="205"/>
    <x v="2"/>
    <x v="2"/>
  </r>
  <r>
    <x v="2"/>
    <n v="1185732"/>
    <x v="232"/>
    <x v="3"/>
    <x v="37"/>
    <x v="40"/>
    <x v="1"/>
    <n v="30.000000000000004"/>
    <n v="1500"/>
    <x v="354"/>
    <x v="1198"/>
    <x v="1"/>
    <x v="2"/>
  </r>
  <r>
    <x v="2"/>
    <n v="1185732"/>
    <x v="232"/>
    <x v="3"/>
    <x v="37"/>
    <x v="40"/>
    <x v="2"/>
    <n v="20.000000000000004"/>
    <n v="1500"/>
    <x v="302"/>
    <x v="481"/>
    <x v="1"/>
    <x v="2"/>
  </r>
  <r>
    <x v="2"/>
    <n v="1185732"/>
    <x v="232"/>
    <x v="3"/>
    <x v="37"/>
    <x v="40"/>
    <x v="3"/>
    <n v="24.999999999999996"/>
    <n v="750"/>
    <x v="676"/>
    <x v="1208"/>
    <x v="1"/>
    <x v="2"/>
  </r>
  <r>
    <x v="2"/>
    <n v="1185732"/>
    <x v="232"/>
    <x v="3"/>
    <x v="37"/>
    <x v="40"/>
    <x v="4"/>
    <n v="60"/>
    <n v="1000"/>
    <x v="0"/>
    <x v="192"/>
    <x v="2"/>
    <x v="0"/>
  </r>
  <r>
    <x v="2"/>
    <n v="1185732"/>
    <x v="232"/>
    <x v="3"/>
    <x v="37"/>
    <x v="40"/>
    <x v="5"/>
    <n v="50"/>
    <n v="2250"/>
    <x v="129"/>
    <x v="343"/>
    <x v="8"/>
    <x v="0"/>
  </r>
  <r>
    <x v="2"/>
    <n v="1185732"/>
    <x v="263"/>
    <x v="3"/>
    <x v="37"/>
    <x v="40"/>
    <x v="0"/>
    <n v="60"/>
    <n v="4950"/>
    <x v="130"/>
    <x v="1199"/>
    <x v="2"/>
    <x v="0"/>
  </r>
  <r>
    <x v="2"/>
    <n v="1185732"/>
    <x v="263"/>
    <x v="3"/>
    <x v="37"/>
    <x v="40"/>
    <x v="1"/>
    <n v="45"/>
    <n v="2000"/>
    <x v="126"/>
    <x v="492"/>
    <x v="1"/>
    <x v="0"/>
  </r>
  <r>
    <x v="2"/>
    <n v="1185732"/>
    <x v="263"/>
    <x v="3"/>
    <x v="37"/>
    <x v="40"/>
    <x v="2"/>
    <n v="40"/>
    <n v="1750"/>
    <x v="136"/>
    <x v="192"/>
    <x v="1"/>
    <x v="0"/>
  </r>
  <r>
    <x v="2"/>
    <n v="1185732"/>
    <x v="263"/>
    <x v="3"/>
    <x v="37"/>
    <x v="40"/>
    <x v="3"/>
    <n v="40"/>
    <n v="1000"/>
    <x v="124"/>
    <x v="480"/>
    <x v="1"/>
    <x v="0"/>
  </r>
  <r>
    <x v="2"/>
    <n v="1185732"/>
    <x v="263"/>
    <x v="3"/>
    <x v="37"/>
    <x v="40"/>
    <x v="4"/>
    <n v="49.999999999999993"/>
    <n v="1250"/>
    <x v="399"/>
    <x v="680"/>
    <x v="2"/>
    <x v="0"/>
  </r>
  <r>
    <x v="2"/>
    <n v="1185732"/>
    <x v="263"/>
    <x v="3"/>
    <x v="37"/>
    <x v="40"/>
    <x v="5"/>
    <n v="54.999999999999993"/>
    <n v="2500"/>
    <x v="371"/>
    <x v="300"/>
    <x v="8"/>
    <x v="0"/>
  </r>
  <r>
    <x v="2"/>
    <n v="1185732"/>
    <x v="293"/>
    <x v="3"/>
    <x v="37"/>
    <x v="40"/>
    <x v="0"/>
    <n v="40"/>
    <n v="5000"/>
    <x v="47"/>
    <x v="429"/>
    <x v="2"/>
    <x v="0"/>
  </r>
  <r>
    <x v="2"/>
    <n v="1185732"/>
    <x v="293"/>
    <x v="3"/>
    <x v="37"/>
    <x v="40"/>
    <x v="1"/>
    <n v="35.000000000000007"/>
    <n v="2500"/>
    <x v="630"/>
    <x v="1209"/>
    <x v="1"/>
    <x v="0"/>
  </r>
  <r>
    <x v="2"/>
    <n v="1185732"/>
    <x v="293"/>
    <x v="3"/>
    <x v="37"/>
    <x v="40"/>
    <x v="2"/>
    <n v="30.000000000000004"/>
    <n v="2000"/>
    <x v="385"/>
    <x v="287"/>
    <x v="1"/>
    <x v="0"/>
  </r>
  <r>
    <x v="2"/>
    <n v="1185732"/>
    <x v="293"/>
    <x v="3"/>
    <x v="37"/>
    <x v="40"/>
    <x v="3"/>
    <n v="30.000000000000004"/>
    <n v="1750"/>
    <x v="307"/>
    <x v="475"/>
    <x v="1"/>
    <x v="0"/>
  </r>
  <r>
    <x v="2"/>
    <n v="1185732"/>
    <x v="293"/>
    <x v="3"/>
    <x v="37"/>
    <x v="40"/>
    <x v="4"/>
    <n v="40"/>
    <n v="1750"/>
    <x v="136"/>
    <x v="597"/>
    <x v="2"/>
    <x v="0"/>
  </r>
  <r>
    <x v="2"/>
    <n v="1185732"/>
    <x v="293"/>
    <x v="3"/>
    <x v="37"/>
    <x v="40"/>
    <x v="5"/>
    <n v="55.000000000000007"/>
    <n v="3250"/>
    <x v="256"/>
    <x v="325"/>
    <x v="8"/>
    <x v="0"/>
  </r>
  <r>
    <x v="2"/>
    <n v="1185732"/>
    <x v="322"/>
    <x v="3"/>
    <x v="37"/>
    <x v="40"/>
    <x v="0"/>
    <n v="50"/>
    <n v="5500"/>
    <x v="140"/>
    <x v="138"/>
    <x v="2"/>
    <x v="0"/>
  </r>
  <r>
    <x v="2"/>
    <n v="1185732"/>
    <x v="322"/>
    <x v="3"/>
    <x v="37"/>
    <x v="40"/>
    <x v="1"/>
    <n v="45.000000000000007"/>
    <n v="3000"/>
    <x v="142"/>
    <x v="491"/>
    <x v="1"/>
    <x v="0"/>
  </r>
  <r>
    <x v="2"/>
    <n v="1185732"/>
    <x v="322"/>
    <x v="3"/>
    <x v="37"/>
    <x v="40"/>
    <x v="2"/>
    <n v="40"/>
    <n v="2250"/>
    <x v="126"/>
    <x v="492"/>
    <x v="1"/>
    <x v="0"/>
  </r>
  <r>
    <x v="2"/>
    <n v="1185732"/>
    <x v="322"/>
    <x v="3"/>
    <x v="37"/>
    <x v="40"/>
    <x v="3"/>
    <n v="40"/>
    <n v="1750"/>
    <x v="136"/>
    <x v="192"/>
    <x v="1"/>
    <x v="0"/>
  </r>
  <r>
    <x v="2"/>
    <n v="1185732"/>
    <x v="322"/>
    <x v="3"/>
    <x v="37"/>
    <x v="40"/>
    <x v="4"/>
    <n v="50"/>
    <n v="2000"/>
    <x v="125"/>
    <x v="187"/>
    <x v="2"/>
    <x v="0"/>
  </r>
  <r>
    <x v="2"/>
    <n v="1185732"/>
    <x v="322"/>
    <x v="3"/>
    <x v="37"/>
    <x v="40"/>
    <x v="5"/>
    <n v="55.000000000000007"/>
    <n v="3750"/>
    <x v="141"/>
    <x v="517"/>
    <x v="8"/>
    <x v="0"/>
  </r>
  <r>
    <x v="2"/>
    <n v="1185732"/>
    <x v="354"/>
    <x v="3"/>
    <x v="37"/>
    <x v="40"/>
    <x v="0"/>
    <n v="50"/>
    <n v="5250"/>
    <x v="48"/>
    <x v="50"/>
    <x v="2"/>
    <x v="0"/>
  </r>
  <r>
    <x v="2"/>
    <n v="1185732"/>
    <x v="354"/>
    <x v="3"/>
    <x v="37"/>
    <x v="40"/>
    <x v="1"/>
    <n v="45.000000000000007"/>
    <n v="3000"/>
    <x v="142"/>
    <x v="491"/>
    <x v="1"/>
    <x v="0"/>
  </r>
  <r>
    <x v="2"/>
    <n v="1185732"/>
    <x v="354"/>
    <x v="3"/>
    <x v="37"/>
    <x v="40"/>
    <x v="2"/>
    <n v="40"/>
    <n v="2250"/>
    <x v="126"/>
    <x v="492"/>
    <x v="1"/>
    <x v="0"/>
  </r>
  <r>
    <x v="2"/>
    <n v="1185732"/>
    <x v="354"/>
    <x v="3"/>
    <x v="37"/>
    <x v="40"/>
    <x v="3"/>
    <n v="40"/>
    <n v="2000"/>
    <x v="135"/>
    <x v="506"/>
    <x v="1"/>
    <x v="0"/>
  </r>
  <r>
    <x v="2"/>
    <n v="1185732"/>
    <x v="354"/>
    <x v="3"/>
    <x v="37"/>
    <x v="40"/>
    <x v="4"/>
    <n v="50"/>
    <n v="1750"/>
    <x v="132"/>
    <x v="195"/>
    <x v="2"/>
    <x v="0"/>
  </r>
  <r>
    <x v="2"/>
    <n v="1185732"/>
    <x v="354"/>
    <x v="3"/>
    <x v="37"/>
    <x v="40"/>
    <x v="5"/>
    <n v="55.000000000000007"/>
    <n v="3500"/>
    <x v="137"/>
    <x v="345"/>
    <x v="8"/>
    <x v="0"/>
  </r>
  <r>
    <x v="2"/>
    <n v="1185732"/>
    <x v="386"/>
    <x v="3"/>
    <x v="37"/>
    <x v="40"/>
    <x v="0"/>
    <n v="40"/>
    <n v="4750"/>
    <x v="237"/>
    <x v="581"/>
    <x v="2"/>
    <x v="0"/>
  </r>
  <r>
    <x v="2"/>
    <n v="1185732"/>
    <x v="386"/>
    <x v="3"/>
    <x v="37"/>
    <x v="40"/>
    <x v="1"/>
    <n v="35.000000000000007"/>
    <n v="2750"/>
    <x v="194"/>
    <x v="274"/>
    <x v="1"/>
    <x v="0"/>
  </r>
  <r>
    <x v="2"/>
    <n v="1185732"/>
    <x v="386"/>
    <x v="3"/>
    <x v="37"/>
    <x v="40"/>
    <x v="2"/>
    <n v="30.000000000000004"/>
    <n v="1750"/>
    <x v="307"/>
    <x v="475"/>
    <x v="1"/>
    <x v="0"/>
  </r>
  <r>
    <x v="2"/>
    <n v="1185732"/>
    <x v="386"/>
    <x v="3"/>
    <x v="37"/>
    <x v="40"/>
    <x v="3"/>
    <n v="30.000000000000004"/>
    <n v="1500"/>
    <x v="354"/>
    <x v="1198"/>
    <x v="1"/>
    <x v="0"/>
  </r>
  <r>
    <x v="2"/>
    <n v="1185732"/>
    <x v="386"/>
    <x v="3"/>
    <x v="37"/>
    <x v="40"/>
    <x v="4"/>
    <n v="40"/>
    <n v="1500"/>
    <x v="0"/>
    <x v="192"/>
    <x v="2"/>
    <x v="0"/>
  </r>
  <r>
    <x v="2"/>
    <n v="1185732"/>
    <x v="386"/>
    <x v="3"/>
    <x v="37"/>
    <x v="40"/>
    <x v="5"/>
    <n v="45"/>
    <n v="2250"/>
    <x v="179"/>
    <x v="646"/>
    <x v="8"/>
    <x v="0"/>
  </r>
  <r>
    <x v="2"/>
    <n v="1185732"/>
    <x v="415"/>
    <x v="3"/>
    <x v="37"/>
    <x v="40"/>
    <x v="0"/>
    <n v="49.999999999999993"/>
    <n v="4000"/>
    <x v="238"/>
    <x v="897"/>
    <x v="2"/>
    <x v="0"/>
  </r>
  <r>
    <x v="2"/>
    <n v="1185732"/>
    <x v="415"/>
    <x v="3"/>
    <x v="37"/>
    <x v="40"/>
    <x v="1"/>
    <n v="40"/>
    <n v="2500"/>
    <x v="125"/>
    <x v="227"/>
    <x v="1"/>
    <x v="0"/>
  </r>
  <r>
    <x v="2"/>
    <n v="1185732"/>
    <x v="415"/>
    <x v="3"/>
    <x v="37"/>
    <x v="40"/>
    <x v="2"/>
    <n v="40"/>
    <n v="1500"/>
    <x v="0"/>
    <x v="287"/>
    <x v="1"/>
    <x v="0"/>
  </r>
  <r>
    <x v="2"/>
    <n v="1185732"/>
    <x v="415"/>
    <x v="3"/>
    <x v="37"/>
    <x v="40"/>
    <x v="3"/>
    <n v="40"/>
    <n v="1250"/>
    <x v="121"/>
    <x v="472"/>
    <x v="1"/>
    <x v="0"/>
  </r>
  <r>
    <x v="2"/>
    <n v="1185732"/>
    <x v="415"/>
    <x v="3"/>
    <x v="37"/>
    <x v="40"/>
    <x v="4"/>
    <n v="49.999999999999993"/>
    <n v="1250"/>
    <x v="399"/>
    <x v="680"/>
    <x v="2"/>
    <x v="0"/>
  </r>
  <r>
    <x v="0"/>
    <n v="1185732"/>
    <x v="415"/>
    <x v="3"/>
    <x v="37"/>
    <x v="40"/>
    <x v="5"/>
    <n v="54.999999999999986"/>
    <n v="2500"/>
    <x v="371"/>
    <x v="300"/>
    <x v="8"/>
    <x v="0"/>
  </r>
  <r>
    <x v="0"/>
    <n v="1185732"/>
    <x v="446"/>
    <x v="3"/>
    <x v="37"/>
    <x v="40"/>
    <x v="0"/>
    <n v="49.999999999999993"/>
    <n v="4000"/>
    <x v="238"/>
    <x v="897"/>
    <x v="2"/>
    <x v="0"/>
  </r>
  <r>
    <x v="0"/>
    <n v="1185732"/>
    <x v="446"/>
    <x v="3"/>
    <x v="37"/>
    <x v="40"/>
    <x v="1"/>
    <n v="40"/>
    <n v="2500"/>
    <x v="125"/>
    <x v="227"/>
    <x v="1"/>
    <x v="0"/>
  </r>
  <r>
    <x v="0"/>
    <n v="1185732"/>
    <x v="446"/>
    <x v="3"/>
    <x v="37"/>
    <x v="40"/>
    <x v="2"/>
    <n v="40"/>
    <n v="1950"/>
    <x v="677"/>
    <x v="1210"/>
    <x v="1"/>
    <x v="0"/>
  </r>
  <r>
    <x v="0"/>
    <n v="1185732"/>
    <x v="446"/>
    <x v="3"/>
    <x v="37"/>
    <x v="40"/>
    <x v="3"/>
    <n v="40"/>
    <n v="1750"/>
    <x v="136"/>
    <x v="192"/>
    <x v="1"/>
    <x v="0"/>
  </r>
  <r>
    <x v="0"/>
    <n v="1185732"/>
    <x v="446"/>
    <x v="3"/>
    <x v="37"/>
    <x v="40"/>
    <x v="4"/>
    <n v="60"/>
    <n v="1500"/>
    <x v="126"/>
    <x v="188"/>
    <x v="2"/>
    <x v="0"/>
  </r>
  <r>
    <x v="0"/>
    <n v="1185732"/>
    <x v="446"/>
    <x v="3"/>
    <x v="37"/>
    <x v="40"/>
    <x v="5"/>
    <n v="64.999999999999986"/>
    <n v="2500"/>
    <x v="147"/>
    <x v="1202"/>
    <x v="8"/>
    <x v="0"/>
  </r>
  <r>
    <x v="0"/>
    <n v="1185732"/>
    <x v="475"/>
    <x v="3"/>
    <x v="37"/>
    <x v="40"/>
    <x v="0"/>
    <n v="60"/>
    <n v="5000"/>
    <x v="61"/>
    <x v="148"/>
    <x v="2"/>
    <x v="0"/>
  </r>
  <r>
    <x v="0"/>
    <n v="1185732"/>
    <x v="475"/>
    <x v="3"/>
    <x v="37"/>
    <x v="40"/>
    <x v="1"/>
    <n v="50"/>
    <n v="3000"/>
    <x v="149"/>
    <x v="343"/>
    <x v="1"/>
    <x v="0"/>
  </r>
  <r>
    <x v="0"/>
    <n v="1185732"/>
    <x v="475"/>
    <x v="3"/>
    <x v="37"/>
    <x v="40"/>
    <x v="2"/>
    <n v="50"/>
    <n v="2500"/>
    <x v="145"/>
    <x v="222"/>
    <x v="1"/>
    <x v="0"/>
  </r>
  <r>
    <x v="0"/>
    <n v="1185732"/>
    <x v="475"/>
    <x v="3"/>
    <x v="37"/>
    <x v="40"/>
    <x v="3"/>
    <n v="50"/>
    <n v="2000"/>
    <x v="125"/>
    <x v="227"/>
    <x v="1"/>
    <x v="0"/>
  </r>
  <r>
    <x v="0"/>
    <n v="1185732"/>
    <x v="475"/>
    <x v="3"/>
    <x v="37"/>
    <x v="40"/>
    <x v="4"/>
    <n v="60"/>
    <n v="2000"/>
    <x v="150"/>
    <x v="216"/>
    <x v="2"/>
    <x v="0"/>
  </r>
  <r>
    <x v="0"/>
    <n v="1185732"/>
    <x v="475"/>
    <x v="3"/>
    <x v="37"/>
    <x v="40"/>
    <x v="5"/>
    <n v="64.999999999999986"/>
    <n v="3000"/>
    <x v="151"/>
    <x v="1203"/>
    <x v="8"/>
    <x v="0"/>
  </r>
  <r>
    <x v="0"/>
    <n v="1185732"/>
    <x v="170"/>
    <x v="3"/>
    <x v="37"/>
    <x v="40"/>
    <x v="0"/>
    <n v="30.000000000000004"/>
    <n v="4500"/>
    <x v="142"/>
    <x v="491"/>
    <x v="1"/>
    <x v="0"/>
  </r>
  <r>
    <x v="0"/>
    <n v="1185732"/>
    <x v="170"/>
    <x v="3"/>
    <x v="37"/>
    <x v="40"/>
    <x v="1"/>
    <n v="30.000000000000004"/>
    <n v="2500"/>
    <x v="384"/>
    <x v="1209"/>
    <x v="2"/>
    <x v="0"/>
  </r>
  <r>
    <x v="0"/>
    <n v="1185732"/>
    <x v="170"/>
    <x v="3"/>
    <x v="37"/>
    <x v="40"/>
    <x v="2"/>
    <n v="20.000000000000007"/>
    <n v="2500"/>
    <x v="678"/>
    <x v="598"/>
    <x v="1"/>
    <x v="0"/>
  </r>
  <r>
    <x v="0"/>
    <n v="1185732"/>
    <x v="170"/>
    <x v="3"/>
    <x v="37"/>
    <x v="40"/>
    <x v="3"/>
    <n v="25.000000000000007"/>
    <n v="1000"/>
    <x v="679"/>
    <x v="1211"/>
    <x v="1"/>
    <x v="0"/>
  </r>
  <r>
    <x v="0"/>
    <n v="1185732"/>
    <x v="170"/>
    <x v="3"/>
    <x v="37"/>
    <x v="40"/>
    <x v="4"/>
    <n v="40"/>
    <n v="1500"/>
    <x v="0"/>
    <x v="227"/>
    <x v="0"/>
    <x v="0"/>
  </r>
  <r>
    <x v="0"/>
    <n v="1185732"/>
    <x v="170"/>
    <x v="3"/>
    <x v="37"/>
    <x v="40"/>
    <x v="5"/>
    <n v="30.000000000000004"/>
    <n v="2500"/>
    <x v="384"/>
    <x v="984"/>
    <x v="8"/>
    <x v="0"/>
  </r>
  <r>
    <x v="0"/>
    <n v="1185732"/>
    <x v="201"/>
    <x v="3"/>
    <x v="37"/>
    <x v="40"/>
    <x v="0"/>
    <n v="30.000000000000004"/>
    <n v="5000"/>
    <x v="193"/>
    <x v="733"/>
    <x v="1"/>
    <x v="0"/>
  </r>
  <r>
    <x v="0"/>
    <n v="1185732"/>
    <x v="201"/>
    <x v="3"/>
    <x v="37"/>
    <x v="40"/>
    <x v="1"/>
    <n v="30.000000000000004"/>
    <n v="1500"/>
    <x v="354"/>
    <x v="475"/>
    <x v="2"/>
    <x v="0"/>
  </r>
  <r>
    <x v="0"/>
    <n v="1185732"/>
    <x v="201"/>
    <x v="3"/>
    <x v="37"/>
    <x v="40"/>
    <x v="2"/>
    <n v="20.000000000000007"/>
    <n v="2000"/>
    <x v="680"/>
    <x v="1212"/>
    <x v="1"/>
    <x v="0"/>
  </r>
  <r>
    <x v="0"/>
    <n v="1185732"/>
    <x v="201"/>
    <x v="3"/>
    <x v="38"/>
    <x v="41"/>
    <x v="3"/>
    <n v="25.000000000000007"/>
    <n v="750"/>
    <x v="356"/>
    <x v="1213"/>
    <x v="1"/>
    <x v="0"/>
  </r>
  <r>
    <x v="0"/>
    <n v="1185732"/>
    <x v="201"/>
    <x v="3"/>
    <x v="38"/>
    <x v="41"/>
    <x v="4"/>
    <n v="40"/>
    <n v="1500"/>
    <x v="0"/>
    <x v="227"/>
    <x v="0"/>
    <x v="0"/>
  </r>
  <r>
    <x v="0"/>
    <n v="1185732"/>
    <x v="201"/>
    <x v="3"/>
    <x v="38"/>
    <x v="41"/>
    <x v="5"/>
    <n v="14.999999999999996"/>
    <n v="2500"/>
    <x v="681"/>
    <x v="1214"/>
    <x v="8"/>
    <x v="0"/>
  </r>
  <r>
    <x v="0"/>
    <n v="1185732"/>
    <x v="707"/>
    <x v="3"/>
    <x v="38"/>
    <x v="41"/>
    <x v="0"/>
    <n v="20.000000000000004"/>
    <n v="4700"/>
    <x v="682"/>
    <x v="1215"/>
    <x v="1"/>
    <x v="0"/>
  </r>
  <r>
    <x v="0"/>
    <n v="1185732"/>
    <x v="707"/>
    <x v="3"/>
    <x v="38"/>
    <x v="41"/>
    <x v="1"/>
    <n v="20.000000000000004"/>
    <n v="1750"/>
    <x v="528"/>
    <x v="921"/>
    <x v="2"/>
    <x v="0"/>
  </r>
  <r>
    <x v="0"/>
    <n v="1185732"/>
    <x v="707"/>
    <x v="3"/>
    <x v="38"/>
    <x v="41"/>
    <x v="2"/>
    <n v="10.000000000000004"/>
    <n v="2250"/>
    <x v="683"/>
    <x v="1216"/>
    <x v="1"/>
    <x v="0"/>
  </r>
  <r>
    <x v="0"/>
    <n v="1185732"/>
    <x v="707"/>
    <x v="3"/>
    <x v="38"/>
    <x v="41"/>
    <x v="3"/>
    <n v="14.999999999999996"/>
    <n v="1000"/>
    <x v="684"/>
    <x v="1217"/>
    <x v="1"/>
    <x v="0"/>
  </r>
  <r>
    <x v="0"/>
    <n v="1185732"/>
    <x v="707"/>
    <x v="3"/>
    <x v="38"/>
    <x v="41"/>
    <x v="4"/>
    <n v="30.000000000000004"/>
    <n v="1500"/>
    <x v="354"/>
    <x v="689"/>
    <x v="0"/>
    <x v="0"/>
  </r>
  <r>
    <x v="0"/>
    <n v="1185732"/>
    <x v="707"/>
    <x v="3"/>
    <x v="38"/>
    <x v="41"/>
    <x v="5"/>
    <n v="20.000000000000004"/>
    <n v="2500"/>
    <x v="358"/>
    <x v="1218"/>
    <x v="8"/>
    <x v="0"/>
  </r>
  <r>
    <x v="0"/>
    <n v="1185732"/>
    <x v="229"/>
    <x v="3"/>
    <x v="38"/>
    <x v="41"/>
    <x v="0"/>
    <n v="20.000000000000004"/>
    <n v="4750"/>
    <x v="685"/>
    <x v="341"/>
    <x v="1"/>
    <x v="0"/>
  </r>
  <r>
    <x v="0"/>
    <n v="1185732"/>
    <x v="229"/>
    <x v="3"/>
    <x v="38"/>
    <x v="41"/>
    <x v="1"/>
    <n v="20.000000000000004"/>
    <n v="1750"/>
    <x v="528"/>
    <x v="921"/>
    <x v="2"/>
    <x v="0"/>
  </r>
  <r>
    <x v="0"/>
    <n v="1185732"/>
    <x v="229"/>
    <x v="3"/>
    <x v="38"/>
    <x v="41"/>
    <x v="2"/>
    <n v="10.000000000000004"/>
    <n v="1750"/>
    <x v="686"/>
    <x v="1219"/>
    <x v="1"/>
    <x v="0"/>
  </r>
  <r>
    <x v="0"/>
    <n v="1185732"/>
    <x v="229"/>
    <x v="3"/>
    <x v="38"/>
    <x v="41"/>
    <x v="3"/>
    <n v="14.999999999999996"/>
    <n v="1000"/>
    <x v="684"/>
    <x v="1217"/>
    <x v="1"/>
    <x v="0"/>
  </r>
  <r>
    <x v="0"/>
    <n v="1185732"/>
    <x v="229"/>
    <x v="3"/>
    <x v="38"/>
    <x v="41"/>
    <x v="4"/>
    <n v="60"/>
    <n v="1250"/>
    <x v="128"/>
    <x v="222"/>
    <x v="0"/>
    <x v="0"/>
  </r>
  <r>
    <x v="0"/>
    <n v="1185732"/>
    <x v="229"/>
    <x v="3"/>
    <x v="38"/>
    <x v="41"/>
    <x v="5"/>
    <n v="50"/>
    <n v="2500"/>
    <x v="145"/>
    <x v="388"/>
    <x v="8"/>
    <x v="0"/>
  </r>
  <r>
    <x v="0"/>
    <n v="1185732"/>
    <x v="260"/>
    <x v="3"/>
    <x v="38"/>
    <x v="41"/>
    <x v="0"/>
    <n v="60"/>
    <n v="5200"/>
    <x v="687"/>
    <x v="1097"/>
    <x v="1"/>
    <x v="0"/>
  </r>
  <r>
    <x v="0"/>
    <n v="1185732"/>
    <x v="260"/>
    <x v="3"/>
    <x v="38"/>
    <x v="41"/>
    <x v="1"/>
    <n v="40"/>
    <n v="2250"/>
    <x v="126"/>
    <x v="188"/>
    <x v="2"/>
    <x v="0"/>
  </r>
  <r>
    <x v="0"/>
    <n v="1185732"/>
    <x v="260"/>
    <x v="3"/>
    <x v="38"/>
    <x v="41"/>
    <x v="2"/>
    <n v="35"/>
    <n v="2000"/>
    <x v="136"/>
    <x v="192"/>
    <x v="1"/>
    <x v="0"/>
  </r>
  <r>
    <x v="0"/>
    <n v="1185732"/>
    <x v="260"/>
    <x v="3"/>
    <x v="38"/>
    <x v="41"/>
    <x v="3"/>
    <n v="35"/>
    <n v="1250"/>
    <x v="317"/>
    <x v="500"/>
    <x v="1"/>
    <x v="0"/>
  </r>
  <r>
    <x v="0"/>
    <n v="1185732"/>
    <x v="260"/>
    <x v="3"/>
    <x v="38"/>
    <x v="41"/>
    <x v="4"/>
    <n v="44.999999999999993"/>
    <n v="1500"/>
    <x v="303"/>
    <x v="606"/>
    <x v="0"/>
    <x v="0"/>
  </r>
  <r>
    <x v="0"/>
    <n v="1185732"/>
    <x v="260"/>
    <x v="3"/>
    <x v="38"/>
    <x v="41"/>
    <x v="5"/>
    <n v="49.999999999999993"/>
    <n v="2750"/>
    <x v="371"/>
    <x v="300"/>
    <x v="8"/>
    <x v="0"/>
  </r>
  <r>
    <x v="0"/>
    <n v="1185732"/>
    <x v="290"/>
    <x v="3"/>
    <x v="38"/>
    <x v="41"/>
    <x v="0"/>
    <n v="35"/>
    <n v="5250"/>
    <x v="155"/>
    <x v="543"/>
    <x v="1"/>
    <x v="0"/>
  </r>
  <r>
    <x v="0"/>
    <n v="1185732"/>
    <x v="290"/>
    <x v="3"/>
    <x v="38"/>
    <x v="41"/>
    <x v="1"/>
    <n v="30.000000000000011"/>
    <n v="2750"/>
    <x v="637"/>
    <x v="1148"/>
    <x v="2"/>
    <x v="0"/>
  </r>
  <r>
    <x v="0"/>
    <n v="1185732"/>
    <x v="290"/>
    <x v="3"/>
    <x v="38"/>
    <x v="41"/>
    <x v="2"/>
    <n v="25.000000000000007"/>
    <n v="2000"/>
    <x v="678"/>
    <x v="598"/>
    <x v="1"/>
    <x v="0"/>
  </r>
  <r>
    <x v="0"/>
    <n v="1185732"/>
    <x v="290"/>
    <x v="3"/>
    <x v="38"/>
    <x v="41"/>
    <x v="3"/>
    <n v="25.000000000000007"/>
    <n v="1750"/>
    <x v="688"/>
    <x v="1187"/>
    <x v="1"/>
    <x v="0"/>
  </r>
  <r>
    <x v="0"/>
    <n v="1185732"/>
    <x v="290"/>
    <x v="3"/>
    <x v="38"/>
    <x v="41"/>
    <x v="4"/>
    <n v="35"/>
    <n v="1750"/>
    <x v="183"/>
    <x v="394"/>
    <x v="0"/>
    <x v="0"/>
  </r>
  <r>
    <x v="0"/>
    <n v="1185732"/>
    <x v="290"/>
    <x v="3"/>
    <x v="38"/>
    <x v="41"/>
    <x v="5"/>
    <n v="55.000000000000007"/>
    <n v="3250"/>
    <x v="256"/>
    <x v="325"/>
    <x v="8"/>
    <x v="0"/>
  </r>
  <r>
    <x v="0"/>
    <n v="1185732"/>
    <x v="319"/>
    <x v="3"/>
    <x v="38"/>
    <x v="41"/>
    <x v="0"/>
    <n v="50"/>
    <n v="5500"/>
    <x v="140"/>
    <x v="538"/>
    <x v="1"/>
    <x v="0"/>
  </r>
  <r>
    <x v="0"/>
    <n v="1185732"/>
    <x v="319"/>
    <x v="3"/>
    <x v="38"/>
    <x v="41"/>
    <x v="1"/>
    <n v="45.000000000000007"/>
    <n v="3000"/>
    <x v="142"/>
    <x v="205"/>
    <x v="2"/>
    <x v="0"/>
  </r>
  <r>
    <x v="0"/>
    <n v="1185732"/>
    <x v="319"/>
    <x v="3"/>
    <x v="38"/>
    <x v="41"/>
    <x v="2"/>
    <n v="40"/>
    <n v="2250"/>
    <x v="126"/>
    <x v="492"/>
    <x v="1"/>
    <x v="0"/>
  </r>
  <r>
    <x v="0"/>
    <n v="1185732"/>
    <x v="319"/>
    <x v="3"/>
    <x v="38"/>
    <x v="41"/>
    <x v="3"/>
    <n v="40"/>
    <n v="1750"/>
    <x v="136"/>
    <x v="192"/>
    <x v="1"/>
    <x v="0"/>
  </r>
  <r>
    <x v="0"/>
    <n v="1185732"/>
    <x v="319"/>
    <x v="3"/>
    <x v="38"/>
    <x v="41"/>
    <x v="4"/>
    <n v="50"/>
    <n v="2000"/>
    <x v="125"/>
    <x v="388"/>
    <x v="0"/>
    <x v="0"/>
  </r>
  <r>
    <x v="0"/>
    <n v="1185732"/>
    <x v="319"/>
    <x v="3"/>
    <x v="38"/>
    <x v="41"/>
    <x v="5"/>
    <n v="55.000000000000007"/>
    <n v="3750"/>
    <x v="141"/>
    <x v="517"/>
    <x v="8"/>
    <x v="0"/>
  </r>
  <r>
    <x v="0"/>
    <n v="1185732"/>
    <x v="351"/>
    <x v="3"/>
    <x v="38"/>
    <x v="41"/>
    <x v="0"/>
    <n v="50"/>
    <n v="5250"/>
    <x v="48"/>
    <x v="40"/>
    <x v="1"/>
    <x v="0"/>
  </r>
  <r>
    <x v="0"/>
    <n v="1185732"/>
    <x v="351"/>
    <x v="3"/>
    <x v="38"/>
    <x v="41"/>
    <x v="1"/>
    <n v="45.000000000000007"/>
    <n v="3000"/>
    <x v="142"/>
    <x v="205"/>
    <x v="2"/>
    <x v="0"/>
  </r>
  <r>
    <x v="0"/>
    <n v="1185732"/>
    <x v="351"/>
    <x v="3"/>
    <x v="38"/>
    <x v="41"/>
    <x v="2"/>
    <n v="40"/>
    <n v="2250"/>
    <x v="126"/>
    <x v="492"/>
    <x v="1"/>
    <x v="0"/>
  </r>
  <r>
    <x v="0"/>
    <n v="1185732"/>
    <x v="351"/>
    <x v="3"/>
    <x v="38"/>
    <x v="41"/>
    <x v="3"/>
    <n v="40"/>
    <n v="2000"/>
    <x v="135"/>
    <x v="506"/>
    <x v="1"/>
    <x v="0"/>
  </r>
  <r>
    <x v="0"/>
    <n v="1185732"/>
    <x v="351"/>
    <x v="3"/>
    <x v="38"/>
    <x v="41"/>
    <x v="4"/>
    <n v="50"/>
    <n v="1750"/>
    <x v="132"/>
    <x v="208"/>
    <x v="0"/>
    <x v="0"/>
  </r>
  <r>
    <x v="0"/>
    <n v="1185732"/>
    <x v="351"/>
    <x v="3"/>
    <x v="38"/>
    <x v="41"/>
    <x v="5"/>
    <n v="55.000000000000007"/>
    <n v="3500"/>
    <x v="137"/>
    <x v="345"/>
    <x v="8"/>
    <x v="0"/>
  </r>
  <r>
    <x v="0"/>
    <n v="1185732"/>
    <x v="383"/>
    <x v="3"/>
    <x v="38"/>
    <x v="41"/>
    <x v="0"/>
    <n v="35"/>
    <n v="4750"/>
    <x v="158"/>
    <x v="225"/>
    <x v="1"/>
    <x v="0"/>
  </r>
  <r>
    <x v="0"/>
    <n v="1185732"/>
    <x v="383"/>
    <x v="3"/>
    <x v="38"/>
    <x v="41"/>
    <x v="1"/>
    <n v="30.000000000000011"/>
    <n v="2750"/>
    <x v="637"/>
    <x v="1148"/>
    <x v="2"/>
    <x v="0"/>
  </r>
  <r>
    <x v="0"/>
    <n v="1185732"/>
    <x v="383"/>
    <x v="3"/>
    <x v="38"/>
    <x v="41"/>
    <x v="2"/>
    <n v="25.000000000000007"/>
    <n v="1750"/>
    <x v="688"/>
    <x v="1187"/>
    <x v="1"/>
    <x v="0"/>
  </r>
  <r>
    <x v="0"/>
    <n v="1185732"/>
    <x v="383"/>
    <x v="3"/>
    <x v="38"/>
    <x v="41"/>
    <x v="3"/>
    <n v="25.000000000000007"/>
    <n v="1500"/>
    <x v="361"/>
    <x v="1204"/>
    <x v="1"/>
    <x v="0"/>
  </r>
  <r>
    <x v="0"/>
    <n v="1185732"/>
    <x v="383"/>
    <x v="3"/>
    <x v="38"/>
    <x v="41"/>
    <x v="4"/>
    <n v="35"/>
    <n v="1500"/>
    <x v="304"/>
    <x v="190"/>
    <x v="0"/>
    <x v="0"/>
  </r>
  <r>
    <x v="0"/>
    <n v="1185732"/>
    <x v="383"/>
    <x v="3"/>
    <x v="38"/>
    <x v="41"/>
    <x v="5"/>
    <n v="40"/>
    <n v="2250"/>
    <x v="126"/>
    <x v="203"/>
    <x v="8"/>
    <x v="0"/>
  </r>
  <r>
    <x v="0"/>
    <n v="1185732"/>
    <x v="412"/>
    <x v="3"/>
    <x v="38"/>
    <x v="41"/>
    <x v="0"/>
    <n v="44.999999999999993"/>
    <n v="4000"/>
    <x v="521"/>
    <x v="521"/>
    <x v="1"/>
    <x v="0"/>
  </r>
  <r>
    <x v="0"/>
    <n v="1185732"/>
    <x v="412"/>
    <x v="3"/>
    <x v="38"/>
    <x v="41"/>
    <x v="1"/>
    <n v="35"/>
    <n v="2500"/>
    <x v="132"/>
    <x v="195"/>
    <x v="2"/>
    <x v="0"/>
  </r>
  <r>
    <x v="0"/>
    <n v="1185732"/>
    <x v="412"/>
    <x v="3"/>
    <x v="38"/>
    <x v="41"/>
    <x v="2"/>
    <n v="35"/>
    <n v="1500"/>
    <x v="304"/>
    <x v="471"/>
    <x v="1"/>
    <x v="0"/>
  </r>
  <r>
    <x v="0"/>
    <n v="1185732"/>
    <x v="412"/>
    <x v="3"/>
    <x v="38"/>
    <x v="41"/>
    <x v="3"/>
    <n v="35"/>
    <n v="1250"/>
    <x v="317"/>
    <x v="500"/>
    <x v="1"/>
    <x v="0"/>
  </r>
  <r>
    <x v="0"/>
    <n v="1185732"/>
    <x v="412"/>
    <x v="3"/>
    <x v="38"/>
    <x v="41"/>
    <x v="4"/>
    <n v="44.999999999999993"/>
    <n v="1250"/>
    <x v="351"/>
    <x v="1220"/>
    <x v="0"/>
    <x v="0"/>
  </r>
  <r>
    <x v="3"/>
    <n v="1185732"/>
    <x v="412"/>
    <x v="3"/>
    <x v="38"/>
    <x v="41"/>
    <x v="5"/>
    <n v="49.999999999999986"/>
    <n v="2500"/>
    <x v="578"/>
    <x v="1049"/>
    <x v="8"/>
    <x v="0"/>
  </r>
  <r>
    <x v="3"/>
    <n v="1185732"/>
    <x v="443"/>
    <x v="3"/>
    <x v="38"/>
    <x v="41"/>
    <x v="0"/>
    <n v="44.999999999999993"/>
    <n v="4000"/>
    <x v="521"/>
    <x v="521"/>
    <x v="1"/>
    <x v="0"/>
  </r>
  <r>
    <x v="3"/>
    <n v="1185732"/>
    <x v="443"/>
    <x v="3"/>
    <x v="38"/>
    <x v="41"/>
    <x v="1"/>
    <n v="35"/>
    <n v="2750"/>
    <x v="120"/>
    <x v="180"/>
    <x v="2"/>
    <x v="0"/>
  </r>
  <r>
    <x v="3"/>
    <n v="1185732"/>
    <x v="443"/>
    <x v="3"/>
    <x v="38"/>
    <x v="41"/>
    <x v="2"/>
    <n v="35"/>
    <n v="2200"/>
    <x v="689"/>
    <x v="1221"/>
    <x v="1"/>
    <x v="0"/>
  </r>
  <r>
    <x v="3"/>
    <n v="1185732"/>
    <x v="443"/>
    <x v="3"/>
    <x v="38"/>
    <x v="41"/>
    <x v="3"/>
    <n v="35"/>
    <n v="2000"/>
    <x v="136"/>
    <x v="192"/>
    <x v="1"/>
    <x v="0"/>
  </r>
  <r>
    <x v="3"/>
    <n v="1185732"/>
    <x v="443"/>
    <x v="3"/>
    <x v="38"/>
    <x v="41"/>
    <x v="4"/>
    <n v="60"/>
    <n v="1750"/>
    <x v="204"/>
    <x v="214"/>
    <x v="0"/>
    <x v="0"/>
  </r>
  <r>
    <x v="3"/>
    <n v="1185732"/>
    <x v="443"/>
    <x v="3"/>
    <x v="38"/>
    <x v="41"/>
    <x v="5"/>
    <n v="64.999999999999986"/>
    <n v="2750"/>
    <x v="409"/>
    <x v="715"/>
    <x v="8"/>
    <x v="0"/>
  </r>
  <r>
    <x v="3"/>
    <n v="1185732"/>
    <x v="472"/>
    <x v="3"/>
    <x v="38"/>
    <x v="41"/>
    <x v="0"/>
    <n v="60"/>
    <n v="5250"/>
    <x v="40"/>
    <x v="55"/>
    <x v="1"/>
    <x v="0"/>
  </r>
  <r>
    <x v="3"/>
    <n v="1185732"/>
    <x v="472"/>
    <x v="3"/>
    <x v="38"/>
    <x v="41"/>
    <x v="1"/>
    <n v="50"/>
    <n v="3250"/>
    <x v="133"/>
    <x v="304"/>
    <x v="2"/>
    <x v="0"/>
  </r>
  <r>
    <x v="3"/>
    <n v="1185732"/>
    <x v="472"/>
    <x v="3"/>
    <x v="38"/>
    <x v="41"/>
    <x v="2"/>
    <n v="50"/>
    <n v="2750"/>
    <x v="199"/>
    <x v="283"/>
    <x v="1"/>
    <x v="0"/>
  </r>
  <r>
    <x v="3"/>
    <n v="1185732"/>
    <x v="472"/>
    <x v="3"/>
    <x v="38"/>
    <x v="41"/>
    <x v="3"/>
    <n v="50"/>
    <n v="2250"/>
    <x v="129"/>
    <x v="285"/>
    <x v="1"/>
    <x v="0"/>
  </r>
  <r>
    <x v="3"/>
    <n v="1185732"/>
    <x v="472"/>
    <x v="3"/>
    <x v="38"/>
    <x v="41"/>
    <x v="4"/>
    <n v="60"/>
    <n v="2250"/>
    <x v="200"/>
    <x v="53"/>
    <x v="0"/>
    <x v="0"/>
  </r>
  <r>
    <x v="3"/>
    <n v="1185732"/>
    <x v="472"/>
    <x v="3"/>
    <x v="38"/>
    <x v="41"/>
    <x v="5"/>
    <n v="64.999999999999986"/>
    <n v="3250"/>
    <x v="264"/>
    <x v="1103"/>
    <x v="8"/>
    <x v="0"/>
  </r>
  <r>
    <x v="3"/>
    <n v="1185732"/>
    <x v="167"/>
    <x v="3"/>
    <x v="38"/>
    <x v="41"/>
    <x v="0"/>
    <n v="30.000000000000004"/>
    <n v="4500"/>
    <x v="142"/>
    <x v="491"/>
    <x v="1"/>
    <x v="0"/>
  </r>
  <r>
    <x v="3"/>
    <n v="1185732"/>
    <x v="167"/>
    <x v="3"/>
    <x v="38"/>
    <x v="41"/>
    <x v="1"/>
    <n v="30.000000000000004"/>
    <n v="2500"/>
    <x v="384"/>
    <x v="1209"/>
    <x v="2"/>
    <x v="0"/>
  </r>
  <r>
    <x v="3"/>
    <n v="1185732"/>
    <x v="167"/>
    <x v="3"/>
    <x v="38"/>
    <x v="41"/>
    <x v="2"/>
    <n v="20.000000000000007"/>
    <n v="2500"/>
    <x v="678"/>
    <x v="598"/>
    <x v="1"/>
    <x v="0"/>
  </r>
  <r>
    <x v="3"/>
    <n v="1185732"/>
    <x v="167"/>
    <x v="3"/>
    <x v="38"/>
    <x v="41"/>
    <x v="3"/>
    <n v="25.000000000000007"/>
    <n v="1000"/>
    <x v="679"/>
    <x v="1211"/>
    <x v="1"/>
    <x v="0"/>
  </r>
  <r>
    <x v="3"/>
    <n v="1185732"/>
    <x v="167"/>
    <x v="3"/>
    <x v="38"/>
    <x v="41"/>
    <x v="4"/>
    <n v="40"/>
    <n v="1500"/>
    <x v="0"/>
    <x v="227"/>
    <x v="0"/>
    <x v="0"/>
  </r>
  <r>
    <x v="3"/>
    <n v="1185732"/>
    <x v="167"/>
    <x v="3"/>
    <x v="38"/>
    <x v="41"/>
    <x v="5"/>
    <n v="30.000000000000004"/>
    <n v="2500"/>
    <x v="384"/>
    <x v="984"/>
    <x v="8"/>
    <x v="0"/>
  </r>
  <r>
    <x v="3"/>
    <n v="1185732"/>
    <x v="198"/>
    <x v="3"/>
    <x v="38"/>
    <x v="41"/>
    <x v="0"/>
    <n v="30.000000000000004"/>
    <n v="5000"/>
    <x v="193"/>
    <x v="733"/>
    <x v="1"/>
    <x v="0"/>
  </r>
  <r>
    <x v="3"/>
    <n v="1185732"/>
    <x v="198"/>
    <x v="3"/>
    <x v="38"/>
    <x v="41"/>
    <x v="1"/>
    <n v="30.000000000000004"/>
    <n v="1500"/>
    <x v="354"/>
    <x v="475"/>
    <x v="2"/>
    <x v="0"/>
  </r>
  <r>
    <x v="3"/>
    <n v="1185732"/>
    <x v="198"/>
    <x v="3"/>
    <x v="38"/>
    <x v="41"/>
    <x v="2"/>
    <n v="20.000000000000007"/>
    <n v="2000"/>
    <x v="680"/>
    <x v="1212"/>
    <x v="1"/>
    <x v="0"/>
  </r>
  <r>
    <x v="3"/>
    <n v="1185732"/>
    <x v="198"/>
    <x v="3"/>
    <x v="39"/>
    <x v="42"/>
    <x v="3"/>
    <n v="25.000000000000007"/>
    <n v="750"/>
    <x v="356"/>
    <x v="1213"/>
    <x v="1"/>
    <x v="0"/>
  </r>
  <r>
    <x v="3"/>
    <n v="1185732"/>
    <x v="198"/>
    <x v="3"/>
    <x v="39"/>
    <x v="42"/>
    <x v="4"/>
    <n v="40"/>
    <n v="1500"/>
    <x v="0"/>
    <x v="227"/>
    <x v="0"/>
    <x v="0"/>
  </r>
  <r>
    <x v="3"/>
    <n v="1185732"/>
    <x v="198"/>
    <x v="3"/>
    <x v="39"/>
    <x v="42"/>
    <x v="5"/>
    <n v="14.999999999999996"/>
    <n v="2500"/>
    <x v="681"/>
    <x v="1214"/>
    <x v="8"/>
    <x v="0"/>
  </r>
  <r>
    <x v="3"/>
    <n v="1185732"/>
    <x v="704"/>
    <x v="3"/>
    <x v="39"/>
    <x v="42"/>
    <x v="0"/>
    <n v="20.000000000000004"/>
    <n v="4700"/>
    <x v="682"/>
    <x v="1215"/>
    <x v="1"/>
    <x v="0"/>
  </r>
  <r>
    <x v="3"/>
    <n v="1185732"/>
    <x v="704"/>
    <x v="3"/>
    <x v="39"/>
    <x v="42"/>
    <x v="1"/>
    <n v="20.000000000000004"/>
    <n v="1750"/>
    <x v="528"/>
    <x v="921"/>
    <x v="2"/>
    <x v="0"/>
  </r>
  <r>
    <x v="3"/>
    <n v="1185732"/>
    <x v="704"/>
    <x v="3"/>
    <x v="39"/>
    <x v="42"/>
    <x v="2"/>
    <n v="10.000000000000004"/>
    <n v="2250"/>
    <x v="683"/>
    <x v="1216"/>
    <x v="1"/>
    <x v="0"/>
  </r>
  <r>
    <x v="3"/>
    <n v="1185732"/>
    <x v="704"/>
    <x v="3"/>
    <x v="39"/>
    <x v="42"/>
    <x v="3"/>
    <n v="14.999999999999996"/>
    <n v="750"/>
    <x v="690"/>
    <x v="1222"/>
    <x v="1"/>
    <x v="0"/>
  </r>
  <r>
    <x v="3"/>
    <n v="1185732"/>
    <x v="704"/>
    <x v="3"/>
    <x v="39"/>
    <x v="42"/>
    <x v="4"/>
    <n v="30.000000000000004"/>
    <n v="1250"/>
    <x v="361"/>
    <x v="1223"/>
    <x v="0"/>
    <x v="0"/>
  </r>
  <r>
    <x v="3"/>
    <n v="1185732"/>
    <x v="704"/>
    <x v="3"/>
    <x v="39"/>
    <x v="42"/>
    <x v="5"/>
    <n v="20.000000000000004"/>
    <n v="2250"/>
    <x v="354"/>
    <x v="595"/>
    <x v="8"/>
    <x v="0"/>
  </r>
  <r>
    <x v="3"/>
    <n v="1185732"/>
    <x v="721"/>
    <x v="3"/>
    <x v="39"/>
    <x v="42"/>
    <x v="0"/>
    <n v="20.000000000000004"/>
    <n v="4500"/>
    <x v="381"/>
    <x v="1224"/>
    <x v="1"/>
    <x v="0"/>
  </r>
  <r>
    <x v="3"/>
    <n v="1185732"/>
    <x v="721"/>
    <x v="3"/>
    <x v="39"/>
    <x v="42"/>
    <x v="1"/>
    <n v="20.000000000000004"/>
    <n v="1500"/>
    <x v="302"/>
    <x v="502"/>
    <x v="2"/>
    <x v="0"/>
  </r>
  <r>
    <x v="3"/>
    <n v="1185732"/>
    <x v="721"/>
    <x v="3"/>
    <x v="39"/>
    <x v="42"/>
    <x v="2"/>
    <n v="10.000000000000004"/>
    <n v="1500"/>
    <x v="691"/>
    <x v="1225"/>
    <x v="1"/>
    <x v="0"/>
  </r>
  <r>
    <x v="3"/>
    <n v="1185732"/>
    <x v="721"/>
    <x v="3"/>
    <x v="39"/>
    <x v="42"/>
    <x v="3"/>
    <n v="14.999999999999996"/>
    <n v="750"/>
    <x v="690"/>
    <x v="1222"/>
    <x v="1"/>
    <x v="0"/>
  </r>
  <r>
    <x v="3"/>
    <n v="1185732"/>
    <x v="721"/>
    <x v="3"/>
    <x v="39"/>
    <x v="42"/>
    <x v="4"/>
    <n v="60"/>
    <n v="1000"/>
    <x v="0"/>
    <x v="227"/>
    <x v="0"/>
    <x v="0"/>
  </r>
  <r>
    <x v="3"/>
    <n v="1185732"/>
    <x v="721"/>
    <x v="3"/>
    <x v="39"/>
    <x v="42"/>
    <x v="5"/>
    <n v="50"/>
    <n v="2250"/>
    <x v="129"/>
    <x v="343"/>
    <x v="8"/>
    <x v="0"/>
  </r>
  <r>
    <x v="3"/>
    <n v="1185732"/>
    <x v="257"/>
    <x v="3"/>
    <x v="39"/>
    <x v="42"/>
    <x v="0"/>
    <n v="60"/>
    <n v="4950"/>
    <x v="130"/>
    <x v="1226"/>
    <x v="1"/>
    <x v="0"/>
  </r>
  <r>
    <x v="3"/>
    <n v="1185732"/>
    <x v="257"/>
    <x v="3"/>
    <x v="39"/>
    <x v="42"/>
    <x v="1"/>
    <n v="40"/>
    <n v="2000"/>
    <x v="135"/>
    <x v="197"/>
    <x v="2"/>
    <x v="0"/>
  </r>
  <r>
    <x v="3"/>
    <n v="1185732"/>
    <x v="257"/>
    <x v="3"/>
    <x v="39"/>
    <x v="42"/>
    <x v="2"/>
    <n v="35"/>
    <n v="1750"/>
    <x v="183"/>
    <x v="489"/>
    <x v="1"/>
    <x v="0"/>
  </r>
  <r>
    <x v="3"/>
    <n v="1185732"/>
    <x v="257"/>
    <x v="3"/>
    <x v="39"/>
    <x v="42"/>
    <x v="3"/>
    <n v="35"/>
    <n v="1500"/>
    <x v="304"/>
    <x v="471"/>
    <x v="1"/>
    <x v="0"/>
  </r>
  <r>
    <x v="3"/>
    <n v="1185732"/>
    <x v="257"/>
    <x v="3"/>
    <x v="39"/>
    <x v="42"/>
    <x v="4"/>
    <n v="44.999999999999993"/>
    <n v="1750"/>
    <x v="460"/>
    <x v="886"/>
    <x v="0"/>
    <x v="0"/>
  </r>
  <r>
    <x v="3"/>
    <n v="1185732"/>
    <x v="257"/>
    <x v="3"/>
    <x v="39"/>
    <x v="42"/>
    <x v="5"/>
    <n v="49.999999999999993"/>
    <n v="3000"/>
    <x v="555"/>
    <x v="1000"/>
    <x v="8"/>
    <x v="0"/>
  </r>
  <r>
    <x v="3"/>
    <n v="1185732"/>
    <x v="287"/>
    <x v="3"/>
    <x v="39"/>
    <x v="42"/>
    <x v="0"/>
    <n v="35"/>
    <n v="5500"/>
    <x v="170"/>
    <x v="1227"/>
    <x v="1"/>
    <x v="0"/>
  </r>
  <r>
    <x v="3"/>
    <n v="1185732"/>
    <x v="287"/>
    <x v="3"/>
    <x v="39"/>
    <x v="42"/>
    <x v="1"/>
    <n v="30.000000000000011"/>
    <n v="3000"/>
    <x v="692"/>
    <x v="1228"/>
    <x v="2"/>
    <x v="0"/>
  </r>
  <r>
    <x v="3"/>
    <n v="1185732"/>
    <x v="287"/>
    <x v="3"/>
    <x v="39"/>
    <x v="42"/>
    <x v="2"/>
    <n v="25.000000000000007"/>
    <n v="2000"/>
    <x v="678"/>
    <x v="598"/>
    <x v="1"/>
    <x v="0"/>
  </r>
  <r>
    <x v="3"/>
    <n v="1185732"/>
    <x v="287"/>
    <x v="3"/>
    <x v="39"/>
    <x v="42"/>
    <x v="3"/>
    <n v="25.000000000000007"/>
    <n v="1750"/>
    <x v="688"/>
    <x v="1187"/>
    <x v="1"/>
    <x v="0"/>
  </r>
  <r>
    <x v="3"/>
    <n v="1185732"/>
    <x v="287"/>
    <x v="3"/>
    <x v="39"/>
    <x v="42"/>
    <x v="4"/>
    <n v="35"/>
    <n v="1750"/>
    <x v="183"/>
    <x v="394"/>
    <x v="0"/>
    <x v="0"/>
  </r>
  <r>
    <x v="3"/>
    <n v="1185732"/>
    <x v="287"/>
    <x v="3"/>
    <x v="39"/>
    <x v="42"/>
    <x v="5"/>
    <n v="55.000000000000007"/>
    <n v="3250"/>
    <x v="256"/>
    <x v="325"/>
    <x v="8"/>
    <x v="0"/>
  </r>
  <r>
    <x v="3"/>
    <n v="1185732"/>
    <x v="316"/>
    <x v="3"/>
    <x v="39"/>
    <x v="42"/>
    <x v="0"/>
    <n v="50"/>
    <n v="5500"/>
    <x v="140"/>
    <x v="538"/>
    <x v="1"/>
    <x v="0"/>
  </r>
  <r>
    <x v="3"/>
    <n v="1185732"/>
    <x v="316"/>
    <x v="3"/>
    <x v="39"/>
    <x v="42"/>
    <x v="1"/>
    <n v="45.000000000000007"/>
    <n v="3000"/>
    <x v="142"/>
    <x v="205"/>
    <x v="2"/>
    <x v="0"/>
  </r>
  <r>
    <x v="3"/>
    <n v="1185732"/>
    <x v="316"/>
    <x v="3"/>
    <x v="39"/>
    <x v="42"/>
    <x v="2"/>
    <n v="40"/>
    <n v="2250"/>
    <x v="126"/>
    <x v="492"/>
    <x v="1"/>
    <x v="0"/>
  </r>
  <r>
    <x v="3"/>
    <n v="1185732"/>
    <x v="316"/>
    <x v="3"/>
    <x v="39"/>
    <x v="42"/>
    <x v="3"/>
    <n v="40"/>
    <n v="1750"/>
    <x v="136"/>
    <x v="192"/>
    <x v="1"/>
    <x v="0"/>
  </r>
  <r>
    <x v="3"/>
    <n v="1185732"/>
    <x v="316"/>
    <x v="3"/>
    <x v="39"/>
    <x v="42"/>
    <x v="4"/>
    <n v="50"/>
    <n v="2000"/>
    <x v="125"/>
    <x v="388"/>
    <x v="0"/>
    <x v="0"/>
  </r>
  <r>
    <x v="3"/>
    <n v="1185732"/>
    <x v="316"/>
    <x v="3"/>
    <x v="39"/>
    <x v="42"/>
    <x v="5"/>
    <n v="55.000000000000007"/>
    <n v="3750"/>
    <x v="141"/>
    <x v="517"/>
    <x v="8"/>
    <x v="0"/>
  </r>
  <r>
    <x v="3"/>
    <n v="1185732"/>
    <x v="348"/>
    <x v="3"/>
    <x v="39"/>
    <x v="42"/>
    <x v="0"/>
    <n v="50"/>
    <n v="5250"/>
    <x v="48"/>
    <x v="40"/>
    <x v="1"/>
    <x v="0"/>
  </r>
  <r>
    <x v="3"/>
    <n v="1185732"/>
    <x v="348"/>
    <x v="3"/>
    <x v="39"/>
    <x v="42"/>
    <x v="1"/>
    <n v="45.000000000000007"/>
    <n v="3000"/>
    <x v="142"/>
    <x v="205"/>
    <x v="2"/>
    <x v="0"/>
  </r>
  <r>
    <x v="3"/>
    <n v="1185732"/>
    <x v="348"/>
    <x v="3"/>
    <x v="39"/>
    <x v="42"/>
    <x v="2"/>
    <n v="40"/>
    <n v="2250"/>
    <x v="126"/>
    <x v="492"/>
    <x v="1"/>
    <x v="0"/>
  </r>
  <r>
    <x v="3"/>
    <n v="1185732"/>
    <x v="348"/>
    <x v="3"/>
    <x v="39"/>
    <x v="42"/>
    <x v="3"/>
    <n v="40"/>
    <n v="2000"/>
    <x v="135"/>
    <x v="506"/>
    <x v="1"/>
    <x v="0"/>
  </r>
  <r>
    <x v="3"/>
    <n v="1185732"/>
    <x v="348"/>
    <x v="3"/>
    <x v="39"/>
    <x v="42"/>
    <x v="4"/>
    <n v="50"/>
    <n v="1750"/>
    <x v="132"/>
    <x v="208"/>
    <x v="0"/>
    <x v="0"/>
  </r>
  <r>
    <x v="3"/>
    <n v="1185732"/>
    <x v="348"/>
    <x v="3"/>
    <x v="39"/>
    <x v="42"/>
    <x v="5"/>
    <n v="55.000000000000007"/>
    <n v="3500"/>
    <x v="137"/>
    <x v="345"/>
    <x v="8"/>
    <x v="0"/>
  </r>
  <r>
    <x v="3"/>
    <n v="1185732"/>
    <x v="380"/>
    <x v="3"/>
    <x v="39"/>
    <x v="42"/>
    <x v="0"/>
    <n v="35"/>
    <n v="4750"/>
    <x v="158"/>
    <x v="225"/>
    <x v="1"/>
    <x v="0"/>
  </r>
  <r>
    <x v="3"/>
    <n v="1185732"/>
    <x v="380"/>
    <x v="3"/>
    <x v="39"/>
    <x v="42"/>
    <x v="1"/>
    <n v="30.000000000000011"/>
    <n v="2500"/>
    <x v="375"/>
    <x v="1229"/>
    <x v="2"/>
    <x v="0"/>
  </r>
  <r>
    <x v="3"/>
    <n v="1185732"/>
    <x v="380"/>
    <x v="3"/>
    <x v="39"/>
    <x v="42"/>
    <x v="2"/>
    <n v="25.000000000000007"/>
    <n v="1500"/>
    <x v="361"/>
    <x v="1204"/>
    <x v="1"/>
    <x v="0"/>
  </r>
  <r>
    <x v="3"/>
    <n v="1185732"/>
    <x v="380"/>
    <x v="3"/>
    <x v="39"/>
    <x v="42"/>
    <x v="3"/>
    <n v="25.000000000000007"/>
    <n v="1250"/>
    <x v="693"/>
    <x v="1230"/>
    <x v="1"/>
    <x v="0"/>
  </r>
  <r>
    <x v="3"/>
    <n v="1185732"/>
    <x v="380"/>
    <x v="3"/>
    <x v="39"/>
    <x v="42"/>
    <x v="4"/>
    <n v="35"/>
    <n v="1250"/>
    <x v="317"/>
    <x v="269"/>
    <x v="0"/>
    <x v="0"/>
  </r>
  <r>
    <x v="3"/>
    <n v="1185732"/>
    <x v="380"/>
    <x v="3"/>
    <x v="39"/>
    <x v="42"/>
    <x v="5"/>
    <n v="40"/>
    <n v="2000"/>
    <x v="135"/>
    <x v="201"/>
    <x v="8"/>
    <x v="0"/>
  </r>
  <r>
    <x v="3"/>
    <n v="1185732"/>
    <x v="409"/>
    <x v="3"/>
    <x v="39"/>
    <x v="42"/>
    <x v="0"/>
    <n v="44.999999999999993"/>
    <n v="3750"/>
    <x v="318"/>
    <x v="1231"/>
    <x v="1"/>
    <x v="0"/>
  </r>
  <r>
    <x v="3"/>
    <n v="1185732"/>
    <x v="409"/>
    <x v="3"/>
    <x v="39"/>
    <x v="42"/>
    <x v="1"/>
    <n v="35"/>
    <n v="2250"/>
    <x v="123"/>
    <x v="184"/>
    <x v="2"/>
    <x v="0"/>
  </r>
  <r>
    <x v="3"/>
    <n v="1185732"/>
    <x v="409"/>
    <x v="3"/>
    <x v="39"/>
    <x v="42"/>
    <x v="2"/>
    <n v="35"/>
    <n v="1250"/>
    <x v="317"/>
    <x v="500"/>
    <x v="1"/>
    <x v="0"/>
  </r>
  <r>
    <x v="3"/>
    <n v="1185732"/>
    <x v="409"/>
    <x v="3"/>
    <x v="39"/>
    <x v="42"/>
    <x v="3"/>
    <n v="35"/>
    <n v="1250"/>
    <x v="317"/>
    <x v="500"/>
    <x v="1"/>
    <x v="0"/>
  </r>
  <r>
    <x v="3"/>
    <n v="1185732"/>
    <x v="409"/>
    <x v="3"/>
    <x v="39"/>
    <x v="42"/>
    <x v="4"/>
    <n v="44.999999999999993"/>
    <n v="1250"/>
    <x v="351"/>
    <x v="1220"/>
    <x v="0"/>
    <x v="0"/>
  </r>
  <r>
    <x v="3"/>
    <n v="1185732"/>
    <x v="409"/>
    <x v="3"/>
    <x v="39"/>
    <x v="42"/>
    <x v="5"/>
    <n v="49.999999999999986"/>
    <n v="2500"/>
    <x v="578"/>
    <x v="1049"/>
    <x v="8"/>
    <x v="0"/>
  </r>
  <r>
    <x v="3"/>
    <n v="1185732"/>
    <x v="440"/>
    <x v="3"/>
    <x v="39"/>
    <x v="42"/>
    <x v="0"/>
    <n v="44.999999999999993"/>
    <n v="4000"/>
    <x v="521"/>
    <x v="521"/>
    <x v="1"/>
    <x v="0"/>
  </r>
  <r>
    <x v="3"/>
    <n v="1185732"/>
    <x v="440"/>
    <x v="3"/>
    <x v="39"/>
    <x v="42"/>
    <x v="1"/>
    <n v="35"/>
    <n v="3000"/>
    <x v="204"/>
    <x v="290"/>
    <x v="2"/>
    <x v="0"/>
  </r>
  <r>
    <x v="3"/>
    <n v="1185732"/>
    <x v="440"/>
    <x v="3"/>
    <x v="39"/>
    <x v="42"/>
    <x v="2"/>
    <n v="35"/>
    <n v="2450"/>
    <x v="694"/>
    <x v="1232"/>
    <x v="1"/>
    <x v="0"/>
  </r>
  <r>
    <x v="3"/>
    <n v="1185732"/>
    <x v="440"/>
    <x v="3"/>
    <x v="39"/>
    <x v="42"/>
    <x v="3"/>
    <n v="35"/>
    <n v="2250"/>
    <x v="123"/>
    <x v="596"/>
    <x v="1"/>
    <x v="0"/>
  </r>
  <r>
    <x v="3"/>
    <n v="1185732"/>
    <x v="440"/>
    <x v="3"/>
    <x v="39"/>
    <x v="42"/>
    <x v="4"/>
    <n v="60"/>
    <n v="2000"/>
    <x v="150"/>
    <x v="49"/>
    <x v="0"/>
    <x v="0"/>
  </r>
  <r>
    <x v="3"/>
    <n v="1185732"/>
    <x v="440"/>
    <x v="3"/>
    <x v="39"/>
    <x v="42"/>
    <x v="5"/>
    <n v="64.999999999999986"/>
    <n v="3000"/>
    <x v="151"/>
    <x v="1203"/>
    <x v="8"/>
    <x v="0"/>
  </r>
  <r>
    <x v="3"/>
    <n v="1185732"/>
    <x v="469"/>
    <x v="3"/>
    <x v="39"/>
    <x v="42"/>
    <x v="0"/>
    <n v="60"/>
    <n v="5500"/>
    <x v="78"/>
    <x v="186"/>
    <x v="1"/>
    <x v="0"/>
  </r>
  <r>
    <x v="3"/>
    <n v="1185732"/>
    <x v="469"/>
    <x v="3"/>
    <x v="39"/>
    <x v="42"/>
    <x v="1"/>
    <n v="50"/>
    <n v="3500"/>
    <x v="160"/>
    <x v="971"/>
    <x v="2"/>
    <x v="0"/>
  </r>
  <r>
    <x v="3"/>
    <n v="1185732"/>
    <x v="469"/>
    <x v="3"/>
    <x v="39"/>
    <x v="42"/>
    <x v="2"/>
    <n v="50"/>
    <n v="3000"/>
    <x v="149"/>
    <x v="343"/>
    <x v="1"/>
    <x v="0"/>
  </r>
  <r>
    <x v="3"/>
    <n v="1185732"/>
    <x v="469"/>
    <x v="3"/>
    <x v="39"/>
    <x v="42"/>
    <x v="3"/>
    <n v="50"/>
    <n v="2500"/>
    <x v="145"/>
    <x v="222"/>
    <x v="1"/>
    <x v="0"/>
  </r>
  <r>
    <x v="3"/>
    <n v="1185732"/>
    <x v="469"/>
    <x v="3"/>
    <x v="39"/>
    <x v="42"/>
    <x v="4"/>
    <n v="60"/>
    <n v="2500"/>
    <x v="149"/>
    <x v="156"/>
    <x v="0"/>
    <x v="0"/>
  </r>
  <r>
    <x v="3"/>
    <n v="1185732"/>
    <x v="469"/>
    <x v="3"/>
    <x v="39"/>
    <x v="42"/>
    <x v="5"/>
    <n v="64.999999999999986"/>
    <n v="3500"/>
    <x v="695"/>
    <x v="1233"/>
    <x v="8"/>
    <x v="0"/>
  </r>
  <r>
    <x v="3"/>
    <n v="1185732"/>
    <x v="174"/>
    <x v="3"/>
    <x v="39"/>
    <x v="42"/>
    <x v="0"/>
    <n v="35"/>
    <n v="5000"/>
    <x v="160"/>
    <x v="429"/>
    <x v="8"/>
    <x v="0"/>
  </r>
  <r>
    <x v="3"/>
    <n v="1185732"/>
    <x v="174"/>
    <x v="3"/>
    <x v="39"/>
    <x v="42"/>
    <x v="1"/>
    <n v="35"/>
    <n v="3000"/>
    <x v="204"/>
    <x v="216"/>
    <x v="8"/>
    <x v="0"/>
  </r>
  <r>
    <x v="3"/>
    <n v="1185732"/>
    <x v="174"/>
    <x v="3"/>
    <x v="39"/>
    <x v="42"/>
    <x v="2"/>
    <n v="25.000000000000007"/>
    <n v="3000"/>
    <x v="384"/>
    <x v="1209"/>
    <x v="2"/>
    <x v="0"/>
  </r>
  <r>
    <x v="3"/>
    <n v="1185732"/>
    <x v="174"/>
    <x v="3"/>
    <x v="39"/>
    <x v="42"/>
    <x v="3"/>
    <n v="30.000000000000004"/>
    <n v="1500"/>
    <x v="354"/>
    <x v="475"/>
    <x v="2"/>
    <x v="0"/>
  </r>
  <r>
    <x v="3"/>
    <n v="1185732"/>
    <x v="174"/>
    <x v="3"/>
    <x v="39"/>
    <x v="42"/>
    <x v="4"/>
    <n v="44.999999999999993"/>
    <n v="2000"/>
    <x v="696"/>
    <x v="666"/>
    <x v="1"/>
    <x v="0"/>
  </r>
  <r>
    <x v="3"/>
    <n v="1185732"/>
    <x v="174"/>
    <x v="3"/>
    <x v="39"/>
    <x v="42"/>
    <x v="5"/>
    <n v="35"/>
    <n v="3000"/>
    <x v="204"/>
    <x v="216"/>
    <x v="8"/>
    <x v="0"/>
  </r>
  <r>
    <x v="3"/>
    <n v="1185732"/>
    <x v="205"/>
    <x v="3"/>
    <x v="39"/>
    <x v="42"/>
    <x v="0"/>
    <n v="35"/>
    <n v="5500"/>
    <x v="170"/>
    <x v="346"/>
    <x v="8"/>
    <x v="0"/>
  </r>
  <r>
    <x v="3"/>
    <n v="1185732"/>
    <x v="205"/>
    <x v="3"/>
    <x v="39"/>
    <x v="42"/>
    <x v="1"/>
    <n v="35"/>
    <n v="2000"/>
    <x v="136"/>
    <x v="197"/>
    <x v="8"/>
    <x v="0"/>
  </r>
  <r>
    <x v="3"/>
    <n v="1185732"/>
    <x v="205"/>
    <x v="3"/>
    <x v="39"/>
    <x v="42"/>
    <x v="2"/>
    <n v="25.000000000000007"/>
    <n v="2500"/>
    <x v="459"/>
    <x v="1168"/>
    <x v="2"/>
    <x v="0"/>
  </r>
  <r>
    <x v="3"/>
    <n v="1185732"/>
    <x v="205"/>
    <x v="3"/>
    <x v="40"/>
    <x v="43"/>
    <x v="3"/>
    <n v="30.000000000000004"/>
    <n v="1250"/>
    <x v="361"/>
    <x v="1234"/>
    <x v="2"/>
    <x v="0"/>
  </r>
  <r>
    <x v="3"/>
    <n v="1185732"/>
    <x v="205"/>
    <x v="3"/>
    <x v="40"/>
    <x v="43"/>
    <x v="4"/>
    <n v="44.999999999999993"/>
    <n v="2000"/>
    <x v="696"/>
    <x v="666"/>
    <x v="1"/>
    <x v="0"/>
  </r>
  <r>
    <x v="3"/>
    <n v="1185732"/>
    <x v="205"/>
    <x v="3"/>
    <x v="40"/>
    <x v="43"/>
    <x v="5"/>
    <n v="19.999999999999996"/>
    <n v="3000"/>
    <x v="613"/>
    <x v="506"/>
    <x v="8"/>
    <x v="0"/>
  </r>
  <r>
    <x v="3"/>
    <n v="1185732"/>
    <x v="214"/>
    <x v="3"/>
    <x v="40"/>
    <x v="43"/>
    <x v="0"/>
    <n v="25.000000000000007"/>
    <n v="5200"/>
    <x v="373"/>
    <x v="1235"/>
    <x v="8"/>
    <x v="0"/>
  </r>
  <r>
    <x v="3"/>
    <n v="1185732"/>
    <x v="214"/>
    <x v="3"/>
    <x v="40"/>
    <x v="43"/>
    <x v="1"/>
    <n v="25.000000000000007"/>
    <n v="2250"/>
    <x v="667"/>
    <x v="1236"/>
    <x v="8"/>
    <x v="0"/>
  </r>
  <r>
    <x v="3"/>
    <n v="1185732"/>
    <x v="214"/>
    <x v="3"/>
    <x v="40"/>
    <x v="43"/>
    <x v="2"/>
    <n v="15.000000000000002"/>
    <n v="2750"/>
    <x v="503"/>
    <x v="1237"/>
    <x v="2"/>
    <x v="0"/>
  </r>
  <r>
    <x v="3"/>
    <n v="1185732"/>
    <x v="214"/>
    <x v="3"/>
    <x v="40"/>
    <x v="43"/>
    <x v="3"/>
    <n v="19.999999999999996"/>
    <n v="1250"/>
    <x v="359"/>
    <x v="593"/>
    <x v="2"/>
    <x v="0"/>
  </r>
  <r>
    <x v="3"/>
    <n v="1185732"/>
    <x v="214"/>
    <x v="3"/>
    <x v="40"/>
    <x v="43"/>
    <x v="4"/>
    <n v="35"/>
    <n v="1750"/>
    <x v="183"/>
    <x v="489"/>
    <x v="1"/>
    <x v="0"/>
  </r>
  <r>
    <x v="3"/>
    <n v="1185732"/>
    <x v="214"/>
    <x v="3"/>
    <x v="40"/>
    <x v="43"/>
    <x v="5"/>
    <n v="25.000000000000007"/>
    <n v="2750"/>
    <x v="392"/>
    <x v="879"/>
    <x v="8"/>
    <x v="0"/>
  </r>
  <r>
    <x v="3"/>
    <n v="1185732"/>
    <x v="233"/>
    <x v="3"/>
    <x v="40"/>
    <x v="43"/>
    <x v="0"/>
    <n v="25.000000000000007"/>
    <n v="5000"/>
    <x v="382"/>
    <x v="549"/>
    <x v="8"/>
    <x v="0"/>
  </r>
  <r>
    <x v="3"/>
    <n v="1185732"/>
    <x v="233"/>
    <x v="3"/>
    <x v="40"/>
    <x v="43"/>
    <x v="1"/>
    <n v="25.000000000000007"/>
    <n v="2000"/>
    <x v="678"/>
    <x v="1238"/>
    <x v="8"/>
    <x v="0"/>
  </r>
  <r>
    <x v="3"/>
    <n v="1185732"/>
    <x v="233"/>
    <x v="3"/>
    <x v="40"/>
    <x v="43"/>
    <x v="2"/>
    <n v="15.000000000000002"/>
    <n v="2000"/>
    <x v="302"/>
    <x v="502"/>
    <x v="2"/>
    <x v="0"/>
  </r>
  <r>
    <x v="3"/>
    <n v="1185732"/>
    <x v="233"/>
    <x v="3"/>
    <x v="40"/>
    <x v="43"/>
    <x v="3"/>
    <n v="19.999999999999996"/>
    <n v="1250"/>
    <x v="359"/>
    <x v="593"/>
    <x v="2"/>
    <x v="0"/>
  </r>
  <r>
    <x v="3"/>
    <n v="1185732"/>
    <x v="233"/>
    <x v="3"/>
    <x v="40"/>
    <x v="43"/>
    <x v="4"/>
    <n v="65"/>
    <n v="1500"/>
    <x v="148"/>
    <x v="1239"/>
    <x v="1"/>
    <x v="0"/>
  </r>
  <r>
    <x v="3"/>
    <n v="1185732"/>
    <x v="233"/>
    <x v="3"/>
    <x v="40"/>
    <x v="43"/>
    <x v="5"/>
    <n v="50"/>
    <n v="2750"/>
    <x v="199"/>
    <x v="811"/>
    <x v="8"/>
    <x v="0"/>
  </r>
  <r>
    <x v="3"/>
    <n v="1185732"/>
    <x v="264"/>
    <x v="3"/>
    <x v="40"/>
    <x v="43"/>
    <x v="0"/>
    <n v="60"/>
    <n v="5450"/>
    <x v="697"/>
    <x v="1240"/>
    <x v="8"/>
    <x v="0"/>
  </r>
  <r>
    <x v="3"/>
    <n v="1185732"/>
    <x v="264"/>
    <x v="3"/>
    <x v="40"/>
    <x v="43"/>
    <x v="1"/>
    <n v="40"/>
    <n v="2500"/>
    <x v="125"/>
    <x v="215"/>
    <x v="8"/>
    <x v="0"/>
  </r>
  <r>
    <x v="3"/>
    <n v="1185732"/>
    <x v="264"/>
    <x v="3"/>
    <x v="40"/>
    <x v="43"/>
    <x v="2"/>
    <n v="35"/>
    <n v="2250"/>
    <x v="123"/>
    <x v="184"/>
    <x v="2"/>
    <x v="0"/>
  </r>
  <r>
    <x v="3"/>
    <n v="1185732"/>
    <x v="264"/>
    <x v="3"/>
    <x v="40"/>
    <x v="43"/>
    <x v="3"/>
    <n v="35"/>
    <n v="1750"/>
    <x v="183"/>
    <x v="1241"/>
    <x v="2"/>
    <x v="0"/>
  </r>
  <r>
    <x v="3"/>
    <n v="1185732"/>
    <x v="264"/>
    <x v="3"/>
    <x v="40"/>
    <x v="43"/>
    <x v="4"/>
    <n v="44.999999999999993"/>
    <n v="2000"/>
    <x v="696"/>
    <x v="666"/>
    <x v="1"/>
    <x v="0"/>
  </r>
  <r>
    <x v="3"/>
    <n v="1185732"/>
    <x v="264"/>
    <x v="3"/>
    <x v="40"/>
    <x v="43"/>
    <x v="5"/>
    <n v="54.999999999999993"/>
    <n v="3250"/>
    <x v="409"/>
    <x v="715"/>
    <x v="8"/>
    <x v="0"/>
  </r>
  <r>
    <x v="3"/>
    <n v="1185732"/>
    <x v="294"/>
    <x v="3"/>
    <x v="40"/>
    <x v="43"/>
    <x v="0"/>
    <n v="40"/>
    <n v="5750"/>
    <x v="328"/>
    <x v="1051"/>
    <x v="8"/>
    <x v="0"/>
  </r>
  <r>
    <x v="3"/>
    <n v="1185732"/>
    <x v="294"/>
    <x v="3"/>
    <x v="40"/>
    <x v="43"/>
    <x v="1"/>
    <n v="35.000000000000007"/>
    <n v="3250"/>
    <x v="400"/>
    <x v="1242"/>
    <x v="8"/>
    <x v="0"/>
  </r>
  <r>
    <x v="3"/>
    <n v="1185732"/>
    <x v="294"/>
    <x v="3"/>
    <x v="40"/>
    <x v="43"/>
    <x v="2"/>
    <n v="30.000000000000004"/>
    <n v="2000"/>
    <x v="385"/>
    <x v="192"/>
    <x v="2"/>
    <x v="0"/>
  </r>
  <r>
    <x v="3"/>
    <n v="1185732"/>
    <x v="294"/>
    <x v="3"/>
    <x v="40"/>
    <x v="43"/>
    <x v="3"/>
    <n v="30.000000000000004"/>
    <n v="1750"/>
    <x v="307"/>
    <x v="489"/>
    <x v="2"/>
    <x v="0"/>
  </r>
  <r>
    <x v="3"/>
    <n v="1185732"/>
    <x v="294"/>
    <x v="3"/>
    <x v="40"/>
    <x v="43"/>
    <x v="4"/>
    <n v="40"/>
    <n v="1750"/>
    <x v="136"/>
    <x v="192"/>
    <x v="1"/>
    <x v="0"/>
  </r>
  <r>
    <x v="3"/>
    <n v="1185732"/>
    <x v="294"/>
    <x v="3"/>
    <x v="40"/>
    <x v="43"/>
    <x v="5"/>
    <n v="60.000000000000007"/>
    <n v="3250"/>
    <x v="403"/>
    <x v="308"/>
    <x v="8"/>
    <x v="0"/>
  </r>
  <r>
    <x v="3"/>
    <n v="1185732"/>
    <x v="323"/>
    <x v="3"/>
    <x v="40"/>
    <x v="43"/>
    <x v="0"/>
    <n v="55.000000000000007"/>
    <n v="5500"/>
    <x v="440"/>
    <x v="998"/>
    <x v="8"/>
    <x v="0"/>
  </r>
  <r>
    <x v="3"/>
    <n v="1185732"/>
    <x v="323"/>
    <x v="3"/>
    <x v="40"/>
    <x v="43"/>
    <x v="1"/>
    <n v="50.000000000000014"/>
    <n v="3000"/>
    <x v="193"/>
    <x v="1243"/>
    <x v="8"/>
    <x v="0"/>
  </r>
  <r>
    <x v="3"/>
    <n v="1185732"/>
    <x v="323"/>
    <x v="3"/>
    <x v="40"/>
    <x v="43"/>
    <x v="2"/>
    <n v="45"/>
    <n v="2250"/>
    <x v="179"/>
    <x v="258"/>
    <x v="2"/>
    <x v="0"/>
  </r>
  <r>
    <x v="3"/>
    <n v="1185732"/>
    <x v="323"/>
    <x v="3"/>
    <x v="40"/>
    <x v="43"/>
    <x v="3"/>
    <n v="45"/>
    <n v="1750"/>
    <x v="123"/>
    <x v="184"/>
    <x v="2"/>
    <x v="0"/>
  </r>
  <r>
    <x v="3"/>
    <n v="1185732"/>
    <x v="323"/>
    <x v="3"/>
    <x v="40"/>
    <x v="43"/>
    <x v="4"/>
    <n v="55.000000000000007"/>
    <n v="2000"/>
    <x v="131"/>
    <x v="277"/>
    <x v="1"/>
    <x v="0"/>
  </r>
  <r>
    <x v="3"/>
    <n v="1185732"/>
    <x v="323"/>
    <x v="3"/>
    <x v="40"/>
    <x v="43"/>
    <x v="5"/>
    <n v="60.000000000000007"/>
    <n v="3750"/>
    <x v="224"/>
    <x v="230"/>
    <x v="8"/>
    <x v="0"/>
  </r>
  <r>
    <x v="3"/>
    <n v="1185732"/>
    <x v="355"/>
    <x v="3"/>
    <x v="40"/>
    <x v="43"/>
    <x v="0"/>
    <n v="50"/>
    <n v="5250"/>
    <x v="48"/>
    <x v="148"/>
    <x v="8"/>
    <x v="0"/>
  </r>
  <r>
    <x v="3"/>
    <n v="1185732"/>
    <x v="355"/>
    <x v="3"/>
    <x v="40"/>
    <x v="43"/>
    <x v="1"/>
    <n v="45.000000000000007"/>
    <n v="3000"/>
    <x v="142"/>
    <x v="837"/>
    <x v="8"/>
    <x v="0"/>
  </r>
  <r>
    <x v="3"/>
    <n v="1185732"/>
    <x v="355"/>
    <x v="3"/>
    <x v="40"/>
    <x v="43"/>
    <x v="2"/>
    <n v="40"/>
    <n v="2250"/>
    <x v="126"/>
    <x v="188"/>
    <x v="2"/>
    <x v="0"/>
  </r>
  <r>
    <x v="3"/>
    <n v="1185732"/>
    <x v="355"/>
    <x v="3"/>
    <x v="40"/>
    <x v="43"/>
    <x v="3"/>
    <n v="40"/>
    <n v="2000"/>
    <x v="135"/>
    <x v="197"/>
    <x v="2"/>
    <x v="0"/>
  </r>
  <r>
    <x v="3"/>
    <n v="1185732"/>
    <x v="355"/>
    <x v="3"/>
    <x v="40"/>
    <x v="43"/>
    <x v="4"/>
    <n v="50"/>
    <n v="1750"/>
    <x v="132"/>
    <x v="190"/>
    <x v="1"/>
    <x v="0"/>
  </r>
  <r>
    <x v="3"/>
    <n v="1185732"/>
    <x v="355"/>
    <x v="3"/>
    <x v="40"/>
    <x v="43"/>
    <x v="5"/>
    <n v="55.000000000000007"/>
    <n v="3500"/>
    <x v="137"/>
    <x v="345"/>
    <x v="8"/>
    <x v="0"/>
  </r>
  <r>
    <x v="3"/>
    <n v="1185732"/>
    <x v="387"/>
    <x v="3"/>
    <x v="40"/>
    <x v="43"/>
    <x v="0"/>
    <n v="35"/>
    <n v="4750"/>
    <x v="158"/>
    <x v="581"/>
    <x v="8"/>
    <x v="0"/>
  </r>
  <r>
    <x v="3"/>
    <n v="1185732"/>
    <x v="387"/>
    <x v="3"/>
    <x v="40"/>
    <x v="43"/>
    <x v="1"/>
    <n v="30.000000000000011"/>
    <n v="2750"/>
    <x v="637"/>
    <x v="1244"/>
    <x v="8"/>
    <x v="0"/>
  </r>
  <r>
    <x v="3"/>
    <n v="1185732"/>
    <x v="387"/>
    <x v="3"/>
    <x v="40"/>
    <x v="43"/>
    <x v="2"/>
    <n v="25.000000000000007"/>
    <n v="1750"/>
    <x v="688"/>
    <x v="1245"/>
    <x v="2"/>
    <x v="0"/>
  </r>
  <r>
    <x v="3"/>
    <n v="1185732"/>
    <x v="387"/>
    <x v="3"/>
    <x v="40"/>
    <x v="43"/>
    <x v="3"/>
    <n v="25.000000000000007"/>
    <n v="1500"/>
    <x v="361"/>
    <x v="1234"/>
    <x v="2"/>
    <x v="0"/>
  </r>
  <r>
    <x v="3"/>
    <n v="1185732"/>
    <x v="387"/>
    <x v="3"/>
    <x v="40"/>
    <x v="43"/>
    <x v="4"/>
    <n v="35"/>
    <n v="1500"/>
    <x v="304"/>
    <x v="471"/>
    <x v="1"/>
    <x v="0"/>
  </r>
  <r>
    <x v="3"/>
    <n v="1185732"/>
    <x v="387"/>
    <x v="3"/>
    <x v="40"/>
    <x v="43"/>
    <x v="5"/>
    <n v="40"/>
    <n v="2250"/>
    <x v="126"/>
    <x v="203"/>
    <x v="8"/>
    <x v="0"/>
  </r>
  <r>
    <x v="3"/>
    <n v="1185732"/>
    <x v="416"/>
    <x v="3"/>
    <x v="40"/>
    <x v="43"/>
    <x v="0"/>
    <n v="44.999999999999993"/>
    <n v="4000"/>
    <x v="521"/>
    <x v="1246"/>
    <x v="8"/>
    <x v="0"/>
  </r>
  <r>
    <x v="3"/>
    <n v="1185732"/>
    <x v="416"/>
    <x v="3"/>
    <x v="40"/>
    <x v="43"/>
    <x v="1"/>
    <n v="35"/>
    <n v="2500"/>
    <x v="132"/>
    <x v="187"/>
    <x v="8"/>
    <x v="0"/>
  </r>
  <r>
    <x v="3"/>
    <n v="1185732"/>
    <x v="416"/>
    <x v="3"/>
    <x v="40"/>
    <x v="43"/>
    <x v="2"/>
    <n v="35"/>
    <n v="1500"/>
    <x v="304"/>
    <x v="489"/>
    <x v="2"/>
    <x v="0"/>
  </r>
  <r>
    <x v="3"/>
    <n v="1185732"/>
    <x v="416"/>
    <x v="3"/>
    <x v="40"/>
    <x v="43"/>
    <x v="3"/>
    <n v="35"/>
    <n v="1500"/>
    <x v="304"/>
    <x v="489"/>
    <x v="2"/>
    <x v="0"/>
  </r>
  <r>
    <x v="3"/>
    <n v="1185732"/>
    <x v="416"/>
    <x v="3"/>
    <x v="40"/>
    <x v="43"/>
    <x v="4"/>
    <n v="44.999999999999993"/>
    <n v="1500"/>
    <x v="303"/>
    <x v="469"/>
    <x v="1"/>
    <x v="0"/>
  </r>
  <r>
    <x v="3"/>
    <n v="1185732"/>
    <x v="416"/>
    <x v="3"/>
    <x v="40"/>
    <x v="43"/>
    <x v="5"/>
    <n v="49.999999999999986"/>
    <n v="2750"/>
    <x v="371"/>
    <x v="300"/>
    <x v="8"/>
    <x v="0"/>
  </r>
  <r>
    <x v="3"/>
    <n v="1185732"/>
    <x v="447"/>
    <x v="3"/>
    <x v="40"/>
    <x v="43"/>
    <x v="0"/>
    <n v="44.999999999999993"/>
    <n v="4250"/>
    <x v="633"/>
    <x v="1141"/>
    <x v="8"/>
    <x v="0"/>
  </r>
  <r>
    <x v="3"/>
    <n v="1185732"/>
    <x v="447"/>
    <x v="3"/>
    <x v="40"/>
    <x v="43"/>
    <x v="1"/>
    <n v="35"/>
    <n v="3250"/>
    <x v="166"/>
    <x v="279"/>
    <x v="8"/>
    <x v="0"/>
  </r>
  <r>
    <x v="3"/>
    <n v="1185732"/>
    <x v="447"/>
    <x v="3"/>
    <x v="40"/>
    <x v="43"/>
    <x v="2"/>
    <n v="35"/>
    <n v="2700"/>
    <x v="698"/>
    <x v="1247"/>
    <x v="2"/>
    <x v="0"/>
  </r>
  <r>
    <x v="3"/>
    <n v="1185732"/>
    <x v="447"/>
    <x v="3"/>
    <x v="40"/>
    <x v="43"/>
    <x v="3"/>
    <n v="35"/>
    <n v="2750"/>
    <x v="120"/>
    <x v="180"/>
    <x v="2"/>
    <x v="0"/>
  </r>
  <r>
    <x v="3"/>
    <n v="1185732"/>
    <x v="447"/>
    <x v="3"/>
    <x v="40"/>
    <x v="43"/>
    <x v="4"/>
    <n v="60"/>
    <n v="2500"/>
    <x v="149"/>
    <x v="343"/>
    <x v="1"/>
    <x v="0"/>
  </r>
  <r>
    <x v="3"/>
    <n v="1185732"/>
    <x v="447"/>
    <x v="3"/>
    <x v="40"/>
    <x v="43"/>
    <x v="5"/>
    <n v="64.999999999999986"/>
    <n v="3500"/>
    <x v="695"/>
    <x v="1233"/>
    <x v="8"/>
    <x v="0"/>
  </r>
  <r>
    <x v="3"/>
    <n v="1185732"/>
    <x v="476"/>
    <x v="3"/>
    <x v="40"/>
    <x v="43"/>
    <x v="0"/>
    <n v="60"/>
    <n v="6000"/>
    <x v="11"/>
    <x v="155"/>
    <x v="8"/>
    <x v="0"/>
  </r>
  <r>
    <x v="3"/>
    <n v="1185732"/>
    <x v="476"/>
    <x v="3"/>
    <x v="40"/>
    <x v="43"/>
    <x v="1"/>
    <n v="50"/>
    <n v="4000"/>
    <x v="47"/>
    <x v="316"/>
    <x v="8"/>
    <x v="0"/>
  </r>
  <r>
    <x v="3"/>
    <n v="1185732"/>
    <x v="476"/>
    <x v="3"/>
    <x v="40"/>
    <x v="43"/>
    <x v="2"/>
    <n v="50"/>
    <n v="3500"/>
    <x v="160"/>
    <x v="971"/>
    <x v="2"/>
    <x v="0"/>
  </r>
  <r>
    <x v="3"/>
    <n v="1185732"/>
    <x v="476"/>
    <x v="3"/>
    <x v="40"/>
    <x v="43"/>
    <x v="3"/>
    <n v="50"/>
    <n v="3000"/>
    <x v="149"/>
    <x v="214"/>
    <x v="2"/>
    <x v="0"/>
  </r>
  <r>
    <x v="3"/>
    <n v="1185732"/>
    <x v="476"/>
    <x v="3"/>
    <x v="40"/>
    <x v="43"/>
    <x v="4"/>
    <n v="60"/>
    <n v="3000"/>
    <x v="210"/>
    <x v="386"/>
    <x v="1"/>
    <x v="0"/>
  </r>
  <r>
    <x v="3"/>
    <n v="1185732"/>
    <x v="476"/>
    <x v="3"/>
    <x v="40"/>
    <x v="43"/>
    <x v="5"/>
    <n v="64.999999999999986"/>
    <n v="4000"/>
    <x v="699"/>
    <x v="545"/>
    <x v="8"/>
    <x v="0"/>
  </r>
  <r>
    <x v="3"/>
    <n v="1185732"/>
    <x v="181"/>
    <x v="3"/>
    <x v="40"/>
    <x v="43"/>
    <x v="0"/>
    <n v="35"/>
    <n v="5000"/>
    <x v="160"/>
    <x v="429"/>
    <x v="8"/>
    <x v="0"/>
  </r>
  <r>
    <x v="3"/>
    <n v="1185732"/>
    <x v="181"/>
    <x v="3"/>
    <x v="40"/>
    <x v="43"/>
    <x v="1"/>
    <n v="35"/>
    <n v="3000"/>
    <x v="204"/>
    <x v="216"/>
    <x v="8"/>
    <x v="0"/>
  </r>
  <r>
    <x v="3"/>
    <n v="1185732"/>
    <x v="181"/>
    <x v="3"/>
    <x v="40"/>
    <x v="43"/>
    <x v="2"/>
    <n v="25.000000000000007"/>
    <n v="3000"/>
    <x v="384"/>
    <x v="984"/>
    <x v="8"/>
    <x v="0"/>
  </r>
  <r>
    <x v="3"/>
    <n v="1185732"/>
    <x v="181"/>
    <x v="3"/>
    <x v="40"/>
    <x v="43"/>
    <x v="3"/>
    <n v="30.000000000000004"/>
    <n v="1500"/>
    <x v="354"/>
    <x v="595"/>
    <x v="8"/>
    <x v="0"/>
  </r>
  <r>
    <x v="3"/>
    <n v="1185732"/>
    <x v="181"/>
    <x v="3"/>
    <x v="40"/>
    <x v="43"/>
    <x v="4"/>
    <n v="44.999999999999993"/>
    <n v="2000"/>
    <x v="696"/>
    <x v="1248"/>
    <x v="8"/>
    <x v="0"/>
  </r>
  <r>
    <x v="3"/>
    <n v="1185732"/>
    <x v="181"/>
    <x v="3"/>
    <x v="40"/>
    <x v="43"/>
    <x v="5"/>
    <n v="35"/>
    <n v="3000"/>
    <x v="204"/>
    <x v="216"/>
    <x v="8"/>
    <x v="0"/>
  </r>
  <r>
    <x v="3"/>
    <n v="1185732"/>
    <x v="212"/>
    <x v="3"/>
    <x v="40"/>
    <x v="43"/>
    <x v="0"/>
    <n v="35"/>
    <n v="5500"/>
    <x v="170"/>
    <x v="346"/>
    <x v="8"/>
    <x v="0"/>
  </r>
  <r>
    <x v="3"/>
    <n v="1185732"/>
    <x v="212"/>
    <x v="3"/>
    <x v="40"/>
    <x v="43"/>
    <x v="1"/>
    <n v="40"/>
    <n v="2000"/>
    <x v="135"/>
    <x v="201"/>
    <x v="8"/>
    <x v="0"/>
  </r>
  <r>
    <x v="3"/>
    <n v="1185732"/>
    <x v="212"/>
    <x v="3"/>
    <x v="40"/>
    <x v="43"/>
    <x v="2"/>
    <n v="30.000000000000004"/>
    <n v="3000"/>
    <x v="381"/>
    <x v="1096"/>
    <x v="8"/>
    <x v="0"/>
  </r>
  <r>
    <x v="3"/>
    <n v="1185732"/>
    <x v="212"/>
    <x v="0"/>
    <x v="41"/>
    <x v="31"/>
    <x v="3"/>
    <n v="35"/>
    <n v="1750"/>
    <x v="183"/>
    <x v="597"/>
    <x v="8"/>
    <x v="0"/>
  </r>
  <r>
    <x v="3"/>
    <n v="1185732"/>
    <x v="212"/>
    <x v="0"/>
    <x v="41"/>
    <x v="31"/>
    <x v="4"/>
    <n v="49.999999999999993"/>
    <n v="2500"/>
    <x v="700"/>
    <x v="388"/>
    <x v="8"/>
    <x v="0"/>
  </r>
  <r>
    <x v="3"/>
    <n v="1185732"/>
    <x v="212"/>
    <x v="0"/>
    <x v="41"/>
    <x v="31"/>
    <x v="5"/>
    <n v="24.999999999999993"/>
    <n v="3500"/>
    <x v="596"/>
    <x v="1078"/>
    <x v="8"/>
    <x v="0"/>
  </r>
  <r>
    <x v="3"/>
    <n v="1185732"/>
    <x v="221"/>
    <x v="0"/>
    <x v="41"/>
    <x v="31"/>
    <x v="0"/>
    <n v="30.000000000000004"/>
    <n v="5700"/>
    <x v="701"/>
    <x v="1249"/>
    <x v="8"/>
    <x v="0"/>
  </r>
  <r>
    <x v="3"/>
    <n v="1185732"/>
    <x v="221"/>
    <x v="0"/>
    <x v="41"/>
    <x v="31"/>
    <x v="1"/>
    <n v="30.000000000000004"/>
    <n v="2750"/>
    <x v="190"/>
    <x v="1250"/>
    <x v="8"/>
    <x v="0"/>
  </r>
  <r>
    <x v="3"/>
    <n v="1185732"/>
    <x v="221"/>
    <x v="0"/>
    <x v="41"/>
    <x v="31"/>
    <x v="2"/>
    <n v="20"/>
    <n v="3250"/>
    <x v="393"/>
    <x v="1251"/>
    <x v="8"/>
    <x v="0"/>
  </r>
  <r>
    <x v="3"/>
    <n v="1185732"/>
    <x v="221"/>
    <x v="0"/>
    <x v="41"/>
    <x v="31"/>
    <x v="3"/>
    <n v="24.999999999999993"/>
    <n v="1750"/>
    <x v="702"/>
    <x v="609"/>
    <x v="8"/>
    <x v="0"/>
  </r>
  <r>
    <x v="3"/>
    <n v="1185732"/>
    <x v="221"/>
    <x v="0"/>
    <x v="41"/>
    <x v="31"/>
    <x v="4"/>
    <n v="40"/>
    <n v="2250"/>
    <x v="126"/>
    <x v="203"/>
    <x v="8"/>
    <x v="0"/>
  </r>
  <r>
    <x v="3"/>
    <n v="1185732"/>
    <x v="221"/>
    <x v="0"/>
    <x v="41"/>
    <x v="31"/>
    <x v="5"/>
    <n v="30.000000000000004"/>
    <n v="3250"/>
    <x v="404"/>
    <x v="352"/>
    <x v="8"/>
    <x v="0"/>
  </r>
  <r>
    <x v="3"/>
    <n v="1185732"/>
    <x v="240"/>
    <x v="0"/>
    <x v="41"/>
    <x v="31"/>
    <x v="0"/>
    <n v="30.000000000000004"/>
    <n v="5500"/>
    <x v="207"/>
    <x v="839"/>
    <x v="8"/>
    <x v="0"/>
  </r>
  <r>
    <x v="3"/>
    <n v="1185732"/>
    <x v="240"/>
    <x v="0"/>
    <x v="41"/>
    <x v="31"/>
    <x v="1"/>
    <n v="30.000000000000004"/>
    <n v="2500"/>
    <x v="384"/>
    <x v="984"/>
    <x v="8"/>
    <x v="0"/>
  </r>
  <r>
    <x v="3"/>
    <n v="1185732"/>
    <x v="240"/>
    <x v="0"/>
    <x v="41"/>
    <x v="31"/>
    <x v="2"/>
    <n v="20"/>
    <n v="2500"/>
    <x v="121"/>
    <x v="181"/>
    <x v="8"/>
    <x v="0"/>
  </r>
  <r>
    <x v="3"/>
    <n v="1185732"/>
    <x v="240"/>
    <x v="0"/>
    <x v="41"/>
    <x v="31"/>
    <x v="3"/>
    <n v="24.999999999999993"/>
    <n v="1750"/>
    <x v="702"/>
    <x v="609"/>
    <x v="8"/>
    <x v="0"/>
  </r>
  <r>
    <x v="3"/>
    <n v="1185732"/>
    <x v="240"/>
    <x v="0"/>
    <x v="41"/>
    <x v="31"/>
    <x v="4"/>
    <n v="65"/>
    <n v="2000"/>
    <x v="197"/>
    <x v="602"/>
    <x v="8"/>
    <x v="0"/>
  </r>
  <r>
    <x v="3"/>
    <n v="1185732"/>
    <x v="240"/>
    <x v="0"/>
    <x v="41"/>
    <x v="31"/>
    <x v="5"/>
    <n v="50"/>
    <n v="3250"/>
    <x v="133"/>
    <x v="399"/>
    <x v="8"/>
    <x v="0"/>
  </r>
  <r>
    <x v="3"/>
    <n v="1185732"/>
    <x v="271"/>
    <x v="0"/>
    <x v="41"/>
    <x v="31"/>
    <x v="0"/>
    <n v="60"/>
    <n v="5950"/>
    <x v="561"/>
    <x v="1252"/>
    <x v="8"/>
    <x v="0"/>
  </r>
  <r>
    <x v="3"/>
    <n v="1185732"/>
    <x v="271"/>
    <x v="0"/>
    <x v="41"/>
    <x v="31"/>
    <x v="1"/>
    <n v="40"/>
    <n v="3000"/>
    <x v="150"/>
    <x v="607"/>
    <x v="8"/>
    <x v="0"/>
  </r>
  <r>
    <x v="3"/>
    <n v="1185732"/>
    <x v="271"/>
    <x v="0"/>
    <x v="41"/>
    <x v="31"/>
    <x v="2"/>
    <n v="35"/>
    <n v="2750"/>
    <x v="120"/>
    <x v="194"/>
    <x v="8"/>
    <x v="0"/>
  </r>
  <r>
    <x v="3"/>
    <n v="1185732"/>
    <x v="271"/>
    <x v="0"/>
    <x v="41"/>
    <x v="31"/>
    <x v="3"/>
    <n v="35"/>
    <n v="2000"/>
    <x v="136"/>
    <x v="197"/>
    <x v="8"/>
    <x v="0"/>
  </r>
  <r>
    <x v="3"/>
    <n v="1185732"/>
    <x v="271"/>
    <x v="0"/>
    <x v="41"/>
    <x v="31"/>
    <x v="4"/>
    <n v="44.999999999999993"/>
    <n v="2250"/>
    <x v="664"/>
    <x v="646"/>
    <x v="8"/>
    <x v="0"/>
  </r>
  <r>
    <x v="3"/>
    <n v="1185732"/>
    <x v="271"/>
    <x v="0"/>
    <x v="41"/>
    <x v="31"/>
    <x v="5"/>
    <n v="54.999999999999993"/>
    <n v="3500"/>
    <x v="239"/>
    <x v="1200"/>
    <x v="8"/>
    <x v="0"/>
  </r>
  <r>
    <x v="3"/>
    <n v="1185732"/>
    <x v="301"/>
    <x v="0"/>
    <x v="41"/>
    <x v="31"/>
    <x v="0"/>
    <n v="45"/>
    <n v="6000"/>
    <x v="52"/>
    <x v="52"/>
    <x v="8"/>
    <x v="0"/>
  </r>
  <r>
    <x v="3"/>
    <n v="1185732"/>
    <x v="301"/>
    <x v="0"/>
    <x v="41"/>
    <x v="31"/>
    <x v="1"/>
    <n v="40.000000000000007"/>
    <n v="4250"/>
    <x v="703"/>
    <x v="1253"/>
    <x v="8"/>
    <x v="0"/>
  </r>
  <r>
    <x v="3"/>
    <n v="1185732"/>
    <x v="301"/>
    <x v="0"/>
    <x v="41"/>
    <x v="31"/>
    <x v="2"/>
    <n v="35"/>
    <n v="3000"/>
    <x v="204"/>
    <x v="216"/>
    <x v="8"/>
    <x v="0"/>
  </r>
  <r>
    <x v="3"/>
    <n v="1185732"/>
    <x v="301"/>
    <x v="0"/>
    <x v="41"/>
    <x v="31"/>
    <x v="3"/>
    <n v="35"/>
    <n v="2750"/>
    <x v="120"/>
    <x v="194"/>
    <x v="8"/>
    <x v="0"/>
  </r>
  <r>
    <x v="3"/>
    <n v="1185732"/>
    <x v="301"/>
    <x v="0"/>
    <x v="41"/>
    <x v="31"/>
    <x v="4"/>
    <n v="45"/>
    <n v="2750"/>
    <x v="119"/>
    <x v="278"/>
    <x v="8"/>
    <x v="0"/>
  </r>
  <r>
    <x v="3"/>
    <n v="1185732"/>
    <x v="301"/>
    <x v="0"/>
    <x v="41"/>
    <x v="31"/>
    <x v="5"/>
    <n v="65.000000000000014"/>
    <n v="4250"/>
    <x v="704"/>
    <x v="724"/>
    <x v="8"/>
    <x v="0"/>
  </r>
  <r>
    <x v="3"/>
    <n v="1185732"/>
    <x v="330"/>
    <x v="0"/>
    <x v="41"/>
    <x v="31"/>
    <x v="0"/>
    <n v="60.000000000000007"/>
    <n v="6500"/>
    <x v="218"/>
    <x v="370"/>
    <x v="8"/>
    <x v="0"/>
  </r>
  <r>
    <x v="3"/>
    <n v="1185732"/>
    <x v="330"/>
    <x v="0"/>
    <x v="41"/>
    <x v="31"/>
    <x v="1"/>
    <n v="55.000000000000014"/>
    <n v="4000"/>
    <x v="705"/>
    <x v="1254"/>
    <x v="8"/>
    <x v="0"/>
  </r>
  <r>
    <x v="3"/>
    <n v="1185732"/>
    <x v="330"/>
    <x v="0"/>
    <x v="41"/>
    <x v="31"/>
    <x v="2"/>
    <n v="50"/>
    <n v="3250"/>
    <x v="133"/>
    <x v="399"/>
    <x v="8"/>
    <x v="0"/>
  </r>
  <r>
    <x v="3"/>
    <n v="1185732"/>
    <x v="330"/>
    <x v="0"/>
    <x v="41"/>
    <x v="31"/>
    <x v="3"/>
    <n v="50"/>
    <n v="2750"/>
    <x v="199"/>
    <x v="811"/>
    <x v="8"/>
    <x v="0"/>
  </r>
  <r>
    <x v="3"/>
    <n v="1185732"/>
    <x v="330"/>
    <x v="0"/>
    <x v="41"/>
    <x v="31"/>
    <x v="4"/>
    <n v="60.000000000000007"/>
    <n v="3000"/>
    <x v="167"/>
    <x v="736"/>
    <x v="8"/>
    <x v="0"/>
  </r>
  <r>
    <x v="3"/>
    <n v="1185732"/>
    <x v="330"/>
    <x v="0"/>
    <x v="41"/>
    <x v="31"/>
    <x v="5"/>
    <n v="65.000000000000014"/>
    <n v="4750"/>
    <x v="419"/>
    <x v="647"/>
    <x v="8"/>
    <x v="0"/>
  </r>
  <r>
    <x v="3"/>
    <n v="1185732"/>
    <x v="362"/>
    <x v="0"/>
    <x v="41"/>
    <x v="31"/>
    <x v="0"/>
    <n v="50"/>
    <n v="5250"/>
    <x v="48"/>
    <x v="148"/>
    <x v="8"/>
    <x v="0"/>
  </r>
  <r>
    <x v="3"/>
    <n v="1185732"/>
    <x v="362"/>
    <x v="0"/>
    <x v="41"/>
    <x v="31"/>
    <x v="1"/>
    <n v="45.000000000000007"/>
    <n v="3000"/>
    <x v="142"/>
    <x v="837"/>
    <x v="8"/>
    <x v="0"/>
  </r>
  <r>
    <x v="3"/>
    <n v="1185732"/>
    <x v="362"/>
    <x v="0"/>
    <x v="41"/>
    <x v="31"/>
    <x v="2"/>
    <n v="40"/>
    <n v="3000"/>
    <x v="150"/>
    <x v="607"/>
    <x v="8"/>
    <x v="0"/>
  </r>
  <r>
    <x v="3"/>
    <n v="1185732"/>
    <x v="362"/>
    <x v="0"/>
    <x v="41"/>
    <x v="31"/>
    <x v="3"/>
    <n v="40"/>
    <n v="2750"/>
    <x v="236"/>
    <x v="280"/>
    <x v="8"/>
    <x v="0"/>
  </r>
  <r>
    <x v="3"/>
    <n v="1185732"/>
    <x v="362"/>
    <x v="0"/>
    <x v="41"/>
    <x v="31"/>
    <x v="4"/>
    <n v="50"/>
    <n v="2500"/>
    <x v="145"/>
    <x v="388"/>
    <x v="8"/>
    <x v="0"/>
  </r>
  <r>
    <x v="3"/>
    <n v="1185732"/>
    <x v="362"/>
    <x v="0"/>
    <x v="41"/>
    <x v="31"/>
    <x v="5"/>
    <n v="55.000000000000007"/>
    <n v="4250"/>
    <x v="257"/>
    <x v="379"/>
    <x v="8"/>
    <x v="0"/>
  </r>
  <r>
    <x v="3"/>
    <n v="1185732"/>
    <x v="394"/>
    <x v="0"/>
    <x v="41"/>
    <x v="31"/>
    <x v="0"/>
    <n v="35"/>
    <n v="5500"/>
    <x v="170"/>
    <x v="346"/>
    <x v="8"/>
    <x v="0"/>
  </r>
  <r>
    <x v="3"/>
    <n v="1185732"/>
    <x v="394"/>
    <x v="0"/>
    <x v="41"/>
    <x v="31"/>
    <x v="1"/>
    <n v="30.000000000000011"/>
    <n v="3500"/>
    <x v="497"/>
    <x v="1104"/>
    <x v="8"/>
    <x v="0"/>
  </r>
  <r>
    <x v="3"/>
    <n v="1185732"/>
    <x v="394"/>
    <x v="0"/>
    <x v="41"/>
    <x v="31"/>
    <x v="2"/>
    <n v="25.000000000000007"/>
    <n v="2500"/>
    <x v="459"/>
    <x v="823"/>
    <x v="8"/>
    <x v="0"/>
  </r>
  <r>
    <x v="3"/>
    <n v="1185732"/>
    <x v="394"/>
    <x v="0"/>
    <x v="41"/>
    <x v="31"/>
    <x v="3"/>
    <n v="25.000000000000007"/>
    <n v="2250"/>
    <x v="667"/>
    <x v="1236"/>
    <x v="8"/>
    <x v="0"/>
  </r>
  <r>
    <x v="3"/>
    <n v="1185732"/>
    <x v="394"/>
    <x v="0"/>
    <x v="41"/>
    <x v="31"/>
    <x v="4"/>
    <n v="35"/>
    <n v="2250"/>
    <x v="123"/>
    <x v="478"/>
    <x v="8"/>
    <x v="0"/>
  </r>
  <r>
    <x v="3"/>
    <n v="1185732"/>
    <x v="394"/>
    <x v="0"/>
    <x v="41"/>
    <x v="31"/>
    <x v="5"/>
    <n v="40"/>
    <n v="3000"/>
    <x v="150"/>
    <x v="607"/>
    <x v="8"/>
    <x v="0"/>
  </r>
  <r>
    <x v="3"/>
    <n v="1185732"/>
    <x v="423"/>
    <x v="0"/>
    <x v="41"/>
    <x v="31"/>
    <x v="0"/>
    <n v="44.999999999999993"/>
    <n v="4250"/>
    <x v="633"/>
    <x v="1141"/>
    <x v="8"/>
    <x v="0"/>
  </r>
  <r>
    <x v="3"/>
    <n v="1185732"/>
    <x v="423"/>
    <x v="0"/>
    <x v="41"/>
    <x v="31"/>
    <x v="1"/>
    <n v="35"/>
    <n v="2750"/>
    <x v="120"/>
    <x v="194"/>
    <x v="8"/>
    <x v="0"/>
  </r>
  <r>
    <x v="3"/>
    <n v="1185732"/>
    <x v="423"/>
    <x v="0"/>
    <x v="41"/>
    <x v="31"/>
    <x v="2"/>
    <n v="35"/>
    <n v="1750"/>
    <x v="183"/>
    <x v="597"/>
    <x v="8"/>
    <x v="0"/>
  </r>
  <r>
    <x v="3"/>
    <n v="1185732"/>
    <x v="423"/>
    <x v="0"/>
    <x v="41"/>
    <x v="31"/>
    <x v="3"/>
    <n v="35"/>
    <n v="1750"/>
    <x v="183"/>
    <x v="597"/>
    <x v="8"/>
    <x v="0"/>
  </r>
  <r>
    <x v="3"/>
    <n v="1185732"/>
    <x v="423"/>
    <x v="0"/>
    <x v="41"/>
    <x v="31"/>
    <x v="4"/>
    <n v="44.999999999999993"/>
    <n v="1750"/>
    <x v="460"/>
    <x v="188"/>
    <x v="8"/>
    <x v="0"/>
  </r>
  <r>
    <x v="0"/>
    <n v="1185732"/>
    <x v="423"/>
    <x v="0"/>
    <x v="41"/>
    <x v="31"/>
    <x v="5"/>
    <n v="49.999999999999986"/>
    <n v="3000"/>
    <x v="555"/>
    <x v="1000"/>
    <x v="8"/>
    <x v="0"/>
  </r>
  <r>
    <x v="0"/>
    <n v="1185732"/>
    <x v="454"/>
    <x v="0"/>
    <x v="41"/>
    <x v="31"/>
    <x v="0"/>
    <n v="44.999999999999993"/>
    <n v="4500"/>
    <x v="706"/>
    <x v="64"/>
    <x v="8"/>
    <x v="0"/>
  </r>
  <r>
    <x v="0"/>
    <n v="1185732"/>
    <x v="454"/>
    <x v="0"/>
    <x v="41"/>
    <x v="31"/>
    <x v="1"/>
    <n v="35"/>
    <n v="3500"/>
    <x v="208"/>
    <x v="136"/>
    <x v="8"/>
    <x v="0"/>
  </r>
  <r>
    <x v="0"/>
    <n v="1185732"/>
    <x v="454"/>
    <x v="0"/>
    <x v="41"/>
    <x v="31"/>
    <x v="2"/>
    <n v="35"/>
    <n v="2950"/>
    <x v="707"/>
    <x v="1255"/>
    <x v="8"/>
    <x v="0"/>
  </r>
  <r>
    <x v="0"/>
    <n v="1185732"/>
    <x v="454"/>
    <x v="0"/>
    <x v="41"/>
    <x v="31"/>
    <x v="3"/>
    <n v="40"/>
    <n v="3250"/>
    <x v="197"/>
    <x v="602"/>
    <x v="8"/>
    <x v="0"/>
  </r>
  <r>
    <x v="0"/>
    <n v="1185732"/>
    <x v="454"/>
    <x v="0"/>
    <x v="41"/>
    <x v="31"/>
    <x v="4"/>
    <n v="65"/>
    <n v="3000"/>
    <x v="214"/>
    <x v="157"/>
    <x v="8"/>
    <x v="0"/>
  </r>
  <r>
    <x v="0"/>
    <n v="1185732"/>
    <x v="454"/>
    <x v="0"/>
    <x v="41"/>
    <x v="31"/>
    <x v="5"/>
    <n v="70"/>
    <n v="4000"/>
    <x v="59"/>
    <x v="67"/>
    <x v="8"/>
    <x v="0"/>
  </r>
  <r>
    <x v="0"/>
    <n v="1185732"/>
    <x v="483"/>
    <x v="0"/>
    <x v="41"/>
    <x v="31"/>
    <x v="0"/>
    <n v="65"/>
    <n v="6500"/>
    <x v="109"/>
    <x v="250"/>
    <x v="8"/>
    <x v="0"/>
  </r>
  <r>
    <x v="0"/>
    <n v="1185732"/>
    <x v="483"/>
    <x v="0"/>
    <x v="41"/>
    <x v="31"/>
    <x v="1"/>
    <n v="55.000000000000007"/>
    <n v="4500"/>
    <x v="173"/>
    <x v="414"/>
    <x v="8"/>
    <x v="0"/>
  </r>
  <r>
    <x v="3"/>
    <n v="1185732"/>
    <x v="483"/>
    <x v="0"/>
    <x v="41"/>
    <x v="31"/>
    <x v="2"/>
    <n v="55.000000000000007"/>
    <n v="4000"/>
    <x v="139"/>
    <x v="985"/>
    <x v="8"/>
    <x v="0"/>
  </r>
  <r>
    <x v="0"/>
    <n v="1185732"/>
    <x v="483"/>
    <x v="0"/>
    <x v="41"/>
    <x v="31"/>
    <x v="3"/>
    <n v="55.000000000000007"/>
    <n v="3500"/>
    <x v="137"/>
    <x v="345"/>
    <x v="8"/>
    <x v="0"/>
  </r>
  <r>
    <x v="0"/>
    <n v="1185732"/>
    <x v="483"/>
    <x v="0"/>
    <x v="41"/>
    <x v="31"/>
    <x v="4"/>
    <n v="65"/>
    <n v="3500"/>
    <x v="157"/>
    <x v="164"/>
    <x v="8"/>
    <x v="0"/>
  </r>
  <r>
    <x v="0"/>
    <n v="1185732"/>
    <x v="483"/>
    <x v="0"/>
    <x v="41"/>
    <x v="31"/>
    <x v="5"/>
    <n v="70"/>
    <n v="4500"/>
    <x v="40"/>
    <x v="63"/>
    <x v="8"/>
    <x v="0"/>
  </r>
  <r>
    <x v="0"/>
    <n v="1185732"/>
    <x v="188"/>
    <x v="0"/>
    <x v="41"/>
    <x v="31"/>
    <x v="0"/>
    <n v="35"/>
    <n v="4250"/>
    <x v="159"/>
    <x v="226"/>
    <x v="8"/>
    <x v="0"/>
  </r>
  <r>
    <x v="0"/>
    <n v="1185732"/>
    <x v="188"/>
    <x v="0"/>
    <x v="41"/>
    <x v="31"/>
    <x v="1"/>
    <n v="35"/>
    <n v="2250"/>
    <x v="123"/>
    <x v="184"/>
    <x v="2"/>
    <x v="0"/>
  </r>
  <r>
    <x v="0"/>
    <n v="1185732"/>
    <x v="188"/>
    <x v="0"/>
    <x v="41"/>
    <x v="31"/>
    <x v="2"/>
    <n v="25.000000000000007"/>
    <n v="2250"/>
    <x v="667"/>
    <x v="1189"/>
    <x v="2"/>
    <x v="0"/>
  </r>
  <r>
    <x v="0"/>
    <n v="1185732"/>
    <x v="188"/>
    <x v="0"/>
    <x v="41"/>
    <x v="31"/>
    <x v="3"/>
    <n v="30"/>
    <n v="750"/>
    <x v="363"/>
    <x v="601"/>
    <x v="2"/>
    <x v="0"/>
  </r>
  <r>
    <x v="0"/>
    <n v="1185732"/>
    <x v="188"/>
    <x v="0"/>
    <x v="41"/>
    <x v="31"/>
    <x v="4"/>
    <n v="45"/>
    <n v="1250"/>
    <x v="182"/>
    <x v="660"/>
    <x v="1"/>
    <x v="0"/>
  </r>
  <r>
    <x v="0"/>
    <n v="1185732"/>
    <x v="188"/>
    <x v="0"/>
    <x v="41"/>
    <x v="31"/>
    <x v="5"/>
    <n v="35"/>
    <n v="2250"/>
    <x v="123"/>
    <x v="596"/>
    <x v="1"/>
    <x v="0"/>
  </r>
  <r>
    <x v="0"/>
    <n v="1185732"/>
    <x v="696"/>
    <x v="0"/>
    <x v="41"/>
    <x v="31"/>
    <x v="0"/>
    <n v="35"/>
    <n v="4750"/>
    <x v="158"/>
    <x v="581"/>
    <x v="8"/>
    <x v="0"/>
  </r>
  <r>
    <x v="3"/>
    <n v="1185732"/>
    <x v="696"/>
    <x v="0"/>
    <x v="41"/>
    <x v="31"/>
    <x v="1"/>
    <n v="35"/>
    <n v="1250"/>
    <x v="317"/>
    <x v="582"/>
    <x v="2"/>
    <x v="0"/>
  </r>
  <r>
    <x v="3"/>
    <n v="1185732"/>
    <x v="696"/>
    <x v="0"/>
    <x v="41"/>
    <x v="31"/>
    <x v="2"/>
    <n v="25.000000000000007"/>
    <n v="1750"/>
    <x v="688"/>
    <x v="1245"/>
    <x v="2"/>
    <x v="0"/>
  </r>
  <r>
    <x v="3"/>
    <n v="1185732"/>
    <x v="696"/>
    <x v="0"/>
    <x v="42"/>
    <x v="44"/>
    <x v="3"/>
    <n v="30"/>
    <n v="500"/>
    <x v="362"/>
    <x v="604"/>
    <x v="2"/>
    <x v="0"/>
  </r>
  <r>
    <x v="3"/>
    <n v="1185732"/>
    <x v="696"/>
    <x v="0"/>
    <x v="42"/>
    <x v="44"/>
    <x v="4"/>
    <n v="45"/>
    <n v="1250"/>
    <x v="182"/>
    <x v="660"/>
    <x v="1"/>
    <x v="0"/>
  </r>
  <r>
    <x v="3"/>
    <n v="1185732"/>
    <x v="696"/>
    <x v="0"/>
    <x v="42"/>
    <x v="44"/>
    <x v="5"/>
    <n v="35"/>
    <n v="2250"/>
    <x v="123"/>
    <x v="596"/>
    <x v="1"/>
    <x v="0"/>
  </r>
  <r>
    <x v="3"/>
    <n v="1185732"/>
    <x v="225"/>
    <x v="0"/>
    <x v="42"/>
    <x v="44"/>
    <x v="0"/>
    <n v="35"/>
    <n v="4450"/>
    <x v="708"/>
    <x v="1256"/>
    <x v="8"/>
    <x v="0"/>
  </r>
  <r>
    <x v="3"/>
    <n v="1185732"/>
    <x v="225"/>
    <x v="0"/>
    <x v="42"/>
    <x v="44"/>
    <x v="1"/>
    <n v="35"/>
    <n v="1500"/>
    <x v="304"/>
    <x v="489"/>
    <x v="2"/>
    <x v="0"/>
  </r>
  <r>
    <x v="3"/>
    <n v="1185732"/>
    <x v="225"/>
    <x v="0"/>
    <x v="42"/>
    <x v="44"/>
    <x v="2"/>
    <n v="25.000000000000007"/>
    <n v="1750"/>
    <x v="688"/>
    <x v="1245"/>
    <x v="2"/>
    <x v="0"/>
  </r>
  <r>
    <x v="3"/>
    <n v="1185732"/>
    <x v="225"/>
    <x v="0"/>
    <x v="42"/>
    <x v="44"/>
    <x v="3"/>
    <n v="30"/>
    <n v="250"/>
    <x v="364"/>
    <x v="1257"/>
    <x v="2"/>
    <x v="0"/>
  </r>
  <r>
    <x v="3"/>
    <n v="1185732"/>
    <x v="225"/>
    <x v="0"/>
    <x v="42"/>
    <x v="44"/>
    <x v="4"/>
    <n v="45"/>
    <n v="750"/>
    <x v="127"/>
    <x v="1258"/>
    <x v="1"/>
    <x v="0"/>
  </r>
  <r>
    <x v="3"/>
    <n v="1185732"/>
    <x v="225"/>
    <x v="0"/>
    <x v="42"/>
    <x v="44"/>
    <x v="5"/>
    <n v="35"/>
    <n v="1750"/>
    <x v="183"/>
    <x v="489"/>
    <x v="1"/>
    <x v="0"/>
  </r>
  <r>
    <x v="3"/>
    <n v="1185732"/>
    <x v="244"/>
    <x v="0"/>
    <x v="42"/>
    <x v="44"/>
    <x v="0"/>
    <n v="35"/>
    <n v="4250"/>
    <x v="159"/>
    <x v="226"/>
    <x v="8"/>
    <x v="0"/>
  </r>
  <r>
    <x v="3"/>
    <n v="1185732"/>
    <x v="244"/>
    <x v="0"/>
    <x v="42"/>
    <x v="44"/>
    <x v="1"/>
    <n v="35"/>
    <n v="1250"/>
    <x v="317"/>
    <x v="582"/>
    <x v="2"/>
    <x v="0"/>
  </r>
  <r>
    <x v="3"/>
    <n v="1185732"/>
    <x v="244"/>
    <x v="0"/>
    <x v="42"/>
    <x v="44"/>
    <x v="2"/>
    <n v="25.000000000000007"/>
    <n v="1250"/>
    <x v="693"/>
    <x v="499"/>
    <x v="2"/>
    <x v="0"/>
  </r>
  <r>
    <x v="3"/>
    <n v="1185732"/>
    <x v="244"/>
    <x v="0"/>
    <x v="42"/>
    <x v="44"/>
    <x v="3"/>
    <n v="30"/>
    <n v="500"/>
    <x v="362"/>
    <x v="604"/>
    <x v="2"/>
    <x v="0"/>
  </r>
  <r>
    <x v="3"/>
    <n v="1185732"/>
    <x v="244"/>
    <x v="0"/>
    <x v="42"/>
    <x v="44"/>
    <x v="4"/>
    <n v="45"/>
    <n v="500"/>
    <x v="363"/>
    <x v="1259"/>
    <x v="1"/>
    <x v="0"/>
  </r>
  <r>
    <x v="3"/>
    <n v="1185732"/>
    <x v="244"/>
    <x v="0"/>
    <x v="42"/>
    <x v="44"/>
    <x v="5"/>
    <n v="35"/>
    <n v="2000"/>
    <x v="136"/>
    <x v="192"/>
    <x v="1"/>
    <x v="0"/>
  </r>
  <r>
    <x v="3"/>
    <n v="1185732"/>
    <x v="273"/>
    <x v="0"/>
    <x v="42"/>
    <x v="44"/>
    <x v="0"/>
    <n v="49.999999999999993"/>
    <n v="4700"/>
    <x v="709"/>
    <x v="1260"/>
    <x v="8"/>
    <x v="0"/>
  </r>
  <r>
    <x v="3"/>
    <n v="1185732"/>
    <x v="273"/>
    <x v="0"/>
    <x v="42"/>
    <x v="44"/>
    <x v="1"/>
    <n v="45"/>
    <n v="1750"/>
    <x v="123"/>
    <x v="184"/>
    <x v="2"/>
    <x v="0"/>
  </r>
  <r>
    <x v="3"/>
    <n v="1185732"/>
    <x v="273"/>
    <x v="0"/>
    <x v="42"/>
    <x v="44"/>
    <x v="2"/>
    <n v="40"/>
    <n v="1500"/>
    <x v="0"/>
    <x v="192"/>
    <x v="2"/>
    <x v="0"/>
  </r>
  <r>
    <x v="3"/>
    <n v="1185732"/>
    <x v="273"/>
    <x v="0"/>
    <x v="42"/>
    <x v="44"/>
    <x v="3"/>
    <n v="40"/>
    <n v="1000"/>
    <x v="124"/>
    <x v="585"/>
    <x v="2"/>
    <x v="0"/>
  </r>
  <r>
    <x v="3"/>
    <n v="1185732"/>
    <x v="273"/>
    <x v="0"/>
    <x v="42"/>
    <x v="44"/>
    <x v="4"/>
    <n v="49.999999999999993"/>
    <n v="1250"/>
    <x v="399"/>
    <x v="688"/>
    <x v="1"/>
    <x v="0"/>
  </r>
  <r>
    <x v="3"/>
    <n v="1185732"/>
    <x v="273"/>
    <x v="0"/>
    <x v="42"/>
    <x v="44"/>
    <x v="5"/>
    <n v="54.999999999999993"/>
    <n v="2500"/>
    <x v="371"/>
    <x v="594"/>
    <x v="1"/>
    <x v="0"/>
  </r>
  <r>
    <x v="3"/>
    <n v="1185732"/>
    <x v="306"/>
    <x v="0"/>
    <x v="42"/>
    <x v="44"/>
    <x v="0"/>
    <n v="49.999999999999993"/>
    <n v="5000"/>
    <x v="616"/>
    <x v="161"/>
    <x v="8"/>
    <x v="0"/>
  </r>
  <r>
    <x v="3"/>
    <n v="1185732"/>
    <x v="306"/>
    <x v="0"/>
    <x v="42"/>
    <x v="44"/>
    <x v="1"/>
    <n v="45"/>
    <n v="2500"/>
    <x v="129"/>
    <x v="196"/>
    <x v="2"/>
    <x v="0"/>
  </r>
  <r>
    <x v="0"/>
    <n v="1185732"/>
    <x v="306"/>
    <x v="0"/>
    <x v="42"/>
    <x v="44"/>
    <x v="2"/>
    <n v="40"/>
    <n v="1750"/>
    <x v="136"/>
    <x v="597"/>
    <x v="2"/>
    <x v="0"/>
  </r>
  <r>
    <x v="0"/>
    <n v="1185732"/>
    <x v="306"/>
    <x v="0"/>
    <x v="42"/>
    <x v="44"/>
    <x v="3"/>
    <n v="40"/>
    <n v="1500"/>
    <x v="0"/>
    <x v="192"/>
    <x v="2"/>
    <x v="0"/>
  </r>
  <r>
    <x v="0"/>
    <n v="1185732"/>
    <x v="306"/>
    <x v="0"/>
    <x v="42"/>
    <x v="44"/>
    <x v="4"/>
    <n v="49.999999999999993"/>
    <n v="1500"/>
    <x v="370"/>
    <x v="1261"/>
    <x v="1"/>
    <x v="0"/>
  </r>
  <r>
    <x v="0"/>
    <n v="1185732"/>
    <x v="306"/>
    <x v="0"/>
    <x v="42"/>
    <x v="44"/>
    <x v="5"/>
    <n v="54.999999999999993"/>
    <n v="3000"/>
    <x v="212"/>
    <x v="347"/>
    <x v="1"/>
    <x v="0"/>
  </r>
  <r>
    <x v="0"/>
    <n v="1185732"/>
    <x v="334"/>
    <x v="0"/>
    <x v="42"/>
    <x v="44"/>
    <x v="0"/>
    <n v="49.999999999999993"/>
    <n v="5250"/>
    <x v="710"/>
    <x v="932"/>
    <x v="8"/>
    <x v="0"/>
  </r>
  <r>
    <x v="2"/>
    <n v="1185732"/>
    <x v="334"/>
    <x v="0"/>
    <x v="42"/>
    <x v="44"/>
    <x v="1"/>
    <n v="45"/>
    <n v="2750"/>
    <x v="119"/>
    <x v="179"/>
    <x v="2"/>
    <x v="0"/>
  </r>
  <r>
    <x v="2"/>
    <n v="1185732"/>
    <x v="334"/>
    <x v="0"/>
    <x v="42"/>
    <x v="44"/>
    <x v="2"/>
    <n v="40"/>
    <n v="2000"/>
    <x v="135"/>
    <x v="197"/>
    <x v="2"/>
    <x v="0"/>
  </r>
  <r>
    <x v="2"/>
    <n v="1185732"/>
    <x v="334"/>
    <x v="0"/>
    <x v="42"/>
    <x v="44"/>
    <x v="3"/>
    <n v="40"/>
    <n v="1500"/>
    <x v="0"/>
    <x v="192"/>
    <x v="2"/>
    <x v="0"/>
  </r>
  <r>
    <x v="2"/>
    <n v="1185732"/>
    <x v="334"/>
    <x v="0"/>
    <x v="42"/>
    <x v="44"/>
    <x v="4"/>
    <n v="49.999999999999993"/>
    <n v="1750"/>
    <x v="396"/>
    <x v="1262"/>
    <x v="1"/>
    <x v="0"/>
  </r>
  <r>
    <x v="2"/>
    <n v="1185732"/>
    <x v="334"/>
    <x v="0"/>
    <x v="42"/>
    <x v="44"/>
    <x v="5"/>
    <n v="54.999999999999993"/>
    <n v="3500"/>
    <x v="239"/>
    <x v="1263"/>
    <x v="1"/>
    <x v="0"/>
  </r>
  <r>
    <x v="2"/>
    <n v="1185732"/>
    <x v="366"/>
    <x v="0"/>
    <x v="42"/>
    <x v="44"/>
    <x v="0"/>
    <n v="49.999999999999993"/>
    <n v="5000"/>
    <x v="616"/>
    <x v="161"/>
    <x v="8"/>
    <x v="0"/>
  </r>
  <r>
    <x v="2"/>
    <n v="1185732"/>
    <x v="366"/>
    <x v="0"/>
    <x v="42"/>
    <x v="44"/>
    <x v="1"/>
    <n v="45"/>
    <n v="2750"/>
    <x v="119"/>
    <x v="179"/>
    <x v="2"/>
    <x v="0"/>
  </r>
  <r>
    <x v="2"/>
    <n v="1185732"/>
    <x v="366"/>
    <x v="0"/>
    <x v="42"/>
    <x v="44"/>
    <x v="2"/>
    <n v="40"/>
    <n v="2000"/>
    <x v="135"/>
    <x v="197"/>
    <x v="2"/>
    <x v="0"/>
  </r>
  <r>
    <x v="2"/>
    <n v="1185732"/>
    <x v="366"/>
    <x v="0"/>
    <x v="42"/>
    <x v="44"/>
    <x v="3"/>
    <n v="40"/>
    <n v="1500"/>
    <x v="0"/>
    <x v="192"/>
    <x v="2"/>
    <x v="0"/>
  </r>
  <r>
    <x v="2"/>
    <n v="1185732"/>
    <x v="366"/>
    <x v="0"/>
    <x v="42"/>
    <x v="44"/>
    <x v="4"/>
    <n v="49.999999999999993"/>
    <n v="1250"/>
    <x v="399"/>
    <x v="688"/>
    <x v="1"/>
    <x v="0"/>
  </r>
  <r>
    <x v="2"/>
    <n v="1185732"/>
    <x v="366"/>
    <x v="0"/>
    <x v="42"/>
    <x v="44"/>
    <x v="5"/>
    <n v="54.999999999999993"/>
    <n v="3000"/>
    <x v="212"/>
    <x v="347"/>
    <x v="1"/>
    <x v="0"/>
  </r>
  <r>
    <x v="2"/>
    <n v="1185732"/>
    <x v="396"/>
    <x v="0"/>
    <x v="42"/>
    <x v="44"/>
    <x v="0"/>
    <n v="49.999999999999993"/>
    <n v="4250"/>
    <x v="383"/>
    <x v="1003"/>
    <x v="8"/>
    <x v="0"/>
  </r>
  <r>
    <x v="2"/>
    <n v="1185732"/>
    <x v="396"/>
    <x v="0"/>
    <x v="42"/>
    <x v="44"/>
    <x v="1"/>
    <n v="45"/>
    <n v="2250"/>
    <x v="179"/>
    <x v="258"/>
    <x v="2"/>
    <x v="0"/>
  </r>
  <r>
    <x v="2"/>
    <n v="1185732"/>
    <x v="396"/>
    <x v="0"/>
    <x v="42"/>
    <x v="44"/>
    <x v="2"/>
    <n v="40"/>
    <n v="1250"/>
    <x v="121"/>
    <x v="286"/>
    <x v="2"/>
    <x v="0"/>
  </r>
  <r>
    <x v="2"/>
    <n v="1185732"/>
    <x v="396"/>
    <x v="0"/>
    <x v="42"/>
    <x v="44"/>
    <x v="3"/>
    <n v="40"/>
    <n v="1000"/>
    <x v="124"/>
    <x v="585"/>
    <x v="2"/>
    <x v="0"/>
  </r>
  <r>
    <x v="2"/>
    <n v="1185732"/>
    <x v="396"/>
    <x v="0"/>
    <x v="42"/>
    <x v="44"/>
    <x v="4"/>
    <n v="49.999999999999993"/>
    <n v="1000"/>
    <x v="367"/>
    <x v="1264"/>
    <x v="1"/>
    <x v="0"/>
  </r>
  <r>
    <x v="2"/>
    <n v="1185732"/>
    <x v="396"/>
    <x v="0"/>
    <x v="42"/>
    <x v="44"/>
    <x v="5"/>
    <n v="54.999999999999993"/>
    <n v="2000"/>
    <x v="391"/>
    <x v="1265"/>
    <x v="1"/>
    <x v="0"/>
  </r>
  <r>
    <x v="2"/>
    <n v="1185732"/>
    <x v="428"/>
    <x v="0"/>
    <x v="42"/>
    <x v="44"/>
    <x v="0"/>
    <n v="54.999999999999993"/>
    <n v="3750"/>
    <x v="213"/>
    <x v="538"/>
    <x v="8"/>
    <x v="0"/>
  </r>
  <r>
    <x v="2"/>
    <n v="1185732"/>
    <x v="428"/>
    <x v="0"/>
    <x v="42"/>
    <x v="44"/>
    <x v="1"/>
    <n v="50"/>
    <n v="2000"/>
    <x v="125"/>
    <x v="187"/>
    <x v="2"/>
    <x v="0"/>
  </r>
  <r>
    <x v="2"/>
    <n v="1185732"/>
    <x v="428"/>
    <x v="0"/>
    <x v="42"/>
    <x v="44"/>
    <x v="2"/>
    <n v="50"/>
    <n v="1000"/>
    <x v="121"/>
    <x v="286"/>
    <x v="2"/>
    <x v="0"/>
  </r>
  <r>
    <x v="0"/>
    <n v="1185732"/>
    <x v="428"/>
    <x v="0"/>
    <x v="42"/>
    <x v="44"/>
    <x v="3"/>
    <n v="50"/>
    <n v="750"/>
    <x v="309"/>
    <x v="500"/>
    <x v="2"/>
    <x v="0"/>
  </r>
  <r>
    <x v="0"/>
    <n v="1185732"/>
    <x v="428"/>
    <x v="0"/>
    <x v="42"/>
    <x v="44"/>
    <x v="4"/>
    <n v="60"/>
    <n v="750"/>
    <x v="187"/>
    <x v="189"/>
    <x v="1"/>
    <x v="0"/>
  </r>
  <r>
    <x v="0"/>
    <n v="1185732"/>
    <x v="428"/>
    <x v="0"/>
    <x v="42"/>
    <x v="44"/>
    <x v="5"/>
    <n v="64.999999999999986"/>
    <n v="2000"/>
    <x v="711"/>
    <x v="1266"/>
    <x v="1"/>
    <x v="0"/>
  </r>
  <r>
    <x v="0"/>
    <n v="1185732"/>
    <x v="458"/>
    <x v="0"/>
    <x v="42"/>
    <x v="44"/>
    <x v="0"/>
    <n v="60"/>
    <n v="3500"/>
    <x v="195"/>
    <x v="97"/>
    <x v="8"/>
    <x v="0"/>
  </r>
  <r>
    <x v="0"/>
    <n v="1185732"/>
    <x v="458"/>
    <x v="0"/>
    <x v="42"/>
    <x v="44"/>
    <x v="1"/>
    <n v="50"/>
    <n v="1750"/>
    <x v="132"/>
    <x v="195"/>
    <x v="2"/>
    <x v="0"/>
  </r>
  <r>
    <x v="0"/>
    <n v="1185732"/>
    <x v="458"/>
    <x v="0"/>
    <x v="42"/>
    <x v="44"/>
    <x v="2"/>
    <n v="50"/>
    <n v="1700"/>
    <x v="491"/>
    <x v="878"/>
    <x v="2"/>
    <x v="0"/>
  </r>
  <r>
    <x v="0"/>
    <n v="1185732"/>
    <x v="458"/>
    <x v="0"/>
    <x v="42"/>
    <x v="44"/>
    <x v="3"/>
    <n v="50"/>
    <n v="1500"/>
    <x v="128"/>
    <x v="190"/>
    <x v="2"/>
    <x v="0"/>
  </r>
  <r>
    <x v="0"/>
    <n v="1185732"/>
    <x v="458"/>
    <x v="0"/>
    <x v="42"/>
    <x v="44"/>
    <x v="4"/>
    <n v="60"/>
    <n v="1250"/>
    <x v="128"/>
    <x v="270"/>
    <x v="1"/>
    <x v="0"/>
  </r>
  <r>
    <x v="0"/>
    <n v="1185732"/>
    <x v="458"/>
    <x v="0"/>
    <x v="42"/>
    <x v="44"/>
    <x v="5"/>
    <n v="64.999999999999986"/>
    <n v="2250"/>
    <x v="201"/>
    <x v="1267"/>
    <x v="1"/>
    <x v="0"/>
  </r>
  <r>
    <x v="0"/>
    <n v="1185732"/>
    <x v="487"/>
    <x v="0"/>
    <x v="42"/>
    <x v="44"/>
    <x v="0"/>
    <n v="60"/>
    <n v="4500"/>
    <x v="52"/>
    <x v="52"/>
    <x v="8"/>
    <x v="0"/>
  </r>
  <r>
    <x v="0"/>
    <n v="1185732"/>
    <x v="487"/>
    <x v="0"/>
    <x v="42"/>
    <x v="44"/>
    <x v="1"/>
    <n v="50"/>
    <n v="2500"/>
    <x v="145"/>
    <x v="208"/>
    <x v="2"/>
    <x v="0"/>
  </r>
  <r>
    <x v="0"/>
    <n v="1185732"/>
    <x v="487"/>
    <x v="0"/>
    <x v="42"/>
    <x v="44"/>
    <x v="2"/>
    <n v="50"/>
    <n v="2250"/>
    <x v="129"/>
    <x v="196"/>
    <x v="2"/>
    <x v="0"/>
  </r>
  <r>
    <x v="0"/>
    <n v="1185732"/>
    <x v="487"/>
    <x v="0"/>
    <x v="42"/>
    <x v="44"/>
    <x v="3"/>
    <n v="50"/>
    <n v="1750"/>
    <x v="132"/>
    <x v="195"/>
    <x v="2"/>
    <x v="0"/>
  </r>
  <r>
    <x v="0"/>
    <n v="1185732"/>
    <x v="487"/>
    <x v="0"/>
    <x v="42"/>
    <x v="44"/>
    <x v="4"/>
    <n v="60"/>
    <n v="1750"/>
    <x v="204"/>
    <x v="478"/>
    <x v="1"/>
    <x v="0"/>
  </r>
  <r>
    <x v="0"/>
    <n v="1185732"/>
    <x v="487"/>
    <x v="0"/>
    <x v="42"/>
    <x v="44"/>
    <x v="5"/>
    <n v="64.999999999999986"/>
    <n v="2750"/>
    <x v="409"/>
    <x v="1268"/>
    <x v="1"/>
    <x v="0"/>
  </r>
  <r>
    <x v="0"/>
    <n v="1185732"/>
    <x v="181"/>
    <x v="0"/>
    <x v="42"/>
    <x v="44"/>
    <x v="0"/>
    <n v="40"/>
    <n v="5250"/>
    <x v="195"/>
    <x v="221"/>
    <x v="2"/>
    <x v="0"/>
  </r>
  <r>
    <x v="0"/>
    <n v="1185732"/>
    <x v="181"/>
    <x v="0"/>
    <x v="42"/>
    <x v="44"/>
    <x v="1"/>
    <n v="40"/>
    <n v="3250"/>
    <x v="197"/>
    <x v="279"/>
    <x v="2"/>
    <x v="0"/>
  </r>
  <r>
    <x v="0"/>
    <n v="1185732"/>
    <x v="181"/>
    <x v="0"/>
    <x v="42"/>
    <x v="44"/>
    <x v="2"/>
    <n v="30.000000000000004"/>
    <n v="3250"/>
    <x v="404"/>
    <x v="352"/>
    <x v="8"/>
    <x v="0"/>
  </r>
  <r>
    <x v="0"/>
    <n v="1185732"/>
    <x v="181"/>
    <x v="0"/>
    <x v="42"/>
    <x v="44"/>
    <x v="3"/>
    <n v="35"/>
    <n v="1750"/>
    <x v="183"/>
    <x v="597"/>
    <x v="8"/>
    <x v="0"/>
  </r>
  <r>
    <x v="0"/>
    <n v="1185732"/>
    <x v="181"/>
    <x v="0"/>
    <x v="42"/>
    <x v="44"/>
    <x v="4"/>
    <n v="50"/>
    <n v="2250"/>
    <x v="129"/>
    <x v="285"/>
    <x v="1"/>
    <x v="0"/>
  </r>
  <r>
    <x v="0"/>
    <n v="1185732"/>
    <x v="181"/>
    <x v="0"/>
    <x v="42"/>
    <x v="44"/>
    <x v="5"/>
    <n v="40"/>
    <n v="3250"/>
    <x v="197"/>
    <x v="602"/>
    <x v="8"/>
    <x v="0"/>
  </r>
  <r>
    <x v="0"/>
    <n v="1185732"/>
    <x v="210"/>
    <x v="0"/>
    <x v="42"/>
    <x v="44"/>
    <x v="0"/>
    <n v="40"/>
    <n v="5750"/>
    <x v="328"/>
    <x v="882"/>
    <x v="2"/>
    <x v="0"/>
  </r>
  <r>
    <x v="0"/>
    <n v="1185732"/>
    <x v="210"/>
    <x v="0"/>
    <x v="42"/>
    <x v="44"/>
    <x v="1"/>
    <n v="40"/>
    <n v="2250"/>
    <x v="126"/>
    <x v="188"/>
    <x v="2"/>
    <x v="0"/>
  </r>
  <r>
    <x v="0"/>
    <n v="1185732"/>
    <x v="210"/>
    <x v="0"/>
    <x v="42"/>
    <x v="44"/>
    <x v="2"/>
    <n v="30.000000000000004"/>
    <n v="2750"/>
    <x v="190"/>
    <x v="1250"/>
    <x v="8"/>
    <x v="0"/>
  </r>
  <r>
    <x v="0"/>
    <n v="1185732"/>
    <x v="210"/>
    <x v="0"/>
    <x v="43"/>
    <x v="45"/>
    <x v="3"/>
    <n v="35"/>
    <n v="1500"/>
    <x v="304"/>
    <x v="192"/>
    <x v="8"/>
    <x v="0"/>
  </r>
  <r>
    <x v="0"/>
    <n v="1185732"/>
    <x v="210"/>
    <x v="0"/>
    <x v="43"/>
    <x v="45"/>
    <x v="4"/>
    <n v="50"/>
    <n v="2250"/>
    <x v="129"/>
    <x v="285"/>
    <x v="1"/>
    <x v="0"/>
  </r>
  <r>
    <x v="0"/>
    <n v="1185732"/>
    <x v="210"/>
    <x v="0"/>
    <x v="43"/>
    <x v="45"/>
    <x v="5"/>
    <n v="40"/>
    <n v="3250"/>
    <x v="197"/>
    <x v="602"/>
    <x v="8"/>
    <x v="0"/>
  </r>
  <r>
    <x v="0"/>
    <n v="1185732"/>
    <x v="218"/>
    <x v="0"/>
    <x v="43"/>
    <x v="45"/>
    <x v="0"/>
    <n v="40"/>
    <n v="5450"/>
    <x v="712"/>
    <x v="1269"/>
    <x v="2"/>
    <x v="0"/>
  </r>
  <r>
    <x v="0"/>
    <n v="1185732"/>
    <x v="218"/>
    <x v="0"/>
    <x v="43"/>
    <x v="45"/>
    <x v="1"/>
    <n v="40"/>
    <n v="2500"/>
    <x v="125"/>
    <x v="187"/>
    <x v="2"/>
    <x v="0"/>
  </r>
  <r>
    <x v="0"/>
    <n v="1185732"/>
    <x v="218"/>
    <x v="0"/>
    <x v="43"/>
    <x v="45"/>
    <x v="2"/>
    <n v="30.000000000000004"/>
    <n v="2750"/>
    <x v="190"/>
    <x v="1250"/>
    <x v="8"/>
    <x v="0"/>
  </r>
  <r>
    <x v="0"/>
    <n v="1185732"/>
    <x v="218"/>
    <x v="0"/>
    <x v="43"/>
    <x v="45"/>
    <x v="3"/>
    <n v="35"/>
    <n v="1250"/>
    <x v="317"/>
    <x v="286"/>
    <x v="8"/>
    <x v="0"/>
  </r>
  <r>
    <x v="0"/>
    <n v="1185732"/>
    <x v="218"/>
    <x v="0"/>
    <x v="43"/>
    <x v="45"/>
    <x v="4"/>
    <n v="50"/>
    <n v="1750"/>
    <x v="132"/>
    <x v="190"/>
    <x v="1"/>
    <x v="0"/>
  </r>
  <r>
    <x v="0"/>
    <n v="1185732"/>
    <x v="218"/>
    <x v="0"/>
    <x v="43"/>
    <x v="45"/>
    <x v="5"/>
    <n v="40"/>
    <n v="2750"/>
    <x v="236"/>
    <x v="280"/>
    <x v="8"/>
    <x v="0"/>
  </r>
  <r>
    <x v="0"/>
    <n v="1185732"/>
    <x v="237"/>
    <x v="0"/>
    <x v="43"/>
    <x v="45"/>
    <x v="0"/>
    <n v="40"/>
    <n v="5250"/>
    <x v="195"/>
    <x v="221"/>
    <x v="2"/>
    <x v="0"/>
  </r>
  <r>
    <x v="0"/>
    <n v="1185732"/>
    <x v="237"/>
    <x v="0"/>
    <x v="43"/>
    <x v="45"/>
    <x v="1"/>
    <n v="40"/>
    <n v="2250"/>
    <x v="126"/>
    <x v="188"/>
    <x v="2"/>
    <x v="0"/>
  </r>
  <r>
    <x v="0"/>
    <n v="1185732"/>
    <x v="237"/>
    <x v="0"/>
    <x v="43"/>
    <x v="45"/>
    <x v="2"/>
    <n v="30.000000000000004"/>
    <n v="2250"/>
    <x v="311"/>
    <x v="821"/>
    <x v="8"/>
    <x v="0"/>
  </r>
  <r>
    <x v="0"/>
    <n v="1185732"/>
    <x v="237"/>
    <x v="0"/>
    <x v="43"/>
    <x v="45"/>
    <x v="3"/>
    <n v="35"/>
    <n v="1500"/>
    <x v="304"/>
    <x v="192"/>
    <x v="8"/>
    <x v="0"/>
  </r>
  <r>
    <x v="0"/>
    <n v="1185732"/>
    <x v="237"/>
    <x v="0"/>
    <x v="43"/>
    <x v="45"/>
    <x v="4"/>
    <n v="50"/>
    <n v="1500"/>
    <x v="128"/>
    <x v="270"/>
    <x v="1"/>
    <x v="0"/>
  </r>
  <r>
    <x v="0"/>
    <n v="1185732"/>
    <x v="237"/>
    <x v="0"/>
    <x v="43"/>
    <x v="45"/>
    <x v="5"/>
    <n v="40"/>
    <n v="3000"/>
    <x v="150"/>
    <x v="607"/>
    <x v="8"/>
    <x v="0"/>
  </r>
  <r>
    <x v="0"/>
    <n v="1185732"/>
    <x v="266"/>
    <x v="0"/>
    <x v="43"/>
    <x v="45"/>
    <x v="0"/>
    <n v="54.999999999999993"/>
    <n v="5700"/>
    <x v="713"/>
    <x v="1270"/>
    <x v="2"/>
    <x v="0"/>
  </r>
  <r>
    <x v="0"/>
    <n v="1185732"/>
    <x v="266"/>
    <x v="0"/>
    <x v="43"/>
    <x v="45"/>
    <x v="1"/>
    <n v="50"/>
    <n v="2750"/>
    <x v="199"/>
    <x v="662"/>
    <x v="2"/>
    <x v="0"/>
  </r>
  <r>
    <x v="0"/>
    <n v="1185732"/>
    <x v="266"/>
    <x v="0"/>
    <x v="43"/>
    <x v="45"/>
    <x v="2"/>
    <n v="45"/>
    <n v="3000"/>
    <x v="200"/>
    <x v="386"/>
    <x v="8"/>
    <x v="0"/>
  </r>
  <r>
    <x v="0"/>
    <n v="1185732"/>
    <x v="266"/>
    <x v="0"/>
    <x v="43"/>
    <x v="45"/>
    <x v="3"/>
    <n v="45"/>
    <n v="2500"/>
    <x v="129"/>
    <x v="343"/>
    <x v="8"/>
    <x v="0"/>
  </r>
  <r>
    <x v="0"/>
    <n v="1185732"/>
    <x v="266"/>
    <x v="0"/>
    <x v="43"/>
    <x v="45"/>
    <x v="4"/>
    <n v="54.999999999999993"/>
    <n v="2750"/>
    <x v="408"/>
    <x v="1271"/>
    <x v="1"/>
    <x v="0"/>
  </r>
  <r>
    <x v="0"/>
    <n v="1185732"/>
    <x v="266"/>
    <x v="0"/>
    <x v="43"/>
    <x v="45"/>
    <x v="5"/>
    <n v="60"/>
    <n v="4000"/>
    <x v="50"/>
    <x v="211"/>
    <x v="8"/>
    <x v="0"/>
  </r>
  <r>
    <x v="0"/>
    <n v="1185732"/>
    <x v="299"/>
    <x v="0"/>
    <x v="43"/>
    <x v="45"/>
    <x v="0"/>
    <n v="54.999999999999993"/>
    <n v="6500"/>
    <x v="714"/>
    <x v="1272"/>
    <x v="2"/>
    <x v="0"/>
  </r>
  <r>
    <x v="0"/>
    <n v="1185732"/>
    <x v="299"/>
    <x v="0"/>
    <x v="43"/>
    <x v="45"/>
    <x v="1"/>
    <n v="50"/>
    <n v="4000"/>
    <x v="47"/>
    <x v="429"/>
    <x v="2"/>
    <x v="0"/>
  </r>
  <r>
    <x v="0"/>
    <n v="1185732"/>
    <x v="299"/>
    <x v="0"/>
    <x v="43"/>
    <x v="45"/>
    <x v="2"/>
    <n v="45"/>
    <n v="3250"/>
    <x v="326"/>
    <x v="152"/>
    <x v="8"/>
    <x v="0"/>
  </r>
  <r>
    <x v="0"/>
    <n v="1185732"/>
    <x v="299"/>
    <x v="0"/>
    <x v="43"/>
    <x v="45"/>
    <x v="3"/>
    <n v="45"/>
    <n v="3000"/>
    <x v="200"/>
    <x v="386"/>
    <x v="8"/>
    <x v="0"/>
  </r>
  <r>
    <x v="0"/>
    <n v="1185732"/>
    <x v="299"/>
    <x v="0"/>
    <x v="43"/>
    <x v="45"/>
    <x v="4"/>
    <n v="54.999999999999993"/>
    <n v="3000"/>
    <x v="212"/>
    <x v="347"/>
    <x v="1"/>
    <x v="0"/>
  </r>
  <r>
    <x v="0"/>
    <n v="1185732"/>
    <x v="299"/>
    <x v="0"/>
    <x v="43"/>
    <x v="45"/>
    <x v="5"/>
    <n v="60"/>
    <n v="4500"/>
    <x v="52"/>
    <x v="52"/>
    <x v="8"/>
    <x v="0"/>
  </r>
  <r>
    <x v="0"/>
    <n v="1185732"/>
    <x v="327"/>
    <x v="0"/>
    <x v="43"/>
    <x v="45"/>
    <x v="0"/>
    <n v="54.999999999999993"/>
    <n v="6750"/>
    <x v="345"/>
    <x v="1185"/>
    <x v="2"/>
    <x v="0"/>
  </r>
  <r>
    <x v="0"/>
    <n v="1185732"/>
    <x v="327"/>
    <x v="0"/>
    <x v="43"/>
    <x v="45"/>
    <x v="1"/>
    <n v="50"/>
    <n v="4250"/>
    <x v="43"/>
    <x v="45"/>
    <x v="2"/>
    <x v="0"/>
  </r>
  <r>
    <x v="0"/>
    <n v="1185732"/>
    <x v="327"/>
    <x v="0"/>
    <x v="43"/>
    <x v="45"/>
    <x v="2"/>
    <n v="45"/>
    <n v="3500"/>
    <x v="154"/>
    <x v="147"/>
    <x v="8"/>
    <x v="0"/>
  </r>
  <r>
    <x v="0"/>
    <n v="1185732"/>
    <x v="327"/>
    <x v="0"/>
    <x v="43"/>
    <x v="45"/>
    <x v="3"/>
    <n v="45"/>
    <n v="3000"/>
    <x v="200"/>
    <x v="386"/>
    <x v="8"/>
    <x v="0"/>
  </r>
  <r>
    <x v="0"/>
    <n v="1185732"/>
    <x v="327"/>
    <x v="0"/>
    <x v="43"/>
    <x v="45"/>
    <x v="4"/>
    <n v="54.999999999999993"/>
    <n v="3250"/>
    <x v="409"/>
    <x v="1268"/>
    <x v="1"/>
    <x v="0"/>
  </r>
  <r>
    <x v="0"/>
    <n v="1185732"/>
    <x v="327"/>
    <x v="0"/>
    <x v="43"/>
    <x v="45"/>
    <x v="5"/>
    <n v="60"/>
    <n v="5000"/>
    <x v="61"/>
    <x v="213"/>
    <x v="8"/>
    <x v="0"/>
  </r>
  <r>
    <x v="0"/>
    <n v="1185732"/>
    <x v="359"/>
    <x v="0"/>
    <x v="43"/>
    <x v="45"/>
    <x v="0"/>
    <n v="54.999999999999993"/>
    <n v="6500"/>
    <x v="714"/>
    <x v="1272"/>
    <x v="2"/>
    <x v="0"/>
  </r>
  <r>
    <x v="0"/>
    <n v="1185732"/>
    <x v="359"/>
    <x v="0"/>
    <x v="43"/>
    <x v="45"/>
    <x v="1"/>
    <n v="50"/>
    <n v="4250"/>
    <x v="43"/>
    <x v="45"/>
    <x v="2"/>
    <x v="0"/>
  </r>
  <r>
    <x v="0"/>
    <n v="1185732"/>
    <x v="359"/>
    <x v="0"/>
    <x v="43"/>
    <x v="45"/>
    <x v="2"/>
    <n v="45"/>
    <n v="3500"/>
    <x v="154"/>
    <x v="147"/>
    <x v="8"/>
    <x v="0"/>
  </r>
  <r>
    <x v="0"/>
    <n v="1185732"/>
    <x v="359"/>
    <x v="0"/>
    <x v="43"/>
    <x v="45"/>
    <x v="3"/>
    <n v="45"/>
    <n v="2500"/>
    <x v="129"/>
    <x v="343"/>
    <x v="8"/>
    <x v="0"/>
  </r>
  <r>
    <x v="0"/>
    <n v="1185732"/>
    <x v="359"/>
    <x v="0"/>
    <x v="43"/>
    <x v="45"/>
    <x v="4"/>
    <n v="54.999999999999993"/>
    <n v="2250"/>
    <x v="424"/>
    <x v="1273"/>
    <x v="1"/>
    <x v="0"/>
  </r>
  <r>
    <x v="0"/>
    <n v="1185732"/>
    <x v="359"/>
    <x v="0"/>
    <x v="43"/>
    <x v="45"/>
    <x v="5"/>
    <n v="60"/>
    <n v="4000"/>
    <x v="50"/>
    <x v="211"/>
    <x v="8"/>
    <x v="0"/>
  </r>
  <r>
    <x v="0"/>
    <n v="1185732"/>
    <x v="389"/>
    <x v="0"/>
    <x v="43"/>
    <x v="45"/>
    <x v="0"/>
    <n v="54.999999999999993"/>
    <n v="5250"/>
    <x v="389"/>
    <x v="661"/>
    <x v="2"/>
    <x v="0"/>
  </r>
  <r>
    <x v="0"/>
    <n v="1185732"/>
    <x v="389"/>
    <x v="0"/>
    <x v="43"/>
    <x v="45"/>
    <x v="1"/>
    <n v="50"/>
    <n v="3250"/>
    <x v="133"/>
    <x v="304"/>
    <x v="2"/>
    <x v="0"/>
  </r>
  <r>
    <x v="0"/>
    <n v="1185732"/>
    <x v="389"/>
    <x v="0"/>
    <x v="43"/>
    <x v="45"/>
    <x v="2"/>
    <n v="45"/>
    <n v="2250"/>
    <x v="179"/>
    <x v="646"/>
    <x v="8"/>
    <x v="0"/>
  </r>
  <r>
    <x v="0"/>
    <n v="1185732"/>
    <x v="389"/>
    <x v="0"/>
    <x v="43"/>
    <x v="45"/>
    <x v="3"/>
    <n v="45"/>
    <n v="2000"/>
    <x v="126"/>
    <x v="203"/>
    <x v="8"/>
    <x v="0"/>
  </r>
  <r>
    <x v="0"/>
    <n v="1185732"/>
    <x v="389"/>
    <x v="0"/>
    <x v="43"/>
    <x v="45"/>
    <x v="4"/>
    <n v="54.999999999999993"/>
    <n v="2000"/>
    <x v="391"/>
    <x v="1265"/>
    <x v="1"/>
    <x v="0"/>
  </r>
  <r>
    <x v="0"/>
    <n v="1185732"/>
    <x v="389"/>
    <x v="0"/>
    <x v="43"/>
    <x v="45"/>
    <x v="5"/>
    <n v="60"/>
    <n v="3000"/>
    <x v="210"/>
    <x v="307"/>
    <x v="8"/>
    <x v="0"/>
  </r>
  <r>
    <x v="0"/>
    <n v="1185732"/>
    <x v="421"/>
    <x v="0"/>
    <x v="43"/>
    <x v="45"/>
    <x v="0"/>
    <n v="60"/>
    <n v="4750"/>
    <x v="177"/>
    <x v="251"/>
    <x v="2"/>
    <x v="0"/>
  </r>
  <r>
    <x v="0"/>
    <n v="1185732"/>
    <x v="421"/>
    <x v="0"/>
    <x v="43"/>
    <x v="45"/>
    <x v="1"/>
    <n v="55.000000000000007"/>
    <n v="3000"/>
    <x v="207"/>
    <x v="292"/>
    <x v="2"/>
    <x v="0"/>
  </r>
  <r>
    <x v="0"/>
    <n v="1185732"/>
    <x v="421"/>
    <x v="0"/>
    <x v="43"/>
    <x v="45"/>
    <x v="2"/>
    <n v="55.000000000000007"/>
    <n v="2000"/>
    <x v="131"/>
    <x v="1102"/>
    <x v="8"/>
    <x v="0"/>
  </r>
  <r>
    <x v="0"/>
    <n v="1185732"/>
    <x v="421"/>
    <x v="0"/>
    <x v="43"/>
    <x v="45"/>
    <x v="3"/>
    <n v="55.000000000000007"/>
    <n v="1750"/>
    <x v="194"/>
    <x v="1274"/>
    <x v="8"/>
    <x v="0"/>
  </r>
  <r>
    <x v="0"/>
    <n v="1185732"/>
    <x v="421"/>
    <x v="0"/>
    <x v="43"/>
    <x v="45"/>
    <x v="4"/>
    <n v="65"/>
    <n v="1750"/>
    <x v="166"/>
    <x v="212"/>
    <x v="1"/>
    <x v="0"/>
  </r>
  <r>
    <x v="4"/>
    <n v="1185732"/>
    <x v="421"/>
    <x v="0"/>
    <x v="43"/>
    <x v="45"/>
    <x v="5"/>
    <n v="70"/>
    <n v="3000"/>
    <x v="195"/>
    <x v="97"/>
    <x v="8"/>
    <x v="0"/>
  </r>
  <r>
    <x v="4"/>
    <n v="1185732"/>
    <x v="451"/>
    <x v="0"/>
    <x v="43"/>
    <x v="45"/>
    <x v="0"/>
    <n v="65"/>
    <n v="4500"/>
    <x v="62"/>
    <x v="162"/>
    <x v="2"/>
    <x v="0"/>
  </r>
  <r>
    <x v="4"/>
    <n v="1185732"/>
    <x v="451"/>
    <x v="0"/>
    <x v="43"/>
    <x v="45"/>
    <x v="1"/>
    <n v="55.000000000000007"/>
    <n v="3250"/>
    <x v="256"/>
    <x v="375"/>
    <x v="2"/>
    <x v="0"/>
  </r>
  <r>
    <x v="4"/>
    <n v="1185732"/>
    <x v="451"/>
    <x v="0"/>
    <x v="43"/>
    <x v="45"/>
    <x v="2"/>
    <n v="55.000000000000007"/>
    <n v="3200"/>
    <x v="715"/>
    <x v="1275"/>
    <x v="8"/>
    <x v="0"/>
  </r>
  <r>
    <x v="4"/>
    <n v="1185732"/>
    <x v="451"/>
    <x v="0"/>
    <x v="43"/>
    <x v="45"/>
    <x v="3"/>
    <n v="55.000000000000007"/>
    <n v="3000"/>
    <x v="207"/>
    <x v="839"/>
    <x v="8"/>
    <x v="0"/>
  </r>
  <r>
    <x v="4"/>
    <n v="1185732"/>
    <x v="451"/>
    <x v="0"/>
    <x v="43"/>
    <x v="45"/>
    <x v="4"/>
    <n v="65"/>
    <n v="2750"/>
    <x v="402"/>
    <x v="1276"/>
    <x v="1"/>
    <x v="0"/>
  </r>
  <r>
    <x v="4"/>
    <n v="1185732"/>
    <x v="451"/>
    <x v="0"/>
    <x v="43"/>
    <x v="45"/>
    <x v="5"/>
    <n v="70"/>
    <n v="3750"/>
    <x v="48"/>
    <x v="148"/>
    <x v="8"/>
    <x v="0"/>
  </r>
  <r>
    <x v="4"/>
    <n v="1185732"/>
    <x v="480"/>
    <x v="0"/>
    <x v="43"/>
    <x v="45"/>
    <x v="0"/>
    <n v="65"/>
    <n v="6000"/>
    <x v="88"/>
    <x v="106"/>
    <x v="2"/>
    <x v="0"/>
  </r>
  <r>
    <x v="4"/>
    <n v="1185732"/>
    <x v="480"/>
    <x v="0"/>
    <x v="43"/>
    <x v="45"/>
    <x v="1"/>
    <n v="55.000000000000007"/>
    <n v="4000"/>
    <x v="139"/>
    <x v="346"/>
    <x v="2"/>
    <x v="0"/>
  </r>
  <r>
    <x v="4"/>
    <n v="1185732"/>
    <x v="480"/>
    <x v="0"/>
    <x v="43"/>
    <x v="45"/>
    <x v="2"/>
    <n v="55.000000000000007"/>
    <n v="3750"/>
    <x v="141"/>
    <x v="517"/>
    <x v="8"/>
    <x v="0"/>
  </r>
  <r>
    <x v="4"/>
    <n v="1185732"/>
    <x v="480"/>
    <x v="0"/>
    <x v="43"/>
    <x v="45"/>
    <x v="3"/>
    <n v="55.000000000000007"/>
    <n v="3250"/>
    <x v="256"/>
    <x v="325"/>
    <x v="8"/>
    <x v="0"/>
  </r>
  <r>
    <x v="4"/>
    <n v="1185732"/>
    <x v="480"/>
    <x v="0"/>
    <x v="43"/>
    <x v="45"/>
    <x v="4"/>
    <n v="65"/>
    <n v="3250"/>
    <x v="240"/>
    <x v="1277"/>
    <x v="1"/>
    <x v="0"/>
  </r>
  <r>
    <x v="4"/>
    <n v="1185732"/>
    <x v="480"/>
    <x v="0"/>
    <x v="43"/>
    <x v="45"/>
    <x v="5"/>
    <n v="70"/>
    <n v="4250"/>
    <x v="44"/>
    <x v="834"/>
    <x v="8"/>
    <x v="0"/>
  </r>
  <r>
    <x v="4"/>
    <n v="1185732"/>
    <x v="174"/>
    <x v="0"/>
    <x v="43"/>
    <x v="45"/>
    <x v="0"/>
    <n v="35"/>
    <n v="4750"/>
    <x v="158"/>
    <x v="862"/>
    <x v="2"/>
    <x v="0"/>
  </r>
  <r>
    <x v="4"/>
    <n v="1185732"/>
    <x v="174"/>
    <x v="0"/>
    <x v="43"/>
    <x v="45"/>
    <x v="1"/>
    <n v="35"/>
    <n v="2750"/>
    <x v="120"/>
    <x v="180"/>
    <x v="2"/>
    <x v="0"/>
  </r>
  <r>
    <x v="4"/>
    <n v="1185732"/>
    <x v="174"/>
    <x v="0"/>
    <x v="43"/>
    <x v="45"/>
    <x v="2"/>
    <n v="25.000000000000007"/>
    <n v="2750"/>
    <x v="392"/>
    <x v="879"/>
    <x v="8"/>
    <x v="0"/>
  </r>
  <r>
    <x v="4"/>
    <n v="1185732"/>
    <x v="174"/>
    <x v="0"/>
    <x v="43"/>
    <x v="45"/>
    <x v="3"/>
    <n v="30"/>
    <n v="1250"/>
    <x v="309"/>
    <x v="472"/>
    <x v="8"/>
    <x v="0"/>
  </r>
  <r>
    <x v="4"/>
    <n v="1185732"/>
    <x v="174"/>
    <x v="0"/>
    <x v="43"/>
    <x v="45"/>
    <x v="4"/>
    <n v="45"/>
    <n v="1750"/>
    <x v="123"/>
    <x v="596"/>
    <x v="1"/>
    <x v="0"/>
  </r>
  <r>
    <x v="4"/>
    <n v="1185732"/>
    <x v="174"/>
    <x v="0"/>
    <x v="43"/>
    <x v="45"/>
    <x v="5"/>
    <n v="35"/>
    <n v="2750"/>
    <x v="120"/>
    <x v="194"/>
    <x v="8"/>
    <x v="0"/>
  </r>
  <r>
    <x v="4"/>
    <n v="1185732"/>
    <x v="203"/>
    <x v="0"/>
    <x v="43"/>
    <x v="45"/>
    <x v="0"/>
    <n v="35"/>
    <n v="5250"/>
    <x v="155"/>
    <x v="859"/>
    <x v="2"/>
    <x v="0"/>
  </r>
  <r>
    <x v="4"/>
    <n v="1185732"/>
    <x v="203"/>
    <x v="0"/>
    <x v="43"/>
    <x v="45"/>
    <x v="1"/>
    <n v="35"/>
    <n v="1750"/>
    <x v="183"/>
    <x v="1241"/>
    <x v="2"/>
    <x v="0"/>
  </r>
  <r>
    <x v="4"/>
    <n v="1185732"/>
    <x v="203"/>
    <x v="0"/>
    <x v="43"/>
    <x v="45"/>
    <x v="2"/>
    <n v="25.000000000000007"/>
    <n v="2250"/>
    <x v="667"/>
    <x v="1236"/>
    <x v="8"/>
    <x v="0"/>
  </r>
  <r>
    <x v="4"/>
    <n v="1185732"/>
    <x v="203"/>
    <x v="0"/>
    <x v="44"/>
    <x v="46"/>
    <x v="3"/>
    <n v="30"/>
    <n v="1000"/>
    <x v="180"/>
    <x v="480"/>
    <x v="8"/>
    <x v="0"/>
  </r>
  <r>
    <x v="4"/>
    <n v="1185732"/>
    <x v="203"/>
    <x v="0"/>
    <x v="44"/>
    <x v="46"/>
    <x v="4"/>
    <n v="45"/>
    <n v="1750"/>
    <x v="123"/>
    <x v="596"/>
    <x v="1"/>
    <x v="0"/>
  </r>
  <r>
    <x v="4"/>
    <n v="1185732"/>
    <x v="203"/>
    <x v="0"/>
    <x v="44"/>
    <x v="46"/>
    <x v="5"/>
    <n v="35"/>
    <n v="2750"/>
    <x v="120"/>
    <x v="194"/>
    <x v="8"/>
    <x v="0"/>
  </r>
  <r>
    <x v="4"/>
    <n v="1185732"/>
    <x v="708"/>
    <x v="0"/>
    <x v="44"/>
    <x v="46"/>
    <x v="0"/>
    <n v="35"/>
    <n v="4950"/>
    <x v="716"/>
    <x v="1278"/>
    <x v="2"/>
    <x v="0"/>
  </r>
  <r>
    <x v="4"/>
    <n v="1185732"/>
    <x v="708"/>
    <x v="0"/>
    <x v="44"/>
    <x v="46"/>
    <x v="1"/>
    <n v="35"/>
    <n v="2000"/>
    <x v="136"/>
    <x v="597"/>
    <x v="2"/>
    <x v="0"/>
  </r>
  <r>
    <x v="4"/>
    <n v="1185732"/>
    <x v="708"/>
    <x v="0"/>
    <x v="44"/>
    <x v="46"/>
    <x v="2"/>
    <n v="25.000000000000007"/>
    <n v="2250"/>
    <x v="667"/>
    <x v="1236"/>
    <x v="8"/>
    <x v="0"/>
  </r>
  <r>
    <x v="4"/>
    <n v="1185732"/>
    <x v="708"/>
    <x v="0"/>
    <x v="44"/>
    <x v="46"/>
    <x v="3"/>
    <n v="30"/>
    <n v="750"/>
    <x v="363"/>
    <x v="481"/>
    <x v="8"/>
    <x v="0"/>
  </r>
  <r>
    <x v="4"/>
    <n v="1185732"/>
    <x v="708"/>
    <x v="0"/>
    <x v="44"/>
    <x v="46"/>
    <x v="4"/>
    <n v="45"/>
    <n v="1250"/>
    <x v="182"/>
    <x v="660"/>
    <x v="1"/>
    <x v="0"/>
  </r>
  <r>
    <x v="4"/>
    <n v="1185732"/>
    <x v="708"/>
    <x v="0"/>
    <x v="44"/>
    <x v="46"/>
    <x v="5"/>
    <n v="35"/>
    <n v="2250"/>
    <x v="123"/>
    <x v="478"/>
    <x v="8"/>
    <x v="0"/>
  </r>
  <r>
    <x v="4"/>
    <n v="1185732"/>
    <x v="230"/>
    <x v="0"/>
    <x v="44"/>
    <x v="46"/>
    <x v="0"/>
    <n v="35"/>
    <n v="4750"/>
    <x v="158"/>
    <x v="862"/>
    <x v="2"/>
    <x v="0"/>
  </r>
  <r>
    <x v="4"/>
    <n v="1185732"/>
    <x v="230"/>
    <x v="0"/>
    <x v="44"/>
    <x v="46"/>
    <x v="1"/>
    <n v="35"/>
    <n v="1750"/>
    <x v="183"/>
    <x v="1241"/>
    <x v="2"/>
    <x v="0"/>
  </r>
  <r>
    <x v="4"/>
    <n v="1185732"/>
    <x v="230"/>
    <x v="0"/>
    <x v="44"/>
    <x v="46"/>
    <x v="2"/>
    <n v="25.000000000000007"/>
    <n v="1750"/>
    <x v="688"/>
    <x v="1279"/>
    <x v="8"/>
    <x v="0"/>
  </r>
  <r>
    <x v="4"/>
    <n v="1185732"/>
    <x v="230"/>
    <x v="0"/>
    <x v="44"/>
    <x v="46"/>
    <x v="3"/>
    <n v="30"/>
    <n v="1000"/>
    <x v="180"/>
    <x v="480"/>
    <x v="8"/>
    <x v="0"/>
  </r>
  <r>
    <x v="4"/>
    <n v="1185732"/>
    <x v="230"/>
    <x v="0"/>
    <x v="44"/>
    <x v="46"/>
    <x v="4"/>
    <n v="45"/>
    <n v="1000"/>
    <x v="187"/>
    <x v="189"/>
    <x v="1"/>
    <x v="0"/>
  </r>
  <r>
    <x v="4"/>
    <n v="1185732"/>
    <x v="230"/>
    <x v="0"/>
    <x v="44"/>
    <x v="46"/>
    <x v="5"/>
    <n v="35"/>
    <n v="2500"/>
    <x v="132"/>
    <x v="187"/>
    <x v="8"/>
    <x v="0"/>
  </r>
  <r>
    <x v="4"/>
    <n v="1185732"/>
    <x v="259"/>
    <x v="0"/>
    <x v="44"/>
    <x v="46"/>
    <x v="0"/>
    <n v="49.999999999999993"/>
    <n v="5200"/>
    <x v="717"/>
    <x v="1233"/>
    <x v="2"/>
    <x v="0"/>
  </r>
  <r>
    <x v="4"/>
    <n v="1185732"/>
    <x v="259"/>
    <x v="0"/>
    <x v="44"/>
    <x v="46"/>
    <x v="1"/>
    <n v="45"/>
    <n v="2250"/>
    <x v="179"/>
    <x v="258"/>
    <x v="2"/>
    <x v="0"/>
  </r>
  <r>
    <x v="4"/>
    <n v="1185732"/>
    <x v="259"/>
    <x v="0"/>
    <x v="44"/>
    <x v="46"/>
    <x v="2"/>
    <n v="40"/>
    <n v="2500"/>
    <x v="125"/>
    <x v="215"/>
    <x v="8"/>
    <x v="0"/>
  </r>
  <r>
    <x v="4"/>
    <n v="1185732"/>
    <x v="259"/>
    <x v="0"/>
    <x v="44"/>
    <x v="46"/>
    <x v="3"/>
    <n v="40"/>
    <n v="2000"/>
    <x v="135"/>
    <x v="201"/>
    <x v="8"/>
    <x v="0"/>
  </r>
  <r>
    <x v="4"/>
    <n v="1185732"/>
    <x v="259"/>
    <x v="0"/>
    <x v="44"/>
    <x v="46"/>
    <x v="4"/>
    <n v="49.999999999999993"/>
    <n v="2250"/>
    <x v="469"/>
    <x v="606"/>
    <x v="1"/>
    <x v="0"/>
  </r>
  <r>
    <x v="4"/>
    <n v="1185732"/>
    <x v="259"/>
    <x v="0"/>
    <x v="44"/>
    <x v="46"/>
    <x v="5"/>
    <n v="54.999999999999993"/>
    <n v="3500"/>
    <x v="239"/>
    <x v="1200"/>
    <x v="8"/>
    <x v="0"/>
  </r>
  <r>
    <x v="4"/>
    <n v="1185732"/>
    <x v="292"/>
    <x v="0"/>
    <x v="44"/>
    <x v="46"/>
    <x v="0"/>
    <n v="49.999999999999993"/>
    <n v="6000"/>
    <x v="580"/>
    <x v="1052"/>
    <x v="2"/>
    <x v="0"/>
  </r>
  <r>
    <x v="4"/>
    <n v="1185732"/>
    <x v="292"/>
    <x v="0"/>
    <x v="44"/>
    <x v="46"/>
    <x v="1"/>
    <n v="45"/>
    <n v="3500"/>
    <x v="154"/>
    <x v="543"/>
    <x v="2"/>
    <x v="0"/>
  </r>
  <r>
    <x v="4"/>
    <n v="1185732"/>
    <x v="292"/>
    <x v="0"/>
    <x v="44"/>
    <x v="46"/>
    <x v="2"/>
    <n v="40"/>
    <n v="2750"/>
    <x v="236"/>
    <x v="280"/>
    <x v="8"/>
    <x v="0"/>
  </r>
  <r>
    <x v="4"/>
    <n v="1185732"/>
    <x v="292"/>
    <x v="0"/>
    <x v="44"/>
    <x v="46"/>
    <x v="3"/>
    <n v="40"/>
    <n v="2500"/>
    <x v="125"/>
    <x v="215"/>
    <x v="8"/>
    <x v="0"/>
  </r>
  <r>
    <x v="4"/>
    <n v="1185732"/>
    <x v="292"/>
    <x v="0"/>
    <x v="44"/>
    <x v="46"/>
    <x v="4"/>
    <n v="49.999999999999993"/>
    <n v="2500"/>
    <x v="700"/>
    <x v="1280"/>
    <x v="1"/>
    <x v="0"/>
  </r>
  <r>
    <x v="4"/>
    <n v="1185732"/>
    <x v="292"/>
    <x v="0"/>
    <x v="44"/>
    <x v="46"/>
    <x v="5"/>
    <n v="54.999999999999993"/>
    <n v="4000"/>
    <x v="211"/>
    <x v="301"/>
    <x v="8"/>
    <x v="0"/>
  </r>
  <r>
    <x v="4"/>
    <n v="1185732"/>
    <x v="320"/>
    <x v="0"/>
    <x v="44"/>
    <x v="46"/>
    <x v="0"/>
    <n v="49.999999999999993"/>
    <n v="6250"/>
    <x v="718"/>
    <x v="1281"/>
    <x v="2"/>
    <x v="0"/>
  </r>
  <r>
    <x v="4"/>
    <n v="1185732"/>
    <x v="320"/>
    <x v="0"/>
    <x v="44"/>
    <x v="46"/>
    <x v="1"/>
    <n v="45"/>
    <n v="3750"/>
    <x v="156"/>
    <x v="501"/>
    <x v="2"/>
    <x v="0"/>
  </r>
  <r>
    <x v="4"/>
    <n v="1185732"/>
    <x v="320"/>
    <x v="0"/>
    <x v="44"/>
    <x v="46"/>
    <x v="2"/>
    <n v="40"/>
    <n v="3000"/>
    <x v="150"/>
    <x v="607"/>
    <x v="8"/>
    <x v="0"/>
  </r>
  <r>
    <x v="4"/>
    <n v="1185732"/>
    <x v="320"/>
    <x v="0"/>
    <x v="44"/>
    <x v="46"/>
    <x v="3"/>
    <n v="40"/>
    <n v="2500"/>
    <x v="125"/>
    <x v="215"/>
    <x v="8"/>
    <x v="0"/>
  </r>
  <r>
    <x v="4"/>
    <n v="1185732"/>
    <x v="320"/>
    <x v="0"/>
    <x v="44"/>
    <x v="46"/>
    <x v="4"/>
    <n v="49.999999999999993"/>
    <n v="2750"/>
    <x v="371"/>
    <x v="594"/>
    <x v="1"/>
    <x v="0"/>
  </r>
  <r>
    <x v="4"/>
    <n v="1185732"/>
    <x v="320"/>
    <x v="0"/>
    <x v="44"/>
    <x v="46"/>
    <x v="5"/>
    <n v="54.999999999999993"/>
    <n v="4500"/>
    <x v="348"/>
    <x v="186"/>
    <x v="8"/>
    <x v="0"/>
  </r>
  <r>
    <x v="4"/>
    <n v="1185732"/>
    <x v="352"/>
    <x v="0"/>
    <x v="44"/>
    <x v="46"/>
    <x v="0"/>
    <n v="49.999999999999993"/>
    <n v="6000"/>
    <x v="580"/>
    <x v="1052"/>
    <x v="2"/>
    <x v="0"/>
  </r>
  <r>
    <x v="4"/>
    <n v="1185732"/>
    <x v="352"/>
    <x v="0"/>
    <x v="44"/>
    <x v="46"/>
    <x v="1"/>
    <n v="45"/>
    <n v="3750"/>
    <x v="156"/>
    <x v="501"/>
    <x v="2"/>
    <x v="0"/>
  </r>
  <r>
    <x v="4"/>
    <n v="1185732"/>
    <x v="352"/>
    <x v="0"/>
    <x v="44"/>
    <x v="46"/>
    <x v="2"/>
    <n v="40"/>
    <n v="3000"/>
    <x v="150"/>
    <x v="607"/>
    <x v="8"/>
    <x v="0"/>
  </r>
  <r>
    <x v="4"/>
    <n v="1185732"/>
    <x v="352"/>
    <x v="0"/>
    <x v="44"/>
    <x v="46"/>
    <x v="3"/>
    <n v="40"/>
    <n v="2000"/>
    <x v="135"/>
    <x v="201"/>
    <x v="8"/>
    <x v="0"/>
  </r>
  <r>
    <x v="4"/>
    <n v="1185732"/>
    <x v="352"/>
    <x v="0"/>
    <x v="44"/>
    <x v="46"/>
    <x v="4"/>
    <n v="49.999999999999993"/>
    <n v="1750"/>
    <x v="396"/>
    <x v="1262"/>
    <x v="1"/>
    <x v="0"/>
  </r>
  <r>
    <x v="4"/>
    <n v="1185732"/>
    <x v="352"/>
    <x v="0"/>
    <x v="44"/>
    <x v="46"/>
    <x v="5"/>
    <n v="54.999999999999993"/>
    <n v="3500"/>
    <x v="239"/>
    <x v="1200"/>
    <x v="8"/>
    <x v="0"/>
  </r>
  <r>
    <x v="4"/>
    <n v="1185732"/>
    <x v="382"/>
    <x v="0"/>
    <x v="44"/>
    <x v="46"/>
    <x v="0"/>
    <n v="49.999999999999993"/>
    <n v="4750"/>
    <x v="719"/>
    <x v="644"/>
    <x v="2"/>
    <x v="0"/>
  </r>
  <r>
    <x v="4"/>
    <n v="1185732"/>
    <x v="382"/>
    <x v="0"/>
    <x v="44"/>
    <x v="46"/>
    <x v="1"/>
    <n v="45"/>
    <n v="2750"/>
    <x v="119"/>
    <x v="179"/>
    <x v="2"/>
    <x v="0"/>
  </r>
  <r>
    <x v="4"/>
    <n v="1185732"/>
    <x v="382"/>
    <x v="0"/>
    <x v="44"/>
    <x v="46"/>
    <x v="2"/>
    <n v="40"/>
    <n v="1750"/>
    <x v="136"/>
    <x v="197"/>
    <x v="8"/>
    <x v="0"/>
  </r>
  <r>
    <x v="4"/>
    <n v="1185732"/>
    <x v="382"/>
    <x v="0"/>
    <x v="44"/>
    <x v="46"/>
    <x v="3"/>
    <n v="40"/>
    <n v="1500"/>
    <x v="0"/>
    <x v="506"/>
    <x v="8"/>
    <x v="0"/>
  </r>
  <r>
    <x v="4"/>
    <n v="1185732"/>
    <x v="382"/>
    <x v="0"/>
    <x v="44"/>
    <x v="46"/>
    <x v="4"/>
    <n v="49.999999999999993"/>
    <n v="1500"/>
    <x v="370"/>
    <x v="1261"/>
    <x v="1"/>
    <x v="0"/>
  </r>
  <r>
    <x v="4"/>
    <n v="1185732"/>
    <x v="382"/>
    <x v="0"/>
    <x v="44"/>
    <x v="46"/>
    <x v="5"/>
    <n v="54.999999999999993"/>
    <n v="2500"/>
    <x v="371"/>
    <x v="300"/>
    <x v="8"/>
    <x v="0"/>
  </r>
  <r>
    <x v="4"/>
    <n v="1185732"/>
    <x v="414"/>
    <x v="0"/>
    <x v="44"/>
    <x v="46"/>
    <x v="0"/>
    <n v="54.999999999999993"/>
    <n v="4250"/>
    <x v="330"/>
    <x v="964"/>
    <x v="2"/>
    <x v="0"/>
  </r>
  <r>
    <x v="4"/>
    <n v="1185732"/>
    <x v="414"/>
    <x v="0"/>
    <x v="44"/>
    <x v="46"/>
    <x v="1"/>
    <n v="50"/>
    <n v="2500"/>
    <x v="145"/>
    <x v="208"/>
    <x v="2"/>
    <x v="0"/>
  </r>
  <r>
    <x v="4"/>
    <n v="1185732"/>
    <x v="414"/>
    <x v="0"/>
    <x v="44"/>
    <x v="46"/>
    <x v="2"/>
    <n v="50"/>
    <n v="1500"/>
    <x v="128"/>
    <x v="227"/>
    <x v="8"/>
    <x v="0"/>
  </r>
  <r>
    <x v="4"/>
    <n v="1185732"/>
    <x v="414"/>
    <x v="0"/>
    <x v="44"/>
    <x v="46"/>
    <x v="3"/>
    <n v="50"/>
    <n v="1250"/>
    <x v="146"/>
    <x v="209"/>
    <x v="8"/>
    <x v="0"/>
  </r>
  <r>
    <x v="4"/>
    <n v="1185732"/>
    <x v="414"/>
    <x v="0"/>
    <x v="44"/>
    <x v="46"/>
    <x v="4"/>
    <n v="60"/>
    <n v="1250"/>
    <x v="128"/>
    <x v="270"/>
    <x v="1"/>
    <x v="0"/>
  </r>
  <r>
    <x v="2"/>
    <n v="1185732"/>
    <x v="414"/>
    <x v="0"/>
    <x v="44"/>
    <x v="46"/>
    <x v="5"/>
    <n v="64.999999999999986"/>
    <n v="2500"/>
    <x v="147"/>
    <x v="1202"/>
    <x v="8"/>
    <x v="0"/>
  </r>
  <r>
    <x v="2"/>
    <n v="1185732"/>
    <x v="444"/>
    <x v="0"/>
    <x v="44"/>
    <x v="46"/>
    <x v="0"/>
    <n v="60"/>
    <n v="4000"/>
    <x v="50"/>
    <x v="97"/>
    <x v="2"/>
    <x v="0"/>
  </r>
  <r>
    <x v="2"/>
    <n v="1185732"/>
    <x v="444"/>
    <x v="0"/>
    <x v="44"/>
    <x v="46"/>
    <x v="1"/>
    <n v="50"/>
    <n v="2750"/>
    <x v="199"/>
    <x v="662"/>
    <x v="2"/>
    <x v="0"/>
  </r>
  <r>
    <x v="2"/>
    <n v="1185732"/>
    <x v="444"/>
    <x v="0"/>
    <x v="44"/>
    <x v="46"/>
    <x v="2"/>
    <n v="50"/>
    <n v="2700"/>
    <x v="200"/>
    <x v="386"/>
    <x v="8"/>
    <x v="0"/>
  </r>
  <r>
    <x v="2"/>
    <n v="1185732"/>
    <x v="444"/>
    <x v="0"/>
    <x v="44"/>
    <x v="46"/>
    <x v="3"/>
    <n v="50"/>
    <n v="2500"/>
    <x v="145"/>
    <x v="388"/>
    <x v="8"/>
    <x v="0"/>
  </r>
  <r>
    <x v="2"/>
    <n v="1185732"/>
    <x v="444"/>
    <x v="0"/>
    <x v="44"/>
    <x v="46"/>
    <x v="4"/>
    <n v="60"/>
    <n v="2250"/>
    <x v="200"/>
    <x v="646"/>
    <x v="1"/>
    <x v="0"/>
  </r>
  <r>
    <x v="2"/>
    <n v="1185732"/>
    <x v="444"/>
    <x v="0"/>
    <x v="44"/>
    <x v="46"/>
    <x v="5"/>
    <n v="64.999999999999986"/>
    <n v="3250"/>
    <x v="264"/>
    <x v="1103"/>
    <x v="8"/>
    <x v="0"/>
  </r>
  <r>
    <x v="2"/>
    <n v="1185732"/>
    <x v="473"/>
    <x v="0"/>
    <x v="44"/>
    <x v="46"/>
    <x v="0"/>
    <n v="60"/>
    <n v="5500"/>
    <x v="78"/>
    <x v="1015"/>
    <x v="2"/>
    <x v="0"/>
  </r>
  <r>
    <x v="2"/>
    <n v="1185732"/>
    <x v="473"/>
    <x v="0"/>
    <x v="44"/>
    <x v="46"/>
    <x v="1"/>
    <n v="50"/>
    <n v="3500"/>
    <x v="160"/>
    <x v="971"/>
    <x v="2"/>
    <x v="0"/>
  </r>
  <r>
    <x v="2"/>
    <n v="1185732"/>
    <x v="473"/>
    <x v="0"/>
    <x v="44"/>
    <x v="46"/>
    <x v="2"/>
    <n v="50"/>
    <n v="3250"/>
    <x v="133"/>
    <x v="399"/>
    <x v="8"/>
    <x v="0"/>
  </r>
  <r>
    <x v="2"/>
    <n v="1185732"/>
    <x v="473"/>
    <x v="0"/>
    <x v="44"/>
    <x v="46"/>
    <x v="3"/>
    <n v="50"/>
    <n v="2750"/>
    <x v="199"/>
    <x v="811"/>
    <x v="8"/>
    <x v="0"/>
  </r>
  <r>
    <x v="2"/>
    <n v="1185732"/>
    <x v="473"/>
    <x v="0"/>
    <x v="44"/>
    <x v="46"/>
    <x v="4"/>
    <n v="60"/>
    <n v="2750"/>
    <x v="242"/>
    <x v="278"/>
    <x v="1"/>
    <x v="0"/>
  </r>
  <r>
    <x v="2"/>
    <n v="1185732"/>
    <x v="473"/>
    <x v="0"/>
    <x v="44"/>
    <x v="46"/>
    <x v="5"/>
    <n v="64.999999999999986"/>
    <n v="3750"/>
    <x v="265"/>
    <x v="217"/>
    <x v="8"/>
    <x v="0"/>
  </r>
  <r>
    <x v="2"/>
    <n v="1185732"/>
    <x v="171"/>
    <x v="0"/>
    <x v="44"/>
    <x v="46"/>
    <x v="0"/>
    <n v="40"/>
    <n v="5000"/>
    <x v="47"/>
    <x v="316"/>
    <x v="8"/>
    <x v="0"/>
  </r>
  <r>
    <x v="2"/>
    <n v="1185732"/>
    <x v="171"/>
    <x v="0"/>
    <x v="44"/>
    <x v="46"/>
    <x v="1"/>
    <n v="40"/>
    <n v="3000"/>
    <x v="150"/>
    <x v="607"/>
    <x v="8"/>
    <x v="0"/>
  </r>
  <r>
    <x v="2"/>
    <n v="1185732"/>
    <x v="171"/>
    <x v="0"/>
    <x v="44"/>
    <x v="46"/>
    <x v="2"/>
    <n v="30.000000000000004"/>
    <n v="3000"/>
    <x v="381"/>
    <x v="1224"/>
    <x v="1"/>
    <x v="0"/>
  </r>
  <r>
    <x v="2"/>
    <n v="1185732"/>
    <x v="171"/>
    <x v="0"/>
    <x v="44"/>
    <x v="46"/>
    <x v="3"/>
    <n v="35"/>
    <n v="1500"/>
    <x v="304"/>
    <x v="471"/>
    <x v="1"/>
    <x v="0"/>
  </r>
  <r>
    <x v="2"/>
    <n v="1185732"/>
    <x v="171"/>
    <x v="0"/>
    <x v="44"/>
    <x v="46"/>
    <x v="4"/>
    <n v="50"/>
    <n v="2000"/>
    <x v="125"/>
    <x v="227"/>
    <x v="1"/>
    <x v="0"/>
  </r>
  <r>
    <x v="2"/>
    <n v="1185732"/>
    <x v="171"/>
    <x v="0"/>
    <x v="44"/>
    <x v="46"/>
    <x v="5"/>
    <n v="40"/>
    <n v="3000"/>
    <x v="150"/>
    <x v="216"/>
    <x v="2"/>
    <x v="0"/>
  </r>
  <r>
    <x v="2"/>
    <n v="1185732"/>
    <x v="200"/>
    <x v="0"/>
    <x v="44"/>
    <x v="46"/>
    <x v="0"/>
    <n v="40"/>
    <n v="5500"/>
    <x v="42"/>
    <x v="301"/>
    <x v="8"/>
    <x v="0"/>
  </r>
  <r>
    <x v="2"/>
    <n v="1185732"/>
    <x v="200"/>
    <x v="0"/>
    <x v="44"/>
    <x v="46"/>
    <x v="1"/>
    <n v="40"/>
    <n v="2000"/>
    <x v="135"/>
    <x v="201"/>
    <x v="8"/>
    <x v="0"/>
  </r>
  <r>
    <x v="2"/>
    <n v="1185732"/>
    <x v="200"/>
    <x v="0"/>
    <x v="44"/>
    <x v="46"/>
    <x v="2"/>
    <n v="30.000000000000004"/>
    <n v="2500"/>
    <x v="384"/>
    <x v="689"/>
    <x v="1"/>
    <x v="0"/>
  </r>
  <r>
    <x v="2"/>
    <n v="1185732"/>
    <x v="200"/>
    <x v="0"/>
    <x v="45"/>
    <x v="47"/>
    <x v="3"/>
    <n v="35"/>
    <n v="1250"/>
    <x v="317"/>
    <x v="500"/>
    <x v="1"/>
    <x v="0"/>
  </r>
  <r>
    <x v="2"/>
    <n v="1185732"/>
    <x v="200"/>
    <x v="0"/>
    <x v="45"/>
    <x v="47"/>
    <x v="4"/>
    <n v="50"/>
    <n v="2000"/>
    <x v="125"/>
    <x v="227"/>
    <x v="1"/>
    <x v="0"/>
  </r>
  <r>
    <x v="2"/>
    <n v="1185732"/>
    <x v="200"/>
    <x v="0"/>
    <x v="45"/>
    <x v="47"/>
    <x v="5"/>
    <n v="40"/>
    <n v="3000"/>
    <x v="150"/>
    <x v="216"/>
    <x v="2"/>
    <x v="0"/>
  </r>
  <r>
    <x v="2"/>
    <n v="1185732"/>
    <x v="705"/>
    <x v="0"/>
    <x v="45"/>
    <x v="47"/>
    <x v="0"/>
    <n v="40"/>
    <n v="5200"/>
    <x v="720"/>
    <x v="1282"/>
    <x v="8"/>
    <x v="0"/>
  </r>
  <r>
    <x v="2"/>
    <n v="1185732"/>
    <x v="705"/>
    <x v="0"/>
    <x v="45"/>
    <x v="47"/>
    <x v="1"/>
    <n v="40"/>
    <n v="2250"/>
    <x v="126"/>
    <x v="203"/>
    <x v="8"/>
    <x v="0"/>
  </r>
  <r>
    <x v="2"/>
    <n v="1185732"/>
    <x v="705"/>
    <x v="0"/>
    <x v="45"/>
    <x v="47"/>
    <x v="2"/>
    <n v="30.000000000000004"/>
    <n v="2500"/>
    <x v="384"/>
    <x v="689"/>
    <x v="1"/>
    <x v="0"/>
  </r>
  <r>
    <x v="2"/>
    <n v="1185732"/>
    <x v="705"/>
    <x v="0"/>
    <x v="45"/>
    <x v="47"/>
    <x v="3"/>
    <n v="35"/>
    <n v="1000"/>
    <x v="319"/>
    <x v="502"/>
    <x v="1"/>
    <x v="0"/>
  </r>
  <r>
    <x v="2"/>
    <n v="1185732"/>
    <x v="705"/>
    <x v="0"/>
    <x v="45"/>
    <x v="47"/>
    <x v="4"/>
    <n v="50"/>
    <n v="1500"/>
    <x v="128"/>
    <x v="270"/>
    <x v="1"/>
    <x v="0"/>
  </r>
  <r>
    <x v="2"/>
    <n v="1185732"/>
    <x v="705"/>
    <x v="0"/>
    <x v="45"/>
    <x v="47"/>
    <x v="5"/>
    <n v="40"/>
    <n v="2500"/>
    <x v="125"/>
    <x v="187"/>
    <x v="2"/>
    <x v="0"/>
  </r>
  <r>
    <x v="2"/>
    <n v="1185732"/>
    <x v="722"/>
    <x v="0"/>
    <x v="45"/>
    <x v="47"/>
    <x v="0"/>
    <n v="40"/>
    <n v="5000"/>
    <x v="47"/>
    <x v="316"/>
    <x v="8"/>
    <x v="0"/>
  </r>
  <r>
    <x v="2"/>
    <n v="1185732"/>
    <x v="722"/>
    <x v="0"/>
    <x v="45"/>
    <x v="47"/>
    <x v="1"/>
    <n v="40"/>
    <n v="2000"/>
    <x v="135"/>
    <x v="201"/>
    <x v="8"/>
    <x v="0"/>
  </r>
  <r>
    <x v="2"/>
    <n v="1185732"/>
    <x v="722"/>
    <x v="0"/>
    <x v="45"/>
    <x v="47"/>
    <x v="2"/>
    <n v="30.000000000000004"/>
    <n v="2000"/>
    <x v="385"/>
    <x v="287"/>
    <x v="1"/>
    <x v="0"/>
  </r>
  <r>
    <x v="2"/>
    <n v="1185732"/>
    <x v="722"/>
    <x v="0"/>
    <x v="45"/>
    <x v="47"/>
    <x v="3"/>
    <n v="35"/>
    <n v="1250"/>
    <x v="317"/>
    <x v="500"/>
    <x v="1"/>
    <x v="0"/>
  </r>
  <r>
    <x v="2"/>
    <n v="1185732"/>
    <x v="722"/>
    <x v="0"/>
    <x v="45"/>
    <x v="47"/>
    <x v="4"/>
    <n v="50"/>
    <n v="1250"/>
    <x v="146"/>
    <x v="467"/>
    <x v="1"/>
    <x v="0"/>
  </r>
  <r>
    <x v="2"/>
    <n v="1185732"/>
    <x v="722"/>
    <x v="0"/>
    <x v="45"/>
    <x v="47"/>
    <x v="5"/>
    <n v="40"/>
    <n v="2750"/>
    <x v="236"/>
    <x v="194"/>
    <x v="2"/>
    <x v="0"/>
  </r>
  <r>
    <x v="2"/>
    <n v="1185732"/>
    <x v="256"/>
    <x v="0"/>
    <x v="45"/>
    <x v="47"/>
    <x v="0"/>
    <n v="54.999999999999993"/>
    <n v="5450"/>
    <x v="721"/>
    <x v="1283"/>
    <x v="8"/>
    <x v="0"/>
  </r>
  <r>
    <x v="2"/>
    <n v="1185732"/>
    <x v="256"/>
    <x v="0"/>
    <x v="45"/>
    <x v="47"/>
    <x v="1"/>
    <n v="50"/>
    <n v="2500"/>
    <x v="145"/>
    <x v="388"/>
    <x v="8"/>
    <x v="0"/>
  </r>
  <r>
    <x v="2"/>
    <n v="1185732"/>
    <x v="256"/>
    <x v="0"/>
    <x v="45"/>
    <x v="47"/>
    <x v="2"/>
    <n v="45"/>
    <n v="2750"/>
    <x v="119"/>
    <x v="510"/>
    <x v="1"/>
    <x v="0"/>
  </r>
  <r>
    <x v="2"/>
    <n v="1185732"/>
    <x v="256"/>
    <x v="0"/>
    <x v="45"/>
    <x v="47"/>
    <x v="3"/>
    <n v="45"/>
    <n v="2250"/>
    <x v="179"/>
    <x v="261"/>
    <x v="1"/>
    <x v="0"/>
  </r>
  <r>
    <x v="2"/>
    <n v="1185732"/>
    <x v="256"/>
    <x v="0"/>
    <x v="45"/>
    <x v="47"/>
    <x v="4"/>
    <n v="54.999999999999993"/>
    <n v="2500"/>
    <x v="371"/>
    <x v="594"/>
    <x v="1"/>
    <x v="0"/>
  </r>
  <r>
    <x v="2"/>
    <n v="1185732"/>
    <x v="256"/>
    <x v="0"/>
    <x v="45"/>
    <x v="47"/>
    <x v="5"/>
    <n v="60"/>
    <n v="3750"/>
    <x v="39"/>
    <x v="40"/>
    <x v="2"/>
    <x v="0"/>
  </r>
  <r>
    <x v="2"/>
    <n v="1185732"/>
    <x v="289"/>
    <x v="0"/>
    <x v="45"/>
    <x v="47"/>
    <x v="0"/>
    <n v="54.999999999999993"/>
    <n v="6250"/>
    <x v="722"/>
    <x v="1284"/>
    <x v="8"/>
    <x v="0"/>
  </r>
  <r>
    <x v="2"/>
    <n v="1185732"/>
    <x v="289"/>
    <x v="0"/>
    <x v="45"/>
    <x v="47"/>
    <x v="1"/>
    <n v="50"/>
    <n v="3750"/>
    <x v="205"/>
    <x v="156"/>
    <x v="8"/>
    <x v="0"/>
  </r>
  <r>
    <x v="2"/>
    <n v="1185732"/>
    <x v="289"/>
    <x v="0"/>
    <x v="45"/>
    <x v="47"/>
    <x v="2"/>
    <n v="45"/>
    <n v="3000"/>
    <x v="200"/>
    <x v="646"/>
    <x v="1"/>
    <x v="0"/>
  </r>
  <r>
    <x v="2"/>
    <n v="1185732"/>
    <x v="289"/>
    <x v="0"/>
    <x v="45"/>
    <x v="47"/>
    <x v="3"/>
    <n v="45"/>
    <n v="2750"/>
    <x v="119"/>
    <x v="510"/>
    <x v="1"/>
    <x v="0"/>
  </r>
  <r>
    <x v="2"/>
    <n v="1185732"/>
    <x v="289"/>
    <x v="0"/>
    <x v="45"/>
    <x v="47"/>
    <x v="4"/>
    <n v="54.999999999999993"/>
    <n v="2750"/>
    <x v="408"/>
    <x v="1271"/>
    <x v="1"/>
    <x v="0"/>
  </r>
  <r>
    <x v="2"/>
    <n v="1185732"/>
    <x v="289"/>
    <x v="0"/>
    <x v="45"/>
    <x v="47"/>
    <x v="5"/>
    <n v="60"/>
    <n v="4250"/>
    <x v="144"/>
    <x v="999"/>
    <x v="2"/>
    <x v="0"/>
  </r>
  <r>
    <x v="2"/>
    <n v="1185732"/>
    <x v="317"/>
    <x v="0"/>
    <x v="45"/>
    <x v="47"/>
    <x v="0"/>
    <n v="54.999999999999993"/>
    <n v="6500"/>
    <x v="714"/>
    <x v="1285"/>
    <x v="8"/>
    <x v="0"/>
  </r>
  <r>
    <x v="2"/>
    <n v="1185732"/>
    <x v="317"/>
    <x v="0"/>
    <x v="45"/>
    <x v="47"/>
    <x v="1"/>
    <n v="50"/>
    <n v="4000"/>
    <x v="47"/>
    <x v="316"/>
    <x v="8"/>
    <x v="0"/>
  </r>
  <r>
    <x v="2"/>
    <n v="1185732"/>
    <x v="317"/>
    <x v="0"/>
    <x v="45"/>
    <x v="47"/>
    <x v="2"/>
    <n v="45"/>
    <n v="3250"/>
    <x v="326"/>
    <x v="1286"/>
    <x v="1"/>
    <x v="0"/>
  </r>
  <r>
    <x v="2"/>
    <n v="1185732"/>
    <x v="317"/>
    <x v="0"/>
    <x v="45"/>
    <x v="47"/>
    <x v="3"/>
    <n v="45"/>
    <n v="2750"/>
    <x v="119"/>
    <x v="510"/>
    <x v="1"/>
    <x v="0"/>
  </r>
  <r>
    <x v="2"/>
    <n v="1185732"/>
    <x v="317"/>
    <x v="0"/>
    <x v="45"/>
    <x v="47"/>
    <x v="4"/>
    <n v="54.999999999999993"/>
    <n v="3000"/>
    <x v="212"/>
    <x v="347"/>
    <x v="1"/>
    <x v="0"/>
  </r>
  <r>
    <x v="2"/>
    <n v="1185732"/>
    <x v="317"/>
    <x v="0"/>
    <x v="45"/>
    <x v="47"/>
    <x v="5"/>
    <n v="60"/>
    <n v="4750"/>
    <x v="177"/>
    <x v="251"/>
    <x v="2"/>
    <x v="0"/>
  </r>
  <r>
    <x v="2"/>
    <n v="1185732"/>
    <x v="349"/>
    <x v="0"/>
    <x v="45"/>
    <x v="47"/>
    <x v="0"/>
    <n v="54.999999999999993"/>
    <n v="6250"/>
    <x v="722"/>
    <x v="1284"/>
    <x v="8"/>
    <x v="0"/>
  </r>
  <r>
    <x v="2"/>
    <n v="1185732"/>
    <x v="349"/>
    <x v="0"/>
    <x v="45"/>
    <x v="47"/>
    <x v="1"/>
    <n v="50"/>
    <n v="4000"/>
    <x v="47"/>
    <x v="316"/>
    <x v="8"/>
    <x v="0"/>
  </r>
  <r>
    <x v="2"/>
    <n v="1185732"/>
    <x v="349"/>
    <x v="0"/>
    <x v="45"/>
    <x v="47"/>
    <x v="2"/>
    <n v="45"/>
    <n v="3250"/>
    <x v="326"/>
    <x v="1286"/>
    <x v="1"/>
    <x v="0"/>
  </r>
  <r>
    <x v="2"/>
    <n v="1185732"/>
    <x v="349"/>
    <x v="0"/>
    <x v="45"/>
    <x v="47"/>
    <x v="3"/>
    <n v="45"/>
    <n v="2250"/>
    <x v="179"/>
    <x v="261"/>
    <x v="1"/>
    <x v="0"/>
  </r>
  <r>
    <x v="2"/>
    <n v="1185732"/>
    <x v="349"/>
    <x v="0"/>
    <x v="45"/>
    <x v="47"/>
    <x v="4"/>
    <n v="54.999999999999993"/>
    <n v="2000"/>
    <x v="391"/>
    <x v="1265"/>
    <x v="1"/>
    <x v="0"/>
  </r>
  <r>
    <x v="2"/>
    <n v="1185732"/>
    <x v="349"/>
    <x v="0"/>
    <x v="45"/>
    <x v="47"/>
    <x v="5"/>
    <n v="60"/>
    <n v="3750"/>
    <x v="39"/>
    <x v="40"/>
    <x v="2"/>
    <x v="0"/>
  </r>
  <r>
    <x v="2"/>
    <n v="1185732"/>
    <x v="379"/>
    <x v="0"/>
    <x v="45"/>
    <x v="47"/>
    <x v="0"/>
    <n v="54.999999999999993"/>
    <n v="5000"/>
    <x v="350"/>
    <x v="1287"/>
    <x v="8"/>
    <x v="0"/>
  </r>
  <r>
    <x v="2"/>
    <n v="1185732"/>
    <x v="379"/>
    <x v="0"/>
    <x v="45"/>
    <x v="47"/>
    <x v="1"/>
    <n v="50"/>
    <n v="3000"/>
    <x v="149"/>
    <x v="49"/>
    <x v="8"/>
    <x v="0"/>
  </r>
  <r>
    <x v="2"/>
    <n v="1185732"/>
    <x v="379"/>
    <x v="0"/>
    <x v="45"/>
    <x v="47"/>
    <x v="2"/>
    <n v="45"/>
    <n v="2000"/>
    <x v="126"/>
    <x v="492"/>
    <x v="1"/>
    <x v="0"/>
  </r>
  <r>
    <x v="2"/>
    <n v="1185732"/>
    <x v="379"/>
    <x v="0"/>
    <x v="45"/>
    <x v="47"/>
    <x v="3"/>
    <n v="45"/>
    <n v="1750"/>
    <x v="123"/>
    <x v="596"/>
    <x v="1"/>
    <x v="0"/>
  </r>
  <r>
    <x v="2"/>
    <n v="1185732"/>
    <x v="379"/>
    <x v="0"/>
    <x v="45"/>
    <x v="47"/>
    <x v="4"/>
    <n v="54.999999999999993"/>
    <n v="1750"/>
    <x v="122"/>
    <x v="512"/>
    <x v="1"/>
    <x v="0"/>
  </r>
  <r>
    <x v="2"/>
    <n v="1185732"/>
    <x v="379"/>
    <x v="0"/>
    <x v="45"/>
    <x v="47"/>
    <x v="5"/>
    <n v="60"/>
    <n v="2750"/>
    <x v="242"/>
    <x v="1263"/>
    <x v="2"/>
    <x v="0"/>
  </r>
  <r>
    <x v="2"/>
    <n v="1185732"/>
    <x v="411"/>
    <x v="0"/>
    <x v="45"/>
    <x v="47"/>
    <x v="0"/>
    <n v="60"/>
    <n v="4500"/>
    <x v="52"/>
    <x v="52"/>
    <x v="8"/>
    <x v="0"/>
  </r>
  <r>
    <x v="2"/>
    <n v="1185732"/>
    <x v="411"/>
    <x v="0"/>
    <x v="45"/>
    <x v="47"/>
    <x v="1"/>
    <n v="55.000000000000007"/>
    <n v="2750"/>
    <x v="395"/>
    <x v="1099"/>
    <x v="8"/>
    <x v="0"/>
  </r>
  <r>
    <x v="2"/>
    <n v="1185732"/>
    <x v="411"/>
    <x v="0"/>
    <x v="45"/>
    <x v="47"/>
    <x v="2"/>
    <n v="55.000000000000007"/>
    <n v="1750"/>
    <x v="194"/>
    <x v="274"/>
    <x v="1"/>
    <x v="0"/>
  </r>
  <r>
    <x v="2"/>
    <n v="1185732"/>
    <x v="411"/>
    <x v="0"/>
    <x v="45"/>
    <x v="47"/>
    <x v="3"/>
    <n v="55.000000000000007"/>
    <n v="1500"/>
    <x v="190"/>
    <x v="746"/>
    <x v="1"/>
    <x v="0"/>
  </r>
  <r>
    <x v="2"/>
    <n v="1185732"/>
    <x v="411"/>
    <x v="0"/>
    <x v="45"/>
    <x v="47"/>
    <x v="4"/>
    <n v="65"/>
    <n v="1500"/>
    <x v="148"/>
    <x v="1239"/>
    <x v="1"/>
    <x v="0"/>
  </r>
  <r>
    <x v="0"/>
    <n v="1185732"/>
    <x v="411"/>
    <x v="0"/>
    <x v="45"/>
    <x v="47"/>
    <x v="5"/>
    <n v="70"/>
    <n v="2750"/>
    <x v="170"/>
    <x v="619"/>
    <x v="2"/>
    <x v="0"/>
  </r>
  <r>
    <x v="0"/>
    <n v="1185732"/>
    <x v="441"/>
    <x v="0"/>
    <x v="45"/>
    <x v="47"/>
    <x v="0"/>
    <n v="65"/>
    <n v="4250"/>
    <x v="423"/>
    <x v="1288"/>
    <x v="8"/>
    <x v="0"/>
  </r>
  <r>
    <x v="0"/>
    <n v="1185732"/>
    <x v="441"/>
    <x v="0"/>
    <x v="45"/>
    <x v="47"/>
    <x v="1"/>
    <n v="55.000000000000007"/>
    <n v="3000"/>
    <x v="207"/>
    <x v="839"/>
    <x v="8"/>
    <x v="0"/>
  </r>
  <r>
    <x v="0"/>
    <n v="1185732"/>
    <x v="441"/>
    <x v="0"/>
    <x v="45"/>
    <x v="47"/>
    <x v="2"/>
    <n v="55.000000000000007"/>
    <n v="2950"/>
    <x v="723"/>
    <x v="1289"/>
    <x v="1"/>
    <x v="0"/>
  </r>
  <r>
    <x v="0"/>
    <n v="1185732"/>
    <x v="441"/>
    <x v="0"/>
    <x v="45"/>
    <x v="47"/>
    <x v="3"/>
    <n v="55.000000000000007"/>
    <n v="2750"/>
    <x v="395"/>
    <x v="686"/>
    <x v="1"/>
    <x v="0"/>
  </r>
  <r>
    <x v="0"/>
    <n v="1185732"/>
    <x v="441"/>
    <x v="0"/>
    <x v="45"/>
    <x v="47"/>
    <x v="4"/>
    <n v="65"/>
    <n v="2500"/>
    <x v="133"/>
    <x v="696"/>
    <x v="1"/>
    <x v="0"/>
  </r>
  <r>
    <x v="0"/>
    <n v="1185732"/>
    <x v="441"/>
    <x v="0"/>
    <x v="45"/>
    <x v="47"/>
    <x v="5"/>
    <n v="70"/>
    <n v="3500"/>
    <x v="41"/>
    <x v="42"/>
    <x v="2"/>
    <x v="0"/>
  </r>
  <r>
    <x v="0"/>
    <n v="1185732"/>
    <x v="470"/>
    <x v="0"/>
    <x v="45"/>
    <x v="47"/>
    <x v="0"/>
    <n v="65"/>
    <n v="5750"/>
    <x v="92"/>
    <x v="1290"/>
    <x v="8"/>
    <x v="0"/>
  </r>
  <r>
    <x v="0"/>
    <n v="1185732"/>
    <x v="470"/>
    <x v="0"/>
    <x v="45"/>
    <x v="47"/>
    <x v="1"/>
    <n v="55.000000000000007"/>
    <n v="3750"/>
    <x v="141"/>
    <x v="517"/>
    <x v="8"/>
    <x v="0"/>
  </r>
  <r>
    <x v="0"/>
    <n v="1185732"/>
    <x v="470"/>
    <x v="0"/>
    <x v="45"/>
    <x v="47"/>
    <x v="2"/>
    <n v="55.000000000000007"/>
    <n v="3500"/>
    <x v="137"/>
    <x v="292"/>
    <x v="1"/>
    <x v="0"/>
  </r>
  <r>
    <x v="0"/>
    <n v="1185732"/>
    <x v="470"/>
    <x v="0"/>
    <x v="45"/>
    <x v="47"/>
    <x v="3"/>
    <n v="55.000000000000007"/>
    <n v="3000"/>
    <x v="207"/>
    <x v="676"/>
    <x v="1"/>
    <x v="0"/>
  </r>
  <r>
    <x v="0"/>
    <n v="1185732"/>
    <x v="470"/>
    <x v="0"/>
    <x v="45"/>
    <x v="47"/>
    <x v="4"/>
    <n v="65"/>
    <n v="3000"/>
    <x v="214"/>
    <x v="152"/>
    <x v="1"/>
    <x v="0"/>
  </r>
  <r>
    <x v="0"/>
    <n v="1185732"/>
    <x v="470"/>
    <x v="0"/>
    <x v="45"/>
    <x v="47"/>
    <x v="5"/>
    <n v="70"/>
    <n v="4000"/>
    <x v="59"/>
    <x v="144"/>
    <x v="2"/>
    <x v="0"/>
  </r>
  <r>
    <x v="0"/>
    <n v="1185732"/>
    <x v="174"/>
    <x v="0"/>
    <x v="45"/>
    <x v="47"/>
    <x v="0"/>
    <n v="35"/>
    <n v="4250"/>
    <x v="159"/>
    <x v="809"/>
    <x v="2"/>
    <x v="0"/>
  </r>
  <r>
    <x v="0"/>
    <n v="1185732"/>
    <x v="174"/>
    <x v="0"/>
    <x v="45"/>
    <x v="47"/>
    <x v="1"/>
    <n v="35"/>
    <n v="2250"/>
    <x v="123"/>
    <x v="184"/>
    <x v="2"/>
    <x v="0"/>
  </r>
  <r>
    <x v="0"/>
    <n v="1185732"/>
    <x v="174"/>
    <x v="0"/>
    <x v="45"/>
    <x v="47"/>
    <x v="2"/>
    <n v="25.000000000000007"/>
    <n v="2250"/>
    <x v="667"/>
    <x v="1236"/>
    <x v="8"/>
    <x v="0"/>
  </r>
  <r>
    <x v="0"/>
    <n v="1185732"/>
    <x v="174"/>
    <x v="0"/>
    <x v="45"/>
    <x v="47"/>
    <x v="3"/>
    <n v="30"/>
    <n v="750"/>
    <x v="363"/>
    <x v="481"/>
    <x v="8"/>
    <x v="0"/>
  </r>
  <r>
    <x v="0"/>
    <n v="1185732"/>
    <x v="174"/>
    <x v="0"/>
    <x v="45"/>
    <x v="47"/>
    <x v="4"/>
    <n v="45"/>
    <n v="1250"/>
    <x v="182"/>
    <x v="660"/>
    <x v="1"/>
    <x v="0"/>
  </r>
  <r>
    <x v="0"/>
    <n v="1185732"/>
    <x v="174"/>
    <x v="0"/>
    <x v="45"/>
    <x v="47"/>
    <x v="5"/>
    <n v="35"/>
    <n v="2250"/>
    <x v="123"/>
    <x v="478"/>
    <x v="8"/>
    <x v="0"/>
  </r>
  <r>
    <x v="0"/>
    <n v="1185732"/>
    <x v="203"/>
    <x v="0"/>
    <x v="45"/>
    <x v="47"/>
    <x v="0"/>
    <n v="35"/>
    <n v="4750"/>
    <x v="158"/>
    <x v="862"/>
    <x v="2"/>
    <x v="0"/>
  </r>
  <r>
    <x v="0"/>
    <n v="1185732"/>
    <x v="203"/>
    <x v="0"/>
    <x v="45"/>
    <x v="47"/>
    <x v="1"/>
    <n v="35"/>
    <n v="1250"/>
    <x v="317"/>
    <x v="582"/>
    <x v="2"/>
    <x v="0"/>
  </r>
  <r>
    <x v="0"/>
    <n v="1185732"/>
    <x v="203"/>
    <x v="0"/>
    <x v="45"/>
    <x v="47"/>
    <x v="2"/>
    <n v="25.000000000000007"/>
    <n v="1750"/>
    <x v="688"/>
    <x v="1279"/>
    <x v="8"/>
    <x v="0"/>
  </r>
  <r>
    <x v="0"/>
    <n v="1185732"/>
    <x v="203"/>
    <x v="0"/>
    <x v="46"/>
    <x v="48"/>
    <x v="3"/>
    <n v="30"/>
    <n v="500"/>
    <x v="362"/>
    <x v="600"/>
    <x v="8"/>
    <x v="0"/>
  </r>
  <r>
    <x v="0"/>
    <n v="1185732"/>
    <x v="203"/>
    <x v="0"/>
    <x v="46"/>
    <x v="48"/>
    <x v="4"/>
    <n v="45"/>
    <n v="1250"/>
    <x v="182"/>
    <x v="660"/>
    <x v="1"/>
    <x v="0"/>
  </r>
  <r>
    <x v="0"/>
    <n v="1185732"/>
    <x v="203"/>
    <x v="0"/>
    <x v="46"/>
    <x v="48"/>
    <x v="5"/>
    <n v="35"/>
    <n v="2250"/>
    <x v="123"/>
    <x v="478"/>
    <x v="8"/>
    <x v="0"/>
  </r>
  <r>
    <x v="0"/>
    <n v="1185732"/>
    <x v="708"/>
    <x v="0"/>
    <x v="46"/>
    <x v="48"/>
    <x v="0"/>
    <n v="35"/>
    <n v="4450"/>
    <x v="708"/>
    <x v="1291"/>
    <x v="2"/>
    <x v="0"/>
  </r>
  <r>
    <x v="0"/>
    <n v="1185732"/>
    <x v="708"/>
    <x v="0"/>
    <x v="46"/>
    <x v="48"/>
    <x v="1"/>
    <n v="35"/>
    <n v="1500"/>
    <x v="304"/>
    <x v="489"/>
    <x v="2"/>
    <x v="0"/>
  </r>
  <r>
    <x v="0"/>
    <n v="1185732"/>
    <x v="708"/>
    <x v="0"/>
    <x v="46"/>
    <x v="48"/>
    <x v="2"/>
    <n v="25.000000000000007"/>
    <n v="1750"/>
    <x v="688"/>
    <x v="1279"/>
    <x v="8"/>
    <x v="0"/>
  </r>
  <r>
    <x v="0"/>
    <n v="1185732"/>
    <x v="708"/>
    <x v="0"/>
    <x v="46"/>
    <x v="48"/>
    <x v="3"/>
    <n v="30"/>
    <n v="250"/>
    <x v="364"/>
    <x v="605"/>
    <x v="8"/>
    <x v="0"/>
  </r>
  <r>
    <x v="0"/>
    <n v="1185732"/>
    <x v="708"/>
    <x v="0"/>
    <x v="46"/>
    <x v="48"/>
    <x v="4"/>
    <n v="45"/>
    <n v="750"/>
    <x v="127"/>
    <x v="1258"/>
    <x v="1"/>
    <x v="0"/>
  </r>
  <r>
    <x v="0"/>
    <n v="1185732"/>
    <x v="708"/>
    <x v="0"/>
    <x v="46"/>
    <x v="48"/>
    <x v="5"/>
    <n v="35"/>
    <n v="1750"/>
    <x v="183"/>
    <x v="597"/>
    <x v="8"/>
    <x v="0"/>
  </r>
  <r>
    <x v="0"/>
    <n v="1185732"/>
    <x v="230"/>
    <x v="0"/>
    <x v="46"/>
    <x v="48"/>
    <x v="0"/>
    <n v="35"/>
    <n v="4250"/>
    <x v="159"/>
    <x v="809"/>
    <x v="2"/>
    <x v="0"/>
  </r>
  <r>
    <x v="0"/>
    <n v="1185732"/>
    <x v="230"/>
    <x v="0"/>
    <x v="46"/>
    <x v="48"/>
    <x v="1"/>
    <n v="35"/>
    <n v="1250"/>
    <x v="317"/>
    <x v="582"/>
    <x v="2"/>
    <x v="0"/>
  </r>
  <r>
    <x v="0"/>
    <n v="1185732"/>
    <x v="230"/>
    <x v="0"/>
    <x v="46"/>
    <x v="48"/>
    <x v="2"/>
    <n v="25.000000000000007"/>
    <n v="1250"/>
    <x v="693"/>
    <x v="1292"/>
    <x v="8"/>
    <x v="0"/>
  </r>
  <r>
    <x v="0"/>
    <n v="1185732"/>
    <x v="230"/>
    <x v="0"/>
    <x v="46"/>
    <x v="48"/>
    <x v="3"/>
    <n v="30"/>
    <n v="500"/>
    <x v="362"/>
    <x v="600"/>
    <x v="8"/>
    <x v="0"/>
  </r>
  <r>
    <x v="0"/>
    <n v="1185732"/>
    <x v="230"/>
    <x v="0"/>
    <x v="46"/>
    <x v="48"/>
    <x v="4"/>
    <n v="45"/>
    <n v="500"/>
    <x v="363"/>
    <x v="1259"/>
    <x v="1"/>
    <x v="0"/>
  </r>
  <r>
    <x v="0"/>
    <n v="1185732"/>
    <x v="230"/>
    <x v="0"/>
    <x v="46"/>
    <x v="48"/>
    <x v="5"/>
    <n v="35"/>
    <n v="2000"/>
    <x v="136"/>
    <x v="197"/>
    <x v="8"/>
    <x v="0"/>
  </r>
  <r>
    <x v="0"/>
    <n v="1185732"/>
    <x v="259"/>
    <x v="0"/>
    <x v="46"/>
    <x v="48"/>
    <x v="0"/>
    <n v="49.999999999999993"/>
    <n v="4700"/>
    <x v="709"/>
    <x v="1293"/>
    <x v="2"/>
    <x v="0"/>
  </r>
  <r>
    <x v="0"/>
    <n v="1185732"/>
    <x v="259"/>
    <x v="0"/>
    <x v="46"/>
    <x v="48"/>
    <x v="1"/>
    <n v="45"/>
    <n v="1750"/>
    <x v="123"/>
    <x v="184"/>
    <x v="2"/>
    <x v="0"/>
  </r>
  <r>
    <x v="0"/>
    <n v="1185732"/>
    <x v="259"/>
    <x v="0"/>
    <x v="46"/>
    <x v="48"/>
    <x v="2"/>
    <n v="40"/>
    <n v="2000"/>
    <x v="135"/>
    <x v="201"/>
    <x v="8"/>
    <x v="0"/>
  </r>
  <r>
    <x v="0"/>
    <n v="1185732"/>
    <x v="259"/>
    <x v="0"/>
    <x v="46"/>
    <x v="48"/>
    <x v="3"/>
    <n v="40"/>
    <n v="1500"/>
    <x v="0"/>
    <x v="506"/>
    <x v="8"/>
    <x v="0"/>
  </r>
  <r>
    <x v="0"/>
    <n v="1185732"/>
    <x v="259"/>
    <x v="0"/>
    <x v="46"/>
    <x v="48"/>
    <x v="4"/>
    <n v="49.999999999999993"/>
    <n v="1750"/>
    <x v="396"/>
    <x v="1262"/>
    <x v="1"/>
    <x v="0"/>
  </r>
  <r>
    <x v="0"/>
    <n v="1185732"/>
    <x v="259"/>
    <x v="0"/>
    <x v="46"/>
    <x v="48"/>
    <x v="5"/>
    <n v="54.999999999999993"/>
    <n v="3000"/>
    <x v="212"/>
    <x v="1294"/>
    <x v="8"/>
    <x v="0"/>
  </r>
  <r>
    <x v="0"/>
    <n v="1185732"/>
    <x v="292"/>
    <x v="0"/>
    <x v="46"/>
    <x v="48"/>
    <x v="0"/>
    <n v="49.999999999999993"/>
    <n v="5500"/>
    <x v="350"/>
    <x v="1295"/>
    <x v="2"/>
    <x v="0"/>
  </r>
  <r>
    <x v="0"/>
    <n v="1185732"/>
    <x v="292"/>
    <x v="0"/>
    <x v="46"/>
    <x v="48"/>
    <x v="1"/>
    <n v="45"/>
    <n v="3000"/>
    <x v="200"/>
    <x v="220"/>
    <x v="2"/>
    <x v="0"/>
  </r>
  <r>
    <x v="0"/>
    <n v="1185732"/>
    <x v="292"/>
    <x v="0"/>
    <x v="46"/>
    <x v="48"/>
    <x v="2"/>
    <n v="40"/>
    <n v="2250"/>
    <x v="126"/>
    <x v="203"/>
    <x v="8"/>
    <x v="0"/>
  </r>
  <r>
    <x v="0"/>
    <n v="1185732"/>
    <x v="292"/>
    <x v="0"/>
    <x v="46"/>
    <x v="48"/>
    <x v="3"/>
    <n v="40"/>
    <n v="2000"/>
    <x v="135"/>
    <x v="201"/>
    <x v="8"/>
    <x v="0"/>
  </r>
  <r>
    <x v="0"/>
    <n v="1185732"/>
    <x v="292"/>
    <x v="0"/>
    <x v="46"/>
    <x v="48"/>
    <x v="4"/>
    <n v="49.999999999999993"/>
    <n v="2000"/>
    <x v="335"/>
    <x v="1296"/>
    <x v="1"/>
    <x v="0"/>
  </r>
  <r>
    <x v="0"/>
    <n v="1185732"/>
    <x v="292"/>
    <x v="0"/>
    <x v="46"/>
    <x v="48"/>
    <x v="5"/>
    <n v="54.999999999999993"/>
    <n v="3500"/>
    <x v="239"/>
    <x v="1200"/>
    <x v="8"/>
    <x v="0"/>
  </r>
  <r>
    <x v="0"/>
    <n v="1185732"/>
    <x v="320"/>
    <x v="0"/>
    <x v="46"/>
    <x v="48"/>
    <x v="0"/>
    <n v="49.999999999999993"/>
    <n v="5750"/>
    <x v="724"/>
    <x v="1297"/>
    <x v="2"/>
    <x v="0"/>
  </r>
  <r>
    <x v="0"/>
    <n v="1185732"/>
    <x v="320"/>
    <x v="0"/>
    <x v="46"/>
    <x v="48"/>
    <x v="1"/>
    <n v="45"/>
    <n v="3250"/>
    <x v="326"/>
    <x v="982"/>
    <x v="2"/>
    <x v="0"/>
  </r>
  <r>
    <x v="0"/>
    <n v="1185732"/>
    <x v="320"/>
    <x v="0"/>
    <x v="46"/>
    <x v="48"/>
    <x v="2"/>
    <n v="40"/>
    <n v="2500"/>
    <x v="125"/>
    <x v="215"/>
    <x v="8"/>
    <x v="0"/>
  </r>
  <r>
    <x v="0"/>
    <n v="1185732"/>
    <x v="320"/>
    <x v="0"/>
    <x v="46"/>
    <x v="48"/>
    <x v="3"/>
    <n v="40"/>
    <n v="2000"/>
    <x v="135"/>
    <x v="201"/>
    <x v="8"/>
    <x v="0"/>
  </r>
  <r>
    <x v="0"/>
    <n v="1185732"/>
    <x v="320"/>
    <x v="0"/>
    <x v="46"/>
    <x v="48"/>
    <x v="4"/>
    <n v="49.999999999999993"/>
    <n v="2250"/>
    <x v="469"/>
    <x v="606"/>
    <x v="1"/>
    <x v="0"/>
  </r>
  <r>
    <x v="0"/>
    <n v="1185732"/>
    <x v="320"/>
    <x v="0"/>
    <x v="46"/>
    <x v="48"/>
    <x v="5"/>
    <n v="54.999999999999993"/>
    <n v="4000"/>
    <x v="211"/>
    <x v="301"/>
    <x v="8"/>
    <x v="0"/>
  </r>
  <r>
    <x v="0"/>
    <n v="1185732"/>
    <x v="352"/>
    <x v="0"/>
    <x v="46"/>
    <x v="48"/>
    <x v="0"/>
    <n v="49.999999999999993"/>
    <n v="5500"/>
    <x v="350"/>
    <x v="1295"/>
    <x v="2"/>
    <x v="0"/>
  </r>
  <r>
    <x v="0"/>
    <n v="1185732"/>
    <x v="352"/>
    <x v="0"/>
    <x v="46"/>
    <x v="48"/>
    <x v="1"/>
    <n v="45"/>
    <n v="3250"/>
    <x v="326"/>
    <x v="982"/>
    <x v="2"/>
    <x v="0"/>
  </r>
  <r>
    <x v="0"/>
    <n v="1185732"/>
    <x v="352"/>
    <x v="0"/>
    <x v="46"/>
    <x v="48"/>
    <x v="2"/>
    <n v="40"/>
    <n v="2500"/>
    <x v="125"/>
    <x v="215"/>
    <x v="8"/>
    <x v="0"/>
  </r>
  <r>
    <x v="0"/>
    <n v="1185732"/>
    <x v="352"/>
    <x v="0"/>
    <x v="46"/>
    <x v="48"/>
    <x v="3"/>
    <n v="40"/>
    <n v="1500"/>
    <x v="0"/>
    <x v="506"/>
    <x v="8"/>
    <x v="0"/>
  </r>
  <r>
    <x v="0"/>
    <n v="1185732"/>
    <x v="352"/>
    <x v="0"/>
    <x v="46"/>
    <x v="48"/>
    <x v="4"/>
    <n v="49.999999999999993"/>
    <n v="1250"/>
    <x v="399"/>
    <x v="688"/>
    <x v="1"/>
    <x v="0"/>
  </r>
  <r>
    <x v="0"/>
    <n v="1185732"/>
    <x v="352"/>
    <x v="0"/>
    <x v="46"/>
    <x v="48"/>
    <x v="5"/>
    <n v="54.999999999999993"/>
    <n v="3000"/>
    <x v="212"/>
    <x v="1294"/>
    <x v="8"/>
    <x v="0"/>
  </r>
  <r>
    <x v="0"/>
    <n v="1185732"/>
    <x v="382"/>
    <x v="0"/>
    <x v="46"/>
    <x v="48"/>
    <x v="0"/>
    <n v="49.999999999999993"/>
    <n v="4250"/>
    <x v="383"/>
    <x v="1298"/>
    <x v="2"/>
    <x v="0"/>
  </r>
  <r>
    <x v="0"/>
    <n v="1185732"/>
    <x v="382"/>
    <x v="0"/>
    <x v="46"/>
    <x v="48"/>
    <x v="1"/>
    <n v="45"/>
    <n v="2250"/>
    <x v="179"/>
    <x v="258"/>
    <x v="2"/>
    <x v="0"/>
  </r>
  <r>
    <x v="0"/>
    <n v="1185732"/>
    <x v="382"/>
    <x v="0"/>
    <x v="46"/>
    <x v="48"/>
    <x v="2"/>
    <n v="40"/>
    <n v="1250"/>
    <x v="121"/>
    <x v="181"/>
    <x v="8"/>
    <x v="0"/>
  </r>
  <r>
    <x v="0"/>
    <n v="1185732"/>
    <x v="382"/>
    <x v="0"/>
    <x v="46"/>
    <x v="48"/>
    <x v="3"/>
    <n v="40"/>
    <n v="1000"/>
    <x v="124"/>
    <x v="185"/>
    <x v="8"/>
    <x v="0"/>
  </r>
  <r>
    <x v="0"/>
    <n v="1185732"/>
    <x v="382"/>
    <x v="0"/>
    <x v="46"/>
    <x v="48"/>
    <x v="4"/>
    <n v="49.999999999999993"/>
    <n v="1000"/>
    <x v="367"/>
    <x v="1264"/>
    <x v="1"/>
    <x v="0"/>
  </r>
  <r>
    <x v="0"/>
    <n v="1185732"/>
    <x v="382"/>
    <x v="0"/>
    <x v="46"/>
    <x v="48"/>
    <x v="5"/>
    <n v="54.999999999999993"/>
    <n v="2000"/>
    <x v="391"/>
    <x v="280"/>
    <x v="8"/>
    <x v="0"/>
  </r>
  <r>
    <x v="0"/>
    <n v="1185732"/>
    <x v="414"/>
    <x v="0"/>
    <x v="46"/>
    <x v="48"/>
    <x v="0"/>
    <n v="54.999999999999993"/>
    <n v="3750"/>
    <x v="213"/>
    <x v="719"/>
    <x v="2"/>
    <x v="0"/>
  </r>
  <r>
    <x v="0"/>
    <n v="1185732"/>
    <x v="414"/>
    <x v="0"/>
    <x v="46"/>
    <x v="48"/>
    <x v="1"/>
    <n v="50"/>
    <n v="2000"/>
    <x v="125"/>
    <x v="187"/>
    <x v="2"/>
    <x v="0"/>
  </r>
  <r>
    <x v="0"/>
    <n v="1185732"/>
    <x v="414"/>
    <x v="0"/>
    <x v="46"/>
    <x v="48"/>
    <x v="2"/>
    <n v="50"/>
    <n v="1000"/>
    <x v="121"/>
    <x v="181"/>
    <x v="8"/>
    <x v="0"/>
  </r>
  <r>
    <x v="0"/>
    <n v="1185732"/>
    <x v="414"/>
    <x v="0"/>
    <x v="46"/>
    <x v="48"/>
    <x v="3"/>
    <n v="50"/>
    <n v="750"/>
    <x v="309"/>
    <x v="472"/>
    <x v="8"/>
    <x v="0"/>
  </r>
  <r>
    <x v="0"/>
    <n v="1185732"/>
    <x v="414"/>
    <x v="0"/>
    <x v="46"/>
    <x v="48"/>
    <x v="4"/>
    <n v="60"/>
    <n v="750"/>
    <x v="187"/>
    <x v="189"/>
    <x v="1"/>
    <x v="0"/>
  </r>
  <r>
    <x v="2"/>
    <n v="1185732"/>
    <x v="414"/>
    <x v="0"/>
    <x v="46"/>
    <x v="48"/>
    <x v="5"/>
    <n v="64.999999999999986"/>
    <n v="2000"/>
    <x v="711"/>
    <x v="529"/>
    <x v="8"/>
    <x v="0"/>
  </r>
  <r>
    <x v="2"/>
    <n v="1185732"/>
    <x v="444"/>
    <x v="0"/>
    <x v="46"/>
    <x v="48"/>
    <x v="0"/>
    <n v="60"/>
    <n v="3500"/>
    <x v="195"/>
    <x v="221"/>
    <x v="2"/>
    <x v="0"/>
  </r>
  <r>
    <x v="2"/>
    <n v="1185732"/>
    <x v="444"/>
    <x v="0"/>
    <x v="46"/>
    <x v="48"/>
    <x v="1"/>
    <n v="50"/>
    <n v="2250"/>
    <x v="129"/>
    <x v="196"/>
    <x v="2"/>
    <x v="0"/>
  </r>
  <r>
    <x v="2"/>
    <n v="1185732"/>
    <x v="444"/>
    <x v="0"/>
    <x v="46"/>
    <x v="48"/>
    <x v="2"/>
    <n v="50"/>
    <n v="2200"/>
    <x v="236"/>
    <x v="280"/>
    <x v="8"/>
    <x v="0"/>
  </r>
  <r>
    <x v="2"/>
    <n v="1185732"/>
    <x v="444"/>
    <x v="0"/>
    <x v="46"/>
    <x v="48"/>
    <x v="3"/>
    <n v="50"/>
    <n v="2000"/>
    <x v="125"/>
    <x v="215"/>
    <x v="8"/>
    <x v="0"/>
  </r>
  <r>
    <x v="2"/>
    <n v="1185732"/>
    <x v="444"/>
    <x v="0"/>
    <x v="46"/>
    <x v="48"/>
    <x v="4"/>
    <n v="60"/>
    <n v="1750"/>
    <x v="204"/>
    <x v="478"/>
    <x v="1"/>
    <x v="0"/>
  </r>
  <r>
    <x v="2"/>
    <n v="1185732"/>
    <x v="444"/>
    <x v="0"/>
    <x v="46"/>
    <x v="48"/>
    <x v="5"/>
    <n v="64.999999999999986"/>
    <n v="2750"/>
    <x v="409"/>
    <x v="715"/>
    <x v="8"/>
    <x v="0"/>
  </r>
  <r>
    <x v="2"/>
    <n v="1185732"/>
    <x v="473"/>
    <x v="0"/>
    <x v="46"/>
    <x v="48"/>
    <x v="0"/>
    <n v="60"/>
    <n v="5000"/>
    <x v="61"/>
    <x v="148"/>
    <x v="2"/>
    <x v="0"/>
  </r>
  <r>
    <x v="2"/>
    <n v="1185732"/>
    <x v="473"/>
    <x v="0"/>
    <x v="46"/>
    <x v="48"/>
    <x v="1"/>
    <n v="50"/>
    <n v="3000"/>
    <x v="149"/>
    <x v="214"/>
    <x v="2"/>
    <x v="0"/>
  </r>
  <r>
    <x v="2"/>
    <n v="1185732"/>
    <x v="473"/>
    <x v="0"/>
    <x v="46"/>
    <x v="48"/>
    <x v="2"/>
    <n v="50"/>
    <n v="2750"/>
    <x v="199"/>
    <x v="811"/>
    <x v="8"/>
    <x v="0"/>
  </r>
  <r>
    <x v="2"/>
    <n v="1185732"/>
    <x v="473"/>
    <x v="0"/>
    <x v="46"/>
    <x v="48"/>
    <x v="3"/>
    <n v="50"/>
    <n v="2250"/>
    <x v="129"/>
    <x v="343"/>
    <x v="8"/>
    <x v="0"/>
  </r>
  <r>
    <x v="2"/>
    <n v="1185732"/>
    <x v="473"/>
    <x v="0"/>
    <x v="46"/>
    <x v="48"/>
    <x v="4"/>
    <n v="60"/>
    <n v="2250"/>
    <x v="200"/>
    <x v="646"/>
    <x v="1"/>
    <x v="0"/>
  </r>
  <r>
    <x v="2"/>
    <n v="1185732"/>
    <x v="473"/>
    <x v="0"/>
    <x v="46"/>
    <x v="48"/>
    <x v="5"/>
    <n v="64.999999999999986"/>
    <n v="3250"/>
    <x v="264"/>
    <x v="1103"/>
    <x v="8"/>
    <x v="0"/>
  </r>
  <r>
    <x v="2"/>
    <n v="1185732"/>
    <x v="181"/>
    <x v="0"/>
    <x v="46"/>
    <x v="48"/>
    <x v="0"/>
    <n v="40"/>
    <n v="4500"/>
    <x v="210"/>
    <x v="386"/>
    <x v="1"/>
    <x v="0"/>
  </r>
  <r>
    <x v="2"/>
    <n v="1185732"/>
    <x v="181"/>
    <x v="0"/>
    <x v="46"/>
    <x v="48"/>
    <x v="1"/>
    <n v="40"/>
    <n v="2500"/>
    <x v="125"/>
    <x v="227"/>
    <x v="1"/>
    <x v="0"/>
  </r>
  <r>
    <x v="2"/>
    <n v="1185732"/>
    <x v="181"/>
    <x v="0"/>
    <x v="46"/>
    <x v="48"/>
    <x v="2"/>
    <n v="30.000000000000004"/>
    <n v="2500"/>
    <x v="384"/>
    <x v="1223"/>
    <x v="3"/>
    <x v="0"/>
  </r>
  <r>
    <x v="2"/>
    <n v="1185732"/>
    <x v="181"/>
    <x v="0"/>
    <x v="46"/>
    <x v="48"/>
    <x v="3"/>
    <n v="35"/>
    <n v="1000"/>
    <x v="319"/>
    <x v="587"/>
    <x v="3"/>
    <x v="0"/>
  </r>
  <r>
    <x v="2"/>
    <n v="1185732"/>
    <x v="181"/>
    <x v="0"/>
    <x v="46"/>
    <x v="48"/>
    <x v="4"/>
    <n v="50"/>
    <n v="1500"/>
    <x v="128"/>
    <x v="467"/>
    <x v="3"/>
    <x v="0"/>
  </r>
  <r>
    <x v="2"/>
    <n v="1185732"/>
    <x v="181"/>
    <x v="0"/>
    <x v="46"/>
    <x v="48"/>
    <x v="5"/>
    <n v="40"/>
    <n v="2500"/>
    <x v="125"/>
    <x v="227"/>
    <x v="1"/>
    <x v="0"/>
  </r>
  <r>
    <x v="2"/>
    <n v="1185732"/>
    <x v="210"/>
    <x v="0"/>
    <x v="46"/>
    <x v="48"/>
    <x v="0"/>
    <n v="40"/>
    <n v="5000"/>
    <x v="47"/>
    <x v="49"/>
    <x v="1"/>
    <x v="0"/>
  </r>
  <r>
    <x v="2"/>
    <n v="1185732"/>
    <x v="210"/>
    <x v="0"/>
    <x v="46"/>
    <x v="48"/>
    <x v="1"/>
    <n v="40"/>
    <n v="1500"/>
    <x v="0"/>
    <x v="287"/>
    <x v="1"/>
    <x v="0"/>
  </r>
  <r>
    <x v="2"/>
    <n v="1185732"/>
    <x v="210"/>
    <x v="0"/>
    <x v="46"/>
    <x v="48"/>
    <x v="2"/>
    <n v="30.000000000000004"/>
    <n v="2000"/>
    <x v="385"/>
    <x v="1299"/>
    <x v="3"/>
    <x v="0"/>
  </r>
  <r>
    <x v="2"/>
    <n v="1185732"/>
    <x v="210"/>
    <x v="0"/>
    <x v="47"/>
    <x v="49"/>
    <x v="3"/>
    <n v="35"/>
    <n v="2500"/>
    <x v="132"/>
    <x v="269"/>
    <x v="3"/>
    <x v="0"/>
  </r>
  <r>
    <x v="2"/>
    <n v="1185732"/>
    <x v="210"/>
    <x v="0"/>
    <x v="47"/>
    <x v="49"/>
    <x v="4"/>
    <n v="50"/>
    <n v="1500"/>
    <x v="128"/>
    <x v="467"/>
    <x v="3"/>
    <x v="0"/>
  </r>
  <r>
    <x v="2"/>
    <n v="1185732"/>
    <x v="210"/>
    <x v="0"/>
    <x v="47"/>
    <x v="49"/>
    <x v="5"/>
    <n v="40"/>
    <n v="2500"/>
    <x v="125"/>
    <x v="227"/>
    <x v="1"/>
    <x v="0"/>
  </r>
  <r>
    <x v="2"/>
    <n v="1185732"/>
    <x v="218"/>
    <x v="0"/>
    <x v="47"/>
    <x v="49"/>
    <x v="0"/>
    <n v="40"/>
    <n v="4700"/>
    <x v="386"/>
    <x v="1300"/>
    <x v="1"/>
    <x v="0"/>
  </r>
  <r>
    <x v="2"/>
    <n v="1185732"/>
    <x v="218"/>
    <x v="0"/>
    <x v="47"/>
    <x v="49"/>
    <x v="1"/>
    <n v="40"/>
    <n v="1750"/>
    <x v="136"/>
    <x v="192"/>
    <x v="1"/>
    <x v="0"/>
  </r>
  <r>
    <x v="2"/>
    <n v="1185732"/>
    <x v="218"/>
    <x v="0"/>
    <x v="47"/>
    <x v="49"/>
    <x v="2"/>
    <n v="30.000000000000004"/>
    <n v="2000"/>
    <x v="385"/>
    <x v="1299"/>
    <x v="3"/>
    <x v="0"/>
  </r>
  <r>
    <x v="2"/>
    <n v="1185732"/>
    <x v="218"/>
    <x v="0"/>
    <x v="47"/>
    <x v="49"/>
    <x v="3"/>
    <n v="35"/>
    <n v="3000"/>
    <x v="204"/>
    <x v="190"/>
    <x v="3"/>
    <x v="0"/>
  </r>
  <r>
    <x v="2"/>
    <n v="1185732"/>
    <x v="218"/>
    <x v="0"/>
    <x v="47"/>
    <x v="49"/>
    <x v="4"/>
    <n v="50"/>
    <n v="1000"/>
    <x v="121"/>
    <x v="657"/>
    <x v="3"/>
    <x v="0"/>
  </r>
  <r>
    <x v="2"/>
    <n v="1185732"/>
    <x v="218"/>
    <x v="0"/>
    <x v="47"/>
    <x v="49"/>
    <x v="5"/>
    <n v="40"/>
    <n v="2000"/>
    <x v="135"/>
    <x v="506"/>
    <x v="1"/>
    <x v="0"/>
  </r>
  <r>
    <x v="2"/>
    <n v="1185732"/>
    <x v="237"/>
    <x v="0"/>
    <x v="47"/>
    <x v="49"/>
    <x v="0"/>
    <n v="40"/>
    <n v="4500"/>
    <x v="210"/>
    <x v="386"/>
    <x v="1"/>
    <x v="0"/>
  </r>
  <r>
    <x v="2"/>
    <n v="1185732"/>
    <x v="237"/>
    <x v="0"/>
    <x v="47"/>
    <x v="49"/>
    <x v="1"/>
    <n v="40"/>
    <n v="1500"/>
    <x v="0"/>
    <x v="287"/>
    <x v="1"/>
    <x v="0"/>
  </r>
  <r>
    <x v="2"/>
    <n v="1185732"/>
    <x v="237"/>
    <x v="0"/>
    <x v="47"/>
    <x v="49"/>
    <x v="2"/>
    <n v="30.000000000000004"/>
    <n v="1500"/>
    <x v="354"/>
    <x v="1204"/>
    <x v="3"/>
    <x v="0"/>
  </r>
  <r>
    <x v="2"/>
    <n v="1185732"/>
    <x v="237"/>
    <x v="0"/>
    <x v="47"/>
    <x v="49"/>
    <x v="3"/>
    <n v="35"/>
    <n v="1250"/>
    <x v="317"/>
    <x v="1301"/>
    <x v="3"/>
    <x v="0"/>
  </r>
  <r>
    <x v="2"/>
    <n v="1185732"/>
    <x v="237"/>
    <x v="0"/>
    <x v="47"/>
    <x v="49"/>
    <x v="4"/>
    <n v="50"/>
    <n v="1250"/>
    <x v="146"/>
    <x v="1302"/>
    <x v="3"/>
    <x v="0"/>
  </r>
  <r>
    <x v="2"/>
    <n v="1185732"/>
    <x v="237"/>
    <x v="0"/>
    <x v="47"/>
    <x v="49"/>
    <x v="5"/>
    <n v="40"/>
    <n v="2750"/>
    <x v="236"/>
    <x v="277"/>
    <x v="1"/>
    <x v="0"/>
  </r>
  <r>
    <x v="2"/>
    <n v="1185732"/>
    <x v="266"/>
    <x v="0"/>
    <x v="47"/>
    <x v="49"/>
    <x v="0"/>
    <n v="54.999999999999993"/>
    <n v="4950"/>
    <x v="388"/>
    <x v="1303"/>
    <x v="1"/>
    <x v="0"/>
  </r>
  <r>
    <x v="2"/>
    <n v="1185732"/>
    <x v="266"/>
    <x v="0"/>
    <x v="47"/>
    <x v="49"/>
    <x v="1"/>
    <n v="50"/>
    <n v="2000"/>
    <x v="125"/>
    <x v="227"/>
    <x v="1"/>
    <x v="0"/>
  </r>
  <r>
    <x v="2"/>
    <n v="1185732"/>
    <x v="266"/>
    <x v="0"/>
    <x v="47"/>
    <x v="49"/>
    <x v="2"/>
    <n v="45"/>
    <n v="2250"/>
    <x v="179"/>
    <x v="675"/>
    <x v="3"/>
    <x v="0"/>
  </r>
  <r>
    <x v="2"/>
    <n v="1185732"/>
    <x v="266"/>
    <x v="0"/>
    <x v="47"/>
    <x v="49"/>
    <x v="3"/>
    <n v="45"/>
    <n v="1750"/>
    <x v="123"/>
    <x v="263"/>
    <x v="3"/>
    <x v="0"/>
  </r>
  <r>
    <x v="2"/>
    <n v="1185732"/>
    <x v="266"/>
    <x v="0"/>
    <x v="47"/>
    <x v="49"/>
    <x v="4"/>
    <n v="54.999999999999993"/>
    <n v="2000"/>
    <x v="391"/>
    <x v="623"/>
    <x v="3"/>
    <x v="0"/>
  </r>
  <r>
    <x v="2"/>
    <n v="1185732"/>
    <x v="266"/>
    <x v="0"/>
    <x v="47"/>
    <x v="49"/>
    <x v="5"/>
    <n v="60"/>
    <n v="3250"/>
    <x v="214"/>
    <x v="152"/>
    <x v="1"/>
    <x v="0"/>
  </r>
  <r>
    <x v="2"/>
    <n v="1185732"/>
    <x v="299"/>
    <x v="0"/>
    <x v="47"/>
    <x v="49"/>
    <x v="0"/>
    <n v="54.999999999999993"/>
    <n v="5750"/>
    <x v="725"/>
    <x v="1304"/>
    <x v="1"/>
    <x v="0"/>
  </r>
  <r>
    <x v="2"/>
    <n v="1185732"/>
    <x v="299"/>
    <x v="0"/>
    <x v="47"/>
    <x v="49"/>
    <x v="1"/>
    <n v="50"/>
    <n v="3250"/>
    <x v="133"/>
    <x v="696"/>
    <x v="1"/>
    <x v="0"/>
  </r>
  <r>
    <x v="2"/>
    <n v="1185732"/>
    <x v="299"/>
    <x v="0"/>
    <x v="47"/>
    <x v="49"/>
    <x v="2"/>
    <n v="45"/>
    <n v="2500"/>
    <x v="129"/>
    <x v="1305"/>
    <x v="3"/>
    <x v="0"/>
  </r>
  <r>
    <x v="2"/>
    <n v="1185732"/>
    <x v="299"/>
    <x v="0"/>
    <x v="47"/>
    <x v="49"/>
    <x v="3"/>
    <n v="45"/>
    <n v="2250"/>
    <x v="179"/>
    <x v="675"/>
    <x v="3"/>
    <x v="0"/>
  </r>
  <r>
    <x v="2"/>
    <n v="1185732"/>
    <x v="299"/>
    <x v="0"/>
    <x v="47"/>
    <x v="49"/>
    <x v="4"/>
    <n v="54.999999999999993"/>
    <n v="2250"/>
    <x v="424"/>
    <x v="1306"/>
    <x v="3"/>
    <x v="0"/>
  </r>
  <r>
    <x v="2"/>
    <n v="1185732"/>
    <x v="299"/>
    <x v="0"/>
    <x v="47"/>
    <x v="49"/>
    <x v="5"/>
    <n v="60"/>
    <n v="3750"/>
    <x v="39"/>
    <x v="53"/>
    <x v="1"/>
    <x v="0"/>
  </r>
  <r>
    <x v="2"/>
    <n v="1185732"/>
    <x v="327"/>
    <x v="0"/>
    <x v="47"/>
    <x v="49"/>
    <x v="0"/>
    <n v="54.999999999999993"/>
    <n v="6000"/>
    <x v="726"/>
    <x v="559"/>
    <x v="1"/>
    <x v="0"/>
  </r>
  <r>
    <x v="2"/>
    <n v="1185732"/>
    <x v="327"/>
    <x v="0"/>
    <x v="47"/>
    <x v="49"/>
    <x v="1"/>
    <n v="50"/>
    <n v="3500"/>
    <x v="160"/>
    <x v="214"/>
    <x v="1"/>
    <x v="0"/>
  </r>
  <r>
    <x v="2"/>
    <n v="1185732"/>
    <x v="327"/>
    <x v="0"/>
    <x v="47"/>
    <x v="49"/>
    <x v="2"/>
    <n v="45"/>
    <n v="2750"/>
    <x v="119"/>
    <x v="679"/>
    <x v="3"/>
    <x v="0"/>
  </r>
  <r>
    <x v="2"/>
    <n v="1185732"/>
    <x v="327"/>
    <x v="0"/>
    <x v="47"/>
    <x v="49"/>
    <x v="3"/>
    <n v="45"/>
    <n v="2250"/>
    <x v="179"/>
    <x v="675"/>
    <x v="3"/>
    <x v="0"/>
  </r>
  <r>
    <x v="2"/>
    <n v="1185732"/>
    <x v="327"/>
    <x v="0"/>
    <x v="47"/>
    <x v="49"/>
    <x v="4"/>
    <n v="54.999999999999993"/>
    <n v="2500"/>
    <x v="371"/>
    <x v="1307"/>
    <x v="3"/>
    <x v="0"/>
  </r>
  <r>
    <x v="2"/>
    <n v="1185732"/>
    <x v="327"/>
    <x v="0"/>
    <x v="47"/>
    <x v="49"/>
    <x v="5"/>
    <n v="60"/>
    <n v="4250"/>
    <x v="144"/>
    <x v="298"/>
    <x v="1"/>
    <x v="0"/>
  </r>
  <r>
    <x v="2"/>
    <n v="1185732"/>
    <x v="359"/>
    <x v="0"/>
    <x v="47"/>
    <x v="49"/>
    <x v="0"/>
    <n v="54.999999999999993"/>
    <n v="5750"/>
    <x v="725"/>
    <x v="1304"/>
    <x v="1"/>
    <x v="0"/>
  </r>
  <r>
    <x v="2"/>
    <n v="1185732"/>
    <x v="359"/>
    <x v="0"/>
    <x v="47"/>
    <x v="49"/>
    <x v="1"/>
    <n v="50"/>
    <n v="3500"/>
    <x v="160"/>
    <x v="214"/>
    <x v="1"/>
    <x v="0"/>
  </r>
  <r>
    <x v="2"/>
    <n v="1185732"/>
    <x v="359"/>
    <x v="0"/>
    <x v="47"/>
    <x v="49"/>
    <x v="2"/>
    <n v="45"/>
    <n v="2750"/>
    <x v="119"/>
    <x v="679"/>
    <x v="3"/>
    <x v="0"/>
  </r>
  <r>
    <x v="2"/>
    <n v="1185732"/>
    <x v="359"/>
    <x v="0"/>
    <x v="47"/>
    <x v="49"/>
    <x v="3"/>
    <n v="45"/>
    <n v="1750"/>
    <x v="123"/>
    <x v="263"/>
    <x v="3"/>
    <x v="0"/>
  </r>
  <r>
    <x v="2"/>
    <n v="1185732"/>
    <x v="359"/>
    <x v="0"/>
    <x v="47"/>
    <x v="49"/>
    <x v="4"/>
    <n v="54.999999999999993"/>
    <n v="1500"/>
    <x v="360"/>
    <x v="284"/>
    <x v="3"/>
    <x v="0"/>
  </r>
  <r>
    <x v="2"/>
    <n v="1185732"/>
    <x v="359"/>
    <x v="0"/>
    <x v="47"/>
    <x v="49"/>
    <x v="5"/>
    <n v="60"/>
    <n v="3250"/>
    <x v="214"/>
    <x v="152"/>
    <x v="1"/>
    <x v="0"/>
  </r>
  <r>
    <x v="2"/>
    <n v="1185732"/>
    <x v="389"/>
    <x v="0"/>
    <x v="47"/>
    <x v="49"/>
    <x v="0"/>
    <n v="54.999999999999993"/>
    <n v="4500"/>
    <x v="348"/>
    <x v="354"/>
    <x v="1"/>
    <x v="0"/>
  </r>
  <r>
    <x v="2"/>
    <n v="1185732"/>
    <x v="389"/>
    <x v="0"/>
    <x v="47"/>
    <x v="49"/>
    <x v="1"/>
    <n v="50"/>
    <n v="2500"/>
    <x v="145"/>
    <x v="222"/>
    <x v="1"/>
    <x v="0"/>
  </r>
  <r>
    <x v="2"/>
    <n v="1185732"/>
    <x v="389"/>
    <x v="0"/>
    <x v="47"/>
    <x v="49"/>
    <x v="2"/>
    <n v="45"/>
    <n v="1500"/>
    <x v="314"/>
    <x v="660"/>
    <x v="3"/>
    <x v="0"/>
  </r>
  <r>
    <x v="2"/>
    <n v="1185732"/>
    <x v="389"/>
    <x v="0"/>
    <x v="47"/>
    <x v="49"/>
    <x v="3"/>
    <n v="45"/>
    <n v="1250"/>
    <x v="182"/>
    <x v="1308"/>
    <x v="3"/>
    <x v="0"/>
  </r>
  <r>
    <x v="2"/>
    <n v="1185732"/>
    <x v="389"/>
    <x v="0"/>
    <x v="47"/>
    <x v="49"/>
    <x v="4"/>
    <n v="54.999999999999993"/>
    <n v="1250"/>
    <x v="181"/>
    <x v="667"/>
    <x v="3"/>
    <x v="0"/>
  </r>
  <r>
    <x v="2"/>
    <n v="1185732"/>
    <x v="389"/>
    <x v="0"/>
    <x v="47"/>
    <x v="49"/>
    <x v="5"/>
    <n v="60"/>
    <n v="2250"/>
    <x v="200"/>
    <x v="646"/>
    <x v="1"/>
    <x v="0"/>
  </r>
  <r>
    <x v="2"/>
    <n v="1185732"/>
    <x v="421"/>
    <x v="0"/>
    <x v="47"/>
    <x v="49"/>
    <x v="0"/>
    <n v="60"/>
    <n v="4000"/>
    <x v="50"/>
    <x v="307"/>
    <x v="1"/>
    <x v="0"/>
  </r>
  <r>
    <x v="2"/>
    <n v="1185732"/>
    <x v="421"/>
    <x v="0"/>
    <x v="47"/>
    <x v="49"/>
    <x v="1"/>
    <n v="55.000000000000007"/>
    <n v="2250"/>
    <x v="196"/>
    <x v="510"/>
    <x v="1"/>
    <x v="0"/>
  </r>
  <r>
    <x v="2"/>
    <n v="1185732"/>
    <x v="421"/>
    <x v="0"/>
    <x v="47"/>
    <x v="49"/>
    <x v="2"/>
    <n v="55.000000000000007"/>
    <n v="1250"/>
    <x v="392"/>
    <x v="1309"/>
    <x v="3"/>
    <x v="0"/>
  </r>
  <r>
    <x v="2"/>
    <n v="1185732"/>
    <x v="421"/>
    <x v="0"/>
    <x v="47"/>
    <x v="49"/>
    <x v="3"/>
    <n v="55.000000000000007"/>
    <n v="1000"/>
    <x v="191"/>
    <x v="1310"/>
    <x v="3"/>
    <x v="0"/>
  </r>
  <r>
    <x v="2"/>
    <n v="1185732"/>
    <x v="421"/>
    <x v="0"/>
    <x v="47"/>
    <x v="49"/>
    <x v="4"/>
    <n v="65"/>
    <n v="1000"/>
    <x v="393"/>
    <x v="670"/>
    <x v="3"/>
    <x v="0"/>
  </r>
  <r>
    <x v="5"/>
    <n v="1185732"/>
    <x v="421"/>
    <x v="0"/>
    <x v="47"/>
    <x v="49"/>
    <x v="5"/>
    <n v="70"/>
    <n v="2250"/>
    <x v="154"/>
    <x v="220"/>
    <x v="1"/>
    <x v="0"/>
  </r>
  <r>
    <x v="5"/>
    <n v="1185732"/>
    <x v="451"/>
    <x v="0"/>
    <x v="47"/>
    <x v="49"/>
    <x v="0"/>
    <n v="65"/>
    <n v="3750"/>
    <x v="241"/>
    <x v="149"/>
    <x v="1"/>
    <x v="0"/>
  </r>
  <r>
    <x v="5"/>
    <n v="1185732"/>
    <x v="451"/>
    <x v="0"/>
    <x v="47"/>
    <x v="49"/>
    <x v="1"/>
    <n v="55.000000000000007"/>
    <n v="3000"/>
    <x v="207"/>
    <x v="676"/>
    <x v="1"/>
    <x v="0"/>
  </r>
  <r>
    <x v="5"/>
    <n v="1185732"/>
    <x v="451"/>
    <x v="0"/>
    <x v="47"/>
    <x v="49"/>
    <x v="2"/>
    <n v="55.000000000000007"/>
    <n v="2950"/>
    <x v="723"/>
    <x v="1311"/>
    <x v="3"/>
    <x v="0"/>
  </r>
  <r>
    <x v="5"/>
    <n v="1185732"/>
    <x v="451"/>
    <x v="0"/>
    <x v="47"/>
    <x v="49"/>
    <x v="3"/>
    <n v="55.000000000000007"/>
    <n v="2750"/>
    <x v="395"/>
    <x v="734"/>
    <x v="3"/>
    <x v="0"/>
  </r>
  <r>
    <x v="5"/>
    <n v="1185732"/>
    <x v="451"/>
    <x v="0"/>
    <x v="47"/>
    <x v="49"/>
    <x v="4"/>
    <n v="65"/>
    <n v="2500"/>
    <x v="133"/>
    <x v="973"/>
    <x v="3"/>
    <x v="0"/>
  </r>
  <r>
    <x v="5"/>
    <n v="1185732"/>
    <x v="451"/>
    <x v="0"/>
    <x v="47"/>
    <x v="49"/>
    <x v="5"/>
    <n v="70"/>
    <n v="3500"/>
    <x v="41"/>
    <x v="221"/>
    <x v="1"/>
    <x v="0"/>
  </r>
  <r>
    <x v="5"/>
    <n v="1185732"/>
    <x v="480"/>
    <x v="0"/>
    <x v="47"/>
    <x v="49"/>
    <x v="0"/>
    <n v="65"/>
    <n v="5750"/>
    <x v="92"/>
    <x v="1312"/>
    <x v="1"/>
    <x v="0"/>
  </r>
  <r>
    <x v="5"/>
    <n v="1185732"/>
    <x v="480"/>
    <x v="0"/>
    <x v="47"/>
    <x v="49"/>
    <x v="1"/>
    <n v="55.000000000000007"/>
    <n v="3750"/>
    <x v="141"/>
    <x v="772"/>
    <x v="1"/>
    <x v="0"/>
  </r>
  <r>
    <x v="5"/>
    <n v="1185732"/>
    <x v="480"/>
    <x v="0"/>
    <x v="47"/>
    <x v="49"/>
    <x v="2"/>
    <n v="55.000000000000007"/>
    <n v="3500"/>
    <x v="137"/>
    <x v="698"/>
    <x v="3"/>
    <x v="0"/>
  </r>
  <r>
    <x v="5"/>
    <n v="1185732"/>
    <x v="480"/>
    <x v="0"/>
    <x v="47"/>
    <x v="49"/>
    <x v="3"/>
    <n v="55.000000000000007"/>
    <n v="3000"/>
    <x v="207"/>
    <x v="692"/>
    <x v="3"/>
    <x v="0"/>
  </r>
  <r>
    <x v="5"/>
    <n v="1185732"/>
    <x v="480"/>
    <x v="0"/>
    <x v="47"/>
    <x v="49"/>
    <x v="4"/>
    <n v="65"/>
    <n v="3000"/>
    <x v="214"/>
    <x v="696"/>
    <x v="3"/>
    <x v="0"/>
  </r>
  <r>
    <x v="5"/>
    <n v="1185732"/>
    <x v="480"/>
    <x v="0"/>
    <x v="47"/>
    <x v="49"/>
    <x v="5"/>
    <n v="70"/>
    <n v="4000"/>
    <x v="59"/>
    <x v="97"/>
    <x v="1"/>
    <x v="0"/>
  </r>
  <r>
    <x v="5"/>
    <n v="1185732"/>
    <x v="178"/>
    <x v="0"/>
    <x v="47"/>
    <x v="49"/>
    <x v="0"/>
    <n v="45"/>
    <n v="5250"/>
    <x v="45"/>
    <x v="1313"/>
    <x v="4"/>
    <x v="0"/>
  </r>
  <r>
    <x v="5"/>
    <n v="1185732"/>
    <x v="178"/>
    <x v="0"/>
    <x v="47"/>
    <x v="49"/>
    <x v="1"/>
    <n v="45"/>
    <n v="3250"/>
    <x v="326"/>
    <x v="1314"/>
    <x v="4"/>
    <x v="0"/>
  </r>
  <r>
    <x v="5"/>
    <n v="1185732"/>
    <x v="178"/>
    <x v="0"/>
    <x v="47"/>
    <x v="49"/>
    <x v="2"/>
    <n v="35"/>
    <n v="3250"/>
    <x v="166"/>
    <x v="281"/>
    <x v="2"/>
    <x v="0"/>
  </r>
  <r>
    <x v="5"/>
    <n v="1185732"/>
    <x v="178"/>
    <x v="0"/>
    <x v="47"/>
    <x v="49"/>
    <x v="3"/>
    <n v="40"/>
    <n v="1750"/>
    <x v="136"/>
    <x v="597"/>
    <x v="2"/>
    <x v="0"/>
  </r>
  <r>
    <x v="5"/>
    <n v="1185732"/>
    <x v="178"/>
    <x v="0"/>
    <x v="47"/>
    <x v="49"/>
    <x v="4"/>
    <n v="55.000000000000007"/>
    <n v="2250"/>
    <x v="196"/>
    <x v="179"/>
    <x v="2"/>
    <x v="0"/>
  </r>
  <r>
    <x v="5"/>
    <n v="1185732"/>
    <x v="178"/>
    <x v="0"/>
    <x v="47"/>
    <x v="49"/>
    <x v="5"/>
    <n v="45"/>
    <n v="3250"/>
    <x v="326"/>
    <x v="516"/>
    <x v="15"/>
    <x v="0"/>
  </r>
  <r>
    <x v="5"/>
    <n v="1185732"/>
    <x v="207"/>
    <x v="0"/>
    <x v="47"/>
    <x v="49"/>
    <x v="0"/>
    <n v="45"/>
    <n v="5750"/>
    <x v="70"/>
    <x v="526"/>
    <x v="4"/>
    <x v="0"/>
  </r>
  <r>
    <x v="5"/>
    <n v="1185732"/>
    <x v="207"/>
    <x v="0"/>
    <x v="47"/>
    <x v="49"/>
    <x v="1"/>
    <n v="45"/>
    <n v="2250"/>
    <x v="179"/>
    <x v="1315"/>
    <x v="4"/>
    <x v="0"/>
  </r>
  <r>
    <x v="5"/>
    <n v="1185732"/>
    <x v="207"/>
    <x v="0"/>
    <x v="47"/>
    <x v="49"/>
    <x v="2"/>
    <n v="35"/>
    <n v="2750"/>
    <x v="120"/>
    <x v="180"/>
    <x v="2"/>
    <x v="0"/>
  </r>
  <r>
    <x v="5"/>
    <n v="1185732"/>
    <x v="207"/>
    <x v="0"/>
    <x v="48"/>
    <x v="50"/>
    <x v="3"/>
    <n v="40"/>
    <n v="1500"/>
    <x v="0"/>
    <x v="192"/>
    <x v="2"/>
    <x v="0"/>
  </r>
  <r>
    <x v="5"/>
    <n v="1185732"/>
    <x v="207"/>
    <x v="0"/>
    <x v="48"/>
    <x v="50"/>
    <x v="4"/>
    <n v="55.000000000000007"/>
    <n v="2250"/>
    <x v="196"/>
    <x v="179"/>
    <x v="2"/>
    <x v="0"/>
  </r>
  <r>
    <x v="5"/>
    <n v="1185732"/>
    <x v="207"/>
    <x v="0"/>
    <x v="48"/>
    <x v="50"/>
    <x v="5"/>
    <n v="45"/>
    <n v="3250"/>
    <x v="326"/>
    <x v="516"/>
    <x v="15"/>
    <x v="0"/>
  </r>
  <r>
    <x v="5"/>
    <n v="1185732"/>
    <x v="215"/>
    <x v="0"/>
    <x v="48"/>
    <x v="50"/>
    <x v="0"/>
    <n v="45"/>
    <n v="5450"/>
    <x v="727"/>
    <x v="1316"/>
    <x v="4"/>
    <x v="0"/>
  </r>
  <r>
    <x v="5"/>
    <n v="1185732"/>
    <x v="215"/>
    <x v="0"/>
    <x v="48"/>
    <x v="50"/>
    <x v="1"/>
    <n v="45"/>
    <n v="2500"/>
    <x v="129"/>
    <x v="223"/>
    <x v="4"/>
    <x v="0"/>
  </r>
  <r>
    <x v="5"/>
    <n v="1185732"/>
    <x v="215"/>
    <x v="0"/>
    <x v="48"/>
    <x v="50"/>
    <x v="2"/>
    <n v="35"/>
    <n v="2750"/>
    <x v="120"/>
    <x v="180"/>
    <x v="2"/>
    <x v="0"/>
  </r>
  <r>
    <x v="5"/>
    <n v="1185732"/>
    <x v="215"/>
    <x v="0"/>
    <x v="48"/>
    <x v="50"/>
    <x v="3"/>
    <n v="40"/>
    <n v="1250"/>
    <x v="121"/>
    <x v="286"/>
    <x v="2"/>
    <x v="0"/>
  </r>
  <r>
    <x v="5"/>
    <n v="1185732"/>
    <x v="215"/>
    <x v="0"/>
    <x v="48"/>
    <x v="50"/>
    <x v="4"/>
    <n v="55.000000000000007"/>
    <n v="1750"/>
    <x v="194"/>
    <x v="180"/>
    <x v="2"/>
    <x v="0"/>
  </r>
  <r>
    <x v="5"/>
    <n v="1185732"/>
    <x v="215"/>
    <x v="0"/>
    <x v="48"/>
    <x v="50"/>
    <x v="5"/>
    <n v="45"/>
    <n v="2750"/>
    <x v="119"/>
    <x v="347"/>
    <x v="15"/>
    <x v="0"/>
  </r>
  <r>
    <x v="5"/>
    <n v="1185732"/>
    <x v="234"/>
    <x v="0"/>
    <x v="48"/>
    <x v="50"/>
    <x v="0"/>
    <n v="45"/>
    <n v="5250"/>
    <x v="45"/>
    <x v="1313"/>
    <x v="4"/>
    <x v="0"/>
  </r>
  <r>
    <x v="5"/>
    <n v="1185732"/>
    <x v="234"/>
    <x v="0"/>
    <x v="48"/>
    <x v="50"/>
    <x v="1"/>
    <n v="45"/>
    <n v="2250"/>
    <x v="179"/>
    <x v="1315"/>
    <x v="4"/>
    <x v="0"/>
  </r>
  <r>
    <x v="5"/>
    <n v="1185732"/>
    <x v="234"/>
    <x v="0"/>
    <x v="48"/>
    <x v="50"/>
    <x v="2"/>
    <n v="35"/>
    <n v="2250"/>
    <x v="123"/>
    <x v="184"/>
    <x v="2"/>
    <x v="0"/>
  </r>
  <r>
    <x v="5"/>
    <n v="1185732"/>
    <x v="234"/>
    <x v="0"/>
    <x v="48"/>
    <x v="50"/>
    <x v="3"/>
    <n v="40"/>
    <n v="1500"/>
    <x v="0"/>
    <x v="192"/>
    <x v="2"/>
    <x v="0"/>
  </r>
  <r>
    <x v="5"/>
    <n v="1185732"/>
    <x v="234"/>
    <x v="0"/>
    <x v="48"/>
    <x v="50"/>
    <x v="4"/>
    <n v="55.000000000000007"/>
    <n v="1500"/>
    <x v="190"/>
    <x v="274"/>
    <x v="2"/>
    <x v="0"/>
  </r>
  <r>
    <x v="5"/>
    <n v="1185732"/>
    <x v="234"/>
    <x v="0"/>
    <x v="48"/>
    <x v="50"/>
    <x v="5"/>
    <n v="45"/>
    <n v="3000"/>
    <x v="200"/>
    <x v="521"/>
    <x v="15"/>
    <x v="0"/>
  </r>
  <r>
    <x v="5"/>
    <n v="1185732"/>
    <x v="263"/>
    <x v="0"/>
    <x v="48"/>
    <x v="50"/>
    <x v="0"/>
    <n v="60"/>
    <n v="5700"/>
    <x v="728"/>
    <x v="1317"/>
    <x v="4"/>
    <x v="0"/>
  </r>
  <r>
    <x v="5"/>
    <n v="1185732"/>
    <x v="263"/>
    <x v="0"/>
    <x v="48"/>
    <x v="50"/>
    <x v="1"/>
    <n v="55.000000000000007"/>
    <n v="2750"/>
    <x v="395"/>
    <x v="947"/>
    <x v="4"/>
    <x v="0"/>
  </r>
  <r>
    <x v="5"/>
    <n v="1185732"/>
    <x v="263"/>
    <x v="0"/>
    <x v="48"/>
    <x v="50"/>
    <x v="2"/>
    <n v="50"/>
    <n v="3000"/>
    <x v="149"/>
    <x v="214"/>
    <x v="2"/>
    <x v="0"/>
  </r>
  <r>
    <x v="5"/>
    <n v="1185732"/>
    <x v="263"/>
    <x v="0"/>
    <x v="48"/>
    <x v="50"/>
    <x v="3"/>
    <n v="50"/>
    <n v="2500"/>
    <x v="145"/>
    <x v="208"/>
    <x v="2"/>
    <x v="0"/>
  </r>
  <r>
    <x v="5"/>
    <n v="1185732"/>
    <x v="263"/>
    <x v="0"/>
    <x v="48"/>
    <x v="50"/>
    <x v="4"/>
    <n v="60"/>
    <n v="2750"/>
    <x v="242"/>
    <x v="1263"/>
    <x v="2"/>
    <x v="0"/>
  </r>
  <r>
    <x v="5"/>
    <n v="1185732"/>
    <x v="263"/>
    <x v="0"/>
    <x v="48"/>
    <x v="50"/>
    <x v="5"/>
    <n v="65"/>
    <n v="4000"/>
    <x v="51"/>
    <x v="545"/>
    <x v="15"/>
    <x v="0"/>
  </r>
  <r>
    <x v="5"/>
    <n v="1185732"/>
    <x v="296"/>
    <x v="0"/>
    <x v="48"/>
    <x v="50"/>
    <x v="0"/>
    <n v="60"/>
    <n v="6500"/>
    <x v="88"/>
    <x v="39"/>
    <x v="4"/>
    <x v="0"/>
  </r>
  <r>
    <x v="5"/>
    <n v="1185732"/>
    <x v="296"/>
    <x v="0"/>
    <x v="48"/>
    <x v="50"/>
    <x v="1"/>
    <n v="55.000000000000007"/>
    <n v="4000"/>
    <x v="139"/>
    <x v="414"/>
    <x v="4"/>
    <x v="0"/>
  </r>
  <r>
    <x v="5"/>
    <n v="1185732"/>
    <x v="296"/>
    <x v="0"/>
    <x v="48"/>
    <x v="50"/>
    <x v="2"/>
    <n v="50"/>
    <n v="3250"/>
    <x v="133"/>
    <x v="304"/>
    <x v="2"/>
    <x v="0"/>
  </r>
  <r>
    <x v="5"/>
    <n v="1185732"/>
    <x v="296"/>
    <x v="0"/>
    <x v="48"/>
    <x v="50"/>
    <x v="3"/>
    <n v="50"/>
    <n v="3000"/>
    <x v="149"/>
    <x v="214"/>
    <x v="2"/>
    <x v="0"/>
  </r>
  <r>
    <x v="5"/>
    <n v="1185732"/>
    <x v="296"/>
    <x v="0"/>
    <x v="48"/>
    <x v="50"/>
    <x v="4"/>
    <n v="60"/>
    <n v="3000"/>
    <x v="210"/>
    <x v="305"/>
    <x v="2"/>
    <x v="0"/>
  </r>
  <r>
    <x v="5"/>
    <n v="1185732"/>
    <x v="296"/>
    <x v="0"/>
    <x v="48"/>
    <x v="50"/>
    <x v="5"/>
    <n v="65"/>
    <n v="4500"/>
    <x v="62"/>
    <x v="901"/>
    <x v="15"/>
    <x v="0"/>
  </r>
  <r>
    <x v="5"/>
    <n v="1185732"/>
    <x v="324"/>
    <x v="0"/>
    <x v="48"/>
    <x v="50"/>
    <x v="0"/>
    <n v="60"/>
    <n v="6750"/>
    <x v="72"/>
    <x v="781"/>
    <x v="4"/>
    <x v="0"/>
  </r>
  <r>
    <x v="5"/>
    <n v="1185732"/>
    <x v="324"/>
    <x v="0"/>
    <x v="48"/>
    <x v="50"/>
    <x v="1"/>
    <n v="55.000000000000007"/>
    <n v="4250"/>
    <x v="257"/>
    <x v="257"/>
    <x v="4"/>
    <x v="0"/>
  </r>
  <r>
    <x v="5"/>
    <n v="1185732"/>
    <x v="324"/>
    <x v="0"/>
    <x v="48"/>
    <x v="50"/>
    <x v="2"/>
    <n v="50"/>
    <n v="3500"/>
    <x v="160"/>
    <x v="971"/>
    <x v="2"/>
    <x v="0"/>
  </r>
  <r>
    <x v="5"/>
    <n v="1185732"/>
    <x v="324"/>
    <x v="0"/>
    <x v="48"/>
    <x v="50"/>
    <x v="3"/>
    <n v="50"/>
    <n v="3000"/>
    <x v="149"/>
    <x v="214"/>
    <x v="2"/>
    <x v="0"/>
  </r>
  <r>
    <x v="5"/>
    <n v="1185732"/>
    <x v="324"/>
    <x v="0"/>
    <x v="48"/>
    <x v="50"/>
    <x v="4"/>
    <n v="60"/>
    <n v="3250"/>
    <x v="214"/>
    <x v="224"/>
    <x v="2"/>
    <x v="0"/>
  </r>
  <r>
    <x v="5"/>
    <n v="1185732"/>
    <x v="324"/>
    <x v="0"/>
    <x v="48"/>
    <x v="50"/>
    <x v="5"/>
    <n v="65"/>
    <n v="5000"/>
    <x v="83"/>
    <x v="875"/>
    <x v="15"/>
    <x v="0"/>
  </r>
  <r>
    <x v="5"/>
    <n v="1185732"/>
    <x v="356"/>
    <x v="0"/>
    <x v="48"/>
    <x v="50"/>
    <x v="0"/>
    <n v="60"/>
    <n v="6500"/>
    <x v="88"/>
    <x v="39"/>
    <x v="4"/>
    <x v="0"/>
  </r>
  <r>
    <x v="5"/>
    <n v="1185732"/>
    <x v="356"/>
    <x v="0"/>
    <x v="48"/>
    <x v="50"/>
    <x v="1"/>
    <n v="55.000000000000007"/>
    <n v="4250"/>
    <x v="257"/>
    <x v="257"/>
    <x v="4"/>
    <x v="0"/>
  </r>
  <r>
    <x v="5"/>
    <n v="1185732"/>
    <x v="356"/>
    <x v="0"/>
    <x v="48"/>
    <x v="50"/>
    <x v="2"/>
    <n v="50"/>
    <n v="3500"/>
    <x v="160"/>
    <x v="971"/>
    <x v="2"/>
    <x v="0"/>
  </r>
  <r>
    <x v="5"/>
    <n v="1185732"/>
    <x v="356"/>
    <x v="0"/>
    <x v="48"/>
    <x v="50"/>
    <x v="3"/>
    <n v="50"/>
    <n v="2500"/>
    <x v="145"/>
    <x v="208"/>
    <x v="2"/>
    <x v="0"/>
  </r>
  <r>
    <x v="5"/>
    <n v="1185732"/>
    <x v="356"/>
    <x v="0"/>
    <x v="48"/>
    <x v="50"/>
    <x v="4"/>
    <n v="60"/>
    <n v="2250"/>
    <x v="200"/>
    <x v="220"/>
    <x v="2"/>
    <x v="0"/>
  </r>
  <r>
    <x v="5"/>
    <n v="1185732"/>
    <x v="356"/>
    <x v="0"/>
    <x v="48"/>
    <x v="50"/>
    <x v="5"/>
    <n v="65"/>
    <n v="4000"/>
    <x v="51"/>
    <x v="545"/>
    <x v="15"/>
    <x v="0"/>
  </r>
  <r>
    <x v="5"/>
    <n v="1185732"/>
    <x v="386"/>
    <x v="0"/>
    <x v="48"/>
    <x v="50"/>
    <x v="0"/>
    <n v="60"/>
    <n v="5250"/>
    <x v="40"/>
    <x v="81"/>
    <x v="4"/>
    <x v="0"/>
  </r>
  <r>
    <x v="5"/>
    <n v="1185732"/>
    <x v="386"/>
    <x v="0"/>
    <x v="48"/>
    <x v="50"/>
    <x v="1"/>
    <n v="55.000000000000007"/>
    <n v="3250"/>
    <x v="256"/>
    <x v="490"/>
    <x v="4"/>
    <x v="0"/>
  </r>
  <r>
    <x v="5"/>
    <n v="1185732"/>
    <x v="386"/>
    <x v="0"/>
    <x v="48"/>
    <x v="50"/>
    <x v="2"/>
    <n v="50"/>
    <n v="2250"/>
    <x v="129"/>
    <x v="196"/>
    <x v="2"/>
    <x v="0"/>
  </r>
  <r>
    <x v="5"/>
    <n v="1185732"/>
    <x v="386"/>
    <x v="0"/>
    <x v="48"/>
    <x v="50"/>
    <x v="3"/>
    <n v="50"/>
    <n v="2000"/>
    <x v="125"/>
    <x v="187"/>
    <x v="2"/>
    <x v="0"/>
  </r>
  <r>
    <x v="5"/>
    <n v="1185732"/>
    <x v="386"/>
    <x v="0"/>
    <x v="48"/>
    <x v="50"/>
    <x v="4"/>
    <n v="60"/>
    <n v="2000"/>
    <x v="150"/>
    <x v="216"/>
    <x v="2"/>
    <x v="0"/>
  </r>
  <r>
    <x v="5"/>
    <n v="1185732"/>
    <x v="386"/>
    <x v="0"/>
    <x v="48"/>
    <x v="50"/>
    <x v="5"/>
    <n v="65"/>
    <n v="3000"/>
    <x v="214"/>
    <x v="157"/>
    <x v="15"/>
    <x v="0"/>
  </r>
  <r>
    <x v="5"/>
    <n v="1185732"/>
    <x v="418"/>
    <x v="0"/>
    <x v="48"/>
    <x v="50"/>
    <x v="0"/>
    <n v="65"/>
    <n v="4750"/>
    <x v="198"/>
    <x v="1318"/>
    <x v="4"/>
    <x v="0"/>
  </r>
  <r>
    <x v="5"/>
    <n v="1185732"/>
    <x v="418"/>
    <x v="0"/>
    <x v="48"/>
    <x v="50"/>
    <x v="1"/>
    <n v="60.000000000000007"/>
    <n v="3000"/>
    <x v="167"/>
    <x v="533"/>
    <x v="4"/>
    <x v="0"/>
  </r>
  <r>
    <x v="5"/>
    <n v="1185732"/>
    <x v="418"/>
    <x v="0"/>
    <x v="48"/>
    <x v="50"/>
    <x v="2"/>
    <n v="60.000000000000007"/>
    <n v="2000"/>
    <x v="202"/>
    <x v="216"/>
    <x v="2"/>
    <x v="0"/>
  </r>
  <r>
    <x v="5"/>
    <n v="1185732"/>
    <x v="418"/>
    <x v="0"/>
    <x v="48"/>
    <x v="50"/>
    <x v="3"/>
    <n v="60.000000000000007"/>
    <n v="1750"/>
    <x v="189"/>
    <x v="290"/>
    <x v="2"/>
    <x v="0"/>
  </r>
  <r>
    <x v="5"/>
    <n v="1185732"/>
    <x v="418"/>
    <x v="0"/>
    <x v="48"/>
    <x v="50"/>
    <x v="4"/>
    <n v="70"/>
    <n v="1750"/>
    <x v="208"/>
    <x v="294"/>
    <x v="2"/>
    <x v="0"/>
  </r>
  <r>
    <x v="3"/>
    <n v="1185732"/>
    <x v="418"/>
    <x v="0"/>
    <x v="48"/>
    <x v="50"/>
    <x v="5"/>
    <n v="75"/>
    <n v="3000"/>
    <x v="39"/>
    <x v="914"/>
    <x v="15"/>
    <x v="0"/>
  </r>
  <r>
    <x v="3"/>
    <n v="1185732"/>
    <x v="448"/>
    <x v="0"/>
    <x v="48"/>
    <x v="50"/>
    <x v="0"/>
    <n v="70"/>
    <n v="4500"/>
    <x v="40"/>
    <x v="81"/>
    <x v="4"/>
    <x v="0"/>
  </r>
  <r>
    <x v="3"/>
    <n v="1185732"/>
    <x v="448"/>
    <x v="0"/>
    <x v="48"/>
    <x v="50"/>
    <x v="1"/>
    <n v="60.000000000000007"/>
    <n v="3250"/>
    <x v="403"/>
    <x v="140"/>
    <x v="4"/>
    <x v="0"/>
  </r>
  <r>
    <x v="3"/>
    <n v="1185732"/>
    <x v="448"/>
    <x v="0"/>
    <x v="48"/>
    <x v="50"/>
    <x v="2"/>
    <n v="60.000000000000007"/>
    <n v="3200"/>
    <x v="729"/>
    <x v="584"/>
    <x v="2"/>
    <x v="0"/>
  </r>
  <r>
    <x v="5"/>
    <n v="1185732"/>
    <x v="448"/>
    <x v="0"/>
    <x v="48"/>
    <x v="50"/>
    <x v="3"/>
    <n v="60.000000000000007"/>
    <n v="3000"/>
    <x v="167"/>
    <x v="99"/>
    <x v="2"/>
    <x v="0"/>
  </r>
  <r>
    <x v="5"/>
    <n v="1185732"/>
    <x v="448"/>
    <x v="0"/>
    <x v="48"/>
    <x v="50"/>
    <x v="4"/>
    <n v="70"/>
    <n v="2750"/>
    <x v="170"/>
    <x v="619"/>
    <x v="2"/>
    <x v="0"/>
  </r>
  <r>
    <x v="5"/>
    <n v="1185732"/>
    <x v="448"/>
    <x v="0"/>
    <x v="48"/>
    <x v="50"/>
    <x v="5"/>
    <n v="75"/>
    <n v="3750"/>
    <x v="67"/>
    <x v="617"/>
    <x v="15"/>
    <x v="0"/>
  </r>
  <r>
    <x v="5"/>
    <n v="1185732"/>
    <x v="477"/>
    <x v="0"/>
    <x v="48"/>
    <x v="50"/>
    <x v="0"/>
    <n v="70"/>
    <n v="6000"/>
    <x v="82"/>
    <x v="309"/>
    <x v="4"/>
    <x v="0"/>
  </r>
  <r>
    <x v="5"/>
    <n v="1185732"/>
    <x v="477"/>
    <x v="0"/>
    <x v="48"/>
    <x v="50"/>
    <x v="1"/>
    <n v="60.000000000000007"/>
    <n v="4000"/>
    <x v="220"/>
    <x v="417"/>
    <x v="4"/>
    <x v="0"/>
  </r>
  <r>
    <x v="5"/>
    <n v="1185732"/>
    <x v="477"/>
    <x v="0"/>
    <x v="48"/>
    <x v="50"/>
    <x v="2"/>
    <n v="60.000000000000007"/>
    <n v="3750"/>
    <x v="224"/>
    <x v="40"/>
    <x v="2"/>
    <x v="0"/>
  </r>
  <r>
    <x v="5"/>
    <n v="1185732"/>
    <x v="477"/>
    <x v="0"/>
    <x v="48"/>
    <x v="50"/>
    <x v="3"/>
    <n v="60.000000000000007"/>
    <n v="3250"/>
    <x v="403"/>
    <x v="224"/>
    <x v="2"/>
    <x v="0"/>
  </r>
  <r>
    <x v="5"/>
    <n v="1185732"/>
    <x v="477"/>
    <x v="0"/>
    <x v="48"/>
    <x v="50"/>
    <x v="4"/>
    <n v="70"/>
    <n v="3250"/>
    <x v="157"/>
    <x v="1012"/>
    <x v="2"/>
    <x v="0"/>
  </r>
  <r>
    <x v="5"/>
    <n v="1185732"/>
    <x v="477"/>
    <x v="0"/>
    <x v="48"/>
    <x v="50"/>
    <x v="5"/>
    <n v="75"/>
    <n v="4250"/>
    <x v="659"/>
    <x v="1319"/>
    <x v="15"/>
    <x v="0"/>
  </r>
  <r>
    <x v="5"/>
    <n v="1185732"/>
    <x v="185"/>
    <x v="0"/>
    <x v="48"/>
    <x v="50"/>
    <x v="0"/>
    <n v="50"/>
    <n v="5250"/>
    <x v="48"/>
    <x v="148"/>
    <x v="8"/>
    <x v="0"/>
  </r>
  <r>
    <x v="5"/>
    <n v="1185732"/>
    <x v="185"/>
    <x v="0"/>
    <x v="48"/>
    <x v="50"/>
    <x v="1"/>
    <n v="50"/>
    <n v="3250"/>
    <x v="133"/>
    <x v="399"/>
    <x v="8"/>
    <x v="0"/>
  </r>
  <r>
    <x v="5"/>
    <n v="1185732"/>
    <x v="185"/>
    <x v="0"/>
    <x v="48"/>
    <x v="50"/>
    <x v="2"/>
    <n v="40"/>
    <n v="3250"/>
    <x v="197"/>
    <x v="716"/>
    <x v="1"/>
    <x v="0"/>
  </r>
  <r>
    <x v="5"/>
    <n v="1185732"/>
    <x v="185"/>
    <x v="0"/>
    <x v="48"/>
    <x v="50"/>
    <x v="3"/>
    <n v="44.999999999999993"/>
    <n v="1750"/>
    <x v="460"/>
    <x v="1320"/>
    <x v="1"/>
    <x v="0"/>
  </r>
  <r>
    <x v="5"/>
    <n v="1185732"/>
    <x v="185"/>
    <x v="0"/>
    <x v="48"/>
    <x v="50"/>
    <x v="4"/>
    <n v="60.000000000000007"/>
    <n v="2250"/>
    <x v="142"/>
    <x v="491"/>
    <x v="1"/>
    <x v="0"/>
  </r>
  <r>
    <x v="5"/>
    <n v="1185732"/>
    <x v="185"/>
    <x v="0"/>
    <x v="48"/>
    <x v="50"/>
    <x v="5"/>
    <n v="50"/>
    <n v="3250"/>
    <x v="133"/>
    <x v="304"/>
    <x v="2"/>
    <x v="0"/>
  </r>
  <r>
    <x v="5"/>
    <n v="1185732"/>
    <x v="693"/>
    <x v="0"/>
    <x v="48"/>
    <x v="50"/>
    <x v="0"/>
    <n v="50"/>
    <n v="6000"/>
    <x v="61"/>
    <x v="213"/>
    <x v="8"/>
    <x v="0"/>
  </r>
  <r>
    <x v="5"/>
    <n v="1185732"/>
    <x v="693"/>
    <x v="0"/>
    <x v="48"/>
    <x v="50"/>
    <x v="1"/>
    <n v="50"/>
    <n v="2500"/>
    <x v="145"/>
    <x v="388"/>
    <x v="8"/>
    <x v="0"/>
  </r>
  <r>
    <x v="5"/>
    <n v="1185732"/>
    <x v="693"/>
    <x v="0"/>
    <x v="48"/>
    <x v="50"/>
    <x v="2"/>
    <n v="40"/>
    <n v="3000"/>
    <x v="150"/>
    <x v="203"/>
    <x v="1"/>
    <x v="0"/>
  </r>
  <r>
    <x v="5"/>
    <n v="1185732"/>
    <x v="693"/>
    <x v="0"/>
    <x v="49"/>
    <x v="51"/>
    <x v="3"/>
    <n v="44.999999999999993"/>
    <n v="2000"/>
    <x v="696"/>
    <x v="666"/>
    <x v="1"/>
    <x v="0"/>
  </r>
  <r>
    <x v="5"/>
    <n v="1185732"/>
    <x v="693"/>
    <x v="0"/>
    <x v="49"/>
    <x v="51"/>
    <x v="4"/>
    <n v="60.000000000000007"/>
    <n v="2750"/>
    <x v="207"/>
    <x v="676"/>
    <x v="1"/>
    <x v="0"/>
  </r>
  <r>
    <x v="5"/>
    <n v="1185732"/>
    <x v="693"/>
    <x v="0"/>
    <x v="49"/>
    <x v="51"/>
    <x v="5"/>
    <n v="50"/>
    <n v="3750"/>
    <x v="205"/>
    <x v="397"/>
    <x v="2"/>
    <x v="0"/>
  </r>
  <r>
    <x v="5"/>
    <n v="1185732"/>
    <x v="222"/>
    <x v="0"/>
    <x v="49"/>
    <x v="51"/>
    <x v="0"/>
    <n v="50"/>
    <n v="5700"/>
    <x v="177"/>
    <x v="356"/>
    <x v="8"/>
    <x v="0"/>
  </r>
  <r>
    <x v="5"/>
    <n v="1185732"/>
    <x v="222"/>
    <x v="0"/>
    <x v="49"/>
    <x v="51"/>
    <x v="1"/>
    <n v="50"/>
    <n v="2750"/>
    <x v="199"/>
    <x v="811"/>
    <x v="8"/>
    <x v="0"/>
  </r>
  <r>
    <x v="5"/>
    <n v="1185732"/>
    <x v="222"/>
    <x v="0"/>
    <x v="49"/>
    <x v="51"/>
    <x v="2"/>
    <n v="40"/>
    <n v="3000"/>
    <x v="150"/>
    <x v="203"/>
    <x v="1"/>
    <x v="0"/>
  </r>
  <r>
    <x v="5"/>
    <n v="1185732"/>
    <x v="222"/>
    <x v="0"/>
    <x v="49"/>
    <x v="51"/>
    <x v="3"/>
    <n v="44.999999999999993"/>
    <n v="1500"/>
    <x v="303"/>
    <x v="469"/>
    <x v="1"/>
    <x v="0"/>
  </r>
  <r>
    <x v="5"/>
    <n v="1185732"/>
    <x v="222"/>
    <x v="0"/>
    <x v="49"/>
    <x v="51"/>
    <x v="4"/>
    <n v="60.000000000000007"/>
    <n v="2000"/>
    <x v="202"/>
    <x v="203"/>
    <x v="1"/>
    <x v="0"/>
  </r>
  <r>
    <x v="5"/>
    <n v="1185732"/>
    <x v="222"/>
    <x v="0"/>
    <x v="49"/>
    <x v="51"/>
    <x v="5"/>
    <n v="50"/>
    <n v="3000"/>
    <x v="149"/>
    <x v="214"/>
    <x v="2"/>
    <x v="0"/>
  </r>
  <r>
    <x v="5"/>
    <n v="1185732"/>
    <x v="241"/>
    <x v="0"/>
    <x v="49"/>
    <x v="51"/>
    <x v="0"/>
    <n v="50"/>
    <n v="5500"/>
    <x v="140"/>
    <x v="202"/>
    <x v="8"/>
    <x v="0"/>
  </r>
  <r>
    <x v="5"/>
    <n v="1185732"/>
    <x v="241"/>
    <x v="0"/>
    <x v="49"/>
    <x v="51"/>
    <x v="1"/>
    <n v="50"/>
    <n v="2500"/>
    <x v="145"/>
    <x v="388"/>
    <x v="8"/>
    <x v="0"/>
  </r>
  <r>
    <x v="5"/>
    <n v="1185732"/>
    <x v="241"/>
    <x v="0"/>
    <x v="49"/>
    <x v="51"/>
    <x v="2"/>
    <n v="40"/>
    <n v="2500"/>
    <x v="125"/>
    <x v="227"/>
    <x v="1"/>
    <x v="0"/>
  </r>
  <r>
    <x v="5"/>
    <n v="1185732"/>
    <x v="241"/>
    <x v="0"/>
    <x v="49"/>
    <x v="51"/>
    <x v="3"/>
    <n v="44.999999999999993"/>
    <n v="1750"/>
    <x v="460"/>
    <x v="1320"/>
    <x v="1"/>
    <x v="0"/>
  </r>
  <r>
    <x v="5"/>
    <n v="1185732"/>
    <x v="241"/>
    <x v="0"/>
    <x v="49"/>
    <x v="51"/>
    <x v="4"/>
    <n v="60.000000000000007"/>
    <n v="1750"/>
    <x v="189"/>
    <x v="273"/>
    <x v="1"/>
    <x v="0"/>
  </r>
  <r>
    <x v="5"/>
    <n v="1185732"/>
    <x v="241"/>
    <x v="0"/>
    <x v="49"/>
    <x v="51"/>
    <x v="5"/>
    <n v="50"/>
    <n v="3250"/>
    <x v="133"/>
    <x v="304"/>
    <x v="2"/>
    <x v="0"/>
  </r>
  <r>
    <x v="5"/>
    <n v="1185732"/>
    <x v="270"/>
    <x v="0"/>
    <x v="49"/>
    <x v="51"/>
    <x v="0"/>
    <n v="65"/>
    <n v="5950"/>
    <x v="730"/>
    <x v="1321"/>
    <x v="8"/>
    <x v="0"/>
  </r>
  <r>
    <x v="5"/>
    <n v="1185732"/>
    <x v="270"/>
    <x v="0"/>
    <x v="49"/>
    <x v="51"/>
    <x v="1"/>
    <n v="60.000000000000007"/>
    <n v="3000"/>
    <x v="167"/>
    <x v="736"/>
    <x v="8"/>
    <x v="0"/>
  </r>
  <r>
    <x v="5"/>
    <n v="1185732"/>
    <x v="270"/>
    <x v="0"/>
    <x v="49"/>
    <x v="51"/>
    <x v="2"/>
    <n v="55.000000000000007"/>
    <n v="3250"/>
    <x v="256"/>
    <x v="1322"/>
    <x v="1"/>
    <x v="0"/>
  </r>
  <r>
    <x v="5"/>
    <n v="1185732"/>
    <x v="270"/>
    <x v="0"/>
    <x v="49"/>
    <x v="51"/>
    <x v="3"/>
    <n v="55.000000000000007"/>
    <n v="2750"/>
    <x v="395"/>
    <x v="686"/>
    <x v="1"/>
    <x v="0"/>
  </r>
  <r>
    <x v="5"/>
    <n v="1185732"/>
    <x v="270"/>
    <x v="0"/>
    <x v="49"/>
    <x v="51"/>
    <x v="4"/>
    <n v="65"/>
    <n v="3000"/>
    <x v="214"/>
    <x v="152"/>
    <x v="1"/>
    <x v="0"/>
  </r>
  <r>
    <x v="5"/>
    <n v="1185732"/>
    <x v="270"/>
    <x v="0"/>
    <x v="49"/>
    <x v="51"/>
    <x v="5"/>
    <n v="70"/>
    <n v="4250"/>
    <x v="44"/>
    <x v="46"/>
    <x v="2"/>
    <x v="0"/>
  </r>
  <r>
    <x v="5"/>
    <n v="1185732"/>
    <x v="303"/>
    <x v="0"/>
    <x v="49"/>
    <x v="51"/>
    <x v="0"/>
    <n v="65"/>
    <n v="6750"/>
    <x v="84"/>
    <x v="39"/>
    <x v="8"/>
    <x v="0"/>
  </r>
  <r>
    <x v="5"/>
    <n v="1185732"/>
    <x v="303"/>
    <x v="0"/>
    <x v="49"/>
    <x v="51"/>
    <x v="1"/>
    <n v="60.000000000000007"/>
    <n v="4250"/>
    <x v="228"/>
    <x v="987"/>
    <x v="8"/>
    <x v="0"/>
  </r>
  <r>
    <x v="5"/>
    <n v="1185732"/>
    <x v="303"/>
    <x v="0"/>
    <x v="49"/>
    <x v="51"/>
    <x v="2"/>
    <n v="55.000000000000007"/>
    <n v="3500"/>
    <x v="137"/>
    <x v="292"/>
    <x v="1"/>
    <x v="0"/>
  </r>
  <r>
    <x v="5"/>
    <n v="1185732"/>
    <x v="303"/>
    <x v="0"/>
    <x v="49"/>
    <x v="51"/>
    <x v="3"/>
    <n v="55.000000000000007"/>
    <n v="3250"/>
    <x v="256"/>
    <x v="1322"/>
    <x v="1"/>
    <x v="0"/>
  </r>
  <r>
    <x v="5"/>
    <n v="1185732"/>
    <x v="303"/>
    <x v="0"/>
    <x v="49"/>
    <x v="51"/>
    <x v="4"/>
    <n v="65"/>
    <n v="3250"/>
    <x v="240"/>
    <x v="1277"/>
    <x v="1"/>
    <x v="0"/>
  </r>
  <r>
    <x v="5"/>
    <n v="1185732"/>
    <x v="303"/>
    <x v="0"/>
    <x v="49"/>
    <x v="51"/>
    <x v="5"/>
    <n v="70"/>
    <n v="4750"/>
    <x v="206"/>
    <x v="1128"/>
    <x v="2"/>
    <x v="0"/>
  </r>
  <r>
    <x v="5"/>
    <n v="1185732"/>
    <x v="331"/>
    <x v="0"/>
    <x v="49"/>
    <x v="51"/>
    <x v="0"/>
    <n v="65"/>
    <n v="7000"/>
    <x v="112"/>
    <x v="317"/>
    <x v="8"/>
    <x v="0"/>
  </r>
  <r>
    <x v="5"/>
    <n v="1185732"/>
    <x v="331"/>
    <x v="0"/>
    <x v="49"/>
    <x v="51"/>
    <x v="1"/>
    <n v="60.000000000000007"/>
    <n v="4500"/>
    <x v="219"/>
    <x v="1005"/>
    <x v="8"/>
    <x v="1"/>
  </r>
  <r>
    <x v="5"/>
    <n v="1185732"/>
    <x v="331"/>
    <x v="0"/>
    <x v="49"/>
    <x v="51"/>
    <x v="2"/>
    <n v="55.000000000000007"/>
    <n v="3750"/>
    <x v="141"/>
    <x v="772"/>
    <x v="1"/>
    <x v="1"/>
  </r>
  <r>
    <x v="5"/>
    <n v="1185732"/>
    <x v="331"/>
    <x v="0"/>
    <x v="49"/>
    <x v="51"/>
    <x v="3"/>
    <n v="55.000000000000007"/>
    <n v="3250"/>
    <x v="256"/>
    <x v="1322"/>
    <x v="1"/>
    <x v="1"/>
  </r>
  <r>
    <x v="5"/>
    <n v="1185732"/>
    <x v="331"/>
    <x v="0"/>
    <x v="49"/>
    <x v="51"/>
    <x v="4"/>
    <n v="65"/>
    <n v="3500"/>
    <x v="157"/>
    <x v="224"/>
    <x v="1"/>
    <x v="1"/>
  </r>
  <r>
    <x v="5"/>
    <n v="1185732"/>
    <x v="331"/>
    <x v="0"/>
    <x v="49"/>
    <x v="51"/>
    <x v="5"/>
    <n v="70"/>
    <n v="5250"/>
    <x v="246"/>
    <x v="1323"/>
    <x v="2"/>
    <x v="1"/>
  </r>
  <r>
    <x v="5"/>
    <n v="1185732"/>
    <x v="363"/>
    <x v="0"/>
    <x v="49"/>
    <x v="51"/>
    <x v="0"/>
    <n v="65"/>
    <n v="6750"/>
    <x v="84"/>
    <x v="39"/>
    <x v="8"/>
    <x v="1"/>
  </r>
  <r>
    <x v="5"/>
    <n v="1185732"/>
    <x v="363"/>
    <x v="0"/>
    <x v="49"/>
    <x v="51"/>
    <x v="1"/>
    <n v="60.000000000000007"/>
    <n v="4500"/>
    <x v="219"/>
    <x v="1005"/>
    <x v="8"/>
    <x v="1"/>
  </r>
  <r>
    <x v="5"/>
    <n v="1185732"/>
    <x v="363"/>
    <x v="0"/>
    <x v="49"/>
    <x v="51"/>
    <x v="2"/>
    <n v="55.000000000000007"/>
    <n v="3750"/>
    <x v="141"/>
    <x v="772"/>
    <x v="1"/>
    <x v="1"/>
  </r>
  <r>
    <x v="5"/>
    <n v="1185732"/>
    <x v="363"/>
    <x v="0"/>
    <x v="49"/>
    <x v="51"/>
    <x v="3"/>
    <n v="55.000000000000007"/>
    <n v="2750"/>
    <x v="395"/>
    <x v="686"/>
    <x v="1"/>
    <x v="1"/>
  </r>
  <r>
    <x v="5"/>
    <n v="1185732"/>
    <x v="363"/>
    <x v="0"/>
    <x v="49"/>
    <x v="51"/>
    <x v="4"/>
    <n v="65"/>
    <n v="2500"/>
    <x v="133"/>
    <x v="696"/>
    <x v="1"/>
    <x v="1"/>
  </r>
  <r>
    <x v="5"/>
    <n v="1185732"/>
    <x v="363"/>
    <x v="0"/>
    <x v="49"/>
    <x v="51"/>
    <x v="5"/>
    <n v="70"/>
    <n v="4250"/>
    <x v="44"/>
    <x v="46"/>
    <x v="2"/>
    <x v="1"/>
  </r>
  <r>
    <x v="5"/>
    <n v="1185732"/>
    <x v="393"/>
    <x v="0"/>
    <x v="49"/>
    <x v="51"/>
    <x v="0"/>
    <n v="65"/>
    <n v="5500"/>
    <x v="89"/>
    <x v="315"/>
    <x v="8"/>
    <x v="1"/>
  </r>
  <r>
    <x v="5"/>
    <n v="1185732"/>
    <x v="393"/>
    <x v="0"/>
    <x v="49"/>
    <x v="51"/>
    <x v="1"/>
    <n v="60.000000000000007"/>
    <n v="3500"/>
    <x v="163"/>
    <x v="102"/>
    <x v="8"/>
    <x v="1"/>
  </r>
  <r>
    <x v="5"/>
    <n v="1185732"/>
    <x v="393"/>
    <x v="0"/>
    <x v="49"/>
    <x v="51"/>
    <x v="2"/>
    <n v="55.000000000000007"/>
    <n v="2500"/>
    <x v="143"/>
    <x v="692"/>
    <x v="1"/>
    <x v="1"/>
  </r>
  <r>
    <x v="5"/>
    <n v="1185732"/>
    <x v="393"/>
    <x v="0"/>
    <x v="49"/>
    <x v="51"/>
    <x v="3"/>
    <n v="55.000000000000007"/>
    <n v="2250"/>
    <x v="196"/>
    <x v="510"/>
    <x v="1"/>
    <x v="1"/>
  </r>
  <r>
    <x v="5"/>
    <n v="1185732"/>
    <x v="393"/>
    <x v="0"/>
    <x v="49"/>
    <x v="51"/>
    <x v="4"/>
    <n v="65"/>
    <n v="2250"/>
    <x v="326"/>
    <x v="1286"/>
    <x v="1"/>
    <x v="1"/>
  </r>
  <r>
    <x v="5"/>
    <n v="1185732"/>
    <x v="393"/>
    <x v="0"/>
    <x v="49"/>
    <x v="51"/>
    <x v="5"/>
    <n v="70"/>
    <n v="3250"/>
    <x v="157"/>
    <x v="1012"/>
    <x v="2"/>
    <x v="1"/>
  </r>
  <r>
    <x v="0"/>
    <n v="1185732"/>
    <x v="425"/>
    <x v="0"/>
    <x v="49"/>
    <x v="51"/>
    <x v="0"/>
    <n v="70"/>
    <n v="4750"/>
    <x v="206"/>
    <x v="8"/>
    <x v="8"/>
    <x v="1"/>
  </r>
  <r>
    <x v="0"/>
    <n v="1185732"/>
    <x v="425"/>
    <x v="0"/>
    <x v="49"/>
    <x v="51"/>
    <x v="1"/>
    <n v="65.000000000000014"/>
    <n v="3000"/>
    <x v="403"/>
    <x v="308"/>
    <x v="8"/>
    <x v="1"/>
  </r>
  <r>
    <x v="0"/>
    <n v="1185732"/>
    <x v="425"/>
    <x v="0"/>
    <x v="49"/>
    <x v="51"/>
    <x v="2"/>
    <n v="65.000000000000014"/>
    <n v="2000"/>
    <x v="731"/>
    <x v="352"/>
    <x v="1"/>
    <x v="1"/>
  </r>
  <r>
    <x v="0"/>
    <n v="1185732"/>
    <x v="425"/>
    <x v="0"/>
    <x v="49"/>
    <x v="51"/>
    <x v="3"/>
    <n v="65.000000000000014"/>
    <n v="1750"/>
    <x v="400"/>
    <x v="1190"/>
    <x v="1"/>
    <x v="1"/>
  </r>
  <r>
    <x v="0"/>
    <n v="1185732"/>
    <x v="425"/>
    <x v="0"/>
    <x v="49"/>
    <x v="51"/>
    <x v="4"/>
    <n v="75.000000000000014"/>
    <n v="1750"/>
    <x v="592"/>
    <x v="730"/>
    <x v="1"/>
    <x v="1"/>
  </r>
  <r>
    <x v="0"/>
    <n v="1185732"/>
    <x v="425"/>
    <x v="0"/>
    <x v="49"/>
    <x v="51"/>
    <x v="5"/>
    <n v="80"/>
    <n v="3000"/>
    <x v="50"/>
    <x v="97"/>
    <x v="2"/>
    <x v="1"/>
  </r>
  <r>
    <x v="0"/>
    <n v="1185732"/>
    <x v="455"/>
    <x v="0"/>
    <x v="49"/>
    <x v="51"/>
    <x v="0"/>
    <n v="75.000000000000014"/>
    <n v="4500"/>
    <x v="221"/>
    <x v="1324"/>
    <x v="8"/>
    <x v="1"/>
  </r>
  <r>
    <x v="0"/>
    <n v="1185732"/>
    <x v="455"/>
    <x v="0"/>
    <x v="49"/>
    <x v="51"/>
    <x v="1"/>
    <n v="65.000000000000014"/>
    <n v="3250"/>
    <x v="417"/>
    <x v="1325"/>
    <x v="8"/>
    <x v="1"/>
  </r>
  <r>
    <x v="0"/>
    <n v="1185732"/>
    <x v="455"/>
    <x v="0"/>
    <x v="49"/>
    <x v="51"/>
    <x v="2"/>
    <n v="65.000000000000014"/>
    <n v="3450"/>
    <x v="732"/>
    <x v="1326"/>
    <x v="1"/>
    <x v="1"/>
  </r>
  <r>
    <x v="0"/>
    <n v="1185732"/>
    <x v="455"/>
    <x v="0"/>
    <x v="49"/>
    <x v="51"/>
    <x v="3"/>
    <n v="65.000000000000014"/>
    <n v="3250"/>
    <x v="417"/>
    <x v="1327"/>
    <x v="1"/>
    <x v="1"/>
  </r>
  <r>
    <x v="0"/>
    <n v="1185732"/>
    <x v="455"/>
    <x v="0"/>
    <x v="49"/>
    <x v="51"/>
    <x v="4"/>
    <n v="75.000000000000014"/>
    <n v="3000"/>
    <x v="224"/>
    <x v="53"/>
    <x v="1"/>
    <x v="1"/>
  </r>
  <r>
    <x v="0"/>
    <n v="1185732"/>
    <x v="455"/>
    <x v="0"/>
    <x v="49"/>
    <x v="51"/>
    <x v="5"/>
    <n v="80"/>
    <n v="4000"/>
    <x v="55"/>
    <x v="67"/>
    <x v="2"/>
    <x v="1"/>
  </r>
  <r>
    <x v="0"/>
    <n v="1185732"/>
    <x v="484"/>
    <x v="0"/>
    <x v="49"/>
    <x v="51"/>
    <x v="0"/>
    <n v="75.000000000000014"/>
    <n v="6250"/>
    <x v="273"/>
    <x v="864"/>
    <x v="8"/>
    <x v="1"/>
  </r>
  <r>
    <x v="0"/>
    <n v="1185732"/>
    <x v="484"/>
    <x v="0"/>
    <x v="49"/>
    <x v="51"/>
    <x v="1"/>
    <n v="65.000000000000014"/>
    <n v="4250"/>
    <x v="704"/>
    <x v="724"/>
    <x v="8"/>
    <x v="1"/>
  </r>
  <r>
    <x v="0"/>
    <n v="1185732"/>
    <x v="484"/>
    <x v="0"/>
    <x v="49"/>
    <x v="51"/>
    <x v="2"/>
    <n v="65.000000000000014"/>
    <n v="4000"/>
    <x v="253"/>
    <x v="308"/>
    <x v="1"/>
    <x v="1"/>
  </r>
  <r>
    <x v="0"/>
    <n v="1185732"/>
    <x v="484"/>
    <x v="0"/>
    <x v="49"/>
    <x v="51"/>
    <x v="3"/>
    <n v="65.000000000000014"/>
    <n v="3500"/>
    <x v="586"/>
    <x v="645"/>
    <x v="1"/>
    <x v="1"/>
  </r>
  <r>
    <x v="0"/>
    <n v="1185732"/>
    <x v="484"/>
    <x v="0"/>
    <x v="49"/>
    <x v="51"/>
    <x v="4"/>
    <n v="75.000000000000014"/>
    <n v="3500"/>
    <x v="418"/>
    <x v="132"/>
    <x v="1"/>
    <x v="1"/>
  </r>
  <r>
    <x v="0"/>
    <n v="1185732"/>
    <x v="484"/>
    <x v="0"/>
    <x v="49"/>
    <x v="51"/>
    <x v="5"/>
    <n v="80"/>
    <n v="4500"/>
    <x v="11"/>
    <x v="12"/>
    <x v="2"/>
    <x v="1"/>
  </r>
  <r>
    <x v="0"/>
    <n v="1185732"/>
    <x v="188"/>
    <x v="0"/>
    <x v="49"/>
    <x v="51"/>
    <x v="0"/>
    <n v="55.000000000000007"/>
    <n v="5000"/>
    <x v="81"/>
    <x v="1328"/>
    <x v="5"/>
    <x v="1"/>
  </r>
  <r>
    <x v="0"/>
    <n v="1185732"/>
    <x v="188"/>
    <x v="0"/>
    <x v="49"/>
    <x v="51"/>
    <x v="1"/>
    <n v="55.000000000000007"/>
    <n v="3000"/>
    <x v="207"/>
    <x v="691"/>
    <x v="5"/>
    <x v="1"/>
  </r>
  <r>
    <x v="0"/>
    <n v="1185732"/>
    <x v="188"/>
    <x v="0"/>
    <x v="49"/>
    <x v="51"/>
    <x v="2"/>
    <n v="45"/>
    <n v="3000"/>
    <x v="200"/>
    <x v="285"/>
    <x v="3"/>
    <x v="1"/>
  </r>
  <r>
    <x v="0"/>
    <n v="1185732"/>
    <x v="188"/>
    <x v="0"/>
    <x v="49"/>
    <x v="51"/>
    <x v="3"/>
    <n v="49.999999999999993"/>
    <n v="1500"/>
    <x v="370"/>
    <x v="688"/>
    <x v="3"/>
    <x v="1"/>
  </r>
  <r>
    <x v="0"/>
    <n v="1185732"/>
    <x v="188"/>
    <x v="0"/>
    <x v="49"/>
    <x v="51"/>
    <x v="4"/>
    <n v="65.000000000000014"/>
    <n v="2000"/>
    <x v="731"/>
    <x v="1329"/>
    <x v="3"/>
    <x v="1"/>
  </r>
  <r>
    <x v="0"/>
    <n v="1185732"/>
    <x v="188"/>
    <x v="0"/>
    <x v="49"/>
    <x v="51"/>
    <x v="5"/>
    <n v="55.000000000000007"/>
    <n v="3000"/>
    <x v="207"/>
    <x v="676"/>
    <x v="1"/>
    <x v="1"/>
  </r>
  <r>
    <x v="0"/>
    <n v="1185732"/>
    <x v="696"/>
    <x v="0"/>
    <x v="49"/>
    <x v="51"/>
    <x v="0"/>
    <n v="55.000000000000007"/>
    <n v="5750"/>
    <x v="77"/>
    <x v="677"/>
    <x v="5"/>
    <x v="1"/>
  </r>
  <r>
    <x v="0"/>
    <n v="1185732"/>
    <x v="696"/>
    <x v="0"/>
    <x v="49"/>
    <x v="51"/>
    <x v="1"/>
    <n v="55.000000000000007"/>
    <n v="2250"/>
    <x v="196"/>
    <x v="678"/>
    <x v="5"/>
    <x v="1"/>
  </r>
  <r>
    <x v="0"/>
    <n v="1185732"/>
    <x v="696"/>
    <x v="0"/>
    <x v="49"/>
    <x v="51"/>
    <x v="2"/>
    <n v="45"/>
    <n v="2750"/>
    <x v="119"/>
    <x v="679"/>
    <x v="3"/>
    <x v="1"/>
  </r>
  <r>
    <x v="0"/>
    <n v="1185732"/>
    <x v="0"/>
    <x v="0"/>
    <x v="0"/>
    <x v="0"/>
    <x v="0"/>
    <n v="47"/>
    <n v="3360"/>
    <x v="733"/>
    <x v="1330"/>
    <x v="22"/>
    <x v="2"/>
  </r>
  <r>
    <x v="0"/>
    <n v="1185732"/>
    <x v="1"/>
    <x v="0"/>
    <x v="0"/>
    <x v="0"/>
    <x v="1"/>
    <n v="47"/>
    <n v="2600"/>
    <x v="734"/>
    <x v="1331"/>
    <x v="23"/>
    <x v="2"/>
  </r>
  <r>
    <x v="0"/>
    <n v="1185732"/>
    <x v="2"/>
    <x v="0"/>
    <x v="0"/>
    <x v="0"/>
    <x v="2"/>
    <n v="36"/>
    <n v="2500"/>
    <x v="735"/>
    <x v="1332"/>
    <x v="24"/>
    <x v="2"/>
  </r>
  <r>
    <x v="0"/>
    <n v="1185732"/>
    <x v="3"/>
    <x v="0"/>
    <x v="0"/>
    <x v="0"/>
    <x v="3"/>
    <n v="41"/>
    <n v="2470"/>
    <x v="736"/>
    <x v="1333"/>
    <x v="24"/>
    <x v="2"/>
  </r>
  <r>
    <x v="0"/>
    <n v="1185732"/>
    <x v="4"/>
    <x v="0"/>
    <x v="0"/>
    <x v="0"/>
    <x v="4"/>
    <n v="55"/>
    <n v="2340"/>
    <x v="737"/>
    <x v="1334"/>
    <x v="8"/>
    <x v="2"/>
  </r>
  <r>
    <x v="0"/>
    <n v="1185732"/>
    <x v="5"/>
    <x v="0"/>
    <x v="0"/>
    <x v="0"/>
    <x v="5"/>
    <n v="46"/>
    <n v="2600"/>
    <x v="738"/>
    <x v="1335"/>
    <x v="25"/>
    <x v="2"/>
  </r>
  <r>
    <x v="0"/>
    <n v="1185732"/>
    <x v="6"/>
    <x v="0"/>
    <x v="0"/>
    <x v="0"/>
    <x v="0"/>
    <n v="46"/>
    <n v="3130"/>
    <x v="739"/>
    <x v="1336"/>
    <x v="26"/>
    <x v="2"/>
  </r>
  <r>
    <x v="0"/>
    <n v="1185732"/>
    <x v="7"/>
    <x v="0"/>
    <x v="0"/>
    <x v="0"/>
    <x v="1"/>
    <n v="46"/>
    <n v="2610"/>
    <x v="740"/>
    <x v="1337"/>
    <x v="27"/>
    <x v="2"/>
  </r>
  <r>
    <x v="0"/>
    <n v="1185732"/>
    <x v="8"/>
    <x v="0"/>
    <x v="0"/>
    <x v="0"/>
    <x v="2"/>
    <n v="36"/>
    <n v="2760"/>
    <x v="741"/>
    <x v="1338"/>
    <x v="28"/>
    <x v="2"/>
  </r>
  <r>
    <x v="0"/>
    <n v="1185732"/>
    <x v="9"/>
    <x v="0"/>
    <x v="0"/>
    <x v="0"/>
    <x v="3"/>
    <n v="44"/>
    <n v="2060"/>
    <x v="742"/>
    <x v="1339"/>
    <x v="29"/>
    <x v="2"/>
  </r>
  <r>
    <x v="0"/>
    <n v="1185732"/>
    <x v="10"/>
    <x v="0"/>
    <x v="0"/>
    <x v="0"/>
    <x v="4"/>
    <n v="58"/>
    <n v="2430"/>
    <x v="743"/>
    <x v="1340"/>
    <x v="30"/>
    <x v="2"/>
  </r>
  <r>
    <x v="0"/>
    <n v="1185732"/>
    <x v="11"/>
    <x v="0"/>
    <x v="0"/>
    <x v="0"/>
    <x v="5"/>
    <n v="48"/>
    <n v="2900"/>
    <x v="744"/>
    <x v="1341"/>
    <x v="31"/>
    <x v="2"/>
  </r>
  <r>
    <x v="0"/>
    <n v="1185732"/>
    <x v="12"/>
    <x v="0"/>
    <x v="0"/>
    <x v="0"/>
    <x v="0"/>
    <n v="46"/>
    <n v="3540"/>
    <x v="745"/>
    <x v="1342"/>
    <x v="32"/>
    <x v="2"/>
  </r>
  <r>
    <x v="0"/>
    <n v="1185732"/>
    <x v="13"/>
    <x v="0"/>
    <x v="0"/>
    <x v="0"/>
    <x v="1"/>
    <n v="48"/>
    <n v="2590"/>
    <x v="746"/>
    <x v="1343"/>
    <x v="30"/>
    <x v="2"/>
  </r>
  <r>
    <x v="0"/>
    <n v="1185732"/>
    <x v="14"/>
    <x v="0"/>
    <x v="0"/>
    <x v="0"/>
    <x v="2"/>
    <n v="39"/>
    <n v="2470"/>
    <x v="747"/>
    <x v="1344"/>
    <x v="29"/>
    <x v="2"/>
  </r>
  <r>
    <x v="0"/>
    <n v="1185732"/>
    <x v="15"/>
    <x v="0"/>
    <x v="0"/>
    <x v="0"/>
    <x v="3"/>
    <n v="43"/>
    <n v="2160"/>
    <x v="748"/>
    <x v="1345"/>
    <x v="0"/>
    <x v="2"/>
  </r>
  <r>
    <x v="0"/>
    <n v="1185732"/>
    <x v="16"/>
    <x v="0"/>
    <x v="0"/>
    <x v="0"/>
    <x v="4"/>
    <n v="59"/>
    <n v="2300"/>
    <x v="749"/>
    <x v="1346"/>
    <x v="23"/>
    <x v="2"/>
  </r>
  <r>
    <x v="0"/>
    <n v="1185732"/>
    <x v="17"/>
    <x v="0"/>
    <x v="0"/>
    <x v="0"/>
    <x v="5"/>
    <n v="45"/>
    <n v="2380"/>
    <x v="750"/>
    <x v="1347"/>
    <x v="2"/>
    <x v="2"/>
  </r>
  <r>
    <x v="0"/>
    <n v="1185732"/>
    <x v="18"/>
    <x v="0"/>
    <x v="0"/>
    <x v="0"/>
    <x v="0"/>
    <n v="45"/>
    <n v="3000"/>
    <x v="751"/>
    <x v="1348"/>
    <x v="26"/>
    <x v="2"/>
  </r>
  <r>
    <x v="0"/>
    <n v="1185732"/>
    <x v="19"/>
    <x v="0"/>
    <x v="0"/>
    <x v="0"/>
    <x v="1"/>
    <n v="47"/>
    <n v="2340"/>
    <x v="752"/>
    <x v="1349"/>
    <x v="33"/>
    <x v="2"/>
  </r>
  <r>
    <x v="0"/>
    <n v="1185732"/>
    <x v="20"/>
    <x v="0"/>
    <x v="0"/>
    <x v="0"/>
    <x v="2"/>
    <n v="39"/>
    <n v="2520"/>
    <x v="753"/>
    <x v="1350"/>
    <x v="0"/>
    <x v="2"/>
  </r>
  <r>
    <x v="0"/>
    <n v="1185732"/>
    <x v="21"/>
    <x v="0"/>
    <x v="0"/>
    <x v="0"/>
    <x v="3"/>
    <n v="41"/>
    <n v="2390"/>
    <x v="754"/>
    <x v="1351"/>
    <x v="29"/>
    <x v="2"/>
  </r>
  <r>
    <x v="0"/>
    <n v="1185732"/>
    <x v="22"/>
    <x v="0"/>
    <x v="0"/>
    <x v="0"/>
    <x v="4"/>
    <n v="56"/>
    <n v="2150"/>
    <x v="755"/>
    <x v="1352"/>
    <x v="23"/>
    <x v="2"/>
  </r>
  <r>
    <x v="0"/>
    <n v="1185732"/>
    <x v="23"/>
    <x v="0"/>
    <x v="0"/>
    <x v="0"/>
    <x v="5"/>
    <n v="49"/>
    <n v="2380"/>
    <x v="756"/>
    <x v="1353"/>
    <x v="25"/>
    <x v="2"/>
  </r>
  <r>
    <x v="0"/>
    <n v="1185732"/>
    <x v="24"/>
    <x v="0"/>
    <x v="0"/>
    <x v="0"/>
    <x v="0"/>
    <n v="54"/>
    <n v="3170"/>
    <x v="757"/>
    <x v="1354"/>
    <x v="34"/>
    <x v="2"/>
  </r>
  <r>
    <x v="0"/>
    <n v="1185732"/>
    <x v="25"/>
    <x v="0"/>
    <x v="0"/>
    <x v="0"/>
    <x v="1"/>
    <n v="50"/>
    <n v="2590"/>
    <x v="758"/>
    <x v="1355"/>
    <x v="8"/>
    <x v="2"/>
  </r>
  <r>
    <x v="0"/>
    <n v="1185732"/>
    <x v="26"/>
    <x v="0"/>
    <x v="0"/>
    <x v="0"/>
    <x v="2"/>
    <n v="46"/>
    <n v="2610"/>
    <x v="740"/>
    <x v="1356"/>
    <x v="28"/>
    <x v="2"/>
  </r>
  <r>
    <x v="0"/>
    <n v="1185732"/>
    <x v="27"/>
    <x v="0"/>
    <x v="0"/>
    <x v="0"/>
    <x v="3"/>
    <n v="46"/>
    <n v="2300"/>
    <x v="759"/>
    <x v="1357"/>
    <x v="35"/>
    <x v="2"/>
  </r>
  <r>
    <x v="0"/>
    <n v="1185732"/>
    <x v="28"/>
    <x v="0"/>
    <x v="0"/>
    <x v="0"/>
    <x v="4"/>
    <n v="59"/>
    <n v="2450"/>
    <x v="760"/>
    <x v="1358"/>
    <x v="18"/>
    <x v="2"/>
  </r>
  <r>
    <x v="0"/>
    <n v="1185732"/>
    <x v="29"/>
    <x v="0"/>
    <x v="0"/>
    <x v="0"/>
    <x v="5"/>
    <n v="59"/>
    <n v="2900"/>
    <x v="761"/>
    <x v="1359"/>
    <x v="36"/>
    <x v="2"/>
  </r>
  <r>
    <x v="0"/>
    <n v="1185732"/>
    <x v="30"/>
    <x v="0"/>
    <x v="0"/>
    <x v="0"/>
    <x v="0"/>
    <n v="55"/>
    <n v="3130"/>
    <x v="762"/>
    <x v="1360"/>
    <x v="22"/>
    <x v="2"/>
  </r>
  <r>
    <x v="0"/>
    <n v="1185732"/>
    <x v="31"/>
    <x v="0"/>
    <x v="0"/>
    <x v="0"/>
    <x v="1"/>
    <n v="54"/>
    <n v="2700"/>
    <x v="763"/>
    <x v="1361"/>
    <x v="33"/>
    <x v="2"/>
  </r>
  <r>
    <x v="0"/>
    <n v="1185732"/>
    <x v="32"/>
    <x v="0"/>
    <x v="0"/>
    <x v="0"/>
    <x v="2"/>
    <n v="46"/>
    <n v="2780"/>
    <x v="764"/>
    <x v="1362"/>
    <x v="35"/>
    <x v="2"/>
  </r>
  <r>
    <x v="0"/>
    <n v="1185732"/>
    <x v="33"/>
    <x v="0"/>
    <x v="0"/>
    <x v="0"/>
    <x v="3"/>
    <n v="47"/>
    <n v="2610"/>
    <x v="765"/>
    <x v="1363"/>
    <x v="18"/>
    <x v="2"/>
  </r>
  <r>
    <x v="0"/>
    <n v="1185732"/>
    <x v="34"/>
    <x v="0"/>
    <x v="0"/>
    <x v="0"/>
    <x v="4"/>
    <n v="55"/>
    <n v="2520"/>
    <x v="766"/>
    <x v="1364"/>
    <x v="18"/>
    <x v="2"/>
  </r>
  <r>
    <x v="0"/>
    <n v="1185732"/>
    <x v="35"/>
    <x v="0"/>
    <x v="0"/>
    <x v="0"/>
    <x v="5"/>
    <n v="64"/>
    <n v="3050"/>
    <x v="767"/>
    <x v="1365"/>
    <x v="37"/>
    <x v="2"/>
  </r>
  <r>
    <x v="0"/>
    <n v="1185732"/>
    <x v="36"/>
    <x v="0"/>
    <x v="0"/>
    <x v="0"/>
    <x v="0"/>
    <n v="59"/>
    <n v="3190"/>
    <x v="768"/>
    <x v="1366"/>
    <x v="38"/>
    <x v="2"/>
  </r>
  <r>
    <x v="0"/>
    <n v="1185732"/>
    <x v="37"/>
    <x v="0"/>
    <x v="0"/>
    <x v="0"/>
    <x v="1"/>
    <n v="53"/>
    <n v="2670"/>
    <x v="769"/>
    <x v="1367"/>
    <x v="23"/>
    <x v="2"/>
  </r>
  <r>
    <x v="0"/>
    <n v="1185732"/>
    <x v="38"/>
    <x v="0"/>
    <x v="0"/>
    <x v="0"/>
    <x v="2"/>
    <n v="46"/>
    <n v="2470"/>
    <x v="770"/>
    <x v="1368"/>
    <x v="18"/>
    <x v="2"/>
  </r>
  <r>
    <x v="0"/>
    <n v="1185732"/>
    <x v="39"/>
    <x v="0"/>
    <x v="0"/>
    <x v="0"/>
    <x v="3"/>
    <n v="46"/>
    <n v="2430"/>
    <x v="771"/>
    <x v="1369"/>
    <x v="24"/>
    <x v="2"/>
  </r>
  <r>
    <x v="0"/>
    <n v="1185732"/>
    <x v="40"/>
    <x v="0"/>
    <x v="0"/>
    <x v="0"/>
    <x v="4"/>
    <n v="58"/>
    <n v="2310"/>
    <x v="772"/>
    <x v="1370"/>
    <x v="30"/>
    <x v="2"/>
  </r>
  <r>
    <x v="0"/>
    <n v="1185732"/>
    <x v="41"/>
    <x v="0"/>
    <x v="0"/>
    <x v="0"/>
    <x v="5"/>
    <n v="61"/>
    <n v="2860"/>
    <x v="773"/>
    <x v="1371"/>
    <x v="8"/>
    <x v="2"/>
  </r>
  <r>
    <x v="0"/>
    <n v="1185732"/>
    <x v="42"/>
    <x v="0"/>
    <x v="0"/>
    <x v="0"/>
    <x v="0"/>
    <n v="58"/>
    <n v="3250"/>
    <x v="774"/>
    <x v="1372"/>
    <x v="22"/>
    <x v="2"/>
  </r>
  <r>
    <x v="0"/>
    <n v="1185732"/>
    <x v="43"/>
    <x v="0"/>
    <x v="0"/>
    <x v="0"/>
    <x v="1"/>
    <n v="53"/>
    <n v="3080"/>
    <x v="775"/>
    <x v="1373"/>
    <x v="33"/>
    <x v="2"/>
  </r>
  <r>
    <x v="0"/>
    <n v="1185732"/>
    <x v="44"/>
    <x v="0"/>
    <x v="0"/>
    <x v="0"/>
    <x v="2"/>
    <n v="45"/>
    <n v="2570"/>
    <x v="776"/>
    <x v="1374"/>
    <x v="24"/>
    <x v="2"/>
  </r>
  <r>
    <x v="0"/>
    <n v="1185732"/>
    <x v="45"/>
    <x v="0"/>
    <x v="0"/>
    <x v="0"/>
    <x v="3"/>
    <n v="47"/>
    <n v="2410"/>
    <x v="777"/>
    <x v="1375"/>
    <x v="28"/>
    <x v="2"/>
  </r>
  <r>
    <x v="1"/>
    <n v="1185732"/>
    <x v="46"/>
    <x v="0"/>
    <x v="0"/>
    <x v="0"/>
    <x v="4"/>
    <n v="54"/>
    <n v="2700"/>
    <x v="763"/>
    <x v="1376"/>
    <x v="18"/>
    <x v="2"/>
  </r>
  <r>
    <x v="1"/>
    <n v="1185732"/>
    <x v="47"/>
    <x v="0"/>
    <x v="0"/>
    <x v="0"/>
    <x v="5"/>
    <n v="62"/>
    <n v="2900"/>
    <x v="778"/>
    <x v="1377"/>
    <x v="25"/>
    <x v="2"/>
  </r>
  <r>
    <x v="1"/>
    <n v="1185732"/>
    <x v="48"/>
    <x v="0"/>
    <x v="0"/>
    <x v="0"/>
    <x v="0"/>
    <n v="56"/>
    <n v="3600"/>
    <x v="779"/>
    <x v="1378"/>
    <x v="26"/>
    <x v="2"/>
  </r>
  <r>
    <x v="1"/>
    <n v="1185732"/>
    <x v="49"/>
    <x v="0"/>
    <x v="0"/>
    <x v="0"/>
    <x v="1"/>
    <n v="50"/>
    <n v="2700"/>
    <x v="751"/>
    <x v="1379"/>
    <x v="27"/>
    <x v="2"/>
  </r>
  <r>
    <x v="1"/>
    <n v="1185732"/>
    <x v="50"/>
    <x v="0"/>
    <x v="0"/>
    <x v="0"/>
    <x v="2"/>
    <n v="47"/>
    <n v="2680"/>
    <x v="780"/>
    <x v="1380"/>
    <x v="28"/>
    <x v="2"/>
  </r>
  <r>
    <x v="1"/>
    <n v="1185732"/>
    <x v="51"/>
    <x v="0"/>
    <x v="0"/>
    <x v="0"/>
    <x v="3"/>
    <n v="47"/>
    <n v="2520"/>
    <x v="781"/>
    <x v="1381"/>
    <x v="24"/>
    <x v="2"/>
  </r>
  <r>
    <x v="1"/>
    <n v="1185732"/>
    <x v="52"/>
    <x v="0"/>
    <x v="0"/>
    <x v="0"/>
    <x v="4"/>
    <n v="58"/>
    <n v="2520"/>
    <x v="782"/>
    <x v="1382"/>
    <x v="8"/>
    <x v="2"/>
  </r>
  <r>
    <x v="1"/>
    <n v="1185732"/>
    <x v="53"/>
    <x v="0"/>
    <x v="0"/>
    <x v="0"/>
    <x v="5"/>
    <n v="59"/>
    <n v="2800"/>
    <x v="783"/>
    <x v="1383"/>
    <x v="8"/>
    <x v="2"/>
  </r>
  <r>
    <x v="1"/>
    <n v="1185732"/>
    <x v="54"/>
    <x v="0"/>
    <x v="0"/>
    <x v="0"/>
    <x v="4"/>
    <n v="64"/>
    <n v="2360"/>
    <x v="784"/>
    <x v="1384"/>
    <x v="23"/>
    <x v="2"/>
  </r>
  <r>
    <x v="1"/>
    <n v="1185732"/>
    <x v="55"/>
    <x v="0"/>
    <x v="0"/>
    <x v="0"/>
    <x v="5"/>
    <n v="68"/>
    <n v="2900"/>
    <x v="785"/>
    <x v="1385"/>
    <x v="31"/>
    <x v="2"/>
  </r>
  <r>
    <x v="1"/>
    <n v="1185732"/>
    <x v="56"/>
    <x v="0"/>
    <x v="0"/>
    <x v="0"/>
    <x v="0"/>
    <n v="60"/>
    <n v="2990"/>
    <x v="786"/>
    <x v="1386"/>
    <x v="38"/>
    <x v="2"/>
  </r>
  <r>
    <x v="1"/>
    <n v="1185732"/>
    <x v="57"/>
    <x v="0"/>
    <x v="0"/>
    <x v="0"/>
    <x v="1"/>
    <n v="53"/>
    <n v="2730"/>
    <x v="787"/>
    <x v="1387"/>
    <x v="30"/>
    <x v="2"/>
  </r>
  <r>
    <x v="1"/>
    <n v="1185732"/>
    <x v="58"/>
    <x v="0"/>
    <x v="0"/>
    <x v="0"/>
    <x v="2"/>
    <n v="52"/>
    <n v="2580"/>
    <x v="788"/>
    <x v="1388"/>
    <x v="35"/>
    <x v="2"/>
  </r>
  <r>
    <x v="1"/>
    <n v="1185732"/>
    <x v="59"/>
    <x v="0"/>
    <x v="0"/>
    <x v="0"/>
    <x v="3"/>
    <n v="50"/>
    <n v="2520"/>
    <x v="789"/>
    <x v="1389"/>
    <x v="29"/>
    <x v="2"/>
  </r>
  <r>
    <x v="1"/>
    <n v="1185732"/>
    <x v="60"/>
    <x v="0"/>
    <x v="0"/>
    <x v="0"/>
    <x v="4"/>
    <n v="64"/>
    <n v="2540"/>
    <x v="790"/>
    <x v="1390"/>
    <x v="23"/>
    <x v="2"/>
  </r>
  <r>
    <x v="1"/>
    <n v="1185732"/>
    <x v="61"/>
    <x v="0"/>
    <x v="0"/>
    <x v="0"/>
    <x v="5"/>
    <n v="66"/>
    <n v="2630"/>
    <x v="791"/>
    <x v="1391"/>
    <x v="25"/>
    <x v="2"/>
  </r>
  <r>
    <x v="1"/>
    <n v="1185732"/>
    <x v="62"/>
    <x v="0"/>
    <x v="0"/>
    <x v="0"/>
    <x v="0"/>
    <n v="62"/>
    <n v="3120"/>
    <x v="792"/>
    <x v="1392"/>
    <x v="34"/>
    <x v="2"/>
  </r>
  <r>
    <x v="1"/>
    <n v="1185732"/>
    <x v="63"/>
    <x v="0"/>
    <x v="0"/>
    <x v="0"/>
    <x v="1"/>
    <n v="51"/>
    <n v="3000"/>
    <x v="793"/>
    <x v="1393"/>
    <x v="23"/>
    <x v="2"/>
  </r>
  <r>
    <x v="1"/>
    <n v="1185732"/>
    <x v="64"/>
    <x v="0"/>
    <x v="0"/>
    <x v="0"/>
    <x v="2"/>
    <n v="54"/>
    <n v="2850"/>
    <x v="794"/>
    <x v="1394"/>
    <x v="28"/>
    <x v="2"/>
  </r>
  <r>
    <x v="1"/>
    <n v="1185732"/>
    <x v="65"/>
    <x v="0"/>
    <x v="0"/>
    <x v="0"/>
    <x v="3"/>
    <n v="54"/>
    <n v="2250"/>
    <x v="795"/>
    <x v="1395"/>
    <x v="24"/>
    <x v="2"/>
  </r>
  <r>
    <x v="1"/>
    <n v="1185732"/>
    <x v="66"/>
    <x v="0"/>
    <x v="0"/>
    <x v="0"/>
    <x v="4"/>
    <n v="60"/>
    <n v="2610"/>
    <x v="796"/>
    <x v="1396"/>
    <x v="30"/>
    <x v="2"/>
  </r>
  <r>
    <x v="1"/>
    <n v="1185732"/>
    <x v="67"/>
    <x v="0"/>
    <x v="0"/>
    <x v="0"/>
    <x v="5"/>
    <n v="68"/>
    <n v="2900"/>
    <x v="785"/>
    <x v="1397"/>
    <x v="2"/>
    <x v="2"/>
  </r>
  <r>
    <x v="2"/>
    <n v="1197831"/>
    <x v="68"/>
    <x v="0"/>
    <x v="0"/>
    <x v="0"/>
    <x v="0"/>
    <n v="24"/>
    <n v="2340"/>
    <x v="797"/>
    <x v="1398"/>
    <x v="28"/>
    <x v="2"/>
  </r>
  <r>
    <x v="2"/>
    <n v="1197831"/>
    <x v="69"/>
    <x v="0"/>
    <x v="0"/>
    <x v="0"/>
    <x v="1"/>
    <n v="34"/>
    <n v="2250"/>
    <x v="798"/>
    <x v="1399"/>
    <x v="29"/>
    <x v="2"/>
  </r>
  <r>
    <x v="2"/>
    <n v="1197831"/>
    <x v="70"/>
    <x v="0"/>
    <x v="0"/>
    <x v="0"/>
    <x v="2"/>
    <n v="33"/>
    <n v="2100"/>
    <x v="799"/>
    <x v="1400"/>
    <x v="24"/>
    <x v="2"/>
  </r>
  <r>
    <x v="2"/>
    <n v="1197831"/>
    <x v="71"/>
    <x v="0"/>
    <x v="0"/>
    <x v="0"/>
    <x v="3"/>
    <n v="34"/>
    <n v="1750"/>
    <x v="800"/>
    <x v="1401"/>
    <x v="9"/>
    <x v="2"/>
  </r>
  <r>
    <x v="2"/>
    <n v="1197831"/>
    <x v="72"/>
    <x v="1"/>
    <x v="1"/>
    <x v="1"/>
    <x v="4"/>
    <n v="36"/>
    <n v="1540"/>
    <x v="801"/>
    <x v="1402"/>
    <x v="30"/>
    <x v="2"/>
  </r>
  <r>
    <x v="2"/>
    <n v="1197831"/>
    <x v="73"/>
    <x v="1"/>
    <x v="1"/>
    <x v="1"/>
    <x v="5"/>
    <n v="34"/>
    <n v="2030"/>
    <x v="802"/>
    <x v="1403"/>
    <x v="34"/>
    <x v="2"/>
  </r>
  <r>
    <x v="2"/>
    <n v="1197831"/>
    <x v="74"/>
    <x v="1"/>
    <x v="1"/>
    <x v="1"/>
    <x v="0"/>
    <n v="23"/>
    <n v="2130"/>
    <x v="803"/>
    <x v="1404"/>
    <x v="0"/>
    <x v="2"/>
  </r>
  <r>
    <x v="2"/>
    <n v="1197831"/>
    <x v="75"/>
    <x v="1"/>
    <x v="1"/>
    <x v="1"/>
    <x v="1"/>
    <n v="33"/>
    <n v="2550"/>
    <x v="804"/>
    <x v="1405"/>
    <x v="18"/>
    <x v="2"/>
  </r>
  <r>
    <x v="2"/>
    <n v="1197831"/>
    <x v="76"/>
    <x v="1"/>
    <x v="1"/>
    <x v="1"/>
    <x v="2"/>
    <n v="32"/>
    <n v="1760"/>
    <x v="805"/>
    <x v="1406"/>
    <x v="18"/>
    <x v="2"/>
  </r>
  <r>
    <x v="2"/>
    <n v="1197831"/>
    <x v="77"/>
    <x v="1"/>
    <x v="1"/>
    <x v="1"/>
    <x v="3"/>
    <n v="34"/>
    <n v="1750"/>
    <x v="800"/>
    <x v="1407"/>
    <x v="38"/>
    <x v="2"/>
  </r>
  <r>
    <x v="2"/>
    <n v="1197831"/>
    <x v="78"/>
    <x v="1"/>
    <x v="1"/>
    <x v="1"/>
    <x v="4"/>
    <n v="38"/>
    <n v="1250"/>
    <x v="806"/>
    <x v="1408"/>
    <x v="18"/>
    <x v="2"/>
  </r>
  <r>
    <x v="2"/>
    <n v="1197831"/>
    <x v="79"/>
    <x v="1"/>
    <x v="1"/>
    <x v="1"/>
    <x v="5"/>
    <n v="34"/>
    <n v="1960"/>
    <x v="807"/>
    <x v="1409"/>
    <x v="32"/>
    <x v="2"/>
  </r>
  <r>
    <x v="2"/>
    <n v="1197831"/>
    <x v="80"/>
    <x v="1"/>
    <x v="1"/>
    <x v="1"/>
    <x v="0"/>
    <n v="29"/>
    <n v="2540"/>
    <x v="808"/>
    <x v="1410"/>
    <x v="18"/>
    <x v="2"/>
  </r>
  <r>
    <x v="2"/>
    <n v="1197831"/>
    <x v="81"/>
    <x v="1"/>
    <x v="1"/>
    <x v="1"/>
    <x v="1"/>
    <n v="39"/>
    <n v="2360"/>
    <x v="809"/>
    <x v="1411"/>
    <x v="18"/>
    <x v="2"/>
  </r>
  <r>
    <x v="2"/>
    <n v="1197831"/>
    <x v="82"/>
    <x v="1"/>
    <x v="1"/>
    <x v="1"/>
    <x v="2"/>
    <n v="32"/>
    <n v="1820"/>
    <x v="810"/>
    <x v="1412"/>
    <x v="29"/>
    <x v="2"/>
  </r>
  <r>
    <x v="2"/>
    <n v="1197831"/>
    <x v="83"/>
    <x v="1"/>
    <x v="1"/>
    <x v="1"/>
    <x v="3"/>
    <n v="37"/>
    <n v="1740"/>
    <x v="811"/>
    <x v="1413"/>
    <x v="39"/>
    <x v="2"/>
  </r>
  <r>
    <x v="2"/>
    <n v="1197831"/>
    <x v="84"/>
    <x v="1"/>
    <x v="1"/>
    <x v="1"/>
    <x v="4"/>
    <n v="41"/>
    <n v="1250"/>
    <x v="812"/>
    <x v="1414"/>
    <x v="8"/>
    <x v="2"/>
  </r>
  <r>
    <x v="2"/>
    <n v="1197831"/>
    <x v="85"/>
    <x v="1"/>
    <x v="1"/>
    <x v="1"/>
    <x v="5"/>
    <n v="39"/>
    <n v="1890"/>
    <x v="813"/>
    <x v="1415"/>
    <x v="38"/>
    <x v="2"/>
  </r>
  <r>
    <x v="2"/>
    <n v="1197831"/>
    <x v="86"/>
    <x v="1"/>
    <x v="1"/>
    <x v="1"/>
    <x v="0"/>
    <n v="27"/>
    <n v="2340"/>
    <x v="814"/>
    <x v="1416"/>
    <x v="35"/>
    <x v="2"/>
  </r>
  <r>
    <x v="2"/>
    <n v="1197831"/>
    <x v="87"/>
    <x v="1"/>
    <x v="1"/>
    <x v="1"/>
    <x v="1"/>
    <n v="38"/>
    <n v="2250"/>
    <x v="815"/>
    <x v="1417"/>
    <x v="18"/>
    <x v="2"/>
  </r>
  <r>
    <x v="2"/>
    <n v="1197831"/>
    <x v="88"/>
    <x v="1"/>
    <x v="1"/>
    <x v="1"/>
    <x v="2"/>
    <n v="34"/>
    <n v="2030"/>
    <x v="802"/>
    <x v="1418"/>
    <x v="24"/>
    <x v="2"/>
  </r>
  <r>
    <x v="2"/>
    <n v="1197831"/>
    <x v="89"/>
    <x v="1"/>
    <x v="1"/>
    <x v="1"/>
    <x v="3"/>
    <n v="36"/>
    <n v="1630"/>
    <x v="816"/>
    <x v="1419"/>
    <x v="40"/>
    <x v="2"/>
  </r>
  <r>
    <x v="1"/>
    <n v="1197831"/>
    <x v="90"/>
    <x v="1"/>
    <x v="1"/>
    <x v="1"/>
    <x v="4"/>
    <n v="42"/>
    <n v="1470"/>
    <x v="817"/>
    <x v="1420"/>
    <x v="23"/>
    <x v="2"/>
  </r>
  <r>
    <x v="1"/>
    <n v="1197831"/>
    <x v="91"/>
    <x v="1"/>
    <x v="1"/>
    <x v="1"/>
    <x v="5"/>
    <n v="39"/>
    <n v="2320"/>
    <x v="818"/>
    <x v="1421"/>
    <x v="22"/>
    <x v="2"/>
  </r>
  <r>
    <x v="1"/>
    <n v="1197831"/>
    <x v="92"/>
    <x v="1"/>
    <x v="1"/>
    <x v="1"/>
    <x v="0"/>
    <n v="29"/>
    <n v="2680"/>
    <x v="819"/>
    <x v="1422"/>
    <x v="35"/>
    <x v="2"/>
  </r>
  <r>
    <x v="1"/>
    <n v="1197831"/>
    <x v="93"/>
    <x v="1"/>
    <x v="1"/>
    <x v="1"/>
    <x v="1"/>
    <n v="38"/>
    <n v="2590"/>
    <x v="820"/>
    <x v="1423"/>
    <x v="24"/>
    <x v="2"/>
  </r>
  <r>
    <x v="1"/>
    <n v="1197831"/>
    <x v="94"/>
    <x v="1"/>
    <x v="1"/>
    <x v="1"/>
    <x v="2"/>
    <n v="33"/>
    <n v="2250"/>
    <x v="821"/>
    <x v="1424"/>
    <x v="35"/>
    <x v="2"/>
  </r>
  <r>
    <x v="1"/>
    <n v="1197831"/>
    <x v="95"/>
    <x v="1"/>
    <x v="1"/>
    <x v="1"/>
    <x v="3"/>
    <n v="39"/>
    <n v="1890"/>
    <x v="813"/>
    <x v="1425"/>
    <x v="39"/>
    <x v="2"/>
  </r>
  <r>
    <x v="1"/>
    <n v="1197831"/>
    <x v="96"/>
    <x v="1"/>
    <x v="1"/>
    <x v="1"/>
    <x v="4"/>
    <n v="42"/>
    <n v="1680"/>
    <x v="822"/>
    <x v="1426"/>
    <x v="8"/>
    <x v="2"/>
  </r>
  <r>
    <x v="1"/>
    <n v="1197831"/>
    <x v="97"/>
    <x v="1"/>
    <x v="1"/>
    <x v="1"/>
    <x v="5"/>
    <n v="37"/>
    <n v="2760"/>
    <x v="823"/>
    <x v="1427"/>
    <x v="32"/>
    <x v="2"/>
  </r>
  <r>
    <x v="1"/>
    <n v="1197831"/>
    <x v="98"/>
    <x v="1"/>
    <x v="1"/>
    <x v="1"/>
    <x v="0"/>
    <n v="39"/>
    <n v="2380"/>
    <x v="824"/>
    <x v="1428"/>
    <x v="28"/>
    <x v="2"/>
  </r>
  <r>
    <x v="1"/>
    <n v="1197831"/>
    <x v="99"/>
    <x v="1"/>
    <x v="1"/>
    <x v="1"/>
    <x v="1"/>
    <n v="42"/>
    <n v="2380"/>
    <x v="825"/>
    <x v="1429"/>
    <x v="18"/>
    <x v="2"/>
  </r>
  <r>
    <x v="1"/>
    <n v="1197831"/>
    <x v="100"/>
    <x v="1"/>
    <x v="1"/>
    <x v="1"/>
    <x v="2"/>
    <n v="37"/>
    <n v="2320"/>
    <x v="826"/>
    <x v="1430"/>
    <x v="29"/>
    <x v="2"/>
  </r>
  <r>
    <x v="1"/>
    <n v="1197831"/>
    <x v="101"/>
    <x v="1"/>
    <x v="1"/>
    <x v="1"/>
    <x v="3"/>
    <n v="38"/>
    <n v="2030"/>
    <x v="827"/>
    <x v="1431"/>
    <x v="41"/>
    <x v="2"/>
  </r>
  <r>
    <x v="1"/>
    <n v="1197831"/>
    <x v="102"/>
    <x v="1"/>
    <x v="1"/>
    <x v="1"/>
    <x v="4"/>
    <n v="41"/>
    <n v="1690"/>
    <x v="828"/>
    <x v="1432"/>
    <x v="18"/>
    <x v="2"/>
  </r>
  <r>
    <x v="1"/>
    <n v="1197831"/>
    <x v="103"/>
    <x v="1"/>
    <x v="1"/>
    <x v="1"/>
    <x v="5"/>
    <n v="47"/>
    <n v="2500"/>
    <x v="829"/>
    <x v="1433"/>
    <x v="34"/>
    <x v="2"/>
  </r>
  <r>
    <x v="1"/>
    <n v="1197831"/>
    <x v="104"/>
    <x v="1"/>
    <x v="1"/>
    <x v="1"/>
    <x v="0"/>
    <n v="37"/>
    <n v="2380"/>
    <x v="830"/>
    <x v="1434"/>
    <x v="18"/>
    <x v="2"/>
  </r>
  <r>
    <x v="1"/>
    <n v="1197831"/>
    <x v="105"/>
    <x v="1"/>
    <x v="1"/>
    <x v="1"/>
    <x v="1"/>
    <n v="42"/>
    <n v="2380"/>
    <x v="825"/>
    <x v="1435"/>
    <x v="24"/>
    <x v="2"/>
  </r>
  <r>
    <x v="1"/>
    <n v="1197831"/>
    <x v="106"/>
    <x v="1"/>
    <x v="1"/>
    <x v="1"/>
    <x v="2"/>
    <n v="37"/>
    <n v="3190"/>
    <x v="831"/>
    <x v="1436"/>
    <x v="18"/>
    <x v="2"/>
  </r>
  <r>
    <x v="1"/>
    <n v="1197831"/>
    <x v="107"/>
    <x v="1"/>
    <x v="1"/>
    <x v="1"/>
    <x v="3"/>
    <n v="36"/>
    <n v="2100"/>
    <x v="832"/>
    <x v="1437"/>
    <x v="38"/>
    <x v="2"/>
  </r>
  <r>
    <x v="1"/>
    <n v="1197831"/>
    <x v="108"/>
    <x v="1"/>
    <x v="1"/>
    <x v="1"/>
    <x v="4"/>
    <n v="41"/>
    <n v="1960"/>
    <x v="833"/>
    <x v="1438"/>
    <x v="8"/>
    <x v="2"/>
  </r>
  <r>
    <x v="1"/>
    <n v="1197831"/>
    <x v="109"/>
    <x v="1"/>
    <x v="1"/>
    <x v="1"/>
    <x v="5"/>
    <n v="47"/>
    <n v="2930"/>
    <x v="834"/>
    <x v="1439"/>
    <x v="32"/>
    <x v="2"/>
  </r>
  <r>
    <x v="1"/>
    <n v="1197831"/>
    <x v="110"/>
    <x v="1"/>
    <x v="1"/>
    <x v="1"/>
    <x v="0"/>
    <n v="37"/>
    <n v="2680"/>
    <x v="835"/>
    <x v="1440"/>
    <x v="29"/>
    <x v="2"/>
  </r>
  <r>
    <x v="1"/>
    <n v="1197831"/>
    <x v="111"/>
    <x v="1"/>
    <x v="1"/>
    <x v="1"/>
    <x v="1"/>
    <n v="41"/>
    <n v="2590"/>
    <x v="836"/>
    <x v="1441"/>
    <x v="18"/>
    <x v="2"/>
  </r>
  <r>
    <x v="1"/>
    <n v="1197831"/>
    <x v="112"/>
    <x v="1"/>
    <x v="1"/>
    <x v="1"/>
    <x v="2"/>
    <n v="39"/>
    <n v="2970"/>
    <x v="837"/>
    <x v="1442"/>
    <x v="24"/>
    <x v="2"/>
  </r>
  <r>
    <x v="1"/>
    <n v="1197831"/>
    <x v="113"/>
    <x v="1"/>
    <x v="1"/>
    <x v="1"/>
    <x v="3"/>
    <n v="38"/>
    <n v="1890"/>
    <x v="838"/>
    <x v="1443"/>
    <x v="40"/>
    <x v="2"/>
  </r>
  <r>
    <x v="1"/>
    <n v="1197831"/>
    <x v="114"/>
    <x v="1"/>
    <x v="1"/>
    <x v="1"/>
    <x v="4"/>
    <n v="41"/>
    <n v="1690"/>
    <x v="828"/>
    <x v="1444"/>
    <x v="8"/>
    <x v="2"/>
  </r>
  <r>
    <x v="1"/>
    <n v="1197831"/>
    <x v="115"/>
    <x v="1"/>
    <x v="1"/>
    <x v="1"/>
    <x v="5"/>
    <n v="46"/>
    <n v="2250"/>
    <x v="839"/>
    <x v="1445"/>
    <x v="42"/>
    <x v="2"/>
  </r>
  <r>
    <x v="1"/>
    <n v="1197831"/>
    <x v="116"/>
    <x v="1"/>
    <x v="1"/>
    <x v="1"/>
    <x v="0"/>
    <n v="44"/>
    <n v="2550"/>
    <x v="840"/>
    <x v="1446"/>
    <x v="35"/>
    <x v="2"/>
  </r>
  <r>
    <x v="1"/>
    <n v="1197831"/>
    <x v="117"/>
    <x v="1"/>
    <x v="1"/>
    <x v="1"/>
    <x v="1"/>
    <n v="41"/>
    <n v="2130"/>
    <x v="841"/>
    <x v="1447"/>
    <x v="24"/>
    <x v="2"/>
  </r>
  <r>
    <x v="1"/>
    <n v="1197831"/>
    <x v="118"/>
    <x v="1"/>
    <x v="1"/>
    <x v="1"/>
    <x v="2"/>
    <n v="46"/>
    <n v="2340"/>
    <x v="842"/>
    <x v="1448"/>
    <x v="29"/>
    <x v="2"/>
  </r>
  <r>
    <x v="1"/>
    <n v="1197831"/>
    <x v="119"/>
    <x v="1"/>
    <x v="1"/>
    <x v="1"/>
    <x v="3"/>
    <n v="47"/>
    <n v="1810"/>
    <x v="843"/>
    <x v="1449"/>
    <x v="9"/>
    <x v="2"/>
  </r>
  <r>
    <x v="1"/>
    <n v="1197831"/>
    <x v="120"/>
    <x v="1"/>
    <x v="1"/>
    <x v="1"/>
    <x v="4"/>
    <n v="44"/>
    <n v="1750"/>
    <x v="844"/>
    <x v="1450"/>
    <x v="30"/>
    <x v="2"/>
  </r>
  <r>
    <x v="1"/>
    <n v="1197831"/>
    <x v="121"/>
    <x v="1"/>
    <x v="1"/>
    <x v="1"/>
    <x v="5"/>
    <n v="50"/>
    <n v="2130"/>
    <x v="845"/>
    <x v="1451"/>
    <x v="34"/>
    <x v="2"/>
  </r>
  <r>
    <x v="1"/>
    <n v="1197831"/>
    <x v="122"/>
    <x v="1"/>
    <x v="1"/>
    <x v="1"/>
    <x v="0"/>
    <n v="44"/>
    <n v="2400"/>
    <x v="846"/>
    <x v="1452"/>
    <x v="0"/>
    <x v="2"/>
  </r>
  <r>
    <x v="1"/>
    <n v="1197831"/>
    <x v="123"/>
    <x v="1"/>
    <x v="1"/>
    <x v="1"/>
    <x v="1"/>
    <n v="43"/>
    <n v="2160"/>
    <x v="748"/>
    <x v="1453"/>
    <x v="28"/>
    <x v="2"/>
  </r>
  <r>
    <x v="1"/>
    <n v="1197831"/>
    <x v="124"/>
    <x v="1"/>
    <x v="1"/>
    <x v="1"/>
    <x v="2"/>
    <n v="48"/>
    <n v="1880"/>
    <x v="847"/>
    <x v="1454"/>
    <x v="28"/>
    <x v="2"/>
  </r>
  <r>
    <x v="1"/>
    <n v="1197831"/>
    <x v="125"/>
    <x v="1"/>
    <x v="1"/>
    <x v="1"/>
    <x v="3"/>
    <n v="45"/>
    <n v="1680"/>
    <x v="832"/>
    <x v="1455"/>
    <x v="39"/>
    <x v="2"/>
  </r>
  <r>
    <x v="1"/>
    <n v="1197831"/>
    <x v="126"/>
    <x v="1"/>
    <x v="1"/>
    <x v="1"/>
    <x v="4"/>
    <n v="42"/>
    <n v="1500"/>
    <x v="848"/>
    <x v="1456"/>
    <x v="33"/>
    <x v="2"/>
  </r>
  <r>
    <x v="1"/>
    <n v="1197831"/>
    <x v="127"/>
    <x v="1"/>
    <x v="1"/>
    <x v="1"/>
    <x v="5"/>
    <n v="53"/>
    <n v="2100"/>
    <x v="849"/>
    <x v="1457"/>
    <x v="26"/>
    <x v="2"/>
  </r>
  <r>
    <x v="1"/>
    <n v="1197831"/>
    <x v="128"/>
    <x v="1"/>
    <x v="1"/>
    <x v="1"/>
    <x v="0"/>
    <n v="43"/>
    <n v="2340"/>
    <x v="850"/>
    <x v="1458"/>
    <x v="29"/>
    <x v="2"/>
  </r>
  <r>
    <x v="1"/>
    <n v="1197831"/>
    <x v="129"/>
    <x v="1"/>
    <x v="1"/>
    <x v="1"/>
    <x v="1"/>
    <n v="43"/>
    <n v="2430"/>
    <x v="851"/>
    <x v="1459"/>
    <x v="29"/>
    <x v="2"/>
  </r>
  <r>
    <x v="1"/>
    <n v="1197831"/>
    <x v="130"/>
    <x v="1"/>
    <x v="1"/>
    <x v="1"/>
    <x v="2"/>
    <n v="47"/>
    <n v="2060"/>
    <x v="852"/>
    <x v="1460"/>
    <x v="35"/>
    <x v="2"/>
  </r>
  <r>
    <x v="1"/>
    <n v="1197831"/>
    <x v="131"/>
    <x v="1"/>
    <x v="1"/>
    <x v="1"/>
    <x v="3"/>
    <n v="48"/>
    <n v="2030"/>
    <x v="853"/>
    <x v="1461"/>
    <x v="9"/>
    <x v="2"/>
  </r>
  <r>
    <x v="1"/>
    <n v="1197831"/>
    <x v="132"/>
    <x v="1"/>
    <x v="1"/>
    <x v="1"/>
    <x v="4"/>
    <n v="42"/>
    <n v="1950"/>
    <x v="854"/>
    <x v="1462"/>
    <x v="18"/>
    <x v="2"/>
  </r>
  <r>
    <x v="1"/>
    <n v="1197831"/>
    <x v="133"/>
    <x v="1"/>
    <x v="1"/>
    <x v="1"/>
    <x v="5"/>
    <n v="51"/>
    <n v="2470"/>
    <x v="855"/>
    <x v="1463"/>
    <x v="26"/>
    <x v="2"/>
  </r>
  <r>
    <x v="1"/>
    <n v="1197831"/>
    <x v="134"/>
    <x v="1"/>
    <x v="1"/>
    <x v="1"/>
    <x v="0"/>
    <n v="41"/>
    <n v="2380"/>
    <x v="856"/>
    <x v="1464"/>
    <x v="35"/>
    <x v="2"/>
  </r>
  <r>
    <x v="1"/>
    <n v="1197831"/>
    <x v="135"/>
    <x v="1"/>
    <x v="1"/>
    <x v="1"/>
    <x v="1"/>
    <n v="44"/>
    <n v="2850"/>
    <x v="857"/>
    <x v="1465"/>
    <x v="35"/>
    <x v="2"/>
  </r>
  <r>
    <x v="1"/>
    <n v="1197831"/>
    <x v="136"/>
    <x v="1"/>
    <x v="1"/>
    <x v="1"/>
    <x v="2"/>
    <n v="47"/>
    <n v="2550"/>
    <x v="858"/>
    <x v="1466"/>
    <x v="29"/>
    <x v="2"/>
  </r>
  <r>
    <x v="1"/>
    <n v="1197831"/>
    <x v="137"/>
    <x v="1"/>
    <x v="1"/>
    <x v="1"/>
    <x v="3"/>
    <n v="47"/>
    <n v="1820"/>
    <x v="859"/>
    <x v="1467"/>
    <x v="39"/>
    <x v="2"/>
  </r>
  <r>
    <x v="1"/>
    <n v="1197831"/>
    <x v="138"/>
    <x v="1"/>
    <x v="1"/>
    <x v="1"/>
    <x v="4"/>
    <n v="42"/>
    <n v="1690"/>
    <x v="860"/>
    <x v="1468"/>
    <x v="18"/>
    <x v="2"/>
  </r>
  <r>
    <x v="1"/>
    <n v="1197831"/>
    <x v="139"/>
    <x v="1"/>
    <x v="1"/>
    <x v="1"/>
    <x v="5"/>
    <n v="53"/>
    <n v="2610"/>
    <x v="861"/>
    <x v="1469"/>
    <x v="26"/>
    <x v="2"/>
  </r>
  <r>
    <x v="3"/>
    <n v="1128299"/>
    <x v="140"/>
    <x v="1"/>
    <x v="1"/>
    <x v="1"/>
    <x v="0"/>
    <n v="37"/>
    <n v="2090"/>
    <x v="862"/>
    <x v="1470"/>
    <x v="13"/>
    <x v="2"/>
  </r>
  <r>
    <x v="3"/>
    <n v="1128299"/>
    <x v="141"/>
    <x v="1"/>
    <x v="1"/>
    <x v="1"/>
    <x v="1"/>
    <n v="49"/>
    <n v="1940"/>
    <x v="863"/>
    <x v="1471"/>
    <x v="43"/>
    <x v="2"/>
  </r>
  <r>
    <x v="3"/>
    <n v="1128299"/>
    <x v="142"/>
    <x v="1"/>
    <x v="1"/>
    <x v="1"/>
    <x v="2"/>
    <n v="46"/>
    <n v="2170"/>
    <x v="864"/>
    <x v="1472"/>
    <x v="13"/>
    <x v="2"/>
  </r>
  <r>
    <x v="3"/>
    <n v="1128299"/>
    <x v="143"/>
    <x v="1"/>
    <x v="1"/>
    <x v="1"/>
    <x v="3"/>
    <n v="48"/>
    <n v="1750"/>
    <x v="865"/>
    <x v="1473"/>
    <x v="8"/>
    <x v="2"/>
  </r>
  <r>
    <x v="3"/>
    <n v="1128299"/>
    <x v="144"/>
    <x v="2"/>
    <x v="2"/>
    <x v="2"/>
    <x v="4"/>
    <n v="51"/>
    <n v="1610"/>
    <x v="866"/>
    <x v="1474"/>
    <x v="32"/>
    <x v="2"/>
  </r>
  <r>
    <x v="3"/>
    <n v="1128299"/>
    <x v="145"/>
    <x v="2"/>
    <x v="2"/>
    <x v="2"/>
    <x v="5"/>
    <n v="49"/>
    <n v="2330"/>
    <x v="867"/>
    <x v="1475"/>
    <x v="3"/>
    <x v="2"/>
  </r>
  <r>
    <x v="3"/>
    <n v="1128299"/>
    <x v="146"/>
    <x v="2"/>
    <x v="2"/>
    <x v="2"/>
    <x v="0"/>
    <n v="37"/>
    <n v="2230"/>
    <x v="868"/>
    <x v="1476"/>
    <x v="0"/>
    <x v="2"/>
  </r>
  <r>
    <x v="3"/>
    <n v="1128299"/>
    <x v="147"/>
    <x v="2"/>
    <x v="2"/>
    <x v="2"/>
    <x v="1"/>
    <n v="49"/>
    <n v="2100"/>
    <x v="869"/>
    <x v="1477"/>
    <x v="43"/>
    <x v="2"/>
  </r>
  <r>
    <x v="3"/>
    <n v="1128299"/>
    <x v="148"/>
    <x v="2"/>
    <x v="2"/>
    <x v="2"/>
    <x v="2"/>
    <n v="49"/>
    <n v="1960"/>
    <x v="870"/>
    <x v="1478"/>
    <x v="44"/>
    <x v="2"/>
  </r>
  <r>
    <x v="3"/>
    <n v="1128299"/>
    <x v="149"/>
    <x v="2"/>
    <x v="2"/>
    <x v="2"/>
    <x v="3"/>
    <n v="47"/>
    <n v="1500"/>
    <x v="871"/>
    <x v="1479"/>
    <x v="23"/>
    <x v="2"/>
  </r>
  <r>
    <x v="3"/>
    <n v="1128299"/>
    <x v="150"/>
    <x v="2"/>
    <x v="2"/>
    <x v="2"/>
    <x v="4"/>
    <n v="50"/>
    <n v="1400"/>
    <x v="872"/>
    <x v="1480"/>
    <x v="22"/>
    <x v="2"/>
  </r>
  <r>
    <x v="3"/>
    <n v="1128299"/>
    <x v="151"/>
    <x v="2"/>
    <x v="2"/>
    <x v="2"/>
    <x v="5"/>
    <n v="46"/>
    <n v="1820"/>
    <x v="873"/>
    <x v="1481"/>
    <x v="45"/>
    <x v="2"/>
  </r>
  <r>
    <x v="3"/>
    <n v="1128299"/>
    <x v="152"/>
    <x v="2"/>
    <x v="2"/>
    <x v="2"/>
    <x v="0"/>
    <n v="49"/>
    <n v="2300"/>
    <x v="874"/>
    <x v="1482"/>
    <x v="13"/>
    <x v="2"/>
  </r>
  <r>
    <x v="3"/>
    <n v="1128299"/>
    <x v="153"/>
    <x v="2"/>
    <x v="2"/>
    <x v="2"/>
    <x v="1"/>
    <n v="58"/>
    <n v="1750"/>
    <x v="875"/>
    <x v="1483"/>
    <x v="10"/>
    <x v="2"/>
  </r>
  <r>
    <x v="3"/>
    <n v="1128299"/>
    <x v="154"/>
    <x v="2"/>
    <x v="2"/>
    <x v="2"/>
    <x v="2"/>
    <n v="55"/>
    <n v="2030"/>
    <x v="876"/>
    <x v="1484"/>
    <x v="46"/>
    <x v="2"/>
  </r>
  <r>
    <x v="3"/>
    <n v="1128299"/>
    <x v="155"/>
    <x v="2"/>
    <x v="2"/>
    <x v="2"/>
    <x v="3"/>
    <n v="58"/>
    <n v="1740"/>
    <x v="877"/>
    <x v="1485"/>
    <x v="30"/>
    <x v="2"/>
  </r>
  <r>
    <x v="3"/>
    <n v="1128299"/>
    <x v="156"/>
    <x v="2"/>
    <x v="2"/>
    <x v="2"/>
    <x v="4"/>
    <n v="62"/>
    <n v="1450"/>
    <x v="878"/>
    <x v="1486"/>
    <x v="32"/>
    <x v="2"/>
  </r>
  <r>
    <x v="3"/>
    <n v="1128299"/>
    <x v="157"/>
    <x v="2"/>
    <x v="2"/>
    <x v="2"/>
    <x v="5"/>
    <n v="54"/>
    <n v="2100"/>
    <x v="879"/>
    <x v="1487"/>
    <x v="47"/>
    <x v="2"/>
  </r>
  <r>
    <x v="3"/>
    <n v="1128299"/>
    <x v="158"/>
    <x v="2"/>
    <x v="2"/>
    <x v="2"/>
    <x v="0"/>
    <n v="56"/>
    <n v="2280"/>
    <x v="880"/>
    <x v="1488"/>
    <x v="46"/>
    <x v="2"/>
  </r>
  <r>
    <x v="3"/>
    <n v="1128299"/>
    <x v="159"/>
    <x v="2"/>
    <x v="2"/>
    <x v="2"/>
    <x v="1"/>
    <n v="62"/>
    <n v="2030"/>
    <x v="881"/>
    <x v="1489"/>
    <x v="10"/>
    <x v="2"/>
  </r>
  <r>
    <x v="3"/>
    <n v="1128299"/>
    <x v="160"/>
    <x v="2"/>
    <x v="2"/>
    <x v="2"/>
    <x v="2"/>
    <n v="64"/>
    <n v="2100"/>
    <x v="882"/>
    <x v="1490"/>
    <x v="0"/>
    <x v="2"/>
  </r>
  <r>
    <x v="3"/>
    <n v="1128299"/>
    <x v="161"/>
    <x v="2"/>
    <x v="2"/>
    <x v="2"/>
    <x v="3"/>
    <n v="54"/>
    <n v="1880"/>
    <x v="883"/>
    <x v="1491"/>
    <x v="33"/>
    <x v="2"/>
  </r>
  <r>
    <x v="3"/>
    <n v="1128299"/>
    <x v="162"/>
    <x v="2"/>
    <x v="2"/>
    <x v="2"/>
    <x v="4"/>
    <n v="59"/>
    <n v="1520"/>
    <x v="884"/>
    <x v="1492"/>
    <x v="42"/>
    <x v="2"/>
  </r>
  <r>
    <x v="3"/>
    <n v="1128299"/>
    <x v="163"/>
    <x v="2"/>
    <x v="2"/>
    <x v="2"/>
    <x v="5"/>
    <n v="72"/>
    <n v="2030"/>
    <x v="782"/>
    <x v="1493"/>
    <x v="47"/>
    <x v="2"/>
  </r>
  <r>
    <x v="3"/>
    <n v="1128299"/>
    <x v="164"/>
    <x v="2"/>
    <x v="2"/>
    <x v="2"/>
    <x v="0"/>
    <n v="56"/>
    <n v="2520"/>
    <x v="885"/>
    <x v="1494"/>
    <x v="0"/>
    <x v="2"/>
  </r>
  <r>
    <x v="3"/>
    <n v="1128299"/>
    <x v="165"/>
    <x v="2"/>
    <x v="2"/>
    <x v="2"/>
    <x v="1"/>
    <n v="64"/>
    <n v="2250"/>
    <x v="886"/>
    <x v="1495"/>
    <x v="36"/>
    <x v="2"/>
  </r>
  <r>
    <x v="3"/>
    <n v="1128299"/>
    <x v="166"/>
    <x v="2"/>
    <x v="2"/>
    <x v="2"/>
    <x v="2"/>
    <n v="60"/>
    <n v="2180"/>
    <x v="887"/>
    <x v="1496"/>
    <x v="48"/>
    <x v="2"/>
  </r>
  <r>
    <x v="3"/>
    <n v="1128299"/>
    <x v="167"/>
    <x v="2"/>
    <x v="2"/>
    <x v="2"/>
    <x v="3"/>
    <n v="56"/>
    <n v="1820"/>
    <x v="888"/>
    <x v="1497"/>
    <x v="18"/>
    <x v="2"/>
  </r>
  <r>
    <x v="3"/>
    <n v="1128299"/>
    <x v="168"/>
    <x v="2"/>
    <x v="2"/>
    <x v="2"/>
    <x v="4"/>
    <n v="60"/>
    <n v="1540"/>
    <x v="889"/>
    <x v="1498"/>
    <x v="49"/>
    <x v="2"/>
  </r>
  <r>
    <x v="3"/>
    <n v="1128299"/>
    <x v="169"/>
    <x v="2"/>
    <x v="2"/>
    <x v="2"/>
    <x v="5"/>
    <n v="72"/>
    <n v="1890"/>
    <x v="890"/>
    <x v="1499"/>
    <x v="50"/>
    <x v="2"/>
  </r>
  <r>
    <x v="3"/>
    <n v="1128299"/>
    <x v="170"/>
    <x v="2"/>
    <x v="2"/>
    <x v="2"/>
    <x v="0"/>
    <n v="56"/>
    <n v="2730"/>
    <x v="891"/>
    <x v="1500"/>
    <x v="0"/>
    <x v="2"/>
  </r>
  <r>
    <x v="3"/>
    <n v="1128299"/>
    <x v="171"/>
    <x v="2"/>
    <x v="2"/>
    <x v="2"/>
    <x v="1"/>
    <n v="63"/>
    <n v="2480"/>
    <x v="892"/>
    <x v="1501"/>
    <x v="25"/>
    <x v="2"/>
  </r>
  <r>
    <x v="3"/>
    <n v="1128299"/>
    <x v="172"/>
    <x v="2"/>
    <x v="2"/>
    <x v="2"/>
    <x v="2"/>
    <n v="64"/>
    <n v="2060"/>
    <x v="893"/>
    <x v="1502"/>
    <x v="9"/>
    <x v="2"/>
  </r>
  <r>
    <x v="3"/>
    <n v="1128299"/>
    <x v="173"/>
    <x v="2"/>
    <x v="2"/>
    <x v="2"/>
    <x v="3"/>
    <n v="59"/>
    <n v="2100"/>
    <x v="894"/>
    <x v="1503"/>
    <x v="29"/>
    <x v="2"/>
  </r>
  <r>
    <x v="3"/>
    <n v="1128299"/>
    <x v="174"/>
    <x v="2"/>
    <x v="2"/>
    <x v="2"/>
    <x v="4"/>
    <n v="62"/>
    <n v="1550"/>
    <x v="895"/>
    <x v="1504"/>
    <x v="49"/>
    <x v="2"/>
  </r>
  <r>
    <x v="3"/>
    <n v="1128299"/>
    <x v="175"/>
    <x v="2"/>
    <x v="2"/>
    <x v="2"/>
    <x v="5"/>
    <n v="72"/>
    <n v="2190"/>
    <x v="896"/>
    <x v="1505"/>
    <x v="2"/>
    <x v="2"/>
  </r>
  <r>
    <x v="3"/>
    <n v="1128299"/>
    <x v="176"/>
    <x v="2"/>
    <x v="2"/>
    <x v="2"/>
    <x v="0"/>
    <n v="56"/>
    <n v="2770"/>
    <x v="897"/>
    <x v="1506"/>
    <x v="13"/>
    <x v="2"/>
  </r>
  <r>
    <x v="3"/>
    <n v="1128299"/>
    <x v="177"/>
    <x v="2"/>
    <x v="2"/>
    <x v="2"/>
    <x v="1"/>
    <n v="59"/>
    <n v="2450"/>
    <x v="760"/>
    <x v="1507"/>
    <x v="51"/>
    <x v="2"/>
  </r>
  <r>
    <x v="3"/>
    <n v="1128299"/>
    <x v="178"/>
    <x v="2"/>
    <x v="2"/>
    <x v="2"/>
    <x v="2"/>
    <n v="62"/>
    <n v="2480"/>
    <x v="898"/>
    <x v="1508"/>
    <x v="52"/>
    <x v="2"/>
  </r>
  <r>
    <x v="3"/>
    <n v="1128299"/>
    <x v="179"/>
    <x v="2"/>
    <x v="2"/>
    <x v="2"/>
    <x v="3"/>
    <n v="55"/>
    <n v="2180"/>
    <x v="899"/>
    <x v="1509"/>
    <x v="8"/>
    <x v="2"/>
  </r>
  <r>
    <x v="3"/>
    <n v="1128299"/>
    <x v="180"/>
    <x v="2"/>
    <x v="2"/>
    <x v="2"/>
    <x v="4"/>
    <n v="64"/>
    <n v="2330"/>
    <x v="900"/>
    <x v="1510"/>
    <x v="34"/>
    <x v="2"/>
  </r>
  <r>
    <x v="3"/>
    <n v="1128299"/>
    <x v="181"/>
    <x v="2"/>
    <x v="2"/>
    <x v="2"/>
    <x v="5"/>
    <n v="72"/>
    <n v="2330"/>
    <x v="901"/>
    <x v="1511"/>
    <x v="53"/>
    <x v="2"/>
  </r>
  <r>
    <x v="3"/>
    <n v="1128299"/>
    <x v="182"/>
    <x v="2"/>
    <x v="2"/>
    <x v="2"/>
    <x v="0"/>
    <n v="62"/>
    <n v="2730"/>
    <x v="902"/>
    <x v="1512"/>
    <x v="52"/>
    <x v="2"/>
  </r>
  <r>
    <x v="3"/>
    <n v="1128299"/>
    <x v="183"/>
    <x v="2"/>
    <x v="2"/>
    <x v="2"/>
    <x v="1"/>
    <n v="66"/>
    <n v="2590"/>
    <x v="903"/>
    <x v="1513"/>
    <x v="10"/>
    <x v="2"/>
  </r>
  <r>
    <x v="3"/>
    <n v="1128299"/>
    <x v="184"/>
    <x v="2"/>
    <x v="2"/>
    <x v="2"/>
    <x v="2"/>
    <n v="60"/>
    <n v="2000"/>
    <x v="904"/>
    <x v="1514"/>
    <x v="46"/>
    <x v="2"/>
  </r>
  <r>
    <x v="3"/>
    <n v="1128299"/>
    <x v="185"/>
    <x v="2"/>
    <x v="2"/>
    <x v="2"/>
    <x v="3"/>
    <n v="59"/>
    <n v="1880"/>
    <x v="905"/>
    <x v="1515"/>
    <x v="33"/>
    <x v="2"/>
  </r>
  <r>
    <x v="3"/>
    <n v="1128299"/>
    <x v="186"/>
    <x v="2"/>
    <x v="2"/>
    <x v="2"/>
    <x v="4"/>
    <n v="69"/>
    <n v="1880"/>
    <x v="906"/>
    <x v="1516"/>
    <x v="22"/>
    <x v="2"/>
  </r>
  <r>
    <x v="3"/>
    <n v="1128299"/>
    <x v="187"/>
    <x v="2"/>
    <x v="2"/>
    <x v="2"/>
    <x v="5"/>
    <n v="76"/>
    <n v="1810"/>
    <x v="907"/>
    <x v="1517"/>
    <x v="3"/>
    <x v="2"/>
  </r>
  <r>
    <x v="3"/>
    <n v="1128299"/>
    <x v="188"/>
    <x v="2"/>
    <x v="2"/>
    <x v="2"/>
    <x v="0"/>
    <n v="51"/>
    <n v="2410"/>
    <x v="908"/>
    <x v="1518"/>
    <x v="54"/>
    <x v="2"/>
  </r>
  <r>
    <x v="3"/>
    <n v="1128299"/>
    <x v="189"/>
    <x v="2"/>
    <x v="2"/>
    <x v="2"/>
    <x v="1"/>
    <n v="56"/>
    <n v="2680"/>
    <x v="909"/>
    <x v="1519"/>
    <x v="45"/>
    <x v="2"/>
  </r>
  <r>
    <x v="3"/>
    <n v="1128299"/>
    <x v="190"/>
    <x v="2"/>
    <x v="2"/>
    <x v="2"/>
    <x v="2"/>
    <n v="52"/>
    <n v="2250"/>
    <x v="910"/>
    <x v="1520"/>
    <x v="8"/>
    <x v="2"/>
  </r>
  <r>
    <x v="3"/>
    <n v="1128299"/>
    <x v="191"/>
    <x v="2"/>
    <x v="2"/>
    <x v="2"/>
    <x v="3"/>
    <n v="53"/>
    <n v="2030"/>
    <x v="911"/>
    <x v="1521"/>
    <x v="2"/>
    <x v="2"/>
  </r>
  <r>
    <x v="3"/>
    <n v="1128299"/>
    <x v="192"/>
    <x v="2"/>
    <x v="2"/>
    <x v="2"/>
    <x v="4"/>
    <n v="63"/>
    <n v="2180"/>
    <x v="912"/>
    <x v="1522"/>
    <x v="39"/>
    <x v="2"/>
  </r>
  <r>
    <x v="3"/>
    <n v="1128299"/>
    <x v="193"/>
    <x v="2"/>
    <x v="2"/>
    <x v="2"/>
    <x v="5"/>
    <n v="65"/>
    <n v="2170"/>
    <x v="913"/>
    <x v="1523"/>
    <x v="55"/>
    <x v="2"/>
  </r>
  <r>
    <x v="3"/>
    <n v="1128299"/>
    <x v="194"/>
    <x v="2"/>
    <x v="2"/>
    <x v="2"/>
    <x v="0"/>
    <n v="51"/>
    <n v="2360"/>
    <x v="914"/>
    <x v="1524"/>
    <x v="13"/>
    <x v="2"/>
  </r>
  <r>
    <x v="3"/>
    <n v="1128299"/>
    <x v="195"/>
    <x v="2"/>
    <x v="2"/>
    <x v="2"/>
    <x v="1"/>
    <n v="59"/>
    <n v="2190"/>
    <x v="915"/>
    <x v="1525"/>
    <x v="53"/>
    <x v="2"/>
  </r>
  <r>
    <x v="3"/>
    <n v="1128299"/>
    <x v="196"/>
    <x v="2"/>
    <x v="2"/>
    <x v="2"/>
    <x v="2"/>
    <n v="50"/>
    <n v="1820"/>
    <x v="916"/>
    <x v="1526"/>
    <x v="54"/>
    <x v="2"/>
  </r>
  <r>
    <x v="3"/>
    <n v="1128299"/>
    <x v="197"/>
    <x v="2"/>
    <x v="2"/>
    <x v="2"/>
    <x v="3"/>
    <n v="51"/>
    <n v="2030"/>
    <x v="917"/>
    <x v="1527"/>
    <x v="36"/>
    <x v="2"/>
  </r>
  <r>
    <x v="3"/>
    <n v="1128299"/>
    <x v="198"/>
    <x v="2"/>
    <x v="2"/>
    <x v="2"/>
    <x v="4"/>
    <n v="59"/>
    <n v="1820"/>
    <x v="918"/>
    <x v="1528"/>
    <x v="39"/>
    <x v="2"/>
  </r>
  <r>
    <x v="3"/>
    <n v="1128299"/>
    <x v="199"/>
    <x v="2"/>
    <x v="2"/>
    <x v="2"/>
    <x v="5"/>
    <n v="63"/>
    <n v="1960"/>
    <x v="919"/>
    <x v="1529"/>
    <x v="56"/>
    <x v="2"/>
  </r>
  <r>
    <x v="3"/>
    <n v="1128299"/>
    <x v="200"/>
    <x v="2"/>
    <x v="2"/>
    <x v="2"/>
    <x v="0"/>
    <n v="52"/>
    <n v="2630"/>
    <x v="920"/>
    <x v="1530"/>
    <x v="57"/>
    <x v="2"/>
  </r>
  <r>
    <x v="3"/>
    <n v="1128299"/>
    <x v="201"/>
    <x v="2"/>
    <x v="2"/>
    <x v="2"/>
    <x v="1"/>
    <n v="58"/>
    <n v="2360"/>
    <x v="921"/>
    <x v="1531"/>
    <x v="3"/>
    <x v="2"/>
  </r>
  <r>
    <x v="3"/>
    <n v="1128299"/>
    <x v="202"/>
    <x v="2"/>
    <x v="2"/>
    <x v="2"/>
    <x v="2"/>
    <n v="50"/>
    <n v="2100"/>
    <x v="922"/>
    <x v="1532"/>
    <x v="8"/>
    <x v="2"/>
  </r>
  <r>
    <x v="3"/>
    <n v="1128299"/>
    <x v="203"/>
    <x v="2"/>
    <x v="2"/>
    <x v="2"/>
    <x v="3"/>
    <n v="53"/>
    <n v="2100"/>
    <x v="849"/>
    <x v="1533"/>
    <x v="15"/>
    <x v="2"/>
  </r>
  <r>
    <x v="3"/>
    <n v="1128299"/>
    <x v="204"/>
    <x v="2"/>
    <x v="2"/>
    <x v="2"/>
    <x v="4"/>
    <n v="63"/>
    <n v="1630"/>
    <x v="923"/>
    <x v="1534"/>
    <x v="41"/>
    <x v="2"/>
  </r>
  <r>
    <x v="3"/>
    <n v="1128299"/>
    <x v="205"/>
    <x v="2"/>
    <x v="2"/>
    <x v="2"/>
    <x v="5"/>
    <n v="67"/>
    <n v="2020"/>
    <x v="924"/>
    <x v="1535"/>
    <x v="58"/>
    <x v="2"/>
  </r>
  <r>
    <x v="3"/>
    <n v="1128299"/>
    <x v="206"/>
    <x v="2"/>
    <x v="2"/>
    <x v="2"/>
    <x v="0"/>
    <n v="51"/>
    <n v="2930"/>
    <x v="925"/>
    <x v="1536"/>
    <x v="8"/>
    <x v="2"/>
  </r>
  <r>
    <x v="3"/>
    <n v="1128299"/>
    <x v="207"/>
    <x v="2"/>
    <x v="2"/>
    <x v="2"/>
    <x v="1"/>
    <n v="58"/>
    <n v="2730"/>
    <x v="926"/>
    <x v="1425"/>
    <x v="47"/>
    <x v="2"/>
  </r>
  <r>
    <x v="3"/>
    <n v="1128299"/>
    <x v="208"/>
    <x v="2"/>
    <x v="2"/>
    <x v="2"/>
    <x v="2"/>
    <n v="52"/>
    <n v="2330"/>
    <x v="927"/>
    <x v="1537"/>
    <x v="8"/>
    <x v="2"/>
  </r>
  <r>
    <x v="3"/>
    <n v="1128299"/>
    <x v="209"/>
    <x v="2"/>
    <x v="2"/>
    <x v="2"/>
    <x v="3"/>
    <n v="51"/>
    <n v="1940"/>
    <x v="928"/>
    <x v="1538"/>
    <x v="15"/>
    <x v="2"/>
  </r>
  <r>
    <x v="3"/>
    <n v="1128299"/>
    <x v="210"/>
    <x v="2"/>
    <x v="2"/>
    <x v="2"/>
    <x v="4"/>
    <n v="59"/>
    <n v="1750"/>
    <x v="929"/>
    <x v="1539"/>
    <x v="16"/>
    <x v="2"/>
  </r>
  <r>
    <x v="3"/>
    <n v="1128299"/>
    <x v="211"/>
    <x v="2"/>
    <x v="2"/>
    <x v="2"/>
    <x v="5"/>
    <n v="67"/>
    <n v="2080"/>
    <x v="930"/>
    <x v="1540"/>
    <x v="56"/>
    <x v="2"/>
  </r>
  <r>
    <x v="4"/>
    <n v="1189833"/>
    <x v="212"/>
    <x v="2"/>
    <x v="2"/>
    <x v="2"/>
    <x v="0"/>
    <n v="32"/>
    <n v="2030"/>
    <x v="931"/>
    <x v="1541"/>
    <x v="48"/>
    <x v="2"/>
  </r>
  <r>
    <x v="4"/>
    <n v="1189833"/>
    <x v="213"/>
    <x v="2"/>
    <x v="2"/>
    <x v="2"/>
    <x v="1"/>
    <n v="41"/>
    <n v="1960"/>
    <x v="833"/>
    <x v="1542"/>
    <x v="36"/>
    <x v="2"/>
  </r>
  <r>
    <x v="4"/>
    <n v="1189833"/>
    <x v="214"/>
    <x v="2"/>
    <x v="2"/>
    <x v="2"/>
    <x v="2"/>
    <n v="41"/>
    <n v="1890"/>
    <x v="932"/>
    <x v="1543"/>
    <x v="59"/>
    <x v="2"/>
  </r>
  <r>
    <x v="4"/>
    <n v="1189833"/>
    <x v="215"/>
    <x v="2"/>
    <x v="2"/>
    <x v="2"/>
    <x v="3"/>
    <n v="41"/>
    <n v="1600"/>
    <x v="933"/>
    <x v="1438"/>
    <x v="29"/>
    <x v="2"/>
  </r>
  <r>
    <x v="4"/>
    <n v="1189833"/>
    <x v="216"/>
    <x v="2"/>
    <x v="2"/>
    <x v="3"/>
    <x v="4"/>
    <n v="49"/>
    <n v="1450"/>
    <x v="934"/>
    <x v="1544"/>
    <x v="49"/>
    <x v="2"/>
  </r>
  <r>
    <x v="4"/>
    <n v="1189833"/>
    <x v="217"/>
    <x v="2"/>
    <x v="2"/>
    <x v="3"/>
    <x v="5"/>
    <n v="41"/>
    <n v="1820"/>
    <x v="935"/>
    <x v="1545"/>
    <x v="43"/>
    <x v="2"/>
  </r>
  <r>
    <x v="4"/>
    <n v="1189833"/>
    <x v="218"/>
    <x v="2"/>
    <x v="2"/>
    <x v="3"/>
    <x v="0"/>
    <n v="34"/>
    <n v="2250"/>
    <x v="798"/>
    <x v="1546"/>
    <x v="60"/>
    <x v="2"/>
  </r>
  <r>
    <x v="4"/>
    <n v="1189833"/>
    <x v="219"/>
    <x v="2"/>
    <x v="2"/>
    <x v="3"/>
    <x v="1"/>
    <n v="43"/>
    <n v="1950"/>
    <x v="936"/>
    <x v="1547"/>
    <x v="8"/>
    <x v="2"/>
  </r>
  <r>
    <x v="4"/>
    <n v="1189833"/>
    <x v="220"/>
    <x v="2"/>
    <x v="2"/>
    <x v="3"/>
    <x v="2"/>
    <n v="44"/>
    <n v="1690"/>
    <x v="937"/>
    <x v="1548"/>
    <x v="0"/>
    <x v="2"/>
  </r>
  <r>
    <x v="4"/>
    <n v="1189833"/>
    <x v="221"/>
    <x v="2"/>
    <x v="2"/>
    <x v="3"/>
    <x v="3"/>
    <n v="41"/>
    <n v="1520"/>
    <x v="938"/>
    <x v="1549"/>
    <x v="29"/>
    <x v="2"/>
  </r>
  <r>
    <x v="4"/>
    <n v="1189833"/>
    <x v="222"/>
    <x v="2"/>
    <x v="2"/>
    <x v="3"/>
    <x v="4"/>
    <n v="46"/>
    <n v="1130"/>
    <x v="939"/>
    <x v="1550"/>
    <x v="61"/>
    <x v="2"/>
  </r>
  <r>
    <x v="4"/>
    <n v="1189833"/>
    <x v="223"/>
    <x v="2"/>
    <x v="2"/>
    <x v="3"/>
    <x v="5"/>
    <n v="41"/>
    <n v="1760"/>
    <x v="940"/>
    <x v="1551"/>
    <x v="10"/>
    <x v="2"/>
  </r>
  <r>
    <x v="4"/>
    <n v="1189833"/>
    <x v="224"/>
    <x v="2"/>
    <x v="2"/>
    <x v="3"/>
    <x v="0"/>
    <n v="32"/>
    <n v="2160"/>
    <x v="941"/>
    <x v="1552"/>
    <x v="0"/>
    <x v="2"/>
  </r>
  <r>
    <x v="4"/>
    <n v="1189833"/>
    <x v="225"/>
    <x v="2"/>
    <x v="2"/>
    <x v="3"/>
    <x v="1"/>
    <n v="41"/>
    <n v="1950"/>
    <x v="942"/>
    <x v="1553"/>
    <x v="2"/>
    <x v="2"/>
  </r>
  <r>
    <x v="4"/>
    <n v="1189833"/>
    <x v="226"/>
    <x v="2"/>
    <x v="2"/>
    <x v="3"/>
    <x v="2"/>
    <n v="42"/>
    <n v="1690"/>
    <x v="860"/>
    <x v="1554"/>
    <x v="9"/>
    <x v="2"/>
  </r>
  <r>
    <x v="4"/>
    <n v="1189833"/>
    <x v="227"/>
    <x v="2"/>
    <x v="2"/>
    <x v="3"/>
    <x v="3"/>
    <n v="41"/>
    <n v="1540"/>
    <x v="943"/>
    <x v="1555"/>
    <x v="18"/>
    <x v="2"/>
  </r>
  <r>
    <x v="4"/>
    <n v="1189833"/>
    <x v="228"/>
    <x v="2"/>
    <x v="2"/>
    <x v="3"/>
    <x v="4"/>
    <n v="46"/>
    <n v="1060"/>
    <x v="944"/>
    <x v="1556"/>
    <x v="61"/>
    <x v="2"/>
  </r>
  <r>
    <x v="4"/>
    <n v="1189833"/>
    <x v="229"/>
    <x v="2"/>
    <x v="2"/>
    <x v="3"/>
    <x v="5"/>
    <n v="41"/>
    <n v="1880"/>
    <x v="945"/>
    <x v="1557"/>
    <x v="2"/>
    <x v="2"/>
  </r>
  <r>
    <x v="4"/>
    <n v="1189833"/>
    <x v="230"/>
    <x v="2"/>
    <x v="2"/>
    <x v="3"/>
    <x v="0"/>
    <n v="43"/>
    <n v="2400"/>
    <x v="946"/>
    <x v="1558"/>
    <x v="0"/>
    <x v="2"/>
  </r>
  <r>
    <x v="4"/>
    <n v="1189833"/>
    <x v="231"/>
    <x v="2"/>
    <x v="2"/>
    <x v="3"/>
    <x v="1"/>
    <n v="49"/>
    <n v="1560"/>
    <x v="947"/>
    <x v="1559"/>
    <x v="36"/>
    <x v="2"/>
  </r>
  <r>
    <x v="4"/>
    <n v="1189833"/>
    <x v="232"/>
    <x v="2"/>
    <x v="2"/>
    <x v="3"/>
    <x v="2"/>
    <n v="49"/>
    <n v="1750"/>
    <x v="948"/>
    <x v="1560"/>
    <x v="9"/>
    <x v="2"/>
  </r>
  <r>
    <x v="4"/>
    <n v="1189833"/>
    <x v="233"/>
    <x v="2"/>
    <x v="2"/>
    <x v="3"/>
    <x v="3"/>
    <n v="43"/>
    <n v="1520"/>
    <x v="949"/>
    <x v="1561"/>
    <x v="29"/>
    <x v="2"/>
  </r>
  <r>
    <x v="4"/>
    <n v="1189833"/>
    <x v="234"/>
    <x v="2"/>
    <x v="2"/>
    <x v="3"/>
    <x v="4"/>
    <n v="49"/>
    <n v="1190"/>
    <x v="950"/>
    <x v="1562"/>
    <x v="49"/>
    <x v="2"/>
  </r>
  <r>
    <x v="4"/>
    <n v="1189833"/>
    <x v="235"/>
    <x v="2"/>
    <x v="2"/>
    <x v="3"/>
    <x v="5"/>
    <n v="62"/>
    <n v="1740"/>
    <x v="951"/>
    <x v="1563"/>
    <x v="50"/>
    <x v="2"/>
  </r>
  <r>
    <x v="4"/>
    <n v="1189833"/>
    <x v="236"/>
    <x v="2"/>
    <x v="2"/>
    <x v="3"/>
    <x v="0"/>
    <n v="41"/>
    <n v="2080"/>
    <x v="952"/>
    <x v="1564"/>
    <x v="59"/>
    <x v="2"/>
  </r>
  <r>
    <x v="4"/>
    <n v="1189833"/>
    <x v="237"/>
    <x v="2"/>
    <x v="2"/>
    <x v="3"/>
    <x v="1"/>
    <n v="47"/>
    <n v="1690"/>
    <x v="953"/>
    <x v="1565"/>
    <x v="2"/>
    <x v="2"/>
  </r>
  <r>
    <x v="4"/>
    <n v="1189833"/>
    <x v="238"/>
    <x v="2"/>
    <x v="2"/>
    <x v="3"/>
    <x v="2"/>
    <n v="45"/>
    <n v="1630"/>
    <x v="954"/>
    <x v="1566"/>
    <x v="59"/>
    <x v="2"/>
  </r>
  <r>
    <x v="4"/>
    <n v="1189833"/>
    <x v="239"/>
    <x v="2"/>
    <x v="2"/>
    <x v="3"/>
    <x v="3"/>
    <n v="41"/>
    <n v="1540"/>
    <x v="943"/>
    <x v="1567"/>
    <x v="35"/>
    <x v="2"/>
  </r>
  <r>
    <x v="4"/>
    <n v="1189833"/>
    <x v="240"/>
    <x v="2"/>
    <x v="2"/>
    <x v="3"/>
    <x v="4"/>
    <n v="45"/>
    <n v="1310"/>
    <x v="955"/>
    <x v="1568"/>
    <x v="42"/>
    <x v="2"/>
  </r>
  <r>
    <x v="4"/>
    <n v="1189833"/>
    <x v="241"/>
    <x v="2"/>
    <x v="2"/>
    <x v="3"/>
    <x v="5"/>
    <n v="64"/>
    <n v="1810"/>
    <x v="956"/>
    <x v="1569"/>
    <x v="43"/>
    <x v="2"/>
  </r>
  <r>
    <x v="4"/>
    <n v="1189833"/>
    <x v="242"/>
    <x v="2"/>
    <x v="2"/>
    <x v="3"/>
    <x v="0"/>
    <n v="44"/>
    <n v="2700"/>
    <x v="957"/>
    <x v="1570"/>
    <x v="9"/>
    <x v="2"/>
  </r>
  <r>
    <x v="4"/>
    <n v="1189833"/>
    <x v="243"/>
    <x v="2"/>
    <x v="2"/>
    <x v="3"/>
    <x v="1"/>
    <n v="47"/>
    <n v="2250"/>
    <x v="958"/>
    <x v="1571"/>
    <x v="2"/>
    <x v="2"/>
  </r>
  <r>
    <x v="4"/>
    <n v="1189833"/>
    <x v="244"/>
    <x v="2"/>
    <x v="2"/>
    <x v="3"/>
    <x v="2"/>
    <n v="48"/>
    <n v="2030"/>
    <x v="853"/>
    <x v="1461"/>
    <x v="9"/>
    <x v="2"/>
  </r>
  <r>
    <x v="4"/>
    <n v="1189833"/>
    <x v="245"/>
    <x v="2"/>
    <x v="2"/>
    <x v="3"/>
    <x v="3"/>
    <n v="44"/>
    <n v="1750"/>
    <x v="844"/>
    <x v="1572"/>
    <x v="35"/>
    <x v="2"/>
  </r>
  <r>
    <x v="4"/>
    <n v="1189833"/>
    <x v="246"/>
    <x v="2"/>
    <x v="2"/>
    <x v="3"/>
    <x v="4"/>
    <n v="45"/>
    <n v="1250"/>
    <x v="959"/>
    <x v="1573"/>
    <x v="62"/>
    <x v="2"/>
  </r>
  <r>
    <x v="4"/>
    <n v="1189833"/>
    <x v="247"/>
    <x v="2"/>
    <x v="2"/>
    <x v="3"/>
    <x v="5"/>
    <n v="60"/>
    <n v="2000"/>
    <x v="904"/>
    <x v="1574"/>
    <x v="43"/>
    <x v="2"/>
  </r>
  <r>
    <x v="4"/>
    <n v="1189833"/>
    <x v="248"/>
    <x v="2"/>
    <x v="2"/>
    <x v="3"/>
    <x v="0"/>
    <n v="41"/>
    <n v="2380"/>
    <x v="856"/>
    <x v="1575"/>
    <x v="48"/>
    <x v="2"/>
  </r>
  <r>
    <x v="4"/>
    <n v="1189833"/>
    <x v="249"/>
    <x v="2"/>
    <x v="2"/>
    <x v="3"/>
    <x v="1"/>
    <n v="46"/>
    <n v="2160"/>
    <x v="741"/>
    <x v="1576"/>
    <x v="31"/>
    <x v="2"/>
  </r>
  <r>
    <x v="4"/>
    <n v="1189833"/>
    <x v="250"/>
    <x v="2"/>
    <x v="2"/>
    <x v="3"/>
    <x v="2"/>
    <n v="47"/>
    <n v="2180"/>
    <x v="960"/>
    <x v="1577"/>
    <x v="59"/>
    <x v="2"/>
  </r>
  <r>
    <x v="4"/>
    <n v="1189833"/>
    <x v="251"/>
    <x v="2"/>
    <x v="2"/>
    <x v="3"/>
    <x v="3"/>
    <n v="44"/>
    <n v="1890"/>
    <x v="961"/>
    <x v="1578"/>
    <x v="35"/>
    <x v="2"/>
  </r>
  <r>
    <x v="4"/>
    <n v="1189833"/>
    <x v="252"/>
    <x v="2"/>
    <x v="2"/>
    <x v="3"/>
    <x v="4"/>
    <n v="46"/>
    <n v="1890"/>
    <x v="962"/>
    <x v="1579"/>
    <x v="49"/>
    <x v="2"/>
  </r>
  <r>
    <x v="4"/>
    <n v="1189833"/>
    <x v="253"/>
    <x v="2"/>
    <x v="2"/>
    <x v="3"/>
    <x v="5"/>
    <n v="59"/>
    <n v="2030"/>
    <x v="963"/>
    <x v="1580"/>
    <x v="10"/>
    <x v="2"/>
  </r>
  <r>
    <x v="4"/>
    <n v="1189833"/>
    <x v="254"/>
    <x v="2"/>
    <x v="2"/>
    <x v="3"/>
    <x v="0"/>
    <n v="47"/>
    <n v="2520"/>
    <x v="781"/>
    <x v="1581"/>
    <x v="59"/>
    <x v="2"/>
  </r>
  <r>
    <x v="4"/>
    <n v="1189833"/>
    <x v="255"/>
    <x v="2"/>
    <x v="2"/>
    <x v="3"/>
    <x v="1"/>
    <n v="51"/>
    <n v="2210"/>
    <x v="964"/>
    <x v="1582"/>
    <x v="8"/>
    <x v="2"/>
  </r>
  <r>
    <x v="4"/>
    <n v="1189833"/>
    <x v="256"/>
    <x v="2"/>
    <x v="2"/>
    <x v="3"/>
    <x v="2"/>
    <n v="48"/>
    <n v="2180"/>
    <x v="965"/>
    <x v="1583"/>
    <x v="48"/>
    <x v="2"/>
  </r>
  <r>
    <x v="4"/>
    <n v="1189833"/>
    <x v="257"/>
    <x v="2"/>
    <x v="2"/>
    <x v="3"/>
    <x v="3"/>
    <n v="47"/>
    <n v="1690"/>
    <x v="953"/>
    <x v="1584"/>
    <x v="35"/>
    <x v="2"/>
  </r>
  <r>
    <x v="4"/>
    <n v="1189833"/>
    <x v="258"/>
    <x v="2"/>
    <x v="2"/>
    <x v="3"/>
    <x v="4"/>
    <n v="58"/>
    <n v="1820"/>
    <x v="966"/>
    <x v="1585"/>
    <x v="63"/>
    <x v="2"/>
  </r>
  <r>
    <x v="4"/>
    <n v="1189833"/>
    <x v="259"/>
    <x v="2"/>
    <x v="2"/>
    <x v="3"/>
    <x v="5"/>
    <n v="61"/>
    <n v="1890"/>
    <x v="967"/>
    <x v="1586"/>
    <x v="2"/>
    <x v="2"/>
  </r>
  <r>
    <x v="4"/>
    <n v="1189833"/>
    <x v="260"/>
    <x v="2"/>
    <x v="2"/>
    <x v="3"/>
    <x v="0"/>
    <n v="47"/>
    <n v="2130"/>
    <x v="968"/>
    <x v="1587"/>
    <x v="64"/>
    <x v="2"/>
  </r>
  <r>
    <x v="4"/>
    <n v="1189833"/>
    <x v="261"/>
    <x v="2"/>
    <x v="2"/>
    <x v="3"/>
    <x v="1"/>
    <n v="50"/>
    <n v="2470"/>
    <x v="969"/>
    <x v="1588"/>
    <x v="25"/>
    <x v="2"/>
  </r>
  <r>
    <x v="4"/>
    <n v="1189833"/>
    <x v="262"/>
    <x v="2"/>
    <x v="2"/>
    <x v="3"/>
    <x v="2"/>
    <n v="46"/>
    <n v="1960"/>
    <x v="970"/>
    <x v="1589"/>
    <x v="0"/>
    <x v="2"/>
  </r>
  <r>
    <x v="4"/>
    <n v="1189833"/>
    <x v="263"/>
    <x v="2"/>
    <x v="2"/>
    <x v="3"/>
    <x v="3"/>
    <n v="46"/>
    <n v="1760"/>
    <x v="971"/>
    <x v="1590"/>
    <x v="0"/>
    <x v="2"/>
  </r>
  <r>
    <x v="4"/>
    <n v="1189833"/>
    <x v="264"/>
    <x v="2"/>
    <x v="2"/>
    <x v="3"/>
    <x v="4"/>
    <n v="58"/>
    <n v="1630"/>
    <x v="972"/>
    <x v="1591"/>
    <x v="63"/>
    <x v="2"/>
  </r>
  <r>
    <x v="4"/>
    <n v="1189833"/>
    <x v="265"/>
    <x v="2"/>
    <x v="2"/>
    <x v="3"/>
    <x v="5"/>
    <n v="59"/>
    <n v="1890"/>
    <x v="973"/>
    <x v="1592"/>
    <x v="43"/>
    <x v="2"/>
  </r>
  <r>
    <x v="4"/>
    <n v="1189833"/>
    <x v="266"/>
    <x v="2"/>
    <x v="2"/>
    <x v="3"/>
    <x v="0"/>
    <n v="49"/>
    <n v="2240"/>
    <x v="974"/>
    <x v="1593"/>
    <x v="0"/>
    <x v="2"/>
  </r>
  <r>
    <x v="4"/>
    <n v="1189833"/>
    <x v="267"/>
    <x v="2"/>
    <x v="2"/>
    <x v="3"/>
    <x v="1"/>
    <n v="51"/>
    <n v="2320"/>
    <x v="975"/>
    <x v="1594"/>
    <x v="36"/>
    <x v="2"/>
  </r>
  <r>
    <x v="4"/>
    <n v="1189833"/>
    <x v="268"/>
    <x v="2"/>
    <x v="2"/>
    <x v="3"/>
    <x v="2"/>
    <n v="49"/>
    <n v="1760"/>
    <x v="976"/>
    <x v="1595"/>
    <x v="48"/>
    <x v="2"/>
  </r>
  <r>
    <x v="4"/>
    <n v="1189833"/>
    <x v="269"/>
    <x v="2"/>
    <x v="2"/>
    <x v="3"/>
    <x v="3"/>
    <n v="48"/>
    <n v="1750"/>
    <x v="865"/>
    <x v="1596"/>
    <x v="18"/>
    <x v="2"/>
  </r>
  <r>
    <x v="4"/>
    <n v="1189833"/>
    <x v="270"/>
    <x v="2"/>
    <x v="2"/>
    <x v="3"/>
    <x v="4"/>
    <n v="56"/>
    <n v="1740"/>
    <x v="853"/>
    <x v="1597"/>
    <x v="61"/>
    <x v="2"/>
  </r>
  <r>
    <x v="4"/>
    <n v="1189833"/>
    <x v="271"/>
    <x v="2"/>
    <x v="2"/>
    <x v="3"/>
    <x v="5"/>
    <n v="62"/>
    <n v="1760"/>
    <x v="977"/>
    <x v="1598"/>
    <x v="2"/>
    <x v="2"/>
  </r>
  <r>
    <x v="4"/>
    <n v="1189833"/>
    <x v="272"/>
    <x v="2"/>
    <x v="2"/>
    <x v="3"/>
    <x v="0"/>
    <n v="49"/>
    <n v="2310"/>
    <x v="978"/>
    <x v="1599"/>
    <x v="0"/>
    <x v="2"/>
  </r>
  <r>
    <x v="4"/>
    <n v="1189833"/>
    <x v="273"/>
    <x v="2"/>
    <x v="2"/>
    <x v="3"/>
    <x v="1"/>
    <n v="54"/>
    <n v="2150"/>
    <x v="979"/>
    <x v="1600"/>
    <x v="31"/>
    <x v="2"/>
  </r>
  <r>
    <x v="4"/>
    <n v="1189833"/>
    <x v="274"/>
    <x v="2"/>
    <x v="2"/>
    <x v="3"/>
    <x v="2"/>
    <n v="47"/>
    <n v="1690"/>
    <x v="953"/>
    <x v="1601"/>
    <x v="0"/>
    <x v="2"/>
  </r>
  <r>
    <x v="4"/>
    <n v="1189833"/>
    <x v="275"/>
    <x v="2"/>
    <x v="2"/>
    <x v="3"/>
    <x v="3"/>
    <n v="47"/>
    <n v="1760"/>
    <x v="980"/>
    <x v="1602"/>
    <x v="18"/>
    <x v="2"/>
  </r>
  <r>
    <x v="4"/>
    <n v="1189833"/>
    <x v="276"/>
    <x v="2"/>
    <x v="2"/>
    <x v="3"/>
    <x v="4"/>
    <n v="55"/>
    <n v="1740"/>
    <x v="981"/>
    <x v="1603"/>
    <x v="62"/>
    <x v="2"/>
  </r>
  <r>
    <x v="4"/>
    <n v="1189833"/>
    <x v="277"/>
    <x v="2"/>
    <x v="2"/>
    <x v="3"/>
    <x v="5"/>
    <n v="59"/>
    <n v="1890"/>
    <x v="973"/>
    <x v="1604"/>
    <x v="51"/>
    <x v="2"/>
  </r>
  <r>
    <x v="4"/>
    <n v="1189833"/>
    <x v="278"/>
    <x v="2"/>
    <x v="2"/>
    <x v="3"/>
    <x v="0"/>
    <n v="49"/>
    <n v="2250"/>
    <x v="982"/>
    <x v="1605"/>
    <x v="48"/>
    <x v="2"/>
  </r>
  <r>
    <x v="4"/>
    <n v="1189833"/>
    <x v="279"/>
    <x v="2"/>
    <x v="2"/>
    <x v="3"/>
    <x v="1"/>
    <n v="50"/>
    <n v="2430"/>
    <x v="795"/>
    <x v="1606"/>
    <x v="31"/>
    <x v="2"/>
  </r>
  <r>
    <x v="4"/>
    <n v="1189833"/>
    <x v="280"/>
    <x v="2"/>
    <x v="2"/>
    <x v="3"/>
    <x v="2"/>
    <n v="46"/>
    <n v="1820"/>
    <x v="873"/>
    <x v="1607"/>
    <x v="64"/>
    <x v="2"/>
  </r>
  <r>
    <x v="4"/>
    <n v="1189833"/>
    <x v="281"/>
    <x v="2"/>
    <x v="2"/>
    <x v="3"/>
    <x v="3"/>
    <n v="49"/>
    <n v="2100"/>
    <x v="869"/>
    <x v="1608"/>
    <x v="0"/>
    <x v="2"/>
  </r>
  <r>
    <x v="4"/>
    <n v="1189833"/>
    <x v="282"/>
    <x v="2"/>
    <x v="2"/>
    <x v="3"/>
    <x v="4"/>
    <n v="55"/>
    <n v="1560"/>
    <x v="983"/>
    <x v="1609"/>
    <x v="42"/>
    <x v="2"/>
  </r>
  <r>
    <x v="4"/>
    <n v="1189833"/>
    <x v="283"/>
    <x v="2"/>
    <x v="2"/>
    <x v="3"/>
    <x v="5"/>
    <n v="59"/>
    <n v="1960"/>
    <x v="984"/>
    <x v="1610"/>
    <x v="2"/>
    <x v="2"/>
  </r>
  <r>
    <x v="0"/>
    <n v="1185732"/>
    <x v="284"/>
    <x v="2"/>
    <x v="2"/>
    <x v="3"/>
    <x v="0"/>
    <n v="44"/>
    <n v="1240"/>
    <x v="985"/>
    <x v="1611"/>
    <x v="59"/>
    <x v="2"/>
  </r>
  <r>
    <x v="0"/>
    <n v="1185732"/>
    <x v="285"/>
    <x v="2"/>
    <x v="2"/>
    <x v="3"/>
    <x v="1"/>
    <n v="41"/>
    <n v="770"/>
    <x v="986"/>
    <x v="1612"/>
    <x v="24"/>
    <x v="2"/>
  </r>
  <r>
    <x v="0"/>
    <n v="1185732"/>
    <x v="286"/>
    <x v="2"/>
    <x v="2"/>
    <x v="3"/>
    <x v="2"/>
    <n v="32"/>
    <n v="830"/>
    <x v="987"/>
    <x v="1613"/>
    <x v="28"/>
    <x v="2"/>
  </r>
  <r>
    <x v="0"/>
    <n v="1185732"/>
    <x v="287"/>
    <x v="2"/>
    <x v="2"/>
    <x v="3"/>
    <x v="3"/>
    <n v="37"/>
    <n v="340"/>
    <x v="988"/>
    <x v="1614"/>
    <x v="59"/>
    <x v="2"/>
  </r>
  <r>
    <x v="0"/>
    <n v="1185732"/>
    <x v="288"/>
    <x v="3"/>
    <x v="3"/>
    <x v="4"/>
    <x v="4"/>
    <n v="53"/>
    <n v="470"/>
    <x v="989"/>
    <x v="1615"/>
    <x v="29"/>
    <x v="2"/>
  </r>
  <r>
    <x v="0"/>
    <n v="1185732"/>
    <x v="289"/>
    <x v="3"/>
    <x v="3"/>
    <x v="4"/>
    <x v="5"/>
    <n v="41"/>
    <n v="690"/>
    <x v="990"/>
    <x v="1616"/>
    <x v="38"/>
    <x v="2"/>
  </r>
  <r>
    <x v="0"/>
    <n v="1185732"/>
    <x v="290"/>
    <x v="3"/>
    <x v="3"/>
    <x v="4"/>
    <x v="0"/>
    <n v="44"/>
    <n v="1580"/>
    <x v="991"/>
    <x v="1617"/>
    <x v="48"/>
    <x v="2"/>
  </r>
  <r>
    <x v="0"/>
    <n v="1185732"/>
    <x v="291"/>
    <x v="3"/>
    <x v="3"/>
    <x v="4"/>
    <x v="1"/>
    <n v="43"/>
    <n v="510"/>
    <x v="992"/>
    <x v="1618"/>
    <x v="28"/>
    <x v="2"/>
  </r>
  <r>
    <x v="0"/>
    <n v="1185732"/>
    <x v="292"/>
    <x v="3"/>
    <x v="3"/>
    <x v="4"/>
    <x v="2"/>
    <n v="32"/>
    <n v="610"/>
    <x v="993"/>
    <x v="1619"/>
    <x v="24"/>
    <x v="2"/>
  </r>
  <r>
    <x v="0"/>
    <n v="1185732"/>
    <x v="293"/>
    <x v="3"/>
    <x v="3"/>
    <x v="4"/>
    <x v="3"/>
    <n v="39"/>
    <n v="280"/>
    <x v="994"/>
    <x v="1620"/>
    <x v="60"/>
    <x v="2"/>
  </r>
  <r>
    <x v="0"/>
    <n v="1185732"/>
    <x v="294"/>
    <x v="3"/>
    <x v="3"/>
    <x v="4"/>
    <x v="4"/>
    <n v="50"/>
    <n v="440"/>
    <x v="995"/>
    <x v="1621"/>
    <x v="28"/>
    <x v="2"/>
  </r>
  <r>
    <x v="0"/>
    <n v="1185732"/>
    <x v="295"/>
    <x v="3"/>
    <x v="3"/>
    <x v="4"/>
    <x v="5"/>
    <n v="43"/>
    <n v="770"/>
    <x v="996"/>
    <x v="1622"/>
    <x v="42"/>
    <x v="2"/>
  </r>
  <r>
    <x v="0"/>
    <n v="1185732"/>
    <x v="296"/>
    <x v="3"/>
    <x v="3"/>
    <x v="4"/>
    <x v="0"/>
    <n v="47"/>
    <n v="1440"/>
    <x v="997"/>
    <x v="1623"/>
    <x v="9"/>
    <x v="2"/>
  </r>
  <r>
    <x v="0"/>
    <n v="1185732"/>
    <x v="297"/>
    <x v="3"/>
    <x v="3"/>
    <x v="4"/>
    <x v="1"/>
    <n v="46"/>
    <n v="600"/>
    <x v="998"/>
    <x v="1624"/>
    <x v="35"/>
    <x v="2"/>
  </r>
  <r>
    <x v="0"/>
    <n v="1185732"/>
    <x v="298"/>
    <x v="3"/>
    <x v="3"/>
    <x v="4"/>
    <x v="2"/>
    <n v="37"/>
    <n v="680"/>
    <x v="999"/>
    <x v="1625"/>
    <x v="18"/>
    <x v="2"/>
  </r>
  <r>
    <x v="0"/>
    <n v="1185732"/>
    <x v="299"/>
    <x v="3"/>
    <x v="3"/>
    <x v="4"/>
    <x v="3"/>
    <n v="41"/>
    <n v="190"/>
    <x v="1000"/>
    <x v="1626"/>
    <x v="60"/>
    <x v="2"/>
  </r>
  <r>
    <x v="0"/>
    <n v="1185732"/>
    <x v="300"/>
    <x v="3"/>
    <x v="3"/>
    <x v="4"/>
    <x v="4"/>
    <n v="56"/>
    <n v="380"/>
    <x v="1001"/>
    <x v="1627"/>
    <x v="28"/>
    <x v="2"/>
  </r>
  <r>
    <x v="0"/>
    <n v="1185732"/>
    <x v="301"/>
    <x v="3"/>
    <x v="3"/>
    <x v="4"/>
    <x v="5"/>
    <n v="45"/>
    <n v="630"/>
    <x v="1002"/>
    <x v="1628"/>
    <x v="32"/>
    <x v="2"/>
  </r>
  <r>
    <x v="0"/>
    <n v="1185732"/>
    <x v="302"/>
    <x v="3"/>
    <x v="3"/>
    <x v="4"/>
    <x v="0"/>
    <n v="48"/>
    <n v="1220"/>
    <x v="1003"/>
    <x v="1629"/>
    <x v="59"/>
    <x v="2"/>
  </r>
  <r>
    <x v="0"/>
    <n v="1185732"/>
    <x v="303"/>
    <x v="3"/>
    <x v="3"/>
    <x v="4"/>
    <x v="1"/>
    <n v="48"/>
    <n v="440"/>
    <x v="1004"/>
    <x v="1630"/>
    <x v="24"/>
    <x v="2"/>
  </r>
  <r>
    <x v="0"/>
    <n v="1185732"/>
    <x v="304"/>
    <x v="3"/>
    <x v="3"/>
    <x v="4"/>
    <x v="2"/>
    <n v="36"/>
    <n v="420"/>
    <x v="1005"/>
    <x v="1631"/>
    <x v="35"/>
    <x v="2"/>
  </r>
  <r>
    <x v="0"/>
    <n v="1185732"/>
    <x v="305"/>
    <x v="3"/>
    <x v="3"/>
    <x v="4"/>
    <x v="3"/>
    <n v="44"/>
    <n v="200"/>
    <x v="1006"/>
    <x v="1632"/>
    <x v="0"/>
    <x v="2"/>
  </r>
  <r>
    <x v="0"/>
    <n v="1185732"/>
    <x v="306"/>
    <x v="3"/>
    <x v="3"/>
    <x v="4"/>
    <x v="4"/>
    <n v="54"/>
    <n v="280"/>
    <x v="1005"/>
    <x v="1633"/>
    <x v="28"/>
    <x v="2"/>
  </r>
  <r>
    <x v="0"/>
    <n v="1185732"/>
    <x v="307"/>
    <x v="3"/>
    <x v="3"/>
    <x v="4"/>
    <x v="5"/>
    <n v="49"/>
    <n v="650"/>
    <x v="1007"/>
    <x v="1634"/>
    <x v="38"/>
    <x v="2"/>
  </r>
  <r>
    <x v="0"/>
    <n v="1185732"/>
    <x v="308"/>
    <x v="3"/>
    <x v="3"/>
    <x v="4"/>
    <x v="0"/>
    <n v="58"/>
    <n v="1340"/>
    <x v="819"/>
    <x v="1635"/>
    <x v="64"/>
    <x v="2"/>
  </r>
  <r>
    <x v="0"/>
    <n v="1185732"/>
    <x v="309"/>
    <x v="3"/>
    <x v="3"/>
    <x v="4"/>
    <x v="1"/>
    <n v="53"/>
    <n v="540"/>
    <x v="1008"/>
    <x v="1636"/>
    <x v="18"/>
    <x v="2"/>
  </r>
  <r>
    <x v="0"/>
    <n v="1185732"/>
    <x v="310"/>
    <x v="3"/>
    <x v="3"/>
    <x v="4"/>
    <x v="2"/>
    <n v="49"/>
    <n v="440"/>
    <x v="1009"/>
    <x v="1637"/>
    <x v="24"/>
    <x v="2"/>
  </r>
  <r>
    <x v="0"/>
    <n v="1185732"/>
    <x v="311"/>
    <x v="3"/>
    <x v="3"/>
    <x v="4"/>
    <x v="3"/>
    <n v="48"/>
    <n v="280"/>
    <x v="1010"/>
    <x v="1638"/>
    <x v="60"/>
    <x v="2"/>
  </r>
  <r>
    <x v="0"/>
    <n v="1185732"/>
    <x v="312"/>
    <x v="3"/>
    <x v="3"/>
    <x v="4"/>
    <x v="4"/>
    <n v="59"/>
    <n v="350"/>
    <x v="1011"/>
    <x v="1639"/>
    <x v="24"/>
    <x v="2"/>
  </r>
  <r>
    <x v="0"/>
    <n v="1185732"/>
    <x v="313"/>
    <x v="3"/>
    <x v="3"/>
    <x v="4"/>
    <x v="5"/>
    <n v="64"/>
    <n v="630"/>
    <x v="1012"/>
    <x v="1640"/>
    <x v="38"/>
    <x v="2"/>
  </r>
  <r>
    <x v="0"/>
    <n v="1185732"/>
    <x v="314"/>
    <x v="3"/>
    <x v="3"/>
    <x v="4"/>
    <x v="0"/>
    <n v="46"/>
    <n v="1350"/>
    <x v="1013"/>
    <x v="1641"/>
    <x v="9"/>
    <x v="2"/>
  </r>
  <r>
    <x v="0"/>
    <n v="1185732"/>
    <x v="315"/>
    <x v="3"/>
    <x v="3"/>
    <x v="4"/>
    <x v="1"/>
    <n v="43"/>
    <n v="630"/>
    <x v="1014"/>
    <x v="1642"/>
    <x v="18"/>
    <x v="2"/>
  </r>
  <r>
    <x v="0"/>
    <n v="1185732"/>
    <x v="316"/>
    <x v="3"/>
    <x v="3"/>
    <x v="4"/>
    <x v="2"/>
    <n v="39"/>
    <n v="540"/>
    <x v="1015"/>
    <x v="1643"/>
    <x v="18"/>
    <x v="2"/>
  </r>
  <r>
    <x v="0"/>
    <n v="1185732"/>
    <x v="317"/>
    <x v="3"/>
    <x v="3"/>
    <x v="4"/>
    <x v="3"/>
    <n v="38"/>
    <n v="470"/>
    <x v="1016"/>
    <x v="1644"/>
    <x v="60"/>
    <x v="2"/>
  </r>
  <r>
    <x v="0"/>
    <n v="1185732"/>
    <x v="318"/>
    <x v="3"/>
    <x v="3"/>
    <x v="4"/>
    <x v="4"/>
    <n v="46"/>
    <n v="510"/>
    <x v="1017"/>
    <x v="1645"/>
    <x v="0"/>
    <x v="2"/>
  </r>
  <r>
    <x v="0"/>
    <n v="1185732"/>
    <x v="319"/>
    <x v="3"/>
    <x v="3"/>
    <x v="4"/>
    <x v="5"/>
    <n v="51"/>
    <n v="1050"/>
    <x v="1018"/>
    <x v="1646"/>
    <x v="32"/>
    <x v="2"/>
  </r>
  <r>
    <x v="0"/>
    <n v="1185732"/>
    <x v="320"/>
    <x v="3"/>
    <x v="3"/>
    <x v="4"/>
    <x v="0"/>
    <n v="47"/>
    <n v="1610"/>
    <x v="1019"/>
    <x v="1647"/>
    <x v="59"/>
    <x v="2"/>
  </r>
  <r>
    <x v="0"/>
    <n v="1185732"/>
    <x v="321"/>
    <x v="3"/>
    <x v="3"/>
    <x v="4"/>
    <x v="1"/>
    <n v="43"/>
    <n v="810"/>
    <x v="1020"/>
    <x v="1648"/>
    <x v="18"/>
    <x v="2"/>
  </r>
  <r>
    <x v="0"/>
    <n v="1185732"/>
    <x v="322"/>
    <x v="3"/>
    <x v="3"/>
    <x v="4"/>
    <x v="2"/>
    <n v="36"/>
    <n v="650"/>
    <x v="1021"/>
    <x v="1649"/>
    <x v="18"/>
    <x v="2"/>
  </r>
  <r>
    <x v="0"/>
    <n v="1185732"/>
    <x v="323"/>
    <x v="3"/>
    <x v="3"/>
    <x v="4"/>
    <x v="3"/>
    <n v="39"/>
    <n v="500"/>
    <x v="1022"/>
    <x v="1649"/>
    <x v="64"/>
    <x v="2"/>
  </r>
  <r>
    <x v="0"/>
    <n v="1185732"/>
    <x v="324"/>
    <x v="3"/>
    <x v="3"/>
    <x v="4"/>
    <x v="4"/>
    <n v="47"/>
    <n v="560"/>
    <x v="1023"/>
    <x v="1650"/>
    <x v="24"/>
    <x v="2"/>
  </r>
  <r>
    <x v="0"/>
    <n v="1185732"/>
    <x v="325"/>
    <x v="3"/>
    <x v="3"/>
    <x v="4"/>
    <x v="5"/>
    <n v="54"/>
    <n v="1200"/>
    <x v="1024"/>
    <x v="1651"/>
    <x v="22"/>
    <x v="2"/>
  </r>
  <r>
    <x v="0"/>
    <n v="1185732"/>
    <x v="326"/>
    <x v="3"/>
    <x v="3"/>
    <x v="4"/>
    <x v="0"/>
    <n v="49"/>
    <n v="1490"/>
    <x v="1025"/>
    <x v="1652"/>
    <x v="48"/>
    <x v="2"/>
  </r>
  <r>
    <x v="0"/>
    <n v="1185732"/>
    <x v="327"/>
    <x v="3"/>
    <x v="3"/>
    <x v="4"/>
    <x v="1"/>
    <n v="41"/>
    <n v="940"/>
    <x v="1026"/>
    <x v="1653"/>
    <x v="24"/>
    <x v="2"/>
  </r>
  <r>
    <x v="0"/>
    <n v="1185732"/>
    <x v="328"/>
    <x v="3"/>
    <x v="3"/>
    <x v="4"/>
    <x v="2"/>
    <n v="38"/>
    <n v="750"/>
    <x v="1027"/>
    <x v="1654"/>
    <x v="29"/>
    <x v="2"/>
  </r>
  <r>
    <x v="0"/>
    <n v="1185732"/>
    <x v="329"/>
    <x v="3"/>
    <x v="3"/>
    <x v="4"/>
    <x v="3"/>
    <n v="37"/>
    <n v="630"/>
    <x v="1028"/>
    <x v="1655"/>
    <x v="0"/>
    <x v="2"/>
  </r>
  <r>
    <x v="0"/>
    <n v="1185732"/>
    <x v="330"/>
    <x v="3"/>
    <x v="3"/>
    <x v="4"/>
    <x v="4"/>
    <n v="49"/>
    <n v="500"/>
    <x v="1029"/>
    <x v="1656"/>
    <x v="0"/>
    <x v="2"/>
  </r>
  <r>
    <x v="0"/>
    <n v="1185732"/>
    <x v="331"/>
    <x v="3"/>
    <x v="3"/>
    <x v="4"/>
    <x v="5"/>
    <n v="50"/>
    <n v="940"/>
    <x v="1030"/>
    <x v="1657"/>
    <x v="42"/>
    <x v="2"/>
  </r>
  <r>
    <x v="0"/>
    <n v="1185732"/>
    <x v="332"/>
    <x v="3"/>
    <x v="3"/>
    <x v="4"/>
    <x v="0"/>
    <n v="47"/>
    <n v="1350"/>
    <x v="1031"/>
    <x v="1658"/>
    <x v="0"/>
    <x v="2"/>
  </r>
  <r>
    <x v="0"/>
    <n v="1185732"/>
    <x v="333"/>
    <x v="3"/>
    <x v="3"/>
    <x v="4"/>
    <x v="1"/>
    <n v="41"/>
    <n v="840"/>
    <x v="1032"/>
    <x v="1659"/>
    <x v="29"/>
    <x v="2"/>
  </r>
  <r>
    <x v="0"/>
    <n v="1185732"/>
    <x v="334"/>
    <x v="3"/>
    <x v="3"/>
    <x v="4"/>
    <x v="2"/>
    <n v="36"/>
    <n v="600"/>
    <x v="1033"/>
    <x v="1660"/>
    <x v="28"/>
    <x v="2"/>
  </r>
  <r>
    <x v="0"/>
    <n v="1185732"/>
    <x v="335"/>
    <x v="3"/>
    <x v="3"/>
    <x v="4"/>
    <x v="3"/>
    <n v="36"/>
    <n v="440"/>
    <x v="1034"/>
    <x v="1661"/>
    <x v="60"/>
    <x v="2"/>
  </r>
  <r>
    <x v="0"/>
    <n v="1185732"/>
    <x v="336"/>
    <x v="3"/>
    <x v="3"/>
    <x v="4"/>
    <x v="4"/>
    <n v="49"/>
    <n v="490"/>
    <x v="1035"/>
    <x v="1662"/>
    <x v="24"/>
    <x v="2"/>
  </r>
  <r>
    <x v="0"/>
    <n v="1185732"/>
    <x v="337"/>
    <x v="3"/>
    <x v="3"/>
    <x v="4"/>
    <x v="5"/>
    <n v="53"/>
    <n v="730"/>
    <x v="1036"/>
    <x v="1663"/>
    <x v="34"/>
    <x v="2"/>
  </r>
  <r>
    <x v="0"/>
    <n v="1185732"/>
    <x v="338"/>
    <x v="3"/>
    <x v="3"/>
    <x v="4"/>
    <x v="0"/>
    <n v="56"/>
    <n v="1150"/>
    <x v="1037"/>
    <x v="1664"/>
    <x v="9"/>
    <x v="2"/>
  </r>
  <r>
    <x v="0"/>
    <n v="1185732"/>
    <x v="339"/>
    <x v="3"/>
    <x v="3"/>
    <x v="4"/>
    <x v="1"/>
    <n v="49"/>
    <n v="750"/>
    <x v="1038"/>
    <x v="1665"/>
    <x v="29"/>
    <x v="2"/>
  </r>
  <r>
    <x v="0"/>
    <n v="1185732"/>
    <x v="340"/>
    <x v="3"/>
    <x v="3"/>
    <x v="4"/>
    <x v="2"/>
    <n v="48"/>
    <n v="390"/>
    <x v="1039"/>
    <x v="1666"/>
    <x v="18"/>
    <x v="2"/>
  </r>
  <r>
    <x v="0"/>
    <n v="1185732"/>
    <x v="341"/>
    <x v="3"/>
    <x v="3"/>
    <x v="4"/>
    <x v="3"/>
    <n v="47"/>
    <n v="330"/>
    <x v="1040"/>
    <x v="1667"/>
    <x v="48"/>
    <x v="2"/>
  </r>
  <r>
    <x v="0"/>
    <n v="1185732"/>
    <x v="342"/>
    <x v="3"/>
    <x v="3"/>
    <x v="4"/>
    <x v="4"/>
    <n v="56"/>
    <n v="330"/>
    <x v="1041"/>
    <x v="1668"/>
    <x v="28"/>
    <x v="2"/>
  </r>
  <r>
    <x v="0"/>
    <n v="1185732"/>
    <x v="343"/>
    <x v="3"/>
    <x v="3"/>
    <x v="4"/>
    <x v="5"/>
    <n v="60"/>
    <n v="650"/>
    <x v="1042"/>
    <x v="1669"/>
    <x v="38"/>
    <x v="2"/>
  </r>
  <r>
    <x v="0"/>
    <n v="1185732"/>
    <x v="344"/>
    <x v="3"/>
    <x v="3"/>
    <x v="4"/>
    <x v="0"/>
    <n v="55"/>
    <n v="1120"/>
    <x v="1043"/>
    <x v="1670"/>
    <x v="64"/>
    <x v="2"/>
  </r>
  <r>
    <x v="0"/>
    <n v="1185732"/>
    <x v="345"/>
    <x v="3"/>
    <x v="3"/>
    <x v="4"/>
    <x v="1"/>
    <n v="46"/>
    <n v="650"/>
    <x v="1044"/>
    <x v="1671"/>
    <x v="28"/>
    <x v="2"/>
  </r>
  <r>
    <x v="0"/>
    <n v="1185732"/>
    <x v="346"/>
    <x v="3"/>
    <x v="3"/>
    <x v="4"/>
    <x v="2"/>
    <n v="48"/>
    <n v="490"/>
    <x v="1045"/>
    <x v="1672"/>
    <x v="28"/>
    <x v="2"/>
  </r>
  <r>
    <x v="0"/>
    <n v="1185732"/>
    <x v="347"/>
    <x v="3"/>
    <x v="3"/>
    <x v="4"/>
    <x v="3"/>
    <n v="46"/>
    <n v="530"/>
    <x v="1046"/>
    <x v="1673"/>
    <x v="60"/>
    <x v="2"/>
  </r>
  <r>
    <x v="0"/>
    <n v="1185732"/>
    <x v="348"/>
    <x v="3"/>
    <x v="3"/>
    <x v="4"/>
    <x v="4"/>
    <n v="56"/>
    <n v="410"/>
    <x v="1047"/>
    <x v="1674"/>
    <x v="0"/>
    <x v="2"/>
  </r>
  <r>
    <x v="0"/>
    <n v="1185732"/>
    <x v="349"/>
    <x v="3"/>
    <x v="3"/>
    <x v="4"/>
    <x v="5"/>
    <n v="61"/>
    <n v="650"/>
    <x v="1048"/>
    <x v="1675"/>
    <x v="38"/>
    <x v="2"/>
  </r>
  <r>
    <x v="0"/>
    <n v="1185732"/>
    <x v="350"/>
    <x v="3"/>
    <x v="3"/>
    <x v="4"/>
    <x v="0"/>
    <n v="57"/>
    <n v="1500"/>
    <x v="815"/>
    <x v="1676"/>
    <x v="9"/>
    <x v="2"/>
  </r>
  <r>
    <x v="0"/>
    <n v="1185732"/>
    <x v="351"/>
    <x v="3"/>
    <x v="3"/>
    <x v="4"/>
    <x v="1"/>
    <n v="46"/>
    <n v="750"/>
    <x v="1049"/>
    <x v="1677"/>
    <x v="35"/>
    <x v="2"/>
  </r>
  <r>
    <x v="0"/>
    <n v="1185732"/>
    <x v="352"/>
    <x v="3"/>
    <x v="3"/>
    <x v="4"/>
    <x v="2"/>
    <n v="46"/>
    <n v="750"/>
    <x v="1049"/>
    <x v="1678"/>
    <x v="29"/>
    <x v="2"/>
  </r>
  <r>
    <x v="0"/>
    <n v="1185732"/>
    <x v="353"/>
    <x v="3"/>
    <x v="3"/>
    <x v="4"/>
    <x v="3"/>
    <n v="49"/>
    <n v="540"/>
    <x v="1050"/>
    <x v="1679"/>
    <x v="60"/>
    <x v="2"/>
  </r>
  <r>
    <x v="0"/>
    <n v="1185732"/>
    <x v="354"/>
    <x v="3"/>
    <x v="3"/>
    <x v="4"/>
    <x v="4"/>
    <n v="59"/>
    <n v="580"/>
    <x v="1051"/>
    <x v="1680"/>
    <x v="18"/>
    <x v="2"/>
  </r>
  <r>
    <x v="0"/>
    <n v="1185732"/>
    <x v="355"/>
    <x v="3"/>
    <x v="3"/>
    <x v="4"/>
    <x v="5"/>
    <n v="64"/>
    <n v="810"/>
    <x v="1052"/>
    <x v="1681"/>
    <x v="32"/>
    <x v="2"/>
  </r>
  <r>
    <x v="2"/>
    <n v="1197831"/>
    <x v="356"/>
    <x v="3"/>
    <x v="3"/>
    <x v="4"/>
    <x v="0"/>
    <n v="20"/>
    <n v="1890"/>
    <x v="1053"/>
    <x v="1682"/>
    <x v="8"/>
    <x v="2"/>
  </r>
  <r>
    <x v="2"/>
    <n v="1197831"/>
    <x v="357"/>
    <x v="3"/>
    <x v="3"/>
    <x v="4"/>
    <x v="1"/>
    <n v="28"/>
    <n v="1960"/>
    <x v="1054"/>
    <x v="1683"/>
    <x v="8"/>
    <x v="2"/>
  </r>
  <r>
    <x v="2"/>
    <n v="1197831"/>
    <x v="358"/>
    <x v="3"/>
    <x v="3"/>
    <x v="4"/>
    <x v="2"/>
    <n v="27"/>
    <n v="1580"/>
    <x v="1055"/>
    <x v="1684"/>
    <x v="33"/>
    <x v="2"/>
  </r>
  <r>
    <x v="2"/>
    <n v="1197831"/>
    <x v="359"/>
    <x v="3"/>
    <x v="3"/>
    <x v="4"/>
    <x v="3"/>
    <n v="34"/>
    <n v="1520"/>
    <x v="1056"/>
    <x v="1685"/>
    <x v="48"/>
    <x v="2"/>
  </r>
  <r>
    <x v="2"/>
    <n v="1197831"/>
    <x v="360"/>
    <x v="1"/>
    <x v="1"/>
    <x v="5"/>
    <x v="4"/>
    <n v="37"/>
    <n v="940"/>
    <x v="1057"/>
    <x v="1686"/>
    <x v="2"/>
    <x v="2"/>
  </r>
  <r>
    <x v="2"/>
    <n v="1197831"/>
    <x v="361"/>
    <x v="1"/>
    <x v="1"/>
    <x v="5"/>
    <x v="5"/>
    <n v="33"/>
    <n v="1470"/>
    <x v="1058"/>
    <x v="1687"/>
    <x v="9"/>
    <x v="2"/>
  </r>
  <r>
    <x v="2"/>
    <n v="1197831"/>
    <x v="362"/>
    <x v="1"/>
    <x v="1"/>
    <x v="5"/>
    <x v="0"/>
    <n v="23"/>
    <n v="1760"/>
    <x v="1059"/>
    <x v="1688"/>
    <x v="30"/>
    <x v="2"/>
  </r>
  <r>
    <x v="2"/>
    <n v="1197831"/>
    <x v="363"/>
    <x v="1"/>
    <x v="1"/>
    <x v="5"/>
    <x v="1"/>
    <n v="32"/>
    <n v="1630"/>
    <x v="1060"/>
    <x v="1689"/>
    <x v="8"/>
    <x v="2"/>
  </r>
  <r>
    <x v="2"/>
    <n v="1197831"/>
    <x v="364"/>
    <x v="1"/>
    <x v="1"/>
    <x v="5"/>
    <x v="2"/>
    <n v="34"/>
    <n v="1190"/>
    <x v="1061"/>
    <x v="1690"/>
    <x v="30"/>
    <x v="2"/>
  </r>
  <r>
    <x v="2"/>
    <n v="1197831"/>
    <x v="365"/>
    <x v="1"/>
    <x v="1"/>
    <x v="5"/>
    <x v="3"/>
    <n v="32"/>
    <n v="1280"/>
    <x v="1062"/>
    <x v="1691"/>
    <x v="60"/>
    <x v="2"/>
  </r>
  <r>
    <x v="2"/>
    <n v="1197831"/>
    <x v="366"/>
    <x v="1"/>
    <x v="1"/>
    <x v="5"/>
    <x v="4"/>
    <n v="38"/>
    <n v="750"/>
    <x v="1027"/>
    <x v="1692"/>
    <x v="2"/>
    <x v="2"/>
  </r>
  <r>
    <x v="2"/>
    <n v="1197831"/>
    <x v="367"/>
    <x v="1"/>
    <x v="1"/>
    <x v="5"/>
    <x v="5"/>
    <n v="32"/>
    <n v="1400"/>
    <x v="1063"/>
    <x v="1693"/>
    <x v="65"/>
    <x v="2"/>
  </r>
  <r>
    <x v="2"/>
    <n v="1197831"/>
    <x v="368"/>
    <x v="1"/>
    <x v="1"/>
    <x v="5"/>
    <x v="0"/>
    <n v="29"/>
    <n v="1820"/>
    <x v="1064"/>
    <x v="1694"/>
    <x v="0"/>
    <x v="2"/>
  </r>
  <r>
    <x v="2"/>
    <n v="1197831"/>
    <x v="369"/>
    <x v="1"/>
    <x v="1"/>
    <x v="5"/>
    <x v="1"/>
    <n v="39"/>
    <n v="1690"/>
    <x v="1065"/>
    <x v="1695"/>
    <x v="0"/>
    <x v="2"/>
  </r>
  <r>
    <x v="2"/>
    <n v="1197831"/>
    <x v="370"/>
    <x v="1"/>
    <x v="1"/>
    <x v="5"/>
    <x v="2"/>
    <n v="28"/>
    <n v="1450"/>
    <x v="1066"/>
    <x v="1696"/>
    <x v="28"/>
    <x v="2"/>
  </r>
  <r>
    <x v="2"/>
    <n v="1197831"/>
    <x v="371"/>
    <x v="1"/>
    <x v="1"/>
    <x v="5"/>
    <x v="3"/>
    <n v="32"/>
    <n v="1160"/>
    <x v="1067"/>
    <x v="1697"/>
    <x v="41"/>
    <x v="2"/>
  </r>
  <r>
    <x v="2"/>
    <n v="1197831"/>
    <x v="372"/>
    <x v="1"/>
    <x v="1"/>
    <x v="5"/>
    <x v="4"/>
    <n v="38"/>
    <n v="810"/>
    <x v="1068"/>
    <x v="1698"/>
    <x v="18"/>
    <x v="2"/>
  </r>
  <r>
    <x v="2"/>
    <n v="1197831"/>
    <x v="373"/>
    <x v="1"/>
    <x v="1"/>
    <x v="5"/>
    <x v="5"/>
    <n v="32"/>
    <n v="1350"/>
    <x v="1069"/>
    <x v="1699"/>
    <x v="32"/>
    <x v="2"/>
  </r>
  <r>
    <x v="2"/>
    <n v="1197831"/>
    <x v="374"/>
    <x v="1"/>
    <x v="1"/>
    <x v="5"/>
    <x v="0"/>
    <n v="18"/>
    <n v="1820"/>
    <x v="1070"/>
    <x v="1700"/>
    <x v="18"/>
    <x v="2"/>
  </r>
  <r>
    <x v="2"/>
    <n v="1197831"/>
    <x v="375"/>
    <x v="1"/>
    <x v="1"/>
    <x v="5"/>
    <x v="1"/>
    <n v="28"/>
    <n v="1750"/>
    <x v="1071"/>
    <x v="1701"/>
    <x v="35"/>
    <x v="2"/>
  </r>
  <r>
    <x v="2"/>
    <n v="1197831"/>
    <x v="376"/>
    <x v="1"/>
    <x v="1"/>
    <x v="5"/>
    <x v="2"/>
    <n v="25"/>
    <n v="1520"/>
    <x v="1072"/>
    <x v="1702"/>
    <x v="29"/>
    <x v="2"/>
  </r>
  <r>
    <x v="2"/>
    <n v="1197831"/>
    <x v="377"/>
    <x v="1"/>
    <x v="1"/>
    <x v="5"/>
    <x v="3"/>
    <n v="29"/>
    <n v="1280"/>
    <x v="1067"/>
    <x v="1703"/>
    <x v="40"/>
    <x v="2"/>
  </r>
  <r>
    <x v="2"/>
    <n v="1197831"/>
    <x v="378"/>
    <x v="1"/>
    <x v="1"/>
    <x v="5"/>
    <x v="4"/>
    <n v="34"/>
    <n v="850"/>
    <x v="1073"/>
    <x v="1704"/>
    <x v="8"/>
    <x v="2"/>
  </r>
  <r>
    <x v="2"/>
    <n v="1197831"/>
    <x v="379"/>
    <x v="1"/>
    <x v="1"/>
    <x v="5"/>
    <x v="5"/>
    <n v="29"/>
    <n v="1560"/>
    <x v="1074"/>
    <x v="1705"/>
    <x v="26"/>
    <x v="2"/>
  </r>
  <r>
    <x v="2"/>
    <n v="1197831"/>
    <x v="380"/>
    <x v="1"/>
    <x v="1"/>
    <x v="5"/>
    <x v="0"/>
    <n v="19"/>
    <n v="1950"/>
    <x v="1075"/>
    <x v="1706"/>
    <x v="0"/>
    <x v="2"/>
  </r>
  <r>
    <x v="2"/>
    <n v="1197831"/>
    <x v="381"/>
    <x v="1"/>
    <x v="1"/>
    <x v="5"/>
    <x v="1"/>
    <n v="29"/>
    <n v="1940"/>
    <x v="1076"/>
    <x v="1707"/>
    <x v="29"/>
    <x v="2"/>
  </r>
  <r>
    <x v="2"/>
    <n v="1197831"/>
    <x v="382"/>
    <x v="1"/>
    <x v="1"/>
    <x v="5"/>
    <x v="2"/>
    <n v="24"/>
    <n v="1750"/>
    <x v="1077"/>
    <x v="1708"/>
    <x v="28"/>
    <x v="2"/>
  </r>
  <r>
    <x v="2"/>
    <n v="1197831"/>
    <x v="383"/>
    <x v="1"/>
    <x v="1"/>
    <x v="5"/>
    <x v="3"/>
    <n v="34"/>
    <n v="1540"/>
    <x v="1078"/>
    <x v="1709"/>
    <x v="38"/>
    <x v="2"/>
  </r>
  <r>
    <x v="2"/>
    <n v="1197831"/>
    <x v="384"/>
    <x v="1"/>
    <x v="1"/>
    <x v="5"/>
    <x v="4"/>
    <n v="49"/>
    <n v="1310"/>
    <x v="1079"/>
    <x v="1710"/>
    <x v="18"/>
    <x v="2"/>
  </r>
  <r>
    <x v="2"/>
    <n v="1197831"/>
    <x v="385"/>
    <x v="1"/>
    <x v="1"/>
    <x v="5"/>
    <x v="5"/>
    <n v="43"/>
    <n v="2240"/>
    <x v="1080"/>
    <x v="1711"/>
    <x v="42"/>
    <x v="2"/>
  </r>
  <r>
    <x v="2"/>
    <n v="1197831"/>
    <x v="386"/>
    <x v="1"/>
    <x v="1"/>
    <x v="5"/>
    <x v="0"/>
    <n v="41"/>
    <n v="2240"/>
    <x v="1081"/>
    <x v="1712"/>
    <x v="18"/>
    <x v="2"/>
  </r>
  <r>
    <x v="2"/>
    <n v="1197831"/>
    <x v="387"/>
    <x v="1"/>
    <x v="1"/>
    <x v="5"/>
    <x v="1"/>
    <n v="49"/>
    <n v="2000"/>
    <x v="1082"/>
    <x v="1713"/>
    <x v="35"/>
    <x v="2"/>
  </r>
  <r>
    <x v="2"/>
    <n v="1197831"/>
    <x v="388"/>
    <x v="1"/>
    <x v="1"/>
    <x v="5"/>
    <x v="2"/>
    <n v="44"/>
    <n v="1760"/>
    <x v="1083"/>
    <x v="1714"/>
    <x v="28"/>
    <x v="2"/>
  </r>
  <r>
    <x v="2"/>
    <n v="1197831"/>
    <x v="389"/>
    <x v="1"/>
    <x v="1"/>
    <x v="5"/>
    <x v="3"/>
    <n v="43"/>
    <n v="1740"/>
    <x v="1084"/>
    <x v="1715"/>
    <x v="9"/>
    <x v="2"/>
  </r>
  <r>
    <x v="2"/>
    <n v="1197831"/>
    <x v="390"/>
    <x v="1"/>
    <x v="1"/>
    <x v="5"/>
    <x v="4"/>
    <n v="45"/>
    <n v="1450"/>
    <x v="1085"/>
    <x v="1716"/>
    <x v="30"/>
    <x v="2"/>
  </r>
  <r>
    <x v="2"/>
    <n v="1197831"/>
    <x v="391"/>
    <x v="1"/>
    <x v="1"/>
    <x v="5"/>
    <x v="5"/>
    <n v="53"/>
    <n v="2630"/>
    <x v="1086"/>
    <x v="1717"/>
    <x v="32"/>
    <x v="2"/>
  </r>
  <r>
    <x v="2"/>
    <n v="1197831"/>
    <x v="392"/>
    <x v="1"/>
    <x v="1"/>
    <x v="5"/>
    <x v="0"/>
    <n v="41"/>
    <n v="2310"/>
    <x v="1087"/>
    <x v="1718"/>
    <x v="59"/>
    <x v="2"/>
  </r>
  <r>
    <x v="2"/>
    <n v="1197831"/>
    <x v="393"/>
    <x v="1"/>
    <x v="1"/>
    <x v="5"/>
    <x v="1"/>
    <n v="48"/>
    <n v="2150"/>
    <x v="946"/>
    <x v="1719"/>
    <x v="64"/>
    <x v="2"/>
  </r>
  <r>
    <x v="2"/>
    <n v="1197831"/>
    <x v="394"/>
    <x v="1"/>
    <x v="1"/>
    <x v="5"/>
    <x v="2"/>
    <n v="44"/>
    <n v="2540"/>
    <x v="1088"/>
    <x v="1720"/>
    <x v="66"/>
    <x v="2"/>
  </r>
  <r>
    <x v="2"/>
    <n v="1197831"/>
    <x v="395"/>
    <x v="1"/>
    <x v="1"/>
    <x v="5"/>
    <x v="3"/>
    <n v="43"/>
    <n v="1500"/>
    <x v="1089"/>
    <x v="1721"/>
    <x v="22"/>
    <x v="2"/>
  </r>
  <r>
    <x v="2"/>
    <n v="1197831"/>
    <x v="396"/>
    <x v="1"/>
    <x v="1"/>
    <x v="5"/>
    <x v="4"/>
    <n v="47"/>
    <n v="1670"/>
    <x v="1090"/>
    <x v="1722"/>
    <x v="24"/>
    <x v="2"/>
  </r>
  <r>
    <x v="2"/>
    <n v="1197831"/>
    <x v="397"/>
    <x v="1"/>
    <x v="1"/>
    <x v="5"/>
    <x v="5"/>
    <n v="54"/>
    <n v="2550"/>
    <x v="1091"/>
    <x v="1723"/>
    <x v="63"/>
    <x v="2"/>
  </r>
  <r>
    <x v="2"/>
    <n v="1197831"/>
    <x v="398"/>
    <x v="1"/>
    <x v="1"/>
    <x v="5"/>
    <x v="0"/>
    <n v="49"/>
    <n v="2080"/>
    <x v="888"/>
    <x v="1724"/>
    <x v="48"/>
    <x v="2"/>
  </r>
  <r>
    <x v="2"/>
    <n v="1197831"/>
    <x v="399"/>
    <x v="1"/>
    <x v="1"/>
    <x v="5"/>
    <x v="1"/>
    <n v="53"/>
    <n v="2080"/>
    <x v="1092"/>
    <x v="1725"/>
    <x v="0"/>
    <x v="2"/>
  </r>
  <r>
    <x v="2"/>
    <n v="1197831"/>
    <x v="400"/>
    <x v="1"/>
    <x v="1"/>
    <x v="5"/>
    <x v="2"/>
    <n v="46"/>
    <n v="2730"/>
    <x v="1093"/>
    <x v="1726"/>
    <x v="66"/>
    <x v="2"/>
  </r>
  <r>
    <x v="2"/>
    <n v="1197831"/>
    <x v="401"/>
    <x v="1"/>
    <x v="1"/>
    <x v="5"/>
    <x v="3"/>
    <n v="47"/>
    <n v="1470"/>
    <x v="1094"/>
    <x v="1727"/>
    <x v="42"/>
    <x v="2"/>
  </r>
  <r>
    <x v="2"/>
    <n v="1197831"/>
    <x v="402"/>
    <x v="1"/>
    <x v="1"/>
    <x v="5"/>
    <x v="4"/>
    <n v="53"/>
    <n v="1420"/>
    <x v="1095"/>
    <x v="1728"/>
    <x v="35"/>
    <x v="2"/>
  </r>
  <r>
    <x v="2"/>
    <n v="1197831"/>
    <x v="403"/>
    <x v="1"/>
    <x v="1"/>
    <x v="5"/>
    <x v="5"/>
    <n v="56"/>
    <n v="2330"/>
    <x v="1096"/>
    <x v="1729"/>
    <x v="67"/>
    <x v="2"/>
  </r>
  <r>
    <x v="2"/>
    <n v="1197831"/>
    <x v="404"/>
    <x v="1"/>
    <x v="1"/>
    <x v="5"/>
    <x v="0"/>
    <n v="53"/>
    <n v="1810"/>
    <x v="1097"/>
    <x v="1730"/>
    <x v="66"/>
    <x v="2"/>
  </r>
  <r>
    <x v="2"/>
    <n v="1197831"/>
    <x v="405"/>
    <x v="1"/>
    <x v="1"/>
    <x v="5"/>
    <x v="1"/>
    <n v="54"/>
    <n v="1760"/>
    <x v="1098"/>
    <x v="1731"/>
    <x v="48"/>
    <x v="2"/>
  </r>
  <r>
    <x v="2"/>
    <n v="1197831"/>
    <x v="406"/>
    <x v="1"/>
    <x v="1"/>
    <x v="5"/>
    <x v="2"/>
    <n v="59"/>
    <n v="2030"/>
    <x v="963"/>
    <x v="1732"/>
    <x v="60"/>
    <x v="2"/>
  </r>
  <r>
    <x v="2"/>
    <n v="1197831"/>
    <x v="407"/>
    <x v="1"/>
    <x v="1"/>
    <x v="5"/>
    <x v="3"/>
    <n v="56"/>
    <n v="1260"/>
    <x v="822"/>
    <x v="1733"/>
    <x v="42"/>
    <x v="2"/>
  </r>
  <r>
    <x v="2"/>
    <n v="1197831"/>
    <x v="408"/>
    <x v="1"/>
    <x v="1"/>
    <x v="5"/>
    <x v="4"/>
    <n v="53"/>
    <n v="1350"/>
    <x v="1099"/>
    <x v="1734"/>
    <x v="29"/>
    <x v="2"/>
  </r>
  <r>
    <x v="2"/>
    <n v="1197831"/>
    <x v="409"/>
    <x v="1"/>
    <x v="1"/>
    <x v="5"/>
    <x v="5"/>
    <n v="48"/>
    <n v="2030"/>
    <x v="853"/>
    <x v="1735"/>
    <x v="67"/>
    <x v="2"/>
  </r>
  <r>
    <x v="2"/>
    <n v="1197831"/>
    <x v="410"/>
    <x v="1"/>
    <x v="1"/>
    <x v="5"/>
    <x v="0"/>
    <n v="39"/>
    <n v="1560"/>
    <x v="1100"/>
    <x v="1736"/>
    <x v="0"/>
    <x v="2"/>
  </r>
  <r>
    <x v="2"/>
    <n v="1197831"/>
    <x v="411"/>
    <x v="1"/>
    <x v="1"/>
    <x v="5"/>
    <x v="1"/>
    <n v="38"/>
    <n v="1690"/>
    <x v="1101"/>
    <x v="1737"/>
    <x v="48"/>
    <x v="2"/>
  </r>
  <r>
    <x v="2"/>
    <n v="1197831"/>
    <x v="412"/>
    <x v="1"/>
    <x v="1"/>
    <x v="5"/>
    <x v="2"/>
    <n v="41"/>
    <n v="1440"/>
    <x v="1102"/>
    <x v="1738"/>
    <x v="59"/>
    <x v="2"/>
  </r>
  <r>
    <x v="2"/>
    <n v="1197831"/>
    <x v="413"/>
    <x v="1"/>
    <x v="1"/>
    <x v="5"/>
    <x v="3"/>
    <n v="41"/>
    <n v="1110"/>
    <x v="1103"/>
    <x v="1739"/>
    <x v="38"/>
    <x v="2"/>
  </r>
  <r>
    <x v="2"/>
    <n v="1197831"/>
    <x v="414"/>
    <x v="1"/>
    <x v="1"/>
    <x v="5"/>
    <x v="4"/>
    <n v="36"/>
    <n v="1000"/>
    <x v="1104"/>
    <x v="1740"/>
    <x v="18"/>
    <x v="2"/>
  </r>
  <r>
    <x v="2"/>
    <n v="1197831"/>
    <x v="415"/>
    <x v="1"/>
    <x v="1"/>
    <x v="5"/>
    <x v="5"/>
    <n v="45"/>
    <n v="1610"/>
    <x v="1105"/>
    <x v="1482"/>
    <x v="67"/>
    <x v="2"/>
  </r>
  <r>
    <x v="2"/>
    <n v="1197831"/>
    <x v="416"/>
    <x v="1"/>
    <x v="1"/>
    <x v="5"/>
    <x v="0"/>
    <n v="38"/>
    <n v="1810"/>
    <x v="1106"/>
    <x v="1741"/>
    <x v="66"/>
    <x v="2"/>
  </r>
  <r>
    <x v="2"/>
    <n v="1197831"/>
    <x v="417"/>
    <x v="1"/>
    <x v="1"/>
    <x v="5"/>
    <x v="1"/>
    <n v="37"/>
    <n v="2180"/>
    <x v="1107"/>
    <x v="1742"/>
    <x v="0"/>
    <x v="2"/>
  </r>
  <r>
    <x v="2"/>
    <n v="1197831"/>
    <x v="418"/>
    <x v="1"/>
    <x v="1"/>
    <x v="5"/>
    <x v="2"/>
    <n v="63"/>
    <n v="1760"/>
    <x v="1108"/>
    <x v="1743"/>
    <x v="66"/>
    <x v="2"/>
  </r>
  <r>
    <x v="2"/>
    <n v="1197831"/>
    <x v="419"/>
    <x v="1"/>
    <x v="1"/>
    <x v="5"/>
    <x v="3"/>
    <n v="59"/>
    <n v="1450"/>
    <x v="1109"/>
    <x v="1744"/>
    <x v="26"/>
    <x v="2"/>
  </r>
  <r>
    <x v="2"/>
    <n v="1197831"/>
    <x v="420"/>
    <x v="1"/>
    <x v="1"/>
    <x v="5"/>
    <x v="4"/>
    <n v="56"/>
    <n v="1380"/>
    <x v="1110"/>
    <x v="1745"/>
    <x v="35"/>
    <x v="2"/>
  </r>
  <r>
    <x v="2"/>
    <n v="1197831"/>
    <x v="421"/>
    <x v="1"/>
    <x v="1"/>
    <x v="5"/>
    <x v="5"/>
    <n v="67"/>
    <n v="1760"/>
    <x v="1111"/>
    <x v="1746"/>
    <x v="42"/>
    <x v="2"/>
  </r>
  <r>
    <x v="2"/>
    <n v="1197831"/>
    <x v="422"/>
    <x v="1"/>
    <x v="1"/>
    <x v="5"/>
    <x v="0"/>
    <n v="59"/>
    <n v="2230"/>
    <x v="1112"/>
    <x v="1747"/>
    <x v="64"/>
    <x v="2"/>
  </r>
  <r>
    <x v="2"/>
    <n v="1197831"/>
    <x v="423"/>
    <x v="1"/>
    <x v="1"/>
    <x v="5"/>
    <x v="1"/>
    <n v="56"/>
    <n v="2310"/>
    <x v="1113"/>
    <x v="1748"/>
    <x v="59"/>
    <x v="2"/>
  </r>
  <r>
    <x v="2"/>
    <n v="1197831"/>
    <x v="424"/>
    <x v="1"/>
    <x v="1"/>
    <x v="5"/>
    <x v="2"/>
    <n v="62"/>
    <n v="1890"/>
    <x v="1114"/>
    <x v="1749"/>
    <x v="64"/>
    <x v="2"/>
  </r>
  <r>
    <x v="2"/>
    <n v="1197831"/>
    <x v="425"/>
    <x v="1"/>
    <x v="1"/>
    <x v="5"/>
    <x v="3"/>
    <n v="59"/>
    <n v="1730"/>
    <x v="1115"/>
    <x v="1750"/>
    <x v="26"/>
    <x v="2"/>
  </r>
  <r>
    <x v="2"/>
    <n v="1197831"/>
    <x v="426"/>
    <x v="1"/>
    <x v="1"/>
    <x v="5"/>
    <x v="4"/>
    <n v="58"/>
    <n v="1580"/>
    <x v="1116"/>
    <x v="1751"/>
    <x v="0"/>
    <x v="2"/>
  </r>
  <r>
    <x v="2"/>
    <n v="1197831"/>
    <x v="427"/>
    <x v="1"/>
    <x v="1"/>
    <x v="5"/>
    <x v="5"/>
    <n v="65"/>
    <n v="2330"/>
    <x v="1117"/>
    <x v="1752"/>
    <x v="49"/>
    <x v="2"/>
  </r>
  <r>
    <x v="0"/>
    <n v="1185732"/>
    <x v="428"/>
    <x v="1"/>
    <x v="1"/>
    <x v="5"/>
    <x v="0"/>
    <n v="44"/>
    <n v="1110"/>
    <x v="1118"/>
    <x v="1753"/>
    <x v="67"/>
    <x v="2"/>
  </r>
  <r>
    <x v="0"/>
    <n v="1185732"/>
    <x v="429"/>
    <x v="1"/>
    <x v="1"/>
    <x v="5"/>
    <x v="1"/>
    <n v="41"/>
    <n v="680"/>
    <x v="1119"/>
    <x v="1754"/>
    <x v="28"/>
    <x v="2"/>
  </r>
  <r>
    <x v="0"/>
    <n v="1185732"/>
    <x v="430"/>
    <x v="1"/>
    <x v="1"/>
    <x v="5"/>
    <x v="2"/>
    <n v="33"/>
    <n v="560"/>
    <x v="1041"/>
    <x v="1755"/>
    <x v="48"/>
    <x v="2"/>
  </r>
  <r>
    <x v="0"/>
    <n v="1185732"/>
    <x v="431"/>
    <x v="1"/>
    <x v="1"/>
    <x v="5"/>
    <x v="3"/>
    <n v="38"/>
    <n v="190"/>
    <x v="1120"/>
    <x v="1756"/>
    <x v="48"/>
    <x v="2"/>
  </r>
  <r>
    <x v="0"/>
    <n v="1185732"/>
    <x v="432"/>
    <x v="0"/>
    <x v="4"/>
    <x v="6"/>
    <x v="4"/>
    <n v="54"/>
    <n v="360"/>
    <x v="1121"/>
    <x v="1757"/>
    <x v="18"/>
    <x v="2"/>
  </r>
  <r>
    <x v="0"/>
    <n v="1185732"/>
    <x v="433"/>
    <x v="0"/>
    <x v="4"/>
    <x v="6"/>
    <x v="5"/>
    <n v="43"/>
    <n v="610"/>
    <x v="1122"/>
    <x v="1758"/>
    <x v="27"/>
    <x v="2"/>
  </r>
  <r>
    <x v="0"/>
    <n v="1185732"/>
    <x v="434"/>
    <x v="0"/>
    <x v="4"/>
    <x v="6"/>
    <x v="0"/>
    <n v="42"/>
    <n v="1190"/>
    <x v="1123"/>
    <x v="1759"/>
    <x v="63"/>
    <x v="2"/>
  </r>
  <r>
    <x v="0"/>
    <n v="1185732"/>
    <x v="435"/>
    <x v="0"/>
    <x v="4"/>
    <x v="6"/>
    <x v="1"/>
    <n v="44"/>
    <n v="350"/>
    <x v="1124"/>
    <x v="1760"/>
    <x v="35"/>
    <x v="2"/>
  </r>
  <r>
    <x v="0"/>
    <n v="1185732"/>
    <x v="436"/>
    <x v="0"/>
    <x v="4"/>
    <x v="6"/>
    <x v="2"/>
    <n v="34"/>
    <n v="460"/>
    <x v="1125"/>
    <x v="1761"/>
    <x v="59"/>
    <x v="2"/>
  </r>
  <r>
    <x v="0"/>
    <n v="1185732"/>
    <x v="437"/>
    <x v="0"/>
    <x v="4"/>
    <x v="6"/>
    <x v="3"/>
    <n v="39"/>
    <n v="130"/>
    <x v="1126"/>
    <x v="1762"/>
    <x v="59"/>
    <x v="2"/>
  </r>
  <r>
    <x v="0"/>
    <n v="1185732"/>
    <x v="438"/>
    <x v="0"/>
    <x v="4"/>
    <x v="6"/>
    <x v="4"/>
    <n v="51"/>
    <n v="360"/>
    <x v="1127"/>
    <x v="1763"/>
    <x v="24"/>
    <x v="2"/>
  </r>
  <r>
    <x v="0"/>
    <n v="1185732"/>
    <x v="439"/>
    <x v="0"/>
    <x v="4"/>
    <x v="6"/>
    <x v="5"/>
    <n v="44"/>
    <n v="680"/>
    <x v="1128"/>
    <x v="1764"/>
    <x v="18"/>
    <x v="2"/>
  </r>
  <r>
    <x v="0"/>
    <n v="1185732"/>
    <x v="440"/>
    <x v="0"/>
    <x v="4"/>
    <x v="6"/>
    <x v="0"/>
    <n v="49"/>
    <n v="1200"/>
    <x v="1129"/>
    <x v="1765"/>
    <x v="67"/>
    <x v="2"/>
  </r>
  <r>
    <x v="0"/>
    <n v="1185732"/>
    <x v="441"/>
    <x v="0"/>
    <x v="4"/>
    <x v="6"/>
    <x v="1"/>
    <n v="47"/>
    <n v="380"/>
    <x v="1016"/>
    <x v="1766"/>
    <x v="29"/>
    <x v="2"/>
  </r>
  <r>
    <x v="0"/>
    <n v="1185732"/>
    <x v="442"/>
    <x v="0"/>
    <x v="4"/>
    <x v="6"/>
    <x v="2"/>
    <n v="36"/>
    <n v="510"/>
    <x v="1127"/>
    <x v="1767"/>
    <x v="64"/>
    <x v="2"/>
  </r>
  <r>
    <x v="0"/>
    <n v="1185732"/>
    <x v="443"/>
    <x v="0"/>
    <x v="4"/>
    <x v="6"/>
    <x v="3"/>
    <n v="43"/>
    <n v="80"/>
    <x v="1130"/>
    <x v="1768"/>
    <x v="48"/>
    <x v="2"/>
  </r>
  <r>
    <x v="0"/>
    <n v="1185732"/>
    <x v="444"/>
    <x v="0"/>
    <x v="4"/>
    <x v="6"/>
    <x v="4"/>
    <n v="58"/>
    <n v="200"/>
    <x v="1131"/>
    <x v="1769"/>
    <x v="8"/>
    <x v="2"/>
  </r>
  <r>
    <x v="0"/>
    <n v="1185732"/>
    <x v="445"/>
    <x v="0"/>
    <x v="4"/>
    <x v="6"/>
    <x v="5"/>
    <n v="47"/>
    <n v="440"/>
    <x v="1132"/>
    <x v="1770"/>
    <x v="2"/>
    <x v="2"/>
  </r>
  <r>
    <x v="0"/>
    <n v="1185732"/>
    <x v="446"/>
    <x v="0"/>
    <x v="4"/>
    <x v="6"/>
    <x v="0"/>
    <n v="46"/>
    <n v="1220"/>
    <x v="1133"/>
    <x v="1771"/>
    <x v="32"/>
    <x v="2"/>
  </r>
  <r>
    <x v="0"/>
    <n v="1185732"/>
    <x v="447"/>
    <x v="0"/>
    <x v="4"/>
    <x v="6"/>
    <x v="1"/>
    <n v="45"/>
    <n v="450"/>
    <x v="1134"/>
    <x v="1772"/>
    <x v="23"/>
    <x v="2"/>
  </r>
  <r>
    <x v="0"/>
    <n v="1185732"/>
    <x v="448"/>
    <x v="0"/>
    <x v="4"/>
    <x v="6"/>
    <x v="2"/>
    <n v="38"/>
    <n v="380"/>
    <x v="1135"/>
    <x v="1773"/>
    <x v="24"/>
    <x v="2"/>
  </r>
  <r>
    <x v="0"/>
    <n v="1185732"/>
    <x v="449"/>
    <x v="0"/>
    <x v="4"/>
    <x v="6"/>
    <x v="3"/>
    <n v="42"/>
    <n v="200"/>
    <x v="1136"/>
    <x v="1774"/>
    <x v="24"/>
    <x v="2"/>
  </r>
  <r>
    <x v="0"/>
    <n v="1185732"/>
    <x v="450"/>
    <x v="0"/>
    <x v="4"/>
    <x v="6"/>
    <x v="4"/>
    <n v="55"/>
    <n v="220"/>
    <x v="1137"/>
    <x v="1775"/>
    <x v="23"/>
    <x v="2"/>
  </r>
  <r>
    <x v="0"/>
    <n v="1185732"/>
    <x v="451"/>
    <x v="0"/>
    <x v="4"/>
    <x v="6"/>
    <x v="5"/>
    <n v="48"/>
    <n v="540"/>
    <x v="1138"/>
    <x v="1776"/>
    <x v="36"/>
    <x v="2"/>
  </r>
  <r>
    <x v="0"/>
    <n v="1185732"/>
    <x v="452"/>
    <x v="0"/>
    <x v="4"/>
    <x v="6"/>
    <x v="0"/>
    <n v="58"/>
    <n v="1360"/>
    <x v="1139"/>
    <x v="1777"/>
    <x v="32"/>
    <x v="2"/>
  </r>
  <r>
    <x v="0"/>
    <n v="1185732"/>
    <x v="453"/>
    <x v="0"/>
    <x v="4"/>
    <x v="6"/>
    <x v="1"/>
    <n v="54"/>
    <n v="530"/>
    <x v="1008"/>
    <x v="1778"/>
    <x v="8"/>
    <x v="2"/>
  </r>
  <r>
    <x v="0"/>
    <n v="1185732"/>
    <x v="454"/>
    <x v="0"/>
    <x v="4"/>
    <x v="6"/>
    <x v="2"/>
    <n v="52"/>
    <n v="420"/>
    <x v="1140"/>
    <x v="1779"/>
    <x v="24"/>
    <x v="2"/>
  </r>
  <r>
    <x v="0"/>
    <n v="1185732"/>
    <x v="455"/>
    <x v="0"/>
    <x v="4"/>
    <x v="6"/>
    <x v="3"/>
    <n v="51"/>
    <n v="290"/>
    <x v="1141"/>
    <x v="1780"/>
    <x v="28"/>
    <x v="2"/>
  </r>
  <r>
    <x v="0"/>
    <n v="1185732"/>
    <x v="456"/>
    <x v="0"/>
    <x v="4"/>
    <x v="6"/>
    <x v="4"/>
    <n v="59"/>
    <n v="310"/>
    <x v="1142"/>
    <x v="1781"/>
    <x v="23"/>
    <x v="2"/>
  </r>
  <r>
    <x v="0"/>
    <n v="1185732"/>
    <x v="457"/>
    <x v="0"/>
    <x v="4"/>
    <x v="6"/>
    <x v="5"/>
    <n v="64"/>
    <n v="630"/>
    <x v="1012"/>
    <x v="1782"/>
    <x v="18"/>
    <x v="2"/>
  </r>
  <r>
    <x v="0"/>
    <n v="1185732"/>
    <x v="458"/>
    <x v="0"/>
    <x v="4"/>
    <x v="6"/>
    <x v="0"/>
    <n v="64"/>
    <n v="1350"/>
    <x v="1143"/>
    <x v="1783"/>
    <x v="42"/>
    <x v="2"/>
  </r>
  <r>
    <x v="0"/>
    <n v="1185732"/>
    <x v="459"/>
    <x v="0"/>
    <x v="4"/>
    <x v="6"/>
    <x v="1"/>
    <n v="59"/>
    <n v="700"/>
    <x v="1144"/>
    <x v="1784"/>
    <x v="24"/>
    <x v="2"/>
  </r>
  <r>
    <x v="0"/>
    <n v="1185732"/>
    <x v="460"/>
    <x v="0"/>
    <x v="4"/>
    <x v="6"/>
    <x v="2"/>
    <n v="52"/>
    <n v="440"/>
    <x v="1145"/>
    <x v="1785"/>
    <x v="0"/>
    <x v="2"/>
  </r>
  <r>
    <x v="0"/>
    <n v="1185732"/>
    <x v="461"/>
    <x v="0"/>
    <x v="4"/>
    <x v="6"/>
    <x v="3"/>
    <n v="52"/>
    <n v="390"/>
    <x v="1146"/>
    <x v="1786"/>
    <x v="60"/>
    <x v="2"/>
  </r>
  <r>
    <x v="0"/>
    <n v="1185732"/>
    <x v="462"/>
    <x v="0"/>
    <x v="4"/>
    <x v="6"/>
    <x v="4"/>
    <n v="60"/>
    <n v="450"/>
    <x v="1147"/>
    <x v="1787"/>
    <x v="24"/>
    <x v="2"/>
  </r>
  <r>
    <x v="0"/>
    <n v="1185732"/>
    <x v="463"/>
    <x v="0"/>
    <x v="4"/>
    <x v="6"/>
    <x v="5"/>
    <n v="65"/>
    <n v="810"/>
    <x v="1148"/>
    <x v="1788"/>
    <x v="23"/>
    <x v="2"/>
  </r>
  <r>
    <x v="0"/>
    <n v="1185732"/>
    <x v="464"/>
    <x v="0"/>
    <x v="4"/>
    <x v="6"/>
    <x v="0"/>
    <n v="60"/>
    <n v="1450"/>
    <x v="1149"/>
    <x v="1789"/>
    <x v="63"/>
    <x v="2"/>
  </r>
  <r>
    <x v="0"/>
    <n v="1185732"/>
    <x v="465"/>
    <x v="0"/>
    <x v="4"/>
    <x v="6"/>
    <x v="1"/>
    <n v="55"/>
    <n v="900"/>
    <x v="1150"/>
    <x v="1790"/>
    <x v="0"/>
    <x v="2"/>
  </r>
  <r>
    <x v="0"/>
    <n v="1185732"/>
    <x v="466"/>
    <x v="0"/>
    <x v="4"/>
    <x v="6"/>
    <x v="2"/>
    <n v="51"/>
    <n v="590"/>
    <x v="1151"/>
    <x v="1791"/>
    <x v="0"/>
    <x v="2"/>
  </r>
  <r>
    <x v="0"/>
    <n v="1185732"/>
    <x v="467"/>
    <x v="0"/>
    <x v="4"/>
    <x v="6"/>
    <x v="3"/>
    <n v="51"/>
    <n v="440"/>
    <x v="1152"/>
    <x v="1792"/>
    <x v="60"/>
    <x v="2"/>
  </r>
  <r>
    <x v="0"/>
    <n v="1185732"/>
    <x v="468"/>
    <x v="0"/>
    <x v="4"/>
    <x v="6"/>
    <x v="4"/>
    <n v="64"/>
    <n v="600"/>
    <x v="1153"/>
    <x v="1793"/>
    <x v="35"/>
    <x v="2"/>
  </r>
  <r>
    <x v="0"/>
    <n v="1185732"/>
    <x v="469"/>
    <x v="0"/>
    <x v="4"/>
    <x v="6"/>
    <x v="5"/>
    <n v="64"/>
    <n v="980"/>
    <x v="1154"/>
    <x v="1794"/>
    <x v="23"/>
    <x v="2"/>
  </r>
  <r>
    <x v="0"/>
    <n v="1185732"/>
    <x v="470"/>
    <x v="0"/>
    <x v="4"/>
    <x v="6"/>
    <x v="0"/>
    <n v="60"/>
    <n v="1580"/>
    <x v="1155"/>
    <x v="1795"/>
    <x v="49"/>
    <x v="2"/>
  </r>
  <r>
    <x v="0"/>
    <n v="1185732"/>
    <x v="471"/>
    <x v="0"/>
    <x v="4"/>
    <x v="6"/>
    <x v="1"/>
    <n v="54"/>
    <n v="750"/>
    <x v="1156"/>
    <x v="1796"/>
    <x v="28"/>
    <x v="2"/>
  </r>
  <r>
    <x v="0"/>
    <n v="1185732"/>
    <x v="472"/>
    <x v="0"/>
    <x v="4"/>
    <x v="6"/>
    <x v="2"/>
    <n v="54"/>
    <n v="610"/>
    <x v="1157"/>
    <x v="1797"/>
    <x v="66"/>
    <x v="2"/>
  </r>
  <r>
    <x v="0"/>
    <n v="1185732"/>
    <x v="473"/>
    <x v="0"/>
    <x v="4"/>
    <x v="6"/>
    <x v="3"/>
    <n v="53"/>
    <n v="580"/>
    <x v="1158"/>
    <x v="1798"/>
    <x v="64"/>
    <x v="2"/>
  </r>
  <r>
    <x v="0"/>
    <n v="1185732"/>
    <x v="474"/>
    <x v="0"/>
    <x v="4"/>
    <x v="6"/>
    <x v="4"/>
    <n v="61"/>
    <n v="460"/>
    <x v="1159"/>
    <x v="1799"/>
    <x v="24"/>
    <x v="2"/>
  </r>
  <r>
    <x v="0"/>
    <n v="1185732"/>
    <x v="475"/>
    <x v="0"/>
    <x v="4"/>
    <x v="6"/>
    <x v="5"/>
    <n v="64"/>
    <n v="950"/>
    <x v="1160"/>
    <x v="1800"/>
    <x v="30"/>
    <x v="2"/>
  </r>
  <r>
    <x v="0"/>
    <n v="1185732"/>
    <x v="476"/>
    <x v="0"/>
    <x v="4"/>
    <x v="6"/>
    <x v="0"/>
    <n v="62"/>
    <n v="1430"/>
    <x v="1161"/>
    <x v="1801"/>
    <x v="38"/>
    <x v="2"/>
  </r>
  <r>
    <x v="0"/>
    <n v="1185732"/>
    <x v="477"/>
    <x v="0"/>
    <x v="4"/>
    <x v="6"/>
    <x v="1"/>
    <n v="48"/>
    <n v="800"/>
    <x v="1153"/>
    <x v="1802"/>
    <x v="8"/>
    <x v="2"/>
  </r>
  <r>
    <x v="0"/>
    <n v="1185732"/>
    <x v="478"/>
    <x v="0"/>
    <x v="4"/>
    <x v="6"/>
    <x v="2"/>
    <n v="41"/>
    <n v="500"/>
    <x v="1162"/>
    <x v="1803"/>
    <x v="18"/>
    <x v="2"/>
  </r>
  <r>
    <x v="0"/>
    <n v="1185732"/>
    <x v="479"/>
    <x v="0"/>
    <x v="4"/>
    <x v="6"/>
    <x v="3"/>
    <n v="41"/>
    <n v="530"/>
    <x v="1163"/>
    <x v="1804"/>
    <x v="28"/>
    <x v="2"/>
  </r>
  <r>
    <x v="0"/>
    <n v="1185732"/>
    <x v="480"/>
    <x v="0"/>
    <x v="4"/>
    <x v="6"/>
    <x v="4"/>
    <n v="50"/>
    <n v="360"/>
    <x v="1164"/>
    <x v="1805"/>
    <x v="18"/>
    <x v="2"/>
  </r>
  <r>
    <x v="0"/>
    <n v="1185732"/>
    <x v="481"/>
    <x v="0"/>
    <x v="4"/>
    <x v="6"/>
    <x v="5"/>
    <n v="55"/>
    <n v="610"/>
    <x v="1165"/>
    <x v="1806"/>
    <x v="8"/>
    <x v="2"/>
  </r>
  <r>
    <x v="0"/>
    <n v="1185732"/>
    <x v="482"/>
    <x v="0"/>
    <x v="4"/>
    <x v="6"/>
    <x v="0"/>
    <n v="55"/>
    <n v="1040"/>
    <x v="1166"/>
    <x v="1807"/>
    <x v="26"/>
    <x v="2"/>
  </r>
  <r>
    <x v="0"/>
    <n v="1185732"/>
    <x v="483"/>
    <x v="0"/>
    <x v="4"/>
    <x v="6"/>
    <x v="1"/>
    <n v="47"/>
    <n v="630"/>
    <x v="1167"/>
    <x v="1808"/>
    <x v="23"/>
    <x v="2"/>
  </r>
  <r>
    <x v="0"/>
    <n v="1185732"/>
    <x v="484"/>
    <x v="0"/>
    <x v="4"/>
    <x v="6"/>
    <x v="2"/>
    <n v="48"/>
    <n v="340"/>
    <x v="1168"/>
    <x v="1809"/>
    <x v="18"/>
    <x v="2"/>
  </r>
  <r>
    <x v="0"/>
    <n v="1185732"/>
    <x v="485"/>
    <x v="0"/>
    <x v="4"/>
    <x v="6"/>
    <x v="3"/>
    <n v="48"/>
    <n v="290"/>
    <x v="1169"/>
    <x v="1810"/>
    <x v="18"/>
    <x v="2"/>
  </r>
  <r>
    <x v="0"/>
    <n v="1185732"/>
    <x v="486"/>
    <x v="0"/>
    <x v="4"/>
    <x v="6"/>
    <x v="4"/>
    <n v="56"/>
    <n v="270"/>
    <x v="1005"/>
    <x v="1811"/>
    <x v="30"/>
    <x v="2"/>
  </r>
  <r>
    <x v="0"/>
    <n v="1185732"/>
    <x v="487"/>
    <x v="0"/>
    <x v="4"/>
    <x v="6"/>
    <x v="5"/>
    <n v="60"/>
    <n v="630"/>
    <x v="1053"/>
    <x v="1812"/>
    <x v="37"/>
    <x v="2"/>
  </r>
  <r>
    <x v="0"/>
    <n v="1185732"/>
    <x v="488"/>
    <x v="0"/>
    <x v="4"/>
    <x v="6"/>
    <x v="0"/>
    <n v="66"/>
    <n v="1130"/>
    <x v="1170"/>
    <x v="1813"/>
    <x v="42"/>
    <x v="2"/>
  </r>
  <r>
    <x v="0"/>
    <n v="1185732"/>
    <x v="489"/>
    <x v="0"/>
    <x v="4"/>
    <x v="6"/>
    <x v="1"/>
    <n v="55"/>
    <n v="600"/>
    <x v="1171"/>
    <x v="1814"/>
    <x v="28"/>
    <x v="2"/>
  </r>
  <r>
    <x v="0"/>
    <n v="1185732"/>
    <x v="490"/>
    <x v="0"/>
    <x v="4"/>
    <x v="6"/>
    <x v="2"/>
    <n v="55"/>
    <n v="550"/>
    <x v="1172"/>
    <x v="1815"/>
    <x v="60"/>
    <x v="2"/>
  </r>
  <r>
    <x v="0"/>
    <n v="1185732"/>
    <x v="491"/>
    <x v="0"/>
    <x v="4"/>
    <x v="6"/>
    <x v="3"/>
    <n v="56"/>
    <n v="440"/>
    <x v="1173"/>
    <x v="1816"/>
    <x v="48"/>
    <x v="2"/>
  </r>
  <r>
    <x v="0"/>
    <n v="1185732"/>
    <x v="492"/>
    <x v="0"/>
    <x v="4"/>
    <x v="6"/>
    <x v="4"/>
    <n v="64"/>
    <n v="420"/>
    <x v="1174"/>
    <x v="1817"/>
    <x v="35"/>
    <x v="2"/>
  </r>
  <r>
    <x v="0"/>
    <n v="1185732"/>
    <x v="493"/>
    <x v="0"/>
    <x v="4"/>
    <x v="6"/>
    <x v="5"/>
    <n v="71"/>
    <n v="650"/>
    <x v="1175"/>
    <x v="1818"/>
    <x v="27"/>
    <x v="2"/>
  </r>
  <r>
    <x v="0"/>
    <n v="1185732"/>
    <x v="494"/>
    <x v="0"/>
    <x v="4"/>
    <x v="6"/>
    <x v="0"/>
    <n v="67"/>
    <n v="1240"/>
    <x v="1176"/>
    <x v="1819"/>
    <x v="62"/>
    <x v="2"/>
  </r>
  <r>
    <x v="0"/>
    <n v="1185732"/>
    <x v="495"/>
    <x v="0"/>
    <x v="4"/>
    <x v="6"/>
    <x v="1"/>
    <n v="55"/>
    <n v="690"/>
    <x v="1177"/>
    <x v="1820"/>
    <x v="18"/>
    <x v="2"/>
  </r>
  <r>
    <x v="0"/>
    <n v="1185732"/>
    <x v="496"/>
    <x v="0"/>
    <x v="4"/>
    <x v="6"/>
    <x v="2"/>
    <n v="55"/>
    <n v="650"/>
    <x v="1178"/>
    <x v="1821"/>
    <x v="60"/>
    <x v="2"/>
  </r>
  <r>
    <x v="0"/>
    <n v="1185732"/>
    <x v="497"/>
    <x v="0"/>
    <x v="4"/>
    <x v="6"/>
    <x v="3"/>
    <n v="57"/>
    <n v="530"/>
    <x v="1179"/>
    <x v="1822"/>
    <x v="60"/>
    <x v="2"/>
  </r>
  <r>
    <x v="0"/>
    <n v="1185732"/>
    <x v="498"/>
    <x v="0"/>
    <x v="4"/>
    <x v="6"/>
    <x v="4"/>
    <n v="63"/>
    <n v="470"/>
    <x v="1167"/>
    <x v="1823"/>
    <x v="24"/>
    <x v="2"/>
  </r>
  <r>
    <x v="0"/>
    <n v="1185732"/>
    <x v="0"/>
    <x v="0"/>
    <x v="4"/>
    <x v="6"/>
    <x v="5"/>
    <n v="68"/>
    <n v="830"/>
    <x v="1180"/>
    <x v="1824"/>
    <x v="30"/>
    <x v="2"/>
  </r>
  <r>
    <x v="3"/>
    <n v="1128299"/>
    <x v="1"/>
    <x v="0"/>
    <x v="4"/>
    <x v="6"/>
    <x v="0"/>
    <n v="32"/>
    <n v="1220"/>
    <x v="1181"/>
    <x v="1825"/>
    <x v="48"/>
    <x v="2"/>
  </r>
  <r>
    <x v="3"/>
    <n v="1128299"/>
    <x v="2"/>
    <x v="0"/>
    <x v="4"/>
    <x v="6"/>
    <x v="1"/>
    <n v="44"/>
    <n v="1170"/>
    <x v="1182"/>
    <x v="1826"/>
    <x v="25"/>
    <x v="2"/>
  </r>
  <r>
    <x v="3"/>
    <n v="1128299"/>
    <x v="3"/>
    <x v="0"/>
    <x v="4"/>
    <x v="6"/>
    <x v="2"/>
    <n v="41"/>
    <n v="1170"/>
    <x v="1183"/>
    <x v="1827"/>
    <x v="64"/>
    <x v="2"/>
  </r>
  <r>
    <x v="3"/>
    <n v="1128299"/>
    <x v="4"/>
    <x v="0"/>
    <x v="4"/>
    <x v="6"/>
    <x v="3"/>
    <n v="43"/>
    <n v="870"/>
    <x v="1184"/>
    <x v="1828"/>
    <x v="0"/>
    <x v="2"/>
  </r>
  <r>
    <x v="3"/>
    <n v="1128299"/>
    <x v="5"/>
    <x v="2"/>
    <x v="5"/>
    <x v="7"/>
    <x v="4"/>
    <n v="47"/>
    <n v="700"/>
    <x v="1185"/>
    <x v="1829"/>
    <x v="42"/>
    <x v="2"/>
  </r>
  <r>
    <x v="3"/>
    <n v="1128299"/>
    <x v="6"/>
    <x v="2"/>
    <x v="5"/>
    <x v="7"/>
    <x v="5"/>
    <n v="41"/>
    <n v="1280"/>
    <x v="1186"/>
    <x v="1830"/>
    <x v="10"/>
    <x v="2"/>
  </r>
  <r>
    <x v="3"/>
    <n v="1128299"/>
    <x v="7"/>
    <x v="2"/>
    <x v="5"/>
    <x v="7"/>
    <x v="0"/>
    <n v="34"/>
    <n v="1580"/>
    <x v="1187"/>
    <x v="1831"/>
    <x v="0"/>
    <x v="2"/>
  </r>
  <r>
    <x v="3"/>
    <n v="1128299"/>
    <x v="499"/>
    <x v="2"/>
    <x v="5"/>
    <x v="7"/>
    <x v="1"/>
    <n v="43"/>
    <n v="1280"/>
    <x v="1188"/>
    <x v="1832"/>
    <x v="8"/>
    <x v="2"/>
  </r>
  <r>
    <x v="3"/>
    <n v="1128299"/>
    <x v="500"/>
    <x v="2"/>
    <x v="5"/>
    <x v="7"/>
    <x v="2"/>
    <n v="41"/>
    <n v="1190"/>
    <x v="1189"/>
    <x v="1833"/>
    <x v="60"/>
    <x v="2"/>
  </r>
  <r>
    <x v="3"/>
    <n v="1128299"/>
    <x v="501"/>
    <x v="2"/>
    <x v="5"/>
    <x v="7"/>
    <x v="3"/>
    <n v="44"/>
    <n v="740"/>
    <x v="1190"/>
    <x v="1834"/>
    <x v="24"/>
    <x v="2"/>
  </r>
  <r>
    <x v="3"/>
    <n v="1128299"/>
    <x v="502"/>
    <x v="2"/>
    <x v="5"/>
    <x v="7"/>
    <x v="4"/>
    <n v="46"/>
    <n v="520"/>
    <x v="1191"/>
    <x v="1835"/>
    <x v="67"/>
    <x v="2"/>
  </r>
  <r>
    <x v="3"/>
    <n v="1128299"/>
    <x v="503"/>
    <x v="2"/>
    <x v="5"/>
    <x v="7"/>
    <x v="5"/>
    <n v="41"/>
    <n v="1160"/>
    <x v="1192"/>
    <x v="1836"/>
    <x v="51"/>
    <x v="2"/>
  </r>
  <r>
    <x v="3"/>
    <n v="1128299"/>
    <x v="504"/>
    <x v="2"/>
    <x v="5"/>
    <x v="7"/>
    <x v="0"/>
    <n v="43"/>
    <n v="1600"/>
    <x v="1193"/>
    <x v="1837"/>
    <x v="9"/>
    <x v="2"/>
  </r>
  <r>
    <x v="3"/>
    <n v="1128299"/>
    <x v="505"/>
    <x v="2"/>
    <x v="5"/>
    <x v="7"/>
    <x v="1"/>
    <n v="50"/>
    <n v="1200"/>
    <x v="1194"/>
    <x v="1838"/>
    <x v="8"/>
    <x v="2"/>
  </r>
  <r>
    <x v="3"/>
    <n v="1128299"/>
    <x v="506"/>
    <x v="2"/>
    <x v="5"/>
    <x v="7"/>
    <x v="2"/>
    <n v="52"/>
    <n v="1040"/>
    <x v="1195"/>
    <x v="1839"/>
    <x v="60"/>
    <x v="2"/>
  </r>
  <r>
    <x v="3"/>
    <n v="1128299"/>
    <x v="507"/>
    <x v="2"/>
    <x v="5"/>
    <x v="7"/>
    <x v="3"/>
    <n v="50"/>
    <n v="840"/>
    <x v="1077"/>
    <x v="1708"/>
    <x v="28"/>
    <x v="2"/>
  </r>
  <r>
    <x v="3"/>
    <n v="1128299"/>
    <x v="508"/>
    <x v="2"/>
    <x v="5"/>
    <x v="7"/>
    <x v="4"/>
    <n v="55"/>
    <n v="470"/>
    <x v="1196"/>
    <x v="1840"/>
    <x v="67"/>
    <x v="2"/>
  </r>
  <r>
    <x v="3"/>
    <n v="1128299"/>
    <x v="509"/>
    <x v="2"/>
    <x v="5"/>
    <x v="7"/>
    <x v="5"/>
    <n v="54"/>
    <n v="940"/>
    <x v="1197"/>
    <x v="1841"/>
    <x v="51"/>
    <x v="2"/>
  </r>
  <r>
    <x v="3"/>
    <n v="1128299"/>
    <x v="510"/>
    <x v="2"/>
    <x v="5"/>
    <x v="7"/>
    <x v="0"/>
    <n v="58"/>
    <n v="1430"/>
    <x v="1198"/>
    <x v="1842"/>
    <x v="48"/>
    <x v="2"/>
  </r>
  <r>
    <x v="3"/>
    <n v="1128299"/>
    <x v="8"/>
    <x v="2"/>
    <x v="5"/>
    <x v="7"/>
    <x v="1"/>
    <n v="62"/>
    <n v="1020"/>
    <x v="1199"/>
    <x v="1843"/>
    <x v="31"/>
    <x v="2"/>
  </r>
  <r>
    <x v="3"/>
    <n v="1128299"/>
    <x v="9"/>
    <x v="2"/>
    <x v="5"/>
    <x v="7"/>
    <x v="2"/>
    <n v="61"/>
    <n v="1200"/>
    <x v="1200"/>
    <x v="1844"/>
    <x v="60"/>
    <x v="2"/>
  </r>
  <r>
    <x v="3"/>
    <n v="1128299"/>
    <x v="10"/>
    <x v="2"/>
    <x v="5"/>
    <x v="7"/>
    <x v="3"/>
    <n v="59"/>
    <n v="750"/>
    <x v="1201"/>
    <x v="1845"/>
    <x v="24"/>
    <x v="2"/>
  </r>
  <r>
    <x v="3"/>
    <n v="1128299"/>
    <x v="11"/>
    <x v="2"/>
    <x v="5"/>
    <x v="7"/>
    <x v="4"/>
    <n v="63"/>
    <n v="520"/>
    <x v="1070"/>
    <x v="1846"/>
    <x v="49"/>
    <x v="2"/>
  </r>
  <r>
    <x v="3"/>
    <n v="1128299"/>
    <x v="12"/>
    <x v="2"/>
    <x v="5"/>
    <x v="7"/>
    <x v="5"/>
    <n v="78"/>
    <n v="950"/>
    <x v="1202"/>
    <x v="1847"/>
    <x v="51"/>
    <x v="2"/>
  </r>
  <r>
    <x v="3"/>
    <n v="1128299"/>
    <x v="13"/>
    <x v="2"/>
    <x v="5"/>
    <x v="7"/>
    <x v="0"/>
    <n v="58"/>
    <n v="1490"/>
    <x v="1203"/>
    <x v="1848"/>
    <x v="39"/>
    <x v="2"/>
  </r>
  <r>
    <x v="3"/>
    <n v="1128299"/>
    <x v="14"/>
    <x v="2"/>
    <x v="5"/>
    <x v="7"/>
    <x v="1"/>
    <n v="60"/>
    <n v="1040"/>
    <x v="1204"/>
    <x v="1849"/>
    <x v="30"/>
    <x v="2"/>
  </r>
  <r>
    <x v="3"/>
    <n v="1128299"/>
    <x v="15"/>
    <x v="2"/>
    <x v="5"/>
    <x v="7"/>
    <x v="2"/>
    <n v="63"/>
    <n v="1160"/>
    <x v="1205"/>
    <x v="1850"/>
    <x v="41"/>
    <x v="2"/>
  </r>
  <r>
    <x v="3"/>
    <n v="1128299"/>
    <x v="16"/>
    <x v="2"/>
    <x v="5"/>
    <x v="7"/>
    <x v="3"/>
    <n v="57"/>
    <n v="900"/>
    <x v="1206"/>
    <x v="1851"/>
    <x v="0"/>
    <x v="2"/>
  </r>
  <r>
    <x v="3"/>
    <n v="1128299"/>
    <x v="17"/>
    <x v="2"/>
    <x v="5"/>
    <x v="7"/>
    <x v="4"/>
    <n v="60"/>
    <n v="600"/>
    <x v="1104"/>
    <x v="1852"/>
    <x v="67"/>
    <x v="2"/>
  </r>
  <r>
    <x v="3"/>
    <n v="1128299"/>
    <x v="18"/>
    <x v="2"/>
    <x v="5"/>
    <x v="7"/>
    <x v="5"/>
    <n v="78"/>
    <n v="1310"/>
    <x v="1207"/>
    <x v="1853"/>
    <x v="2"/>
    <x v="2"/>
  </r>
  <r>
    <x v="3"/>
    <n v="1128299"/>
    <x v="19"/>
    <x v="2"/>
    <x v="5"/>
    <x v="7"/>
    <x v="0"/>
    <n v="56"/>
    <n v="1890"/>
    <x v="1208"/>
    <x v="1854"/>
    <x v="41"/>
    <x v="2"/>
  </r>
  <r>
    <x v="3"/>
    <n v="1128299"/>
    <x v="20"/>
    <x v="2"/>
    <x v="5"/>
    <x v="7"/>
    <x v="1"/>
    <n v="62"/>
    <n v="1650"/>
    <x v="1209"/>
    <x v="1855"/>
    <x v="33"/>
    <x v="2"/>
  </r>
  <r>
    <x v="3"/>
    <n v="1128299"/>
    <x v="21"/>
    <x v="2"/>
    <x v="5"/>
    <x v="7"/>
    <x v="2"/>
    <n v="62"/>
    <n v="1650"/>
    <x v="1209"/>
    <x v="1856"/>
    <x v="40"/>
    <x v="2"/>
  </r>
  <r>
    <x v="3"/>
    <n v="1128299"/>
    <x v="22"/>
    <x v="2"/>
    <x v="5"/>
    <x v="7"/>
    <x v="3"/>
    <n v="58"/>
    <n v="1110"/>
    <x v="811"/>
    <x v="1857"/>
    <x v="48"/>
    <x v="2"/>
  </r>
  <r>
    <x v="3"/>
    <n v="1128299"/>
    <x v="23"/>
    <x v="2"/>
    <x v="5"/>
    <x v="7"/>
    <x v="4"/>
    <n v="59"/>
    <n v="810"/>
    <x v="1210"/>
    <x v="1858"/>
    <x v="68"/>
    <x v="2"/>
  </r>
  <r>
    <x v="3"/>
    <n v="1128299"/>
    <x v="24"/>
    <x v="2"/>
    <x v="5"/>
    <x v="7"/>
    <x v="5"/>
    <n v="73"/>
    <n v="1740"/>
    <x v="1211"/>
    <x v="1859"/>
    <x v="8"/>
    <x v="2"/>
  </r>
  <r>
    <x v="3"/>
    <n v="1128299"/>
    <x v="25"/>
    <x v="2"/>
    <x v="5"/>
    <x v="7"/>
    <x v="0"/>
    <n v="58"/>
    <n v="2180"/>
    <x v="1212"/>
    <x v="1860"/>
    <x v="60"/>
    <x v="2"/>
  </r>
  <r>
    <x v="3"/>
    <n v="1128299"/>
    <x v="26"/>
    <x v="2"/>
    <x v="5"/>
    <x v="7"/>
    <x v="1"/>
    <n v="61"/>
    <n v="1740"/>
    <x v="1213"/>
    <x v="1861"/>
    <x v="36"/>
    <x v="2"/>
  </r>
  <r>
    <x v="3"/>
    <n v="1128299"/>
    <x v="27"/>
    <x v="2"/>
    <x v="5"/>
    <x v="7"/>
    <x v="2"/>
    <n v="61"/>
    <n v="1430"/>
    <x v="1214"/>
    <x v="1862"/>
    <x v="60"/>
    <x v="2"/>
  </r>
  <r>
    <x v="3"/>
    <n v="1128299"/>
    <x v="28"/>
    <x v="2"/>
    <x v="5"/>
    <x v="7"/>
    <x v="3"/>
    <n v="55"/>
    <n v="1170"/>
    <x v="1215"/>
    <x v="1863"/>
    <x v="29"/>
    <x v="2"/>
  </r>
  <r>
    <x v="3"/>
    <n v="1128299"/>
    <x v="511"/>
    <x v="2"/>
    <x v="5"/>
    <x v="7"/>
    <x v="4"/>
    <n v="60"/>
    <n v="1300"/>
    <x v="1216"/>
    <x v="1864"/>
    <x v="67"/>
    <x v="2"/>
  </r>
  <r>
    <x v="3"/>
    <n v="1128299"/>
    <x v="512"/>
    <x v="2"/>
    <x v="5"/>
    <x v="7"/>
    <x v="5"/>
    <n v="78"/>
    <n v="1450"/>
    <x v="1217"/>
    <x v="1865"/>
    <x v="10"/>
    <x v="2"/>
  </r>
  <r>
    <x v="3"/>
    <n v="1128299"/>
    <x v="513"/>
    <x v="2"/>
    <x v="5"/>
    <x v="7"/>
    <x v="0"/>
    <n v="62"/>
    <n v="2100"/>
    <x v="1218"/>
    <x v="1457"/>
    <x v="60"/>
    <x v="2"/>
  </r>
  <r>
    <x v="3"/>
    <n v="1128299"/>
    <x v="514"/>
    <x v="2"/>
    <x v="5"/>
    <x v="7"/>
    <x v="1"/>
    <n v="64"/>
    <n v="1820"/>
    <x v="1219"/>
    <x v="1866"/>
    <x v="37"/>
    <x v="2"/>
  </r>
  <r>
    <x v="3"/>
    <n v="1128299"/>
    <x v="515"/>
    <x v="2"/>
    <x v="5"/>
    <x v="7"/>
    <x v="2"/>
    <n v="60"/>
    <n v="1520"/>
    <x v="1220"/>
    <x v="1867"/>
    <x v="59"/>
    <x v="2"/>
  </r>
  <r>
    <x v="3"/>
    <n v="1128299"/>
    <x v="516"/>
    <x v="2"/>
    <x v="5"/>
    <x v="7"/>
    <x v="3"/>
    <n v="64"/>
    <n v="1240"/>
    <x v="1221"/>
    <x v="1868"/>
    <x v="28"/>
    <x v="2"/>
  </r>
  <r>
    <x v="3"/>
    <n v="1128299"/>
    <x v="517"/>
    <x v="2"/>
    <x v="5"/>
    <x v="7"/>
    <x v="4"/>
    <n v="68"/>
    <n v="1380"/>
    <x v="1222"/>
    <x v="1869"/>
    <x v="61"/>
    <x v="2"/>
  </r>
  <r>
    <x v="3"/>
    <n v="1128299"/>
    <x v="518"/>
    <x v="2"/>
    <x v="5"/>
    <x v="7"/>
    <x v="5"/>
    <n v="78"/>
    <n v="1080"/>
    <x v="1223"/>
    <x v="1870"/>
    <x v="51"/>
    <x v="2"/>
  </r>
  <r>
    <x v="3"/>
    <n v="1128299"/>
    <x v="519"/>
    <x v="2"/>
    <x v="5"/>
    <x v="7"/>
    <x v="0"/>
    <n v="56"/>
    <n v="1740"/>
    <x v="853"/>
    <x v="1871"/>
    <x v="69"/>
    <x v="2"/>
  </r>
  <r>
    <x v="3"/>
    <n v="1128299"/>
    <x v="520"/>
    <x v="2"/>
    <x v="5"/>
    <x v="7"/>
    <x v="1"/>
    <n v="61"/>
    <n v="1620"/>
    <x v="1224"/>
    <x v="1872"/>
    <x v="51"/>
    <x v="2"/>
  </r>
  <r>
    <x v="3"/>
    <n v="1128299"/>
    <x v="521"/>
    <x v="2"/>
    <x v="5"/>
    <x v="7"/>
    <x v="2"/>
    <n v="57"/>
    <n v="1170"/>
    <x v="1225"/>
    <x v="1873"/>
    <x v="0"/>
    <x v="2"/>
  </r>
  <r>
    <x v="3"/>
    <n v="1128299"/>
    <x v="522"/>
    <x v="2"/>
    <x v="5"/>
    <x v="7"/>
    <x v="3"/>
    <n v="58"/>
    <n v="1120"/>
    <x v="931"/>
    <x v="1874"/>
    <x v="27"/>
    <x v="2"/>
  </r>
  <r>
    <x v="3"/>
    <n v="1128299"/>
    <x v="523"/>
    <x v="2"/>
    <x v="5"/>
    <x v="7"/>
    <x v="4"/>
    <n v="67"/>
    <n v="1200"/>
    <x v="1226"/>
    <x v="1875"/>
    <x v="70"/>
    <x v="2"/>
  </r>
  <r>
    <x v="3"/>
    <n v="1128299"/>
    <x v="524"/>
    <x v="2"/>
    <x v="5"/>
    <x v="7"/>
    <x v="5"/>
    <n v="74"/>
    <n v="1130"/>
    <x v="1227"/>
    <x v="1876"/>
    <x v="10"/>
    <x v="2"/>
  </r>
  <r>
    <x v="3"/>
    <n v="1128299"/>
    <x v="525"/>
    <x v="2"/>
    <x v="5"/>
    <x v="7"/>
    <x v="0"/>
    <n v="56"/>
    <n v="1380"/>
    <x v="1110"/>
    <x v="1877"/>
    <x v="44"/>
    <x v="2"/>
  </r>
  <r>
    <x v="3"/>
    <n v="1128299"/>
    <x v="526"/>
    <x v="2"/>
    <x v="5"/>
    <x v="7"/>
    <x v="1"/>
    <n v="59"/>
    <n v="1650"/>
    <x v="1228"/>
    <x v="1878"/>
    <x v="2"/>
    <x v="2"/>
  </r>
  <r>
    <x v="3"/>
    <n v="1128299"/>
    <x v="527"/>
    <x v="2"/>
    <x v="5"/>
    <x v="7"/>
    <x v="2"/>
    <n v="54"/>
    <n v="1090"/>
    <x v="1229"/>
    <x v="1879"/>
    <x v="13"/>
    <x v="2"/>
  </r>
  <r>
    <x v="3"/>
    <n v="1128299"/>
    <x v="528"/>
    <x v="2"/>
    <x v="5"/>
    <x v="7"/>
    <x v="3"/>
    <n v="54"/>
    <n v="1050"/>
    <x v="1230"/>
    <x v="1880"/>
    <x v="23"/>
    <x v="2"/>
  </r>
  <r>
    <x v="3"/>
    <n v="1128299"/>
    <x v="529"/>
    <x v="2"/>
    <x v="5"/>
    <x v="7"/>
    <x v="4"/>
    <n v="63"/>
    <n v="810"/>
    <x v="1231"/>
    <x v="1881"/>
    <x v="70"/>
    <x v="2"/>
  </r>
  <r>
    <x v="3"/>
    <n v="1128299"/>
    <x v="530"/>
    <x v="2"/>
    <x v="5"/>
    <x v="7"/>
    <x v="5"/>
    <n v="68"/>
    <n v="940"/>
    <x v="1232"/>
    <x v="1882"/>
    <x v="3"/>
    <x v="2"/>
  </r>
  <r>
    <x v="3"/>
    <n v="1128299"/>
    <x v="29"/>
    <x v="2"/>
    <x v="5"/>
    <x v="7"/>
    <x v="0"/>
    <n v="57"/>
    <n v="1550"/>
    <x v="1233"/>
    <x v="1883"/>
    <x v="69"/>
    <x v="2"/>
  </r>
  <r>
    <x v="3"/>
    <n v="1128299"/>
    <x v="30"/>
    <x v="2"/>
    <x v="5"/>
    <x v="7"/>
    <x v="1"/>
    <n v="64"/>
    <n v="1500"/>
    <x v="1234"/>
    <x v="1884"/>
    <x v="51"/>
    <x v="2"/>
  </r>
  <r>
    <x v="3"/>
    <n v="1128299"/>
    <x v="31"/>
    <x v="2"/>
    <x v="5"/>
    <x v="7"/>
    <x v="2"/>
    <n v="55"/>
    <n v="1060"/>
    <x v="1235"/>
    <x v="1885"/>
    <x v="52"/>
    <x v="2"/>
  </r>
  <r>
    <x v="3"/>
    <n v="1128299"/>
    <x v="32"/>
    <x v="2"/>
    <x v="5"/>
    <x v="7"/>
    <x v="3"/>
    <n v="56"/>
    <n v="1080"/>
    <x v="1236"/>
    <x v="1886"/>
    <x v="33"/>
    <x v="2"/>
  </r>
  <r>
    <x v="3"/>
    <n v="1128299"/>
    <x v="33"/>
    <x v="2"/>
    <x v="5"/>
    <x v="7"/>
    <x v="4"/>
    <n v="64"/>
    <n v="880"/>
    <x v="805"/>
    <x v="1887"/>
    <x v="71"/>
    <x v="2"/>
  </r>
  <r>
    <x v="3"/>
    <n v="1128299"/>
    <x v="34"/>
    <x v="2"/>
    <x v="5"/>
    <x v="7"/>
    <x v="5"/>
    <n v="68"/>
    <n v="1330"/>
    <x v="1237"/>
    <x v="1888"/>
    <x v="72"/>
    <x v="2"/>
  </r>
  <r>
    <x v="3"/>
    <n v="1128299"/>
    <x v="35"/>
    <x v="2"/>
    <x v="5"/>
    <x v="7"/>
    <x v="0"/>
    <n v="58"/>
    <n v="1960"/>
    <x v="1238"/>
    <x v="1889"/>
    <x v="46"/>
    <x v="2"/>
  </r>
  <r>
    <x v="3"/>
    <n v="1128299"/>
    <x v="36"/>
    <x v="2"/>
    <x v="5"/>
    <x v="7"/>
    <x v="1"/>
    <n v="62"/>
    <n v="1890"/>
    <x v="1114"/>
    <x v="1890"/>
    <x v="51"/>
    <x v="2"/>
  </r>
  <r>
    <x v="3"/>
    <n v="1128299"/>
    <x v="37"/>
    <x v="2"/>
    <x v="5"/>
    <x v="7"/>
    <x v="2"/>
    <n v="59"/>
    <n v="1190"/>
    <x v="1239"/>
    <x v="1891"/>
    <x v="46"/>
    <x v="2"/>
  </r>
  <r>
    <x v="3"/>
    <n v="1128299"/>
    <x v="38"/>
    <x v="2"/>
    <x v="5"/>
    <x v="7"/>
    <x v="3"/>
    <n v="57"/>
    <n v="1330"/>
    <x v="1240"/>
    <x v="1892"/>
    <x v="27"/>
    <x v="2"/>
  </r>
  <r>
    <x v="3"/>
    <n v="1128299"/>
    <x v="39"/>
    <x v="2"/>
    <x v="5"/>
    <x v="7"/>
    <x v="4"/>
    <n v="69"/>
    <n v="1120"/>
    <x v="1110"/>
    <x v="1893"/>
    <x v="16"/>
    <x v="2"/>
  </r>
  <r>
    <x v="3"/>
    <n v="1128299"/>
    <x v="40"/>
    <x v="2"/>
    <x v="5"/>
    <x v="7"/>
    <x v="5"/>
    <n v="74"/>
    <n v="1500"/>
    <x v="1241"/>
    <x v="1894"/>
    <x v="47"/>
    <x v="2"/>
  </r>
  <r>
    <x v="3"/>
    <n v="1128299"/>
    <x v="41"/>
    <x v="2"/>
    <x v="5"/>
    <x v="7"/>
    <x v="0"/>
    <n v="28"/>
    <n v="1230"/>
    <x v="1032"/>
    <x v="1895"/>
    <x v="0"/>
    <x v="2"/>
  </r>
  <r>
    <x v="3"/>
    <n v="1128299"/>
    <x v="42"/>
    <x v="2"/>
    <x v="5"/>
    <x v="7"/>
    <x v="1"/>
    <n v="38"/>
    <n v="1230"/>
    <x v="1242"/>
    <x v="1896"/>
    <x v="50"/>
    <x v="2"/>
  </r>
  <r>
    <x v="3"/>
    <n v="1128299"/>
    <x v="43"/>
    <x v="2"/>
    <x v="5"/>
    <x v="7"/>
    <x v="2"/>
    <n v="39"/>
    <n v="1150"/>
    <x v="1243"/>
    <x v="1897"/>
    <x v="52"/>
    <x v="2"/>
  </r>
  <r>
    <x v="3"/>
    <n v="1128299"/>
    <x v="44"/>
    <x v="2"/>
    <x v="5"/>
    <x v="7"/>
    <x v="3"/>
    <n v="38"/>
    <n v="720"/>
    <x v="1244"/>
    <x v="1898"/>
    <x v="18"/>
    <x v="2"/>
  </r>
  <r>
    <x v="3"/>
    <n v="1128299"/>
    <x v="531"/>
    <x v="2"/>
    <x v="6"/>
    <x v="8"/>
    <x v="4"/>
    <n v="41"/>
    <n v="560"/>
    <x v="1047"/>
    <x v="1899"/>
    <x v="34"/>
    <x v="2"/>
  </r>
  <r>
    <x v="3"/>
    <n v="1128299"/>
    <x v="532"/>
    <x v="2"/>
    <x v="6"/>
    <x v="8"/>
    <x v="5"/>
    <n v="37"/>
    <n v="1280"/>
    <x v="1245"/>
    <x v="1900"/>
    <x v="72"/>
    <x v="2"/>
  </r>
  <r>
    <x v="3"/>
    <n v="1128299"/>
    <x v="533"/>
    <x v="2"/>
    <x v="6"/>
    <x v="8"/>
    <x v="0"/>
    <n v="27"/>
    <n v="1310"/>
    <x v="1246"/>
    <x v="1901"/>
    <x v="69"/>
    <x v="2"/>
  </r>
  <r>
    <x v="3"/>
    <n v="1128299"/>
    <x v="534"/>
    <x v="2"/>
    <x v="6"/>
    <x v="8"/>
    <x v="1"/>
    <n v="38"/>
    <n v="1110"/>
    <x v="1247"/>
    <x v="1902"/>
    <x v="10"/>
    <x v="2"/>
  </r>
  <r>
    <x v="3"/>
    <n v="1128299"/>
    <x v="535"/>
    <x v="2"/>
    <x v="6"/>
    <x v="8"/>
    <x v="2"/>
    <n v="38"/>
    <n v="1230"/>
    <x v="1242"/>
    <x v="1903"/>
    <x v="0"/>
    <x v="2"/>
  </r>
  <r>
    <x v="3"/>
    <n v="1128299"/>
    <x v="536"/>
    <x v="2"/>
    <x v="6"/>
    <x v="8"/>
    <x v="3"/>
    <n v="36"/>
    <n v="720"/>
    <x v="1138"/>
    <x v="1904"/>
    <x v="18"/>
    <x v="2"/>
  </r>
  <r>
    <x v="3"/>
    <n v="1128299"/>
    <x v="537"/>
    <x v="2"/>
    <x v="6"/>
    <x v="8"/>
    <x v="4"/>
    <n v="43"/>
    <n v="580"/>
    <x v="1248"/>
    <x v="1905"/>
    <x v="26"/>
    <x v="2"/>
  </r>
  <r>
    <x v="3"/>
    <n v="1128299"/>
    <x v="538"/>
    <x v="2"/>
    <x v="6"/>
    <x v="8"/>
    <x v="5"/>
    <n v="37"/>
    <n v="1160"/>
    <x v="1249"/>
    <x v="1906"/>
    <x v="47"/>
    <x v="2"/>
  </r>
  <r>
    <x v="3"/>
    <n v="1128299"/>
    <x v="539"/>
    <x v="2"/>
    <x v="6"/>
    <x v="8"/>
    <x v="0"/>
    <n v="37"/>
    <n v="1650"/>
    <x v="1250"/>
    <x v="1907"/>
    <x v="69"/>
    <x v="2"/>
  </r>
  <r>
    <x v="3"/>
    <n v="1128299"/>
    <x v="540"/>
    <x v="2"/>
    <x v="6"/>
    <x v="8"/>
    <x v="1"/>
    <n v="48"/>
    <n v="1120"/>
    <x v="1251"/>
    <x v="1908"/>
    <x v="51"/>
    <x v="2"/>
  </r>
  <r>
    <x v="3"/>
    <n v="1128299"/>
    <x v="541"/>
    <x v="2"/>
    <x v="6"/>
    <x v="8"/>
    <x v="2"/>
    <n v="51"/>
    <n v="1160"/>
    <x v="1252"/>
    <x v="1909"/>
    <x v="44"/>
    <x v="2"/>
  </r>
  <r>
    <x v="3"/>
    <n v="1128299"/>
    <x v="542"/>
    <x v="2"/>
    <x v="6"/>
    <x v="8"/>
    <x v="3"/>
    <n v="51"/>
    <n v="900"/>
    <x v="1253"/>
    <x v="1910"/>
    <x v="30"/>
    <x v="2"/>
  </r>
  <r>
    <x v="3"/>
    <n v="1128299"/>
    <x v="45"/>
    <x v="2"/>
    <x v="6"/>
    <x v="8"/>
    <x v="4"/>
    <n v="56"/>
    <n v="390"/>
    <x v="1140"/>
    <x v="1911"/>
    <x v="38"/>
    <x v="2"/>
  </r>
  <r>
    <x v="3"/>
    <n v="1128299"/>
    <x v="543"/>
    <x v="2"/>
    <x v="6"/>
    <x v="8"/>
    <x v="5"/>
    <n v="52"/>
    <n v="950"/>
    <x v="1254"/>
    <x v="1912"/>
    <x v="53"/>
    <x v="2"/>
  </r>
  <r>
    <x v="3"/>
    <n v="1128299"/>
    <x v="544"/>
    <x v="2"/>
    <x v="6"/>
    <x v="8"/>
    <x v="0"/>
    <n v="55"/>
    <n v="1310"/>
    <x v="1255"/>
    <x v="1913"/>
    <x v="46"/>
    <x v="2"/>
  </r>
  <r>
    <x v="3"/>
    <n v="1128299"/>
    <x v="545"/>
    <x v="2"/>
    <x v="6"/>
    <x v="8"/>
    <x v="1"/>
    <n v="59"/>
    <n v="940"/>
    <x v="1256"/>
    <x v="1914"/>
    <x v="2"/>
    <x v="2"/>
  </r>
  <r>
    <x v="3"/>
    <n v="1128299"/>
    <x v="546"/>
    <x v="2"/>
    <x v="6"/>
    <x v="8"/>
    <x v="2"/>
    <n v="61"/>
    <n v="1130"/>
    <x v="1257"/>
    <x v="1915"/>
    <x v="0"/>
    <x v="2"/>
  </r>
  <r>
    <x v="3"/>
    <n v="1128299"/>
    <x v="547"/>
    <x v="2"/>
    <x v="6"/>
    <x v="8"/>
    <x v="3"/>
    <n v="56"/>
    <n v="740"/>
    <x v="1258"/>
    <x v="1916"/>
    <x v="30"/>
    <x v="2"/>
  </r>
  <r>
    <x v="3"/>
    <n v="1128299"/>
    <x v="548"/>
    <x v="2"/>
    <x v="6"/>
    <x v="8"/>
    <x v="4"/>
    <n v="62"/>
    <n v="440"/>
    <x v="1259"/>
    <x v="1917"/>
    <x v="22"/>
    <x v="2"/>
  </r>
  <r>
    <x v="3"/>
    <n v="1128299"/>
    <x v="549"/>
    <x v="2"/>
    <x v="6"/>
    <x v="8"/>
    <x v="5"/>
    <n v="72"/>
    <n v="980"/>
    <x v="822"/>
    <x v="1918"/>
    <x v="3"/>
    <x v="2"/>
  </r>
  <r>
    <x v="3"/>
    <n v="1128299"/>
    <x v="550"/>
    <x v="2"/>
    <x v="6"/>
    <x v="8"/>
    <x v="0"/>
    <n v="55"/>
    <n v="1310"/>
    <x v="1255"/>
    <x v="1919"/>
    <x v="22"/>
    <x v="2"/>
  </r>
  <r>
    <x v="3"/>
    <n v="1128299"/>
    <x v="551"/>
    <x v="2"/>
    <x v="6"/>
    <x v="8"/>
    <x v="1"/>
    <n v="60"/>
    <n v="1050"/>
    <x v="848"/>
    <x v="1920"/>
    <x v="24"/>
    <x v="2"/>
  </r>
  <r>
    <x v="3"/>
    <n v="1128299"/>
    <x v="552"/>
    <x v="2"/>
    <x v="6"/>
    <x v="8"/>
    <x v="2"/>
    <n v="59"/>
    <n v="980"/>
    <x v="1260"/>
    <x v="1921"/>
    <x v="38"/>
    <x v="2"/>
  </r>
  <r>
    <x v="3"/>
    <n v="1128299"/>
    <x v="553"/>
    <x v="2"/>
    <x v="6"/>
    <x v="8"/>
    <x v="3"/>
    <n v="58"/>
    <n v="690"/>
    <x v="1261"/>
    <x v="1922"/>
    <x v="73"/>
    <x v="2"/>
  </r>
  <r>
    <x v="3"/>
    <n v="1128299"/>
    <x v="554"/>
    <x v="2"/>
    <x v="6"/>
    <x v="8"/>
    <x v="4"/>
    <n v="63"/>
    <n v="440"/>
    <x v="1262"/>
    <x v="1923"/>
    <x v="74"/>
    <x v="2"/>
  </r>
  <r>
    <x v="3"/>
    <n v="1128299"/>
    <x v="555"/>
    <x v="2"/>
    <x v="6"/>
    <x v="8"/>
    <x v="5"/>
    <n v="74"/>
    <n v="1330"/>
    <x v="820"/>
    <x v="1924"/>
    <x v="30"/>
    <x v="2"/>
  </r>
  <r>
    <x v="3"/>
    <n v="1128299"/>
    <x v="556"/>
    <x v="2"/>
    <x v="6"/>
    <x v="8"/>
    <x v="0"/>
    <n v="54"/>
    <n v="1890"/>
    <x v="1263"/>
    <x v="1925"/>
    <x v="34"/>
    <x v="2"/>
  </r>
  <r>
    <x v="3"/>
    <n v="1128299"/>
    <x v="557"/>
    <x v="2"/>
    <x v="6"/>
    <x v="8"/>
    <x v="1"/>
    <n v="59"/>
    <n v="1440"/>
    <x v="1264"/>
    <x v="1926"/>
    <x v="0"/>
    <x v="2"/>
  </r>
  <r>
    <x v="3"/>
    <n v="1128299"/>
    <x v="558"/>
    <x v="2"/>
    <x v="6"/>
    <x v="8"/>
    <x v="2"/>
    <n v="64"/>
    <n v="1500"/>
    <x v="1234"/>
    <x v="1927"/>
    <x v="34"/>
    <x v="2"/>
  </r>
  <r>
    <x v="3"/>
    <n v="1128299"/>
    <x v="46"/>
    <x v="2"/>
    <x v="6"/>
    <x v="8"/>
    <x v="3"/>
    <n v="62"/>
    <n v="1350"/>
    <x v="1265"/>
    <x v="1928"/>
    <x v="38"/>
    <x v="2"/>
  </r>
  <r>
    <x v="3"/>
    <n v="1128299"/>
    <x v="47"/>
    <x v="2"/>
    <x v="6"/>
    <x v="8"/>
    <x v="4"/>
    <n v="66"/>
    <n v="910"/>
    <x v="1266"/>
    <x v="1929"/>
    <x v="75"/>
    <x v="2"/>
  </r>
  <r>
    <x v="3"/>
    <n v="1128299"/>
    <x v="48"/>
    <x v="2"/>
    <x v="6"/>
    <x v="8"/>
    <x v="5"/>
    <n v="83"/>
    <n v="1810"/>
    <x v="1267"/>
    <x v="1930"/>
    <x v="30"/>
    <x v="2"/>
  </r>
  <r>
    <x v="3"/>
    <n v="1128299"/>
    <x v="49"/>
    <x v="2"/>
    <x v="6"/>
    <x v="8"/>
    <x v="0"/>
    <n v="64"/>
    <n v="2020"/>
    <x v="1268"/>
    <x v="1931"/>
    <x v="38"/>
    <x v="2"/>
  </r>
  <r>
    <x v="3"/>
    <n v="1128299"/>
    <x v="50"/>
    <x v="2"/>
    <x v="6"/>
    <x v="8"/>
    <x v="1"/>
    <n v="67"/>
    <n v="1880"/>
    <x v="780"/>
    <x v="1932"/>
    <x v="8"/>
    <x v="2"/>
  </r>
  <r>
    <x v="3"/>
    <n v="1128299"/>
    <x v="51"/>
    <x v="2"/>
    <x v="6"/>
    <x v="8"/>
    <x v="2"/>
    <n v="67"/>
    <n v="1610"/>
    <x v="1269"/>
    <x v="1933"/>
    <x v="9"/>
    <x v="2"/>
  </r>
  <r>
    <x v="3"/>
    <n v="1128299"/>
    <x v="52"/>
    <x v="2"/>
    <x v="6"/>
    <x v="8"/>
    <x v="3"/>
    <n v="61"/>
    <n v="1430"/>
    <x v="1214"/>
    <x v="1934"/>
    <x v="59"/>
    <x v="2"/>
  </r>
  <r>
    <x v="3"/>
    <n v="1128299"/>
    <x v="53"/>
    <x v="2"/>
    <x v="6"/>
    <x v="8"/>
    <x v="4"/>
    <n v="67"/>
    <n v="1310"/>
    <x v="1270"/>
    <x v="1935"/>
    <x v="67"/>
    <x v="2"/>
  </r>
  <r>
    <x v="3"/>
    <n v="1128299"/>
    <x v="54"/>
    <x v="2"/>
    <x v="6"/>
    <x v="8"/>
    <x v="5"/>
    <n v="78"/>
    <n v="1370"/>
    <x v="1271"/>
    <x v="1936"/>
    <x v="8"/>
    <x v="2"/>
  </r>
  <r>
    <x v="3"/>
    <n v="1128299"/>
    <x v="55"/>
    <x v="2"/>
    <x v="6"/>
    <x v="8"/>
    <x v="0"/>
    <n v="63"/>
    <n v="1960"/>
    <x v="919"/>
    <x v="1937"/>
    <x v="40"/>
    <x v="2"/>
  </r>
  <r>
    <x v="3"/>
    <n v="1128299"/>
    <x v="56"/>
    <x v="2"/>
    <x v="6"/>
    <x v="8"/>
    <x v="1"/>
    <n v="73"/>
    <n v="1890"/>
    <x v="1272"/>
    <x v="1938"/>
    <x v="23"/>
    <x v="2"/>
  </r>
  <r>
    <x v="3"/>
    <n v="1128299"/>
    <x v="57"/>
    <x v="2"/>
    <x v="6"/>
    <x v="8"/>
    <x v="2"/>
    <n v="67"/>
    <n v="1430"/>
    <x v="1273"/>
    <x v="1939"/>
    <x v="41"/>
    <x v="2"/>
  </r>
  <r>
    <x v="3"/>
    <n v="1128299"/>
    <x v="58"/>
    <x v="2"/>
    <x v="6"/>
    <x v="8"/>
    <x v="3"/>
    <n v="63"/>
    <n v="1350"/>
    <x v="1274"/>
    <x v="1940"/>
    <x v="64"/>
    <x v="2"/>
  </r>
  <r>
    <x v="3"/>
    <n v="1128299"/>
    <x v="59"/>
    <x v="2"/>
    <x v="6"/>
    <x v="8"/>
    <x v="4"/>
    <n v="74"/>
    <n v="1400"/>
    <x v="1275"/>
    <x v="1941"/>
    <x v="76"/>
    <x v="2"/>
  </r>
  <r>
    <x v="3"/>
    <n v="1128299"/>
    <x v="60"/>
    <x v="2"/>
    <x v="6"/>
    <x v="8"/>
    <x v="5"/>
    <n v="74"/>
    <n v="1000"/>
    <x v="1276"/>
    <x v="1942"/>
    <x v="2"/>
    <x v="2"/>
  </r>
  <r>
    <x v="3"/>
    <n v="1128299"/>
    <x v="61"/>
    <x v="2"/>
    <x v="6"/>
    <x v="8"/>
    <x v="0"/>
    <n v="59"/>
    <n v="1620"/>
    <x v="1277"/>
    <x v="1943"/>
    <x v="60"/>
    <x v="2"/>
  </r>
  <r>
    <x v="3"/>
    <n v="1128299"/>
    <x v="62"/>
    <x v="2"/>
    <x v="6"/>
    <x v="8"/>
    <x v="1"/>
    <n v="69"/>
    <n v="1680"/>
    <x v="1278"/>
    <x v="1944"/>
    <x v="36"/>
    <x v="2"/>
  </r>
  <r>
    <x v="3"/>
    <n v="1128299"/>
    <x v="63"/>
    <x v="2"/>
    <x v="6"/>
    <x v="8"/>
    <x v="2"/>
    <n v="60"/>
    <n v="1130"/>
    <x v="1279"/>
    <x v="1945"/>
    <x v="0"/>
    <x v="2"/>
  </r>
  <r>
    <x v="3"/>
    <n v="1128299"/>
    <x v="64"/>
    <x v="2"/>
    <x v="6"/>
    <x v="8"/>
    <x v="3"/>
    <n v="59"/>
    <n v="1000"/>
    <x v="1280"/>
    <x v="1946"/>
    <x v="35"/>
    <x v="2"/>
  </r>
  <r>
    <x v="3"/>
    <n v="1128299"/>
    <x v="65"/>
    <x v="2"/>
    <x v="6"/>
    <x v="8"/>
    <x v="4"/>
    <n v="74"/>
    <n v="1200"/>
    <x v="1281"/>
    <x v="1947"/>
    <x v="77"/>
    <x v="2"/>
  </r>
  <r>
    <x v="3"/>
    <n v="1128299"/>
    <x v="66"/>
    <x v="2"/>
    <x v="6"/>
    <x v="8"/>
    <x v="5"/>
    <n v="65"/>
    <n v="1060"/>
    <x v="1282"/>
    <x v="1948"/>
    <x v="43"/>
    <x v="2"/>
  </r>
  <r>
    <x v="3"/>
    <n v="1128299"/>
    <x v="559"/>
    <x v="2"/>
    <x v="6"/>
    <x v="8"/>
    <x v="0"/>
    <n v="51"/>
    <n v="1370"/>
    <x v="1283"/>
    <x v="1949"/>
    <x v="0"/>
    <x v="2"/>
  </r>
  <r>
    <x v="3"/>
    <n v="1128299"/>
    <x v="560"/>
    <x v="2"/>
    <x v="6"/>
    <x v="8"/>
    <x v="1"/>
    <n v="54"/>
    <n v="1520"/>
    <x v="1284"/>
    <x v="1950"/>
    <x v="2"/>
    <x v="2"/>
  </r>
  <r>
    <x v="3"/>
    <n v="1128299"/>
    <x v="561"/>
    <x v="2"/>
    <x v="6"/>
    <x v="8"/>
    <x v="2"/>
    <n v="51"/>
    <n v="1020"/>
    <x v="1285"/>
    <x v="1951"/>
    <x v="0"/>
    <x v="2"/>
  </r>
  <r>
    <x v="3"/>
    <n v="1128299"/>
    <x v="562"/>
    <x v="2"/>
    <x v="6"/>
    <x v="8"/>
    <x v="3"/>
    <n v="53"/>
    <n v="850"/>
    <x v="1286"/>
    <x v="1952"/>
    <x v="24"/>
    <x v="2"/>
  </r>
  <r>
    <x v="3"/>
    <n v="1128299"/>
    <x v="563"/>
    <x v="2"/>
    <x v="6"/>
    <x v="8"/>
    <x v="4"/>
    <n v="64"/>
    <n v="750"/>
    <x v="1287"/>
    <x v="1953"/>
    <x v="78"/>
    <x v="2"/>
  </r>
  <r>
    <x v="3"/>
    <n v="1128299"/>
    <x v="564"/>
    <x v="2"/>
    <x v="6"/>
    <x v="8"/>
    <x v="5"/>
    <n v="65"/>
    <n v="1050"/>
    <x v="1288"/>
    <x v="1954"/>
    <x v="10"/>
    <x v="2"/>
  </r>
  <r>
    <x v="3"/>
    <n v="1128299"/>
    <x v="565"/>
    <x v="2"/>
    <x v="6"/>
    <x v="8"/>
    <x v="0"/>
    <n v="52"/>
    <n v="1500"/>
    <x v="1216"/>
    <x v="1955"/>
    <x v="9"/>
    <x v="2"/>
  </r>
  <r>
    <x v="3"/>
    <n v="1128299"/>
    <x v="566"/>
    <x v="2"/>
    <x v="6"/>
    <x v="8"/>
    <x v="1"/>
    <n v="55"/>
    <n v="1500"/>
    <x v="1289"/>
    <x v="1956"/>
    <x v="25"/>
    <x v="2"/>
  </r>
  <r>
    <x v="3"/>
    <n v="1128299"/>
    <x v="567"/>
    <x v="2"/>
    <x v="6"/>
    <x v="8"/>
    <x v="2"/>
    <n v="51"/>
    <n v="1280"/>
    <x v="1290"/>
    <x v="1957"/>
    <x v="60"/>
    <x v="2"/>
  </r>
  <r>
    <x v="3"/>
    <n v="1128299"/>
    <x v="568"/>
    <x v="2"/>
    <x v="6"/>
    <x v="8"/>
    <x v="3"/>
    <n v="60"/>
    <n v="1160"/>
    <x v="1291"/>
    <x v="1958"/>
    <x v="35"/>
    <x v="2"/>
  </r>
  <r>
    <x v="3"/>
    <n v="1128299"/>
    <x v="569"/>
    <x v="2"/>
    <x v="6"/>
    <x v="8"/>
    <x v="4"/>
    <n v="68"/>
    <n v="1050"/>
    <x v="1292"/>
    <x v="1959"/>
    <x v="77"/>
    <x v="2"/>
  </r>
  <r>
    <x v="3"/>
    <n v="1128299"/>
    <x v="570"/>
    <x v="2"/>
    <x v="6"/>
    <x v="8"/>
    <x v="5"/>
    <n v="73"/>
    <n v="1300"/>
    <x v="1293"/>
    <x v="1960"/>
    <x v="43"/>
    <x v="2"/>
  </r>
  <r>
    <x v="3"/>
    <n v="1128299"/>
    <x v="571"/>
    <x v="2"/>
    <x v="6"/>
    <x v="8"/>
    <x v="0"/>
    <n v="59"/>
    <n v="2030"/>
    <x v="963"/>
    <x v="1961"/>
    <x v="59"/>
    <x v="2"/>
  </r>
  <r>
    <x v="3"/>
    <n v="1128299"/>
    <x v="572"/>
    <x v="2"/>
    <x v="6"/>
    <x v="8"/>
    <x v="1"/>
    <n v="64"/>
    <n v="1820"/>
    <x v="1219"/>
    <x v="1962"/>
    <x v="31"/>
    <x v="2"/>
  </r>
  <r>
    <x v="3"/>
    <n v="1128299"/>
    <x v="573"/>
    <x v="2"/>
    <x v="6"/>
    <x v="8"/>
    <x v="2"/>
    <n v="60"/>
    <n v="1250"/>
    <x v="364"/>
    <x v="1963"/>
    <x v="9"/>
    <x v="2"/>
  </r>
  <r>
    <x v="3"/>
    <n v="1128299"/>
    <x v="574"/>
    <x v="2"/>
    <x v="6"/>
    <x v="8"/>
    <x v="3"/>
    <n v="63"/>
    <n v="1250"/>
    <x v="1294"/>
    <x v="1964"/>
    <x v="18"/>
    <x v="2"/>
  </r>
  <r>
    <x v="3"/>
    <n v="1128299"/>
    <x v="575"/>
    <x v="2"/>
    <x v="6"/>
    <x v="8"/>
    <x v="4"/>
    <n v="68"/>
    <n v="1150"/>
    <x v="1295"/>
    <x v="1965"/>
    <x v="79"/>
    <x v="2"/>
  </r>
  <r>
    <x v="3"/>
    <n v="1128299"/>
    <x v="576"/>
    <x v="2"/>
    <x v="6"/>
    <x v="8"/>
    <x v="5"/>
    <n v="75"/>
    <n v="1370"/>
    <x v="1296"/>
    <x v="1966"/>
    <x v="50"/>
    <x v="2"/>
  </r>
  <r>
    <x v="3"/>
    <n v="1128299"/>
    <x v="577"/>
    <x v="2"/>
    <x v="6"/>
    <x v="8"/>
    <x v="0"/>
    <n v="36"/>
    <n v="1170"/>
    <x v="1297"/>
    <x v="1967"/>
    <x v="33"/>
    <x v="2"/>
  </r>
  <r>
    <x v="3"/>
    <n v="1128299"/>
    <x v="578"/>
    <x v="2"/>
    <x v="6"/>
    <x v="8"/>
    <x v="1"/>
    <n v="48"/>
    <n v="1310"/>
    <x v="1298"/>
    <x v="1968"/>
    <x v="8"/>
    <x v="2"/>
  </r>
  <r>
    <x v="3"/>
    <n v="1128299"/>
    <x v="579"/>
    <x v="2"/>
    <x v="6"/>
    <x v="8"/>
    <x v="2"/>
    <n v="46"/>
    <n v="1350"/>
    <x v="1013"/>
    <x v="1969"/>
    <x v="2"/>
    <x v="2"/>
  </r>
  <r>
    <x v="3"/>
    <n v="1128299"/>
    <x v="580"/>
    <x v="2"/>
    <x v="6"/>
    <x v="8"/>
    <x v="3"/>
    <n v="49"/>
    <n v="780"/>
    <x v="1299"/>
    <x v="1970"/>
    <x v="33"/>
    <x v="2"/>
  </r>
  <r>
    <x v="3"/>
    <n v="1128299"/>
    <x v="581"/>
    <x v="2"/>
    <x v="7"/>
    <x v="9"/>
    <x v="4"/>
    <n v="51"/>
    <n v="730"/>
    <x v="1300"/>
    <x v="1971"/>
    <x v="37"/>
    <x v="2"/>
  </r>
  <r>
    <x v="3"/>
    <n v="1128299"/>
    <x v="582"/>
    <x v="2"/>
    <x v="7"/>
    <x v="9"/>
    <x v="5"/>
    <n v="46"/>
    <n v="1250"/>
    <x v="1301"/>
    <x v="1972"/>
    <x v="43"/>
    <x v="2"/>
  </r>
  <r>
    <x v="3"/>
    <n v="1128299"/>
    <x v="583"/>
    <x v="2"/>
    <x v="7"/>
    <x v="9"/>
    <x v="0"/>
    <n v="36"/>
    <n v="1380"/>
    <x v="1302"/>
    <x v="1973"/>
    <x v="30"/>
    <x v="2"/>
  </r>
  <r>
    <x v="3"/>
    <n v="1128299"/>
    <x v="584"/>
    <x v="2"/>
    <x v="7"/>
    <x v="9"/>
    <x v="1"/>
    <n v="47"/>
    <n v="1310"/>
    <x v="1303"/>
    <x v="1974"/>
    <x v="37"/>
    <x v="2"/>
  </r>
  <r>
    <x v="3"/>
    <n v="1128299"/>
    <x v="585"/>
    <x v="2"/>
    <x v="7"/>
    <x v="9"/>
    <x v="2"/>
    <n v="47"/>
    <n v="1220"/>
    <x v="1304"/>
    <x v="1975"/>
    <x v="37"/>
    <x v="2"/>
  </r>
  <r>
    <x v="3"/>
    <n v="1128299"/>
    <x v="586"/>
    <x v="2"/>
    <x v="7"/>
    <x v="9"/>
    <x v="3"/>
    <n v="48"/>
    <n v="870"/>
    <x v="1305"/>
    <x v="1976"/>
    <x v="23"/>
    <x v="2"/>
  </r>
  <r>
    <x v="3"/>
    <n v="1128299"/>
    <x v="587"/>
    <x v="2"/>
    <x v="7"/>
    <x v="9"/>
    <x v="4"/>
    <n v="52"/>
    <n v="650"/>
    <x v="1306"/>
    <x v="1977"/>
    <x v="8"/>
    <x v="2"/>
  </r>
  <r>
    <x v="3"/>
    <n v="1128299"/>
    <x v="588"/>
    <x v="2"/>
    <x v="7"/>
    <x v="9"/>
    <x v="5"/>
    <n v="46"/>
    <n v="1230"/>
    <x v="1307"/>
    <x v="1978"/>
    <x v="43"/>
    <x v="2"/>
  </r>
  <r>
    <x v="3"/>
    <n v="1128299"/>
    <x v="589"/>
    <x v="2"/>
    <x v="7"/>
    <x v="9"/>
    <x v="0"/>
    <n v="46"/>
    <n v="1670"/>
    <x v="1308"/>
    <x v="1979"/>
    <x v="18"/>
    <x v="2"/>
  </r>
  <r>
    <x v="3"/>
    <n v="1128299"/>
    <x v="590"/>
    <x v="2"/>
    <x v="7"/>
    <x v="9"/>
    <x v="1"/>
    <n v="58"/>
    <n v="1150"/>
    <x v="1309"/>
    <x v="1980"/>
    <x v="36"/>
    <x v="2"/>
  </r>
  <r>
    <x v="3"/>
    <n v="1128299"/>
    <x v="591"/>
    <x v="2"/>
    <x v="7"/>
    <x v="9"/>
    <x v="2"/>
    <n v="60"/>
    <n v="1150"/>
    <x v="1310"/>
    <x v="1981"/>
    <x v="8"/>
    <x v="2"/>
  </r>
  <r>
    <x v="3"/>
    <n v="1128299"/>
    <x v="592"/>
    <x v="2"/>
    <x v="7"/>
    <x v="9"/>
    <x v="3"/>
    <n v="64"/>
    <n v="850"/>
    <x v="1311"/>
    <x v="1982"/>
    <x v="23"/>
    <x v="2"/>
  </r>
  <r>
    <x v="3"/>
    <n v="1128299"/>
    <x v="593"/>
    <x v="2"/>
    <x v="7"/>
    <x v="9"/>
    <x v="4"/>
    <n v="69"/>
    <n v="460"/>
    <x v="1312"/>
    <x v="1983"/>
    <x v="31"/>
    <x v="2"/>
  </r>
  <r>
    <x v="3"/>
    <n v="1128299"/>
    <x v="594"/>
    <x v="2"/>
    <x v="7"/>
    <x v="9"/>
    <x v="5"/>
    <n v="62"/>
    <n v="1050"/>
    <x v="1313"/>
    <x v="1984"/>
    <x v="51"/>
    <x v="2"/>
  </r>
  <r>
    <x v="3"/>
    <n v="1128299"/>
    <x v="595"/>
    <x v="2"/>
    <x v="7"/>
    <x v="9"/>
    <x v="0"/>
    <n v="68"/>
    <n v="1600"/>
    <x v="1314"/>
    <x v="1985"/>
    <x v="27"/>
    <x v="2"/>
  </r>
  <r>
    <x v="3"/>
    <n v="1128299"/>
    <x v="596"/>
    <x v="2"/>
    <x v="7"/>
    <x v="9"/>
    <x v="1"/>
    <n v="71"/>
    <n v="880"/>
    <x v="1315"/>
    <x v="1986"/>
    <x v="37"/>
    <x v="2"/>
  </r>
  <r>
    <x v="3"/>
    <n v="1128299"/>
    <x v="597"/>
    <x v="2"/>
    <x v="7"/>
    <x v="9"/>
    <x v="2"/>
    <n v="74"/>
    <n v="1200"/>
    <x v="1281"/>
    <x v="1987"/>
    <x v="37"/>
    <x v="2"/>
  </r>
  <r>
    <x v="3"/>
    <n v="1128299"/>
    <x v="598"/>
    <x v="2"/>
    <x v="7"/>
    <x v="9"/>
    <x v="3"/>
    <n v="55"/>
    <n v="900"/>
    <x v="1150"/>
    <x v="1988"/>
    <x v="23"/>
    <x v="2"/>
  </r>
  <r>
    <x v="3"/>
    <n v="1128299"/>
    <x v="599"/>
    <x v="2"/>
    <x v="7"/>
    <x v="9"/>
    <x v="4"/>
    <n v="59"/>
    <n v="560"/>
    <x v="1316"/>
    <x v="1989"/>
    <x v="8"/>
    <x v="2"/>
  </r>
  <r>
    <x v="3"/>
    <n v="1128299"/>
    <x v="600"/>
    <x v="2"/>
    <x v="7"/>
    <x v="9"/>
    <x v="5"/>
    <n v="78"/>
    <n v="880"/>
    <x v="1317"/>
    <x v="1990"/>
    <x v="80"/>
    <x v="2"/>
  </r>
  <r>
    <x v="3"/>
    <n v="1128299"/>
    <x v="601"/>
    <x v="2"/>
    <x v="7"/>
    <x v="9"/>
    <x v="0"/>
    <n v="55"/>
    <n v="1650"/>
    <x v="1318"/>
    <x v="1991"/>
    <x v="33"/>
    <x v="2"/>
  </r>
  <r>
    <x v="3"/>
    <n v="1128299"/>
    <x v="602"/>
    <x v="2"/>
    <x v="7"/>
    <x v="9"/>
    <x v="1"/>
    <n v="60"/>
    <n v="1080"/>
    <x v="1024"/>
    <x v="1992"/>
    <x v="31"/>
    <x v="2"/>
  </r>
  <r>
    <x v="3"/>
    <n v="1128299"/>
    <x v="603"/>
    <x v="2"/>
    <x v="7"/>
    <x v="9"/>
    <x v="2"/>
    <n v="61"/>
    <n v="1200"/>
    <x v="1200"/>
    <x v="1993"/>
    <x v="31"/>
    <x v="2"/>
  </r>
  <r>
    <x v="3"/>
    <n v="1128299"/>
    <x v="604"/>
    <x v="2"/>
    <x v="7"/>
    <x v="9"/>
    <x v="3"/>
    <n v="59"/>
    <n v="900"/>
    <x v="1319"/>
    <x v="1994"/>
    <x v="27"/>
    <x v="2"/>
  </r>
  <r>
    <x v="3"/>
    <n v="1128299"/>
    <x v="605"/>
    <x v="2"/>
    <x v="7"/>
    <x v="9"/>
    <x v="4"/>
    <n v="60"/>
    <n v="520"/>
    <x v="1320"/>
    <x v="1995"/>
    <x v="31"/>
    <x v="2"/>
  </r>
  <r>
    <x v="3"/>
    <n v="1128299"/>
    <x v="606"/>
    <x v="2"/>
    <x v="7"/>
    <x v="9"/>
    <x v="5"/>
    <n v="75"/>
    <n v="1250"/>
    <x v="1321"/>
    <x v="1996"/>
    <x v="50"/>
    <x v="2"/>
  </r>
  <r>
    <x v="3"/>
    <n v="1128299"/>
    <x v="607"/>
    <x v="2"/>
    <x v="7"/>
    <x v="9"/>
    <x v="0"/>
    <n v="71"/>
    <n v="1950"/>
    <x v="1322"/>
    <x v="1997"/>
    <x v="23"/>
    <x v="2"/>
  </r>
  <r>
    <x v="3"/>
    <n v="1128299"/>
    <x v="608"/>
    <x v="2"/>
    <x v="7"/>
    <x v="9"/>
    <x v="1"/>
    <n v="74"/>
    <n v="1880"/>
    <x v="1323"/>
    <x v="1998"/>
    <x v="25"/>
    <x v="2"/>
  </r>
  <r>
    <x v="3"/>
    <n v="1128299"/>
    <x v="609"/>
    <x v="2"/>
    <x v="7"/>
    <x v="9"/>
    <x v="2"/>
    <n v="72"/>
    <n v="1630"/>
    <x v="1324"/>
    <x v="1999"/>
    <x v="31"/>
    <x v="2"/>
  </r>
  <r>
    <x v="3"/>
    <n v="1128299"/>
    <x v="610"/>
    <x v="2"/>
    <x v="7"/>
    <x v="9"/>
    <x v="3"/>
    <n v="75"/>
    <n v="1250"/>
    <x v="1321"/>
    <x v="2000"/>
    <x v="8"/>
    <x v="2"/>
  </r>
  <r>
    <x v="3"/>
    <n v="1128299"/>
    <x v="611"/>
    <x v="2"/>
    <x v="7"/>
    <x v="9"/>
    <x v="4"/>
    <n v="82"/>
    <n v="1050"/>
    <x v="1325"/>
    <x v="2001"/>
    <x v="37"/>
    <x v="2"/>
  </r>
  <r>
    <x v="3"/>
    <n v="1128299"/>
    <x v="612"/>
    <x v="2"/>
    <x v="7"/>
    <x v="9"/>
    <x v="5"/>
    <n v="98"/>
    <n v="1820"/>
    <x v="1326"/>
    <x v="2002"/>
    <x v="51"/>
    <x v="2"/>
  </r>
  <r>
    <x v="3"/>
    <n v="1128299"/>
    <x v="613"/>
    <x v="2"/>
    <x v="7"/>
    <x v="9"/>
    <x v="0"/>
    <n v="73"/>
    <n v="2390"/>
    <x v="1327"/>
    <x v="2003"/>
    <x v="8"/>
    <x v="2"/>
  </r>
  <r>
    <x v="3"/>
    <n v="1128299"/>
    <x v="614"/>
    <x v="2"/>
    <x v="7"/>
    <x v="9"/>
    <x v="1"/>
    <n v="82"/>
    <n v="1820"/>
    <x v="1328"/>
    <x v="2004"/>
    <x v="36"/>
    <x v="2"/>
  </r>
  <r>
    <x v="3"/>
    <n v="1128299"/>
    <x v="615"/>
    <x v="2"/>
    <x v="7"/>
    <x v="9"/>
    <x v="2"/>
    <n v="78"/>
    <n v="1750"/>
    <x v="1329"/>
    <x v="2005"/>
    <x v="2"/>
    <x v="2"/>
  </r>
  <r>
    <x v="3"/>
    <n v="1128299"/>
    <x v="616"/>
    <x v="2"/>
    <x v="7"/>
    <x v="9"/>
    <x v="3"/>
    <n v="78"/>
    <n v="1370"/>
    <x v="1271"/>
    <x v="2006"/>
    <x v="33"/>
    <x v="2"/>
  </r>
  <r>
    <x v="3"/>
    <n v="1128299"/>
    <x v="617"/>
    <x v="2"/>
    <x v="7"/>
    <x v="9"/>
    <x v="4"/>
    <n v="77"/>
    <n v="1440"/>
    <x v="1108"/>
    <x v="2007"/>
    <x v="2"/>
    <x v="2"/>
  </r>
  <r>
    <x v="3"/>
    <n v="1128299"/>
    <x v="618"/>
    <x v="2"/>
    <x v="7"/>
    <x v="9"/>
    <x v="5"/>
    <n v="95"/>
    <n v="1550"/>
    <x v="1330"/>
    <x v="2008"/>
    <x v="2"/>
    <x v="2"/>
  </r>
  <r>
    <x v="3"/>
    <n v="1128299"/>
    <x v="619"/>
    <x v="2"/>
    <x v="7"/>
    <x v="9"/>
    <x v="0"/>
    <n v="80"/>
    <n v="2170"/>
    <x v="1331"/>
    <x v="2009"/>
    <x v="18"/>
    <x v="2"/>
  </r>
  <r>
    <x v="3"/>
    <n v="1128299"/>
    <x v="620"/>
    <x v="2"/>
    <x v="7"/>
    <x v="9"/>
    <x v="1"/>
    <n v="77"/>
    <n v="2100"/>
    <x v="1332"/>
    <x v="2010"/>
    <x v="37"/>
    <x v="2"/>
  </r>
  <r>
    <x v="3"/>
    <n v="1128299"/>
    <x v="621"/>
    <x v="2"/>
    <x v="7"/>
    <x v="9"/>
    <x v="2"/>
    <n v="73"/>
    <n v="1630"/>
    <x v="1333"/>
    <x v="2011"/>
    <x v="2"/>
    <x v="2"/>
  </r>
  <r>
    <x v="3"/>
    <n v="1128299"/>
    <x v="622"/>
    <x v="2"/>
    <x v="7"/>
    <x v="9"/>
    <x v="3"/>
    <n v="74"/>
    <n v="1550"/>
    <x v="1334"/>
    <x v="2012"/>
    <x v="27"/>
    <x v="2"/>
  </r>
  <r>
    <x v="3"/>
    <n v="1128299"/>
    <x v="623"/>
    <x v="2"/>
    <x v="7"/>
    <x v="9"/>
    <x v="4"/>
    <n v="71"/>
    <n v="1550"/>
    <x v="1335"/>
    <x v="2013"/>
    <x v="37"/>
    <x v="2"/>
  </r>
  <r>
    <x v="3"/>
    <n v="1128299"/>
    <x v="624"/>
    <x v="2"/>
    <x v="7"/>
    <x v="9"/>
    <x v="5"/>
    <n v="76"/>
    <n v="1080"/>
    <x v="1284"/>
    <x v="2014"/>
    <x v="50"/>
    <x v="2"/>
  </r>
  <r>
    <x v="3"/>
    <n v="1128299"/>
    <x v="625"/>
    <x v="2"/>
    <x v="7"/>
    <x v="9"/>
    <x v="0"/>
    <n v="64"/>
    <n v="1560"/>
    <x v="1336"/>
    <x v="2015"/>
    <x v="33"/>
    <x v="2"/>
  </r>
  <r>
    <x v="3"/>
    <n v="1128299"/>
    <x v="626"/>
    <x v="2"/>
    <x v="7"/>
    <x v="9"/>
    <x v="1"/>
    <n v="71"/>
    <n v="1740"/>
    <x v="1337"/>
    <x v="2016"/>
    <x v="2"/>
    <x v="2"/>
  </r>
  <r>
    <x v="3"/>
    <n v="1128299"/>
    <x v="627"/>
    <x v="2"/>
    <x v="7"/>
    <x v="9"/>
    <x v="2"/>
    <n v="63"/>
    <n v="1350"/>
    <x v="1274"/>
    <x v="2017"/>
    <x v="25"/>
    <x v="2"/>
  </r>
  <r>
    <x v="3"/>
    <n v="1128299"/>
    <x v="628"/>
    <x v="2"/>
    <x v="7"/>
    <x v="9"/>
    <x v="3"/>
    <n v="67"/>
    <n v="1120"/>
    <x v="1338"/>
    <x v="2018"/>
    <x v="8"/>
    <x v="2"/>
  </r>
  <r>
    <x v="3"/>
    <n v="1128299"/>
    <x v="629"/>
    <x v="2"/>
    <x v="7"/>
    <x v="9"/>
    <x v="4"/>
    <n v="72"/>
    <n v="1110"/>
    <x v="1339"/>
    <x v="2019"/>
    <x v="8"/>
    <x v="2"/>
  </r>
  <r>
    <x v="3"/>
    <n v="1128299"/>
    <x v="67"/>
    <x v="2"/>
    <x v="7"/>
    <x v="9"/>
    <x v="5"/>
    <n v="62"/>
    <n v="1130"/>
    <x v="1340"/>
    <x v="2020"/>
    <x v="2"/>
    <x v="2"/>
  </r>
  <r>
    <x v="3"/>
    <n v="1128299"/>
    <x v="68"/>
    <x v="2"/>
    <x v="7"/>
    <x v="9"/>
    <x v="0"/>
    <n v="58"/>
    <n v="1490"/>
    <x v="1203"/>
    <x v="2021"/>
    <x v="8"/>
    <x v="2"/>
  </r>
  <r>
    <x v="3"/>
    <n v="1128299"/>
    <x v="69"/>
    <x v="2"/>
    <x v="7"/>
    <x v="9"/>
    <x v="1"/>
    <n v="64"/>
    <n v="1380"/>
    <x v="1341"/>
    <x v="2022"/>
    <x v="25"/>
    <x v="2"/>
  </r>
  <r>
    <x v="3"/>
    <n v="1128299"/>
    <x v="70"/>
    <x v="2"/>
    <x v="7"/>
    <x v="9"/>
    <x v="2"/>
    <n v="56"/>
    <n v="1130"/>
    <x v="1342"/>
    <x v="2023"/>
    <x v="36"/>
    <x v="2"/>
  </r>
  <r>
    <x v="3"/>
    <n v="1128299"/>
    <x v="71"/>
    <x v="2"/>
    <x v="7"/>
    <x v="9"/>
    <x v="3"/>
    <n v="58"/>
    <n v="980"/>
    <x v="1343"/>
    <x v="2024"/>
    <x v="27"/>
    <x v="2"/>
  </r>
  <r>
    <x v="3"/>
    <n v="1128299"/>
    <x v="72"/>
    <x v="2"/>
    <x v="7"/>
    <x v="9"/>
    <x v="4"/>
    <n v="69"/>
    <n v="940"/>
    <x v="1344"/>
    <x v="2025"/>
    <x v="2"/>
    <x v="2"/>
  </r>
  <r>
    <x v="3"/>
    <n v="1128299"/>
    <x v="73"/>
    <x v="2"/>
    <x v="7"/>
    <x v="9"/>
    <x v="5"/>
    <n v="71"/>
    <n v="1010"/>
    <x v="1345"/>
    <x v="2026"/>
    <x v="2"/>
    <x v="2"/>
  </r>
  <r>
    <x v="3"/>
    <n v="1128299"/>
    <x v="74"/>
    <x v="2"/>
    <x v="7"/>
    <x v="9"/>
    <x v="0"/>
    <n v="54"/>
    <n v="1620"/>
    <x v="1346"/>
    <x v="2027"/>
    <x v="27"/>
    <x v="2"/>
  </r>
  <r>
    <x v="3"/>
    <n v="1128299"/>
    <x v="75"/>
    <x v="2"/>
    <x v="7"/>
    <x v="9"/>
    <x v="1"/>
    <n v="60"/>
    <n v="1880"/>
    <x v="1347"/>
    <x v="2028"/>
    <x v="25"/>
    <x v="2"/>
  </r>
  <r>
    <x v="3"/>
    <n v="1128299"/>
    <x v="76"/>
    <x v="2"/>
    <x v="7"/>
    <x v="9"/>
    <x v="2"/>
    <n v="54"/>
    <n v="1240"/>
    <x v="1348"/>
    <x v="2029"/>
    <x v="25"/>
    <x v="2"/>
  </r>
  <r>
    <x v="3"/>
    <n v="1128299"/>
    <x v="77"/>
    <x v="2"/>
    <x v="7"/>
    <x v="9"/>
    <x v="3"/>
    <n v="69"/>
    <n v="1170"/>
    <x v="1349"/>
    <x v="2030"/>
    <x v="30"/>
    <x v="2"/>
  </r>
  <r>
    <x v="3"/>
    <n v="1128299"/>
    <x v="78"/>
    <x v="2"/>
    <x v="7"/>
    <x v="9"/>
    <x v="4"/>
    <n v="85"/>
    <n v="1150"/>
    <x v="1350"/>
    <x v="2031"/>
    <x v="8"/>
    <x v="2"/>
  </r>
  <r>
    <x v="3"/>
    <n v="1128299"/>
    <x v="79"/>
    <x v="2"/>
    <x v="7"/>
    <x v="9"/>
    <x v="5"/>
    <n v="88"/>
    <n v="1380"/>
    <x v="1351"/>
    <x v="2032"/>
    <x v="43"/>
    <x v="2"/>
  </r>
  <r>
    <x v="3"/>
    <n v="1128299"/>
    <x v="80"/>
    <x v="2"/>
    <x v="7"/>
    <x v="9"/>
    <x v="0"/>
    <n v="78"/>
    <n v="1880"/>
    <x v="1352"/>
    <x v="2033"/>
    <x v="8"/>
    <x v="2"/>
  </r>
  <r>
    <x v="3"/>
    <n v="1128299"/>
    <x v="81"/>
    <x v="2"/>
    <x v="7"/>
    <x v="9"/>
    <x v="1"/>
    <n v="77"/>
    <n v="1950"/>
    <x v="1353"/>
    <x v="2034"/>
    <x v="31"/>
    <x v="2"/>
  </r>
  <r>
    <x v="3"/>
    <n v="1128299"/>
    <x v="82"/>
    <x v="2"/>
    <x v="7"/>
    <x v="9"/>
    <x v="2"/>
    <n v="73"/>
    <n v="1380"/>
    <x v="1354"/>
    <x v="2035"/>
    <x v="37"/>
    <x v="2"/>
  </r>
  <r>
    <x v="3"/>
    <n v="1128299"/>
    <x v="83"/>
    <x v="2"/>
    <x v="7"/>
    <x v="9"/>
    <x v="3"/>
    <n v="76"/>
    <n v="1380"/>
    <x v="1355"/>
    <x v="2036"/>
    <x v="30"/>
    <x v="2"/>
  </r>
  <r>
    <x v="3"/>
    <n v="1128299"/>
    <x v="84"/>
    <x v="2"/>
    <x v="7"/>
    <x v="9"/>
    <x v="4"/>
    <n v="82"/>
    <n v="1330"/>
    <x v="1356"/>
    <x v="2037"/>
    <x v="31"/>
    <x v="2"/>
  </r>
  <r>
    <x v="3"/>
    <n v="1128299"/>
    <x v="85"/>
    <x v="2"/>
    <x v="7"/>
    <x v="9"/>
    <x v="5"/>
    <n v="86"/>
    <n v="1500"/>
    <x v="1357"/>
    <x v="2038"/>
    <x v="51"/>
    <x v="2"/>
  </r>
  <r>
    <x v="0"/>
    <n v="1185732"/>
    <x v="86"/>
    <x v="2"/>
    <x v="7"/>
    <x v="9"/>
    <x v="0"/>
    <n v="44"/>
    <n v="2730"/>
    <x v="1358"/>
    <x v="2039"/>
    <x v="9"/>
    <x v="2"/>
  </r>
  <r>
    <x v="0"/>
    <n v="1185732"/>
    <x v="87"/>
    <x v="2"/>
    <x v="7"/>
    <x v="9"/>
    <x v="1"/>
    <n v="41"/>
    <n v="2210"/>
    <x v="1359"/>
    <x v="2040"/>
    <x v="29"/>
    <x v="2"/>
  </r>
  <r>
    <x v="0"/>
    <n v="1185732"/>
    <x v="88"/>
    <x v="2"/>
    <x v="7"/>
    <x v="9"/>
    <x v="2"/>
    <n v="34"/>
    <n v="2300"/>
    <x v="1295"/>
    <x v="2041"/>
    <x v="37"/>
    <x v="2"/>
  </r>
  <r>
    <x v="0"/>
    <n v="1185732"/>
    <x v="89"/>
    <x v="2"/>
    <x v="7"/>
    <x v="9"/>
    <x v="3"/>
    <n v="38"/>
    <n v="1750"/>
    <x v="1360"/>
    <x v="2042"/>
    <x v="8"/>
    <x v="2"/>
  </r>
  <r>
    <x v="0"/>
    <n v="1185732"/>
    <x v="90"/>
    <x v="4"/>
    <x v="8"/>
    <x v="10"/>
    <x v="4"/>
    <n v="50"/>
    <n v="1950"/>
    <x v="1361"/>
    <x v="2043"/>
    <x v="0"/>
    <x v="2"/>
  </r>
  <r>
    <x v="0"/>
    <n v="1185732"/>
    <x v="91"/>
    <x v="4"/>
    <x v="8"/>
    <x v="10"/>
    <x v="5"/>
    <n v="41"/>
    <n v="2470"/>
    <x v="736"/>
    <x v="2044"/>
    <x v="26"/>
    <x v="2"/>
  </r>
  <r>
    <x v="0"/>
    <n v="1185732"/>
    <x v="92"/>
    <x v="4"/>
    <x v="8"/>
    <x v="10"/>
    <x v="0"/>
    <n v="43"/>
    <n v="3190"/>
    <x v="1362"/>
    <x v="2045"/>
    <x v="41"/>
    <x v="2"/>
  </r>
  <r>
    <x v="0"/>
    <n v="1185732"/>
    <x v="93"/>
    <x v="4"/>
    <x v="8"/>
    <x v="10"/>
    <x v="1"/>
    <n v="43"/>
    <n v="1950"/>
    <x v="936"/>
    <x v="2046"/>
    <x v="29"/>
    <x v="2"/>
  </r>
  <r>
    <x v="0"/>
    <n v="1185732"/>
    <x v="94"/>
    <x v="4"/>
    <x v="8"/>
    <x v="10"/>
    <x v="2"/>
    <n v="32"/>
    <n v="2400"/>
    <x v="1363"/>
    <x v="2047"/>
    <x v="31"/>
    <x v="2"/>
  </r>
  <r>
    <x v="3"/>
    <n v="1185732"/>
    <x v="95"/>
    <x v="4"/>
    <x v="8"/>
    <x v="10"/>
    <x v="3"/>
    <n v="38"/>
    <n v="1690"/>
    <x v="1101"/>
    <x v="2048"/>
    <x v="27"/>
    <x v="2"/>
  </r>
  <r>
    <x v="0"/>
    <n v="1185732"/>
    <x v="96"/>
    <x v="4"/>
    <x v="8"/>
    <x v="10"/>
    <x v="4"/>
    <n v="53"/>
    <n v="2180"/>
    <x v="1364"/>
    <x v="2049"/>
    <x v="35"/>
    <x v="2"/>
  </r>
  <r>
    <x v="0"/>
    <n v="1185732"/>
    <x v="97"/>
    <x v="4"/>
    <x v="8"/>
    <x v="10"/>
    <x v="5"/>
    <n v="41"/>
    <n v="2210"/>
    <x v="1359"/>
    <x v="2050"/>
    <x v="42"/>
    <x v="2"/>
  </r>
  <r>
    <x v="0"/>
    <n v="1185732"/>
    <x v="98"/>
    <x v="4"/>
    <x v="8"/>
    <x v="10"/>
    <x v="0"/>
    <n v="41"/>
    <n v="2680"/>
    <x v="1365"/>
    <x v="2051"/>
    <x v="38"/>
    <x v="2"/>
  </r>
  <r>
    <x v="0"/>
    <n v="1185732"/>
    <x v="99"/>
    <x v="4"/>
    <x v="8"/>
    <x v="10"/>
    <x v="1"/>
    <n v="42"/>
    <n v="2250"/>
    <x v="1366"/>
    <x v="1437"/>
    <x v="35"/>
    <x v="2"/>
  </r>
  <r>
    <x v="0"/>
    <n v="1185732"/>
    <x v="100"/>
    <x v="4"/>
    <x v="8"/>
    <x v="10"/>
    <x v="2"/>
    <n v="32"/>
    <n v="2170"/>
    <x v="1367"/>
    <x v="2052"/>
    <x v="2"/>
    <x v="2"/>
  </r>
  <r>
    <x v="0"/>
    <n v="1185732"/>
    <x v="101"/>
    <x v="4"/>
    <x v="8"/>
    <x v="10"/>
    <x v="3"/>
    <n v="36"/>
    <n v="1750"/>
    <x v="848"/>
    <x v="2053"/>
    <x v="8"/>
    <x v="2"/>
  </r>
  <r>
    <x v="0"/>
    <n v="1185732"/>
    <x v="102"/>
    <x v="4"/>
    <x v="8"/>
    <x v="10"/>
    <x v="4"/>
    <n v="53"/>
    <n v="1820"/>
    <x v="1368"/>
    <x v="2054"/>
    <x v="24"/>
    <x v="2"/>
  </r>
  <r>
    <x v="0"/>
    <n v="1185732"/>
    <x v="103"/>
    <x v="4"/>
    <x v="8"/>
    <x v="10"/>
    <x v="5"/>
    <n v="42"/>
    <n v="2250"/>
    <x v="1366"/>
    <x v="2055"/>
    <x v="34"/>
    <x v="2"/>
  </r>
  <r>
    <x v="0"/>
    <n v="1185732"/>
    <x v="53"/>
    <x v="4"/>
    <x v="8"/>
    <x v="10"/>
    <x v="0"/>
    <n v="42"/>
    <n v="2560"/>
    <x v="1369"/>
    <x v="2056"/>
    <x v="39"/>
    <x v="2"/>
  </r>
  <r>
    <x v="0"/>
    <n v="1185732"/>
    <x v="53"/>
    <x v="4"/>
    <x v="8"/>
    <x v="10"/>
    <x v="1"/>
    <n v="41"/>
    <n v="2100"/>
    <x v="1325"/>
    <x v="2057"/>
    <x v="0"/>
    <x v="2"/>
  </r>
  <r>
    <x v="3"/>
    <n v="1185732"/>
    <x v="53"/>
    <x v="4"/>
    <x v="8"/>
    <x v="10"/>
    <x v="2"/>
    <n v="32"/>
    <n v="2030"/>
    <x v="931"/>
    <x v="2058"/>
    <x v="8"/>
    <x v="2"/>
  </r>
  <r>
    <x v="3"/>
    <n v="1185732"/>
    <x v="53"/>
    <x v="4"/>
    <x v="8"/>
    <x v="10"/>
    <x v="3"/>
    <n v="38"/>
    <n v="1890"/>
    <x v="838"/>
    <x v="2059"/>
    <x v="18"/>
    <x v="2"/>
  </r>
  <r>
    <x v="3"/>
    <n v="1185732"/>
    <x v="53"/>
    <x v="4"/>
    <x v="8"/>
    <x v="10"/>
    <x v="4"/>
    <n v="52"/>
    <n v="1960"/>
    <x v="888"/>
    <x v="1497"/>
    <x v="18"/>
    <x v="2"/>
  </r>
  <r>
    <x v="3"/>
    <n v="1185732"/>
    <x v="53"/>
    <x v="4"/>
    <x v="8"/>
    <x v="10"/>
    <x v="5"/>
    <n v="44"/>
    <n v="2080"/>
    <x v="1370"/>
    <x v="2060"/>
    <x v="38"/>
    <x v="2"/>
  </r>
  <r>
    <x v="3"/>
    <n v="1185732"/>
    <x v="53"/>
    <x v="4"/>
    <x v="8"/>
    <x v="10"/>
    <x v="0"/>
    <n v="52"/>
    <n v="3000"/>
    <x v="1371"/>
    <x v="2061"/>
    <x v="65"/>
    <x v="2"/>
  </r>
  <r>
    <x v="3"/>
    <n v="1185732"/>
    <x v="53"/>
    <x v="4"/>
    <x v="8"/>
    <x v="10"/>
    <x v="1"/>
    <n v="54"/>
    <n v="1940"/>
    <x v="1372"/>
    <x v="2062"/>
    <x v="0"/>
    <x v="2"/>
  </r>
  <r>
    <x v="3"/>
    <n v="1185732"/>
    <x v="53"/>
    <x v="4"/>
    <x v="8"/>
    <x v="10"/>
    <x v="2"/>
    <n v="47"/>
    <n v="1880"/>
    <x v="1373"/>
    <x v="2063"/>
    <x v="25"/>
    <x v="2"/>
  </r>
  <r>
    <x v="3"/>
    <n v="1185732"/>
    <x v="53"/>
    <x v="4"/>
    <x v="8"/>
    <x v="10"/>
    <x v="3"/>
    <n v="49"/>
    <n v="1750"/>
    <x v="948"/>
    <x v="2064"/>
    <x v="30"/>
    <x v="2"/>
  </r>
  <r>
    <x v="3"/>
    <n v="1185732"/>
    <x v="53"/>
    <x v="4"/>
    <x v="8"/>
    <x v="10"/>
    <x v="4"/>
    <n v="58"/>
    <n v="1960"/>
    <x v="1238"/>
    <x v="1889"/>
    <x v="28"/>
    <x v="2"/>
  </r>
  <r>
    <x v="3"/>
    <n v="1185732"/>
    <x v="53"/>
    <x v="4"/>
    <x v="8"/>
    <x v="10"/>
    <x v="5"/>
    <n v="64"/>
    <n v="2480"/>
    <x v="1374"/>
    <x v="2065"/>
    <x v="34"/>
    <x v="2"/>
  </r>
  <r>
    <x v="3"/>
    <n v="1185732"/>
    <x v="53"/>
    <x v="4"/>
    <x v="8"/>
    <x v="10"/>
    <x v="0"/>
    <n v="55"/>
    <n v="2900"/>
    <x v="1375"/>
    <x v="2066"/>
    <x v="40"/>
    <x v="2"/>
  </r>
  <r>
    <x v="3"/>
    <n v="1185732"/>
    <x v="53"/>
    <x v="4"/>
    <x v="8"/>
    <x v="10"/>
    <x v="1"/>
    <n v="54"/>
    <n v="2060"/>
    <x v="1376"/>
    <x v="2067"/>
    <x v="29"/>
    <x v="2"/>
  </r>
  <r>
    <x v="3"/>
    <n v="1185732"/>
    <x v="118"/>
    <x v="4"/>
    <x v="8"/>
    <x v="10"/>
    <x v="2"/>
    <n v="49"/>
    <n v="2080"/>
    <x v="888"/>
    <x v="2068"/>
    <x v="2"/>
    <x v="2"/>
  </r>
  <r>
    <x v="3"/>
    <n v="1185732"/>
    <x v="119"/>
    <x v="4"/>
    <x v="8"/>
    <x v="10"/>
    <x v="3"/>
    <n v="47"/>
    <n v="2170"/>
    <x v="1377"/>
    <x v="2069"/>
    <x v="8"/>
    <x v="2"/>
  </r>
  <r>
    <x v="3"/>
    <n v="1185732"/>
    <x v="120"/>
    <x v="4"/>
    <x v="8"/>
    <x v="10"/>
    <x v="4"/>
    <n v="62"/>
    <n v="2330"/>
    <x v="1378"/>
    <x v="2070"/>
    <x v="29"/>
    <x v="2"/>
  </r>
  <r>
    <x v="3"/>
    <n v="1185732"/>
    <x v="121"/>
    <x v="4"/>
    <x v="8"/>
    <x v="10"/>
    <x v="5"/>
    <n v="63"/>
    <n v="2590"/>
    <x v="1379"/>
    <x v="2071"/>
    <x v="42"/>
    <x v="2"/>
  </r>
  <r>
    <x v="3"/>
    <n v="1185732"/>
    <x v="122"/>
    <x v="4"/>
    <x v="8"/>
    <x v="10"/>
    <x v="0"/>
    <n v="60"/>
    <n v="2990"/>
    <x v="786"/>
    <x v="1386"/>
    <x v="38"/>
    <x v="2"/>
  </r>
  <r>
    <x v="3"/>
    <n v="1185732"/>
    <x v="123"/>
    <x v="4"/>
    <x v="8"/>
    <x v="10"/>
    <x v="1"/>
    <n v="57"/>
    <n v="2250"/>
    <x v="1380"/>
    <x v="2072"/>
    <x v="24"/>
    <x v="2"/>
  </r>
  <r>
    <x v="3"/>
    <n v="1185732"/>
    <x v="124"/>
    <x v="4"/>
    <x v="8"/>
    <x v="10"/>
    <x v="2"/>
    <n v="50"/>
    <n v="2150"/>
    <x v="1381"/>
    <x v="2073"/>
    <x v="25"/>
    <x v="2"/>
  </r>
  <r>
    <x v="3"/>
    <n v="1185732"/>
    <x v="125"/>
    <x v="4"/>
    <x v="8"/>
    <x v="10"/>
    <x v="3"/>
    <n v="53"/>
    <n v="2330"/>
    <x v="1382"/>
    <x v="2074"/>
    <x v="30"/>
    <x v="2"/>
  </r>
  <r>
    <x v="3"/>
    <n v="1185732"/>
    <x v="126"/>
    <x v="4"/>
    <x v="8"/>
    <x v="10"/>
    <x v="4"/>
    <n v="61"/>
    <n v="2080"/>
    <x v="1383"/>
    <x v="2075"/>
    <x v="29"/>
    <x v="2"/>
  </r>
  <r>
    <x v="3"/>
    <n v="1185732"/>
    <x v="127"/>
    <x v="4"/>
    <x v="8"/>
    <x v="10"/>
    <x v="5"/>
    <n v="67"/>
    <n v="2440"/>
    <x v="1384"/>
    <x v="2076"/>
    <x v="42"/>
    <x v="2"/>
  </r>
  <r>
    <x v="3"/>
    <n v="1185732"/>
    <x v="630"/>
    <x v="4"/>
    <x v="8"/>
    <x v="10"/>
    <x v="0"/>
    <n v="60"/>
    <n v="3040"/>
    <x v="1385"/>
    <x v="2077"/>
    <x v="41"/>
    <x v="2"/>
  </r>
  <r>
    <x v="3"/>
    <n v="1185732"/>
    <x v="631"/>
    <x v="4"/>
    <x v="8"/>
    <x v="10"/>
    <x v="1"/>
    <n v="55"/>
    <n v="2520"/>
    <x v="766"/>
    <x v="1364"/>
    <x v="18"/>
    <x v="2"/>
  </r>
  <r>
    <x v="3"/>
    <n v="1185732"/>
    <x v="632"/>
    <x v="4"/>
    <x v="8"/>
    <x v="10"/>
    <x v="2"/>
    <n v="53"/>
    <n v="2310"/>
    <x v="1386"/>
    <x v="2078"/>
    <x v="25"/>
    <x v="2"/>
  </r>
  <r>
    <x v="0"/>
    <n v="1185732"/>
    <x v="633"/>
    <x v="4"/>
    <x v="8"/>
    <x v="10"/>
    <x v="3"/>
    <n v="44"/>
    <n v="2330"/>
    <x v="1387"/>
    <x v="2079"/>
    <x v="8"/>
    <x v="2"/>
  </r>
  <r>
    <x v="0"/>
    <n v="1185732"/>
    <x v="634"/>
    <x v="4"/>
    <x v="8"/>
    <x v="10"/>
    <x v="4"/>
    <n v="52"/>
    <n v="2250"/>
    <x v="910"/>
    <x v="2080"/>
    <x v="18"/>
    <x v="2"/>
  </r>
  <r>
    <x v="0"/>
    <n v="1185732"/>
    <x v="635"/>
    <x v="4"/>
    <x v="8"/>
    <x v="10"/>
    <x v="5"/>
    <n v="56"/>
    <n v="2780"/>
    <x v="1388"/>
    <x v="2081"/>
    <x v="22"/>
    <x v="2"/>
  </r>
  <r>
    <x v="0"/>
    <n v="1185732"/>
    <x v="636"/>
    <x v="4"/>
    <x v="8"/>
    <x v="10"/>
    <x v="0"/>
    <n v="53"/>
    <n v="2840"/>
    <x v="1389"/>
    <x v="2082"/>
    <x v="9"/>
    <x v="2"/>
  </r>
  <r>
    <x v="0"/>
    <n v="1185732"/>
    <x v="637"/>
    <x v="4"/>
    <x v="8"/>
    <x v="10"/>
    <x v="1"/>
    <n v="46"/>
    <n v="2550"/>
    <x v="1390"/>
    <x v="2083"/>
    <x v="18"/>
    <x v="2"/>
  </r>
  <r>
    <x v="2"/>
    <n v="1185732"/>
    <x v="638"/>
    <x v="4"/>
    <x v="8"/>
    <x v="10"/>
    <x v="2"/>
    <n v="41"/>
    <n v="2250"/>
    <x v="1391"/>
    <x v="2084"/>
    <x v="25"/>
    <x v="2"/>
  </r>
  <r>
    <x v="2"/>
    <n v="1185732"/>
    <x v="639"/>
    <x v="4"/>
    <x v="8"/>
    <x v="10"/>
    <x v="3"/>
    <n v="42"/>
    <n v="2100"/>
    <x v="1392"/>
    <x v="2085"/>
    <x v="30"/>
    <x v="2"/>
  </r>
  <r>
    <x v="2"/>
    <n v="1185732"/>
    <x v="640"/>
    <x v="4"/>
    <x v="8"/>
    <x v="10"/>
    <x v="4"/>
    <n v="50"/>
    <n v="2100"/>
    <x v="922"/>
    <x v="604"/>
    <x v="0"/>
    <x v="2"/>
  </r>
  <r>
    <x v="2"/>
    <n v="1185732"/>
    <x v="641"/>
    <x v="4"/>
    <x v="8"/>
    <x v="10"/>
    <x v="5"/>
    <n v="55"/>
    <n v="2230"/>
    <x v="1393"/>
    <x v="2086"/>
    <x v="32"/>
    <x v="2"/>
  </r>
  <r>
    <x v="2"/>
    <n v="1185732"/>
    <x v="642"/>
    <x v="4"/>
    <x v="8"/>
    <x v="10"/>
    <x v="0"/>
    <n v="56"/>
    <n v="2700"/>
    <x v="1394"/>
    <x v="2087"/>
    <x v="38"/>
    <x v="2"/>
  </r>
  <r>
    <x v="2"/>
    <n v="1185732"/>
    <x v="643"/>
    <x v="4"/>
    <x v="8"/>
    <x v="10"/>
    <x v="1"/>
    <n v="47"/>
    <n v="2150"/>
    <x v="1395"/>
    <x v="2088"/>
    <x v="18"/>
    <x v="2"/>
  </r>
  <r>
    <x v="2"/>
    <n v="1185732"/>
    <x v="644"/>
    <x v="4"/>
    <x v="8"/>
    <x v="10"/>
    <x v="2"/>
    <n v="47"/>
    <n v="2030"/>
    <x v="1396"/>
    <x v="2089"/>
    <x v="37"/>
    <x v="2"/>
  </r>
  <r>
    <x v="2"/>
    <n v="1185732"/>
    <x v="645"/>
    <x v="4"/>
    <x v="8"/>
    <x v="10"/>
    <x v="3"/>
    <n v="45"/>
    <n v="1820"/>
    <x v="854"/>
    <x v="2090"/>
    <x v="27"/>
    <x v="2"/>
  </r>
  <r>
    <x v="2"/>
    <n v="1185732"/>
    <x v="646"/>
    <x v="4"/>
    <x v="8"/>
    <x v="10"/>
    <x v="4"/>
    <n v="57"/>
    <n v="1890"/>
    <x v="1397"/>
    <x v="2091"/>
    <x v="0"/>
    <x v="2"/>
  </r>
  <r>
    <x v="2"/>
    <n v="1185732"/>
    <x v="647"/>
    <x v="4"/>
    <x v="8"/>
    <x v="10"/>
    <x v="5"/>
    <n v="59"/>
    <n v="2230"/>
    <x v="1112"/>
    <x v="2092"/>
    <x v="42"/>
    <x v="2"/>
  </r>
  <r>
    <x v="2"/>
    <n v="1185732"/>
    <x v="648"/>
    <x v="4"/>
    <x v="8"/>
    <x v="10"/>
    <x v="0"/>
    <n v="56"/>
    <n v="2440"/>
    <x v="1398"/>
    <x v="2093"/>
    <x v="39"/>
    <x v="2"/>
  </r>
  <r>
    <x v="2"/>
    <n v="1185732"/>
    <x v="649"/>
    <x v="4"/>
    <x v="8"/>
    <x v="10"/>
    <x v="1"/>
    <n v="49"/>
    <n v="2240"/>
    <x v="974"/>
    <x v="2094"/>
    <x v="35"/>
    <x v="2"/>
  </r>
  <r>
    <x v="2"/>
    <n v="1185732"/>
    <x v="650"/>
    <x v="4"/>
    <x v="8"/>
    <x v="10"/>
    <x v="2"/>
    <n v="46"/>
    <n v="2240"/>
    <x v="1399"/>
    <x v="2095"/>
    <x v="25"/>
    <x v="2"/>
  </r>
  <r>
    <x v="2"/>
    <n v="1185732"/>
    <x v="651"/>
    <x v="4"/>
    <x v="8"/>
    <x v="10"/>
    <x v="3"/>
    <n v="49"/>
    <n v="2020"/>
    <x v="1400"/>
    <x v="2096"/>
    <x v="27"/>
    <x v="2"/>
  </r>
  <r>
    <x v="2"/>
    <n v="1185732"/>
    <x v="652"/>
    <x v="4"/>
    <x v="8"/>
    <x v="10"/>
    <x v="4"/>
    <n v="64"/>
    <n v="1950"/>
    <x v="1401"/>
    <x v="2097"/>
    <x v="0"/>
    <x v="2"/>
  </r>
  <r>
    <x v="2"/>
    <n v="1185732"/>
    <x v="653"/>
    <x v="4"/>
    <x v="8"/>
    <x v="10"/>
    <x v="5"/>
    <n v="64"/>
    <n v="2130"/>
    <x v="1402"/>
    <x v="2098"/>
    <x v="38"/>
    <x v="2"/>
  </r>
  <r>
    <x v="2"/>
    <n v="1185732"/>
    <x v="575"/>
    <x v="4"/>
    <x v="8"/>
    <x v="10"/>
    <x v="0"/>
    <n v="63"/>
    <n v="3230"/>
    <x v="1403"/>
    <x v="2099"/>
    <x v="65"/>
    <x v="2"/>
  </r>
  <r>
    <x v="2"/>
    <n v="1185732"/>
    <x v="575"/>
    <x v="4"/>
    <x v="8"/>
    <x v="10"/>
    <x v="1"/>
    <n v="51"/>
    <n v="2540"/>
    <x v="1404"/>
    <x v="2100"/>
    <x v="28"/>
    <x v="2"/>
  </r>
  <r>
    <x v="2"/>
    <n v="1185732"/>
    <x v="575"/>
    <x v="4"/>
    <x v="8"/>
    <x v="10"/>
    <x v="2"/>
    <n v="52"/>
    <n v="2480"/>
    <x v="1405"/>
    <x v="2101"/>
    <x v="25"/>
    <x v="2"/>
  </r>
  <r>
    <x v="2"/>
    <n v="1185732"/>
    <x v="575"/>
    <x v="4"/>
    <x v="8"/>
    <x v="10"/>
    <x v="3"/>
    <n v="54"/>
    <n v="2090"/>
    <x v="1406"/>
    <x v="2102"/>
    <x v="30"/>
    <x v="2"/>
  </r>
  <r>
    <x v="0"/>
    <n v="1185732"/>
    <x v="575"/>
    <x v="4"/>
    <x v="8"/>
    <x v="10"/>
    <x v="4"/>
    <n v="60"/>
    <n v="2020"/>
    <x v="1407"/>
    <x v="2103"/>
    <x v="29"/>
    <x v="2"/>
  </r>
  <r>
    <x v="0"/>
    <n v="1185732"/>
    <x v="575"/>
    <x v="4"/>
    <x v="8"/>
    <x v="10"/>
    <x v="5"/>
    <n v="64"/>
    <n v="2190"/>
    <x v="1408"/>
    <x v="2104"/>
    <x v="32"/>
    <x v="2"/>
  </r>
  <r>
    <x v="0"/>
    <n v="1185732"/>
    <x v="654"/>
    <x v="4"/>
    <x v="8"/>
    <x v="10"/>
    <x v="0"/>
    <n v="33"/>
    <n v="1310"/>
    <x v="1409"/>
    <x v="2105"/>
    <x v="13"/>
    <x v="2"/>
  </r>
  <r>
    <x v="0"/>
    <n v="1185732"/>
    <x v="655"/>
    <x v="4"/>
    <x v="8"/>
    <x v="10"/>
    <x v="1"/>
    <n v="33"/>
    <n v="650"/>
    <x v="1410"/>
    <x v="2106"/>
    <x v="8"/>
    <x v="2"/>
  </r>
  <r>
    <x v="0"/>
    <n v="1185732"/>
    <x v="656"/>
    <x v="4"/>
    <x v="8"/>
    <x v="10"/>
    <x v="2"/>
    <n v="24"/>
    <n v="630"/>
    <x v="1005"/>
    <x v="2107"/>
    <x v="27"/>
    <x v="2"/>
  </r>
  <r>
    <x v="0"/>
    <n v="1185732"/>
    <x v="128"/>
    <x v="4"/>
    <x v="8"/>
    <x v="10"/>
    <x v="3"/>
    <n v="29"/>
    <n v="260"/>
    <x v="1411"/>
    <x v="2108"/>
    <x v="13"/>
    <x v="2"/>
  </r>
  <r>
    <x v="0"/>
    <n v="1185732"/>
    <x v="129"/>
    <x v="3"/>
    <x v="9"/>
    <x v="11"/>
    <x v="4"/>
    <n v="43"/>
    <n v="390"/>
    <x v="1412"/>
    <x v="2109"/>
    <x v="18"/>
    <x v="2"/>
  </r>
  <r>
    <x v="0"/>
    <n v="1185732"/>
    <x v="130"/>
    <x v="3"/>
    <x v="9"/>
    <x v="11"/>
    <x v="5"/>
    <n v="32"/>
    <n v="650"/>
    <x v="1413"/>
    <x v="2110"/>
    <x v="65"/>
    <x v="2"/>
  </r>
  <r>
    <x v="0"/>
    <n v="1185732"/>
    <x v="131"/>
    <x v="3"/>
    <x v="9"/>
    <x v="11"/>
    <x v="0"/>
    <n v="32"/>
    <n v="1350"/>
    <x v="1069"/>
    <x v="2111"/>
    <x v="13"/>
    <x v="2"/>
  </r>
  <r>
    <x v="0"/>
    <n v="1185732"/>
    <x v="132"/>
    <x v="3"/>
    <x v="9"/>
    <x v="11"/>
    <x v="1"/>
    <n v="34"/>
    <n v="380"/>
    <x v="1414"/>
    <x v="2112"/>
    <x v="18"/>
    <x v="2"/>
  </r>
  <r>
    <x v="0"/>
    <n v="1185732"/>
    <x v="133"/>
    <x v="3"/>
    <x v="9"/>
    <x v="11"/>
    <x v="2"/>
    <n v="25"/>
    <n v="560"/>
    <x v="1415"/>
    <x v="2113"/>
    <x v="23"/>
    <x v="2"/>
  </r>
  <r>
    <x v="0"/>
    <n v="1185732"/>
    <x v="134"/>
    <x v="3"/>
    <x v="9"/>
    <x v="11"/>
    <x v="3"/>
    <n v="27"/>
    <n v="200"/>
    <x v="1416"/>
    <x v="2114"/>
    <x v="46"/>
    <x v="2"/>
  </r>
  <r>
    <x v="0"/>
    <n v="1185732"/>
    <x v="135"/>
    <x v="3"/>
    <x v="9"/>
    <x v="11"/>
    <x v="4"/>
    <n v="41"/>
    <n v="440"/>
    <x v="1417"/>
    <x v="2115"/>
    <x v="33"/>
    <x v="2"/>
  </r>
  <r>
    <x v="0"/>
    <n v="1185732"/>
    <x v="136"/>
    <x v="3"/>
    <x v="9"/>
    <x v="11"/>
    <x v="5"/>
    <n v="34"/>
    <n v="650"/>
    <x v="1418"/>
    <x v="2116"/>
    <x v="9"/>
    <x v="2"/>
  </r>
  <r>
    <x v="0"/>
    <n v="1185732"/>
    <x v="137"/>
    <x v="3"/>
    <x v="9"/>
    <x v="11"/>
    <x v="0"/>
    <n v="39"/>
    <n v="1160"/>
    <x v="1074"/>
    <x v="2117"/>
    <x v="0"/>
    <x v="2"/>
  </r>
  <r>
    <x v="0"/>
    <n v="1185732"/>
    <x v="138"/>
    <x v="3"/>
    <x v="9"/>
    <x v="11"/>
    <x v="1"/>
    <n v="38"/>
    <n v="350"/>
    <x v="1419"/>
    <x v="2118"/>
    <x v="8"/>
    <x v="2"/>
  </r>
  <r>
    <x v="0"/>
    <n v="1185732"/>
    <x v="139"/>
    <x v="3"/>
    <x v="9"/>
    <x v="11"/>
    <x v="2"/>
    <n v="29"/>
    <n v="530"/>
    <x v="1420"/>
    <x v="2119"/>
    <x v="18"/>
    <x v="2"/>
  </r>
  <r>
    <x v="0"/>
    <n v="1185732"/>
    <x v="140"/>
    <x v="3"/>
    <x v="9"/>
    <x v="11"/>
    <x v="3"/>
    <n v="32"/>
    <n v="70"/>
    <x v="1421"/>
    <x v="2120"/>
    <x v="0"/>
    <x v="2"/>
  </r>
  <r>
    <x v="0"/>
    <n v="1185732"/>
    <x v="141"/>
    <x v="3"/>
    <x v="9"/>
    <x v="11"/>
    <x v="4"/>
    <n v="47"/>
    <n v="190"/>
    <x v="1422"/>
    <x v="2121"/>
    <x v="23"/>
    <x v="2"/>
  </r>
  <r>
    <x v="0"/>
    <n v="1185732"/>
    <x v="142"/>
    <x v="3"/>
    <x v="9"/>
    <x v="11"/>
    <x v="5"/>
    <n v="38"/>
    <n v="470"/>
    <x v="1016"/>
    <x v="2122"/>
    <x v="9"/>
    <x v="2"/>
  </r>
  <r>
    <x v="0"/>
    <n v="1185732"/>
    <x v="143"/>
    <x v="3"/>
    <x v="9"/>
    <x v="11"/>
    <x v="0"/>
    <n v="36"/>
    <n v="1200"/>
    <x v="1069"/>
    <x v="2123"/>
    <x v="46"/>
    <x v="2"/>
  </r>
  <r>
    <x v="0"/>
    <n v="1185732"/>
    <x v="144"/>
    <x v="3"/>
    <x v="9"/>
    <x v="11"/>
    <x v="1"/>
    <n v="38"/>
    <n v="280"/>
    <x v="1423"/>
    <x v="2124"/>
    <x v="23"/>
    <x v="2"/>
  </r>
  <r>
    <x v="0"/>
    <n v="1185732"/>
    <x v="145"/>
    <x v="3"/>
    <x v="9"/>
    <x v="11"/>
    <x v="2"/>
    <n v="29"/>
    <n v="260"/>
    <x v="1411"/>
    <x v="2125"/>
    <x v="27"/>
    <x v="2"/>
  </r>
  <r>
    <x v="0"/>
    <n v="1185732"/>
    <x v="146"/>
    <x v="3"/>
    <x v="9"/>
    <x v="11"/>
    <x v="3"/>
    <n v="32"/>
    <n v="70"/>
    <x v="1421"/>
    <x v="2120"/>
    <x v="0"/>
    <x v="2"/>
  </r>
  <r>
    <x v="0"/>
    <n v="1185732"/>
    <x v="147"/>
    <x v="3"/>
    <x v="9"/>
    <x v="11"/>
    <x v="4"/>
    <n v="47"/>
    <n v="140"/>
    <x v="1424"/>
    <x v="2126"/>
    <x v="8"/>
    <x v="2"/>
  </r>
  <r>
    <x v="0"/>
    <n v="1185732"/>
    <x v="148"/>
    <x v="3"/>
    <x v="9"/>
    <x v="11"/>
    <x v="5"/>
    <n v="36"/>
    <n v="530"/>
    <x v="1425"/>
    <x v="1778"/>
    <x v="38"/>
    <x v="2"/>
  </r>
  <r>
    <x v="0"/>
    <n v="1185732"/>
    <x v="149"/>
    <x v="3"/>
    <x v="9"/>
    <x v="11"/>
    <x v="0"/>
    <n v="48"/>
    <n v="1160"/>
    <x v="1426"/>
    <x v="2127"/>
    <x v="46"/>
    <x v="2"/>
  </r>
  <r>
    <x v="0"/>
    <n v="1185732"/>
    <x v="150"/>
    <x v="3"/>
    <x v="9"/>
    <x v="11"/>
    <x v="1"/>
    <n v="44"/>
    <n v="440"/>
    <x v="1427"/>
    <x v="2128"/>
    <x v="33"/>
    <x v="2"/>
  </r>
  <r>
    <x v="0"/>
    <n v="1185732"/>
    <x v="151"/>
    <x v="3"/>
    <x v="9"/>
    <x v="11"/>
    <x v="2"/>
    <n v="37"/>
    <n v="380"/>
    <x v="1428"/>
    <x v="2129"/>
    <x v="27"/>
    <x v="2"/>
  </r>
  <r>
    <x v="0"/>
    <n v="1185732"/>
    <x v="152"/>
    <x v="3"/>
    <x v="9"/>
    <x v="11"/>
    <x v="3"/>
    <n v="36"/>
    <n v="130"/>
    <x v="1429"/>
    <x v="2130"/>
    <x v="44"/>
    <x v="2"/>
  </r>
  <r>
    <x v="0"/>
    <n v="1185732"/>
    <x v="153"/>
    <x v="3"/>
    <x v="9"/>
    <x v="11"/>
    <x v="4"/>
    <n v="50"/>
    <n v="200"/>
    <x v="1430"/>
    <x v="2131"/>
    <x v="33"/>
    <x v="2"/>
  </r>
  <r>
    <x v="0"/>
    <n v="1185732"/>
    <x v="154"/>
    <x v="3"/>
    <x v="9"/>
    <x v="11"/>
    <x v="5"/>
    <n v="58"/>
    <n v="510"/>
    <x v="1431"/>
    <x v="2132"/>
    <x v="40"/>
    <x v="2"/>
  </r>
  <r>
    <x v="0"/>
    <n v="1185732"/>
    <x v="657"/>
    <x v="3"/>
    <x v="9"/>
    <x v="11"/>
    <x v="0"/>
    <n v="44"/>
    <n v="1060"/>
    <x v="1432"/>
    <x v="2133"/>
    <x v="44"/>
    <x v="2"/>
  </r>
  <r>
    <x v="0"/>
    <n v="1185732"/>
    <x v="658"/>
    <x v="3"/>
    <x v="9"/>
    <x v="11"/>
    <x v="1"/>
    <n v="38"/>
    <n v="490"/>
    <x v="1433"/>
    <x v="2134"/>
    <x v="33"/>
    <x v="2"/>
  </r>
  <r>
    <x v="0"/>
    <n v="1185732"/>
    <x v="659"/>
    <x v="3"/>
    <x v="9"/>
    <x v="11"/>
    <x v="2"/>
    <n v="33"/>
    <n v="470"/>
    <x v="1040"/>
    <x v="2135"/>
    <x v="18"/>
    <x v="2"/>
  </r>
  <r>
    <x v="0"/>
    <n v="1185732"/>
    <x v="660"/>
    <x v="3"/>
    <x v="9"/>
    <x v="11"/>
    <x v="3"/>
    <n v="32"/>
    <n v="450"/>
    <x v="1434"/>
    <x v="2136"/>
    <x v="46"/>
    <x v="2"/>
  </r>
  <r>
    <x v="0"/>
    <n v="1185732"/>
    <x v="661"/>
    <x v="3"/>
    <x v="9"/>
    <x v="11"/>
    <x v="4"/>
    <n v="49"/>
    <n v="450"/>
    <x v="1435"/>
    <x v="2137"/>
    <x v="23"/>
    <x v="2"/>
  </r>
  <r>
    <x v="0"/>
    <n v="1185732"/>
    <x v="662"/>
    <x v="3"/>
    <x v="9"/>
    <x v="11"/>
    <x v="5"/>
    <n v="53"/>
    <n v="810"/>
    <x v="1436"/>
    <x v="2138"/>
    <x v="65"/>
    <x v="2"/>
  </r>
  <r>
    <x v="0"/>
    <n v="1185732"/>
    <x v="663"/>
    <x v="3"/>
    <x v="9"/>
    <x v="11"/>
    <x v="0"/>
    <n v="49"/>
    <n v="1600"/>
    <x v="1437"/>
    <x v="2139"/>
    <x v="46"/>
    <x v="2"/>
  </r>
  <r>
    <x v="0"/>
    <n v="1185732"/>
    <x v="664"/>
    <x v="3"/>
    <x v="9"/>
    <x v="11"/>
    <x v="1"/>
    <n v="42"/>
    <n v="750"/>
    <x v="1438"/>
    <x v="2140"/>
    <x v="18"/>
    <x v="2"/>
  </r>
  <r>
    <x v="0"/>
    <n v="1185732"/>
    <x v="665"/>
    <x v="3"/>
    <x v="9"/>
    <x v="11"/>
    <x v="2"/>
    <n v="36"/>
    <n v="630"/>
    <x v="1439"/>
    <x v="2141"/>
    <x v="23"/>
    <x v="2"/>
  </r>
  <r>
    <x v="0"/>
    <n v="1185732"/>
    <x v="666"/>
    <x v="3"/>
    <x v="9"/>
    <x v="11"/>
    <x v="3"/>
    <n v="38"/>
    <n v="510"/>
    <x v="1440"/>
    <x v="2142"/>
    <x v="69"/>
    <x v="2"/>
  </r>
  <r>
    <x v="0"/>
    <n v="1185732"/>
    <x v="667"/>
    <x v="3"/>
    <x v="9"/>
    <x v="11"/>
    <x v="4"/>
    <n v="49"/>
    <n v="580"/>
    <x v="1441"/>
    <x v="2143"/>
    <x v="33"/>
    <x v="2"/>
  </r>
  <r>
    <x v="0"/>
    <n v="1185732"/>
    <x v="668"/>
    <x v="3"/>
    <x v="9"/>
    <x v="11"/>
    <x v="5"/>
    <n v="54"/>
    <n v="980"/>
    <x v="1442"/>
    <x v="2144"/>
    <x v="9"/>
    <x v="2"/>
  </r>
  <r>
    <x v="0"/>
    <n v="1185732"/>
    <x v="669"/>
    <x v="3"/>
    <x v="9"/>
    <x v="11"/>
    <x v="0"/>
    <n v="47"/>
    <n v="1370"/>
    <x v="1443"/>
    <x v="2145"/>
    <x v="46"/>
    <x v="2"/>
  </r>
  <r>
    <x v="0"/>
    <n v="1185732"/>
    <x v="670"/>
    <x v="3"/>
    <x v="9"/>
    <x v="11"/>
    <x v="1"/>
    <n v="43"/>
    <n v="870"/>
    <x v="1184"/>
    <x v="2146"/>
    <x v="33"/>
    <x v="2"/>
  </r>
  <r>
    <x v="0"/>
    <n v="1185732"/>
    <x v="671"/>
    <x v="3"/>
    <x v="9"/>
    <x v="11"/>
    <x v="2"/>
    <n v="37"/>
    <n v="680"/>
    <x v="999"/>
    <x v="2147"/>
    <x v="8"/>
    <x v="2"/>
  </r>
  <r>
    <x v="0"/>
    <n v="1185732"/>
    <x v="672"/>
    <x v="3"/>
    <x v="9"/>
    <x v="11"/>
    <x v="3"/>
    <n v="33"/>
    <n v="470"/>
    <x v="1040"/>
    <x v="2148"/>
    <x v="44"/>
    <x v="2"/>
  </r>
  <r>
    <x v="0"/>
    <n v="1185732"/>
    <x v="673"/>
    <x v="3"/>
    <x v="9"/>
    <x v="11"/>
    <x v="4"/>
    <n v="42"/>
    <n v="420"/>
    <x v="1444"/>
    <x v="2149"/>
    <x v="33"/>
    <x v="2"/>
  </r>
  <r>
    <x v="0"/>
    <n v="1185732"/>
    <x v="674"/>
    <x v="3"/>
    <x v="9"/>
    <x v="11"/>
    <x v="5"/>
    <n v="46"/>
    <n v="880"/>
    <x v="1059"/>
    <x v="2150"/>
    <x v="41"/>
    <x v="2"/>
  </r>
  <r>
    <x v="0"/>
    <n v="1185732"/>
    <x v="675"/>
    <x v="3"/>
    <x v="9"/>
    <x v="11"/>
    <x v="0"/>
    <n v="43"/>
    <n v="1130"/>
    <x v="1445"/>
    <x v="2151"/>
    <x v="69"/>
    <x v="2"/>
  </r>
  <r>
    <x v="0"/>
    <n v="1185732"/>
    <x v="676"/>
    <x v="3"/>
    <x v="9"/>
    <x v="11"/>
    <x v="1"/>
    <n v="37"/>
    <n v="730"/>
    <x v="1446"/>
    <x v="2152"/>
    <x v="18"/>
    <x v="2"/>
  </r>
  <r>
    <x v="0"/>
    <n v="1185732"/>
    <x v="677"/>
    <x v="3"/>
    <x v="9"/>
    <x v="11"/>
    <x v="2"/>
    <n v="24"/>
    <n v="410"/>
    <x v="1447"/>
    <x v="2153"/>
    <x v="8"/>
    <x v="2"/>
  </r>
  <r>
    <x v="0"/>
    <n v="1185732"/>
    <x v="678"/>
    <x v="3"/>
    <x v="9"/>
    <x v="11"/>
    <x v="3"/>
    <n v="24"/>
    <n v="310"/>
    <x v="1448"/>
    <x v="2154"/>
    <x v="52"/>
    <x v="2"/>
  </r>
  <r>
    <x v="0"/>
    <n v="1185732"/>
    <x v="679"/>
    <x v="3"/>
    <x v="9"/>
    <x v="11"/>
    <x v="4"/>
    <n v="32"/>
    <n v="340"/>
    <x v="1449"/>
    <x v="2155"/>
    <x v="27"/>
    <x v="2"/>
  </r>
  <r>
    <x v="0"/>
    <n v="1185732"/>
    <x v="680"/>
    <x v="3"/>
    <x v="9"/>
    <x v="11"/>
    <x v="5"/>
    <n v="39"/>
    <n v="520"/>
    <x v="1146"/>
    <x v="2156"/>
    <x v="41"/>
    <x v="2"/>
  </r>
  <r>
    <x v="0"/>
    <n v="1185732"/>
    <x v="681"/>
    <x v="3"/>
    <x v="9"/>
    <x v="11"/>
    <x v="0"/>
    <n v="41"/>
    <n v="980"/>
    <x v="1450"/>
    <x v="2157"/>
    <x v="46"/>
    <x v="2"/>
  </r>
  <r>
    <x v="0"/>
    <n v="1185732"/>
    <x v="682"/>
    <x v="3"/>
    <x v="9"/>
    <x v="11"/>
    <x v="1"/>
    <n v="34"/>
    <n v="580"/>
    <x v="1451"/>
    <x v="2158"/>
    <x v="30"/>
    <x v="2"/>
  </r>
  <r>
    <x v="0"/>
    <n v="1185732"/>
    <x v="683"/>
    <x v="3"/>
    <x v="9"/>
    <x v="11"/>
    <x v="2"/>
    <n v="32"/>
    <n v="250"/>
    <x v="1452"/>
    <x v="2159"/>
    <x v="23"/>
    <x v="2"/>
  </r>
  <r>
    <x v="0"/>
    <n v="1185732"/>
    <x v="684"/>
    <x v="3"/>
    <x v="9"/>
    <x v="11"/>
    <x v="3"/>
    <n v="32"/>
    <n v="210"/>
    <x v="1453"/>
    <x v="2160"/>
    <x v="52"/>
    <x v="2"/>
  </r>
  <r>
    <x v="0"/>
    <n v="1185732"/>
    <x v="685"/>
    <x v="3"/>
    <x v="9"/>
    <x v="11"/>
    <x v="4"/>
    <n v="41"/>
    <n v="190"/>
    <x v="1000"/>
    <x v="2161"/>
    <x v="23"/>
    <x v="2"/>
  </r>
  <r>
    <x v="0"/>
    <n v="1185732"/>
    <x v="686"/>
    <x v="3"/>
    <x v="9"/>
    <x v="11"/>
    <x v="5"/>
    <n v="49"/>
    <n v="600"/>
    <x v="1454"/>
    <x v="1918"/>
    <x v="38"/>
    <x v="2"/>
  </r>
  <r>
    <x v="0"/>
    <n v="1185732"/>
    <x v="687"/>
    <x v="3"/>
    <x v="9"/>
    <x v="11"/>
    <x v="0"/>
    <n v="46"/>
    <n v="910"/>
    <x v="1455"/>
    <x v="2162"/>
    <x v="46"/>
    <x v="2"/>
  </r>
  <r>
    <x v="0"/>
    <n v="1185732"/>
    <x v="688"/>
    <x v="3"/>
    <x v="9"/>
    <x v="11"/>
    <x v="1"/>
    <n v="38"/>
    <n v="520"/>
    <x v="1456"/>
    <x v="2163"/>
    <x v="8"/>
    <x v="2"/>
  </r>
  <r>
    <x v="0"/>
    <n v="1185732"/>
    <x v="689"/>
    <x v="3"/>
    <x v="9"/>
    <x v="11"/>
    <x v="2"/>
    <n v="36"/>
    <n v="380"/>
    <x v="1457"/>
    <x v="2164"/>
    <x v="8"/>
    <x v="2"/>
  </r>
  <r>
    <x v="0"/>
    <n v="1185732"/>
    <x v="690"/>
    <x v="3"/>
    <x v="9"/>
    <x v="11"/>
    <x v="3"/>
    <n v="38"/>
    <n v="450"/>
    <x v="1458"/>
    <x v="2165"/>
    <x v="44"/>
    <x v="2"/>
  </r>
  <r>
    <x v="0"/>
    <n v="1185732"/>
    <x v="691"/>
    <x v="3"/>
    <x v="9"/>
    <x v="11"/>
    <x v="4"/>
    <n v="52"/>
    <n v="340"/>
    <x v="1459"/>
    <x v="2166"/>
    <x v="23"/>
    <x v="2"/>
  </r>
  <r>
    <x v="0"/>
    <n v="1185732"/>
    <x v="692"/>
    <x v="3"/>
    <x v="9"/>
    <x v="11"/>
    <x v="5"/>
    <n v="59"/>
    <n v="610"/>
    <x v="1460"/>
    <x v="2167"/>
    <x v="38"/>
    <x v="2"/>
  </r>
  <r>
    <x v="0"/>
    <n v="1185732"/>
    <x v="155"/>
    <x v="3"/>
    <x v="9"/>
    <x v="11"/>
    <x v="0"/>
    <n v="50"/>
    <n v="1240"/>
    <x v="1461"/>
    <x v="2168"/>
    <x v="0"/>
    <x v="2"/>
  </r>
  <r>
    <x v="0"/>
    <n v="1185732"/>
    <x v="156"/>
    <x v="3"/>
    <x v="9"/>
    <x v="11"/>
    <x v="1"/>
    <n v="42"/>
    <n v="770"/>
    <x v="1462"/>
    <x v="2169"/>
    <x v="18"/>
    <x v="2"/>
  </r>
  <r>
    <x v="0"/>
    <n v="1185732"/>
    <x v="157"/>
    <x v="3"/>
    <x v="9"/>
    <x v="11"/>
    <x v="2"/>
    <n v="44"/>
    <n v="560"/>
    <x v="1173"/>
    <x v="2170"/>
    <x v="33"/>
    <x v="2"/>
  </r>
  <r>
    <x v="0"/>
    <n v="1185732"/>
    <x v="158"/>
    <x v="3"/>
    <x v="9"/>
    <x v="11"/>
    <x v="3"/>
    <n v="44"/>
    <n v="490"/>
    <x v="1009"/>
    <x v="2171"/>
    <x v="44"/>
    <x v="2"/>
  </r>
  <r>
    <x v="0"/>
    <n v="1185732"/>
    <x v="159"/>
    <x v="3"/>
    <x v="9"/>
    <x v="11"/>
    <x v="4"/>
    <n v="54"/>
    <n v="440"/>
    <x v="1463"/>
    <x v="2172"/>
    <x v="33"/>
    <x v="2"/>
  </r>
  <r>
    <x v="0"/>
    <n v="1185732"/>
    <x v="160"/>
    <x v="3"/>
    <x v="9"/>
    <x v="11"/>
    <x v="5"/>
    <n v="54"/>
    <n v="770"/>
    <x v="1464"/>
    <x v="2173"/>
    <x v="41"/>
    <x v="2"/>
  </r>
  <r>
    <x v="4"/>
    <n v="1189833"/>
    <x v="161"/>
    <x v="3"/>
    <x v="9"/>
    <x v="11"/>
    <x v="0"/>
    <n v="32"/>
    <n v="1190"/>
    <x v="1465"/>
    <x v="2174"/>
    <x v="39"/>
    <x v="2"/>
  </r>
  <r>
    <x v="4"/>
    <n v="1189833"/>
    <x v="162"/>
    <x v="3"/>
    <x v="9"/>
    <x v="11"/>
    <x v="1"/>
    <n v="43"/>
    <n v="1280"/>
    <x v="1188"/>
    <x v="2175"/>
    <x v="23"/>
    <x v="2"/>
  </r>
  <r>
    <x v="4"/>
    <n v="1189833"/>
    <x v="163"/>
    <x v="3"/>
    <x v="9"/>
    <x v="11"/>
    <x v="2"/>
    <n v="41"/>
    <n v="1190"/>
    <x v="1189"/>
    <x v="2176"/>
    <x v="40"/>
    <x v="2"/>
  </r>
  <r>
    <x v="4"/>
    <n v="1189833"/>
    <x v="164"/>
    <x v="3"/>
    <x v="9"/>
    <x v="11"/>
    <x v="3"/>
    <n v="44"/>
    <n v="980"/>
    <x v="1466"/>
    <x v="2177"/>
    <x v="59"/>
    <x v="2"/>
  </r>
  <r>
    <x v="4"/>
    <n v="1189833"/>
    <x v="165"/>
    <x v="3"/>
    <x v="10"/>
    <x v="12"/>
    <x v="4"/>
    <n v="47"/>
    <n v="770"/>
    <x v="1467"/>
    <x v="2178"/>
    <x v="81"/>
    <x v="2"/>
  </r>
  <r>
    <x v="4"/>
    <n v="1189833"/>
    <x v="166"/>
    <x v="3"/>
    <x v="10"/>
    <x v="12"/>
    <x v="5"/>
    <n v="43"/>
    <n v="1380"/>
    <x v="1468"/>
    <x v="2179"/>
    <x v="37"/>
    <x v="2"/>
  </r>
  <r>
    <x v="4"/>
    <n v="1189833"/>
    <x v="167"/>
    <x v="3"/>
    <x v="10"/>
    <x v="12"/>
    <x v="0"/>
    <n v="34"/>
    <n v="1580"/>
    <x v="1187"/>
    <x v="2180"/>
    <x v="41"/>
    <x v="2"/>
  </r>
  <r>
    <x v="4"/>
    <n v="1189833"/>
    <x v="168"/>
    <x v="3"/>
    <x v="10"/>
    <x v="12"/>
    <x v="1"/>
    <n v="42"/>
    <n v="1230"/>
    <x v="1469"/>
    <x v="2181"/>
    <x v="18"/>
    <x v="2"/>
  </r>
  <r>
    <x v="4"/>
    <n v="1189833"/>
    <x v="169"/>
    <x v="3"/>
    <x v="10"/>
    <x v="12"/>
    <x v="2"/>
    <n v="43"/>
    <n v="1220"/>
    <x v="1470"/>
    <x v="2182"/>
    <x v="41"/>
    <x v="2"/>
  </r>
  <r>
    <x v="4"/>
    <n v="1189833"/>
    <x v="170"/>
    <x v="3"/>
    <x v="10"/>
    <x v="12"/>
    <x v="3"/>
    <n v="44"/>
    <n v="810"/>
    <x v="1471"/>
    <x v="2183"/>
    <x v="66"/>
    <x v="2"/>
  </r>
  <r>
    <x v="4"/>
    <n v="1189833"/>
    <x v="171"/>
    <x v="3"/>
    <x v="10"/>
    <x v="12"/>
    <x v="4"/>
    <n v="48"/>
    <n v="590"/>
    <x v="1472"/>
    <x v="2184"/>
    <x v="82"/>
    <x v="2"/>
  </r>
  <r>
    <x v="4"/>
    <n v="1189833"/>
    <x v="172"/>
    <x v="3"/>
    <x v="10"/>
    <x v="12"/>
    <x v="5"/>
    <n v="43"/>
    <n v="1190"/>
    <x v="1473"/>
    <x v="2185"/>
    <x v="25"/>
    <x v="2"/>
  </r>
  <r>
    <x v="4"/>
    <n v="1189833"/>
    <x v="173"/>
    <x v="3"/>
    <x v="10"/>
    <x v="12"/>
    <x v="0"/>
    <n v="32"/>
    <n v="1730"/>
    <x v="1474"/>
    <x v="2186"/>
    <x v="9"/>
    <x v="2"/>
  </r>
  <r>
    <x v="4"/>
    <n v="1189833"/>
    <x v="174"/>
    <x v="3"/>
    <x v="10"/>
    <x v="12"/>
    <x v="1"/>
    <n v="41"/>
    <n v="1150"/>
    <x v="1475"/>
    <x v="2187"/>
    <x v="33"/>
    <x v="2"/>
  </r>
  <r>
    <x v="4"/>
    <n v="1189833"/>
    <x v="175"/>
    <x v="3"/>
    <x v="10"/>
    <x v="12"/>
    <x v="2"/>
    <n v="42"/>
    <n v="1280"/>
    <x v="1251"/>
    <x v="2188"/>
    <x v="41"/>
    <x v="2"/>
  </r>
  <r>
    <x v="4"/>
    <n v="1189833"/>
    <x v="176"/>
    <x v="3"/>
    <x v="10"/>
    <x v="12"/>
    <x v="3"/>
    <n v="44"/>
    <n v="910"/>
    <x v="1476"/>
    <x v="2189"/>
    <x v="60"/>
    <x v="2"/>
  </r>
  <r>
    <x v="4"/>
    <n v="1189833"/>
    <x v="177"/>
    <x v="3"/>
    <x v="10"/>
    <x v="12"/>
    <x v="4"/>
    <n v="48"/>
    <n v="600"/>
    <x v="1477"/>
    <x v="2190"/>
    <x v="83"/>
    <x v="2"/>
  </r>
  <r>
    <x v="4"/>
    <n v="1189833"/>
    <x v="178"/>
    <x v="3"/>
    <x v="10"/>
    <x v="12"/>
    <x v="5"/>
    <n v="42"/>
    <n v="1120"/>
    <x v="1478"/>
    <x v="2191"/>
    <x v="37"/>
    <x v="2"/>
  </r>
  <r>
    <x v="4"/>
    <n v="1189833"/>
    <x v="179"/>
    <x v="3"/>
    <x v="10"/>
    <x v="12"/>
    <x v="0"/>
    <n v="44"/>
    <n v="1610"/>
    <x v="1479"/>
    <x v="2192"/>
    <x v="40"/>
    <x v="2"/>
  </r>
  <r>
    <x v="4"/>
    <n v="1189833"/>
    <x v="180"/>
    <x v="3"/>
    <x v="10"/>
    <x v="12"/>
    <x v="1"/>
    <n v="43"/>
    <n v="1010"/>
    <x v="1480"/>
    <x v="2193"/>
    <x v="18"/>
    <x v="2"/>
  </r>
  <r>
    <x v="4"/>
    <n v="1189833"/>
    <x v="181"/>
    <x v="3"/>
    <x v="10"/>
    <x v="12"/>
    <x v="2"/>
    <n v="44"/>
    <n v="1200"/>
    <x v="1481"/>
    <x v="2194"/>
    <x v="38"/>
    <x v="2"/>
  </r>
  <r>
    <x v="4"/>
    <n v="1189833"/>
    <x v="182"/>
    <x v="3"/>
    <x v="10"/>
    <x v="12"/>
    <x v="3"/>
    <n v="36"/>
    <n v="780"/>
    <x v="1482"/>
    <x v="2195"/>
    <x v="0"/>
    <x v="2"/>
  </r>
  <r>
    <x v="4"/>
    <n v="1189833"/>
    <x v="183"/>
    <x v="3"/>
    <x v="10"/>
    <x v="12"/>
    <x v="4"/>
    <n v="44"/>
    <n v="560"/>
    <x v="1173"/>
    <x v="2196"/>
    <x v="68"/>
    <x v="2"/>
  </r>
  <r>
    <x v="4"/>
    <n v="1189833"/>
    <x v="184"/>
    <x v="3"/>
    <x v="10"/>
    <x v="12"/>
    <x v="5"/>
    <n v="55"/>
    <n v="1010"/>
    <x v="1483"/>
    <x v="2197"/>
    <x v="37"/>
    <x v="2"/>
  </r>
  <r>
    <x v="4"/>
    <n v="1189833"/>
    <x v="185"/>
    <x v="3"/>
    <x v="10"/>
    <x v="12"/>
    <x v="0"/>
    <n v="39"/>
    <n v="1500"/>
    <x v="1484"/>
    <x v="2198"/>
    <x v="41"/>
    <x v="2"/>
  </r>
  <r>
    <x v="4"/>
    <n v="1189833"/>
    <x v="186"/>
    <x v="3"/>
    <x v="10"/>
    <x v="12"/>
    <x v="1"/>
    <n v="41"/>
    <n v="1060"/>
    <x v="1485"/>
    <x v="2199"/>
    <x v="27"/>
    <x v="2"/>
  </r>
  <r>
    <x v="4"/>
    <n v="1189833"/>
    <x v="187"/>
    <x v="3"/>
    <x v="10"/>
    <x v="12"/>
    <x v="2"/>
    <n v="44"/>
    <n v="1110"/>
    <x v="1118"/>
    <x v="2200"/>
    <x v="9"/>
    <x v="2"/>
  </r>
  <r>
    <x v="4"/>
    <n v="1189833"/>
    <x v="188"/>
    <x v="3"/>
    <x v="10"/>
    <x v="12"/>
    <x v="3"/>
    <n v="38"/>
    <n v="880"/>
    <x v="1486"/>
    <x v="2201"/>
    <x v="60"/>
    <x v="2"/>
  </r>
  <r>
    <x v="4"/>
    <n v="1189833"/>
    <x v="189"/>
    <x v="3"/>
    <x v="10"/>
    <x v="12"/>
    <x v="4"/>
    <n v="41"/>
    <n v="610"/>
    <x v="1487"/>
    <x v="2202"/>
    <x v="68"/>
    <x v="2"/>
  </r>
  <r>
    <x v="4"/>
    <n v="1189833"/>
    <x v="190"/>
    <x v="3"/>
    <x v="10"/>
    <x v="12"/>
    <x v="5"/>
    <n v="59"/>
    <n v="1080"/>
    <x v="1488"/>
    <x v="2203"/>
    <x v="31"/>
    <x v="2"/>
  </r>
  <r>
    <x v="4"/>
    <n v="1189833"/>
    <x v="191"/>
    <x v="3"/>
    <x v="10"/>
    <x v="12"/>
    <x v="0"/>
    <n v="36"/>
    <n v="1690"/>
    <x v="1100"/>
    <x v="2204"/>
    <x v="40"/>
    <x v="2"/>
  </r>
  <r>
    <x v="4"/>
    <n v="1189833"/>
    <x v="192"/>
    <x v="3"/>
    <x v="10"/>
    <x v="12"/>
    <x v="1"/>
    <n v="42"/>
    <n v="1470"/>
    <x v="817"/>
    <x v="2205"/>
    <x v="33"/>
    <x v="2"/>
  </r>
  <r>
    <x v="4"/>
    <n v="1189833"/>
    <x v="193"/>
    <x v="3"/>
    <x v="10"/>
    <x v="12"/>
    <x v="2"/>
    <n v="44"/>
    <n v="1650"/>
    <x v="1489"/>
    <x v="2206"/>
    <x v="9"/>
    <x v="2"/>
  </r>
  <r>
    <x v="4"/>
    <n v="1189833"/>
    <x v="194"/>
    <x v="3"/>
    <x v="10"/>
    <x v="12"/>
    <x v="3"/>
    <n v="38"/>
    <n v="1060"/>
    <x v="1490"/>
    <x v="2207"/>
    <x v="60"/>
    <x v="2"/>
  </r>
  <r>
    <x v="4"/>
    <n v="1189833"/>
    <x v="195"/>
    <x v="3"/>
    <x v="10"/>
    <x v="12"/>
    <x v="4"/>
    <n v="41"/>
    <n v="750"/>
    <x v="1491"/>
    <x v="2208"/>
    <x v="68"/>
    <x v="2"/>
  </r>
  <r>
    <x v="4"/>
    <n v="1189833"/>
    <x v="196"/>
    <x v="3"/>
    <x v="10"/>
    <x v="12"/>
    <x v="5"/>
    <n v="55"/>
    <n v="1500"/>
    <x v="1289"/>
    <x v="2209"/>
    <x v="36"/>
    <x v="2"/>
  </r>
  <r>
    <x v="4"/>
    <n v="1189833"/>
    <x v="197"/>
    <x v="3"/>
    <x v="10"/>
    <x v="12"/>
    <x v="0"/>
    <n v="37"/>
    <n v="2030"/>
    <x v="1492"/>
    <x v="2210"/>
    <x v="40"/>
    <x v="2"/>
  </r>
  <r>
    <x v="4"/>
    <n v="1189833"/>
    <x v="198"/>
    <x v="3"/>
    <x v="10"/>
    <x v="12"/>
    <x v="1"/>
    <n v="41"/>
    <n v="1560"/>
    <x v="1493"/>
    <x v="2211"/>
    <x v="30"/>
    <x v="2"/>
  </r>
  <r>
    <x v="4"/>
    <n v="1189833"/>
    <x v="199"/>
    <x v="3"/>
    <x v="10"/>
    <x v="12"/>
    <x v="2"/>
    <n v="44"/>
    <n v="1430"/>
    <x v="1494"/>
    <x v="2212"/>
    <x v="40"/>
    <x v="2"/>
  </r>
  <r>
    <x v="4"/>
    <n v="1189833"/>
    <x v="200"/>
    <x v="3"/>
    <x v="10"/>
    <x v="12"/>
    <x v="3"/>
    <n v="36"/>
    <n v="1130"/>
    <x v="1495"/>
    <x v="2213"/>
    <x v="60"/>
    <x v="2"/>
  </r>
  <r>
    <x v="4"/>
    <n v="1189833"/>
    <x v="201"/>
    <x v="3"/>
    <x v="10"/>
    <x v="12"/>
    <x v="4"/>
    <n v="42"/>
    <n v="1240"/>
    <x v="1496"/>
    <x v="2214"/>
    <x v="67"/>
    <x v="2"/>
  </r>
  <r>
    <x v="4"/>
    <n v="1189833"/>
    <x v="202"/>
    <x v="3"/>
    <x v="10"/>
    <x v="12"/>
    <x v="5"/>
    <n v="58"/>
    <n v="1430"/>
    <x v="1198"/>
    <x v="2215"/>
    <x v="2"/>
    <x v="2"/>
  </r>
  <r>
    <x v="4"/>
    <n v="1189833"/>
    <x v="203"/>
    <x v="3"/>
    <x v="10"/>
    <x v="12"/>
    <x v="0"/>
    <n v="42"/>
    <n v="2030"/>
    <x v="1497"/>
    <x v="2216"/>
    <x v="39"/>
    <x v="2"/>
  </r>
  <r>
    <x v="4"/>
    <n v="1189833"/>
    <x v="204"/>
    <x v="3"/>
    <x v="10"/>
    <x v="12"/>
    <x v="1"/>
    <n v="54"/>
    <n v="1880"/>
    <x v="883"/>
    <x v="1453"/>
    <x v="30"/>
    <x v="2"/>
  </r>
  <r>
    <x v="4"/>
    <n v="1189833"/>
    <x v="205"/>
    <x v="3"/>
    <x v="10"/>
    <x v="12"/>
    <x v="2"/>
    <n v="49"/>
    <n v="1300"/>
    <x v="1498"/>
    <x v="2217"/>
    <x v="40"/>
    <x v="2"/>
  </r>
  <r>
    <x v="4"/>
    <n v="1189833"/>
    <x v="206"/>
    <x v="3"/>
    <x v="10"/>
    <x v="12"/>
    <x v="3"/>
    <n v="41"/>
    <n v="1060"/>
    <x v="1485"/>
    <x v="2218"/>
    <x v="64"/>
    <x v="2"/>
  </r>
  <r>
    <x v="4"/>
    <n v="1189833"/>
    <x v="207"/>
    <x v="3"/>
    <x v="10"/>
    <x v="12"/>
    <x v="4"/>
    <n v="52"/>
    <n v="1060"/>
    <x v="1499"/>
    <x v="2219"/>
    <x v="67"/>
    <x v="2"/>
  </r>
  <r>
    <x v="4"/>
    <n v="1189833"/>
    <x v="208"/>
    <x v="3"/>
    <x v="10"/>
    <x v="12"/>
    <x v="5"/>
    <n v="56"/>
    <n v="1120"/>
    <x v="1154"/>
    <x v="2220"/>
    <x v="31"/>
    <x v="2"/>
  </r>
  <r>
    <x v="4"/>
    <n v="1189833"/>
    <x v="209"/>
    <x v="3"/>
    <x v="10"/>
    <x v="12"/>
    <x v="0"/>
    <n v="41"/>
    <n v="1800"/>
    <x v="1500"/>
    <x v="2221"/>
    <x v="39"/>
    <x v="2"/>
  </r>
  <r>
    <x v="4"/>
    <n v="1189833"/>
    <x v="210"/>
    <x v="3"/>
    <x v="10"/>
    <x v="12"/>
    <x v="1"/>
    <n v="48"/>
    <n v="1560"/>
    <x v="1501"/>
    <x v="2222"/>
    <x v="27"/>
    <x v="2"/>
  </r>
  <r>
    <x v="4"/>
    <n v="1189833"/>
    <x v="211"/>
    <x v="3"/>
    <x v="10"/>
    <x v="12"/>
    <x v="2"/>
    <n v="42"/>
    <n v="1170"/>
    <x v="1502"/>
    <x v="2223"/>
    <x v="65"/>
    <x v="2"/>
  </r>
  <r>
    <x v="4"/>
    <n v="1189833"/>
    <x v="212"/>
    <x v="3"/>
    <x v="10"/>
    <x v="12"/>
    <x v="3"/>
    <n v="41"/>
    <n v="1160"/>
    <x v="1192"/>
    <x v="2224"/>
    <x v="66"/>
    <x v="2"/>
  </r>
  <r>
    <x v="4"/>
    <n v="1189833"/>
    <x v="213"/>
    <x v="3"/>
    <x v="10"/>
    <x v="12"/>
    <x v="4"/>
    <n v="50"/>
    <n v="1000"/>
    <x v="1503"/>
    <x v="2225"/>
    <x v="76"/>
    <x v="2"/>
  </r>
  <r>
    <x v="4"/>
    <n v="1189833"/>
    <x v="693"/>
    <x v="3"/>
    <x v="10"/>
    <x v="12"/>
    <x v="5"/>
    <n v="59"/>
    <n v="1220"/>
    <x v="1504"/>
    <x v="2226"/>
    <x v="8"/>
    <x v="2"/>
  </r>
  <r>
    <x v="4"/>
    <n v="1189833"/>
    <x v="694"/>
    <x v="3"/>
    <x v="10"/>
    <x v="12"/>
    <x v="0"/>
    <n v="44"/>
    <n v="1600"/>
    <x v="1505"/>
    <x v="2227"/>
    <x v="65"/>
    <x v="2"/>
  </r>
  <r>
    <x v="4"/>
    <n v="1189833"/>
    <x v="695"/>
    <x v="3"/>
    <x v="10"/>
    <x v="12"/>
    <x v="1"/>
    <n v="49"/>
    <n v="1600"/>
    <x v="1437"/>
    <x v="2228"/>
    <x v="30"/>
    <x v="2"/>
  </r>
  <r>
    <x v="4"/>
    <n v="1189833"/>
    <x v="696"/>
    <x v="3"/>
    <x v="10"/>
    <x v="12"/>
    <x v="2"/>
    <n v="41"/>
    <n v="1160"/>
    <x v="1192"/>
    <x v="2229"/>
    <x v="41"/>
    <x v="2"/>
  </r>
  <r>
    <x v="4"/>
    <n v="1189833"/>
    <x v="697"/>
    <x v="3"/>
    <x v="10"/>
    <x v="12"/>
    <x v="3"/>
    <n v="44"/>
    <n v="1050"/>
    <x v="1506"/>
    <x v="2230"/>
    <x v="59"/>
    <x v="2"/>
  </r>
  <r>
    <x v="4"/>
    <n v="1189833"/>
    <x v="698"/>
    <x v="3"/>
    <x v="10"/>
    <x v="12"/>
    <x v="4"/>
    <n v="54"/>
    <n v="980"/>
    <x v="1442"/>
    <x v="2231"/>
    <x v="81"/>
    <x v="2"/>
  </r>
  <r>
    <x v="4"/>
    <n v="1189833"/>
    <x v="699"/>
    <x v="3"/>
    <x v="10"/>
    <x v="12"/>
    <x v="5"/>
    <n v="58"/>
    <n v="1080"/>
    <x v="1507"/>
    <x v="2232"/>
    <x v="37"/>
    <x v="2"/>
  </r>
  <r>
    <x v="4"/>
    <n v="1189833"/>
    <x v="700"/>
    <x v="3"/>
    <x v="10"/>
    <x v="12"/>
    <x v="0"/>
    <n v="38"/>
    <n v="1670"/>
    <x v="1508"/>
    <x v="2233"/>
    <x v="40"/>
    <x v="2"/>
  </r>
  <r>
    <x v="4"/>
    <n v="1189833"/>
    <x v="701"/>
    <x v="3"/>
    <x v="10"/>
    <x v="12"/>
    <x v="1"/>
    <n v="42"/>
    <n v="1730"/>
    <x v="1509"/>
    <x v="2234"/>
    <x v="33"/>
    <x v="2"/>
  </r>
  <r>
    <x v="4"/>
    <n v="1189833"/>
    <x v="702"/>
    <x v="3"/>
    <x v="10"/>
    <x v="12"/>
    <x v="2"/>
    <n v="37"/>
    <n v="1230"/>
    <x v="1103"/>
    <x v="2235"/>
    <x v="41"/>
    <x v="2"/>
  </r>
  <r>
    <x v="4"/>
    <n v="1189833"/>
    <x v="703"/>
    <x v="3"/>
    <x v="10"/>
    <x v="12"/>
    <x v="3"/>
    <n v="39"/>
    <n v="1190"/>
    <x v="1510"/>
    <x v="2236"/>
    <x v="66"/>
    <x v="2"/>
  </r>
  <r>
    <x v="4"/>
    <n v="1189833"/>
    <x v="704"/>
    <x v="3"/>
    <x v="10"/>
    <x v="12"/>
    <x v="4"/>
    <n v="51"/>
    <n v="1130"/>
    <x v="1511"/>
    <x v="2237"/>
    <x v="68"/>
    <x v="2"/>
  </r>
  <r>
    <x v="4"/>
    <n v="1189833"/>
    <x v="705"/>
    <x v="3"/>
    <x v="10"/>
    <x v="12"/>
    <x v="5"/>
    <n v="56"/>
    <n v="1330"/>
    <x v="1512"/>
    <x v="2238"/>
    <x v="31"/>
    <x v="2"/>
  </r>
  <r>
    <x v="4"/>
    <n v="1189833"/>
    <x v="706"/>
    <x v="3"/>
    <x v="10"/>
    <x v="12"/>
    <x v="0"/>
    <n v="41"/>
    <n v="1960"/>
    <x v="833"/>
    <x v="2239"/>
    <x v="65"/>
    <x v="2"/>
  </r>
  <r>
    <x v="4"/>
    <n v="1189833"/>
    <x v="707"/>
    <x v="3"/>
    <x v="10"/>
    <x v="12"/>
    <x v="1"/>
    <n v="45"/>
    <n v="1820"/>
    <x v="854"/>
    <x v="2240"/>
    <x v="30"/>
    <x v="2"/>
  </r>
  <r>
    <x v="4"/>
    <n v="1189833"/>
    <x v="708"/>
    <x v="3"/>
    <x v="10"/>
    <x v="12"/>
    <x v="2"/>
    <n v="42"/>
    <n v="1330"/>
    <x v="1513"/>
    <x v="2241"/>
    <x v="38"/>
    <x v="2"/>
  </r>
  <r>
    <x v="4"/>
    <n v="1189833"/>
    <x v="709"/>
    <x v="3"/>
    <x v="10"/>
    <x v="12"/>
    <x v="3"/>
    <n v="43"/>
    <n v="1430"/>
    <x v="1514"/>
    <x v="2242"/>
    <x v="48"/>
    <x v="2"/>
  </r>
  <r>
    <x v="4"/>
    <n v="1189833"/>
    <x v="710"/>
    <x v="3"/>
    <x v="10"/>
    <x v="12"/>
    <x v="4"/>
    <n v="53"/>
    <n v="1200"/>
    <x v="1515"/>
    <x v="2243"/>
    <x v="76"/>
    <x v="2"/>
  </r>
  <r>
    <x v="4"/>
    <n v="1189833"/>
    <x v="214"/>
    <x v="3"/>
    <x v="10"/>
    <x v="12"/>
    <x v="5"/>
    <n v="55"/>
    <n v="1300"/>
    <x v="1516"/>
    <x v="2244"/>
    <x v="8"/>
    <x v="2"/>
  </r>
  <r>
    <x v="2"/>
    <n v="1197831"/>
    <x v="215"/>
    <x v="3"/>
    <x v="10"/>
    <x v="12"/>
    <x v="0"/>
    <n v="18"/>
    <n v="2100"/>
    <x v="1053"/>
    <x v="2245"/>
    <x v="0"/>
    <x v="2"/>
  </r>
  <r>
    <x v="2"/>
    <n v="1197831"/>
    <x v="216"/>
    <x v="3"/>
    <x v="10"/>
    <x v="12"/>
    <x v="1"/>
    <n v="29"/>
    <n v="1820"/>
    <x v="1064"/>
    <x v="2246"/>
    <x v="24"/>
    <x v="2"/>
  </r>
  <r>
    <x v="2"/>
    <n v="1197831"/>
    <x v="217"/>
    <x v="3"/>
    <x v="10"/>
    <x v="12"/>
    <x v="2"/>
    <n v="27"/>
    <n v="1300"/>
    <x v="1517"/>
    <x v="2247"/>
    <x v="18"/>
    <x v="2"/>
  </r>
  <r>
    <x v="2"/>
    <n v="1197831"/>
    <x v="218"/>
    <x v="3"/>
    <x v="10"/>
    <x v="12"/>
    <x v="3"/>
    <n v="32"/>
    <n v="1350"/>
    <x v="1069"/>
    <x v="1992"/>
    <x v="41"/>
    <x v="2"/>
  </r>
  <r>
    <x v="2"/>
    <n v="1197831"/>
    <x v="219"/>
    <x v="1"/>
    <x v="11"/>
    <x v="13"/>
    <x v="4"/>
    <n v="39"/>
    <n v="950"/>
    <x v="1075"/>
    <x v="2248"/>
    <x v="8"/>
    <x v="2"/>
  </r>
  <r>
    <x v="2"/>
    <n v="1197831"/>
    <x v="220"/>
    <x v="1"/>
    <x v="11"/>
    <x v="13"/>
    <x v="5"/>
    <n v="33"/>
    <n v="1250"/>
    <x v="1518"/>
    <x v="2249"/>
    <x v="42"/>
    <x v="2"/>
  </r>
  <r>
    <x v="2"/>
    <n v="1197831"/>
    <x v="221"/>
    <x v="1"/>
    <x v="11"/>
    <x v="13"/>
    <x v="0"/>
    <n v="24"/>
    <n v="1690"/>
    <x v="1519"/>
    <x v="2250"/>
    <x v="0"/>
    <x v="2"/>
  </r>
  <r>
    <x v="2"/>
    <n v="1197831"/>
    <x v="222"/>
    <x v="1"/>
    <x v="11"/>
    <x v="13"/>
    <x v="1"/>
    <n v="33"/>
    <n v="1810"/>
    <x v="1520"/>
    <x v="2251"/>
    <x v="35"/>
    <x v="2"/>
  </r>
  <r>
    <x v="2"/>
    <n v="1197831"/>
    <x v="223"/>
    <x v="1"/>
    <x v="11"/>
    <x v="13"/>
    <x v="2"/>
    <n v="32"/>
    <n v="1220"/>
    <x v="1181"/>
    <x v="2252"/>
    <x v="35"/>
    <x v="2"/>
  </r>
  <r>
    <x v="2"/>
    <n v="1197831"/>
    <x v="224"/>
    <x v="1"/>
    <x v="11"/>
    <x v="13"/>
    <x v="3"/>
    <n v="33"/>
    <n v="1080"/>
    <x v="1471"/>
    <x v="2253"/>
    <x v="38"/>
    <x v="2"/>
  </r>
  <r>
    <x v="2"/>
    <n v="1197831"/>
    <x v="225"/>
    <x v="1"/>
    <x v="11"/>
    <x v="13"/>
    <x v="4"/>
    <n v="37"/>
    <n v="830"/>
    <x v="1521"/>
    <x v="2254"/>
    <x v="33"/>
    <x v="2"/>
  </r>
  <r>
    <x v="2"/>
    <n v="1197831"/>
    <x v="226"/>
    <x v="1"/>
    <x v="11"/>
    <x v="13"/>
    <x v="5"/>
    <n v="32"/>
    <n v="1330"/>
    <x v="1522"/>
    <x v="2255"/>
    <x v="34"/>
    <x v="2"/>
  </r>
  <r>
    <x v="2"/>
    <n v="1197831"/>
    <x v="227"/>
    <x v="1"/>
    <x v="11"/>
    <x v="13"/>
    <x v="0"/>
    <n v="27"/>
    <n v="1890"/>
    <x v="1231"/>
    <x v="2256"/>
    <x v="48"/>
    <x v="2"/>
  </r>
  <r>
    <x v="2"/>
    <n v="1197831"/>
    <x v="228"/>
    <x v="1"/>
    <x v="11"/>
    <x v="13"/>
    <x v="1"/>
    <n v="37"/>
    <n v="1630"/>
    <x v="1523"/>
    <x v="2257"/>
    <x v="59"/>
    <x v="2"/>
  </r>
  <r>
    <x v="2"/>
    <n v="1197831"/>
    <x v="711"/>
    <x v="1"/>
    <x v="11"/>
    <x v="13"/>
    <x v="2"/>
    <n v="28"/>
    <n v="1240"/>
    <x v="1524"/>
    <x v="2258"/>
    <x v="66"/>
    <x v="2"/>
  </r>
  <r>
    <x v="2"/>
    <n v="1197831"/>
    <x v="712"/>
    <x v="1"/>
    <x v="11"/>
    <x v="13"/>
    <x v="3"/>
    <n v="33"/>
    <n v="1010"/>
    <x v="1525"/>
    <x v="2259"/>
    <x v="34"/>
    <x v="2"/>
  </r>
  <r>
    <x v="2"/>
    <n v="1197831"/>
    <x v="713"/>
    <x v="1"/>
    <x v="11"/>
    <x v="13"/>
    <x v="4"/>
    <n v="39"/>
    <n v="690"/>
    <x v="1526"/>
    <x v="2260"/>
    <x v="28"/>
    <x v="2"/>
  </r>
  <r>
    <x v="2"/>
    <n v="1197831"/>
    <x v="714"/>
    <x v="1"/>
    <x v="11"/>
    <x v="13"/>
    <x v="5"/>
    <n v="33"/>
    <n v="1110"/>
    <x v="1527"/>
    <x v="2261"/>
    <x v="49"/>
    <x v="2"/>
  </r>
  <r>
    <x v="2"/>
    <n v="1197831"/>
    <x v="715"/>
    <x v="1"/>
    <x v="11"/>
    <x v="13"/>
    <x v="0"/>
    <n v="19"/>
    <n v="1690"/>
    <x v="1528"/>
    <x v="2262"/>
    <x v="0"/>
    <x v="2"/>
  </r>
  <r>
    <x v="2"/>
    <n v="1197831"/>
    <x v="716"/>
    <x v="1"/>
    <x v="11"/>
    <x v="13"/>
    <x v="1"/>
    <n v="24"/>
    <n v="1760"/>
    <x v="1529"/>
    <x v="2263"/>
    <x v="48"/>
    <x v="2"/>
  </r>
  <r>
    <x v="2"/>
    <n v="1197831"/>
    <x v="717"/>
    <x v="1"/>
    <x v="11"/>
    <x v="13"/>
    <x v="2"/>
    <n v="19"/>
    <n v="1350"/>
    <x v="1530"/>
    <x v="2264"/>
    <x v="66"/>
    <x v="2"/>
  </r>
  <r>
    <x v="2"/>
    <n v="1197831"/>
    <x v="718"/>
    <x v="1"/>
    <x v="11"/>
    <x v="13"/>
    <x v="3"/>
    <n v="23"/>
    <n v="1120"/>
    <x v="1531"/>
    <x v="1835"/>
    <x v="42"/>
    <x v="2"/>
  </r>
  <r>
    <x v="2"/>
    <n v="1197831"/>
    <x v="719"/>
    <x v="1"/>
    <x v="11"/>
    <x v="13"/>
    <x v="4"/>
    <n v="28"/>
    <n v="840"/>
    <x v="1045"/>
    <x v="2265"/>
    <x v="18"/>
    <x v="2"/>
  </r>
  <r>
    <x v="2"/>
    <n v="1197831"/>
    <x v="720"/>
    <x v="1"/>
    <x v="11"/>
    <x v="13"/>
    <x v="5"/>
    <n v="24"/>
    <n v="1610"/>
    <x v="1532"/>
    <x v="2266"/>
    <x v="61"/>
    <x v="2"/>
  </r>
  <r>
    <x v="2"/>
    <n v="1197831"/>
    <x v="721"/>
    <x v="1"/>
    <x v="11"/>
    <x v="13"/>
    <x v="0"/>
    <n v="14"/>
    <n v="1890"/>
    <x v="1050"/>
    <x v="2267"/>
    <x v="0"/>
    <x v="2"/>
  </r>
  <r>
    <x v="2"/>
    <n v="1197831"/>
    <x v="722"/>
    <x v="1"/>
    <x v="11"/>
    <x v="13"/>
    <x v="1"/>
    <n v="23"/>
    <n v="2180"/>
    <x v="1533"/>
    <x v="2268"/>
    <x v="0"/>
    <x v="2"/>
  </r>
  <r>
    <x v="2"/>
    <n v="1197831"/>
    <x v="723"/>
    <x v="1"/>
    <x v="11"/>
    <x v="13"/>
    <x v="2"/>
    <n v="19"/>
    <n v="1800"/>
    <x v="1534"/>
    <x v="2269"/>
    <x v="64"/>
    <x v="2"/>
  </r>
  <r>
    <x v="2"/>
    <n v="1197831"/>
    <x v="229"/>
    <x v="1"/>
    <x v="11"/>
    <x v="13"/>
    <x v="3"/>
    <n v="27"/>
    <n v="1420"/>
    <x v="1535"/>
    <x v="2270"/>
    <x v="38"/>
    <x v="2"/>
  </r>
  <r>
    <x v="2"/>
    <n v="1197831"/>
    <x v="230"/>
    <x v="1"/>
    <x v="11"/>
    <x v="13"/>
    <x v="4"/>
    <n v="41"/>
    <n v="1060"/>
    <x v="1485"/>
    <x v="2271"/>
    <x v="29"/>
    <x v="2"/>
  </r>
  <r>
    <x v="2"/>
    <n v="1197831"/>
    <x v="231"/>
    <x v="1"/>
    <x v="11"/>
    <x v="13"/>
    <x v="5"/>
    <n v="38"/>
    <n v="2020"/>
    <x v="1536"/>
    <x v="2272"/>
    <x v="63"/>
    <x v="2"/>
  </r>
  <r>
    <x v="2"/>
    <n v="1197831"/>
    <x v="232"/>
    <x v="1"/>
    <x v="11"/>
    <x v="13"/>
    <x v="0"/>
    <n v="36"/>
    <n v="2170"/>
    <x v="1537"/>
    <x v="2273"/>
    <x v="48"/>
    <x v="2"/>
  </r>
  <r>
    <x v="2"/>
    <n v="1197831"/>
    <x v="233"/>
    <x v="1"/>
    <x v="11"/>
    <x v="13"/>
    <x v="1"/>
    <n v="42"/>
    <n v="2020"/>
    <x v="1538"/>
    <x v="2274"/>
    <x v="48"/>
    <x v="2"/>
  </r>
  <r>
    <x v="2"/>
    <n v="1197831"/>
    <x v="234"/>
    <x v="1"/>
    <x v="11"/>
    <x v="13"/>
    <x v="2"/>
    <n v="36"/>
    <n v="1690"/>
    <x v="1100"/>
    <x v="2275"/>
    <x v="48"/>
    <x v="2"/>
  </r>
  <r>
    <x v="2"/>
    <n v="1197831"/>
    <x v="235"/>
    <x v="1"/>
    <x v="11"/>
    <x v="13"/>
    <x v="3"/>
    <n v="36"/>
    <n v="1740"/>
    <x v="1507"/>
    <x v="1861"/>
    <x v="22"/>
    <x v="2"/>
  </r>
  <r>
    <x v="2"/>
    <n v="1197831"/>
    <x v="236"/>
    <x v="1"/>
    <x v="11"/>
    <x v="13"/>
    <x v="4"/>
    <n v="43"/>
    <n v="1450"/>
    <x v="1539"/>
    <x v="2276"/>
    <x v="35"/>
    <x v="2"/>
  </r>
  <r>
    <x v="2"/>
    <n v="1197831"/>
    <x v="237"/>
    <x v="1"/>
    <x v="11"/>
    <x v="13"/>
    <x v="5"/>
    <n v="49"/>
    <n v="2360"/>
    <x v="984"/>
    <x v="2277"/>
    <x v="42"/>
    <x v="2"/>
  </r>
  <r>
    <x v="2"/>
    <n v="1197831"/>
    <x v="238"/>
    <x v="1"/>
    <x v="11"/>
    <x v="13"/>
    <x v="0"/>
    <n v="36"/>
    <n v="2150"/>
    <x v="1540"/>
    <x v="2278"/>
    <x v="84"/>
    <x v="2"/>
  </r>
  <r>
    <x v="2"/>
    <n v="1197831"/>
    <x v="239"/>
    <x v="1"/>
    <x v="11"/>
    <x v="13"/>
    <x v="1"/>
    <n v="43"/>
    <n v="2060"/>
    <x v="1541"/>
    <x v="2279"/>
    <x v="85"/>
    <x v="2"/>
  </r>
  <r>
    <x v="2"/>
    <n v="1197831"/>
    <x v="240"/>
    <x v="1"/>
    <x v="11"/>
    <x v="13"/>
    <x v="2"/>
    <n v="36"/>
    <n v="2630"/>
    <x v="1542"/>
    <x v="2280"/>
    <x v="38"/>
    <x v="2"/>
  </r>
  <r>
    <x v="2"/>
    <n v="1197831"/>
    <x v="241"/>
    <x v="1"/>
    <x v="11"/>
    <x v="13"/>
    <x v="3"/>
    <n v="37"/>
    <n v="1610"/>
    <x v="1543"/>
    <x v="2281"/>
    <x v="42"/>
    <x v="2"/>
  </r>
  <r>
    <x v="2"/>
    <n v="1197831"/>
    <x v="242"/>
    <x v="1"/>
    <x v="11"/>
    <x v="13"/>
    <x v="4"/>
    <n v="43"/>
    <n v="1650"/>
    <x v="1544"/>
    <x v="2282"/>
    <x v="60"/>
    <x v="2"/>
  </r>
  <r>
    <x v="2"/>
    <n v="1197831"/>
    <x v="243"/>
    <x v="1"/>
    <x v="11"/>
    <x v="13"/>
    <x v="5"/>
    <n v="52"/>
    <n v="2230"/>
    <x v="1545"/>
    <x v="2283"/>
    <x v="67"/>
    <x v="2"/>
  </r>
  <r>
    <x v="2"/>
    <n v="1197831"/>
    <x v="244"/>
    <x v="1"/>
    <x v="11"/>
    <x v="13"/>
    <x v="0"/>
    <n v="41"/>
    <n v="2330"/>
    <x v="1546"/>
    <x v="2284"/>
    <x v="84"/>
    <x v="2"/>
  </r>
  <r>
    <x v="2"/>
    <n v="1197831"/>
    <x v="245"/>
    <x v="1"/>
    <x v="11"/>
    <x v="13"/>
    <x v="1"/>
    <n v="54"/>
    <n v="2330"/>
    <x v="1547"/>
    <x v="2285"/>
    <x v="84"/>
    <x v="2"/>
  </r>
  <r>
    <x v="2"/>
    <n v="1197831"/>
    <x v="246"/>
    <x v="1"/>
    <x v="11"/>
    <x v="13"/>
    <x v="2"/>
    <n v="46"/>
    <n v="2850"/>
    <x v="1548"/>
    <x v="2286"/>
    <x v="38"/>
    <x v="2"/>
  </r>
  <r>
    <x v="2"/>
    <n v="1197831"/>
    <x v="247"/>
    <x v="1"/>
    <x v="11"/>
    <x v="13"/>
    <x v="3"/>
    <n v="42"/>
    <n v="1330"/>
    <x v="1513"/>
    <x v="2287"/>
    <x v="62"/>
    <x v="2"/>
  </r>
  <r>
    <x v="2"/>
    <n v="1197831"/>
    <x v="248"/>
    <x v="1"/>
    <x v="11"/>
    <x v="13"/>
    <x v="4"/>
    <n v="49"/>
    <n v="1330"/>
    <x v="1549"/>
    <x v="2288"/>
    <x v="60"/>
    <x v="2"/>
  </r>
  <r>
    <x v="2"/>
    <n v="1197831"/>
    <x v="249"/>
    <x v="1"/>
    <x v="11"/>
    <x v="13"/>
    <x v="5"/>
    <n v="53"/>
    <n v="1810"/>
    <x v="1097"/>
    <x v="2289"/>
    <x v="83"/>
    <x v="2"/>
  </r>
  <r>
    <x v="2"/>
    <n v="1197831"/>
    <x v="250"/>
    <x v="1"/>
    <x v="11"/>
    <x v="13"/>
    <x v="0"/>
    <n v="49"/>
    <n v="1820"/>
    <x v="1550"/>
    <x v="2290"/>
    <x v="38"/>
    <x v="2"/>
  </r>
  <r>
    <x v="2"/>
    <n v="1197831"/>
    <x v="251"/>
    <x v="1"/>
    <x v="11"/>
    <x v="13"/>
    <x v="1"/>
    <n v="47"/>
    <n v="1690"/>
    <x v="953"/>
    <x v="2291"/>
    <x v="38"/>
    <x v="2"/>
  </r>
  <r>
    <x v="2"/>
    <n v="1197831"/>
    <x v="252"/>
    <x v="1"/>
    <x v="11"/>
    <x v="13"/>
    <x v="2"/>
    <n v="54"/>
    <n v="1820"/>
    <x v="753"/>
    <x v="2292"/>
    <x v="73"/>
    <x v="2"/>
  </r>
  <r>
    <x v="2"/>
    <n v="1197831"/>
    <x v="253"/>
    <x v="1"/>
    <x v="11"/>
    <x v="13"/>
    <x v="3"/>
    <n v="53"/>
    <n v="1000"/>
    <x v="1551"/>
    <x v="2293"/>
    <x v="67"/>
    <x v="2"/>
  </r>
  <r>
    <x v="2"/>
    <n v="1197831"/>
    <x v="254"/>
    <x v="1"/>
    <x v="11"/>
    <x v="13"/>
    <x v="4"/>
    <n v="47"/>
    <n v="1200"/>
    <x v="1552"/>
    <x v="2294"/>
    <x v="48"/>
    <x v="2"/>
  </r>
  <r>
    <x v="2"/>
    <n v="1197831"/>
    <x v="255"/>
    <x v="1"/>
    <x v="11"/>
    <x v="13"/>
    <x v="5"/>
    <n v="42"/>
    <n v="1630"/>
    <x v="1553"/>
    <x v="2295"/>
    <x v="68"/>
    <x v="2"/>
  </r>
  <r>
    <x v="2"/>
    <n v="1197831"/>
    <x v="256"/>
    <x v="1"/>
    <x v="11"/>
    <x v="13"/>
    <x v="0"/>
    <n v="33"/>
    <n v="1730"/>
    <x v="1554"/>
    <x v="2296"/>
    <x v="84"/>
    <x v="2"/>
  </r>
  <r>
    <x v="2"/>
    <n v="1197831"/>
    <x v="257"/>
    <x v="1"/>
    <x v="11"/>
    <x v="13"/>
    <x v="1"/>
    <n v="32"/>
    <n v="1500"/>
    <x v="1287"/>
    <x v="2297"/>
    <x v="38"/>
    <x v="2"/>
  </r>
  <r>
    <x v="2"/>
    <n v="1197831"/>
    <x v="258"/>
    <x v="1"/>
    <x v="11"/>
    <x v="13"/>
    <x v="2"/>
    <n v="36"/>
    <n v="1470"/>
    <x v="1442"/>
    <x v="2298"/>
    <x v="85"/>
    <x v="2"/>
  </r>
  <r>
    <x v="2"/>
    <n v="1197831"/>
    <x v="259"/>
    <x v="1"/>
    <x v="11"/>
    <x v="13"/>
    <x v="3"/>
    <n v="38"/>
    <n v="980"/>
    <x v="1555"/>
    <x v="2299"/>
    <x v="67"/>
    <x v="2"/>
  </r>
  <r>
    <x v="2"/>
    <n v="1197831"/>
    <x v="260"/>
    <x v="1"/>
    <x v="11"/>
    <x v="13"/>
    <x v="4"/>
    <n v="32"/>
    <n v="880"/>
    <x v="1556"/>
    <x v="2300"/>
    <x v="48"/>
    <x v="2"/>
  </r>
  <r>
    <x v="2"/>
    <n v="1197831"/>
    <x v="261"/>
    <x v="1"/>
    <x v="11"/>
    <x v="13"/>
    <x v="5"/>
    <n v="43"/>
    <n v="1310"/>
    <x v="1557"/>
    <x v="2301"/>
    <x v="83"/>
    <x v="2"/>
  </r>
  <r>
    <x v="2"/>
    <n v="1197831"/>
    <x v="262"/>
    <x v="1"/>
    <x v="11"/>
    <x v="13"/>
    <x v="0"/>
    <n v="29"/>
    <n v="1960"/>
    <x v="1343"/>
    <x v="2302"/>
    <x v="86"/>
    <x v="2"/>
  </r>
  <r>
    <x v="2"/>
    <n v="1197831"/>
    <x v="263"/>
    <x v="1"/>
    <x v="11"/>
    <x v="13"/>
    <x v="1"/>
    <n v="29"/>
    <n v="1890"/>
    <x v="1558"/>
    <x v="2298"/>
    <x v="86"/>
    <x v="2"/>
  </r>
  <r>
    <x v="2"/>
    <n v="1197831"/>
    <x v="264"/>
    <x v="1"/>
    <x v="11"/>
    <x v="13"/>
    <x v="2"/>
    <n v="50"/>
    <n v="1740"/>
    <x v="1149"/>
    <x v="2303"/>
    <x v="86"/>
    <x v="2"/>
  </r>
  <r>
    <x v="2"/>
    <n v="1197831"/>
    <x v="265"/>
    <x v="1"/>
    <x v="11"/>
    <x v="13"/>
    <x v="3"/>
    <n v="52"/>
    <n v="1330"/>
    <x v="1559"/>
    <x v="2304"/>
    <x v="62"/>
    <x v="2"/>
  </r>
  <r>
    <x v="2"/>
    <n v="1197831"/>
    <x v="266"/>
    <x v="1"/>
    <x v="11"/>
    <x v="13"/>
    <x v="4"/>
    <n v="51"/>
    <n v="1130"/>
    <x v="1511"/>
    <x v="2305"/>
    <x v="60"/>
    <x v="2"/>
  </r>
  <r>
    <x v="2"/>
    <n v="1197831"/>
    <x v="267"/>
    <x v="1"/>
    <x v="11"/>
    <x v="13"/>
    <x v="5"/>
    <n v="59"/>
    <n v="1690"/>
    <x v="1560"/>
    <x v="2306"/>
    <x v="83"/>
    <x v="2"/>
  </r>
  <r>
    <x v="2"/>
    <n v="1197831"/>
    <x v="268"/>
    <x v="1"/>
    <x v="11"/>
    <x v="13"/>
    <x v="0"/>
    <n v="53"/>
    <n v="2000"/>
    <x v="1561"/>
    <x v="2307"/>
    <x v="85"/>
    <x v="2"/>
  </r>
  <r>
    <x v="2"/>
    <n v="1197831"/>
    <x v="269"/>
    <x v="1"/>
    <x v="11"/>
    <x v="13"/>
    <x v="1"/>
    <n v="51"/>
    <n v="2400"/>
    <x v="1562"/>
    <x v="2308"/>
    <x v="66"/>
    <x v="2"/>
  </r>
  <r>
    <x v="2"/>
    <n v="1197831"/>
    <x v="270"/>
    <x v="1"/>
    <x v="11"/>
    <x v="13"/>
    <x v="2"/>
    <n v="54"/>
    <n v="2100"/>
    <x v="879"/>
    <x v="1364"/>
    <x v="66"/>
    <x v="2"/>
  </r>
  <r>
    <x v="2"/>
    <n v="1197831"/>
    <x v="271"/>
    <x v="1"/>
    <x v="11"/>
    <x v="13"/>
    <x v="3"/>
    <n v="54"/>
    <n v="1490"/>
    <x v="1563"/>
    <x v="2309"/>
    <x v="62"/>
    <x v="2"/>
  </r>
  <r>
    <x v="2"/>
    <n v="1197831"/>
    <x v="272"/>
    <x v="1"/>
    <x v="11"/>
    <x v="13"/>
    <x v="4"/>
    <n v="50"/>
    <n v="1400"/>
    <x v="872"/>
    <x v="592"/>
    <x v="0"/>
    <x v="2"/>
  </r>
  <r>
    <x v="2"/>
    <n v="1197831"/>
    <x v="273"/>
    <x v="1"/>
    <x v="11"/>
    <x v="13"/>
    <x v="5"/>
    <n v="61"/>
    <n v="2250"/>
    <x v="1564"/>
    <x v="2310"/>
    <x v="68"/>
    <x v="2"/>
  </r>
  <r>
    <x v="0"/>
    <n v="1185732"/>
    <x v="274"/>
    <x v="1"/>
    <x v="11"/>
    <x v="13"/>
    <x v="0"/>
    <n v="32"/>
    <n v="1190"/>
    <x v="1465"/>
    <x v="2311"/>
    <x v="0"/>
    <x v="2"/>
  </r>
  <r>
    <x v="0"/>
    <n v="1185732"/>
    <x v="275"/>
    <x v="1"/>
    <x v="11"/>
    <x v="13"/>
    <x v="1"/>
    <n v="32"/>
    <n v="560"/>
    <x v="1565"/>
    <x v="2312"/>
    <x v="29"/>
    <x v="2"/>
  </r>
  <r>
    <x v="0"/>
    <n v="1185732"/>
    <x v="276"/>
    <x v="1"/>
    <x v="11"/>
    <x v="13"/>
    <x v="2"/>
    <n v="24"/>
    <n v="650"/>
    <x v="1566"/>
    <x v="2313"/>
    <x v="35"/>
    <x v="2"/>
  </r>
  <r>
    <x v="0"/>
    <n v="1185732"/>
    <x v="277"/>
    <x v="1"/>
    <x v="11"/>
    <x v="13"/>
    <x v="3"/>
    <n v="27"/>
    <n v="190"/>
    <x v="1567"/>
    <x v="2314"/>
    <x v="60"/>
    <x v="2"/>
  </r>
  <r>
    <x v="0"/>
    <n v="1185732"/>
    <x v="278"/>
    <x v="3"/>
    <x v="12"/>
    <x v="14"/>
    <x v="4"/>
    <n v="43"/>
    <n v="350"/>
    <x v="1568"/>
    <x v="2315"/>
    <x v="18"/>
    <x v="2"/>
  </r>
  <r>
    <x v="0"/>
    <n v="1185732"/>
    <x v="279"/>
    <x v="3"/>
    <x v="12"/>
    <x v="14"/>
    <x v="5"/>
    <n v="32"/>
    <n v="680"/>
    <x v="1569"/>
    <x v="2316"/>
    <x v="22"/>
    <x v="2"/>
  </r>
  <r>
    <x v="0"/>
    <n v="1185732"/>
    <x v="280"/>
    <x v="3"/>
    <x v="12"/>
    <x v="14"/>
    <x v="0"/>
    <n v="32"/>
    <n v="1190"/>
    <x v="1465"/>
    <x v="2317"/>
    <x v="64"/>
    <x v="2"/>
  </r>
  <r>
    <x v="0"/>
    <n v="1185732"/>
    <x v="281"/>
    <x v="3"/>
    <x v="12"/>
    <x v="14"/>
    <x v="1"/>
    <n v="33"/>
    <n v="380"/>
    <x v="1570"/>
    <x v="2318"/>
    <x v="0"/>
    <x v="2"/>
  </r>
  <r>
    <x v="0"/>
    <n v="1185732"/>
    <x v="282"/>
    <x v="3"/>
    <x v="12"/>
    <x v="14"/>
    <x v="2"/>
    <n v="23"/>
    <n v="470"/>
    <x v="1571"/>
    <x v="2319"/>
    <x v="0"/>
    <x v="2"/>
  </r>
  <r>
    <x v="0"/>
    <n v="1185732"/>
    <x v="283"/>
    <x v="3"/>
    <x v="12"/>
    <x v="14"/>
    <x v="3"/>
    <n v="29"/>
    <n v="140"/>
    <x v="1572"/>
    <x v="2320"/>
    <x v="0"/>
    <x v="2"/>
  </r>
  <r>
    <x v="0"/>
    <n v="1185732"/>
    <x v="284"/>
    <x v="3"/>
    <x v="12"/>
    <x v="14"/>
    <x v="4"/>
    <n v="41"/>
    <n v="310"/>
    <x v="1573"/>
    <x v="2321"/>
    <x v="29"/>
    <x v="2"/>
  </r>
  <r>
    <x v="0"/>
    <n v="1185732"/>
    <x v="285"/>
    <x v="3"/>
    <x v="12"/>
    <x v="14"/>
    <x v="5"/>
    <n v="32"/>
    <n v="600"/>
    <x v="1574"/>
    <x v="2322"/>
    <x v="26"/>
    <x v="2"/>
  </r>
  <r>
    <x v="0"/>
    <n v="1185732"/>
    <x v="286"/>
    <x v="3"/>
    <x v="12"/>
    <x v="14"/>
    <x v="0"/>
    <n v="38"/>
    <n v="1220"/>
    <x v="1575"/>
    <x v="2323"/>
    <x v="64"/>
    <x v="2"/>
  </r>
  <r>
    <x v="0"/>
    <n v="1185732"/>
    <x v="287"/>
    <x v="3"/>
    <x v="12"/>
    <x v="14"/>
    <x v="1"/>
    <n v="39"/>
    <n v="260"/>
    <x v="1576"/>
    <x v="2324"/>
    <x v="24"/>
    <x v="2"/>
  </r>
  <r>
    <x v="0"/>
    <n v="1185732"/>
    <x v="288"/>
    <x v="3"/>
    <x v="12"/>
    <x v="14"/>
    <x v="2"/>
    <n v="29"/>
    <n v="390"/>
    <x v="1577"/>
    <x v="2325"/>
    <x v="0"/>
    <x v="2"/>
  </r>
  <r>
    <x v="0"/>
    <n v="1185732"/>
    <x v="289"/>
    <x v="3"/>
    <x v="12"/>
    <x v="14"/>
    <x v="3"/>
    <n v="33"/>
    <n v="0"/>
    <x v="355"/>
    <x v="586"/>
    <x v="9"/>
    <x v="2"/>
  </r>
  <r>
    <x v="0"/>
    <n v="1185732"/>
    <x v="290"/>
    <x v="3"/>
    <x v="12"/>
    <x v="14"/>
    <x v="4"/>
    <n v="45"/>
    <n v="130"/>
    <x v="1578"/>
    <x v="2326"/>
    <x v="28"/>
    <x v="2"/>
  </r>
  <r>
    <x v="0"/>
    <n v="1185732"/>
    <x v="291"/>
    <x v="3"/>
    <x v="12"/>
    <x v="14"/>
    <x v="5"/>
    <n v="37"/>
    <n v="380"/>
    <x v="1428"/>
    <x v="2327"/>
    <x v="22"/>
    <x v="2"/>
  </r>
  <r>
    <x v="0"/>
    <n v="1185732"/>
    <x v="292"/>
    <x v="3"/>
    <x v="12"/>
    <x v="14"/>
    <x v="0"/>
    <n v="38"/>
    <n v="1050"/>
    <x v="1579"/>
    <x v="2328"/>
    <x v="60"/>
    <x v="2"/>
  </r>
  <r>
    <x v="0"/>
    <n v="1185732"/>
    <x v="293"/>
    <x v="3"/>
    <x v="12"/>
    <x v="14"/>
    <x v="1"/>
    <n v="32"/>
    <n v="230"/>
    <x v="1580"/>
    <x v="2329"/>
    <x v="18"/>
    <x v="2"/>
  </r>
  <r>
    <x v="0"/>
    <n v="1185732"/>
    <x v="294"/>
    <x v="3"/>
    <x v="12"/>
    <x v="14"/>
    <x v="2"/>
    <n v="23"/>
    <n v="210"/>
    <x v="1581"/>
    <x v="2330"/>
    <x v="18"/>
    <x v="2"/>
  </r>
  <r>
    <x v="0"/>
    <n v="1185732"/>
    <x v="295"/>
    <x v="3"/>
    <x v="12"/>
    <x v="14"/>
    <x v="3"/>
    <n v="27"/>
    <n v="0"/>
    <x v="355"/>
    <x v="586"/>
    <x v="60"/>
    <x v="2"/>
  </r>
  <r>
    <x v="0"/>
    <n v="1185732"/>
    <x v="296"/>
    <x v="3"/>
    <x v="12"/>
    <x v="14"/>
    <x v="4"/>
    <n v="42"/>
    <n v="60"/>
    <x v="1582"/>
    <x v="2331"/>
    <x v="35"/>
    <x v="2"/>
  </r>
  <r>
    <x v="0"/>
    <n v="1185732"/>
    <x v="297"/>
    <x v="3"/>
    <x v="12"/>
    <x v="14"/>
    <x v="5"/>
    <n v="34"/>
    <n v="390"/>
    <x v="1583"/>
    <x v="2332"/>
    <x v="26"/>
    <x v="2"/>
  </r>
  <r>
    <x v="0"/>
    <n v="1185732"/>
    <x v="298"/>
    <x v="3"/>
    <x v="12"/>
    <x v="14"/>
    <x v="0"/>
    <n v="44"/>
    <n v="1180"/>
    <x v="1584"/>
    <x v="2333"/>
    <x v="64"/>
    <x v="2"/>
  </r>
  <r>
    <x v="0"/>
    <n v="1185732"/>
    <x v="299"/>
    <x v="3"/>
    <x v="12"/>
    <x v="14"/>
    <x v="1"/>
    <n v="38"/>
    <n v="330"/>
    <x v="1570"/>
    <x v="2318"/>
    <x v="0"/>
    <x v="2"/>
  </r>
  <r>
    <x v="0"/>
    <n v="1185732"/>
    <x v="300"/>
    <x v="3"/>
    <x v="12"/>
    <x v="14"/>
    <x v="2"/>
    <n v="32"/>
    <n v="300"/>
    <x v="1585"/>
    <x v="2334"/>
    <x v="35"/>
    <x v="2"/>
  </r>
  <r>
    <x v="0"/>
    <n v="1185732"/>
    <x v="301"/>
    <x v="3"/>
    <x v="12"/>
    <x v="14"/>
    <x v="3"/>
    <n v="34"/>
    <n v="70"/>
    <x v="1586"/>
    <x v="2335"/>
    <x v="60"/>
    <x v="2"/>
  </r>
  <r>
    <x v="0"/>
    <n v="1185732"/>
    <x v="302"/>
    <x v="3"/>
    <x v="12"/>
    <x v="14"/>
    <x v="4"/>
    <n v="46"/>
    <n v="130"/>
    <x v="1587"/>
    <x v="2336"/>
    <x v="24"/>
    <x v="2"/>
  </r>
  <r>
    <x v="0"/>
    <n v="1185732"/>
    <x v="303"/>
    <x v="3"/>
    <x v="12"/>
    <x v="14"/>
    <x v="5"/>
    <n v="51"/>
    <n v="410"/>
    <x v="1588"/>
    <x v="2337"/>
    <x v="26"/>
    <x v="2"/>
  </r>
  <r>
    <x v="0"/>
    <n v="1185732"/>
    <x v="304"/>
    <x v="3"/>
    <x v="12"/>
    <x v="14"/>
    <x v="0"/>
    <n v="36"/>
    <n v="1200"/>
    <x v="1069"/>
    <x v="2338"/>
    <x v="60"/>
    <x v="2"/>
  </r>
  <r>
    <x v="0"/>
    <n v="1185732"/>
    <x v="305"/>
    <x v="3"/>
    <x v="12"/>
    <x v="14"/>
    <x v="1"/>
    <n v="32"/>
    <n v="450"/>
    <x v="1434"/>
    <x v="2339"/>
    <x v="0"/>
    <x v="2"/>
  </r>
  <r>
    <x v="0"/>
    <n v="1185732"/>
    <x v="306"/>
    <x v="3"/>
    <x v="12"/>
    <x v="14"/>
    <x v="2"/>
    <n v="27"/>
    <n v="460"/>
    <x v="1589"/>
    <x v="2340"/>
    <x v="18"/>
    <x v="2"/>
  </r>
  <r>
    <x v="0"/>
    <n v="1185732"/>
    <x v="307"/>
    <x v="3"/>
    <x v="12"/>
    <x v="14"/>
    <x v="3"/>
    <n v="27"/>
    <n v="390"/>
    <x v="1590"/>
    <x v="2341"/>
    <x v="64"/>
    <x v="2"/>
  </r>
  <r>
    <x v="0"/>
    <n v="1185732"/>
    <x v="308"/>
    <x v="3"/>
    <x v="12"/>
    <x v="14"/>
    <x v="4"/>
    <n v="42"/>
    <n v="420"/>
    <x v="1444"/>
    <x v="2342"/>
    <x v="0"/>
    <x v="2"/>
  </r>
  <r>
    <x v="0"/>
    <n v="1185732"/>
    <x v="309"/>
    <x v="3"/>
    <x v="12"/>
    <x v="14"/>
    <x v="5"/>
    <n v="49"/>
    <n v="850"/>
    <x v="1591"/>
    <x v="2343"/>
    <x v="26"/>
    <x v="2"/>
  </r>
  <r>
    <x v="0"/>
    <n v="1185732"/>
    <x v="310"/>
    <x v="3"/>
    <x v="12"/>
    <x v="14"/>
    <x v="0"/>
    <n v="43"/>
    <n v="1650"/>
    <x v="1544"/>
    <x v="2344"/>
    <x v="48"/>
    <x v="2"/>
  </r>
  <r>
    <x v="0"/>
    <n v="1185732"/>
    <x v="311"/>
    <x v="3"/>
    <x v="12"/>
    <x v="14"/>
    <x v="1"/>
    <n v="37"/>
    <n v="810"/>
    <x v="1592"/>
    <x v="2345"/>
    <x v="18"/>
    <x v="2"/>
  </r>
  <r>
    <x v="0"/>
    <n v="1185732"/>
    <x v="312"/>
    <x v="3"/>
    <x v="12"/>
    <x v="14"/>
    <x v="2"/>
    <n v="34"/>
    <n v="630"/>
    <x v="1593"/>
    <x v="2346"/>
    <x v="18"/>
    <x v="2"/>
  </r>
  <r>
    <x v="0"/>
    <n v="1185732"/>
    <x v="313"/>
    <x v="3"/>
    <x v="12"/>
    <x v="14"/>
    <x v="3"/>
    <n v="33"/>
    <n v="460"/>
    <x v="1594"/>
    <x v="2347"/>
    <x v="59"/>
    <x v="2"/>
  </r>
  <r>
    <x v="0"/>
    <n v="1185732"/>
    <x v="314"/>
    <x v="3"/>
    <x v="12"/>
    <x v="14"/>
    <x v="4"/>
    <n v="41"/>
    <n v="440"/>
    <x v="1417"/>
    <x v="2348"/>
    <x v="29"/>
    <x v="2"/>
  </r>
  <r>
    <x v="0"/>
    <n v="1185732"/>
    <x v="315"/>
    <x v="3"/>
    <x v="12"/>
    <x v="14"/>
    <x v="5"/>
    <n v="49"/>
    <n v="910"/>
    <x v="1595"/>
    <x v="2349"/>
    <x v="32"/>
    <x v="2"/>
  </r>
  <r>
    <x v="0"/>
    <n v="1185732"/>
    <x v="316"/>
    <x v="3"/>
    <x v="12"/>
    <x v="14"/>
    <x v="0"/>
    <n v="41"/>
    <n v="1450"/>
    <x v="1596"/>
    <x v="2350"/>
    <x v="60"/>
    <x v="2"/>
  </r>
  <r>
    <x v="0"/>
    <n v="1185732"/>
    <x v="317"/>
    <x v="3"/>
    <x v="12"/>
    <x v="14"/>
    <x v="1"/>
    <n v="42"/>
    <n v="800"/>
    <x v="1597"/>
    <x v="2351"/>
    <x v="29"/>
    <x v="2"/>
  </r>
  <r>
    <x v="0"/>
    <n v="1185732"/>
    <x v="318"/>
    <x v="3"/>
    <x v="12"/>
    <x v="14"/>
    <x v="2"/>
    <n v="36"/>
    <n v="520"/>
    <x v="1039"/>
    <x v="2352"/>
    <x v="35"/>
    <x v="2"/>
  </r>
  <r>
    <x v="0"/>
    <n v="1185732"/>
    <x v="319"/>
    <x v="3"/>
    <x v="12"/>
    <x v="14"/>
    <x v="3"/>
    <n v="29"/>
    <n v="380"/>
    <x v="1598"/>
    <x v="2353"/>
    <x v="48"/>
    <x v="2"/>
  </r>
  <r>
    <x v="0"/>
    <n v="1185732"/>
    <x v="320"/>
    <x v="3"/>
    <x v="12"/>
    <x v="14"/>
    <x v="4"/>
    <n v="37"/>
    <n v="270"/>
    <x v="1599"/>
    <x v="2354"/>
    <x v="35"/>
    <x v="2"/>
  </r>
  <r>
    <x v="0"/>
    <n v="1185732"/>
    <x v="321"/>
    <x v="3"/>
    <x v="12"/>
    <x v="14"/>
    <x v="5"/>
    <n v="44"/>
    <n v="690"/>
    <x v="1600"/>
    <x v="2355"/>
    <x v="38"/>
    <x v="2"/>
  </r>
  <r>
    <x v="0"/>
    <n v="1185732"/>
    <x v="322"/>
    <x v="3"/>
    <x v="12"/>
    <x v="14"/>
    <x v="0"/>
    <n v="38"/>
    <n v="1120"/>
    <x v="1522"/>
    <x v="2356"/>
    <x v="64"/>
    <x v="2"/>
  </r>
  <r>
    <x v="0"/>
    <n v="1185732"/>
    <x v="323"/>
    <x v="3"/>
    <x v="12"/>
    <x v="14"/>
    <x v="1"/>
    <n v="33"/>
    <n v="560"/>
    <x v="1041"/>
    <x v="2357"/>
    <x v="24"/>
    <x v="2"/>
  </r>
  <r>
    <x v="0"/>
    <n v="1185732"/>
    <x v="324"/>
    <x v="3"/>
    <x v="12"/>
    <x v="14"/>
    <x v="2"/>
    <n v="18"/>
    <n v="250"/>
    <x v="1601"/>
    <x v="2358"/>
    <x v="35"/>
    <x v="2"/>
  </r>
  <r>
    <x v="0"/>
    <n v="1185732"/>
    <x v="325"/>
    <x v="3"/>
    <x v="12"/>
    <x v="14"/>
    <x v="3"/>
    <n v="19"/>
    <n v="230"/>
    <x v="1602"/>
    <x v="2359"/>
    <x v="59"/>
    <x v="2"/>
  </r>
  <r>
    <x v="0"/>
    <n v="1185732"/>
    <x v="326"/>
    <x v="3"/>
    <x v="12"/>
    <x v="14"/>
    <x v="4"/>
    <n v="29"/>
    <n v="210"/>
    <x v="1603"/>
    <x v="2360"/>
    <x v="35"/>
    <x v="2"/>
  </r>
  <r>
    <x v="0"/>
    <n v="1185732"/>
    <x v="327"/>
    <x v="3"/>
    <x v="12"/>
    <x v="14"/>
    <x v="5"/>
    <n v="34"/>
    <n v="390"/>
    <x v="1583"/>
    <x v="2332"/>
    <x v="26"/>
    <x v="2"/>
  </r>
  <r>
    <x v="0"/>
    <n v="1185732"/>
    <x v="328"/>
    <x v="3"/>
    <x v="12"/>
    <x v="14"/>
    <x v="0"/>
    <n v="36"/>
    <n v="940"/>
    <x v="1604"/>
    <x v="2361"/>
    <x v="64"/>
    <x v="2"/>
  </r>
  <r>
    <x v="0"/>
    <n v="1185732"/>
    <x v="329"/>
    <x v="3"/>
    <x v="12"/>
    <x v="14"/>
    <x v="1"/>
    <n v="29"/>
    <n v="410"/>
    <x v="1605"/>
    <x v="2362"/>
    <x v="24"/>
    <x v="2"/>
  </r>
  <r>
    <x v="0"/>
    <n v="1185732"/>
    <x v="330"/>
    <x v="3"/>
    <x v="12"/>
    <x v="14"/>
    <x v="2"/>
    <n v="29"/>
    <n v="140"/>
    <x v="1572"/>
    <x v="2320"/>
    <x v="0"/>
    <x v="2"/>
  </r>
  <r>
    <x v="0"/>
    <n v="1185732"/>
    <x v="331"/>
    <x v="3"/>
    <x v="12"/>
    <x v="14"/>
    <x v="3"/>
    <n v="29"/>
    <n v="70"/>
    <x v="1606"/>
    <x v="2363"/>
    <x v="60"/>
    <x v="2"/>
  </r>
  <r>
    <x v="0"/>
    <n v="1185732"/>
    <x v="332"/>
    <x v="3"/>
    <x v="12"/>
    <x v="14"/>
    <x v="4"/>
    <n v="37"/>
    <n v="70"/>
    <x v="1607"/>
    <x v="2364"/>
    <x v="35"/>
    <x v="2"/>
  </r>
  <r>
    <x v="0"/>
    <n v="1185732"/>
    <x v="333"/>
    <x v="3"/>
    <x v="12"/>
    <x v="14"/>
    <x v="5"/>
    <n v="44"/>
    <n v="380"/>
    <x v="1608"/>
    <x v="2365"/>
    <x v="32"/>
    <x v="2"/>
  </r>
  <r>
    <x v="0"/>
    <n v="1185732"/>
    <x v="334"/>
    <x v="3"/>
    <x v="12"/>
    <x v="14"/>
    <x v="0"/>
    <n v="37"/>
    <n v="840"/>
    <x v="1609"/>
    <x v="2366"/>
    <x v="64"/>
    <x v="2"/>
  </r>
  <r>
    <x v="0"/>
    <n v="1185732"/>
    <x v="335"/>
    <x v="3"/>
    <x v="12"/>
    <x v="14"/>
    <x v="1"/>
    <n v="29"/>
    <n v="410"/>
    <x v="1605"/>
    <x v="2362"/>
    <x v="24"/>
    <x v="2"/>
  </r>
  <r>
    <x v="0"/>
    <n v="1185732"/>
    <x v="336"/>
    <x v="3"/>
    <x v="12"/>
    <x v="14"/>
    <x v="2"/>
    <n v="29"/>
    <n v="250"/>
    <x v="1610"/>
    <x v="2367"/>
    <x v="28"/>
    <x v="2"/>
  </r>
  <r>
    <x v="0"/>
    <n v="1185732"/>
    <x v="337"/>
    <x v="3"/>
    <x v="12"/>
    <x v="14"/>
    <x v="3"/>
    <n v="27"/>
    <n v="360"/>
    <x v="1611"/>
    <x v="2368"/>
    <x v="9"/>
    <x v="2"/>
  </r>
  <r>
    <x v="0"/>
    <n v="1185732"/>
    <x v="338"/>
    <x v="3"/>
    <x v="12"/>
    <x v="14"/>
    <x v="4"/>
    <n v="48"/>
    <n v="270"/>
    <x v="1612"/>
    <x v="2369"/>
    <x v="18"/>
    <x v="2"/>
  </r>
  <r>
    <x v="0"/>
    <n v="1185732"/>
    <x v="339"/>
    <x v="3"/>
    <x v="12"/>
    <x v="14"/>
    <x v="5"/>
    <n v="53"/>
    <n v="580"/>
    <x v="1158"/>
    <x v="2370"/>
    <x v="26"/>
    <x v="2"/>
  </r>
  <r>
    <x v="0"/>
    <n v="1185732"/>
    <x v="340"/>
    <x v="3"/>
    <x v="12"/>
    <x v="14"/>
    <x v="0"/>
    <n v="49"/>
    <n v="1170"/>
    <x v="1613"/>
    <x v="2371"/>
    <x v="0"/>
    <x v="2"/>
  </r>
  <r>
    <x v="0"/>
    <n v="1185732"/>
    <x v="341"/>
    <x v="3"/>
    <x v="12"/>
    <x v="14"/>
    <x v="1"/>
    <n v="36"/>
    <n v="630"/>
    <x v="1439"/>
    <x v="2372"/>
    <x v="0"/>
    <x v="2"/>
  </r>
  <r>
    <x v="0"/>
    <n v="1185732"/>
    <x v="342"/>
    <x v="3"/>
    <x v="12"/>
    <x v="14"/>
    <x v="2"/>
    <n v="39"/>
    <n v="600"/>
    <x v="1021"/>
    <x v="2373"/>
    <x v="29"/>
    <x v="2"/>
  </r>
  <r>
    <x v="0"/>
    <n v="1185732"/>
    <x v="343"/>
    <x v="3"/>
    <x v="12"/>
    <x v="14"/>
    <x v="3"/>
    <n v="38"/>
    <n v="380"/>
    <x v="1135"/>
    <x v="2374"/>
    <x v="9"/>
    <x v="2"/>
  </r>
  <r>
    <x v="0"/>
    <n v="1185732"/>
    <x v="344"/>
    <x v="3"/>
    <x v="12"/>
    <x v="14"/>
    <x v="4"/>
    <n v="45"/>
    <n v="390"/>
    <x v="1614"/>
    <x v="2375"/>
    <x v="35"/>
    <x v="2"/>
  </r>
  <r>
    <x v="0"/>
    <n v="1185732"/>
    <x v="345"/>
    <x v="3"/>
    <x v="12"/>
    <x v="14"/>
    <x v="5"/>
    <n v="54"/>
    <n v="650"/>
    <x v="1517"/>
    <x v="2376"/>
    <x v="26"/>
    <x v="2"/>
  </r>
  <r>
    <x v="2"/>
    <n v="1197831"/>
    <x v="346"/>
    <x v="3"/>
    <x v="12"/>
    <x v="14"/>
    <x v="0"/>
    <n v="19"/>
    <n v="2030"/>
    <x v="1615"/>
    <x v="2377"/>
    <x v="60"/>
    <x v="2"/>
  </r>
  <r>
    <x v="2"/>
    <n v="1197831"/>
    <x v="347"/>
    <x v="3"/>
    <x v="12"/>
    <x v="14"/>
    <x v="1"/>
    <n v="29"/>
    <n v="1960"/>
    <x v="1343"/>
    <x v="2378"/>
    <x v="64"/>
    <x v="2"/>
  </r>
  <r>
    <x v="2"/>
    <n v="1197831"/>
    <x v="348"/>
    <x v="3"/>
    <x v="12"/>
    <x v="14"/>
    <x v="2"/>
    <n v="28"/>
    <n v="1380"/>
    <x v="1532"/>
    <x v="2379"/>
    <x v="66"/>
    <x v="2"/>
  </r>
  <r>
    <x v="2"/>
    <n v="1197831"/>
    <x v="349"/>
    <x v="3"/>
    <x v="12"/>
    <x v="14"/>
    <x v="3"/>
    <n v="33"/>
    <n v="1380"/>
    <x v="1616"/>
    <x v="2380"/>
    <x v="34"/>
    <x v="2"/>
  </r>
  <r>
    <x v="2"/>
    <n v="1197831"/>
    <x v="350"/>
    <x v="1"/>
    <x v="13"/>
    <x v="15"/>
    <x v="4"/>
    <n v="37"/>
    <n v="880"/>
    <x v="1190"/>
    <x v="2381"/>
    <x v="35"/>
    <x v="2"/>
  </r>
  <r>
    <x v="2"/>
    <n v="1197831"/>
    <x v="351"/>
    <x v="1"/>
    <x v="13"/>
    <x v="15"/>
    <x v="5"/>
    <n v="32"/>
    <n v="1380"/>
    <x v="1617"/>
    <x v="2382"/>
    <x v="67"/>
    <x v="2"/>
  </r>
  <r>
    <x v="2"/>
    <n v="1197831"/>
    <x v="352"/>
    <x v="1"/>
    <x v="13"/>
    <x v="15"/>
    <x v="0"/>
    <n v="24"/>
    <n v="1560"/>
    <x v="1618"/>
    <x v="2383"/>
    <x v="64"/>
    <x v="2"/>
  </r>
  <r>
    <x v="2"/>
    <n v="1197831"/>
    <x v="353"/>
    <x v="1"/>
    <x v="13"/>
    <x v="15"/>
    <x v="1"/>
    <n v="33"/>
    <n v="1740"/>
    <x v="1619"/>
    <x v="2384"/>
    <x v="64"/>
    <x v="2"/>
  </r>
  <r>
    <x v="2"/>
    <n v="1197831"/>
    <x v="354"/>
    <x v="1"/>
    <x v="13"/>
    <x v="15"/>
    <x v="2"/>
    <n v="32"/>
    <n v="1280"/>
    <x v="1062"/>
    <x v="2385"/>
    <x v="59"/>
    <x v="2"/>
  </r>
  <r>
    <x v="2"/>
    <n v="1197831"/>
    <x v="355"/>
    <x v="1"/>
    <x v="13"/>
    <x v="15"/>
    <x v="3"/>
    <n v="32"/>
    <n v="980"/>
    <x v="1620"/>
    <x v="2386"/>
    <x v="26"/>
    <x v="2"/>
  </r>
  <r>
    <x v="2"/>
    <n v="1197831"/>
    <x v="356"/>
    <x v="1"/>
    <x v="13"/>
    <x v="15"/>
    <x v="4"/>
    <n v="38"/>
    <n v="680"/>
    <x v="1621"/>
    <x v="2387"/>
    <x v="35"/>
    <x v="2"/>
  </r>
  <r>
    <x v="2"/>
    <n v="1197831"/>
    <x v="357"/>
    <x v="1"/>
    <x v="13"/>
    <x v="15"/>
    <x v="5"/>
    <n v="33"/>
    <n v="1260"/>
    <x v="1464"/>
    <x v="2388"/>
    <x v="63"/>
    <x v="2"/>
  </r>
  <r>
    <x v="2"/>
    <n v="1197831"/>
    <x v="358"/>
    <x v="1"/>
    <x v="13"/>
    <x v="15"/>
    <x v="0"/>
    <n v="28"/>
    <n v="1630"/>
    <x v="1622"/>
    <x v="2389"/>
    <x v="66"/>
    <x v="2"/>
  </r>
  <r>
    <x v="2"/>
    <n v="1197831"/>
    <x v="359"/>
    <x v="1"/>
    <x v="13"/>
    <x v="15"/>
    <x v="1"/>
    <n v="36"/>
    <n v="1880"/>
    <x v="997"/>
    <x v="1602"/>
    <x v="66"/>
    <x v="2"/>
  </r>
  <r>
    <x v="2"/>
    <n v="1197831"/>
    <x v="360"/>
    <x v="1"/>
    <x v="13"/>
    <x v="15"/>
    <x v="2"/>
    <n v="27"/>
    <n v="1170"/>
    <x v="1623"/>
    <x v="2390"/>
    <x v="85"/>
    <x v="2"/>
  </r>
  <r>
    <x v="2"/>
    <n v="1197831"/>
    <x v="361"/>
    <x v="1"/>
    <x v="13"/>
    <x v="15"/>
    <x v="3"/>
    <n v="33"/>
    <n v="1050"/>
    <x v="1624"/>
    <x v="2391"/>
    <x v="61"/>
    <x v="2"/>
  </r>
  <r>
    <x v="2"/>
    <n v="1197831"/>
    <x v="362"/>
    <x v="1"/>
    <x v="13"/>
    <x v="15"/>
    <x v="4"/>
    <n v="37"/>
    <n v="730"/>
    <x v="1446"/>
    <x v="2392"/>
    <x v="0"/>
    <x v="2"/>
  </r>
  <r>
    <x v="2"/>
    <n v="1197831"/>
    <x v="363"/>
    <x v="1"/>
    <x v="13"/>
    <x v="15"/>
    <x v="5"/>
    <n v="34"/>
    <n v="1040"/>
    <x v="1625"/>
    <x v="2393"/>
    <x v="81"/>
    <x v="2"/>
  </r>
  <r>
    <x v="2"/>
    <n v="1197831"/>
    <x v="364"/>
    <x v="1"/>
    <x v="13"/>
    <x v="15"/>
    <x v="0"/>
    <n v="19"/>
    <n v="1950"/>
    <x v="1075"/>
    <x v="2394"/>
    <x v="85"/>
    <x v="2"/>
  </r>
  <r>
    <x v="2"/>
    <n v="1197831"/>
    <x v="365"/>
    <x v="1"/>
    <x v="13"/>
    <x v="15"/>
    <x v="1"/>
    <n v="19"/>
    <n v="1890"/>
    <x v="1626"/>
    <x v="2395"/>
    <x v="85"/>
    <x v="2"/>
  </r>
  <r>
    <x v="2"/>
    <n v="1197831"/>
    <x v="366"/>
    <x v="1"/>
    <x v="13"/>
    <x v="15"/>
    <x v="2"/>
    <n v="14"/>
    <n v="1190"/>
    <x v="1627"/>
    <x v="2396"/>
    <x v="73"/>
    <x v="2"/>
  </r>
  <r>
    <x v="2"/>
    <n v="1197831"/>
    <x v="367"/>
    <x v="1"/>
    <x v="13"/>
    <x v="15"/>
    <x v="3"/>
    <n v="18"/>
    <n v="1130"/>
    <x v="1628"/>
    <x v="2397"/>
    <x v="49"/>
    <x v="2"/>
  </r>
  <r>
    <x v="2"/>
    <n v="1197831"/>
    <x v="368"/>
    <x v="1"/>
    <x v="13"/>
    <x v="15"/>
    <x v="4"/>
    <n v="23"/>
    <n v="740"/>
    <x v="1629"/>
    <x v="2398"/>
    <x v="60"/>
    <x v="2"/>
  </r>
  <r>
    <x v="2"/>
    <n v="1197831"/>
    <x v="369"/>
    <x v="1"/>
    <x v="13"/>
    <x v="15"/>
    <x v="5"/>
    <n v="20"/>
    <n v="1490"/>
    <x v="1630"/>
    <x v="2399"/>
    <x v="81"/>
    <x v="2"/>
  </r>
  <r>
    <x v="2"/>
    <n v="1197831"/>
    <x v="370"/>
    <x v="1"/>
    <x v="13"/>
    <x v="15"/>
    <x v="0"/>
    <n v="9"/>
    <n v="2030"/>
    <x v="1631"/>
    <x v="2400"/>
    <x v="73"/>
    <x v="2"/>
  </r>
  <r>
    <x v="2"/>
    <n v="1197831"/>
    <x v="371"/>
    <x v="1"/>
    <x v="13"/>
    <x v="15"/>
    <x v="1"/>
    <n v="19"/>
    <n v="1890"/>
    <x v="1626"/>
    <x v="2401"/>
    <x v="73"/>
    <x v="2"/>
  </r>
  <r>
    <x v="2"/>
    <n v="1197831"/>
    <x v="372"/>
    <x v="1"/>
    <x v="13"/>
    <x v="15"/>
    <x v="2"/>
    <n v="15"/>
    <n v="1730"/>
    <x v="1632"/>
    <x v="2402"/>
    <x v="86"/>
    <x v="2"/>
  </r>
  <r>
    <x v="2"/>
    <n v="1197831"/>
    <x v="373"/>
    <x v="1"/>
    <x v="13"/>
    <x v="15"/>
    <x v="3"/>
    <n v="34"/>
    <n v="1350"/>
    <x v="1253"/>
    <x v="2403"/>
    <x v="61"/>
    <x v="2"/>
  </r>
  <r>
    <x v="2"/>
    <n v="1197831"/>
    <x v="374"/>
    <x v="1"/>
    <x v="13"/>
    <x v="15"/>
    <x v="4"/>
    <n v="49"/>
    <n v="1200"/>
    <x v="1129"/>
    <x v="2404"/>
    <x v="64"/>
    <x v="2"/>
  </r>
  <r>
    <x v="2"/>
    <n v="1197831"/>
    <x v="375"/>
    <x v="1"/>
    <x v="13"/>
    <x v="15"/>
    <x v="5"/>
    <n v="43"/>
    <n v="2030"/>
    <x v="1633"/>
    <x v="2405"/>
    <x v="82"/>
    <x v="2"/>
  </r>
  <r>
    <x v="2"/>
    <n v="1197831"/>
    <x v="376"/>
    <x v="1"/>
    <x v="13"/>
    <x v="15"/>
    <x v="0"/>
    <n v="43"/>
    <n v="2030"/>
    <x v="1633"/>
    <x v="2406"/>
    <x v="66"/>
    <x v="2"/>
  </r>
  <r>
    <x v="2"/>
    <n v="1197831"/>
    <x v="377"/>
    <x v="1"/>
    <x v="13"/>
    <x v="15"/>
    <x v="1"/>
    <n v="49"/>
    <n v="2030"/>
    <x v="1634"/>
    <x v="2407"/>
    <x v="86"/>
    <x v="2"/>
  </r>
  <r>
    <x v="2"/>
    <n v="1197831"/>
    <x v="378"/>
    <x v="1"/>
    <x v="13"/>
    <x v="15"/>
    <x v="2"/>
    <n v="44"/>
    <n v="1890"/>
    <x v="961"/>
    <x v="2408"/>
    <x v="73"/>
    <x v="2"/>
  </r>
  <r>
    <x v="2"/>
    <n v="1197831"/>
    <x v="379"/>
    <x v="1"/>
    <x v="13"/>
    <x v="15"/>
    <x v="3"/>
    <n v="41"/>
    <n v="1800"/>
    <x v="1500"/>
    <x v="2409"/>
    <x v="62"/>
    <x v="2"/>
  </r>
  <r>
    <x v="2"/>
    <n v="1197831"/>
    <x v="380"/>
    <x v="1"/>
    <x v="13"/>
    <x v="15"/>
    <x v="4"/>
    <n v="49"/>
    <n v="1450"/>
    <x v="934"/>
    <x v="2410"/>
    <x v="66"/>
    <x v="2"/>
  </r>
  <r>
    <x v="2"/>
    <n v="1197831"/>
    <x v="381"/>
    <x v="1"/>
    <x v="13"/>
    <x v="15"/>
    <x v="5"/>
    <n v="50"/>
    <n v="2450"/>
    <x v="1635"/>
    <x v="2411"/>
    <x v="82"/>
    <x v="2"/>
  </r>
  <r>
    <x v="2"/>
    <n v="1197831"/>
    <x v="382"/>
    <x v="1"/>
    <x v="13"/>
    <x v="15"/>
    <x v="0"/>
    <n v="44"/>
    <n v="2060"/>
    <x v="742"/>
    <x v="2412"/>
    <x v="87"/>
    <x v="2"/>
  </r>
  <r>
    <x v="2"/>
    <n v="1197831"/>
    <x v="383"/>
    <x v="1"/>
    <x v="13"/>
    <x v="15"/>
    <x v="1"/>
    <n v="49"/>
    <n v="2150"/>
    <x v="1636"/>
    <x v="2413"/>
    <x v="87"/>
    <x v="2"/>
  </r>
  <r>
    <x v="2"/>
    <n v="1197831"/>
    <x v="384"/>
    <x v="1"/>
    <x v="13"/>
    <x v="15"/>
    <x v="2"/>
    <n v="41"/>
    <n v="2540"/>
    <x v="1637"/>
    <x v="2414"/>
    <x v="88"/>
    <x v="2"/>
  </r>
  <r>
    <x v="2"/>
    <n v="1197831"/>
    <x v="385"/>
    <x v="1"/>
    <x v="13"/>
    <x v="15"/>
    <x v="3"/>
    <n v="44"/>
    <n v="1730"/>
    <x v="1638"/>
    <x v="2415"/>
    <x v="68"/>
    <x v="2"/>
  </r>
  <r>
    <x v="2"/>
    <n v="1197831"/>
    <x v="386"/>
    <x v="1"/>
    <x v="13"/>
    <x v="15"/>
    <x v="4"/>
    <n v="45"/>
    <n v="1310"/>
    <x v="955"/>
    <x v="2416"/>
    <x v="85"/>
    <x v="2"/>
  </r>
  <r>
    <x v="2"/>
    <n v="1197831"/>
    <x v="387"/>
    <x v="1"/>
    <x v="13"/>
    <x v="15"/>
    <x v="5"/>
    <n v="56"/>
    <n v="2400"/>
    <x v="882"/>
    <x v="2417"/>
    <x v="89"/>
    <x v="2"/>
  </r>
  <r>
    <x v="2"/>
    <n v="1197831"/>
    <x v="388"/>
    <x v="1"/>
    <x v="13"/>
    <x v="15"/>
    <x v="0"/>
    <n v="38"/>
    <n v="2250"/>
    <x v="815"/>
    <x v="2418"/>
    <x v="22"/>
    <x v="2"/>
  </r>
  <r>
    <x v="2"/>
    <n v="1197831"/>
    <x v="389"/>
    <x v="1"/>
    <x v="13"/>
    <x v="15"/>
    <x v="1"/>
    <n v="52"/>
    <n v="2100"/>
    <x v="1639"/>
    <x v="2419"/>
    <x v="90"/>
    <x v="2"/>
  </r>
  <r>
    <x v="2"/>
    <n v="1197831"/>
    <x v="390"/>
    <x v="1"/>
    <x v="13"/>
    <x v="15"/>
    <x v="2"/>
    <n v="51"/>
    <n v="2680"/>
    <x v="1640"/>
    <x v="2420"/>
    <x v="38"/>
    <x v="2"/>
  </r>
  <r>
    <x v="2"/>
    <n v="1197831"/>
    <x v="391"/>
    <x v="1"/>
    <x v="13"/>
    <x v="15"/>
    <x v="3"/>
    <n v="46"/>
    <n v="1190"/>
    <x v="1641"/>
    <x v="2421"/>
    <x v="83"/>
    <x v="2"/>
  </r>
  <r>
    <x v="2"/>
    <n v="1197831"/>
    <x v="392"/>
    <x v="1"/>
    <x v="13"/>
    <x v="15"/>
    <x v="4"/>
    <n v="50"/>
    <n v="1230"/>
    <x v="1642"/>
    <x v="2422"/>
    <x v="73"/>
    <x v="2"/>
  </r>
  <r>
    <x v="2"/>
    <n v="1197831"/>
    <x v="393"/>
    <x v="1"/>
    <x v="13"/>
    <x v="15"/>
    <x v="5"/>
    <n v="59"/>
    <n v="1820"/>
    <x v="918"/>
    <x v="2423"/>
    <x v="75"/>
    <x v="2"/>
  </r>
  <r>
    <x v="2"/>
    <n v="1197831"/>
    <x v="394"/>
    <x v="1"/>
    <x v="13"/>
    <x v="15"/>
    <x v="0"/>
    <n v="51"/>
    <n v="1750"/>
    <x v="1643"/>
    <x v="2424"/>
    <x v="38"/>
    <x v="2"/>
  </r>
  <r>
    <x v="2"/>
    <n v="1197831"/>
    <x v="395"/>
    <x v="1"/>
    <x v="13"/>
    <x v="15"/>
    <x v="1"/>
    <n v="50"/>
    <n v="1440"/>
    <x v="1644"/>
    <x v="2425"/>
    <x v="88"/>
    <x v="2"/>
  </r>
  <r>
    <x v="2"/>
    <n v="1197831"/>
    <x v="396"/>
    <x v="1"/>
    <x v="13"/>
    <x v="15"/>
    <x v="2"/>
    <n v="59"/>
    <n v="1880"/>
    <x v="905"/>
    <x v="2426"/>
    <x v="88"/>
    <x v="2"/>
  </r>
  <r>
    <x v="2"/>
    <n v="1197831"/>
    <x v="397"/>
    <x v="1"/>
    <x v="13"/>
    <x v="15"/>
    <x v="3"/>
    <n v="58"/>
    <n v="950"/>
    <x v="1645"/>
    <x v="2427"/>
    <x v="83"/>
    <x v="2"/>
  </r>
  <r>
    <x v="2"/>
    <n v="1197831"/>
    <x v="398"/>
    <x v="1"/>
    <x v="13"/>
    <x v="15"/>
    <x v="4"/>
    <n v="41"/>
    <n v="880"/>
    <x v="1646"/>
    <x v="2428"/>
    <x v="84"/>
    <x v="2"/>
  </r>
  <r>
    <x v="2"/>
    <n v="1197831"/>
    <x v="399"/>
    <x v="1"/>
    <x v="13"/>
    <x v="15"/>
    <x v="5"/>
    <n v="37"/>
    <n v="1500"/>
    <x v="1647"/>
    <x v="2429"/>
    <x v="75"/>
    <x v="2"/>
  </r>
  <r>
    <x v="2"/>
    <n v="1197831"/>
    <x v="400"/>
    <x v="1"/>
    <x v="13"/>
    <x v="15"/>
    <x v="0"/>
    <n v="29"/>
    <n v="1310"/>
    <x v="1648"/>
    <x v="2430"/>
    <x v="38"/>
    <x v="2"/>
  </r>
  <r>
    <x v="2"/>
    <n v="1197831"/>
    <x v="401"/>
    <x v="1"/>
    <x v="13"/>
    <x v="15"/>
    <x v="1"/>
    <n v="29"/>
    <n v="1580"/>
    <x v="1649"/>
    <x v="2431"/>
    <x v="88"/>
    <x v="2"/>
  </r>
  <r>
    <x v="2"/>
    <n v="1197831"/>
    <x v="402"/>
    <x v="1"/>
    <x v="13"/>
    <x v="15"/>
    <x v="2"/>
    <n v="32"/>
    <n v="1240"/>
    <x v="1650"/>
    <x v="2432"/>
    <x v="38"/>
    <x v="2"/>
  </r>
  <r>
    <x v="2"/>
    <n v="1197831"/>
    <x v="403"/>
    <x v="1"/>
    <x v="13"/>
    <x v="15"/>
    <x v="3"/>
    <n v="32"/>
    <n v="910"/>
    <x v="1651"/>
    <x v="2433"/>
    <x v="76"/>
    <x v="2"/>
  </r>
  <r>
    <x v="2"/>
    <n v="1197831"/>
    <x v="404"/>
    <x v="1"/>
    <x v="13"/>
    <x v="15"/>
    <x v="4"/>
    <n v="29"/>
    <n v="780"/>
    <x v="1652"/>
    <x v="2434"/>
    <x v="38"/>
    <x v="2"/>
  </r>
  <r>
    <x v="2"/>
    <n v="1197831"/>
    <x v="405"/>
    <x v="1"/>
    <x v="13"/>
    <x v="15"/>
    <x v="5"/>
    <n v="36"/>
    <n v="1430"/>
    <x v="1182"/>
    <x v="2435"/>
    <x v="81"/>
    <x v="2"/>
  </r>
  <r>
    <x v="2"/>
    <n v="1197831"/>
    <x v="406"/>
    <x v="1"/>
    <x v="13"/>
    <x v="15"/>
    <x v="0"/>
    <n v="18"/>
    <n v="1690"/>
    <x v="1653"/>
    <x v="2436"/>
    <x v="87"/>
    <x v="2"/>
  </r>
  <r>
    <x v="2"/>
    <n v="1197831"/>
    <x v="407"/>
    <x v="1"/>
    <x v="13"/>
    <x v="15"/>
    <x v="1"/>
    <n v="19"/>
    <n v="1690"/>
    <x v="1528"/>
    <x v="2437"/>
    <x v="22"/>
    <x v="2"/>
  </r>
  <r>
    <x v="2"/>
    <n v="1197831"/>
    <x v="408"/>
    <x v="1"/>
    <x v="13"/>
    <x v="15"/>
    <x v="2"/>
    <n v="43"/>
    <n v="1440"/>
    <x v="1654"/>
    <x v="2438"/>
    <x v="87"/>
    <x v="2"/>
  </r>
  <r>
    <x v="2"/>
    <n v="1197831"/>
    <x v="409"/>
    <x v="1"/>
    <x v="13"/>
    <x v="15"/>
    <x v="3"/>
    <n v="44"/>
    <n v="1310"/>
    <x v="1655"/>
    <x v="2439"/>
    <x v="76"/>
    <x v="2"/>
  </r>
  <r>
    <x v="2"/>
    <n v="1197831"/>
    <x v="410"/>
    <x v="1"/>
    <x v="13"/>
    <x v="15"/>
    <x v="4"/>
    <n v="48"/>
    <n v="1110"/>
    <x v="1656"/>
    <x v="2440"/>
    <x v="73"/>
    <x v="2"/>
  </r>
  <r>
    <x v="2"/>
    <n v="1197831"/>
    <x v="411"/>
    <x v="1"/>
    <x v="13"/>
    <x v="15"/>
    <x v="5"/>
    <n v="56"/>
    <n v="1880"/>
    <x v="1657"/>
    <x v="2441"/>
    <x v="91"/>
    <x v="2"/>
  </r>
  <r>
    <x v="2"/>
    <n v="1197831"/>
    <x v="412"/>
    <x v="1"/>
    <x v="13"/>
    <x v="15"/>
    <x v="0"/>
    <n v="56"/>
    <n v="2330"/>
    <x v="1096"/>
    <x v="2442"/>
    <x v="88"/>
    <x v="2"/>
  </r>
  <r>
    <x v="2"/>
    <n v="1197831"/>
    <x v="413"/>
    <x v="1"/>
    <x v="13"/>
    <x v="15"/>
    <x v="1"/>
    <n v="58"/>
    <n v="2250"/>
    <x v="1658"/>
    <x v="2443"/>
    <x v="87"/>
    <x v="2"/>
  </r>
  <r>
    <x v="2"/>
    <n v="1197831"/>
    <x v="414"/>
    <x v="1"/>
    <x v="13"/>
    <x v="15"/>
    <x v="2"/>
    <n v="64"/>
    <n v="1750"/>
    <x v="1659"/>
    <x v="2444"/>
    <x v="92"/>
    <x v="2"/>
  </r>
  <r>
    <x v="2"/>
    <n v="1197831"/>
    <x v="415"/>
    <x v="1"/>
    <x v="13"/>
    <x v="15"/>
    <x v="3"/>
    <n v="63"/>
    <n v="1430"/>
    <x v="1660"/>
    <x v="2445"/>
    <x v="81"/>
    <x v="2"/>
  </r>
  <r>
    <x v="2"/>
    <n v="1197831"/>
    <x v="416"/>
    <x v="1"/>
    <x v="13"/>
    <x v="15"/>
    <x v="4"/>
    <n v="58"/>
    <n v="1450"/>
    <x v="1661"/>
    <x v="2446"/>
    <x v="86"/>
    <x v="2"/>
  </r>
  <r>
    <x v="2"/>
    <n v="1197831"/>
    <x v="417"/>
    <x v="1"/>
    <x v="13"/>
    <x v="15"/>
    <x v="5"/>
    <n v="68"/>
    <n v="2030"/>
    <x v="1662"/>
    <x v="2447"/>
    <x v="89"/>
    <x v="2"/>
  </r>
  <r>
    <x v="5"/>
    <n v="1185732"/>
    <x v="418"/>
    <x v="1"/>
    <x v="13"/>
    <x v="15"/>
    <x v="0"/>
    <n v="38"/>
    <n v="1170"/>
    <x v="1663"/>
    <x v="2448"/>
    <x v="0"/>
    <x v="2"/>
  </r>
  <r>
    <x v="5"/>
    <n v="1185732"/>
    <x v="419"/>
    <x v="1"/>
    <x v="13"/>
    <x v="15"/>
    <x v="1"/>
    <n v="38"/>
    <n v="750"/>
    <x v="1027"/>
    <x v="2449"/>
    <x v="24"/>
    <x v="2"/>
  </r>
  <r>
    <x v="5"/>
    <n v="1185732"/>
    <x v="420"/>
    <x v="1"/>
    <x v="13"/>
    <x v="15"/>
    <x v="2"/>
    <n v="28"/>
    <n v="630"/>
    <x v="1444"/>
    <x v="2450"/>
    <x v="59"/>
    <x v="2"/>
  </r>
  <r>
    <x v="5"/>
    <n v="1185732"/>
    <x v="421"/>
    <x v="1"/>
    <x v="13"/>
    <x v="15"/>
    <x v="3"/>
    <n v="34"/>
    <n v="280"/>
    <x v="1664"/>
    <x v="2451"/>
    <x v="33"/>
    <x v="2"/>
  </r>
  <r>
    <x v="5"/>
    <n v="1185732"/>
    <x v="422"/>
    <x v="0"/>
    <x v="14"/>
    <x v="16"/>
    <x v="4"/>
    <n v="47"/>
    <n v="420"/>
    <x v="1665"/>
    <x v="2452"/>
    <x v="37"/>
    <x v="2"/>
  </r>
  <r>
    <x v="5"/>
    <n v="1185732"/>
    <x v="423"/>
    <x v="0"/>
    <x v="14"/>
    <x v="16"/>
    <x v="5"/>
    <n v="38"/>
    <n v="680"/>
    <x v="1621"/>
    <x v="2453"/>
    <x v="59"/>
    <x v="2"/>
  </r>
  <r>
    <x v="5"/>
    <n v="1185732"/>
    <x v="424"/>
    <x v="0"/>
    <x v="14"/>
    <x v="16"/>
    <x v="0"/>
    <n v="38"/>
    <n v="1400"/>
    <x v="1666"/>
    <x v="2454"/>
    <x v="29"/>
    <x v="2"/>
  </r>
  <r>
    <x v="5"/>
    <n v="1185732"/>
    <x v="425"/>
    <x v="0"/>
    <x v="14"/>
    <x v="16"/>
    <x v="1"/>
    <n v="38"/>
    <n v="450"/>
    <x v="1458"/>
    <x v="2455"/>
    <x v="28"/>
    <x v="2"/>
  </r>
  <r>
    <x v="5"/>
    <n v="1185732"/>
    <x v="426"/>
    <x v="0"/>
    <x v="14"/>
    <x v="16"/>
    <x v="2"/>
    <n v="29"/>
    <n v="600"/>
    <x v="1667"/>
    <x v="2456"/>
    <x v="60"/>
    <x v="2"/>
  </r>
  <r>
    <x v="5"/>
    <n v="1185732"/>
    <x v="427"/>
    <x v="0"/>
    <x v="14"/>
    <x v="16"/>
    <x v="3"/>
    <n v="34"/>
    <n v="190"/>
    <x v="1668"/>
    <x v="2457"/>
    <x v="23"/>
    <x v="2"/>
  </r>
  <r>
    <x v="5"/>
    <n v="1185732"/>
    <x v="428"/>
    <x v="0"/>
    <x v="14"/>
    <x v="16"/>
    <x v="4"/>
    <n v="46"/>
    <n v="450"/>
    <x v="1669"/>
    <x v="2458"/>
    <x v="37"/>
    <x v="2"/>
  </r>
  <r>
    <x v="5"/>
    <n v="1185732"/>
    <x v="429"/>
    <x v="0"/>
    <x v="14"/>
    <x v="16"/>
    <x v="5"/>
    <n v="37"/>
    <n v="630"/>
    <x v="1028"/>
    <x v="2459"/>
    <x v="48"/>
    <x v="2"/>
  </r>
  <r>
    <x v="5"/>
    <n v="1185732"/>
    <x v="430"/>
    <x v="0"/>
    <x v="14"/>
    <x v="16"/>
    <x v="0"/>
    <n v="39"/>
    <n v="1270"/>
    <x v="1670"/>
    <x v="2460"/>
    <x v="29"/>
    <x v="2"/>
  </r>
  <r>
    <x v="5"/>
    <n v="1185732"/>
    <x v="431"/>
    <x v="0"/>
    <x v="14"/>
    <x v="16"/>
    <x v="1"/>
    <n v="39"/>
    <n v="460"/>
    <x v="1671"/>
    <x v="2461"/>
    <x v="29"/>
    <x v="2"/>
  </r>
  <r>
    <x v="5"/>
    <n v="1185732"/>
    <x v="432"/>
    <x v="0"/>
    <x v="14"/>
    <x v="16"/>
    <x v="2"/>
    <n v="27"/>
    <n v="520"/>
    <x v="1672"/>
    <x v="2462"/>
    <x v="66"/>
    <x v="2"/>
  </r>
  <r>
    <x v="5"/>
    <n v="1185732"/>
    <x v="433"/>
    <x v="0"/>
    <x v="14"/>
    <x v="16"/>
    <x v="3"/>
    <n v="32"/>
    <n v="130"/>
    <x v="1673"/>
    <x v="2463"/>
    <x v="8"/>
    <x v="2"/>
  </r>
  <r>
    <x v="5"/>
    <n v="1185732"/>
    <x v="434"/>
    <x v="0"/>
    <x v="14"/>
    <x v="16"/>
    <x v="4"/>
    <n v="49"/>
    <n v="290"/>
    <x v="1674"/>
    <x v="2464"/>
    <x v="36"/>
    <x v="2"/>
  </r>
  <r>
    <x v="5"/>
    <n v="1185732"/>
    <x v="435"/>
    <x v="0"/>
    <x v="14"/>
    <x v="16"/>
    <x v="5"/>
    <n v="36"/>
    <n v="500"/>
    <x v="1164"/>
    <x v="2465"/>
    <x v="9"/>
    <x v="2"/>
  </r>
  <r>
    <x v="5"/>
    <n v="1185732"/>
    <x v="436"/>
    <x v="0"/>
    <x v="14"/>
    <x v="16"/>
    <x v="0"/>
    <n v="37"/>
    <n v="1220"/>
    <x v="1675"/>
    <x v="2466"/>
    <x v="35"/>
    <x v="2"/>
  </r>
  <r>
    <x v="5"/>
    <n v="1185732"/>
    <x v="437"/>
    <x v="0"/>
    <x v="14"/>
    <x v="16"/>
    <x v="1"/>
    <n v="37"/>
    <n v="440"/>
    <x v="1676"/>
    <x v="2467"/>
    <x v="28"/>
    <x v="2"/>
  </r>
  <r>
    <x v="5"/>
    <n v="1185732"/>
    <x v="438"/>
    <x v="0"/>
    <x v="14"/>
    <x v="16"/>
    <x v="2"/>
    <n v="27"/>
    <n v="440"/>
    <x v="1677"/>
    <x v="2468"/>
    <x v="64"/>
    <x v="2"/>
  </r>
  <r>
    <x v="5"/>
    <n v="1185732"/>
    <x v="439"/>
    <x v="0"/>
    <x v="14"/>
    <x v="16"/>
    <x v="3"/>
    <n v="33"/>
    <n v="210"/>
    <x v="1678"/>
    <x v="2469"/>
    <x v="8"/>
    <x v="2"/>
  </r>
  <r>
    <x v="5"/>
    <n v="1185732"/>
    <x v="440"/>
    <x v="0"/>
    <x v="14"/>
    <x v="16"/>
    <x v="4"/>
    <n v="47"/>
    <n v="200"/>
    <x v="1679"/>
    <x v="2470"/>
    <x v="31"/>
    <x v="2"/>
  </r>
  <r>
    <x v="5"/>
    <n v="1185732"/>
    <x v="441"/>
    <x v="0"/>
    <x v="14"/>
    <x v="16"/>
    <x v="5"/>
    <n v="39"/>
    <n v="630"/>
    <x v="1680"/>
    <x v="2471"/>
    <x v="48"/>
    <x v="2"/>
  </r>
  <r>
    <x v="5"/>
    <n v="1185732"/>
    <x v="442"/>
    <x v="0"/>
    <x v="14"/>
    <x v="16"/>
    <x v="0"/>
    <n v="52"/>
    <n v="1440"/>
    <x v="1501"/>
    <x v="2472"/>
    <x v="18"/>
    <x v="2"/>
  </r>
  <r>
    <x v="5"/>
    <n v="1185732"/>
    <x v="443"/>
    <x v="0"/>
    <x v="14"/>
    <x v="16"/>
    <x v="1"/>
    <n v="48"/>
    <n v="600"/>
    <x v="1477"/>
    <x v="2473"/>
    <x v="0"/>
    <x v="2"/>
  </r>
  <r>
    <x v="5"/>
    <n v="1185732"/>
    <x v="444"/>
    <x v="0"/>
    <x v="14"/>
    <x v="16"/>
    <x v="2"/>
    <n v="42"/>
    <n v="470"/>
    <x v="1665"/>
    <x v="2474"/>
    <x v="64"/>
    <x v="2"/>
  </r>
  <r>
    <x v="5"/>
    <n v="1185732"/>
    <x v="445"/>
    <x v="0"/>
    <x v="14"/>
    <x v="16"/>
    <x v="3"/>
    <n v="41"/>
    <n v="340"/>
    <x v="1681"/>
    <x v="2475"/>
    <x v="8"/>
    <x v="2"/>
  </r>
  <r>
    <x v="5"/>
    <n v="1185732"/>
    <x v="446"/>
    <x v="0"/>
    <x v="14"/>
    <x v="16"/>
    <x v="4"/>
    <n v="51"/>
    <n v="420"/>
    <x v="1593"/>
    <x v="2476"/>
    <x v="25"/>
    <x v="2"/>
  </r>
  <r>
    <x v="5"/>
    <n v="1185732"/>
    <x v="447"/>
    <x v="0"/>
    <x v="14"/>
    <x v="16"/>
    <x v="5"/>
    <n v="56"/>
    <n v="720"/>
    <x v="1012"/>
    <x v="2477"/>
    <x v="60"/>
    <x v="2"/>
  </r>
  <r>
    <x v="5"/>
    <n v="1185732"/>
    <x v="448"/>
    <x v="0"/>
    <x v="14"/>
    <x v="16"/>
    <x v="0"/>
    <n v="54"/>
    <n v="1580"/>
    <x v="1682"/>
    <x v="2478"/>
    <x v="28"/>
    <x v="2"/>
  </r>
  <r>
    <x v="5"/>
    <n v="1185732"/>
    <x v="449"/>
    <x v="0"/>
    <x v="14"/>
    <x v="16"/>
    <x v="1"/>
    <n v="48"/>
    <n v="770"/>
    <x v="1683"/>
    <x v="2479"/>
    <x v="29"/>
    <x v="2"/>
  </r>
  <r>
    <x v="5"/>
    <n v="1185732"/>
    <x v="450"/>
    <x v="0"/>
    <x v="14"/>
    <x v="16"/>
    <x v="2"/>
    <n v="42"/>
    <n v="580"/>
    <x v="1684"/>
    <x v="2480"/>
    <x v="48"/>
    <x v="2"/>
  </r>
  <r>
    <x v="5"/>
    <n v="1185732"/>
    <x v="451"/>
    <x v="0"/>
    <x v="14"/>
    <x v="16"/>
    <x v="3"/>
    <n v="41"/>
    <n v="510"/>
    <x v="1588"/>
    <x v="2481"/>
    <x v="23"/>
    <x v="2"/>
  </r>
  <r>
    <x v="5"/>
    <n v="1185732"/>
    <x v="452"/>
    <x v="0"/>
    <x v="14"/>
    <x v="16"/>
    <x v="4"/>
    <n v="50"/>
    <n v="530"/>
    <x v="1685"/>
    <x v="2482"/>
    <x v="36"/>
    <x v="2"/>
  </r>
  <r>
    <x v="5"/>
    <n v="1185732"/>
    <x v="453"/>
    <x v="0"/>
    <x v="14"/>
    <x v="16"/>
    <x v="5"/>
    <n v="56"/>
    <n v="850"/>
    <x v="1686"/>
    <x v="2483"/>
    <x v="48"/>
    <x v="2"/>
  </r>
  <r>
    <x v="5"/>
    <n v="1185732"/>
    <x v="454"/>
    <x v="0"/>
    <x v="14"/>
    <x v="16"/>
    <x v="0"/>
    <n v="51"/>
    <n v="1430"/>
    <x v="1687"/>
    <x v="2484"/>
    <x v="29"/>
    <x v="2"/>
  </r>
  <r>
    <x v="5"/>
    <n v="1185732"/>
    <x v="455"/>
    <x v="0"/>
    <x v="14"/>
    <x v="16"/>
    <x v="1"/>
    <n v="46"/>
    <n v="840"/>
    <x v="1532"/>
    <x v="2485"/>
    <x v="35"/>
    <x v="2"/>
  </r>
  <r>
    <x v="5"/>
    <n v="1185732"/>
    <x v="456"/>
    <x v="0"/>
    <x v="14"/>
    <x v="16"/>
    <x v="2"/>
    <n v="43"/>
    <n v="630"/>
    <x v="1014"/>
    <x v="2486"/>
    <x v="66"/>
    <x v="2"/>
  </r>
  <r>
    <x v="5"/>
    <n v="1185732"/>
    <x v="457"/>
    <x v="0"/>
    <x v="14"/>
    <x v="16"/>
    <x v="3"/>
    <n v="43"/>
    <n v="440"/>
    <x v="1688"/>
    <x v="2487"/>
    <x v="33"/>
    <x v="2"/>
  </r>
  <r>
    <x v="5"/>
    <n v="1185732"/>
    <x v="458"/>
    <x v="0"/>
    <x v="14"/>
    <x v="16"/>
    <x v="4"/>
    <n v="53"/>
    <n v="600"/>
    <x v="1689"/>
    <x v="2488"/>
    <x v="31"/>
    <x v="2"/>
  </r>
  <r>
    <x v="5"/>
    <n v="1185732"/>
    <x v="487"/>
    <x v="0"/>
    <x v="14"/>
    <x v="16"/>
    <x v="5"/>
    <n v="58"/>
    <n v="1130"/>
    <x v="1690"/>
    <x v="2489"/>
    <x v="64"/>
    <x v="2"/>
  </r>
  <r>
    <x v="5"/>
    <n v="1185732"/>
    <x v="488"/>
    <x v="0"/>
    <x v="14"/>
    <x v="16"/>
    <x v="0"/>
    <n v="50"/>
    <n v="1470"/>
    <x v="1691"/>
    <x v="2490"/>
    <x v="24"/>
    <x v="2"/>
  </r>
  <r>
    <x v="5"/>
    <n v="1185732"/>
    <x v="489"/>
    <x v="0"/>
    <x v="14"/>
    <x v="16"/>
    <x v="1"/>
    <n v="49"/>
    <n v="900"/>
    <x v="1692"/>
    <x v="2491"/>
    <x v="28"/>
    <x v="2"/>
  </r>
  <r>
    <x v="5"/>
    <n v="1185732"/>
    <x v="490"/>
    <x v="0"/>
    <x v="14"/>
    <x v="16"/>
    <x v="2"/>
    <n v="41"/>
    <n v="680"/>
    <x v="1119"/>
    <x v="2492"/>
    <x v="0"/>
    <x v="2"/>
  </r>
  <r>
    <x v="5"/>
    <n v="1185732"/>
    <x v="491"/>
    <x v="0"/>
    <x v="14"/>
    <x v="16"/>
    <x v="3"/>
    <n v="41"/>
    <n v="510"/>
    <x v="1588"/>
    <x v="2493"/>
    <x v="33"/>
    <x v="2"/>
  </r>
  <r>
    <x v="5"/>
    <n v="1185732"/>
    <x v="492"/>
    <x v="0"/>
    <x v="14"/>
    <x v="16"/>
    <x v="4"/>
    <n v="54"/>
    <n v="410"/>
    <x v="1693"/>
    <x v="2494"/>
    <x v="25"/>
    <x v="2"/>
  </r>
  <r>
    <x v="5"/>
    <n v="1185732"/>
    <x v="493"/>
    <x v="0"/>
    <x v="14"/>
    <x v="16"/>
    <x v="5"/>
    <n v="54"/>
    <n v="910"/>
    <x v="1502"/>
    <x v="2495"/>
    <x v="64"/>
    <x v="2"/>
  </r>
  <r>
    <x v="5"/>
    <n v="1185732"/>
    <x v="494"/>
    <x v="0"/>
    <x v="14"/>
    <x v="16"/>
    <x v="0"/>
    <n v="53"/>
    <n v="1220"/>
    <x v="1694"/>
    <x v="2496"/>
    <x v="35"/>
    <x v="2"/>
  </r>
  <r>
    <x v="5"/>
    <n v="1185732"/>
    <x v="495"/>
    <x v="0"/>
    <x v="14"/>
    <x v="16"/>
    <x v="1"/>
    <n v="46"/>
    <n v="700"/>
    <x v="1695"/>
    <x v="2497"/>
    <x v="28"/>
    <x v="2"/>
  </r>
  <r>
    <x v="5"/>
    <n v="1185732"/>
    <x v="496"/>
    <x v="0"/>
    <x v="14"/>
    <x v="16"/>
    <x v="2"/>
    <n v="41"/>
    <n v="380"/>
    <x v="1696"/>
    <x v="2498"/>
    <x v="66"/>
    <x v="2"/>
  </r>
  <r>
    <x v="5"/>
    <n v="1185732"/>
    <x v="497"/>
    <x v="0"/>
    <x v="14"/>
    <x v="16"/>
    <x v="3"/>
    <n v="42"/>
    <n v="360"/>
    <x v="1005"/>
    <x v="2499"/>
    <x v="18"/>
    <x v="2"/>
  </r>
  <r>
    <x v="5"/>
    <n v="1185732"/>
    <x v="498"/>
    <x v="0"/>
    <x v="14"/>
    <x v="16"/>
    <x v="4"/>
    <n v="52"/>
    <n v="360"/>
    <x v="1039"/>
    <x v="2500"/>
    <x v="25"/>
    <x v="2"/>
  </r>
  <r>
    <x v="5"/>
    <n v="1185732"/>
    <x v="393"/>
    <x v="0"/>
    <x v="14"/>
    <x v="16"/>
    <x v="5"/>
    <n v="57"/>
    <n v="590"/>
    <x v="1697"/>
    <x v="2501"/>
    <x v="59"/>
    <x v="2"/>
  </r>
  <r>
    <x v="5"/>
    <n v="1185732"/>
    <x v="425"/>
    <x v="0"/>
    <x v="14"/>
    <x v="16"/>
    <x v="0"/>
    <n v="55"/>
    <n v="1200"/>
    <x v="1698"/>
    <x v="2502"/>
    <x v="0"/>
    <x v="2"/>
  </r>
  <r>
    <x v="5"/>
    <n v="1185732"/>
    <x v="425"/>
    <x v="0"/>
    <x v="14"/>
    <x v="16"/>
    <x v="1"/>
    <n v="54"/>
    <n v="590"/>
    <x v="1699"/>
    <x v="2503"/>
    <x v="29"/>
    <x v="2"/>
  </r>
  <r>
    <x v="5"/>
    <n v="1185732"/>
    <x v="425"/>
    <x v="0"/>
    <x v="14"/>
    <x v="16"/>
    <x v="2"/>
    <n v="52"/>
    <n v="310"/>
    <x v="1700"/>
    <x v="2504"/>
    <x v="66"/>
    <x v="2"/>
  </r>
  <r>
    <x v="5"/>
    <n v="1185732"/>
    <x v="425"/>
    <x v="0"/>
    <x v="14"/>
    <x v="16"/>
    <x v="3"/>
    <n v="50"/>
    <n v="260"/>
    <x v="1701"/>
    <x v="2505"/>
    <x v="8"/>
    <x v="2"/>
  </r>
  <r>
    <x v="5"/>
    <n v="1185732"/>
    <x v="425"/>
    <x v="0"/>
    <x v="14"/>
    <x v="16"/>
    <x v="4"/>
    <n v="61"/>
    <n v="270"/>
    <x v="1702"/>
    <x v="2506"/>
    <x v="31"/>
    <x v="2"/>
  </r>
  <r>
    <x v="5"/>
    <n v="1185732"/>
    <x v="425"/>
    <x v="0"/>
    <x v="14"/>
    <x v="16"/>
    <x v="5"/>
    <n v="68"/>
    <n v="560"/>
    <x v="1465"/>
    <x v="2507"/>
    <x v="60"/>
    <x v="2"/>
  </r>
  <r>
    <x v="5"/>
    <n v="1185732"/>
    <x v="455"/>
    <x v="0"/>
    <x v="14"/>
    <x v="16"/>
    <x v="0"/>
    <n v="62"/>
    <n v="980"/>
    <x v="1703"/>
    <x v="2508"/>
    <x v="29"/>
    <x v="2"/>
  </r>
  <r>
    <x v="5"/>
    <n v="1185732"/>
    <x v="455"/>
    <x v="0"/>
    <x v="14"/>
    <x v="16"/>
    <x v="1"/>
    <n v="52"/>
    <n v="520"/>
    <x v="1704"/>
    <x v="1977"/>
    <x v="0"/>
    <x v="2"/>
  </r>
  <r>
    <x v="5"/>
    <n v="1185732"/>
    <x v="455"/>
    <x v="0"/>
    <x v="14"/>
    <x v="16"/>
    <x v="2"/>
    <n v="52"/>
    <n v="550"/>
    <x v="1705"/>
    <x v="2509"/>
    <x v="59"/>
    <x v="2"/>
  </r>
  <r>
    <x v="5"/>
    <n v="1185732"/>
    <x v="455"/>
    <x v="0"/>
    <x v="14"/>
    <x v="16"/>
    <x v="3"/>
    <n v="54"/>
    <n v="460"/>
    <x v="1706"/>
    <x v="2510"/>
    <x v="30"/>
    <x v="2"/>
  </r>
  <r>
    <x v="5"/>
    <n v="1185732"/>
    <x v="455"/>
    <x v="0"/>
    <x v="14"/>
    <x v="16"/>
    <x v="4"/>
    <n v="60"/>
    <n v="410"/>
    <x v="1707"/>
    <x v="2511"/>
    <x v="36"/>
    <x v="2"/>
  </r>
  <r>
    <x v="5"/>
    <n v="1185732"/>
    <x v="455"/>
    <x v="0"/>
    <x v="14"/>
    <x v="16"/>
    <x v="5"/>
    <n v="67"/>
    <n v="630"/>
    <x v="1708"/>
    <x v="2512"/>
    <x v="64"/>
    <x v="2"/>
  </r>
  <r>
    <x v="5"/>
    <n v="1185732"/>
    <x v="484"/>
    <x v="0"/>
    <x v="14"/>
    <x v="16"/>
    <x v="0"/>
    <n v="62"/>
    <n v="1380"/>
    <x v="1709"/>
    <x v="2513"/>
    <x v="35"/>
    <x v="2"/>
  </r>
  <r>
    <x v="5"/>
    <n v="1185732"/>
    <x v="484"/>
    <x v="0"/>
    <x v="14"/>
    <x v="16"/>
    <x v="1"/>
    <n v="53"/>
    <n v="740"/>
    <x v="1710"/>
    <x v="2514"/>
    <x v="0"/>
    <x v="2"/>
  </r>
  <r>
    <x v="5"/>
    <n v="1185732"/>
    <x v="484"/>
    <x v="0"/>
    <x v="14"/>
    <x v="16"/>
    <x v="2"/>
    <n v="52"/>
    <n v="680"/>
    <x v="1625"/>
    <x v="2515"/>
    <x v="0"/>
    <x v="2"/>
  </r>
  <r>
    <x v="5"/>
    <n v="1185732"/>
    <x v="484"/>
    <x v="0"/>
    <x v="14"/>
    <x v="16"/>
    <x v="3"/>
    <n v="52"/>
    <n v="500"/>
    <x v="1711"/>
    <x v="2516"/>
    <x v="30"/>
    <x v="2"/>
  </r>
  <r>
    <x v="5"/>
    <n v="1185732"/>
    <x v="484"/>
    <x v="0"/>
    <x v="14"/>
    <x v="16"/>
    <x v="4"/>
    <n v="60"/>
    <n v="540"/>
    <x v="1712"/>
    <x v="1904"/>
    <x v="36"/>
    <x v="2"/>
  </r>
  <r>
    <x v="5"/>
    <n v="1185732"/>
    <x v="484"/>
    <x v="0"/>
    <x v="14"/>
    <x v="16"/>
    <x v="5"/>
    <n v="69"/>
    <n v="750"/>
    <x v="1713"/>
    <x v="2517"/>
    <x v="60"/>
    <x v="2"/>
  </r>
  <r>
    <x v="3"/>
    <n v="1128299"/>
    <x v="174"/>
    <x v="0"/>
    <x v="14"/>
    <x v="16"/>
    <x v="0"/>
    <n v="33"/>
    <n v="980"/>
    <x v="1462"/>
    <x v="2518"/>
    <x v="2"/>
    <x v="2"/>
  </r>
  <r>
    <x v="3"/>
    <n v="1128299"/>
    <x v="174"/>
    <x v="0"/>
    <x v="14"/>
    <x v="16"/>
    <x v="1"/>
    <n v="41"/>
    <n v="1090"/>
    <x v="1714"/>
    <x v="2519"/>
    <x v="50"/>
    <x v="2"/>
  </r>
  <r>
    <x v="3"/>
    <n v="1128299"/>
    <x v="174"/>
    <x v="0"/>
    <x v="14"/>
    <x v="16"/>
    <x v="2"/>
    <n v="43"/>
    <n v="1010"/>
    <x v="1480"/>
    <x v="2520"/>
    <x v="8"/>
    <x v="2"/>
  </r>
  <r>
    <x v="3"/>
    <n v="1128299"/>
    <x v="174"/>
    <x v="0"/>
    <x v="14"/>
    <x v="16"/>
    <x v="3"/>
    <n v="43"/>
    <n v="590"/>
    <x v="1715"/>
    <x v="2521"/>
    <x v="37"/>
    <x v="2"/>
  </r>
  <r>
    <x v="5"/>
    <n v="1185732"/>
    <x v="188"/>
    <x v="2"/>
    <x v="15"/>
    <x v="17"/>
    <x v="5"/>
    <n v="52"/>
    <n v="840"/>
    <x v="1716"/>
    <x v="2522"/>
    <x v="33"/>
    <x v="2"/>
  </r>
  <r>
    <x v="5"/>
    <n v="1185732"/>
    <x v="696"/>
    <x v="2"/>
    <x v="15"/>
    <x v="17"/>
    <x v="0"/>
    <n v="51"/>
    <n v="1730"/>
    <x v="1717"/>
    <x v="2523"/>
    <x v="46"/>
    <x v="2"/>
  </r>
  <r>
    <x v="5"/>
    <n v="1185732"/>
    <x v="696"/>
    <x v="2"/>
    <x v="15"/>
    <x v="17"/>
    <x v="1"/>
    <n v="53"/>
    <n v="650"/>
    <x v="1718"/>
    <x v="2524"/>
    <x v="69"/>
    <x v="2"/>
  </r>
  <r>
    <x v="5"/>
    <n v="1185732"/>
    <x v="696"/>
    <x v="2"/>
    <x v="15"/>
    <x v="17"/>
    <x v="2"/>
    <n v="43"/>
    <n v="770"/>
    <x v="996"/>
    <x v="2525"/>
    <x v="25"/>
    <x v="2"/>
  </r>
  <r>
    <x v="5"/>
    <n v="1185732"/>
    <x v="696"/>
    <x v="2"/>
    <x v="15"/>
    <x v="17"/>
    <x v="3"/>
    <n v="49"/>
    <n v="460"/>
    <x v="1719"/>
    <x v="2526"/>
    <x v="37"/>
    <x v="2"/>
  </r>
  <r>
    <x v="5"/>
    <n v="1185732"/>
    <x v="696"/>
    <x v="2"/>
    <x v="15"/>
    <x v="17"/>
    <x v="4"/>
    <n v="60"/>
    <n v="750"/>
    <x v="1720"/>
    <x v="2527"/>
    <x v="31"/>
    <x v="2"/>
  </r>
  <r>
    <x v="5"/>
    <n v="1185732"/>
    <x v="696"/>
    <x v="2"/>
    <x v="15"/>
    <x v="17"/>
    <x v="5"/>
    <n v="52"/>
    <n v="1020"/>
    <x v="1721"/>
    <x v="2528"/>
    <x v="27"/>
    <x v="2"/>
  </r>
  <r>
    <x v="5"/>
    <n v="1185732"/>
    <x v="225"/>
    <x v="2"/>
    <x v="15"/>
    <x v="17"/>
    <x v="0"/>
    <n v="53"/>
    <n v="1530"/>
    <x v="1722"/>
    <x v="2529"/>
    <x v="44"/>
    <x v="2"/>
  </r>
  <r>
    <x v="5"/>
    <n v="1185732"/>
    <x v="225"/>
    <x v="2"/>
    <x v="15"/>
    <x v="17"/>
    <x v="1"/>
    <n v="52"/>
    <n v="650"/>
    <x v="1306"/>
    <x v="2530"/>
    <x v="0"/>
    <x v="2"/>
  </r>
  <r>
    <x v="5"/>
    <n v="1185732"/>
    <x v="225"/>
    <x v="2"/>
    <x v="15"/>
    <x v="17"/>
    <x v="2"/>
    <n v="41"/>
    <n v="690"/>
    <x v="990"/>
    <x v="2531"/>
    <x v="25"/>
    <x v="2"/>
  </r>
  <r>
    <x v="5"/>
    <n v="1185732"/>
    <x v="225"/>
    <x v="2"/>
    <x v="15"/>
    <x v="17"/>
    <x v="3"/>
    <n v="49"/>
    <n v="360"/>
    <x v="1444"/>
    <x v="2532"/>
    <x v="31"/>
    <x v="2"/>
  </r>
  <r>
    <x v="5"/>
    <n v="1185732"/>
    <x v="225"/>
    <x v="2"/>
    <x v="15"/>
    <x v="17"/>
    <x v="4"/>
    <n v="64"/>
    <n v="530"/>
    <x v="1723"/>
    <x v="2533"/>
    <x v="37"/>
    <x v="2"/>
  </r>
  <r>
    <x v="5"/>
    <n v="1185732"/>
    <x v="225"/>
    <x v="2"/>
    <x v="15"/>
    <x v="17"/>
    <x v="5"/>
    <n v="53"/>
    <n v="720"/>
    <x v="1724"/>
    <x v="2534"/>
    <x v="8"/>
    <x v="2"/>
  </r>
  <r>
    <x v="5"/>
    <n v="1185732"/>
    <x v="244"/>
    <x v="2"/>
    <x v="15"/>
    <x v="17"/>
    <x v="0"/>
    <n v="54"/>
    <n v="1310"/>
    <x v="1725"/>
    <x v="2535"/>
    <x v="52"/>
    <x v="2"/>
  </r>
  <r>
    <x v="5"/>
    <n v="1185732"/>
    <x v="244"/>
    <x v="2"/>
    <x v="15"/>
    <x v="17"/>
    <x v="1"/>
    <n v="50"/>
    <n v="610"/>
    <x v="1726"/>
    <x v="2536"/>
    <x v="0"/>
    <x v="2"/>
  </r>
  <r>
    <x v="5"/>
    <n v="1185732"/>
    <x v="244"/>
    <x v="2"/>
    <x v="15"/>
    <x v="17"/>
    <x v="2"/>
    <n v="44"/>
    <n v="610"/>
    <x v="1727"/>
    <x v="2537"/>
    <x v="8"/>
    <x v="2"/>
  </r>
  <r>
    <x v="5"/>
    <n v="1185732"/>
    <x v="244"/>
    <x v="2"/>
    <x v="15"/>
    <x v="17"/>
    <x v="3"/>
    <n v="47"/>
    <n v="440"/>
    <x v="1132"/>
    <x v="2467"/>
    <x v="25"/>
    <x v="2"/>
  </r>
  <r>
    <x v="5"/>
    <n v="1185732"/>
    <x v="244"/>
    <x v="2"/>
    <x v="15"/>
    <x v="17"/>
    <x v="4"/>
    <n v="56"/>
    <n v="410"/>
    <x v="1047"/>
    <x v="2538"/>
    <x v="25"/>
    <x v="2"/>
  </r>
  <r>
    <x v="5"/>
    <n v="1185732"/>
    <x v="244"/>
    <x v="2"/>
    <x v="15"/>
    <x v="17"/>
    <x v="5"/>
    <n v="49"/>
    <n v="840"/>
    <x v="1728"/>
    <x v="2479"/>
    <x v="27"/>
    <x v="2"/>
  </r>
  <r>
    <x v="5"/>
    <n v="1185732"/>
    <x v="273"/>
    <x v="2"/>
    <x v="15"/>
    <x v="17"/>
    <x v="0"/>
    <n v="59"/>
    <n v="1600"/>
    <x v="1729"/>
    <x v="2539"/>
    <x v="0"/>
    <x v="2"/>
  </r>
  <r>
    <x v="5"/>
    <n v="1185732"/>
    <x v="273"/>
    <x v="2"/>
    <x v="15"/>
    <x v="17"/>
    <x v="1"/>
    <n v="56"/>
    <n v="720"/>
    <x v="1012"/>
    <x v="2540"/>
    <x v="13"/>
    <x v="2"/>
  </r>
  <r>
    <x v="5"/>
    <n v="1185732"/>
    <x v="273"/>
    <x v="2"/>
    <x v="15"/>
    <x v="17"/>
    <x v="2"/>
    <n v="53"/>
    <n v="840"/>
    <x v="1730"/>
    <x v="2541"/>
    <x v="8"/>
    <x v="2"/>
  </r>
  <r>
    <x v="5"/>
    <n v="1185732"/>
    <x v="273"/>
    <x v="2"/>
    <x v="15"/>
    <x v="17"/>
    <x v="3"/>
    <n v="51"/>
    <n v="630"/>
    <x v="1731"/>
    <x v="2542"/>
    <x v="31"/>
    <x v="2"/>
  </r>
  <r>
    <x v="5"/>
    <n v="1185732"/>
    <x v="273"/>
    <x v="2"/>
    <x v="15"/>
    <x v="17"/>
    <x v="4"/>
    <n v="62"/>
    <n v="690"/>
    <x v="1732"/>
    <x v="2543"/>
    <x v="31"/>
    <x v="2"/>
  </r>
  <r>
    <x v="5"/>
    <n v="1185732"/>
    <x v="273"/>
    <x v="2"/>
    <x v="15"/>
    <x v="17"/>
    <x v="5"/>
    <n v="67"/>
    <n v="1000"/>
    <x v="1733"/>
    <x v="2544"/>
    <x v="33"/>
    <x v="2"/>
  </r>
  <r>
    <x v="5"/>
    <n v="1185732"/>
    <x v="306"/>
    <x v="2"/>
    <x v="15"/>
    <x v="17"/>
    <x v="0"/>
    <n v="59"/>
    <n v="1890"/>
    <x v="973"/>
    <x v="2545"/>
    <x v="52"/>
    <x v="2"/>
  </r>
  <r>
    <x v="5"/>
    <n v="1185732"/>
    <x v="306"/>
    <x v="2"/>
    <x v="15"/>
    <x v="17"/>
    <x v="1"/>
    <n v="55"/>
    <n v="1120"/>
    <x v="1043"/>
    <x v="2546"/>
    <x v="0"/>
    <x v="2"/>
  </r>
  <r>
    <x v="5"/>
    <n v="1185732"/>
    <x v="306"/>
    <x v="2"/>
    <x v="15"/>
    <x v="17"/>
    <x v="2"/>
    <n v="53"/>
    <n v="810"/>
    <x v="1436"/>
    <x v="2547"/>
    <x v="36"/>
    <x v="2"/>
  </r>
  <r>
    <x v="5"/>
    <n v="1185732"/>
    <x v="306"/>
    <x v="2"/>
    <x v="15"/>
    <x v="17"/>
    <x v="3"/>
    <n v="53"/>
    <n v="900"/>
    <x v="1734"/>
    <x v="2548"/>
    <x v="36"/>
    <x v="2"/>
  </r>
  <r>
    <x v="5"/>
    <n v="1185732"/>
    <x v="306"/>
    <x v="2"/>
    <x v="15"/>
    <x v="17"/>
    <x v="4"/>
    <n v="60"/>
    <n v="840"/>
    <x v="1735"/>
    <x v="1782"/>
    <x v="36"/>
    <x v="2"/>
  </r>
  <r>
    <x v="5"/>
    <n v="1185732"/>
    <x v="306"/>
    <x v="2"/>
    <x v="15"/>
    <x v="17"/>
    <x v="5"/>
    <n v="67"/>
    <n v="1260"/>
    <x v="1736"/>
    <x v="2549"/>
    <x v="23"/>
    <x v="2"/>
  </r>
  <r>
    <x v="5"/>
    <n v="1185732"/>
    <x v="334"/>
    <x v="2"/>
    <x v="15"/>
    <x v="17"/>
    <x v="0"/>
    <n v="63"/>
    <n v="1820"/>
    <x v="1737"/>
    <x v="2550"/>
    <x v="52"/>
    <x v="2"/>
  </r>
  <r>
    <x v="5"/>
    <n v="1185732"/>
    <x v="334"/>
    <x v="2"/>
    <x v="15"/>
    <x v="17"/>
    <x v="1"/>
    <n v="59"/>
    <n v="1110"/>
    <x v="1738"/>
    <x v="2551"/>
    <x v="46"/>
    <x v="2"/>
  </r>
  <r>
    <x v="5"/>
    <n v="1185732"/>
    <x v="334"/>
    <x v="2"/>
    <x v="15"/>
    <x v="17"/>
    <x v="2"/>
    <n v="53"/>
    <n v="1020"/>
    <x v="1739"/>
    <x v="2552"/>
    <x v="36"/>
    <x v="2"/>
  </r>
  <r>
    <x v="5"/>
    <n v="1185732"/>
    <x v="334"/>
    <x v="2"/>
    <x v="15"/>
    <x v="17"/>
    <x v="3"/>
    <n v="51"/>
    <n v="750"/>
    <x v="1740"/>
    <x v="2553"/>
    <x v="31"/>
    <x v="2"/>
  </r>
  <r>
    <x v="5"/>
    <n v="1185732"/>
    <x v="334"/>
    <x v="2"/>
    <x v="15"/>
    <x v="17"/>
    <x v="4"/>
    <n v="61"/>
    <n v="910"/>
    <x v="1741"/>
    <x v="2554"/>
    <x v="37"/>
    <x v="2"/>
  </r>
  <r>
    <x v="5"/>
    <n v="1185732"/>
    <x v="334"/>
    <x v="2"/>
    <x v="15"/>
    <x v="17"/>
    <x v="5"/>
    <n v="67"/>
    <n v="1300"/>
    <x v="1742"/>
    <x v="2555"/>
    <x v="18"/>
    <x v="2"/>
  </r>
  <r>
    <x v="5"/>
    <n v="1185732"/>
    <x v="366"/>
    <x v="2"/>
    <x v="15"/>
    <x v="17"/>
    <x v="0"/>
    <n v="59"/>
    <n v="1630"/>
    <x v="1743"/>
    <x v="2556"/>
    <x v="13"/>
    <x v="2"/>
  </r>
  <r>
    <x v="5"/>
    <n v="1185732"/>
    <x v="366"/>
    <x v="2"/>
    <x v="15"/>
    <x v="17"/>
    <x v="1"/>
    <n v="56"/>
    <n v="1060"/>
    <x v="1744"/>
    <x v="2557"/>
    <x v="13"/>
    <x v="2"/>
  </r>
  <r>
    <x v="5"/>
    <n v="1185732"/>
    <x v="366"/>
    <x v="2"/>
    <x v="15"/>
    <x v="17"/>
    <x v="2"/>
    <n v="54"/>
    <n v="1020"/>
    <x v="1745"/>
    <x v="2558"/>
    <x v="36"/>
    <x v="2"/>
  </r>
  <r>
    <x v="5"/>
    <n v="1185732"/>
    <x v="366"/>
    <x v="2"/>
    <x v="15"/>
    <x v="17"/>
    <x v="3"/>
    <n v="53"/>
    <n v="680"/>
    <x v="1746"/>
    <x v="2559"/>
    <x v="8"/>
    <x v="2"/>
  </r>
  <r>
    <x v="5"/>
    <n v="1185732"/>
    <x v="366"/>
    <x v="2"/>
    <x v="15"/>
    <x v="17"/>
    <x v="4"/>
    <n v="62"/>
    <n v="650"/>
    <x v="1747"/>
    <x v="2560"/>
    <x v="31"/>
    <x v="2"/>
  </r>
  <r>
    <x v="5"/>
    <n v="1185732"/>
    <x v="366"/>
    <x v="2"/>
    <x v="15"/>
    <x v="17"/>
    <x v="5"/>
    <n v="67"/>
    <n v="1040"/>
    <x v="1748"/>
    <x v="2561"/>
    <x v="23"/>
    <x v="2"/>
  </r>
  <r>
    <x v="5"/>
    <n v="1185732"/>
    <x v="396"/>
    <x v="2"/>
    <x v="15"/>
    <x v="17"/>
    <x v="0"/>
    <n v="64"/>
    <n v="1310"/>
    <x v="1749"/>
    <x v="2562"/>
    <x v="69"/>
    <x v="2"/>
  </r>
  <r>
    <x v="5"/>
    <n v="1185732"/>
    <x v="396"/>
    <x v="2"/>
    <x v="15"/>
    <x v="17"/>
    <x v="1"/>
    <n v="55"/>
    <n v="910"/>
    <x v="1750"/>
    <x v="2230"/>
    <x v="69"/>
    <x v="2"/>
  </r>
  <r>
    <x v="5"/>
    <n v="1185732"/>
    <x v="396"/>
    <x v="2"/>
    <x v="15"/>
    <x v="17"/>
    <x v="2"/>
    <n v="50"/>
    <n v="590"/>
    <x v="1751"/>
    <x v="2563"/>
    <x v="31"/>
    <x v="2"/>
  </r>
  <r>
    <x v="5"/>
    <n v="1185732"/>
    <x v="396"/>
    <x v="2"/>
    <x v="15"/>
    <x v="17"/>
    <x v="3"/>
    <n v="50"/>
    <n v="560"/>
    <x v="1752"/>
    <x v="2564"/>
    <x v="37"/>
    <x v="2"/>
  </r>
  <r>
    <x v="5"/>
    <n v="1185732"/>
    <x v="396"/>
    <x v="2"/>
    <x v="15"/>
    <x v="17"/>
    <x v="4"/>
    <n v="62"/>
    <n v="600"/>
    <x v="1753"/>
    <x v="2565"/>
    <x v="8"/>
    <x v="2"/>
  </r>
  <r>
    <x v="5"/>
    <n v="1185732"/>
    <x v="396"/>
    <x v="2"/>
    <x v="15"/>
    <x v="17"/>
    <x v="5"/>
    <n v="64"/>
    <n v="840"/>
    <x v="1251"/>
    <x v="2566"/>
    <x v="33"/>
    <x v="2"/>
  </r>
  <r>
    <x v="5"/>
    <n v="1185732"/>
    <x v="428"/>
    <x v="2"/>
    <x v="15"/>
    <x v="17"/>
    <x v="0"/>
    <n v="68"/>
    <n v="1130"/>
    <x v="1754"/>
    <x v="2567"/>
    <x v="46"/>
    <x v="2"/>
  </r>
  <r>
    <x v="5"/>
    <n v="1185732"/>
    <x v="428"/>
    <x v="2"/>
    <x v="15"/>
    <x v="17"/>
    <x v="1"/>
    <n v="60"/>
    <n v="770"/>
    <x v="1506"/>
    <x v="2568"/>
    <x v="69"/>
    <x v="2"/>
  </r>
  <r>
    <x v="5"/>
    <n v="1185732"/>
    <x v="428"/>
    <x v="2"/>
    <x v="15"/>
    <x v="17"/>
    <x v="2"/>
    <n v="59"/>
    <n v="460"/>
    <x v="1755"/>
    <x v="2569"/>
    <x v="8"/>
    <x v="2"/>
  </r>
  <r>
    <x v="5"/>
    <n v="1185732"/>
    <x v="428"/>
    <x v="2"/>
    <x v="15"/>
    <x v="17"/>
    <x v="3"/>
    <n v="59"/>
    <n v="420"/>
    <x v="1756"/>
    <x v="2570"/>
    <x v="36"/>
    <x v="2"/>
  </r>
  <r>
    <x v="5"/>
    <n v="1185732"/>
    <x v="428"/>
    <x v="2"/>
    <x v="15"/>
    <x v="17"/>
    <x v="4"/>
    <n v="71"/>
    <n v="440"/>
    <x v="1757"/>
    <x v="2571"/>
    <x v="2"/>
    <x v="2"/>
  </r>
  <r>
    <x v="5"/>
    <n v="1185732"/>
    <x v="428"/>
    <x v="2"/>
    <x v="15"/>
    <x v="17"/>
    <x v="5"/>
    <n v="73"/>
    <n v="830"/>
    <x v="1758"/>
    <x v="2572"/>
    <x v="8"/>
    <x v="2"/>
  </r>
  <r>
    <x v="5"/>
    <n v="1185732"/>
    <x v="458"/>
    <x v="2"/>
    <x v="15"/>
    <x v="17"/>
    <x v="0"/>
    <n v="68"/>
    <n v="1230"/>
    <x v="1759"/>
    <x v="2573"/>
    <x v="69"/>
    <x v="2"/>
  </r>
  <r>
    <x v="5"/>
    <n v="1185732"/>
    <x v="458"/>
    <x v="2"/>
    <x v="15"/>
    <x v="17"/>
    <x v="1"/>
    <n v="59"/>
    <n v="810"/>
    <x v="1210"/>
    <x v="2574"/>
    <x v="52"/>
    <x v="2"/>
  </r>
  <r>
    <x v="5"/>
    <n v="1185732"/>
    <x v="458"/>
    <x v="2"/>
    <x v="15"/>
    <x v="17"/>
    <x v="2"/>
    <n v="59"/>
    <n v="930"/>
    <x v="1760"/>
    <x v="2575"/>
    <x v="37"/>
    <x v="2"/>
  </r>
  <r>
    <x v="5"/>
    <n v="1185732"/>
    <x v="458"/>
    <x v="2"/>
    <x v="15"/>
    <x v="17"/>
    <x v="3"/>
    <n v="62"/>
    <n v="900"/>
    <x v="1761"/>
    <x v="2576"/>
    <x v="31"/>
    <x v="2"/>
  </r>
  <r>
    <x v="5"/>
    <n v="1185732"/>
    <x v="458"/>
    <x v="2"/>
    <x v="15"/>
    <x v="17"/>
    <x v="4"/>
    <n v="69"/>
    <n v="830"/>
    <x v="1762"/>
    <x v="2577"/>
    <x v="2"/>
    <x v="2"/>
  </r>
  <r>
    <x v="5"/>
    <n v="1185732"/>
    <x v="458"/>
    <x v="2"/>
    <x v="15"/>
    <x v="17"/>
    <x v="5"/>
    <n v="74"/>
    <n v="1010"/>
    <x v="1763"/>
    <x v="2578"/>
    <x v="23"/>
    <x v="2"/>
  </r>
  <r>
    <x v="5"/>
    <n v="1185732"/>
    <x v="487"/>
    <x v="2"/>
    <x v="15"/>
    <x v="17"/>
    <x v="0"/>
    <n v="69"/>
    <n v="1740"/>
    <x v="740"/>
    <x v="2579"/>
    <x v="46"/>
    <x v="2"/>
  </r>
  <r>
    <x v="5"/>
    <n v="1185732"/>
    <x v="487"/>
    <x v="2"/>
    <x v="15"/>
    <x v="17"/>
    <x v="1"/>
    <n v="60"/>
    <n v="1120"/>
    <x v="1764"/>
    <x v="2580"/>
    <x v="46"/>
    <x v="2"/>
  </r>
  <r>
    <x v="0"/>
    <n v="1128299"/>
    <x v="174"/>
    <x v="2"/>
    <x v="15"/>
    <x v="17"/>
    <x v="0"/>
    <n v="33"/>
    <n v="1090"/>
    <x v="1765"/>
    <x v="2581"/>
    <x v="31"/>
    <x v="2"/>
  </r>
  <r>
    <x v="0"/>
    <n v="1128299"/>
    <x v="174"/>
    <x v="2"/>
    <x v="15"/>
    <x v="17"/>
    <x v="1"/>
    <n v="43"/>
    <n v="1090"/>
    <x v="1766"/>
    <x v="2582"/>
    <x v="50"/>
    <x v="2"/>
  </r>
  <r>
    <x v="0"/>
    <n v="1128299"/>
    <x v="174"/>
    <x v="2"/>
    <x v="15"/>
    <x v="17"/>
    <x v="2"/>
    <n v="41"/>
    <n v="1130"/>
    <x v="1767"/>
    <x v="2583"/>
    <x v="36"/>
    <x v="2"/>
  </r>
  <r>
    <x v="0"/>
    <n v="1128299"/>
    <x v="174"/>
    <x v="2"/>
    <x v="15"/>
    <x v="17"/>
    <x v="3"/>
    <n v="43"/>
    <n v="560"/>
    <x v="1768"/>
    <x v="2584"/>
    <x v="2"/>
    <x v="2"/>
  </r>
  <r>
    <x v="0"/>
    <n v="1128299"/>
    <x v="174"/>
    <x v="2"/>
    <x v="15"/>
    <x v="17"/>
    <x v="4"/>
    <n v="46"/>
    <n v="460"/>
    <x v="1769"/>
    <x v="2585"/>
    <x v="1"/>
    <x v="2"/>
  </r>
  <r>
    <x v="0"/>
    <n v="1128299"/>
    <x v="174"/>
    <x v="2"/>
    <x v="15"/>
    <x v="17"/>
    <x v="5"/>
    <n v="42"/>
    <n v="1230"/>
    <x v="1469"/>
    <x v="2586"/>
    <x v="64"/>
    <x v="2"/>
  </r>
  <r>
    <x v="0"/>
    <n v="1128299"/>
    <x v="205"/>
    <x v="2"/>
    <x v="15"/>
    <x v="17"/>
    <x v="0"/>
    <n v="33"/>
    <n v="1430"/>
    <x v="1770"/>
    <x v="2587"/>
    <x v="36"/>
    <x v="2"/>
  </r>
  <r>
    <x v="0"/>
    <n v="1128299"/>
    <x v="205"/>
    <x v="2"/>
    <x v="15"/>
    <x v="17"/>
    <x v="1"/>
    <n v="42"/>
    <n v="980"/>
    <x v="1728"/>
    <x v="2588"/>
    <x v="80"/>
    <x v="2"/>
  </r>
  <r>
    <x v="0"/>
    <n v="1128299"/>
    <x v="205"/>
    <x v="2"/>
    <x v="15"/>
    <x v="17"/>
    <x v="2"/>
    <n v="44"/>
    <n v="940"/>
    <x v="1771"/>
    <x v="2589"/>
    <x v="36"/>
    <x v="2"/>
  </r>
  <r>
    <x v="0"/>
    <n v="1128299"/>
    <x v="205"/>
    <x v="2"/>
    <x v="16"/>
    <x v="18"/>
    <x v="3"/>
    <n v="41"/>
    <n v="560"/>
    <x v="1047"/>
    <x v="2590"/>
    <x v="37"/>
    <x v="2"/>
  </r>
  <r>
    <x v="0"/>
    <n v="1128299"/>
    <x v="205"/>
    <x v="2"/>
    <x v="16"/>
    <x v="18"/>
    <x v="4"/>
    <n v="47"/>
    <n v="380"/>
    <x v="1016"/>
    <x v="2591"/>
    <x v="1"/>
    <x v="2"/>
  </r>
  <r>
    <x v="0"/>
    <n v="1128299"/>
    <x v="205"/>
    <x v="2"/>
    <x v="16"/>
    <x v="18"/>
    <x v="5"/>
    <n v="44"/>
    <n v="1020"/>
    <x v="1772"/>
    <x v="2592"/>
    <x v="9"/>
    <x v="2"/>
  </r>
  <r>
    <x v="0"/>
    <n v="1128299"/>
    <x v="214"/>
    <x v="2"/>
    <x v="16"/>
    <x v="18"/>
    <x v="0"/>
    <n v="44"/>
    <n v="1350"/>
    <x v="1773"/>
    <x v="2593"/>
    <x v="8"/>
    <x v="2"/>
  </r>
  <r>
    <x v="0"/>
    <n v="1128299"/>
    <x v="214"/>
    <x v="2"/>
    <x v="16"/>
    <x v="18"/>
    <x v="1"/>
    <n v="54"/>
    <n v="910"/>
    <x v="1502"/>
    <x v="2594"/>
    <x v="43"/>
    <x v="2"/>
  </r>
  <r>
    <x v="0"/>
    <n v="1128299"/>
    <x v="214"/>
    <x v="2"/>
    <x v="16"/>
    <x v="18"/>
    <x v="2"/>
    <n v="57"/>
    <n v="1010"/>
    <x v="1774"/>
    <x v="2595"/>
    <x v="37"/>
    <x v="2"/>
  </r>
  <r>
    <x v="0"/>
    <n v="1128299"/>
    <x v="214"/>
    <x v="2"/>
    <x v="16"/>
    <x v="18"/>
    <x v="3"/>
    <n v="52"/>
    <n v="690"/>
    <x v="1775"/>
    <x v="2596"/>
    <x v="36"/>
    <x v="2"/>
  </r>
  <r>
    <x v="0"/>
    <n v="1128299"/>
    <x v="214"/>
    <x v="2"/>
    <x v="16"/>
    <x v="18"/>
    <x v="4"/>
    <n v="55"/>
    <n v="360"/>
    <x v="1776"/>
    <x v="2597"/>
    <x v="72"/>
    <x v="2"/>
  </r>
  <r>
    <x v="0"/>
    <n v="1128299"/>
    <x v="214"/>
    <x v="2"/>
    <x v="16"/>
    <x v="18"/>
    <x v="5"/>
    <n v="50"/>
    <n v="850"/>
    <x v="1777"/>
    <x v="2598"/>
    <x v="9"/>
    <x v="2"/>
  </r>
  <r>
    <x v="0"/>
    <n v="1128299"/>
    <x v="233"/>
    <x v="2"/>
    <x v="16"/>
    <x v="18"/>
    <x v="0"/>
    <n v="59"/>
    <n v="1300"/>
    <x v="1778"/>
    <x v="2599"/>
    <x v="36"/>
    <x v="2"/>
  </r>
  <r>
    <x v="0"/>
    <n v="1128299"/>
    <x v="233"/>
    <x v="2"/>
    <x v="16"/>
    <x v="18"/>
    <x v="1"/>
    <n v="61"/>
    <n v="810"/>
    <x v="1779"/>
    <x v="2600"/>
    <x v="2"/>
    <x v="2"/>
  </r>
  <r>
    <x v="0"/>
    <n v="1128299"/>
    <x v="233"/>
    <x v="2"/>
    <x v="16"/>
    <x v="18"/>
    <x v="2"/>
    <n v="60"/>
    <n v="910"/>
    <x v="1780"/>
    <x v="2601"/>
    <x v="31"/>
    <x v="2"/>
  </r>
  <r>
    <x v="0"/>
    <n v="1128299"/>
    <x v="233"/>
    <x v="2"/>
    <x v="16"/>
    <x v="18"/>
    <x v="3"/>
    <n v="48"/>
    <n v="730"/>
    <x v="1781"/>
    <x v="2602"/>
    <x v="2"/>
    <x v="2"/>
  </r>
  <r>
    <x v="0"/>
    <n v="1128299"/>
    <x v="233"/>
    <x v="2"/>
    <x v="16"/>
    <x v="18"/>
    <x v="4"/>
    <n v="52"/>
    <n v="420"/>
    <x v="1140"/>
    <x v="2603"/>
    <x v="47"/>
    <x v="2"/>
  </r>
  <r>
    <x v="0"/>
    <n v="1128299"/>
    <x v="233"/>
    <x v="2"/>
    <x v="16"/>
    <x v="18"/>
    <x v="5"/>
    <n v="66"/>
    <n v="940"/>
    <x v="1782"/>
    <x v="2604"/>
    <x v="0"/>
    <x v="2"/>
  </r>
  <r>
    <x v="0"/>
    <n v="1128299"/>
    <x v="264"/>
    <x v="2"/>
    <x v="16"/>
    <x v="18"/>
    <x v="0"/>
    <n v="51"/>
    <n v="1580"/>
    <x v="1783"/>
    <x v="2605"/>
    <x v="25"/>
    <x v="2"/>
  </r>
  <r>
    <x v="0"/>
    <n v="1128299"/>
    <x v="264"/>
    <x v="2"/>
    <x v="16"/>
    <x v="18"/>
    <x v="1"/>
    <n v="58"/>
    <n v="980"/>
    <x v="1343"/>
    <x v="2606"/>
    <x v="50"/>
    <x v="2"/>
  </r>
  <r>
    <x v="0"/>
    <n v="1128299"/>
    <x v="264"/>
    <x v="2"/>
    <x v="16"/>
    <x v="18"/>
    <x v="2"/>
    <n v="56"/>
    <n v="980"/>
    <x v="1054"/>
    <x v="1683"/>
    <x v="8"/>
    <x v="2"/>
  </r>
  <r>
    <x v="0"/>
    <n v="1128299"/>
    <x v="264"/>
    <x v="2"/>
    <x v="16"/>
    <x v="18"/>
    <x v="3"/>
    <n v="52"/>
    <n v="800"/>
    <x v="1784"/>
    <x v="2607"/>
    <x v="8"/>
    <x v="2"/>
  </r>
  <r>
    <x v="0"/>
    <n v="1128299"/>
    <x v="264"/>
    <x v="2"/>
    <x v="16"/>
    <x v="18"/>
    <x v="4"/>
    <n v="55"/>
    <n v="460"/>
    <x v="1785"/>
    <x v="2608"/>
    <x v="45"/>
    <x v="2"/>
  </r>
  <r>
    <x v="0"/>
    <n v="1128299"/>
    <x v="264"/>
    <x v="2"/>
    <x v="16"/>
    <x v="18"/>
    <x v="5"/>
    <n v="69"/>
    <n v="1430"/>
    <x v="1786"/>
    <x v="2609"/>
    <x v="9"/>
    <x v="2"/>
  </r>
  <r>
    <x v="0"/>
    <n v="1128299"/>
    <x v="294"/>
    <x v="2"/>
    <x v="16"/>
    <x v="18"/>
    <x v="0"/>
    <n v="67"/>
    <n v="2100"/>
    <x v="1787"/>
    <x v="2610"/>
    <x v="8"/>
    <x v="2"/>
  </r>
  <r>
    <x v="0"/>
    <n v="1128299"/>
    <x v="294"/>
    <x v="2"/>
    <x v="16"/>
    <x v="18"/>
    <x v="1"/>
    <n v="72"/>
    <n v="1560"/>
    <x v="1788"/>
    <x v="2611"/>
    <x v="43"/>
    <x v="2"/>
  </r>
  <r>
    <x v="0"/>
    <n v="1128299"/>
    <x v="294"/>
    <x v="2"/>
    <x v="16"/>
    <x v="18"/>
    <x v="2"/>
    <n v="71"/>
    <n v="1800"/>
    <x v="1789"/>
    <x v="2612"/>
    <x v="36"/>
    <x v="2"/>
  </r>
  <r>
    <x v="0"/>
    <n v="1128299"/>
    <x v="294"/>
    <x v="2"/>
    <x v="16"/>
    <x v="18"/>
    <x v="3"/>
    <n v="74"/>
    <n v="1330"/>
    <x v="820"/>
    <x v="2613"/>
    <x v="31"/>
    <x v="2"/>
  </r>
  <r>
    <x v="0"/>
    <n v="1128299"/>
    <x v="294"/>
    <x v="2"/>
    <x v="16"/>
    <x v="18"/>
    <x v="4"/>
    <n v="83"/>
    <n v="880"/>
    <x v="1790"/>
    <x v="2614"/>
    <x v="1"/>
    <x v="2"/>
  </r>
  <r>
    <x v="0"/>
    <n v="1128299"/>
    <x v="294"/>
    <x v="2"/>
    <x v="16"/>
    <x v="18"/>
    <x v="5"/>
    <n v="97"/>
    <n v="1690"/>
    <x v="1791"/>
    <x v="2615"/>
    <x v="59"/>
    <x v="2"/>
  </r>
  <r>
    <x v="0"/>
    <n v="1128299"/>
    <x v="323"/>
    <x v="2"/>
    <x v="16"/>
    <x v="18"/>
    <x v="0"/>
    <n v="74"/>
    <n v="2080"/>
    <x v="1792"/>
    <x v="2616"/>
    <x v="25"/>
    <x v="2"/>
  </r>
  <r>
    <x v="0"/>
    <n v="1128299"/>
    <x v="323"/>
    <x v="2"/>
    <x v="16"/>
    <x v="18"/>
    <x v="1"/>
    <n v="81"/>
    <n v="1820"/>
    <x v="1793"/>
    <x v="2617"/>
    <x v="51"/>
    <x v="2"/>
  </r>
  <r>
    <x v="0"/>
    <n v="1128299"/>
    <x v="323"/>
    <x v="2"/>
    <x v="16"/>
    <x v="18"/>
    <x v="2"/>
    <n v="79"/>
    <n v="1500"/>
    <x v="1794"/>
    <x v="2618"/>
    <x v="36"/>
    <x v="2"/>
  </r>
  <r>
    <x v="0"/>
    <n v="1128299"/>
    <x v="323"/>
    <x v="2"/>
    <x v="16"/>
    <x v="18"/>
    <x v="3"/>
    <n v="73"/>
    <n v="1300"/>
    <x v="1293"/>
    <x v="2619"/>
    <x v="8"/>
    <x v="2"/>
  </r>
  <r>
    <x v="0"/>
    <n v="1128299"/>
    <x v="323"/>
    <x v="2"/>
    <x v="16"/>
    <x v="18"/>
    <x v="4"/>
    <n v="80"/>
    <n v="1490"/>
    <x v="1795"/>
    <x v="2620"/>
    <x v="1"/>
    <x v="2"/>
  </r>
  <r>
    <x v="0"/>
    <n v="1128299"/>
    <x v="323"/>
    <x v="2"/>
    <x v="16"/>
    <x v="18"/>
    <x v="5"/>
    <n v="96"/>
    <n v="1540"/>
    <x v="1796"/>
    <x v="2621"/>
    <x v="59"/>
    <x v="2"/>
  </r>
  <r>
    <x v="0"/>
    <n v="1128299"/>
    <x v="355"/>
    <x v="2"/>
    <x v="16"/>
    <x v="18"/>
    <x v="0"/>
    <n v="79"/>
    <n v="2100"/>
    <x v="1797"/>
    <x v="2622"/>
    <x v="25"/>
    <x v="2"/>
  </r>
  <r>
    <x v="0"/>
    <n v="1128299"/>
    <x v="355"/>
    <x v="2"/>
    <x v="16"/>
    <x v="18"/>
    <x v="1"/>
    <n v="71"/>
    <n v="2180"/>
    <x v="1798"/>
    <x v="2623"/>
    <x v="51"/>
    <x v="2"/>
  </r>
  <r>
    <x v="0"/>
    <n v="1128299"/>
    <x v="355"/>
    <x v="2"/>
    <x v="16"/>
    <x v="18"/>
    <x v="2"/>
    <n v="64"/>
    <n v="1620"/>
    <x v="1799"/>
    <x v="2624"/>
    <x v="37"/>
    <x v="2"/>
  </r>
  <r>
    <x v="0"/>
    <n v="1128299"/>
    <x v="355"/>
    <x v="2"/>
    <x v="16"/>
    <x v="18"/>
    <x v="3"/>
    <n v="67"/>
    <n v="1420"/>
    <x v="1800"/>
    <x v="2625"/>
    <x v="31"/>
    <x v="2"/>
  </r>
  <r>
    <x v="1"/>
    <n v="1128299"/>
    <x v="355"/>
    <x v="2"/>
    <x v="16"/>
    <x v="18"/>
    <x v="4"/>
    <n v="69"/>
    <n v="1470"/>
    <x v="1801"/>
    <x v="2626"/>
    <x v="47"/>
    <x v="2"/>
  </r>
  <r>
    <x v="1"/>
    <n v="1128299"/>
    <x v="355"/>
    <x v="2"/>
    <x v="16"/>
    <x v="18"/>
    <x v="5"/>
    <n v="72"/>
    <n v="880"/>
    <x v="1802"/>
    <x v="2627"/>
    <x v="60"/>
    <x v="2"/>
  </r>
  <r>
    <x v="1"/>
    <n v="1128299"/>
    <x v="387"/>
    <x v="2"/>
    <x v="16"/>
    <x v="18"/>
    <x v="0"/>
    <n v="62"/>
    <n v="1490"/>
    <x v="1803"/>
    <x v="2628"/>
    <x v="36"/>
    <x v="2"/>
  </r>
  <r>
    <x v="1"/>
    <n v="1128299"/>
    <x v="387"/>
    <x v="2"/>
    <x v="16"/>
    <x v="18"/>
    <x v="1"/>
    <n v="69"/>
    <n v="1490"/>
    <x v="1804"/>
    <x v="2629"/>
    <x v="50"/>
    <x v="2"/>
  </r>
  <r>
    <x v="1"/>
    <n v="1128299"/>
    <x v="387"/>
    <x v="2"/>
    <x v="16"/>
    <x v="18"/>
    <x v="2"/>
    <n v="64"/>
    <n v="1050"/>
    <x v="1764"/>
    <x v="2630"/>
    <x v="37"/>
    <x v="2"/>
  </r>
  <r>
    <x v="1"/>
    <n v="1128299"/>
    <x v="387"/>
    <x v="2"/>
    <x v="16"/>
    <x v="18"/>
    <x v="3"/>
    <n v="62"/>
    <n v="850"/>
    <x v="1805"/>
    <x v="2631"/>
    <x v="8"/>
    <x v="2"/>
  </r>
  <r>
    <x v="1"/>
    <n v="1128299"/>
    <x v="387"/>
    <x v="2"/>
    <x v="16"/>
    <x v="18"/>
    <x v="4"/>
    <n v="71"/>
    <n v="910"/>
    <x v="1806"/>
    <x v="2632"/>
    <x v="1"/>
    <x v="2"/>
  </r>
  <r>
    <x v="1"/>
    <n v="1128299"/>
    <x v="387"/>
    <x v="2"/>
    <x v="16"/>
    <x v="18"/>
    <x v="5"/>
    <n v="56"/>
    <n v="1050"/>
    <x v="1129"/>
    <x v="2633"/>
    <x v="60"/>
    <x v="2"/>
  </r>
  <r>
    <x v="1"/>
    <n v="1128299"/>
    <x v="416"/>
    <x v="2"/>
    <x v="16"/>
    <x v="18"/>
    <x v="0"/>
    <n v="52"/>
    <n v="1240"/>
    <x v="1807"/>
    <x v="2634"/>
    <x v="8"/>
    <x v="2"/>
  </r>
  <r>
    <x v="1"/>
    <n v="1128299"/>
    <x v="416"/>
    <x v="2"/>
    <x v="16"/>
    <x v="18"/>
    <x v="1"/>
    <n v="61"/>
    <n v="1380"/>
    <x v="1808"/>
    <x v="2635"/>
    <x v="10"/>
    <x v="2"/>
  </r>
  <r>
    <x v="1"/>
    <n v="1128299"/>
    <x v="416"/>
    <x v="2"/>
    <x v="16"/>
    <x v="18"/>
    <x v="2"/>
    <n v="56"/>
    <n v="870"/>
    <x v="1809"/>
    <x v="2636"/>
    <x v="2"/>
    <x v="2"/>
  </r>
  <r>
    <x v="1"/>
    <n v="1128299"/>
    <x v="416"/>
    <x v="2"/>
    <x v="16"/>
    <x v="18"/>
    <x v="3"/>
    <n v="50"/>
    <n v="830"/>
    <x v="1810"/>
    <x v="2637"/>
    <x v="25"/>
    <x v="2"/>
  </r>
  <r>
    <x v="1"/>
    <n v="1128299"/>
    <x v="416"/>
    <x v="2"/>
    <x v="16"/>
    <x v="18"/>
    <x v="4"/>
    <n v="63"/>
    <n v="700"/>
    <x v="1692"/>
    <x v="2638"/>
    <x v="45"/>
    <x v="2"/>
  </r>
  <r>
    <x v="1"/>
    <n v="1128299"/>
    <x v="416"/>
    <x v="2"/>
    <x v="16"/>
    <x v="18"/>
    <x v="5"/>
    <n v="64"/>
    <n v="750"/>
    <x v="1287"/>
    <x v="2639"/>
    <x v="48"/>
    <x v="2"/>
  </r>
  <r>
    <x v="1"/>
    <n v="1128299"/>
    <x v="447"/>
    <x v="2"/>
    <x v="16"/>
    <x v="18"/>
    <x v="0"/>
    <n v="51"/>
    <n v="1580"/>
    <x v="1783"/>
    <x v="2605"/>
    <x v="25"/>
    <x v="2"/>
  </r>
  <r>
    <x v="1"/>
    <n v="1128299"/>
    <x v="447"/>
    <x v="2"/>
    <x v="16"/>
    <x v="18"/>
    <x v="1"/>
    <n v="56"/>
    <n v="1680"/>
    <x v="1811"/>
    <x v="2640"/>
    <x v="80"/>
    <x v="2"/>
  </r>
  <r>
    <x v="1"/>
    <n v="1128299"/>
    <x v="447"/>
    <x v="2"/>
    <x v="16"/>
    <x v="18"/>
    <x v="2"/>
    <n v="50"/>
    <n v="1230"/>
    <x v="1642"/>
    <x v="2641"/>
    <x v="8"/>
    <x v="2"/>
  </r>
  <r>
    <x v="1"/>
    <n v="1128299"/>
    <x v="447"/>
    <x v="2"/>
    <x v="16"/>
    <x v="18"/>
    <x v="3"/>
    <n v="60"/>
    <n v="1040"/>
    <x v="1204"/>
    <x v="2642"/>
    <x v="37"/>
    <x v="2"/>
  </r>
  <r>
    <x v="1"/>
    <n v="1128299"/>
    <x v="447"/>
    <x v="2"/>
    <x v="16"/>
    <x v="18"/>
    <x v="4"/>
    <n v="83"/>
    <n v="1130"/>
    <x v="1812"/>
    <x v="2643"/>
    <x v="1"/>
    <x v="2"/>
  </r>
  <r>
    <x v="1"/>
    <n v="1128299"/>
    <x v="447"/>
    <x v="2"/>
    <x v="16"/>
    <x v="18"/>
    <x v="5"/>
    <n v="82"/>
    <n v="1400"/>
    <x v="1813"/>
    <x v="2644"/>
    <x v="59"/>
    <x v="2"/>
  </r>
  <r>
    <x v="1"/>
    <n v="1128299"/>
    <x v="476"/>
    <x v="2"/>
    <x v="16"/>
    <x v="18"/>
    <x v="0"/>
    <n v="68"/>
    <n v="1890"/>
    <x v="1814"/>
    <x v="2645"/>
    <x v="8"/>
    <x v="2"/>
  </r>
  <r>
    <x v="1"/>
    <n v="1128299"/>
    <x v="476"/>
    <x v="2"/>
    <x v="16"/>
    <x v="18"/>
    <x v="1"/>
    <n v="77"/>
    <n v="1820"/>
    <x v="1815"/>
    <x v="2646"/>
    <x v="10"/>
    <x v="2"/>
  </r>
  <r>
    <x v="2"/>
    <n v="1128299"/>
    <x v="476"/>
    <x v="2"/>
    <x v="16"/>
    <x v="18"/>
    <x v="2"/>
    <n v="74"/>
    <n v="1350"/>
    <x v="1816"/>
    <x v="2647"/>
    <x v="2"/>
    <x v="2"/>
  </r>
  <r>
    <x v="2"/>
    <n v="1128299"/>
    <x v="476"/>
    <x v="2"/>
    <x v="16"/>
    <x v="18"/>
    <x v="3"/>
    <n v="73"/>
    <n v="1450"/>
    <x v="1817"/>
    <x v="2648"/>
    <x v="2"/>
    <x v="2"/>
  </r>
  <r>
    <x v="2"/>
    <n v="1128299"/>
    <x v="476"/>
    <x v="2"/>
    <x v="16"/>
    <x v="18"/>
    <x v="4"/>
    <n v="84"/>
    <n v="1280"/>
    <x v="1369"/>
    <x v="2649"/>
    <x v="72"/>
    <x v="2"/>
  </r>
  <r>
    <x v="2"/>
    <n v="1128299"/>
    <x v="476"/>
    <x v="2"/>
    <x v="16"/>
    <x v="18"/>
    <x v="5"/>
    <n v="89"/>
    <n v="1420"/>
    <x v="1818"/>
    <x v="2650"/>
    <x v="0"/>
    <x v="2"/>
  </r>
  <r>
    <x v="2"/>
    <n v="1128299"/>
    <x v="181"/>
    <x v="2"/>
    <x v="16"/>
    <x v="18"/>
    <x v="0"/>
    <n v="38"/>
    <n v="1150"/>
    <x v="1819"/>
    <x v="2651"/>
    <x v="30"/>
    <x v="2"/>
  </r>
  <r>
    <x v="2"/>
    <n v="1128299"/>
    <x v="181"/>
    <x v="2"/>
    <x v="16"/>
    <x v="18"/>
    <x v="1"/>
    <n v="48"/>
    <n v="1230"/>
    <x v="1102"/>
    <x v="2652"/>
    <x v="2"/>
    <x v="2"/>
  </r>
  <r>
    <x v="2"/>
    <n v="1128299"/>
    <x v="181"/>
    <x v="2"/>
    <x v="16"/>
    <x v="18"/>
    <x v="2"/>
    <n v="45"/>
    <n v="1230"/>
    <x v="1820"/>
    <x v="2653"/>
    <x v="33"/>
    <x v="2"/>
  </r>
  <r>
    <x v="2"/>
    <n v="1128299"/>
    <x v="181"/>
    <x v="2"/>
    <x v="16"/>
    <x v="18"/>
    <x v="3"/>
    <n v="47"/>
    <n v="770"/>
    <x v="1467"/>
    <x v="2654"/>
    <x v="18"/>
    <x v="2"/>
  </r>
  <r>
    <x v="2"/>
    <n v="1128299"/>
    <x v="181"/>
    <x v="2"/>
    <x v="16"/>
    <x v="18"/>
    <x v="4"/>
    <n v="54"/>
    <n v="680"/>
    <x v="1821"/>
    <x v="2655"/>
    <x v="10"/>
    <x v="2"/>
  </r>
  <r>
    <x v="2"/>
    <n v="1128299"/>
    <x v="181"/>
    <x v="2"/>
    <x v="16"/>
    <x v="18"/>
    <x v="5"/>
    <n v="49"/>
    <n v="1240"/>
    <x v="1703"/>
    <x v="2656"/>
    <x v="40"/>
    <x v="2"/>
  </r>
  <r>
    <x v="2"/>
    <n v="1128299"/>
    <x v="212"/>
    <x v="2"/>
    <x v="16"/>
    <x v="18"/>
    <x v="0"/>
    <n v="36"/>
    <n v="1370"/>
    <x v="1822"/>
    <x v="2657"/>
    <x v="23"/>
    <x v="2"/>
  </r>
  <r>
    <x v="2"/>
    <n v="1128299"/>
    <x v="212"/>
    <x v="2"/>
    <x v="16"/>
    <x v="18"/>
    <x v="1"/>
    <n v="49"/>
    <n v="1110"/>
    <x v="1823"/>
    <x v="2658"/>
    <x v="2"/>
    <x v="2"/>
  </r>
  <r>
    <x v="2"/>
    <n v="1128299"/>
    <x v="212"/>
    <x v="2"/>
    <x v="16"/>
    <x v="18"/>
    <x v="2"/>
    <n v="49"/>
    <n v="1110"/>
    <x v="1823"/>
    <x v="2659"/>
    <x v="8"/>
    <x v="2"/>
  </r>
  <r>
    <x v="2"/>
    <n v="1128299"/>
    <x v="212"/>
    <x v="4"/>
    <x v="8"/>
    <x v="19"/>
    <x v="3"/>
    <n v="45"/>
    <n v="740"/>
    <x v="1824"/>
    <x v="2660"/>
    <x v="27"/>
    <x v="2"/>
  </r>
  <r>
    <x v="2"/>
    <n v="1128299"/>
    <x v="212"/>
    <x v="4"/>
    <x v="8"/>
    <x v="19"/>
    <x v="4"/>
    <n v="52"/>
    <n v="600"/>
    <x v="1320"/>
    <x v="2661"/>
    <x v="80"/>
    <x v="2"/>
  </r>
  <r>
    <x v="2"/>
    <n v="1128299"/>
    <x v="212"/>
    <x v="4"/>
    <x v="8"/>
    <x v="19"/>
    <x v="5"/>
    <n v="47"/>
    <n v="1080"/>
    <x v="1197"/>
    <x v="2662"/>
    <x v="39"/>
    <x v="2"/>
  </r>
  <r>
    <x v="2"/>
    <n v="1128299"/>
    <x v="221"/>
    <x v="4"/>
    <x v="8"/>
    <x v="19"/>
    <x v="0"/>
    <n v="46"/>
    <n v="1600"/>
    <x v="1825"/>
    <x v="2663"/>
    <x v="33"/>
    <x v="2"/>
  </r>
  <r>
    <x v="2"/>
    <n v="1128299"/>
    <x v="221"/>
    <x v="4"/>
    <x v="8"/>
    <x v="19"/>
    <x v="1"/>
    <n v="58"/>
    <n v="1000"/>
    <x v="1826"/>
    <x v="2664"/>
    <x v="31"/>
    <x v="2"/>
  </r>
  <r>
    <x v="2"/>
    <n v="1128299"/>
    <x v="221"/>
    <x v="4"/>
    <x v="8"/>
    <x v="19"/>
    <x v="2"/>
    <n v="59"/>
    <n v="1150"/>
    <x v="1827"/>
    <x v="2665"/>
    <x v="30"/>
    <x v="2"/>
  </r>
  <r>
    <x v="2"/>
    <n v="1128299"/>
    <x v="221"/>
    <x v="4"/>
    <x v="8"/>
    <x v="19"/>
    <x v="3"/>
    <n v="58"/>
    <n v="910"/>
    <x v="1064"/>
    <x v="2666"/>
    <x v="23"/>
    <x v="2"/>
  </r>
  <r>
    <x v="2"/>
    <n v="1128299"/>
    <x v="221"/>
    <x v="4"/>
    <x v="8"/>
    <x v="19"/>
    <x v="4"/>
    <n v="61"/>
    <n v="440"/>
    <x v="1727"/>
    <x v="2667"/>
    <x v="50"/>
    <x v="2"/>
  </r>
  <r>
    <x v="2"/>
    <n v="1128299"/>
    <x v="221"/>
    <x v="4"/>
    <x v="8"/>
    <x v="19"/>
    <x v="5"/>
    <n v="54"/>
    <n v="1010"/>
    <x v="1828"/>
    <x v="2668"/>
    <x v="38"/>
    <x v="2"/>
  </r>
  <r>
    <x v="1"/>
    <n v="1128299"/>
    <x v="240"/>
    <x v="4"/>
    <x v="8"/>
    <x v="19"/>
    <x v="0"/>
    <n v="62"/>
    <n v="1380"/>
    <x v="1709"/>
    <x v="2669"/>
    <x v="23"/>
    <x v="2"/>
  </r>
  <r>
    <x v="1"/>
    <n v="1128299"/>
    <x v="240"/>
    <x v="4"/>
    <x v="8"/>
    <x v="19"/>
    <x v="1"/>
    <n v="66"/>
    <n v="980"/>
    <x v="1829"/>
    <x v="2670"/>
    <x v="2"/>
    <x v="2"/>
  </r>
  <r>
    <x v="1"/>
    <n v="1128299"/>
    <x v="240"/>
    <x v="4"/>
    <x v="8"/>
    <x v="19"/>
    <x v="2"/>
    <n v="66"/>
    <n v="1200"/>
    <x v="1830"/>
    <x v="2671"/>
    <x v="33"/>
    <x v="2"/>
  </r>
  <r>
    <x v="1"/>
    <n v="1128299"/>
    <x v="240"/>
    <x v="4"/>
    <x v="8"/>
    <x v="19"/>
    <x v="3"/>
    <n v="52"/>
    <n v="840"/>
    <x v="1716"/>
    <x v="2672"/>
    <x v="18"/>
    <x v="2"/>
  </r>
  <r>
    <x v="1"/>
    <n v="1128299"/>
    <x v="240"/>
    <x v="4"/>
    <x v="8"/>
    <x v="19"/>
    <x v="4"/>
    <n v="59"/>
    <n v="580"/>
    <x v="1051"/>
    <x v="2673"/>
    <x v="2"/>
    <x v="2"/>
  </r>
  <r>
    <x v="1"/>
    <n v="1128299"/>
    <x v="240"/>
    <x v="4"/>
    <x v="8"/>
    <x v="19"/>
    <x v="5"/>
    <n v="72"/>
    <n v="1090"/>
    <x v="1831"/>
    <x v="2674"/>
    <x v="38"/>
    <x v="2"/>
  </r>
  <r>
    <x v="1"/>
    <n v="1128299"/>
    <x v="271"/>
    <x v="4"/>
    <x v="8"/>
    <x v="19"/>
    <x v="0"/>
    <n v="58"/>
    <n v="1550"/>
    <x v="878"/>
    <x v="2675"/>
    <x v="30"/>
    <x v="2"/>
  </r>
  <r>
    <x v="1"/>
    <n v="1128299"/>
    <x v="271"/>
    <x v="4"/>
    <x v="8"/>
    <x v="19"/>
    <x v="1"/>
    <n v="60"/>
    <n v="1280"/>
    <x v="1363"/>
    <x v="2676"/>
    <x v="8"/>
    <x v="2"/>
  </r>
  <r>
    <x v="1"/>
    <n v="1128299"/>
    <x v="271"/>
    <x v="4"/>
    <x v="8"/>
    <x v="19"/>
    <x v="2"/>
    <n v="59"/>
    <n v="1190"/>
    <x v="1239"/>
    <x v="2677"/>
    <x v="18"/>
    <x v="2"/>
  </r>
  <r>
    <x v="1"/>
    <n v="1128299"/>
    <x v="271"/>
    <x v="4"/>
    <x v="8"/>
    <x v="19"/>
    <x v="3"/>
    <n v="59"/>
    <n v="880"/>
    <x v="1584"/>
    <x v="2678"/>
    <x v="30"/>
    <x v="2"/>
  </r>
  <r>
    <x v="1"/>
    <n v="1128299"/>
    <x v="271"/>
    <x v="4"/>
    <x v="8"/>
    <x v="19"/>
    <x v="4"/>
    <n v="52"/>
    <n v="680"/>
    <x v="1625"/>
    <x v="2679"/>
    <x v="80"/>
    <x v="2"/>
  </r>
  <r>
    <x v="1"/>
    <n v="1128299"/>
    <x v="271"/>
    <x v="4"/>
    <x v="8"/>
    <x v="19"/>
    <x v="5"/>
    <n v="67"/>
    <n v="1730"/>
    <x v="1832"/>
    <x v="2680"/>
    <x v="39"/>
    <x v="2"/>
  </r>
  <r>
    <x v="1"/>
    <n v="1128299"/>
    <x v="301"/>
    <x v="4"/>
    <x v="8"/>
    <x v="19"/>
    <x v="0"/>
    <n v="61"/>
    <n v="2230"/>
    <x v="1833"/>
    <x v="2681"/>
    <x v="18"/>
    <x v="2"/>
  </r>
  <r>
    <x v="1"/>
    <n v="1128299"/>
    <x v="301"/>
    <x v="4"/>
    <x v="8"/>
    <x v="19"/>
    <x v="1"/>
    <n v="64"/>
    <n v="2030"/>
    <x v="1834"/>
    <x v="2682"/>
    <x v="2"/>
    <x v="2"/>
  </r>
  <r>
    <x v="1"/>
    <n v="1128299"/>
    <x v="301"/>
    <x v="4"/>
    <x v="8"/>
    <x v="19"/>
    <x v="2"/>
    <n v="80"/>
    <n v="2100"/>
    <x v="1835"/>
    <x v="2683"/>
    <x v="30"/>
    <x v="2"/>
  </r>
  <r>
    <x v="1"/>
    <n v="1128299"/>
    <x v="301"/>
    <x v="4"/>
    <x v="8"/>
    <x v="19"/>
    <x v="3"/>
    <n v="77"/>
    <n v="1550"/>
    <x v="1836"/>
    <x v="2684"/>
    <x v="23"/>
    <x v="2"/>
  </r>
  <r>
    <x v="1"/>
    <n v="1128299"/>
    <x v="301"/>
    <x v="4"/>
    <x v="8"/>
    <x v="19"/>
    <x v="4"/>
    <n v="89"/>
    <n v="1260"/>
    <x v="1837"/>
    <x v="2685"/>
    <x v="80"/>
    <x v="2"/>
  </r>
  <r>
    <x v="1"/>
    <n v="1128299"/>
    <x v="301"/>
    <x v="4"/>
    <x v="8"/>
    <x v="19"/>
    <x v="5"/>
    <n v="103"/>
    <n v="2180"/>
    <x v="1838"/>
    <x v="2686"/>
    <x v="65"/>
    <x v="2"/>
  </r>
  <r>
    <x v="1"/>
    <n v="1128299"/>
    <x v="330"/>
    <x v="4"/>
    <x v="8"/>
    <x v="19"/>
    <x v="0"/>
    <n v="83"/>
    <n v="2610"/>
    <x v="1839"/>
    <x v="2687"/>
    <x v="27"/>
    <x v="2"/>
  </r>
  <r>
    <x v="1"/>
    <n v="1128299"/>
    <x v="330"/>
    <x v="4"/>
    <x v="8"/>
    <x v="19"/>
    <x v="1"/>
    <n v="88"/>
    <n v="2250"/>
    <x v="1840"/>
    <x v="2688"/>
    <x v="8"/>
    <x v="2"/>
  </r>
  <r>
    <x v="1"/>
    <n v="1128299"/>
    <x v="330"/>
    <x v="4"/>
    <x v="8"/>
    <x v="19"/>
    <x v="2"/>
    <n v="86"/>
    <n v="1890"/>
    <x v="1841"/>
    <x v="2689"/>
    <x v="27"/>
    <x v="2"/>
  </r>
  <r>
    <x v="1"/>
    <n v="1128299"/>
    <x v="330"/>
    <x v="4"/>
    <x v="8"/>
    <x v="19"/>
    <x v="3"/>
    <n v="82"/>
    <n v="1800"/>
    <x v="1842"/>
    <x v="2690"/>
    <x v="30"/>
    <x v="2"/>
  </r>
  <r>
    <x v="1"/>
    <n v="1128299"/>
    <x v="330"/>
    <x v="4"/>
    <x v="8"/>
    <x v="19"/>
    <x v="4"/>
    <n v="89"/>
    <n v="1950"/>
    <x v="1843"/>
    <x v="2691"/>
    <x v="80"/>
    <x v="2"/>
  </r>
  <r>
    <x v="1"/>
    <n v="1128299"/>
    <x v="330"/>
    <x v="4"/>
    <x v="8"/>
    <x v="19"/>
    <x v="5"/>
    <n v="101"/>
    <n v="1630"/>
    <x v="1844"/>
    <x v="2692"/>
    <x v="41"/>
    <x v="2"/>
  </r>
  <r>
    <x v="1"/>
    <n v="1128299"/>
    <x v="362"/>
    <x v="4"/>
    <x v="8"/>
    <x v="19"/>
    <x v="0"/>
    <n v="87"/>
    <n v="2130"/>
    <x v="1845"/>
    <x v="2693"/>
    <x v="33"/>
    <x v="2"/>
  </r>
  <r>
    <x v="1"/>
    <n v="1128299"/>
    <x v="362"/>
    <x v="4"/>
    <x v="8"/>
    <x v="19"/>
    <x v="1"/>
    <n v="77"/>
    <n v="2060"/>
    <x v="1846"/>
    <x v="2694"/>
    <x v="2"/>
    <x v="2"/>
  </r>
  <r>
    <x v="1"/>
    <n v="1128299"/>
    <x v="362"/>
    <x v="4"/>
    <x v="8"/>
    <x v="19"/>
    <x v="2"/>
    <n v="78"/>
    <n v="1890"/>
    <x v="1793"/>
    <x v="2695"/>
    <x v="30"/>
    <x v="2"/>
  </r>
  <r>
    <x v="1"/>
    <n v="1128299"/>
    <x v="362"/>
    <x v="4"/>
    <x v="8"/>
    <x v="19"/>
    <x v="3"/>
    <n v="77"/>
    <n v="1430"/>
    <x v="1847"/>
    <x v="2696"/>
    <x v="23"/>
    <x v="2"/>
  </r>
  <r>
    <x v="1"/>
    <n v="1128299"/>
    <x v="362"/>
    <x v="4"/>
    <x v="8"/>
    <x v="19"/>
    <x v="4"/>
    <n v="74"/>
    <n v="1430"/>
    <x v="1848"/>
    <x v="2697"/>
    <x v="43"/>
    <x v="2"/>
  </r>
  <r>
    <x v="1"/>
    <n v="1128299"/>
    <x v="362"/>
    <x v="4"/>
    <x v="8"/>
    <x v="19"/>
    <x v="5"/>
    <n v="81"/>
    <n v="870"/>
    <x v="1849"/>
    <x v="2698"/>
    <x v="39"/>
    <x v="2"/>
  </r>
  <r>
    <x v="1"/>
    <n v="1128299"/>
    <x v="394"/>
    <x v="4"/>
    <x v="8"/>
    <x v="19"/>
    <x v="0"/>
    <n v="58"/>
    <n v="1400"/>
    <x v="1850"/>
    <x v="2699"/>
    <x v="8"/>
    <x v="2"/>
  </r>
  <r>
    <x v="1"/>
    <n v="1128299"/>
    <x v="394"/>
    <x v="4"/>
    <x v="8"/>
    <x v="19"/>
    <x v="1"/>
    <n v="60"/>
    <n v="1350"/>
    <x v="1851"/>
    <x v="1894"/>
    <x v="25"/>
    <x v="2"/>
  </r>
  <r>
    <x v="1"/>
    <n v="1128299"/>
    <x v="394"/>
    <x v="4"/>
    <x v="8"/>
    <x v="19"/>
    <x v="2"/>
    <n v="54"/>
    <n v="750"/>
    <x v="1156"/>
    <x v="2700"/>
    <x v="18"/>
    <x v="2"/>
  </r>
  <r>
    <x v="1"/>
    <n v="1128299"/>
    <x v="394"/>
    <x v="4"/>
    <x v="8"/>
    <x v="19"/>
    <x v="3"/>
    <n v="54"/>
    <n v="650"/>
    <x v="1517"/>
    <x v="2701"/>
    <x v="27"/>
    <x v="2"/>
  </r>
  <r>
    <x v="1"/>
    <n v="1128299"/>
    <x v="394"/>
    <x v="4"/>
    <x v="8"/>
    <x v="19"/>
    <x v="4"/>
    <n v="64"/>
    <n v="740"/>
    <x v="1245"/>
    <x v="2702"/>
    <x v="43"/>
    <x v="2"/>
  </r>
  <r>
    <x v="1"/>
    <n v="1128299"/>
    <x v="394"/>
    <x v="4"/>
    <x v="8"/>
    <x v="19"/>
    <x v="5"/>
    <n v="51"/>
    <n v="750"/>
    <x v="1740"/>
    <x v="2703"/>
    <x v="9"/>
    <x v="2"/>
  </r>
  <r>
    <x v="1"/>
    <n v="1128299"/>
    <x v="423"/>
    <x v="4"/>
    <x v="8"/>
    <x v="19"/>
    <x v="0"/>
    <n v="47"/>
    <n v="1000"/>
    <x v="1030"/>
    <x v="2704"/>
    <x v="27"/>
    <x v="2"/>
  </r>
  <r>
    <x v="1"/>
    <n v="1128299"/>
    <x v="423"/>
    <x v="4"/>
    <x v="8"/>
    <x v="19"/>
    <x v="1"/>
    <n v="59"/>
    <n v="1440"/>
    <x v="1264"/>
    <x v="2705"/>
    <x v="31"/>
    <x v="2"/>
  </r>
  <r>
    <x v="1"/>
    <n v="1128299"/>
    <x v="423"/>
    <x v="4"/>
    <x v="8"/>
    <x v="19"/>
    <x v="2"/>
    <n v="55"/>
    <n v="1120"/>
    <x v="1043"/>
    <x v="2706"/>
    <x v="33"/>
    <x v="2"/>
  </r>
  <r>
    <x v="1"/>
    <n v="1128299"/>
    <x v="423"/>
    <x v="4"/>
    <x v="8"/>
    <x v="19"/>
    <x v="3"/>
    <n v="51"/>
    <n v="1130"/>
    <x v="1511"/>
    <x v="2707"/>
    <x v="33"/>
    <x v="2"/>
  </r>
  <r>
    <x v="1"/>
    <n v="1128299"/>
    <x v="423"/>
    <x v="4"/>
    <x v="8"/>
    <x v="19"/>
    <x v="4"/>
    <n v="59"/>
    <n v="980"/>
    <x v="1260"/>
    <x v="2708"/>
    <x v="43"/>
    <x v="2"/>
  </r>
  <r>
    <x v="1"/>
    <n v="1128299"/>
    <x v="423"/>
    <x v="4"/>
    <x v="8"/>
    <x v="19"/>
    <x v="5"/>
    <n v="65"/>
    <n v="1040"/>
    <x v="1852"/>
    <x v="2709"/>
    <x v="39"/>
    <x v="2"/>
  </r>
  <r>
    <x v="1"/>
    <n v="1128299"/>
    <x v="454"/>
    <x v="4"/>
    <x v="8"/>
    <x v="19"/>
    <x v="0"/>
    <n v="52"/>
    <n v="1690"/>
    <x v="1853"/>
    <x v="2710"/>
    <x v="8"/>
    <x v="2"/>
  </r>
  <r>
    <x v="1"/>
    <n v="1128299"/>
    <x v="454"/>
    <x v="4"/>
    <x v="8"/>
    <x v="19"/>
    <x v="1"/>
    <n v="54"/>
    <n v="1750"/>
    <x v="1366"/>
    <x v="2711"/>
    <x v="31"/>
    <x v="2"/>
  </r>
  <r>
    <x v="1"/>
    <n v="1128299"/>
    <x v="454"/>
    <x v="4"/>
    <x v="8"/>
    <x v="19"/>
    <x v="2"/>
    <n v="53"/>
    <n v="1470"/>
    <x v="1854"/>
    <x v="2712"/>
    <x v="33"/>
    <x v="2"/>
  </r>
  <r>
    <x v="1"/>
    <n v="1128299"/>
    <x v="454"/>
    <x v="4"/>
    <x v="8"/>
    <x v="19"/>
    <x v="3"/>
    <n v="64"/>
    <n v="1500"/>
    <x v="1234"/>
    <x v="2713"/>
    <x v="30"/>
    <x v="2"/>
  </r>
  <r>
    <x v="1"/>
    <n v="1128299"/>
    <x v="454"/>
    <x v="4"/>
    <x v="8"/>
    <x v="19"/>
    <x v="4"/>
    <n v="77"/>
    <n v="1240"/>
    <x v="1855"/>
    <x v="2714"/>
    <x v="10"/>
    <x v="2"/>
  </r>
  <r>
    <x v="1"/>
    <n v="1128299"/>
    <x v="454"/>
    <x v="4"/>
    <x v="8"/>
    <x v="19"/>
    <x v="5"/>
    <n v="86"/>
    <n v="1620"/>
    <x v="1856"/>
    <x v="2715"/>
    <x v="40"/>
    <x v="2"/>
  </r>
  <r>
    <x v="1"/>
    <n v="1128299"/>
    <x v="483"/>
    <x v="4"/>
    <x v="8"/>
    <x v="19"/>
    <x v="0"/>
    <n v="72"/>
    <n v="2160"/>
    <x v="1857"/>
    <x v="2716"/>
    <x v="8"/>
    <x v="2"/>
  </r>
  <r>
    <x v="1"/>
    <n v="1128299"/>
    <x v="483"/>
    <x v="4"/>
    <x v="8"/>
    <x v="19"/>
    <x v="1"/>
    <n v="82"/>
    <n v="2000"/>
    <x v="1858"/>
    <x v="2717"/>
    <x v="2"/>
    <x v="2"/>
  </r>
  <r>
    <x v="3"/>
    <n v="1128299"/>
    <x v="483"/>
    <x v="4"/>
    <x v="8"/>
    <x v="19"/>
    <x v="2"/>
    <n v="75"/>
    <n v="1740"/>
    <x v="1658"/>
    <x v="2718"/>
    <x v="8"/>
    <x v="2"/>
  </r>
  <r>
    <x v="3"/>
    <n v="1128299"/>
    <x v="483"/>
    <x v="4"/>
    <x v="8"/>
    <x v="19"/>
    <x v="3"/>
    <n v="78"/>
    <n v="1800"/>
    <x v="1859"/>
    <x v="2719"/>
    <x v="33"/>
    <x v="2"/>
  </r>
  <r>
    <x v="3"/>
    <n v="1128299"/>
    <x v="483"/>
    <x v="4"/>
    <x v="8"/>
    <x v="19"/>
    <x v="4"/>
    <n v="86"/>
    <n v="1470"/>
    <x v="1860"/>
    <x v="2720"/>
    <x v="2"/>
    <x v="2"/>
  </r>
  <r>
    <x v="3"/>
    <n v="1128299"/>
    <x v="483"/>
    <x v="4"/>
    <x v="8"/>
    <x v="19"/>
    <x v="5"/>
    <n v="87"/>
    <n v="1560"/>
    <x v="1861"/>
    <x v="2721"/>
    <x v="9"/>
    <x v="2"/>
  </r>
  <r>
    <x v="3"/>
    <n v="1185732"/>
    <x v="176"/>
    <x v="4"/>
    <x v="8"/>
    <x v="19"/>
    <x v="0"/>
    <n v="41"/>
    <n v="2550"/>
    <x v="1862"/>
    <x v="2722"/>
    <x v="9"/>
    <x v="2"/>
  </r>
  <r>
    <x v="3"/>
    <n v="1185732"/>
    <x v="176"/>
    <x v="4"/>
    <x v="8"/>
    <x v="19"/>
    <x v="1"/>
    <n v="44"/>
    <n v="1890"/>
    <x v="961"/>
    <x v="2723"/>
    <x v="28"/>
    <x v="2"/>
  </r>
  <r>
    <x v="3"/>
    <n v="1185732"/>
    <x v="176"/>
    <x v="4"/>
    <x v="8"/>
    <x v="19"/>
    <x v="2"/>
    <n v="32"/>
    <n v="1690"/>
    <x v="1195"/>
    <x v="2724"/>
    <x v="31"/>
    <x v="2"/>
  </r>
  <r>
    <x v="3"/>
    <n v="1185732"/>
    <x v="176"/>
    <x v="4"/>
    <x v="8"/>
    <x v="19"/>
    <x v="3"/>
    <n v="37"/>
    <n v="1450"/>
    <x v="1863"/>
    <x v="2725"/>
    <x v="33"/>
    <x v="2"/>
  </r>
  <r>
    <x v="3"/>
    <n v="1185732"/>
    <x v="176"/>
    <x v="4"/>
    <x v="8"/>
    <x v="19"/>
    <x v="4"/>
    <n v="51"/>
    <n v="1650"/>
    <x v="804"/>
    <x v="1405"/>
    <x v="18"/>
    <x v="2"/>
  </r>
  <r>
    <x v="3"/>
    <n v="1185732"/>
    <x v="176"/>
    <x v="4"/>
    <x v="8"/>
    <x v="19"/>
    <x v="5"/>
    <n v="44"/>
    <n v="1760"/>
    <x v="1083"/>
    <x v="2726"/>
    <x v="42"/>
    <x v="2"/>
  </r>
  <r>
    <x v="3"/>
    <n v="1185732"/>
    <x v="205"/>
    <x v="4"/>
    <x v="8"/>
    <x v="19"/>
    <x v="0"/>
    <n v="44"/>
    <n v="2340"/>
    <x v="1864"/>
    <x v="2727"/>
    <x v="9"/>
    <x v="2"/>
  </r>
  <r>
    <x v="3"/>
    <n v="1185732"/>
    <x v="205"/>
    <x v="4"/>
    <x v="8"/>
    <x v="19"/>
    <x v="1"/>
    <n v="42"/>
    <n v="1380"/>
    <x v="1865"/>
    <x v="1529"/>
    <x v="29"/>
    <x v="2"/>
  </r>
  <r>
    <x v="3"/>
    <n v="1185732"/>
    <x v="205"/>
    <x v="4"/>
    <x v="8"/>
    <x v="19"/>
    <x v="2"/>
    <n v="33"/>
    <n v="1740"/>
    <x v="1619"/>
    <x v="2728"/>
    <x v="25"/>
    <x v="2"/>
  </r>
  <r>
    <x v="3"/>
    <n v="1185732"/>
    <x v="205"/>
    <x v="0"/>
    <x v="0"/>
    <x v="20"/>
    <x v="3"/>
    <n v="37"/>
    <n v="1330"/>
    <x v="1866"/>
    <x v="2729"/>
    <x v="23"/>
    <x v="2"/>
  </r>
  <r>
    <x v="3"/>
    <n v="1185732"/>
    <x v="205"/>
    <x v="0"/>
    <x v="0"/>
    <x v="20"/>
    <x v="4"/>
    <n v="50"/>
    <n v="1540"/>
    <x v="844"/>
    <x v="2730"/>
    <x v="24"/>
    <x v="2"/>
  </r>
  <r>
    <x v="3"/>
    <n v="1185732"/>
    <x v="205"/>
    <x v="0"/>
    <x v="0"/>
    <x v="20"/>
    <x v="5"/>
    <n v="42"/>
    <n v="1820"/>
    <x v="947"/>
    <x v="2731"/>
    <x v="34"/>
    <x v="2"/>
  </r>
  <r>
    <x v="3"/>
    <n v="1185732"/>
    <x v="710"/>
    <x v="0"/>
    <x v="0"/>
    <x v="20"/>
    <x v="0"/>
    <n v="44"/>
    <n v="2520"/>
    <x v="1108"/>
    <x v="2732"/>
    <x v="40"/>
    <x v="2"/>
  </r>
  <r>
    <x v="3"/>
    <n v="1185732"/>
    <x v="710"/>
    <x v="0"/>
    <x v="0"/>
    <x v="20"/>
    <x v="1"/>
    <n v="44"/>
    <n v="1650"/>
    <x v="1489"/>
    <x v="2733"/>
    <x v="24"/>
    <x v="2"/>
  </r>
  <r>
    <x v="3"/>
    <n v="1185732"/>
    <x v="710"/>
    <x v="0"/>
    <x v="0"/>
    <x v="20"/>
    <x v="2"/>
    <n v="33"/>
    <n v="1610"/>
    <x v="1867"/>
    <x v="2734"/>
    <x v="36"/>
    <x v="2"/>
  </r>
  <r>
    <x v="3"/>
    <n v="1185732"/>
    <x v="710"/>
    <x v="0"/>
    <x v="0"/>
    <x v="20"/>
    <x v="3"/>
    <n v="39"/>
    <n v="1060"/>
    <x v="1868"/>
    <x v="2735"/>
    <x v="33"/>
    <x v="2"/>
  </r>
  <r>
    <x v="3"/>
    <n v="1185732"/>
    <x v="710"/>
    <x v="0"/>
    <x v="0"/>
    <x v="20"/>
    <x v="4"/>
    <n v="51"/>
    <n v="1330"/>
    <x v="1869"/>
    <x v="2736"/>
    <x v="29"/>
    <x v="2"/>
  </r>
  <r>
    <x v="3"/>
    <n v="1185732"/>
    <x v="710"/>
    <x v="0"/>
    <x v="0"/>
    <x v="20"/>
    <x v="5"/>
    <n v="43"/>
    <n v="1610"/>
    <x v="1870"/>
    <x v="2737"/>
    <x v="38"/>
    <x v="2"/>
  </r>
  <r>
    <x v="3"/>
    <n v="1185732"/>
    <x v="232"/>
    <x v="0"/>
    <x v="0"/>
    <x v="20"/>
    <x v="0"/>
    <n v="42"/>
    <n v="2480"/>
    <x v="1871"/>
    <x v="2738"/>
    <x v="65"/>
    <x v="2"/>
  </r>
  <r>
    <x v="3"/>
    <n v="1185732"/>
    <x v="232"/>
    <x v="0"/>
    <x v="0"/>
    <x v="20"/>
    <x v="1"/>
    <n v="43"/>
    <n v="1470"/>
    <x v="1872"/>
    <x v="2739"/>
    <x v="18"/>
    <x v="2"/>
  </r>
  <r>
    <x v="3"/>
    <n v="1185732"/>
    <x v="232"/>
    <x v="0"/>
    <x v="0"/>
    <x v="20"/>
    <x v="2"/>
    <n v="34"/>
    <n v="1520"/>
    <x v="1056"/>
    <x v="2740"/>
    <x v="36"/>
    <x v="2"/>
  </r>
  <r>
    <x v="3"/>
    <n v="1185732"/>
    <x v="232"/>
    <x v="0"/>
    <x v="0"/>
    <x v="20"/>
    <x v="3"/>
    <n v="37"/>
    <n v="1350"/>
    <x v="1873"/>
    <x v="2741"/>
    <x v="33"/>
    <x v="2"/>
  </r>
  <r>
    <x v="3"/>
    <n v="1185732"/>
    <x v="232"/>
    <x v="0"/>
    <x v="0"/>
    <x v="20"/>
    <x v="4"/>
    <n v="50"/>
    <n v="1240"/>
    <x v="1461"/>
    <x v="2742"/>
    <x v="28"/>
    <x v="2"/>
  </r>
  <r>
    <x v="3"/>
    <n v="1185732"/>
    <x v="232"/>
    <x v="0"/>
    <x v="0"/>
    <x v="20"/>
    <x v="5"/>
    <n v="41"/>
    <n v="1560"/>
    <x v="1493"/>
    <x v="2743"/>
    <x v="42"/>
    <x v="2"/>
  </r>
  <r>
    <x v="3"/>
    <n v="1185732"/>
    <x v="261"/>
    <x v="0"/>
    <x v="0"/>
    <x v="20"/>
    <x v="0"/>
    <n v="50"/>
    <n v="2610"/>
    <x v="1658"/>
    <x v="2744"/>
    <x v="38"/>
    <x v="2"/>
  </r>
  <r>
    <x v="3"/>
    <n v="1185732"/>
    <x v="261"/>
    <x v="0"/>
    <x v="0"/>
    <x v="20"/>
    <x v="1"/>
    <n v="53"/>
    <n v="1610"/>
    <x v="1874"/>
    <x v="2745"/>
    <x v="28"/>
    <x v="2"/>
  </r>
  <r>
    <x v="3"/>
    <n v="1185732"/>
    <x v="261"/>
    <x v="0"/>
    <x v="0"/>
    <x v="20"/>
    <x v="2"/>
    <n v="49"/>
    <n v="1600"/>
    <x v="1437"/>
    <x v="1426"/>
    <x v="36"/>
    <x v="2"/>
  </r>
  <r>
    <x v="3"/>
    <n v="1185732"/>
    <x v="261"/>
    <x v="0"/>
    <x v="0"/>
    <x v="20"/>
    <x v="3"/>
    <n v="47"/>
    <n v="1300"/>
    <x v="1875"/>
    <x v="2746"/>
    <x v="8"/>
    <x v="2"/>
  </r>
  <r>
    <x v="3"/>
    <n v="1185732"/>
    <x v="261"/>
    <x v="0"/>
    <x v="0"/>
    <x v="20"/>
    <x v="4"/>
    <n v="56"/>
    <n v="1370"/>
    <x v="1876"/>
    <x v="2747"/>
    <x v="29"/>
    <x v="2"/>
  </r>
  <r>
    <x v="3"/>
    <n v="1185732"/>
    <x v="261"/>
    <x v="0"/>
    <x v="0"/>
    <x v="20"/>
    <x v="5"/>
    <n v="59"/>
    <n v="1690"/>
    <x v="1560"/>
    <x v="2748"/>
    <x v="32"/>
    <x v="2"/>
  </r>
  <r>
    <x v="3"/>
    <n v="1185732"/>
    <x v="294"/>
    <x v="0"/>
    <x v="0"/>
    <x v="20"/>
    <x v="0"/>
    <n v="59"/>
    <n v="2630"/>
    <x v="1877"/>
    <x v="2749"/>
    <x v="65"/>
    <x v="2"/>
  </r>
  <r>
    <x v="3"/>
    <n v="1185732"/>
    <x v="294"/>
    <x v="0"/>
    <x v="0"/>
    <x v="20"/>
    <x v="1"/>
    <n v="54"/>
    <n v="1750"/>
    <x v="1366"/>
    <x v="1437"/>
    <x v="35"/>
    <x v="2"/>
  </r>
  <r>
    <x v="3"/>
    <n v="1185732"/>
    <x v="294"/>
    <x v="0"/>
    <x v="0"/>
    <x v="20"/>
    <x v="2"/>
    <n v="48"/>
    <n v="1500"/>
    <x v="1644"/>
    <x v="2750"/>
    <x v="31"/>
    <x v="2"/>
  </r>
  <r>
    <x v="3"/>
    <n v="1185732"/>
    <x v="294"/>
    <x v="0"/>
    <x v="0"/>
    <x v="20"/>
    <x v="3"/>
    <n v="49"/>
    <n v="1440"/>
    <x v="822"/>
    <x v="1542"/>
    <x v="33"/>
    <x v="2"/>
  </r>
  <r>
    <x v="3"/>
    <n v="1185732"/>
    <x v="294"/>
    <x v="0"/>
    <x v="0"/>
    <x v="20"/>
    <x v="4"/>
    <n v="62"/>
    <n v="1500"/>
    <x v="1878"/>
    <x v="2751"/>
    <x v="29"/>
    <x v="2"/>
  </r>
  <r>
    <x v="3"/>
    <n v="1185732"/>
    <x v="294"/>
    <x v="0"/>
    <x v="0"/>
    <x v="20"/>
    <x v="5"/>
    <n v="69"/>
    <n v="1810"/>
    <x v="1879"/>
    <x v="2752"/>
    <x v="26"/>
    <x v="2"/>
  </r>
  <r>
    <x v="3"/>
    <n v="1185732"/>
    <x v="322"/>
    <x v="0"/>
    <x v="0"/>
    <x v="20"/>
    <x v="0"/>
    <n v="59"/>
    <n v="2470"/>
    <x v="1880"/>
    <x v="2753"/>
    <x v="9"/>
    <x v="2"/>
  </r>
  <r>
    <x v="3"/>
    <n v="1185732"/>
    <x v="322"/>
    <x v="0"/>
    <x v="0"/>
    <x v="20"/>
    <x v="1"/>
    <n v="56"/>
    <n v="1960"/>
    <x v="974"/>
    <x v="2754"/>
    <x v="18"/>
    <x v="2"/>
  </r>
  <r>
    <x v="3"/>
    <n v="1185732"/>
    <x v="322"/>
    <x v="0"/>
    <x v="0"/>
    <x v="20"/>
    <x v="2"/>
    <n v="51"/>
    <n v="1690"/>
    <x v="1881"/>
    <x v="2755"/>
    <x v="2"/>
    <x v="2"/>
  </r>
  <r>
    <x v="3"/>
    <n v="1185732"/>
    <x v="322"/>
    <x v="0"/>
    <x v="0"/>
    <x v="20"/>
    <x v="3"/>
    <n v="53"/>
    <n v="1500"/>
    <x v="1882"/>
    <x v="2756"/>
    <x v="30"/>
    <x v="2"/>
  </r>
  <r>
    <x v="3"/>
    <n v="1185732"/>
    <x v="322"/>
    <x v="0"/>
    <x v="0"/>
    <x v="20"/>
    <x v="4"/>
    <n v="62"/>
    <n v="1680"/>
    <x v="1871"/>
    <x v="2757"/>
    <x v="24"/>
    <x v="2"/>
  </r>
  <r>
    <x v="3"/>
    <n v="1185732"/>
    <x v="322"/>
    <x v="0"/>
    <x v="0"/>
    <x v="20"/>
    <x v="5"/>
    <n v="66"/>
    <n v="1940"/>
    <x v="1883"/>
    <x v="2758"/>
    <x v="42"/>
    <x v="2"/>
  </r>
  <r>
    <x v="3"/>
    <n v="1185732"/>
    <x v="354"/>
    <x v="0"/>
    <x v="0"/>
    <x v="20"/>
    <x v="0"/>
    <n v="62"/>
    <n v="2500"/>
    <x v="1884"/>
    <x v="2759"/>
    <x v="65"/>
    <x v="2"/>
  </r>
  <r>
    <x v="3"/>
    <n v="1185732"/>
    <x v="354"/>
    <x v="0"/>
    <x v="0"/>
    <x v="20"/>
    <x v="1"/>
    <n v="55"/>
    <n v="2100"/>
    <x v="1885"/>
    <x v="2760"/>
    <x v="18"/>
    <x v="2"/>
  </r>
  <r>
    <x v="3"/>
    <n v="1185732"/>
    <x v="354"/>
    <x v="0"/>
    <x v="0"/>
    <x v="20"/>
    <x v="2"/>
    <n v="51"/>
    <n v="1880"/>
    <x v="1886"/>
    <x v="2761"/>
    <x v="36"/>
    <x v="2"/>
  </r>
  <r>
    <x v="3"/>
    <n v="1185732"/>
    <x v="354"/>
    <x v="0"/>
    <x v="0"/>
    <x v="20"/>
    <x v="3"/>
    <n v="41"/>
    <n v="1500"/>
    <x v="1642"/>
    <x v="2641"/>
    <x v="8"/>
    <x v="2"/>
  </r>
  <r>
    <x v="3"/>
    <n v="1185732"/>
    <x v="354"/>
    <x v="0"/>
    <x v="0"/>
    <x v="20"/>
    <x v="4"/>
    <n v="52"/>
    <n v="1490"/>
    <x v="1887"/>
    <x v="2762"/>
    <x v="35"/>
    <x v="2"/>
  </r>
  <r>
    <x v="3"/>
    <n v="1185732"/>
    <x v="354"/>
    <x v="0"/>
    <x v="0"/>
    <x v="20"/>
    <x v="5"/>
    <n v="55"/>
    <n v="2180"/>
    <x v="899"/>
    <x v="2763"/>
    <x v="38"/>
    <x v="2"/>
  </r>
  <r>
    <x v="3"/>
    <n v="1185732"/>
    <x v="384"/>
    <x v="0"/>
    <x v="0"/>
    <x v="20"/>
    <x v="0"/>
    <n v="50"/>
    <n v="2380"/>
    <x v="1888"/>
    <x v="2764"/>
    <x v="40"/>
    <x v="2"/>
  </r>
  <r>
    <x v="3"/>
    <n v="1185732"/>
    <x v="384"/>
    <x v="0"/>
    <x v="0"/>
    <x v="20"/>
    <x v="1"/>
    <n v="48"/>
    <n v="1630"/>
    <x v="1889"/>
    <x v="2765"/>
    <x v="18"/>
    <x v="2"/>
  </r>
  <r>
    <x v="3"/>
    <n v="1185732"/>
    <x v="384"/>
    <x v="0"/>
    <x v="0"/>
    <x v="20"/>
    <x v="2"/>
    <n v="41"/>
    <n v="1380"/>
    <x v="1307"/>
    <x v="2766"/>
    <x v="2"/>
    <x v="2"/>
  </r>
  <r>
    <x v="3"/>
    <n v="1185732"/>
    <x v="384"/>
    <x v="0"/>
    <x v="0"/>
    <x v="20"/>
    <x v="3"/>
    <n v="44"/>
    <n v="1370"/>
    <x v="1890"/>
    <x v="2767"/>
    <x v="33"/>
    <x v="2"/>
  </r>
  <r>
    <x v="3"/>
    <n v="1185732"/>
    <x v="384"/>
    <x v="0"/>
    <x v="0"/>
    <x v="20"/>
    <x v="4"/>
    <n v="51"/>
    <n v="1310"/>
    <x v="1891"/>
    <x v="2768"/>
    <x v="35"/>
    <x v="2"/>
  </r>
  <r>
    <x v="3"/>
    <n v="1185732"/>
    <x v="384"/>
    <x v="0"/>
    <x v="0"/>
    <x v="20"/>
    <x v="5"/>
    <n v="59"/>
    <n v="1560"/>
    <x v="809"/>
    <x v="2769"/>
    <x v="38"/>
    <x v="2"/>
  </r>
  <r>
    <x v="3"/>
    <n v="1185732"/>
    <x v="416"/>
    <x v="0"/>
    <x v="0"/>
    <x v="20"/>
    <x v="0"/>
    <n v="57"/>
    <n v="2080"/>
    <x v="1892"/>
    <x v="2770"/>
    <x v="41"/>
    <x v="2"/>
  </r>
  <r>
    <x v="3"/>
    <n v="1185732"/>
    <x v="416"/>
    <x v="0"/>
    <x v="0"/>
    <x v="20"/>
    <x v="1"/>
    <n v="46"/>
    <n v="1560"/>
    <x v="1893"/>
    <x v="2771"/>
    <x v="24"/>
    <x v="2"/>
  </r>
  <r>
    <x v="3"/>
    <n v="1185732"/>
    <x v="416"/>
    <x v="0"/>
    <x v="0"/>
    <x v="20"/>
    <x v="2"/>
    <n v="46"/>
    <n v="1370"/>
    <x v="1894"/>
    <x v="2772"/>
    <x v="8"/>
    <x v="2"/>
  </r>
  <r>
    <x v="3"/>
    <n v="1185732"/>
    <x v="416"/>
    <x v="0"/>
    <x v="0"/>
    <x v="20"/>
    <x v="3"/>
    <n v="45"/>
    <n v="1350"/>
    <x v="1895"/>
    <x v="2773"/>
    <x v="33"/>
    <x v="2"/>
  </r>
  <r>
    <x v="3"/>
    <n v="1185732"/>
    <x v="416"/>
    <x v="0"/>
    <x v="0"/>
    <x v="20"/>
    <x v="4"/>
    <n v="59"/>
    <n v="1500"/>
    <x v="1896"/>
    <x v="2774"/>
    <x v="28"/>
    <x v="2"/>
  </r>
  <r>
    <x v="3"/>
    <n v="1185732"/>
    <x v="416"/>
    <x v="0"/>
    <x v="0"/>
    <x v="20"/>
    <x v="5"/>
    <n v="64"/>
    <n v="1560"/>
    <x v="1336"/>
    <x v="2775"/>
    <x v="26"/>
    <x v="2"/>
  </r>
  <r>
    <x v="3"/>
    <n v="1185732"/>
    <x v="446"/>
    <x v="0"/>
    <x v="0"/>
    <x v="20"/>
    <x v="0"/>
    <n v="56"/>
    <n v="2170"/>
    <x v="1897"/>
    <x v="2776"/>
    <x v="9"/>
    <x v="2"/>
  </r>
  <r>
    <x v="3"/>
    <n v="1185732"/>
    <x v="446"/>
    <x v="0"/>
    <x v="0"/>
    <x v="20"/>
    <x v="1"/>
    <n v="49"/>
    <n v="1620"/>
    <x v="1898"/>
    <x v="2777"/>
    <x v="29"/>
    <x v="2"/>
  </r>
  <r>
    <x v="3"/>
    <n v="1185732"/>
    <x v="446"/>
    <x v="0"/>
    <x v="0"/>
    <x v="20"/>
    <x v="2"/>
    <n v="45"/>
    <n v="1470"/>
    <x v="1899"/>
    <x v="1880"/>
    <x v="36"/>
    <x v="2"/>
  </r>
  <r>
    <x v="3"/>
    <n v="1185732"/>
    <x v="446"/>
    <x v="0"/>
    <x v="0"/>
    <x v="20"/>
    <x v="3"/>
    <n v="47"/>
    <n v="1440"/>
    <x v="997"/>
    <x v="2778"/>
    <x v="8"/>
    <x v="2"/>
  </r>
  <r>
    <x v="3"/>
    <n v="1185732"/>
    <x v="446"/>
    <x v="0"/>
    <x v="0"/>
    <x v="20"/>
    <x v="4"/>
    <n v="62"/>
    <n v="1540"/>
    <x v="1855"/>
    <x v="2779"/>
    <x v="18"/>
    <x v="2"/>
  </r>
  <r>
    <x v="3"/>
    <n v="1185732"/>
    <x v="446"/>
    <x v="0"/>
    <x v="0"/>
    <x v="20"/>
    <x v="5"/>
    <n v="68"/>
    <n v="1760"/>
    <x v="1900"/>
    <x v="2780"/>
    <x v="34"/>
    <x v="2"/>
  </r>
  <r>
    <x v="3"/>
    <n v="1185732"/>
    <x v="475"/>
    <x v="0"/>
    <x v="0"/>
    <x v="20"/>
    <x v="0"/>
    <n v="59"/>
    <n v="2450"/>
    <x v="760"/>
    <x v="2781"/>
    <x v="39"/>
    <x v="2"/>
  </r>
  <r>
    <x v="3"/>
    <n v="1185732"/>
    <x v="475"/>
    <x v="0"/>
    <x v="0"/>
    <x v="20"/>
    <x v="1"/>
    <n v="51"/>
    <n v="1690"/>
    <x v="1881"/>
    <x v="2782"/>
    <x v="0"/>
    <x v="2"/>
  </r>
  <r>
    <x v="4"/>
    <n v="1185732"/>
    <x v="475"/>
    <x v="0"/>
    <x v="0"/>
    <x v="20"/>
    <x v="2"/>
    <n v="52"/>
    <n v="1630"/>
    <x v="1901"/>
    <x v="2783"/>
    <x v="37"/>
    <x v="2"/>
  </r>
  <r>
    <x v="4"/>
    <n v="1185732"/>
    <x v="475"/>
    <x v="0"/>
    <x v="0"/>
    <x v="20"/>
    <x v="3"/>
    <n v="54"/>
    <n v="1550"/>
    <x v="1265"/>
    <x v="2784"/>
    <x v="33"/>
    <x v="2"/>
  </r>
  <r>
    <x v="4"/>
    <n v="1185732"/>
    <x v="475"/>
    <x v="0"/>
    <x v="0"/>
    <x v="20"/>
    <x v="4"/>
    <n v="60"/>
    <n v="1550"/>
    <x v="1878"/>
    <x v="2785"/>
    <x v="24"/>
    <x v="2"/>
  </r>
  <r>
    <x v="4"/>
    <n v="1185732"/>
    <x v="475"/>
    <x v="0"/>
    <x v="0"/>
    <x v="20"/>
    <x v="5"/>
    <n v="69"/>
    <n v="1820"/>
    <x v="1093"/>
    <x v="2786"/>
    <x v="34"/>
    <x v="2"/>
  </r>
  <r>
    <x v="4"/>
    <n v="1185732"/>
    <x v="178"/>
    <x v="0"/>
    <x v="0"/>
    <x v="20"/>
    <x v="0"/>
    <n v="39"/>
    <n v="2160"/>
    <x v="1223"/>
    <x v="2787"/>
    <x v="32"/>
    <x v="2"/>
  </r>
  <r>
    <x v="4"/>
    <n v="1185732"/>
    <x v="178"/>
    <x v="0"/>
    <x v="0"/>
    <x v="20"/>
    <x v="1"/>
    <n v="39"/>
    <n v="1560"/>
    <x v="1100"/>
    <x v="2788"/>
    <x v="18"/>
    <x v="2"/>
  </r>
  <r>
    <x v="4"/>
    <n v="1185732"/>
    <x v="178"/>
    <x v="0"/>
    <x v="0"/>
    <x v="20"/>
    <x v="2"/>
    <n v="29"/>
    <n v="1680"/>
    <x v="1809"/>
    <x v="2789"/>
    <x v="35"/>
    <x v="2"/>
  </r>
  <r>
    <x v="4"/>
    <n v="1185732"/>
    <x v="178"/>
    <x v="0"/>
    <x v="0"/>
    <x v="20"/>
    <x v="3"/>
    <n v="34"/>
    <n v="1310"/>
    <x v="1902"/>
    <x v="2790"/>
    <x v="28"/>
    <x v="2"/>
  </r>
  <r>
    <x v="4"/>
    <n v="1185732"/>
    <x v="178"/>
    <x v="0"/>
    <x v="0"/>
    <x v="20"/>
    <x v="4"/>
    <n v="49"/>
    <n v="1450"/>
    <x v="934"/>
    <x v="2791"/>
    <x v="18"/>
    <x v="2"/>
  </r>
  <r>
    <x v="4"/>
    <n v="1185732"/>
    <x v="178"/>
    <x v="0"/>
    <x v="0"/>
    <x v="20"/>
    <x v="5"/>
    <n v="38"/>
    <n v="1560"/>
    <x v="1903"/>
    <x v="2792"/>
    <x v="8"/>
    <x v="2"/>
  </r>
  <r>
    <x v="4"/>
    <n v="1185732"/>
    <x v="207"/>
    <x v="0"/>
    <x v="0"/>
    <x v="20"/>
    <x v="0"/>
    <n v="37"/>
    <n v="2380"/>
    <x v="830"/>
    <x v="2793"/>
    <x v="22"/>
    <x v="2"/>
  </r>
  <r>
    <x v="4"/>
    <n v="1185732"/>
    <x v="207"/>
    <x v="0"/>
    <x v="0"/>
    <x v="20"/>
    <x v="1"/>
    <n v="37"/>
    <n v="1450"/>
    <x v="1863"/>
    <x v="2725"/>
    <x v="33"/>
    <x v="2"/>
  </r>
  <r>
    <x v="4"/>
    <n v="1185732"/>
    <x v="207"/>
    <x v="0"/>
    <x v="0"/>
    <x v="20"/>
    <x v="2"/>
    <n v="29"/>
    <n v="1430"/>
    <x v="1904"/>
    <x v="2794"/>
    <x v="29"/>
    <x v="2"/>
  </r>
  <r>
    <x v="4"/>
    <n v="1185732"/>
    <x v="207"/>
    <x v="2"/>
    <x v="17"/>
    <x v="21"/>
    <x v="3"/>
    <n v="32"/>
    <n v="1230"/>
    <x v="1905"/>
    <x v="2795"/>
    <x v="35"/>
    <x v="2"/>
  </r>
  <r>
    <x v="4"/>
    <n v="1185732"/>
    <x v="207"/>
    <x v="2"/>
    <x v="17"/>
    <x v="21"/>
    <x v="4"/>
    <n v="47"/>
    <n v="1450"/>
    <x v="1906"/>
    <x v="2796"/>
    <x v="33"/>
    <x v="2"/>
  </r>
  <r>
    <x v="4"/>
    <n v="1185732"/>
    <x v="207"/>
    <x v="2"/>
    <x v="17"/>
    <x v="21"/>
    <x v="5"/>
    <n v="38"/>
    <n v="1740"/>
    <x v="1907"/>
    <x v="2797"/>
    <x v="37"/>
    <x v="2"/>
  </r>
  <r>
    <x v="4"/>
    <n v="1185732"/>
    <x v="215"/>
    <x v="2"/>
    <x v="17"/>
    <x v="21"/>
    <x v="0"/>
    <n v="38"/>
    <n v="2460"/>
    <x v="1908"/>
    <x v="2798"/>
    <x v="38"/>
    <x v="2"/>
  </r>
  <r>
    <x v="4"/>
    <n v="1185732"/>
    <x v="215"/>
    <x v="2"/>
    <x v="17"/>
    <x v="21"/>
    <x v="1"/>
    <n v="37"/>
    <n v="1310"/>
    <x v="1909"/>
    <x v="2799"/>
    <x v="27"/>
    <x v="2"/>
  </r>
  <r>
    <x v="4"/>
    <n v="1185732"/>
    <x v="215"/>
    <x v="2"/>
    <x v="17"/>
    <x v="21"/>
    <x v="2"/>
    <n v="27"/>
    <n v="1490"/>
    <x v="1910"/>
    <x v="2800"/>
    <x v="18"/>
    <x v="2"/>
  </r>
  <r>
    <x v="4"/>
    <n v="1185732"/>
    <x v="215"/>
    <x v="2"/>
    <x v="17"/>
    <x v="21"/>
    <x v="3"/>
    <n v="33"/>
    <n v="1120"/>
    <x v="1683"/>
    <x v="2801"/>
    <x v="28"/>
    <x v="2"/>
  </r>
  <r>
    <x v="4"/>
    <n v="1185732"/>
    <x v="215"/>
    <x v="2"/>
    <x v="17"/>
    <x v="21"/>
    <x v="4"/>
    <n v="47"/>
    <n v="1260"/>
    <x v="1911"/>
    <x v="2802"/>
    <x v="18"/>
    <x v="2"/>
  </r>
  <r>
    <x v="4"/>
    <n v="1185732"/>
    <x v="215"/>
    <x v="2"/>
    <x v="17"/>
    <x v="21"/>
    <x v="5"/>
    <n v="37"/>
    <n v="1650"/>
    <x v="1250"/>
    <x v="2803"/>
    <x v="25"/>
    <x v="2"/>
  </r>
  <r>
    <x v="4"/>
    <n v="1185732"/>
    <x v="234"/>
    <x v="2"/>
    <x v="17"/>
    <x v="21"/>
    <x v="0"/>
    <n v="39"/>
    <n v="2080"/>
    <x v="1912"/>
    <x v="2804"/>
    <x v="26"/>
    <x v="2"/>
  </r>
  <r>
    <x v="4"/>
    <n v="1185732"/>
    <x v="234"/>
    <x v="2"/>
    <x v="17"/>
    <x v="21"/>
    <x v="1"/>
    <n v="39"/>
    <n v="1400"/>
    <x v="1780"/>
    <x v="2805"/>
    <x v="18"/>
    <x v="2"/>
  </r>
  <r>
    <x v="4"/>
    <n v="1185732"/>
    <x v="234"/>
    <x v="2"/>
    <x v="17"/>
    <x v="21"/>
    <x v="2"/>
    <n v="28"/>
    <n v="1450"/>
    <x v="1066"/>
    <x v="2806"/>
    <x v="24"/>
    <x v="2"/>
  </r>
  <r>
    <x v="4"/>
    <n v="1185732"/>
    <x v="234"/>
    <x v="2"/>
    <x v="17"/>
    <x v="21"/>
    <x v="3"/>
    <n v="33"/>
    <n v="1190"/>
    <x v="1913"/>
    <x v="2807"/>
    <x v="28"/>
    <x v="2"/>
  </r>
  <r>
    <x v="4"/>
    <n v="1185732"/>
    <x v="234"/>
    <x v="2"/>
    <x v="17"/>
    <x v="21"/>
    <x v="4"/>
    <n v="47"/>
    <n v="1060"/>
    <x v="1914"/>
    <x v="2808"/>
    <x v="23"/>
    <x v="2"/>
  </r>
  <r>
    <x v="4"/>
    <n v="1185732"/>
    <x v="234"/>
    <x v="2"/>
    <x v="17"/>
    <x v="21"/>
    <x v="5"/>
    <n v="36"/>
    <n v="1490"/>
    <x v="1915"/>
    <x v="2809"/>
    <x v="2"/>
    <x v="2"/>
  </r>
  <r>
    <x v="4"/>
    <n v="1185732"/>
    <x v="263"/>
    <x v="2"/>
    <x v="17"/>
    <x v="21"/>
    <x v="0"/>
    <n v="45"/>
    <n v="2460"/>
    <x v="1916"/>
    <x v="2810"/>
    <x v="42"/>
    <x v="2"/>
  </r>
  <r>
    <x v="4"/>
    <n v="1185732"/>
    <x v="263"/>
    <x v="2"/>
    <x v="17"/>
    <x v="21"/>
    <x v="1"/>
    <n v="41"/>
    <n v="1520"/>
    <x v="938"/>
    <x v="2811"/>
    <x v="8"/>
    <x v="2"/>
  </r>
  <r>
    <x v="4"/>
    <n v="1185732"/>
    <x v="263"/>
    <x v="2"/>
    <x v="17"/>
    <x v="21"/>
    <x v="2"/>
    <n v="39"/>
    <n v="1450"/>
    <x v="1917"/>
    <x v="2812"/>
    <x v="29"/>
    <x v="2"/>
  </r>
  <r>
    <x v="4"/>
    <n v="1185732"/>
    <x v="263"/>
    <x v="2"/>
    <x v="17"/>
    <x v="21"/>
    <x v="3"/>
    <n v="39"/>
    <n v="1310"/>
    <x v="1918"/>
    <x v="2813"/>
    <x v="0"/>
    <x v="2"/>
  </r>
  <r>
    <x v="4"/>
    <n v="1185732"/>
    <x v="263"/>
    <x v="2"/>
    <x v="17"/>
    <x v="21"/>
    <x v="4"/>
    <n v="45"/>
    <n v="1330"/>
    <x v="1919"/>
    <x v="2814"/>
    <x v="23"/>
    <x v="2"/>
  </r>
  <r>
    <x v="4"/>
    <n v="1185732"/>
    <x v="263"/>
    <x v="2"/>
    <x v="17"/>
    <x v="21"/>
    <x v="5"/>
    <n v="52"/>
    <n v="1560"/>
    <x v="1912"/>
    <x v="2815"/>
    <x v="8"/>
    <x v="2"/>
  </r>
  <r>
    <x v="4"/>
    <n v="1185732"/>
    <x v="296"/>
    <x v="2"/>
    <x v="17"/>
    <x v="21"/>
    <x v="0"/>
    <n v="46"/>
    <n v="2470"/>
    <x v="770"/>
    <x v="2816"/>
    <x v="32"/>
    <x v="2"/>
  </r>
  <r>
    <x v="4"/>
    <n v="1185732"/>
    <x v="296"/>
    <x v="2"/>
    <x v="17"/>
    <x v="21"/>
    <x v="1"/>
    <n v="42"/>
    <n v="1680"/>
    <x v="822"/>
    <x v="1542"/>
    <x v="33"/>
    <x v="2"/>
  </r>
  <r>
    <x v="4"/>
    <n v="1185732"/>
    <x v="296"/>
    <x v="2"/>
    <x v="17"/>
    <x v="21"/>
    <x v="2"/>
    <n v="38"/>
    <n v="1310"/>
    <x v="1920"/>
    <x v="2817"/>
    <x v="18"/>
    <x v="2"/>
  </r>
  <r>
    <x v="4"/>
    <n v="1185732"/>
    <x v="296"/>
    <x v="2"/>
    <x v="17"/>
    <x v="21"/>
    <x v="3"/>
    <n v="38"/>
    <n v="1400"/>
    <x v="1666"/>
    <x v="2818"/>
    <x v="28"/>
    <x v="2"/>
  </r>
  <r>
    <x v="4"/>
    <n v="1185732"/>
    <x v="296"/>
    <x v="2"/>
    <x v="17"/>
    <x v="21"/>
    <x v="4"/>
    <n v="49"/>
    <n v="1350"/>
    <x v="1899"/>
    <x v="2819"/>
    <x v="27"/>
    <x v="2"/>
  </r>
  <r>
    <x v="4"/>
    <n v="1185732"/>
    <x v="296"/>
    <x v="2"/>
    <x v="17"/>
    <x v="21"/>
    <x v="5"/>
    <n v="50"/>
    <n v="1630"/>
    <x v="1921"/>
    <x v="2820"/>
    <x v="25"/>
    <x v="2"/>
  </r>
  <r>
    <x v="4"/>
    <n v="1185732"/>
    <x v="324"/>
    <x v="2"/>
    <x v="17"/>
    <x v="21"/>
    <x v="0"/>
    <n v="48"/>
    <n v="2280"/>
    <x v="1922"/>
    <x v="2821"/>
    <x v="34"/>
    <x v="2"/>
  </r>
  <r>
    <x v="4"/>
    <n v="1185732"/>
    <x v="324"/>
    <x v="2"/>
    <x v="17"/>
    <x v="21"/>
    <x v="1"/>
    <n v="44"/>
    <n v="1630"/>
    <x v="1923"/>
    <x v="2822"/>
    <x v="30"/>
    <x v="2"/>
  </r>
  <r>
    <x v="4"/>
    <n v="1185732"/>
    <x v="324"/>
    <x v="2"/>
    <x v="17"/>
    <x v="21"/>
    <x v="2"/>
    <n v="38"/>
    <n v="1490"/>
    <x v="1924"/>
    <x v="2823"/>
    <x v="35"/>
    <x v="2"/>
  </r>
  <r>
    <x v="4"/>
    <n v="1185732"/>
    <x v="324"/>
    <x v="2"/>
    <x v="17"/>
    <x v="21"/>
    <x v="3"/>
    <n v="39"/>
    <n v="1500"/>
    <x v="1484"/>
    <x v="2824"/>
    <x v="28"/>
    <x v="2"/>
  </r>
  <r>
    <x v="4"/>
    <n v="1185732"/>
    <x v="324"/>
    <x v="2"/>
    <x v="17"/>
    <x v="21"/>
    <x v="4"/>
    <n v="48"/>
    <n v="1370"/>
    <x v="1925"/>
    <x v="2825"/>
    <x v="23"/>
    <x v="2"/>
  </r>
  <r>
    <x v="4"/>
    <n v="1185732"/>
    <x v="324"/>
    <x v="2"/>
    <x v="17"/>
    <x v="21"/>
    <x v="5"/>
    <n v="51"/>
    <n v="1960"/>
    <x v="825"/>
    <x v="2826"/>
    <x v="36"/>
    <x v="2"/>
  </r>
  <r>
    <x v="4"/>
    <n v="1185732"/>
    <x v="356"/>
    <x v="2"/>
    <x v="17"/>
    <x v="21"/>
    <x v="0"/>
    <n v="47"/>
    <n v="2550"/>
    <x v="858"/>
    <x v="2827"/>
    <x v="34"/>
    <x v="2"/>
  </r>
  <r>
    <x v="4"/>
    <n v="1185732"/>
    <x v="356"/>
    <x v="2"/>
    <x v="17"/>
    <x v="21"/>
    <x v="1"/>
    <n v="43"/>
    <n v="1630"/>
    <x v="1926"/>
    <x v="2828"/>
    <x v="33"/>
    <x v="2"/>
  </r>
  <r>
    <x v="4"/>
    <n v="1185732"/>
    <x v="356"/>
    <x v="2"/>
    <x v="17"/>
    <x v="21"/>
    <x v="2"/>
    <n v="38"/>
    <n v="1430"/>
    <x v="1927"/>
    <x v="2829"/>
    <x v="18"/>
    <x v="2"/>
  </r>
  <r>
    <x v="4"/>
    <n v="1185732"/>
    <x v="356"/>
    <x v="2"/>
    <x v="17"/>
    <x v="21"/>
    <x v="3"/>
    <n v="38"/>
    <n v="1470"/>
    <x v="1513"/>
    <x v="2830"/>
    <x v="29"/>
    <x v="2"/>
  </r>
  <r>
    <x v="4"/>
    <n v="1185732"/>
    <x v="356"/>
    <x v="2"/>
    <x v="17"/>
    <x v="21"/>
    <x v="4"/>
    <n v="47"/>
    <n v="1400"/>
    <x v="1928"/>
    <x v="1557"/>
    <x v="33"/>
    <x v="2"/>
  </r>
  <r>
    <x v="4"/>
    <n v="1185732"/>
    <x v="356"/>
    <x v="2"/>
    <x v="17"/>
    <x v="21"/>
    <x v="5"/>
    <n v="52"/>
    <n v="1960"/>
    <x v="888"/>
    <x v="2831"/>
    <x v="8"/>
    <x v="2"/>
  </r>
  <r>
    <x v="4"/>
    <n v="1185732"/>
    <x v="386"/>
    <x v="2"/>
    <x v="17"/>
    <x v="21"/>
    <x v="0"/>
    <n v="48"/>
    <n v="2080"/>
    <x v="1336"/>
    <x v="2832"/>
    <x v="34"/>
    <x v="2"/>
  </r>
  <r>
    <x v="4"/>
    <n v="1185732"/>
    <x v="386"/>
    <x v="2"/>
    <x v="17"/>
    <x v="21"/>
    <x v="1"/>
    <n v="44"/>
    <n v="1500"/>
    <x v="1698"/>
    <x v="2833"/>
    <x v="30"/>
    <x v="2"/>
  </r>
  <r>
    <x v="4"/>
    <n v="1185732"/>
    <x v="386"/>
    <x v="2"/>
    <x v="17"/>
    <x v="21"/>
    <x v="2"/>
    <n v="38"/>
    <n v="1370"/>
    <x v="1929"/>
    <x v="2834"/>
    <x v="24"/>
    <x v="2"/>
  </r>
  <r>
    <x v="4"/>
    <n v="1185732"/>
    <x v="386"/>
    <x v="2"/>
    <x v="17"/>
    <x v="21"/>
    <x v="3"/>
    <n v="38"/>
    <n v="1350"/>
    <x v="1206"/>
    <x v="2814"/>
    <x v="29"/>
    <x v="2"/>
  </r>
  <r>
    <x v="4"/>
    <n v="1185732"/>
    <x v="386"/>
    <x v="2"/>
    <x v="17"/>
    <x v="21"/>
    <x v="4"/>
    <n v="48"/>
    <n v="1250"/>
    <x v="1194"/>
    <x v="2835"/>
    <x v="30"/>
    <x v="2"/>
  </r>
  <r>
    <x v="4"/>
    <n v="1185732"/>
    <x v="386"/>
    <x v="2"/>
    <x v="17"/>
    <x v="21"/>
    <x v="5"/>
    <n v="52"/>
    <n v="1740"/>
    <x v="818"/>
    <x v="2836"/>
    <x v="8"/>
    <x v="2"/>
  </r>
  <r>
    <x v="4"/>
    <n v="1185732"/>
    <x v="418"/>
    <x v="2"/>
    <x v="17"/>
    <x v="21"/>
    <x v="0"/>
    <n v="50"/>
    <n v="2020"/>
    <x v="1930"/>
    <x v="2837"/>
    <x v="34"/>
    <x v="2"/>
  </r>
  <r>
    <x v="4"/>
    <n v="1185732"/>
    <x v="418"/>
    <x v="2"/>
    <x v="17"/>
    <x v="21"/>
    <x v="1"/>
    <n v="44"/>
    <n v="1740"/>
    <x v="1931"/>
    <x v="2838"/>
    <x v="8"/>
    <x v="2"/>
  </r>
  <r>
    <x v="4"/>
    <n v="1185732"/>
    <x v="418"/>
    <x v="2"/>
    <x v="17"/>
    <x v="21"/>
    <x v="2"/>
    <n v="42"/>
    <n v="1250"/>
    <x v="1932"/>
    <x v="2839"/>
    <x v="24"/>
    <x v="2"/>
  </r>
  <r>
    <x v="4"/>
    <n v="1185732"/>
    <x v="418"/>
    <x v="2"/>
    <x v="17"/>
    <x v="21"/>
    <x v="3"/>
    <n v="41"/>
    <n v="1190"/>
    <x v="1189"/>
    <x v="2840"/>
    <x v="24"/>
    <x v="2"/>
  </r>
  <r>
    <x v="4"/>
    <n v="1185732"/>
    <x v="418"/>
    <x v="2"/>
    <x v="17"/>
    <x v="21"/>
    <x v="4"/>
    <n v="54"/>
    <n v="1280"/>
    <x v="941"/>
    <x v="2841"/>
    <x v="27"/>
    <x v="2"/>
  </r>
  <r>
    <x v="4"/>
    <n v="1185732"/>
    <x v="418"/>
    <x v="2"/>
    <x v="17"/>
    <x v="21"/>
    <x v="5"/>
    <n v="55"/>
    <n v="1500"/>
    <x v="1289"/>
    <x v="1956"/>
    <x v="25"/>
    <x v="2"/>
  </r>
  <r>
    <x v="4"/>
    <n v="1185732"/>
    <x v="448"/>
    <x v="2"/>
    <x v="17"/>
    <x v="21"/>
    <x v="0"/>
    <n v="53"/>
    <n v="2180"/>
    <x v="1364"/>
    <x v="2842"/>
    <x v="22"/>
    <x v="2"/>
  </r>
  <r>
    <x v="4"/>
    <n v="1185732"/>
    <x v="448"/>
    <x v="2"/>
    <x v="17"/>
    <x v="21"/>
    <x v="1"/>
    <n v="42"/>
    <n v="1670"/>
    <x v="1933"/>
    <x v="2843"/>
    <x v="30"/>
    <x v="2"/>
  </r>
  <r>
    <x v="4"/>
    <n v="1185732"/>
    <x v="448"/>
    <x v="2"/>
    <x v="17"/>
    <x v="21"/>
    <x v="2"/>
    <n v="42"/>
    <n v="1460"/>
    <x v="1934"/>
    <x v="2844"/>
    <x v="0"/>
    <x v="2"/>
  </r>
  <r>
    <x v="4"/>
    <n v="1185732"/>
    <x v="448"/>
    <x v="2"/>
    <x v="17"/>
    <x v="21"/>
    <x v="3"/>
    <n v="42"/>
    <n v="1350"/>
    <x v="1230"/>
    <x v="2845"/>
    <x v="29"/>
    <x v="2"/>
  </r>
  <r>
    <x v="4"/>
    <n v="1185732"/>
    <x v="448"/>
    <x v="2"/>
    <x v="17"/>
    <x v="21"/>
    <x v="4"/>
    <n v="51"/>
    <n v="1430"/>
    <x v="1687"/>
    <x v="2846"/>
    <x v="33"/>
    <x v="2"/>
  </r>
  <r>
    <x v="4"/>
    <n v="1185732"/>
    <x v="448"/>
    <x v="2"/>
    <x v="17"/>
    <x v="21"/>
    <x v="5"/>
    <n v="55"/>
    <n v="1610"/>
    <x v="1935"/>
    <x v="2847"/>
    <x v="37"/>
    <x v="2"/>
  </r>
  <r>
    <x v="4"/>
    <n v="1185732"/>
    <x v="477"/>
    <x v="2"/>
    <x v="17"/>
    <x v="21"/>
    <x v="0"/>
    <n v="52"/>
    <n v="2240"/>
    <x v="1219"/>
    <x v="2848"/>
    <x v="22"/>
    <x v="2"/>
  </r>
  <r>
    <x v="4"/>
    <n v="1185732"/>
    <x v="477"/>
    <x v="2"/>
    <x v="17"/>
    <x v="21"/>
    <x v="1"/>
    <n v="44"/>
    <n v="1680"/>
    <x v="1936"/>
    <x v="1567"/>
    <x v="33"/>
    <x v="2"/>
  </r>
  <r>
    <x v="0"/>
    <n v="1185732"/>
    <x v="477"/>
    <x v="2"/>
    <x v="17"/>
    <x v="21"/>
    <x v="2"/>
    <n v="44"/>
    <n v="1650"/>
    <x v="1489"/>
    <x v="2733"/>
    <x v="24"/>
    <x v="2"/>
  </r>
  <r>
    <x v="0"/>
    <n v="1185732"/>
    <x v="477"/>
    <x v="2"/>
    <x v="17"/>
    <x v="21"/>
    <x v="3"/>
    <n v="44"/>
    <n v="1350"/>
    <x v="1773"/>
    <x v="2819"/>
    <x v="29"/>
    <x v="2"/>
  </r>
  <r>
    <x v="0"/>
    <n v="1185732"/>
    <x v="477"/>
    <x v="2"/>
    <x v="17"/>
    <x v="21"/>
    <x v="4"/>
    <n v="54"/>
    <n v="1450"/>
    <x v="1937"/>
    <x v="2849"/>
    <x v="18"/>
    <x v="2"/>
  </r>
  <r>
    <x v="0"/>
    <n v="1185732"/>
    <x v="477"/>
    <x v="2"/>
    <x v="17"/>
    <x v="21"/>
    <x v="5"/>
    <n v="56"/>
    <n v="1740"/>
    <x v="853"/>
    <x v="2850"/>
    <x v="36"/>
    <x v="2"/>
  </r>
  <r>
    <x v="0"/>
    <n v="1128299"/>
    <x v="188"/>
    <x v="2"/>
    <x v="17"/>
    <x v="21"/>
    <x v="0"/>
    <n v="29"/>
    <n v="910"/>
    <x v="1938"/>
    <x v="2851"/>
    <x v="24"/>
    <x v="2"/>
  </r>
  <r>
    <x v="0"/>
    <n v="1128299"/>
    <x v="188"/>
    <x v="2"/>
    <x v="17"/>
    <x v="21"/>
    <x v="1"/>
    <n v="36"/>
    <n v="1050"/>
    <x v="1053"/>
    <x v="2852"/>
    <x v="24"/>
    <x v="2"/>
  </r>
  <r>
    <x v="0"/>
    <n v="1128299"/>
    <x v="188"/>
    <x v="2"/>
    <x v="17"/>
    <x v="21"/>
    <x v="2"/>
    <n v="39"/>
    <n v="910"/>
    <x v="1939"/>
    <x v="2853"/>
    <x v="18"/>
    <x v="2"/>
  </r>
  <r>
    <x v="0"/>
    <n v="1128299"/>
    <x v="188"/>
    <x v="2"/>
    <x v="17"/>
    <x v="21"/>
    <x v="3"/>
    <n v="38"/>
    <n v="540"/>
    <x v="1940"/>
    <x v="2854"/>
    <x v="28"/>
    <x v="2"/>
  </r>
  <r>
    <x v="0"/>
    <n v="1128299"/>
    <x v="188"/>
    <x v="2"/>
    <x v="17"/>
    <x v="21"/>
    <x v="4"/>
    <n v="42"/>
    <n v="450"/>
    <x v="1941"/>
    <x v="2855"/>
    <x v="48"/>
    <x v="2"/>
  </r>
  <r>
    <x v="0"/>
    <n v="1128299"/>
    <x v="188"/>
    <x v="2"/>
    <x v="17"/>
    <x v="21"/>
    <x v="5"/>
    <n v="38"/>
    <n v="1160"/>
    <x v="1942"/>
    <x v="2856"/>
    <x v="18"/>
    <x v="2"/>
  </r>
  <r>
    <x v="0"/>
    <n v="1128299"/>
    <x v="698"/>
    <x v="2"/>
    <x v="17"/>
    <x v="21"/>
    <x v="0"/>
    <n v="27"/>
    <n v="1130"/>
    <x v="1943"/>
    <x v="2857"/>
    <x v="24"/>
    <x v="2"/>
  </r>
  <r>
    <x v="0"/>
    <n v="1128299"/>
    <x v="698"/>
    <x v="2"/>
    <x v="17"/>
    <x v="21"/>
    <x v="1"/>
    <n v="36"/>
    <n v="1050"/>
    <x v="1053"/>
    <x v="2858"/>
    <x v="18"/>
    <x v="2"/>
  </r>
  <r>
    <x v="0"/>
    <n v="1128299"/>
    <x v="698"/>
    <x v="2"/>
    <x v="17"/>
    <x v="21"/>
    <x v="2"/>
    <n v="39"/>
    <n v="880"/>
    <x v="1944"/>
    <x v="2859"/>
    <x v="18"/>
    <x v="2"/>
  </r>
  <r>
    <x v="0"/>
    <n v="1128299"/>
    <x v="698"/>
    <x v="4"/>
    <x v="18"/>
    <x v="22"/>
    <x v="3"/>
    <n v="38"/>
    <n v="580"/>
    <x v="1945"/>
    <x v="2860"/>
    <x v="0"/>
    <x v="2"/>
  </r>
  <r>
    <x v="0"/>
    <n v="1128299"/>
    <x v="698"/>
    <x v="4"/>
    <x v="18"/>
    <x v="22"/>
    <x v="4"/>
    <n v="42"/>
    <n v="380"/>
    <x v="1946"/>
    <x v="2861"/>
    <x v="9"/>
    <x v="2"/>
  </r>
  <r>
    <x v="0"/>
    <n v="1128299"/>
    <x v="698"/>
    <x v="4"/>
    <x v="18"/>
    <x v="22"/>
    <x v="5"/>
    <n v="38"/>
    <n v="810"/>
    <x v="1068"/>
    <x v="2862"/>
    <x v="30"/>
    <x v="2"/>
  </r>
  <r>
    <x v="0"/>
    <n v="1128299"/>
    <x v="228"/>
    <x v="4"/>
    <x v="18"/>
    <x v="22"/>
    <x v="0"/>
    <n v="38"/>
    <n v="1430"/>
    <x v="1927"/>
    <x v="2863"/>
    <x v="28"/>
    <x v="2"/>
  </r>
  <r>
    <x v="0"/>
    <n v="1128299"/>
    <x v="228"/>
    <x v="4"/>
    <x v="18"/>
    <x v="22"/>
    <x v="1"/>
    <n v="45"/>
    <n v="850"/>
    <x v="1740"/>
    <x v="2864"/>
    <x v="28"/>
    <x v="2"/>
  </r>
  <r>
    <x v="0"/>
    <n v="1128299"/>
    <x v="228"/>
    <x v="4"/>
    <x v="18"/>
    <x v="22"/>
    <x v="2"/>
    <n v="52"/>
    <n v="910"/>
    <x v="1947"/>
    <x v="2865"/>
    <x v="35"/>
    <x v="2"/>
  </r>
  <r>
    <x v="0"/>
    <n v="1128299"/>
    <x v="228"/>
    <x v="4"/>
    <x v="18"/>
    <x v="22"/>
    <x v="3"/>
    <n v="48"/>
    <n v="650"/>
    <x v="1320"/>
    <x v="2866"/>
    <x v="24"/>
    <x v="2"/>
  </r>
  <r>
    <x v="0"/>
    <n v="1128299"/>
    <x v="228"/>
    <x v="4"/>
    <x v="18"/>
    <x v="22"/>
    <x v="4"/>
    <n v="51"/>
    <n v="300"/>
    <x v="1948"/>
    <x v="2867"/>
    <x v="59"/>
    <x v="2"/>
  </r>
  <r>
    <x v="0"/>
    <n v="1128299"/>
    <x v="228"/>
    <x v="4"/>
    <x v="18"/>
    <x v="22"/>
    <x v="5"/>
    <n v="49"/>
    <n v="780"/>
    <x v="1299"/>
    <x v="2868"/>
    <x v="23"/>
    <x v="2"/>
  </r>
  <r>
    <x v="0"/>
    <n v="1128299"/>
    <x v="247"/>
    <x v="4"/>
    <x v="18"/>
    <x v="22"/>
    <x v="0"/>
    <n v="52"/>
    <n v="1240"/>
    <x v="1807"/>
    <x v="2869"/>
    <x v="35"/>
    <x v="2"/>
  </r>
  <r>
    <x v="0"/>
    <n v="1128299"/>
    <x v="247"/>
    <x v="4"/>
    <x v="18"/>
    <x v="22"/>
    <x v="1"/>
    <n v="59"/>
    <n v="690"/>
    <x v="1949"/>
    <x v="2870"/>
    <x v="35"/>
    <x v="2"/>
  </r>
  <r>
    <x v="0"/>
    <n v="1128299"/>
    <x v="247"/>
    <x v="4"/>
    <x v="18"/>
    <x v="22"/>
    <x v="2"/>
    <n v="57"/>
    <n v="850"/>
    <x v="1950"/>
    <x v="2871"/>
    <x v="29"/>
    <x v="2"/>
  </r>
  <r>
    <x v="0"/>
    <n v="1128299"/>
    <x v="247"/>
    <x v="4"/>
    <x v="18"/>
    <x v="22"/>
    <x v="3"/>
    <n v="42"/>
    <n v="560"/>
    <x v="1045"/>
    <x v="1672"/>
    <x v="28"/>
    <x v="2"/>
  </r>
  <r>
    <x v="0"/>
    <n v="1128299"/>
    <x v="247"/>
    <x v="4"/>
    <x v="18"/>
    <x v="22"/>
    <x v="4"/>
    <n v="49"/>
    <n v="350"/>
    <x v="1951"/>
    <x v="2872"/>
    <x v="48"/>
    <x v="2"/>
  </r>
  <r>
    <x v="0"/>
    <n v="1128299"/>
    <x v="247"/>
    <x v="4"/>
    <x v="18"/>
    <x v="22"/>
    <x v="5"/>
    <n v="64"/>
    <n v="780"/>
    <x v="1952"/>
    <x v="1990"/>
    <x v="27"/>
    <x v="2"/>
  </r>
  <r>
    <x v="0"/>
    <n v="1128299"/>
    <x v="278"/>
    <x v="4"/>
    <x v="18"/>
    <x v="22"/>
    <x v="0"/>
    <n v="46"/>
    <n v="1250"/>
    <x v="1301"/>
    <x v="2873"/>
    <x v="24"/>
    <x v="2"/>
  </r>
  <r>
    <x v="0"/>
    <n v="1128299"/>
    <x v="278"/>
    <x v="4"/>
    <x v="18"/>
    <x v="22"/>
    <x v="1"/>
    <n v="51"/>
    <n v="980"/>
    <x v="1123"/>
    <x v="2874"/>
    <x v="18"/>
    <x v="2"/>
  </r>
  <r>
    <x v="0"/>
    <n v="1128299"/>
    <x v="278"/>
    <x v="4"/>
    <x v="18"/>
    <x v="22"/>
    <x v="2"/>
    <n v="50"/>
    <n v="880"/>
    <x v="1953"/>
    <x v="2875"/>
    <x v="0"/>
    <x v="2"/>
  </r>
  <r>
    <x v="0"/>
    <n v="1128299"/>
    <x v="278"/>
    <x v="4"/>
    <x v="18"/>
    <x v="22"/>
    <x v="3"/>
    <n v="47"/>
    <n v="690"/>
    <x v="1954"/>
    <x v="2876"/>
    <x v="0"/>
    <x v="2"/>
  </r>
  <r>
    <x v="0"/>
    <n v="1128299"/>
    <x v="278"/>
    <x v="4"/>
    <x v="18"/>
    <x v="22"/>
    <x v="4"/>
    <n v="44"/>
    <n v="490"/>
    <x v="1009"/>
    <x v="2877"/>
    <x v="64"/>
    <x v="2"/>
  </r>
  <r>
    <x v="0"/>
    <n v="1128299"/>
    <x v="278"/>
    <x v="4"/>
    <x v="18"/>
    <x v="22"/>
    <x v="5"/>
    <n v="56"/>
    <n v="1520"/>
    <x v="1955"/>
    <x v="2878"/>
    <x v="30"/>
    <x v="2"/>
  </r>
  <r>
    <x v="0"/>
    <n v="1128299"/>
    <x v="308"/>
    <x v="4"/>
    <x v="18"/>
    <x v="22"/>
    <x v="0"/>
    <n v="53"/>
    <n v="2330"/>
    <x v="1382"/>
    <x v="2879"/>
    <x v="28"/>
    <x v="2"/>
  </r>
  <r>
    <x v="0"/>
    <n v="1128299"/>
    <x v="308"/>
    <x v="4"/>
    <x v="18"/>
    <x v="22"/>
    <x v="1"/>
    <n v="62"/>
    <n v="1760"/>
    <x v="977"/>
    <x v="2880"/>
    <x v="24"/>
    <x v="2"/>
  </r>
  <r>
    <x v="0"/>
    <n v="1128299"/>
    <x v="308"/>
    <x v="4"/>
    <x v="18"/>
    <x v="22"/>
    <x v="2"/>
    <n v="73"/>
    <n v="1950"/>
    <x v="1956"/>
    <x v="2881"/>
    <x v="35"/>
    <x v="2"/>
  </r>
  <r>
    <x v="0"/>
    <n v="1128299"/>
    <x v="308"/>
    <x v="4"/>
    <x v="18"/>
    <x v="22"/>
    <x v="3"/>
    <n v="72"/>
    <n v="1420"/>
    <x v="1957"/>
    <x v="2882"/>
    <x v="29"/>
    <x v="2"/>
  </r>
  <r>
    <x v="0"/>
    <n v="1128299"/>
    <x v="308"/>
    <x v="4"/>
    <x v="18"/>
    <x v="22"/>
    <x v="4"/>
    <n v="81"/>
    <n v="1040"/>
    <x v="1223"/>
    <x v="2883"/>
    <x v="48"/>
    <x v="2"/>
  </r>
  <r>
    <x v="0"/>
    <n v="1128299"/>
    <x v="308"/>
    <x v="4"/>
    <x v="18"/>
    <x v="22"/>
    <x v="5"/>
    <n v="96"/>
    <n v="1820"/>
    <x v="1958"/>
    <x v="2884"/>
    <x v="8"/>
    <x v="2"/>
  </r>
  <r>
    <x v="0"/>
    <n v="1128299"/>
    <x v="337"/>
    <x v="4"/>
    <x v="18"/>
    <x v="22"/>
    <x v="0"/>
    <n v="79"/>
    <n v="2550"/>
    <x v="1959"/>
    <x v="2885"/>
    <x v="0"/>
    <x v="2"/>
  </r>
  <r>
    <x v="0"/>
    <n v="1128299"/>
    <x v="337"/>
    <x v="4"/>
    <x v="18"/>
    <x v="22"/>
    <x v="1"/>
    <n v="81"/>
    <n v="2030"/>
    <x v="1960"/>
    <x v="2886"/>
    <x v="0"/>
    <x v="2"/>
  </r>
  <r>
    <x v="0"/>
    <n v="1128299"/>
    <x v="337"/>
    <x v="4"/>
    <x v="18"/>
    <x v="22"/>
    <x v="2"/>
    <n v="86"/>
    <n v="1820"/>
    <x v="1961"/>
    <x v="2887"/>
    <x v="18"/>
    <x v="2"/>
  </r>
  <r>
    <x v="0"/>
    <n v="1128299"/>
    <x v="337"/>
    <x v="4"/>
    <x v="18"/>
    <x v="22"/>
    <x v="3"/>
    <n v="82"/>
    <n v="1490"/>
    <x v="1962"/>
    <x v="2888"/>
    <x v="24"/>
    <x v="2"/>
  </r>
  <r>
    <x v="0"/>
    <n v="1128299"/>
    <x v="337"/>
    <x v="4"/>
    <x v="18"/>
    <x v="22"/>
    <x v="4"/>
    <n v="85"/>
    <n v="1620"/>
    <x v="1091"/>
    <x v="2889"/>
    <x v="9"/>
    <x v="2"/>
  </r>
  <r>
    <x v="0"/>
    <n v="1128299"/>
    <x v="337"/>
    <x v="4"/>
    <x v="18"/>
    <x v="22"/>
    <x v="5"/>
    <n v="96"/>
    <n v="1800"/>
    <x v="1963"/>
    <x v="2890"/>
    <x v="8"/>
    <x v="2"/>
  </r>
  <r>
    <x v="0"/>
    <n v="1128299"/>
    <x v="369"/>
    <x v="4"/>
    <x v="18"/>
    <x v="22"/>
    <x v="0"/>
    <n v="83"/>
    <n v="2400"/>
    <x v="1964"/>
    <x v="2891"/>
    <x v="18"/>
    <x v="2"/>
  </r>
  <r>
    <x v="0"/>
    <n v="1128299"/>
    <x v="369"/>
    <x v="4"/>
    <x v="18"/>
    <x v="22"/>
    <x v="1"/>
    <n v="76"/>
    <n v="2020"/>
    <x v="1965"/>
    <x v="2892"/>
    <x v="35"/>
    <x v="2"/>
  </r>
  <r>
    <x v="0"/>
    <n v="1128299"/>
    <x v="369"/>
    <x v="4"/>
    <x v="18"/>
    <x v="22"/>
    <x v="2"/>
    <n v="69"/>
    <n v="1890"/>
    <x v="1966"/>
    <x v="2893"/>
    <x v="35"/>
    <x v="2"/>
  </r>
  <r>
    <x v="0"/>
    <n v="1128299"/>
    <x v="369"/>
    <x v="4"/>
    <x v="18"/>
    <x v="22"/>
    <x v="3"/>
    <n v="66"/>
    <n v="1110"/>
    <x v="1967"/>
    <x v="2894"/>
    <x v="29"/>
    <x v="2"/>
  </r>
  <r>
    <x v="0"/>
    <n v="1128299"/>
    <x v="369"/>
    <x v="4"/>
    <x v="18"/>
    <x v="22"/>
    <x v="4"/>
    <n v="64"/>
    <n v="1060"/>
    <x v="1968"/>
    <x v="1957"/>
    <x v="48"/>
    <x v="2"/>
  </r>
  <r>
    <x v="0"/>
    <n v="1128299"/>
    <x v="369"/>
    <x v="4"/>
    <x v="18"/>
    <x v="22"/>
    <x v="5"/>
    <n v="73"/>
    <n v="750"/>
    <x v="1969"/>
    <x v="2895"/>
    <x v="23"/>
    <x v="2"/>
  </r>
  <r>
    <x v="0"/>
    <n v="1128299"/>
    <x v="401"/>
    <x v="4"/>
    <x v="18"/>
    <x v="22"/>
    <x v="0"/>
    <n v="46"/>
    <n v="1130"/>
    <x v="939"/>
    <x v="2896"/>
    <x v="0"/>
    <x v="2"/>
  </r>
  <r>
    <x v="0"/>
    <n v="1128299"/>
    <x v="401"/>
    <x v="4"/>
    <x v="18"/>
    <x v="22"/>
    <x v="1"/>
    <n v="52"/>
    <n v="1130"/>
    <x v="1970"/>
    <x v="2897"/>
    <x v="24"/>
    <x v="2"/>
  </r>
  <r>
    <x v="0"/>
    <n v="1128299"/>
    <x v="401"/>
    <x v="4"/>
    <x v="18"/>
    <x v="22"/>
    <x v="2"/>
    <n v="47"/>
    <n v="650"/>
    <x v="1971"/>
    <x v="2898"/>
    <x v="28"/>
    <x v="2"/>
  </r>
  <r>
    <x v="0"/>
    <n v="1128299"/>
    <x v="401"/>
    <x v="4"/>
    <x v="18"/>
    <x v="22"/>
    <x v="3"/>
    <n v="45"/>
    <n v="540"/>
    <x v="1972"/>
    <x v="2899"/>
    <x v="29"/>
    <x v="2"/>
  </r>
  <r>
    <x v="0"/>
    <n v="1128299"/>
    <x v="401"/>
    <x v="4"/>
    <x v="18"/>
    <x v="22"/>
    <x v="4"/>
    <n v="58"/>
    <n v="560"/>
    <x v="1973"/>
    <x v="2900"/>
    <x v="0"/>
    <x v="2"/>
  </r>
  <r>
    <x v="0"/>
    <n v="1128299"/>
    <x v="401"/>
    <x v="4"/>
    <x v="18"/>
    <x v="22"/>
    <x v="5"/>
    <n v="42"/>
    <n v="700"/>
    <x v="1454"/>
    <x v="2901"/>
    <x v="30"/>
    <x v="2"/>
  </r>
  <r>
    <x v="0"/>
    <n v="1128299"/>
    <x v="430"/>
    <x v="4"/>
    <x v="18"/>
    <x v="22"/>
    <x v="0"/>
    <n v="38"/>
    <n v="1020"/>
    <x v="1974"/>
    <x v="2902"/>
    <x v="18"/>
    <x v="2"/>
  </r>
  <r>
    <x v="0"/>
    <n v="1128299"/>
    <x v="430"/>
    <x v="4"/>
    <x v="18"/>
    <x v="22"/>
    <x v="1"/>
    <n v="51"/>
    <n v="1420"/>
    <x v="1975"/>
    <x v="2903"/>
    <x v="29"/>
    <x v="2"/>
  </r>
  <r>
    <x v="0"/>
    <n v="1128299"/>
    <x v="430"/>
    <x v="4"/>
    <x v="18"/>
    <x v="22"/>
    <x v="2"/>
    <n v="46"/>
    <n v="950"/>
    <x v="1819"/>
    <x v="2904"/>
    <x v="24"/>
    <x v="2"/>
  </r>
  <r>
    <x v="0"/>
    <n v="1128299"/>
    <x v="430"/>
    <x v="4"/>
    <x v="18"/>
    <x v="22"/>
    <x v="3"/>
    <n v="41"/>
    <n v="980"/>
    <x v="1450"/>
    <x v="2905"/>
    <x v="29"/>
    <x v="2"/>
  </r>
  <r>
    <x v="0"/>
    <n v="1128299"/>
    <x v="430"/>
    <x v="4"/>
    <x v="18"/>
    <x v="22"/>
    <x v="4"/>
    <n v="53"/>
    <n v="870"/>
    <x v="1976"/>
    <x v="2906"/>
    <x v="64"/>
    <x v="2"/>
  </r>
  <r>
    <x v="0"/>
    <n v="1128299"/>
    <x v="430"/>
    <x v="4"/>
    <x v="18"/>
    <x v="22"/>
    <x v="5"/>
    <n v="59"/>
    <n v="1020"/>
    <x v="1977"/>
    <x v="2907"/>
    <x v="27"/>
    <x v="2"/>
  </r>
  <r>
    <x v="0"/>
    <n v="1128299"/>
    <x v="461"/>
    <x v="4"/>
    <x v="18"/>
    <x v="22"/>
    <x v="0"/>
    <n v="42"/>
    <n v="1550"/>
    <x v="1313"/>
    <x v="2908"/>
    <x v="28"/>
    <x v="2"/>
  </r>
  <r>
    <x v="0"/>
    <n v="1128299"/>
    <x v="461"/>
    <x v="4"/>
    <x v="18"/>
    <x v="22"/>
    <x v="1"/>
    <n v="47"/>
    <n v="1690"/>
    <x v="953"/>
    <x v="2909"/>
    <x v="29"/>
    <x v="2"/>
  </r>
  <r>
    <x v="0"/>
    <n v="1128299"/>
    <x v="461"/>
    <x v="4"/>
    <x v="18"/>
    <x v="22"/>
    <x v="2"/>
    <n v="43"/>
    <n v="1380"/>
    <x v="1468"/>
    <x v="2910"/>
    <x v="35"/>
    <x v="2"/>
  </r>
  <r>
    <x v="0"/>
    <n v="1128299"/>
    <x v="461"/>
    <x v="4"/>
    <x v="18"/>
    <x v="22"/>
    <x v="3"/>
    <n v="52"/>
    <n v="1130"/>
    <x v="1970"/>
    <x v="2911"/>
    <x v="35"/>
    <x v="2"/>
  </r>
  <r>
    <x v="0"/>
    <n v="1128299"/>
    <x v="461"/>
    <x v="4"/>
    <x v="18"/>
    <x v="22"/>
    <x v="4"/>
    <n v="73"/>
    <n v="1110"/>
    <x v="1978"/>
    <x v="2912"/>
    <x v="9"/>
    <x v="2"/>
  </r>
  <r>
    <x v="0"/>
    <n v="1128299"/>
    <x v="461"/>
    <x v="4"/>
    <x v="18"/>
    <x v="22"/>
    <x v="5"/>
    <n v="74"/>
    <n v="1490"/>
    <x v="1979"/>
    <x v="2913"/>
    <x v="8"/>
    <x v="2"/>
  </r>
  <r>
    <x v="0"/>
    <n v="1128299"/>
    <x v="490"/>
    <x v="4"/>
    <x v="18"/>
    <x v="22"/>
    <x v="0"/>
    <n v="60"/>
    <n v="2250"/>
    <x v="751"/>
    <x v="2914"/>
    <x v="28"/>
    <x v="2"/>
  </r>
  <r>
    <x v="0"/>
    <n v="1128299"/>
    <x v="490"/>
    <x v="4"/>
    <x v="18"/>
    <x v="22"/>
    <x v="1"/>
    <n v="74"/>
    <n v="2250"/>
    <x v="1980"/>
    <x v="2915"/>
    <x v="18"/>
    <x v="2"/>
  </r>
  <r>
    <x v="2"/>
    <n v="1128299"/>
    <x v="490"/>
    <x v="4"/>
    <x v="18"/>
    <x v="22"/>
    <x v="2"/>
    <n v="64"/>
    <n v="1540"/>
    <x v="1981"/>
    <x v="2916"/>
    <x v="35"/>
    <x v="2"/>
  </r>
  <r>
    <x v="2"/>
    <n v="1128299"/>
    <x v="490"/>
    <x v="4"/>
    <x v="18"/>
    <x v="22"/>
    <x v="3"/>
    <n v="67"/>
    <n v="1600"/>
    <x v="1982"/>
    <x v="2917"/>
    <x v="0"/>
    <x v="2"/>
  </r>
  <r>
    <x v="2"/>
    <n v="1128299"/>
    <x v="490"/>
    <x v="4"/>
    <x v="18"/>
    <x v="22"/>
    <x v="4"/>
    <n v="72"/>
    <n v="1330"/>
    <x v="1983"/>
    <x v="2918"/>
    <x v="48"/>
    <x v="2"/>
  </r>
  <r>
    <x v="2"/>
    <n v="1128299"/>
    <x v="490"/>
    <x v="4"/>
    <x v="18"/>
    <x v="22"/>
    <x v="5"/>
    <n v="82"/>
    <n v="1500"/>
    <x v="1984"/>
    <x v="2919"/>
    <x v="30"/>
    <x v="2"/>
  </r>
  <r>
    <x v="2"/>
    <n v="1185732"/>
    <x v="183"/>
    <x v="4"/>
    <x v="18"/>
    <x v="22"/>
    <x v="0"/>
    <n v="34"/>
    <n v="2030"/>
    <x v="802"/>
    <x v="2920"/>
    <x v="22"/>
    <x v="2"/>
  </r>
  <r>
    <x v="2"/>
    <n v="1185732"/>
    <x v="183"/>
    <x v="4"/>
    <x v="18"/>
    <x v="22"/>
    <x v="1"/>
    <n v="34"/>
    <n v="1540"/>
    <x v="1078"/>
    <x v="2921"/>
    <x v="48"/>
    <x v="2"/>
  </r>
  <r>
    <x v="2"/>
    <n v="1185732"/>
    <x v="183"/>
    <x v="4"/>
    <x v="18"/>
    <x v="22"/>
    <x v="2"/>
    <n v="23"/>
    <n v="1490"/>
    <x v="1985"/>
    <x v="2922"/>
    <x v="8"/>
    <x v="2"/>
  </r>
  <r>
    <x v="2"/>
    <n v="1185732"/>
    <x v="183"/>
    <x v="4"/>
    <x v="18"/>
    <x v="22"/>
    <x v="3"/>
    <n v="29"/>
    <n v="1160"/>
    <x v="1986"/>
    <x v="2923"/>
    <x v="0"/>
    <x v="2"/>
  </r>
  <r>
    <x v="2"/>
    <n v="1185732"/>
    <x v="183"/>
    <x v="4"/>
    <x v="18"/>
    <x v="22"/>
    <x v="4"/>
    <n v="43"/>
    <n v="1220"/>
    <x v="1470"/>
    <x v="2924"/>
    <x v="59"/>
    <x v="2"/>
  </r>
  <r>
    <x v="2"/>
    <n v="1185732"/>
    <x v="183"/>
    <x v="4"/>
    <x v="18"/>
    <x v="22"/>
    <x v="5"/>
    <n v="33"/>
    <n v="1380"/>
    <x v="1616"/>
    <x v="2925"/>
    <x v="61"/>
    <x v="2"/>
  </r>
  <r>
    <x v="2"/>
    <n v="1185732"/>
    <x v="212"/>
    <x v="4"/>
    <x v="18"/>
    <x v="22"/>
    <x v="0"/>
    <n v="34"/>
    <n v="2000"/>
    <x v="1987"/>
    <x v="2926"/>
    <x v="32"/>
    <x v="2"/>
  </r>
  <r>
    <x v="2"/>
    <n v="1185732"/>
    <x v="212"/>
    <x v="4"/>
    <x v="18"/>
    <x v="22"/>
    <x v="1"/>
    <n v="33"/>
    <n v="1170"/>
    <x v="1988"/>
    <x v="2927"/>
    <x v="59"/>
    <x v="2"/>
  </r>
  <r>
    <x v="2"/>
    <n v="1185732"/>
    <x v="212"/>
    <x v="4"/>
    <x v="18"/>
    <x v="22"/>
    <x v="2"/>
    <n v="23"/>
    <n v="1500"/>
    <x v="1049"/>
    <x v="2928"/>
    <x v="30"/>
    <x v="2"/>
  </r>
  <r>
    <x v="2"/>
    <n v="1185732"/>
    <x v="212"/>
    <x v="3"/>
    <x v="19"/>
    <x v="23"/>
    <x v="3"/>
    <n v="28"/>
    <n v="1090"/>
    <x v="1989"/>
    <x v="2929"/>
    <x v="29"/>
    <x v="2"/>
  </r>
  <r>
    <x v="2"/>
    <n v="1185732"/>
    <x v="212"/>
    <x v="3"/>
    <x v="19"/>
    <x v="23"/>
    <x v="4"/>
    <n v="41"/>
    <n v="1260"/>
    <x v="1469"/>
    <x v="1555"/>
    <x v="66"/>
    <x v="2"/>
  </r>
  <r>
    <x v="2"/>
    <n v="1185732"/>
    <x v="212"/>
    <x v="3"/>
    <x v="19"/>
    <x v="23"/>
    <x v="5"/>
    <n v="33"/>
    <n v="1380"/>
    <x v="1616"/>
    <x v="2930"/>
    <x v="63"/>
    <x v="2"/>
  </r>
  <r>
    <x v="2"/>
    <n v="1185732"/>
    <x v="220"/>
    <x v="3"/>
    <x v="19"/>
    <x v="23"/>
    <x v="0"/>
    <n v="34"/>
    <n v="2160"/>
    <x v="1990"/>
    <x v="2931"/>
    <x v="22"/>
    <x v="2"/>
  </r>
  <r>
    <x v="2"/>
    <n v="1185732"/>
    <x v="220"/>
    <x v="3"/>
    <x v="19"/>
    <x v="23"/>
    <x v="1"/>
    <n v="32"/>
    <n v="1260"/>
    <x v="1012"/>
    <x v="2932"/>
    <x v="64"/>
    <x v="2"/>
  </r>
  <r>
    <x v="2"/>
    <n v="1185732"/>
    <x v="220"/>
    <x v="3"/>
    <x v="19"/>
    <x v="23"/>
    <x v="2"/>
    <n v="25"/>
    <n v="1240"/>
    <x v="1991"/>
    <x v="2933"/>
    <x v="8"/>
    <x v="2"/>
  </r>
  <r>
    <x v="2"/>
    <n v="1185732"/>
    <x v="220"/>
    <x v="3"/>
    <x v="19"/>
    <x v="23"/>
    <x v="3"/>
    <n v="29"/>
    <n v="910"/>
    <x v="1938"/>
    <x v="2934"/>
    <x v="35"/>
    <x v="2"/>
  </r>
  <r>
    <x v="2"/>
    <n v="1185732"/>
    <x v="220"/>
    <x v="3"/>
    <x v="19"/>
    <x v="23"/>
    <x v="4"/>
    <n v="43"/>
    <n v="940"/>
    <x v="1992"/>
    <x v="2935"/>
    <x v="59"/>
    <x v="2"/>
  </r>
  <r>
    <x v="2"/>
    <n v="1185732"/>
    <x v="220"/>
    <x v="3"/>
    <x v="19"/>
    <x v="23"/>
    <x v="5"/>
    <n v="33"/>
    <n v="1430"/>
    <x v="1770"/>
    <x v="2936"/>
    <x v="62"/>
    <x v="2"/>
  </r>
  <r>
    <x v="2"/>
    <n v="1185732"/>
    <x v="239"/>
    <x v="3"/>
    <x v="19"/>
    <x v="23"/>
    <x v="0"/>
    <n v="32"/>
    <n v="1810"/>
    <x v="1993"/>
    <x v="2937"/>
    <x v="38"/>
    <x v="2"/>
  </r>
  <r>
    <x v="2"/>
    <n v="1185732"/>
    <x v="239"/>
    <x v="3"/>
    <x v="19"/>
    <x v="23"/>
    <x v="1"/>
    <n v="38"/>
    <n v="1110"/>
    <x v="1247"/>
    <x v="2938"/>
    <x v="60"/>
    <x v="2"/>
  </r>
  <r>
    <x v="2"/>
    <n v="1185732"/>
    <x v="239"/>
    <x v="3"/>
    <x v="19"/>
    <x v="23"/>
    <x v="2"/>
    <n v="27"/>
    <n v="1350"/>
    <x v="1994"/>
    <x v="2939"/>
    <x v="23"/>
    <x v="2"/>
  </r>
  <r>
    <x v="2"/>
    <n v="1185732"/>
    <x v="239"/>
    <x v="3"/>
    <x v="19"/>
    <x v="23"/>
    <x v="3"/>
    <n v="32"/>
    <n v="1090"/>
    <x v="1995"/>
    <x v="2940"/>
    <x v="24"/>
    <x v="2"/>
  </r>
  <r>
    <x v="2"/>
    <n v="1185732"/>
    <x v="239"/>
    <x v="3"/>
    <x v="19"/>
    <x v="23"/>
    <x v="4"/>
    <n v="45"/>
    <n v="1200"/>
    <x v="1996"/>
    <x v="2941"/>
    <x v="0"/>
    <x v="2"/>
  </r>
  <r>
    <x v="2"/>
    <n v="1185732"/>
    <x v="239"/>
    <x v="3"/>
    <x v="19"/>
    <x v="23"/>
    <x v="5"/>
    <n v="37"/>
    <n v="1520"/>
    <x v="1997"/>
    <x v="2942"/>
    <x v="62"/>
    <x v="2"/>
  </r>
  <r>
    <x v="2"/>
    <n v="1185732"/>
    <x v="268"/>
    <x v="3"/>
    <x v="19"/>
    <x v="23"/>
    <x v="0"/>
    <n v="48"/>
    <n v="2070"/>
    <x v="741"/>
    <x v="2943"/>
    <x v="22"/>
    <x v="2"/>
  </r>
  <r>
    <x v="2"/>
    <n v="1185732"/>
    <x v="268"/>
    <x v="3"/>
    <x v="19"/>
    <x v="23"/>
    <x v="1"/>
    <n v="47"/>
    <n v="1500"/>
    <x v="871"/>
    <x v="2944"/>
    <x v="66"/>
    <x v="2"/>
  </r>
  <r>
    <x v="2"/>
    <n v="1185732"/>
    <x v="268"/>
    <x v="3"/>
    <x v="19"/>
    <x v="23"/>
    <x v="2"/>
    <n v="44"/>
    <n v="1330"/>
    <x v="1998"/>
    <x v="2945"/>
    <x v="8"/>
    <x v="2"/>
  </r>
  <r>
    <x v="2"/>
    <n v="1185732"/>
    <x v="268"/>
    <x v="3"/>
    <x v="19"/>
    <x v="23"/>
    <x v="3"/>
    <n v="42"/>
    <n v="1260"/>
    <x v="1442"/>
    <x v="2946"/>
    <x v="0"/>
    <x v="2"/>
  </r>
  <r>
    <x v="2"/>
    <n v="1185732"/>
    <x v="268"/>
    <x v="3"/>
    <x v="19"/>
    <x v="23"/>
    <x v="4"/>
    <n v="52"/>
    <n v="1240"/>
    <x v="1807"/>
    <x v="2947"/>
    <x v="60"/>
    <x v="2"/>
  </r>
  <r>
    <x v="2"/>
    <n v="1185732"/>
    <x v="268"/>
    <x v="3"/>
    <x v="19"/>
    <x v="23"/>
    <x v="5"/>
    <n v="55"/>
    <n v="1500"/>
    <x v="1289"/>
    <x v="2948"/>
    <x v="67"/>
    <x v="2"/>
  </r>
  <r>
    <x v="2"/>
    <n v="1185732"/>
    <x v="301"/>
    <x v="3"/>
    <x v="19"/>
    <x v="23"/>
    <x v="0"/>
    <n v="52"/>
    <n v="2060"/>
    <x v="1999"/>
    <x v="2949"/>
    <x v="26"/>
    <x v="2"/>
  </r>
  <r>
    <x v="2"/>
    <n v="1185732"/>
    <x v="301"/>
    <x v="3"/>
    <x v="19"/>
    <x v="23"/>
    <x v="1"/>
    <n v="46"/>
    <n v="1670"/>
    <x v="1308"/>
    <x v="2950"/>
    <x v="64"/>
    <x v="2"/>
  </r>
  <r>
    <x v="2"/>
    <n v="1185732"/>
    <x v="301"/>
    <x v="3"/>
    <x v="19"/>
    <x v="23"/>
    <x v="2"/>
    <n v="41"/>
    <n v="1380"/>
    <x v="1307"/>
    <x v="2951"/>
    <x v="27"/>
    <x v="2"/>
  </r>
  <r>
    <x v="2"/>
    <n v="1185732"/>
    <x v="301"/>
    <x v="3"/>
    <x v="19"/>
    <x v="23"/>
    <x v="3"/>
    <n v="43"/>
    <n v="1580"/>
    <x v="2000"/>
    <x v="2952"/>
    <x v="35"/>
    <x v="2"/>
  </r>
  <r>
    <x v="2"/>
    <n v="1185732"/>
    <x v="301"/>
    <x v="3"/>
    <x v="19"/>
    <x v="23"/>
    <x v="4"/>
    <n v="57"/>
    <n v="1520"/>
    <x v="2001"/>
    <x v="2953"/>
    <x v="66"/>
    <x v="2"/>
  </r>
  <r>
    <x v="2"/>
    <n v="1185732"/>
    <x v="301"/>
    <x v="3"/>
    <x v="19"/>
    <x v="23"/>
    <x v="5"/>
    <n v="60"/>
    <n v="1690"/>
    <x v="2002"/>
    <x v="2954"/>
    <x v="42"/>
    <x v="2"/>
  </r>
  <r>
    <x v="2"/>
    <n v="1185732"/>
    <x v="329"/>
    <x v="3"/>
    <x v="19"/>
    <x v="23"/>
    <x v="0"/>
    <n v="57"/>
    <n v="2250"/>
    <x v="1380"/>
    <x v="2955"/>
    <x v="38"/>
    <x v="2"/>
  </r>
  <r>
    <x v="2"/>
    <n v="1185732"/>
    <x v="329"/>
    <x v="3"/>
    <x v="19"/>
    <x v="23"/>
    <x v="1"/>
    <n v="53"/>
    <n v="1890"/>
    <x v="2003"/>
    <x v="2956"/>
    <x v="48"/>
    <x v="2"/>
  </r>
  <r>
    <x v="2"/>
    <n v="1185732"/>
    <x v="329"/>
    <x v="3"/>
    <x v="19"/>
    <x v="23"/>
    <x v="2"/>
    <n v="46"/>
    <n v="1730"/>
    <x v="2004"/>
    <x v="2957"/>
    <x v="18"/>
    <x v="2"/>
  </r>
  <r>
    <x v="2"/>
    <n v="1185732"/>
    <x v="329"/>
    <x v="3"/>
    <x v="19"/>
    <x v="23"/>
    <x v="3"/>
    <n v="47"/>
    <n v="1580"/>
    <x v="2005"/>
    <x v="2958"/>
    <x v="18"/>
    <x v="2"/>
  </r>
  <r>
    <x v="2"/>
    <n v="1185732"/>
    <x v="329"/>
    <x v="3"/>
    <x v="19"/>
    <x v="23"/>
    <x v="4"/>
    <n v="54"/>
    <n v="1430"/>
    <x v="2006"/>
    <x v="2959"/>
    <x v="48"/>
    <x v="2"/>
  </r>
  <r>
    <x v="2"/>
    <n v="1185732"/>
    <x v="329"/>
    <x v="3"/>
    <x v="19"/>
    <x v="23"/>
    <x v="5"/>
    <n v="62"/>
    <n v="2100"/>
    <x v="1218"/>
    <x v="2960"/>
    <x v="62"/>
    <x v="2"/>
  </r>
  <r>
    <x v="2"/>
    <n v="1185732"/>
    <x v="361"/>
    <x v="3"/>
    <x v="19"/>
    <x v="23"/>
    <x v="0"/>
    <n v="55"/>
    <n v="2630"/>
    <x v="2007"/>
    <x v="2961"/>
    <x v="34"/>
    <x v="2"/>
  </r>
  <r>
    <x v="2"/>
    <n v="1185732"/>
    <x v="361"/>
    <x v="3"/>
    <x v="19"/>
    <x v="23"/>
    <x v="1"/>
    <n v="50"/>
    <n v="1950"/>
    <x v="1361"/>
    <x v="2043"/>
    <x v="0"/>
    <x v="2"/>
  </r>
  <r>
    <x v="2"/>
    <n v="1185732"/>
    <x v="361"/>
    <x v="3"/>
    <x v="19"/>
    <x v="23"/>
    <x v="2"/>
    <n v="42"/>
    <n v="1440"/>
    <x v="1236"/>
    <x v="2962"/>
    <x v="23"/>
    <x v="2"/>
  </r>
  <r>
    <x v="2"/>
    <n v="1185732"/>
    <x v="361"/>
    <x v="3"/>
    <x v="19"/>
    <x v="23"/>
    <x v="3"/>
    <n v="34"/>
    <n v="1420"/>
    <x v="2008"/>
    <x v="2963"/>
    <x v="18"/>
    <x v="2"/>
  </r>
  <r>
    <x v="2"/>
    <n v="1185732"/>
    <x v="361"/>
    <x v="3"/>
    <x v="19"/>
    <x v="23"/>
    <x v="4"/>
    <n v="42"/>
    <n v="1350"/>
    <x v="1230"/>
    <x v="2964"/>
    <x v="60"/>
    <x v="2"/>
  </r>
  <r>
    <x v="2"/>
    <n v="1185732"/>
    <x v="361"/>
    <x v="3"/>
    <x v="19"/>
    <x v="23"/>
    <x v="5"/>
    <n v="45"/>
    <n v="1760"/>
    <x v="1830"/>
    <x v="2965"/>
    <x v="61"/>
    <x v="2"/>
  </r>
  <r>
    <x v="2"/>
    <n v="1185732"/>
    <x v="391"/>
    <x v="3"/>
    <x v="19"/>
    <x v="23"/>
    <x v="0"/>
    <n v="42"/>
    <n v="2320"/>
    <x v="853"/>
    <x v="2966"/>
    <x v="32"/>
    <x v="2"/>
  </r>
  <r>
    <x v="2"/>
    <n v="1185732"/>
    <x v="391"/>
    <x v="3"/>
    <x v="19"/>
    <x v="23"/>
    <x v="1"/>
    <n v="37"/>
    <n v="1740"/>
    <x v="811"/>
    <x v="1857"/>
    <x v="48"/>
    <x v="2"/>
  </r>
  <r>
    <x v="2"/>
    <n v="1185732"/>
    <x v="391"/>
    <x v="3"/>
    <x v="19"/>
    <x v="23"/>
    <x v="2"/>
    <n v="34"/>
    <n v="1450"/>
    <x v="2009"/>
    <x v="2967"/>
    <x v="23"/>
    <x v="2"/>
  </r>
  <r>
    <x v="2"/>
    <n v="1185732"/>
    <x v="391"/>
    <x v="3"/>
    <x v="19"/>
    <x v="23"/>
    <x v="3"/>
    <n v="34"/>
    <n v="1190"/>
    <x v="1061"/>
    <x v="2968"/>
    <x v="18"/>
    <x v="2"/>
  </r>
  <r>
    <x v="2"/>
    <n v="1185732"/>
    <x v="391"/>
    <x v="3"/>
    <x v="19"/>
    <x v="23"/>
    <x v="4"/>
    <n v="41"/>
    <n v="1280"/>
    <x v="1186"/>
    <x v="2969"/>
    <x v="0"/>
    <x v="2"/>
  </r>
  <r>
    <x v="2"/>
    <n v="1185732"/>
    <x v="391"/>
    <x v="3"/>
    <x v="19"/>
    <x v="23"/>
    <x v="5"/>
    <n v="48"/>
    <n v="1730"/>
    <x v="2010"/>
    <x v="2970"/>
    <x v="42"/>
    <x v="2"/>
  </r>
  <r>
    <x v="2"/>
    <n v="1185732"/>
    <x v="423"/>
    <x v="3"/>
    <x v="19"/>
    <x v="23"/>
    <x v="0"/>
    <n v="49"/>
    <n v="2250"/>
    <x v="982"/>
    <x v="2971"/>
    <x v="22"/>
    <x v="2"/>
  </r>
  <r>
    <x v="2"/>
    <n v="1185732"/>
    <x v="423"/>
    <x v="3"/>
    <x v="19"/>
    <x v="23"/>
    <x v="1"/>
    <n v="37"/>
    <n v="1670"/>
    <x v="2011"/>
    <x v="2972"/>
    <x v="48"/>
    <x v="2"/>
  </r>
  <r>
    <x v="2"/>
    <n v="1185732"/>
    <x v="423"/>
    <x v="3"/>
    <x v="19"/>
    <x v="23"/>
    <x v="2"/>
    <n v="37"/>
    <n v="1230"/>
    <x v="1103"/>
    <x v="2741"/>
    <x v="18"/>
    <x v="2"/>
  </r>
  <r>
    <x v="2"/>
    <n v="1185732"/>
    <x v="423"/>
    <x v="3"/>
    <x v="19"/>
    <x v="23"/>
    <x v="3"/>
    <n v="38"/>
    <n v="1160"/>
    <x v="1942"/>
    <x v="2664"/>
    <x v="0"/>
    <x v="2"/>
  </r>
  <r>
    <x v="2"/>
    <n v="1185732"/>
    <x v="423"/>
    <x v="3"/>
    <x v="19"/>
    <x v="23"/>
    <x v="4"/>
    <n v="48"/>
    <n v="1120"/>
    <x v="1251"/>
    <x v="2973"/>
    <x v="66"/>
    <x v="2"/>
  </r>
  <r>
    <x v="2"/>
    <n v="1185732"/>
    <x v="423"/>
    <x v="3"/>
    <x v="19"/>
    <x v="23"/>
    <x v="5"/>
    <n v="52"/>
    <n v="1370"/>
    <x v="2012"/>
    <x v="2974"/>
    <x v="67"/>
    <x v="2"/>
  </r>
  <r>
    <x v="2"/>
    <n v="1185732"/>
    <x v="453"/>
    <x v="3"/>
    <x v="19"/>
    <x v="23"/>
    <x v="0"/>
    <n v="49"/>
    <n v="1960"/>
    <x v="870"/>
    <x v="2975"/>
    <x v="32"/>
    <x v="2"/>
  </r>
  <r>
    <x v="2"/>
    <n v="1185732"/>
    <x v="453"/>
    <x v="3"/>
    <x v="19"/>
    <x v="23"/>
    <x v="1"/>
    <n v="42"/>
    <n v="1450"/>
    <x v="2013"/>
    <x v="2976"/>
    <x v="66"/>
    <x v="2"/>
  </r>
  <r>
    <x v="2"/>
    <n v="1185732"/>
    <x v="453"/>
    <x v="3"/>
    <x v="19"/>
    <x v="23"/>
    <x v="2"/>
    <n v="43"/>
    <n v="1200"/>
    <x v="2014"/>
    <x v="2977"/>
    <x v="18"/>
    <x v="2"/>
  </r>
  <r>
    <x v="2"/>
    <n v="1185732"/>
    <x v="453"/>
    <x v="3"/>
    <x v="19"/>
    <x v="23"/>
    <x v="3"/>
    <n v="41"/>
    <n v="1380"/>
    <x v="1307"/>
    <x v="2978"/>
    <x v="29"/>
    <x v="2"/>
  </r>
  <r>
    <x v="2"/>
    <n v="1185732"/>
    <x v="453"/>
    <x v="3"/>
    <x v="19"/>
    <x v="23"/>
    <x v="4"/>
    <n v="59"/>
    <n v="1260"/>
    <x v="2015"/>
    <x v="2979"/>
    <x v="66"/>
    <x v="2"/>
  </r>
  <r>
    <x v="2"/>
    <n v="1185732"/>
    <x v="453"/>
    <x v="3"/>
    <x v="19"/>
    <x v="23"/>
    <x v="5"/>
    <n v="59"/>
    <n v="1690"/>
    <x v="1560"/>
    <x v="2980"/>
    <x v="62"/>
    <x v="2"/>
  </r>
  <r>
    <x v="2"/>
    <n v="1185732"/>
    <x v="482"/>
    <x v="3"/>
    <x v="19"/>
    <x v="23"/>
    <x v="0"/>
    <n v="55"/>
    <n v="2550"/>
    <x v="2016"/>
    <x v="2981"/>
    <x v="22"/>
    <x v="2"/>
  </r>
  <r>
    <x v="2"/>
    <n v="1185732"/>
    <x v="482"/>
    <x v="3"/>
    <x v="19"/>
    <x v="23"/>
    <x v="1"/>
    <n v="46"/>
    <n v="1760"/>
    <x v="971"/>
    <x v="2982"/>
    <x v="60"/>
    <x v="2"/>
  </r>
  <r>
    <x v="0"/>
    <n v="1185732"/>
    <x v="482"/>
    <x v="3"/>
    <x v="19"/>
    <x v="23"/>
    <x v="2"/>
    <n v="48"/>
    <n v="1680"/>
    <x v="2017"/>
    <x v="2983"/>
    <x v="18"/>
    <x v="2"/>
  </r>
  <r>
    <x v="0"/>
    <n v="1185732"/>
    <x v="482"/>
    <x v="3"/>
    <x v="19"/>
    <x v="23"/>
    <x v="3"/>
    <n v="48"/>
    <n v="1380"/>
    <x v="2018"/>
    <x v="2984"/>
    <x v="35"/>
    <x v="2"/>
  </r>
  <r>
    <x v="0"/>
    <n v="1185732"/>
    <x v="482"/>
    <x v="3"/>
    <x v="19"/>
    <x v="23"/>
    <x v="4"/>
    <n v="55"/>
    <n v="1430"/>
    <x v="2019"/>
    <x v="2985"/>
    <x v="59"/>
    <x v="2"/>
  </r>
  <r>
    <x v="0"/>
    <n v="1185732"/>
    <x v="482"/>
    <x v="3"/>
    <x v="19"/>
    <x v="23"/>
    <x v="5"/>
    <n v="59"/>
    <n v="1630"/>
    <x v="1743"/>
    <x v="2986"/>
    <x v="42"/>
    <x v="2"/>
  </r>
  <r>
    <x v="0"/>
    <n v="1185732"/>
    <x v="182"/>
    <x v="3"/>
    <x v="19"/>
    <x v="23"/>
    <x v="0"/>
    <n v="27"/>
    <n v="1560"/>
    <x v="1297"/>
    <x v="2987"/>
    <x v="0"/>
    <x v="2"/>
  </r>
  <r>
    <x v="0"/>
    <n v="1185732"/>
    <x v="182"/>
    <x v="3"/>
    <x v="19"/>
    <x v="23"/>
    <x v="1"/>
    <n v="29"/>
    <n v="1230"/>
    <x v="2020"/>
    <x v="2988"/>
    <x v="28"/>
    <x v="2"/>
  </r>
  <r>
    <x v="0"/>
    <n v="1185732"/>
    <x v="182"/>
    <x v="3"/>
    <x v="19"/>
    <x v="23"/>
    <x v="2"/>
    <n v="19"/>
    <n v="1230"/>
    <x v="2021"/>
    <x v="2989"/>
    <x v="18"/>
    <x v="2"/>
  </r>
  <r>
    <x v="0"/>
    <n v="1185732"/>
    <x v="182"/>
    <x v="3"/>
    <x v="19"/>
    <x v="23"/>
    <x v="3"/>
    <n v="24"/>
    <n v="770"/>
    <x v="1041"/>
    <x v="2990"/>
    <x v="59"/>
    <x v="2"/>
  </r>
  <r>
    <x v="0"/>
    <n v="1185732"/>
    <x v="182"/>
    <x v="3"/>
    <x v="19"/>
    <x v="23"/>
    <x v="4"/>
    <n v="39"/>
    <n v="980"/>
    <x v="1299"/>
    <x v="2991"/>
    <x v="29"/>
    <x v="2"/>
  </r>
  <r>
    <x v="0"/>
    <n v="1185732"/>
    <x v="182"/>
    <x v="3"/>
    <x v="19"/>
    <x v="23"/>
    <x v="5"/>
    <n v="29"/>
    <n v="1230"/>
    <x v="2020"/>
    <x v="2992"/>
    <x v="32"/>
    <x v="2"/>
  </r>
  <r>
    <x v="0"/>
    <n v="1185732"/>
    <x v="213"/>
    <x v="3"/>
    <x v="19"/>
    <x v="23"/>
    <x v="0"/>
    <n v="29"/>
    <n v="1820"/>
    <x v="1064"/>
    <x v="2993"/>
    <x v="60"/>
    <x v="2"/>
  </r>
  <r>
    <x v="0"/>
    <n v="1185732"/>
    <x v="213"/>
    <x v="3"/>
    <x v="19"/>
    <x v="23"/>
    <x v="1"/>
    <n v="28"/>
    <n v="940"/>
    <x v="1023"/>
    <x v="2994"/>
    <x v="29"/>
    <x v="2"/>
  </r>
  <r>
    <x v="0"/>
    <n v="1185732"/>
    <x v="213"/>
    <x v="3"/>
    <x v="19"/>
    <x v="23"/>
    <x v="2"/>
    <n v="19"/>
    <n v="1130"/>
    <x v="2022"/>
    <x v="2995"/>
    <x v="18"/>
    <x v="2"/>
  </r>
  <r>
    <x v="0"/>
    <n v="1185732"/>
    <x v="213"/>
    <x v="3"/>
    <x v="20"/>
    <x v="24"/>
    <x v="3"/>
    <n v="24"/>
    <n v="700"/>
    <x v="2023"/>
    <x v="2996"/>
    <x v="59"/>
    <x v="2"/>
  </r>
  <r>
    <x v="0"/>
    <n v="1185732"/>
    <x v="213"/>
    <x v="3"/>
    <x v="20"/>
    <x v="24"/>
    <x v="4"/>
    <n v="38"/>
    <n v="880"/>
    <x v="1486"/>
    <x v="2997"/>
    <x v="18"/>
    <x v="2"/>
  </r>
  <r>
    <x v="0"/>
    <n v="1185732"/>
    <x v="213"/>
    <x v="3"/>
    <x v="20"/>
    <x v="24"/>
    <x v="5"/>
    <n v="28"/>
    <n v="1200"/>
    <x v="1597"/>
    <x v="2998"/>
    <x v="32"/>
    <x v="2"/>
  </r>
  <r>
    <x v="0"/>
    <n v="1185732"/>
    <x v="222"/>
    <x v="3"/>
    <x v="20"/>
    <x v="24"/>
    <x v="0"/>
    <n v="34"/>
    <n v="1860"/>
    <x v="1199"/>
    <x v="2999"/>
    <x v="48"/>
    <x v="2"/>
  </r>
  <r>
    <x v="0"/>
    <n v="1185732"/>
    <x v="222"/>
    <x v="3"/>
    <x v="20"/>
    <x v="24"/>
    <x v="1"/>
    <n v="34"/>
    <n v="870"/>
    <x v="1431"/>
    <x v="3000"/>
    <x v="18"/>
    <x v="2"/>
  </r>
  <r>
    <x v="0"/>
    <n v="1185732"/>
    <x v="222"/>
    <x v="3"/>
    <x v="20"/>
    <x v="24"/>
    <x v="2"/>
    <n v="23"/>
    <n v="950"/>
    <x v="2024"/>
    <x v="3001"/>
    <x v="24"/>
    <x v="2"/>
  </r>
  <r>
    <x v="0"/>
    <n v="1185732"/>
    <x v="222"/>
    <x v="3"/>
    <x v="20"/>
    <x v="24"/>
    <x v="3"/>
    <n v="28"/>
    <n v="540"/>
    <x v="1005"/>
    <x v="3002"/>
    <x v="48"/>
    <x v="2"/>
  </r>
  <r>
    <x v="0"/>
    <n v="1185732"/>
    <x v="222"/>
    <x v="3"/>
    <x v="20"/>
    <x v="24"/>
    <x v="4"/>
    <n v="41"/>
    <n v="750"/>
    <x v="1491"/>
    <x v="3003"/>
    <x v="29"/>
    <x v="2"/>
  </r>
  <r>
    <x v="0"/>
    <n v="1185732"/>
    <x v="222"/>
    <x v="3"/>
    <x v="20"/>
    <x v="24"/>
    <x v="5"/>
    <n v="34"/>
    <n v="1020"/>
    <x v="2025"/>
    <x v="3004"/>
    <x v="42"/>
    <x v="2"/>
  </r>
  <r>
    <x v="0"/>
    <n v="1185732"/>
    <x v="241"/>
    <x v="3"/>
    <x v="20"/>
    <x v="24"/>
    <x v="0"/>
    <n v="33"/>
    <n v="1440"/>
    <x v="2026"/>
    <x v="3005"/>
    <x v="59"/>
    <x v="2"/>
  </r>
  <r>
    <x v="0"/>
    <n v="1185732"/>
    <x v="241"/>
    <x v="3"/>
    <x v="20"/>
    <x v="24"/>
    <x v="1"/>
    <n v="27"/>
    <n v="720"/>
    <x v="1121"/>
    <x v="2141"/>
    <x v="29"/>
    <x v="2"/>
  </r>
  <r>
    <x v="0"/>
    <n v="1185732"/>
    <x v="241"/>
    <x v="3"/>
    <x v="20"/>
    <x v="24"/>
    <x v="2"/>
    <n v="18"/>
    <n v="830"/>
    <x v="2027"/>
    <x v="3006"/>
    <x v="29"/>
    <x v="2"/>
  </r>
  <r>
    <x v="0"/>
    <n v="1185732"/>
    <x v="241"/>
    <x v="3"/>
    <x v="20"/>
    <x v="24"/>
    <x v="3"/>
    <n v="23"/>
    <n v="520"/>
    <x v="2028"/>
    <x v="3007"/>
    <x v="59"/>
    <x v="2"/>
  </r>
  <r>
    <x v="0"/>
    <n v="1185732"/>
    <x v="241"/>
    <x v="3"/>
    <x v="20"/>
    <x v="24"/>
    <x v="4"/>
    <n v="36"/>
    <n v="650"/>
    <x v="1021"/>
    <x v="1649"/>
    <x v="18"/>
    <x v="2"/>
  </r>
  <r>
    <x v="0"/>
    <n v="1185732"/>
    <x v="241"/>
    <x v="3"/>
    <x v="20"/>
    <x v="24"/>
    <x v="5"/>
    <n v="28"/>
    <n v="1050"/>
    <x v="1454"/>
    <x v="3008"/>
    <x v="22"/>
    <x v="2"/>
  </r>
  <r>
    <x v="0"/>
    <n v="1185732"/>
    <x v="272"/>
    <x v="3"/>
    <x v="20"/>
    <x v="24"/>
    <x v="0"/>
    <n v="39"/>
    <n v="1800"/>
    <x v="2029"/>
    <x v="3009"/>
    <x v="48"/>
    <x v="2"/>
  </r>
  <r>
    <x v="0"/>
    <n v="1185732"/>
    <x v="272"/>
    <x v="3"/>
    <x v="20"/>
    <x v="24"/>
    <x v="1"/>
    <n v="34"/>
    <n v="880"/>
    <x v="1128"/>
    <x v="3010"/>
    <x v="28"/>
    <x v="2"/>
  </r>
  <r>
    <x v="0"/>
    <n v="1185732"/>
    <x v="272"/>
    <x v="3"/>
    <x v="20"/>
    <x v="24"/>
    <x v="2"/>
    <n v="29"/>
    <n v="870"/>
    <x v="2030"/>
    <x v="3011"/>
    <x v="24"/>
    <x v="2"/>
  </r>
  <r>
    <x v="0"/>
    <n v="1185732"/>
    <x v="272"/>
    <x v="3"/>
    <x v="20"/>
    <x v="24"/>
    <x v="3"/>
    <n v="29"/>
    <n v="650"/>
    <x v="2031"/>
    <x v="3012"/>
    <x v="9"/>
    <x v="2"/>
  </r>
  <r>
    <x v="0"/>
    <n v="1185732"/>
    <x v="272"/>
    <x v="3"/>
    <x v="20"/>
    <x v="24"/>
    <x v="4"/>
    <n v="44"/>
    <n v="700"/>
    <x v="2032"/>
    <x v="3013"/>
    <x v="35"/>
    <x v="2"/>
  </r>
  <r>
    <x v="0"/>
    <n v="1185732"/>
    <x v="272"/>
    <x v="3"/>
    <x v="20"/>
    <x v="24"/>
    <x v="5"/>
    <n v="45"/>
    <n v="1050"/>
    <x v="2033"/>
    <x v="3014"/>
    <x v="38"/>
    <x v="2"/>
  </r>
  <r>
    <x v="0"/>
    <n v="1185732"/>
    <x v="302"/>
    <x v="3"/>
    <x v="20"/>
    <x v="24"/>
    <x v="0"/>
    <n v="32"/>
    <n v="1680"/>
    <x v="1251"/>
    <x v="3015"/>
    <x v="64"/>
    <x v="2"/>
  </r>
  <r>
    <x v="0"/>
    <n v="1185732"/>
    <x v="302"/>
    <x v="3"/>
    <x v="20"/>
    <x v="24"/>
    <x v="1"/>
    <n v="27"/>
    <n v="910"/>
    <x v="1680"/>
    <x v="3016"/>
    <x v="24"/>
    <x v="2"/>
  </r>
  <r>
    <x v="0"/>
    <n v="1185732"/>
    <x v="302"/>
    <x v="3"/>
    <x v="20"/>
    <x v="24"/>
    <x v="2"/>
    <n v="23"/>
    <n v="1130"/>
    <x v="2034"/>
    <x v="3017"/>
    <x v="29"/>
    <x v="2"/>
  </r>
  <r>
    <x v="0"/>
    <n v="1185732"/>
    <x v="302"/>
    <x v="3"/>
    <x v="20"/>
    <x v="24"/>
    <x v="3"/>
    <n v="23"/>
    <n v="910"/>
    <x v="2035"/>
    <x v="3018"/>
    <x v="0"/>
    <x v="2"/>
  </r>
  <r>
    <x v="0"/>
    <n v="1185732"/>
    <x v="302"/>
    <x v="3"/>
    <x v="20"/>
    <x v="24"/>
    <x v="4"/>
    <n v="38"/>
    <n v="1020"/>
    <x v="1974"/>
    <x v="2902"/>
    <x v="18"/>
    <x v="2"/>
  </r>
  <r>
    <x v="0"/>
    <n v="1185732"/>
    <x v="302"/>
    <x v="3"/>
    <x v="20"/>
    <x v="24"/>
    <x v="5"/>
    <n v="42"/>
    <n v="1420"/>
    <x v="2036"/>
    <x v="3019"/>
    <x v="42"/>
    <x v="2"/>
  </r>
  <r>
    <x v="0"/>
    <n v="1185732"/>
    <x v="331"/>
    <x v="3"/>
    <x v="20"/>
    <x v="24"/>
    <x v="0"/>
    <n v="36"/>
    <n v="2030"/>
    <x v="1205"/>
    <x v="3020"/>
    <x v="9"/>
    <x v="2"/>
  </r>
  <r>
    <x v="0"/>
    <n v="1185732"/>
    <x v="331"/>
    <x v="3"/>
    <x v="20"/>
    <x v="24"/>
    <x v="1"/>
    <n v="33"/>
    <n v="1300"/>
    <x v="2037"/>
    <x v="3021"/>
    <x v="28"/>
    <x v="2"/>
  </r>
  <r>
    <x v="0"/>
    <n v="1185732"/>
    <x v="331"/>
    <x v="3"/>
    <x v="20"/>
    <x v="24"/>
    <x v="2"/>
    <n v="29"/>
    <n v="1280"/>
    <x v="1067"/>
    <x v="3022"/>
    <x v="24"/>
    <x v="2"/>
  </r>
  <r>
    <x v="0"/>
    <n v="1185732"/>
    <x v="331"/>
    <x v="3"/>
    <x v="20"/>
    <x v="24"/>
    <x v="3"/>
    <n v="29"/>
    <n v="1010"/>
    <x v="2038"/>
    <x v="3023"/>
    <x v="60"/>
    <x v="2"/>
  </r>
  <r>
    <x v="0"/>
    <n v="1185732"/>
    <x v="331"/>
    <x v="3"/>
    <x v="20"/>
    <x v="24"/>
    <x v="4"/>
    <n v="37"/>
    <n v="940"/>
    <x v="1057"/>
    <x v="3024"/>
    <x v="29"/>
    <x v="2"/>
  </r>
  <r>
    <x v="0"/>
    <n v="1185732"/>
    <x v="331"/>
    <x v="3"/>
    <x v="20"/>
    <x v="24"/>
    <x v="5"/>
    <n v="41"/>
    <n v="1600"/>
    <x v="933"/>
    <x v="3025"/>
    <x v="22"/>
    <x v="2"/>
  </r>
  <r>
    <x v="0"/>
    <n v="1185732"/>
    <x v="363"/>
    <x v="3"/>
    <x v="20"/>
    <x v="24"/>
    <x v="0"/>
    <n v="38"/>
    <n v="2030"/>
    <x v="827"/>
    <x v="3026"/>
    <x v="0"/>
    <x v="2"/>
  </r>
  <r>
    <x v="0"/>
    <n v="1185732"/>
    <x v="363"/>
    <x v="3"/>
    <x v="20"/>
    <x v="24"/>
    <x v="1"/>
    <n v="38"/>
    <n v="1430"/>
    <x v="1927"/>
    <x v="3027"/>
    <x v="24"/>
    <x v="2"/>
  </r>
  <r>
    <x v="0"/>
    <n v="1185732"/>
    <x v="363"/>
    <x v="3"/>
    <x v="20"/>
    <x v="24"/>
    <x v="2"/>
    <n v="32"/>
    <n v="1200"/>
    <x v="1153"/>
    <x v="3028"/>
    <x v="24"/>
    <x v="2"/>
  </r>
  <r>
    <x v="0"/>
    <n v="1185732"/>
    <x v="363"/>
    <x v="3"/>
    <x v="20"/>
    <x v="24"/>
    <x v="3"/>
    <n v="24"/>
    <n v="910"/>
    <x v="1140"/>
    <x v="3029"/>
    <x v="9"/>
    <x v="2"/>
  </r>
  <r>
    <x v="0"/>
    <n v="1185732"/>
    <x v="363"/>
    <x v="3"/>
    <x v="20"/>
    <x v="24"/>
    <x v="4"/>
    <n v="34"/>
    <n v="810"/>
    <x v="2039"/>
    <x v="3030"/>
    <x v="28"/>
    <x v="2"/>
  </r>
  <r>
    <x v="0"/>
    <n v="1185732"/>
    <x v="363"/>
    <x v="3"/>
    <x v="20"/>
    <x v="24"/>
    <x v="5"/>
    <n v="36"/>
    <n v="1280"/>
    <x v="2040"/>
    <x v="3031"/>
    <x v="42"/>
    <x v="2"/>
  </r>
  <r>
    <x v="0"/>
    <n v="1185732"/>
    <x v="395"/>
    <x v="3"/>
    <x v="20"/>
    <x v="24"/>
    <x v="0"/>
    <n v="32"/>
    <n v="1740"/>
    <x v="1426"/>
    <x v="3032"/>
    <x v="0"/>
    <x v="2"/>
  </r>
  <r>
    <x v="0"/>
    <n v="1185732"/>
    <x v="395"/>
    <x v="3"/>
    <x v="20"/>
    <x v="24"/>
    <x v="1"/>
    <n v="28"/>
    <n v="1000"/>
    <x v="1752"/>
    <x v="3033"/>
    <x v="28"/>
    <x v="2"/>
  </r>
  <r>
    <x v="0"/>
    <n v="1185732"/>
    <x v="395"/>
    <x v="3"/>
    <x v="20"/>
    <x v="24"/>
    <x v="2"/>
    <n v="14"/>
    <n v="750"/>
    <x v="2041"/>
    <x v="3034"/>
    <x v="29"/>
    <x v="2"/>
  </r>
  <r>
    <x v="0"/>
    <n v="1185732"/>
    <x v="395"/>
    <x v="3"/>
    <x v="20"/>
    <x v="24"/>
    <x v="3"/>
    <n v="14"/>
    <n v="830"/>
    <x v="2042"/>
    <x v="3035"/>
    <x v="60"/>
    <x v="2"/>
  </r>
  <r>
    <x v="0"/>
    <n v="1185732"/>
    <x v="395"/>
    <x v="3"/>
    <x v="20"/>
    <x v="24"/>
    <x v="4"/>
    <n v="23"/>
    <n v="770"/>
    <x v="2043"/>
    <x v="3036"/>
    <x v="28"/>
    <x v="2"/>
  </r>
  <r>
    <x v="0"/>
    <n v="1185732"/>
    <x v="395"/>
    <x v="3"/>
    <x v="20"/>
    <x v="24"/>
    <x v="5"/>
    <n v="28"/>
    <n v="950"/>
    <x v="2044"/>
    <x v="3037"/>
    <x v="34"/>
    <x v="2"/>
  </r>
  <r>
    <x v="0"/>
    <n v="1185732"/>
    <x v="424"/>
    <x v="3"/>
    <x v="20"/>
    <x v="24"/>
    <x v="0"/>
    <n v="34"/>
    <n v="1310"/>
    <x v="1902"/>
    <x v="3038"/>
    <x v="48"/>
    <x v="2"/>
  </r>
  <r>
    <x v="0"/>
    <n v="1185732"/>
    <x v="424"/>
    <x v="3"/>
    <x v="20"/>
    <x v="24"/>
    <x v="1"/>
    <n v="24"/>
    <n v="910"/>
    <x v="1140"/>
    <x v="2564"/>
    <x v="0"/>
    <x v="2"/>
  </r>
  <r>
    <x v="0"/>
    <n v="1185732"/>
    <x v="424"/>
    <x v="3"/>
    <x v="20"/>
    <x v="24"/>
    <x v="2"/>
    <n v="23"/>
    <n v="730"/>
    <x v="2045"/>
    <x v="3039"/>
    <x v="35"/>
    <x v="2"/>
  </r>
  <r>
    <x v="0"/>
    <n v="1185732"/>
    <x v="424"/>
    <x v="3"/>
    <x v="20"/>
    <x v="24"/>
    <x v="3"/>
    <n v="23"/>
    <n v="590"/>
    <x v="2046"/>
    <x v="3040"/>
    <x v="0"/>
    <x v="2"/>
  </r>
  <r>
    <x v="0"/>
    <n v="1185732"/>
    <x v="424"/>
    <x v="3"/>
    <x v="20"/>
    <x v="24"/>
    <x v="4"/>
    <n v="32"/>
    <n v="680"/>
    <x v="1569"/>
    <x v="3041"/>
    <x v="28"/>
    <x v="2"/>
  </r>
  <r>
    <x v="0"/>
    <n v="1185732"/>
    <x v="424"/>
    <x v="3"/>
    <x v="20"/>
    <x v="24"/>
    <x v="5"/>
    <n v="38"/>
    <n v="880"/>
    <x v="1486"/>
    <x v="3042"/>
    <x v="34"/>
    <x v="2"/>
  </r>
  <r>
    <x v="0"/>
    <n v="1185732"/>
    <x v="455"/>
    <x v="3"/>
    <x v="20"/>
    <x v="24"/>
    <x v="0"/>
    <n v="34"/>
    <n v="1500"/>
    <x v="2047"/>
    <x v="1951"/>
    <x v="48"/>
    <x v="2"/>
  </r>
  <r>
    <x v="0"/>
    <n v="1185732"/>
    <x v="455"/>
    <x v="3"/>
    <x v="20"/>
    <x v="24"/>
    <x v="1"/>
    <n v="23"/>
    <n v="880"/>
    <x v="2048"/>
    <x v="3043"/>
    <x v="18"/>
    <x v="2"/>
  </r>
  <r>
    <x v="0"/>
    <n v="1185732"/>
    <x v="455"/>
    <x v="3"/>
    <x v="20"/>
    <x v="24"/>
    <x v="2"/>
    <n v="23"/>
    <n v="800"/>
    <x v="2049"/>
    <x v="3044"/>
    <x v="29"/>
    <x v="2"/>
  </r>
  <r>
    <x v="0"/>
    <n v="1185732"/>
    <x v="455"/>
    <x v="3"/>
    <x v="20"/>
    <x v="24"/>
    <x v="3"/>
    <n v="23"/>
    <n v="880"/>
    <x v="2048"/>
    <x v="3045"/>
    <x v="59"/>
    <x v="2"/>
  </r>
  <r>
    <x v="0"/>
    <n v="1185732"/>
    <x v="455"/>
    <x v="3"/>
    <x v="20"/>
    <x v="24"/>
    <x v="4"/>
    <n v="43"/>
    <n v="810"/>
    <x v="1020"/>
    <x v="3046"/>
    <x v="35"/>
    <x v="2"/>
  </r>
  <r>
    <x v="0"/>
    <n v="1185732"/>
    <x v="455"/>
    <x v="3"/>
    <x v="20"/>
    <x v="24"/>
    <x v="5"/>
    <n v="48"/>
    <n v="1080"/>
    <x v="1052"/>
    <x v="1681"/>
    <x v="32"/>
    <x v="2"/>
  </r>
  <r>
    <x v="0"/>
    <n v="1185732"/>
    <x v="484"/>
    <x v="3"/>
    <x v="20"/>
    <x v="24"/>
    <x v="0"/>
    <n v="41"/>
    <n v="1630"/>
    <x v="2050"/>
    <x v="3047"/>
    <x v="59"/>
    <x v="2"/>
  </r>
  <r>
    <x v="0"/>
    <n v="1185732"/>
    <x v="484"/>
    <x v="3"/>
    <x v="20"/>
    <x v="24"/>
    <x v="1"/>
    <n v="32"/>
    <n v="1130"/>
    <x v="2051"/>
    <x v="3048"/>
    <x v="35"/>
    <x v="2"/>
  </r>
  <r>
    <x v="3"/>
    <n v="1185732"/>
    <x v="484"/>
    <x v="3"/>
    <x v="20"/>
    <x v="24"/>
    <x v="2"/>
    <n v="32"/>
    <n v="1200"/>
    <x v="1153"/>
    <x v="3049"/>
    <x v="28"/>
    <x v="2"/>
  </r>
  <r>
    <x v="3"/>
    <n v="1185732"/>
    <x v="484"/>
    <x v="3"/>
    <x v="20"/>
    <x v="24"/>
    <x v="3"/>
    <n v="34"/>
    <n v="880"/>
    <x v="1128"/>
    <x v="3050"/>
    <x v="59"/>
    <x v="2"/>
  </r>
  <r>
    <x v="3"/>
    <n v="1185732"/>
    <x v="484"/>
    <x v="3"/>
    <x v="20"/>
    <x v="24"/>
    <x v="4"/>
    <n v="42"/>
    <n v="880"/>
    <x v="1683"/>
    <x v="3051"/>
    <x v="0"/>
    <x v="2"/>
  </r>
  <r>
    <x v="3"/>
    <n v="1185732"/>
    <x v="484"/>
    <x v="3"/>
    <x v="20"/>
    <x v="24"/>
    <x v="5"/>
    <n v="47"/>
    <n v="1260"/>
    <x v="1911"/>
    <x v="3052"/>
    <x v="22"/>
    <x v="2"/>
  </r>
  <r>
    <x v="3"/>
    <n v="1185732"/>
    <x v="175"/>
    <x v="3"/>
    <x v="20"/>
    <x v="24"/>
    <x v="0"/>
    <n v="23"/>
    <n v="1960"/>
    <x v="2052"/>
    <x v="3053"/>
    <x v="9"/>
    <x v="2"/>
  </r>
  <r>
    <x v="3"/>
    <n v="1185732"/>
    <x v="175"/>
    <x v="3"/>
    <x v="20"/>
    <x v="24"/>
    <x v="1"/>
    <n v="23"/>
    <n v="1330"/>
    <x v="2053"/>
    <x v="3054"/>
    <x v="28"/>
    <x v="2"/>
  </r>
  <r>
    <x v="3"/>
    <n v="1185732"/>
    <x v="175"/>
    <x v="3"/>
    <x v="20"/>
    <x v="24"/>
    <x v="2"/>
    <n v="14"/>
    <n v="1430"/>
    <x v="2054"/>
    <x v="3055"/>
    <x v="28"/>
    <x v="2"/>
  </r>
  <r>
    <x v="3"/>
    <n v="1185732"/>
    <x v="175"/>
    <x v="3"/>
    <x v="20"/>
    <x v="24"/>
    <x v="3"/>
    <n v="18"/>
    <n v="880"/>
    <x v="1034"/>
    <x v="3056"/>
    <x v="59"/>
    <x v="2"/>
  </r>
  <r>
    <x v="3"/>
    <n v="1185732"/>
    <x v="175"/>
    <x v="3"/>
    <x v="20"/>
    <x v="24"/>
    <x v="4"/>
    <n v="33"/>
    <n v="980"/>
    <x v="1462"/>
    <x v="3057"/>
    <x v="28"/>
    <x v="2"/>
  </r>
  <r>
    <x v="3"/>
    <n v="1185732"/>
    <x v="175"/>
    <x v="3"/>
    <x v="20"/>
    <x v="24"/>
    <x v="5"/>
    <n v="24"/>
    <n v="1380"/>
    <x v="2055"/>
    <x v="3058"/>
    <x v="34"/>
    <x v="2"/>
  </r>
  <r>
    <x v="3"/>
    <n v="1185732"/>
    <x v="206"/>
    <x v="3"/>
    <x v="20"/>
    <x v="24"/>
    <x v="0"/>
    <n v="25"/>
    <n v="2180"/>
    <x v="2056"/>
    <x v="3059"/>
    <x v="60"/>
    <x v="2"/>
  </r>
  <r>
    <x v="3"/>
    <n v="1185732"/>
    <x v="206"/>
    <x v="3"/>
    <x v="20"/>
    <x v="24"/>
    <x v="1"/>
    <n v="24"/>
    <n v="1010"/>
    <x v="2057"/>
    <x v="3060"/>
    <x v="28"/>
    <x v="2"/>
  </r>
  <r>
    <x v="3"/>
    <n v="1185732"/>
    <x v="206"/>
    <x v="3"/>
    <x v="20"/>
    <x v="24"/>
    <x v="2"/>
    <n v="14"/>
    <n v="1150"/>
    <x v="2058"/>
    <x v="3061"/>
    <x v="18"/>
    <x v="2"/>
  </r>
  <r>
    <x v="3"/>
    <n v="1185732"/>
    <x v="206"/>
    <x v="2"/>
    <x v="21"/>
    <x v="25"/>
    <x v="3"/>
    <n v="19"/>
    <n v="870"/>
    <x v="2059"/>
    <x v="3062"/>
    <x v="0"/>
    <x v="2"/>
  </r>
  <r>
    <x v="3"/>
    <n v="1185732"/>
    <x v="206"/>
    <x v="2"/>
    <x v="21"/>
    <x v="25"/>
    <x v="4"/>
    <n v="32"/>
    <n v="1010"/>
    <x v="2060"/>
    <x v="3063"/>
    <x v="18"/>
    <x v="2"/>
  </r>
  <r>
    <x v="3"/>
    <n v="1185732"/>
    <x v="206"/>
    <x v="2"/>
    <x v="21"/>
    <x v="25"/>
    <x v="5"/>
    <n v="24"/>
    <n v="1310"/>
    <x v="2061"/>
    <x v="3064"/>
    <x v="26"/>
    <x v="2"/>
  </r>
  <r>
    <x v="3"/>
    <n v="1185732"/>
    <x v="215"/>
    <x v="2"/>
    <x v="21"/>
    <x v="25"/>
    <x v="0"/>
    <n v="29"/>
    <n v="1680"/>
    <x v="1809"/>
    <x v="3065"/>
    <x v="59"/>
    <x v="2"/>
  </r>
  <r>
    <x v="3"/>
    <n v="1185732"/>
    <x v="215"/>
    <x v="2"/>
    <x v="21"/>
    <x v="25"/>
    <x v="1"/>
    <n v="28"/>
    <n v="1020"/>
    <x v="2062"/>
    <x v="3066"/>
    <x v="0"/>
    <x v="2"/>
  </r>
  <r>
    <x v="3"/>
    <n v="1185732"/>
    <x v="215"/>
    <x v="2"/>
    <x v="21"/>
    <x v="25"/>
    <x v="2"/>
    <n v="18"/>
    <n v="1120"/>
    <x v="2063"/>
    <x v="3067"/>
    <x v="0"/>
    <x v="2"/>
  </r>
  <r>
    <x v="3"/>
    <n v="1185732"/>
    <x v="215"/>
    <x v="2"/>
    <x v="21"/>
    <x v="25"/>
    <x v="3"/>
    <n v="23"/>
    <n v="730"/>
    <x v="2045"/>
    <x v="3068"/>
    <x v="60"/>
    <x v="2"/>
  </r>
  <r>
    <x v="3"/>
    <n v="1185732"/>
    <x v="215"/>
    <x v="2"/>
    <x v="21"/>
    <x v="25"/>
    <x v="4"/>
    <n v="38"/>
    <n v="750"/>
    <x v="1027"/>
    <x v="3069"/>
    <x v="0"/>
    <x v="2"/>
  </r>
  <r>
    <x v="3"/>
    <n v="1185732"/>
    <x v="215"/>
    <x v="2"/>
    <x v="21"/>
    <x v="25"/>
    <x v="5"/>
    <n v="29"/>
    <n v="1000"/>
    <x v="2064"/>
    <x v="3070"/>
    <x v="34"/>
    <x v="2"/>
  </r>
  <r>
    <x v="3"/>
    <n v="1185732"/>
    <x v="234"/>
    <x v="2"/>
    <x v="21"/>
    <x v="25"/>
    <x v="0"/>
    <n v="27"/>
    <n v="1810"/>
    <x v="2065"/>
    <x v="3071"/>
    <x v="0"/>
    <x v="2"/>
  </r>
  <r>
    <x v="3"/>
    <n v="1185732"/>
    <x v="234"/>
    <x v="2"/>
    <x v="21"/>
    <x v="25"/>
    <x v="1"/>
    <n v="25"/>
    <n v="940"/>
    <x v="2066"/>
    <x v="3072"/>
    <x v="18"/>
    <x v="2"/>
  </r>
  <r>
    <x v="3"/>
    <n v="1185732"/>
    <x v="234"/>
    <x v="2"/>
    <x v="21"/>
    <x v="25"/>
    <x v="2"/>
    <n v="14"/>
    <n v="980"/>
    <x v="2067"/>
    <x v="3073"/>
    <x v="24"/>
    <x v="2"/>
  </r>
  <r>
    <x v="3"/>
    <n v="1185732"/>
    <x v="234"/>
    <x v="2"/>
    <x v="21"/>
    <x v="25"/>
    <x v="3"/>
    <n v="18"/>
    <n v="700"/>
    <x v="2068"/>
    <x v="3074"/>
    <x v="60"/>
    <x v="2"/>
  </r>
  <r>
    <x v="3"/>
    <n v="1185732"/>
    <x v="234"/>
    <x v="2"/>
    <x v="21"/>
    <x v="25"/>
    <x v="4"/>
    <n v="33"/>
    <n v="740"/>
    <x v="2069"/>
    <x v="3075"/>
    <x v="24"/>
    <x v="2"/>
  </r>
  <r>
    <x v="3"/>
    <n v="1185732"/>
    <x v="234"/>
    <x v="2"/>
    <x v="21"/>
    <x v="25"/>
    <x v="5"/>
    <n v="24"/>
    <n v="1120"/>
    <x v="1174"/>
    <x v="3076"/>
    <x v="38"/>
    <x v="2"/>
  </r>
  <r>
    <x v="3"/>
    <n v="1185732"/>
    <x v="265"/>
    <x v="2"/>
    <x v="21"/>
    <x v="25"/>
    <x v="0"/>
    <n v="32"/>
    <n v="1740"/>
    <x v="1426"/>
    <x v="3077"/>
    <x v="48"/>
    <x v="2"/>
  </r>
  <r>
    <x v="3"/>
    <n v="1185732"/>
    <x v="265"/>
    <x v="2"/>
    <x v="21"/>
    <x v="25"/>
    <x v="1"/>
    <n v="29"/>
    <n v="1010"/>
    <x v="2038"/>
    <x v="3078"/>
    <x v="29"/>
    <x v="2"/>
  </r>
  <r>
    <x v="3"/>
    <n v="1185732"/>
    <x v="265"/>
    <x v="2"/>
    <x v="21"/>
    <x v="25"/>
    <x v="2"/>
    <n v="25"/>
    <n v="980"/>
    <x v="1029"/>
    <x v="1656"/>
    <x v="0"/>
    <x v="2"/>
  </r>
  <r>
    <x v="3"/>
    <n v="1185732"/>
    <x v="265"/>
    <x v="2"/>
    <x v="21"/>
    <x v="25"/>
    <x v="3"/>
    <n v="23"/>
    <n v="720"/>
    <x v="2070"/>
    <x v="3079"/>
    <x v="9"/>
    <x v="2"/>
  </r>
  <r>
    <x v="3"/>
    <n v="1185732"/>
    <x v="265"/>
    <x v="2"/>
    <x v="21"/>
    <x v="25"/>
    <x v="4"/>
    <n v="39"/>
    <n v="750"/>
    <x v="2071"/>
    <x v="3080"/>
    <x v="0"/>
    <x v="2"/>
  </r>
  <r>
    <x v="3"/>
    <n v="1185732"/>
    <x v="265"/>
    <x v="2"/>
    <x v="21"/>
    <x v="25"/>
    <x v="5"/>
    <n v="44"/>
    <n v="1200"/>
    <x v="1481"/>
    <x v="3081"/>
    <x v="42"/>
    <x v="2"/>
  </r>
  <r>
    <x v="3"/>
    <n v="1185732"/>
    <x v="295"/>
    <x v="2"/>
    <x v="21"/>
    <x v="25"/>
    <x v="0"/>
    <n v="28"/>
    <n v="1820"/>
    <x v="2072"/>
    <x v="3082"/>
    <x v="48"/>
    <x v="2"/>
  </r>
  <r>
    <x v="3"/>
    <n v="1185732"/>
    <x v="295"/>
    <x v="2"/>
    <x v="21"/>
    <x v="25"/>
    <x v="1"/>
    <n v="24"/>
    <n v="1120"/>
    <x v="1174"/>
    <x v="3083"/>
    <x v="29"/>
    <x v="2"/>
  </r>
  <r>
    <x v="3"/>
    <n v="1185732"/>
    <x v="295"/>
    <x v="2"/>
    <x v="21"/>
    <x v="25"/>
    <x v="2"/>
    <n v="19"/>
    <n v="1150"/>
    <x v="2024"/>
    <x v="3084"/>
    <x v="29"/>
    <x v="2"/>
  </r>
  <r>
    <x v="3"/>
    <n v="1185732"/>
    <x v="295"/>
    <x v="2"/>
    <x v="21"/>
    <x v="25"/>
    <x v="3"/>
    <n v="19"/>
    <n v="1080"/>
    <x v="1940"/>
    <x v="3085"/>
    <x v="48"/>
    <x v="2"/>
  </r>
  <r>
    <x v="3"/>
    <n v="1185732"/>
    <x v="295"/>
    <x v="2"/>
    <x v="21"/>
    <x v="25"/>
    <x v="4"/>
    <n v="34"/>
    <n v="1080"/>
    <x v="1821"/>
    <x v="3086"/>
    <x v="18"/>
    <x v="2"/>
  </r>
  <r>
    <x v="3"/>
    <n v="1185732"/>
    <x v="295"/>
    <x v="2"/>
    <x v="21"/>
    <x v="25"/>
    <x v="5"/>
    <n v="38"/>
    <n v="1500"/>
    <x v="2073"/>
    <x v="3087"/>
    <x v="38"/>
    <x v="2"/>
  </r>
  <r>
    <x v="3"/>
    <n v="1185732"/>
    <x v="324"/>
    <x v="2"/>
    <x v="21"/>
    <x v="25"/>
    <x v="0"/>
    <n v="34"/>
    <n v="2240"/>
    <x v="2074"/>
    <x v="3088"/>
    <x v="59"/>
    <x v="2"/>
  </r>
  <r>
    <x v="3"/>
    <n v="1185732"/>
    <x v="324"/>
    <x v="2"/>
    <x v="21"/>
    <x v="25"/>
    <x v="1"/>
    <n v="29"/>
    <n v="1600"/>
    <x v="2075"/>
    <x v="3089"/>
    <x v="35"/>
    <x v="2"/>
  </r>
  <r>
    <x v="3"/>
    <n v="1185732"/>
    <x v="324"/>
    <x v="2"/>
    <x v="21"/>
    <x v="25"/>
    <x v="2"/>
    <n v="24"/>
    <n v="1380"/>
    <x v="2055"/>
    <x v="3090"/>
    <x v="35"/>
    <x v="2"/>
  </r>
  <r>
    <x v="3"/>
    <n v="1185732"/>
    <x v="324"/>
    <x v="2"/>
    <x v="21"/>
    <x v="25"/>
    <x v="3"/>
    <n v="23"/>
    <n v="1150"/>
    <x v="2076"/>
    <x v="3091"/>
    <x v="0"/>
    <x v="2"/>
  </r>
  <r>
    <x v="3"/>
    <n v="1185732"/>
    <x v="324"/>
    <x v="2"/>
    <x v="21"/>
    <x v="25"/>
    <x v="4"/>
    <n v="32"/>
    <n v="1280"/>
    <x v="1062"/>
    <x v="3092"/>
    <x v="24"/>
    <x v="2"/>
  </r>
  <r>
    <x v="3"/>
    <n v="1185732"/>
    <x v="324"/>
    <x v="2"/>
    <x v="21"/>
    <x v="25"/>
    <x v="5"/>
    <n v="38"/>
    <n v="1500"/>
    <x v="2073"/>
    <x v="3093"/>
    <x v="42"/>
    <x v="2"/>
  </r>
  <r>
    <x v="3"/>
    <n v="1185732"/>
    <x v="356"/>
    <x v="2"/>
    <x v="21"/>
    <x v="25"/>
    <x v="0"/>
    <n v="33"/>
    <n v="2030"/>
    <x v="2077"/>
    <x v="3094"/>
    <x v="0"/>
    <x v="2"/>
  </r>
  <r>
    <x v="3"/>
    <n v="1185732"/>
    <x v="356"/>
    <x v="2"/>
    <x v="21"/>
    <x v="25"/>
    <x v="1"/>
    <n v="34"/>
    <n v="1310"/>
    <x v="1902"/>
    <x v="2790"/>
    <x v="28"/>
    <x v="2"/>
  </r>
  <r>
    <x v="3"/>
    <n v="1185732"/>
    <x v="356"/>
    <x v="2"/>
    <x v="21"/>
    <x v="25"/>
    <x v="2"/>
    <n v="29"/>
    <n v="1130"/>
    <x v="2078"/>
    <x v="3095"/>
    <x v="29"/>
    <x v="2"/>
  </r>
  <r>
    <x v="3"/>
    <n v="1185732"/>
    <x v="356"/>
    <x v="2"/>
    <x v="21"/>
    <x v="25"/>
    <x v="3"/>
    <n v="19"/>
    <n v="1010"/>
    <x v="2079"/>
    <x v="3096"/>
    <x v="60"/>
    <x v="2"/>
  </r>
  <r>
    <x v="3"/>
    <n v="1185732"/>
    <x v="356"/>
    <x v="2"/>
    <x v="21"/>
    <x v="25"/>
    <x v="4"/>
    <n v="29"/>
    <n v="1050"/>
    <x v="2080"/>
    <x v="3097"/>
    <x v="24"/>
    <x v="2"/>
  </r>
  <r>
    <x v="3"/>
    <n v="1185732"/>
    <x v="356"/>
    <x v="2"/>
    <x v="21"/>
    <x v="25"/>
    <x v="5"/>
    <n v="32"/>
    <n v="1520"/>
    <x v="2081"/>
    <x v="2047"/>
    <x v="38"/>
    <x v="2"/>
  </r>
  <r>
    <x v="3"/>
    <n v="1185732"/>
    <x v="388"/>
    <x v="2"/>
    <x v="21"/>
    <x v="25"/>
    <x v="0"/>
    <n v="29"/>
    <n v="1690"/>
    <x v="2082"/>
    <x v="3098"/>
    <x v="59"/>
    <x v="2"/>
  </r>
  <r>
    <x v="3"/>
    <n v="1185732"/>
    <x v="388"/>
    <x v="2"/>
    <x v="21"/>
    <x v="25"/>
    <x v="1"/>
    <n v="23"/>
    <n v="1220"/>
    <x v="1159"/>
    <x v="3099"/>
    <x v="18"/>
    <x v="2"/>
  </r>
  <r>
    <x v="3"/>
    <n v="1185732"/>
    <x v="388"/>
    <x v="2"/>
    <x v="21"/>
    <x v="25"/>
    <x v="2"/>
    <n v="9"/>
    <n v="910"/>
    <x v="2083"/>
    <x v="3100"/>
    <x v="0"/>
    <x v="2"/>
  </r>
  <r>
    <x v="3"/>
    <n v="1185732"/>
    <x v="388"/>
    <x v="2"/>
    <x v="21"/>
    <x v="25"/>
    <x v="3"/>
    <n v="10"/>
    <n v="880"/>
    <x v="1006"/>
    <x v="3101"/>
    <x v="48"/>
    <x v="2"/>
  </r>
  <r>
    <x v="3"/>
    <n v="1185732"/>
    <x v="388"/>
    <x v="2"/>
    <x v="21"/>
    <x v="25"/>
    <x v="4"/>
    <n v="19"/>
    <n v="880"/>
    <x v="1608"/>
    <x v="3102"/>
    <x v="0"/>
    <x v="2"/>
  </r>
  <r>
    <x v="3"/>
    <n v="1185732"/>
    <x v="388"/>
    <x v="2"/>
    <x v="21"/>
    <x v="25"/>
    <x v="5"/>
    <n v="24"/>
    <n v="1200"/>
    <x v="1477"/>
    <x v="3103"/>
    <x v="34"/>
    <x v="2"/>
  </r>
  <r>
    <x v="3"/>
    <n v="1185732"/>
    <x v="417"/>
    <x v="2"/>
    <x v="21"/>
    <x v="25"/>
    <x v="0"/>
    <n v="28"/>
    <n v="1730"/>
    <x v="2084"/>
    <x v="3104"/>
    <x v="48"/>
    <x v="2"/>
  </r>
  <r>
    <x v="3"/>
    <n v="1185732"/>
    <x v="417"/>
    <x v="2"/>
    <x v="21"/>
    <x v="25"/>
    <x v="1"/>
    <n v="19"/>
    <n v="1000"/>
    <x v="2085"/>
    <x v="3105"/>
    <x v="0"/>
    <x v="2"/>
  </r>
  <r>
    <x v="3"/>
    <n v="1185732"/>
    <x v="417"/>
    <x v="2"/>
    <x v="21"/>
    <x v="25"/>
    <x v="2"/>
    <n v="19"/>
    <n v="870"/>
    <x v="2059"/>
    <x v="3106"/>
    <x v="29"/>
    <x v="2"/>
  </r>
  <r>
    <x v="3"/>
    <n v="1185732"/>
    <x v="417"/>
    <x v="2"/>
    <x v="21"/>
    <x v="25"/>
    <x v="3"/>
    <n v="19"/>
    <n v="720"/>
    <x v="1457"/>
    <x v="3107"/>
    <x v="9"/>
    <x v="2"/>
  </r>
  <r>
    <x v="3"/>
    <n v="1185732"/>
    <x v="417"/>
    <x v="2"/>
    <x v="21"/>
    <x v="25"/>
    <x v="4"/>
    <n v="29"/>
    <n v="830"/>
    <x v="2086"/>
    <x v="3108"/>
    <x v="0"/>
    <x v="2"/>
  </r>
  <r>
    <x v="3"/>
    <n v="1185732"/>
    <x v="417"/>
    <x v="2"/>
    <x v="21"/>
    <x v="25"/>
    <x v="5"/>
    <n v="32"/>
    <n v="1040"/>
    <x v="2087"/>
    <x v="3109"/>
    <x v="26"/>
    <x v="2"/>
  </r>
  <r>
    <x v="3"/>
    <n v="1185732"/>
    <x v="448"/>
    <x v="2"/>
    <x v="21"/>
    <x v="25"/>
    <x v="0"/>
    <n v="29"/>
    <n v="1490"/>
    <x v="2088"/>
    <x v="3110"/>
    <x v="0"/>
    <x v="2"/>
  </r>
  <r>
    <x v="3"/>
    <n v="1185732"/>
    <x v="448"/>
    <x v="2"/>
    <x v="21"/>
    <x v="25"/>
    <x v="1"/>
    <n v="20"/>
    <n v="1080"/>
    <x v="1033"/>
    <x v="3111"/>
    <x v="24"/>
    <x v="2"/>
  </r>
  <r>
    <x v="3"/>
    <n v="1185732"/>
    <x v="448"/>
    <x v="2"/>
    <x v="21"/>
    <x v="25"/>
    <x v="2"/>
    <n v="19"/>
    <n v="930"/>
    <x v="2089"/>
    <x v="3112"/>
    <x v="35"/>
    <x v="2"/>
  </r>
  <r>
    <x v="3"/>
    <n v="1185732"/>
    <x v="448"/>
    <x v="2"/>
    <x v="21"/>
    <x v="25"/>
    <x v="3"/>
    <n v="19"/>
    <n v="1130"/>
    <x v="2022"/>
    <x v="3113"/>
    <x v="48"/>
    <x v="2"/>
  </r>
  <r>
    <x v="3"/>
    <n v="1185732"/>
    <x v="448"/>
    <x v="2"/>
    <x v="21"/>
    <x v="25"/>
    <x v="4"/>
    <n v="39"/>
    <n v="910"/>
    <x v="1939"/>
    <x v="3114"/>
    <x v="29"/>
    <x v="2"/>
  </r>
  <r>
    <x v="3"/>
    <n v="1185732"/>
    <x v="448"/>
    <x v="2"/>
    <x v="21"/>
    <x v="25"/>
    <x v="5"/>
    <n v="43"/>
    <n v="1130"/>
    <x v="1445"/>
    <x v="3115"/>
    <x v="42"/>
    <x v="2"/>
  </r>
  <r>
    <x v="3"/>
    <n v="1185732"/>
    <x v="477"/>
    <x v="2"/>
    <x v="21"/>
    <x v="25"/>
    <x v="0"/>
    <n v="39"/>
    <n v="2030"/>
    <x v="2090"/>
    <x v="3116"/>
    <x v="9"/>
    <x v="2"/>
  </r>
  <r>
    <x v="3"/>
    <n v="1185732"/>
    <x v="477"/>
    <x v="2"/>
    <x v="21"/>
    <x v="25"/>
    <x v="1"/>
    <n v="28"/>
    <n v="1450"/>
    <x v="1066"/>
    <x v="3117"/>
    <x v="29"/>
    <x v="2"/>
  </r>
  <r>
    <x v="3"/>
    <n v="1185732"/>
    <x v="477"/>
    <x v="2"/>
    <x v="21"/>
    <x v="25"/>
    <x v="2"/>
    <n v="29"/>
    <n v="1130"/>
    <x v="2078"/>
    <x v="3118"/>
    <x v="28"/>
    <x v="2"/>
  </r>
  <r>
    <x v="3"/>
    <n v="1185732"/>
    <x v="477"/>
    <x v="2"/>
    <x v="21"/>
    <x v="25"/>
    <x v="3"/>
    <n v="27"/>
    <n v="1120"/>
    <x v="2091"/>
    <x v="3119"/>
    <x v="48"/>
    <x v="2"/>
  </r>
  <r>
    <x v="3"/>
    <n v="1185732"/>
    <x v="477"/>
    <x v="2"/>
    <x v="21"/>
    <x v="25"/>
    <x v="4"/>
    <n v="38"/>
    <n v="1120"/>
    <x v="1522"/>
    <x v="3120"/>
    <x v="0"/>
    <x v="2"/>
  </r>
  <r>
    <x v="3"/>
    <n v="1185732"/>
    <x v="477"/>
    <x v="2"/>
    <x v="21"/>
    <x v="25"/>
    <x v="5"/>
    <n v="42"/>
    <n v="1250"/>
    <x v="1932"/>
    <x v="3121"/>
    <x v="22"/>
    <x v="2"/>
  </r>
  <r>
    <x v="3"/>
    <n v="1128299"/>
    <x v="188"/>
    <x v="2"/>
    <x v="21"/>
    <x v="25"/>
    <x v="0"/>
    <n v="27"/>
    <n v="980"/>
    <x v="1050"/>
    <x v="3122"/>
    <x v="35"/>
    <x v="2"/>
  </r>
  <r>
    <x v="3"/>
    <n v="1128299"/>
    <x v="188"/>
    <x v="2"/>
    <x v="21"/>
    <x v="25"/>
    <x v="1"/>
    <n v="39"/>
    <n v="1050"/>
    <x v="2092"/>
    <x v="3123"/>
    <x v="29"/>
    <x v="2"/>
  </r>
  <r>
    <x v="3"/>
    <n v="1128299"/>
    <x v="188"/>
    <x v="2"/>
    <x v="21"/>
    <x v="25"/>
    <x v="2"/>
    <n v="39"/>
    <n v="1050"/>
    <x v="2092"/>
    <x v="2672"/>
    <x v="35"/>
    <x v="2"/>
  </r>
  <r>
    <x v="3"/>
    <n v="1128299"/>
    <x v="188"/>
    <x v="2"/>
    <x v="21"/>
    <x v="25"/>
    <x v="3"/>
    <n v="39"/>
    <n v="580"/>
    <x v="1652"/>
    <x v="3124"/>
    <x v="24"/>
    <x v="2"/>
  </r>
  <r>
    <x v="3"/>
    <n v="1128299"/>
    <x v="188"/>
    <x v="2"/>
    <x v="21"/>
    <x v="25"/>
    <x v="4"/>
    <n v="42"/>
    <n v="440"/>
    <x v="1041"/>
    <x v="3125"/>
    <x v="9"/>
    <x v="2"/>
  </r>
  <r>
    <x v="3"/>
    <n v="1128299"/>
    <x v="188"/>
    <x v="2"/>
    <x v="21"/>
    <x v="25"/>
    <x v="5"/>
    <n v="39"/>
    <n v="1080"/>
    <x v="1297"/>
    <x v="3126"/>
    <x v="30"/>
    <x v="2"/>
  </r>
  <r>
    <x v="3"/>
    <n v="1128299"/>
    <x v="698"/>
    <x v="2"/>
    <x v="21"/>
    <x v="25"/>
    <x v="0"/>
    <n v="29"/>
    <n v="1170"/>
    <x v="2093"/>
    <x v="3127"/>
    <x v="18"/>
    <x v="2"/>
  </r>
  <r>
    <x v="3"/>
    <n v="1128299"/>
    <x v="698"/>
    <x v="2"/>
    <x v="21"/>
    <x v="25"/>
    <x v="1"/>
    <n v="39"/>
    <n v="910"/>
    <x v="1939"/>
    <x v="3128"/>
    <x v="35"/>
    <x v="2"/>
  </r>
  <r>
    <x v="3"/>
    <n v="1128299"/>
    <x v="698"/>
    <x v="2"/>
    <x v="21"/>
    <x v="25"/>
    <x v="2"/>
    <n v="36"/>
    <n v="880"/>
    <x v="2094"/>
    <x v="3129"/>
    <x v="18"/>
    <x v="2"/>
  </r>
  <r>
    <x v="3"/>
    <n v="1128299"/>
    <x v="698"/>
    <x v="2"/>
    <x v="22"/>
    <x v="16"/>
    <x v="3"/>
    <n v="39"/>
    <n v="580"/>
    <x v="1652"/>
    <x v="3130"/>
    <x v="35"/>
    <x v="2"/>
  </r>
  <r>
    <x v="3"/>
    <n v="1128299"/>
    <x v="698"/>
    <x v="2"/>
    <x v="22"/>
    <x v="16"/>
    <x v="4"/>
    <n v="42"/>
    <n v="380"/>
    <x v="1946"/>
    <x v="3131"/>
    <x v="59"/>
    <x v="2"/>
  </r>
  <r>
    <x v="3"/>
    <n v="1128299"/>
    <x v="698"/>
    <x v="2"/>
    <x v="22"/>
    <x v="16"/>
    <x v="5"/>
    <n v="37"/>
    <n v="850"/>
    <x v="2095"/>
    <x v="3132"/>
    <x v="8"/>
    <x v="2"/>
  </r>
  <r>
    <x v="3"/>
    <n v="1128299"/>
    <x v="228"/>
    <x v="2"/>
    <x v="22"/>
    <x v="16"/>
    <x v="0"/>
    <n v="38"/>
    <n v="1280"/>
    <x v="2081"/>
    <x v="2220"/>
    <x v="29"/>
    <x v="2"/>
  </r>
  <r>
    <x v="3"/>
    <n v="1128299"/>
    <x v="228"/>
    <x v="2"/>
    <x v="22"/>
    <x v="16"/>
    <x v="1"/>
    <n v="45"/>
    <n v="850"/>
    <x v="1740"/>
    <x v="3133"/>
    <x v="35"/>
    <x v="2"/>
  </r>
  <r>
    <x v="3"/>
    <n v="1128299"/>
    <x v="228"/>
    <x v="2"/>
    <x v="22"/>
    <x v="16"/>
    <x v="2"/>
    <n v="54"/>
    <n v="880"/>
    <x v="2026"/>
    <x v="3134"/>
    <x v="18"/>
    <x v="2"/>
  </r>
  <r>
    <x v="3"/>
    <n v="1128299"/>
    <x v="228"/>
    <x v="2"/>
    <x v="22"/>
    <x v="16"/>
    <x v="3"/>
    <n v="49"/>
    <n v="650"/>
    <x v="1007"/>
    <x v="3135"/>
    <x v="35"/>
    <x v="2"/>
  </r>
  <r>
    <x v="3"/>
    <n v="1128299"/>
    <x v="228"/>
    <x v="2"/>
    <x v="22"/>
    <x v="16"/>
    <x v="4"/>
    <n v="54"/>
    <n v="260"/>
    <x v="1672"/>
    <x v="3136"/>
    <x v="60"/>
    <x v="2"/>
  </r>
  <r>
    <x v="3"/>
    <n v="1128299"/>
    <x v="228"/>
    <x v="2"/>
    <x v="22"/>
    <x v="16"/>
    <x v="5"/>
    <n v="49"/>
    <n v="870"/>
    <x v="2096"/>
    <x v="3137"/>
    <x v="23"/>
    <x v="2"/>
  </r>
  <r>
    <x v="3"/>
    <n v="1128299"/>
    <x v="247"/>
    <x v="2"/>
    <x v="22"/>
    <x v="16"/>
    <x v="0"/>
    <n v="51"/>
    <n v="1240"/>
    <x v="1199"/>
    <x v="3138"/>
    <x v="24"/>
    <x v="2"/>
  </r>
  <r>
    <x v="3"/>
    <n v="1128299"/>
    <x v="247"/>
    <x v="2"/>
    <x v="22"/>
    <x v="16"/>
    <x v="1"/>
    <n v="54"/>
    <n v="830"/>
    <x v="2097"/>
    <x v="3139"/>
    <x v="29"/>
    <x v="2"/>
  </r>
  <r>
    <x v="3"/>
    <n v="1128299"/>
    <x v="247"/>
    <x v="2"/>
    <x v="22"/>
    <x v="16"/>
    <x v="2"/>
    <n v="55"/>
    <n v="850"/>
    <x v="2098"/>
    <x v="3140"/>
    <x v="35"/>
    <x v="2"/>
  </r>
  <r>
    <x v="3"/>
    <n v="1128299"/>
    <x v="247"/>
    <x v="2"/>
    <x v="22"/>
    <x v="16"/>
    <x v="3"/>
    <n v="41"/>
    <n v="630"/>
    <x v="2099"/>
    <x v="3141"/>
    <x v="0"/>
    <x v="2"/>
  </r>
  <r>
    <x v="3"/>
    <n v="1128299"/>
    <x v="247"/>
    <x v="2"/>
    <x v="22"/>
    <x v="16"/>
    <x v="4"/>
    <n v="48"/>
    <n v="360"/>
    <x v="2100"/>
    <x v="3142"/>
    <x v="0"/>
    <x v="2"/>
  </r>
  <r>
    <x v="3"/>
    <n v="1128299"/>
    <x v="247"/>
    <x v="2"/>
    <x v="22"/>
    <x v="16"/>
    <x v="5"/>
    <n v="59"/>
    <n v="840"/>
    <x v="2101"/>
    <x v="3143"/>
    <x v="18"/>
    <x v="2"/>
  </r>
  <r>
    <x v="3"/>
    <n v="1128299"/>
    <x v="278"/>
    <x v="2"/>
    <x v="22"/>
    <x v="16"/>
    <x v="0"/>
    <n v="48"/>
    <n v="1450"/>
    <x v="1291"/>
    <x v="3144"/>
    <x v="18"/>
    <x v="2"/>
  </r>
  <r>
    <x v="3"/>
    <n v="1128299"/>
    <x v="278"/>
    <x v="2"/>
    <x v="22"/>
    <x v="16"/>
    <x v="1"/>
    <n v="50"/>
    <n v="1050"/>
    <x v="1932"/>
    <x v="2839"/>
    <x v="24"/>
    <x v="2"/>
  </r>
  <r>
    <x v="3"/>
    <n v="1128299"/>
    <x v="278"/>
    <x v="2"/>
    <x v="22"/>
    <x v="16"/>
    <x v="2"/>
    <n v="50"/>
    <n v="950"/>
    <x v="806"/>
    <x v="3145"/>
    <x v="0"/>
    <x v="2"/>
  </r>
  <r>
    <x v="3"/>
    <n v="1128299"/>
    <x v="278"/>
    <x v="2"/>
    <x v="22"/>
    <x v="16"/>
    <x v="3"/>
    <n v="49"/>
    <n v="830"/>
    <x v="2102"/>
    <x v="3146"/>
    <x v="35"/>
    <x v="2"/>
  </r>
  <r>
    <x v="3"/>
    <n v="1128299"/>
    <x v="278"/>
    <x v="2"/>
    <x v="22"/>
    <x v="16"/>
    <x v="4"/>
    <n v="41"/>
    <n v="440"/>
    <x v="1417"/>
    <x v="3147"/>
    <x v="9"/>
    <x v="2"/>
  </r>
  <r>
    <x v="3"/>
    <n v="1128299"/>
    <x v="278"/>
    <x v="2"/>
    <x v="22"/>
    <x v="16"/>
    <x v="5"/>
    <n v="54"/>
    <n v="1580"/>
    <x v="1682"/>
    <x v="3148"/>
    <x v="18"/>
    <x v="2"/>
  </r>
  <r>
    <x v="3"/>
    <n v="1128299"/>
    <x v="308"/>
    <x v="2"/>
    <x v="22"/>
    <x v="16"/>
    <x v="0"/>
    <n v="51"/>
    <n v="2250"/>
    <x v="2103"/>
    <x v="1605"/>
    <x v="29"/>
    <x v="2"/>
  </r>
  <r>
    <x v="3"/>
    <n v="1128299"/>
    <x v="308"/>
    <x v="2"/>
    <x v="22"/>
    <x v="16"/>
    <x v="1"/>
    <n v="62"/>
    <n v="1690"/>
    <x v="2104"/>
    <x v="3149"/>
    <x v="29"/>
    <x v="2"/>
  </r>
  <r>
    <x v="3"/>
    <n v="1128299"/>
    <x v="308"/>
    <x v="2"/>
    <x v="22"/>
    <x v="16"/>
    <x v="2"/>
    <n v="78"/>
    <n v="1890"/>
    <x v="1793"/>
    <x v="3150"/>
    <x v="24"/>
    <x v="2"/>
  </r>
  <r>
    <x v="3"/>
    <n v="1128299"/>
    <x v="308"/>
    <x v="2"/>
    <x v="22"/>
    <x v="16"/>
    <x v="3"/>
    <n v="74"/>
    <n v="1580"/>
    <x v="2105"/>
    <x v="3151"/>
    <x v="0"/>
    <x v="2"/>
  </r>
  <r>
    <x v="3"/>
    <n v="1128299"/>
    <x v="308"/>
    <x v="2"/>
    <x v="22"/>
    <x v="16"/>
    <x v="4"/>
    <n v="86"/>
    <n v="1080"/>
    <x v="748"/>
    <x v="3152"/>
    <x v="60"/>
    <x v="2"/>
  </r>
  <r>
    <x v="3"/>
    <n v="1128299"/>
    <x v="308"/>
    <x v="2"/>
    <x v="22"/>
    <x v="16"/>
    <x v="5"/>
    <n v="95"/>
    <n v="1890"/>
    <x v="2106"/>
    <x v="3153"/>
    <x v="18"/>
    <x v="2"/>
  </r>
  <r>
    <x v="3"/>
    <n v="1128299"/>
    <x v="337"/>
    <x v="2"/>
    <x v="22"/>
    <x v="16"/>
    <x v="0"/>
    <n v="79"/>
    <n v="2550"/>
    <x v="1959"/>
    <x v="3154"/>
    <x v="35"/>
    <x v="2"/>
  </r>
  <r>
    <x v="3"/>
    <n v="1128299"/>
    <x v="337"/>
    <x v="2"/>
    <x v="22"/>
    <x v="16"/>
    <x v="1"/>
    <n v="85"/>
    <n v="1960"/>
    <x v="2107"/>
    <x v="3155"/>
    <x v="28"/>
    <x v="2"/>
  </r>
  <r>
    <x v="3"/>
    <n v="1128299"/>
    <x v="337"/>
    <x v="2"/>
    <x v="22"/>
    <x v="16"/>
    <x v="2"/>
    <n v="86"/>
    <n v="1630"/>
    <x v="2108"/>
    <x v="3156"/>
    <x v="28"/>
    <x v="2"/>
  </r>
  <r>
    <x v="3"/>
    <n v="1128299"/>
    <x v="337"/>
    <x v="2"/>
    <x v="22"/>
    <x v="16"/>
    <x v="3"/>
    <n v="82"/>
    <n v="1650"/>
    <x v="2109"/>
    <x v="3157"/>
    <x v="35"/>
    <x v="2"/>
  </r>
  <r>
    <x v="3"/>
    <n v="1128299"/>
    <x v="337"/>
    <x v="2"/>
    <x v="22"/>
    <x v="16"/>
    <x v="4"/>
    <n v="84"/>
    <n v="1560"/>
    <x v="2110"/>
    <x v="3158"/>
    <x v="0"/>
    <x v="2"/>
  </r>
  <r>
    <x v="3"/>
    <n v="1128299"/>
    <x v="337"/>
    <x v="2"/>
    <x v="22"/>
    <x v="16"/>
    <x v="5"/>
    <n v="97"/>
    <n v="1500"/>
    <x v="2111"/>
    <x v="3159"/>
    <x v="23"/>
    <x v="2"/>
  </r>
  <r>
    <x v="3"/>
    <n v="1128299"/>
    <x v="369"/>
    <x v="2"/>
    <x v="22"/>
    <x v="16"/>
    <x v="0"/>
    <n v="81"/>
    <n v="2000"/>
    <x v="2112"/>
    <x v="3160"/>
    <x v="35"/>
    <x v="2"/>
  </r>
  <r>
    <x v="3"/>
    <n v="1128299"/>
    <x v="369"/>
    <x v="2"/>
    <x v="22"/>
    <x v="16"/>
    <x v="1"/>
    <n v="76"/>
    <n v="2330"/>
    <x v="2113"/>
    <x v="3161"/>
    <x v="29"/>
    <x v="2"/>
  </r>
  <r>
    <x v="3"/>
    <n v="1128299"/>
    <x v="369"/>
    <x v="2"/>
    <x v="22"/>
    <x v="16"/>
    <x v="2"/>
    <n v="68"/>
    <n v="1950"/>
    <x v="2114"/>
    <x v="3162"/>
    <x v="29"/>
    <x v="2"/>
  </r>
  <r>
    <x v="3"/>
    <n v="1128299"/>
    <x v="369"/>
    <x v="2"/>
    <x v="22"/>
    <x v="16"/>
    <x v="3"/>
    <n v="68"/>
    <n v="1190"/>
    <x v="2115"/>
    <x v="3163"/>
    <x v="24"/>
    <x v="2"/>
  </r>
  <r>
    <x v="3"/>
    <n v="1128299"/>
    <x v="369"/>
    <x v="2"/>
    <x v="22"/>
    <x v="16"/>
    <x v="4"/>
    <n v="65"/>
    <n v="1280"/>
    <x v="2116"/>
    <x v="3164"/>
    <x v="60"/>
    <x v="2"/>
  </r>
  <r>
    <x v="3"/>
    <n v="1128299"/>
    <x v="369"/>
    <x v="2"/>
    <x v="22"/>
    <x v="16"/>
    <x v="5"/>
    <n v="69"/>
    <n v="730"/>
    <x v="2117"/>
    <x v="3165"/>
    <x v="27"/>
    <x v="2"/>
  </r>
  <r>
    <x v="3"/>
    <n v="1128299"/>
    <x v="401"/>
    <x v="2"/>
    <x v="22"/>
    <x v="16"/>
    <x v="0"/>
    <n v="46"/>
    <n v="1220"/>
    <x v="1133"/>
    <x v="3166"/>
    <x v="18"/>
    <x v="2"/>
  </r>
  <r>
    <x v="3"/>
    <n v="1128299"/>
    <x v="401"/>
    <x v="2"/>
    <x v="22"/>
    <x v="16"/>
    <x v="1"/>
    <n v="51"/>
    <n v="1220"/>
    <x v="2118"/>
    <x v="3167"/>
    <x v="24"/>
    <x v="2"/>
  </r>
  <r>
    <x v="3"/>
    <n v="1128299"/>
    <x v="401"/>
    <x v="2"/>
    <x v="22"/>
    <x v="16"/>
    <x v="2"/>
    <n v="49"/>
    <n v="750"/>
    <x v="1038"/>
    <x v="3168"/>
    <x v="18"/>
    <x v="2"/>
  </r>
  <r>
    <x v="3"/>
    <n v="1128299"/>
    <x v="401"/>
    <x v="2"/>
    <x v="22"/>
    <x v="16"/>
    <x v="3"/>
    <n v="49"/>
    <n v="520"/>
    <x v="2119"/>
    <x v="3169"/>
    <x v="24"/>
    <x v="2"/>
  </r>
  <r>
    <x v="3"/>
    <n v="1128299"/>
    <x v="401"/>
    <x v="2"/>
    <x v="22"/>
    <x v="16"/>
    <x v="4"/>
    <n v="58"/>
    <n v="590"/>
    <x v="1051"/>
    <x v="3170"/>
    <x v="60"/>
    <x v="2"/>
  </r>
  <r>
    <x v="3"/>
    <n v="1128299"/>
    <x v="401"/>
    <x v="2"/>
    <x v="22"/>
    <x v="16"/>
    <x v="5"/>
    <n v="41"/>
    <n v="730"/>
    <x v="2120"/>
    <x v="3171"/>
    <x v="23"/>
    <x v="2"/>
  </r>
  <r>
    <x v="3"/>
    <n v="1128299"/>
    <x v="430"/>
    <x v="2"/>
    <x v="22"/>
    <x v="16"/>
    <x v="0"/>
    <n v="38"/>
    <n v="1020"/>
    <x v="1974"/>
    <x v="3172"/>
    <x v="28"/>
    <x v="2"/>
  </r>
  <r>
    <x v="3"/>
    <n v="1128299"/>
    <x v="430"/>
    <x v="2"/>
    <x v="22"/>
    <x v="16"/>
    <x v="1"/>
    <n v="50"/>
    <n v="1420"/>
    <x v="2121"/>
    <x v="3173"/>
    <x v="24"/>
    <x v="2"/>
  </r>
  <r>
    <x v="3"/>
    <n v="1128299"/>
    <x v="430"/>
    <x v="2"/>
    <x v="22"/>
    <x v="16"/>
    <x v="2"/>
    <n v="46"/>
    <n v="910"/>
    <x v="1455"/>
    <x v="3174"/>
    <x v="29"/>
    <x v="2"/>
  </r>
  <r>
    <x v="3"/>
    <n v="1128299"/>
    <x v="430"/>
    <x v="2"/>
    <x v="22"/>
    <x v="16"/>
    <x v="3"/>
    <n v="44"/>
    <n v="810"/>
    <x v="1471"/>
    <x v="3175"/>
    <x v="35"/>
    <x v="2"/>
  </r>
  <r>
    <x v="3"/>
    <n v="1128299"/>
    <x v="430"/>
    <x v="2"/>
    <x v="22"/>
    <x v="16"/>
    <x v="4"/>
    <n v="51"/>
    <n v="750"/>
    <x v="1740"/>
    <x v="3176"/>
    <x v="64"/>
    <x v="2"/>
  </r>
  <r>
    <x v="3"/>
    <n v="1128299"/>
    <x v="430"/>
    <x v="2"/>
    <x v="22"/>
    <x v="16"/>
    <x v="5"/>
    <n v="58"/>
    <n v="1050"/>
    <x v="2013"/>
    <x v="3177"/>
    <x v="30"/>
    <x v="2"/>
  </r>
  <r>
    <x v="3"/>
    <n v="1128299"/>
    <x v="461"/>
    <x v="2"/>
    <x v="22"/>
    <x v="16"/>
    <x v="0"/>
    <n v="44"/>
    <n v="1730"/>
    <x v="1638"/>
    <x v="3178"/>
    <x v="24"/>
    <x v="2"/>
  </r>
  <r>
    <x v="3"/>
    <n v="1128299"/>
    <x v="461"/>
    <x v="2"/>
    <x v="22"/>
    <x v="16"/>
    <x v="1"/>
    <n v="48"/>
    <n v="1950"/>
    <x v="2122"/>
    <x v="1520"/>
    <x v="0"/>
    <x v="2"/>
  </r>
  <r>
    <x v="3"/>
    <n v="1128299"/>
    <x v="461"/>
    <x v="2"/>
    <x v="22"/>
    <x v="16"/>
    <x v="2"/>
    <n v="42"/>
    <n v="1280"/>
    <x v="1251"/>
    <x v="3179"/>
    <x v="0"/>
    <x v="2"/>
  </r>
  <r>
    <x v="3"/>
    <n v="1128299"/>
    <x v="461"/>
    <x v="2"/>
    <x v="22"/>
    <x v="16"/>
    <x v="3"/>
    <n v="51"/>
    <n v="1310"/>
    <x v="1891"/>
    <x v="3180"/>
    <x v="24"/>
    <x v="2"/>
  </r>
  <r>
    <x v="3"/>
    <n v="1128299"/>
    <x v="461"/>
    <x v="2"/>
    <x v="22"/>
    <x v="16"/>
    <x v="4"/>
    <n v="68"/>
    <n v="1110"/>
    <x v="2123"/>
    <x v="3181"/>
    <x v="64"/>
    <x v="2"/>
  </r>
  <r>
    <x v="3"/>
    <n v="1128299"/>
    <x v="461"/>
    <x v="2"/>
    <x v="22"/>
    <x v="16"/>
    <x v="5"/>
    <n v="76"/>
    <n v="1490"/>
    <x v="2124"/>
    <x v="3182"/>
    <x v="23"/>
    <x v="2"/>
  </r>
  <r>
    <x v="3"/>
    <n v="1128299"/>
    <x v="490"/>
    <x v="2"/>
    <x v="22"/>
    <x v="16"/>
    <x v="0"/>
    <n v="61"/>
    <n v="1880"/>
    <x v="2125"/>
    <x v="3183"/>
    <x v="35"/>
    <x v="2"/>
  </r>
  <r>
    <x v="3"/>
    <n v="1128299"/>
    <x v="490"/>
    <x v="2"/>
    <x v="22"/>
    <x v="16"/>
    <x v="1"/>
    <n v="72"/>
    <n v="2180"/>
    <x v="2126"/>
    <x v="3184"/>
    <x v="28"/>
    <x v="2"/>
  </r>
  <r>
    <x v="3"/>
    <n v="1128299"/>
    <x v="490"/>
    <x v="2"/>
    <x v="22"/>
    <x v="16"/>
    <x v="2"/>
    <n v="67"/>
    <n v="1650"/>
    <x v="2127"/>
    <x v="3185"/>
    <x v="18"/>
    <x v="2"/>
  </r>
  <r>
    <x v="3"/>
    <n v="1128299"/>
    <x v="490"/>
    <x v="2"/>
    <x v="22"/>
    <x v="16"/>
    <x v="3"/>
    <n v="67"/>
    <n v="1430"/>
    <x v="1273"/>
    <x v="3186"/>
    <x v="18"/>
    <x v="2"/>
  </r>
  <r>
    <x v="3"/>
    <n v="1128299"/>
    <x v="490"/>
    <x v="2"/>
    <x v="22"/>
    <x v="16"/>
    <x v="4"/>
    <n v="72"/>
    <n v="1330"/>
    <x v="1983"/>
    <x v="3187"/>
    <x v="0"/>
    <x v="2"/>
  </r>
  <r>
    <x v="3"/>
    <n v="1128299"/>
    <x v="490"/>
    <x v="2"/>
    <x v="22"/>
    <x v="16"/>
    <x v="5"/>
    <n v="77"/>
    <n v="1730"/>
    <x v="2128"/>
    <x v="3188"/>
    <x v="8"/>
    <x v="2"/>
  </r>
  <r>
    <x v="3"/>
    <n v="1128299"/>
    <x v="181"/>
    <x v="2"/>
    <x v="22"/>
    <x v="16"/>
    <x v="0"/>
    <n v="33"/>
    <n v="1000"/>
    <x v="1171"/>
    <x v="3189"/>
    <x v="48"/>
    <x v="2"/>
  </r>
  <r>
    <x v="3"/>
    <n v="1128299"/>
    <x v="181"/>
    <x v="2"/>
    <x v="22"/>
    <x v="16"/>
    <x v="1"/>
    <n v="42"/>
    <n v="1000"/>
    <x v="1077"/>
    <x v="3190"/>
    <x v="64"/>
    <x v="2"/>
  </r>
  <r>
    <x v="3"/>
    <n v="1128299"/>
    <x v="181"/>
    <x v="2"/>
    <x v="22"/>
    <x v="16"/>
    <x v="2"/>
    <n v="43"/>
    <n v="1120"/>
    <x v="2129"/>
    <x v="3191"/>
    <x v="64"/>
    <x v="2"/>
  </r>
  <r>
    <x v="3"/>
    <n v="1128299"/>
    <x v="181"/>
    <x v="2"/>
    <x v="22"/>
    <x v="16"/>
    <x v="3"/>
    <n v="41"/>
    <n v="680"/>
    <x v="1119"/>
    <x v="3192"/>
    <x v="66"/>
    <x v="2"/>
  </r>
  <r>
    <x v="3"/>
    <n v="1128299"/>
    <x v="181"/>
    <x v="2"/>
    <x v="22"/>
    <x v="16"/>
    <x v="4"/>
    <n v="46"/>
    <n v="580"/>
    <x v="2130"/>
    <x v="3193"/>
    <x v="40"/>
    <x v="2"/>
  </r>
  <r>
    <x v="3"/>
    <n v="1128299"/>
    <x v="181"/>
    <x v="2"/>
    <x v="22"/>
    <x v="16"/>
    <x v="5"/>
    <n v="41"/>
    <n v="1220"/>
    <x v="2131"/>
    <x v="3194"/>
    <x v="35"/>
    <x v="2"/>
  </r>
  <r>
    <x v="3"/>
    <n v="1128299"/>
    <x v="212"/>
    <x v="2"/>
    <x v="22"/>
    <x v="16"/>
    <x v="0"/>
    <n v="33"/>
    <n v="1400"/>
    <x v="1506"/>
    <x v="3195"/>
    <x v="60"/>
    <x v="2"/>
  </r>
  <r>
    <x v="3"/>
    <n v="1128299"/>
    <x v="212"/>
    <x v="2"/>
    <x v="22"/>
    <x v="16"/>
    <x v="1"/>
    <n v="41"/>
    <n v="1160"/>
    <x v="1192"/>
    <x v="3196"/>
    <x v="48"/>
    <x v="2"/>
  </r>
  <r>
    <x v="3"/>
    <n v="1128299"/>
    <x v="212"/>
    <x v="2"/>
    <x v="22"/>
    <x v="16"/>
    <x v="2"/>
    <n v="41"/>
    <n v="1200"/>
    <x v="2132"/>
    <x v="3197"/>
    <x v="59"/>
    <x v="2"/>
  </r>
  <r>
    <x v="3"/>
    <n v="1128299"/>
    <x v="212"/>
    <x v="1"/>
    <x v="23"/>
    <x v="26"/>
    <x v="3"/>
    <n v="44"/>
    <n v="730"/>
    <x v="2133"/>
    <x v="3198"/>
    <x v="66"/>
    <x v="2"/>
  </r>
  <r>
    <x v="3"/>
    <n v="1128299"/>
    <x v="212"/>
    <x v="1"/>
    <x v="23"/>
    <x v="26"/>
    <x v="4"/>
    <n v="48"/>
    <n v="510"/>
    <x v="2134"/>
    <x v="3199"/>
    <x v="38"/>
    <x v="2"/>
  </r>
  <r>
    <x v="3"/>
    <n v="1128299"/>
    <x v="212"/>
    <x v="1"/>
    <x v="23"/>
    <x v="26"/>
    <x v="5"/>
    <n v="44"/>
    <n v="1050"/>
    <x v="1506"/>
    <x v="3200"/>
    <x v="35"/>
    <x v="2"/>
  </r>
  <r>
    <x v="3"/>
    <n v="1128299"/>
    <x v="221"/>
    <x v="1"/>
    <x v="23"/>
    <x v="26"/>
    <x v="0"/>
    <n v="44"/>
    <n v="1470"/>
    <x v="1829"/>
    <x v="3201"/>
    <x v="48"/>
    <x v="2"/>
  </r>
  <r>
    <x v="3"/>
    <n v="1128299"/>
    <x v="221"/>
    <x v="1"/>
    <x v="23"/>
    <x v="26"/>
    <x v="1"/>
    <n v="51"/>
    <n v="1010"/>
    <x v="2135"/>
    <x v="3202"/>
    <x v="66"/>
    <x v="2"/>
  </r>
  <r>
    <x v="3"/>
    <n v="1128299"/>
    <x v="221"/>
    <x v="1"/>
    <x v="23"/>
    <x v="26"/>
    <x v="2"/>
    <n v="56"/>
    <n v="1160"/>
    <x v="931"/>
    <x v="3203"/>
    <x v="66"/>
    <x v="2"/>
  </r>
  <r>
    <x v="3"/>
    <n v="1128299"/>
    <x v="221"/>
    <x v="1"/>
    <x v="23"/>
    <x v="26"/>
    <x v="3"/>
    <n v="50"/>
    <n v="840"/>
    <x v="1077"/>
    <x v="3204"/>
    <x v="66"/>
    <x v="2"/>
  </r>
  <r>
    <x v="3"/>
    <n v="1128299"/>
    <x v="221"/>
    <x v="1"/>
    <x v="23"/>
    <x v="26"/>
    <x v="4"/>
    <n v="56"/>
    <n v="390"/>
    <x v="1140"/>
    <x v="1911"/>
    <x v="38"/>
    <x v="2"/>
  </r>
  <r>
    <x v="3"/>
    <n v="1128299"/>
    <x v="221"/>
    <x v="1"/>
    <x v="23"/>
    <x v="26"/>
    <x v="5"/>
    <n v="41"/>
    <n v="950"/>
    <x v="2136"/>
    <x v="3205"/>
    <x v="18"/>
    <x v="2"/>
  </r>
  <r>
    <x v="3"/>
    <n v="1128299"/>
    <x v="240"/>
    <x v="1"/>
    <x v="23"/>
    <x v="26"/>
    <x v="0"/>
    <n v="48"/>
    <n v="1420"/>
    <x v="2137"/>
    <x v="3206"/>
    <x v="59"/>
    <x v="2"/>
  </r>
  <r>
    <x v="3"/>
    <n v="1128299"/>
    <x v="240"/>
    <x v="1"/>
    <x v="23"/>
    <x v="26"/>
    <x v="1"/>
    <n v="52"/>
    <n v="880"/>
    <x v="2138"/>
    <x v="3207"/>
    <x v="0"/>
    <x v="2"/>
  </r>
  <r>
    <x v="3"/>
    <n v="1128299"/>
    <x v="240"/>
    <x v="1"/>
    <x v="23"/>
    <x v="26"/>
    <x v="2"/>
    <n v="52"/>
    <n v="1050"/>
    <x v="1780"/>
    <x v="3208"/>
    <x v="48"/>
    <x v="2"/>
  </r>
  <r>
    <x v="3"/>
    <n v="1128299"/>
    <x v="240"/>
    <x v="1"/>
    <x v="23"/>
    <x v="26"/>
    <x v="3"/>
    <n v="39"/>
    <n v="740"/>
    <x v="2139"/>
    <x v="3209"/>
    <x v="60"/>
    <x v="2"/>
  </r>
  <r>
    <x v="3"/>
    <n v="1128299"/>
    <x v="240"/>
    <x v="1"/>
    <x v="23"/>
    <x v="26"/>
    <x v="4"/>
    <n v="43"/>
    <n v="530"/>
    <x v="2140"/>
    <x v="3210"/>
    <x v="41"/>
    <x v="2"/>
  </r>
  <r>
    <x v="3"/>
    <n v="1128299"/>
    <x v="240"/>
    <x v="1"/>
    <x v="23"/>
    <x v="26"/>
    <x v="5"/>
    <n v="55"/>
    <n v="1050"/>
    <x v="2141"/>
    <x v="3211"/>
    <x v="0"/>
    <x v="2"/>
  </r>
  <r>
    <x v="3"/>
    <n v="1128299"/>
    <x v="271"/>
    <x v="1"/>
    <x v="23"/>
    <x v="26"/>
    <x v="0"/>
    <n v="43"/>
    <n v="1600"/>
    <x v="1193"/>
    <x v="3212"/>
    <x v="60"/>
    <x v="2"/>
  </r>
  <r>
    <x v="3"/>
    <n v="1128299"/>
    <x v="271"/>
    <x v="1"/>
    <x v="23"/>
    <x v="26"/>
    <x v="1"/>
    <n v="47"/>
    <n v="1000"/>
    <x v="1030"/>
    <x v="2746"/>
    <x v="59"/>
    <x v="2"/>
  </r>
  <r>
    <x v="3"/>
    <n v="1128299"/>
    <x v="271"/>
    <x v="1"/>
    <x v="23"/>
    <x v="26"/>
    <x v="2"/>
    <n v="49"/>
    <n v="1120"/>
    <x v="1054"/>
    <x v="3213"/>
    <x v="48"/>
    <x v="2"/>
  </r>
  <r>
    <x v="3"/>
    <n v="1128299"/>
    <x v="271"/>
    <x v="1"/>
    <x v="23"/>
    <x v="26"/>
    <x v="3"/>
    <n v="44"/>
    <n v="850"/>
    <x v="2142"/>
    <x v="3214"/>
    <x v="48"/>
    <x v="2"/>
  </r>
  <r>
    <x v="3"/>
    <n v="1128299"/>
    <x v="271"/>
    <x v="1"/>
    <x v="23"/>
    <x v="26"/>
    <x v="4"/>
    <n v="36"/>
    <n v="650"/>
    <x v="1021"/>
    <x v="3215"/>
    <x v="40"/>
    <x v="2"/>
  </r>
  <r>
    <x v="3"/>
    <n v="1128299"/>
    <x v="271"/>
    <x v="1"/>
    <x v="23"/>
    <x v="26"/>
    <x v="5"/>
    <n v="59"/>
    <n v="1670"/>
    <x v="2143"/>
    <x v="3216"/>
    <x v="18"/>
    <x v="2"/>
  </r>
  <r>
    <x v="3"/>
    <n v="1128299"/>
    <x v="301"/>
    <x v="1"/>
    <x v="23"/>
    <x v="26"/>
    <x v="0"/>
    <n v="58"/>
    <n v="2480"/>
    <x v="2144"/>
    <x v="3217"/>
    <x v="48"/>
    <x v="2"/>
  </r>
  <r>
    <x v="3"/>
    <n v="1128299"/>
    <x v="301"/>
    <x v="1"/>
    <x v="23"/>
    <x v="26"/>
    <x v="1"/>
    <n v="65"/>
    <n v="2100"/>
    <x v="1329"/>
    <x v="3218"/>
    <x v="59"/>
    <x v="2"/>
  </r>
  <r>
    <x v="3"/>
    <n v="1128299"/>
    <x v="301"/>
    <x v="1"/>
    <x v="23"/>
    <x v="26"/>
    <x v="2"/>
    <n v="83"/>
    <n v="2030"/>
    <x v="2145"/>
    <x v="3219"/>
    <x v="66"/>
    <x v="2"/>
  </r>
  <r>
    <x v="3"/>
    <n v="1128299"/>
    <x v="301"/>
    <x v="1"/>
    <x v="23"/>
    <x v="26"/>
    <x v="3"/>
    <n v="82"/>
    <n v="1610"/>
    <x v="2146"/>
    <x v="3220"/>
    <x v="66"/>
    <x v="2"/>
  </r>
  <r>
    <x v="3"/>
    <n v="1128299"/>
    <x v="301"/>
    <x v="1"/>
    <x v="23"/>
    <x v="26"/>
    <x v="4"/>
    <n v="92"/>
    <n v="1170"/>
    <x v="842"/>
    <x v="3221"/>
    <x v="41"/>
    <x v="2"/>
  </r>
  <r>
    <x v="3"/>
    <n v="1128299"/>
    <x v="301"/>
    <x v="1"/>
    <x v="23"/>
    <x v="26"/>
    <x v="5"/>
    <n v="100"/>
    <n v="1950"/>
    <x v="2147"/>
    <x v="3222"/>
    <x v="35"/>
    <x v="2"/>
  </r>
  <r>
    <x v="3"/>
    <n v="1128299"/>
    <x v="330"/>
    <x v="1"/>
    <x v="23"/>
    <x v="26"/>
    <x v="0"/>
    <n v="86"/>
    <n v="2700"/>
    <x v="2148"/>
    <x v="3223"/>
    <x v="60"/>
    <x v="2"/>
  </r>
  <r>
    <x v="3"/>
    <n v="1128299"/>
    <x v="330"/>
    <x v="1"/>
    <x v="23"/>
    <x v="26"/>
    <x v="1"/>
    <n v="92"/>
    <n v="2030"/>
    <x v="2149"/>
    <x v="3224"/>
    <x v="66"/>
    <x v="2"/>
  </r>
  <r>
    <x v="3"/>
    <n v="1128299"/>
    <x v="330"/>
    <x v="1"/>
    <x v="23"/>
    <x v="26"/>
    <x v="2"/>
    <n v="90"/>
    <n v="1960"/>
    <x v="2150"/>
    <x v="3225"/>
    <x v="64"/>
    <x v="2"/>
  </r>
  <r>
    <x v="3"/>
    <n v="1128299"/>
    <x v="330"/>
    <x v="1"/>
    <x v="23"/>
    <x v="26"/>
    <x v="3"/>
    <n v="86"/>
    <n v="1680"/>
    <x v="2151"/>
    <x v="3226"/>
    <x v="64"/>
    <x v="2"/>
  </r>
  <r>
    <x v="3"/>
    <n v="1128299"/>
    <x v="330"/>
    <x v="1"/>
    <x v="23"/>
    <x v="26"/>
    <x v="4"/>
    <n v="86"/>
    <n v="1890"/>
    <x v="1841"/>
    <x v="3227"/>
    <x v="39"/>
    <x v="2"/>
  </r>
  <r>
    <x v="3"/>
    <n v="1128299"/>
    <x v="330"/>
    <x v="1"/>
    <x v="23"/>
    <x v="26"/>
    <x v="5"/>
    <n v="103"/>
    <n v="1630"/>
    <x v="2152"/>
    <x v="3228"/>
    <x v="35"/>
    <x v="2"/>
  </r>
  <r>
    <x v="3"/>
    <n v="1128299"/>
    <x v="362"/>
    <x v="1"/>
    <x v="23"/>
    <x v="26"/>
    <x v="0"/>
    <n v="86"/>
    <n v="2550"/>
    <x v="2153"/>
    <x v="3229"/>
    <x v="48"/>
    <x v="2"/>
  </r>
  <r>
    <x v="3"/>
    <n v="1128299"/>
    <x v="362"/>
    <x v="1"/>
    <x v="23"/>
    <x v="26"/>
    <x v="1"/>
    <n v="77"/>
    <n v="2390"/>
    <x v="2154"/>
    <x v="3230"/>
    <x v="48"/>
    <x v="2"/>
  </r>
  <r>
    <x v="3"/>
    <n v="1128299"/>
    <x v="362"/>
    <x v="1"/>
    <x v="23"/>
    <x v="26"/>
    <x v="2"/>
    <n v="70"/>
    <n v="1890"/>
    <x v="2155"/>
    <x v="3231"/>
    <x v="66"/>
    <x v="2"/>
  </r>
  <r>
    <x v="3"/>
    <n v="1128299"/>
    <x v="362"/>
    <x v="1"/>
    <x v="23"/>
    <x v="26"/>
    <x v="3"/>
    <n v="74"/>
    <n v="1280"/>
    <x v="2156"/>
    <x v="3232"/>
    <x v="60"/>
    <x v="2"/>
  </r>
  <r>
    <x v="3"/>
    <n v="1128299"/>
    <x v="362"/>
    <x v="1"/>
    <x v="23"/>
    <x v="26"/>
    <x v="4"/>
    <n v="64"/>
    <n v="1380"/>
    <x v="1341"/>
    <x v="3233"/>
    <x v="40"/>
    <x v="2"/>
  </r>
  <r>
    <x v="3"/>
    <n v="1128299"/>
    <x v="362"/>
    <x v="1"/>
    <x v="23"/>
    <x v="26"/>
    <x v="5"/>
    <n v="63"/>
    <n v="900"/>
    <x v="1230"/>
    <x v="2845"/>
    <x v="29"/>
    <x v="2"/>
  </r>
  <r>
    <x v="3"/>
    <n v="1128299"/>
    <x v="394"/>
    <x v="1"/>
    <x v="23"/>
    <x v="26"/>
    <x v="0"/>
    <n v="43"/>
    <n v="1450"/>
    <x v="1539"/>
    <x v="3234"/>
    <x v="66"/>
    <x v="2"/>
  </r>
  <r>
    <x v="3"/>
    <n v="1128299"/>
    <x v="394"/>
    <x v="1"/>
    <x v="23"/>
    <x v="26"/>
    <x v="1"/>
    <n v="46"/>
    <n v="1250"/>
    <x v="1301"/>
    <x v="3235"/>
    <x v="48"/>
    <x v="2"/>
  </r>
  <r>
    <x v="3"/>
    <n v="1128299"/>
    <x v="394"/>
    <x v="1"/>
    <x v="23"/>
    <x v="26"/>
    <x v="2"/>
    <n v="43"/>
    <n v="780"/>
    <x v="2157"/>
    <x v="3236"/>
    <x v="59"/>
    <x v="2"/>
  </r>
  <r>
    <x v="3"/>
    <n v="1128299"/>
    <x v="394"/>
    <x v="1"/>
    <x v="23"/>
    <x v="26"/>
    <x v="3"/>
    <n v="41"/>
    <n v="630"/>
    <x v="2099"/>
    <x v="3237"/>
    <x v="48"/>
    <x v="2"/>
  </r>
  <r>
    <x v="3"/>
    <n v="1128299"/>
    <x v="394"/>
    <x v="1"/>
    <x v="23"/>
    <x v="26"/>
    <x v="4"/>
    <n v="51"/>
    <n v="770"/>
    <x v="1913"/>
    <x v="3238"/>
    <x v="9"/>
    <x v="2"/>
  </r>
  <r>
    <x v="3"/>
    <n v="1128299"/>
    <x v="394"/>
    <x v="1"/>
    <x v="23"/>
    <x v="26"/>
    <x v="5"/>
    <n v="39"/>
    <n v="750"/>
    <x v="2071"/>
    <x v="3080"/>
    <x v="0"/>
    <x v="2"/>
  </r>
  <r>
    <x v="3"/>
    <n v="1128299"/>
    <x v="423"/>
    <x v="1"/>
    <x v="23"/>
    <x v="26"/>
    <x v="0"/>
    <n v="34"/>
    <n v="1120"/>
    <x v="1465"/>
    <x v="2317"/>
    <x v="64"/>
    <x v="2"/>
  </r>
  <r>
    <x v="3"/>
    <n v="1128299"/>
    <x v="423"/>
    <x v="1"/>
    <x v="23"/>
    <x v="26"/>
    <x v="1"/>
    <n v="45"/>
    <n v="1550"/>
    <x v="2158"/>
    <x v="3239"/>
    <x v="66"/>
    <x v="2"/>
  </r>
  <r>
    <x v="3"/>
    <n v="1128299"/>
    <x v="423"/>
    <x v="1"/>
    <x v="23"/>
    <x v="26"/>
    <x v="2"/>
    <n v="42"/>
    <n v="1000"/>
    <x v="1077"/>
    <x v="3240"/>
    <x v="0"/>
    <x v="2"/>
  </r>
  <r>
    <x v="3"/>
    <n v="1128299"/>
    <x v="423"/>
    <x v="1"/>
    <x v="23"/>
    <x v="26"/>
    <x v="3"/>
    <n v="36"/>
    <n v="1050"/>
    <x v="1053"/>
    <x v="2245"/>
    <x v="0"/>
    <x v="2"/>
  </r>
  <r>
    <x v="3"/>
    <n v="1128299"/>
    <x v="423"/>
    <x v="1"/>
    <x v="23"/>
    <x v="26"/>
    <x v="4"/>
    <n v="47"/>
    <n v="950"/>
    <x v="2159"/>
    <x v="3241"/>
    <x v="40"/>
    <x v="2"/>
  </r>
  <r>
    <x v="3"/>
    <n v="1128299"/>
    <x v="423"/>
    <x v="1"/>
    <x v="23"/>
    <x v="26"/>
    <x v="5"/>
    <n v="50"/>
    <n v="1080"/>
    <x v="1996"/>
    <x v="3242"/>
    <x v="28"/>
    <x v="2"/>
  </r>
  <r>
    <x v="3"/>
    <n v="1128299"/>
    <x v="454"/>
    <x v="1"/>
    <x v="23"/>
    <x v="26"/>
    <x v="0"/>
    <n v="39"/>
    <n v="1880"/>
    <x v="2160"/>
    <x v="3243"/>
    <x v="0"/>
    <x v="2"/>
  </r>
  <r>
    <x v="3"/>
    <n v="1128299"/>
    <x v="454"/>
    <x v="1"/>
    <x v="23"/>
    <x v="26"/>
    <x v="1"/>
    <n v="42"/>
    <n v="2100"/>
    <x v="1392"/>
    <x v="1733"/>
    <x v="59"/>
    <x v="2"/>
  </r>
  <r>
    <x v="3"/>
    <n v="1128299"/>
    <x v="454"/>
    <x v="1"/>
    <x v="23"/>
    <x v="26"/>
    <x v="2"/>
    <n v="38"/>
    <n v="1370"/>
    <x v="1929"/>
    <x v="3244"/>
    <x v="59"/>
    <x v="2"/>
  </r>
  <r>
    <x v="3"/>
    <n v="1128299"/>
    <x v="454"/>
    <x v="1"/>
    <x v="23"/>
    <x v="26"/>
    <x v="3"/>
    <n v="48"/>
    <n v="1250"/>
    <x v="1194"/>
    <x v="605"/>
    <x v="0"/>
    <x v="2"/>
  </r>
  <r>
    <x v="3"/>
    <n v="1128299"/>
    <x v="454"/>
    <x v="1"/>
    <x v="23"/>
    <x v="26"/>
    <x v="4"/>
    <n v="68"/>
    <n v="1190"/>
    <x v="2115"/>
    <x v="3245"/>
    <x v="9"/>
    <x v="2"/>
  </r>
  <r>
    <x v="3"/>
    <n v="1128299"/>
    <x v="454"/>
    <x v="1"/>
    <x v="23"/>
    <x v="26"/>
    <x v="5"/>
    <n v="81"/>
    <n v="1740"/>
    <x v="743"/>
    <x v="3246"/>
    <x v="35"/>
    <x v="2"/>
  </r>
  <r>
    <x v="3"/>
    <n v="1128299"/>
    <x v="483"/>
    <x v="1"/>
    <x v="23"/>
    <x v="26"/>
    <x v="0"/>
    <n v="69"/>
    <n v="2400"/>
    <x v="2161"/>
    <x v="3247"/>
    <x v="59"/>
    <x v="2"/>
  </r>
  <r>
    <x v="3"/>
    <n v="1128299"/>
    <x v="483"/>
    <x v="1"/>
    <x v="23"/>
    <x v="26"/>
    <x v="1"/>
    <n v="72"/>
    <n v="2160"/>
    <x v="1857"/>
    <x v="3160"/>
    <x v="0"/>
    <x v="2"/>
  </r>
  <r>
    <x v="0"/>
    <n v="1128299"/>
    <x v="483"/>
    <x v="1"/>
    <x v="23"/>
    <x v="26"/>
    <x v="2"/>
    <n v="69"/>
    <n v="1620"/>
    <x v="771"/>
    <x v="3248"/>
    <x v="59"/>
    <x v="2"/>
  </r>
  <r>
    <x v="0"/>
    <n v="1128299"/>
    <x v="483"/>
    <x v="1"/>
    <x v="23"/>
    <x v="26"/>
    <x v="3"/>
    <n v="72"/>
    <n v="1560"/>
    <x v="1788"/>
    <x v="3249"/>
    <x v="64"/>
    <x v="2"/>
  </r>
  <r>
    <x v="0"/>
    <n v="1128299"/>
    <x v="483"/>
    <x v="1"/>
    <x v="23"/>
    <x v="26"/>
    <x v="4"/>
    <n v="82"/>
    <n v="1310"/>
    <x v="2162"/>
    <x v="3250"/>
    <x v="39"/>
    <x v="2"/>
  </r>
  <r>
    <x v="0"/>
    <n v="1128299"/>
    <x v="483"/>
    <x v="1"/>
    <x v="23"/>
    <x v="26"/>
    <x v="5"/>
    <n v="87"/>
    <n v="1750"/>
    <x v="2163"/>
    <x v="3251"/>
    <x v="18"/>
    <x v="2"/>
  </r>
  <r>
    <x v="0"/>
    <n v="1197831"/>
    <x v="169"/>
    <x v="1"/>
    <x v="23"/>
    <x v="26"/>
    <x v="0"/>
    <n v="19"/>
    <n v="1820"/>
    <x v="2164"/>
    <x v="3252"/>
    <x v="30"/>
    <x v="2"/>
  </r>
  <r>
    <x v="0"/>
    <n v="1197831"/>
    <x v="169"/>
    <x v="1"/>
    <x v="23"/>
    <x v="26"/>
    <x v="1"/>
    <n v="28"/>
    <n v="1960"/>
    <x v="1054"/>
    <x v="3253"/>
    <x v="18"/>
    <x v="2"/>
  </r>
  <r>
    <x v="0"/>
    <n v="1197831"/>
    <x v="169"/>
    <x v="1"/>
    <x v="23"/>
    <x v="26"/>
    <x v="2"/>
    <n v="28"/>
    <n v="1190"/>
    <x v="2165"/>
    <x v="3254"/>
    <x v="8"/>
    <x v="2"/>
  </r>
  <r>
    <x v="0"/>
    <n v="1197831"/>
    <x v="169"/>
    <x v="1"/>
    <x v="23"/>
    <x v="26"/>
    <x v="3"/>
    <n v="33"/>
    <n v="1330"/>
    <x v="2166"/>
    <x v="3255"/>
    <x v="60"/>
    <x v="2"/>
  </r>
  <r>
    <x v="0"/>
    <n v="1197831"/>
    <x v="169"/>
    <x v="1"/>
    <x v="23"/>
    <x v="26"/>
    <x v="4"/>
    <n v="36"/>
    <n v="850"/>
    <x v="2167"/>
    <x v="3256"/>
    <x v="25"/>
    <x v="2"/>
  </r>
  <r>
    <x v="3"/>
    <n v="1197831"/>
    <x v="169"/>
    <x v="1"/>
    <x v="23"/>
    <x v="26"/>
    <x v="5"/>
    <n v="34"/>
    <n v="1430"/>
    <x v="2168"/>
    <x v="3257"/>
    <x v="38"/>
    <x v="2"/>
  </r>
  <r>
    <x v="0"/>
    <n v="1197831"/>
    <x v="199"/>
    <x v="1"/>
    <x v="23"/>
    <x v="26"/>
    <x v="0"/>
    <n v="23"/>
    <n v="1630"/>
    <x v="2169"/>
    <x v="3258"/>
    <x v="8"/>
    <x v="2"/>
  </r>
  <r>
    <x v="0"/>
    <n v="1197831"/>
    <x v="199"/>
    <x v="1"/>
    <x v="23"/>
    <x v="26"/>
    <x v="1"/>
    <n v="32"/>
    <n v="1740"/>
    <x v="1426"/>
    <x v="2789"/>
    <x v="23"/>
    <x v="2"/>
  </r>
  <r>
    <x v="0"/>
    <n v="1197831"/>
    <x v="199"/>
    <x v="1"/>
    <x v="23"/>
    <x v="26"/>
    <x v="2"/>
    <n v="34"/>
    <n v="1280"/>
    <x v="2170"/>
    <x v="3259"/>
    <x v="33"/>
    <x v="2"/>
  </r>
  <r>
    <x v="0"/>
    <n v="1197831"/>
    <x v="199"/>
    <x v="2"/>
    <x v="24"/>
    <x v="27"/>
    <x v="3"/>
    <n v="32"/>
    <n v="1090"/>
    <x v="1995"/>
    <x v="3260"/>
    <x v="64"/>
    <x v="2"/>
  </r>
  <r>
    <x v="0"/>
    <n v="1197831"/>
    <x v="199"/>
    <x v="2"/>
    <x v="24"/>
    <x v="27"/>
    <x v="4"/>
    <n v="39"/>
    <n v="700"/>
    <x v="2171"/>
    <x v="3261"/>
    <x v="2"/>
    <x v="2"/>
  </r>
  <r>
    <x v="0"/>
    <n v="1197831"/>
    <x v="199"/>
    <x v="2"/>
    <x v="24"/>
    <x v="27"/>
    <x v="5"/>
    <n v="34"/>
    <n v="1310"/>
    <x v="1902"/>
    <x v="3262"/>
    <x v="9"/>
    <x v="2"/>
  </r>
  <r>
    <x v="0"/>
    <n v="1197831"/>
    <x v="708"/>
    <x v="2"/>
    <x v="24"/>
    <x v="27"/>
    <x v="0"/>
    <n v="28"/>
    <n v="1560"/>
    <x v="1716"/>
    <x v="2672"/>
    <x v="18"/>
    <x v="2"/>
  </r>
  <r>
    <x v="0"/>
    <n v="1197831"/>
    <x v="708"/>
    <x v="2"/>
    <x v="24"/>
    <x v="27"/>
    <x v="1"/>
    <n v="36"/>
    <n v="1690"/>
    <x v="1100"/>
    <x v="3263"/>
    <x v="24"/>
    <x v="2"/>
  </r>
  <r>
    <x v="0"/>
    <n v="1197831"/>
    <x v="708"/>
    <x v="2"/>
    <x v="24"/>
    <x v="27"/>
    <x v="2"/>
    <n v="28"/>
    <n v="1130"/>
    <x v="2172"/>
    <x v="3264"/>
    <x v="29"/>
    <x v="2"/>
  </r>
  <r>
    <x v="0"/>
    <n v="1197831"/>
    <x v="708"/>
    <x v="2"/>
    <x v="24"/>
    <x v="27"/>
    <x v="3"/>
    <n v="33"/>
    <n v="1050"/>
    <x v="1624"/>
    <x v="3265"/>
    <x v="39"/>
    <x v="2"/>
  </r>
  <r>
    <x v="3"/>
    <n v="1197831"/>
    <x v="708"/>
    <x v="2"/>
    <x v="24"/>
    <x v="27"/>
    <x v="4"/>
    <n v="37"/>
    <n v="750"/>
    <x v="2173"/>
    <x v="3266"/>
    <x v="18"/>
    <x v="2"/>
  </r>
  <r>
    <x v="3"/>
    <n v="1197831"/>
    <x v="708"/>
    <x v="2"/>
    <x v="24"/>
    <x v="27"/>
    <x v="5"/>
    <n v="33"/>
    <n v="1160"/>
    <x v="2174"/>
    <x v="3267"/>
    <x v="42"/>
    <x v="2"/>
  </r>
  <r>
    <x v="3"/>
    <n v="1197831"/>
    <x v="723"/>
    <x v="2"/>
    <x v="24"/>
    <x v="27"/>
    <x v="0"/>
    <n v="19"/>
    <n v="1950"/>
    <x v="1075"/>
    <x v="3268"/>
    <x v="28"/>
    <x v="2"/>
  </r>
  <r>
    <x v="3"/>
    <n v="1197831"/>
    <x v="723"/>
    <x v="2"/>
    <x v="24"/>
    <x v="27"/>
    <x v="1"/>
    <n v="29"/>
    <n v="1950"/>
    <x v="1917"/>
    <x v="3269"/>
    <x v="35"/>
    <x v="2"/>
  </r>
  <r>
    <x v="3"/>
    <n v="1197831"/>
    <x v="723"/>
    <x v="2"/>
    <x v="24"/>
    <x v="27"/>
    <x v="2"/>
    <n v="24"/>
    <n v="1380"/>
    <x v="2055"/>
    <x v="3270"/>
    <x v="28"/>
    <x v="2"/>
  </r>
  <r>
    <x v="3"/>
    <n v="1197831"/>
    <x v="723"/>
    <x v="2"/>
    <x v="24"/>
    <x v="27"/>
    <x v="3"/>
    <n v="29"/>
    <n v="1130"/>
    <x v="2078"/>
    <x v="3271"/>
    <x v="9"/>
    <x v="2"/>
  </r>
  <r>
    <x v="3"/>
    <n v="1197831"/>
    <x v="723"/>
    <x v="2"/>
    <x v="24"/>
    <x v="27"/>
    <x v="4"/>
    <n v="34"/>
    <n v="720"/>
    <x v="2134"/>
    <x v="3272"/>
    <x v="30"/>
    <x v="2"/>
  </r>
  <r>
    <x v="3"/>
    <n v="1197831"/>
    <x v="723"/>
    <x v="2"/>
    <x v="24"/>
    <x v="27"/>
    <x v="5"/>
    <n v="28"/>
    <n v="1380"/>
    <x v="1532"/>
    <x v="3273"/>
    <x v="22"/>
    <x v="2"/>
  </r>
  <r>
    <x v="3"/>
    <n v="1197831"/>
    <x v="258"/>
    <x v="2"/>
    <x v="24"/>
    <x v="27"/>
    <x v="0"/>
    <n v="18"/>
    <n v="2030"/>
    <x v="2175"/>
    <x v="3274"/>
    <x v="0"/>
    <x v="2"/>
  </r>
  <r>
    <x v="3"/>
    <n v="1197831"/>
    <x v="258"/>
    <x v="2"/>
    <x v="24"/>
    <x v="27"/>
    <x v="1"/>
    <n v="28"/>
    <n v="1960"/>
    <x v="1054"/>
    <x v="1794"/>
    <x v="35"/>
    <x v="2"/>
  </r>
  <r>
    <x v="3"/>
    <n v="1197831"/>
    <x v="258"/>
    <x v="2"/>
    <x v="24"/>
    <x v="27"/>
    <x v="2"/>
    <n v="23"/>
    <n v="1670"/>
    <x v="2176"/>
    <x v="3275"/>
    <x v="28"/>
    <x v="2"/>
  </r>
  <r>
    <x v="3"/>
    <n v="1197831"/>
    <x v="258"/>
    <x v="2"/>
    <x v="24"/>
    <x v="27"/>
    <x v="3"/>
    <n v="33"/>
    <n v="1300"/>
    <x v="2037"/>
    <x v="3276"/>
    <x v="9"/>
    <x v="2"/>
  </r>
  <r>
    <x v="3"/>
    <n v="1197831"/>
    <x v="258"/>
    <x v="2"/>
    <x v="24"/>
    <x v="27"/>
    <x v="4"/>
    <n v="47"/>
    <n v="1200"/>
    <x v="1552"/>
    <x v="3277"/>
    <x v="8"/>
    <x v="2"/>
  </r>
  <r>
    <x v="3"/>
    <n v="1197831"/>
    <x v="258"/>
    <x v="2"/>
    <x v="24"/>
    <x v="27"/>
    <x v="5"/>
    <n v="42"/>
    <n v="2180"/>
    <x v="2177"/>
    <x v="3278"/>
    <x v="32"/>
    <x v="2"/>
  </r>
  <r>
    <x v="3"/>
    <n v="1197831"/>
    <x v="288"/>
    <x v="2"/>
    <x v="24"/>
    <x v="27"/>
    <x v="0"/>
    <n v="42"/>
    <n v="1950"/>
    <x v="854"/>
    <x v="3279"/>
    <x v="29"/>
    <x v="2"/>
  </r>
  <r>
    <x v="3"/>
    <n v="1197831"/>
    <x v="288"/>
    <x v="2"/>
    <x v="24"/>
    <x v="27"/>
    <x v="1"/>
    <n v="46"/>
    <n v="1880"/>
    <x v="2178"/>
    <x v="3280"/>
    <x v="35"/>
    <x v="2"/>
  </r>
  <r>
    <x v="3"/>
    <n v="1197831"/>
    <x v="288"/>
    <x v="2"/>
    <x v="24"/>
    <x v="27"/>
    <x v="2"/>
    <n v="47"/>
    <n v="1740"/>
    <x v="2179"/>
    <x v="3281"/>
    <x v="35"/>
    <x v="2"/>
  </r>
  <r>
    <x v="3"/>
    <n v="1197831"/>
    <x v="288"/>
    <x v="2"/>
    <x v="24"/>
    <x v="27"/>
    <x v="3"/>
    <n v="48"/>
    <n v="1430"/>
    <x v="1317"/>
    <x v="3282"/>
    <x v="40"/>
    <x v="2"/>
  </r>
  <r>
    <x v="3"/>
    <n v="1197831"/>
    <x v="288"/>
    <x v="2"/>
    <x v="24"/>
    <x v="27"/>
    <x v="4"/>
    <n v="52"/>
    <n v="1170"/>
    <x v="1100"/>
    <x v="3283"/>
    <x v="30"/>
    <x v="2"/>
  </r>
  <r>
    <x v="3"/>
    <n v="1197831"/>
    <x v="288"/>
    <x v="2"/>
    <x v="24"/>
    <x v="27"/>
    <x v="5"/>
    <n v="55"/>
    <n v="2310"/>
    <x v="2180"/>
    <x v="3284"/>
    <x v="22"/>
    <x v="2"/>
  </r>
  <r>
    <x v="3"/>
    <n v="1197831"/>
    <x v="320"/>
    <x v="2"/>
    <x v="24"/>
    <x v="27"/>
    <x v="0"/>
    <n v="48"/>
    <n v="2170"/>
    <x v="1871"/>
    <x v="3285"/>
    <x v="0"/>
    <x v="2"/>
  </r>
  <r>
    <x v="3"/>
    <n v="1197831"/>
    <x v="320"/>
    <x v="2"/>
    <x v="24"/>
    <x v="27"/>
    <x v="1"/>
    <n v="52"/>
    <n v="2020"/>
    <x v="2181"/>
    <x v="3286"/>
    <x v="59"/>
    <x v="2"/>
  </r>
  <r>
    <x v="3"/>
    <n v="1197831"/>
    <x v="320"/>
    <x v="2"/>
    <x v="24"/>
    <x v="27"/>
    <x v="2"/>
    <n v="46"/>
    <n v="2410"/>
    <x v="2182"/>
    <x v="3287"/>
    <x v="66"/>
    <x v="2"/>
  </r>
  <r>
    <x v="3"/>
    <n v="1197831"/>
    <x v="320"/>
    <x v="2"/>
    <x v="24"/>
    <x v="27"/>
    <x v="3"/>
    <n v="47"/>
    <n v="1370"/>
    <x v="1443"/>
    <x v="3288"/>
    <x v="34"/>
    <x v="2"/>
  </r>
  <r>
    <x v="3"/>
    <n v="1197831"/>
    <x v="320"/>
    <x v="2"/>
    <x v="24"/>
    <x v="27"/>
    <x v="4"/>
    <n v="53"/>
    <n v="1310"/>
    <x v="2183"/>
    <x v="3289"/>
    <x v="35"/>
    <x v="2"/>
  </r>
  <r>
    <x v="0"/>
    <n v="1197831"/>
    <x v="320"/>
    <x v="2"/>
    <x v="24"/>
    <x v="27"/>
    <x v="5"/>
    <n v="64"/>
    <n v="2080"/>
    <x v="2184"/>
    <x v="3290"/>
    <x v="62"/>
    <x v="2"/>
  </r>
  <r>
    <x v="0"/>
    <n v="1197831"/>
    <x v="353"/>
    <x v="2"/>
    <x v="24"/>
    <x v="27"/>
    <x v="0"/>
    <n v="46"/>
    <n v="2100"/>
    <x v="2185"/>
    <x v="3291"/>
    <x v="66"/>
    <x v="2"/>
  </r>
  <r>
    <x v="0"/>
    <n v="1197831"/>
    <x v="353"/>
    <x v="2"/>
    <x v="24"/>
    <x v="27"/>
    <x v="1"/>
    <n v="53"/>
    <n v="1950"/>
    <x v="2186"/>
    <x v="3292"/>
    <x v="60"/>
    <x v="2"/>
  </r>
  <r>
    <x v="0"/>
    <n v="1197831"/>
    <x v="353"/>
    <x v="2"/>
    <x v="24"/>
    <x v="27"/>
    <x v="2"/>
    <n v="46"/>
    <n v="2500"/>
    <x v="2187"/>
    <x v="3293"/>
    <x v="60"/>
    <x v="2"/>
  </r>
  <r>
    <x v="0"/>
    <n v="1197831"/>
    <x v="353"/>
    <x v="2"/>
    <x v="24"/>
    <x v="27"/>
    <x v="3"/>
    <n v="48"/>
    <n v="1240"/>
    <x v="2188"/>
    <x v="3294"/>
    <x v="42"/>
    <x v="2"/>
  </r>
  <r>
    <x v="2"/>
    <n v="1197831"/>
    <x v="353"/>
    <x v="2"/>
    <x v="24"/>
    <x v="27"/>
    <x v="4"/>
    <n v="52"/>
    <n v="1330"/>
    <x v="1559"/>
    <x v="3295"/>
    <x v="24"/>
    <x v="2"/>
  </r>
  <r>
    <x v="2"/>
    <n v="1197831"/>
    <x v="353"/>
    <x v="2"/>
    <x v="24"/>
    <x v="27"/>
    <x v="5"/>
    <n v="54"/>
    <n v="1960"/>
    <x v="1208"/>
    <x v="3296"/>
    <x v="61"/>
    <x v="2"/>
  </r>
  <r>
    <x v="2"/>
    <n v="1197831"/>
    <x v="381"/>
    <x v="2"/>
    <x v="24"/>
    <x v="27"/>
    <x v="0"/>
    <n v="50"/>
    <n v="1760"/>
    <x v="2189"/>
    <x v="3297"/>
    <x v="0"/>
    <x v="2"/>
  </r>
  <r>
    <x v="2"/>
    <n v="1197831"/>
    <x v="381"/>
    <x v="2"/>
    <x v="24"/>
    <x v="27"/>
    <x v="1"/>
    <n v="50"/>
    <n v="1880"/>
    <x v="2190"/>
    <x v="3298"/>
    <x v="59"/>
    <x v="2"/>
  </r>
  <r>
    <x v="2"/>
    <n v="1197831"/>
    <x v="381"/>
    <x v="2"/>
    <x v="24"/>
    <x v="27"/>
    <x v="2"/>
    <n v="56"/>
    <n v="1820"/>
    <x v="888"/>
    <x v="3299"/>
    <x v="59"/>
    <x v="2"/>
  </r>
  <r>
    <x v="2"/>
    <n v="1197831"/>
    <x v="381"/>
    <x v="2"/>
    <x v="24"/>
    <x v="27"/>
    <x v="3"/>
    <n v="55"/>
    <n v="1160"/>
    <x v="2191"/>
    <x v="3300"/>
    <x v="32"/>
    <x v="2"/>
  </r>
  <r>
    <x v="2"/>
    <n v="1197831"/>
    <x v="381"/>
    <x v="2"/>
    <x v="24"/>
    <x v="27"/>
    <x v="4"/>
    <n v="50"/>
    <n v="1040"/>
    <x v="2192"/>
    <x v="3301"/>
    <x v="24"/>
    <x v="2"/>
  </r>
  <r>
    <x v="2"/>
    <n v="1197831"/>
    <x v="381"/>
    <x v="2"/>
    <x v="24"/>
    <x v="27"/>
    <x v="5"/>
    <n v="49"/>
    <n v="1810"/>
    <x v="2193"/>
    <x v="3302"/>
    <x v="63"/>
    <x v="2"/>
  </r>
  <r>
    <x v="2"/>
    <n v="1197831"/>
    <x v="410"/>
    <x v="2"/>
    <x v="24"/>
    <x v="27"/>
    <x v="0"/>
    <n v="36"/>
    <n v="1670"/>
    <x v="2194"/>
    <x v="3303"/>
    <x v="48"/>
    <x v="2"/>
  </r>
  <r>
    <x v="2"/>
    <n v="1197831"/>
    <x v="410"/>
    <x v="2"/>
    <x v="24"/>
    <x v="27"/>
    <x v="1"/>
    <n v="37"/>
    <n v="1730"/>
    <x v="2195"/>
    <x v="3304"/>
    <x v="64"/>
    <x v="2"/>
  </r>
  <r>
    <x v="2"/>
    <n v="1197831"/>
    <x v="410"/>
    <x v="2"/>
    <x v="24"/>
    <x v="27"/>
    <x v="2"/>
    <n v="41"/>
    <n v="1310"/>
    <x v="2196"/>
    <x v="3305"/>
    <x v="48"/>
    <x v="2"/>
  </r>
  <r>
    <x v="2"/>
    <n v="1197831"/>
    <x v="410"/>
    <x v="2"/>
    <x v="24"/>
    <x v="27"/>
    <x v="3"/>
    <n v="44"/>
    <n v="1010"/>
    <x v="2197"/>
    <x v="3306"/>
    <x v="42"/>
    <x v="2"/>
  </r>
  <r>
    <x v="2"/>
    <n v="1197831"/>
    <x v="410"/>
    <x v="2"/>
    <x v="24"/>
    <x v="27"/>
    <x v="4"/>
    <n v="32"/>
    <n v="910"/>
    <x v="1651"/>
    <x v="3307"/>
    <x v="35"/>
    <x v="2"/>
  </r>
  <r>
    <x v="2"/>
    <n v="1197831"/>
    <x v="410"/>
    <x v="2"/>
    <x v="24"/>
    <x v="27"/>
    <x v="5"/>
    <n v="42"/>
    <n v="1420"/>
    <x v="2036"/>
    <x v="3308"/>
    <x v="49"/>
    <x v="2"/>
  </r>
  <r>
    <x v="2"/>
    <n v="1197831"/>
    <x v="442"/>
    <x v="2"/>
    <x v="24"/>
    <x v="27"/>
    <x v="0"/>
    <n v="33"/>
    <n v="1820"/>
    <x v="1266"/>
    <x v="3309"/>
    <x v="66"/>
    <x v="2"/>
  </r>
  <r>
    <x v="2"/>
    <n v="1197831"/>
    <x v="442"/>
    <x v="2"/>
    <x v="24"/>
    <x v="27"/>
    <x v="1"/>
    <n v="32"/>
    <n v="1890"/>
    <x v="1236"/>
    <x v="3310"/>
    <x v="59"/>
    <x v="2"/>
  </r>
  <r>
    <x v="2"/>
    <n v="1197831"/>
    <x v="442"/>
    <x v="2"/>
    <x v="24"/>
    <x v="27"/>
    <x v="2"/>
    <n v="58"/>
    <n v="1500"/>
    <x v="1149"/>
    <x v="3311"/>
    <x v="64"/>
    <x v="2"/>
  </r>
  <r>
    <x v="2"/>
    <n v="1197831"/>
    <x v="442"/>
    <x v="2"/>
    <x v="24"/>
    <x v="27"/>
    <x v="3"/>
    <n v="54"/>
    <n v="1220"/>
    <x v="2198"/>
    <x v="3312"/>
    <x v="22"/>
    <x v="2"/>
  </r>
  <r>
    <x v="2"/>
    <n v="1197831"/>
    <x v="442"/>
    <x v="2"/>
    <x v="24"/>
    <x v="27"/>
    <x v="4"/>
    <n v="54"/>
    <n v="1060"/>
    <x v="2199"/>
    <x v="3313"/>
    <x v="0"/>
    <x v="2"/>
  </r>
  <r>
    <x v="2"/>
    <n v="1197831"/>
    <x v="442"/>
    <x v="2"/>
    <x v="24"/>
    <x v="27"/>
    <x v="5"/>
    <n v="63"/>
    <n v="1630"/>
    <x v="923"/>
    <x v="3314"/>
    <x v="63"/>
    <x v="2"/>
  </r>
  <r>
    <x v="0"/>
    <n v="1197831"/>
    <x v="471"/>
    <x v="2"/>
    <x v="24"/>
    <x v="27"/>
    <x v="0"/>
    <n v="54"/>
    <n v="2330"/>
    <x v="1547"/>
    <x v="3315"/>
    <x v="64"/>
    <x v="2"/>
  </r>
  <r>
    <x v="0"/>
    <n v="1197831"/>
    <x v="471"/>
    <x v="2"/>
    <x v="24"/>
    <x v="27"/>
    <x v="1"/>
    <n v="51"/>
    <n v="2090"/>
    <x v="2200"/>
    <x v="3316"/>
    <x v="64"/>
    <x v="2"/>
  </r>
  <r>
    <x v="0"/>
    <n v="1197831"/>
    <x v="471"/>
    <x v="2"/>
    <x v="24"/>
    <x v="27"/>
    <x v="2"/>
    <n v="56"/>
    <n v="1760"/>
    <x v="1981"/>
    <x v="3317"/>
    <x v="59"/>
    <x v="2"/>
  </r>
  <r>
    <x v="0"/>
    <n v="1197831"/>
    <x v="471"/>
    <x v="2"/>
    <x v="24"/>
    <x v="27"/>
    <x v="3"/>
    <n v="59"/>
    <n v="1420"/>
    <x v="2201"/>
    <x v="3318"/>
    <x v="42"/>
    <x v="2"/>
  </r>
  <r>
    <x v="0"/>
    <n v="1197831"/>
    <x v="471"/>
    <x v="2"/>
    <x v="24"/>
    <x v="27"/>
    <x v="4"/>
    <n v="50"/>
    <n v="1330"/>
    <x v="1360"/>
    <x v="3319"/>
    <x v="29"/>
    <x v="2"/>
  </r>
  <r>
    <x v="0"/>
    <n v="1197831"/>
    <x v="471"/>
    <x v="2"/>
    <x v="24"/>
    <x v="27"/>
    <x v="5"/>
    <n v="60"/>
    <n v="1960"/>
    <x v="2202"/>
    <x v="3320"/>
    <x v="62"/>
    <x v="2"/>
  </r>
  <r>
    <x v="0"/>
    <n v="1128299"/>
    <x v="187"/>
    <x v="2"/>
    <x v="24"/>
    <x v="27"/>
    <x v="0"/>
    <n v="29"/>
    <n v="1190"/>
    <x v="2203"/>
    <x v="3321"/>
    <x v="35"/>
    <x v="2"/>
  </r>
  <r>
    <x v="0"/>
    <n v="1128299"/>
    <x v="187"/>
    <x v="2"/>
    <x v="24"/>
    <x v="27"/>
    <x v="1"/>
    <n v="37"/>
    <n v="1060"/>
    <x v="1710"/>
    <x v="3322"/>
    <x v="48"/>
    <x v="2"/>
  </r>
  <r>
    <x v="0"/>
    <n v="1128299"/>
    <x v="187"/>
    <x v="2"/>
    <x v="24"/>
    <x v="27"/>
    <x v="2"/>
    <n v="37"/>
    <n v="1060"/>
    <x v="1710"/>
    <x v="3323"/>
    <x v="29"/>
    <x v="2"/>
  </r>
  <r>
    <x v="0"/>
    <n v="1128299"/>
    <x v="187"/>
    <x v="2"/>
    <x v="24"/>
    <x v="27"/>
    <x v="3"/>
    <n v="38"/>
    <n v="770"/>
    <x v="2204"/>
    <x v="3324"/>
    <x v="24"/>
    <x v="2"/>
  </r>
  <r>
    <x v="0"/>
    <n v="1128299"/>
    <x v="187"/>
    <x v="2"/>
    <x v="24"/>
    <x v="27"/>
    <x v="4"/>
    <n v="42"/>
    <n v="630"/>
    <x v="1050"/>
    <x v="3325"/>
    <x v="18"/>
    <x v="2"/>
  </r>
  <r>
    <x v="0"/>
    <n v="1128299"/>
    <x v="187"/>
    <x v="2"/>
    <x v="24"/>
    <x v="27"/>
    <x v="5"/>
    <n v="36"/>
    <n v="1110"/>
    <x v="2205"/>
    <x v="3326"/>
    <x v="2"/>
    <x v="2"/>
  </r>
  <r>
    <x v="0"/>
    <n v="1128299"/>
    <x v="697"/>
    <x v="2"/>
    <x v="24"/>
    <x v="27"/>
    <x v="0"/>
    <n v="29"/>
    <n v="1430"/>
    <x v="1904"/>
    <x v="3327"/>
    <x v="0"/>
    <x v="2"/>
  </r>
  <r>
    <x v="0"/>
    <n v="1128299"/>
    <x v="697"/>
    <x v="2"/>
    <x v="24"/>
    <x v="27"/>
    <x v="1"/>
    <n v="38"/>
    <n v="1130"/>
    <x v="2206"/>
    <x v="3328"/>
    <x v="64"/>
    <x v="2"/>
  </r>
  <r>
    <x v="0"/>
    <n v="1128299"/>
    <x v="697"/>
    <x v="2"/>
    <x v="24"/>
    <x v="27"/>
    <x v="2"/>
    <n v="38"/>
    <n v="1050"/>
    <x v="1579"/>
    <x v="3329"/>
    <x v="28"/>
    <x v="2"/>
  </r>
  <r>
    <x v="0"/>
    <n v="1128299"/>
    <x v="697"/>
    <x v="2"/>
    <x v="25"/>
    <x v="28"/>
    <x v="3"/>
    <n v="38"/>
    <n v="630"/>
    <x v="2207"/>
    <x v="3330"/>
    <x v="35"/>
    <x v="2"/>
  </r>
  <r>
    <x v="0"/>
    <n v="1128299"/>
    <x v="697"/>
    <x v="2"/>
    <x v="25"/>
    <x v="28"/>
    <x v="4"/>
    <n v="42"/>
    <n v="440"/>
    <x v="1041"/>
    <x v="3331"/>
    <x v="27"/>
    <x v="2"/>
  </r>
  <r>
    <x v="0"/>
    <n v="1128299"/>
    <x v="697"/>
    <x v="2"/>
    <x v="25"/>
    <x v="28"/>
    <x v="5"/>
    <n v="38"/>
    <n v="880"/>
    <x v="1486"/>
    <x v="3332"/>
    <x v="36"/>
    <x v="2"/>
  </r>
  <r>
    <x v="0"/>
    <n v="1128299"/>
    <x v="227"/>
    <x v="2"/>
    <x v="25"/>
    <x v="28"/>
    <x v="0"/>
    <n v="37"/>
    <n v="1450"/>
    <x v="1863"/>
    <x v="3333"/>
    <x v="28"/>
    <x v="2"/>
  </r>
  <r>
    <x v="0"/>
    <n v="1128299"/>
    <x v="227"/>
    <x v="2"/>
    <x v="25"/>
    <x v="28"/>
    <x v="1"/>
    <n v="48"/>
    <n v="950"/>
    <x v="2208"/>
    <x v="3334"/>
    <x v="9"/>
    <x v="2"/>
  </r>
  <r>
    <x v="0"/>
    <n v="1128299"/>
    <x v="227"/>
    <x v="2"/>
    <x v="25"/>
    <x v="28"/>
    <x v="2"/>
    <n v="49"/>
    <n v="910"/>
    <x v="1595"/>
    <x v="3335"/>
    <x v="0"/>
    <x v="2"/>
  </r>
  <r>
    <x v="0"/>
    <n v="1128299"/>
    <x v="227"/>
    <x v="2"/>
    <x v="25"/>
    <x v="28"/>
    <x v="3"/>
    <n v="47"/>
    <n v="680"/>
    <x v="2209"/>
    <x v="3336"/>
    <x v="24"/>
    <x v="2"/>
  </r>
  <r>
    <x v="0"/>
    <n v="1128299"/>
    <x v="227"/>
    <x v="2"/>
    <x v="25"/>
    <x v="28"/>
    <x v="4"/>
    <n v="54"/>
    <n v="310"/>
    <x v="2210"/>
    <x v="3337"/>
    <x v="33"/>
    <x v="2"/>
  </r>
  <r>
    <x v="0"/>
    <n v="1128299"/>
    <x v="227"/>
    <x v="2"/>
    <x v="25"/>
    <x v="28"/>
    <x v="5"/>
    <n v="47"/>
    <n v="880"/>
    <x v="1771"/>
    <x v="3338"/>
    <x v="8"/>
    <x v="2"/>
  </r>
  <r>
    <x v="0"/>
    <n v="1128299"/>
    <x v="246"/>
    <x v="2"/>
    <x v="25"/>
    <x v="28"/>
    <x v="0"/>
    <n v="48"/>
    <n v="1300"/>
    <x v="1204"/>
    <x v="3339"/>
    <x v="18"/>
    <x v="2"/>
  </r>
  <r>
    <x v="0"/>
    <n v="1128299"/>
    <x v="246"/>
    <x v="2"/>
    <x v="25"/>
    <x v="28"/>
    <x v="1"/>
    <n v="53"/>
    <n v="900"/>
    <x v="1734"/>
    <x v="3340"/>
    <x v="0"/>
    <x v="2"/>
  </r>
  <r>
    <x v="0"/>
    <n v="1128299"/>
    <x v="246"/>
    <x v="2"/>
    <x v="25"/>
    <x v="28"/>
    <x v="2"/>
    <n v="50"/>
    <n v="1020"/>
    <x v="2047"/>
    <x v="3341"/>
    <x v="0"/>
    <x v="2"/>
  </r>
  <r>
    <x v="0"/>
    <n v="1128299"/>
    <x v="246"/>
    <x v="2"/>
    <x v="25"/>
    <x v="28"/>
    <x v="3"/>
    <n v="46"/>
    <n v="750"/>
    <x v="1049"/>
    <x v="3342"/>
    <x v="0"/>
    <x v="2"/>
  </r>
  <r>
    <x v="0"/>
    <n v="1128299"/>
    <x v="246"/>
    <x v="2"/>
    <x v="25"/>
    <x v="28"/>
    <x v="4"/>
    <n v="50"/>
    <n v="390"/>
    <x v="1022"/>
    <x v="3343"/>
    <x v="23"/>
    <x v="2"/>
  </r>
  <r>
    <x v="0"/>
    <n v="1128299"/>
    <x v="246"/>
    <x v="2"/>
    <x v="25"/>
    <x v="28"/>
    <x v="5"/>
    <n v="67"/>
    <n v="940"/>
    <x v="2211"/>
    <x v="3344"/>
    <x v="36"/>
    <x v="2"/>
  </r>
  <r>
    <x v="0"/>
    <n v="1128299"/>
    <x v="277"/>
    <x v="2"/>
    <x v="25"/>
    <x v="28"/>
    <x v="0"/>
    <n v="47"/>
    <n v="1470"/>
    <x v="1094"/>
    <x v="3345"/>
    <x v="28"/>
    <x v="2"/>
  </r>
  <r>
    <x v="0"/>
    <n v="1128299"/>
    <x v="277"/>
    <x v="2"/>
    <x v="25"/>
    <x v="28"/>
    <x v="1"/>
    <n v="53"/>
    <n v="1130"/>
    <x v="2212"/>
    <x v="3346"/>
    <x v="64"/>
    <x v="2"/>
  </r>
  <r>
    <x v="0"/>
    <n v="1128299"/>
    <x v="277"/>
    <x v="2"/>
    <x v="25"/>
    <x v="28"/>
    <x v="2"/>
    <n v="50"/>
    <n v="1200"/>
    <x v="1194"/>
    <x v="3347"/>
    <x v="28"/>
    <x v="2"/>
  </r>
  <r>
    <x v="0"/>
    <n v="1128299"/>
    <x v="277"/>
    <x v="2"/>
    <x v="25"/>
    <x v="28"/>
    <x v="3"/>
    <n v="49"/>
    <n v="900"/>
    <x v="1692"/>
    <x v="3348"/>
    <x v="0"/>
    <x v="2"/>
  </r>
  <r>
    <x v="0"/>
    <n v="1128299"/>
    <x v="277"/>
    <x v="2"/>
    <x v="25"/>
    <x v="28"/>
    <x v="4"/>
    <n v="51"/>
    <n v="580"/>
    <x v="1431"/>
    <x v="3349"/>
    <x v="33"/>
    <x v="2"/>
  </r>
  <r>
    <x v="0"/>
    <n v="1128299"/>
    <x v="277"/>
    <x v="2"/>
    <x v="25"/>
    <x v="28"/>
    <x v="5"/>
    <n v="64"/>
    <n v="980"/>
    <x v="1154"/>
    <x v="3350"/>
    <x v="36"/>
    <x v="2"/>
  </r>
  <r>
    <x v="0"/>
    <n v="1128299"/>
    <x v="307"/>
    <x v="2"/>
    <x v="25"/>
    <x v="28"/>
    <x v="0"/>
    <n v="48"/>
    <n v="1560"/>
    <x v="1501"/>
    <x v="3351"/>
    <x v="29"/>
    <x v="2"/>
  </r>
  <r>
    <x v="0"/>
    <n v="1128299"/>
    <x v="307"/>
    <x v="2"/>
    <x v="25"/>
    <x v="28"/>
    <x v="1"/>
    <n v="51"/>
    <n v="1380"/>
    <x v="2213"/>
    <x v="3352"/>
    <x v="59"/>
    <x v="2"/>
  </r>
  <r>
    <x v="0"/>
    <n v="1128299"/>
    <x v="307"/>
    <x v="2"/>
    <x v="25"/>
    <x v="28"/>
    <x v="2"/>
    <n v="51"/>
    <n v="1380"/>
    <x v="2213"/>
    <x v="3353"/>
    <x v="18"/>
    <x v="2"/>
  </r>
  <r>
    <x v="0"/>
    <n v="1128299"/>
    <x v="307"/>
    <x v="2"/>
    <x v="25"/>
    <x v="28"/>
    <x v="3"/>
    <n v="46"/>
    <n v="950"/>
    <x v="1819"/>
    <x v="3354"/>
    <x v="0"/>
    <x v="2"/>
  </r>
  <r>
    <x v="0"/>
    <n v="1128299"/>
    <x v="307"/>
    <x v="2"/>
    <x v="25"/>
    <x v="28"/>
    <x v="4"/>
    <n v="51"/>
    <n v="680"/>
    <x v="2025"/>
    <x v="3355"/>
    <x v="23"/>
    <x v="2"/>
  </r>
  <r>
    <x v="0"/>
    <n v="1128299"/>
    <x v="307"/>
    <x v="2"/>
    <x v="25"/>
    <x v="28"/>
    <x v="5"/>
    <n v="69"/>
    <n v="1310"/>
    <x v="2214"/>
    <x v="3356"/>
    <x v="37"/>
    <x v="2"/>
  </r>
  <r>
    <x v="0"/>
    <n v="1128299"/>
    <x v="336"/>
    <x v="2"/>
    <x v="25"/>
    <x v="28"/>
    <x v="0"/>
    <n v="49"/>
    <n v="1960"/>
    <x v="870"/>
    <x v="1478"/>
    <x v="29"/>
    <x v="2"/>
  </r>
  <r>
    <x v="0"/>
    <n v="1128299"/>
    <x v="336"/>
    <x v="2"/>
    <x v="25"/>
    <x v="28"/>
    <x v="1"/>
    <n v="50"/>
    <n v="1420"/>
    <x v="2121"/>
    <x v="3357"/>
    <x v="48"/>
    <x v="2"/>
  </r>
  <r>
    <x v="0"/>
    <n v="1128299"/>
    <x v="336"/>
    <x v="2"/>
    <x v="25"/>
    <x v="28"/>
    <x v="2"/>
    <n v="51"/>
    <n v="1330"/>
    <x v="1869"/>
    <x v="3358"/>
    <x v="28"/>
    <x v="2"/>
  </r>
  <r>
    <x v="0"/>
    <n v="1128299"/>
    <x v="336"/>
    <x v="2"/>
    <x v="25"/>
    <x v="28"/>
    <x v="3"/>
    <n v="48"/>
    <n v="1010"/>
    <x v="2215"/>
    <x v="3359"/>
    <x v="18"/>
    <x v="2"/>
  </r>
  <r>
    <x v="0"/>
    <n v="1128299"/>
    <x v="336"/>
    <x v="2"/>
    <x v="25"/>
    <x v="28"/>
    <x v="4"/>
    <n v="52"/>
    <n v="1280"/>
    <x v="2216"/>
    <x v="3360"/>
    <x v="30"/>
    <x v="2"/>
  </r>
  <r>
    <x v="0"/>
    <n v="1128299"/>
    <x v="336"/>
    <x v="2"/>
    <x v="25"/>
    <x v="28"/>
    <x v="5"/>
    <n v="67"/>
    <n v="1230"/>
    <x v="2217"/>
    <x v="3361"/>
    <x v="31"/>
    <x v="2"/>
  </r>
  <r>
    <x v="0"/>
    <n v="1128299"/>
    <x v="368"/>
    <x v="2"/>
    <x v="25"/>
    <x v="28"/>
    <x v="0"/>
    <n v="50"/>
    <n v="1630"/>
    <x v="1921"/>
    <x v="3362"/>
    <x v="0"/>
    <x v="2"/>
  </r>
  <r>
    <x v="0"/>
    <n v="1128299"/>
    <x v="368"/>
    <x v="2"/>
    <x v="25"/>
    <x v="28"/>
    <x v="1"/>
    <n v="57"/>
    <n v="1610"/>
    <x v="2218"/>
    <x v="3363"/>
    <x v="0"/>
    <x v="2"/>
  </r>
  <r>
    <x v="0"/>
    <n v="1128299"/>
    <x v="368"/>
    <x v="2"/>
    <x v="25"/>
    <x v="28"/>
    <x v="2"/>
    <n v="54"/>
    <n v="1130"/>
    <x v="2219"/>
    <x v="3364"/>
    <x v="29"/>
    <x v="2"/>
  </r>
  <r>
    <x v="0"/>
    <n v="1128299"/>
    <x v="368"/>
    <x v="2"/>
    <x v="25"/>
    <x v="28"/>
    <x v="3"/>
    <n v="52"/>
    <n v="1120"/>
    <x v="810"/>
    <x v="1412"/>
    <x v="29"/>
    <x v="2"/>
  </r>
  <r>
    <x v="0"/>
    <n v="1128299"/>
    <x v="368"/>
    <x v="2"/>
    <x v="25"/>
    <x v="28"/>
    <x v="4"/>
    <n v="59"/>
    <n v="1160"/>
    <x v="2220"/>
    <x v="3365"/>
    <x v="33"/>
    <x v="2"/>
  </r>
  <r>
    <x v="0"/>
    <n v="1128299"/>
    <x v="368"/>
    <x v="2"/>
    <x v="25"/>
    <x v="28"/>
    <x v="5"/>
    <n v="65"/>
    <n v="940"/>
    <x v="1875"/>
    <x v="2746"/>
    <x v="8"/>
    <x v="2"/>
  </r>
  <r>
    <x v="0"/>
    <n v="1128299"/>
    <x v="400"/>
    <x v="2"/>
    <x v="25"/>
    <x v="28"/>
    <x v="0"/>
    <n v="41"/>
    <n v="1670"/>
    <x v="2221"/>
    <x v="3366"/>
    <x v="29"/>
    <x v="2"/>
  </r>
  <r>
    <x v="0"/>
    <n v="1128299"/>
    <x v="400"/>
    <x v="2"/>
    <x v="25"/>
    <x v="28"/>
    <x v="1"/>
    <n v="45"/>
    <n v="1610"/>
    <x v="1105"/>
    <x v="3367"/>
    <x v="60"/>
    <x v="2"/>
  </r>
  <r>
    <x v="0"/>
    <n v="1128299"/>
    <x v="400"/>
    <x v="2"/>
    <x v="25"/>
    <x v="28"/>
    <x v="2"/>
    <n v="43"/>
    <n v="1280"/>
    <x v="1188"/>
    <x v="3368"/>
    <x v="18"/>
    <x v="2"/>
  </r>
  <r>
    <x v="0"/>
    <n v="1128299"/>
    <x v="400"/>
    <x v="2"/>
    <x v="25"/>
    <x v="28"/>
    <x v="3"/>
    <n v="41"/>
    <n v="1130"/>
    <x v="1767"/>
    <x v="3369"/>
    <x v="28"/>
    <x v="2"/>
  </r>
  <r>
    <x v="0"/>
    <n v="1128299"/>
    <x v="400"/>
    <x v="2"/>
    <x v="25"/>
    <x v="28"/>
    <x v="4"/>
    <n v="54"/>
    <n v="1050"/>
    <x v="1230"/>
    <x v="3370"/>
    <x v="27"/>
    <x v="2"/>
  </r>
  <r>
    <x v="0"/>
    <n v="1128299"/>
    <x v="400"/>
    <x v="2"/>
    <x v="25"/>
    <x v="28"/>
    <x v="5"/>
    <n v="56"/>
    <n v="1190"/>
    <x v="807"/>
    <x v="3371"/>
    <x v="25"/>
    <x v="2"/>
  </r>
  <r>
    <x v="0"/>
    <n v="1128299"/>
    <x v="429"/>
    <x v="2"/>
    <x v="25"/>
    <x v="28"/>
    <x v="0"/>
    <n v="41"/>
    <n v="1350"/>
    <x v="1820"/>
    <x v="3372"/>
    <x v="35"/>
    <x v="2"/>
  </r>
  <r>
    <x v="0"/>
    <n v="1128299"/>
    <x v="429"/>
    <x v="2"/>
    <x v="25"/>
    <x v="28"/>
    <x v="1"/>
    <n v="47"/>
    <n v="1450"/>
    <x v="1906"/>
    <x v="3373"/>
    <x v="60"/>
    <x v="2"/>
  </r>
  <r>
    <x v="0"/>
    <n v="1128299"/>
    <x v="429"/>
    <x v="2"/>
    <x v="25"/>
    <x v="28"/>
    <x v="2"/>
    <n v="44"/>
    <n v="910"/>
    <x v="1476"/>
    <x v="3374"/>
    <x v="35"/>
    <x v="2"/>
  </r>
  <r>
    <x v="0"/>
    <n v="1128299"/>
    <x v="429"/>
    <x v="2"/>
    <x v="25"/>
    <x v="28"/>
    <x v="3"/>
    <n v="43"/>
    <n v="900"/>
    <x v="2222"/>
    <x v="3375"/>
    <x v="29"/>
    <x v="2"/>
  </r>
  <r>
    <x v="0"/>
    <n v="1128299"/>
    <x v="429"/>
    <x v="2"/>
    <x v="25"/>
    <x v="28"/>
    <x v="4"/>
    <n v="53"/>
    <n v="690"/>
    <x v="2223"/>
    <x v="3376"/>
    <x v="8"/>
    <x v="2"/>
  </r>
  <r>
    <x v="0"/>
    <n v="1128299"/>
    <x v="429"/>
    <x v="2"/>
    <x v="25"/>
    <x v="28"/>
    <x v="5"/>
    <n v="56"/>
    <n v="850"/>
    <x v="1686"/>
    <x v="3377"/>
    <x v="31"/>
    <x v="2"/>
  </r>
  <r>
    <x v="0"/>
    <n v="1128299"/>
    <x v="460"/>
    <x v="2"/>
    <x v="25"/>
    <x v="28"/>
    <x v="0"/>
    <n v="42"/>
    <n v="1350"/>
    <x v="1230"/>
    <x v="2802"/>
    <x v="28"/>
    <x v="2"/>
  </r>
  <r>
    <x v="0"/>
    <n v="1128299"/>
    <x v="460"/>
    <x v="2"/>
    <x v="25"/>
    <x v="28"/>
    <x v="1"/>
    <n v="46"/>
    <n v="1470"/>
    <x v="2224"/>
    <x v="3378"/>
    <x v="59"/>
    <x v="2"/>
  </r>
  <r>
    <x v="0"/>
    <n v="1128299"/>
    <x v="460"/>
    <x v="2"/>
    <x v="25"/>
    <x v="28"/>
    <x v="2"/>
    <n v="44"/>
    <n v="1050"/>
    <x v="1506"/>
    <x v="2379"/>
    <x v="24"/>
    <x v="2"/>
  </r>
  <r>
    <x v="0"/>
    <n v="1128299"/>
    <x v="460"/>
    <x v="2"/>
    <x v="25"/>
    <x v="28"/>
    <x v="3"/>
    <n v="42"/>
    <n v="980"/>
    <x v="1728"/>
    <x v="3379"/>
    <x v="28"/>
    <x v="2"/>
  </r>
  <r>
    <x v="0"/>
    <n v="1128299"/>
    <x v="460"/>
    <x v="2"/>
    <x v="25"/>
    <x v="28"/>
    <x v="4"/>
    <n v="53"/>
    <n v="870"/>
    <x v="1976"/>
    <x v="3380"/>
    <x v="33"/>
    <x v="2"/>
  </r>
  <r>
    <x v="0"/>
    <n v="1128299"/>
    <x v="460"/>
    <x v="2"/>
    <x v="25"/>
    <x v="28"/>
    <x v="5"/>
    <n v="55"/>
    <n v="1110"/>
    <x v="1250"/>
    <x v="2803"/>
    <x v="25"/>
    <x v="2"/>
  </r>
  <r>
    <x v="0"/>
    <n v="1128299"/>
    <x v="489"/>
    <x v="2"/>
    <x v="25"/>
    <x v="28"/>
    <x v="0"/>
    <n v="44"/>
    <n v="1810"/>
    <x v="2225"/>
    <x v="3381"/>
    <x v="24"/>
    <x v="2"/>
  </r>
  <r>
    <x v="0"/>
    <n v="1128299"/>
    <x v="489"/>
    <x v="2"/>
    <x v="25"/>
    <x v="28"/>
    <x v="1"/>
    <n v="49"/>
    <n v="1750"/>
    <x v="948"/>
    <x v="3382"/>
    <x v="64"/>
    <x v="2"/>
  </r>
  <r>
    <x v="4"/>
    <n v="1128299"/>
    <x v="489"/>
    <x v="2"/>
    <x v="25"/>
    <x v="28"/>
    <x v="2"/>
    <n v="43"/>
    <n v="1230"/>
    <x v="2226"/>
    <x v="3383"/>
    <x v="35"/>
    <x v="2"/>
  </r>
  <r>
    <x v="4"/>
    <n v="1128299"/>
    <x v="489"/>
    <x v="2"/>
    <x v="25"/>
    <x v="28"/>
    <x v="3"/>
    <n v="44"/>
    <n v="1150"/>
    <x v="2227"/>
    <x v="3384"/>
    <x v="18"/>
    <x v="2"/>
  </r>
  <r>
    <x v="4"/>
    <n v="1128299"/>
    <x v="489"/>
    <x v="2"/>
    <x v="25"/>
    <x v="28"/>
    <x v="4"/>
    <n v="52"/>
    <n v="880"/>
    <x v="2138"/>
    <x v="3385"/>
    <x v="30"/>
    <x v="2"/>
  </r>
  <r>
    <x v="4"/>
    <n v="1128299"/>
    <x v="489"/>
    <x v="2"/>
    <x v="25"/>
    <x v="28"/>
    <x v="5"/>
    <n v="58"/>
    <n v="1350"/>
    <x v="1937"/>
    <x v="3386"/>
    <x v="25"/>
    <x v="2"/>
  </r>
  <r>
    <x v="4"/>
    <n v="1128299"/>
    <x v="190"/>
    <x v="2"/>
    <x v="25"/>
    <x v="28"/>
    <x v="0"/>
    <n v="33"/>
    <n v="1330"/>
    <x v="2166"/>
    <x v="3387"/>
    <x v="29"/>
    <x v="2"/>
  </r>
  <r>
    <x v="4"/>
    <n v="1128299"/>
    <x v="190"/>
    <x v="2"/>
    <x v="25"/>
    <x v="28"/>
    <x v="1"/>
    <n v="42"/>
    <n v="1380"/>
    <x v="1865"/>
    <x v="3388"/>
    <x v="60"/>
    <x v="2"/>
  </r>
  <r>
    <x v="4"/>
    <n v="1128299"/>
    <x v="190"/>
    <x v="2"/>
    <x v="25"/>
    <x v="28"/>
    <x v="2"/>
    <n v="42"/>
    <n v="1380"/>
    <x v="1865"/>
    <x v="3389"/>
    <x v="24"/>
    <x v="2"/>
  </r>
  <r>
    <x v="4"/>
    <n v="1128299"/>
    <x v="190"/>
    <x v="2"/>
    <x v="25"/>
    <x v="28"/>
    <x v="3"/>
    <n v="43"/>
    <n v="850"/>
    <x v="2228"/>
    <x v="3390"/>
    <x v="29"/>
    <x v="2"/>
  </r>
  <r>
    <x v="4"/>
    <n v="1128299"/>
    <x v="190"/>
    <x v="2"/>
    <x v="25"/>
    <x v="28"/>
    <x v="4"/>
    <n v="45"/>
    <n v="800"/>
    <x v="1104"/>
    <x v="3391"/>
    <x v="33"/>
    <x v="2"/>
  </r>
  <r>
    <x v="4"/>
    <n v="1128299"/>
    <x v="190"/>
    <x v="2"/>
    <x v="25"/>
    <x v="28"/>
    <x v="5"/>
    <n v="42"/>
    <n v="1280"/>
    <x v="1251"/>
    <x v="3392"/>
    <x v="36"/>
    <x v="2"/>
  </r>
  <r>
    <x v="4"/>
    <n v="1128299"/>
    <x v="700"/>
    <x v="2"/>
    <x v="25"/>
    <x v="28"/>
    <x v="0"/>
    <n v="33"/>
    <n v="1470"/>
    <x v="1058"/>
    <x v="3393"/>
    <x v="29"/>
    <x v="2"/>
  </r>
  <r>
    <x v="4"/>
    <n v="1128299"/>
    <x v="700"/>
    <x v="2"/>
    <x v="25"/>
    <x v="28"/>
    <x v="1"/>
    <n v="44"/>
    <n v="1060"/>
    <x v="1432"/>
    <x v="3394"/>
    <x v="9"/>
    <x v="2"/>
  </r>
  <r>
    <x v="4"/>
    <n v="1128299"/>
    <x v="700"/>
    <x v="2"/>
    <x v="25"/>
    <x v="28"/>
    <x v="2"/>
    <n v="41"/>
    <n v="1110"/>
    <x v="1103"/>
    <x v="3395"/>
    <x v="24"/>
    <x v="2"/>
  </r>
  <r>
    <x v="4"/>
    <n v="1128299"/>
    <x v="700"/>
    <x v="2"/>
    <x v="26"/>
    <x v="29"/>
    <x v="3"/>
    <n v="43"/>
    <n v="740"/>
    <x v="2229"/>
    <x v="3396"/>
    <x v="29"/>
    <x v="2"/>
  </r>
  <r>
    <x v="4"/>
    <n v="1128299"/>
    <x v="700"/>
    <x v="2"/>
    <x v="26"/>
    <x v="29"/>
    <x v="4"/>
    <n v="45"/>
    <n v="540"/>
    <x v="1972"/>
    <x v="3397"/>
    <x v="27"/>
    <x v="2"/>
  </r>
  <r>
    <x v="4"/>
    <n v="1128299"/>
    <x v="700"/>
    <x v="2"/>
    <x v="26"/>
    <x v="29"/>
    <x v="5"/>
    <n v="41"/>
    <n v="1040"/>
    <x v="2230"/>
    <x v="3398"/>
    <x v="31"/>
    <x v="2"/>
  </r>
  <r>
    <x v="4"/>
    <n v="1128299"/>
    <x v="712"/>
    <x v="2"/>
    <x v="26"/>
    <x v="29"/>
    <x v="0"/>
    <n v="44"/>
    <n v="1650"/>
    <x v="1489"/>
    <x v="3399"/>
    <x v="0"/>
    <x v="2"/>
  </r>
  <r>
    <x v="4"/>
    <n v="1128299"/>
    <x v="712"/>
    <x v="2"/>
    <x v="26"/>
    <x v="29"/>
    <x v="1"/>
    <n v="51"/>
    <n v="1120"/>
    <x v="2231"/>
    <x v="3400"/>
    <x v="60"/>
    <x v="2"/>
  </r>
  <r>
    <x v="4"/>
    <n v="1128299"/>
    <x v="712"/>
    <x v="2"/>
    <x v="26"/>
    <x v="29"/>
    <x v="2"/>
    <n v="52"/>
    <n v="1120"/>
    <x v="810"/>
    <x v="1412"/>
    <x v="29"/>
    <x v="2"/>
  </r>
  <r>
    <x v="4"/>
    <n v="1128299"/>
    <x v="712"/>
    <x v="2"/>
    <x v="26"/>
    <x v="29"/>
    <x v="3"/>
    <n v="50"/>
    <n v="830"/>
    <x v="1810"/>
    <x v="3401"/>
    <x v="24"/>
    <x v="2"/>
  </r>
  <r>
    <x v="4"/>
    <n v="1128299"/>
    <x v="712"/>
    <x v="2"/>
    <x v="26"/>
    <x v="29"/>
    <x v="4"/>
    <n v="55"/>
    <n v="530"/>
    <x v="2232"/>
    <x v="3402"/>
    <x v="30"/>
    <x v="2"/>
  </r>
  <r>
    <x v="4"/>
    <n v="1128299"/>
    <x v="712"/>
    <x v="2"/>
    <x v="26"/>
    <x v="29"/>
    <x v="5"/>
    <n v="50"/>
    <n v="980"/>
    <x v="1071"/>
    <x v="1702"/>
    <x v="31"/>
    <x v="2"/>
  </r>
  <r>
    <x v="4"/>
    <n v="1128299"/>
    <x v="249"/>
    <x v="2"/>
    <x v="26"/>
    <x v="29"/>
    <x v="0"/>
    <n v="51"/>
    <n v="1540"/>
    <x v="2233"/>
    <x v="3403"/>
    <x v="18"/>
    <x v="2"/>
  </r>
  <r>
    <x v="4"/>
    <n v="1128299"/>
    <x v="249"/>
    <x v="2"/>
    <x v="26"/>
    <x v="29"/>
    <x v="1"/>
    <n v="59"/>
    <n v="980"/>
    <x v="1260"/>
    <x v="3404"/>
    <x v="0"/>
    <x v="2"/>
  </r>
  <r>
    <x v="4"/>
    <n v="1128299"/>
    <x v="249"/>
    <x v="2"/>
    <x v="26"/>
    <x v="29"/>
    <x v="2"/>
    <n v="55"/>
    <n v="1160"/>
    <x v="2191"/>
    <x v="3405"/>
    <x v="0"/>
    <x v="2"/>
  </r>
  <r>
    <x v="4"/>
    <n v="1128299"/>
    <x v="249"/>
    <x v="2"/>
    <x v="26"/>
    <x v="29"/>
    <x v="3"/>
    <n v="54"/>
    <n v="870"/>
    <x v="2234"/>
    <x v="3406"/>
    <x v="24"/>
    <x v="2"/>
  </r>
  <r>
    <x v="4"/>
    <n v="1128299"/>
    <x v="249"/>
    <x v="2"/>
    <x v="26"/>
    <x v="29"/>
    <x v="4"/>
    <n v="56"/>
    <n v="580"/>
    <x v="1973"/>
    <x v="3407"/>
    <x v="33"/>
    <x v="2"/>
  </r>
  <r>
    <x v="4"/>
    <n v="1128299"/>
    <x v="249"/>
    <x v="2"/>
    <x v="26"/>
    <x v="29"/>
    <x v="5"/>
    <n v="69"/>
    <n v="1010"/>
    <x v="2235"/>
    <x v="3408"/>
    <x v="31"/>
    <x v="2"/>
  </r>
  <r>
    <x v="4"/>
    <n v="1128299"/>
    <x v="280"/>
    <x v="2"/>
    <x v="26"/>
    <x v="29"/>
    <x v="0"/>
    <n v="51"/>
    <n v="1500"/>
    <x v="798"/>
    <x v="3409"/>
    <x v="18"/>
    <x v="2"/>
  </r>
  <r>
    <x v="4"/>
    <n v="1128299"/>
    <x v="280"/>
    <x v="2"/>
    <x v="26"/>
    <x v="29"/>
    <x v="1"/>
    <n v="58"/>
    <n v="1110"/>
    <x v="811"/>
    <x v="1857"/>
    <x v="48"/>
    <x v="2"/>
  </r>
  <r>
    <x v="4"/>
    <n v="1128299"/>
    <x v="280"/>
    <x v="2"/>
    <x v="26"/>
    <x v="29"/>
    <x v="2"/>
    <n v="56"/>
    <n v="1260"/>
    <x v="822"/>
    <x v="3410"/>
    <x v="28"/>
    <x v="2"/>
  </r>
  <r>
    <x v="4"/>
    <n v="1128299"/>
    <x v="280"/>
    <x v="2"/>
    <x v="26"/>
    <x v="29"/>
    <x v="3"/>
    <n v="51"/>
    <n v="910"/>
    <x v="1510"/>
    <x v="3411"/>
    <x v="24"/>
    <x v="2"/>
  </r>
  <r>
    <x v="4"/>
    <n v="1128299"/>
    <x v="280"/>
    <x v="2"/>
    <x v="26"/>
    <x v="29"/>
    <x v="4"/>
    <n v="56"/>
    <n v="650"/>
    <x v="2236"/>
    <x v="3135"/>
    <x v="23"/>
    <x v="2"/>
  </r>
  <r>
    <x v="4"/>
    <n v="1128299"/>
    <x v="280"/>
    <x v="2"/>
    <x v="26"/>
    <x v="29"/>
    <x v="5"/>
    <n v="69"/>
    <n v="1150"/>
    <x v="2237"/>
    <x v="3412"/>
    <x v="37"/>
    <x v="2"/>
  </r>
  <r>
    <x v="4"/>
    <n v="1128299"/>
    <x v="310"/>
    <x v="2"/>
    <x v="26"/>
    <x v="29"/>
    <x v="0"/>
    <n v="52"/>
    <n v="2030"/>
    <x v="966"/>
    <x v="3413"/>
    <x v="35"/>
    <x v="2"/>
  </r>
  <r>
    <x v="4"/>
    <n v="1128299"/>
    <x v="310"/>
    <x v="2"/>
    <x v="26"/>
    <x v="29"/>
    <x v="1"/>
    <n v="54"/>
    <n v="1540"/>
    <x v="961"/>
    <x v="3414"/>
    <x v="59"/>
    <x v="2"/>
  </r>
  <r>
    <x v="4"/>
    <n v="1128299"/>
    <x v="310"/>
    <x v="2"/>
    <x v="26"/>
    <x v="29"/>
    <x v="2"/>
    <n v="54"/>
    <n v="1490"/>
    <x v="1563"/>
    <x v="3415"/>
    <x v="0"/>
    <x v="2"/>
  </r>
  <r>
    <x v="4"/>
    <n v="1128299"/>
    <x v="310"/>
    <x v="2"/>
    <x v="26"/>
    <x v="29"/>
    <x v="3"/>
    <n v="54"/>
    <n v="1060"/>
    <x v="2199"/>
    <x v="3416"/>
    <x v="18"/>
    <x v="2"/>
  </r>
  <r>
    <x v="4"/>
    <n v="1128299"/>
    <x v="310"/>
    <x v="2"/>
    <x v="26"/>
    <x v="29"/>
    <x v="4"/>
    <n v="56"/>
    <n v="870"/>
    <x v="1809"/>
    <x v="3417"/>
    <x v="30"/>
    <x v="2"/>
  </r>
  <r>
    <x v="4"/>
    <n v="1128299"/>
    <x v="310"/>
    <x v="2"/>
    <x v="26"/>
    <x v="29"/>
    <x v="5"/>
    <n v="74"/>
    <n v="1620"/>
    <x v="2238"/>
    <x v="3418"/>
    <x v="36"/>
    <x v="2"/>
  </r>
  <r>
    <x v="4"/>
    <n v="1128299"/>
    <x v="339"/>
    <x v="2"/>
    <x v="26"/>
    <x v="29"/>
    <x v="0"/>
    <n v="54"/>
    <n v="2030"/>
    <x v="2239"/>
    <x v="3419"/>
    <x v="28"/>
    <x v="2"/>
  </r>
  <r>
    <x v="4"/>
    <n v="1128299"/>
    <x v="339"/>
    <x v="2"/>
    <x v="26"/>
    <x v="29"/>
    <x v="1"/>
    <n v="56"/>
    <n v="1800"/>
    <x v="2240"/>
    <x v="3420"/>
    <x v="64"/>
    <x v="2"/>
  </r>
  <r>
    <x v="4"/>
    <n v="1128299"/>
    <x v="339"/>
    <x v="2"/>
    <x v="26"/>
    <x v="29"/>
    <x v="2"/>
    <n v="58"/>
    <n v="1600"/>
    <x v="2241"/>
    <x v="3421"/>
    <x v="35"/>
    <x v="2"/>
  </r>
  <r>
    <x v="4"/>
    <n v="1128299"/>
    <x v="339"/>
    <x v="2"/>
    <x v="26"/>
    <x v="29"/>
    <x v="3"/>
    <n v="54"/>
    <n v="1350"/>
    <x v="2242"/>
    <x v="3422"/>
    <x v="18"/>
    <x v="2"/>
  </r>
  <r>
    <x v="4"/>
    <n v="1128299"/>
    <x v="339"/>
    <x v="2"/>
    <x v="26"/>
    <x v="29"/>
    <x v="4"/>
    <n v="57"/>
    <n v="1450"/>
    <x v="2243"/>
    <x v="3423"/>
    <x v="30"/>
    <x v="2"/>
  </r>
  <r>
    <x v="4"/>
    <n v="1128299"/>
    <x v="339"/>
    <x v="2"/>
    <x v="26"/>
    <x v="29"/>
    <x v="5"/>
    <n v="69"/>
    <n v="1400"/>
    <x v="2185"/>
    <x v="3424"/>
    <x v="31"/>
    <x v="2"/>
  </r>
  <r>
    <x v="4"/>
    <n v="1128299"/>
    <x v="371"/>
    <x v="2"/>
    <x v="26"/>
    <x v="29"/>
    <x v="0"/>
    <n v="56"/>
    <n v="1750"/>
    <x v="1082"/>
    <x v="3425"/>
    <x v="0"/>
    <x v="2"/>
  </r>
  <r>
    <x v="4"/>
    <n v="1128299"/>
    <x v="371"/>
    <x v="2"/>
    <x v="26"/>
    <x v="29"/>
    <x v="1"/>
    <n v="60"/>
    <n v="1760"/>
    <x v="846"/>
    <x v="2060"/>
    <x v="59"/>
    <x v="2"/>
  </r>
  <r>
    <x v="4"/>
    <n v="1128299"/>
    <x v="371"/>
    <x v="2"/>
    <x v="26"/>
    <x v="29"/>
    <x v="2"/>
    <n v="58"/>
    <n v="1420"/>
    <x v="2244"/>
    <x v="3426"/>
    <x v="24"/>
    <x v="2"/>
  </r>
  <r>
    <x v="4"/>
    <n v="1128299"/>
    <x v="371"/>
    <x v="2"/>
    <x v="26"/>
    <x v="29"/>
    <x v="3"/>
    <n v="55"/>
    <n v="1430"/>
    <x v="2019"/>
    <x v="3427"/>
    <x v="28"/>
    <x v="2"/>
  </r>
  <r>
    <x v="4"/>
    <n v="1128299"/>
    <x v="371"/>
    <x v="2"/>
    <x v="26"/>
    <x v="29"/>
    <x v="4"/>
    <n v="67"/>
    <n v="1240"/>
    <x v="1176"/>
    <x v="3428"/>
    <x v="8"/>
    <x v="2"/>
  </r>
  <r>
    <x v="4"/>
    <n v="1128299"/>
    <x v="371"/>
    <x v="2"/>
    <x v="26"/>
    <x v="29"/>
    <x v="5"/>
    <n v="70"/>
    <n v="1260"/>
    <x v="1392"/>
    <x v="2241"/>
    <x v="31"/>
    <x v="2"/>
  </r>
  <r>
    <x v="4"/>
    <n v="1128299"/>
    <x v="403"/>
    <x v="2"/>
    <x v="26"/>
    <x v="29"/>
    <x v="0"/>
    <n v="49"/>
    <n v="1630"/>
    <x v="2245"/>
    <x v="3429"/>
    <x v="18"/>
    <x v="2"/>
  </r>
  <r>
    <x v="4"/>
    <n v="1128299"/>
    <x v="403"/>
    <x v="2"/>
    <x v="26"/>
    <x v="29"/>
    <x v="1"/>
    <n v="51"/>
    <n v="1560"/>
    <x v="2246"/>
    <x v="3430"/>
    <x v="48"/>
    <x v="2"/>
  </r>
  <r>
    <x v="4"/>
    <n v="1128299"/>
    <x v="403"/>
    <x v="2"/>
    <x v="26"/>
    <x v="29"/>
    <x v="2"/>
    <n v="46"/>
    <n v="1430"/>
    <x v="2247"/>
    <x v="3431"/>
    <x v="28"/>
    <x v="2"/>
  </r>
  <r>
    <x v="4"/>
    <n v="1128299"/>
    <x v="403"/>
    <x v="2"/>
    <x v="26"/>
    <x v="29"/>
    <x v="3"/>
    <n v="49"/>
    <n v="1230"/>
    <x v="2248"/>
    <x v="3432"/>
    <x v="28"/>
    <x v="2"/>
  </r>
  <r>
    <x v="4"/>
    <n v="1128299"/>
    <x v="403"/>
    <x v="2"/>
    <x v="26"/>
    <x v="29"/>
    <x v="4"/>
    <n v="54"/>
    <n v="1110"/>
    <x v="2249"/>
    <x v="3433"/>
    <x v="8"/>
    <x v="2"/>
  </r>
  <r>
    <x v="4"/>
    <n v="1128299"/>
    <x v="403"/>
    <x v="2"/>
    <x v="26"/>
    <x v="29"/>
    <x v="5"/>
    <n v="59"/>
    <n v="1330"/>
    <x v="2250"/>
    <x v="3434"/>
    <x v="36"/>
    <x v="2"/>
  </r>
  <r>
    <x v="4"/>
    <n v="1128299"/>
    <x v="432"/>
    <x v="2"/>
    <x v="26"/>
    <x v="29"/>
    <x v="0"/>
    <n v="48"/>
    <n v="1650"/>
    <x v="1830"/>
    <x v="3435"/>
    <x v="0"/>
    <x v="2"/>
  </r>
  <r>
    <x v="4"/>
    <n v="1128299"/>
    <x v="432"/>
    <x v="2"/>
    <x v="26"/>
    <x v="29"/>
    <x v="1"/>
    <n v="50"/>
    <n v="1490"/>
    <x v="2251"/>
    <x v="3436"/>
    <x v="60"/>
    <x v="2"/>
  </r>
  <r>
    <x v="4"/>
    <n v="1128299"/>
    <x v="432"/>
    <x v="2"/>
    <x v="26"/>
    <x v="29"/>
    <x v="2"/>
    <n v="48"/>
    <n v="1050"/>
    <x v="1735"/>
    <x v="3437"/>
    <x v="28"/>
    <x v="2"/>
  </r>
  <r>
    <x v="4"/>
    <n v="1128299"/>
    <x v="432"/>
    <x v="2"/>
    <x v="26"/>
    <x v="29"/>
    <x v="3"/>
    <n v="46"/>
    <n v="950"/>
    <x v="1819"/>
    <x v="3438"/>
    <x v="29"/>
    <x v="2"/>
  </r>
  <r>
    <x v="4"/>
    <n v="1128299"/>
    <x v="432"/>
    <x v="2"/>
    <x v="26"/>
    <x v="29"/>
    <x v="4"/>
    <n v="56"/>
    <n v="910"/>
    <x v="2072"/>
    <x v="2177"/>
    <x v="27"/>
    <x v="2"/>
  </r>
  <r>
    <x v="4"/>
    <n v="1128299"/>
    <x v="432"/>
    <x v="2"/>
    <x v="26"/>
    <x v="29"/>
    <x v="5"/>
    <n v="68"/>
    <n v="1050"/>
    <x v="1292"/>
    <x v="3439"/>
    <x v="25"/>
    <x v="2"/>
  </r>
  <r>
    <x v="4"/>
    <n v="1128299"/>
    <x v="463"/>
    <x v="2"/>
    <x v="26"/>
    <x v="29"/>
    <x v="0"/>
    <n v="58"/>
    <n v="1600"/>
    <x v="2241"/>
    <x v="2682"/>
    <x v="29"/>
    <x v="2"/>
  </r>
  <r>
    <x v="4"/>
    <n v="1128299"/>
    <x v="463"/>
    <x v="2"/>
    <x v="26"/>
    <x v="29"/>
    <x v="1"/>
    <n v="59"/>
    <n v="1500"/>
    <x v="1896"/>
    <x v="3440"/>
    <x v="64"/>
    <x v="2"/>
  </r>
  <r>
    <x v="4"/>
    <n v="1128299"/>
    <x v="463"/>
    <x v="2"/>
    <x v="26"/>
    <x v="29"/>
    <x v="2"/>
    <n v="54"/>
    <n v="1170"/>
    <x v="814"/>
    <x v="1416"/>
    <x v="35"/>
    <x v="2"/>
  </r>
  <r>
    <x v="4"/>
    <n v="1128299"/>
    <x v="463"/>
    <x v="2"/>
    <x v="26"/>
    <x v="29"/>
    <x v="3"/>
    <n v="55"/>
    <n v="1150"/>
    <x v="2252"/>
    <x v="3441"/>
    <x v="28"/>
    <x v="2"/>
  </r>
  <r>
    <x v="4"/>
    <n v="1128299"/>
    <x v="463"/>
    <x v="2"/>
    <x v="26"/>
    <x v="29"/>
    <x v="4"/>
    <n v="65"/>
    <n v="1130"/>
    <x v="2253"/>
    <x v="3442"/>
    <x v="27"/>
    <x v="2"/>
  </r>
  <r>
    <x v="4"/>
    <n v="1128299"/>
    <x v="463"/>
    <x v="2"/>
    <x v="26"/>
    <x v="29"/>
    <x v="5"/>
    <n v="72"/>
    <n v="1400"/>
    <x v="2240"/>
    <x v="3443"/>
    <x v="37"/>
    <x v="2"/>
  </r>
  <r>
    <x v="4"/>
    <n v="1128299"/>
    <x v="492"/>
    <x v="2"/>
    <x v="26"/>
    <x v="29"/>
    <x v="0"/>
    <n v="55"/>
    <n v="2100"/>
    <x v="1885"/>
    <x v="3444"/>
    <x v="24"/>
    <x v="2"/>
  </r>
  <r>
    <x v="4"/>
    <n v="1128299"/>
    <x v="492"/>
    <x v="2"/>
    <x v="26"/>
    <x v="29"/>
    <x v="1"/>
    <n v="61"/>
    <n v="1820"/>
    <x v="2254"/>
    <x v="3445"/>
    <x v="0"/>
    <x v="2"/>
  </r>
  <r>
    <x v="2"/>
    <n v="1128299"/>
    <x v="492"/>
    <x v="2"/>
    <x v="26"/>
    <x v="29"/>
    <x v="2"/>
    <n v="59"/>
    <n v="1300"/>
    <x v="1778"/>
    <x v="3446"/>
    <x v="29"/>
    <x v="2"/>
  </r>
  <r>
    <x v="2"/>
    <n v="1128299"/>
    <x v="492"/>
    <x v="2"/>
    <x v="26"/>
    <x v="29"/>
    <x v="3"/>
    <n v="55"/>
    <n v="1450"/>
    <x v="2255"/>
    <x v="3447"/>
    <x v="24"/>
    <x v="2"/>
  </r>
  <r>
    <x v="2"/>
    <n v="1128299"/>
    <x v="492"/>
    <x v="2"/>
    <x v="26"/>
    <x v="29"/>
    <x v="4"/>
    <n v="64"/>
    <n v="1190"/>
    <x v="2074"/>
    <x v="3448"/>
    <x v="18"/>
    <x v="2"/>
  </r>
  <r>
    <x v="2"/>
    <n v="1128299"/>
    <x v="492"/>
    <x v="2"/>
    <x v="26"/>
    <x v="29"/>
    <x v="5"/>
    <n v="72"/>
    <n v="1310"/>
    <x v="2256"/>
    <x v="3449"/>
    <x v="2"/>
    <x v="2"/>
  </r>
  <r>
    <x v="2"/>
    <n v="1128299"/>
    <x v="177"/>
    <x v="2"/>
    <x v="26"/>
    <x v="29"/>
    <x v="0"/>
    <n v="29"/>
    <n v="1310"/>
    <x v="1648"/>
    <x v="3450"/>
    <x v="48"/>
    <x v="2"/>
  </r>
  <r>
    <x v="2"/>
    <n v="1128299"/>
    <x v="177"/>
    <x v="2"/>
    <x v="26"/>
    <x v="29"/>
    <x v="1"/>
    <n v="39"/>
    <n v="1350"/>
    <x v="1148"/>
    <x v="3451"/>
    <x v="48"/>
    <x v="2"/>
  </r>
  <r>
    <x v="2"/>
    <n v="1128299"/>
    <x v="177"/>
    <x v="2"/>
    <x v="26"/>
    <x v="29"/>
    <x v="2"/>
    <n v="38"/>
    <n v="1260"/>
    <x v="2257"/>
    <x v="3452"/>
    <x v="18"/>
    <x v="2"/>
  </r>
  <r>
    <x v="2"/>
    <n v="1128299"/>
    <x v="177"/>
    <x v="2"/>
    <x v="26"/>
    <x v="29"/>
    <x v="3"/>
    <n v="39"/>
    <n v="750"/>
    <x v="2071"/>
    <x v="3080"/>
    <x v="0"/>
    <x v="2"/>
  </r>
  <r>
    <x v="2"/>
    <n v="1128299"/>
    <x v="177"/>
    <x v="2"/>
    <x v="26"/>
    <x v="29"/>
    <x v="4"/>
    <n v="41"/>
    <n v="630"/>
    <x v="2099"/>
    <x v="3453"/>
    <x v="18"/>
    <x v="2"/>
  </r>
  <r>
    <x v="2"/>
    <n v="1128299"/>
    <x v="177"/>
    <x v="2"/>
    <x v="26"/>
    <x v="29"/>
    <x v="5"/>
    <n v="36"/>
    <n v="1170"/>
    <x v="1297"/>
    <x v="3454"/>
    <x v="37"/>
    <x v="2"/>
  </r>
  <r>
    <x v="2"/>
    <n v="1128299"/>
    <x v="208"/>
    <x v="2"/>
    <x v="26"/>
    <x v="29"/>
    <x v="0"/>
    <n v="29"/>
    <n v="1450"/>
    <x v="2258"/>
    <x v="3455"/>
    <x v="60"/>
    <x v="2"/>
  </r>
  <r>
    <x v="2"/>
    <n v="1128299"/>
    <x v="208"/>
    <x v="2"/>
    <x v="26"/>
    <x v="29"/>
    <x v="1"/>
    <n v="37"/>
    <n v="1120"/>
    <x v="1258"/>
    <x v="3456"/>
    <x v="9"/>
    <x v="2"/>
  </r>
  <r>
    <x v="2"/>
    <n v="1128299"/>
    <x v="208"/>
    <x v="2"/>
    <x v="26"/>
    <x v="29"/>
    <x v="2"/>
    <n v="37"/>
    <n v="1040"/>
    <x v="2259"/>
    <x v="3457"/>
    <x v="0"/>
    <x v="2"/>
  </r>
  <r>
    <x v="2"/>
    <n v="1128299"/>
    <x v="208"/>
    <x v="4"/>
    <x v="27"/>
    <x v="30"/>
    <x v="3"/>
    <n v="36"/>
    <n v="630"/>
    <x v="1439"/>
    <x v="3458"/>
    <x v="59"/>
    <x v="2"/>
  </r>
  <r>
    <x v="2"/>
    <n v="1128299"/>
    <x v="208"/>
    <x v="4"/>
    <x v="27"/>
    <x v="30"/>
    <x v="4"/>
    <n v="41"/>
    <n v="510"/>
    <x v="1588"/>
    <x v="3459"/>
    <x v="35"/>
    <x v="2"/>
  </r>
  <r>
    <x v="2"/>
    <n v="1128299"/>
    <x v="208"/>
    <x v="4"/>
    <x v="27"/>
    <x v="30"/>
    <x v="5"/>
    <n v="37"/>
    <n v="980"/>
    <x v="2260"/>
    <x v="3460"/>
    <x v="36"/>
    <x v="2"/>
  </r>
  <r>
    <x v="2"/>
    <n v="1128299"/>
    <x v="217"/>
    <x v="4"/>
    <x v="27"/>
    <x v="30"/>
    <x v="0"/>
    <n v="37"/>
    <n v="1370"/>
    <x v="2261"/>
    <x v="3461"/>
    <x v="0"/>
    <x v="2"/>
  </r>
  <r>
    <x v="2"/>
    <n v="1128299"/>
    <x v="217"/>
    <x v="4"/>
    <x v="27"/>
    <x v="30"/>
    <x v="1"/>
    <n v="46"/>
    <n v="1010"/>
    <x v="2262"/>
    <x v="3462"/>
    <x v="60"/>
    <x v="2"/>
  </r>
  <r>
    <x v="2"/>
    <n v="1128299"/>
    <x v="217"/>
    <x v="4"/>
    <x v="27"/>
    <x v="30"/>
    <x v="2"/>
    <n v="49"/>
    <n v="1130"/>
    <x v="2263"/>
    <x v="3463"/>
    <x v="29"/>
    <x v="2"/>
  </r>
  <r>
    <x v="2"/>
    <n v="1128299"/>
    <x v="217"/>
    <x v="4"/>
    <x v="27"/>
    <x v="30"/>
    <x v="3"/>
    <n v="47"/>
    <n v="730"/>
    <x v="2264"/>
    <x v="3464"/>
    <x v="59"/>
    <x v="2"/>
  </r>
  <r>
    <x v="2"/>
    <n v="1128299"/>
    <x v="217"/>
    <x v="4"/>
    <x v="27"/>
    <x v="30"/>
    <x v="4"/>
    <n v="51"/>
    <n v="390"/>
    <x v="2265"/>
    <x v="3465"/>
    <x v="28"/>
    <x v="2"/>
  </r>
  <r>
    <x v="2"/>
    <n v="1128299"/>
    <x v="217"/>
    <x v="4"/>
    <x v="27"/>
    <x v="30"/>
    <x v="5"/>
    <n v="48"/>
    <n v="950"/>
    <x v="2208"/>
    <x v="3466"/>
    <x v="36"/>
    <x v="2"/>
  </r>
  <r>
    <x v="2"/>
    <n v="1128299"/>
    <x v="236"/>
    <x v="4"/>
    <x v="27"/>
    <x v="30"/>
    <x v="0"/>
    <n v="45"/>
    <n v="1420"/>
    <x v="2266"/>
    <x v="3467"/>
    <x v="48"/>
    <x v="2"/>
  </r>
  <r>
    <x v="2"/>
    <n v="1128299"/>
    <x v="236"/>
    <x v="4"/>
    <x v="27"/>
    <x v="30"/>
    <x v="1"/>
    <n v="51"/>
    <n v="880"/>
    <x v="1772"/>
    <x v="3140"/>
    <x v="0"/>
    <x v="2"/>
  </r>
  <r>
    <x v="2"/>
    <n v="1128299"/>
    <x v="236"/>
    <x v="4"/>
    <x v="27"/>
    <x v="30"/>
    <x v="2"/>
    <n v="50"/>
    <n v="940"/>
    <x v="1030"/>
    <x v="3468"/>
    <x v="0"/>
    <x v="2"/>
  </r>
  <r>
    <x v="2"/>
    <n v="1128299"/>
    <x v="236"/>
    <x v="4"/>
    <x v="27"/>
    <x v="30"/>
    <x v="3"/>
    <n v="48"/>
    <n v="690"/>
    <x v="2055"/>
    <x v="3469"/>
    <x v="9"/>
    <x v="2"/>
  </r>
  <r>
    <x v="2"/>
    <n v="1128299"/>
    <x v="236"/>
    <x v="4"/>
    <x v="27"/>
    <x v="30"/>
    <x v="4"/>
    <n v="52"/>
    <n v="530"/>
    <x v="2267"/>
    <x v="3470"/>
    <x v="35"/>
    <x v="2"/>
  </r>
  <r>
    <x v="2"/>
    <n v="1128299"/>
    <x v="236"/>
    <x v="4"/>
    <x v="27"/>
    <x v="30"/>
    <x v="5"/>
    <n v="63"/>
    <n v="1050"/>
    <x v="1899"/>
    <x v="2946"/>
    <x v="8"/>
    <x v="2"/>
  </r>
  <r>
    <x v="2"/>
    <n v="1128299"/>
    <x v="267"/>
    <x v="4"/>
    <x v="27"/>
    <x v="30"/>
    <x v="0"/>
    <n v="47"/>
    <n v="1600"/>
    <x v="2268"/>
    <x v="3471"/>
    <x v="64"/>
    <x v="2"/>
  </r>
  <r>
    <x v="2"/>
    <n v="1128299"/>
    <x v="267"/>
    <x v="4"/>
    <x v="27"/>
    <x v="30"/>
    <x v="1"/>
    <n v="52"/>
    <n v="1080"/>
    <x v="797"/>
    <x v="3472"/>
    <x v="59"/>
    <x v="2"/>
  </r>
  <r>
    <x v="2"/>
    <n v="1128299"/>
    <x v="267"/>
    <x v="4"/>
    <x v="27"/>
    <x v="30"/>
    <x v="2"/>
    <n v="52"/>
    <n v="1230"/>
    <x v="1493"/>
    <x v="3473"/>
    <x v="0"/>
    <x v="2"/>
  </r>
  <r>
    <x v="2"/>
    <n v="1128299"/>
    <x v="267"/>
    <x v="4"/>
    <x v="27"/>
    <x v="30"/>
    <x v="3"/>
    <n v="47"/>
    <n v="910"/>
    <x v="2269"/>
    <x v="3474"/>
    <x v="64"/>
    <x v="2"/>
  </r>
  <r>
    <x v="2"/>
    <n v="1128299"/>
    <x v="267"/>
    <x v="4"/>
    <x v="27"/>
    <x v="30"/>
    <x v="4"/>
    <n v="50"/>
    <n v="560"/>
    <x v="1752"/>
    <x v="3475"/>
    <x v="35"/>
    <x v="2"/>
  </r>
  <r>
    <x v="2"/>
    <n v="1128299"/>
    <x v="267"/>
    <x v="4"/>
    <x v="27"/>
    <x v="30"/>
    <x v="5"/>
    <n v="64"/>
    <n v="1200"/>
    <x v="1363"/>
    <x v="2676"/>
    <x v="8"/>
    <x v="2"/>
  </r>
  <r>
    <x v="2"/>
    <n v="1128299"/>
    <x v="297"/>
    <x v="4"/>
    <x v="27"/>
    <x v="30"/>
    <x v="0"/>
    <n v="46"/>
    <n v="1760"/>
    <x v="971"/>
    <x v="2982"/>
    <x v="60"/>
    <x v="2"/>
  </r>
  <r>
    <x v="2"/>
    <n v="1128299"/>
    <x v="297"/>
    <x v="4"/>
    <x v="27"/>
    <x v="30"/>
    <x v="1"/>
    <n v="54"/>
    <n v="1470"/>
    <x v="1898"/>
    <x v="3476"/>
    <x v="48"/>
    <x v="2"/>
  </r>
  <r>
    <x v="2"/>
    <n v="1128299"/>
    <x v="297"/>
    <x v="4"/>
    <x v="27"/>
    <x v="30"/>
    <x v="2"/>
    <n v="52"/>
    <n v="1420"/>
    <x v="2270"/>
    <x v="3477"/>
    <x v="35"/>
    <x v="2"/>
  </r>
  <r>
    <x v="2"/>
    <n v="1128299"/>
    <x v="297"/>
    <x v="4"/>
    <x v="27"/>
    <x v="30"/>
    <x v="3"/>
    <n v="49"/>
    <n v="1200"/>
    <x v="1129"/>
    <x v="3478"/>
    <x v="48"/>
    <x v="2"/>
  </r>
  <r>
    <x v="2"/>
    <n v="1128299"/>
    <x v="297"/>
    <x v="4"/>
    <x v="27"/>
    <x v="30"/>
    <x v="4"/>
    <n v="51"/>
    <n v="720"/>
    <x v="1821"/>
    <x v="3479"/>
    <x v="35"/>
    <x v="2"/>
  </r>
  <r>
    <x v="2"/>
    <n v="1128299"/>
    <x v="297"/>
    <x v="4"/>
    <x v="27"/>
    <x v="30"/>
    <x v="5"/>
    <n v="67"/>
    <n v="1500"/>
    <x v="2271"/>
    <x v="3480"/>
    <x v="2"/>
    <x v="2"/>
  </r>
  <r>
    <x v="2"/>
    <n v="1128299"/>
    <x v="326"/>
    <x v="4"/>
    <x v="27"/>
    <x v="30"/>
    <x v="0"/>
    <n v="47"/>
    <n v="1960"/>
    <x v="2272"/>
    <x v="3481"/>
    <x v="0"/>
    <x v="2"/>
  </r>
  <r>
    <x v="2"/>
    <n v="1128299"/>
    <x v="326"/>
    <x v="4"/>
    <x v="27"/>
    <x v="30"/>
    <x v="1"/>
    <n v="51"/>
    <n v="1730"/>
    <x v="1717"/>
    <x v="3482"/>
    <x v="48"/>
    <x v="2"/>
  </r>
  <r>
    <x v="2"/>
    <n v="1128299"/>
    <x v="326"/>
    <x v="4"/>
    <x v="27"/>
    <x v="30"/>
    <x v="2"/>
    <n v="50"/>
    <n v="1370"/>
    <x v="2273"/>
    <x v="3483"/>
    <x v="0"/>
    <x v="2"/>
  </r>
  <r>
    <x v="2"/>
    <n v="1128299"/>
    <x v="326"/>
    <x v="4"/>
    <x v="27"/>
    <x v="30"/>
    <x v="3"/>
    <n v="46"/>
    <n v="1280"/>
    <x v="2274"/>
    <x v="3484"/>
    <x v="48"/>
    <x v="2"/>
  </r>
  <r>
    <x v="2"/>
    <n v="1128299"/>
    <x v="326"/>
    <x v="4"/>
    <x v="27"/>
    <x v="30"/>
    <x v="4"/>
    <n v="54"/>
    <n v="1380"/>
    <x v="2275"/>
    <x v="3485"/>
    <x v="35"/>
    <x v="2"/>
  </r>
  <r>
    <x v="2"/>
    <n v="1128299"/>
    <x v="326"/>
    <x v="4"/>
    <x v="27"/>
    <x v="30"/>
    <x v="5"/>
    <n v="67"/>
    <n v="1430"/>
    <x v="1273"/>
    <x v="3486"/>
    <x v="31"/>
    <x v="2"/>
  </r>
  <r>
    <x v="2"/>
    <n v="1128299"/>
    <x v="358"/>
    <x v="4"/>
    <x v="27"/>
    <x v="30"/>
    <x v="0"/>
    <n v="53"/>
    <n v="1820"/>
    <x v="1368"/>
    <x v="3487"/>
    <x v="48"/>
    <x v="2"/>
  </r>
  <r>
    <x v="2"/>
    <n v="1128299"/>
    <x v="358"/>
    <x v="4"/>
    <x v="27"/>
    <x v="30"/>
    <x v="1"/>
    <n v="58"/>
    <n v="1750"/>
    <x v="875"/>
    <x v="3488"/>
    <x v="59"/>
    <x v="2"/>
  </r>
  <r>
    <x v="2"/>
    <n v="1128299"/>
    <x v="358"/>
    <x v="4"/>
    <x v="27"/>
    <x v="30"/>
    <x v="2"/>
    <n v="54"/>
    <n v="1500"/>
    <x v="1851"/>
    <x v="3489"/>
    <x v="24"/>
    <x v="2"/>
  </r>
  <r>
    <x v="2"/>
    <n v="1128299"/>
    <x v="358"/>
    <x v="4"/>
    <x v="27"/>
    <x v="30"/>
    <x v="3"/>
    <n v="53"/>
    <n v="1130"/>
    <x v="2212"/>
    <x v="3490"/>
    <x v="59"/>
    <x v="2"/>
  </r>
  <r>
    <x v="2"/>
    <n v="1128299"/>
    <x v="358"/>
    <x v="4"/>
    <x v="27"/>
    <x v="30"/>
    <x v="4"/>
    <n v="60"/>
    <n v="1260"/>
    <x v="832"/>
    <x v="2983"/>
    <x v="35"/>
    <x v="2"/>
  </r>
  <r>
    <x v="2"/>
    <n v="1128299"/>
    <x v="358"/>
    <x v="4"/>
    <x v="27"/>
    <x v="30"/>
    <x v="5"/>
    <n v="68"/>
    <n v="1190"/>
    <x v="2115"/>
    <x v="3491"/>
    <x v="2"/>
    <x v="2"/>
  </r>
  <r>
    <x v="2"/>
    <n v="1128299"/>
    <x v="390"/>
    <x v="4"/>
    <x v="27"/>
    <x v="30"/>
    <x v="0"/>
    <n v="43"/>
    <n v="1800"/>
    <x v="1540"/>
    <x v="3492"/>
    <x v="64"/>
    <x v="2"/>
  </r>
  <r>
    <x v="2"/>
    <n v="1128299"/>
    <x v="390"/>
    <x v="4"/>
    <x v="27"/>
    <x v="30"/>
    <x v="1"/>
    <n v="47"/>
    <n v="1560"/>
    <x v="2160"/>
    <x v="3493"/>
    <x v="9"/>
    <x v="2"/>
  </r>
  <r>
    <x v="2"/>
    <n v="1128299"/>
    <x v="390"/>
    <x v="4"/>
    <x v="27"/>
    <x v="30"/>
    <x v="2"/>
    <n v="42"/>
    <n v="1350"/>
    <x v="1230"/>
    <x v="2802"/>
    <x v="28"/>
    <x v="2"/>
  </r>
  <r>
    <x v="2"/>
    <n v="1128299"/>
    <x v="390"/>
    <x v="4"/>
    <x v="27"/>
    <x v="30"/>
    <x v="3"/>
    <n v="43"/>
    <n v="1200"/>
    <x v="2014"/>
    <x v="3494"/>
    <x v="64"/>
    <x v="2"/>
  </r>
  <r>
    <x v="2"/>
    <n v="1128299"/>
    <x v="390"/>
    <x v="4"/>
    <x v="27"/>
    <x v="30"/>
    <x v="4"/>
    <n v="54"/>
    <n v="1000"/>
    <x v="1996"/>
    <x v="3495"/>
    <x v="35"/>
    <x v="2"/>
  </r>
  <r>
    <x v="2"/>
    <n v="1128299"/>
    <x v="390"/>
    <x v="4"/>
    <x v="27"/>
    <x v="30"/>
    <x v="5"/>
    <n v="59"/>
    <n v="1310"/>
    <x v="2276"/>
    <x v="3496"/>
    <x v="8"/>
    <x v="2"/>
  </r>
  <r>
    <x v="2"/>
    <n v="1128299"/>
    <x v="419"/>
    <x v="4"/>
    <x v="27"/>
    <x v="30"/>
    <x v="0"/>
    <n v="42"/>
    <n v="1310"/>
    <x v="2277"/>
    <x v="3497"/>
    <x v="48"/>
    <x v="2"/>
  </r>
  <r>
    <x v="2"/>
    <n v="1128299"/>
    <x v="419"/>
    <x v="4"/>
    <x v="27"/>
    <x v="30"/>
    <x v="1"/>
    <n v="47"/>
    <n v="1420"/>
    <x v="2278"/>
    <x v="3498"/>
    <x v="59"/>
    <x v="2"/>
  </r>
  <r>
    <x v="2"/>
    <n v="1128299"/>
    <x v="419"/>
    <x v="4"/>
    <x v="27"/>
    <x v="30"/>
    <x v="2"/>
    <n v="42"/>
    <n v="1050"/>
    <x v="1692"/>
    <x v="2491"/>
    <x v="28"/>
    <x v="2"/>
  </r>
  <r>
    <x v="2"/>
    <n v="1128299"/>
    <x v="419"/>
    <x v="4"/>
    <x v="27"/>
    <x v="30"/>
    <x v="3"/>
    <n v="44"/>
    <n v="880"/>
    <x v="2279"/>
    <x v="3499"/>
    <x v="0"/>
    <x v="2"/>
  </r>
  <r>
    <x v="2"/>
    <n v="1128299"/>
    <x v="419"/>
    <x v="4"/>
    <x v="27"/>
    <x v="30"/>
    <x v="4"/>
    <n v="50"/>
    <n v="900"/>
    <x v="1720"/>
    <x v="3500"/>
    <x v="24"/>
    <x v="2"/>
  </r>
  <r>
    <x v="2"/>
    <n v="1128299"/>
    <x v="419"/>
    <x v="4"/>
    <x v="27"/>
    <x v="30"/>
    <x v="5"/>
    <n v="64"/>
    <n v="1020"/>
    <x v="1290"/>
    <x v="3501"/>
    <x v="37"/>
    <x v="2"/>
  </r>
  <r>
    <x v="2"/>
    <n v="1128299"/>
    <x v="450"/>
    <x v="4"/>
    <x v="27"/>
    <x v="30"/>
    <x v="0"/>
    <n v="51"/>
    <n v="1370"/>
    <x v="1283"/>
    <x v="3502"/>
    <x v="48"/>
    <x v="2"/>
  </r>
  <r>
    <x v="2"/>
    <n v="1128299"/>
    <x v="450"/>
    <x v="4"/>
    <x v="27"/>
    <x v="30"/>
    <x v="1"/>
    <n v="58"/>
    <n v="1730"/>
    <x v="2280"/>
    <x v="3503"/>
    <x v="64"/>
    <x v="2"/>
  </r>
  <r>
    <x v="2"/>
    <n v="1128299"/>
    <x v="450"/>
    <x v="4"/>
    <x v="27"/>
    <x v="30"/>
    <x v="2"/>
    <n v="54"/>
    <n v="1150"/>
    <x v="1013"/>
    <x v="3504"/>
    <x v="28"/>
    <x v="2"/>
  </r>
  <r>
    <x v="2"/>
    <n v="1128299"/>
    <x v="450"/>
    <x v="4"/>
    <x v="27"/>
    <x v="30"/>
    <x v="3"/>
    <n v="51"/>
    <n v="1160"/>
    <x v="1252"/>
    <x v="3505"/>
    <x v="59"/>
    <x v="2"/>
  </r>
  <r>
    <x v="2"/>
    <n v="1128299"/>
    <x v="450"/>
    <x v="4"/>
    <x v="27"/>
    <x v="30"/>
    <x v="4"/>
    <n v="60"/>
    <n v="1020"/>
    <x v="2281"/>
    <x v="3506"/>
    <x v="28"/>
    <x v="2"/>
  </r>
  <r>
    <x v="2"/>
    <n v="1128299"/>
    <x v="450"/>
    <x v="4"/>
    <x v="27"/>
    <x v="30"/>
    <x v="5"/>
    <n v="65"/>
    <n v="1240"/>
    <x v="2282"/>
    <x v="3507"/>
    <x v="2"/>
    <x v="2"/>
  </r>
  <r>
    <x v="2"/>
    <n v="1128299"/>
    <x v="479"/>
    <x v="4"/>
    <x v="27"/>
    <x v="30"/>
    <x v="0"/>
    <n v="50"/>
    <n v="2030"/>
    <x v="875"/>
    <x v="3508"/>
    <x v="9"/>
    <x v="2"/>
  </r>
  <r>
    <x v="2"/>
    <n v="1128299"/>
    <x v="479"/>
    <x v="4"/>
    <x v="27"/>
    <x v="30"/>
    <x v="1"/>
    <n v="58"/>
    <n v="1890"/>
    <x v="2239"/>
    <x v="3509"/>
    <x v="60"/>
    <x v="2"/>
  </r>
  <r>
    <x v="0"/>
    <n v="1128299"/>
    <x v="479"/>
    <x v="4"/>
    <x v="27"/>
    <x v="30"/>
    <x v="2"/>
    <n v="53"/>
    <n v="1380"/>
    <x v="2283"/>
    <x v="3510"/>
    <x v="0"/>
    <x v="2"/>
  </r>
  <r>
    <x v="0"/>
    <n v="1128299"/>
    <x v="479"/>
    <x v="4"/>
    <x v="27"/>
    <x v="30"/>
    <x v="3"/>
    <n v="51"/>
    <n v="1280"/>
    <x v="1290"/>
    <x v="3511"/>
    <x v="0"/>
    <x v="2"/>
  </r>
  <r>
    <x v="0"/>
    <n v="1128299"/>
    <x v="479"/>
    <x v="4"/>
    <x v="27"/>
    <x v="30"/>
    <x v="4"/>
    <n v="64"/>
    <n v="1160"/>
    <x v="2284"/>
    <x v="3512"/>
    <x v="0"/>
    <x v="2"/>
  </r>
  <r>
    <x v="0"/>
    <n v="1128299"/>
    <x v="479"/>
    <x v="4"/>
    <x v="27"/>
    <x v="30"/>
    <x v="5"/>
    <n v="64"/>
    <n v="1350"/>
    <x v="1143"/>
    <x v="3513"/>
    <x v="2"/>
    <x v="2"/>
  </r>
  <r>
    <x v="0"/>
    <n v="1185732"/>
    <x v="173"/>
    <x v="4"/>
    <x v="27"/>
    <x v="30"/>
    <x v="0"/>
    <n v="39"/>
    <n v="2560"/>
    <x v="1336"/>
    <x v="3514"/>
    <x v="39"/>
    <x v="2"/>
  </r>
  <r>
    <x v="0"/>
    <n v="1185732"/>
    <x v="173"/>
    <x v="4"/>
    <x v="27"/>
    <x v="30"/>
    <x v="1"/>
    <n v="37"/>
    <n v="2060"/>
    <x v="2285"/>
    <x v="3515"/>
    <x v="18"/>
    <x v="2"/>
  </r>
  <r>
    <x v="0"/>
    <n v="1185732"/>
    <x v="173"/>
    <x v="4"/>
    <x v="27"/>
    <x v="30"/>
    <x v="2"/>
    <n v="29"/>
    <n v="2480"/>
    <x v="2286"/>
    <x v="1705"/>
    <x v="37"/>
    <x v="2"/>
  </r>
  <r>
    <x v="0"/>
    <n v="1185732"/>
    <x v="173"/>
    <x v="4"/>
    <x v="27"/>
    <x v="30"/>
    <x v="3"/>
    <n v="34"/>
    <n v="2030"/>
    <x v="802"/>
    <x v="3516"/>
    <x v="27"/>
    <x v="2"/>
  </r>
  <r>
    <x v="0"/>
    <n v="1185732"/>
    <x v="173"/>
    <x v="4"/>
    <x v="27"/>
    <x v="30"/>
    <x v="4"/>
    <n v="47"/>
    <n v="1890"/>
    <x v="2287"/>
    <x v="3517"/>
    <x v="28"/>
    <x v="2"/>
  </r>
  <r>
    <x v="0"/>
    <n v="1185732"/>
    <x v="173"/>
    <x v="4"/>
    <x v="27"/>
    <x v="30"/>
    <x v="5"/>
    <n v="37"/>
    <n v="2390"/>
    <x v="2288"/>
    <x v="3518"/>
    <x v="38"/>
    <x v="2"/>
  </r>
  <r>
    <x v="0"/>
    <n v="1185732"/>
    <x v="202"/>
    <x v="4"/>
    <x v="27"/>
    <x v="30"/>
    <x v="0"/>
    <n v="38"/>
    <n v="3120"/>
    <x v="1892"/>
    <x v="3519"/>
    <x v="40"/>
    <x v="2"/>
  </r>
  <r>
    <x v="0"/>
    <n v="1185732"/>
    <x v="202"/>
    <x v="4"/>
    <x v="27"/>
    <x v="30"/>
    <x v="1"/>
    <n v="39"/>
    <n v="2180"/>
    <x v="2289"/>
    <x v="3520"/>
    <x v="24"/>
    <x v="2"/>
  </r>
  <r>
    <x v="0"/>
    <n v="1185732"/>
    <x v="202"/>
    <x v="4"/>
    <x v="27"/>
    <x v="30"/>
    <x v="2"/>
    <n v="29"/>
    <n v="2170"/>
    <x v="2290"/>
    <x v="3521"/>
    <x v="25"/>
    <x v="2"/>
  </r>
  <r>
    <x v="0"/>
    <n v="1185732"/>
    <x v="202"/>
    <x v="4"/>
    <x v="28"/>
    <x v="31"/>
    <x v="3"/>
    <n v="33"/>
    <n v="1690"/>
    <x v="2291"/>
    <x v="3522"/>
    <x v="18"/>
    <x v="2"/>
  </r>
  <r>
    <x v="0"/>
    <n v="1185732"/>
    <x v="202"/>
    <x v="4"/>
    <x v="28"/>
    <x v="31"/>
    <x v="4"/>
    <n v="49"/>
    <n v="1890"/>
    <x v="2292"/>
    <x v="3523"/>
    <x v="28"/>
    <x v="2"/>
  </r>
  <r>
    <x v="0"/>
    <n v="1185732"/>
    <x v="202"/>
    <x v="4"/>
    <x v="28"/>
    <x v="31"/>
    <x v="5"/>
    <n v="34"/>
    <n v="2160"/>
    <x v="1990"/>
    <x v="3524"/>
    <x v="42"/>
    <x v="2"/>
  </r>
  <r>
    <x v="0"/>
    <n v="1185732"/>
    <x v="707"/>
    <x v="4"/>
    <x v="28"/>
    <x v="31"/>
    <x v="0"/>
    <n v="33"/>
    <n v="2650"/>
    <x v="2293"/>
    <x v="3525"/>
    <x v="39"/>
    <x v="2"/>
  </r>
  <r>
    <x v="0"/>
    <n v="1185732"/>
    <x v="707"/>
    <x v="4"/>
    <x v="28"/>
    <x v="31"/>
    <x v="1"/>
    <n v="32"/>
    <n v="2100"/>
    <x v="1764"/>
    <x v="3526"/>
    <x v="29"/>
    <x v="2"/>
  </r>
  <r>
    <x v="0"/>
    <n v="1185732"/>
    <x v="707"/>
    <x v="4"/>
    <x v="28"/>
    <x v="31"/>
    <x v="2"/>
    <n v="24"/>
    <n v="1810"/>
    <x v="2294"/>
    <x v="3527"/>
    <x v="31"/>
    <x v="2"/>
  </r>
  <r>
    <x v="0"/>
    <n v="1185732"/>
    <x v="707"/>
    <x v="4"/>
    <x v="28"/>
    <x v="31"/>
    <x v="3"/>
    <n v="27"/>
    <n v="1440"/>
    <x v="2295"/>
    <x v="3528"/>
    <x v="23"/>
    <x v="2"/>
  </r>
  <r>
    <x v="0"/>
    <n v="1185732"/>
    <x v="707"/>
    <x v="4"/>
    <x v="28"/>
    <x v="31"/>
    <x v="4"/>
    <n v="41"/>
    <n v="1810"/>
    <x v="2296"/>
    <x v="3529"/>
    <x v="35"/>
    <x v="2"/>
  </r>
  <r>
    <x v="0"/>
    <n v="1185732"/>
    <x v="707"/>
    <x v="4"/>
    <x v="28"/>
    <x v="31"/>
    <x v="5"/>
    <n v="32"/>
    <n v="1890"/>
    <x v="1236"/>
    <x v="3530"/>
    <x v="32"/>
    <x v="2"/>
  </r>
  <r>
    <x v="0"/>
    <n v="1185732"/>
    <x v="229"/>
    <x v="4"/>
    <x v="28"/>
    <x v="31"/>
    <x v="0"/>
    <n v="33"/>
    <n v="2830"/>
    <x v="2297"/>
    <x v="3531"/>
    <x v="41"/>
    <x v="2"/>
  </r>
  <r>
    <x v="0"/>
    <n v="1185732"/>
    <x v="229"/>
    <x v="4"/>
    <x v="28"/>
    <x v="31"/>
    <x v="1"/>
    <n v="34"/>
    <n v="1820"/>
    <x v="2298"/>
    <x v="3532"/>
    <x v="24"/>
    <x v="2"/>
  </r>
  <r>
    <x v="0"/>
    <n v="1185732"/>
    <x v="229"/>
    <x v="4"/>
    <x v="28"/>
    <x v="31"/>
    <x v="2"/>
    <n v="24"/>
    <n v="1820"/>
    <x v="1716"/>
    <x v="3533"/>
    <x v="31"/>
    <x v="2"/>
  </r>
  <r>
    <x v="0"/>
    <n v="1185732"/>
    <x v="229"/>
    <x v="4"/>
    <x v="28"/>
    <x v="31"/>
    <x v="3"/>
    <n v="27"/>
    <n v="1800"/>
    <x v="2299"/>
    <x v="3534"/>
    <x v="30"/>
    <x v="2"/>
  </r>
  <r>
    <x v="0"/>
    <n v="1185732"/>
    <x v="229"/>
    <x v="4"/>
    <x v="28"/>
    <x v="31"/>
    <x v="4"/>
    <n v="47"/>
    <n v="1880"/>
    <x v="1373"/>
    <x v="3535"/>
    <x v="0"/>
    <x v="2"/>
  </r>
  <r>
    <x v="0"/>
    <n v="1185732"/>
    <x v="229"/>
    <x v="4"/>
    <x v="28"/>
    <x v="31"/>
    <x v="5"/>
    <n v="39"/>
    <n v="2090"/>
    <x v="2300"/>
    <x v="3536"/>
    <x v="32"/>
    <x v="2"/>
  </r>
  <r>
    <x v="0"/>
    <n v="1185732"/>
    <x v="258"/>
    <x v="4"/>
    <x v="28"/>
    <x v="31"/>
    <x v="0"/>
    <n v="48"/>
    <n v="2820"/>
    <x v="2301"/>
    <x v="3537"/>
    <x v="9"/>
    <x v="2"/>
  </r>
  <r>
    <x v="0"/>
    <n v="1185732"/>
    <x v="258"/>
    <x v="4"/>
    <x v="28"/>
    <x v="31"/>
    <x v="1"/>
    <n v="45"/>
    <n v="1880"/>
    <x v="2302"/>
    <x v="3538"/>
    <x v="18"/>
    <x v="2"/>
  </r>
  <r>
    <x v="0"/>
    <n v="1185732"/>
    <x v="258"/>
    <x v="4"/>
    <x v="28"/>
    <x v="31"/>
    <x v="2"/>
    <n v="41"/>
    <n v="2100"/>
    <x v="1325"/>
    <x v="3539"/>
    <x v="25"/>
    <x v="2"/>
  </r>
  <r>
    <x v="0"/>
    <n v="1185732"/>
    <x v="258"/>
    <x v="4"/>
    <x v="28"/>
    <x v="31"/>
    <x v="3"/>
    <n v="43"/>
    <n v="1820"/>
    <x v="2303"/>
    <x v="3540"/>
    <x v="23"/>
    <x v="2"/>
  </r>
  <r>
    <x v="0"/>
    <n v="1185732"/>
    <x v="258"/>
    <x v="4"/>
    <x v="28"/>
    <x v="31"/>
    <x v="4"/>
    <n v="53"/>
    <n v="1960"/>
    <x v="2304"/>
    <x v="3541"/>
    <x v="0"/>
    <x v="2"/>
  </r>
  <r>
    <x v="0"/>
    <n v="1185732"/>
    <x v="258"/>
    <x v="4"/>
    <x v="28"/>
    <x v="31"/>
    <x v="5"/>
    <n v="59"/>
    <n v="2000"/>
    <x v="2305"/>
    <x v="3542"/>
    <x v="38"/>
    <x v="2"/>
  </r>
  <r>
    <x v="0"/>
    <n v="1185732"/>
    <x v="291"/>
    <x v="4"/>
    <x v="28"/>
    <x v="31"/>
    <x v="0"/>
    <n v="51"/>
    <n v="2730"/>
    <x v="2306"/>
    <x v="3543"/>
    <x v="65"/>
    <x v="2"/>
  </r>
  <r>
    <x v="0"/>
    <n v="1185732"/>
    <x v="291"/>
    <x v="4"/>
    <x v="28"/>
    <x v="31"/>
    <x v="1"/>
    <n v="49"/>
    <n v="2000"/>
    <x v="1082"/>
    <x v="3544"/>
    <x v="18"/>
    <x v="2"/>
  </r>
  <r>
    <x v="0"/>
    <n v="1185732"/>
    <x v="291"/>
    <x v="4"/>
    <x v="28"/>
    <x v="31"/>
    <x v="2"/>
    <n v="47"/>
    <n v="2090"/>
    <x v="2307"/>
    <x v="3545"/>
    <x v="36"/>
    <x v="2"/>
  </r>
  <r>
    <x v="0"/>
    <n v="1185732"/>
    <x v="291"/>
    <x v="4"/>
    <x v="28"/>
    <x v="31"/>
    <x v="3"/>
    <n v="47"/>
    <n v="2180"/>
    <x v="960"/>
    <x v="3546"/>
    <x v="18"/>
    <x v="2"/>
  </r>
  <r>
    <x v="0"/>
    <n v="1185732"/>
    <x v="291"/>
    <x v="4"/>
    <x v="28"/>
    <x v="31"/>
    <x v="4"/>
    <n v="62"/>
    <n v="1950"/>
    <x v="2308"/>
    <x v="3547"/>
    <x v="18"/>
    <x v="2"/>
  </r>
  <r>
    <x v="0"/>
    <n v="1185732"/>
    <x v="291"/>
    <x v="4"/>
    <x v="28"/>
    <x v="31"/>
    <x v="5"/>
    <n v="65"/>
    <n v="2500"/>
    <x v="2309"/>
    <x v="3548"/>
    <x v="34"/>
    <x v="2"/>
  </r>
  <r>
    <x v="0"/>
    <n v="1185732"/>
    <x v="319"/>
    <x v="4"/>
    <x v="28"/>
    <x v="31"/>
    <x v="0"/>
    <n v="63"/>
    <n v="3110"/>
    <x v="2310"/>
    <x v="3549"/>
    <x v="40"/>
    <x v="2"/>
  </r>
  <r>
    <x v="0"/>
    <n v="1185732"/>
    <x v="319"/>
    <x v="4"/>
    <x v="28"/>
    <x v="31"/>
    <x v="1"/>
    <n v="58"/>
    <n v="2700"/>
    <x v="796"/>
    <x v="3550"/>
    <x v="29"/>
    <x v="2"/>
  </r>
  <r>
    <x v="0"/>
    <n v="1185732"/>
    <x v="319"/>
    <x v="4"/>
    <x v="28"/>
    <x v="31"/>
    <x v="2"/>
    <n v="51"/>
    <n v="2480"/>
    <x v="2311"/>
    <x v="3551"/>
    <x v="36"/>
    <x v="2"/>
  </r>
  <r>
    <x v="0"/>
    <n v="1185732"/>
    <x v="319"/>
    <x v="4"/>
    <x v="28"/>
    <x v="31"/>
    <x v="3"/>
    <n v="52"/>
    <n v="2020"/>
    <x v="2181"/>
    <x v="3552"/>
    <x v="23"/>
    <x v="2"/>
  </r>
  <r>
    <x v="0"/>
    <n v="1185732"/>
    <x v="319"/>
    <x v="4"/>
    <x v="28"/>
    <x v="31"/>
    <x v="4"/>
    <n v="64"/>
    <n v="2400"/>
    <x v="2312"/>
    <x v="3553"/>
    <x v="18"/>
    <x v="2"/>
  </r>
  <r>
    <x v="0"/>
    <n v="1185732"/>
    <x v="319"/>
    <x v="4"/>
    <x v="28"/>
    <x v="31"/>
    <x v="5"/>
    <n v="66"/>
    <n v="2440"/>
    <x v="2313"/>
    <x v="3554"/>
    <x v="42"/>
    <x v="2"/>
  </r>
  <r>
    <x v="0"/>
    <n v="1185732"/>
    <x v="351"/>
    <x v="4"/>
    <x v="28"/>
    <x v="31"/>
    <x v="0"/>
    <n v="62"/>
    <n v="3260"/>
    <x v="2314"/>
    <x v="3555"/>
    <x v="41"/>
    <x v="2"/>
  </r>
  <r>
    <x v="0"/>
    <n v="1185732"/>
    <x v="351"/>
    <x v="4"/>
    <x v="28"/>
    <x v="31"/>
    <x v="1"/>
    <n v="54"/>
    <n v="2430"/>
    <x v="2315"/>
    <x v="3556"/>
    <x v="29"/>
    <x v="2"/>
  </r>
  <r>
    <x v="0"/>
    <n v="1185732"/>
    <x v="351"/>
    <x v="4"/>
    <x v="28"/>
    <x v="31"/>
    <x v="2"/>
    <n v="50"/>
    <n v="2310"/>
    <x v="1885"/>
    <x v="3557"/>
    <x v="8"/>
    <x v="2"/>
  </r>
  <r>
    <x v="0"/>
    <n v="1185732"/>
    <x v="351"/>
    <x v="4"/>
    <x v="28"/>
    <x v="31"/>
    <x v="3"/>
    <n v="44"/>
    <n v="2330"/>
    <x v="1387"/>
    <x v="3558"/>
    <x v="33"/>
    <x v="2"/>
  </r>
  <r>
    <x v="0"/>
    <n v="1185732"/>
    <x v="351"/>
    <x v="4"/>
    <x v="28"/>
    <x v="31"/>
    <x v="4"/>
    <n v="51"/>
    <n v="2250"/>
    <x v="2103"/>
    <x v="3559"/>
    <x v="24"/>
    <x v="2"/>
  </r>
  <r>
    <x v="0"/>
    <n v="1185732"/>
    <x v="351"/>
    <x v="4"/>
    <x v="28"/>
    <x v="31"/>
    <x v="5"/>
    <n v="58"/>
    <n v="2780"/>
    <x v="2316"/>
    <x v="3560"/>
    <x v="22"/>
    <x v="2"/>
  </r>
  <r>
    <x v="0"/>
    <n v="1185732"/>
    <x v="381"/>
    <x v="4"/>
    <x v="28"/>
    <x v="31"/>
    <x v="0"/>
    <n v="51"/>
    <n v="2870"/>
    <x v="2317"/>
    <x v="3561"/>
    <x v="39"/>
    <x v="2"/>
  </r>
  <r>
    <x v="0"/>
    <n v="1185732"/>
    <x v="381"/>
    <x v="4"/>
    <x v="28"/>
    <x v="31"/>
    <x v="1"/>
    <n v="48"/>
    <n v="2230"/>
    <x v="2318"/>
    <x v="3562"/>
    <x v="35"/>
    <x v="2"/>
  </r>
  <r>
    <x v="0"/>
    <n v="1185732"/>
    <x v="381"/>
    <x v="4"/>
    <x v="28"/>
    <x v="31"/>
    <x v="2"/>
    <n v="38"/>
    <n v="1960"/>
    <x v="1512"/>
    <x v="3563"/>
    <x v="37"/>
    <x v="2"/>
  </r>
  <r>
    <x v="0"/>
    <n v="1185732"/>
    <x v="381"/>
    <x v="4"/>
    <x v="28"/>
    <x v="31"/>
    <x v="3"/>
    <n v="39"/>
    <n v="2100"/>
    <x v="854"/>
    <x v="3564"/>
    <x v="8"/>
    <x v="2"/>
  </r>
  <r>
    <x v="0"/>
    <n v="1185732"/>
    <x v="381"/>
    <x v="4"/>
    <x v="28"/>
    <x v="31"/>
    <x v="4"/>
    <n v="48"/>
    <n v="1750"/>
    <x v="865"/>
    <x v="3565"/>
    <x v="24"/>
    <x v="2"/>
  </r>
  <r>
    <x v="0"/>
    <n v="1185732"/>
    <x v="381"/>
    <x v="4"/>
    <x v="28"/>
    <x v="31"/>
    <x v="5"/>
    <n v="52"/>
    <n v="2320"/>
    <x v="2319"/>
    <x v="3566"/>
    <x v="38"/>
    <x v="2"/>
  </r>
  <r>
    <x v="0"/>
    <n v="1185732"/>
    <x v="413"/>
    <x v="4"/>
    <x v="28"/>
    <x v="31"/>
    <x v="0"/>
    <n v="50"/>
    <n v="2440"/>
    <x v="2320"/>
    <x v="3567"/>
    <x v="38"/>
    <x v="2"/>
  </r>
  <r>
    <x v="0"/>
    <n v="1185732"/>
    <x v="413"/>
    <x v="4"/>
    <x v="28"/>
    <x v="31"/>
    <x v="1"/>
    <n v="42"/>
    <n v="2080"/>
    <x v="2321"/>
    <x v="3568"/>
    <x v="0"/>
    <x v="2"/>
  </r>
  <r>
    <x v="0"/>
    <n v="1185732"/>
    <x v="413"/>
    <x v="4"/>
    <x v="28"/>
    <x v="31"/>
    <x v="2"/>
    <n v="41"/>
    <n v="1760"/>
    <x v="940"/>
    <x v="3569"/>
    <x v="37"/>
    <x v="2"/>
  </r>
  <r>
    <x v="0"/>
    <n v="1185732"/>
    <x v="413"/>
    <x v="4"/>
    <x v="28"/>
    <x v="31"/>
    <x v="3"/>
    <n v="41"/>
    <n v="1760"/>
    <x v="940"/>
    <x v="3570"/>
    <x v="8"/>
    <x v="2"/>
  </r>
  <r>
    <x v="0"/>
    <n v="1185732"/>
    <x v="413"/>
    <x v="4"/>
    <x v="28"/>
    <x v="31"/>
    <x v="4"/>
    <n v="52"/>
    <n v="1890"/>
    <x v="753"/>
    <x v="3571"/>
    <x v="35"/>
    <x v="2"/>
  </r>
  <r>
    <x v="0"/>
    <n v="1185732"/>
    <x v="413"/>
    <x v="4"/>
    <x v="28"/>
    <x v="31"/>
    <x v="5"/>
    <n v="56"/>
    <n v="2250"/>
    <x v="789"/>
    <x v="3572"/>
    <x v="42"/>
    <x v="2"/>
  </r>
  <r>
    <x v="0"/>
    <n v="1185732"/>
    <x v="443"/>
    <x v="4"/>
    <x v="28"/>
    <x v="31"/>
    <x v="0"/>
    <n v="50"/>
    <n v="2780"/>
    <x v="2322"/>
    <x v="3573"/>
    <x v="41"/>
    <x v="2"/>
  </r>
  <r>
    <x v="0"/>
    <n v="1185732"/>
    <x v="443"/>
    <x v="4"/>
    <x v="28"/>
    <x v="31"/>
    <x v="1"/>
    <n v="44"/>
    <n v="1880"/>
    <x v="980"/>
    <x v="1602"/>
    <x v="18"/>
    <x v="2"/>
  </r>
  <r>
    <x v="0"/>
    <n v="1185732"/>
    <x v="443"/>
    <x v="4"/>
    <x v="28"/>
    <x v="31"/>
    <x v="2"/>
    <n v="43"/>
    <n v="2020"/>
    <x v="2323"/>
    <x v="3574"/>
    <x v="2"/>
    <x v="2"/>
  </r>
  <r>
    <x v="0"/>
    <n v="1185732"/>
    <x v="443"/>
    <x v="4"/>
    <x v="28"/>
    <x v="31"/>
    <x v="3"/>
    <n v="53"/>
    <n v="2250"/>
    <x v="2324"/>
    <x v="3575"/>
    <x v="23"/>
    <x v="2"/>
  </r>
  <r>
    <x v="0"/>
    <n v="1185732"/>
    <x v="443"/>
    <x v="4"/>
    <x v="28"/>
    <x v="31"/>
    <x v="4"/>
    <n v="66"/>
    <n v="1960"/>
    <x v="1113"/>
    <x v="3576"/>
    <x v="28"/>
    <x v="2"/>
  </r>
  <r>
    <x v="0"/>
    <n v="1185732"/>
    <x v="443"/>
    <x v="4"/>
    <x v="28"/>
    <x v="31"/>
    <x v="5"/>
    <n v="74"/>
    <n v="2060"/>
    <x v="2325"/>
    <x v="3577"/>
    <x v="32"/>
    <x v="2"/>
  </r>
  <r>
    <x v="0"/>
    <n v="1185732"/>
    <x v="472"/>
    <x v="4"/>
    <x v="28"/>
    <x v="31"/>
    <x v="0"/>
    <n v="67"/>
    <n v="2900"/>
    <x v="2326"/>
    <x v="3578"/>
    <x v="38"/>
    <x v="2"/>
  </r>
  <r>
    <x v="0"/>
    <n v="1185732"/>
    <x v="472"/>
    <x v="4"/>
    <x v="28"/>
    <x v="31"/>
    <x v="1"/>
    <n v="58"/>
    <n v="2190"/>
    <x v="1211"/>
    <x v="3579"/>
    <x v="18"/>
    <x v="2"/>
  </r>
  <r>
    <x v="2"/>
    <n v="1185732"/>
    <x v="472"/>
    <x v="4"/>
    <x v="28"/>
    <x v="31"/>
    <x v="2"/>
    <n v="56"/>
    <n v="2150"/>
    <x v="755"/>
    <x v="3580"/>
    <x v="2"/>
    <x v="2"/>
  </r>
  <r>
    <x v="2"/>
    <n v="1185732"/>
    <x v="472"/>
    <x v="4"/>
    <x v="28"/>
    <x v="31"/>
    <x v="3"/>
    <n v="59"/>
    <n v="1940"/>
    <x v="2327"/>
    <x v="3581"/>
    <x v="18"/>
    <x v="2"/>
  </r>
  <r>
    <x v="2"/>
    <n v="1185732"/>
    <x v="472"/>
    <x v="4"/>
    <x v="28"/>
    <x v="31"/>
    <x v="4"/>
    <n v="66"/>
    <n v="2250"/>
    <x v="2328"/>
    <x v="3582"/>
    <x v="18"/>
    <x v="2"/>
  </r>
  <r>
    <x v="2"/>
    <n v="1185732"/>
    <x v="472"/>
    <x v="4"/>
    <x v="28"/>
    <x v="31"/>
    <x v="5"/>
    <n v="68"/>
    <n v="2280"/>
    <x v="2329"/>
    <x v="3583"/>
    <x v="38"/>
    <x v="2"/>
  </r>
  <r>
    <x v="2"/>
    <n v="1185732"/>
    <x v="170"/>
    <x v="4"/>
    <x v="28"/>
    <x v="31"/>
    <x v="0"/>
    <n v="33"/>
    <n v="2310"/>
    <x v="2330"/>
    <x v="3584"/>
    <x v="0"/>
    <x v="2"/>
  </r>
  <r>
    <x v="2"/>
    <n v="1185732"/>
    <x v="170"/>
    <x v="4"/>
    <x v="28"/>
    <x v="31"/>
    <x v="1"/>
    <n v="34"/>
    <n v="1810"/>
    <x v="2331"/>
    <x v="3585"/>
    <x v="0"/>
    <x v="2"/>
  </r>
  <r>
    <x v="2"/>
    <n v="1185732"/>
    <x v="170"/>
    <x v="4"/>
    <x v="28"/>
    <x v="31"/>
    <x v="2"/>
    <n v="24"/>
    <n v="1890"/>
    <x v="2332"/>
    <x v="3586"/>
    <x v="64"/>
    <x v="2"/>
  </r>
  <r>
    <x v="2"/>
    <n v="1185732"/>
    <x v="170"/>
    <x v="4"/>
    <x v="28"/>
    <x v="31"/>
    <x v="3"/>
    <n v="29"/>
    <n v="1730"/>
    <x v="2333"/>
    <x v="3587"/>
    <x v="9"/>
    <x v="2"/>
  </r>
  <r>
    <x v="2"/>
    <n v="1185732"/>
    <x v="170"/>
    <x v="4"/>
    <x v="28"/>
    <x v="31"/>
    <x v="4"/>
    <n v="42"/>
    <n v="1560"/>
    <x v="2334"/>
    <x v="3588"/>
    <x v="24"/>
    <x v="2"/>
  </r>
  <r>
    <x v="2"/>
    <n v="1185732"/>
    <x v="170"/>
    <x v="4"/>
    <x v="28"/>
    <x v="31"/>
    <x v="5"/>
    <n v="34"/>
    <n v="1960"/>
    <x v="807"/>
    <x v="3589"/>
    <x v="34"/>
    <x v="2"/>
  </r>
  <r>
    <x v="2"/>
    <n v="1185732"/>
    <x v="199"/>
    <x v="4"/>
    <x v="28"/>
    <x v="31"/>
    <x v="0"/>
    <n v="34"/>
    <n v="2630"/>
    <x v="2335"/>
    <x v="3590"/>
    <x v="0"/>
    <x v="2"/>
  </r>
  <r>
    <x v="2"/>
    <n v="1185732"/>
    <x v="199"/>
    <x v="4"/>
    <x v="28"/>
    <x v="31"/>
    <x v="1"/>
    <n v="34"/>
    <n v="1880"/>
    <x v="1232"/>
    <x v="3591"/>
    <x v="35"/>
    <x v="2"/>
  </r>
  <r>
    <x v="2"/>
    <n v="1185732"/>
    <x v="199"/>
    <x v="4"/>
    <x v="28"/>
    <x v="31"/>
    <x v="2"/>
    <n v="23"/>
    <n v="1690"/>
    <x v="2336"/>
    <x v="3592"/>
    <x v="9"/>
    <x v="2"/>
  </r>
  <r>
    <x v="2"/>
    <n v="1185732"/>
    <x v="199"/>
    <x v="4"/>
    <x v="29"/>
    <x v="32"/>
    <x v="3"/>
    <n v="29"/>
    <n v="1420"/>
    <x v="2337"/>
    <x v="3593"/>
    <x v="0"/>
    <x v="2"/>
  </r>
  <r>
    <x v="2"/>
    <n v="1185732"/>
    <x v="199"/>
    <x v="4"/>
    <x v="29"/>
    <x v="32"/>
    <x v="4"/>
    <n v="44"/>
    <n v="1800"/>
    <x v="1830"/>
    <x v="3435"/>
    <x v="0"/>
    <x v="2"/>
  </r>
  <r>
    <x v="2"/>
    <n v="1185732"/>
    <x v="199"/>
    <x v="4"/>
    <x v="29"/>
    <x v="32"/>
    <x v="5"/>
    <n v="29"/>
    <n v="2030"/>
    <x v="2338"/>
    <x v="3594"/>
    <x v="38"/>
    <x v="2"/>
  </r>
  <r>
    <x v="2"/>
    <n v="1185732"/>
    <x v="704"/>
    <x v="4"/>
    <x v="29"/>
    <x v="32"/>
    <x v="0"/>
    <n v="28"/>
    <n v="2760"/>
    <x v="1110"/>
    <x v="1944"/>
    <x v="64"/>
    <x v="2"/>
  </r>
  <r>
    <x v="2"/>
    <n v="1185732"/>
    <x v="704"/>
    <x v="4"/>
    <x v="29"/>
    <x v="32"/>
    <x v="1"/>
    <n v="29"/>
    <n v="1500"/>
    <x v="2339"/>
    <x v="3595"/>
    <x v="18"/>
    <x v="2"/>
  </r>
  <r>
    <x v="2"/>
    <n v="1185732"/>
    <x v="704"/>
    <x v="4"/>
    <x v="29"/>
    <x v="32"/>
    <x v="2"/>
    <n v="19"/>
    <n v="1810"/>
    <x v="2340"/>
    <x v="3596"/>
    <x v="59"/>
    <x v="2"/>
  </r>
  <r>
    <x v="2"/>
    <n v="1185732"/>
    <x v="704"/>
    <x v="4"/>
    <x v="29"/>
    <x v="32"/>
    <x v="3"/>
    <n v="25"/>
    <n v="1240"/>
    <x v="1991"/>
    <x v="3597"/>
    <x v="64"/>
    <x v="2"/>
  </r>
  <r>
    <x v="2"/>
    <n v="1185732"/>
    <x v="704"/>
    <x v="4"/>
    <x v="29"/>
    <x v="32"/>
    <x v="4"/>
    <n v="37"/>
    <n v="1580"/>
    <x v="2341"/>
    <x v="3598"/>
    <x v="18"/>
    <x v="2"/>
  </r>
  <r>
    <x v="2"/>
    <n v="1185732"/>
    <x v="704"/>
    <x v="4"/>
    <x v="29"/>
    <x v="32"/>
    <x v="5"/>
    <n v="27"/>
    <n v="1690"/>
    <x v="2342"/>
    <x v="3599"/>
    <x v="26"/>
    <x v="2"/>
  </r>
  <r>
    <x v="2"/>
    <n v="1185732"/>
    <x v="721"/>
    <x v="4"/>
    <x v="29"/>
    <x v="32"/>
    <x v="0"/>
    <n v="27"/>
    <n v="2630"/>
    <x v="2343"/>
    <x v="3600"/>
    <x v="64"/>
    <x v="2"/>
  </r>
  <r>
    <x v="2"/>
    <n v="1185732"/>
    <x v="721"/>
    <x v="4"/>
    <x v="29"/>
    <x v="32"/>
    <x v="1"/>
    <n v="28"/>
    <n v="1550"/>
    <x v="2344"/>
    <x v="3601"/>
    <x v="28"/>
    <x v="2"/>
  </r>
  <r>
    <x v="2"/>
    <n v="1185732"/>
    <x v="721"/>
    <x v="4"/>
    <x v="29"/>
    <x v="32"/>
    <x v="2"/>
    <n v="20"/>
    <n v="1440"/>
    <x v="1477"/>
    <x v="3602"/>
    <x v="9"/>
    <x v="2"/>
  </r>
  <r>
    <x v="2"/>
    <n v="1185732"/>
    <x v="721"/>
    <x v="4"/>
    <x v="29"/>
    <x v="32"/>
    <x v="3"/>
    <n v="24"/>
    <n v="1400"/>
    <x v="1597"/>
    <x v="3603"/>
    <x v="64"/>
    <x v="2"/>
  </r>
  <r>
    <x v="2"/>
    <n v="1185732"/>
    <x v="721"/>
    <x v="4"/>
    <x v="29"/>
    <x v="32"/>
    <x v="4"/>
    <n v="42"/>
    <n v="1310"/>
    <x v="2277"/>
    <x v="3604"/>
    <x v="0"/>
    <x v="2"/>
  </r>
  <r>
    <x v="2"/>
    <n v="1185732"/>
    <x v="721"/>
    <x v="4"/>
    <x v="29"/>
    <x v="32"/>
    <x v="5"/>
    <n v="32"/>
    <n v="1890"/>
    <x v="1236"/>
    <x v="3605"/>
    <x v="22"/>
    <x v="2"/>
  </r>
  <r>
    <x v="2"/>
    <n v="1185732"/>
    <x v="255"/>
    <x v="4"/>
    <x v="29"/>
    <x v="32"/>
    <x v="0"/>
    <n v="41"/>
    <n v="2460"/>
    <x v="2345"/>
    <x v="3606"/>
    <x v="9"/>
    <x v="2"/>
  </r>
  <r>
    <x v="2"/>
    <n v="1185732"/>
    <x v="255"/>
    <x v="4"/>
    <x v="29"/>
    <x v="32"/>
    <x v="1"/>
    <n v="42"/>
    <n v="1820"/>
    <x v="947"/>
    <x v="3607"/>
    <x v="24"/>
    <x v="2"/>
  </r>
  <r>
    <x v="2"/>
    <n v="1185732"/>
    <x v="255"/>
    <x v="4"/>
    <x v="29"/>
    <x v="32"/>
    <x v="2"/>
    <n v="37"/>
    <n v="1690"/>
    <x v="2346"/>
    <x v="3608"/>
    <x v="60"/>
    <x v="2"/>
  </r>
  <r>
    <x v="2"/>
    <n v="1185732"/>
    <x v="255"/>
    <x v="4"/>
    <x v="29"/>
    <x v="32"/>
    <x v="3"/>
    <n v="38"/>
    <n v="1500"/>
    <x v="2073"/>
    <x v="3609"/>
    <x v="64"/>
    <x v="2"/>
  </r>
  <r>
    <x v="2"/>
    <n v="1185732"/>
    <x v="255"/>
    <x v="4"/>
    <x v="29"/>
    <x v="32"/>
    <x v="4"/>
    <n v="46"/>
    <n v="1500"/>
    <x v="1310"/>
    <x v="3610"/>
    <x v="29"/>
    <x v="2"/>
  </r>
  <r>
    <x v="2"/>
    <n v="1185732"/>
    <x v="255"/>
    <x v="4"/>
    <x v="29"/>
    <x v="32"/>
    <x v="5"/>
    <n v="51"/>
    <n v="2030"/>
    <x v="917"/>
    <x v="3611"/>
    <x v="26"/>
    <x v="2"/>
  </r>
  <r>
    <x v="2"/>
    <n v="1185732"/>
    <x v="288"/>
    <x v="4"/>
    <x v="29"/>
    <x v="32"/>
    <x v="0"/>
    <n v="46"/>
    <n v="2380"/>
    <x v="2347"/>
    <x v="3612"/>
    <x v="9"/>
    <x v="2"/>
  </r>
  <r>
    <x v="2"/>
    <n v="1185732"/>
    <x v="288"/>
    <x v="4"/>
    <x v="29"/>
    <x v="32"/>
    <x v="1"/>
    <n v="42"/>
    <n v="1820"/>
    <x v="947"/>
    <x v="3613"/>
    <x v="28"/>
    <x v="2"/>
  </r>
  <r>
    <x v="2"/>
    <n v="1185732"/>
    <x v="288"/>
    <x v="4"/>
    <x v="29"/>
    <x v="32"/>
    <x v="2"/>
    <n v="47"/>
    <n v="1690"/>
    <x v="953"/>
    <x v="3614"/>
    <x v="64"/>
    <x v="2"/>
  </r>
  <r>
    <x v="2"/>
    <n v="1185732"/>
    <x v="288"/>
    <x v="4"/>
    <x v="29"/>
    <x v="32"/>
    <x v="3"/>
    <n v="49"/>
    <n v="1690"/>
    <x v="2348"/>
    <x v="3615"/>
    <x v="48"/>
    <x v="2"/>
  </r>
  <r>
    <x v="2"/>
    <n v="1185732"/>
    <x v="288"/>
    <x v="4"/>
    <x v="29"/>
    <x v="32"/>
    <x v="4"/>
    <n v="61"/>
    <n v="1630"/>
    <x v="2349"/>
    <x v="3616"/>
    <x v="29"/>
    <x v="2"/>
  </r>
  <r>
    <x v="2"/>
    <n v="1185732"/>
    <x v="288"/>
    <x v="4"/>
    <x v="29"/>
    <x v="32"/>
    <x v="5"/>
    <n v="67"/>
    <n v="2310"/>
    <x v="2350"/>
    <x v="3617"/>
    <x v="38"/>
    <x v="2"/>
  </r>
  <r>
    <x v="2"/>
    <n v="1185732"/>
    <x v="316"/>
    <x v="4"/>
    <x v="29"/>
    <x v="32"/>
    <x v="0"/>
    <n v="60"/>
    <n v="2940"/>
    <x v="2150"/>
    <x v="3618"/>
    <x v="0"/>
    <x v="2"/>
  </r>
  <r>
    <x v="2"/>
    <n v="1185732"/>
    <x v="316"/>
    <x v="4"/>
    <x v="29"/>
    <x v="32"/>
    <x v="1"/>
    <n v="58"/>
    <n v="2240"/>
    <x v="1834"/>
    <x v="3619"/>
    <x v="0"/>
    <x v="2"/>
  </r>
  <r>
    <x v="2"/>
    <n v="1185732"/>
    <x v="316"/>
    <x v="4"/>
    <x v="29"/>
    <x v="32"/>
    <x v="2"/>
    <n v="53"/>
    <n v="1960"/>
    <x v="2304"/>
    <x v="3620"/>
    <x v="9"/>
    <x v="2"/>
  </r>
  <r>
    <x v="2"/>
    <n v="1185732"/>
    <x v="316"/>
    <x v="4"/>
    <x v="29"/>
    <x v="32"/>
    <x v="3"/>
    <n v="52"/>
    <n v="2030"/>
    <x v="966"/>
    <x v="3621"/>
    <x v="48"/>
    <x v="2"/>
  </r>
  <r>
    <x v="2"/>
    <n v="1185732"/>
    <x v="316"/>
    <x v="4"/>
    <x v="29"/>
    <x v="32"/>
    <x v="4"/>
    <n v="59"/>
    <n v="1820"/>
    <x v="918"/>
    <x v="3622"/>
    <x v="29"/>
    <x v="2"/>
  </r>
  <r>
    <x v="2"/>
    <n v="1185732"/>
    <x v="316"/>
    <x v="4"/>
    <x v="29"/>
    <x v="32"/>
    <x v="5"/>
    <n v="64"/>
    <n v="2630"/>
    <x v="2351"/>
    <x v="3623"/>
    <x v="32"/>
    <x v="2"/>
  </r>
  <r>
    <x v="2"/>
    <n v="1185732"/>
    <x v="348"/>
    <x v="4"/>
    <x v="29"/>
    <x v="32"/>
    <x v="0"/>
    <n v="61"/>
    <n v="3080"/>
    <x v="2352"/>
    <x v="3624"/>
    <x v="60"/>
    <x v="2"/>
  </r>
  <r>
    <x v="2"/>
    <n v="1185732"/>
    <x v="348"/>
    <x v="4"/>
    <x v="29"/>
    <x v="32"/>
    <x v="1"/>
    <n v="58"/>
    <n v="2000"/>
    <x v="2353"/>
    <x v="3625"/>
    <x v="18"/>
    <x v="2"/>
  </r>
  <r>
    <x v="2"/>
    <n v="1185732"/>
    <x v="348"/>
    <x v="4"/>
    <x v="29"/>
    <x v="32"/>
    <x v="2"/>
    <n v="54"/>
    <n v="2100"/>
    <x v="879"/>
    <x v="3626"/>
    <x v="60"/>
    <x v="2"/>
  </r>
  <r>
    <x v="2"/>
    <n v="1185732"/>
    <x v="348"/>
    <x v="4"/>
    <x v="29"/>
    <x v="32"/>
    <x v="3"/>
    <n v="44"/>
    <n v="1820"/>
    <x v="2354"/>
    <x v="3627"/>
    <x v="60"/>
    <x v="2"/>
  </r>
  <r>
    <x v="2"/>
    <n v="1185732"/>
    <x v="348"/>
    <x v="4"/>
    <x v="29"/>
    <x v="32"/>
    <x v="4"/>
    <n v="53"/>
    <n v="1760"/>
    <x v="2355"/>
    <x v="3628"/>
    <x v="35"/>
    <x v="2"/>
  </r>
  <r>
    <x v="2"/>
    <n v="1185732"/>
    <x v="348"/>
    <x v="4"/>
    <x v="29"/>
    <x v="32"/>
    <x v="5"/>
    <n v="54"/>
    <n v="2310"/>
    <x v="2356"/>
    <x v="3629"/>
    <x v="34"/>
    <x v="2"/>
  </r>
  <r>
    <x v="2"/>
    <n v="1185732"/>
    <x v="378"/>
    <x v="4"/>
    <x v="29"/>
    <x v="32"/>
    <x v="0"/>
    <n v="53"/>
    <n v="2500"/>
    <x v="2357"/>
    <x v="3630"/>
    <x v="59"/>
    <x v="2"/>
  </r>
  <r>
    <x v="2"/>
    <n v="1185732"/>
    <x v="378"/>
    <x v="4"/>
    <x v="29"/>
    <x v="32"/>
    <x v="1"/>
    <n v="49"/>
    <n v="1810"/>
    <x v="2193"/>
    <x v="3631"/>
    <x v="0"/>
    <x v="2"/>
  </r>
  <r>
    <x v="2"/>
    <n v="1185732"/>
    <x v="378"/>
    <x v="4"/>
    <x v="29"/>
    <x v="32"/>
    <x v="2"/>
    <n v="28"/>
    <n v="1750"/>
    <x v="1071"/>
    <x v="3632"/>
    <x v="48"/>
    <x v="2"/>
  </r>
  <r>
    <x v="2"/>
    <n v="1185732"/>
    <x v="378"/>
    <x v="4"/>
    <x v="29"/>
    <x v="32"/>
    <x v="3"/>
    <n v="28"/>
    <n v="1500"/>
    <x v="1077"/>
    <x v="3240"/>
    <x v="0"/>
    <x v="2"/>
  </r>
  <r>
    <x v="2"/>
    <n v="1185732"/>
    <x v="378"/>
    <x v="4"/>
    <x v="29"/>
    <x v="32"/>
    <x v="4"/>
    <n v="38"/>
    <n v="1560"/>
    <x v="1903"/>
    <x v="3633"/>
    <x v="24"/>
    <x v="2"/>
  </r>
  <r>
    <x v="2"/>
    <n v="1185732"/>
    <x v="378"/>
    <x v="4"/>
    <x v="29"/>
    <x v="32"/>
    <x v="5"/>
    <n v="41"/>
    <n v="2030"/>
    <x v="2358"/>
    <x v="3634"/>
    <x v="22"/>
    <x v="2"/>
  </r>
  <r>
    <x v="2"/>
    <n v="1185732"/>
    <x v="410"/>
    <x v="4"/>
    <x v="29"/>
    <x v="32"/>
    <x v="0"/>
    <n v="42"/>
    <n v="2450"/>
    <x v="869"/>
    <x v="3635"/>
    <x v="64"/>
    <x v="2"/>
  </r>
  <r>
    <x v="2"/>
    <n v="1185732"/>
    <x v="410"/>
    <x v="4"/>
    <x v="29"/>
    <x v="32"/>
    <x v="1"/>
    <n v="33"/>
    <n v="1960"/>
    <x v="1829"/>
    <x v="3636"/>
    <x v="24"/>
    <x v="2"/>
  </r>
  <r>
    <x v="2"/>
    <n v="1185732"/>
    <x v="410"/>
    <x v="4"/>
    <x v="29"/>
    <x v="32"/>
    <x v="2"/>
    <n v="34"/>
    <n v="1500"/>
    <x v="2047"/>
    <x v="1951"/>
    <x v="48"/>
    <x v="2"/>
  </r>
  <r>
    <x v="2"/>
    <n v="1185732"/>
    <x v="410"/>
    <x v="4"/>
    <x v="29"/>
    <x v="32"/>
    <x v="3"/>
    <n v="34"/>
    <n v="1600"/>
    <x v="1311"/>
    <x v="3637"/>
    <x v="64"/>
    <x v="2"/>
  </r>
  <r>
    <x v="2"/>
    <n v="1185732"/>
    <x v="410"/>
    <x v="4"/>
    <x v="29"/>
    <x v="32"/>
    <x v="4"/>
    <n v="42"/>
    <n v="1490"/>
    <x v="2359"/>
    <x v="3638"/>
    <x v="28"/>
    <x v="2"/>
  </r>
  <r>
    <x v="2"/>
    <n v="1185732"/>
    <x v="410"/>
    <x v="4"/>
    <x v="29"/>
    <x v="32"/>
    <x v="5"/>
    <n v="48"/>
    <n v="1760"/>
    <x v="2360"/>
    <x v="3639"/>
    <x v="32"/>
    <x v="2"/>
  </r>
  <r>
    <x v="2"/>
    <n v="1185732"/>
    <x v="440"/>
    <x v="4"/>
    <x v="29"/>
    <x v="32"/>
    <x v="0"/>
    <n v="44"/>
    <n v="2150"/>
    <x v="2361"/>
    <x v="3640"/>
    <x v="9"/>
    <x v="2"/>
  </r>
  <r>
    <x v="2"/>
    <n v="1185732"/>
    <x v="440"/>
    <x v="4"/>
    <x v="29"/>
    <x v="32"/>
    <x v="1"/>
    <n v="32"/>
    <n v="1950"/>
    <x v="1204"/>
    <x v="3641"/>
    <x v="28"/>
    <x v="2"/>
  </r>
  <r>
    <x v="2"/>
    <n v="1185732"/>
    <x v="440"/>
    <x v="4"/>
    <x v="29"/>
    <x v="32"/>
    <x v="2"/>
    <n v="38"/>
    <n v="1670"/>
    <x v="1508"/>
    <x v="3642"/>
    <x v="64"/>
    <x v="2"/>
  </r>
  <r>
    <x v="2"/>
    <n v="1185732"/>
    <x v="440"/>
    <x v="4"/>
    <x v="29"/>
    <x v="32"/>
    <x v="3"/>
    <n v="55"/>
    <n v="1630"/>
    <x v="2362"/>
    <x v="3643"/>
    <x v="48"/>
    <x v="2"/>
  </r>
  <r>
    <x v="2"/>
    <n v="1185732"/>
    <x v="440"/>
    <x v="4"/>
    <x v="29"/>
    <x v="32"/>
    <x v="4"/>
    <n v="72"/>
    <n v="1630"/>
    <x v="1324"/>
    <x v="3644"/>
    <x v="29"/>
    <x v="2"/>
  </r>
  <r>
    <x v="2"/>
    <n v="1185732"/>
    <x v="440"/>
    <x v="4"/>
    <x v="29"/>
    <x v="32"/>
    <x v="5"/>
    <n v="72"/>
    <n v="2100"/>
    <x v="1394"/>
    <x v="3645"/>
    <x v="34"/>
    <x v="2"/>
  </r>
  <r>
    <x v="2"/>
    <n v="1185732"/>
    <x v="469"/>
    <x v="4"/>
    <x v="29"/>
    <x v="32"/>
    <x v="0"/>
    <n v="64"/>
    <n v="2440"/>
    <x v="2363"/>
    <x v="3646"/>
    <x v="48"/>
    <x v="2"/>
  </r>
  <r>
    <x v="2"/>
    <n v="1185732"/>
    <x v="469"/>
    <x v="4"/>
    <x v="29"/>
    <x v="32"/>
    <x v="1"/>
    <n v="55"/>
    <n v="2020"/>
    <x v="2364"/>
    <x v="3647"/>
    <x v="18"/>
    <x v="2"/>
  </r>
  <r>
    <x v="5"/>
    <n v="1185732"/>
    <x v="469"/>
    <x v="4"/>
    <x v="29"/>
    <x v="32"/>
    <x v="2"/>
    <n v="55"/>
    <n v="2180"/>
    <x v="899"/>
    <x v="3648"/>
    <x v="48"/>
    <x v="2"/>
  </r>
  <r>
    <x v="5"/>
    <n v="1185732"/>
    <x v="469"/>
    <x v="4"/>
    <x v="29"/>
    <x v="32"/>
    <x v="3"/>
    <n v="55"/>
    <n v="1960"/>
    <x v="2365"/>
    <x v="3649"/>
    <x v="64"/>
    <x v="2"/>
  </r>
  <r>
    <x v="5"/>
    <n v="1185732"/>
    <x v="469"/>
    <x v="4"/>
    <x v="29"/>
    <x v="32"/>
    <x v="4"/>
    <n v="65"/>
    <n v="1690"/>
    <x v="2366"/>
    <x v="3650"/>
    <x v="29"/>
    <x v="2"/>
  </r>
  <r>
    <x v="5"/>
    <n v="1185732"/>
    <x v="469"/>
    <x v="4"/>
    <x v="29"/>
    <x v="32"/>
    <x v="5"/>
    <n v="69"/>
    <n v="2250"/>
    <x v="2367"/>
    <x v="3651"/>
    <x v="42"/>
    <x v="2"/>
  </r>
  <r>
    <x v="5"/>
    <n v="1185732"/>
    <x v="177"/>
    <x v="4"/>
    <x v="29"/>
    <x v="32"/>
    <x v="0"/>
    <n v="32"/>
    <n v="1940"/>
    <x v="2368"/>
    <x v="3652"/>
    <x v="59"/>
    <x v="2"/>
  </r>
  <r>
    <x v="5"/>
    <n v="1185732"/>
    <x v="177"/>
    <x v="4"/>
    <x v="29"/>
    <x v="32"/>
    <x v="1"/>
    <n v="33"/>
    <n v="1500"/>
    <x v="1150"/>
    <x v="1790"/>
    <x v="0"/>
    <x v="2"/>
  </r>
  <r>
    <x v="5"/>
    <n v="1185732"/>
    <x v="177"/>
    <x v="4"/>
    <x v="29"/>
    <x v="32"/>
    <x v="2"/>
    <n v="24"/>
    <n v="1670"/>
    <x v="2369"/>
    <x v="3653"/>
    <x v="64"/>
    <x v="2"/>
  </r>
  <r>
    <x v="5"/>
    <n v="1185732"/>
    <x v="177"/>
    <x v="4"/>
    <x v="29"/>
    <x v="32"/>
    <x v="3"/>
    <n v="29"/>
    <n v="1230"/>
    <x v="2020"/>
    <x v="3654"/>
    <x v="59"/>
    <x v="2"/>
  </r>
  <r>
    <x v="5"/>
    <n v="1185732"/>
    <x v="177"/>
    <x v="4"/>
    <x v="29"/>
    <x v="32"/>
    <x v="4"/>
    <n v="44"/>
    <n v="1280"/>
    <x v="805"/>
    <x v="3655"/>
    <x v="0"/>
    <x v="2"/>
  </r>
  <r>
    <x v="5"/>
    <n v="1185732"/>
    <x v="177"/>
    <x v="4"/>
    <x v="29"/>
    <x v="32"/>
    <x v="5"/>
    <n v="32"/>
    <n v="1730"/>
    <x v="1474"/>
    <x v="3656"/>
    <x v="42"/>
    <x v="2"/>
  </r>
  <r>
    <x v="5"/>
    <n v="1185732"/>
    <x v="206"/>
    <x v="4"/>
    <x v="29"/>
    <x v="32"/>
    <x v="0"/>
    <n v="32"/>
    <n v="2310"/>
    <x v="1936"/>
    <x v="1572"/>
    <x v="0"/>
    <x v="2"/>
  </r>
  <r>
    <x v="5"/>
    <n v="1185732"/>
    <x v="206"/>
    <x v="4"/>
    <x v="29"/>
    <x v="32"/>
    <x v="1"/>
    <n v="33"/>
    <n v="1430"/>
    <x v="1770"/>
    <x v="3276"/>
    <x v="0"/>
    <x v="2"/>
  </r>
  <r>
    <x v="5"/>
    <n v="1185732"/>
    <x v="206"/>
    <x v="4"/>
    <x v="29"/>
    <x v="32"/>
    <x v="2"/>
    <n v="23"/>
    <n v="1580"/>
    <x v="2370"/>
    <x v="3657"/>
    <x v="0"/>
    <x v="2"/>
  </r>
  <r>
    <x v="5"/>
    <n v="1185732"/>
    <x v="206"/>
    <x v="3"/>
    <x v="30"/>
    <x v="33"/>
    <x v="3"/>
    <n v="29"/>
    <n v="1010"/>
    <x v="2038"/>
    <x v="3658"/>
    <x v="0"/>
    <x v="2"/>
  </r>
  <r>
    <x v="5"/>
    <n v="1185732"/>
    <x v="206"/>
    <x v="3"/>
    <x v="30"/>
    <x v="33"/>
    <x v="4"/>
    <n v="41"/>
    <n v="1220"/>
    <x v="2131"/>
    <x v="3659"/>
    <x v="24"/>
    <x v="2"/>
  </r>
  <r>
    <x v="5"/>
    <n v="1185732"/>
    <x v="206"/>
    <x v="3"/>
    <x v="30"/>
    <x v="33"/>
    <x v="5"/>
    <n v="29"/>
    <n v="1430"/>
    <x v="1904"/>
    <x v="3660"/>
    <x v="22"/>
    <x v="2"/>
  </r>
  <r>
    <x v="5"/>
    <n v="1185732"/>
    <x v="214"/>
    <x v="3"/>
    <x v="30"/>
    <x v="33"/>
    <x v="0"/>
    <n v="27"/>
    <n v="2310"/>
    <x v="2371"/>
    <x v="3661"/>
    <x v="59"/>
    <x v="2"/>
  </r>
  <r>
    <x v="5"/>
    <n v="1185732"/>
    <x v="214"/>
    <x v="3"/>
    <x v="30"/>
    <x v="33"/>
    <x v="1"/>
    <n v="27"/>
    <n v="1260"/>
    <x v="2372"/>
    <x v="2939"/>
    <x v="18"/>
    <x v="2"/>
  </r>
  <r>
    <x v="5"/>
    <n v="1185732"/>
    <x v="214"/>
    <x v="3"/>
    <x v="30"/>
    <x v="33"/>
    <x v="2"/>
    <n v="20"/>
    <n v="1240"/>
    <x v="2373"/>
    <x v="3662"/>
    <x v="60"/>
    <x v="2"/>
  </r>
  <r>
    <x v="5"/>
    <n v="1185732"/>
    <x v="214"/>
    <x v="3"/>
    <x v="30"/>
    <x v="33"/>
    <x v="3"/>
    <n v="24"/>
    <n v="980"/>
    <x v="1045"/>
    <x v="3663"/>
    <x v="59"/>
    <x v="2"/>
  </r>
  <r>
    <x v="5"/>
    <n v="1185732"/>
    <x v="214"/>
    <x v="3"/>
    <x v="30"/>
    <x v="33"/>
    <x v="4"/>
    <n v="37"/>
    <n v="1130"/>
    <x v="2374"/>
    <x v="3664"/>
    <x v="29"/>
    <x v="2"/>
  </r>
  <r>
    <x v="5"/>
    <n v="1185732"/>
    <x v="214"/>
    <x v="3"/>
    <x v="30"/>
    <x v="33"/>
    <x v="5"/>
    <n v="28"/>
    <n v="1280"/>
    <x v="2375"/>
    <x v="3665"/>
    <x v="22"/>
    <x v="2"/>
  </r>
  <r>
    <x v="5"/>
    <n v="1185732"/>
    <x v="233"/>
    <x v="3"/>
    <x v="30"/>
    <x v="33"/>
    <x v="0"/>
    <n v="28"/>
    <n v="2180"/>
    <x v="2376"/>
    <x v="3666"/>
    <x v="9"/>
    <x v="2"/>
  </r>
  <r>
    <x v="5"/>
    <n v="1185732"/>
    <x v="233"/>
    <x v="3"/>
    <x v="30"/>
    <x v="33"/>
    <x v="1"/>
    <n v="28"/>
    <n v="1110"/>
    <x v="1609"/>
    <x v="3667"/>
    <x v="29"/>
    <x v="2"/>
  </r>
  <r>
    <x v="5"/>
    <n v="1185732"/>
    <x v="233"/>
    <x v="3"/>
    <x v="30"/>
    <x v="33"/>
    <x v="2"/>
    <n v="19"/>
    <n v="1060"/>
    <x v="2377"/>
    <x v="3668"/>
    <x v="60"/>
    <x v="2"/>
  </r>
  <r>
    <x v="5"/>
    <n v="1185732"/>
    <x v="233"/>
    <x v="3"/>
    <x v="30"/>
    <x v="33"/>
    <x v="3"/>
    <n v="24"/>
    <n v="1020"/>
    <x v="2134"/>
    <x v="3669"/>
    <x v="0"/>
    <x v="2"/>
  </r>
  <r>
    <x v="5"/>
    <n v="1185732"/>
    <x v="233"/>
    <x v="3"/>
    <x v="30"/>
    <x v="33"/>
    <x v="4"/>
    <n v="42"/>
    <n v="1010"/>
    <x v="2378"/>
    <x v="3670"/>
    <x v="28"/>
    <x v="2"/>
  </r>
  <r>
    <x v="5"/>
    <n v="1185732"/>
    <x v="233"/>
    <x v="3"/>
    <x v="30"/>
    <x v="33"/>
    <x v="5"/>
    <n v="34"/>
    <n v="1370"/>
    <x v="2379"/>
    <x v="3671"/>
    <x v="42"/>
    <x v="2"/>
  </r>
  <r>
    <x v="5"/>
    <n v="1185732"/>
    <x v="262"/>
    <x v="3"/>
    <x v="30"/>
    <x v="33"/>
    <x v="0"/>
    <n v="42"/>
    <n v="2070"/>
    <x v="962"/>
    <x v="3672"/>
    <x v="0"/>
    <x v="2"/>
  </r>
  <r>
    <x v="5"/>
    <n v="1185732"/>
    <x v="262"/>
    <x v="3"/>
    <x v="30"/>
    <x v="33"/>
    <x v="1"/>
    <n v="44"/>
    <n v="1350"/>
    <x v="1773"/>
    <x v="2819"/>
    <x v="29"/>
    <x v="2"/>
  </r>
  <r>
    <x v="5"/>
    <n v="1185732"/>
    <x v="262"/>
    <x v="3"/>
    <x v="30"/>
    <x v="33"/>
    <x v="2"/>
    <n v="39"/>
    <n v="1430"/>
    <x v="2291"/>
    <x v="3673"/>
    <x v="48"/>
    <x v="2"/>
  </r>
  <r>
    <x v="5"/>
    <n v="1185732"/>
    <x v="262"/>
    <x v="3"/>
    <x v="30"/>
    <x v="33"/>
    <x v="3"/>
    <n v="38"/>
    <n v="1230"/>
    <x v="1242"/>
    <x v="3674"/>
    <x v="9"/>
    <x v="2"/>
  </r>
  <r>
    <x v="5"/>
    <n v="1185732"/>
    <x v="262"/>
    <x v="3"/>
    <x v="30"/>
    <x v="33"/>
    <x v="4"/>
    <n v="49"/>
    <n v="1260"/>
    <x v="817"/>
    <x v="1529"/>
    <x v="24"/>
    <x v="2"/>
  </r>
  <r>
    <x v="5"/>
    <n v="1185732"/>
    <x v="262"/>
    <x v="3"/>
    <x v="30"/>
    <x v="33"/>
    <x v="5"/>
    <n v="53"/>
    <n v="1430"/>
    <x v="2380"/>
    <x v="3675"/>
    <x v="34"/>
    <x v="2"/>
  </r>
  <r>
    <x v="5"/>
    <n v="1185732"/>
    <x v="295"/>
    <x v="3"/>
    <x v="30"/>
    <x v="33"/>
    <x v="0"/>
    <n v="49"/>
    <n v="2320"/>
    <x v="1238"/>
    <x v="3676"/>
    <x v="60"/>
    <x v="2"/>
  </r>
  <r>
    <x v="5"/>
    <n v="1185732"/>
    <x v="295"/>
    <x v="3"/>
    <x v="30"/>
    <x v="33"/>
    <x v="1"/>
    <n v="41"/>
    <n v="1380"/>
    <x v="1307"/>
    <x v="3677"/>
    <x v="24"/>
    <x v="2"/>
  </r>
  <r>
    <x v="5"/>
    <n v="1185732"/>
    <x v="295"/>
    <x v="3"/>
    <x v="30"/>
    <x v="33"/>
    <x v="2"/>
    <n v="49"/>
    <n v="1420"/>
    <x v="2381"/>
    <x v="3678"/>
    <x v="64"/>
    <x v="2"/>
  </r>
  <r>
    <x v="5"/>
    <n v="1185732"/>
    <x v="295"/>
    <x v="3"/>
    <x v="30"/>
    <x v="33"/>
    <x v="3"/>
    <n v="49"/>
    <n v="1400"/>
    <x v="2382"/>
    <x v="3679"/>
    <x v="48"/>
    <x v="2"/>
  </r>
  <r>
    <x v="5"/>
    <n v="1185732"/>
    <x v="295"/>
    <x v="3"/>
    <x v="30"/>
    <x v="33"/>
    <x v="4"/>
    <n v="62"/>
    <n v="1500"/>
    <x v="1878"/>
    <x v="3680"/>
    <x v="28"/>
    <x v="2"/>
  </r>
  <r>
    <x v="5"/>
    <n v="1185732"/>
    <x v="295"/>
    <x v="3"/>
    <x v="30"/>
    <x v="33"/>
    <x v="5"/>
    <n v="64"/>
    <n v="1960"/>
    <x v="2383"/>
    <x v="3681"/>
    <x v="26"/>
    <x v="2"/>
  </r>
  <r>
    <x v="5"/>
    <n v="1185732"/>
    <x v="323"/>
    <x v="3"/>
    <x v="30"/>
    <x v="33"/>
    <x v="0"/>
    <n v="63"/>
    <n v="2520"/>
    <x v="2384"/>
    <x v="3682"/>
    <x v="59"/>
    <x v="2"/>
  </r>
  <r>
    <x v="5"/>
    <n v="1185732"/>
    <x v="323"/>
    <x v="3"/>
    <x v="30"/>
    <x v="33"/>
    <x v="1"/>
    <n v="56"/>
    <n v="1950"/>
    <x v="1639"/>
    <x v="1331"/>
    <x v="28"/>
    <x v="2"/>
  </r>
  <r>
    <x v="5"/>
    <n v="1185732"/>
    <x v="323"/>
    <x v="3"/>
    <x v="30"/>
    <x v="33"/>
    <x v="2"/>
    <n v="51"/>
    <n v="1730"/>
    <x v="1717"/>
    <x v="3482"/>
    <x v="48"/>
    <x v="2"/>
  </r>
  <r>
    <x v="5"/>
    <n v="1185732"/>
    <x v="323"/>
    <x v="3"/>
    <x v="30"/>
    <x v="33"/>
    <x v="3"/>
    <n v="53"/>
    <n v="1520"/>
    <x v="2385"/>
    <x v="3683"/>
    <x v="64"/>
    <x v="2"/>
  </r>
  <r>
    <x v="5"/>
    <n v="1185732"/>
    <x v="323"/>
    <x v="3"/>
    <x v="30"/>
    <x v="33"/>
    <x v="4"/>
    <n v="59"/>
    <n v="1540"/>
    <x v="2386"/>
    <x v="3684"/>
    <x v="24"/>
    <x v="2"/>
  </r>
  <r>
    <x v="5"/>
    <n v="1185732"/>
    <x v="323"/>
    <x v="3"/>
    <x v="30"/>
    <x v="33"/>
    <x v="5"/>
    <n v="69"/>
    <n v="1810"/>
    <x v="1879"/>
    <x v="3685"/>
    <x v="32"/>
    <x v="2"/>
  </r>
  <r>
    <x v="5"/>
    <n v="1185732"/>
    <x v="355"/>
    <x v="3"/>
    <x v="30"/>
    <x v="33"/>
    <x v="0"/>
    <n v="61"/>
    <n v="2280"/>
    <x v="2387"/>
    <x v="3686"/>
    <x v="0"/>
    <x v="2"/>
  </r>
  <r>
    <x v="5"/>
    <n v="1185732"/>
    <x v="355"/>
    <x v="3"/>
    <x v="30"/>
    <x v="33"/>
    <x v="1"/>
    <n v="58"/>
    <n v="1950"/>
    <x v="1217"/>
    <x v="3687"/>
    <x v="24"/>
    <x v="2"/>
  </r>
  <r>
    <x v="5"/>
    <n v="1185732"/>
    <x v="355"/>
    <x v="3"/>
    <x v="30"/>
    <x v="33"/>
    <x v="2"/>
    <n v="53"/>
    <n v="1500"/>
    <x v="1882"/>
    <x v="1546"/>
    <x v="48"/>
    <x v="2"/>
  </r>
  <r>
    <x v="5"/>
    <n v="1185732"/>
    <x v="355"/>
    <x v="3"/>
    <x v="30"/>
    <x v="33"/>
    <x v="3"/>
    <n v="41"/>
    <n v="1580"/>
    <x v="2388"/>
    <x v="3688"/>
    <x v="48"/>
    <x v="2"/>
  </r>
  <r>
    <x v="5"/>
    <n v="1185732"/>
    <x v="355"/>
    <x v="3"/>
    <x v="30"/>
    <x v="33"/>
    <x v="4"/>
    <n v="50"/>
    <n v="1350"/>
    <x v="2389"/>
    <x v="3689"/>
    <x v="29"/>
    <x v="2"/>
  </r>
  <r>
    <x v="5"/>
    <n v="1185732"/>
    <x v="355"/>
    <x v="3"/>
    <x v="30"/>
    <x v="33"/>
    <x v="5"/>
    <n v="54"/>
    <n v="1690"/>
    <x v="2390"/>
    <x v="3690"/>
    <x v="22"/>
    <x v="2"/>
  </r>
  <r>
    <x v="5"/>
    <n v="1185732"/>
    <x v="385"/>
    <x v="3"/>
    <x v="30"/>
    <x v="33"/>
    <x v="0"/>
    <n v="50"/>
    <n v="2250"/>
    <x v="186"/>
    <x v="3691"/>
    <x v="64"/>
    <x v="2"/>
  </r>
  <r>
    <x v="5"/>
    <n v="1185732"/>
    <x v="385"/>
    <x v="3"/>
    <x v="30"/>
    <x v="33"/>
    <x v="1"/>
    <n v="47"/>
    <n v="1730"/>
    <x v="2391"/>
    <x v="3692"/>
    <x v="28"/>
    <x v="2"/>
  </r>
  <r>
    <x v="5"/>
    <n v="1185732"/>
    <x v="385"/>
    <x v="3"/>
    <x v="30"/>
    <x v="33"/>
    <x v="2"/>
    <n v="23"/>
    <n v="1380"/>
    <x v="1312"/>
    <x v="3693"/>
    <x v="9"/>
    <x v="2"/>
  </r>
  <r>
    <x v="5"/>
    <n v="1185732"/>
    <x v="385"/>
    <x v="3"/>
    <x v="30"/>
    <x v="33"/>
    <x v="3"/>
    <n v="24"/>
    <n v="1130"/>
    <x v="2392"/>
    <x v="3694"/>
    <x v="48"/>
    <x v="2"/>
  </r>
  <r>
    <x v="5"/>
    <n v="1185732"/>
    <x v="385"/>
    <x v="3"/>
    <x v="30"/>
    <x v="33"/>
    <x v="4"/>
    <n v="32"/>
    <n v="1220"/>
    <x v="1181"/>
    <x v="2252"/>
    <x v="35"/>
    <x v="2"/>
  </r>
  <r>
    <x v="5"/>
    <n v="1185732"/>
    <x v="385"/>
    <x v="3"/>
    <x v="30"/>
    <x v="33"/>
    <x v="5"/>
    <n v="37"/>
    <n v="1380"/>
    <x v="2393"/>
    <x v="3695"/>
    <x v="26"/>
    <x v="2"/>
  </r>
  <r>
    <x v="5"/>
    <n v="1185732"/>
    <x v="417"/>
    <x v="3"/>
    <x v="30"/>
    <x v="33"/>
    <x v="0"/>
    <n v="36"/>
    <n v="2100"/>
    <x v="832"/>
    <x v="3443"/>
    <x v="59"/>
    <x v="2"/>
  </r>
  <r>
    <x v="5"/>
    <n v="1185732"/>
    <x v="417"/>
    <x v="3"/>
    <x v="30"/>
    <x v="33"/>
    <x v="1"/>
    <n v="29"/>
    <n v="1380"/>
    <x v="1261"/>
    <x v="3696"/>
    <x v="28"/>
    <x v="2"/>
  </r>
  <r>
    <x v="5"/>
    <n v="1185732"/>
    <x v="417"/>
    <x v="3"/>
    <x v="30"/>
    <x v="33"/>
    <x v="2"/>
    <n v="27"/>
    <n v="1060"/>
    <x v="1008"/>
    <x v="3697"/>
    <x v="60"/>
    <x v="2"/>
  </r>
  <r>
    <x v="5"/>
    <n v="1185732"/>
    <x v="417"/>
    <x v="3"/>
    <x v="30"/>
    <x v="33"/>
    <x v="3"/>
    <n v="29"/>
    <n v="1120"/>
    <x v="1973"/>
    <x v="3321"/>
    <x v="48"/>
    <x v="2"/>
  </r>
  <r>
    <x v="5"/>
    <n v="1185732"/>
    <x v="417"/>
    <x v="3"/>
    <x v="30"/>
    <x v="33"/>
    <x v="4"/>
    <n v="37"/>
    <n v="1160"/>
    <x v="1249"/>
    <x v="3698"/>
    <x v="24"/>
    <x v="2"/>
  </r>
  <r>
    <x v="5"/>
    <n v="1185732"/>
    <x v="417"/>
    <x v="3"/>
    <x v="30"/>
    <x v="33"/>
    <x v="5"/>
    <n v="38"/>
    <n v="1470"/>
    <x v="1513"/>
    <x v="3699"/>
    <x v="32"/>
    <x v="2"/>
  </r>
  <r>
    <x v="5"/>
    <n v="1185732"/>
    <x v="447"/>
    <x v="3"/>
    <x v="30"/>
    <x v="33"/>
    <x v="0"/>
    <n v="34"/>
    <n v="1690"/>
    <x v="2394"/>
    <x v="3700"/>
    <x v="59"/>
    <x v="2"/>
  </r>
  <r>
    <x v="5"/>
    <n v="1185732"/>
    <x v="447"/>
    <x v="3"/>
    <x v="30"/>
    <x v="33"/>
    <x v="1"/>
    <n v="24"/>
    <n v="1400"/>
    <x v="1597"/>
    <x v="3701"/>
    <x v="18"/>
    <x v="2"/>
  </r>
  <r>
    <x v="5"/>
    <n v="1185732"/>
    <x v="447"/>
    <x v="3"/>
    <x v="30"/>
    <x v="33"/>
    <x v="2"/>
    <n v="32"/>
    <n v="1160"/>
    <x v="1067"/>
    <x v="3070"/>
    <x v="0"/>
    <x v="2"/>
  </r>
  <r>
    <x v="5"/>
    <n v="1185732"/>
    <x v="447"/>
    <x v="3"/>
    <x v="30"/>
    <x v="33"/>
    <x v="3"/>
    <n v="59"/>
    <n v="1350"/>
    <x v="2395"/>
    <x v="3702"/>
    <x v="0"/>
    <x v="2"/>
  </r>
  <r>
    <x v="5"/>
    <n v="1185732"/>
    <x v="447"/>
    <x v="3"/>
    <x v="30"/>
    <x v="33"/>
    <x v="4"/>
    <n v="76"/>
    <n v="1380"/>
    <x v="1355"/>
    <x v="3703"/>
    <x v="29"/>
    <x v="2"/>
  </r>
  <r>
    <x v="5"/>
    <n v="1185732"/>
    <x v="447"/>
    <x v="3"/>
    <x v="30"/>
    <x v="33"/>
    <x v="5"/>
    <n v="74"/>
    <n v="1670"/>
    <x v="2396"/>
    <x v="3704"/>
    <x v="34"/>
    <x v="2"/>
  </r>
  <r>
    <x v="5"/>
    <n v="1185732"/>
    <x v="476"/>
    <x v="3"/>
    <x v="30"/>
    <x v="33"/>
    <x v="0"/>
    <n v="70"/>
    <n v="2310"/>
    <x v="1332"/>
    <x v="3705"/>
    <x v="0"/>
    <x v="2"/>
  </r>
  <r>
    <x v="5"/>
    <n v="1185732"/>
    <x v="476"/>
    <x v="3"/>
    <x v="30"/>
    <x v="33"/>
    <x v="1"/>
    <n v="60"/>
    <n v="1810"/>
    <x v="2397"/>
    <x v="3706"/>
    <x v="28"/>
    <x v="2"/>
  </r>
  <r>
    <x v="3"/>
    <n v="1185732"/>
    <x v="476"/>
    <x v="3"/>
    <x v="30"/>
    <x v="33"/>
    <x v="2"/>
    <n v="59"/>
    <n v="1610"/>
    <x v="2398"/>
    <x v="3707"/>
    <x v="59"/>
    <x v="2"/>
  </r>
  <r>
    <x v="3"/>
    <n v="1185732"/>
    <x v="476"/>
    <x v="3"/>
    <x v="30"/>
    <x v="33"/>
    <x v="3"/>
    <n v="63"/>
    <n v="1470"/>
    <x v="2292"/>
    <x v="3382"/>
    <x v="0"/>
    <x v="2"/>
  </r>
  <r>
    <x v="3"/>
    <n v="1185732"/>
    <x v="476"/>
    <x v="3"/>
    <x v="30"/>
    <x v="33"/>
    <x v="4"/>
    <n v="68"/>
    <n v="1420"/>
    <x v="2399"/>
    <x v="3708"/>
    <x v="29"/>
    <x v="2"/>
  </r>
  <r>
    <x v="3"/>
    <n v="1185732"/>
    <x v="476"/>
    <x v="3"/>
    <x v="30"/>
    <x v="33"/>
    <x v="5"/>
    <n v="74"/>
    <n v="1560"/>
    <x v="2400"/>
    <x v="3709"/>
    <x v="38"/>
    <x v="2"/>
  </r>
  <r>
    <x v="5"/>
    <n v="1185732"/>
    <x v="186"/>
    <x v="3"/>
    <x v="30"/>
    <x v="33"/>
    <x v="0"/>
    <n v="37"/>
    <n v="1350"/>
    <x v="1873"/>
    <x v="3710"/>
    <x v="64"/>
    <x v="2"/>
  </r>
  <r>
    <x v="5"/>
    <n v="1185732"/>
    <x v="186"/>
    <x v="3"/>
    <x v="30"/>
    <x v="33"/>
    <x v="1"/>
    <n v="38"/>
    <n v="780"/>
    <x v="2401"/>
    <x v="3711"/>
    <x v="28"/>
    <x v="2"/>
  </r>
  <r>
    <x v="5"/>
    <n v="1185732"/>
    <x v="186"/>
    <x v="3"/>
    <x v="30"/>
    <x v="33"/>
    <x v="2"/>
    <n v="28"/>
    <n v="750"/>
    <x v="2402"/>
    <x v="2564"/>
    <x v="59"/>
    <x v="2"/>
  </r>
  <r>
    <x v="5"/>
    <n v="1185732"/>
    <x v="186"/>
    <x v="3"/>
    <x v="30"/>
    <x v="33"/>
    <x v="3"/>
    <n v="34"/>
    <n v="420"/>
    <x v="2403"/>
    <x v="3712"/>
    <x v="0"/>
    <x v="2"/>
  </r>
  <r>
    <x v="5"/>
    <n v="1185732"/>
    <x v="186"/>
    <x v="3"/>
    <x v="30"/>
    <x v="33"/>
    <x v="4"/>
    <n v="46"/>
    <n v="520"/>
    <x v="1191"/>
    <x v="3713"/>
    <x v="28"/>
    <x v="2"/>
  </r>
  <r>
    <x v="5"/>
    <n v="1185732"/>
    <x v="186"/>
    <x v="3"/>
    <x v="30"/>
    <x v="33"/>
    <x v="5"/>
    <n v="37"/>
    <n v="810"/>
    <x v="1592"/>
    <x v="3714"/>
    <x v="64"/>
    <x v="2"/>
  </r>
  <r>
    <x v="5"/>
    <n v="1185732"/>
    <x v="696"/>
    <x v="3"/>
    <x v="30"/>
    <x v="33"/>
    <x v="0"/>
    <n v="38"/>
    <n v="1380"/>
    <x v="2404"/>
    <x v="3715"/>
    <x v="60"/>
    <x v="2"/>
  </r>
  <r>
    <x v="5"/>
    <n v="1185732"/>
    <x v="696"/>
    <x v="3"/>
    <x v="30"/>
    <x v="33"/>
    <x v="1"/>
    <n v="38"/>
    <n v="580"/>
    <x v="1945"/>
    <x v="3716"/>
    <x v="24"/>
    <x v="2"/>
  </r>
  <r>
    <x v="5"/>
    <n v="1185732"/>
    <x v="696"/>
    <x v="3"/>
    <x v="30"/>
    <x v="33"/>
    <x v="2"/>
    <n v="29"/>
    <n v="630"/>
    <x v="1631"/>
    <x v="3717"/>
    <x v="60"/>
    <x v="2"/>
  </r>
  <r>
    <x v="5"/>
    <n v="1185732"/>
    <x v="696"/>
    <x v="4"/>
    <x v="31"/>
    <x v="34"/>
    <x v="3"/>
    <n v="34"/>
    <n v="340"/>
    <x v="2405"/>
    <x v="3718"/>
    <x v="64"/>
    <x v="2"/>
  </r>
  <r>
    <x v="5"/>
    <n v="1185732"/>
    <x v="696"/>
    <x v="4"/>
    <x v="31"/>
    <x v="34"/>
    <x v="4"/>
    <n v="48"/>
    <n v="540"/>
    <x v="1138"/>
    <x v="3719"/>
    <x v="28"/>
    <x v="2"/>
  </r>
  <r>
    <x v="5"/>
    <n v="1185732"/>
    <x v="696"/>
    <x v="4"/>
    <x v="31"/>
    <x v="34"/>
    <x v="5"/>
    <n v="39"/>
    <n v="780"/>
    <x v="1653"/>
    <x v="3720"/>
    <x v="48"/>
    <x v="2"/>
  </r>
  <r>
    <x v="5"/>
    <n v="1185732"/>
    <x v="226"/>
    <x v="4"/>
    <x v="31"/>
    <x v="34"/>
    <x v="0"/>
    <n v="41"/>
    <n v="1560"/>
    <x v="1493"/>
    <x v="3721"/>
    <x v="48"/>
    <x v="2"/>
  </r>
  <r>
    <x v="5"/>
    <n v="1185732"/>
    <x v="226"/>
    <x v="4"/>
    <x v="31"/>
    <x v="34"/>
    <x v="1"/>
    <n v="41"/>
    <n v="590"/>
    <x v="2406"/>
    <x v="3722"/>
    <x v="29"/>
    <x v="2"/>
  </r>
  <r>
    <x v="5"/>
    <n v="1185732"/>
    <x v="226"/>
    <x v="4"/>
    <x v="31"/>
    <x v="34"/>
    <x v="2"/>
    <n v="34"/>
    <n v="730"/>
    <x v="2407"/>
    <x v="3723"/>
    <x v="0"/>
    <x v="2"/>
  </r>
  <r>
    <x v="5"/>
    <n v="1185732"/>
    <x v="226"/>
    <x v="4"/>
    <x v="31"/>
    <x v="34"/>
    <x v="3"/>
    <n v="36"/>
    <n v="270"/>
    <x v="1611"/>
    <x v="3724"/>
    <x v="59"/>
    <x v="2"/>
  </r>
  <r>
    <x v="5"/>
    <n v="1185732"/>
    <x v="226"/>
    <x v="4"/>
    <x v="31"/>
    <x v="34"/>
    <x v="4"/>
    <n v="52"/>
    <n v="440"/>
    <x v="1145"/>
    <x v="3045"/>
    <x v="24"/>
    <x v="2"/>
  </r>
  <r>
    <x v="5"/>
    <n v="1185732"/>
    <x v="226"/>
    <x v="4"/>
    <x v="31"/>
    <x v="34"/>
    <x v="5"/>
    <n v="42"/>
    <n v="650"/>
    <x v="2171"/>
    <x v="3725"/>
    <x v="48"/>
    <x v="2"/>
  </r>
  <r>
    <x v="5"/>
    <n v="1185732"/>
    <x v="245"/>
    <x v="4"/>
    <x v="31"/>
    <x v="34"/>
    <x v="0"/>
    <n v="41"/>
    <n v="1190"/>
    <x v="1189"/>
    <x v="3726"/>
    <x v="9"/>
    <x v="2"/>
  </r>
  <r>
    <x v="5"/>
    <n v="1185732"/>
    <x v="245"/>
    <x v="4"/>
    <x v="31"/>
    <x v="34"/>
    <x v="1"/>
    <n v="41"/>
    <n v="490"/>
    <x v="2408"/>
    <x v="3727"/>
    <x v="35"/>
    <x v="2"/>
  </r>
  <r>
    <x v="5"/>
    <n v="1185732"/>
    <x v="245"/>
    <x v="4"/>
    <x v="31"/>
    <x v="34"/>
    <x v="2"/>
    <n v="38"/>
    <n v="490"/>
    <x v="1433"/>
    <x v="3728"/>
    <x v="9"/>
    <x v="2"/>
  </r>
  <r>
    <x v="5"/>
    <n v="1185732"/>
    <x v="245"/>
    <x v="4"/>
    <x v="31"/>
    <x v="34"/>
    <x v="3"/>
    <n v="42"/>
    <n v="290"/>
    <x v="2409"/>
    <x v="3729"/>
    <x v="0"/>
    <x v="2"/>
  </r>
  <r>
    <x v="5"/>
    <n v="1185732"/>
    <x v="245"/>
    <x v="4"/>
    <x v="31"/>
    <x v="34"/>
    <x v="4"/>
    <n v="47"/>
    <n v="350"/>
    <x v="2410"/>
    <x v="3730"/>
    <x v="29"/>
    <x v="2"/>
  </r>
  <r>
    <x v="5"/>
    <n v="1185732"/>
    <x v="245"/>
    <x v="4"/>
    <x v="31"/>
    <x v="34"/>
    <x v="5"/>
    <n v="36"/>
    <n v="750"/>
    <x v="1147"/>
    <x v="3731"/>
    <x v="0"/>
    <x v="2"/>
  </r>
  <r>
    <x v="5"/>
    <n v="1185732"/>
    <x v="276"/>
    <x v="4"/>
    <x v="31"/>
    <x v="34"/>
    <x v="0"/>
    <n v="49"/>
    <n v="1560"/>
    <x v="947"/>
    <x v="3732"/>
    <x v="48"/>
    <x v="2"/>
  </r>
  <r>
    <x v="5"/>
    <n v="1185732"/>
    <x v="276"/>
    <x v="4"/>
    <x v="31"/>
    <x v="34"/>
    <x v="1"/>
    <n v="42"/>
    <n v="680"/>
    <x v="2062"/>
    <x v="3066"/>
    <x v="0"/>
    <x v="2"/>
  </r>
  <r>
    <x v="5"/>
    <n v="1185732"/>
    <x v="276"/>
    <x v="4"/>
    <x v="31"/>
    <x v="34"/>
    <x v="2"/>
    <n v="38"/>
    <n v="580"/>
    <x v="1945"/>
    <x v="3733"/>
    <x v="59"/>
    <x v="2"/>
  </r>
  <r>
    <x v="5"/>
    <n v="1185732"/>
    <x v="276"/>
    <x v="4"/>
    <x v="31"/>
    <x v="34"/>
    <x v="3"/>
    <n v="38"/>
    <n v="380"/>
    <x v="1135"/>
    <x v="3734"/>
    <x v="64"/>
    <x v="2"/>
  </r>
  <r>
    <x v="5"/>
    <n v="1185732"/>
    <x v="276"/>
    <x v="4"/>
    <x v="31"/>
    <x v="34"/>
    <x v="4"/>
    <n v="46"/>
    <n v="420"/>
    <x v="2411"/>
    <x v="3735"/>
    <x v="24"/>
    <x v="2"/>
  </r>
  <r>
    <x v="5"/>
    <n v="1185732"/>
    <x v="276"/>
    <x v="4"/>
    <x v="31"/>
    <x v="34"/>
    <x v="5"/>
    <n v="51"/>
    <n v="830"/>
    <x v="2412"/>
    <x v="3736"/>
    <x v="48"/>
    <x v="2"/>
  </r>
  <r>
    <x v="5"/>
    <n v="1185732"/>
    <x v="306"/>
    <x v="4"/>
    <x v="31"/>
    <x v="34"/>
    <x v="0"/>
    <n v="36"/>
    <n v="1420"/>
    <x v="2413"/>
    <x v="3737"/>
    <x v="0"/>
    <x v="2"/>
  </r>
  <r>
    <x v="5"/>
    <n v="1185732"/>
    <x v="306"/>
    <x v="4"/>
    <x v="31"/>
    <x v="34"/>
    <x v="1"/>
    <n v="33"/>
    <n v="770"/>
    <x v="2414"/>
    <x v="3738"/>
    <x v="29"/>
    <x v="2"/>
  </r>
  <r>
    <x v="5"/>
    <n v="1185732"/>
    <x v="306"/>
    <x v="4"/>
    <x v="31"/>
    <x v="34"/>
    <x v="2"/>
    <n v="28"/>
    <n v="560"/>
    <x v="2415"/>
    <x v="3739"/>
    <x v="9"/>
    <x v="2"/>
  </r>
  <r>
    <x v="5"/>
    <n v="1185732"/>
    <x v="306"/>
    <x v="4"/>
    <x v="31"/>
    <x v="34"/>
    <x v="3"/>
    <n v="29"/>
    <n v="520"/>
    <x v="2416"/>
    <x v="3740"/>
    <x v="9"/>
    <x v="2"/>
  </r>
  <r>
    <x v="5"/>
    <n v="1185732"/>
    <x v="306"/>
    <x v="4"/>
    <x v="31"/>
    <x v="34"/>
    <x v="4"/>
    <n v="49"/>
    <n v="540"/>
    <x v="1050"/>
    <x v="3741"/>
    <x v="29"/>
    <x v="2"/>
  </r>
  <r>
    <x v="5"/>
    <n v="1185732"/>
    <x v="306"/>
    <x v="4"/>
    <x v="31"/>
    <x v="34"/>
    <x v="5"/>
    <n v="52"/>
    <n v="1010"/>
    <x v="2417"/>
    <x v="3742"/>
    <x v="59"/>
    <x v="2"/>
  </r>
  <r>
    <x v="5"/>
    <n v="1185732"/>
    <x v="335"/>
    <x v="4"/>
    <x v="31"/>
    <x v="34"/>
    <x v="0"/>
    <n v="47"/>
    <n v="1680"/>
    <x v="2418"/>
    <x v="3743"/>
    <x v="9"/>
    <x v="2"/>
  </r>
  <r>
    <x v="5"/>
    <n v="1185732"/>
    <x v="335"/>
    <x v="4"/>
    <x v="31"/>
    <x v="34"/>
    <x v="1"/>
    <n v="44"/>
    <n v="950"/>
    <x v="2419"/>
    <x v="3744"/>
    <x v="29"/>
    <x v="2"/>
  </r>
  <r>
    <x v="5"/>
    <n v="1185732"/>
    <x v="335"/>
    <x v="4"/>
    <x v="31"/>
    <x v="34"/>
    <x v="2"/>
    <n v="38"/>
    <n v="690"/>
    <x v="2420"/>
    <x v="3745"/>
    <x v="59"/>
    <x v="2"/>
  </r>
  <r>
    <x v="5"/>
    <n v="1185732"/>
    <x v="335"/>
    <x v="4"/>
    <x v="31"/>
    <x v="34"/>
    <x v="3"/>
    <n v="37"/>
    <n v="630"/>
    <x v="1028"/>
    <x v="3746"/>
    <x v="64"/>
    <x v="2"/>
  </r>
  <r>
    <x v="5"/>
    <n v="1185732"/>
    <x v="335"/>
    <x v="4"/>
    <x v="31"/>
    <x v="34"/>
    <x v="4"/>
    <n v="46"/>
    <n v="750"/>
    <x v="1049"/>
    <x v="3747"/>
    <x v="24"/>
    <x v="2"/>
  </r>
  <r>
    <x v="5"/>
    <n v="1185732"/>
    <x v="335"/>
    <x v="4"/>
    <x v="31"/>
    <x v="34"/>
    <x v="5"/>
    <n v="50"/>
    <n v="1150"/>
    <x v="1301"/>
    <x v="3748"/>
    <x v="64"/>
    <x v="2"/>
  </r>
  <r>
    <x v="5"/>
    <n v="1185732"/>
    <x v="367"/>
    <x v="4"/>
    <x v="31"/>
    <x v="34"/>
    <x v="0"/>
    <n v="46"/>
    <n v="1670"/>
    <x v="1308"/>
    <x v="2950"/>
    <x v="64"/>
    <x v="2"/>
  </r>
  <r>
    <x v="5"/>
    <n v="1185732"/>
    <x v="367"/>
    <x v="4"/>
    <x v="31"/>
    <x v="34"/>
    <x v="1"/>
    <n v="41"/>
    <n v="910"/>
    <x v="2421"/>
    <x v="3749"/>
    <x v="28"/>
    <x v="2"/>
  </r>
  <r>
    <x v="5"/>
    <n v="1185732"/>
    <x v="367"/>
    <x v="4"/>
    <x v="31"/>
    <x v="34"/>
    <x v="2"/>
    <n v="36"/>
    <n v="800"/>
    <x v="1477"/>
    <x v="3750"/>
    <x v="64"/>
    <x v="2"/>
  </r>
  <r>
    <x v="5"/>
    <n v="1185732"/>
    <x v="367"/>
    <x v="4"/>
    <x v="31"/>
    <x v="34"/>
    <x v="3"/>
    <n v="38"/>
    <n v="750"/>
    <x v="1027"/>
    <x v="3069"/>
    <x v="0"/>
    <x v="2"/>
  </r>
  <r>
    <x v="5"/>
    <n v="1185732"/>
    <x v="367"/>
    <x v="4"/>
    <x v="31"/>
    <x v="34"/>
    <x v="4"/>
    <n v="49"/>
    <n v="650"/>
    <x v="1007"/>
    <x v="3751"/>
    <x v="29"/>
    <x v="2"/>
  </r>
  <r>
    <x v="5"/>
    <n v="1185732"/>
    <x v="367"/>
    <x v="4"/>
    <x v="31"/>
    <x v="34"/>
    <x v="5"/>
    <n v="51"/>
    <n v="1200"/>
    <x v="2281"/>
    <x v="3752"/>
    <x v="64"/>
    <x v="2"/>
  </r>
  <r>
    <x v="5"/>
    <n v="1185732"/>
    <x v="399"/>
    <x v="4"/>
    <x v="31"/>
    <x v="34"/>
    <x v="0"/>
    <n v="48"/>
    <n v="1370"/>
    <x v="1925"/>
    <x v="3753"/>
    <x v="60"/>
    <x v="2"/>
  </r>
  <r>
    <x v="5"/>
    <n v="1185732"/>
    <x v="399"/>
    <x v="4"/>
    <x v="31"/>
    <x v="34"/>
    <x v="1"/>
    <n v="44"/>
    <n v="940"/>
    <x v="1771"/>
    <x v="3754"/>
    <x v="29"/>
    <x v="2"/>
  </r>
  <r>
    <x v="5"/>
    <n v="1185732"/>
    <x v="399"/>
    <x v="4"/>
    <x v="31"/>
    <x v="34"/>
    <x v="2"/>
    <n v="33"/>
    <n v="650"/>
    <x v="1410"/>
    <x v="3755"/>
    <x v="60"/>
    <x v="2"/>
  </r>
  <r>
    <x v="5"/>
    <n v="1185732"/>
    <x v="399"/>
    <x v="4"/>
    <x v="31"/>
    <x v="34"/>
    <x v="3"/>
    <n v="32"/>
    <n v="540"/>
    <x v="2100"/>
    <x v="3756"/>
    <x v="48"/>
    <x v="2"/>
  </r>
  <r>
    <x v="5"/>
    <n v="1185732"/>
    <x v="399"/>
    <x v="4"/>
    <x v="31"/>
    <x v="34"/>
    <x v="4"/>
    <n v="43"/>
    <n v="580"/>
    <x v="1248"/>
    <x v="3757"/>
    <x v="28"/>
    <x v="2"/>
  </r>
  <r>
    <x v="5"/>
    <n v="1185732"/>
    <x v="399"/>
    <x v="4"/>
    <x v="31"/>
    <x v="34"/>
    <x v="5"/>
    <n v="49"/>
    <n v="740"/>
    <x v="2260"/>
    <x v="3758"/>
    <x v="59"/>
    <x v="2"/>
  </r>
  <r>
    <x v="5"/>
    <n v="1185732"/>
    <x v="428"/>
    <x v="4"/>
    <x v="31"/>
    <x v="34"/>
    <x v="0"/>
    <n v="53"/>
    <n v="1260"/>
    <x v="2422"/>
    <x v="3759"/>
    <x v="9"/>
    <x v="2"/>
  </r>
  <r>
    <x v="5"/>
    <n v="1185732"/>
    <x v="428"/>
    <x v="4"/>
    <x v="31"/>
    <x v="34"/>
    <x v="1"/>
    <n v="41"/>
    <n v="830"/>
    <x v="2423"/>
    <x v="3760"/>
    <x v="0"/>
    <x v="2"/>
  </r>
  <r>
    <x v="5"/>
    <n v="1185732"/>
    <x v="428"/>
    <x v="4"/>
    <x v="31"/>
    <x v="34"/>
    <x v="2"/>
    <n v="43"/>
    <n v="470"/>
    <x v="2424"/>
    <x v="3761"/>
    <x v="64"/>
    <x v="2"/>
  </r>
  <r>
    <x v="5"/>
    <n v="1185732"/>
    <x v="428"/>
    <x v="4"/>
    <x v="31"/>
    <x v="34"/>
    <x v="3"/>
    <n v="41"/>
    <n v="420"/>
    <x v="2425"/>
    <x v="2590"/>
    <x v="59"/>
    <x v="2"/>
  </r>
  <r>
    <x v="5"/>
    <n v="1185732"/>
    <x v="428"/>
    <x v="4"/>
    <x v="31"/>
    <x v="34"/>
    <x v="4"/>
    <n v="53"/>
    <n v="410"/>
    <x v="1163"/>
    <x v="3762"/>
    <x v="29"/>
    <x v="2"/>
  </r>
  <r>
    <x v="5"/>
    <n v="1185732"/>
    <x v="428"/>
    <x v="4"/>
    <x v="31"/>
    <x v="34"/>
    <x v="5"/>
    <n v="53"/>
    <n v="830"/>
    <x v="2426"/>
    <x v="3763"/>
    <x v="0"/>
    <x v="2"/>
  </r>
  <r>
    <x v="5"/>
    <n v="1185732"/>
    <x v="459"/>
    <x v="4"/>
    <x v="31"/>
    <x v="34"/>
    <x v="0"/>
    <n v="48"/>
    <n v="1230"/>
    <x v="1102"/>
    <x v="1738"/>
    <x v="59"/>
    <x v="2"/>
  </r>
  <r>
    <x v="5"/>
    <n v="1185732"/>
    <x v="459"/>
    <x v="4"/>
    <x v="31"/>
    <x v="34"/>
    <x v="1"/>
    <n v="39"/>
    <n v="720"/>
    <x v="1482"/>
    <x v="3764"/>
    <x v="28"/>
    <x v="2"/>
  </r>
  <r>
    <x v="5"/>
    <n v="1185732"/>
    <x v="459"/>
    <x v="4"/>
    <x v="31"/>
    <x v="34"/>
    <x v="2"/>
    <n v="41"/>
    <n v="570"/>
    <x v="2021"/>
    <x v="3765"/>
    <x v="48"/>
    <x v="2"/>
  </r>
  <r>
    <x v="0"/>
    <n v="1185732"/>
    <x v="459"/>
    <x v="4"/>
    <x v="31"/>
    <x v="34"/>
    <x v="3"/>
    <n v="52"/>
    <n v="520"/>
    <x v="1704"/>
    <x v="1977"/>
    <x v="0"/>
    <x v="2"/>
  </r>
  <r>
    <x v="0"/>
    <n v="1185732"/>
    <x v="459"/>
    <x v="4"/>
    <x v="31"/>
    <x v="34"/>
    <x v="4"/>
    <n v="59"/>
    <n v="530"/>
    <x v="2427"/>
    <x v="3766"/>
    <x v="35"/>
    <x v="2"/>
  </r>
  <r>
    <x v="0"/>
    <n v="1185732"/>
    <x v="459"/>
    <x v="4"/>
    <x v="31"/>
    <x v="34"/>
    <x v="5"/>
    <n v="66"/>
    <n v="800"/>
    <x v="1481"/>
    <x v="3767"/>
    <x v="64"/>
    <x v="2"/>
  </r>
  <r>
    <x v="0"/>
    <n v="1185732"/>
    <x v="488"/>
    <x v="4"/>
    <x v="31"/>
    <x v="34"/>
    <x v="0"/>
    <n v="59"/>
    <n v="1580"/>
    <x v="2428"/>
    <x v="3768"/>
    <x v="9"/>
    <x v="2"/>
  </r>
  <r>
    <x v="0"/>
    <n v="1185732"/>
    <x v="488"/>
    <x v="4"/>
    <x v="31"/>
    <x v="34"/>
    <x v="1"/>
    <n v="52"/>
    <n v="980"/>
    <x v="2072"/>
    <x v="3769"/>
    <x v="35"/>
    <x v="2"/>
  </r>
  <r>
    <x v="0"/>
    <n v="1185732"/>
    <x v="488"/>
    <x v="4"/>
    <x v="31"/>
    <x v="34"/>
    <x v="2"/>
    <n v="51"/>
    <n v="740"/>
    <x v="2429"/>
    <x v="3770"/>
    <x v="9"/>
    <x v="2"/>
  </r>
  <r>
    <x v="0"/>
    <n v="1185732"/>
    <x v="488"/>
    <x v="4"/>
    <x v="31"/>
    <x v="34"/>
    <x v="3"/>
    <n v="49"/>
    <n v="680"/>
    <x v="2165"/>
    <x v="3771"/>
    <x v="60"/>
    <x v="2"/>
  </r>
  <r>
    <x v="0"/>
    <n v="1185732"/>
    <x v="488"/>
    <x v="4"/>
    <x v="31"/>
    <x v="34"/>
    <x v="4"/>
    <n v="54"/>
    <n v="680"/>
    <x v="1821"/>
    <x v="3772"/>
    <x v="28"/>
    <x v="2"/>
  </r>
  <r>
    <x v="0"/>
    <n v="1185732"/>
    <x v="488"/>
    <x v="4"/>
    <x v="31"/>
    <x v="34"/>
    <x v="5"/>
    <n v="64"/>
    <n v="980"/>
    <x v="1154"/>
    <x v="3773"/>
    <x v="60"/>
    <x v="2"/>
  </r>
  <r>
    <x v="0"/>
    <n v="1185732"/>
    <x v="184"/>
    <x v="4"/>
    <x v="31"/>
    <x v="34"/>
    <x v="0"/>
    <n v="29"/>
    <n v="1890"/>
    <x v="1558"/>
    <x v="3774"/>
    <x v="64"/>
    <x v="2"/>
  </r>
  <r>
    <x v="0"/>
    <n v="1185732"/>
    <x v="184"/>
    <x v="4"/>
    <x v="31"/>
    <x v="34"/>
    <x v="1"/>
    <n v="29"/>
    <n v="1420"/>
    <x v="2337"/>
    <x v="3775"/>
    <x v="18"/>
    <x v="2"/>
  </r>
  <r>
    <x v="0"/>
    <n v="1185732"/>
    <x v="184"/>
    <x v="4"/>
    <x v="31"/>
    <x v="34"/>
    <x v="2"/>
    <n v="18"/>
    <n v="1580"/>
    <x v="2430"/>
    <x v="3776"/>
    <x v="9"/>
    <x v="2"/>
  </r>
  <r>
    <x v="0"/>
    <n v="1185732"/>
    <x v="184"/>
    <x v="4"/>
    <x v="31"/>
    <x v="34"/>
    <x v="3"/>
    <n v="23"/>
    <n v="1010"/>
    <x v="2431"/>
    <x v="3777"/>
    <x v="60"/>
    <x v="2"/>
  </r>
  <r>
    <x v="0"/>
    <n v="1185732"/>
    <x v="184"/>
    <x v="4"/>
    <x v="31"/>
    <x v="34"/>
    <x v="4"/>
    <n v="38"/>
    <n v="1150"/>
    <x v="1819"/>
    <x v="3778"/>
    <x v="35"/>
    <x v="2"/>
  </r>
  <r>
    <x v="0"/>
    <n v="1185732"/>
    <x v="184"/>
    <x v="4"/>
    <x v="31"/>
    <x v="34"/>
    <x v="5"/>
    <n v="29"/>
    <n v="1580"/>
    <x v="1649"/>
    <x v="3779"/>
    <x v="26"/>
    <x v="2"/>
  </r>
  <r>
    <x v="0"/>
    <n v="1185732"/>
    <x v="213"/>
    <x v="4"/>
    <x v="31"/>
    <x v="34"/>
    <x v="0"/>
    <n v="28"/>
    <n v="2250"/>
    <x v="848"/>
    <x v="3564"/>
    <x v="59"/>
    <x v="2"/>
  </r>
  <r>
    <x v="0"/>
    <n v="1185732"/>
    <x v="213"/>
    <x v="4"/>
    <x v="31"/>
    <x v="34"/>
    <x v="1"/>
    <n v="27"/>
    <n v="1060"/>
    <x v="1008"/>
    <x v="3780"/>
    <x v="35"/>
    <x v="2"/>
  </r>
  <r>
    <x v="0"/>
    <n v="1185732"/>
    <x v="213"/>
    <x v="4"/>
    <x v="31"/>
    <x v="34"/>
    <x v="2"/>
    <n v="18"/>
    <n v="1240"/>
    <x v="2432"/>
    <x v="3781"/>
    <x v="9"/>
    <x v="2"/>
  </r>
  <r>
    <x v="0"/>
    <n v="1185732"/>
    <x v="213"/>
    <x v="1"/>
    <x v="32"/>
    <x v="35"/>
    <x v="3"/>
    <n v="25"/>
    <n v="910"/>
    <x v="2433"/>
    <x v="3782"/>
    <x v="0"/>
    <x v="2"/>
  </r>
  <r>
    <x v="0"/>
    <n v="1185732"/>
    <x v="213"/>
    <x v="1"/>
    <x v="32"/>
    <x v="35"/>
    <x v="4"/>
    <n v="39"/>
    <n v="1080"/>
    <x v="1297"/>
    <x v="3783"/>
    <x v="24"/>
    <x v="2"/>
  </r>
  <r>
    <x v="0"/>
    <n v="1185732"/>
    <x v="213"/>
    <x v="1"/>
    <x v="32"/>
    <x v="35"/>
    <x v="5"/>
    <n v="24"/>
    <n v="1250"/>
    <x v="2434"/>
    <x v="3784"/>
    <x v="38"/>
    <x v="2"/>
  </r>
  <r>
    <x v="0"/>
    <n v="1185732"/>
    <x v="221"/>
    <x v="1"/>
    <x v="32"/>
    <x v="35"/>
    <x v="0"/>
    <n v="23"/>
    <n v="1870"/>
    <x v="2435"/>
    <x v="3785"/>
    <x v="9"/>
    <x v="2"/>
  </r>
  <r>
    <x v="0"/>
    <n v="1185732"/>
    <x v="221"/>
    <x v="1"/>
    <x v="32"/>
    <x v="35"/>
    <x v="1"/>
    <n v="24"/>
    <n v="1000"/>
    <x v="2436"/>
    <x v="3786"/>
    <x v="28"/>
    <x v="2"/>
  </r>
  <r>
    <x v="0"/>
    <n v="1185732"/>
    <x v="221"/>
    <x v="1"/>
    <x v="32"/>
    <x v="35"/>
    <x v="2"/>
    <n v="14"/>
    <n v="1280"/>
    <x v="1565"/>
    <x v="3787"/>
    <x v="60"/>
    <x v="2"/>
  </r>
  <r>
    <x v="0"/>
    <n v="1185732"/>
    <x v="221"/>
    <x v="1"/>
    <x v="32"/>
    <x v="35"/>
    <x v="3"/>
    <n v="19"/>
    <n v="800"/>
    <x v="2437"/>
    <x v="3788"/>
    <x v="59"/>
    <x v="2"/>
  </r>
  <r>
    <x v="0"/>
    <n v="1185732"/>
    <x v="221"/>
    <x v="1"/>
    <x v="32"/>
    <x v="35"/>
    <x v="4"/>
    <n v="32"/>
    <n v="810"/>
    <x v="1138"/>
    <x v="3789"/>
    <x v="24"/>
    <x v="2"/>
  </r>
  <r>
    <x v="0"/>
    <n v="1185732"/>
    <x v="221"/>
    <x v="1"/>
    <x v="32"/>
    <x v="35"/>
    <x v="5"/>
    <n v="24"/>
    <n v="1230"/>
    <x v="2438"/>
    <x v="3790"/>
    <x v="26"/>
    <x v="2"/>
  </r>
  <r>
    <x v="0"/>
    <n v="1185732"/>
    <x v="240"/>
    <x v="1"/>
    <x v="32"/>
    <x v="35"/>
    <x v="0"/>
    <n v="23"/>
    <n v="1690"/>
    <x v="2336"/>
    <x v="3791"/>
    <x v="64"/>
    <x v="2"/>
  </r>
  <r>
    <x v="0"/>
    <n v="1185732"/>
    <x v="240"/>
    <x v="1"/>
    <x v="32"/>
    <x v="35"/>
    <x v="1"/>
    <n v="23"/>
    <n v="1090"/>
    <x v="2439"/>
    <x v="3792"/>
    <x v="0"/>
    <x v="2"/>
  </r>
  <r>
    <x v="0"/>
    <n v="1185732"/>
    <x v="240"/>
    <x v="1"/>
    <x v="32"/>
    <x v="35"/>
    <x v="2"/>
    <n v="14"/>
    <n v="1010"/>
    <x v="2440"/>
    <x v="3793"/>
    <x v="9"/>
    <x v="2"/>
  </r>
  <r>
    <x v="0"/>
    <n v="1185732"/>
    <x v="240"/>
    <x v="1"/>
    <x v="32"/>
    <x v="35"/>
    <x v="3"/>
    <n v="19"/>
    <n v="750"/>
    <x v="2441"/>
    <x v="3794"/>
    <x v="59"/>
    <x v="2"/>
  </r>
  <r>
    <x v="0"/>
    <n v="1185732"/>
    <x v="240"/>
    <x v="1"/>
    <x v="32"/>
    <x v="35"/>
    <x v="4"/>
    <n v="38"/>
    <n v="810"/>
    <x v="1068"/>
    <x v="3795"/>
    <x v="35"/>
    <x v="2"/>
  </r>
  <r>
    <x v="0"/>
    <n v="1185732"/>
    <x v="240"/>
    <x v="1"/>
    <x v="32"/>
    <x v="35"/>
    <x v="5"/>
    <n v="28"/>
    <n v="1240"/>
    <x v="1524"/>
    <x v="3796"/>
    <x v="22"/>
    <x v="2"/>
  </r>
  <r>
    <x v="0"/>
    <n v="1185732"/>
    <x v="269"/>
    <x v="1"/>
    <x v="32"/>
    <x v="35"/>
    <x v="0"/>
    <n v="39"/>
    <n v="1940"/>
    <x v="2442"/>
    <x v="3797"/>
    <x v="9"/>
    <x v="2"/>
  </r>
  <r>
    <x v="0"/>
    <n v="1185732"/>
    <x v="269"/>
    <x v="1"/>
    <x v="32"/>
    <x v="35"/>
    <x v="1"/>
    <n v="37"/>
    <n v="1310"/>
    <x v="1909"/>
    <x v="3798"/>
    <x v="18"/>
    <x v="2"/>
  </r>
  <r>
    <x v="0"/>
    <n v="1185732"/>
    <x v="269"/>
    <x v="1"/>
    <x v="32"/>
    <x v="35"/>
    <x v="2"/>
    <n v="33"/>
    <n v="1190"/>
    <x v="1913"/>
    <x v="3799"/>
    <x v="64"/>
    <x v="2"/>
  </r>
  <r>
    <x v="0"/>
    <n v="1185732"/>
    <x v="269"/>
    <x v="1"/>
    <x v="32"/>
    <x v="35"/>
    <x v="3"/>
    <n v="33"/>
    <n v="1010"/>
    <x v="1525"/>
    <x v="3800"/>
    <x v="48"/>
    <x v="2"/>
  </r>
  <r>
    <x v="0"/>
    <n v="1185732"/>
    <x v="269"/>
    <x v="1"/>
    <x v="32"/>
    <x v="35"/>
    <x v="4"/>
    <n v="41"/>
    <n v="1160"/>
    <x v="1192"/>
    <x v="3801"/>
    <x v="28"/>
    <x v="2"/>
  </r>
  <r>
    <x v="0"/>
    <n v="1185732"/>
    <x v="269"/>
    <x v="1"/>
    <x v="32"/>
    <x v="35"/>
    <x v="5"/>
    <n v="47"/>
    <n v="1400"/>
    <x v="1928"/>
    <x v="3802"/>
    <x v="34"/>
    <x v="2"/>
  </r>
  <r>
    <x v="0"/>
    <n v="1185732"/>
    <x v="302"/>
    <x v="1"/>
    <x v="32"/>
    <x v="35"/>
    <x v="0"/>
    <n v="44"/>
    <n v="2100"/>
    <x v="889"/>
    <x v="3803"/>
    <x v="59"/>
    <x v="2"/>
  </r>
  <r>
    <x v="0"/>
    <n v="1185732"/>
    <x v="302"/>
    <x v="1"/>
    <x v="32"/>
    <x v="35"/>
    <x v="1"/>
    <n v="37"/>
    <n v="1250"/>
    <x v="2443"/>
    <x v="3804"/>
    <x v="28"/>
    <x v="2"/>
  </r>
  <r>
    <x v="0"/>
    <n v="1185732"/>
    <x v="302"/>
    <x v="1"/>
    <x v="32"/>
    <x v="35"/>
    <x v="2"/>
    <n v="41"/>
    <n v="1430"/>
    <x v="2444"/>
    <x v="3805"/>
    <x v="9"/>
    <x v="2"/>
  </r>
  <r>
    <x v="0"/>
    <n v="1185732"/>
    <x v="302"/>
    <x v="1"/>
    <x v="32"/>
    <x v="35"/>
    <x v="3"/>
    <n v="43"/>
    <n v="1170"/>
    <x v="2445"/>
    <x v="3806"/>
    <x v="0"/>
    <x v="2"/>
  </r>
  <r>
    <x v="0"/>
    <n v="1185732"/>
    <x v="302"/>
    <x v="1"/>
    <x v="32"/>
    <x v="35"/>
    <x v="4"/>
    <n v="57"/>
    <n v="1350"/>
    <x v="2446"/>
    <x v="3807"/>
    <x v="18"/>
    <x v="2"/>
  </r>
  <r>
    <x v="0"/>
    <n v="1185732"/>
    <x v="302"/>
    <x v="1"/>
    <x v="32"/>
    <x v="35"/>
    <x v="5"/>
    <n v="60"/>
    <n v="1880"/>
    <x v="1347"/>
    <x v="3808"/>
    <x v="32"/>
    <x v="2"/>
  </r>
  <r>
    <x v="0"/>
    <n v="1185732"/>
    <x v="330"/>
    <x v="1"/>
    <x v="32"/>
    <x v="35"/>
    <x v="0"/>
    <n v="58"/>
    <n v="2210"/>
    <x v="2447"/>
    <x v="3809"/>
    <x v="48"/>
    <x v="2"/>
  </r>
  <r>
    <x v="1"/>
    <n v="1185732"/>
    <x v="330"/>
    <x v="1"/>
    <x v="32"/>
    <x v="35"/>
    <x v="1"/>
    <n v="53"/>
    <n v="1560"/>
    <x v="2448"/>
    <x v="3810"/>
    <x v="18"/>
    <x v="2"/>
  </r>
  <r>
    <x v="1"/>
    <n v="1185732"/>
    <x v="330"/>
    <x v="1"/>
    <x v="32"/>
    <x v="35"/>
    <x v="2"/>
    <n v="48"/>
    <n v="1420"/>
    <x v="2137"/>
    <x v="3811"/>
    <x v="0"/>
    <x v="2"/>
  </r>
  <r>
    <x v="1"/>
    <n v="1185732"/>
    <x v="330"/>
    <x v="1"/>
    <x v="32"/>
    <x v="35"/>
    <x v="3"/>
    <n v="48"/>
    <n v="1240"/>
    <x v="2188"/>
    <x v="3812"/>
    <x v="60"/>
    <x v="2"/>
  </r>
  <r>
    <x v="1"/>
    <n v="1185732"/>
    <x v="330"/>
    <x v="1"/>
    <x v="32"/>
    <x v="35"/>
    <x v="4"/>
    <n v="59"/>
    <n v="1500"/>
    <x v="1896"/>
    <x v="1926"/>
    <x v="35"/>
    <x v="2"/>
  </r>
  <r>
    <x v="1"/>
    <n v="1185732"/>
    <x v="330"/>
    <x v="1"/>
    <x v="32"/>
    <x v="35"/>
    <x v="5"/>
    <n v="61"/>
    <n v="1760"/>
    <x v="2449"/>
    <x v="3813"/>
    <x v="22"/>
    <x v="2"/>
  </r>
  <r>
    <x v="1"/>
    <n v="1185732"/>
    <x v="362"/>
    <x v="1"/>
    <x v="32"/>
    <x v="35"/>
    <x v="0"/>
    <n v="56"/>
    <n v="2150"/>
    <x v="755"/>
    <x v="3814"/>
    <x v="64"/>
    <x v="2"/>
  </r>
  <r>
    <x v="1"/>
    <n v="1185732"/>
    <x v="362"/>
    <x v="1"/>
    <x v="32"/>
    <x v="35"/>
    <x v="1"/>
    <n v="50"/>
    <n v="1680"/>
    <x v="865"/>
    <x v="3815"/>
    <x v="35"/>
    <x v="2"/>
  </r>
  <r>
    <x v="1"/>
    <n v="1185732"/>
    <x v="362"/>
    <x v="1"/>
    <x v="32"/>
    <x v="35"/>
    <x v="2"/>
    <n v="48"/>
    <n v="1470"/>
    <x v="822"/>
    <x v="3816"/>
    <x v="59"/>
    <x v="2"/>
  </r>
  <r>
    <x v="1"/>
    <n v="1185732"/>
    <x v="362"/>
    <x v="1"/>
    <x v="32"/>
    <x v="35"/>
    <x v="3"/>
    <n v="39"/>
    <n v="1280"/>
    <x v="1952"/>
    <x v="3817"/>
    <x v="59"/>
    <x v="2"/>
  </r>
  <r>
    <x v="1"/>
    <n v="1185732"/>
    <x v="362"/>
    <x v="1"/>
    <x v="32"/>
    <x v="35"/>
    <x v="4"/>
    <n v="46"/>
    <n v="1220"/>
    <x v="1133"/>
    <x v="3166"/>
    <x v="18"/>
    <x v="2"/>
  </r>
  <r>
    <x v="1"/>
    <n v="1185732"/>
    <x v="362"/>
    <x v="1"/>
    <x v="32"/>
    <x v="35"/>
    <x v="5"/>
    <n v="53"/>
    <n v="1690"/>
    <x v="2450"/>
    <x v="3818"/>
    <x v="42"/>
    <x v="2"/>
  </r>
  <r>
    <x v="1"/>
    <n v="1185732"/>
    <x v="392"/>
    <x v="1"/>
    <x v="32"/>
    <x v="35"/>
    <x v="0"/>
    <n v="47"/>
    <n v="2030"/>
    <x v="1396"/>
    <x v="3819"/>
    <x v="64"/>
    <x v="2"/>
  </r>
  <r>
    <x v="1"/>
    <n v="1185732"/>
    <x v="392"/>
    <x v="1"/>
    <x v="32"/>
    <x v="35"/>
    <x v="1"/>
    <n v="42"/>
    <n v="1470"/>
    <x v="817"/>
    <x v="2845"/>
    <x v="18"/>
    <x v="2"/>
  </r>
  <r>
    <x v="1"/>
    <n v="1185732"/>
    <x v="392"/>
    <x v="1"/>
    <x v="32"/>
    <x v="35"/>
    <x v="2"/>
    <n v="19"/>
    <n v="1230"/>
    <x v="2021"/>
    <x v="3820"/>
    <x v="0"/>
    <x v="2"/>
  </r>
  <r>
    <x v="1"/>
    <n v="1185732"/>
    <x v="392"/>
    <x v="1"/>
    <x v="32"/>
    <x v="35"/>
    <x v="3"/>
    <n v="19"/>
    <n v="1000"/>
    <x v="2085"/>
    <x v="3821"/>
    <x v="9"/>
    <x v="2"/>
  </r>
  <r>
    <x v="1"/>
    <n v="1185732"/>
    <x v="392"/>
    <x v="1"/>
    <x v="32"/>
    <x v="35"/>
    <x v="4"/>
    <n v="29"/>
    <n v="1080"/>
    <x v="2451"/>
    <x v="3822"/>
    <x v="35"/>
    <x v="2"/>
  </r>
  <r>
    <x v="1"/>
    <n v="1185732"/>
    <x v="392"/>
    <x v="1"/>
    <x v="32"/>
    <x v="35"/>
    <x v="5"/>
    <n v="32"/>
    <n v="1300"/>
    <x v="1784"/>
    <x v="3823"/>
    <x v="26"/>
    <x v="2"/>
  </r>
  <r>
    <x v="1"/>
    <n v="1185732"/>
    <x v="424"/>
    <x v="1"/>
    <x v="32"/>
    <x v="35"/>
    <x v="0"/>
    <n v="32"/>
    <n v="1760"/>
    <x v="805"/>
    <x v="2841"/>
    <x v="64"/>
    <x v="2"/>
  </r>
  <r>
    <x v="1"/>
    <n v="1185732"/>
    <x v="424"/>
    <x v="1"/>
    <x v="32"/>
    <x v="35"/>
    <x v="1"/>
    <n v="25"/>
    <n v="1450"/>
    <x v="2452"/>
    <x v="3824"/>
    <x v="18"/>
    <x v="2"/>
  </r>
  <r>
    <x v="1"/>
    <n v="1185732"/>
    <x v="424"/>
    <x v="1"/>
    <x v="32"/>
    <x v="35"/>
    <x v="2"/>
    <n v="24"/>
    <n v="980"/>
    <x v="1045"/>
    <x v="3825"/>
    <x v="64"/>
    <x v="2"/>
  </r>
  <r>
    <x v="1"/>
    <n v="1185732"/>
    <x v="424"/>
    <x v="1"/>
    <x v="32"/>
    <x v="35"/>
    <x v="3"/>
    <n v="23"/>
    <n v="1050"/>
    <x v="2453"/>
    <x v="3826"/>
    <x v="0"/>
    <x v="2"/>
  </r>
  <r>
    <x v="1"/>
    <n v="1185732"/>
    <x v="424"/>
    <x v="1"/>
    <x v="32"/>
    <x v="35"/>
    <x v="4"/>
    <n v="32"/>
    <n v="980"/>
    <x v="1620"/>
    <x v="3827"/>
    <x v="0"/>
    <x v="2"/>
  </r>
  <r>
    <x v="2"/>
    <n v="1185732"/>
    <x v="424"/>
    <x v="1"/>
    <x v="32"/>
    <x v="35"/>
    <x v="5"/>
    <n v="33"/>
    <n v="1240"/>
    <x v="2454"/>
    <x v="3828"/>
    <x v="34"/>
    <x v="2"/>
  </r>
  <r>
    <x v="2"/>
    <n v="1185732"/>
    <x v="454"/>
    <x v="1"/>
    <x v="32"/>
    <x v="35"/>
    <x v="0"/>
    <n v="28"/>
    <n v="1630"/>
    <x v="1622"/>
    <x v="3829"/>
    <x v="64"/>
    <x v="2"/>
  </r>
  <r>
    <x v="2"/>
    <n v="1185732"/>
    <x v="454"/>
    <x v="1"/>
    <x v="32"/>
    <x v="35"/>
    <x v="1"/>
    <n v="18"/>
    <n v="1170"/>
    <x v="1015"/>
    <x v="1643"/>
    <x v="18"/>
    <x v="2"/>
  </r>
  <r>
    <x v="2"/>
    <n v="1185732"/>
    <x v="454"/>
    <x v="1"/>
    <x v="32"/>
    <x v="35"/>
    <x v="2"/>
    <n v="28"/>
    <n v="1110"/>
    <x v="1609"/>
    <x v="2366"/>
    <x v="64"/>
    <x v="2"/>
  </r>
  <r>
    <x v="2"/>
    <n v="1185732"/>
    <x v="454"/>
    <x v="1"/>
    <x v="32"/>
    <x v="35"/>
    <x v="3"/>
    <n v="54"/>
    <n v="1170"/>
    <x v="814"/>
    <x v="3830"/>
    <x v="60"/>
    <x v="2"/>
  </r>
  <r>
    <x v="2"/>
    <n v="1185732"/>
    <x v="454"/>
    <x v="1"/>
    <x v="32"/>
    <x v="35"/>
    <x v="4"/>
    <n v="71"/>
    <n v="1230"/>
    <x v="841"/>
    <x v="3831"/>
    <x v="18"/>
    <x v="2"/>
  </r>
  <r>
    <x v="2"/>
    <n v="1185732"/>
    <x v="454"/>
    <x v="1"/>
    <x v="32"/>
    <x v="35"/>
    <x v="5"/>
    <n v="68"/>
    <n v="1580"/>
    <x v="2455"/>
    <x v="3832"/>
    <x v="22"/>
    <x v="2"/>
  </r>
  <r>
    <x v="2"/>
    <n v="1185732"/>
    <x v="483"/>
    <x v="1"/>
    <x v="32"/>
    <x v="35"/>
    <x v="0"/>
    <n v="68"/>
    <n v="1940"/>
    <x v="2456"/>
    <x v="3833"/>
    <x v="60"/>
    <x v="2"/>
  </r>
  <r>
    <x v="2"/>
    <n v="1185732"/>
    <x v="483"/>
    <x v="1"/>
    <x v="32"/>
    <x v="35"/>
    <x v="1"/>
    <n v="58"/>
    <n v="1550"/>
    <x v="878"/>
    <x v="3834"/>
    <x v="29"/>
    <x v="2"/>
  </r>
  <r>
    <x v="2"/>
    <n v="1185732"/>
    <x v="483"/>
    <x v="1"/>
    <x v="32"/>
    <x v="35"/>
    <x v="2"/>
    <n v="59"/>
    <n v="1370"/>
    <x v="2457"/>
    <x v="3835"/>
    <x v="64"/>
    <x v="2"/>
  </r>
  <r>
    <x v="2"/>
    <n v="1185732"/>
    <x v="483"/>
    <x v="1"/>
    <x v="32"/>
    <x v="35"/>
    <x v="3"/>
    <n v="56"/>
    <n v="1330"/>
    <x v="1512"/>
    <x v="3836"/>
    <x v="59"/>
    <x v="2"/>
  </r>
  <r>
    <x v="2"/>
    <n v="1185732"/>
    <x v="483"/>
    <x v="1"/>
    <x v="32"/>
    <x v="35"/>
    <x v="4"/>
    <n v="65"/>
    <n v="1240"/>
    <x v="2282"/>
    <x v="3837"/>
    <x v="0"/>
    <x v="2"/>
  </r>
  <r>
    <x v="2"/>
    <n v="1185732"/>
    <x v="483"/>
    <x v="1"/>
    <x v="32"/>
    <x v="35"/>
    <x v="5"/>
    <n v="71"/>
    <n v="1440"/>
    <x v="1957"/>
    <x v="3838"/>
    <x v="22"/>
    <x v="2"/>
  </r>
  <r>
    <x v="2"/>
    <n v="1197831"/>
    <x v="187"/>
    <x v="1"/>
    <x v="32"/>
    <x v="35"/>
    <x v="0"/>
    <n v="24"/>
    <n v="1760"/>
    <x v="1529"/>
    <x v="2263"/>
    <x v="48"/>
    <x v="2"/>
  </r>
  <r>
    <x v="2"/>
    <n v="1197831"/>
    <x v="187"/>
    <x v="1"/>
    <x v="32"/>
    <x v="35"/>
    <x v="1"/>
    <n v="25"/>
    <n v="1310"/>
    <x v="2458"/>
    <x v="3839"/>
    <x v="18"/>
    <x v="2"/>
  </r>
  <r>
    <x v="2"/>
    <n v="1197831"/>
    <x v="187"/>
    <x v="1"/>
    <x v="32"/>
    <x v="35"/>
    <x v="2"/>
    <n v="14"/>
    <n v="1170"/>
    <x v="2459"/>
    <x v="3840"/>
    <x v="48"/>
    <x v="2"/>
  </r>
  <r>
    <x v="2"/>
    <n v="1197831"/>
    <x v="187"/>
    <x v="1"/>
    <x v="32"/>
    <x v="35"/>
    <x v="3"/>
    <n v="19"/>
    <n v="780"/>
    <x v="2460"/>
    <x v="3841"/>
    <x v="60"/>
    <x v="2"/>
  </r>
  <r>
    <x v="2"/>
    <n v="1197831"/>
    <x v="187"/>
    <x v="1"/>
    <x v="32"/>
    <x v="35"/>
    <x v="4"/>
    <n v="34"/>
    <n v="950"/>
    <x v="2461"/>
    <x v="3842"/>
    <x v="35"/>
    <x v="2"/>
  </r>
  <r>
    <x v="2"/>
    <n v="1197831"/>
    <x v="187"/>
    <x v="1"/>
    <x v="32"/>
    <x v="35"/>
    <x v="5"/>
    <n v="23"/>
    <n v="1220"/>
    <x v="1159"/>
    <x v="3843"/>
    <x v="59"/>
    <x v="2"/>
  </r>
  <r>
    <x v="2"/>
    <n v="1197831"/>
    <x v="695"/>
    <x v="1"/>
    <x v="32"/>
    <x v="35"/>
    <x v="0"/>
    <n v="24"/>
    <n v="1890"/>
    <x v="2332"/>
    <x v="3844"/>
    <x v="48"/>
    <x v="2"/>
  </r>
  <r>
    <x v="2"/>
    <n v="1197831"/>
    <x v="695"/>
    <x v="1"/>
    <x v="32"/>
    <x v="35"/>
    <x v="1"/>
    <n v="24"/>
    <n v="1050"/>
    <x v="2462"/>
    <x v="2372"/>
    <x v="18"/>
    <x v="2"/>
  </r>
  <r>
    <x v="2"/>
    <n v="1197831"/>
    <x v="695"/>
    <x v="1"/>
    <x v="32"/>
    <x v="35"/>
    <x v="2"/>
    <n v="14"/>
    <n v="1200"/>
    <x v="2023"/>
    <x v="3845"/>
    <x v="0"/>
    <x v="2"/>
  </r>
  <r>
    <x v="1"/>
    <n v="1197831"/>
    <x v="695"/>
    <x v="1"/>
    <x v="33"/>
    <x v="36"/>
    <x v="3"/>
    <n v="18"/>
    <n v="700"/>
    <x v="2068"/>
    <x v="3846"/>
    <x v="0"/>
    <x v="2"/>
  </r>
  <r>
    <x v="1"/>
    <n v="1197831"/>
    <x v="695"/>
    <x v="1"/>
    <x v="33"/>
    <x v="36"/>
    <x v="4"/>
    <n v="34"/>
    <n v="980"/>
    <x v="2165"/>
    <x v="3847"/>
    <x v="18"/>
    <x v="2"/>
  </r>
  <r>
    <x v="1"/>
    <n v="1197831"/>
    <x v="695"/>
    <x v="1"/>
    <x v="33"/>
    <x v="36"/>
    <x v="5"/>
    <n v="19"/>
    <n v="1150"/>
    <x v="2024"/>
    <x v="3848"/>
    <x v="64"/>
    <x v="2"/>
  </r>
  <r>
    <x v="1"/>
    <n v="1197831"/>
    <x v="224"/>
    <x v="1"/>
    <x v="33"/>
    <x v="36"/>
    <x v="0"/>
    <n v="18"/>
    <n v="1810"/>
    <x v="2463"/>
    <x v="3849"/>
    <x v="60"/>
    <x v="2"/>
  </r>
  <r>
    <x v="1"/>
    <n v="1197831"/>
    <x v="224"/>
    <x v="1"/>
    <x v="33"/>
    <x v="36"/>
    <x v="1"/>
    <n v="20"/>
    <n v="980"/>
    <x v="2464"/>
    <x v="3850"/>
    <x v="18"/>
    <x v="2"/>
  </r>
  <r>
    <x v="1"/>
    <n v="1197831"/>
    <x v="224"/>
    <x v="1"/>
    <x v="33"/>
    <x v="36"/>
    <x v="2"/>
    <n v="10"/>
    <n v="880"/>
    <x v="1006"/>
    <x v="3851"/>
    <x v="64"/>
    <x v="2"/>
  </r>
  <r>
    <x v="1"/>
    <n v="1197831"/>
    <x v="224"/>
    <x v="1"/>
    <x v="33"/>
    <x v="36"/>
    <x v="3"/>
    <n v="19"/>
    <n v="600"/>
    <x v="2465"/>
    <x v="3852"/>
    <x v="59"/>
    <x v="2"/>
  </r>
  <r>
    <x v="1"/>
    <n v="1197831"/>
    <x v="224"/>
    <x v="1"/>
    <x v="33"/>
    <x v="36"/>
    <x v="4"/>
    <n v="32"/>
    <n v="650"/>
    <x v="1413"/>
    <x v="3853"/>
    <x v="24"/>
    <x v="2"/>
  </r>
  <r>
    <x v="1"/>
    <n v="1197831"/>
    <x v="224"/>
    <x v="1"/>
    <x v="33"/>
    <x v="36"/>
    <x v="5"/>
    <n v="24"/>
    <n v="1020"/>
    <x v="2134"/>
    <x v="3854"/>
    <x v="48"/>
    <x v="2"/>
  </r>
  <r>
    <x v="1"/>
    <n v="1197831"/>
    <x v="243"/>
    <x v="1"/>
    <x v="33"/>
    <x v="36"/>
    <x v="0"/>
    <n v="23"/>
    <n v="1740"/>
    <x v="1261"/>
    <x v="3406"/>
    <x v="64"/>
    <x v="2"/>
  </r>
  <r>
    <x v="1"/>
    <n v="1197831"/>
    <x v="243"/>
    <x v="1"/>
    <x v="33"/>
    <x v="36"/>
    <x v="1"/>
    <n v="24"/>
    <n v="810"/>
    <x v="1121"/>
    <x v="2141"/>
    <x v="29"/>
    <x v="2"/>
  </r>
  <r>
    <x v="1"/>
    <n v="1197831"/>
    <x v="243"/>
    <x v="1"/>
    <x v="33"/>
    <x v="36"/>
    <x v="2"/>
    <n v="14"/>
    <n v="750"/>
    <x v="2041"/>
    <x v="3855"/>
    <x v="59"/>
    <x v="2"/>
  </r>
  <r>
    <x v="1"/>
    <n v="1197831"/>
    <x v="243"/>
    <x v="1"/>
    <x v="33"/>
    <x v="36"/>
    <x v="3"/>
    <n v="20"/>
    <n v="630"/>
    <x v="2068"/>
    <x v="3074"/>
    <x v="60"/>
    <x v="2"/>
  </r>
  <r>
    <x v="1"/>
    <n v="1197831"/>
    <x v="243"/>
    <x v="1"/>
    <x v="33"/>
    <x v="36"/>
    <x v="4"/>
    <n v="37"/>
    <n v="730"/>
    <x v="1446"/>
    <x v="3856"/>
    <x v="35"/>
    <x v="2"/>
  </r>
  <r>
    <x v="1"/>
    <n v="1197831"/>
    <x v="243"/>
    <x v="1"/>
    <x v="33"/>
    <x v="36"/>
    <x v="5"/>
    <n v="28"/>
    <n v="1160"/>
    <x v="1973"/>
    <x v="3321"/>
    <x v="48"/>
    <x v="2"/>
  </r>
  <r>
    <x v="1"/>
    <n v="1197831"/>
    <x v="272"/>
    <x v="1"/>
    <x v="33"/>
    <x v="36"/>
    <x v="0"/>
    <n v="39"/>
    <n v="1810"/>
    <x v="2466"/>
    <x v="3857"/>
    <x v="64"/>
    <x v="2"/>
  </r>
  <r>
    <x v="1"/>
    <n v="1197831"/>
    <x v="272"/>
    <x v="1"/>
    <x v="33"/>
    <x v="36"/>
    <x v="1"/>
    <n v="38"/>
    <n v="1130"/>
    <x v="2206"/>
    <x v="3858"/>
    <x v="0"/>
    <x v="2"/>
  </r>
  <r>
    <x v="1"/>
    <n v="1197831"/>
    <x v="272"/>
    <x v="1"/>
    <x v="33"/>
    <x v="36"/>
    <x v="2"/>
    <n v="34"/>
    <n v="910"/>
    <x v="2467"/>
    <x v="3859"/>
    <x v="9"/>
    <x v="2"/>
  </r>
  <r>
    <x v="1"/>
    <n v="1197831"/>
    <x v="272"/>
    <x v="1"/>
    <x v="33"/>
    <x v="36"/>
    <x v="3"/>
    <n v="34"/>
    <n v="780"/>
    <x v="2468"/>
    <x v="3860"/>
    <x v="60"/>
    <x v="2"/>
  </r>
  <r>
    <x v="1"/>
    <n v="1197831"/>
    <x v="272"/>
    <x v="1"/>
    <x v="33"/>
    <x v="36"/>
    <x v="4"/>
    <n v="42"/>
    <n v="850"/>
    <x v="2469"/>
    <x v="3861"/>
    <x v="28"/>
    <x v="2"/>
  </r>
  <r>
    <x v="1"/>
    <n v="1197831"/>
    <x v="272"/>
    <x v="1"/>
    <x v="33"/>
    <x v="36"/>
    <x v="5"/>
    <n v="44"/>
    <n v="1110"/>
    <x v="1118"/>
    <x v="2200"/>
    <x v="9"/>
    <x v="2"/>
  </r>
  <r>
    <x v="1"/>
    <n v="1197831"/>
    <x v="305"/>
    <x v="1"/>
    <x v="33"/>
    <x v="36"/>
    <x v="0"/>
    <n v="36"/>
    <n v="2030"/>
    <x v="1205"/>
    <x v="3862"/>
    <x v="0"/>
    <x v="2"/>
  </r>
  <r>
    <x v="1"/>
    <n v="1197831"/>
    <x v="305"/>
    <x v="1"/>
    <x v="33"/>
    <x v="36"/>
    <x v="1"/>
    <n v="32"/>
    <n v="1060"/>
    <x v="1723"/>
    <x v="3863"/>
    <x v="29"/>
    <x v="2"/>
  </r>
  <r>
    <x v="1"/>
    <n v="1197831"/>
    <x v="305"/>
    <x v="1"/>
    <x v="33"/>
    <x v="36"/>
    <x v="2"/>
    <n v="38"/>
    <n v="1040"/>
    <x v="2470"/>
    <x v="3864"/>
    <x v="64"/>
    <x v="2"/>
  </r>
  <r>
    <x v="1"/>
    <n v="1197831"/>
    <x v="305"/>
    <x v="1"/>
    <x v="33"/>
    <x v="36"/>
    <x v="3"/>
    <n v="37"/>
    <n v="980"/>
    <x v="2260"/>
    <x v="3758"/>
    <x v="59"/>
    <x v="2"/>
  </r>
  <r>
    <x v="1"/>
    <n v="1197831"/>
    <x v="305"/>
    <x v="1"/>
    <x v="33"/>
    <x v="36"/>
    <x v="4"/>
    <n v="54"/>
    <n v="980"/>
    <x v="1442"/>
    <x v="2962"/>
    <x v="35"/>
    <x v="2"/>
  </r>
  <r>
    <x v="1"/>
    <n v="1197831"/>
    <x v="305"/>
    <x v="1"/>
    <x v="33"/>
    <x v="36"/>
    <x v="5"/>
    <n v="54"/>
    <n v="1600"/>
    <x v="1143"/>
    <x v="3865"/>
    <x v="64"/>
    <x v="2"/>
  </r>
  <r>
    <x v="1"/>
    <n v="1197831"/>
    <x v="333"/>
    <x v="1"/>
    <x v="33"/>
    <x v="36"/>
    <x v="0"/>
    <n v="50"/>
    <n v="2330"/>
    <x v="2471"/>
    <x v="3866"/>
    <x v="0"/>
    <x v="2"/>
  </r>
  <r>
    <x v="1"/>
    <n v="1197831"/>
    <x v="333"/>
    <x v="1"/>
    <x v="33"/>
    <x v="36"/>
    <x v="1"/>
    <n v="47"/>
    <n v="1470"/>
    <x v="1094"/>
    <x v="3867"/>
    <x v="18"/>
    <x v="2"/>
  </r>
  <r>
    <x v="1"/>
    <n v="1197831"/>
    <x v="333"/>
    <x v="1"/>
    <x v="33"/>
    <x v="36"/>
    <x v="2"/>
    <n v="43"/>
    <n v="1260"/>
    <x v="2472"/>
    <x v="3868"/>
    <x v="48"/>
    <x v="2"/>
  </r>
  <r>
    <x v="1"/>
    <n v="1197831"/>
    <x v="333"/>
    <x v="1"/>
    <x v="33"/>
    <x v="36"/>
    <x v="3"/>
    <n v="41"/>
    <n v="1160"/>
    <x v="1192"/>
    <x v="3869"/>
    <x v="64"/>
    <x v="2"/>
  </r>
  <r>
    <x v="1"/>
    <n v="1197831"/>
    <x v="333"/>
    <x v="1"/>
    <x v="33"/>
    <x v="36"/>
    <x v="4"/>
    <n v="55"/>
    <n v="1190"/>
    <x v="2473"/>
    <x v="3870"/>
    <x v="29"/>
    <x v="2"/>
  </r>
  <r>
    <x v="1"/>
    <n v="1197831"/>
    <x v="333"/>
    <x v="1"/>
    <x v="33"/>
    <x v="36"/>
    <x v="5"/>
    <n v="63"/>
    <n v="1500"/>
    <x v="1366"/>
    <x v="3871"/>
    <x v="64"/>
    <x v="2"/>
  </r>
  <r>
    <x v="1"/>
    <n v="1197831"/>
    <x v="365"/>
    <x v="1"/>
    <x v="33"/>
    <x v="36"/>
    <x v="0"/>
    <n v="55"/>
    <n v="2100"/>
    <x v="1885"/>
    <x v="3872"/>
    <x v="64"/>
    <x v="2"/>
  </r>
  <r>
    <x v="1"/>
    <n v="1197831"/>
    <x v="365"/>
    <x v="1"/>
    <x v="33"/>
    <x v="36"/>
    <x v="1"/>
    <n v="50"/>
    <n v="1520"/>
    <x v="2474"/>
    <x v="3873"/>
    <x v="35"/>
    <x v="2"/>
  </r>
  <r>
    <x v="1"/>
    <n v="1197831"/>
    <x v="365"/>
    <x v="1"/>
    <x v="33"/>
    <x v="36"/>
    <x v="2"/>
    <n v="47"/>
    <n v="1260"/>
    <x v="1911"/>
    <x v="3874"/>
    <x v="59"/>
    <x v="2"/>
  </r>
  <r>
    <x v="1"/>
    <n v="1197831"/>
    <x v="365"/>
    <x v="1"/>
    <x v="33"/>
    <x v="36"/>
    <x v="3"/>
    <n v="39"/>
    <n v="1040"/>
    <x v="1519"/>
    <x v="2250"/>
    <x v="0"/>
    <x v="2"/>
  </r>
  <r>
    <x v="1"/>
    <n v="1197831"/>
    <x v="365"/>
    <x v="1"/>
    <x v="33"/>
    <x v="36"/>
    <x v="4"/>
    <n v="48"/>
    <n v="1130"/>
    <x v="2475"/>
    <x v="3875"/>
    <x v="29"/>
    <x v="2"/>
  </r>
  <r>
    <x v="1"/>
    <n v="1197831"/>
    <x v="365"/>
    <x v="1"/>
    <x v="33"/>
    <x v="36"/>
    <x v="5"/>
    <n v="50"/>
    <n v="1430"/>
    <x v="1516"/>
    <x v="1548"/>
    <x v="59"/>
    <x v="2"/>
  </r>
  <r>
    <x v="1"/>
    <n v="1197831"/>
    <x v="395"/>
    <x v="1"/>
    <x v="33"/>
    <x v="36"/>
    <x v="0"/>
    <n v="48"/>
    <n v="1820"/>
    <x v="2321"/>
    <x v="1866"/>
    <x v="59"/>
    <x v="2"/>
  </r>
  <r>
    <x v="1"/>
    <n v="1197831"/>
    <x v="395"/>
    <x v="1"/>
    <x v="33"/>
    <x v="36"/>
    <x v="1"/>
    <n v="39"/>
    <n v="1260"/>
    <x v="1502"/>
    <x v="3876"/>
    <x v="35"/>
    <x v="2"/>
  </r>
  <r>
    <x v="1"/>
    <n v="1197831"/>
    <x v="395"/>
    <x v="1"/>
    <x v="33"/>
    <x v="36"/>
    <x v="2"/>
    <n v="14"/>
    <n v="880"/>
    <x v="2476"/>
    <x v="3877"/>
    <x v="59"/>
    <x v="2"/>
  </r>
  <r>
    <x v="1"/>
    <n v="1197831"/>
    <x v="395"/>
    <x v="1"/>
    <x v="33"/>
    <x v="36"/>
    <x v="3"/>
    <n v="14"/>
    <n v="880"/>
    <x v="2476"/>
    <x v="3877"/>
    <x v="59"/>
    <x v="2"/>
  </r>
  <r>
    <x v="1"/>
    <n v="1197831"/>
    <x v="395"/>
    <x v="1"/>
    <x v="33"/>
    <x v="36"/>
    <x v="4"/>
    <n v="23"/>
    <n v="940"/>
    <x v="2477"/>
    <x v="3878"/>
    <x v="0"/>
    <x v="2"/>
  </r>
  <r>
    <x v="1"/>
    <n v="1197831"/>
    <x v="395"/>
    <x v="1"/>
    <x v="33"/>
    <x v="36"/>
    <x v="5"/>
    <n v="29"/>
    <n v="1190"/>
    <x v="2203"/>
    <x v="3879"/>
    <x v="64"/>
    <x v="2"/>
  </r>
  <r>
    <x v="1"/>
    <n v="1197831"/>
    <x v="427"/>
    <x v="1"/>
    <x v="33"/>
    <x v="36"/>
    <x v="0"/>
    <n v="27"/>
    <n v="1500"/>
    <x v="1156"/>
    <x v="3880"/>
    <x v="0"/>
    <x v="2"/>
  </r>
  <r>
    <x v="1"/>
    <n v="1197831"/>
    <x v="427"/>
    <x v="1"/>
    <x v="33"/>
    <x v="36"/>
    <x v="1"/>
    <n v="19"/>
    <n v="1060"/>
    <x v="2377"/>
    <x v="3881"/>
    <x v="18"/>
    <x v="2"/>
  </r>
  <r>
    <x v="1"/>
    <n v="1197831"/>
    <x v="427"/>
    <x v="1"/>
    <x v="33"/>
    <x v="36"/>
    <x v="2"/>
    <n v="19"/>
    <n v="780"/>
    <x v="2460"/>
    <x v="3794"/>
    <x v="0"/>
    <x v="2"/>
  </r>
  <r>
    <x v="1"/>
    <n v="1197831"/>
    <x v="427"/>
    <x v="1"/>
    <x v="33"/>
    <x v="36"/>
    <x v="3"/>
    <n v="19"/>
    <n v="720"/>
    <x v="1457"/>
    <x v="3882"/>
    <x v="60"/>
    <x v="2"/>
  </r>
  <r>
    <x v="1"/>
    <n v="1197831"/>
    <x v="427"/>
    <x v="1"/>
    <x v="33"/>
    <x v="36"/>
    <x v="4"/>
    <n v="27"/>
    <n v="830"/>
    <x v="2478"/>
    <x v="3883"/>
    <x v="28"/>
    <x v="2"/>
  </r>
  <r>
    <x v="3"/>
    <n v="1197831"/>
    <x v="427"/>
    <x v="1"/>
    <x v="33"/>
    <x v="36"/>
    <x v="5"/>
    <n v="29"/>
    <n v="1040"/>
    <x v="2479"/>
    <x v="3884"/>
    <x v="60"/>
    <x v="2"/>
  </r>
  <r>
    <x v="3"/>
    <n v="1197831"/>
    <x v="457"/>
    <x v="1"/>
    <x v="33"/>
    <x v="36"/>
    <x v="0"/>
    <n v="24"/>
    <n v="1430"/>
    <x v="1944"/>
    <x v="3885"/>
    <x v="0"/>
    <x v="2"/>
  </r>
  <r>
    <x v="3"/>
    <n v="1197831"/>
    <x v="457"/>
    <x v="1"/>
    <x v="33"/>
    <x v="36"/>
    <x v="1"/>
    <n v="14"/>
    <n v="940"/>
    <x v="2480"/>
    <x v="3886"/>
    <x v="0"/>
    <x v="2"/>
  </r>
  <r>
    <x v="3"/>
    <n v="1197831"/>
    <x v="457"/>
    <x v="1"/>
    <x v="33"/>
    <x v="36"/>
    <x v="2"/>
    <n v="23"/>
    <n v="900"/>
    <x v="1669"/>
    <x v="3887"/>
    <x v="48"/>
    <x v="2"/>
  </r>
  <r>
    <x v="3"/>
    <n v="1197831"/>
    <x v="457"/>
    <x v="1"/>
    <x v="33"/>
    <x v="36"/>
    <x v="3"/>
    <n v="51"/>
    <n v="1090"/>
    <x v="2481"/>
    <x v="3888"/>
    <x v="0"/>
    <x v="2"/>
  </r>
  <r>
    <x v="3"/>
    <n v="1197831"/>
    <x v="457"/>
    <x v="1"/>
    <x v="33"/>
    <x v="36"/>
    <x v="4"/>
    <n v="69"/>
    <n v="910"/>
    <x v="2482"/>
    <x v="3889"/>
    <x v="28"/>
    <x v="2"/>
  </r>
  <r>
    <x v="3"/>
    <n v="1197831"/>
    <x v="457"/>
    <x v="1"/>
    <x v="33"/>
    <x v="36"/>
    <x v="5"/>
    <n v="73"/>
    <n v="1170"/>
    <x v="2483"/>
    <x v="3890"/>
    <x v="60"/>
    <x v="2"/>
  </r>
  <r>
    <x v="3"/>
    <n v="1197831"/>
    <x v="486"/>
    <x v="1"/>
    <x v="33"/>
    <x v="36"/>
    <x v="0"/>
    <n v="67"/>
    <n v="2030"/>
    <x v="2484"/>
    <x v="3891"/>
    <x v="9"/>
    <x v="2"/>
  </r>
  <r>
    <x v="3"/>
    <n v="1197831"/>
    <x v="486"/>
    <x v="1"/>
    <x v="33"/>
    <x v="36"/>
    <x v="1"/>
    <n v="54"/>
    <n v="1400"/>
    <x v="832"/>
    <x v="3892"/>
    <x v="28"/>
    <x v="2"/>
  </r>
  <r>
    <x v="3"/>
    <n v="1197831"/>
    <x v="486"/>
    <x v="1"/>
    <x v="33"/>
    <x v="36"/>
    <x v="2"/>
    <n v="55"/>
    <n v="1260"/>
    <x v="799"/>
    <x v="3893"/>
    <x v="64"/>
    <x v="2"/>
  </r>
  <r>
    <x v="3"/>
    <n v="1197831"/>
    <x v="486"/>
    <x v="1"/>
    <x v="33"/>
    <x v="36"/>
    <x v="3"/>
    <n v="57"/>
    <n v="1200"/>
    <x v="2485"/>
    <x v="3894"/>
    <x v="48"/>
    <x v="2"/>
  </r>
  <r>
    <x v="3"/>
    <n v="1197831"/>
    <x v="486"/>
    <x v="1"/>
    <x v="33"/>
    <x v="36"/>
    <x v="4"/>
    <n v="64"/>
    <n v="1120"/>
    <x v="2486"/>
    <x v="3895"/>
    <x v="29"/>
    <x v="2"/>
  </r>
  <r>
    <x v="3"/>
    <n v="1197831"/>
    <x v="486"/>
    <x v="1"/>
    <x v="33"/>
    <x v="36"/>
    <x v="5"/>
    <n v="70"/>
    <n v="1500"/>
    <x v="922"/>
    <x v="2424"/>
    <x v="48"/>
    <x v="2"/>
  </r>
  <r>
    <x v="3"/>
    <n v="1197831"/>
    <x v="187"/>
    <x v="1"/>
    <x v="33"/>
    <x v="36"/>
    <x v="0"/>
    <n v="24"/>
    <n v="1670"/>
    <x v="2369"/>
    <x v="3896"/>
    <x v="60"/>
    <x v="2"/>
  </r>
  <r>
    <x v="3"/>
    <n v="1197831"/>
    <x v="187"/>
    <x v="1"/>
    <x v="33"/>
    <x v="36"/>
    <x v="1"/>
    <n v="25"/>
    <n v="1090"/>
    <x v="2487"/>
    <x v="3897"/>
    <x v="18"/>
    <x v="2"/>
  </r>
  <r>
    <x v="3"/>
    <n v="1197831"/>
    <x v="187"/>
    <x v="1"/>
    <x v="33"/>
    <x v="36"/>
    <x v="2"/>
    <n v="15"/>
    <n v="980"/>
    <x v="2488"/>
    <x v="3898"/>
    <x v="9"/>
    <x v="2"/>
  </r>
  <r>
    <x v="3"/>
    <n v="1197831"/>
    <x v="187"/>
    <x v="1"/>
    <x v="33"/>
    <x v="36"/>
    <x v="3"/>
    <n v="18"/>
    <n v="650"/>
    <x v="2489"/>
    <x v="3899"/>
    <x v="9"/>
    <x v="2"/>
  </r>
  <r>
    <x v="3"/>
    <n v="1197831"/>
    <x v="187"/>
    <x v="1"/>
    <x v="33"/>
    <x v="36"/>
    <x v="4"/>
    <n v="33"/>
    <n v="800"/>
    <x v="2490"/>
    <x v="3900"/>
    <x v="0"/>
    <x v="2"/>
  </r>
  <r>
    <x v="3"/>
    <n v="1197831"/>
    <x v="187"/>
    <x v="1"/>
    <x v="33"/>
    <x v="36"/>
    <x v="5"/>
    <n v="23"/>
    <n v="1010"/>
    <x v="2431"/>
    <x v="3901"/>
    <x v="59"/>
    <x v="2"/>
  </r>
  <r>
    <x v="3"/>
    <n v="1197831"/>
    <x v="695"/>
    <x v="1"/>
    <x v="33"/>
    <x v="36"/>
    <x v="0"/>
    <n v="24"/>
    <n v="1690"/>
    <x v="1519"/>
    <x v="3902"/>
    <x v="59"/>
    <x v="2"/>
  </r>
  <r>
    <x v="3"/>
    <n v="1197831"/>
    <x v="695"/>
    <x v="1"/>
    <x v="33"/>
    <x v="36"/>
    <x v="1"/>
    <n v="23"/>
    <n v="800"/>
    <x v="2049"/>
    <x v="3903"/>
    <x v="24"/>
    <x v="2"/>
  </r>
  <r>
    <x v="3"/>
    <n v="1197831"/>
    <x v="695"/>
    <x v="1"/>
    <x v="33"/>
    <x v="36"/>
    <x v="2"/>
    <n v="15"/>
    <n v="910"/>
    <x v="2491"/>
    <x v="3904"/>
    <x v="0"/>
    <x v="2"/>
  </r>
  <r>
    <x v="3"/>
    <n v="1197831"/>
    <x v="695"/>
    <x v="1"/>
    <x v="34"/>
    <x v="37"/>
    <x v="3"/>
    <n v="19"/>
    <n v="490"/>
    <x v="2492"/>
    <x v="3905"/>
    <x v="48"/>
    <x v="2"/>
  </r>
  <r>
    <x v="3"/>
    <n v="1197831"/>
    <x v="695"/>
    <x v="1"/>
    <x v="34"/>
    <x v="37"/>
    <x v="4"/>
    <n v="34"/>
    <n v="750"/>
    <x v="2493"/>
    <x v="3906"/>
    <x v="28"/>
    <x v="2"/>
  </r>
  <r>
    <x v="3"/>
    <n v="1197831"/>
    <x v="695"/>
    <x v="1"/>
    <x v="34"/>
    <x v="37"/>
    <x v="5"/>
    <n v="18"/>
    <n v="980"/>
    <x v="1444"/>
    <x v="3907"/>
    <x v="48"/>
    <x v="2"/>
  </r>
  <r>
    <x v="3"/>
    <n v="1197831"/>
    <x v="224"/>
    <x v="1"/>
    <x v="34"/>
    <x v="37"/>
    <x v="0"/>
    <n v="19"/>
    <n v="1540"/>
    <x v="2204"/>
    <x v="3908"/>
    <x v="0"/>
    <x v="2"/>
  </r>
  <r>
    <x v="3"/>
    <n v="1197831"/>
    <x v="224"/>
    <x v="1"/>
    <x v="34"/>
    <x v="37"/>
    <x v="1"/>
    <n v="19"/>
    <n v="730"/>
    <x v="2494"/>
    <x v="3909"/>
    <x v="35"/>
    <x v="2"/>
  </r>
  <r>
    <x v="3"/>
    <n v="1197831"/>
    <x v="224"/>
    <x v="1"/>
    <x v="34"/>
    <x v="37"/>
    <x v="2"/>
    <n v="9"/>
    <n v="800"/>
    <x v="2495"/>
    <x v="3910"/>
    <x v="0"/>
    <x v="2"/>
  </r>
  <r>
    <x v="3"/>
    <n v="1197831"/>
    <x v="224"/>
    <x v="1"/>
    <x v="34"/>
    <x v="37"/>
    <x v="3"/>
    <n v="20"/>
    <n v="340"/>
    <x v="2496"/>
    <x v="3911"/>
    <x v="0"/>
    <x v="2"/>
  </r>
  <r>
    <x v="3"/>
    <n v="1197831"/>
    <x v="224"/>
    <x v="1"/>
    <x v="34"/>
    <x v="37"/>
    <x v="4"/>
    <n v="34"/>
    <n v="490"/>
    <x v="1627"/>
    <x v="3912"/>
    <x v="28"/>
    <x v="2"/>
  </r>
  <r>
    <x v="3"/>
    <n v="1197831"/>
    <x v="224"/>
    <x v="1"/>
    <x v="34"/>
    <x v="37"/>
    <x v="5"/>
    <n v="23"/>
    <n v="690"/>
    <x v="2497"/>
    <x v="3913"/>
    <x v="64"/>
    <x v="2"/>
  </r>
  <r>
    <x v="3"/>
    <n v="1197831"/>
    <x v="243"/>
    <x v="1"/>
    <x v="34"/>
    <x v="37"/>
    <x v="0"/>
    <n v="24"/>
    <n v="1520"/>
    <x v="2498"/>
    <x v="3914"/>
    <x v="60"/>
    <x v="2"/>
  </r>
  <r>
    <x v="3"/>
    <n v="1197831"/>
    <x v="243"/>
    <x v="1"/>
    <x v="34"/>
    <x v="37"/>
    <x v="1"/>
    <n v="23"/>
    <n v="650"/>
    <x v="2499"/>
    <x v="3915"/>
    <x v="35"/>
    <x v="2"/>
  </r>
  <r>
    <x v="3"/>
    <n v="1197831"/>
    <x v="243"/>
    <x v="1"/>
    <x v="34"/>
    <x v="37"/>
    <x v="2"/>
    <n v="14"/>
    <n v="680"/>
    <x v="1664"/>
    <x v="3916"/>
    <x v="60"/>
    <x v="2"/>
  </r>
  <r>
    <x v="3"/>
    <n v="1197831"/>
    <x v="243"/>
    <x v="1"/>
    <x v="34"/>
    <x v="37"/>
    <x v="3"/>
    <n v="18"/>
    <n v="450"/>
    <x v="2500"/>
    <x v="3917"/>
    <x v="60"/>
    <x v="2"/>
  </r>
  <r>
    <x v="3"/>
    <n v="1197831"/>
    <x v="243"/>
    <x v="1"/>
    <x v="34"/>
    <x v="37"/>
    <x v="4"/>
    <n v="38"/>
    <n v="530"/>
    <x v="2377"/>
    <x v="3918"/>
    <x v="0"/>
    <x v="2"/>
  </r>
  <r>
    <x v="3"/>
    <n v="1197831"/>
    <x v="243"/>
    <x v="1"/>
    <x v="34"/>
    <x v="37"/>
    <x v="5"/>
    <n v="28"/>
    <n v="940"/>
    <x v="1023"/>
    <x v="3919"/>
    <x v="9"/>
    <x v="2"/>
  </r>
  <r>
    <x v="3"/>
    <n v="1197831"/>
    <x v="272"/>
    <x v="1"/>
    <x v="34"/>
    <x v="37"/>
    <x v="0"/>
    <n v="36"/>
    <n v="1670"/>
    <x v="2194"/>
    <x v="3920"/>
    <x v="64"/>
    <x v="2"/>
  </r>
  <r>
    <x v="3"/>
    <n v="1197831"/>
    <x v="272"/>
    <x v="1"/>
    <x v="34"/>
    <x v="37"/>
    <x v="1"/>
    <n v="39"/>
    <n v="870"/>
    <x v="2093"/>
    <x v="3127"/>
    <x v="18"/>
    <x v="2"/>
  </r>
  <r>
    <x v="3"/>
    <n v="1197831"/>
    <x v="272"/>
    <x v="1"/>
    <x v="34"/>
    <x v="37"/>
    <x v="2"/>
    <n v="34"/>
    <n v="720"/>
    <x v="2134"/>
    <x v="3921"/>
    <x v="59"/>
    <x v="2"/>
  </r>
  <r>
    <x v="3"/>
    <n v="1197831"/>
    <x v="272"/>
    <x v="1"/>
    <x v="34"/>
    <x v="37"/>
    <x v="3"/>
    <n v="34"/>
    <n v="590"/>
    <x v="2501"/>
    <x v="3922"/>
    <x v="9"/>
    <x v="2"/>
  </r>
  <r>
    <x v="3"/>
    <n v="1197831"/>
    <x v="272"/>
    <x v="1"/>
    <x v="34"/>
    <x v="37"/>
    <x v="4"/>
    <n v="43"/>
    <n v="750"/>
    <x v="2502"/>
    <x v="3923"/>
    <x v="18"/>
    <x v="2"/>
  </r>
  <r>
    <x v="3"/>
    <n v="1197831"/>
    <x v="272"/>
    <x v="1"/>
    <x v="34"/>
    <x v="37"/>
    <x v="5"/>
    <n v="42"/>
    <n v="980"/>
    <x v="1728"/>
    <x v="3924"/>
    <x v="59"/>
    <x v="2"/>
  </r>
  <r>
    <x v="3"/>
    <n v="1197831"/>
    <x v="305"/>
    <x v="1"/>
    <x v="34"/>
    <x v="37"/>
    <x v="0"/>
    <n v="38"/>
    <n v="1560"/>
    <x v="1903"/>
    <x v="3925"/>
    <x v="48"/>
    <x v="2"/>
  </r>
  <r>
    <x v="3"/>
    <n v="1197831"/>
    <x v="305"/>
    <x v="1"/>
    <x v="34"/>
    <x v="37"/>
    <x v="1"/>
    <n v="33"/>
    <n v="880"/>
    <x v="2503"/>
    <x v="3926"/>
    <x v="18"/>
    <x v="2"/>
  </r>
  <r>
    <x v="3"/>
    <n v="1197831"/>
    <x v="305"/>
    <x v="1"/>
    <x v="34"/>
    <x v="37"/>
    <x v="2"/>
    <n v="36"/>
    <n v="880"/>
    <x v="2094"/>
    <x v="3927"/>
    <x v="59"/>
    <x v="2"/>
  </r>
  <r>
    <x v="3"/>
    <n v="1197831"/>
    <x v="305"/>
    <x v="1"/>
    <x v="34"/>
    <x v="37"/>
    <x v="3"/>
    <n v="38"/>
    <n v="870"/>
    <x v="2504"/>
    <x v="3928"/>
    <x v="0"/>
    <x v="2"/>
  </r>
  <r>
    <x v="3"/>
    <n v="1197831"/>
    <x v="305"/>
    <x v="1"/>
    <x v="34"/>
    <x v="37"/>
    <x v="4"/>
    <n v="51"/>
    <n v="870"/>
    <x v="2505"/>
    <x v="3929"/>
    <x v="28"/>
    <x v="2"/>
  </r>
  <r>
    <x v="3"/>
    <n v="1197831"/>
    <x v="305"/>
    <x v="1"/>
    <x v="34"/>
    <x v="37"/>
    <x v="5"/>
    <n v="55"/>
    <n v="1240"/>
    <x v="2506"/>
    <x v="3930"/>
    <x v="48"/>
    <x v="2"/>
  </r>
  <r>
    <x v="3"/>
    <n v="1197831"/>
    <x v="333"/>
    <x v="1"/>
    <x v="34"/>
    <x v="37"/>
    <x v="0"/>
    <n v="50"/>
    <n v="1820"/>
    <x v="916"/>
    <x v="3931"/>
    <x v="59"/>
    <x v="2"/>
  </r>
  <r>
    <x v="3"/>
    <n v="1197831"/>
    <x v="333"/>
    <x v="1"/>
    <x v="34"/>
    <x v="37"/>
    <x v="1"/>
    <n v="45"/>
    <n v="1170"/>
    <x v="1148"/>
    <x v="3932"/>
    <x v="0"/>
    <x v="2"/>
  </r>
  <r>
    <x v="3"/>
    <n v="1197831"/>
    <x v="333"/>
    <x v="1"/>
    <x v="34"/>
    <x v="37"/>
    <x v="2"/>
    <n v="44"/>
    <n v="940"/>
    <x v="1771"/>
    <x v="3933"/>
    <x v="64"/>
    <x v="2"/>
  </r>
  <r>
    <x v="3"/>
    <n v="1197831"/>
    <x v="333"/>
    <x v="1"/>
    <x v="34"/>
    <x v="37"/>
    <x v="3"/>
    <n v="41"/>
    <n v="850"/>
    <x v="2507"/>
    <x v="3934"/>
    <x v="60"/>
    <x v="2"/>
  </r>
  <r>
    <x v="3"/>
    <n v="1197831"/>
    <x v="333"/>
    <x v="1"/>
    <x v="34"/>
    <x v="37"/>
    <x v="4"/>
    <n v="59"/>
    <n v="980"/>
    <x v="1260"/>
    <x v="3935"/>
    <x v="24"/>
    <x v="2"/>
  </r>
  <r>
    <x v="3"/>
    <n v="1197831"/>
    <x v="333"/>
    <x v="1"/>
    <x v="34"/>
    <x v="37"/>
    <x v="5"/>
    <n v="61"/>
    <n v="1420"/>
    <x v="2508"/>
    <x v="3936"/>
    <x v="64"/>
    <x v="2"/>
  </r>
  <r>
    <x v="3"/>
    <n v="1197831"/>
    <x v="365"/>
    <x v="1"/>
    <x v="34"/>
    <x v="37"/>
    <x v="0"/>
    <n v="56"/>
    <n v="1890"/>
    <x v="1208"/>
    <x v="3937"/>
    <x v="48"/>
    <x v="2"/>
  </r>
  <r>
    <x v="3"/>
    <n v="1197831"/>
    <x v="365"/>
    <x v="1"/>
    <x v="34"/>
    <x v="37"/>
    <x v="1"/>
    <n v="51"/>
    <n v="1130"/>
    <x v="1511"/>
    <x v="3938"/>
    <x v="28"/>
    <x v="2"/>
  </r>
  <r>
    <x v="3"/>
    <n v="1197831"/>
    <x v="365"/>
    <x v="1"/>
    <x v="34"/>
    <x v="37"/>
    <x v="2"/>
    <n v="47"/>
    <n v="1130"/>
    <x v="2509"/>
    <x v="3939"/>
    <x v="60"/>
    <x v="2"/>
  </r>
  <r>
    <x v="3"/>
    <n v="1197831"/>
    <x v="365"/>
    <x v="1"/>
    <x v="34"/>
    <x v="37"/>
    <x v="3"/>
    <n v="37"/>
    <n v="880"/>
    <x v="1190"/>
    <x v="3940"/>
    <x v="59"/>
    <x v="2"/>
  </r>
  <r>
    <x v="3"/>
    <n v="1197831"/>
    <x v="365"/>
    <x v="1"/>
    <x v="34"/>
    <x v="37"/>
    <x v="4"/>
    <n v="47"/>
    <n v="810"/>
    <x v="2510"/>
    <x v="3941"/>
    <x v="18"/>
    <x v="2"/>
  </r>
  <r>
    <x v="3"/>
    <n v="1197831"/>
    <x v="365"/>
    <x v="1"/>
    <x v="34"/>
    <x v="37"/>
    <x v="5"/>
    <n v="50"/>
    <n v="1240"/>
    <x v="1461"/>
    <x v="3942"/>
    <x v="59"/>
    <x v="2"/>
  </r>
  <r>
    <x v="3"/>
    <n v="1197831"/>
    <x v="395"/>
    <x v="1"/>
    <x v="34"/>
    <x v="37"/>
    <x v="0"/>
    <n v="49"/>
    <n v="1500"/>
    <x v="1691"/>
    <x v="2231"/>
    <x v="64"/>
    <x v="2"/>
  </r>
  <r>
    <x v="3"/>
    <n v="1197831"/>
    <x v="395"/>
    <x v="1"/>
    <x v="34"/>
    <x v="37"/>
    <x v="1"/>
    <n v="38"/>
    <n v="980"/>
    <x v="1555"/>
    <x v="3943"/>
    <x v="18"/>
    <x v="2"/>
  </r>
  <r>
    <x v="3"/>
    <n v="1197831"/>
    <x v="395"/>
    <x v="1"/>
    <x v="34"/>
    <x v="37"/>
    <x v="2"/>
    <n v="14"/>
    <n v="690"/>
    <x v="2511"/>
    <x v="3944"/>
    <x v="48"/>
    <x v="2"/>
  </r>
  <r>
    <x v="3"/>
    <n v="1197831"/>
    <x v="395"/>
    <x v="1"/>
    <x v="34"/>
    <x v="37"/>
    <x v="3"/>
    <n v="14"/>
    <n v="630"/>
    <x v="2512"/>
    <x v="3945"/>
    <x v="48"/>
    <x v="2"/>
  </r>
  <r>
    <x v="3"/>
    <n v="1197831"/>
    <x v="395"/>
    <x v="1"/>
    <x v="34"/>
    <x v="37"/>
    <x v="4"/>
    <n v="23"/>
    <n v="680"/>
    <x v="1125"/>
    <x v="3946"/>
    <x v="18"/>
    <x v="2"/>
  </r>
  <r>
    <x v="3"/>
    <n v="1197831"/>
    <x v="395"/>
    <x v="1"/>
    <x v="34"/>
    <x v="37"/>
    <x v="5"/>
    <n v="28"/>
    <n v="910"/>
    <x v="2119"/>
    <x v="3947"/>
    <x v="59"/>
    <x v="2"/>
  </r>
  <r>
    <x v="3"/>
    <n v="1197831"/>
    <x v="427"/>
    <x v="1"/>
    <x v="34"/>
    <x v="37"/>
    <x v="0"/>
    <n v="29"/>
    <n v="1370"/>
    <x v="2513"/>
    <x v="3948"/>
    <x v="64"/>
    <x v="2"/>
  </r>
  <r>
    <x v="3"/>
    <n v="1197831"/>
    <x v="427"/>
    <x v="1"/>
    <x v="34"/>
    <x v="37"/>
    <x v="1"/>
    <n v="19"/>
    <n v="880"/>
    <x v="1608"/>
    <x v="3949"/>
    <x v="24"/>
    <x v="2"/>
  </r>
  <r>
    <x v="3"/>
    <n v="1197831"/>
    <x v="427"/>
    <x v="1"/>
    <x v="34"/>
    <x v="37"/>
    <x v="2"/>
    <n v="20"/>
    <n v="560"/>
    <x v="2514"/>
    <x v="3950"/>
    <x v="48"/>
    <x v="2"/>
  </r>
  <r>
    <x v="3"/>
    <n v="1197831"/>
    <x v="427"/>
    <x v="1"/>
    <x v="34"/>
    <x v="37"/>
    <x v="3"/>
    <n v="18"/>
    <n v="520"/>
    <x v="2515"/>
    <x v="3951"/>
    <x v="59"/>
    <x v="2"/>
  </r>
  <r>
    <x v="3"/>
    <n v="1197831"/>
    <x v="427"/>
    <x v="1"/>
    <x v="34"/>
    <x v="37"/>
    <x v="4"/>
    <n v="29"/>
    <n v="500"/>
    <x v="2516"/>
    <x v="3952"/>
    <x v="35"/>
    <x v="2"/>
  </r>
  <r>
    <x v="4"/>
    <n v="1197831"/>
    <x v="427"/>
    <x v="1"/>
    <x v="34"/>
    <x v="37"/>
    <x v="5"/>
    <n v="29"/>
    <n v="910"/>
    <x v="1938"/>
    <x v="3953"/>
    <x v="9"/>
    <x v="2"/>
  </r>
  <r>
    <x v="4"/>
    <n v="1197831"/>
    <x v="457"/>
    <x v="1"/>
    <x v="34"/>
    <x v="37"/>
    <x v="0"/>
    <n v="23"/>
    <n v="1330"/>
    <x v="2053"/>
    <x v="3954"/>
    <x v="64"/>
    <x v="2"/>
  </r>
  <r>
    <x v="4"/>
    <n v="1197831"/>
    <x v="457"/>
    <x v="1"/>
    <x v="34"/>
    <x v="37"/>
    <x v="1"/>
    <n v="14"/>
    <n v="780"/>
    <x v="994"/>
    <x v="3955"/>
    <x v="28"/>
    <x v="2"/>
  </r>
  <r>
    <x v="4"/>
    <n v="1197831"/>
    <x v="457"/>
    <x v="1"/>
    <x v="34"/>
    <x v="37"/>
    <x v="2"/>
    <n v="23"/>
    <n v="740"/>
    <x v="1629"/>
    <x v="3956"/>
    <x v="64"/>
    <x v="2"/>
  </r>
  <r>
    <x v="4"/>
    <n v="1197831"/>
    <x v="457"/>
    <x v="1"/>
    <x v="34"/>
    <x v="37"/>
    <x v="3"/>
    <n v="52"/>
    <n v="750"/>
    <x v="1042"/>
    <x v="3957"/>
    <x v="60"/>
    <x v="2"/>
  </r>
  <r>
    <x v="4"/>
    <n v="1197831"/>
    <x v="457"/>
    <x v="1"/>
    <x v="34"/>
    <x v="37"/>
    <x v="4"/>
    <n v="71"/>
    <n v="770"/>
    <x v="2517"/>
    <x v="3958"/>
    <x v="29"/>
    <x v="2"/>
  </r>
  <r>
    <x v="4"/>
    <n v="1197831"/>
    <x v="457"/>
    <x v="1"/>
    <x v="34"/>
    <x v="37"/>
    <x v="5"/>
    <n v="72"/>
    <n v="1050"/>
    <x v="832"/>
    <x v="3959"/>
    <x v="0"/>
    <x v="2"/>
  </r>
  <r>
    <x v="4"/>
    <n v="1197831"/>
    <x v="486"/>
    <x v="1"/>
    <x v="34"/>
    <x v="37"/>
    <x v="0"/>
    <n v="64"/>
    <n v="1690"/>
    <x v="2518"/>
    <x v="3960"/>
    <x v="9"/>
    <x v="2"/>
  </r>
  <r>
    <x v="4"/>
    <n v="1197831"/>
    <x v="486"/>
    <x v="1"/>
    <x v="34"/>
    <x v="37"/>
    <x v="1"/>
    <n v="58"/>
    <n v="1190"/>
    <x v="802"/>
    <x v="3961"/>
    <x v="18"/>
    <x v="2"/>
  </r>
  <r>
    <x v="4"/>
    <n v="1197831"/>
    <x v="486"/>
    <x v="1"/>
    <x v="34"/>
    <x v="37"/>
    <x v="2"/>
    <n v="55"/>
    <n v="1010"/>
    <x v="1483"/>
    <x v="3962"/>
    <x v="0"/>
    <x v="2"/>
  </r>
  <r>
    <x v="4"/>
    <n v="1197831"/>
    <x v="486"/>
    <x v="1"/>
    <x v="34"/>
    <x v="37"/>
    <x v="3"/>
    <n v="54"/>
    <n v="940"/>
    <x v="1197"/>
    <x v="3963"/>
    <x v="60"/>
    <x v="2"/>
  </r>
  <r>
    <x v="4"/>
    <n v="1197831"/>
    <x v="486"/>
    <x v="1"/>
    <x v="34"/>
    <x v="37"/>
    <x v="4"/>
    <n v="69"/>
    <n v="810"/>
    <x v="2519"/>
    <x v="3964"/>
    <x v="35"/>
    <x v="2"/>
  </r>
  <r>
    <x v="4"/>
    <n v="1197831"/>
    <x v="486"/>
    <x v="1"/>
    <x v="34"/>
    <x v="37"/>
    <x v="5"/>
    <n v="68"/>
    <n v="1230"/>
    <x v="1759"/>
    <x v="3965"/>
    <x v="0"/>
    <x v="2"/>
  </r>
  <r>
    <x v="4"/>
    <n v="1197831"/>
    <x v="180"/>
    <x v="1"/>
    <x v="34"/>
    <x v="37"/>
    <x v="0"/>
    <n v="23"/>
    <n v="1490"/>
    <x v="1985"/>
    <x v="3966"/>
    <x v="29"/>
    <x v="2"/>
  </r>
  <r>
    <x v="4"/>
    <n v="1197831"/>
    <x v="180"/>
    <x v="1"/>
    <x v="34"/>
    <x v="37"/>
    <x v="1"/>
    <n v="23"/>
    <n v="910"/>
    <x v="2035"/>
    <x v="3967"/>
    <x v="29"/>
    <x v="2"/>
  </r>
  <r>
    <x v="4"/>
    <n v="1197831"/>
    <x v="180"/>
    <x v="1"/>
    <x v="34"/>
    <x v="37"/>
    <x v="2"/>
    <n v="14"/>
    <n v="880"/>
    <x v="2476"/>
    <x v="3968"/>
    <x v="35"/>
    <x v="2"/>
  </r>
  <r>
    <x v="4"/>
    <n v="1197831"/>
    <x v="180"/>
    <x v="1"/>
    <x v="34"/>
    <x v="37"/>
    <x v="3"/>
    <n v="19"/>
    <n v="560"/>
    <x v="1423"/>
    <x v="3969"/>
    <x v="29"/>
    <x v="2"/>
  </r>
  <r>
    <x v="4"/>
    <n v="1197831"/>
    <x v="180"/>
    <x v="1"/>
    <x v="34"/>
    <x v="37"/>
    <x v="4"/>
    <n v="33"/>
    <n v="650"/>
    <x v="1410"/>
    <x v="3970"/>
    <x v="35"/>
    <x v="2"/>
  </r>
  <r>
    <x v="4"/>
    <n v="1197831"/>
    <x v="180"/>
    <x v="1"/>
    <x v="34"/>
    <x v="37"/>
    <x v="5"/>
    <n v="23"/>
    <n v="1020"/>
    <x v="1017"/>
    <x v="1645"/>
    <x v="0"/>
    <x v="2"/>
  </r>
  <r>
    <x v="4"/>
    <n v="1197831"/>
    <x v="209"/>
    <x v="1"/>
    <x v="34"/>
    <x v="37"/>
    <x v="0"/>
    <n v="23"/>
    <n v="1620"/>
    <x v="2520"/>
    <x v="3971"/>
    <x v="28"/>
    <x v="2"/>
  </r>
  <r>
    <x v="4"/>
    <n v="1197831"/>
    <x v="209"/>
    <x v="1"/>
    <x v="34"/>
    <x v="37"/>
    <x v="1"/>
    <n v="23"/>
    <n v="650"/>
    <x v="2499"/>
    <x v="3972"/>
    <x v="0"/>
    <x v="2"/>
  </r>
  <r>
    <x v="4"/>
    <n v="1197831"/>
    <x v="209"/>
    <x v="1"/>
    <x v="34"/>
    <x v="37"/>
    <x v="2"/>
    <n v="14"/>
    <n v="750"/>
    <x v="2041"/>
    <x v="3034"/>
    <x v="29"/>
    <x v="2"/>
  </r>
  <r>
    <x v="4"/>
    <n v="1197831"/>
    <x v="209"/>
    <x v="3"/>
    <x v="35"/>
    <x v="38"/>
    <x v="3"/>
    <n v="20"/>
    <n v="420"/>
    <x v="1136"/>
    <x v="3973"/>
    <x v="18"/>
    <x v="2"/>
  </r>
  <r>
    <x v="4"/>
    <n v="1197831"/>
    <x v="209"/>
    <x v="3"/>
    <x v="35"/>
    <x v="38"/>
    <x v="4"/>
    <n v="32"/>
    <n v="680"/>
    <x v="1569"/>
    <x v="3974"/>
    <x v="35"/>
    <x v="2"/>
  </r>
  <r>
    <x v="4"/>
    <n v="1197831"/>
    <x v="209"/>
    <x v="3"/>
    <x v="35"/>
    <x v="38"/>
    <x v="5"/>
    <n v="18"/>
    <n v="980"/>
    <x v="1444"/>
    <x v="3975"/>
    <x v="29"/>
    <x v="2"/>
  </r>
  <r>
    <x v="4"/>
    <n v="1197831"/>
    <x v="217"/>
    <x v="3"/>
    <x v="35"/>
    <x v="38"/>
    <x v="0"/>
    <n v="20"/>
    <n v="1530"/>
    <x v="2167"/>
    <x v="3847"/>
    <x v="29"/>
    <x v="2"/>
  </r>
  <r>
    <x v="4"/>
    <n v="1197831"/>
    <x v="217"/>
    <x v="3"/>
    <x v="35"/>
    <x v="38"/>
    <x v="1"/>
    <n v="19"/>
    <n v="590"/>
    <x v="2521"/>
    <x v="3976"/>
    <x v="28"/>
    <x v="2"/>
  </r>
  <r>
    <x v="4"/>
    <n v="1197831"/>
    <x v="217"/>
    <x v="3"/>
    <x v="35"/>
    <x v="38"/>
    <x v="2"/>
    <n v="9"/>
    <n v="750"/>
    <x v="2522"/>
    <x v="3977"/>
    <x v="24"/>
    <x v="2"/>
  </r>
  <r>
    <x v="4"/>
    <n v="1197831"/>
    <x v="217"/>
    <x v="3"/>
    <x v="35"/>
    <x v="38"/>
    <x v="3"/>
    <n v="20"/>
    <n v="260"/>
    <x v="2523"/>
    <x v="3978"/>
    <x v="35"/>
    <x v="2"/>
  </r>
  <r>
    <x v="4"/>
    <n v="1197831"/>
    <x v="217"/>
    <x v="3"/>
    <x v="35"/>
    <x v="38"/>
    <x v="4"/>
    <n v="32"/>
    <n v="410"/>
    <x v="2524"/>
    <x v="3979"/>
    <x v="24"/>
    <x v="2"/>
  </r>
  <r>
    <x v="4"/>
    <n v="1197831"/>
    <x v="217"/>
    <x v="3"/>
    <x v="35"/>
    <x v="38"/>
    <x v="5"/>
    <n v="23"/>
    <n v="650"/>
    <x v="2499"/>
    <x v="3972"/>
    <x v="0"/>
    <x v="2"/>
  </r>
  <r>
    <x v="4"/>
    <n v="1197831"/>
    <x v="236"/>
    <x v="3"/>
    <x v="35"/>
    <x v="38"/>
    <x v="0"/>
    <n v="24"/>
    <n v="1500"/>
    <x v="1104"/>
    <x v="1740"/>
    <x v="18"/>
    <x v="2"/>
  </r>
  <r>
    <x v="4"/>
    <n v="1197831"/>
    <x v="236"/>
    <x v="3"/>
    <x v="35"/>
    <x v="38"/>
    <x v="1"/>
    <n v="25"/>
    <n v="580"/>
    <x v="2516"/>
    <x v="3952"/>
    <x v="35"/>
    <x v="2"/>
  </r>
  <r>
    <x v="4"/>
    <n v="1197831"/>
    <x v="236"/>
    <x v="3"/>
    <x v="35"/>
    <x v="38"/>
    <x v="2"/>
    <n v="14"/>
    <n v="600"/>
    <x v="1136"/>
    <x v="3980"/>
    <x v="0"/>
    <x v="2"/>
  </r>
  <r>
    <x v="4"/>
    <n v="1197831"/>
    <x v="236"/>
    <x v="3"/>
    <x v="35"/>
    <x v="38"/>
    <x v="3"/>
    <n v="19"/>
    <n v="350"/>
    <x v="2525"/>
    <x v="3981"/>
    <x v="18"/>
    <x v="2"/>
  </r>
  <r>
    <x v="4"/>
    <n v="1197831"/>
    <x v="236"/>
    <x v="3"/>
    <x v="35"/>
    <x v="38"/>
    <x v="4"/>
    <n v="39"/>
    <n v="380"/>
    <x v="2460"/>
    <x v="3982"/>
    <x v="29"/>
    <x v="2"/>
  </r>
  <r>
    <x v="4"/>
    <n v="1197831"/>
    <x v="236"/>
    <x v="3"/>
    <x v="35"/>
    <x v="38"/>
    <x v="5"/>
    <n v="29"/>
    <n v="810"/>
    <x v="2526"/>
    <x v="3983"/>
    <x v="29"/>
    <x v="2"/>
  </r>
  <r>
    <x v="4"/>
    <n v="1197831"/>
    <x v="265"/>
    <x v="3"/>
    <x v="35"/>
    <x v="38"/>
    <x v="0"/>
    <n v="36"/>
    <n v="1430"/>
    <x v="1182"/>
    <x v="3984"/>
    <x v="18"/>
    <x v="2"/>
  </r>
  <r>
    <x v="4"/>
    <n v="1197831"/>
    <x v="265"/>
    <x v="3"/>
    <x v="35"/>
    <x v="38"/>
    <x v="1"/>
    <n v="39"/>
    <n v="770"/>
    <x v="2527"/>
    <x v="3985"/>
    <x v="35"/>
    <x v="2"/>
  </r>
  <r>
    <x v="4"/>
    <n v="1197831"/>
    <x v="265"/>
    <x v="3"/>
    <x v="35"/>
    <x v="38"/>
    <x v="2"/>
    <n v="32"/>
    <n v="650"/>
    <x v="1413"/>
    <x v="3986"/>
    <x v="29"/>
    <x v="2"/>
  </r>
  <r>
    <x v="4"/>
    <n v="1197831"/>
    <x v="265"/>
    <x v="3"/>
    <x v="35"/>
    <x v="38"/>
    <x v="3"/>
    <n v="32"/>
    <n v="580"/>
    <x v="2528"/>
    <x v="3987"/>
    <x v="0"/>
    <x v="2"/>
  </r>
  <r>
    <x v="4"/>
    <n v="1197831"/>
    <x v="265"/>
    <x v="3"/>
    <x v="35"/>
    <x v="38"/>
    <x v="4"/>
    <n v="43"/>
    <n v="560"/>
    <x v="1768"/>
    <x v="3988"/>
    <x v="0"/>
    <x v="2"/>
  </r>
  <r>
    <x v="4"/>
    <n v="1197831"/>
    <x v="265"/>
    <x v="3"/>
    <x v="35"/>
    <x v="38"/>
    <x v="5"/>
    <n v="42"/>
    <n v="940"/>
    <x v="2529"/>
    <x v="3989"/>
    <x v="18"/>
    <x v="2"/>
  </r>
  <r>
    <x v="4"/>
    <n v="1197831"/>
    <x v="298"/>
    <x v="3"/>
    <x v="35"/>
    <x v="38"/>
    <x v="0"/>
    <n v="37"/>
    <n v="1440"/>
    <x v="1656"/>
    <x v="3990"/>
    <x v="0"/>
    <x v="2"/>
  </r>
  <r>
    <x v="4"/>
    <n v="1197831"/>
    <x v="298"/>
    <x v="3"/>
    <x v="35"/>
    <x v="38"/>
    <x v="1"/>
    <n v="32"/>
    <n v="940"/>
    <x v="2530"/>
    <x v="3991"/>
    <x v="35"/>
    <x v="2"/>
  </r>
  <r>
    <x v="4"/>
    <n v="1197831"/>
    <x v="298"/>
    <x v="3"/>
    <x v="35"/>
    <x v="38"/>
    <x v="2"/>
    <n v="37"/>
    <n v="810"/>
    <x v="1592"/>
    <x v="3992"/>
    <x v="24"/>
    <x v="2"/>
  </r>
  <r>
    <x v="4"/>
    <n v="1197831"/>
    <x v="298"/>
    <x v="3"/>
    <x v="35"/>
    <x v="38"/>
    <x v="3"/>
    <n v="38"/>
    <n v="800"/>
    <x v="2531"/>
    <x v="3993"/>
    <x v="18"/>
    <x v="2"/>
  </r>
  <r>
    <x v="4"/>
    <n v="1197831"/>
    <x v="298"/>
    <x v="3"/>
    <x v="35"/>
    <x v="38"/>
    <x v="4"/>
    <n v="54"/>
    <n v="830"/>
    <x v="2097"/>
    <x v="3994"/>
    <x v="35"/>
    <x v="2"/>
  </r>
  <r>
    <x v="4"/>
    <n v="1197831"/>
    <x v="298"/>
    <x v="3"/>
    <x v="35"/>
    <x v="38"/>
    <x v="5"/>
    <n v="58"/>
    <n v="1170"/>
    <x v="2532"/>
    <x v="3995"/>
    <x v="29"/>
    <x v="2"/>
  </r>
  <r>
    <x v="4"/>
    <n v="1197831"/>
    <x v="326"/>
    <x v="3"/>
    <x v="35"/>
    <x v="38"/>
    <x v="0"/>
    <n v="51"/>
    <n v="1820"/>
    <x v="824"/>
    <x v="3996"/>
    <x v="0"/>
    <x v="2"/>
  </r>
  <r>
    <x v="4"/>
    <n v="1197831"/>
    <x v="326"/>
    <x v="3"/>
    <x v="35"/>
    <x v="38"/>
    <x v="1"/>
    <n v="49"/>
    <n v="1190"/>
    <x v="950"/>
    <x v="3997"/>
    <x v="0"/>
    <x v="2"/>
  </r>
  <r>
    <x v="4"/>
    <n v="1197831"/>
    <x v="326"/>
    <x v="3"/>
    <x v="35"/>
    <x v="38"/>
    <x v="2"/>
    <n v="42"/>
    <n v="1020"/>
    <x v="2533"/>
    <x v="3998"/>
    <x v="24"/>
    <x v="2"/>
  </r>
  <r>
    <x v="4"/>
    <n v="1197831"/>
    <x v="326"/>
    <x v="3"/>
    <x v="35"/>
    <x v="38"/>
    <x v="3"/>
    <n v="43"/>
    <n v="750"/>
    <x v="2502"/>
    <x v="3999"/>
    <x v="29"/>
    <x v="2"/>
  </r>
  <r>
    <x v="4"/>
    <n v="1197831"/>
    <x v="326"/>
    <x v="3"/>
    <x v="35"/>
    <x v="38"/>
    <x v="4"/>
    <n v="56"/>
    <n v="910"/>
    <x v="2072"/>
    <x v="4000"/>
    <x v="24"/>
    <x v="2"/>
  </r>
  <r>
    <x v="4"/>
    <n v="1197831"/>
    <x v="326"/>
    <x v="3"/>
    <x v="35"/>
    <x v="38"/>
    <x v="5"/>
    <n v="60"/>
    <n v="1400"/>
    <x v="865"/>
    <x v="1765"/>
    <x v="29"/>
    <x v="2"/>
  </r>
  <r>
    <x v="4"/>
    <n v="1197831"/>
    <x v="358"/>
    <x v="3"/>
    <x v="35"/>
    <x v="38"/>
    <x v="0"/>
    <n v="56"/>
    <n v="1890"/>
    <x v="1208"/>
    <x v="4001"/>
    <x v="0"/>
    <x v="2"/>
  </r>
  <r>
    <x v="4"/>
    <n v="1197831"/>
    <x v="358"/>
    <x v="3"/>
    <x v="35"/>
    <x v="38"/>
    <x v="1"/>
    <n v="51"/>
    <n v="1110"/>
    <x v="2534"/>
    <x v="4002"/>
    <x v="18"/>
    <x v="2"/>
  </r>
  <r>
    <x v="4"/>
    <n v="1197831"/>
    <x v="358"/>
    <x v="3"/>
    <x v="35"/>
    <x v="38"/>
    <x v="2"/>
    <n v="47"/>
    <n v="1020"/>
    <x v="2535"/>
    <x v="4003"/>
    <x v="0"/>
    <x v="2"/>
  </r>
  <r>
    <x v="4"/>
    <n v="1197831"/>
    <x v="358"/>
    <x v="3"/>
    <x v="35"/>
    <x v="38"/>
    <x v="3"/>
    <n v="37"/>
    <n v="900"/>
    <x v="1824"/>
    <x v="4004"/>
    <x v="29"/>
    <x v="2"/>
  </r>
  <r>
    <x v="4"/>
    <n v="1197831"/>
    <x v="358"/>
    <x v="3"/>
    <x v="35"/>
    <x v="38"/>
    <x v="4"/>
    <n v="47"/>
    <n v="690"/>
    <x v="1954"/>
    <x v="2876"/>
    <x v="0"/>
    <x v="2"/>
  </r>
  <r>
    <x v="4"/>
    <n v="1197831"/>
    <x v="358"/>
    <x v="3"/>
    <x v="35"/>
    <x v="38"/>
    <x v="5"/>
    <n v="52"/>
    <n v="1130"/>
    <x v="1970"/>
    <x v="4005"/>
    <x v="0"/>
    <x v="2"/>
  </r>
  <r>
    <x v="4"/>
    <n v="1197831"/>
    <x v="388"/>
    <x v="3"/>
    <x v="35"/>
    <x v="38"/>
    <x v="0"/>
    <n v="47"/>
    <n v="1650"/>
    <x v="2536"/>
    <x v="4006"/>
    <x v="0"/>
    <x v="2"/>
  </r>
  <r>
    <x v="4"/>
    <n v="1197831"/>
    <x v="388"/>
    <x v="3"/>
    <x v="35"/>
    <x v="38"/>
    <x v="1"/>
    <n v="38"/>
    <n v="910"/>
    <x v="2164"/>
    <x v="4007"/>
    <x v="18"/>
    <x v="2"/>
  </r>
  <r>
    <x v="4"/>
    <n v="1197831"/>
    <x v="388"/>
    <x v="3"/>
    <x v="35"/>
    <x v="38"/>
    <x v="2"/>
    <n v="15"/>
    <n v="750"/>
    <x v="2537"/>
    <x v="4008"/>
    <x v="28"/>
    <x v="2"/>
  </r>
  <r>
    <x v="4"/>
    <n v="1197831"/>
    <x v="388"/>
    <x v="3"/>
    <x v="35"/>
    <x v="38"/>
    <x v="3"/>
    <n v="14"/>
    <n v="650"/>
    <x v="2538"/>
    <x v="4009"/>
    <x v="28"/>
    <x v="2"/>
  </r>
  <r>
    <x v="4"/>
    <n v="1197831"/>
    <x v="388"/>
    <x v="3"/>
    <x v="35"/>
    <x v="38"/>
    <x v="4"/>
    <n v="24"/>
    <n v="610"/>
    <x v="2539"/>
    <x v="4010"/>
    <x v="29"/>
    <x v="2"/>
  </r>
  <r>
    <x v="4"/>
    <n v="1197831"/>
    <x v="388"/>
    <x v="3"/>
    <x v="35"/>
    <x v="38"/>
    <x v="5"/>
    <n v="29"/>
    <n v="940"/>
    <x v="2540"/>
    <x v="4011"/>
    <x v="29"/>
    <x v="2"/>
  </r>
  <r>
    <x v="4"/>
    <n v="1197831"/>
    <x v="420"/>
    <x v="3"/>
    <x v="35"/>
    <x v="38"/>
    <x v="0"/>
    <n v="29"/>
    <n v="1450"/>
    <x v="2258"/>
    <x v="4012"/>
    <x v="24"/>
    <x v="2"/>
  </r>
  <r>
    <x v="4"/>
    <n v="1197831"/>
    <x v="420"/>
    <x v="3"/>
    <x v="35"/>
    <x v="38"/>
    <x v="1"/>
    <n v="19"/>
    <n v="850"/>
    <x v="2541"/>
    <x v="4013"/>
    <x v="24"/>
    <x v="2"/>
  </r>
  <r>
    <x v="4"/>
    <n v="1197831"/>
    <x v="420"/>
    <x v="3"/>
    <x v="35"/>
    <x v="38"/>
    <x v="2"/>
    <n v="19"/>
    <n v="600"/>
    <x v="2465"/>
    <x v="2591"/>
    <x v="28"/>
    <x v="2"/>
  </r>
  <r>
    <x v="4"/>
    <n v="1197831"/>
    <x v="420"/>
    <x v="3"/>
    <x v="35"/>
    <x v="38"/>
    <x v="3"/>
    <n v="19"/>
    <n v="470"/>
    <x v="1422"/>
    <x v="4014"/>
    <x v="35"/>
    <x v="2"/>
  </r>
  <r>
    <x v="4"/>
    <n v="1197831"/>
    <x v="420"/>
    <x v="3"/>
    <x v="35"/>
    <x v="38"/>
    <x v="4"/>
    <n v="29"/>
    <n v="460"/>
    <x v="2542"/>
    <x v="4015"/>
    <x v="29"/>
    <x v="2"/>
  </r>
  <r>
    <x v="0"/>
    <n v="1197831"/>
    <x v="420"/>
    <x v="3"/>
    <x v="35"/>
    <x v="38"/>
    <x v="5"/>
    <n v="28"/>
    <n v="900"/>
    <x v="2462"/>
    <x v="4016"/>
    <x v="35"/>
    <x v="2"/>
  </r>
  <r>
    <x v="0"/>
    <n v="1197831"/>
    <x v="450"/>
    <x v="3"/>
    <x v="35"/>
    <x v="38"/>
    <x v="0"/>
    <n v="23"/>
    <n v="1220"/>
    <x v="1159"/>
    <x v="4017"/>
    <x v="28"/>
    <x v="2"/>
  </r>
  <r>
    <x v="0"/>
    <n v="1197831"/>
    <x v="450"/>
    <x v="3"/>
    <x v="35"/>
    <x v="38"/>
    <x v="1"/>
    <n v="14"/>
    <n v="720"/>
    <x v="2543"/>
    <x v="4018"/>
    <x v="0"/>
    <x v="2"/>
  </r>
  <r>
    <x v="0"/>
    <n v="1197831"/>
    <x v="450"/>
    <x v="3"/>
    <x v="35"/>
    <x v="38"/>
    <x v="2"/>
    <n v="23"/>
    <n v="550"/>
    <x v="2544"/>
    <x v="4019"/>
    <x v="0"/>
    <x v="2"/>
  </r>
  <r>
    <x v="0"/>
    <n v="1197831"/>
    <x v="450"/>
    <x v="3"/>
    <x v="35"/>
    <x v="38"/>
    <x v="3"/>
    <n v="54"/>
    <n v="830"/>
    <x v="2097"/>
    <x v="3994"/>
    <x v="35"/>
    <x v="2"/>
  </r>
  <r>
    <x v="0"/>
    <n v="1197831"/>
    <x v="450"/>
    <x v="3"/>
    <x v="35"/>
    <x v="38"/>
    <x v="4"/>
    <n v="68"/>
    <n v="700"/>
    <x v="1686"/>
    <x v="4020"/>
    <x v="24"/>
    <x v="2"/>
  </r>
  <r>
    <x v="0"/>
    <n v="1197831"/>
    <x v="450"/>
    <x v="3"/>
    <x v="35"/>
    <x v="38"/>
    <x v="5"/>
    <n v="73"/>
    <n v="880"/>
    <x v="2545"/>
    <x v="4021"/>
    <x v="24"/>
    <x v="2"/>
  </r>
  <r>
    <x v="0"/>
    <n v="1197831"/>
    <x v="479"/>
    <x v="3"/>
    <x v="35"/>
    <x v="38"/>
    <x v="0"/>
    <n v="66"/>
    <n v="1500"/>
    <x v="2546"/>
    <x v="4022"/>
    <x v="0"/>
    <x v="2"/>
  </r>
  <r>
    <x v="0"/>
    <n v="1197831"/>
    <x v="479"/>
    <x v="3"/>
    <x v="35"/>
    <x v="38"/>
    <x v="1"/>
    <n v="59"/>
    <n v="1200"/>
    <x v="2547"/>
    <x v="4023"/>
    <x v="0"/>
    <x v="2"/>
  </r>
  <r>
    <x v="0"/>
    <n v="1197831"/>
    <x v="479"/>
    <x v="3"/>
    <x v="35"/>
    <x v="38"/>
    <x v="2"/>
    <n v="58"/>
    <n v="950"/>
    <x v="1645"/>
    <x v="4024"/>
    <x v="24"/>
    <x v="2"/>
  </r>
  <r>
    <x v="0"/>
    <n v="1197831"/>
    <x v="479"/>
    <x v="3"/>
    <x v="35"/>
    <x v="38"/>
    <x v="3"/>
    <n v="59"/>
    <n v="900"/>
    <x v="1319"/>
    <x v="4025"/>
    <x v="18"/>
    <x v="2"/>
  </r>
  <r>
    <x v="0"/>
    <n v="1197831"/>
    <x v="479"/>
    <x v="3"/>
    <x v="35"/>
    <x v="38"/>
    <x v="4"/>
    <n v="64"/>
    <n v="810"/>
    <x v="1052"/>
    <x v="3495"/>
    <x v="0"/>
    <x v="2"/>
  </r>
  <r>
    <x v="0"/>
    <n v="1197831"/>
    <x v="479"/>
    <x v="3"/>
    <x v="35"/>
    <x v="38"/>
    <x v="5"/>
    <n v="68"/>
    <n v="1120"/>
    <x v="2074"/>
    <x v="4026"/>
    <x v="24"/>
    <x v="2"/>
  </r>
  <r>
    <x v="0"/>
    <n v="1185732"/>
    <x v="176"/>
    <x v="3"/>
    <x v="35"/>
    <x v="38"/>
    <x v="0"/>
    <n v="38"/>
    <n v="1380"/>
    <x v="2404"/>
    <x v="4027"/>
    <x v="29"/>
    <x v="2"/>
  </r>
  <r>
    <x v="0"/>
    <n v="1185732"/>
    <x v="176"/>
    <x v="3"/>
    <x v="35"/>
    <x v="38"/>
    <x v="1"/>
    <n v="37"/>
    <n v="800"/>
    <x v="2548"/>
    <x v="4028"/>
    <x v="8"/>
    <x v="2"/>
  </r>
  <r>
    <x v="0"/>
    <n v="1185732"/>
    <x v="176"/>
    <x v="3"/>
    <x v="35"/>
    <x v="38"/>
    <x v="2"/>
    <n v="27"/>
    <n v="830"/>
    <x v="2478"/>
    <x v="4029"/>
    <x v="27"/>
    <x v="2"/>
  </r>
  <r>
    <x v="0"/>
    <n v="1185732"/>
    <x v="176"/>
    <x v="3"/>
    <x v="35"/>
    <x v="38"/>
    <x v="3"/>
    <n v="34"/>
    <n v="360"/>
    <x v="2549"/>
    <x v="4030"/>
    <x v="8"/>
    <x v="2"/>
  </r>
  <r>
    <x v="0"/>
    <n v="1185732"/>
    <x v="176"/>
    <x v="3"/>
    <x v="35"/>
    <x v="38"/>
    <x v="4"/>
    <n v="48"/>
    <n v="440"/>
    <x v="1004"/>
    <x v="4031"/>
    <x v="28"/>
    <x v="2"/>
  </r>
  <r>
    <x v="0"/>
    <n v="1185732"/>
    <x v="176"/>
    <x v="3"/>
    <x v="35"/>
    <x v="38"/>
    <x v="5"/>
    <n v="37"/>
    <n v="720"/>
    <x v="2550"/>
    <x v="2660"/>
    <x v="9"/>
    <x v="2"/>
  </r>
  <r>
    <x v="0"/>
    <n v="1185732"/>
    <x v="207"/>
    <x v="3"/>
    <x v="35"/>
    <x v="38"/>
    <x v="0"/>
    <n v="37"/>
    <n v="1580"/>
    <x v="2341"/>
    <x v="4032"/>
    <x v="0"/>
    <x v="2"/>
  </r>
  <r>
    <x v="0"/>
    <n v="1185732"/>
    <x v="207"/>
    <x v="3"/>
    <x v="35"/>
    <x v="38"/>
    <x v="1"/>
    <n v="39"/>
    <n v="470"/>
    <x v="2551"/>
    <x v="4033"/>
    <x v="27"/>
    <x v="2"/>
  </r>
  <r>
    <x v="0"/>
    <n v="1185732"/>
    <x v="207"/>
    <x v="3"/>
    <x v="35"/>
    <x v="38"/>
    <x v="2"/>
    <n v="29"/>
    <n v="590"/>
    <x v="2552"/>
    <x v="4034"/>
    <x v="30"/>
    <x v="2"/>
  </r>
  <r>
    <x v="0"/>
    <n v="1185732"/>
    <x v="207"/>
    <x v="3"/>
    <x v="36"/>
    <x v="39"/>
    <x v="3"/>
    <n v="33"/>
    <n v="250"/>
    <x v="2553"/>
    <x v="4035"/>
    <x v="27"/>
    <x v="2"/>
  </r>
  <r>
    <x v="0"/>
    <n v="1185732"/>
    <x v="207"/>
    <x v="3"/>
    <x v="36"/>
    <x v="39"/>
    <x v="4"/>
    <n v="48"/>
    <n v="460"/>
    <x v="2554"/>
    <x v="3111"/>
    <x v="18"/>
    <x v="2"/>
  </r>
  <r>
    <x v="0"/>
    <n v="1185732"/>
    <x v="207"/>
    <x v="3"/>
    <x v="36"/>
    <x v="39"/>
    <x v="5"/>
    <n v="32"/>
    <n v="800"/>
    <x v="2555"/>
    <x v="4036"/>
    <x v="9"/>
    <x v="2"/>
  </r>
  <r>
    <x v="0"/>
    <n v="1185732"/>
    <x v="216"/>
    <x v="3"/>
    <x v="36"/>
    <x v="39"/>
    <x v="0"/>
    <n v="39"/>
    <n v="1240"/>
    <x v="2556"/>
    <x v="4037"/>
    <x v="29"/>
    <x v="2"/>
  </r>
  <r>
    <x v="0"/>
    <n v="1185732"/>
    <x v="216"/>
    <x v="3"/>
    <x v="36"/>
    <x v="39"/>
    <x v="1"/>
    <n v="37"/>
    <n v="500"/>
    <x v="2557"/>
    <x v="4038"/>
    <x v="23"/>
    <x v="2"/>
  </r>
  <r>
    <x v="0"/>
    <n v="1185732"/>
    <x v="216"/>
    <x v="3"/>
    <x v="36"/>
    <x v="39"/>
    <x v="2"/>
    <n v="27"/>
    <n v="590"/>
    <x v="2558"/>
    <x v="4039"/>
    <x v="23"/>
    <x v="2"/>
  </r>
  <r>
    <x v="0"/>
    <n v="1185732"/>
    <x v="216"/>
    <x v="3"/>
    <x v="36"/>
    <x v="39"/>
    <x v="3"/>
    <n v="33"/>
    <n v="230"/>
    <x v="2559"/>
    <x v="4040"/>
    <x v="27"/>
    <x v="2"/>
  </r>
  <r>
    <x v="0"/>
    <n v="1185732"/>
    <x v="216"/>
    <x v="3"/>
    <x v="36"/>
    <x v="39"/>
    <x v="4"/>
    <n v="47"/>
    <n v="310"/>
    <x v="2560"/>
    <x v="4041"/>
    <x v="0"/>
    <x v="2"/>
  </r>
  <r>
    <x v="0"/>
    <n v="1185732"/>
    <x v="216"/>
    <x v="3"/>
    <x v="36"/>
    <x v="39"/>
    <x v="5"/>
    <n v="37"/>
    <n v="590"/>
    <x v="2561"/>
    <x v="4042"/>
    <x v="60"/>
    <x v="2"/>
  </r>
  <r>
    <x v="0"/>
    <n v="1185732"/>
    <x v="235"/>
    <x v="3"/>
    <x v="36"/>
    <x v="39"/>
    <x v="0"/>
    <n v="38"/>
    <n v="1130"/>
    <x v="2206"/>
    <x v="4043"/>
    <x v="24"/>
    <x v="2"/>
  </r>
  <r>
    <x v="0"/>
    <n v="1185732"/>
    <x v="235"/>
    <x v="3"/>
    <x v="36"/>
    <x v="39"/>
    <x v="1"/>
    <n v="39"/>
    <n v="420"/>
    <x v="2459"/>
    <x v="4044"/>
    <x v="33"/>
    <x v="2"/>
  </r>
  <r>
    <x v="0"/>
    <n v="1185732"/>
    <x v="235"/>
    <x v="3"/>
    <x v="36"/>
    <x v="39"/>
    <x v="2"/>
    <n v="29"/>
    <n v="450"/>
    <x v="2562"/>
    <x v="4045"/>
    <x v="8"/>
    <x v="2"/>
  </r>
  <r>
    <x v="0"/>
    <n v="1185732"/>
    <x v="235"/>
    <x v="3"/>
    <x v="36"/>
    <x v="39"/>
    <x v="3"/>
    <n v="34"/>
    <n v="200"/>
    <x v="2496"/>
    <x v="4046"/>
    <x v="30"/>
    <x v="2"/>
  </r>
  <r>
    <x v="0"/>
    <n v="1185732"/>
    <x v="235"/>
    <x v="3"/>
    <x v="36"/>
    <x v="39"/>
    <x v="4"/>
    <n v="56"/>
    <n v="290"/>
    <x v="2563"/>
    <x v="4047"/>
    <x v="24"/>
    <x v="2"/>
  </r>
  <r>
    <x v="0"/>
    <n v="1185732"/>
    <x v="235"/>
    <x v="3"/>
    <x v="36"/>
    <x v="39"/>
    <x v="5"/>
    <n v="48"/>
    <n v="610"/>
    <x v="2564"/>
    <x v="4048"/>
    <x v="60"/>
    <x v="2"/>
  </r>
  <r>
    <x v="0"/>
    <n v="1185732"/>
    <x v="266"/>
    <x v="3"/>
    <x v="36"/>
    <x v="39"/>
    <x v="0"/>
    <n v="58"/>
    <n v="1390"/>
    <x v="2565"/>
    <x v="4049"/>
    <x v="28"/>
    <x v="2"/>
  </r>
  <r>
    <x v="0"/>
    <n v="1185732"/>
    <x v="266"/>
    <x v="3"/>
    <x v="36"/>
    <x v="39"/>
    <x v="1"/>
    <n v="45"/>
    <n v="600"/>
    <x v="1147"/>
    <x v="4050"/>
    <x v="18"/>
    <x v="2"/>
  </r>
  <r>
    <x v="0"/>
    <n v="1185732"/>
    <x v="266"/>
    <x v="3"/>
    <x v="36"/>
    <x v="39"/>
    <x v="2"/>
    <n v="43"/>
    <n v="460"/>
    <x v="2566"/>
    <x v="4051"/>
    <x v="23"/>
    <x v="2"/>
  </r>
  <r>
    <x v="0"/>
    <n v="1185732"/>
    <x v="266"/>
    <x v="3"/>
    <x v="36"/>
    <x v="39"/>
    <x v="3"/>
    <n v="43"/>
    <n v="260"/>
    <x v="2567"/>
    <x v="4052"/>
    <x v="18"/>
    <x v="2"/>
  </r>
  <r>
    <x v="0"/>
    <n v="1185732"/>
    <x v="266"/>
    <x v="3"/>
    <x v="36"/>
    <x v="39"/>
    <x v="4"/>
    <n v="51"/>
    <n v="380"/>
    <x v="1440"/>
    <x v="4053"/>
    <x v="0"/>
    <x v="2"/>
  </r>
  <r>
    <x v="0"/>
    <n v="1185732"/>
    <x v="266"/>
    <x v="3"/>
    <x v="36"/>
    <x v="39"/>
    <x v="5"/>
    <n v="58"/>
    <n v="680"/>
    <x v="2568"/>
    <x v="4054"/>
    <x v="48"/>
    <x v="2"/>
  </r>
  <r>
    <x v="0"/>
    <n v="1185732"/>
    <x v="296"/>
    <x v="3"/>
    <x v="36"/>
    <x v="39"/>
    <x v="0"/>
    <n v="41"/>
    <n v="1350"/>
    <x v="1820"/>
    <x v="4055"/>
    <x v="24"/>
    <x v="2"/>
  </r>
  <r>
    <x v="0"/>
    <n v="1185732"/>
    <x v="296"/>
    <x v="3"/>
    <x v="36"/>
    <x v="39"/>
    <x v="1"/>
    <n v="39"/>
    <n v="700"/>
    <x v="2171"/>
    <x v="2564"/>
    <x v="8"/>
    <x v="2"/>
  </r>
  <r>
    <x v="0"/>
    <n v="1185732"/>
    <x v="296"/>
    <x v="3"/>
    <x v="36"/>
    <x v="39"/>
    <x v="2"/>
    <n v="32"/>
    <n v="540"/>
    <x v="2100"/>
    <x v="4056"/>
    <x v="30"/>
    <x v="2"/>
  </r>
  <r>
    <x v="0"/>
    <n v="1185732"/>
    <x v="296"/>
    <x v="3"/>
    <x v="36"/>
    <x v="39"/>
    <x v="3"/>
    <n v="32"/>
    <n v="490"/>
    <x v="2415"/>
    <x v="4057"/>
    <x v="18"/>
    <x v="2"/>
  </r>
  <r>
    <x v="0"/>
    <n v="1185732"/>
    <x v="296"/>
    <x v="3"/>
    <x v="36"/>
    <x v="39"/>
    <x v="4"/>
    <n v="41"/>
    <n v="510"/>
    <x v="1588"/>
    <x v="4058"/>
    <x v="18"/>
    <x v="2"/>
  </r>
  <r>
    <x v="0"/>
    <n v="1185732"/>
    <x v="296"/>
    <x v="3"/>
    <x v="36"/>
    <x v="39"/>
    <x v="5"/>
    <n v="50"/>
    <n v="940"/>
    <x v="1030"/>
    <x v="4059"/>
    <x v="60"/>
    <x v="2"/>
  </r>
  <r>
    <x v="0"/>
    <n v="1185732"/>
    <x v="325"/>
    <x v="3"/>
    <x v="36"/>
    <x v="39"/>
    <x v="0"/>
    <n v="47"/>
    <n v="1540"/>
    <x v="2569"/>
    <x v="4060"/>
    <x v="24"/>
    <x v="2"/>
  </r>
  <r>
    <x v="0"/>
    <n v="1185732"/>
    <x v="325"/>
    <x v="3"/>
    <x v="36"/>
    <x v="39"/>
    <x v="1"/>
    <n v="44"/>
    <n v="810"/>
    <x v="1471"/>
    <x v="4061"/>
    <x v="18"/>
    <x v="2"/>
  </r>
  <r>
    <x v="0"/>
    <n v="1185732"/>
    <x v="325"/>
    <x v="3"/>
    <x v="36"/>
    <x v="39"/>
    <x v="2"/>
    <n v="37"/>
    <n v="610"/>
    <x v="2570"/>
    <x v="4062"/>
    <x v="23"/>
    <x v="2"/>
  </r>
  <r>
    <x v="0"/>
    <n v="1185732"/>
    <x v="325"/>
    <x v="3"/>
    <x v="36"/>
    <x v="39"/>
    <x v="3"/>
    <n v="38"/>
    <n v="440"/>
    <x v="1608"/>
    <x v="4063"/>
    <x v="30"/>
    <x v="2"/>
  </r>
  <r>
    <x v="0"/>
    <n v="1185732"/>
    <x v="325"/>
    <x v="3"/>
    <x v="36"/>
    <x v="39"/>
    <x v="4"/>
    <n v="49"/>
    <n v="520"/>
    <x v="2119"/>
    <x v="3169"/>
    <x v="24"/>
    <x v="2"/>
  </r>
  <r>
    <x v="0"/>
    <n v="1185732"/>
    <x v="325"/>
    <x v="3"/>
    <x v="36"/>
    <x v="39"/>
    <x v="5"/>
    <n v="53"/>
    <n v="940"/>
    <x v="1914"/>
    <x v="4064"/>
    <x v="60"/>
    <x v="2"/>
  </r>
  <r>
    <x v="0"/>
    <n v="1185732"/>
    <x v="357"/>
    <x v="3"/>
    <x v="36"/>
    <x v="39"/>
    <x v="0"/>
    <n v="49"/>
    <n v="1310"/>
    <x v="1079"/>
    <x v="4065"/>
    <x v="35"/>
    <x v="2"/>
  </r>
  <r>
    <x v="0"/>
    <n v="1185732"/>
    <x v="357"/>
    <x v="3"/>
    <x v="36"/>
    <x v="39"/>
    <x v="1"/>
    <n v="42"/>
    <n v="780"/>
    <x v="1070"/>
    <x v="1700"/>
    <x v="18"/>
    <x v="2"/>
  </r>
  <r>
    <x v="0"/>
    <n v="1185732"/>
    <x v="357"/>
    <x v="3"/>
    <x v="36"/>
    <x v="39"/>
    <x v="2"/>
    <n v="36"/>
    <n v="650"/>
    <x v="1021"/>
    <x v="4066"/>
    <x v="8"/>
    <x v="2"/>
  </r>
  <r>
    <x v="0"/>
    <n v="1185732"/>
    <x v="357"/>
    <x v="3"/>
    <x v="36"/>
    <x v="39"/>
    <x v="3"/>
    <n v="38"/>
    <n v="580"/>
    <x v="1945"/>
    <x v="4067"/>
    <x v="30"/>
    <x v="2"/>
  </r>
  <r>
    <x v="0"/>
    <n v="1185732"/>
    <x v="357"/>
    <x v="3"/>
    <x v="36"/>
    <x v="39"/>
    <x v="4"/>
    <n v="47"/>
    <n v="460"/>
    <x v="2477"/>
    <x v="4068"/>
    <x v="24"/>
    <x v="2"/>
  </r>
  <r>
    <x v="0"/>
    <n v="1185732"/>
    <x v="357"/>
    <x v="3"/>
    <x v="36"/>
    <x v="39"/>
    <x v="5"/>
    <n v="53"/>
    <n v="880"/>
    <x v="1432"/>
    <x v="4069"/>
    <x v="0"/>
    <x v="2"/>
  </r>
  <r>
    <x v="0"/>
    <n v="1185732"/>
    <x v="389"/>
    <x v="3"/>
    <x v="36"/>
    <x v="39"/>
    <x v="0"/>
    <n v="42"/>
    <n v="1380"/>
    <x v="1865"/>
    <x v="4070"/>
    <x v="18"/>
    <x v="2"/>
  </r>
  <r>
    <x v="0"/>
    <n v="1185732"/>
    <x v="389"/>
    <x v="3"/>
    <x v="36"/>
    <x v="39"/>
    <x v="1"/>
    <n v="39"/>
    <n v="800"/>
    <x v="1320"/>
    <x v="4071"/>
    <x v="8"/>
    <x v="2"/>
  </r>
  <r>
    <x v="0"/>
    <n v="1185732"/>
    <x v="389"/>
    <x v="3"/>
    <x v="36"/>
    <x v="39"/>
    <x v="2"/>
    <n v="32"/>
    <n v="530"/>
    <x v="2571"/>
    <x v="4072"/>
    <x v="8"/>
    <x v="2"/>
  </r>
  <r>
    <x v="0"/>
    <n v="1185732"/>
    <x v="389"/>
    <x v="3"/>
    <x v="36"/>
    <x v="39"/>
    <x v="3"/>
    <n v="34"/>
    <n v="390"/>
    <x v="1583"/>
    <x v="4073"/>
    <x v="8"/>
    <x v="2"/>
  </r>
  <r>
    <x v="0"/>
    <n v="1185732"/>
    <x v="389"/>
    <x v="3"/>
    <x v="36"/>
    <x v="39"/>
    <x v="4"/>
    <n v="41"/>
    <n v="420"/>
    <x v="2425"/>
    <x v="4074"/>
    <x v="0"/>
    <x v="2"/>
  </r>
  <r>
    <x v="0"/>
    <n v="1185732"/>
    <x v="389"/>
    <x v="3"/>
    <x v="36"/>
    <x v="39"/>
    <x v="5"/>
    <n v="46"/>
    <n v="650"/>
    <x v="1044"/>
    <x v="4075"/>
    <x v="0"/>
    <x v="2"/>
  </r>
  <r>
    <x v="0"/>
    <n v="1185732"/>
    <x v="418"/>
    <x v="3"/>
    <x v="36"/>
    <x v="39"/>
    <x v="0"/>
    <n v="54"/>
    <n v="1040"/>
    <x v="797"/>
    <x v="4076"/>
    <x v="24"/>
    <x v="2"/>
  </r>
  <r>
    <x v="0"/>
    <n v="1185732"/>
    <x v="418"/>
    <x v="3"/>
    <x v="36"/>
    <x v="39"/>
    <x v="1"/>
    <n v="41"/>
    <n v="750"/>
    <x v="1491"/>
    <x v="3141"/>
    <x v="23"/>
    <x v="2"/>
  </r>
  <r>
    <x v="0"/>
    <n v="1185732"/>
    <x v="418"/>
    <x v="3"/>
    <x v="36"/>
    <x v="39"/>
    <x v="2"/>
    <n v="43"/>
    <n v="420"/>
    <x v="2572"/>
    <x v="4077"/>
    <x v="8"/>
    <x v="2"/>
  </r>
  <r>
    <x v="0"/>
    <n v="1185732"/>
    <x v="418"/>
    <x v="3"/>
    <x v="36"/>
    <x v="39"/>
    <x v="3"/>
    <n v="43"/>
    <n v="360"/>
    <x v="2573"/>
    <x v="4078"/>
    <x v="18"/>
    <x v="2"/>
  </r>
  <r>
    <x v="0"/>
    <n v="1185732"/>
    <x v="418"/>
    <x v="3"/>
    <x v="36"/>
    <x v="39"/>
    <x v="4"/>
    <n v="54"/>
    <n v="380"/>
    <x v="1940"/>
    <x v="2854"/>
    <x v="28"/>
    <x v="2"/>
  </r>
  <r>
    <x v="2"/>
    <n v="1185732"/>
    <x v="418"/>
    <x v="3"/>
    <x v="36"/>
    <x v="39"/>
    <x v="5"/>
    <n v="55"/>
    <n v="700"/>
    <x v="2574"/>
    <x v="4079"/>
    <x v="9"/>
    <x v="2"/>
  </r>
  <r>
    <x v="2"/>
    <n v="1185732"/>
    <x v="449"/>
    <x v="3"/>
    <x v="36"/>
    <x v="39"/>
    <x v="0"/>
    <n v="53"/>
    <n v="1040"/>
    <x v="1499"/>
    <x v="4080"/>
    <x v="29"/>
    <x v="2"/>
  </r>
  <r>
    <x v="2"/>
    <n v="1185732"/>
    <x v="449"/>
    <x v="3"/>
    <x v="36"/>
    <x v="39"/>
    <x v="1"/>
    <n v="41"/>
    <n v="630"/>
    <x v="2099"/>
    <x v="4081"/>
    <x v="33"/>
    <x v="2"/>
  </r>
  <r>
    <x v="2"/>
    <n v="1185732"/>
    <x v="449"/>
    <x v="3"/>
    <x v="36"/>
    <x v="39"/>
    <x v="2"/>
    <n v="43"/>
    <n v="570"/>
    <x v="2575"/>
    <x v="4082"/>
    <x v="27"/>
    <x v="2"/>
  </r>
  <r>
    <x v="2"/>
    <n v="1185732"/>
    <x v="449"/>
    <x v="3"/>
    <x v="36"/>
    <x v="39"/>
    <x v="3"/>
    <n v="43"/>
    <n v="440"/>
    <x v="1688"/>
    <x v="4083"/>
    <x v="27"/>
    <x v="2"/>
  </r>
  <r>
    <x v="2"/>
    <n v="1185732"/>
    <x v="449"/>
    <x v="3"/>
    <x v="36"/>
    <x v="39"/>
    <x v="4"/>
    <n v="59"/>
    <n v="450"/>
    <x v="2576"/>
    <x v="4084"/>
    <x v="24"/>
    <x v="2"/>
  </r>
  <r>
    <x v="2"/>
    <n v="1185732"/>
    <x v="449"/>
    <x v="3"/>
    <x v="36"/>
    <x v="39"/>
    <x v="5"/>
    <n v="61"/>
    <n v="650"/>
    <x v="1048"/>
    <x v="4085"/>
    <x v="0"/>
    <x v="2"/>
  </r>
  <r>
    <x v="2"/>
    <n v="1185732"/>
    <x v="478"/>
    <x v="3"/>
    <x v="36"/>
    <x v="39"/>
    <x v="0"/>
    <n v="58"/>
    <n v="1400"/>
    <x v="1850"/>
    <x v="4086"/>
    <x v="24"/>
    <x v="2"/>
  </r>
  <r>
    <x v="2"/>
    <n v="1185732"/>
    <x v="478"/>
    <x v="3"/>
    <x v="36"/>
    <x v="39"/>
    <x v="1"/>
    <n v="45"/>
    <n v="750"/>
    <x v="2577"/>
    <x v="4087"/>
    <x v="30"/>
    <x v="2"/>
  </r>
  <r>
    <x v="2"/>
    <n v="1185732"/>
    <x v="478"/>
    <x v="3"/>
    <x v="36"/>
    <x v="39"/>
    <x v="2"/>
    <n v="45"/>
    <n v="730"/>
    <x v="2578"/>
    <x v="4088"/>
    <x v="23"/>
    <x v="2"/>
  </r>
  <r>
    <x v="2"/>
    <n v="1185732"/>
    <x v="478"/>
    <x v="3"/>
    <x v="36"/>
    <x v="39"/>
    <x v="3"/>
    <n v="45"/>
    <n v="500"/>
    <x v="2579"/>
    <x v="4089"/>
    <x v="18"/>
    <x v="2"/>
  </r>
  <r>
    <x v="2"/>
    <n v="1185732"/>
    <x v="478"/>
    <x v="3"/>
    <x v="36"/>
    <x v="39"/>
    <x v="4"/>
    <n v="56"/>
    <n v="500"/>
    <x v="1752"/>
    <x v="4090"/>
    <x v="18"/>
    <x v="2"/>
  </r>
  <r>
    <x v="2"/>
    <n v="1185732"/>
    <x v="478"/>
    <x v="3"/>
    <x v="36"/>
    <x v="39"/>
    <x v="5"/>
    <n v="64"/>
    <n v="750"/>
    <x v="1287"/>
    <x v="4091"/>
    <x v="59"/>
    <x v="2"/>
  </r>
  <r>
    <x v="2"/>
    <n v="1185732"/>
    <x v="173"/>
    <x v="3"/>
    <x v="36"/>
    <x v="39"/>
    <x v="0"/>
    <n v="33"/>
    <n v="1280"/>
    <x v="1529"/>
    <x v="4092"/>
    <x v="18"/>
    <x v="2"/>
  </r>
  <r>
    <x v="2"/>
    <n v="1185732"/>
    <x v="173"/>
    <x v="3"/>
    <x v="36"/>
    <x v="39"/>
    <x v="1"/>
    <n v="32"/>
    <n v="740"/>
    <x v="2580"/>
    <x v="4093"/>
    <x v="27"/>
    <x v="2"/>
  </r>
  <r>
    <x v="2"/>
    <n v="1185732"/>
    <x v="173"/>
    <x v="3"/>
    <x v="36"/>
    <x v="39"/>
    <x v="2"/>
    <n v="25"/>
    <n v="740"/>
    <x v="2557"/>
    <x v="4094"/>
    <x v="8"/>
    <x v="2"/>
  </r>
  <r>
    <x v="2"/>
    <n v="1185732"/>
    <x v="173"/>
    <x v="3"/>
    <x v="36"/>
    <x v="39"/>
    <x v="3"/>
    <n v="28"/>
    <n v="330"/>
    <x v="2581"/>
    <x v="4095"/>
    <x v="18"/>
    <x v="2"/>
  </r>
  <r>
    <x v="2"/>
    <n v="1185732"/>
    <x v="173"/>
    <x v="3"/>
    <x v="36"/>
    <x v="39"/>
    <x v="4"/>
    <n v="43"/>
    <n v="490"/>
    <x v="2582"/>
    <x v="4096"/>
    <x v="29"/>
    <x v="2"/>
  </r>
  <r>
    <x v="2"/>
    <n v="1185732"/>
    <x v="173"/>
    <x v="3"/>
    <x v="36"/>
    <x v="39"/>
    <x v="5"/>
    <n v="33"/>
    <n v="720"/>
    <x v="1463"/>
    <x v="4097"/>
    <x v="48"/>
    <x v="2"/>
  </r>
  <r>
    <x v="2"/>
    <n v="1185732"/>
    <x v="204"/>
    <x v="3"/>
    <x v="36"/>
    <x v="39"/>
    <x v="0"/>
    <n v="34"/>
    <n v="1520"/>
    <x v="1056"/>
    <x v="4098"/>
    <x v="18"/>
    <x v="2"/>
  </r>
  <r>
    <x v="2"/>
    <n v="1185732"/>
    <x v="204"/>
    <x v="3"/>
    <x v="36"/>
    <x v="39"/>
    <x v="1"/>
    <n v="34"/>
    <n v="510"/>
    <x v="2583"/>
    <x v="4099"/>
    <x v="30"/>
    <x v="2"/>
  </r>
  <r>
    <x v="2"/>
    <n v="1185732"/>
    <x v="204"/>
    <x v="3"/>
    <x v="36"/>
    <x v="39"/>
    <x v="2"/>
    <n v="24"/>
    <n v="680"/>
    <x v="1168"/>
    <x v="4100"/>
    <x v="23"/>
    <x v="2"/>
  </r>
  <r>
    <x v="2"/>
    <n v="1185732"/>
    <x v="204"/>
    <x v="3"/>
    <x v="37"/>
    <x v="40"/>
    <x v="3"/>
    <n v="29"/>
    <n v="300"/>
    <x v="2584"/>
    <x v="4101"/>
    <x v="18"/>
    <x v="2"/>
  </r>
  <r>
    <x v="2"/>
    <n v="1185732"/>
    <x v="204"/>
    <x v="3"/>
    <x v="37"/>
    <x v="40"/>
    <x v="4"/>
    <n v="42"/>
    <n v="510"/>
    <x v="1593"/>
    <x v="4102"/>
    <x v="29"/>
    <x v="2"/>
  </r>
  <r>
    <x v="2"/>
    <n v="1185732"/>
    <x v="204"/>
    <x v="3"/>
    <x v="37"/>
    <x v="40"/>
    <x v="5"/>
    <n v="23"/>
    <n v="690"/>
    <x v="2497"/>
    <x v="4103"/>
    <x v="48"/>
    <x v="2"/>
  </r>
  <r>
    <x v="2"/>
    <n v="1185732"/>
    <x v="710"/>
    <x v="3"/>
    <x v="37"/>
    <x v="40"/>
    <x v="0"/>
    <n v="29"/>
    <n v="1340"/>
    <x v="2585"/>
    <x v="4104"/>
    <x v="28"/>
    <x v="2"/>
  </r>
  <r>
    <x v="2"/>
    <n v="1185732"/>
    <x v="710"/>
    <x v="3"/>
    <x v="37"/>
    <x v="40"/>
    <x v="1"/>
    <n v="27"/>
    <n v="580"/>
    <x v="2586"/>
    <x v="4105"/>
    <x v="23"/>
    <x v="2"/>
  </r>
  <r>
    <x v="2"/>
    <n v="1185732"/>
    <x v="710"/>
    <x v="3"/>
    <x v="37"/>
    <x v="40"/>
    <x v="2"/>
    <n v="19"/>
    <n v="560"/>
    <x v="1423"/>
    <x v="2124"/>
    <x v="23"/>
    <x v="2"/>
  </r>
  <r>
    <x v="2"/>
    <n v="1185732"/>
    <x v="710"/>
    <x v="3"/>
    <x v="37"/>
    <x v="40"/>
    <x v="3"/>
    <n v="25"/>
    <n v="220"/>
    <x v="2587"/>
    <x v="4106"/>
    <x v="23"/>
    <x v="2"/>
  </r>
  <r>
    <x v="2"/>
    <n v="1185732"/>
    <x v="710"/>
    <x v="3"/>
    <x v="37"/>
    <x v="40"/>
    <x v="4"/>
    <n v="36"/>
    <n v="360"/>
    <x v="1612"/>
    <x v="4107"/>
    <x v="0"/>
    <x v="2"/>
  </r>
  <r>
    <x v="2"/>
    <n v="1185732"/>
    <x v="710"/>
    <x v="3"/>
    <x v="37"/>
    <x v="40"/>
    <x v="5"/>
    <n v="28"/>
    <n v="630"/>
    <x v="1444"/>
    <x v="2450"/>
    <x v="59"/>
    <x v="2"/>
  </r>
  <r>
    <x v="2"/>
    <n v="1185732"/>
    <x v="232"/>
    <x v="3"/>
    <x v="37"/>
    <x v="40"/>
    <x v="0"/>
    <n v="28"/>
    <n v="1130"/>
    <x v="2172"/>
    <x v="3264"/>
    <x v="29"/>
    <x v="2"/>
  </r>
  <r>
    <x v="2"/>
    <n v="1185732"/>
    <x v="232"/>
    <x v="3"/>
    <x v="37"/>
    <x v="40"/>
    <x v="1"/>
    <n v="28"/>
    <n v="440"/>
    <x v="2476"/>
    <x v="4108"/>
    <x v="30"/>
    <x v="2"/>
  </r>
  <r>
    <x v="2"/>
    <n v="1185732"/>
    <x v="232"/>
    <x v="3"/>
    <x v="37"/>
    <x v="40"/>
    <x v="2"/>
    <n v="19"/>
    <n v="410"/>
    <x v="1000"/>
    <x v="2161"/>
    <x v="23"/>
    <x v="2"/>
  </r>
  <r>
    <x v="2"/>
    <n v="1185732"/>
    <x v="232"/>
    <x v="3"/>
    <x v="37"/>
    <x v="40"/>
    <x v="3"/>
    <n v="24"/>
    <n v="220"/>
    <x v="2588"/>
    <x v="4109"/>
    <x v="30"/>
    <x v="2"/>
  </r>
  <r>
    <x v="2"/>
    <n v="1185732"/>
    <x v="232"/>
    <x v="3"/>
    <x v="37"/>
    <x v="40"/>
    <x v="4"/>
    <n v="58"/>
    <n v="300"/>
    <x v="1667"/>
    <x v="4110"/>
    <x v="35"/>
    <x v="2"/>
  </r>
  <r>
    <x v="2"/>
    <n v="1185732"/>
    <x v="232"/>
    <x v="3"/>
    <x v="37"/>
    <x v="40"/>
    <x v="5"/>
    <n v="49"/>
    <n v="680"/>
    <x v="2165"/>
    <x v="3771"/>
    <x v="60"/>
    <x v="2"/>
  </r>
  <r>
    <x v="2"/>
    <n v="1185732"/>
    <x v="263"/>
    <x v="3"/>
    <x v="37"/>
    <x v="40"/>
    <x v="0"/>
    <n v="55"/>
    <n v="1290"/>
    <x v="1544"/>
    <x v="4111"/>
    <x v="35"/>
    <x v="2"/>
  </r>
  <r>
    <x v="2"/>
    <n v="1185732"/>
    <x v="263"/>
    <x v="3"/>
    <x v="37"/>
    <x v="40"/>
    <x v="1"/>
    <n v="41"/>
    <n v="540"/>
    <x v="1693"/>
    <x v="2172"/>
    <x v="27"/>
    <x v="2"/>
  </r>
  <r>
    <x v="2"/>
    <n v="1185732"/>
    <x v="263"/>
    <x v="3"/>
    <x v="37"/>
    <x v="40"/>
    <x v="2"/>
    <n v="37"/>
    <n v="510"/>
    <x v="2589"/>
    <x v="4112"/>
    <x v="30"/>
    <x v="2"/>
  </r>
  <r>
    <x v="2"/>
    <n v="1185732"/>
    <x v="263"/>
    <x v="3"/>
    <x v="37"/>
    <x v="40"/>
    <x v="3"/>
    <n v="36"/>
    <n v="260"/>
    <x v="2515"/>
    <x v="4113"/>
    <x v="27"/>
    <x v="2"/>
  </r>
  <r>
    <x v="2"/>
    <n v="1185732"/>
    <x v="263"/>
    <x v="3"/>
    <x v="37"/>
    <x v="40"/>
    <x v="4"/>
    <n v="46"/>
    <n v="310"/>
    <x v="2590"/>
    <x v="4114"/>
    <x v="35"/>
    <x v="2"/>
  </r>
  <r>
    <x v="2"/>
    <n v="1185732"/>
    <x v="263"/>
    <x v="3"/>
    <x v="37"/>
    <x v="40"/>
    <x v="5"/>
    <n v="52"/>
    <n v="750"/>
    <x v="1042"/>
    <x v="4115"/>
    <x v="48"/>
    <x v="2"/>
  </r>
  <r>
    <x v="2"/>
    <n v="1185732"/>
    <x v="293"/>
    <x v="3"/>
    <x v="37"/>
    <x v="40"/>
    <x v="0"/>
    <n v="36"/>
    <n v="1250"/>
    <x v="1720"/>
    <x v="4116"/>
    <x v="18"/>
    <x v="2"/>
  </r>
  <r>
    <x v="2"/>
    <n v="1185732"/>
    <x v="293"/>
    <x v="3"/>
    <x v="37"/>
    <x v="40"/>
    <x v="1"/>
    <n v="32"/>
    <n v="650"/>
    <x v="1413"/>
    <x v="4117"/>
    <x v="30"/>
    <x v="2"/>
  </r>
  <r>
    <x v="2"/>
    <n v="1185732"/>
    <x v="293"/>
    <x v="3"/>
    <x v="37"/>
    <x v="40"/>
    <x v="2"/>
    <n v="27"/>
    <n v="600"/>
    <x v="2591"/>
    <x v="4107"/>
    <x v="8"/>
    <x v="2"/>
  </r>
  <r>
    <x v="2"/>
    <n v="1185732"/>
    <x v="293"/>
    <x v="3"/>
    <x v="37"/>
    <x v="40"/>
    <x v="3"/>
    <n v="29"/>
    <n v="510"/>
    <x v="1141"/>
    <x v="4118"/>
    <x v="23"/>
    <x v="2"/>
  </r>
  <r>
    <x v="2"/>
    <n v="1185732"/>
    <x v="293"/>
    <x v="3"/>
    <x v="37"/>
    <x v="40"/>
    <x v="4"/>
    <n v="38"/>
    <n v="470"/>
    <x v="1016"/>
    <x v="4119"/>
    <x v="24"/>
    <x v="2"/>
  </r>
  <r>
    <x v="2"/>
    <n v="1185732"/>
    <x v="293"/>
    <x v="3"/>
    <x v="37"/>
    <x v="40"/>
    <x v="5"/>
    <n v="51"/>
    <n v="910"/>
    <x v="1510"/>
    <x v="4120"/>
    <x v="64"/>
    <x v="2"/>
  </r>
  <r>
    <x v="2"/>
    <n v="1185732"/>
    <x v="322"/>
    <x v="3"/>
    <x v="37"/>
    <x v="40"/>
    <x v="0"/>
    <n v="48"/>
    <n v="1600"/>
    <x v="1363"/>
    <x v="4121"/>
    <x v="29"/>
    <x v="2"/>
  </r>
  <r>
    <x v="2"/>
    <n v="1185732"/>
    <x v="322"/>
    <x v="3"/>
    <x v="37"/>
    <x v="40"/>
    <x v="1"/>
    <n v="44"/>
    <n v="840"/>
    <x v="1683"/>
    <x v="4122"/>
    <x v="30"/>
    <x v="2"/>
  </r>
  <r>
    <x v="2"/>
    <n v="1185732"/>
    <x v="322"/>
    <x v="3"/>
    <x v="37"/>
    <x v="40"/>
    <x v="2"/>
    <n v="37"/>
    <n v="590"/>
    <x v="2561"/>
    <x v="4123"/>
    <x v="8"/>
    <x v="2"/>
  </r>
  <r>
    <x v="2"/>
    <n v="1185732"/>
    <x v="322"/>
    <x v="3"/>
    <x v="37"/>
    <x v="40"/>
    <x v="3"/>
    <n v="38"/>
    <n v="530"/>
    <x v="2377"/>
    <x v="4124"/>
    <x v="30"/>
    <x v="2"/>
  </r>
  <r>
    <x v="2"/>
    <n v="1185732"/>
    <x v="322"/>
    <x v="3"/>
    <x v="37"/>
    <x v="40"/>
    <x v="4"/>
    <n v="49"/>
    <n v="600"/>
    <x v="1454"/>
    <x v="4125"/>
    <x v="24"/>
    <x v="2"/>
  </r>
  <r>
    <x v="2"/>
    <n v="1185732"/>
    <x v="322"/>
    <x v="3"/>
    <x v="37"/>
    <x v="40"/>
    <x v="5"/>
    <n v="54"/>
    <n v="980"/>
    <x v="1442"/>
    <x v="4126"/>
    <x v="64"/>
    <x v="2"/>
  </r>
  <r>
    <x v="2"/>
    <n v="1185732"/>
    <x v="354"/>
    <x v="3"/>
    <x v="37"/>
    <x v="40"/>
    <x v="0"/>
    <n v="46"/>
    <n v="1470"/>
    <x v="2224"/>
    <x v="4127"/>
    <x v="29"/>
    <x v="2"/>
  </r>
  <r>
    <x v="2"/>
    <n v="1185732"/>
    <x v="354"/>
    <x v="3"/>
    <x v="37"/>
    <x v="40"/>
    <x v="1"/>
    <n v="42"/>
    <n v="900"/>
    <x v="1053"/>
    <x v="1682"/>
    <x v="8"/>
    <x v="2"/>
  </r>
  <r>
    <x v="2"/>
    <n v="1185732"/>
    <x v="354"/>
    <x v="3"/>
    <x v="37"/>
    <x v="40"/>
    <x v="2"/>
    <n v="37"/>
    <n v="630"/>
    <x v="1028"/>
    <x v="4128"/>
    <x v="33"/>
    <x v="2"/>
  </r>
  <r>
    <x v="2"/>
    <n v="1185732"/>
    <x v="354"/>
    <x v="3"/>
    <x v="37"/>
    <x v="40"/>
    <x v="3"/>
    <n v="38"/>
    <n v="520"/>
    <x v="1456"/>
    <x v="4129"/>
    <x v="33"/>
    <x v="2"/>
  </r>
  <r>
    <x v="2"/>
    <n v="1185732"/>
    <x v="354"/>
    <x v="3"/>
    <x v="37"/>
    <x v="40"/>
    <x v="4"/>
    <n v="46"/>
    <n v="440"/>
    <x v="2048"/>
    <x v="4130"/>
    <x v="24"/>
    <x v="2"/>
  </r>
  <r>
    <x v="2"/>
    <n v="1185732"/>
    <x v="354"/>
    <x v="3"/>
    <x v="37"/>
    <x v="40"/>
    <x v="5"/>
    <n v="54"/>
    <n v="950"/>
    <x v="1206"/>
    <x v="4131"/>
    <x v="60"/>
    <x v="2"/>
  </r>
  <r>
    <x v="2"/>
    <n v="1185732"/>
    <x v="386"/>
    <x v="3"/>
    <x v="37"/>
    <x v="40"/>
    <x v="0"/>
    <n v="36"/>
    <n v="1330"/>
    <x v="2257"/>
    <x v="4132"/>
    <x v="0"/>
    <x v="2"/>
  </r>
  <r>
    <x v="2"/>
    <n v="1185732"/>
    <x v="386"/>
    <x v="3"/>
    <x v="37"/>
    <x v="40"/>
    <x v="1"/>
    <n v="34"/>
    <n v="720"/>
    <x v="2134"/>
    <x v="3272"/>
    <x v="30"/>
    <x v="2"/>
  </r>
  <r>
    <x v="2"/>
    <n v="1185732"/>
    <x v="386"/>
    <x v="3"/>
    <x v="37"/>
    <x v="40"/>
    <x v="2"/>
    <n v="27"/>
    <n v="510"/>
    <x v="2592"/>
    <x v="4133"/>
    <x v="27"/>
    <x v="2"/>
  </r>
  <r>
    <x v="2"/>
    <n v="1185732"/>
    <x v="386"/>
    <x v="3"/>
    <x v="37"/>
    <x v="40"/>
    <x v="3"/>
    <n v="28"/>
    <n v="440"/>
    <x v="2476"/>
    <x v="4134"/>
    <x v="33"/>
    <x v="2"/>
  </r>
  <r>
    <x v="2"/>
    <n v="1185732"/>
    <x v="386"/>
    <x v="3"/>
    <x v="37"/>
    <x v="40"/>
    <x v="4"/>
    <n v="36"/>
    <n v="420"/>
    <x v="1005"/>
    <x v="4135"/>
    <x v="29"/>
    <x v="2"/>
  </r>
  <r>
    <x v="2"/>
    <n v="1185732"/>
    <x v="386"/>
    <x v="3"/>
    <x v="37"/>
    <x v="40"/>
    <x v="5"/>
    <n v="44"/>
    <n v="630"/>
    <x v="1262"/>
    <x v="4136"/>
    <x v="9"/>
    <x v="2"/>
  </r>
  <r>
    <x v="2"/>
    <n v="1185732"/>
    <x v="415"/>
    <x v="3"/>
    <x v="37"/>
    <x v="40"/>
    <x v="0"/>
    <n v="49"/>
    <n v="1160"/>
    <x v="1343"/>
    <x v="4137"/>
    <x v="28"/>
    <x v="2"/>
  </r>
  <r>
    <x v="2"/>
    <n v="1185732"/>
    <x v="415"/>
    <x v="3"/>
    <x v="37"/>
    <x v="40"/>
    <x v="1"/>
    <n v="36"/>
    <n v="730"/>
    <x v="2593"/>
    <x v="4138"/>
    <x v="33"/>
    <x v="2"/>
  </r>
  <r>
    <x v="2"/>
    <n v="1185732"/>
    <x v="415"/>
    <x v="3"/>
    <x v="37"/>
    <x v="40"/>
    <x v="2"/>
    <n v="39"/>
    <n v="390"/>
    <x v="2594"/>
    <x v="4139"/>
    <x v="27"/>
    <x v="2"/>
  </r>
  <r>
    <x v="2"/>
    <n v="1185732"/>
    <x v="415"/>
    <x v="3"/>
    <x v="37"/>
    <x v="40"/>
    <x v="3"/>
    <n v="38"/>
    <n v="330"/>
    <x v="1570"/>
    <x v="4140"/>
    <x v="8"/>
    <x v="2"/>
  </r>
  <r>
    <x v="2"/>
    <n v="1185732"/>
    <x v="415"/>
    <x v="3"/>
    <x v="37"/>
    <x v="40"/>
    <x v="4"/>
    <n v="45"/>
    <n v="340"/>
    <x v="1948"/>
    <x v="4141"/>
    <x v="28"/>
    <x v="2"/>
  </r>
  <r>
    <x v="0"/>
    <n v="1185732"/>
    <x v="415"/>
    <x v="3"/>
    <x v="37"/>
    <x v="40"/>
    <x v="5"/>
    <n v="53"/>
    <n v="730"/>
    <x v="1036"/>
    <x v="4142"/>
    <x v="60"/>
    <x v="2"/>
  </r>
  <r>
    <x v="0"/>
    <n v="1185732"/>
    <x v="446"/>
    <x v="3"/>
    <x v="37"/>
    <x v="40"/>
    <x v="0"/>
    <n v="49"/>
    <n v="1200"/>
    <x v="1129"/>
    <x v="4143"/>
    <x v="0"/>
    <x v="2"/>
  </r>
  <r>
    <x v="0"/>
    <n v="1185732"/>
    <x v="446"/>
    <x v="3"/>
    <x v="37"/>
    <x v="40"/>
    <x v="1"/>
    <n v="36"/>
    <n v="730"/>
    <x v="2593"/>
    <x v="4144"/>
    <x v="18"/>
    <x v="2"/>
  </r>
  <r>
    <x v="0"/>
    <n v="1185732"/>
    <x v="446"/>
    <x v="3"/>
    <x v="37"/>
    <x v="40"/>
    <x v="2"/>
    <n v="39"/>
    <n v="530"/>
    <x v="2595"/>
    <x v="4145"/>
    <x v="27"/>
    <x v="2"/>
  </r>
  <r>
    <x v="0"/>
    <n v="1185732"/>
    <x v="446"/>
    <x v="3"/>
    <x v="37"/>
    <x v="40"/>
    <x v="3"/>
    <n v="39"/>
    <n v="470"/>
    <x v="2551"/>
    <x v="4146"/>
    <x v="30"/>
    <x v="2"/>
  </r>
  <r>
    <x v="0"/>
    <n v="1185732"/>
    <x v="446"/>
    <x v="3"/>
    <x v="37"/>
    <x v="40"/>
    <x v="4"/>
    <n v="55"/>
    <n v="440"/>
    <x v="2596"/>
    <x v="4147"/>
    <x v="18"/>
    <x v="2"/>
  </r>
  <r>
    <x v="0"/>
    <n v="1185732"/>
    <x v="446"/>
    <x v="3"/>
    <x v="37"/>
    <x v="40"/>
    <x v="5"/>
    <n v="60"/>
    <n v="650"/>
    <x v="1042"/>
    <x v="4115"/>
    <x v="48"/>
    <x v="2"/>
  </r>
  <r>
    <x v="0"/>
    <n v="1185732"/>
    <x v="475"/>
    <x v="3"/>
    <x v="37"/>
    <x v="40"/>
    <x v="0"/>
    <n v="55"/>
    <n v="1500"/>
    <x v="1289"/>
    <x v="4148"/>
    <x v="24"/>
    <x v="2"/>
  </r>
  <r>
    <x v="0"/>
    <n v="1185732"/>
    <x v="475"/>
    <x v="3"/>
    <x v="37"/>
    <x v="40"/>
    <x v="1"/>
    <n v="46"/>
    <n v="750"/>
    <x v="1049"/>
    <x v="4149"/>
    <x v="18"/>
    <x v="2"/>
  </r>
  <r>
    <x v="0"/>
    <n v="1185732"/>
    <x v="475"/>
    <x v="3"/>
    <x v="37"/>
    <x v="40"/>
    <x v="2"/>
    <n v="48"/>
    <n v="730"/>
    <x v="1781"/>
    <x v="4150"/>
    <x v="18"/>
    <x v="2"/>
  </r>
  <r>
    <x v="0"/>
    <n v="1185732"/>
    <x v="475"/>
    <x v="3"/>
    <x v="37"/>
    <x v="40"/>
    <x v="3"/>
    <n v="47"/>
    <n v="540"/>
    <x v="2597"/>
    <x v="4151"/>
    <x v="33"/>
    <x v="2"/>
  </r>
  <r>
    <x v="0"/>
    <n v="1185732"/>
    <x v="475"/>
    <x v="3"/>
    <x v="37"/>
    <x v="40"/>
    <x v="4"/>
    <n v="58"/>
    <n v="540"/>
    <x v="2451"/>
    <x v="4152"/>
    <x v="18"/>
    <x v="2"/>
  </r>
  <r>
    <x v="0"/>
    <n v="1185732"/>
    <x v="475"/>
    <x v="3"/>
    <x v="37"/>
    <x v="40"/>
    <x v="5"/>
    <n v="63"/>
    <n v="780"/>
    <x v="1502"/>
    <x v="4153"/>
    <x v="60"/>
    <x v="2"/>
  </r>
  <r>
    <x v="0"/>
    <n v="1185732"/>
    <x v="170"/>
    <x v="3"/>
    <x v="37"/>
    <x v="40"/>
    <x v="0"/>
    <n v="27"/>
    <n v="1130"/>
    <x v="1943"/>
    <x v="4154"/>
    <x v="18"/>
    <x v="2"/>
  </r>
  <r>
    <x v="0"/>
    <n v="1185732"/>
    <x v="170"/>
    <x v="3"/>
    <x v="37"/>
    <x v="40"/>
    <x v="1"/>
    <n v="29"/>
    <n v="700"/>
    <x v="2598"/>
    <x v="4155"/>
    <x v="24"/>
    <x v="2"/>
  </r>
  <r>
    <x v="0"/>
    <n v="1185732"/>
    <x v="170"/>
    <x v="3"/>
    <x v="37"/>
    <x v="40"/>
    <x v="2"/>
    <n v="19"/>
    <n v="680"/>
    <x v="1414"/>
    <x v="2112"/>
    <x v="18"/>
    <x v="2"/>
  </r>
  <r>
    <x v="0"/>
    <n v="1185732"/>
    <x v="170"/>
    <x v="3"/>
    <x v="37"/>
    <x v="40"/>
    <x v="3"/>
    <n v="24"/>
    <n v="260"/>
    <x v="2599"/>
    <x v="4156"/>
    <x v="18"/>
    <x v="2"/>
  </r>
  <r>
    <x v="0"/>
    <n v="1185732"/>
    <x v="170"/>
    <x v="3"/>
    <x v="37"/>
    <x v="40"/>
    <x v="4"/>
    <n v="38"/>
    <n v="420"/>
    <x v="1946"/>
    <x v="4157"/>
    <x v="32"/>
    <x v="2"/>
  </r>
  <r>
    <x v="0"/>
    <n v="1185732"/>
    <x v="170"/>
    <x v="3"/>
    <x v="37"/>
    <x v="40"/>
    <x v="5"/>
    <n v="28"/>
    <n v="750"/>
    <x v="2402"/>
    <x v="2564"/>
    <x v="59"/>
    <x v="2"/>
  </r>
  <r>
    <x v="0"/>
    <n v="1185732"/>
    <x v="201"/>
    <x v="3"/>
    <x v="37"/>
    <x v="40"/>
    <x v="0"/>
    <n v="28"/>
    <n v="1450"/>
    <x v="1066"/>
    <x v="4158"/>
    <x v="27"/>
    <x v="2"/>
  </r>
  <r>
    <x v="0"/>
    <n v="1185732"/>
    <x v="201"/>
    <x v="3"/>
    <x v="37"/>
    <x v="40"/>
    <x v="1"/>
    <n v="28"/>
    <n v="450"/>
    <x v="2068"/>
    <x v="4159"/>
    <x v="24"/>
    <x v="2"/>
  </r>
  <r>
    <x v="0"/>
    <n v="1185732"/>
    <x v="201"/>
    <x v="3"/>
    <x v="37"/>
    <x v="40"/>
    <x v="2"/>
    <n v="19"/>
    <n v="560"/>
    <x v="1423"/>
    <x v="4160"/>
    <x v="33"/>
    <x v="2"/>
  </r>
  <r>
    <x v="0"/>
    <n v="1185732"/>
    <x v="201"/>
    <x v="3"/>
    <x v="38"/>
    <x v="41"/>
    <x v="3"/>
    <n v="25"/>
    <n v="230"/>
    <x v="2600"/>
    <x v="4161"/>
    <x v="27"/>
    <x v="2"/>
  </r>
  <r>
    <x v="0"/>
    <n v="1185732"/>
    <x v="201"/>
    <x v="3"/>
    <x v="38"/>
    <x v="41"/>
    <x v="4"/>
    <n v="38"/>
    <n v="380"/>
    <x v="1135"/>
    <x v="4162"/>
    <x v="42"/>
    <x v="2"/>
  </r>
  <r>
    <x v="0"/>
    <n v="1185732"/>
    <x v="201"/>
    <x v="3"/>
    <x v="38"/>
    <x v="41"/>
    <x v="5"/>
    <n v="14"/>
    <n v="680"/>
    <x v="1664"/>
    <x v="4163"/>
    <x v="64"/>
    <x v="2"/>
  </r>
  <r>
    <x v="0"/>
    <n v="1185732"/>
    <x v="707"/>
    <x v="3"/>
    <x v="38"/>
    <x v="41"/>
    <x v="0"/>
    <n v="19"/>
    <n v="1360"/>
    <x v="1621"/>
    <x v="4164"/>
    <x v="8"/>
    <x v="2"/>
  </r>
  <r>
    <x v="0"/>
    <n v="1185732"/>
    <x v="707"/>
    <x v="3"/>
    <x v="38"/>
    <x v="41"/>
    <x v="1"/>
    <n v="19"/>
    <n v="470"/>
    <x v="1422"/>
    <x v="4165"/>
    <x v="18"/>
    <x v="2"/>
  </r>
  <r>
    <x v="0"/>
    <n v="1185732"/>
    <x v="707"/>
    <x v="3"/>
    <x v="38"/>
    <x v="41"/>
    <x v="2"/>
    <n v="9"/>
    <n v="650"/>
    <x v="1578"/>
    <x v="4166"/>
    <x v="8"/>
    <x v="2"/>
  </r>
  <r>
    <x v="0"/>
    <n v="1185732"/>
    <x v="707"/>
    <x v="3"/>
    <x v="38"/>
    <x v="41"/>
    <x v="3"/>
    <n v="14"/>
    <n v="280"/>
    <x v="2601"/>
    <x v="4167"/>
    <x v="23"/>
    <x v="2"/>
  </r>
  <r>
    <x v="0"/>
    <n v="1185732"/>
    <x v="707"/>
    <x v="3"/>
    <x v="38"/>
    <x v="41"/>
    <x v="4"/>
    <n v="28"/>
    <n v="390"/>
    <x v="994"/>
    <x v="4168"/>
    <x v="34"/>
    <x v="2"/>
  </r>
  <r>
    <x v="0"/>
    <n v="1185732"/>
    <x v="707"/>
    <x v="3"/>
    <x v="38"/>
    <x v="41"/>
    <x v="5"/>
    <n v="20"/>
    <n v="680"/>
    <x v="2602"/>
    <x v="4169"/>
    <x v="60"/>
    <x v="2"/>
  </r>
  <r>
    <x v="0"/>
    <n v="1185732"/>
    <x v="229"/>
    <x v="3"/>
    <x v="38"/>
    <x v="41"/>
    <x v="0"/>
    <n v="20"/>
    <n v="1240"/>
    <x v="2373"/>
    <x v="4170"/>
    <x v="18"/>
    <x v="2"/>
  </r>
  <r>
    <x v="0"/>
    <n v="1185732"/>
    <x v="229"/>
    <x v="3"/>
    <x v="38"/>
    <x v="41"/>
    <x v="1"/>
    <n v="18"/>
    <n v="490"/>
    <x v="2512"/>
    <x v="4171"/>
    <x v="29"/>
    <x v="2"/>
  </r>
  <r>
    <x v="0"/>
    <n v="1185732"/>
    <x v="229"/>
    <x v="3"/>
    <x v="38"/>
    <x v="41"/>
    <x v="2"/>
    <n v="10"/>
    <n v="530"/>
    <x v="2603"/>
    <x v="4172"/>
    <x v="27"/>
    <x v="2"/>
  </r>
  <r>
    <x v="0"/>
    <n v="1185732"/>
    <x v="229"/>
    <x v="3"/>
    <x v="38"/>
    <x v="41"/>
    <x v="3"/>
    <n v="15"/>
    <n v="280"/>
    <x v="2604"/>
    <x v="4173"/>
    <x v="18"/>
    <x v="2"/>
  </r>
  <r>
    <x v="0"/>
    <n v="1185732"/>
    <x v="229"/>
    <x v="3"/>
    <x v="38"/>
    <x v="41"/>
    <x v="4"/>
    <n v="55"/>
    <n v="340"/>
    <x v="2605"/>
    <x v="4174"/>
    <x v="22"/>
    <x v="2"/>
  </r>
  <r>
    <x v="0"/>
    <n v="1185732"/>
    <x v="229"/>
    <x v="3"/>
    <x v="38"/>
    <x v="41"/>
    <x v="5"/>
    <n v="46"/>
    <n v="630"/>
    <x v="2606"/>
    <x v="4175"/>
    <x v="59"/>
    <x v="2"/>
  </r>
  <r>
    <x v="0"/>
    <n v="1185732"/>
    <x v="260"/>
    <x v="3"/>
    <x v="38"/>
    <x v="41"/>
    <x v="0"/>
    <n v="57"/>
    <n v="1460"/>
    <x v="2607"/>
    <x v="4176"/>
    <x v="23"/>
    <x v="2"/>
  </r>
  <r>
    <x v="0"/>
    <n v="1185732"/>
    <x v="260"/>
    <x v="3"/>
    <x v="38"/>
    <x v="41"/>
    <x v="1"/>
    <n v="37"/>
    <n v="630"/>
    <x v="1028"/>
    <x v="4177"/>
    <x v="24"/>
    <x v="2"/>
  </r>
  <r>
    <x v="0"/>
    <n v="1185732"/>
    <x v="260"/>
    <x v="3"/>
    <x v="38"/>
    <x v="41"/>
    <x v="2"/>
    <n v="33"/>
    <n v="540"/>
    <x v="2608"/>
    <x v="4178"/>
    <x v="33"/>
    <x v="2"/>
  </r>
  <r>
    <x v="0"/>
    <n v="1185732"/>
    <x v="260"/>
    <x v="3"/>
    <x v="38"/>
    <x v="41"/>
    <x v="3"/>
    <n v="33"/>
    <n v="340"/>
    <x v="2609"/>
    <x v="4179"/>
    <x v="27"/>
    <x v="2"/>
  </r>
  <r>
    <x v="0"/>
    <n v="1185732"/>
    <x v="260"/>
    <x v="3"/>
    <x v="38"/>
    <x v="41"/>
    <x v="4"/>
    <n v="43"/>
    <n v="420"/>
    <x v="2572"/>
    <x v="4180"/>
    <x v="42"/>
    <x v="2"/>
  </r>
  <r>
    <x v="0"/>
    <n v="1185732"/>
    <x v="260"/>
    <x v="3"/>
    <x v="38"/>
    <x v="41"/>
    <x v="5"/>
    <n v="46"/>
    <n v="690"/>
    <x v="1312"/>
    <x v="4181"/>
    <x v="59"/>
    <x v="2"/>
  </r>
  <r>
    <x v="0"/>
    <n v="1185732"/>
    <x v="290"/>
    <x v="3"/>
    <x v="38"/>
    <x v="41"/>
    <x v="0"/>
    <n v="32"/>
    <n v="1370"/>
    <x v="2610"/>
    <x v="4182"/>
    <x v="23"/>
    <x v="2"/>
  </r>
  <r>
    <x v="0"/>
    <n v="1185732"/>
    <x v="290"/>
    <x v="3"/>
    <x v="38"/>
    <x v="41"/>
    <x v="1"/>
    <n v="28"/>
    <n v="770"/>
    <x v="1009"/>
    <x v="4183"/>
    <x v="35"/>
    <x v="2"/>
  </r>
  <r>
    <x v="0"/>
    <n v="1185732"/>
    <x v="290"/>
    <x v="3"/>
    <x v="38"/>
    <x v="41"/>
    <x v="2"/>
    <n v="23"/>
    <n v="500"/>
    <x v="2611"/>
    <x v="4184"/>
    <x v="18"/>
    <x v="2"/>
  </r>
  <r>
    <x v="0"/>
    <n v="1185732"/>
    <x v="290"/>
    <x v="3"/>
    <x v="38"/>
    <x v="41"/>
    <x v="3"/>
    <n v="24"/>
    <n v="440"/>
    <x v="2612"/>
    <x v="4185"/>
    <x v="27"/>
    <x v="2"/>
  </r>
  <r>
    <x v="0"/>
    <n v="1185732"/>
    <x v="290"/>
    <x v="3"/>
    <x v="38"/>
    <x v="41"/>
    <x v="4"/>
    <n v="34"/>
    <n v="440"/>
    <x v="2613"/>
    <x v="4186"/>
    <x v="34"/>
    <x v="2"/>
  </r>
  <r>
    <x v="0"/>
    <n v="1185732"/>
    <x v="290"/>
    <x v="3"/>
    <x v="38"/>
    <x v="41"/>
    <x v="5"/>
    <n v="51"/>
    <n v="850"/>
    <x v="2614"/>
    <x v="4187"/>
    <x v="60"/>
    <x v="2"/>
  </r>
  <r>
    <x v="0"/>
    <n v="1185732"/>
    <x v="319"/>
    <x v="3"/>
    <x v="38"/>
    <x v="41"/>
    <x v="0"/>
    <n v="49"/>
    <n v="1380"/>
    <x v="2224"/>
    <x v="4188"/>
    <x v="27"/>
    <x v="2"/>
  </r>
  <r>
    <x v="0"/>
    <n v="1185732"/>
    <x v="319"/>
    <x v="3"/>
    <x v="38"/>
    <x v="41"/>
    <x v="1"/>
    <n v="44"/>
    <n v="870"/>
    <x v="2174"/>
    <x v="2606"/>
    <x v="29"/>
    <x v="2"/>
  </r>
  <r>
    <x v="0"/>
    <n v="1185732"/>
    <x v="319"/>
    <x v="3"/>
    <x v="38"/>
    <x v="41"/>
    <x v="2"/>
    <n v="36"/>
    <n v="680"/>
    <x v="2134"/>
    <x v="4189"/>
    <x v="27"/>
    <x v="2"/>
  </r>
  <r>
    <x v="0"/>
    <n v="1185732"/>
    <x v="319"/>
    <x v="3"/>
    <x v="38"/>
    <x v="41"/>
    <x v="3"/>
    <n v="37"/>
    <n v="470"/>
    <x v="2615"/>
    <x v="4190"/>
    <x v="33"/>
    <x v="2"/>
  </r>
  <r>
    <x v="0"/>
    <n v="1185732"/>
    <x v="319"/>
    <x v="3"/>
    <x v="38"/>
    <x v="41"/>
    <x v="4"/>
    <n v="46"/>
    <n v="600"/>
    <x v="998"/>
    <x v="1677"/>
    <x v="38"/>
    <x v="2"/>
  </r>
  <r>
    <x v="0"/>
    <n v="1185732"/>
    <x v="319"/>
    <x v="3"/>
    <x v="38"/>
    <x v="41"/>
    <x v="5"/>
    <n v="51"/>
    <n v="940"/>
    <x v="2535"/>
    <x v="4003"/>
    <x v="0"/>
    <x v="2"/>
  </r>
  <r>
    <x v="0"/>
    <n v="1185732"/>
    <x v="351"/>
    <x v="3"/>
    <x v="38"/>
    <x v="41"/>
    <x v="0"/>
    <n v="49"/>
    <n v="1310"/>
    <x v="1079"/>
    <x v="4191"/>
    <x v="23"/>
    <x v="2"/>
  </r>
  <r>
    <x v="0"/>
    <n v="1185732"/>
    <x v="351"/>
    <x v="3"/>
    <x v="38"/>
    <x v="41"/>
    <x v="1"/>
    <n v="42"/>
    <n v="780"/>
    <x v="1070"/>
    <x v="4192"/>
    <x v="24"/>
    <x v="2"/>
  </r>
  <r>
    <x v="0"/>
    <n v="1185732"/>
    <x v="351"/>
    <x v="3"/>
    <x v="38"/>
    <x v="41"/>
    <x v="2"/>
    <n v="39"/>
    <n v="610"/>
    <x v="2616"/>
    <x v="4193"/>
    <x v="30"/>
    <x v="2"/>
  </r>
  <r>
    <x v="0"/>
    <n v="1185732"/>
    <x v="351"/>
    <x v="3"/>
    <x v="38"/>
    <x v="41"/>
    <x v="3"/>
    <n v="37"/>
    <n v="540"/>
    <x v="2617"/>
    <x v="2494"/>
    <x v="33"/>
    <x v="2"/>
  </r>
  <r>
    <x v="0"/>
    <n v="1185732"/>
    <x v="351"/>
    <x v="3"/>
    <x v="38"/>
    <x v="41"/>
    <x v="4"/>
    <n v="48"/>
    <n v="510"/>
    <x v="2134"/>
    <x v="3199"/>
    <x v="38"/>
    <x v="2"/>
  </r>
  <r>
    <x v="0"/>
    <n v="1185732"/>
    <x v="351"/>
    <x v="3"/>
    <x v="38"/>
    <x v="41"/>
    <x v="5"/>
    <n v="53"/>
    <n v="980"/>
    <x v="2618"/>
    <x v="4194"/>
    <x v="9"/>
    <x v="2"/>
  </r>
  <r>
    <x v="0"/>
    <n v="1185732"/>
    <x v="383"/>
    <x v="3"/>
    <x v="38"/>
    <x v="41"/>
    <x v="0"/>
    <n v="34"/>
    <n v="1330"/>
    <x v="2619"/>
    <x v="4195"/>
    <x v="8"/>
    <x v="2"/>
  </r>
  <r>
    <x v="0"/>
    <n v="1185732"/>
    <x v="383"/>
    <x v="3"/>
    <x v="38"/>
    <x v="41"/>
    <x v="1"/>
    <n v="27"/>
    <n v="770"/>
    <x v="2620"/>
    <x v="4196"/>
    <x v="28"/>
    <x v="2"/>
  </r>
  <r>
    <x v="0"/>
    <n v="1185732"/>
    <x v="383"/>
    <x v="3"/>
    <x v="38"/>
    <x v="41"/>
    <x v="2"/>
    <n v="24"/>
    <n v="490"/>
    <x v="2621"/>
    <x v="4197"/>
    <x v="8"/>
    <x v="2"/>
  </r>
  <r>
    <x v="0"/>
    <n v="1185732"/>
    <x v="383"/>
    <x v="3"/>
    <x v="38"/>
    <x v="41"/>
    <x v="3"/>
    <n v="23"/>
    <n v="380"/>
    <x v="2622"/>
    <x v="4198"/>
    <x v="18"/>
    <x v="2"/>
  </r>
  <r>
    <x v="0"/>
    <n v="1185732"/>
    <x v="383"/>
    <x v="3"/>
    <x v="38"/>
    <x v="41"/>
    <x v="4"/>
    <n v="34"/>
    <n v="450"/>
    <x v="1948"/>
    <x v="4199"/>
    <x v="22"/>
    <x v="2"/>
  </r>
  <r>
    <x v="0"/>
    <n v="1185732"/>
    <x v="383"/>
    <x v="3"/>
    <x v="38"/>
    <x v="41"/>
    <x v="5"/>
    <n v="36"/>
    <n v="610"/>
    <x v="2623"/>
    <x v="4200"/>
    <x v="0"/>
    <x v="2"/>
  </r>
  <r>
    <x v="0"/>
    <n v="1185732"/>
    <x v="412"/>
    <x v="3"/>
    <x v="38"/>
    <x v="41"/>
    <x v="0"/>
    <n v="43"/>
    <n v="1120"/>
    <x v="2129"/>
    <x v="4201"/>
    <x v="33"/>
    <x v="2"/>
  </r>
  <r>
    <x v="0"/>
    <n v="1185732"/>
    <x v="412"/>
    <x v="3"/>
    <x v="38"/>
    <x v="41"/>
    <x v="1"/>
    <n v="32"/>
    <n v="750"/>
    <x v="2436"/>
    <x v="4202"/>
    <x v="24"/>
    <x v="2"/>
  </r>
  <r>
    <x v="0"/>
    <n v="1185732"/>
    <x v="412"/>
    <x v="3"/>
    <x v="38"/>
    <x v="41"/>
    <x v="2"/>
    <n v="34"/>
    <n v="390"/>
    <x v="1583"/>
    <x v="4203"/>
    <x v="33"/>
    <x v="2"/>
  </r>
  <r>
    <x v="0"/>
    <n v="1185732"/>
    <x v="412"/>
    <x v="3"/>
    <x v="38"/>
    <x v="41"/>
    <x v="3"/>
    <n v="34"/>
    <n v="310"/>
    <x v="2624"/>
    <x v="4204"/>
    <x v="23"/>
    <x v="2"/>
  </r>
  <r>
    <x v="0"/>
    <n v="1185732"/>
    <x v="412"/>
    <x v="3"/>
    <x v="38"/>
    <x v="41"/>
    <x v="4"/>
    <n v="42"/>
    <n v="380"/>
    <x v="1946"/>
    <x v="4205"/>
    <x v="34"/>
    <x v="2"/>
  </r>
  <r>
    <x v="3"/>
    <n v="1185732"/>
    <x v="412"/>
    <x v="3"/>
    <x v="38"/>
    <x v="41"/>
    <x v="5"/>
    <n v="49"/>
    <n v="730"/>
    <x v="2625"/>
    <x v="4206"/>
    <x v="60"/>
    <x v="2"/>
  </r>
  <r>
    <x v="3"/>
    <n v="1185732"/>
    <x v="443"/>
    <x v="3"/>
    <x v="38"/>
    <x v="41"/>
    <x v="0"/>
    <n v="41"/>
    <n v="1120"/>
    <x v="2626"/>
    <x v="4207"/>
    <x v="27"/>
    <x v="2"/>
  </r>
  <r>
    <x v="3"/>
    <n v="1185732"/>
    <x v="443"/>
    <x v="3"/>
    <x v="38"/>
    <x v="41"/>
    <x v="1"/>
    <n v="32"/>
    <n v="720"/>
    <x v="2627"/>
    <x v="4208"/>
    <x v="29"/>
    <x v="2"/>
  </r>
  <r>
    <x v="3"/>
    <n v="1185732"/>
    <x v="443"/>
    <x v="3"/>
    <x v="38"/>
    <x v="41"/>
    <x v="2"/>
    <n v="32"/>
    <n v="570"/>
    <x v="2628"/>
    <x v="4209"/>
    <x v="27"/>
    <x v="2"/>
  </r>
  <r>
    <x v="3"/>
    <n v="1185732"/>
    <x v="443"/>
    <x v="3"/>
    <x v="38"/>
    <x v="41"/>
    <x v="3"/>
    <n v="34"/>
    <n v="520"/>
    <x v="1459"/>
    <x v="4210"/>
    <x v="33"/>
    <x v="2"/>
  </r>
  <r>
    <x v="3"/>
    <n v="1185732"/>
    <x v="443"/>
    <x v="3"/>
    <x v="38"/>
    <x v="41"/>
    <x v="4"/>
    <n v="55"/>
    <n v="490"/>
    <x v="2629"/>
    <x v="4211"/>
    <x v="38"/>
    <x v="2"/>
  </r>
  <r>
    <x v="3"/>
    <n v="1185732"/>
    <x v="443"/>
    <x v="3"/>
    <x v="38"/>
    <x v="41"/>
    <x v="5"/>
    <n v="59"/>
    <n v="720"/>
    <x v="2630"/>
    <x v="4212"/>
    <x v="59"/>
    <x v="2"/>
  </r>
  <r>
    <x v="3"/>
    <n v="1185732"/>
    <x v="472"/>
    <x v="3"/>
    <x v="38"/>
    <x v="41"/>
    <x v="0"/>
    <n v="54"/>
    <n v="1470"/>
    <x v="1898"/>
    <x v="4213"/>
    <x v="23"/>
    <x v="2"/>
  </r>
  <r>
    <x v="3"/>
    <n v="1185732"/>
    <x v="472"/>
    <x v="3"/>
    <x v="38"/>
    <x v="41"/>
    <x v="1"/>
    <n v="47"/>
    <n v="910"/>
    <x v="2269"/>
    <x v="4214"/>
    <x v="28"/>
    <x v="2"/>
  </r>
  <r>
    <x v="3"/>
    <n v="1185732"/>
    <x v="472"/>
    <x v="3"/>
    <x v="38"/>
    <x v="41"/>
    <x v="2"/>
    <n v="47"/>
    <n v="830"/>
    <x v="2631"/>
    <x v="4215"/>
    <x v="23"/>
    <x v="2"/>
  </r>
  <r>
    <x v="3"/>
    <n v="1185732"/>
    <x v="472"/>
    <x v="3"/>
    <x v="38"/>
    <x v="41"/>
    <x v="3"/>
    <n v="49"/>
    <n v="610"/>
    <x v="2632"/>
    <x v="4216"/>
    <x v="30"/>
    <x v="2"/>
  </r>
  <r>
    <x v="3"/>
    <n v="1185732"/>
    <x v="472"/>
    <x v="3"/>
    <x v="38"/>
    <x v="41"/>
    <x v="4"/>
    <n v="59"/>
    <n v="590"/>
    <x v="2633"/>
    <x v="4217"/>
    <x v="22"/>
    <x v="2"/>
  </r>
  <r>
    <x v="3"/>
    <n v="1185732"/>
    <x v="472"/>
    <x v="3"/>
    <x v="38"/>
    <x v="41"/>
    <x v="5"/>
    <n v="59"/>
    <n v="880"/>
    <x v="1584"/>
    <x v="4218"/>
    <x v="9"/>
    <x v="2"/>
  </r>
  <r>
    <x v="3"/>
    <n v="1185732"/>
    <x v="167"/>
    <x v="3"/>
    <x v="38"/>
    <x v="41"/>
    <x v="0"/>
    <n v="28"/>
    <n v="1260"/>
    <x v="2634"/>
    <x v="4219"/>
    <x v="18"/>
    <x v="2"/>
  </r>
  <r>
    <x v="3"/>
    <n v="1185732"/>
    <x v="167"/>
    <x v="3"/>
    <x v="38"/>
    <x v="41"/>
    <x v="1"/>
    <n v="29"/>
    <n v="700"/>
    <x v="2598"/>
    <x v="4155"/>
    <x v="24"/>
    <x v="2"/>
  </r>
  <r>
    <x v="3"/>
    <n v="1185732"/>
    <x v="167"/>
    <x v="3"/>
    <x v="38"/>
    <x v="41"/>
    <x v="2"/>
    <n v="18"/>
    <n v="650"/>
    <x v="2489"/>
    <x v="4220"/>
    <x v="33"/>
    <x v="2"/>
  </r>
  <r>
    <x v="3"/>
    <n v="1185732"/>
    <x v="167"/>
    <x v="3"/>
    <x v="38"/>
    <x v="41"/>
    <x v="3"/>
    <n v="23"/>
    <n v="290"/>
    <x v="2635"/>
    <x v="4221"/>
    <x v="18"/>
    <x v="2"/>
  </r>
  <r>
    <x v="3"/>
    <n v="1185732"/>
    <x v="167"/>
    <x v="3"/>
    <x v="38"/>
    <x v="41"/>
    <x v="4"/>
    <n v="38"/>
    <n v="450"/>
    <x v="1458"/>
    <x v="4222"/>
    <x v="26"/>
    <x v="2"/>
  </r>
  <r>
    <x v="3"/>
    <n v="1185732"/>
    <x v="167"/>
    <x v="3"/>
    <x v="38"/>
    <x v="41"/>
    <x v="5"/>
    <n v="28"/>
    <n v="730"/>
    <x v="2636"/>
    <x v="4223"/>
    <x v="9"/>
    <x v="2"/>
  </r>
  <r>
    <x v="3"/>
    <n v="1185732"/>
    <x v="198"/>
    <x v="3"/>
    <x v="38"/>
    <x v="41"/>
    <x v="0"/>
    <n v="29"/>
    <n v="1400"/>
    <x v="1066"/>
    <x v="4224"/>
    <x v="33"/>
    <x v="2"/>
  </r>
  <r>
    <x v="3"/>
    <n v="1185732"/>
    <x v="198"/>
    <x v="3"/>
    <x v="38"/>
    <x v="41"/>
    <x v="1"/>
    <n v="29"/>
    <n v="390"/>
    <x v="1577"/>
    <x v="4225"/>
    <x v="29"/>
    <x v="2"/>
  </r>
  <r>
    <x v="3"/>
    <n v="1185732"/>
    <x v="198"/>
    <x v="3"/>
    <x v="38"/>
    <x v="41"/>
    <x v="2"/>
    <n v="20"/>
    <n v="600"/>
    <x v="2637"/>
    <x v="4226"/>
    <x v="30"/>
    <x v="2"/>
  </r>
  <r>
    <x v="3"/>
    <n v="1185732"/>
    <x v="198"/>
    <x v="3"/>
    <x v="39"/>
    <x v="42"/>
    <x v="3"/>
    <n v="23"/>
    <n v="200"/>
    <x v="2638"/>
    <x v="4227"/>
    <x v="30"/>
    <x v="2"/>
  </r>
  <r>
    <x v="3"/>
    <n v="1185732"/>
    <x v="198"/>
    <x v="3"/>
    <x v="39"/>
    <x v="42"/>
    <x v="4"/>
    <n v="38"/>
    <n v="380"/>
    <x v="1135"/>
    <x v="4228"/>
    <x v="22"/>
    <x v="2"/>
  </r>
  <r>
    <x v="3"/>
    <n v="1185732"/>
    <x v="198"/>
    <x v="3"/>
    <x v="39"/>
    <x v="42"/>
    <x v="5"/>
    <n v="14"/>
    <n v="650"/>
    <x v="2538"/>
    <x v="4229"/>
    <x v="48"/>
    <x v="2"/>
  </r>
  <r>
    <x v="3"/>
    <n v="1185732"/>
    <x v="704"/>
    <x v="3"/>
    <x v="39"/>
    <x v="42"/>
    <x v="0"/>
    <n v="19"/>
    <n v="1410"/>
    <x v="2639"/>
    <x v="4230"/>
    <x v="33"/>
    <x v="2"/>
  </r>
  <r>
    <x v="3"/>
    <n v="1185732"/>
    <x v="704"/>
    <x v="3"/>
    <x v="39"/>
    <x v="42"/>
    <x v="1"/>
    <n v="19"/>
    <n v="440"/>
    <x v="2640"/>
    <x v="4231"/>
    <x v="0"/>
    <x v="2"/>
  </r>
  <r>
    <x v="3"/>
    <n v="1185732"/>
    <x v="704"/>
    <x v="3"/>
    <x v="39"/>
    <x v="42"/>
    <x v="2"/>
    <n v="9"/>
    <n v="590"/>
    <x v="2641"/>
    <x v="4232"/>
    <x v="27"/>
    <x v="2"/>
  </r>
  <r>
    <x v="3"/>
    <n v="1185732"/>
    <x v="704"/>
    <x v="3"/>
    <x v="39"/>
    <x v="42"/>
    <x v="3"/>
    <n v="14"/>
    <n v="200"/>
    <x v="2642"/>
    <x v="4233"/>
    <x v="33"/>
    <x v="2"/>
  </r>
  <r>
    <x v="3"/>
    <n v="1185732"/>
    <x v="704"/>
    <x v="3"/>
    <x v="39"/>
    <x v="42"/>
    <x v="4"/>
    <n v="29"/>
    <n v="340"/>
    <x v="2643"/>
    <x v="4234"/>
    <x v="22"/>
    <x v="2"/>
  </r>
  <r>
    <x v="3"/>
    <n v="1185732"/>
    <x v="704"/>
    <x v="3"/>
    <x v="39"/>
    <x v="42"/>
    <x v="5"/>
    <n v="18"/>
    <n v="630"/>
    <x v="2644"/>
    <x v="4235"/>
    <x v="64"/>
    <x v="2"/>
  </r>
  <r>
    <x v="3"/>
    <n v="1185732"/>
    <x v="721"/>
    <x v="3"/>
    <x v="39"/>
    <x v="42"/>
    <x v="0"/>
    <n v="18"/>
    <n v="1220"/>
    <x v="2623"/>
    <x v="4236"/>
    <x v="33"/>
    <x v="2"/>
  </r>
  <r>
    <x v="3"/>
    <n v="1185732"/>
    <x v="721"/>
    <x v="3"/>
    <x v="39"/>
    <x v="42"/>
    <x v="1"/>
    <n v="20"/>
    <n v="390"/>
    <x v="2645"/>
    <x v="4237"/>
    <x v="24"/>
    <x v="2"/>
  </r>
  <r>
    <x v="3"/>
    <n v="1185732"/>
    <x v="721"/>
    <x v="3"/>
    <x v="39"/>
    <x v="42"/>
    <x v="2"/>
    <n v="9"/>
    <n v="410"/>
    <x v="2646"/>
    <x v="4238"/>
    <x v="30"/>
    <x v="2"/>
  </r>
  <r>
    <x v="3"/>
    <n v="1185732"/>
    <x v="721"/>
    <x v="3"/>
    <x v="39"/>
    <x v="42"/>
    <x v="3"/>
    <n v="15"/>
    <n v="220"/>
    <x v="2647"/>
    <x v="4239"/>
    <x v="33"/>
    <x v="2"/>
  </r>
  <r>
    <x v="3"/>
    <n v="1185732"/>
    <x v="721"/>
    <x v="3"/>
    <x v="39"/>
    <x v="42"/>
    <x v="4"/>
    <n v="55"/>
    <n v="260"/>
    <x v="2648"/>
    <x v="4240"/>
    <x v="26"/>
    <x v="2"/>
  </r>
  <r>
    <x v="3"/>
    <n v="1185732"/>
    <x v="721"/>
    <x v="3"/>
    <x v="39"/>
    <x v="42"/>
    <x v="5"/>
    <n v="49"/>
    <n v="610"/>
    <x v="2632"/>
    <x v="4241"/>
    <x v="9"/>
    <x v="2"/>
  </r>
  <r>
    <x v="3"/>
    <n v="1185732"/>
    <x v="257"/>
    <x v="3"/>
    <x v="39"/>
    <x v="42"/>
    <x v="0"/>
    <n v="58"/>
    <n v="1340"/>
    <x v="819"/>
    <x v="4242"/>
    <x v="33"/>
    <x v="2"/>
  </r>
  <r>
    <x v="3"/>
    <n v="1185732"/>
    <x v="257"/>
    <x v="3"/>
    <x v="39"/>
    <x v="42"/>
    <x v="1"/>
    <n v="39"/>
    <n v="500"/>
    <x v="1022"/>
    <x v="4243"/>
    <x v="29"/>
    <x v="2"/>
  </r>
  <r>
    <x v="3"/>
    <n v="1185732"/>
    <x v="257"/>
    <x v="3"/>
    <x v="39"/>
    <x v="42"/>
    <x v="2"/>
    <n v="33"/>
    <n v="490"/>
    <x v="2649"/>
    <x v="4244"/>
    <x v="18"/>
    <x v="2"/>
  </r>
  <r>
    <x v="3"/>
    <n v="1185732"/>
    <x v="257"/>
    <x v="3"/>
    <x v="39"/>
    <x v="42"/>
    <x v="3"/>
    <n v="32"/>
    <n v="380"/>
    <x v="2650"/>
    <x v="4245"/>
    <x v="27"/>
    <x v="2"/>
  </r>
  <r>
    <x v="3"/>
    <n v="1185732"/>
    <x v="257"/>
    <x v="3"/>
    <x v="39"/>
    <x v="42"/>
    <x v="4"/>
    <n v="44"/>
    <n v="530"/>
    <x v="2651"/>
    <x v="4246"/>
    <x v="22"/>
    <x v="2"/>
  </r>
  <r>
    <x v="3"/>
    <n v="1185732"/>
    <x v="257"/>
    <x v="3"/>
    <x v="39"/>
    <x v="42"/>
    <x v="5"/>
    <n v="47"/>
    <n v="900"/>
    <x v="2652"/>
    <x v="4247"/>
    <x v="48"/>
    <x v="2"/>
  </r>
  <r>
    <x v="3"/>
    <n v="1185732"/>
    <x v="287"/>
    <x v="3"/>
    <x v="39"/>
    <x v="42"/>
    <x v="0"/>
    <n v="32"/>
    <n v="1600"/>
    <x v="2653"/>
    <x v="4248"/>
    <x v="27"/>
    <x v="2"/>
  </r>
  <r>
    <x v="3"/>
    <n v="1185732"/>
    <x v="287"/>
    <x v="3"/>
    <x v="39"/>
    <x v="42"/>
    <x v="1"/>
    <n v="27"/>
    <n v="900"/>
    <x v="1972"/>
    <x v="2899"/>
    <x v="29"/>
    <x v="2"/>
  </r>
  <r>
    <x v="3"/>
    <n v="1185732"/>
    <x v="287"/>
    <x v="3"/>
    <x v="39"/>
    <x v="42"/>
    <x v="2"/>
    <n v="24"/>
    <n v="520"/>
    <x v="2654"/>
    <x v="4249"/>
    <x v="27"/>
    <x v="2"/>
  </r>
  <r>
    <x v="3"/>
    <n v="1185732"/>
    <x v="287"/>
    <x v="3"/>
    <x v="39"/>
    <x v="42"/>
    <x v="3"/>
    <n v="24"/>
    <n v="470"/>
    <x v="2655"/>
    <x v="4250"/>
    <x v="33"/>
    <x v="2"/>
  </r>
  <r>
    <x v="3"/>
    <n v="1185732"/>
    <x v="287"/>
    <x v="3"/>
    <x v="39"/>
    <x v="42"/>
    <x v="4"/>
    <n v="34"/>
    <n v="460"/>
    <x v="1125"/>
    <x v="4251"/>
    <x v="38"/>
    <x v="2"/>
  </r>
  <r>
    <x v="3"/>
    <n v="1185732"/>
    <x v="287"/>
    <x v="3"/>
    <x v="39"/>
    <x v="42"/>
    <x v="5"/>
    <n v="51"/>
    <n v="980"/>
    <x v="1123"/>
    <x v="4252"/>
    <x v="9"/>
    <x v="2"/>
  </r>
  <r>
    <x v="3"/>
    <n v="1185732"/>
    <x v="316"/>
    <x v="3"/>
    <x v="39"/>
    <x v="42"/>
    <x v="0"/>
    <n v="45"/>
    <n v="1490"/>
    <x v="2656"/>
    <x v="4253"/>
    <x v="23"/>
    <x v="2"/>
  </r>
  <r>
    <x v="3"/>
    <n v="1185732"/>
    <x v="316"/>
    <x v="3"/>
    <x v="39"/>
    <x v="42"/>
    <x v="1"/>
    <n v="42"/>
    <n v="870"/>
    <x v="2175"/>
    <x v="3137"/>
    <x v="29"/>
    <x v="2"/>
  </r>
  <r>
    <x v="3"/>
    <n v="1185732"/>
    <x v="316"/>
    <x v="3"/>
    <x v="39"/>
    <x v="42"/>
    <x v="2"/>
    <n v="38"/>
    <n v="610"/>
    <x v="2657"/>
    <x v="4254"/>
    <x v="30"/>
    <x v="2"/>
  </r>
  <r>
    <x v="3"/>
    <n v="1185732"/>
    <x v="316"/>
    <x v="3"/>
    <x v="39"/>
    <x v="42"/>
    <x v="3"/>
    <n v="38"/>
    <n v="510"/>
    <x v="1440"/>
    <x v="4255"/>
    <x v="23"/>
    <x v="2"/>
  </r>
  <r>
    <x v="3"/>
    <n v="1185732"/>
    <x v="316"/>
    <x v="3"/>
    <x v="39"/>
    <x v="42"/>
    <x v="4"/>
    <n v="48"/>
    <n v="500"/>
    <x v="2436"/>
    <x v="2565"/>
    <x v="26"/>
    <x v="2"/>
  </r>
  <r>
    <x v="3"/>
    <n v="1185732"/>
    <x v="316"/>
    <x v="3"/>
    <x v="39"/>
    <x v="42"/>
    <x v="5"/>
    <n v="52"/>
    <n v="940"/>
    <x v="2658"/>
    <x v="1398"/>
    <x v="64"/>
    <x v="2"/>
  </r>
  <r>
    <x v="3"/>
    <n v="1185732"/>
    <x v="348"/>
    <x v="3"/>
    <x v="39"/>
    <x v="42"/>
    <x v="0"/>
    <n v="46"/>
    <n v="1580"/>
    <x v="2659"/>
    <x v="4256"/>
    <x v="23"/>
    <x v="2"/>
  </r>
  <r>
    <x v="3"/>
    <n v="1185732"/>
    <x v="348"/>
    <x v="3"/>
    <x v="39"/>
    <x v="42"/>
    <x v="1"/>
    <n v="43"/>
    <n v="840"/>
    <x v="2660"/>
    <x v="4257"/>
    <x v="28"/>
    <x v="2"/>
  </r>
  <r>
    <x v="3"/>
    <n v="1185732"/>
    <x v="348"/>
    <x v="3"/>
    <x v="39"/>
    <x v="42"/>
    <x v="2"/>
    <n v="39"/>
    <n v="560"/>
    <x v="1140"/>
    <x v="2996"/>
    <x v="8"/>
    <x v="2"/>
  </r>
  <r>
    <x v="3"/>
    <n v="1185732"/>
    <x v="348"/>
    <x v="3"/>
    <x v="39"/>
    <x v="42"/>
    <x v="3"/>
    <n v="39"/>
    <n v="500"/>
    <x v="1022"/>
    <x v="4258"/>
    <x v="18"/>
    <x v="2"/>
  </r>
  <r>
    <x v="3"/>
    <n v="1185732"/>
    <x v="348"/>
    <x v="3"/>
    <x v="39"/>
    <x v="42"/>
    <x v="4"/>
    <n v="48"/>
    <n v="460"/>
    <x v="2554"/>
    <x v="4259"/>
    <x v="42"/>
    <x v="2"/>
  </r>
  <r>
    <x v="3"/>
    <n v="1185732"/>
    <x v="348"/>
    <x v="3"/>
    <x v="39"/>
    <x v="42"/>
    <x v="5"/>
    <n v="52"/>
    <n v="1020"/>
    <x v="1721"/>
    <x v="4260"/>
    <x v="48"/>
    <x v="2"/>
  </r>
  <r>
    <x v="3"/>
    <n v="1185732"/>
    <x v="380"/>
    <x v="3"/>
    <x v="39"/>
    <x v="42"/>
    <x v="0"/>
    <n v="33"/>
    <n v="1430"/>
    <x v="1770"/>
    <x v="4261"/>
    <x v="33"/>
    <x v="2"/>
  </r>
  <r>
    <x v="3"/>
    <n v="1185732"/>
    <x v="380"/>
    <x v="3"/>
    <x v="39"/>
    <x v="42"/>
    <x v="1"/>
    <n v="29"/>
    <n v="650"/>
    <x v="2031"/>
    <x v="4262"/>
    <x v="18"/>
    <x v="2"/>
  </r>
  <r>
    <x v="3"/>
    <n v="1185732"/>
    <x v="380"/>
    <x v="3"/>
    <x v="39"/>
    <x v="42"/>
    <x v="2"/>
    <n v="24"/>
    <n v="440"/>
    <x v="2612"/>
    <x v="4263"/>
    <x v="18"/>
    <x v="2"/>
  </r>
  <r>
    <x v="3"/>
    <n v="1185732"/>
    <x v="380"/>
    <x v="3"/>
    <x v="39"/>
    <x v="42"/>
    <x v="3"/>
    <n v="23"/>
    <n v="340"/>
    <x v="2661"/>
    <x v="4264"/>
    <x v="18"/>
    <x v="2"/>
  </r>
  <r>
    <x v="3"/>
    <n v="1185732"/>
    <x v="380"/>
    <x v="3"/>
    <x v="39"/>
    <x v="42"/>
    <x v="4"/>
    <n v="33"/>
    <n v="330"/>
    <x v="2662"/>
    <x v="4265"/>
    <x v="42"/>
    <x v="2"/>
  </r>
  <r>
    <x v="3"/>
    <n v="1185732"/>
    <x v="380"/>
    <x v="3"/>
    <x v="39"/>
    <x v="42"/>
    <x v="5"/>
    <n v="38"/>
    <n v="520"/>
    <x v="1456"/>
    <x v="4266"/>
    <x v="0"/>
    <x v="2"/>
  </r>
  <r>
    <x v="3"/>
    <n v="1185732"/>
    <x v="409"/>
    <x v="3"/>
    <x v="39"/>
    <x v="42"/>
    <x v="0"/>
    <n v="43"/>
    <n v="1130"/>
    <x v="1445"/>
    <x v="4267"/>
    <x v="23"/>
    <x v="2"/>
  </r>
  <r>
    <x v="3"/>
    <n v="1185732"/>
    <x v="409"/>
    <x v="3"/>
    <x v="39"/>
    <x v="42"/>
    <x v="1"/>
    <n v="33"/>
    <n v="680"/>
    <x v="1152"/>
    <x v="4268"/>
    <x v="35"/>
    <x v="2"/>
  </r>
  <r>
    <x v="3"/>
    <n v="1185732"/>
    <x v="409"/>
    <x v="3"/>
    <x v="39"/>
    <x v="42"/>
    <x v="2"/>
    <n v="34"/>
    <n v="330"/>
    <x v="2609"/>
    <x v="4269"/>
    <x v="30"/>
    <x v="2"/>
  </r>
  <r>
    <x v="3"/>
    <n v="1185732"/>
    <x v="409"/>
    <x v="3"/>
    <x v="39"/>
    <x v="42"/>
    <x v="3"/>
    <n v="32"/>
    <n v="330"/>
    <x v="2612"/>
    <x v="4270"/>
    <x v="33"/>
    <x v="2"/>
  </r>
  <r>
    <x v="3"/>
    <n v="1185732"/>
    <x v="409"/>
    <x v="3"/>
    <x v="39"/>
    <x v="42"/>
    <x v="4"/>
    <n v="44"/>
    <n v="330"/>
    <x v="2663"/>
    <x v="4271"/>
    <x v="32"/>
    <x v="2"/>
  </r>
  <r>
    <x v="3"/>
    <n v="1185732"/>
    <x v="409"/>
    <x v="3"/>
    <x v="39"/>
    <x v="42"/>
    <x v="5"/>
    <n v="46"/>
    <n v="650"/>
    <x v="1044"/>
    <x v="4272"/>
    <x v="48"/>
    <x v="2"/>
  </r>
  <r>
    <x v="3"/>
    <n v="1185732"/>
    <x v="440"/>
    <x v="3"/>
    <x v="39"/>
    <x v="42"/>
    <x v="0"/>
    <n v="41"/>
    <n v="1040"/>
    <x v="2230"/>
    <x v="4273"/>
    <x v="30"/>
    <x v="2"/>
  </r>
  <r>
    <x v="3"/>
    <n v="1185732"/>
    <x v="440"/>
    <x v="3"/>
    <x v="39"/>
    <x v="42"/>
    <x v="1"/>
    <n v="32"/>
    <n v="780"/>
    <x v="2664"/>
    <x v="4274"/>
    <x v="28"/>
    <x v="2"/>
  </r>
  <r>
    <x v="3"/>
    <n v="1185732"/>
    <x v="440"/>
    <x v="3"/>
    <x v="39"/>
    <x v="42"/>
    <x v="2"/>
    <n v="33"/>
    <n v="690"/>
    <x v="2665"/>
    <x v="4275"/>
    <x v="23"/>
    <x v="2"/>
  </r>
  <r>
    <x v="3"/>
    <n v="1185732"/>
    <x v="440"/>
    <x v="3"/>
    <x v="39"/>
    <x v="42"/>
    <x v="3"/>
    <n v="33"/>
    <n v="650"/>
    <x v="1410"/>
    <x v="4276"/>
    <x v="18"/>
    <x v="2"/>
  </r>
  <r>
    <x v="3"/>
    <n v="1185732"/>
    <x v="440"/>
    <x v="3"/>
    <x v="39"/>
    <x v="42"/>
    <x v="4"/>
    <n v="58"/>
    <n v="560"/>
    <x v="1973"/>
    <x v="4277"/>
    <x v="26"/>
    <x v="2"/>
  </r>
  <r>
    <x v="3"/>
    <n v="1185732"/>
    <x v="440"/>
    <x v="3"/>
    <x v="39"/>
    <x v="42"/>
    <x v="5"/>
    <n v="61"/>
    <n v="750"/>
    <x v="2666"/>
    <x v="4278"/>
    <x v="48"/>
    <x v="2"/>
  </r>
  <r>
    <x v="3"/>
    <n v="1185732"/>
    <x v="469"/>
    <x v="3"/>
    <x v="39"/>
    <x v="42"/>
    <x v="0"/>
    <n v="58"/>
    <n v="1380"/>
    <x v="2667"/>
    <x v="4279"/>
    <x v="33"/>
    <x v="2"/>
  </r>
  <r>
    <x v="3"/>
    <n v="1185732"/>
    <x v="469"/>
    <x v="3"/>
    <x v="39"/>
    <x v="42"/>
    <x v="1"/>
    <n v="49"/>
    <n v="1020"/>
    <x v="1123"/>
    <x v="4280"/>
    <x v="28"/>
    <x v="2"/>
  </r>
  <r>
    <x v="3"/>
    <n v="1185732"/>
    <x v="469"/>
    <x v="3"/>
    <x v="39"/>
    <x v="42"/>
    <x v="2"/>
    <n v="45"/>
    <n v="870"/>
    <x v="2668"/>
    <x v="4281"/>
    <x v="27"/>
    <x v="2"/>
  </r>
  <r>
    <x v="3"/>
    <n v="1185732"/>
    <x v="469"/>
    <x v="3"/>
    <x v="39"/>
    <x v="42"/>
    <x v="3"/>
    <n v="48"/>
    <n v="730"/>
    <x v="1781"/>
    <x v="4150"/>
    <x v="18"/>
    <x v="2"/>
  </r>
  <r>
    <x v="3"/>
    <n v="1185732"/>
    <x v="469"/>
    <x v="3"/>
    <x v="39"/>
    <x v="42"/>
    <x v="4"/>
    <n v="57"/>
    <n v="730"/>
    <x v="2669"/>
    <x v="4282"/>
    <x v="38"/>
    <x v="2"/>
  </r>
  <r>
    <x v="3"/>
    <n v="1185732"/>
    <x v="469"/>
    <x v="3"/>
    <x v="39"/>
    <x v="42"/>
    <x v="5"/>
    <n v="59"/>
    <n v="880"/>
    <x v="1584"/>
    <x v="4283"/>
    <x v="59"/>
    <x v="2"/>
  </r>
  <r>
    <x v="3"/>
    <n v="1185732"/>
    <x v="174"/>
    <x v="3"/>
    <x v="39"/>
    <x v="42"/>
    <x v="0"/>
    <n v="32"/>
    <n v="1400"/>
    <x v="1063"/>
    <x v="4284"/>
    <x v="59"/>
    <x v="2"/>
  </r>
  <r>
    <x v="3"/>
    <n v="1185732"/>
    <x v="174"/>
    <x v="3"/>
    <x v="39"/>
    <x v="42"/>
    <x v="1"/>
    <n v="32"/>
    <n v="780"/>
    <x v="2664"/>
    <x v="3921"/>
    <x v="48"/>
    <x v="2"/>
  </r>
  <r>
    <x v="3"/>
    <n v="1185732"/>
    <x v="174"/>
    <x v="3"/>
    <x v="39"/>
    <x v="42"/>
    <x v="2"/>
    <n v="24"/>
    <n v="870"/>
    <x v="2670"/>
    <x v="4285"/>
    <x v="18"/>
    <x v="2"/>
  </r>
  <r>
    <x v="3"/>
    <n v="1185732"/>
    <x v="174"/>
    <x v="3"/>
    <x v="39"/>
    <x v="42"/>
    <x v="3"/>
    <n v="28"/>
    <n v="440"/>
    <x v="2476"/>
    <x v="3968"/>
    <x v="35"/>
    <x v="2"/>
  </r>
  <r>
    <x v="3"/>
    <n v="1185732"/>
    <x v="174"/>
    <x v="3"/>
    <x v="39"/>
    <x v="42"/>
    <x v="4"/>
    <n v="41"/>
    <n v="580"/>
    <x v="2671"/>
    <x v="4286"/>
    <x v="27"/>
    <x v="2"/>
  </r>
  <r>
    <x v="3"/>
    <n v="1185732"/>
    <x v="174"/>
    <x v="3"/>
    <x v="39"/>
    <x v="42"/>
    <x v="5"/>
    <n v="32"/>
    <n v="840"/>
    <x v="1174"/>
    <x v="3475"/>
    <x v="0"/>
    <x v="2"/>
  </r>
  <r>
    <x v="3"/>
    <n v="1185732"/>
    <x v="205"/>
    <x v="3"/>
    <x v="39"/>
    <x v="42"/>
    <x v="0"/>
    <n v="34"/>
    <n v="1600"/>
    <x v="1311"/>
    <x v="4287"/>
    <x v="9"/>
    <x v="2"/>
  </r>
  <r>
    <x v="3"/>
    <n v="1185732"/>
    <x v="205"/>
    <x v="3"/>
    <x v="39"/>
    <x v="42"/>
    <x v="1"/>
    <n v="34"/>
    <n v="520"/>
    <x v="1459"/>
    <x v="4288"/>
    <x v="48"/>
    <x v="2"/>
  </r>
  <r>
    <x v="3"/>
    <n v="1185732"/>
    <x v="205"/>
    <x v="3"/>
    <x v="39"/>
    <x v="42"/>
    <x v="2"/>
    <n v="24"/>
    <n v="730"/>
    <x v="2672"/>
    <x v="4289"/>
    <x v="0"/>
    <x v="2"/>
  </r>
  <r>
    <x v="3"/>
    <n v="1185732"/>
    <x v="205"/>
    <x v="3"/>
    <x v="40"/>
    <x v="43"/>
    <x v="3"/>
    <n v="29"/>
    <n v="360"/>
    <x v="2673"/>
    <x v="4290"/>
    <x v="28"/>
    <x v="2"/>
  </r>
  <r>
    <x v="3"/>
    <n v="1185732"/>
    <x v="205"/>
    <x v="3"/>
    <x v="40"/>
    <x v="43"/>
    <x v="4"/>
    <n v="41"/>
    <n v="580"/>
    <x v="2671"/>
    <x v="4286"/>
    <x v="27"/>
    <x v="2"/>
  </r>
  <r>
    <x v="3"/>
    <n v="1185732"/>
    <x v="205"/>
    <x v="3"/>
    <x v="40"/>
    <x v="43"/>
    <x v="5"/>
    <n v="19"/>
    <n v="750"/>
    <x v="2441"/>
    <x v="4291"/>
    <x v="48"/>
    <x v="2"/>
  </r>
  <r>
    <x v="3"/>
    <n v="1185732"/>
    <x v="214"/>
    <x v="3"/>
    <x v="40"/>
    <x v="43"/>
    <x v="0"/>
    <n v="23"/>
    <n v="1510"/>
    <x v="2674"/>
    <x v="4292"/>
    <x v="48"/>
    <x v="2"/>
  </r>
  <r>
    <x v="3"/>
    <n v="1185732"/>
    <x v="214"/>
    <x v="3"/>
    <x v="40"/>
    <x v="43"/>
    <x v="1"/>
    <n v="23"/>
    <n v="610"/>
    <x v="2675"/>
    <x v="4293"/>
    <x v="9"/>
    <x v="2"/>
  </r>
  <r>
    <x v="3"/>
    <n v="1185732"/>
    <x v="214"/>
    <x v="3"/>
    <x v="40"/>
    <x v="43"/>
    <x v="2"/>
    <n v="14"/>
    <n v="720"/>
    <x v="2543"/>
    <x v="4018"/>
    <x v="0"/>
    <x v="2"/>
  </r>
  <r>
    <x v="3"/>
    <n v="1185732"/>
    <x v="214"/>
    <x v="3"/>
    <x v="40"/>
    <x v="43"/>
    <x v="3"/>
    <n v="19"/>
    <n v="310"/>
    <x v="2676"/>
    <x v="4294"/>
    <x v="18"/>
    <x v="2"/>
  </r>
  <r>
    <x v="3"/>
    <n v="1185732"/>
    <x v="214"/>
    <x v="3"/>
    <x v="40"/>
    <x v="43"/>
    <x v="4"/>
    <n v="32"/>
    <n v="440"/>
    <x v="2677"/>
    <x v="4295"/>
    <x v="30"/>
    <x v="2"/>
  </r>
  <r>
    <x v="3"/>
    <n v="1185732"/>
    <x v="214"/>
    <x v="3"/>
    <x v="40"/>
    <x v="43"/>
    <x v="5"/>
    <n v="24"/>
    <n v="740"/>
    <x v="2678"/>
    <x v="4296"/>
    <x v="59"/>
    <x v="2"/>
  </r>
  <r>
    <x v="3"/>
    <n v="1185732"/>
    <x v="233"/>
    <x v="3"/>
    <x v="40"/>
    <x v="43"/>
    <x v="0"/>
    <n v="23"/>
    <n v="1250"/>
    <x v="2679"/>
    <x v="4297"/>
    <x v="9"/>
    <x v="2"/>
  </r>
  <r>
    <x v="3"/>
    <n v="1185732"/>
    <x v="233"/>
    <x v="3"/>
    <x v="40"/>
    <x v="43"/>
    <x v="1"/>
    <n v="23"/>
    <n v="540"/>
    <x v="1589"/>
    <x v="4298"/>
    <x v="59"/>
    <x v="2"/>
  </r>
  <r>
    <x v="3"/>
    <n v="1185732"/>
    <x v="233"/>
    <x v="3"/>
    <x v="40"/>
    <x v="43"/>
    <x v="2"/>
    <n v="14"/>
    <n v="520"/>
    <x v="2680"/>
    <x v="4299"/>
    <x v="0"/>
    <x v="2"/>
  </r>
  <r>
    <x v="3"/>
    <n v="1185732"/>
    <x v="233"/>
    <x v="3"/>
    <x v="40"/>
    <x v="43"/>
    <x v="3"/>
    <n v="19"/>
    <n v="360"/>
    <x v="2681"/>
    <x v="4300"/>
    <x v="35"/>
    <x v="2"/>
  </r>
  <r>
    <x v="3"/>
    <n v="1185732"/>
    <x v="233"/>
    <x v="3"/>
    <x v="40"/>
    <x v="43"/>
    <x v="4"/>
    <n v="61"/>
    <n v="450"/>
    <x v="2682"/>
    <x v="4301"/>
    <x v="27"/>
    <x v="2"/>
  </r>
  <r>
    <x v="3"/>
    <n v="1185732"/>
    <x v="233"/>
    <x v="3"/>
    <x v="40"/>
    <x v="43"/>
    <x v="5"/>
    <n v="47"/>
    <n v="720"/>
    <x v="1604"/>
    <x v="4302"/>
    <x v="9"/>
    <x v="2"/>
  </r>
  <r>
    <x v="3"/>
    <n v="1185732"/>
    <x v="264"/>
    <x v="3"/>
    <x v="40"/>
    <x v="43"/>
    <x v="0"/>
    <n v="54"/>
    <n v="1640"/>
    <x v="2683"/>
    <x v="4303"/>
    <x v="0"/>
    <x v="2"/>
  </r>
  <r>
    <x v="3"/>
    <n v="1185732"/>
    <x v="264"/>
    <x v="3"/>
    <x v="40"/>
    <x v="43"/>
    <x v="1"/>
    <n v="37"/>
    <n v="730"/>
    <x v="1446"/>
    <x v="4304"/>
    <x v="9"/>
    <x v="2"/>
  </r>
  <r>
    <x v="3"/>
    <n v="1185732"/>
    <x v="264"/>
    <x v="3"/>
    <x v="40"/>
    <x v="43"/>
    <x v="2"/>
    <n v="34"/>
    <n v="560"/>
    <x v="2684"/>
    <x v="4305"/>
    <x v="28"/>
    <x v="2"/>
  </r>
  <r>
    <x v="3"/>
    <n v="1185732"/>
    <x v="264"/>
    <x v="3"/>
    <x v="40"/>
    <x v="43"/>
    <x v="3"/>
    <n v="34"/>
    <n v="490"/>
    <x v="1627"/>
    <x v="4306"/>
    <x v="29"/>
    <x v="2"/>
  </r>
  <r>
    <x v="3"/>
    <n v="1185732"/>
    <x v="264"/>
    <x v="3"/>
    <x v="40"/>
    <x v="43"/>
    <x v="4"/>
    <n v="44"/>
    <n v="580"/>
    <x v="2685"/>
    <x v="4307"/>
    <x v="18"/>
    <x v="2"/>
  </r>
  <r>
    <x v="3"/>
    <n v="1185732"/>
    <x v="264"/>
    <x v="3"/>
    <x v="40"/>
    <x v="43"/>
    <x v="5"/>
    <n v="53"/>
    <n v="910"/>
    <x v="2686"/>
    <x v="4308"/>
    <x v="59"/>
    <x v="2"/>
  </r>
  <r>
    <x v="3"/>
    <n v="1185732"/>
    <x v="294"/>
    <x v="3"/>
    <x v="40"/>
    <x v="43"/>
    <x v="0"/>
    <n v="36"/>
    <n v="1550"/>
    <x v="1761"/>
    <x v="4309"/>
    <x v="9"/>
    <x v="2"/>
  </r>
  <r>
    <x v="3"/>
    <n v="1185732"/>
    <x v="294"/>
    <x v="3"/>
    <x v="40"/>
    <x v="43"/>
    <x v="1"/>
    <n v="32"/>
    <n v="940"/>
    <x v="2530"/>
    <x v="4310"/>
    <x v="60"/>
    <x v="2"/>
  </r>
  <r>
    <x v="3"/>
    <n v="1185732"/>
    <x v="294"/>
    <x v="3"/>
    <x v="40"/>
    <x v="43"/>
    <x v="2"/>
    <n v="27"/>
    <n v="500"/>
    <x v="2687"/>
    <x v="4311"/>
    <x v="18"/>
    <x v="2"/>
  </r>
  <r>
    <x v="3"/>
    <n v="1185732"/>
    <x v="294"/>
    <x v="3"/>
    <x v="40"/>
    <x v="43"/>
    <x v="3"/>
    <n v="29"/>
    <n v="460"/>
    <x v="2542"/>
    <x v="4312"/>
    <x v="28"/>
    <x v="2"/>
  </r>
  <r>
    <x v="3"/>
    <n v="1185732"/>
    <x v="294"/>
    <x v="3"/>
    <x v="40"/>
    <x v="43"/>
    <x v="4"/>
    <n v="36"/>
    <n v="530"/>
    <x v="1425"/>
    <x v="4313"/>
    <x v="18"/>
    <x v="2"/>
  </r>
  <r>
    <x v="3"/>
    <n v="1185732"/>
    <x v="294"/>
    <x v="3"/>
    <x v="40"/>
    <x v="43"/>
    <x v="5"/>
    <n v="56"/>
    <n v="910"/>
    <x v="2072"/>
    <x v="3082"/>
    <x v="48"/>
    <x v="2"/>
  </r>
  <r>
    <x v="3"/>
    <n v="1185732"/>
    <x v="323"/>
    <x v="3"/>
    <x v="40"/>
    <x v="43"/>
    <x v="0"/>
    <n v="51"/>
    <n v="1490"/>
    <x v="2688"/>
    <x v="4314"/>
    <x v="60"/>
    <x v="2"/>
  </r>
  <r>
    <x v="3"/>
    <n v="1185732"/>
    <x v="323"/>
    <x v="3"/>
    <x v="40"/>
    <x v="43"/>
    <x v="1"/>
    <n v="49"/>
    <n v="840"/>
    <x v="1728"/>
    <x v="4315"/>
    <x v="0"/>
    <x v="2"/>
  </r>
  <r>
    <x v="3"/>
    <n v="1185732"/>
    <x v="323"/>
    <x v="3"/>
    <x v="40"/>
    <x v="43"/>
    <x v="2"/>
    <n v="42"/>
    <n v="680"/>
    <x v="2062"/>
    <x v="4316"/>
    <x v="18"/>
    <x v="2"/>
  </r>
  <r>
    <x v="3"/>
    <n v="1185732"/>
    <x v="323"/>
    <x v="3"/>
    <x v="40"/>
    <x v="43"/>
    <x v="3"/>
    <n v="42"/>
    <n v="490"/>
    <x v="2689"/>
    <x v="4317"/>
    <x v="28"/>
    <x v="2"/>
  </r>
  <r>
    <x v="3"/>
    <n v="1185732"/>
    <x v="323"/>
    <x v="3"/>
    <x v="40"/>
    <x v="43"/>
    <x v="4"/>
    <n v="51"/>
    <n v="500"/>
    <x v="2493"/>
    <x v="4318"/>
    <x v="23"/>
    <x v="2"/>
  </r>
  <r>
    <x v="3"/>
    <n v="1185732"/>
    <x v="323"/>
    <x v="3"/>
    <x v="40"/>
    <x v="43"/>
    <x v="5"/>
    <n v="54"/>
    <n v="1010"/>
    <x v="1828"/>
    <x v="4319"/>
    <x v="48"/>
    <x v="2"/>
  </r>
  <r>
    <x v="3"/>
    <n v="1185732"/>
    <x v="355"/>
    <x v="3"/>
    <x v="40"/>
    <x v="43"/>
    <x v="0"/>
    <n v="47"/>
    <n v="1520"/>
    <x v="2690"/>
    <x v="4320"/>
    <x v="9"/>
    <x v="2"/>
  </r>
  <r>
    <x v="3"/>
    <n v="1185732"/>
    <x v="355"/>
    <x v="3"/>
    <x v="40"/>
    <x v="43"/>
    <x v="1"/>
    <n v="41"/>
    <n v="870"/>
    <x v="2020"/>
    <x v="4321"/>
    <x v="64"/>
    <x v="2"/>
  </r>
  <r>
    <x v="3"/>
    <n v="1185732"/>
    <x v="355"/>
    <x v="3"/>
    <x v="40"/>
    <x v="43"/>
    <x v="2"/>
    <n v="37"/>
    <n v="560"/>
    <x v="2691"/>
    <x v="4322"/>
    <x v="28"/>
    <x v="2"/>
  </r>
  <r>
    <x v="3"/>
    <n v="1185732"/>
    <x v="355"/>
    <x v="3"/>
    <x v="40"/>
    <x v="43"/>
    <x v="3"/>
    <n v="38"/>
    <n v="600"/>
    <x v="2692"/>
    <x v="4323"/>
    <x v="28"/>
    <x v="2"/>
  </r>
  <r>
    <x v="3"/>
    <n v="1185732"/>
    <x v="355"/>
    <x v="3"/>
    <x v="40"/>
    <x v="43"/>
    <x v="4"/>
    <n v="47"/>
    <n v="530"/>
    <x v="989"/>
    <x v="4324"/>
    <x v="18"/>
    <x v="2"/>
  </r>
  <r>
    <x v="3"/>
    <n v="1185732"/>
    <x v="355"/>
    <x v="3"/>
    <x v="40"/>
    <x v="43"/>
    <x v="5"/>
    <n v="54"/>
    <n v="910"/>
    <x v="1502"/>
    <x v="4153"/>
    <x v="60"/>
    <x v="2"/>
  </r>
  <r>
    <x v="3"/>
    <n v="1185732"/>
    <x v="387"/>
    <x v="3"/>
    <x v="40"/>
    <x v="43"/>
    <x v="0"/>
    <n v="33"/>
    <n v="1330"/>
    <x v="2166"/>
    <x v="4325"/>
    <x v="64"/>
    <x v="2"/>
  </r>
  <r>
    <x v="3"/>
    <n v="1185732"/>
    <x v="387"/>
    <x v="3"/>
    <x v="40"/>
    <x v="43"/>
    <x v="1"/>
    <n v="29"/>
    <n v="740"/>
    <x v="2693"/>
    <x v="4326"/>
    <x v="0"/>
    <x v="2"/>
  </r>
  <r>
    <x v="3"/>
    <n v="1185732"/>
    <x v="387"/>
    <x v="3"/>
    <x v="40"/>
    <x v="43"/>
    <x v="2"/>
    <n v="23"/>
    <n v="490"/>
    <x v="2694"/>
    <x v="4327"/>
    <x v="28"/>
    <x v="2"/>
  </r>
  <r>
    <x v="3"/>
    <n v="1185732"/>
    <x v="387"/>
    <x v="3"/>
    <x v="40"/>
    <x v="43"/>
    <x v="3"/>
    <n v="24"/>
    <n v="410"/>
    <x v="1447"/>
    <x v="4250"/>
    <x v="28"/>
    <x v="2"/>
  </r>
  <r>
    <x v="3"/>
    <n v="1185732"/>
    <x v="387"/>
    <x v="3"/>
    <x v="40"/>
    <x v="43"/>
    <x v="4"/>
    <n v="33"/>
    <n v="420"/>
    <x v="2695"/>
    <x v="4328"/>
    <x v="8"/>
    <x v="2"/>
  </r>
  <r>
    <x v="3"/>
    <n v="1185732"/>
    <x v="387"/>
    <x v="3"/>
    <x v="40"/>
    <x v="43"/>
    <x v="5"/>
    <n v="36"/>
    <n v="680"/>
    <x v="2134"/>
    <x v="3921"/>
    <x v="59"/>
    <x v="2"/>
  </r>
  <r>
    <x v="3"/>
    <n v="1185732"/>
    <x v="416"/>
    <x v="3"/>
    <x v="40"/>
    <x v="43"/>
    <x v="0"/>
    <n v="41"/>
    <n v="1160"/>
    <x v="1192"/>
    <x v="4329"/>
    <x v="60"/>
    <x v="2"/>
  </r>
  <r>
    <x v="3"/>
    <n v="1185732"/>
    <x v="416"/>
    <x v="3"/>
    <x v="40"/>
    <x v="43"/>
    <x v="1"/>
    <n v="32"/>
    <n v="650"/>
    <x v="1413"/>
    <x v="1785"/>
    <x v="9"/>
    <x v="2"/>
  </r>
  <r>
    <x v="3"/>
    <n v="1185732"/>
    <x v="416"/>
    <x v="3"/>
    <x v="40"/>
    <x v="43"/>
    <x v="2"/>
    <n v="32"/>
    <n v="380"/>
    <x v="2650"/>
    <x v="4330"/>
    <x v="28"/>
    <x v="2"/>
  </r>
  <r>
    <x v="3"/>
    <n v="1185732"/>
    <x v="416"/>
    <x v="3"/>
    <x v="40"/>
    <x v="43"/>
    <x v="3"/>
    <n v="33"/>
    <n v="440"/>
    <x v="2663"/>
    <x v="4331"/>
    <x v="24"/>
    <x v="2"/>
  </r>
  <r>
    <x v="3"/>
    <n v="1185732"/>
    <x v="416"/>
    <x v="3"/>
    <x v="40"/>
    <x v="43"/>
    <x v="4"/>
    <n v="41"/>
    <n v="380"/>
    <x v="1696"/>
    <x v="4332"/>
    <x v="27"/>
    <x v="2"/>
  </r>
  <r>
    <x v="3"/>
    <n v="1185732"/>
    <x v="416"/>
    <x v="3"/>
    <x v="40"/>
    <x v="43"/>
    <x v="5"/>
    <n v="48"/>
    <n v="830"/>
    <x v="2696"/>
    <x v="4333"/>
    <x v="60"/>
    <x v="2"/>
  </r>
  <r>
    <x v="3"/>
    <n v="1185732"/>
    <x v="447"/>
    <x v="3"/>
    <x v="40"/>
    <x v="43"/>
    <x v="0"/>
    <n v="41"/>
    <n v="1230"/>
    <x v="2697"/>
    <x v="4334"/>
    <x v="48"/>
    <x v="2"/>
  </r>
  <r>
    <x v="3"/>
    <n v="1185732"/>
    <x v="447"/>
    <x v="3"/>
    <x v="40"/>
    <x v="43"/>
    <x v="1"/>
    <n v="33"/>
    <n v="980"/>
    <x v="1462"/>
    <x v="4335"/>
    <x v="9"/>
    <x v="2"/>
  </r>
  <r>
    <x v="3"/>
    <n v="1185732"/>
    <x v="447"/>
    <x v="3"/>
    <x v="40"/>
    <x v="43"/>
    <x v="2"/>
    <n v="32"/>
    <n v="810"/>
    <x v="1138"/>
    <x v="4336"/>
    <x v="35"/>
    <x v="2"/>
  </r>
  <r>
    <x v="3"/>
    <n v="1185732"/>
    <x v="447"/>
    <x v="3"/>
    <x v="40"/>
    <x v="43"/>
    <x v="3"/>
    <n v="34"/>
    <n v="830"/>
    <x v="2698"/>
    <x v="4337"/>
    <x v="0"/>
    <x v="2"/>
  </r>
  <r>
    <x v="3"/>
    <n v="1185732"/>
    <x v="447"/>
    <x v="3"/>
    <x v="40"/>
    <x v="43"/>
    <x v="4"/>
    <n v="55"/>
    <n v="750"/>
    <x v="1518"/>
    <x v="4338"/>
    <x v="8"/>
    <x v="2"/>
  </r>
  <r>
    <x v="3"/>
    <n v="1185732"/>
    <x v="447"/>
    <x v="3"/>
    <x v="40"/>
    <x v="43"/>
    <x v="5"/>
    <n v="61"/>
    <n v="910"/>
    <x v="1741"/>
    <x v="4339"/>
    <x v="64"/>
    <x v="2"/>
  </r>
  <r>
    <x v="3"/>
    <n v="1185732"/>
    <x v="476"/>
    <x v="3"/>
    <x v="40"/>
    <x v="43"/>
    <x v="0"/>
    <n v="58"/>
    <n v="1500"/>
    <x v="1149"/>
    <x v="4340"/>
    <x v="48"/>
    <x v="2"/>
  </r>
  <r>
    <x v="3"/>
    <n v="1185732"/>
    <x v="476"/>
    <x v="3"/>
    <x v="40"/>
    <x v="43"/>
    <x v="1"/>
    <n v="49"/>
    <n v="1080"/>
    <x v="1442"/>
    <x v="2144"/>
    <x v="9"/>
    <x v="2"/>
  </r>
  <r>
    <x v="3"/>
    <n v="1185732"/>
    <x v="476"/>
    <x v="3"/>
    <x v="40"/>
    <x v="43"/>
    <x v="2"/>
    <n v="49"/>
    <n v="1050"/>
    <x v="2699"/>
    <x v="4341"/>
    <x v="24"/>
    <x v="2"/>
  </r>
  <r>
    <x v="3"/>
    <n v="1185732"/>
    <x v="476"/>
    <x v="3"/>
    <x v="40"/>
    <x v="43"/>
    <x v="3"/>
    <n v="45"/>
    <n v="870"/>
    <x v="2668"/>
    <x v="4342"/>
    <x v="0"/>
    <x v="2"/>
  </r>
  <r>
    <x v="3"/>
    <n v="1185732"/>
    <x v="476"/>
    <x v="3"/>
    <x v="40"/>
    <x v="43"/>
    <x v="4"/>
    <n v="54"/>
    <n v="840"/>
    <x v="2332"/>
    <x v="4343"/>
    <x v="30"/>
    <x v="2"/>
  </r>
  <r>
    <x v="3"/>
    <n v="1185732"/>
    <x v="476"/>
    <x v="3"/>
    <x v="40"/>
    <x v="43"/>
    <x v="5"/>
    <n v="62"/>
    <n v="1200"/>
    <x v="2700"/>
    <x v="1574"/>
    <x v="0"/>
    <x v="2"/>
  </r>
  <r>
    <x v="3"/>
    <n v="1185732"/>
    <x v="181"/>
    <x v="3"/>
    <x v="40"/>
    <x v="43"/>
    <x v="0"/>
    <n v="32"/>
    <n v="1250"/>
    <x v="2701"/>
    <x v="4344"/>
    <x v="59"/>
    <x v="2"/>
  </r>
  <r>
    <x v="3"/>
    <n v="1185732"/>
    <x v="181"/>
    <x v="3"/>
    <x v="40"/>
    <x v="43"/>
    <x v="1"/>
    <n v="32"/>
    <n v="750"/>
    <x v="2436"/>
    <x v="3900"/>
    <x v="9"/>
    <x v="2"/>
  </r>
  <r>
    <x v="3"/>
    <n v="1185732"/>
    <x v="181"/>
    <x v="3"/>
    <x v="40"/>
    <x v="43"/>
    <x v="2"/>
    <n v="25"/>
    <n v="870"/>
    <x v="2702"/>
    <x v="4345"/>
    <x v="9"/>
    <x v="2"/>
  </r>
  <r>
    <x v="3"/>
    <n v="1185732"/>
    <x v="181"/>
    <x v="3"/>
    <x v="40"/>
    <x v="43"/>
    <x v="3"/>
    <n v="29"/>
    <n v="450"/>
    <x v="2562"/>
    <x v="4346"/>
    <x v="64"/>
    <x v="2"/>
  </r>
  <r>
    <x v="3"/>
    <n v="1185732"/>
    <x v="181"/>
    <x v="3"/>
    <x v="40"/>
    <x v="43"/>
    <x v="4"/>
    <n v="41"/>
    <n v="540"/>
    <x v="1693"/>
    <x v="4347"/>
    <x v="48"/>
    <x v="2"/>
  </r>
  <r>
    <x v="3"/>
    <n v="1185732"/>
    <x v="181"/>
    <x v="3"/>
    <x v="40"/>
    <x v="43"/>
    <x v="5"/>
    <n v="34"/>
    <n v="750"/>
    <x v="2493"/>
    <x v="4348"/>
    <x v="0"/>
    <x v="2"/>
  </r>
  <r>
    <x v="3"/>
    <n v="1185732"/>
    <x v="212"/>
    <x v="3"/>
    <x v="40"/>
    <x v="43"/>
    <x v="0"/>
    <n v="33"/>
    <n v="1490"/>
    <x v="2703"/>
    <x v="4349"/>
    <x v="64"/>
    <x v="2"/>
  </r>
  <r>
    <x v="3"/>
    <n v="1185732"/>
    <x v="212"/>
    <x v="3"/>
    <x v="40"/>
    <x v="43"/>
    <x v="1"/>
    <n v="38"/>
    <n v="500"/>
    <x v="2085"/>
    <x v="3821"/>
    <x v="9"/>
    <x v="2"/>
  </r>
  <r>
    <x v="3"/>
    <n v="1185732"/>
    <x v="212"/>
    <x v="3"/>
    <x v="40"/>
    <x v="43"/>
    <x v="2"/>
    <n v="27"/>
    <n v="750"/>
    <x v="1134"/>
    <x v="4350"/>
    <x v="48"/>
    <x v="2"/>
  </r>
  <r>
    <x v="3"/>
    <n v="1185732"/>
    <x v="212"/>
    <x v="0"/>
    <x v="41"/>
    <x v="31"/>
    <x v="3"/>
    <n v="34"/>
    <n v="490"/>
    <x v="1627"/>
    <x v="4351"/>
    <x v="60"/>
    <x v="2"/>
  </r>
  <r>
    <x v="3"/>
    <n v="1185732"/>
    <x v="212"/>
    <x v="0"/>
    <x v="41"/>
    <x v="31"/>
    <x v="4"/>
    <n v="48"/>
    <n v="650"/>
    <x v="1320"/>
    <x v="2524"/>
    <x v="60"/>
    <x v="2"/>
  </r>
  <r>
    <x v="3"/>
    <n v="1185732"/>
    <x v="212"/>
    <x v="0"/>
    <x v="41"/>
    <x v="31"/>
    <x v="5"/>
    <n v="24"/>
    <n v="1050"/>
    <x v="2462"/>
    <x v="4352"/>
    <x v="64"/>
    <x v="2"/>
  </r>
  <r>
    <x v="3"/>
    <n v="1185732"/>
    <x v="221"/>
    <x v="0"/>
    <x v="41"/>
    <x v="31"/>
    <x v="0"/>
    <n v="28"/>
    <n v="1650"/>
    <x v="1506"/>
    <x v="4353"/>
    <x v="48"/>
    <x v="2"/>
  </r>
  <r>
    <x v="3"/>
    <n v="1185732"/>
    <x v="221"/>
    <x v="0"/>
    <x v="41"/>
    <x v="31"/>
    <x v="1"/>
    <n v="27"/>
    <n v="690"/>
    <x v="2704"/>
    <x v="4354"/>
    <x v="64"/>
    <x v="2"/>
  </r>
  <r>
    <x v="3"/>
    <n v="1185732"/>
    <x v="221"/>
    <x v="0"/>
    <x v="41"/>
    <x v="31"/>
    <x v="2"/>
    <n v="19"/>
    <n v="910"/>
    <x v="2705"/>
    <x v="4355"/>
    <x v="64"/>
    <x v="2"/>
  </r>
  <r>
    <x v="3"/>
    <n v="1185732"/>
    <x v="221"/>
    <x v="0"/>
    <x v="41"/>
    <x v="31"/>
    <x v="3"/>
    <n v="23"/>
    <n v="490"/>
    <x v="2694"/>
    <x v="4356"/>
    <x v="60"/>
    <x v="2"/>
  </r>
  <r>
    <x v="3"/>
    <n v="1185732"/>
    <x v="221"/>
    <x v="0"/>
    <x v="41"/>
    <x v="31"/>
    <x v="4"/>
    <n v="37"/>
    <n v="590"/>
    <x v="2561"/>
    <x v="4357"/>
    <x v="0"/>
    <x v="2"/>
  </r>
  <r>
    <x v="3"/>
    <n v="1185732"/>
    <x v="221"/>
    <x v="0"/>
    <x v="41"/>
    <x v="31"/>
    <x v="5"/>
    <n v="29"/>
    <n v="810"/>
    <x v="2526"/>
    <x v="4358"/>
    <x v="64"/>
    <x v="2"/>
  </r>
  <r>
    <x v="3"/>
    <n v="1185732"/>
    <x v="240"/>
    <x v="0"/>
    <x v="41"/>
    <x v="31"/>
    <x v="0"/>
    <n v="27"/>
    <n v="1430"/>
    <x v="1988"/>
    <x v="4359"/>
    <x v="48"/>
    <x v="2"/>
  </r>
  <r>
    <x v="3"/>
    <n v="1185732"/>
    <x v="240"/>
    <x v="0"/>
    <x v="41"/>
    <x v="31"/>
    <x v="1"/>
    <n v="28"/>
    <n v="750"/>
    <x v="2402"/>
    <x v="4360"/>
    <x v="9"/>
    <x v="2"/>
  </r>
  <r>
    <x v="3"/>
    <n v="1185732"/>
    <x v="240"/>
    <x v="0"/>
    <x v="41"/>
    <x v="31"/>
    <x v="2"/>
    <n v="19"/>
    <n v="680"/>
    <x v="1414"/>
    <x v="4361"/>
    <x v="64"/>
    <x v="2"/>
  </r>
  <r>
    <x v="3"/>
    <n v="1185732"/>
    <x v="240"/>
    <x v="0"/>
    <x v="41"/>
    <x v="31"/>
    <x v="3"/>
    <n v="25"/>
    <n v="470"/>
    <x v="2706"/>
    <x v="4362"/>
    <x v="59"/>
    <x v="2"/>
  </r>
  <r>
    <x v="3"/>
    <n v="1185732"/>
    <x v="240"/>
    <x v="0"/>
    <x v="41"/>
    <x v="31"/>
    <x v="4"/>
    <n v="60"/>
    <n v="560"/>
    <x v="1597"/>
    <x v="4363"/>
    <x v="9"/>
    <x v="2"/>
  </r>
  <r>
    <x v="3"/>
    <n v="1185732"/>
    <x v="240"/>
    <x v="0"/>
    <x v="41"/>
    <x v="31"/>
    <x v="5"/>
    <n v="47"/>
    <n v="940"/>
    <x v="2707"/>
    <x v="4364"/>
    <x v="48"/>
    <x v="2"/>
  </r>
  <r>
    <x v="3"/>
    <n v="1185732"/>
    <x v="271"/>
    <x v="0"/>
    <x v="41"/>
    <x v="31"/>
    <x v="0"/>
    <n v="58"/>
    <n v="1790"/>
    <x v="2708"/>
    <x v="4365"/>
    <x v="59"/>
    <x v="2"/>
  </r>
  <r>
    <x v="3"/>
    <n v="1185732"/>
    <x v="271"/>
    <x v="0"/>
    <x v="41"/>
    <x v="31"/>
    <x v="1"/>
    <n v="37"/>
    <n v="870"/>
    <x v="2709"/>
    <x v="4366"/>
    <x v="48"/>
    <x v="2"/>
  </r>
  <r>
    <x v="3"/>
    <n v="1185732"/>
    <x v="271"/>
    <x v="0"/>
    <x v="41"/>
    <x v="31"/>
    <x v="2"/>
    <n v="32"/>
    <n v="770"/>
    <x v="1173"/>
    <x v="4367"/>
    <x v="9"/>
    <x v="2"/>
  </r>
  <r>
    <x v="3"/>
    <n v="1185732"/>
    <x v="271"/>
    <x v="0"/>
    <x v="41"/>
    <x v="31"/>
    <x v="3"/>
    <n v="33"/>
    <n v="500"/>
    <x v="2710"/>
    <x v="4368"/>
    <x v="9"/>
    <x v="2"/>
  </r>
  <r>
    <x v="3"/>
    <n v="1185732"/>
    <x v="271"/>
    <x v="0"/>
    <x v="41"/>
    <x v="31"/>
    <x v="4"/>
    <n v="42"/>
    <n v="680"/>
    <x v="2062"/>
    <x v="3119"/>
    <x v="64"/>
    <x v="2"/>
  </r>
  <r>
    <x v="3"/>
    <n v="1185732"/>
    <x v="271"/>
    <x v="0"/>
    <x v="41"/>
    <x v="31"/>
    <x v="5"/>
    <n v="52"/>
    <n v="950"/>
    <x v="1254"/>
    <x v="4369"/>
    <x v="9"/>
    <x v="2"/>
  </r>
  <r>
    <x v="3"/>
    <n v="1185732"/>
    <x v="301"/>
    <x v="0"/>
    <x v="41"/>
    <x v="31"/>
    <x v="0"/>
    <n v="43"/>
    <n v="1500"/>
    <x v="1089"/>
    <x v="1547"/>
    <x v="59"/>
    <x v="2"/>
  </r>
  <r>
    <x v="3"/>
    <n v="1185732"/>
    <x v="301"/>
    <x v="0"/>
    <x v="41"/>
    <x v="31"/>
    <x v="1"/>
    <n v="37"/>
    <n v="1190"/>
    <x v="2711"/>
    <x v="4370"/>
    <x v="0"/>
    <x v="2"/>
  </r>
  <r>
    <x v="3"/>
    <n v="1185732"/>
    <x v="301"/>
    <x v="0"/>
    <x v="41"/>
    <x v="31"/>
    <x v="2"/>
    <n v="33"/>
    <n v="810"/>
    <x v="2712"/>
    <x v="4371"/>
    <x v="64"/>
    <x v="2"/>
  </r>
  <r>
    <x v="3"/>
    <n v="1185732"/>
    <x v="301"/>
    <x v="0"/>
    <x v="41"/>
    <x v="31"/>
    <x v="3"/>
    <n v="33"/>
    <n v="690"/>
    <x v="2665"/>
    <x v="4372"/>
    <x v="59"/>
    <x v="2"/>
  </r>
  <r>
    <x v="3"/>
    <n v="1185732"/>
    <x v="301"/>
    <x v="0"/>
    <x v="41"/>
    <x v="31"/>
    <x v="4"/>
    <n v="41"/>
    <n v="740"/>
    <x v="2713"/>
    <x v="4373"/>
    <x v="9"/>
    <x v="2"/>
  </r>
  <r>
    <x v="3"/>
    <n v="1185732"/>
    <x v="301"/>
    <x v="0"/>
    <x v="41"/>
    <x v="31"/>
    <x v="5"/>
    <n v="59"/>
    <n v="1150"/>
    <x v="1827"/>
    <x v="4374"/>
    <x v="59"/>
    <x v="2"/>
  </r>
  <r>
    <x v="3"/>
    <n v="1185732"/>
    <x v="330"/>
    <x v="0"/>
    <x v="41"/>
    <x v="31"/>
    <x v="0"/>
    <n v="55"/>
    <n v="1820"/>
    <x v="2714"/>
    <x v="4375"/>
    <x v="59"/>
    <x v="2"/>
  </r>
  <r>
    <x v="3"/>
    <n v="1185732"/>
    <x v="330"/>
    <x v="0"/>
    <x v="41"/>
    <x v="31"/>
    <x v="1"/>
    <n v="50"/>
    <n v="1160"/>
    <x v="1826"/>
    <x v="4376"/>
    <x v="60"/>
    <x v="2"/>
  </r>
  <r>
    <x v="3"/>
    <n v="1185732"/>
    <x v="330"/>
    <x v="0"/>
    <x v="41"/>
    <x v="31"/>
    <x v="2"/>
    <n v="49"/>
    <n v="980"/>
    <x v="2715"/>
    <x v="4377"/>
    <x v="60"/>
    <x v="2"/>
  </r>
  <r>
    <x v="3"/>
    <n v="1185732"/>
    <x v="330"/>
    <x v="0"/>
    <x v="41"/>
    <x v="31"/>
    <x v="3"/>
    <n v="48"/>
    <n v="770"/>
    <x v="1683"/>
    <x v="4378"/>
    <x v="48"/>
    <x v="2"/>
  </r>
  <r>
    <x v="3"/>
    <n v="1185732"/>
    <x v="330"/>
    <x v="0"/>
    <x v="41"/>
    <x v="31"/>
    <x v="4"/>
    <n v="54"/>
    <n v="870"/>
    <x v="2234"/>
    <x v="4379"/>
    <x v="64"/>
    <x v="2"/>
  </r>
  <r>
    <x v="3"/>
    <n v="1185732"/>
    <x v="330"/>
    <x v="0"/>
    <x v="41"/>
    <x v="31"/>
    <x v="5"/>
    <n v="63"/>
    <n v="1330"/>
    <x v="2716"/>
    <x v="4380"/>
    <x v="64"/>
    <x v="2"/>
  </r>
  <r>
    <x v="3"/>
    <n v="1185732"/>
    <x v="362"/>
    <x v="0"/>
    <x v="41"/>
    <x v="31"/>
    <x v="0"/>
    <n v="46"/>
    <n v="1310"/>
    <x v="2717"/>
    <x v="4381"/>
    <x v="59"/>
    <x v="2"/>
  </r>
  <r>
    <x v="3"/>
    <n v="1185732"/>
    <x v="362"/>
    <x v="0"/>
    <x v="41"/>
    <x v="31"/>
    <x v="1"/>
    <n v="42"/>
    <n v="900"/>
    <x v="1053"/>
    <x v="1988"/>
    <x v="9"/>
    <x v="2"/>
  </r>
  <r>
    <x v="3"/>
    <n v="1185732"/>
    <x v="362"/>
    <x v="0"/>
    <x v="41"/>
    <x v="31"/>
    <x v="2"/>
    <n v="38"/>
    <n v="870"/>
    <x v="2504"/>
    <x v="4382"/>
    <x v="59"/>
    <x v="2"/>
  </r>
  <r>
    <x v="3"/>
    <n v="1185732"/>
    <x v="362"/>
    <x v="0"/>
    <x v="41"/>
    <x v="31"/>
    <x v="3"/>
    <n v="36"/>
    <n v="720"/>
    <x v="1138"/>
    <x v="4383"/>
    <x v="48"/>
    <x v="2"/>
  </r>
  <r>
    <x v="3"/>
    <n v="1185732"/>
    <x v="362"/>
    <x v="0"/>
    <x v="41"/>
    <x v="31"/>
    <x v="4"/>
    <n v="49"/>
    <n v="680"/>
    <x v="2165"/>
    <x v="4384"/>
    <x v="64"/>
    <x v="2"/>
  </r>
  <r>
    <x v="3"/>
    <n v="1185732"/>
    <x v="362"/>
    <x v="0"/>
    <x v="41"/>
    <x v="31"/>
    <x v="5"/>
    <n v="54"/>
    <n v="1150"/>
    <x v="1013"/>
    <x v="4385"/>
    <x v="64"/>
    <x v="2"/>
  </r>
  <r>
    <x v="3"/>
    <n v="1185732"/>
    <x v="394"/>
    <x v="0"/>
    <x v="41"/>
    <x v="31"/>
    <x v="0"/>
    <n v="34"/>
    <n v="1540"/>
    <x v="1078"/>
    <x v="2921"/>
    <x v="48"/>
    <x v="2"/>
  </r>
  <r>
    <x v="3"/>
    <n v="1185732"/>
    <x v="394"/>
    <x v="0"/>
    <x v="41"/>
    <x v="31"/>
    <x v="1"/>
    <n v="29"/>
    <n v="910"/>
    <x v="1938"/>
    <x v="4386"/>
    <x v="60"/>
    <x v="2"/>
  </r>
  <r>
    <x v="3"/>
    <n v="1185732"/>
    <x v="394"/>
    <x v="0"/>
    <x v="41"/>
    <x v="31"/>
    <x v="2"/>
    <n v="24"/>
    <n v="680"/>
    <x v="1168"/>
    <x v="4387"/>
    <x v="64"/>
    <x v="2"/>
  </r>
  <r>
    <x v="3"/>
    <n v="1185732"/>
    <x v="394"/>
    <x v="0"/>
    <x v="41"/>
    <x v="31"/>
    <x v="3"/>
    <n v="23"/>
    <n v="590"/>
    <x v="2046"/>
    <x v="3040"/>
    <x v="0"/>
    <x v="2"/>
  </r>
  <r>
    <x v="3"/>
    <n v="1185732"/>
    <x v="394"/>
    <x v="0"/>
    <x v="41"/>
    <x v="31"/>
    <x v="4"/>
    <n v="32"/>
    <n v="610"/>
    <x v="993"/>
    <x v="4388"/>
    <x v="59"/>
    <x v="2"/>
  </r>
  <r>
    <x v="3"/>
    <n v="1185732"/>
    <x v="394"/>
    <x v="0"/>
    <x v="41"/>
    <x v="31"/>
    <x v="5"/>
    <n v="36"/>
    <n v="750"/>
    <x v="1147"/>
    <x v="4389"/>
    <x v="48"/>
    <x v="2"/>
  </r>
  <r>
    <x v="3"/>
    <n v="1185732"/>
    <x v="423"/>
    <x v="0"/>
    <x v="41"/>
    <x v="31"/>
    <x v="0"/>
    <n v="41"/>
    <n v="1150"/>
    <x v="1475"/>
    <x v="4390"/>
    <x v="64"/>
    <x v="2"/>
  </r>
  <r>
    <x v="3"/>
    <n v="1185732"/>
    <x v="423"/>
    <x v="0"/>
    <x v="41"/>
    <x v="31"/>
    <x v="1"/>
    <n v="32"/>
    <n v="800"/>
    <x v="2555"/>
    <x v="4391"/>
    <x v="59"/>
    <x v="2"/>
  </r>
  <r>
    <x v="3"/>
    <n v="1185732"/>
    <x v="423"/>
    <x v="0"/>
    <x v="41"/>
    <x v="31"/>
    <x v="2"/>
    <n v="33"/>
    <n v="440"/>
    <x v="2663"/>
    <x v="4392"/>
    <x v="60"/>
    <x v="2"/>
  </r>
  <r>
    <x v="3"/>
    <n v="1185732"/>
    <x v="423"/>
    <x v="0"/>
    <x v="41"/>
    <x v="31"/>
    <x v="3"/>
    <n v="32"/>
    <n v="470"/>
    <x v="2718"/>
    <x v="4393"/>
    <x v="60"/>
    <x v="2"/>
  </r>
  <r>
    <x v="3"/>
    <n v="1185732"/>
    <x v="423"/>
    <x v="0"/>
    <x v="41"/>
    <x v="31"/>
    <x v="4"/>
    <n v="41"/>
    <n v="530"/>
    <x v="1163"/>
    <x v="4394"/>
    <x v="9"/>
    <x v="2"/>
  </r>
  <r>
    <x v="0"/>
    <n v="1185732"/>
    <x v="423"/>
    <x v="0"/>
    <x v="41"/>
    <x v="31"/>
    <x v="5"/>
    <n v="47"/>
    <n v="840"/>
    <x v="2529"/>
    <x v="1708"/>
    <x v="0"/>
    <x v="2"/>
  </r>
  <r>
    <x v="0"/>
    <n v="1185732"/>
    <x v="454"/>
    <x v="0"/>
    <x v="41"/>
    <x v="31"/>
    <x v="0"/>
    <n v="44"/>
    <n v="1170"/>
    <x v="1182"/>
    <x v="4395"/>
    <x v="59"/>
    <x v="2"/>
  </r>
  <r>
    <x v="0"/>
    <n v="1185732"/>
    <x v="454"/>
    <x v="0"/>
    <x v="41"/>
    <x v="31"/>
    <x v="1"/>
    <n v="33"/>
    <n v="950"/>
    <x v="2719"/>
    <x v="4396"/>
    <x v="60"/>
    <x v="2"/>
  </r>
  <r>
    <x v="0"/>
    <n v="1185732"/>
    <x v="454"/>
    <x v="0"/>
    <x v="41"/>
    <x v="31"/>
    <x v="2"/>
    <n v="32"/>
    <n v="770"/>
    <x v="1173"/>
    <x v="4397"/>
    <x v="0"/>
    <x v="2"/>
  </r>
  <r>
    <x v="0"/>
    <n v="1185732"/>
    <x v="454"/>
    <x v="0"/>
    <x v="41"/>
    <x v="31"/>
    <x v="3"/>
    <n v="38"/>
    <n v="910"/>
    <x v="2164"/>
    <x v="4398"/>
    <x v="9"/>
    <x v="2"/>
  </r>
  <r>
    <x v="0"/>
    <n v="1185732"/>
    <x v="454"/>
    <x v="0"/>
    <x v="41"/>
    <x v="31"/>
    <x v="4"/>
    <n v="62"/>
    <n v="780"/>
    <x v="2556"/>
    <x v="4399"/>
    <x v="60"/>
    <x v="2"/>
  </r>
  <r>
    <x v="0"/>
    <n v="1185732"/>
    <x v="454"/>
    <x v="0"/>
    <x v="41"/>
    <x v="31"/>
    <x v="5"/>
    <n v="64"/>
    <n v="1000"/>
    <x v="2720"/>
    <x v="3511"/>
    <x v="48"/>
    <x v="2"/>
  </r>
  <r>
    <x v="0"/>
    <n v="1185732"/>
    <x v="483"/>
    <x v="0"/>
    <x v="41"/>
    <x v="31"/>
    <x v="0"/>
    <n v="60"/>
    <n v="1760"/>
    <x v="846"/>
    <x v="2060"/>
    <x v="59"/>
    <x v="2"/>
  </r>
  <r>
    <x v="0"/>
    <n v="1185732"/>
    <x v="483"/>
    <x v="0"/>
    <x v="41"/>
    <x v="31"/>
    <x v="1"/>
    <n v="52"/>
    <n v="1350"/>
    <x v="2029"/>
    <x v="4400"/>
    <x v="59"/>
    <x v="2"/>
  </r>
  <r>
    <x v="3"/>
    <n v="1185732"/>
    <x v="483"/>
    <x v="0"/>
    <x v="41"/>
    <x v="31"/>
    <x v="2"/>
    <n v="50"/>
    <n v="1120"/>
    <x v="2721"/>
    <x v="4401"/>
    <x v="60"/>
    <x v="2"/>
  </r>
  <r>
    <x v="0"/>
    <n v="1185732"/>
    <x v="483"/>
    <x v="0"/>
    <x v="41"/>
    <x v="31"/>
    <x v="3"/>
    <n v="53"/>
    <n v="1020"/>
    <x v="1739"/>
    <x v="4402"/>
    <x v="48"/>
    <x v="2"/>
  </r>
  <r>
    <x v="0"/>
    <n v="1185732"/>
    <x v="483"/>
    <x v="0"/>
    <x v="41"/>
    <x v="31"/>
    <x v="4"/>
    <n v="61"/>
    <n v="950"/>
    <x v="2722"/>
    <x v="4403"/>
    <x v="0"/>
    <x v="2"/>
  </r>
  <r>
    <x v="0"/>
    <n v="1185732"/>
    <x v="483"/>
    <x v="0"/>
    <x v="41"/>
    <x v="31"/>
    <x v="5"/>
    <n v="68"/>
    <n v="1220"/>
    <x v="2723"/>
    <x v="4404"/>
    <x v="9"/>
    <x v="2"/>
  </r>
  <r>
    <x v="0"/>
    <n v="1185732"/>
    <x v="188"/>
    <x v="0"/>
    <x v="41"/>
    <x v="31"/>
    <x v="0"/>
    <n v="33"/>
    <n v="1060"/>
    <x v="2724"/>
    <x v="4405"/>
    <x v="0"/>
    <x v="2"/>
  </r>
  <r>
    <x v="0"/>
    <n v="1185732"/>
    <x v="188"/>
    <x v="0"/>
    <x v="41"/>
    <x v="31"/>
    <x v="1"/>
    <n v="34"/>
    <n v="680"/>
    <x v="2725"/>
    <x v="4406"/>
    <x v="28"/>
    <x v="2"/>
  </r>
  <r>
    <x v="0"/>
    <n v="1185732"/>
    <x v="188"/>
    <x v="0"/>
    <x v="41"/>
    <x v="31"/>
    <x v="2"/>
    <n v="24"/>
    <n v="630"/>
    <x v="1005"/>
    <x v="4407"/>
    <x v="24"/>
    <x v="2"/>
  </r>
  <r>
    <x v="0"/>
    <n v="1185732"/>
    <x v="188"/>
    <x v="0"/>
    <x v="41"/>
    <x v="31"/>
    <x v="3"/>
    <n v="28"/>
    <n v="200"/>
    <x v="2726"/>
    <x v="4408"/>
    <x v="0"/>
    <x v="2"/>
  </r>
  <r>
    <x v="0"/>
    <n v="1185732"/>
    <x v="188"/>
    <x v="0"/>
    <x v="41"/>
    <x v="31"/>
    <x v="4"/>
    <n v="42"/>
    <n v="330"/>
    <x v="2695"/>
    <x v="4409"/>
    <x v="30"/>
    <x v="2"/>
  </r>
  <r>
    <x v="0"/>
    <n v="1185732"/>
    <x v="188"/>
    <x v="0"/>
    <x v="41"/>
    <x v="31"/>
    <x v="5"/>
    <n v="33"/>
    <n v="590"/>
    <x v="2727"/>
    <x v="4410"/>
    <x v="8"/>
    <x v="2"/>
  </r>
  <r>
    <x v="0"/>
    <n v="1185732"/>
    <x v="696"/>
    <x v="0"/>
    <x v="41"/>
    <x v="31"/>
    <x v="0"/>
    <n v="32"/>
    <n v="1380"/>
    <x v="1617"/>
    <x v="4411"/>
    <x v="60"/>
    <x v="2"/>
  </r>
  <r>
    <x v="3"/>
    <n v="1185732"/>
    <x v="696"/>
    <x v="0"/>
    <x v="41"/>
    <x v="31"/>
    <x v="1"/>
    <n v="34"/>
    <n v="380"/>
    <x v="1414"/>
    <x v="4412"/>
    <x v="24"/>
    <x v="2"/>
  </r>
  <r>
    <x v="3"/>
    <n v="1185732"/>
    <x v="696"/>
    <x v="0"/>
    <x v="41"/>
    <x v="31"/>
    <x v="2"/>
    <n v="24"/>
    <n v="460"/>
    <x v="2728"/>
    <x v="4413"/>
    <x v="28"/>
    <x v="2"/>
  </r>
  <r>
    <x v="3"/>
    <n v="1185732"/>
    <x v="696"/>
    <x v="0"/>
    <x v="42"/>
    <x v="44"/>
    <x v="3"/>
    <n v="28"/>
    <n v="140"/>
    <x v="2601"/>
    <x v="4414"/>
    <x v="0"/>
    <x v="2"/>
  </r>
  <r>
    <x v="3"/>
    <n v="1185732"/>
    <x v="696"/>
    <x v="0"/>
    <x v="42"/>
    <x v="44"/>
    <x v="4"/>
    <n v="41"/>
    <n v="310"/>
    <x v="1573"/>
    <x v="4415"/>
    <x v="18"/>
    <x v="2"/>
  </r>
  <r>
    <x v="3"/>
    <n v="1185732"/>
    <x v="696"/>
    <x v="0"/>
    <x v="42"/>
    <x v="44"/>
    <x v="5"/>
    <n v="34"/>
    <n v="630"/>
    <x v="1593"/>
    <x v="4416"/>
    <x v="30"/>
    <x v="2"/>
  </r>
  <r>
    <x v="3"/>
    <n v="1185732"/>
    <x v="225"/>
    <x v="0"/>
    <x v="42"/>
    <x v="44"/>
    <x v="0"/>
    <n v="32"/>
    <n v="1250"/>
    <x v="2701"/>
    <x v="4417"/>
    <x v="60"/>
    <x v="2"/>
  </r>
  <r>
    <x v="3"/>
    <n v="1185732"/>
    <x v="225"/>
    <x v="0"/>
    <x v="42"/>
    <x v="44"/>
    <x v="1"/>
    <n v="34"/>
    <n v="390"/>
    <x v="1583"/>
    <x v="4418"/>
    <x v="28"/>
    <x v="2"/>
  </r>
  <r>
    <x v="3"/>
    <n v="1185732"/>
    <x v="225"/>
    <x v="0"/>
    <x v="42"/>
    <x v="44"/>
    <x v="2"/>
    <n v="24"/>
    <n v="530"/>
    <x v="2729"/>
    <x v="4419"/>
    <x v="29"/>
    <x v="2"/>
  </r>
  <r>
    <x v="3"/>
    <n v="1185732"/>
    <x v="225"/>
    <x v="0"/>
    <x v="42"/>
    <x v="44"/>
    <x v="3"/>
    <n v="29"/>
    <n v="70"/>
    <x v="1606"/>
    <x v="4420"/>
    <x v="24"/>
    <x v="2"/>
  </r>
  <r>
    <x v="3"/>
    <n v="1185732"/>
    <x v="225"/>
    <x v="0"/>
    <x v="42"/>
    <x v="44"/>
    <x v="4"/>
    <n v="43"/>
    <n v="220"/>
    <x v="2730"/>
    <x v="4421"/>
    <x v="30"/>
    <x v="2"/>
  </r>
  <r>
    <x v="3"/>
    <n v="1185732"/>
    <x v="225"/>
    <x v="0"/>
    <x v="42"/>
    <x v="44"/>
    <x v="5"/>
    <n v="33"/>
    <n v="490"/>
    <x v="2649"/>
    <x v="4244"/>
    <x v="18"/>
    <x v="2"/>
  </r>
  <r>
    <x v="3"/>
    <n v="1185732"/>
    <x v="244"/>
    <x v="0"/>
    <x v="42"/>
    <x v="44"/>
    <x v="0"/>
    <n v="33"/>
    <n v="1280"/>
    <x v="1529"/>
    <x v="2263"/>
    <x v="48"/>
    <x v="2"/>
  </r>
  <r>
    <x v="3"/>
    <n v="1185732"/>
    <x v="244"/>
    <x v="0"/>
    <x v="42"/>
    <x v="44"/>
    <x v="1"/>
    <n v="32"/>
    <n v="310"/>
    <x v="2731"/>
    <x v="4422"/>
    <x v="28"/>
    <x v="2"/>
  </r>
  <r>
    <x v="3"/>
    <n v="1185732"/>
    <x v="244"/>
    <x v="0"/>
    <x v="42"/>
    <x v="44"/>
    <x v="2"/>
    <n v="24"/>
    <n v="330"/>
    <x v="2732"/>
    <x v="4423"/>
    <x v="29"/>
    <x v="2"/>
  </r>
  <r>
    <x v="3"/>
    <n v="1185732"/>
    <x v="244"/>
    <x v="0"/>
    <x v="42"/>
    <x v="44"/>
    <x v="3"/>
    <n v="27"/>
    <n v="130"/>
    <x v="2733"/>
    <x v="4424"/>
    <x v="28"/>
    <x v="2"/>
  </r>
  <r>
    <x v="3"/>
    <n v="1185732"/>
    <x v="244"/>
    <x v="0"/>
    <x v="42"/>
    <x v="44"/>
    <x v="4"/>
    <n v="41"/>
    <n v="150"/>
    <x v="2734"/>
    <x v="4425"/>
    <x v="18"/>
    <x v="2"/>
  </r>
  <r>
    <x v="3"/>
    <n v="1185732"/>
    <x v="244"/>
    <x v="0"/>
    <x v="42"/>
    <x v="44"/>
    <x v="5"/>
    <n v="32"/>
    <n v="520"/>
    <x v="2735"/>
    <x v="4426"/>
    <x v="27"/>
    <x v="2"/>
  </r>
  <r>
    <x v="3"/>
    <n v="1185732"/>
    <x v="273"/>
    <x v="0"/>
    <x v="42"/>
    <x v="44"/>
    <x v="0"/>
    <n v="49"/>
    <n v="1180"/>
    <x v="1260"/>
    <x v="4427"/>
    <x v="59"/>
    <x v="2"/>
  </r>
  <r>
    <x v="3"/>
    <n v="1185732"/>
    <x v="273"/>
    <x v="0"/>
    <x v="42"/>
    <x v="44"/>
    <x v="1"/>
    <n v="42"/>
    <n v="470"/>
    <x v="1665"/>
    <x v="4428"/>
    <x v="24"/>
    <x v="2"/>
  </r>
  <r>
    <x v="3"/>
    <n v="1185732"/>
    <x v="273"/>
    <x v="0"/>
    <x v="42"/>
    <x v="44"/>
    <x v="2"/>
    <n v="36"/>
    <n v="380"/>
    <x v="1457"/>
    <x v="4429"/>
    <x v="35"/>
    <x v="2"/>
  </r>
  <r>
    <x v="3"/>
    <n v="1185732"/>
    <x v="273"/>
    <x v="0"/>
    <x v="42"/>
    <x v="44"/>
    <x v="3"/>
    <n v="37"/>
    <n v="300"/>
    <x v="2736"/>
    <x v="4430"/>
    <x v="35"/>
    <x v="2"/>
  </r>
  <r>
    <x v="3"/>
    <n v="1185732"/>
    <x v="273"/>
    <x v="0"/>
    <x v="42"/>
    <x v="44"/>
    <x v="4"/>
    <n v="49"/>
    <n v="360"/>
    <x v="1444"/>
    <x v="4135"/>
    <x v="23"/>
    <x v="2"/>
  </r>
  <r>
    <x v="3"/>
    <n v="1185732"/>
    <x v="273"/>
    <x v="0"/>
    <x v="42"/>
    <x v="44"/>
    <x v="5"/>
    <n v="52"/>
    <n v="630"/>
    <x v="1070"/>
    <x v="4431"/>
    <x v="33"/>
    <x v="2"/>
  </r>
  <r>
    <x v="3"/>
    <n v="1185732"/>
    <x v="306"/>
    <x v="0"/>
    <x v="42"/>
    <x v="44"/>
    <x v="0"/>
    <n v="47"/>
    <n v="1250"/>
    <x v="2737"/>
    <x v="4432"/>
    <x v="0"/>
    <x v="2"/>
  </r>
  <r>
    <x v="3"/>
    <n v="1185732"/>
    <x v="306"/>
    <x v="0"/>
    <x v="42"/>
    <x v="44"/>
    <x v="1"/>
    <n v="41"/>
    <n v="750"/>
    <x v="1491"/>
    <x v="4433"/>
    <x v="28"/>
    <x v="2"/>
  </r>
  <r>
    <x v="0"/>
    <n v="1185732"/>
    <x v="306"/>
    <x v="0"/>
    <x v="42"/>
    <x v="44"/>
    <x v="2"/>
    <n v="37"/>
    <n v="470"/>
    <x v="2615"/>
    <x v="4434"/>
    <x v="0"/>
    <x v="2"/>
  </r>
  <r>
    <x v="0"/>
    <n v="1185732"/>
    <x v="306"/>
    <x v="0"/>
    <x v="42"/>
    <x v="44"/>
    <x v="3"/>
    <n v="37"/>
    <n v="440"/>
    <x v="1676"/>
    <x v="4435"/>
    <x v="0"/>
    <x v="2"/>
  </r>
  <r>
    <x v="0"/>
    <n v="1185732"/>
    <x v="306"/>
    <x v="0"/>
    <x v="42"/>
    <x v="44"/>
    <x v="4"/>
    <n v="49"/>
    <n v="420"/>
    <x v="2689"/>
    <x v="4436"/>
    <x v="27"/>
    <x v="2"/>
  </r>
  <r>
    <x v="0"/>
    <n v="1185732"/>
    <x v="306"/>
    <x v="0"/>
    <x v="42"/>
    <x v="44"/>
    <x v="5"/>
    <n v="53"/>
    <n v="840"/>
    <x v="1730"/>
    <x v="4437"/>
    <x v="18"/>
    <x v="2"/>
  </r>
  <r>
    <x v="0"/>
    <n v="1185732"/>
    <x v="334"/>
    <x v="0"/>
    <x v="42"/>
    <x v="44"/>
    <x v="0"/>
    <n v="49"/>
    <n v="1310"/>
    <x v="1079"/>
    <x v="4438"/>
    <x v="59"/>
    <x v="2"/>
  </r>
  <r>
    <x v="2"/>
    <n v="1185732"/>
    <x v="334"/>
    <x v="0"/>
    <x v="42"/>
    <x v="44"/>
    <x v="1"/>
    <n v="42"/>
    <n v="720"/>
    <x v="2091"/>
    <x v="4439"/>
    <x v="35"/>
    <x v="2"/>
  </r>
  <r>
    <x v="2"/>
    <n v="1185732"/>
    <x v="334"/>
    <x v="0"/>
    <x v="42"/>
    <x v="44"/>
    <x v="2"/>
    <n v="37"/>
    <n v="600"/>
    <x v="2738"/>
    <x v="4440"/>
    <x v="29"/>
    <x v="2"/>
  </r>
  <r>
    <x v="2"/>
    <n v="1185732"/>
    <x v="334"/>
    <x v="0"/>
    <x v="42"/>
    <x v="44"/>
    <x v="3"/>
    <n v="36"/>
    <n v="450"/>
    <x v="2591"/>
    <x v="4441"/>
    <x v="28"/>
    <x v="2"/>
  </r>
  <r>
    <x v="2"/>
    <n v="1185732"/>
    <x v="334"/>
    <x v="0"/>
    <x v="42"/>
    <x v="44"/>
    <x v="4"/>
    <n v="46"/>
    <n v="510"/>
    <x v="1017"/>
    <x v="4442"/>
    <x v="18"/>
    <x v="2"/>
  </r>
  <r>
    <x v="2"/>
    <n v="1185732"/>
    <x v="334"/>
    <x v="0"/>
    <x v="42"/>
    <x v="44"/>
    <x v="5"/>
    <n v="54"/>
    <n v="1020"/>
    <x v="1745"/>
    <x v="3844"/>
    <x v="23"/>
    <x v="2"/>
  </r>
  <r>
    <x v="2"/>
    <n v="1185732"/>
    <x v="366"/>
    <x v="0"/>
    <x v="42"/>
    <x v="44"/>
    <x v="0"/>
    <n v="48"/>
    <n v="1350"/>
    <x v="1024"/>
    <x v="4443"/>
    <x v="60"/>
    <x v="2"/>
  </r>
  <r>
    <x v="2"/>
    <n v="1185732"/>
    <x v="366"/>
    <x v="0"/>
    <x v="42"/>
    <x v="44"/>
    <x v="1"/>
    <n v="41"/>
    <n v="830"/>
    <x v="2423"/>
    <x v="3760"/>
    <x v="0"/>
    <x v="2"/>
  </r>
  <r>
    <x v="2"/>
    <n v="1185732"/>
    <x v="366"/>
    <x v="0"/>
    <x v="42"/>
    <x v="44"/>
    <x v="2"/>
    <n v="39"/>
    <n v="600"/>
    <x v="1021"/>
    <x v="4444"/>
    <x v="0"/>
    <x v="2"/>
  </r>
  <r>
    <x v="2"/>
    <n v="1185732"/>
    <x v="366"/>
    <x v="0"/>
    <x v="42"/>
    <x v="44"/>
    <x v="3"/>
    <n v="37"/>
    <n v="440"/>
    <x v="1676"/>
    <x v="4445"/>
    <x v="24"/>
    <x v="2"/>
  </r>
  <r>
    <x v="2"/>
    <n v="1185732"/>
    <x v="366"/>
    <x v="0"/>
    <x v="42"/>
    <x v="44"/>
    <x v="4"/>
    <n v="47"/>
    <n v="380"/>
    <x v="1016"/>
    <x v="2455"/>
    <x v="18"/>
    <x v="2"/>
  </r>
  <r>
    <x v="2"/>
    <n v="1185732"/>
    <x v="366"/>
    <x v="0"/>
    <x v="42"/>
    <x v="44"/>
    <x v="5"/>
    <n v="53"/>
    <n v="810"/>
    <x v="1436"/>
    <x v="4446"/>
    <x v="30"/>
    <x v="2"/>
  </r>
  <r>
    <x v="2"/>
    <n v="1185732"/>
    <x v="396"/>
    <x v="0"/>
    <x v="42"/>
    <x v="44"/>
    <x v="0"/>
    <n v="49"/>
    <n v="1280"/>
    <x v="1154"/>
    <x v="4447"/>
    <x v="48"/>
    <x v="2"/>
  </r>
  <r>
    <x v="2"/>
    <n v="1185732"/>
    <x v="396"/>
    <x v="0"/>
    <x v="42"/>
    <x v="44"/>
    <x v="1"/>
    <n v="44"/>
    <n v="630"/>
    <x v="1262"/>
    <x v="4448"/>
    <x v="18"/>
    <x v="2"/>
  </r>
  <r>
    <x v="2"/>
    <n v="1185732"/>
    <x v="396"/>
    <x v="0"/>
    <x v="42"/>
    <x v="44"/>
    <x v="2"/>
    <n v="38"/>
    <n v="360"/>
    <x v="1457"/>
    <x v="4449"/>
    <x v="0"/>
    <x v="2"/>
  </r>
  <r>
    <x v="2"/>
    <n v="1185732"/>
    <x v="396"/>
    <x v="0"/>
    <x v="42"/>
    <x v="44"/>
    <x v="3"/>
    <n v="36"/>
    <n v="250"/>
    <x v="2739"/>
    <x v="4450"/>
    <x v="18"/>
    <x v="2"/>
  </r>
  <r>
    <x v="2"/>
    <n v="1185732"/>
    <x v="396"/>
    <x v="0"/>
    <x v="42"/>
    <x v="44"/>
    <x v="4"/>
    <n v="48"/>
    <n v="300"/>
    <x v="1434"/>
    <x v="4451"/>
    <x v="30"/>
    <x v="2"/>
  </r>
  <r>
    <x v="2"/>
    <n v="1185732"/>
    <x v="396"/>
    <x v="0"/>
    <x v="42"/>
    <x v="44"/>
    <x v="5"/>
    <n v="54"/>
    <n v="500"/>
    <x v="1147"/>
    <x v="4452"/>
    <x v="8"/>
    <x v="2"/>
  </r>
  <r>
    <x v="2"/>
    <n v="1185732"/>
    <x v="428"/>
    <x v="0"/>
    <x v="42"/>
    <x v="44"/>
    <x v="0"/>
    <n v="52"/>
    <n v="1130"/>
    <x v="1970"/>
    <x v="4453"/>
    <x v="64"/>
    <x v="2"/>
  </r>
  <r>
    <x v="2"/>
    <n v="1185732"/>
    <x v="428"/>
    <x v="0"/>
    <x v="42"/>
    <x v="44"/>
    <x v="1"/>
    <n v="48"/>
    <n v="580"/>
    <x v="2740"/>
    <x v="4454"/>
    <x v="24"/>
    <x v="2"/>
  </r>
  <r>
    <x v="2"/>
    <n v="1185732"/>
    <x v="428"/>
    <x v="0"/>
    <x v="42"/>
    <x v="44"/>
    <x v="2"/>
    <n v="49"/>
    <n v="250"/>
    <x v="2741"/>
    <x v="4455"/>
    <x v="24"/>
    <x v="2"/>
  </r>
  <r>
    <x v="0"/>
    <n v="1185732"/>
    <x v="428"/>
    <x v="0"/>
    <x v="42"/>
    <x v="44"/>
    <x v="3"/>
    <n v="49"/>
    <n v="210"/>
    <x v="2742"/>
    <x v="3034"/>
    <x v="0"/>
    <x v="2"/>
  </r>
  <r>
    <x v="0"/>
    <n v="1185732"/>
    <x v="428"/>
    <x v="0"/>
    <x v="42"/>
    <x v="44"/>
    <x v="4"/>
    <n v="56"/>
    <n v="200"/>
    <x v="2514"/>
    <x v="4456"/>
    <x v="8"/>
    <x v="2"/>
  </r>
  <r>
    <x v="0"/>
    <n v="1185732"/>
    <x v="428"/>
    <x v="0"/>
    <x v="42"/>
    <x v="44"/>
    <x v="5"/>
    <n v="60"/>
    <n v="520"/>
    <x v="1320"/>
    <x v="4071"/>
    <x v="8"/>
    <x v="2"/>
  </r>
  <r>
    <x v="0"/>
    <n v="1185732"/>
    <x v="458"/>
    <x v="0"/>
    <x v="42"/>
    <x v="44"/>
    <x v="0"/>
    <n v="58"/>
    <n v="880"/>
    <x v="2743"/>
    <x v="4457"/>
    <x v="9"/>
    <x v="2"/>
  </r>
  <r>
    <x v="0"/>
    <n v="1185732"/>
    <x v="458"/>
    <x v="0"/>
    <x v="42"/>
    <x v="44"/>
    <x v="1"/>
    <n v="45"/>
    <n v="510"/>
    <x v="2744"/>
    <x v="4458"/>
    <x v="28"/>
    <x v="2"/>
  </r>
  <r>
    <x v="0"/>
    <n v="1185732"/>
    <x v="458"/>
    <x v="0"/>
    <x v="42"/>
    <x v="44"/>
    <x v="2"/>
    <n v="49"/>
    <n v="480"/>
    <x v="1045"/>
    <x v="4459"/>
    <x v="0"/>
    <x v="2"/>
  </r>
  <r>
    <x v="0"/>
    <n v="1185732"/>
    <x v="458"/>
    <x v="0"/>
    <x v="42"/>
    <x v="44"/>
    <x v="3"/>
    <n v="48"/>
    <n v="410"/>
    <x v="2745"/>
    <x v="4460"/>
    <x v="24"/>
    <x v="2"/>
  </r>
  <r>
    <x v="0"/>
    <n v="1185732"/>
    <x v="458"/>
    <x v="0"/>
    <x v="42"/>
    <x v="44"/>
    <x v="4"/>
    <n v="56"/>
    <n v="310"/>
    <x v="2746"/>
    <x v="4461"/>
    <x v="27"/>
    <x v="2"/>
  </r>
  <r>
    <x v="0"/>
    <n v="1185732"/>
    <x v="458"/>
    <x v="0"/>
    <x v="42"/>
    <x v="44"/>
    <x v="5"/>
    <n v="62"/>
    <n v="630"/>
    <x v="2747"/>
    <x v="4462"/>
    <x v="30"/>
    <x v="2"/>
  </r>
  <r>
    <x v="0"/>
    <n v="1185732"/>
    <x v="487"/>
    <x v="0"/>
    <x v="42"/>
    <x v="44"/>
    <x v="0"/>
    <n v="57"/>
    <n v="1220"/>
    <x v="2748"/>
    <x v="4463"/>
    <x v="0"/>
    <x v="2"/>
  </r>
  <r>
    <x v="0"/>
    <n v="1185732"/>
    <x v="487"/>
    <x v="0"/>
    <x v="42"/>
    <x v="44"/>
    <x v="1"/>
    <n v="46"/>
    <n v="650"/>
    <x v="1044"/>
    <x v="4075"/>
    <x v="0"/>
    <x v="2"/>
  </r>
  <r>
    <x v="0"/>
    <n v="1185732"/>
    <x v="487"/>
    <x v="0"/>
    <x v="42"/>
    <x v="44"/>
    <x v="2"/>
    <n v="45"/>
    <n v="650"/>
    <x v="2071"/>
    <x v="4464"/>
    <x v="28"/>
    <x v="2"/>
  </r>
  <r>
    <x v="0"/>
    <n v="1185732"/>
    <x v="487"/>
    <x v="0"/>
    <x v="42"/>
    <x v="44"/>
    <x v="3"/>
    <n v="49"/>
    <n v="440"/>
    <x v="1009"/>
    <x v="4465"/>
    <x v="28"/>
    <x v="2"/>
  </r>
  <r>
    <x v="0"/>
    <n v="1185732"/>
    <x v="487"/>
    <x v="0"/>
    <x v="42"/>
    <x v="44"/>
    <x v="4"/>
    <n v="54"/>
    <n v="510"/>
    <x v="2039"/>
    <x v="4466"/>
    <x v="33"/>
    <x v="2"/>
  </r>
  <r>
    <x v="0"/>
    <n v="1185732"/>
    <x v="487"/>
    <x v="0"/>
    <x v="42"/>
    <x v="44"/>
    <x v="5"/>
    <n v="61"/>
    <n v="720"/>
    <x v="2749"/>
    <x v="4467"/>
    <x v="23"/>
    <x v="2"/>
  </r>
  <r>
    <x v="0"/>
    <n v="1185732"/>
    <x v="181"/>
    <x v="0"/>
    <x v="42"/>
    <x v="44"/>
    <x v="0"/>
    <n v="36"/>
    <n v="1370"/>
    <x v="1822"/>
    <x v="4468"/>
    <x v="18"/>
    <x v="2"/>
  </r>
  <r>
    <x v="0"/>
    <n v="1185732"/>
    <x v="181"/>
    <x v="0"/>
    <x v="42"/>
    <x v="44"/>
    <x v="1"/>
    <n v="38"/>
    <n v="810"/>
    <x v="1068"/>
    <x v="4469"/>
    <x v="0"/>
    <x v="2"/>
  </r>
  <r>
    <x v="0"/>
    <n v="1185732"/>
    <x v="181"/>
    <x v="0"/>
    <x v="42"/>
    <x v="44"/>
    <x v="2"/>
    <n v="29"/>
    <n v="910"/>
    <x v="1938"/>
    <x v="4386"/>
    <x v="60"/>
    <x v="2"/>
  </r>
  <r>
    <x v="0"/>
    <n v="1185732"/>
    <x v="181"/>
    <x v="0"/>
    <x v="42"/>
    <x v="44"/>
    <x v="3"/>
    <n v="32"/>
    <n v="470"/>
    <x v="2718"/>
    <x v="4470"/>
    <x v="9"/>
    <x v="2"/>
  </r>
  <r>
    <x v="0"/>
    <n v="1185732"/>
    <x v="181"/>
    <x v="0"/>
    <x v="42"/>
    <x v="44"/>
    <x v="4"/>
    <n v="49"/>
    <n v="590"/>
    <x v="2750"/>
    <x v="4471"/>
    <x v="23"/>
    <x v="2"/>
  </r>
  <r>
    <x v="0"/>
    <n v="1185732"/>
    <x v="181"/>
    <x v="0"/>
    <x v="42"/>
    <x v="44"/>
    <x v="5"/>
    <n v="36"/>
    <n v="810"/>
    <x v="2751"/>
    <x v="4472"/>
    <x v="48"/>
    <x v="2"/>
  </r>
  <r>
    <x v="0"/>
    <n v="1185732"/>
    <x v="210"/>
    <x v="0"/>
    <x v="42"/>
    <x v="44"/>
    <x v="0"/>
    <n v="39"/>
    <n v="1440"/>
    <x v="797"/>
    <x v="4473"/>
    <x v="0"/>
    <x v="2"/>
  </r>
  <r>
    <x v="0"/>
    <n v="1185732"/>
    <x v="210"/>
    <x v="0"/>
    <x v="42"/>
    <x v="44"/>
    <x v="1"/>
    <n v="37"/>
    <n v="610"/>
    <x v="2570"/>
    <x v="4474"/>
    <x v="24"/>
    <x v="2"/>
  </r>
  <r>
    <x v="0"/>
    <n v="1185732"/>
    <x v="210"/>
    <x v="0"/>
    <x v="42"/>
    <x v="44"/>
    <x v="2"/>
    <n v="27"/>
    <n v="690"/>
    <x v="2704"/>
    <x v="4475"/>
    <x v="48"/>
    <x v="2"/>
  </r>
  <r>
    <x v="0"/>
    <n v="1185732"/>
    <x v="210"/>
    <x v="0"/>
    <x v="43"/>
    <x v="45"/>
    <x v="3"/>
    <n v="33"/>
    <n v="450"/>
    <x v="2752"/>
    <x v="4476"/>
    <x v="9"/>
    <x v="2"/>
  </r>
  <r>
    <x v="0"/>
    <n v="1185732"/>
    <x v="210"/>
    <x v="0"/>
    <x v="43"/>
    <x v="45"/>
    <x v="4"/>
    <n v="45"/>
    <n v="650"/>
    <x v="2071"/>
    <x v="4477"/>
    <x v="33"/>
    <x v="2"/>
  </r>
  <r>
    <x v="0"/>
    <n v="1185732"/>
    <x v="210"/>
    <x v="0"/>
    <x v="43"/>
    <x v="45"/>
    <x v="5"/>
    <n v="39"/>
    <n v="980"/>
    <x v="1299"/>
    <x v="4478"/>
    <x v="60"/>
    <x v="2"/>
  </r>
  <r>
    <x v="0"/>
    <n v="1185732"/>
    <x v="218"/>
    <x v="0"/>
    <x v="43"/>
    <x v="45"/>
    <x v="0"/>
    <n v="36"/>
    <n v="1580"/>
    <x v="2753"/>
    <x v="4479"/>
    <x v="24"/>
    <x v="2"/>
  </r>
  <r>
    <x v="0"/>
    <n v="1185732"/>
    <x v="218"/>
    <x v="0"/>
    <x v="43"/>
    <x v="45"/>
    <x v="1"/>
    <n v="39"/>
    <n v="680"/>
    <x v="2468"/>
    <x v="4480"/>
    <x v="18"/>
    <x v="2"/>
  </r>
  <r>
    <x v="0"/>
    <n v="1185732"/>
    <x v="218"/>
    <x v="0"/>
    <x v="43"/>
    <x v="45"/>
    <x v="2"/>
    <n v="29"/>
    <n v="690"/>
    <x v="2754"/>
    <x v="4481"/>
    <x v="64"/>
    <x v="2"/>
  </r>
  <r>
    <x v="0"/>
    <n v="1185732"/>
    <x v="218"/>
    <x v="0"/>
    <x v="43"/>
    <x v="45"/>
    <x v="3"/>
    <n v="32"/>
    <n v="310"/>
    <x v="2731"/>
    <x v="4482"/>
    <x v="60"/>
    <x v="2"/>
  </r>
  <r>
    <x v="0"/>
    <n v="1185732"/>
    <x v="218"/>
    <x v="0"/>
    <x v="43"/>
    <x v="45"/>
    <x v="4"/>
    <n v="46"/>
    <n v="490"/>
    <x v="1719"/>
    <x v="4483"/>
    <x v="33"/>
    <x v="2"/>
  </r>
  <r>
    <x v="0"/>
    <n v="1185732"/>
    <x v="218"/>
    <x v="0"/>
    <x v="43"/>
    <x v="45"/>
    <x v="5"/>
    <n v="39"/>
    <n v="720"/>
    <x v="1482"/>
    <x v="2195"/>
    <x v="0"/>
    <x v="2"/>
  </r>
  <r>
    <x v="0"/>
    <n v="1185732"/>
    <x v="237"/>
    <x v="0"/>
    <x v="43"/>
    <x v="45"/>
    <x v="0"/>
    <n v="36"/>
    <n v="1310"/>
    <x v="2755"/>
    <x v="4484"/>
    <x v="0"/>
    <x v="2"/>
  </r>
  <r>
    <x v="0"/>
    <n v="1185732"/>
    <x v="237"/>
    <x v="0"/>
    <x v="43"/>
    <x v="45"/>
    <x v="1"/>
    <n v="38"/>
    <n v="610"/>
    <x v="2657"/>
    <x v="4485"/>
    <x v="28"/>
    <x v="2"/>
  </r>
  <r>
    <x v="0"/>
    <n v="1185732"/>
    <x v="237"/>
    <x v="0"/>
    <x v="43"/>
    <x v="45"/>
    <x v="2"/>
    <n v="27"/>
    <n v="590"/>
    <x v="2558"/>
    <x v="4486"/>
    <x v="9"/>
    <x v="2"/>
  </r>
  <r>
    <x v="0"/>
    <n v="1185732"/>
    <x v="237"/>
    <x v="0"/>
    <x v="43"/>
    <x v="45"/>
    <x v="3"/>
    <n v="32"/>
    <n v="440"/>
    <x v="2677"/>
    <x v="4487"/>
    <x v="48"/>
    <x v="2"/>
  </r>
  <r>
    <x v="0"/>
    <n v="1185732"/>
    <x v="237"/>
    <x v="0"/>
    <x v="43"/>
    <x v="45"/>
    <x v="4"/>
    <n v="47"/>
    <n v="450"/>
    <x v="2756"/>
    <x v="4488"/>
    <x v="18"/>
    <x v="2"/>
  </r>
  <r>
    <x v="0"/>
    <n v="1185732"/>
    <x v="237"/>
    <x v="0"/>
    <x v="43"/>
    <x v="45"/>
    <x v="5"/>
    <n v="38"/>
    <n v="780"/>
    <x v="2401"/>
    <x v="4489"/>
    <x v="64"/>
    <x v="2"/>
  </r>
  <r>
    <x v="0"/>
    <n v="1185732"/>
    <x v="266"/>
    <x v="0"/>
    <x v="43"/>
    <x v="45"/>
    <x v="0"/>
    <n v="51"/>
    <n v="1600"/>
    <x v="2757"/>
    <x v="4490"/>
    <x v="35"/>
    <x v="2"/>
  </r>
  <r>
    <x v="0"/>
    <n v="1185732"/>
    <x v="266"/>
    <x v="0"/>
    <x v="43"/>
    <x v="45"/>
    <x v="1"/>
    <n v="47"/>
    <n v="690"/>
    <x v="1954"/>
    <x v="4491"/>
    <x v="18"/>
    <x v="2"/>
  </r>
  <r>
    <x v="0"/>
    <n v="1185732"/>
    <x v="266"/>
    <x v="0"/>
    <x v="43"/>
    <x v="45"/>
    <x v="2"/>
    <n v="41"/>
    <n v="810"/>
    <x v="2758"/>
    <x v="4492"/>
    <x v="59"/>
    <x v="2"/>
  </r>
  <r>
    <x v="0"/>
    <n v="1185732"/>
    <x v="266"/>
    <x v="0"/>
    <x v="43"/>
    <x v="45"/>
    <x v="3"/>
    <n v="41"/>
    <n v="650"/>
    <x v="2759"/>
    <x v="4493"/>
    <x v="59"/>
    <x v="2"/>
  </r>
  <r>
    <x v="0"/>
    <n v="1185732"/>
    <x v="266"/>
    <x v="0"/>
    <x v="43"/>
    <x v="45"/>
    <x v="4"/>
    <n v="50"/>
    <n v="740"/>
    <x v="2760"/>
    <x v="4494"/>
    <x v="23"/>
    <x v="2"/>
  </r>
  <r>
    <x v="0"/>
    <n v="1185732"/>
    <x v="266"/>
    <x v="0"/>
    <x v="43"/>
    <x v="45"/>
    <x v="5"/>
    <n v="54"/>
    <n v="1040"/>
    <x v="797"/>
    <x v="4495"/>
    <x v="9"/>
    <x v="2"/>
  </r>
  <r>
    <x v="0"/>
    <n v="1185732"/>
    <x v="299"/>
    <x v="0"/>
    <x v="43"/>
    <x v="45"/>
    <x v="0"/>
    <n v="51"/>
    <n v="1890"/>
    <x v="2761"/>
    <x v="4496"/>
    <x v="24"/>
    <x v="2"/>
  </r>
  <r>
    <x v="0"/>
    <n v="1185732"/>
    <x v="299"/>
    <x v="0"/>
    <x v="43"/>
    <x v="45"/>
    <x v="1"/>
    <n v="48"/>
    <n v="1200"/>
    <x v="2762"/>
    <x v="4497"/>
    <x v="18"/>
    <x v="2"/>
  </r>
  <r>
    <x v="0"/>
    <n v="1185732"/>
    <x v="299"/>
    <x v="0"/>
    <x v="43"/>
    <x v="45"/>
    <x v="2"/>
    <n v="43"/>
    <n v="850"/>
    <x v="2228"/>
    <x v="4498"/>
    <x v="60"/>
    <x v="2"/>
  </r>
  <r>
    <x v="0"/>
    <n v="1185732"/>
    <x v="299"/>
    <x v="0"/>
    <x v="43"/>
    <x v="45"/>
    <x v="3"/>
    <n v="41"/>
    <n v="750"/>
    <x v="1491"/>
    <x v="4499"/>
    <x v="9"/>
    <x v="2"/>
  </r>
  <r>
    <x v="0"/>
    <n v="1185732"/>
    <x v="299"/>
    <x v="0"/>
    <x v="43"/>
    <x v="45"/>
    <x v="4"/>
    <n v="50"/>
    <n v="750"/>
    <x v="2763"/>
    <x v="4500"/>
    <x v="8"/>
    <x v="2"/>
  </r>
  <r>
    <x v="0"/>
    <n v="1185732"/>
    <x v="299"/>
    <x v="0"/>
    <x v="43"/>
    <x v="45"/>
    <x v="5"/>
    <n v="56"/>
    <n v="1350"/>
    <x v="832"/>
    <x v="4501"/>
    <x v="60"/>
    <x v="2"/>
  </r>
  <r>
    <x v="0"/>
    <n v="1185732"/>
    <x v="327"/>
    <x v="0"/>
    <x v="43"/>
    <x v="45"/>
    <x v="0"/>
    <n v="53"/>
    <n v="1820"/>
    <x v="1368"/>
    <x v="4502"/>
    <x v="0"/>
    <x v="2"/>
  </r>
  <r>
    <x v="0"/>
    <n v="1185732"/>
    <x v="327"/>
    <x v="0"/>
    <x v="43"/>
    <x v="45"/>
    <x v="1"/>
    <n v="47"/>
    <n v="1190"/>
    <x v="2764"/>
    <x v="4503"/>
    <x v="18"/>
    <x v="2"/>
  </r>
  <r>
    <x v="0"/>
    <n v="1185732"/>
    <x v="327"/>
    <x v="0"/>
    <x v="43"/>
    <x v="45"/>
    <x v="2"/>
    <n v="41"/>
    <n v="1020"/>
    <x v="2765"/>
    <x v="4504"/>
    <x v="64"/>
    <x v="2"/>
  </r>
  <r>
    <x v="0"/>
    <n v="1185732"/>
    <x v="327"/>
    <x v="0"/>
    <x v="43"/>
    <x v="45"/>
    <x v="3"/>
    <n v="43"/>
    <n v="900"/>
    <x v="2222"/>
    <x v="4505"/>
    <x v="60"/>
    <x v="2"/>
  </r>
  <r>
    <x v="0"/>
    <n v="1185732"/>
    <x v="327"/>
    <x v="0"/>
    <x v="43"/>
    <x v="45"/>
    <x v="4"/>
    <n v="51"/>
    <n v="940"/>
    <x v="2535"/>
    <x v="4506"/>
    <x v="33"/>
    <x v="2"/>
  </r>
  <r>
    <x v="0"/>
    <n v="1185732"/>
    <x v="327"/>
    <x v="0"/>
    <x v="43"/>
    <x v="45"/>
    <x v="5"/>
    <n v="55"/>
    <n v="1450"/>
    <x v="2255"/>
    <x v="4507"/>
    <x v="0"/>
    <x v="2"/>
  </r>
  <r>
    <x v="0"/>
    <n v="1185732"/>
    <x v="359"/>
    <x v="0"/>
    <x v="43"/>
    <x v="45"/>
    <x v="0"/>
    <n v="50"/>
    <n v="1630"/>
    <x v="1921"/>
    <x v="4508"/>
    <x v="29"/>
    <x v="2"/>
  </r>
  <r>
    <x v="0"/>
    <n v="1185732"/>
    <x v="359"/>
    <x v="0"/>
    <x v="43"/>
    <x v="45"/>
    <x v="1"/>
    <n v="47"/>
    <n v="1280"/>
    <x v="2766"/>
    <x v="4509"/>
    <x v="24"/>
    <x v="2"/>
  </r>
  <r>
    <x v="0"/>
    <n v="1185732"/>
    <x v="359"/>
    <x v="0"/>
    <x v="43"/>
    <x v="45"/>
    <x v="2"/>
    <n v="42"/>
    <n v="1050"/>
    <x v="1692"/>
    <x v="3348"/>
    <x v="0"/>
    <x v="2"/>
  </r>
  <r>
    <x v="0"/>
    <n v="1185732"/>
    <x v="359"/>
    <x v="0"/>
    <x v="43"/>
    <x v="45"/>
    <x v="3"/>
    <n v="41"/>
    <n v="630"/>
    <x v="2099"/>
    <x v="3141"/>
    <x v="0"/>
    <x v="2"/>
  </r>
  <r>
    <x v="0"/>
    <n v="1185732"/>
    <x v="359"/>
    <x v="0"/>
    <x v="43"/>
    <x v="45"/>
    <x v="4"/>
    <n v="50"/>
    <n v="630"/>
    <x v="1438"/>
    <x v="2140"/>
    <x v="18"/>
    <x v="2"/>
  </r>
  <r>
    <x v="0"/>
    <n v="1185732"/>
    <x v="359"/>
    <x v="0"/>
    <x v="43"/>
    <x v="45"/>
    <x v="5"/>
    <n v="59"/>
    <n v="1200"/>
    <x v="2547"/>
    <x v="4510"/>
    <x v="59"/>
    <x v="2"/>
  </r>
  <r>
    <x v="0"/>
    <n v="1185732"/>
    <x v="389"/>
    <x v="0"/>
    <x v="43"/>
    <x v="45"/>
    <x v="0"/>
    <n v="50"/>
    <n v="1420"/>
    <x v="2121"/>
    <x v="4511"/>
    <x v="29"/>
    <x v="2"/>
  </r>
  <r>
    <x v="0"/>
    <n v="1185732"/>
    <x v="389"/>
    <x v="0"/>
    <x v="43"/>
    <x v="45"/>
    <x v="1"/>
    <n v="47"/>
    <n v="850"/>
    <x v="2767"/>
    <x v="4512"/>
    <x v="18"/>
    <x v="2"/>
  </r>
  <r>
    <x v="0"/>
    <n v="1185732"/>
    <x v="389"/>
    <x v="0"/>
    <x v="43"/>
    <x v="45"/>
    <x v="2"/>
    <n v="43"/>
    <n v="610"/>
    <x v="1122"/>
    <x v="4513"/>
    <x v="48"/>
    <x v="2"/>
  </r>
  <r>
    <x v="0"/>
    <n v="1185732"/>
    <x v="389"/>
    <x v="0"/>
    <x v="43"/>
    <x v="45"/>
    <x v="3"/>
    <n v="41"/>
    <n v="600"/>
    <x v="1707"/>
    <x v="4514"/>
    <x v="48"/>
    <x v="2"/>
  </r>
  <r>
    <x v="0"/>
    <n v="1185732"/>
    <x v="389"/>
    <x v="0"/>
    <x v="43"/>
    <x v="45"/>
    <x v="4"/>
    <n v="50"/>
    <n v="600"/>
    <x v="2434"/>
    <x v="3900"/>
    <x v="27"/>
    <x v="2"/>
  </r>
  <r>
    <x v="0"/>
    <n v="1185732"/>
    <x v="389"/>
    <x v="0"/>
    <x v="43"/>
    <x v="45"/>
    <x v="5"/>
    <n v="58"/>
    <n v="840"/>
    <x v="1809"/>
    <x v="4515"/>
    <x v="64"/>
    <x v="2"/>
  </r>
  <r>
    <x v="0"/>
    <n v="1185732"/>
    <x v="421"/>
    <x v="0"/>
    <x v="43"/>
    <x v="45"/>
    <x v="0"/>
    <n v="56"/>
    <n v="1280"/>
    <x v="2486"/>
    <x v="4516"/>
    <x v="18"/>
    <x v="2"/>
  </r>
  <r>
    <x v="0"/>
    <n v="1185732"/>
    <x v="421"/>
    <x v="0"/>
    <x v="43"/>
    <x v="45"/>
    <x v="1"/>
    <n v="51"/>
    <n v="900"/>
    <x v="1253"/>
    <x v="4517"/>
    <x v="24"/>
    <x v="2"/>
  </r>
  <r>
    <x v="0"/>
    <n v="1185732"/>
    <x v="421"/>
    <x v="0"/>
    <x v="43"/>
    <x v="45"/>
    <x v="2"/>
    <n v="50"/>
    <n v="520"/>
    <x v="1711"/>
    <x v="4518"/>
    <x v="9"/>
    <x v="2"/>
  </r>
  <r>
    <x v="0"/>
    <n v="1185732"/>
    <x v="421"/>
    <x v="0"/>
    <x v="43"/>
    <x v="45"/>
    <x v="3"/>
    <n v="52"/>
    <n v="440"/>
    <x v="1145"/>
    <x v="1785"/>
    <x v="0"/>
    <x v="2"/>
  </r>
  <r>
    <x v="0"/>
    <n v="1185732"/>
    <x v="421"/>
    <x v="0"/>
    <x v="43"/>
    <x v="45"/>
    <x v="4"/>
    <n v="62"/>
    <n v="490"/>
    <x v="2768"/>
    <x v="4519"/>
    <x v="8"/>
    <x v="2"/>
  </r>
  <r>
    <x v="4"/>
    <n v="1185732"/>
    <x v="421"/>
    <x v="0"/>
    <x v="43"/>
    <x v="45"/>
    <x v="5"/>
    <n v="63"/>
    <n v="780"/>
    <x v="1502"/>
    <x v="4520"/>
    <x v="9"/>
    <x v="2"/>
  </r>
  <r>
    <x v="4"/>
    <n v="1185732"/>
    <x v="451"/>
    <x v="0"/>
    <x v="43"/>
    <x v="45"/>
    <x v="0"/>
    <n v="60"/>
    <n v="1350"/>
    <x v="1851"/>
    <x v="4521"/>
    <x v="28"/>
    <x v="2"/>
  </r>
  <r>
    <x v="4"/>
    <n v="1185732"/>
    <x v="451"/>
    <x v="0"/>
    <x v="43"/>
    <x v="45"/>
    <x v="1"/>
    <n v="53"/>
    <n v="850"/>
    <x v="1286"/>
    <x v="1952"/>
    <x v="24"/>
    <x v="2"/>
  </r>
  <r>
    <x v="4"/>
    <n v="1185732"/>
    <x v="451"/>
    <x v="0"/>
    <x v="43"/>
    <x v="45"/>
    <x v="2"/>
    <n v="52"/>
    <n v="860"/>
    <x v="2769"/>
    <x v="4522"/>
    <x v="48"/>
    <x v="2"/>
  </r>
  <r>
    <x v="4"/>
    <n v="1185732"/>
    <x v="451"/>
    <x v="0"/>
    <x v="43"/>
    <x v="45"/>
    <x v="3"/>
    <n v="51"/>
    <n v="840"/>
    <x v="2533"/>
    <x v="4523"/>
    <x v="60"/>
    <x v="2"/>
  </r>
  <r>
    <x v="4"/>
    <n v="1185732"/>
    <x v="451"/>
    <x v="0"/>
    <x v="43"/>
    <x v="45"/>
    <x v="4"/>
    <n v="60"/>
    <n v="720"/>
    <x v="1069"/>
    <x v="4524"/>
    <x v="8"/>
    <x v="2"/>
  </r>
  <r>
    <x v="4"/>
    <n v="1185732"/>
    <x v="451"/>
    <x v="0"/>
    <x v="43"/>
    <x v="45"/>
    <x v="5"/>
    <n v="64"/>
    <n v="980"/>
    <x v="1154"/>
    <x v="4525"/>
    <x v="9"/>
    <x v="2"/>
  </r>
  <r>
    <x v="4"/>
    <n v="1185732"/>
    <x v="480"/>
    <x v="0"/>
    <x v="43"/>
    <x v="45"/>
    <x v="0"/>
    <n v="62"/>
    <n v="1680"/>
    <x v="1871"/>
    <x v="4526"/>
    <x v="28"/>
    <x v="2"/>
  </r>
  <r>
    <x v="4"/>
    <n v="1185732"/>
    <x v="480"/>
    <x v="0"/>
    <x v="43"/>
    <x v="45"/>
    <x v="1"/>
    <n v="50"/>
    <n v="1000"/>
    <x v="1503"/>
    <x v="1838"/>
    <x v="35"/>
    <x v="2"/>
  </r>
  <r>
    <x v="4"/>
    <n v="1185732"/>
    <x v="480"/>
    <x v="0"/>
    <x v="43"/>
    <x v="45"/>
    <x v="2"/>
    <n v="50"/>
    <n v="1090"/>
    <x v="2056"/>
    <x v="4527"/>
    <x v="64"/>
    <x v="2"/>
  </r>
  <r>
    <x v="4"/>
    <n v="1185732"/>
    <x v="480"/>
    <x v="0"/>
    <x v="43"/>
    <x v="45"/>
    <x v="3"/>
    <n v="53"/>
    <n v="980"/>
    <x v="2618"/>
    <x v="4528"/>
    <x v="64"/>
    <x v="2"/>
  </r>
  <r>
    <x v="4"/>
    <n v="1185732"/>
    <x v="480"/>
    <x v="0"/>
    <x v="43"/>
    <x v="45"/>
    <x v="4"/>
    <n v="61"/>
    <n v="910"/>
    <x v="1741"/>
    <x v="4529"/>
    <x v="8"/>
    <x v="2"/>
  </r>
  <r>
    <x v="4"/>
    <n v="1185732"/>
    <x v="480"/>
    <x v="0"/>
    <x v="43"/>
    <x v="45"/>
    <x v="5"/>
    <n v="65"/>
    <n v="1230"/>
    <x v="942"/>
    <x v="4530"/>
    <x v="0"/>
    <x v="2"/>
  </r>
  <r>
    <x v="4"/>
    <n v="1185732"/>
    <x v="174"/>
    <x v="0"/>
    <x v="43"/>
    <x v="45"/>
    <x v="0"/>
    <n v="32"/>
    <n v="1380"/>
    <x v="1617"/>
    <x v="4531"/>
    <x v="0"/>
    <x v="2"/>
  </r>
  <r>
    <x v="4"/>
    <n v="1185732"/>
    <x v="174"/>
    <x v="0"/>
    <x v="43"/>
    <x v="45"/>
    <x v="1"/>
    <n v="33"/>
    <n v="770"/>
    <x v="2414"/>
    <x v="4532"/>
    <x v="28"/>
    <x v="2"/>
  </r>
  <r>
    <x v="4"/>
    <n v="1185732"/>
    <x v="174"/>
    <x v="0"/>
    <x v="43"/>
    <x v="45"/>
    <x v="2"/>
    <n v="24"/>
    <n v="720"/>
    <x v="2100"/>
    <x v="3756"/>
    <x v="48"/>
    <x v="2"/>
  </r>
  <r>
    <x v="4"/>
    <n v="1185732"/>
    <x v="174"/>
    <x v="0"/>
    <x v="43"/>
    <x v="45"/>
    <x v="3"/>
    <n v="27"/>
    <n v="380"/>
    <x v="2770"/>
    <x v="4533"/>
    <x v="0"/>
    <x v="2"/>
  </r>
  <r>
    <x v="4"/>
    <n v="1185732"/>
    <x v="174"/>
    <x v="0"/>
    <x v="43"/>
    <x v="45"/>
    <x v="4"/>
    <n v="41"/>
    <n v="470"/>
    <x v="2771"/>
    <x v="4534"/>
    <x v="8"/>
    <x v="2"/>
  </r>
  <r>
    <x v="4"/>
    <n v="1185732"/>
    <x v="174"/>
    <x v="0"/>
    <x v="43"/>
    <x v="45"/>
    <x v="5"/>
    <n v="33"/>
    <n v="690"/>
    <x v="2665"/>
    <x v="4535"/>
    <x v="9"/>
    <x v="2"/>
  </r>
  <r>
    <x v="4"/>
    <n v="1185732"/>
    <x v="203"/>
    <x v="0"/>
    <x v="43"/>
    <x v="45"/>
    <x v="0"/>
    <n v="34"/>
    <n v="1470"/>
    <x v="1123"/>
    <x v="4536"/>
    <x v="35"/>
    <x v="2"/>
  </r>
  <r>
    <x v="4"/>
    <n v="1185732"/>
    <x v="203"/>
    <x v="0"/>
    <x v="43"/>
    <x v="45"/>
    <x v="1"/>
    <n v="32"/>
    <n v="530"/>
    <x v="2571"/>
    <x v="4537"/>
    <x v="0"/>
    <x v="2"/>
  </r>
  <r>
    <x v="4"/>
    <n v="1185732"/>
    <x v="203"/>
    <x v="0"/>
    <x v="43"/>
    <x v="45"/>
    <x v="2"/>
    <n v="24"/>
    <n v="630"/>
    <x v="1005"/>
    <x v="3002"/>
    <x v="48"/>
    <x v="2"/>
  </r>
  <r>
    <x v="4"/>
    <n v="1185732"/>
    <x v="203"/>
    <x v="0"/>
    <x v="44"/>
    <x v="46"/>
    <x v="3"/>
    <n v="29"/>
    <n v="300"/>
    <x v="2584"/>
    <x v="4538"/>
    <x v="60"/>
    <x v="2"/>
  </r>
  <r>
    <x v="4"/>
    <n v="1185732"/>
    <x v="203"/>
    <x v="0"/>
    <x v="44"/>
    <x v="46"/>
    <x v="4"/>
    <n v="41"/>
    <n v="470"/>
    <x v="2771"/>
    <x v="4534"/>
    <x v="8"/>
    <x v="2"/>
  </r>
  <r>
    <x v="4"/>
    <n v="1185732"/>
    <x v="203"/>
    <x v="0"/>
    <x v="44"/>
    <x v="46"/>
    <x v="5"/>
    <n v="32"/>
    <n v="740"/>
    <x v="2580"/>
    <x v="4539"/>
    <x v="60"/>
    <x v="2"/>
  </r>
  <r>
    <x v="4"/>
    <n v="1185732"/>
    <x v="708"/>
    <x v="0"/>
    <x v="44"/>
    <x v="46"/>
    <x v="0"/>
    <n v="32"/>
    <n v="1440"/>
    <x v="2040"/>
    <x v="3058"/>
    <x v="24"/>
    <x v="2"/>
  </r>
  <r>
    <x v="4"/>
    <n v="1185732"/>
    <x v="708"/>
    <x v="0"/>
    <x v="44"/>
    <x v="46"/>
    <x v="1"/>
    <n v="32"/>
    <n v="580"/>
    <x v="2528"/>
    <x v="4540"/>
    <x v="29"/>
    <x v="2"/>
  </r>
  <r>
    <x v="4"/>
    <n v="1185732"/>
    <x v="708"/>
    <x v="0"/>
    <x v="44"/>
    <x v="46"/>
    <x v="2"/>
    <n v="24"/>
    <n v="590"/>
    <x v="2772"/>
    <x v="4541"/>
    <x v="60"/>
    <x v="2"/>
  </r>
  <r>
    <x v="4"/>
    <n v="1185732"/>
    <x v="708"/>
    <x v="0"/>
    <x v="44"/>
    <x v="46"/>
    <x v="3"/>
    <n v="27"/>
    <n v="220"/>
    <x v="2773"/>
    <x v="4542"/>
    <x v="59"/>
    <x v="2"/>
  </r>
  <r>
    <x v="4"/>
    <n v="1185732"/>
    <x v="708"/>
    <x v="0"/>
    <x v="44"/>
    <x v="46"/>
    <x v="4"/>
    <n v="43"/>
    <n v="340"/>
    <x v="2774"/>
    <x v="4543"/>
    <x v="18"/>
    <x v="2"/>
  </r>
  <r>
    <x v="4"/>
    <n v="1185732"/>
    <x v="708"/>
    <x v="0"/>
    <x v="44"/>
    <x v="46"/>
    <x v="5"/>
    <n v="32"/>
    <n v="610"/>
    <x v="993"/>
    <x v="4544"/>
    <x v="0"/>
    <x v="2"/>
  </r>
  <r>
    <x v="4"/>
    <n v="1185732"/>
    <x v="230"/>
    <x v="0"/>
    <x v="44"/>
    <x v="46"/>
    <x v="0"/>
    <n v="34"/>
    <n v="1330"/>
    <x v="2619"/>
    <x v="4545"/>
    <x v="0"/>
    <x v="2"/>
  </r>
  <r>
    <x v="4"/>
    <n v="1185732"/>
    <x v="230"/>
    <x v="0"/>
    <x v="44"/>
    <x v="46"/>
    <x v="1"/>
    <n v="33"/>
    <n v="510"/>
    <x v="2775"/>
    <x v="4546"/>
    <x v="24"/>
    <x v="2"/>
  </r>
  <r>
    <x v="4"/>
    <n v="1185732"/>
    <x v="230"/>
    <x v="0"/>
    <x v="44"/>
    <x v="46"/>
    <x v="2"/>
    <n v="24"/>
    <n v="510"/>
    <x v="2549"/>
    <x v="4547"/>
    <x v="0"/>
    <x v="2"/>
  </r>
  <r>
    <x v="4"/>
    <n v="1185732"/>
    <x v="230"/>
    <x v="0"/>
    <x v="44"/>
    <x v="46"/>
    <x v="3"/>
    <n v="27"/>
    <n v="270"/>
    <x v="2776"/>
    <x v="4548"/>
    <x v="48"/>
    <x v="2"/>
  </r>
  <r>
    <x v="4"/>
    <n v="1185732"/>
    <x v="230"/>
    <x v="0"/>
    <x v="44"/>
    <x v="46"/>
    <x v="4"/>
    <n v="44"/>
    <n v="270"/>
    <x v="1677"/>
    <x v="4549"/>
    <x v="27"/>
    <x v="2"/>
  </r>
  <r>
    <x v="4"/>
    <n v="1185732"/>
    <x v="230"/>
    <x v="0"/>
    <x v="44"/>
    <x v="46"/>
    <x v="5"/>
    <n v="33"/>
    <n v="680"/>
    <x v="1152"/>
    <x v="4097"/>
    <x v="64"/>
    <x v="2"/>
  </r>
  <r>
    <x v="4"/>
    <n v="1185732"/>
    <x v="259"/>
    <x v="0"/>
    <x v="44"/>
    <x v="46"/>
    <x v="0"/>
    <n v="48"/>
    <n v="1300"/>
    <x v="1204"/>
    <x v="3641"/>
    <x v="28"/>
    <x v="2"/>
  </r>
  <r>
    <x v="4"/>
    <n v="1185732"/>
    <x v="259"/>
    <x v="0"/>
    <x v="44"/>
    <x v="46"/>
    <x v="1"/>
    <n v="41"/>
    <n v="680"/>
    <x v="1119"/>
    <x v="2492"/>
    <x v="0"/>
    <x v="2"/>
  </r>
  <r>
    <x v="4"/>
    <n v="1185732"/>
    <x v="259"/>
    <x v="0"/>
    <x v="44"/>
    <x v="46"/>
    <x v="2"/>
    <n v="38"/>
    <n v="750"/>
    <x v="1027"/>
    <x v="3069"/>
    <x v="0"/>
    <x v="2"/>
  </r>
  <r>
    <x v="4"/>
    <n v="1185732"/>
    <x v="259"/>
    <x v="0"/>
    <x v="44"/>
    <x v="46"/>
    <x v="3"/>
    <n v="38"/>
    <n v="560"/>
    <x v="1001"/>
    <x v="4550"/>
    <x v="0"/>
    <x v="2"/>
  </r>
  <r>
    <x v="4"/>
    <n v="1185732"/>
    <x v="259"/>
    <x v="0"/>
    <x v="44"/>
    <x v="46"/>
    <x v="4"/>
    <n v="47"/>
    <n v="680"/>
    <x v="2209"/>
    <x v="1754"/>
    <x v="33"/>
    <x v="2"/>
  </r>
  <r>
    <x v="4"/>
    <n v="1185732"/>
    <x v="259"/>
    <x v="0"/>
    <x v="44"/>
    <x v="46"/>
    <x v="5"/>
    <n v="51"/>
    <n v="1020"/>
    <x v="1285"/>
    <x v="4260"/>
    <x v="59"/>
    <x v="2"/>
  </r>
  <r>
    <x v="4"/>
    <n v="1185732"/>
    <x v="292"/>
    <x v="0"/>
    <x v="44"/>
    <x v="46"/>
    <x v="0"/>
    <n v="45"/>
    <n v="1560"/>
    <x v="2029"/>
    <x v="4551"/>
    <x v="24"/>
    <x v="2"/>
  </r>
  <r>
    <x v="4"/>
    <n v="1185732"/>
    <x v="292"/>
    <x v="0"/>
    <x v="44"/>
    <x v="46"/>
    <x v="1"/>
    <n v="44"/>
    <n v="1050"/>
    <x v="1506"/>
    <x v="2379"/>
    <x v="24"/>
    <x v="2"/>
  </r>
  <r>
    <x v="4"/>
    <n v="1185732"/>
    <x v="292"/>
    <x v="0"/>
    <x v="44"/>
    <x v="46"/>
    <x v="2"/>
    <n v="38"/>
    <n v="690"/>
    <x v="2420"/>
    <x v="4552"/>
    <x v="60"/>
    <x v="2"/>
  </r>
  <r>
    <x v="4"/>
    <n v="1185732"/>
    <x v="292"/>
    <x v="0"/>
    <x v="44"/>
    <x v="46"/>
    <x v="3"/>
    <n v="39"/>
    <n v="650"/>
    <x v="2777"/>
    <x v="4553"/>
    <x v="64"/>
    <x v="2"/>
  </r>
  <r>
    <x v="4"/>
    <n v="1185732"/>
    <x v="292"/>
    <x v="0"/>
    <x v="44"/>
    <x v="46"/>
    <x v="4"/>
    <n v="46"/>
    <n v="650"/>
    <x v="1044"/>
    <x v="4554"/>
    <x v="18"/>
    <x v="2"/>
  </r>
  <r>
    <x v="4"/>
    <n v="1185732"/>
    <x v="292"/>
    <x v="0"/>
    <x v="44"/>
    <x v="46"/>
    <x v="5"/>
    <n v="50"/>
    <n v="1200"/>
    <x v="1194"/>
    <x v="605"/>
    <x v="0"/>
    <x v="2"/>
  </r>
  <r>
    <x v="4"/>
    <n v="1185732"/>
    <x v="320"/>
    <x v="0"/>
    <x v="44"/>
    <x v="46"/>
    <x v="0"/>
    <n v="47"/>
    <n v="1880"/>
    <x v="1373"/>
    <x v="4555"/>
    <x v="28"/>
    <x v="2"/>
  </r>
  <r>
    <x v="4"/>
    <n v="1185732"/>
    <x v="320"/>
    <x v="0"/>
    <x v="44"/>
    <x v="46"/>
    <x v="1"/>
    <n v="42"/>
    <n v="980"/>
    <x v="1728"/>
    <x v="4315"/>
    <x v="0"/>
    <x v="2"/>
  </r>
  <r>
    <x v="4"/>
    <n v="1185732"/>
    <x v="320"/>
    <x v="0"/>
    <x v="44"/>
    <x v="46"/>
    <x v="2"/>
    <n v="37"/>
    <n v="810"/>
    <x v="1592"/>
    <x v="4556"/>
    <x v="59"/>
    <x v="2"/>
  </r>
  <r>
    <x v="4"/>
    <n v="1185732"/>
    <x v="320"/>
    <x v="0"/>
    <x v="44"/>
    <x v="46"/>
    <x v="3"/>
    <n v="36"/>
    <n v="630"/>
    <x v="1439"/>
    <x v="4557"/>
    <x v="64"/>
    <x v="2"/>
  </r>
  <r>
    <x v="4"/>
    <n v="1185732"/>
    <x v="320"/>
    <x v="0"/>
    <x v="44"/>
    <x v="46"/>
    <x v="4"/>
    <n v="48"/>
    <n v="740"/>
    <x v="2778"/>
    <x v="4558"/>
    <x v="30"/>
    <x v="2"/>
  </r>
  <r>
    <x v="4"/>
    <n v="1185732"/>
    <x v="320"/>
    <x v="0"/>
    <x v="44"/>
    <x v="46"/>
    <x v="5"/>
    <n v="54"/>
    <n v="1310"/>
    <x v="1725"/>
    <x v="4559"/>
    <x v="60"/>
    <x v="2"/>
  </r>
  <r>
    <x v="4"/>
    <n v="1185732"/>
    <x v="352"/>
    <x v="0"/>
    <x v="44"/>
    <x v="46"/>
    <x v="0"/>
    <n v="47"/>
    <n v="1800"/>
    <x v="2302"/>
    <x v="4560"/>
    <x v="35"/>
    <x v="2"/>
  </r>
  <r>
    <x v="4"/>
    <n v="1185732"/>
    <x v="352"/>
    <x v="0"/>
    <x v="44"/>
    <x v="46"/>
    <x v="1"/>
    <n v="42"/>
    <n v="1010"/>
    <x v="2378"/>
    <x v="3670"/>
    <x v="28"/>
    <x v="2"/>
  </r>
  <r>
    <x v="4"/>
    <n v="1185732"/>
    <x v="352"/>
    <x v="0"/>
    <x v="44"/>
    <x v="46"/>
    <x v="2"/>
    <n v="37"/>
    <n v="750"/>
    <x v="2173"/>
    <x v="4561"/>
    <x v="64"/>
    <x v="2"/>
  </r>
  <r>
    <x v="4"/>
    <n v="1185732"/>
    <x v="352"/>
    <x v="0"/>
    <x v="44"/>
    <x v="46"/>
    <x v="3"/>
    <n v="36"/>
    <n v="520"/>
    <x v="1039"/>
    <x v="4562"/>
    <x v="48"/>
    <x v="2"/>
  </r>
  <r>
    <x v="4"/>
    <n v="1185732"/>
    <x v="352"/>
    <x v="0"/>
    <x v="44"/>
    <x v="46"/>
    <x v="4"/>
    <n v="46"/>
    <n v="460"/>
    <x v="1769"/>
    <x v="4563"/>
    <x v="30"/>
    <x v="2"/>
  </r>
  <r>
    <x v="4"/>
    <n v="1185732"/>
    <x v="352"/>
    <x v="0"/>
    <x v="44"/>
    <x v="46"/>
    <x v="5"/>
    <n v="52"/>
    <n v="1050"/>
    <x v="1780"/>
    <x v="4564"/>
    <x v="60"/>
    <x v="2"/>
  </r>
  <r>
    <x v="4"/>
    <n v="1185732"/>
    <x v="382"/>
    <x v="0"/>
    <x v="44"/>
    <x v="46"/>
    <x v="0"/>
    <n v="46"/>
    <n v="1240"/>
    <x v="2779"/>
    <x v="4565"/>
    <x v="29"/>
    <x v="2"/>
  </r>
  <r>
    <x v="4"/>
    <n v="1185732"/>
    <x v="382"/>
    <x v="0"/>
    <x v="44"/>
    <x v="46"/>
    <x v="1"/>
    <n v="41"/>
    <n v="720"/>
    <x v="2438"/>
    <x v="3391"/>
    <x v="0"/>
    <x v="2"/>
  </r>
  <r>
    <x v="4"/>
    <n v="1185732"/>
    <x v="382"/>
    <x v="0"/>
    <x v="44"/>
    <x v="46"/>
    <x v="2"/>
    <n v="39"/>
    <n v="510"/>
    <x v="2265"/>
    <x v="4566"/>
    <x v="60"/>
    <x v="2"/>
  </r>
  <r>
    <x v="4"/>
    <n v="1185732"/>
    <x v="382"/>
    <x v="0"/>
    <x v="44"/>
    <x v="46"/>
    <x v="3"/>
    <n v="37"/>
    <n v="380"/>
    <x v="1428"/>
    <x v="4567"/>
    <x v="60"/>
    <x v="2"/>
  </r>
  <r>
    <x v="4"/>
    <n v="1185732"/>
    <x v="382"/>
    <x v="0"/>
    <x v="44"/>
    <x v="46"/>
    <x v="4"/>
    <n v="47"/>
    <n v="410"/>
    <x v="2771"/>
    <x v="4568"/>
    <x v="33"/>
    <x v="2"/>
  </r>
  <r>
    <x v="4"/>
    <n v="1185732"/>
    <x v="382"/>
    <x v="0"/>
    <x v="44"/>
    <x v="46"/>
    <x v="5"/>
    <n v="50"/>
    <n v="730"/>
    <x v="2780"/>
    <x v="4569"/>
    <x v="60"/>
    <x v="2"/>
  </r>
  <r>
    <x v="4"/>
    <n v="1185732"/>
    <x v="414"/>
    <x v="0"/>
    <x v="44"/>
    <x v="46"/>
    <x v="0"/>
    <n v="53"/>
    <n v="1190"/>
    <x v="2781"/>
    <x v="4570"/>
    <x v="24"/>
    <x v="2"/>
  </r>
  <r>
    <x v="4"/>
    <n v="1185732"/>
    <x v="414"/>
    <x v="0"/>
    <x v="44"/>
    <x v="46"/>
    <x v="1"/>
    <n v="48"/>
    <n v="630"/>
    <x v="2091"/>
    <x v="1682"/>
    <x v="0"/>
    <x v="2"/>
  </r>
  <r>
    <x v="4"/>
    <n v="1185732"/>
    <x v="414"/>
    <x v="0"/>
    <x v="44"/>
    <x v="46"/>
    <x v="2"/>
    <n v="46"/>
    <n v="420"/>
    <x v="2411"/>
    <x v="4571"/>
    <x v="0"/>
    <x v="2"/>
  </r>
  <r>
    <x v="4"/>
    <n v="1185732"/>
    <x v="414"/>
    <x v="0"/>
    <x v="44"/>
    <x v="46"/>
    <x v="3"/>
    <n v="48"/>
    <n v="310"/>
    <x v="2782"/>
    <x v="4572"/>
    <x v="59"/>
    <x v="2"/>
  </r>
  <r>
    <x v="4"/>
    <n v="1185732"/>
    <x v="414"/>
    <x v="0"/>
    <x v="44"/>
    <x v="46"/>
    <x v="4"/>
    <n v="58"/>
    <n v="380"/>
    <x v="1945"/>
    <x v="4573"/>
    <x v="33"/>
    <x v="2"/>
  </r>
  <r>
    <x v="2"/>
    <n v="1185732"/>
    <x v="414"/>
    <x v="0"/>
    <x v="44"/>
    <x v="46"/>
    <x v="5"/>
    <n v="62"/>
    <n v="680"/>
    <x v="2783"/>
    <x v="4574"/>
    <x v="60"/>
    <x v="2"/>
  </r>
  <r>
    <x v="2"/>
    <n v="1185732"/>
    <x v="444"/>
    <x v="0"/>
    <x v="44"/>
    <x v="46"/>
    <x v="0"/>
    <n v="59"/>
    <n v="1080"/>
    <x v="1488"/>
    <x v="4575"/>
    <x v="35"/>
    <x v="2"/>
  </r>
  <r>
    <x v="2"/>
    <n v="1185732"/>
    <x v="444"/>
    <x v="0"/>
    <x v="44"/>
    <x v="46"/>
    <x v="1"/>
    <n v="46"/>
    <n v="800"/>
    <x v="2784"/>
    <x v="4576"/>
    <x v="29"/>
    <x v="2"/>
  </r>
  <r>
    <x v="2"/>
    <n v="1185732"/>
    <x v="444"/>
    <x v="0"/>
    <x v="44"/>
    <x v="46"/>
    <x v="2"/>
    <n v="48"/>
    <n v="680"/>
    <x v="2785"/>
    <x v="4577"/>
    <x v="48"/>
    <x v="2"/>
  </r>
  <r>
    <x v="2"/>
    <n v="1185732"/>
    <x v="444"/>
    <x v="0"/>
    <x v="44"/>
    <x v="46"/>
    <x v="3"/>
    <n v="49"/>
    <n v="650"/>
    <x v="1007"/>
    <x v="4578"/>
    <x v="9"/>
    <x v="2"/>
  </r>
  <r>
    <x v="2"/>
    <n v="1185732"/>
    <x v="444"/>
    <x v="0"/>
    <x v="44"/>
    <x v="46"/>
    <x v="4"/>
    <n v="55"/>
    <n v="590"/>
    <x v="2786"/>
    <x v="4579"/>
    <x v="27"/>
    <x v="2"/>
  </r>
  <r>
    <x v="2"/>
    <n v="1185732"/>
    <x v="444"/>
    <x v="0"/>
    <x v="44"/>
    <x v="46"/>
    <x v="5"/>
    <n v="59"/>
    <n v="910"/>
    <x v="2787"/>
    <x v="4580"/>
    <x v="60"/>
    <x v="2"/>
  </r>
  <r>
    <x v="2"/>
    <n v="1185732"/>
    <x v="473"/>
    <x v="0"/>
    <x v="44"/>
    <x v="46"/>
    <x v="0"/>
    <n v="55"/>
    <n v="1490"/>
    <x v="2788"/>
    <x v="4581"/>
    <x v="35"/>
    <x v="2"/>
  </r>
  <r>
    <x v="2"/>
    <n v="1185732"/>
    <x v="473"/>
    <x v="0"/>
    <x v="44"/>
    <x v="46"/>
    <x v="1"/>
    <n v="49"/>
    <n v="1050"/>
    <x v="2699"/>
    <x v="3253"/>
    <x v="35"/>
    <x v="2"/>
  </r>
  <r>
    <x v="2"/>
    <n v="1185732"/>
    <x v="473"/>
    <x v="0"/>
    <x v="44"/>
    <x v="46"/>
    <x v="2"/>
    <n v="49"/>
    <n v="910"/>
    <x v="1595"/>
    <x v="3335"/>
    <x v="0"/>
    <x v="2"/>
  </r>
  <r>
    <x v="2"/>
    <n v="1185732"/>
    <x v="473"/>
    <x v="0"/>
    <x v="44"/>
    <x v="46"/>
    <x v="3"/>
    <n v="47"/>
    <n v="830"/>
    <x v="2631"/>
    <x v="4582"/>
    <x v="48"/>
    <x v="2"/>
  </r>
  <r>
    <x v="2"/>
    <n v="1185732"/>
    <x v="473"/>
    <x v="0"/>
    <x v="44"/>
    <x v="46"/>
    <x v="4"/>
    <n v="55"/>
    <n v="830"/>
    <x v="2789"/>
    <x v="4583"/>
    <x v="18"/>
    <x v="2"/>
  </r>
  <r>
    <x v="2"/>
    <n v="1185732"/>
    <x v="473"/>
    <x v="0"/>
    <x v="44"/>
    <x v="46"/>
    <x v="5"/>
    <n v="59"/>
    <n v="1010"/>
    <x v="2790"/>
    <x v="4584"/>
    <x v="64"/>
    <x v="2"/>
  </r>
  <r>
    <x v="2"/>
    <n v="1185732"/>
    <x v="171"/>
    <x v="0"/>
    <x v="44"/>
    <x v="46"/>
    <x v="0"/>
    <n v="38"/>
    <n v="1250"/>
    <x v="806"/>
    <x v="4585"/>
    <x v="48"/>
    <x v="2"/>
  </r>
  <r>
    <x v="2"/>
    <n v="1185732"/>
    <x v="171"/>
    <x v="0"/>
    <x v="44"/>
    <x v="46"/>
    <x v="1"/>
    <n v="37"/>
    <n v="870"/>
    <x v="2709"/>
    <x v="4586"/>
    <x v="59"/>
    <x v="2"/>
  </r>
  <r>
    <x v="2"/>
    <n v="1185732"/>
    <x v="171"/>
    <x v="0"/>
    <x v="44"/>
    <x v="46"/>
    <x v="2"/>
    <n v="28"/>
    <n v="900"/>
    <x v="2462"/>
    <x v="3067"/>
    <x v="8"/>
    <x v="2"/>
  </r>
  <r>
    <x v="2"/>
    <n v="1185732"/>
    <x v="171"/>
    <x v="0"/>
    <x v="44"/>
    <x v="46"/>
    <x v="3"/>
    <n v="33"/>
    <n v="420"/>
    <x v="2695"/>
    <x v="4587"/>
    <x v="27"/>
    <x v="2"/>
  </r>
  <r>
    <x v="2"/>
    <n v="1185732"/>
    <x v="171"/>
    <x v="0"/>
    <x v="44"/>
    <x v="46"/>
    <x v="4"/>
    <n v="49"/>
    <n v="600"/>
    <x v="1454"/>
    <x v="4588"/>
    <x v="33"/>
    <x v="2"/>
  </r>
  <r>
    <x v="2"/>
    <n v="1185732"/>
    <x v="171"/>
    <x v="0"/>
    <x v="44"/>
    <x v="46"/>
    <x v="5"/>
    <n v="37"/>
    <n v="810"/>
    <x v="1592"/>
    <x v="4561"/>
    <x v="0"/>
    <x v="2"/>
  </r>
  <r>
    <x v="2"/>
    <n v="1185732"/>
    <x v="200"/>
    <x v="0"/>
    <x v="44"/>
    <x v="46"/>
    <x v="0"/>
    <n v="39"/>
    <n v="1490"/>
    <x v="2791"/>
    <x v="4589"/>
    <x v="0"/>
    <x v="2"/>
  </r>
  <r>
    <x v="2"/>
    <n v="1185732"/>
    <x v="200"/>
    <x v="0"/>
    <x v="44"/>
    <x v="46"/>
    <x v="1"/>
    <n v="37"/>
    <n v="540"/>
    <x v="2617"/>
    <x v="4590"/>
    <x v="0"/>
    <x v="2"/>
  </r>
  <r>
    <x v="2"/>
    <n v="1185732"/>
    <x v="200"/>
    <x v="0"/>
    <x v="44"/>
    <x v="46"/>
    <x v="2"/>
    <n v="29"/>
    <n v="650"/>
    <x v="2031"/>
    <x v="4262"/>
    <x v="18"/>
    <x v="2"/>
  </r>
  <r>
    <x v="2"/>
    <n v="1185732"/>
    <x v="200"/>
    <x v="0"/>
    <x v="45"/>
    <x v="47"/>
    <x v="3"/>
    <n v="32"/>
    <n v="340"/>
    <x v="1449"/>
    <x v="2155"/>
    <x v="27"/>
    <x v="2"/>
  </r>
  <r>
    <x v="2"/>
    <n v="1185732"/>
    <x v="200"/>
    <x v="0"/>
    <x v="45"/>
    <x v="47"/>
    <x v="4"/>
    <n v="49"/>
    <n v="600"/>
    <x v="1454"/>
    <x v="4591"/>
    <x v="27"/>
    <x v="2"/>
  </r>
  <r>
    <x v="2"/>
    <n v="1185732"/>
    <x v="200"/>
    <x v="0"/>
    <x v="45"/>
    <x v="47"/>
    <x v="5"/>
    <n v="39"/>
    <n v="840"/>
    <x v="1070"/>
    <x v="1700"/>
    <x v="18"/>
    <x v="2"/>
  </r>
  <r>
    <x v="2"/>
    <n v="1185732"/>
    <x v="705"/>
    <x v="0"/>
    <x v="45"/>
    <x v="47"/>
    <x v="0"/>
    <n v="39"/>
    <n v="1300"/>
    <x v="2792"/>
    <x v="4592"/>
    <x v="0"/>
    <x v="2"/>
  </r>
  <r>
    <x v="2"/>
    <n v="1185732"/>
    <x v="705"/>
    <x v="0"/>
    <x v="45"/>
    <x v="47"/>
    <x v="1"/>
    <n v="38"/>
    <n v="560"/>
    <x v="1001"/>
    <x v="4593"/>
    <x v="64"/>
    <x v="2"/>
  </r>
  <r>
    <x v="2"/>
    <n v="1185732"/>
    <x v="705"/>
    <x v="0"/>
    <x v="45"/>
    <x v="47"/>
    <x v="2"/>
    <n v="29"/>
    <n v="680"/>
    <x v="1451"/>
    <x v="4594"/>
    <x v="18"/>
    <x v="2"/>
  </r>
  <r>
    <x v="2"/>
    <n v="1185732"/>
    <x v="705"/>
    <x v="0"/>
    <x v="45"/>
    <x v="47"/>
    <x v="3"/>
    <n v="32"/>
    <n v="300"/>
    <x v="1585"/>
    <x v="4595"/>
    <x v="23"/>
    <x v="2"/>
  </r>
  <r>
    <x v="2"/>
    <n v="1185732"/>
    <x v="705"/>
    <x v="0"/>
    <x v="45"/>
    <x v="47"/>
    <x v="4"/>
    <n v="48"/>
    <n v="390"/>
    <x v="1039"/>
    <x v="4596"/>
    <x v="8"/>
    <x v="2"/>
  </r>
  <r>
    <x v="2"/>
    <n v="1185732"/>
    <x v="705"/>
    <x v="0"/>
    <x v="45"/>
    <x v="47"/>
    <x v="5"/>
    <n v="38"/>
    <n v="730"/>
    <x v="2793"/>
    <x v="4597"/>
    <x v="29"/>
    <x v="2"/>
  </r>
  <r>
    <x v="2"/>
    <n v="1185732"/>
    <x v="722"/>
    <x v="0"/>
    <x v="45"/>
    <x v="47"/>
    <x v="0"/>
    <n v="36"/>
    <n v="1500"/>
    <x v="1996"/>
    <x v="2941"/>
    <x v="0"/>
    <x v="2"/>
  </r>
  <r>
    <x v="2"/>
    <n v="1185732"/>
    <x v="722"/>
    <x v="0"/>
    <x v="45"/>
    <x v="47"/>
    <x v="1"/>
    <n v="38"/>
    <n v="580"/>
    <x v="1945"/>
    <x v="4598"/>
    <x v="9"/>
    <x v="2"/>
  </r>
  <r>
    <x v="2"/>
    <n v="1185732"/>
    <x v="722"/>
    <x v="0"/>
    <x v="45"/>
    <x v="47"/>
    <x v="2"/>
    <n v="29"/>
    <n v="560"/>
    <x v="2563"/>
    <x v="4599"/>
    <x v="30"/>
    <x v="2"/>
  </r>
  <r>
    <x v="2"/>
    <n v="1185732"/>
    <x v="722"/>
    <x v="0"/>
    <x v="45"/>
    <x v="47"/>
    <x v="3"/>
    <n v="32"/>
    <n v="380"/>
    <x v="2650"/>
    <x v="4600"/>
    <x v="18"/>
    <x v="2"/>
  </r>
  <r>
    <x v="2"/>
    <n v="1185732"/>
    <x v="722"/>
    <x v="0"/>
    <x v="45"/>
    <x v="47"/>
    <x v="4"/>
    <n v="46"/>
    <n v="350"/>
    <x v="2058"/>
    <x v="3061"/>
    <x v="18"/>
    <x v="2"/>
  </r>
  <r>
    <x v="2"/>
    <n v="1185732"/>
    <x v="722"/>
    <x v="0"/>
    <x v="45"/>
    <x v="47"/>
    <x v="5"/>
    <n v="36"/>
    <n v="690"/>
    <x v="1706"/>
    <x v="1787"/>
    <x v="0"/>
    <x v="2"/>
  </r>
  <r>
    <x v="2"/>
    <n v="1185732"/>
    <x v="256"/>
    <x v="0"/>
    <x v="45"/>
    <x v="47"/>
    <x v="0"/>
    <n v="54"/>
    <n v="1420"/>
    <x v="2794"/>
    <x v="4601"/>
    <x v="48"/>
    <x v="2"/>
  </r>
  <r>
    <x v="2"/>
    <n v="1185732"/>
    <x v="256"/>
    <x v="0"/>
    <x v="45"/>
    <x v="47"/>
    <x v="1"/>
    <n v="48"/>
    <n v="730"/>
    <x v="1781"/>
    <x v="4602"/>
    <x v="60"/>
    <x v="2"/>
  </r>
  <r>
    <x v="2"/>
    <n v="1185732"/>
    <x v="256"/>
    <x v="0"/>
    <x v="45"/>
    <x v="47"/>
    <x v="2"/>
    <n v="43"/>
    <n v="740"/>
    <x v="2229"/>
    <x v="4603"/>
    <x v="8"/>
    <x v="2"/>
  </r>
  <r>
    <x v="2"/>
    <n v="1185732"/>
    <x v="256"/>
    <x v="0"/>
    <x v="45"/>
    <x v="47"/>
    <x v="3"/>
    <n v="44"/>
    <n v="630"/>
    <x v="1262"/>
    <x v="4604"/>
    <x v="33"/>
    <x v="2"/>
  </r>
  <r>
    <x v="2"/>
    <n v="1185732"/>
    <x v="256"/>
    <x v="0"/>
    <x v="45"/>
    <x v="47"/>
    <x v="4"/>
    <n v="50"/>
    <n v="700"/>
    <x v="2795"/>
    <x v="4605"/>
    <x v="27"/>
    <x v="2"/>
  </r>
  <r>
    <x v="2"/>
    <n v="1185732"/>
    <x v="256"/>
    <x v="0"/>
    <x v="45"/>
    <x v="47"/>
    <x v="5"/>
    <n v="55"/>
    <n v="1130"/>
    <x v="2796"/>
    <x v="4606"/>
    <x v="29"/>
    <x v="2"/>
  </r>
  <r>
    <x v="2"/>
    <n v="1185732"/>
    <x v="289"/>
    <x v="0"/>
    <x v="45"/>
    <x v="47"/>
    <x v="0"/>
    <n v="50"/>
    <n v="1750"/>
    <x v="308"/>
    <x v="4607"/>
    <x v="9"/>
    <x v="2"/>
  </r>
  <r>
    <x v="2"/>
    <n v="1185732"/>
    <x v="289"/>
    <x v="0"/>
    <x v="45"/>
    <x v="47"/>
    <x v="1"/>
    <n v="48"/>
    <n v="940"/>
    <x v="2797"/>
    <x v="3277"/>
    <x v="0"/>
    <x v="2"/>
  </r>
  <r>
    <x v="2"/>
    <n v="1185732"/>
    <x v="289"/>
    <x v="0"/>
    <x v="45"/>
    <x v="47"/>
    <x v="2"/>
    <n v="42"/>
    <n v="870"/>
    <x v="2175"/>
    <x v="4608"/>
    <x v="18"/>
    <x v="2"/>
  </r>
  <r>
    <x v="2"/>
    <n v="1185732"/>
    <x v="289"/>
    <x v="0"/>
    <x v="45"/>
    <x v="47"/>
    <x v="3"/>
    <n v="42"/>
    <n v="800"/>
    <x v="1597"/>
    <x v="4609"/>
    <x v="23"/>
    <x v="2"/>
  </r>
  <r>
    <x v="2"/>
    <n v="1185732"/>
    <x v="289"/>
    <x v="0"/>
    <x v="45"/>
    <x v="47"/>
    <x v="4"/>
    <n v="53"/>
    <n v="740"/>
    <x v="1710"/>
    <x v="4610"/>
    <x v="27"/>
    <x v="2"/>
  </r>
  <r>
    <x v="2"/>
    <n v="1185732"/>
    <x v="289"/>
    <x v="0"/>
    <x v="45"/>
    <x v="47"/>
    <x v="5"/>
    <n v="56"/>
    <n v="1230"/>
    <x v="2798"/>
    <x v="4611"/>
    <x v="29"/>
    <x v="2"/>
  </r>
  <r>
    <x v="2"/>
    <n v="1185732"/>
    <x v="317"/>
    <x v="0"/>
    <x v="45"/>
    <x v="47"/>
    <x v="0"/>
    <n v="54"/>
    <n v="1890"/>
    <x v="1263"/>
    <x v="4612"/>
    <x v="64"/>
    <x v="2"/>
  </r>
  <r>
    <x v="2"/>
    <n v="1185732"/>
    <x v="317"/>
    <x v="0"/>
    <x v="45"/>
    <x v="47"/>
    <x v="1"/>
    <n v="48"/>
    <n v="1120"/>
    <x v="1251"/>
    <x v="4613"/>
    <x v="60"/>
    <x v="2"/>
  </r>
  <r>
    <x v="2"/>
    <n v="1185732"/>
    <x v="317"/>
    <x v="0"/>
    <x v="45"/>
    <x v="47"/>
    <x v="2"/>
    <n v="44"/>
    <n v="810"/>
    <x v="1471"/>
    <x v="4614"/>
    <x v="27"/>
    <x v="2"/>
  </r>
  <r>
    <x v="2"/>
    <n v="1185732"/>
    <x v="317"/>
    <x v="0"/>
    <x v="45"/>
    <x v="47"/>
    <x v="3"/>
    <n v="42"/>
    <n v="800"/>
    <x v="1597"/>
    <x v="4615"/>
    <x v="27"/>
    <x v="2"/>
  </r>
  <r>
    <x v="2"/>
    <n v="1185732"/>
    <x v="317"/>
    <x v="0"/>
    <x v="45"/>
    <x v="47"/>
    <x v="4"/>
    <n v="53"/>
    <n v="810"/>
    <x v="1436"/>
    <x v="4616"/>
    <x v="27"/>
    <x v="2"/>
  </r>
  <r>
    <x v="2"/>
    <n v="1185732"/>
    <x v="317"/>
    <x v="0"/>
    <x v="45"/>
    <x v="47"/>
    <x v="5"/>
    <n v="56"/>
    <n v="1430"/>
    <x v="2354"/>
    <x v="4617"/>
    <x v="35"/>
    <x v="2"/>
  </r>
  <r>
    <x v="2"/>
    <n v="1185732"/>
    <x v="349"/>
    <x v="0"/>
    <x v="45"/>
    <x v="47"/>
    <x v="0"/>
    <n v="51"/>
    <n v="1630"/>
    <x v="2799"/>
    <x v="4618"/>
    <x v="9"/>
    <x v="2"/>
  </r>
  <r>
    <x v="2"/>
    <n v="1185732"/>
    <x v="349"/>
    <x v="0"/>
    <x v="45"/>
    <x v="47"/>
    <x v="1"/>
    <n v="48"/>
    <n v="1080"/>
    <x v="1052"/>
    <x v="3767"/>
    <x v="9"/>
    <x v="2"/>
  </r>
  <r>
    <x v="2"/>
    <n v="1185732"/>
    <x v="349"/>
    <x v="0"/>
    <x v="45"/>
    <x v="47"/>
    <x v="2"/>
    <n v="41"/>
    <n v="850"/>
    <x v="2507"/>
    <x v="4619"/>
    <x v="23"/>
    <x v="2"/>
  </r>
  <r>
    <x v="2"/>
    <n v="1185732"/>
    <x v="349"/>
    <x v="0"/>
    <x v="45"/>
    <x v="47"/>
    <x v="3"/>
    <n v="41"/>
    <n v="680"/>
    <x v="1119"/>
    <x v="4620"/>
    <x v="33"/>
    <x v="2"/>
  </r>
  <r>
    <x v="2"/>
    <n v="1185732"/>
    <x v="349"/>
    <x v="0"/>
    <x v="45"/>
    <x v="47"/>
    <x v="4"/>
    <n v="51"/>
    <n v="520"/>
    <x v="2468"/>
    <x v="4621"/>
    <x v="27"/>
    <x v="2"/>
  </r>
  <r>
    <x v="2"/>
    <n v="1185732"/>
    <x v="349"/>
    <x v="0"/>
    <x v="45"/>
    <x v="47"/>
    <x v="5"/>
    <n v="55"/>
    <n v="1050"/>
    <x v="2141"/>
    <x v="3211"/>
    <x v="0"/>
    <x v="2"/>
  </r>
  <r>
    <x v="2"/>
    <n v="1185732"/>
    <x v="379"/>
    <x v="0"/>
    <x v="45"/>
    <x v="47"/>
    <x v="0"/>
    <n v="52"/>
    <n v="1250"/>
    <x v="2800"/>
    <x v="4622"/>
    <x v="64"/>
    <x v="2"/>
  </r>
  <r>
    <x v="2"/>
    <n v="1185732"/>
    <x v="379"/>
    <x v="0"/>
    <x v="45"/>
    <x v="47"/>
    <x v="1"/>
    <n v="47"/>
    <n v="750"/>
    <x v="2801"/>
    <x v="4623"/>
    <x v="59"/>
    <x v="2"/>
  </r>
  <r>
    <x v="2"/>
    <n v="1185732"/>
    <x v="379"/>
    <x v="0"/>
    <x v="45"/>
    <x v="47"/>
    <x v="2"/>
    <n v="41"/>
    <n v="600"/>
    <x v="1707"/>
    <x v="4624"/>
    <x v="27"/>
    <x v="2"/>
  </r>
  <r>
    <x v="2"/>
    <n v="1185732"/>
    <x v="379"/>
    <x v="0"/>
    <x v="45"/>
    <x v="47"/>
    <x v="3"/>
    <n v="41"/>
    <n v="460"/>
    <x v="2802"/>
    <x v="4625"/>
    <x v="18"/>
    <x v="2"/>
  </r>
  <r>
    <x v="2"/>
    <n v="1185732"/>
    <x v="379"/>
    <x v="0"/>
    <x v="45"/>
    <x v="47"/>
    <x v="4"/>
    <n v="50"/>
    <n v="510"/>
    <x v="2493"/>
    <x v="4318"/>
    <x v="23"/>
    <x v="2"/>
  </r>
  <r>
    <x v="2"/>
    <n v="1185732"/>
    <x v="379"/>
    <x v="0"/>
    <x v="45"/>
    <x v="47"/>
    <x v="5"/>
    <n v="54"/>
    <n v="830"/>
    <x v="2097"/>
    <x v="3139"/>
    <x v="29"/>
    <x v="2"/>
  </r>
  <r>
    <x v="2"/>
    <n v="1185732"/>
    <x v="411"/>
    <x v="0"/>
    <x v="45"/>
    <x v="47"/>
    <x v="0"/>
    <n v="59"/>
    <n v="1130"/>
    <x v="2803"/>
    <x v="4626"/>
    <x v="9"/>
    <x v="2"/>
  </r>
  <r>
    <x v="2"/>
    <n v="1185732"/>
    <x v="411"/>
    <x v="0"/>
    <x v="45"/>
    <x v="47"/>
    <x v="1"/>
    <n v="52"/>
    <n v="720"/>
    <x v="1618"/>
    <x v="4627"/>
    <x v="0"/>
    <x v="2"/>
  </r>
  <r>
    <x v="2"/>
    <n v="1185732"/>
    <x v="411"/>
    <x v="0"/>
    <x v="45"/>
    <x v="47"/>
    <x v="2"/>
    <n v="53"/>
    <n v="490"/>
    <x v="2804"/>
    <x v="4628"/>
    <x v="30"/>
    <x v="2"/>
  </r>
  <r>
    <x v="2"/>
    <n v="1185732"/>
    <x v="411"/>
    <x v="0"/>
    <x v="45"/>
    <x v="47"/>
    <x v="3"/>
    <n v="50"/>
    <n v="380"/>
    <x v="2085"/>
    <x v="4629"/>
    <x v="8"/>
    <x v="2"/>
  </r>
  <r>
    <x v="2"/>
    <n v="1185732"/>
    <x v="411"/>
    <x v="0"/>
    <x v="45"/>
    <x v="47"/>
    <x v="4"/>
    <n v="64"/>
    <n v="420"/>
    <x v="1174"/>
    <x v="4208"/>
    <x v="23"/>
    <x v="2"/>
  </r>
  <r>
    <x v="0"/>
    <n v="1185732"/>
    <x v="411"/>
    <x v="0"/>
    <x v="45"/>
    <x v="47"/>
    <x v="5"/>
    <n v="63"/>
    <n v="740"/>
    <x v="2805"/>
    <x v="4630"/>
    <x v="0"/>
    <x v="2"/>
  </r>
  <r>
    <x v="0"/>
    <n v="1185732"/>
    <x v="441"/>
    <x v="0"/>
    <x v="45"/>
    <x v="47"/>
    <x v="0"/>
    <n v="60"/>
    <n v="1110"/>
    <x v="2806"/>
    <x v="4631"/>
    <x v="0"/>
    <x v="2"/>
  </r>
  <r>
    <x v="0"/>
    <n v="1185732"/>
    <x v="441"/>
    <x v="0"/>
    <x v="45"/>
    <x v="47"/>
    <x v="1"/>
    <n v="51"/>
    <n v="840"/>
    <x v="2533"/>
    <x v="4632"/>
    <x v="59"/>
    <x v="2"/>
  </r>
  <r>
    <x v="0"/>
    <n v="1185732"/>
    <x v="441"/>
    <x v="0"/>
    <x v="45"/>
    <x v="47"/>
    <x v="2"/>
    <n v="51"/>
    <n v="800"/>
    <x v="2807"/>
    <x v="4633"/>
    <x v="18"/>
    <x v="2"/>
  </r>
  <r>
    <x v="0"/>
    <n v="1185732"/>
    <x v="441"/>
    <x v="0"/>
    <x v="45"/>
    <x v="47"/>
    <x v="3"/>
    <n v="50"/>
    <n v="800"/>
    <x v="2701"/>
    <x v="4634"/>
    <x v="23"/>
    <x v="2"/>
  </r>
  <r>
    <x v="0"/>
    <n v="1185732"/>
    <x v="441"/>
    <x v="0"/>
    <x v="45"/>
    <x v="47"/>
    <x v="4"/>
    <n v="60"/>
    <n v="680"/>
    <x v="2807"/>
    <x v="4635"/>
    <x v="27"/>
    <x v="2"/>
  </r>
  <r>
    <x v="0"/>
    <n v="1185732"/>
    <x v="441"/>
    <x v="0"/>
    <x v="45"/>
    <x v="47"/>
    <x v="5"/>
    <n v="67"/>
    <n v="950"/>
    <x v="2808"/>
    <x v="4636"/>
    <x v="28"/>
    <x v="2"/>
  </r>
  <r>
    <x v="0"/>
    <n v="1185732"/>
    <x v="470"/>
    <x v="0"/>
    <x v="45"/>
    <x v="47"/>
    <x v="0"/>
    <n v="59"/>
    <n v="1500"/>
    <x v="1896"/>
    <x v="4637"/>
    <x v="48"/>
    <x v="2"/>
  </r>
  <r>
    <x v="0"/>
    <n v="1185732"/>
    <x v="470"/>
    <x v="0"/>
    <x v="45"/>
    <x v="47"/>
    <x v="1"/>
    <n v="51"/>
    <n v="1010"/>
    <x v="2135"/>
    <x v="4638"/>
    <x v="48"/>
    <x v="2"/>
  </r>
  <r>
    <x v="0"/>
    <n v="1185732"/>
    <x v="470"/>
    <x v="0"/>
    <x v="45"/>
    <x v="47"/>
    <x v="2"/>
    <n v="50"/>
    <n v="880"/>
    <x v="1953"/>
    <x v="4639"/>
    <x v="18"/>
    <x v="2"/>
  </r>
  <r>
    <x v="0"/>
    <n v="1185732"/>
    <x v="470"/>
    <x v="0"/>
    <x v="45"/>
    <x v="47"/>
    <x v="3"/>
    <n v="53"/>
    <n v="870"/>
    <x v="1976"/>
    <x v="4640"/>
    <x v="23"/>
    <x v="2"/>
  </r>
  <r>
    <x v="0"/>
    <n v="1185732"/>
    <x v="470"/>
    <x v="0"/>
    <x v="45"/>
    <x v="47"/>
    <x v="4"/>
    <n v="60"/>
    <n v="780"/>
    <x v="2809"/>
    <x v="2987"/>
    <x v="18"/>
    <x v="2"/>
  </r>
  <r>
    <x v="0"/>
    <n v="1185732"/>
    <x v="470"/>
    <x v="0"/>
    <x v="45"/>
    <x v="47"/>
    <x v="5"/>
    <n v="67"/>
    <n v="1120"/>
    <x v="1338"/>
    <x v="4641"/>
    <x v="24"/>
    <x v="2"/>
  </r>
  <r>
    <x v="0"/>
    <n v="1185732"/>
    <x v="174"/>
    <x v="0"/>
    <x v="45"/>
    <x v="47"/>
    <x v="0"/>
    <n v="34"/>
    <n v="1150"/>
    <x v="2810"/>
    <x v="4642"/>
    <x v="24"/>
    <x v="2"/>
  </r>
  <r>
    <x v="0"/>
    <n v="1185732"/>
    <x v="174"/>
    <x v="0"/>
    <x v="45"/>
    <x v="47"/>
    <x v="1"/>
    <n v="34"/>
    <n v="630"/>
    <x v="1593"/>
    <x v="2346"/>
    <x v="18"/>
    <x v="2"/>
  </r>
  <r>
    <x v="0"/>
    <n v="1185732"/>
    <x v="174"/>
    <x v="0"/>
    <x v="45"/>
    <x v="47"/>
    <x v="2"/>
    <n v="24"/>
    <n v="630"/>
    <x v="1005"/>
    <x v="4643"/>
    <x v="9"/>
    <x v="2"/>
  </r>
  <r>
    <x v="0"/>
    <n v="1185732"/>
    <x v="174"/>
    <x v="0"/>
    <x v="45"/>
    <x v="47"/>
    <x v="3"/>
    <n v="29"/>
    <n v="200"/>
    <x v="2811"/>
    <x v="4644"/>
    <x v="60"/>
    <x v="2"/>
  </r>
  <r>
    <x v="0"/>
    <n v="1185732"/>
    <x v="174"/>
    <x v="0"/>
    <x v="45"/>
    <x v="47"/>
    <x v="4"/>
    <n v="44"/>
    <n v="330"/>
    <x v="2663"/>
    <x v="4645"/>
    <x v="8"/>
    <x v="2"/>
  </r>
  <r>
    <x v="0"/>
    <n v="1185732"/>
    <x v="174"/>
    <x v="0"/>
    <x v="45"/>
    <x v="47"/>
    <x v="5"/>
    <n v="33"/>
    <n v="630"/>
    <x v="2620"/>
    <x v="4646"/>
    <x v="64"/>
    <x v="2"/>
  </r>
  <r>
    <x v="0"/>
    <n v="1185732"/>
    <x v="203"/>
    <x v="0"/>
    <x v="45"/>
    <x v="47"/>
    <x v="0"/>
    <n v="34"/>
    <n v="1190"/>
    <x v="1061"/>
    <x v="4647"/>
    <x v="29"/>
    <x v="2"/>
  </r>
  <r>
    <x v="0"/>
    <n v="1185732"/>
    <x v="203"/>
    <x v="0"/>
    <x v="45"/>
    <x v="47"/>
    <x v="1"/>
    <n v="34"/>
    <n v="360"/>
    <x v="2549"/>
    <x v="4648"/>
    <x v="28"/>
    <x v="2"/>
  </r>
  <r>
    <x v="0"/>
    <n v="1185732"/>
    <x v="203"/>
    <x v="0"/>
    <x v="45"/>
    <x v="47"/>
    <x v="2"/>
    <n v="24"/>
    <n v="490"/>
    <x v="2621"/>
    <x v="2113"/>
    <x v="0"/>
    <x v="2"/>
  </r>
  <r>
    <x v="0"/>
    <n v="1185732"/>
    <x v="203"/>
    <x v="0"/>
    <x v="46"/>
    <x v="48"/>
    <x v="3"/>
    <n v="29"/>
    <n v="130"/>
    <x v="2812"/>
    <x v="4649"/>
    <x v="64"/>
    <x v="2"/>
  </r>
  <r>
    <x v="0"/>
    <n v="1185732"/>
    <x v="203"/>
    <x v="0"/>
    <x v="46"/>
    <x v="48"/>
    <x v="4"/>
    <n v="41"/>
    <n v="350"/>
    <x v="2813"/>
    <x v="4650"/>
    <x v="33"/>
    <x v="2"/>
  </r>
  <r>
    <x v="0"/>
    <n v="1185732"/>
    <x v="203"/>
    <x v="0"/>
    <x v="46"/>
    <x v="48"/>
    <x v="5"/>
    <n v="33"/>
    <n v="650"/>
    <x v="1410"/>
    <x v="3755"/>
    <x v="60"/>
    <x v="2"/>
  </r>
  <r>
    <x v="0"/>
    <n v="1185732"/>
    <x v="708"/>
    <x v="0"/>
    <x v="46"/>
    <x v="48"/>
    <x v="0"/>
    <n v="34"/>
    <n v="1110"/>
    <x v="2429"/>
    <x v="4651"/>
    <x v="0"/>
    <x v="2"/>
  </r>
  <r>
    <x v="0"/>
    <n v="1185732"/>
    <x v="708"/>
    <x v="0"/>
    <x v="46"/>
    <x v="48"/>
    <x v="1"/>
    <n v="34"/>
    <n v="440"/>
    <x v="2613"/>
    <x v="4652"/>
    <x v="18"/>
    <x v="2"/>
  </r>
  <r>
    <x v="0"/>
    <n v="1185732"/>
    <x v="708"/>
    <x v="0"/>
    <x v="46"/>
    <x v="48"/>
    <x v="2"/>
    <n v="23"/>
    <n v="510"/>
    <x v="2814"/>
    <x v="4653"/>
    <x v="59"/>
    <x v="2"/>
  </r>
  <r>
    <x v="0"/>
    <n v="1185732"/>
    <x v="708"/>
    <x v="0"/>
    <x v="46"/>
    <x v="48"/>
    <x v="3"/>
    <n v="29"/>
    <n v="80"/>
    <x v="2815"/>
    <x v="4654"/>
    <x v="0"/>
    <x v="2"/>
  </r>
  <r>
    <x v="0"/>
    <n v="1185732"/>
    <x v="708"/>
    <x v="0"/>
    <x v="46"/>
    <x v="48"/>
    <x v="4"/>
    <n v="44"/>
    <n v="200"/>
    <x v="1006"/>
    <x v="4655"/>
    <x v="18"/>
    <x v="2"/>
  </r>
  <r>
    <x v="0"/>
    <n v="1185732"/>
    <x v="708"/>
    <x v="0"/>
    <x v="46"/>
    <x v="48"/>
    <x v="5"/>
    <n v="32"/>
    <n v="510"/>
    <x v="1168"/>
    <x v="4387"/>
    <x v="64"/>
    <x v="2"/>
  </r>
  <r>
    <x v="0"/>
    <n v="1185732"/>
    <x v="230"/>
    <x v="0"/>
    <x v="46"/>
    <x v="48"/>
    <x v="0"/>
    <n v="32"/>
    <n v="1110"/>
    <x v="2778"/>
    <x v="4656"/>
    <x v="29"/>
    <x v="2"/>
  </r>
  <r>
    <x v="0"/>
    <n v="1185732"/>
    <x v="230"/>
    <x v="0"/>
    <x v="46"/>
    <x v="48"/>
    <x v="1"/>
    <n v="32"/>
    <n v="330"/>
    <x v="2612"/>
    <x v="4657"/>
    <x v="0"/>
    <x v="2"/>
  </r>
  <r>
    <x v="0"/>
    <n v="1185732"/>
    <x v="230"/>
    <x v="0"/>
    <x v="46"/>
    <x v="48"/>
    <x v="2"/>
    <n v="24"/>
    <n v="360"/>
    <x v="2816"/>
    <x v="4658"/>
    <x v="59"/>
    <x v="2"/>
  </r>
  <r>
    <x v="0"/>
    <n v="1185732"/>
    <x v="230"/>
    <x v="0"/>
    <x v="46"/>
    <x v="48"/>
    <x v="3"/>
    <n v="29"/>
    <n v="130"/>
    <x v="2812"/>
    <x v="4659"/>
    <x v="60"/>
    <x v="2"/>
  </r>
  <r>
    <x v="0"/>
    <n v="1185732"/>
    <x v="230"/>
    <x v="0"/>
    <x v="46"/>
    <x v="48"/>
    <x v="4"/>
    <n v="44"/>
    <n v="150"/>
    <x v="2817"/>
    <x v="4660"/>
    <x v="8"/>
    <x v="2"/>
  </r>
  <r>
    <x v="0"/>
    <n v="1185732"/>
    <x v="230"/>
    <x v="0"/>
    <x v="46"/>
    <x v="48"/>
    <x v="5"/>
    <n v="33"/>
    <n v="500"/>
    <x v="2710"/>
    <x v="2106"/>
    <x v="59"/>
    <x v="2"/>
  </r>
  <r>
    <x v="0"/>
    <n v="1185732"/>
    <x v="259"/>
    <x v="0"/>
    <x v="46"/>
    <x v="48"/>
    <x v="0"/>
    <n v="49"/>
    <n v="1220"/>
    <x v="2818"/>
    <x v="4661"/>
    <x v="0"/>
    <x v="2"/>
  </r>
  <r>
    <x v="0"/>
    <n v="1185732"/>
    <x v="259"/>
    <x v="0"/>
    <x v="46"/>
    <x v="48"/>
    <x v="1"/>
    <n v="43"/>
    <n v="490"/>
    <x v="2582"/>
    <x v="4662"/>
    <x v="18"/>
    <x v="2"/>
  </r>
  <r>
    <x v="0"/>
    <n v="1185732"/>
    <x v="259"/>
    <x v="0"/>
    <x v="46"/>
    <x v="48"/>
    <x v="2"/>
    <n v="39"/>
    <n v="600"/>
    <x v="1021"/>
    <x v="4663"/>
    <x v="64"/>
    <x v="2"/>
  </r>
  <r>
    <x v="0"/>
    <n v="1185732"/>
    <x v="259"/>
    <x v="0"/>
    <x v="46"/>
    <x v="48"/>
    <x v="3"/>
    <n v="39"/>
    <n v="440"/>
    <x v="2819"/>
    <x v="4664"/>
    <x v="59"/>
    <x v="2"/>
  </r>
  <r>
    <x v="0"/>
    <n v="1185732"/>
    <x v="259"/>
    <x v="0"/>
    <x v="46"/>
    <x v="48"/>
    <x v="4"/>
    <n v="49"/>
    <n v="460"/>
    <x v="1719"/>
    <x v="3044"/>
    <x v="8"/>
    <x v="2"/>
  </r>
  <r>
    <x v="0"/>
    <n v="1185732"/>
    <x v="259"/>
    <x v="0"/>
    <x v="46"/>
    <x v="48"/>
    <x v="5"/>
    <n v="52"/>
    <n v="810"/>
    <x v="1297"/>
    <x v="4665"/>
    <x v="60"/>
    <x v="2"/>
  </r>
  <r>
    <x v="0"/>
    <n v="1185732"/>
    <x v="292"/>
    <x v="0"/>
    <x v="46"/>
    <x v="48"/>
    <x v="0"/>
    <n v="47"/>
    <n v="1380"/>
    <x v="1344"/>
    <x v="3504"/>
    <x v="18"/>
    <x v="2"/>
  </r>
  <r>
    <x v="0"/>
    <n v="1185732"/>
    <x v="292"/>
    <x v="0"/>
    <x v="46"/>
    <x v="48"/>
    <x v="1"/>
    <n v="41"/>
    <n v="900"/>
    <x v="2820"/>
    <x v="4666"/>
    <x v="29"/>
    <x v="2"/>
  </r>
  <r>
    <x v="0"/>
    <n v="1185732"/>
    <x v="292"/>
    <x v="0"/>
    <x v="46"/>
    <x v="48"/>
    <x v="2"/>
    <n v="39"/>
    <n v="650"/>
    <x v="2777"/>
    <x v="4667"/>
    <x v="9"/>
    <x v="2"/>
  </r>
  <r>
    <x v="0"/>
    <n v="1185732"/>
    <x v="292"/>
    <x v="0"/>
    <x v="46"/>
    <x v="48"/>
    <x v="3"/>
    <n v="39"/>
    <n v="600"/>
    <x v="1021"/>
    <x v="4663"/>
    <x v="64"/>
    <x v="2"/>
  </r>
  <r>
    <x v="0"/>
    <n v="1185732"/>
    <x v="292"/>
    <x v="0"/>
    <x v="46"/>
    <x v="48"/>
    <x v="4"/>
    <n v="48"/>
    <n v="580"/>
    <x v="2740"/>
    <x v="4668"/>
    <x v="33"/>
    <x v="2"/>
  </r>
  <r>
    <x v="0"/>
    <n v="1185732"/>
    <x v="292"/>
    <x v="0"/>
    <x v="46"/>
    <x v="48"/>
    <x v="5"/>
    <n v="51"/>
    <n v="880"/>
    <x v="1772"/>
    <x v="4669"/>
    <x v="48"/>
    <x v="2"/>
  </r>
  <r>
    <x v="0"/>
    <n v="1185732"/>
    <x v="320"/>
    <x v="0"/>
    <x v="46"/>
    <x v="48"/>
    <x v="0"/>
    <n v="46"/>
    <n v="1670"/>
    <x v="1308"/>
    <x v="1979"/>
    <x v="18"/>
    <x v="2"/>
  </r>
  <r>
    <x v="0"/>
    <n v="1185732"/>
    <x v="320"/>
    <x v="0"/>
    <x v="46"/>
    <x v="48"/>
    <x v="1"/>
    <n v="41"/>
    <n v="810"/>
    <x v="2758"/>
    <x v="4670"/>
    <x v="0"/>
    <x v="2"/>
  </r>
  <r>
    <x v="0"/>
    <n v="1185732"/>
    <x v="320"/>
    <x v="0"/>
    <x v="46"/>
    <x v="48"/>
    <x v="2"/>
    <n v="37"/>
    <n v="650"/>
    <x v="2821"/>
    <x v="4671"/>
    <x v="59"/>
    <x v="2"/>
  </r>
  <r>
    <x v="0"/>
    <n v="1185732"/>
    <x v="320"/>
    <x v="0"/>
    <x v="46"/>
    <x v="48"/>
    <x v="3"/>
    <n v="37"/>
    <n v="580"/>
    <x v="2693"/>
    <x v="4672"/>
    <x v="59"/>
    <x v="2"/>
  </r>
  <r>
    <x v="0"/>
    <n v="1185732"/>
    <x v="320"/>
    <x v="0"/>
    <x v="46"/>
    <x v="48"/>
    <x v="4"/>
    <n v="47"/>
    <n v="630"/>
    <x v="1167"/>
    <x v="4673"/>
    <x v="8"/>
    <x v="2"/>
  </r>
  <r>
    <x v="0"/>
    <n v="1185732"/>
    <x v="320"/>
    <x v="0"/>
    <x v="46"/>
    <x v="48"/>
    <x v="5"/>
    <n v="50"/>
    <n v="1160"/>
    <x v="1826"/>
    <x v="4674"/>
    <x v="0"/>
    <x v="2"/>
  </r>
  <r>
    <x v="0"/>
    <n v="1185732"/>
    <x v="352"/>
    <x v="0"/>
    <x v="46"/>
    <x v="48"/>
    <x v="0"/>
    <n v="46"/>
    <n v="1430"/>
    <x v="2247"/>
    <x v="4675"/>
    <x v="35"/>
    <x v="2"/>
  </r>
  <r>
    <x v="0"/>
    <n v="1185732"/>
    <x v="352"/>
    <x v="0"/>
    <x v="46"/>
    <x v="48"/>
    <x v="1"/>
    <n v="42"/>
    <n v="910"/>
    <x v="1299"/>
    <x v="4676"/>
    <x v="28"/>
    <x v="2"/>
  </r>
  <r>
    <x v="0"/>
    <n v="1185732"/>
    <x v="352"/>
    <x v="0"/>
    <x v="46"/>
    <x v="48"/>
    <x v="2"/>
    <n v="38"/>
    <n v="750"/>
    <x v="1027"/>
    <x v="4677"/>
    <x v="9"/>
    <x v="2"/>
  </r>
  <r>
    <x v="0"/>
    <n v="1185732"/>
    <x v="352"/>
    <x v="0"/>
    <x v="46"/>
    <x v="48"/>
    <x v="3"/>
    <n v="37"/>
    <n v="390"/>
    <x v="2822"/>
    <x v="4678"/>
    <x v="60"/>
    <x v="2"/>
  </r>
  <r>
    <x v="0"/>
    <n v="1185732"/>
    <x v="352"/>
    <x v="0"/>
    <x v="46"/>
    <x v="48"/>
    <x v="4"/>
    <n v="45"/>
    <n v="310"/>
    <x v="2823"/>
    <x v="4679"/>
    <x v="8"/>
    <x v="2"/>
  </r>
  <r>
    <x v="0"/>
    <n v="1185732"/>
    <x v="352"/>
    <x v="0"/>
    <x v="46"/>
    <x v="48"/>
    <x v="5"/>
    <n v="52"/>
    <n v="870"/>
    <x v="1074"/>
    <x v="2232"/>
    <x v="64"/>
    <x v="2"/>
  </r>
  <r>
    <x v="0"/>
    <n v="1185732"/>
    <x v="382"/>
    <x v="0"/>
    <x v="46"/>
    <x v="48"/>
    <x v="0"/>
    <n v="45"/>
    <n v="1110"/>
    <x v="1873"/>
    <x v="4680"/>
    <x v="18"/>
    <x v="2"/>
  </r>
  <r>
    <x v="0"/>
    <n v="1185732"/>
    <x v="382"/>
    <x v="0"/>
    <x v="46"/>
    <x v="48"/>
    <x v="1"/>
    <n v="43"/>
    <n v="560"/>
    <x v="1768"/>
    <x v="4681"/>
    <x v="35"/>
    <x v="2"/>
  </r>
  <r>
    <x v="0"/>
    <n v="1185732"/>
    <x v="382"/>
    <x v="0"/>
    <x v="46"/>
    <x v="48"/>
    <x v="2"/>
    <n v="36"/>
    <n v="380"/>
    <x v="1457"/>
    <x v="4361"/>
    <x v="48"/>
    <x v="2"/>
  </r>
  <r>
    <x v="0"/>
    <n v="1185732"/>
    <x v="382"/>
    <x v="0"/>
    <x v="46"/>
    <x v="48"/>
    <x v="3"/>
    <n v="39"/>
    <n v="270"/>
    <x v="1590"/>
    <x v="2341"/>
    <x v="64"/>
    <x v="2"/>
  </r>
  <r>
    <x v="0"/>
    <n v="1185732"/>
    <x v="382"/>
    <x v="0"/>
    <x v="46"/>
    <x v="48"/>
    <x v="4"/>
    <n v="47"/>
    <n v="270"/>
    <x v="2824"/>
    <x v="4682"/>
    <x v="33"/>
    <x v="2"/>
  </r>
  <r>
    <x v="0"/>
    <n v="1185732"/>
    <x v="382"/>
    <x v="0"/>
    <x v="46"/>
    <x v="48"/>
    <x v="5"/>
    <n v="52"/>
    <n v="580"/>
    <x v="2479"/>
    <x v="4683"/>
    <x v="48"/>
    <x v="2"/>
  </r>
  <r>
    <x v="0"/>
    <n v="1185732"/>
    <x v="414"/>
    <x v="0"/>
    <x v="46"/>
    <x v="48"/>
    <x v="0"/>
    <n v="53"/>
    <n v="940"/>
    <x v="1914"/>
    <x v="4059"/>
    <x v="0"/>
    <x v="2"/>
  </r>
  <r>
    <x v="0"/>
    <n v="1185732"/>
    <x v="414"/>
    <x v="0"/>
    <x v="46"/>
    <x v="48"/>
    <x v="1"/>
    <n v="46"/>
    <n v="560"/>
    <x v="1531"/>
    <x v="4684"/>
    <x v="29"/>
    <x v="2"/>
  </r>
  <r>
    <x v="0"/>
    <n v="1185732"/>
    <x v="414"/>
    <x v="0"/>
    <x v="46"/>
    <x v="48"/>
    <x v="2"/>
    <n v="45"/>
    <n v="290"/>
    <x v="2562"/>
    <x v="4685"/>
    <x v="59"/>
    <x v="2"/>
  </r>
  <r>
    <x v="0"/>
    <n v="1185732"/>
    <x v="414"/>
    <x v="0"/>
    <x v="46"/>
    <x v="48"/>
    <x v="3"/>
    <n v="47"/>
    <n v="230"/>
    <x v="1571"/>
    <x v="2319"/>
    <x v="0"/>
    <x v="2"/>
  </r>
  <r>
    <x v="0"/>
    <n v="1185732"/>
    <x v="414"/>
    <x v="0"/>
    <x v="46"/>
    <x v="48"/>
    <x v="4"/>
    <n v="55"/>
    <n v="190"/>
    <x v="2825"/>
    <x v="4231"/>
    <x v="8"/>
    <x v="2"/>
  </r>
  <r>
    <x v="2"/>
    <n v="1185732"/>
    <x v="414"/>
    <x v="0"/>
    <x v="46"/>
    <x v="48"/>
    <x v="5"/>
    <n v="64"/>
    <n v="580"/>
    <x v="1067"/>
    <x v="4686"/>
    <x v="48"/>
    <x v="2"/>
  </r>
  <r>
    <x v="2"/>
    <n v="1185732"/>
    <x v="444"/>
    <x v="0"/>
    <x v="46"/>
    <x v="48"/>
    <x v="0"/>
    <n v="55"/>
    <n v="950"/>
    <x v="2826"/>
    <x v="4687"/>
    <x v="29"/>
    <x v="2"/>
  </r>
  <r>
    <x v="2"/>
    <n v="1185732"/>
    <x v="444"/>
    <x v="0"/>
    <x v="46"/>
    <x v="48"/>
    <x v="1"/>
    <n v="46"/>
    <n v="630"/>
    <x v="2606"/>
    <x v="4688"/>
    <x v="18"/>
    <x v="2"/>
  </r>
  <r>
    <x v="2"/>
    <n v="1185732"/>
    <x v="444"/>
    <x v="0"/>
    <x v="46"/>
    <x v="48"/>
    <x v="2"/>
    <n v="48"/>
    <n v="640"/>
    <x v="2827"/>
    <x v="4689"/>
    <x v="64"/>
    <x v="2"/>
  </r>
  <r>
    <x v="2"/>
    <n v="1185732"/>
    <x v="444"/>
    <x v="0"/>
    <x v="46"/>
    <x v="48"/>
    <x v="3"/>
    <n v="48"/>
    <n v="580"/>
    <x v="2740"/>
    <x v="4690"/>
    <x v="9"/>
    <x v="2"/>
  </r>
  <r>
    <x v="2"/>
    <n v="1185732"/>
    <x v="444"/>
    <x v="0"/>
    <x v="46"/>
    <x v="48"/>
    <x v="4"/>
    <n v="58"/>
    <n v="440"/>
    <x v="2685"/>
    <x v="4691"/>
    <x v="27"/>
    <x v="2"/>
  </r>
  <r>
    <x v="2"/>
    <n v="1185732"/>
    <x v="444"/>
    <x v="0"/>
    <x v="46"/>
    <x v="48"/>
    <x v="5"/>
    <n v="60"/>
    <n v="770"/>
    <x v="1506"/>
    <x v="2230"/>
    <x v="59"/>
    <x v="2"/>
  </r>
  <r>
    <x v="2"/>
    <n v="1185732"/>
    <x v="473"/>
    <x v="0"/>
    <x v="46"/>
    <x v="48"/>
    <x v="0"/>
    <n v="54"/>
    <n v="1350"/>
    <x v="2242"/>
    <x v="4692"/>
    <x v="0"/>
    <x v="2"/>
  </r>
  <r>
    <x v="2"/>
    <n v="1185732"/>
    <x v="473"/>
    <x v="0"/>
    <x v="46"/>
    <x v="48"/>
    <x v="1"/>
    <n v="45"/>
    <n v="780"/>
    <x v="1517"/>
    <x v="4693"/>
    <x v="35"/>
    <x v="2"/>
  </r>
  <r>
    <x v="2"/>
    <n v="1185732"/>
    <x v="473"/>
    <x v="0"/>
    <x v="46"/>
    <x v="48"/>
    <x v="2"/>
    <n v="47"/>
    <n v="740"/>
    <x v="1057"/>
    <x v="4694"/>
    <x v="48"/>
    <x v="2"/>
  </r>
  <r>
    <x v="2"/>
    <n v="1185732"/>
    <x v="473"/>
    <x v="0"/>
    <x v="46"/>
    <x v="48"/>
    <x v="3"/>
    <n v="48"/>
    <n v="650"/>
    <x v="1320"/>
    <x v="4695"/>
    <x v="0"/>
    <x v="2"/>
  </r>
  <r>
    <x v="2"/>
    <n v="1185732"/>
    <x v="473"/>
    <x v="0"/>
    <x v="46"/>
    <x v="48"/>
    <x v="4"/>
    <n v="56"/>
    <n v="680"/>
    <x v="1465"/>
    <x v="4696"/>
    <x v="30"/>
    <x v="2"/>
  </r>
  <r>
    <x v="2"/>
    <n v="1185732"/>
    <x v="473"/>
    <x v="0"/>
    <x v="46"/>
    <x v="48"/>
    <x v="5"/>
    <n v="60"/>
    <n v="850"/>
    <x v="2047"/>
    <x v="4697"/>
    <x v="9"/>
    <x v="2"/>
  </r>
  <r>
    <x v="2"/>
    <n v="1185732"/>
    <x v="181"/>
    <x v="0"/>
    <x v="46"/>
    <x v="48"/>
    <x v="0"/>
    <n v="38"/>
    <n v="1260"/>
    <x v="2257"/>
    <x v="4698"/>
    <x v="30"/>
    <x v="2"/>
  </r>
  <r>
    <x v="2"/>
    <n v="1185732"/>
    <x v="181"/>
    <x v="0"/>
    <x v="46"/>
    <x v="48"/>
    <x v="1"/>
    <n v="38"/>
    <n v="680"/>
    <x v="1621"/>
    <x v="4699"/>
    <x v="27"/>
    <x v="2"/>
  </r>
  <r>
    <x v="2"/>
    <n v="1185732"/>
    <x v="181"/>
    <x v="0"/>
    <x v="46"/>
    <x v="48"/>
    <x v="2"/>
    <n v="27"/>
    <n v="730"/>
    <x v="2828"/>
    <x v="4700"/>
    <x v="36"/>
    <x v="2"/>
  </r>
  <r>
    <x v="2"/>
    <n v="1185732"/>
    <x v="181"/>
    <x v="0"/>
    <x v="46"/>
    <x v="48"/>
    <x v="3"/>
    <n v="34"/>
    <n v="260"/>
    <x v="2829"/>
    <x v="4701"/>
    <x v="31"/>
    <x v="2"/>
  </r>
  <r>
    <x v="2"/>
    <n v="1185732"/>
    <x v="181"/>
    <x v="0"/>
    <x v="46"/>
    <x v="48"/>
    <x v="4"/>
    <n v="48"/>
    <n v="410"/>
    <x v="2745"/>
    <x v="4702"/>
    <x v="37"/>
    <x v="2"/>
  </r>
  <r>
    <x v="2"/>
    <n v="1185732"/>
    <x v="181"/>
    <x v="0"/>
    <x v="46"/>
    <x v="48"/>
    <x v="5"/>
    <n v="38"/>
    <n v="700"/>
    <x v="2044"/>
    <x v="4703"/>
    <x v="33"/>
    <x v="2"/>
  </r>
  <r>
    <x v="2"/>
    <n v="1185732"/>
    <x v="210"/>
    <x v="0"/>
    <x v="46"/>
    <x v="48"/>
    <x v="0"/>
    <n v="36"/>
    <n v="1400"/>
    <x v="1735"/>
    <x v="2652"/>
    <x v="33"/>
    <x v="2"/>
  </r>
  <r>
    <x v="2"/>
    <n v="1185732"/>
    <x v="210"/>
    <x v="0"/>
    <x v="46"/>
    <x v="48"/>
    <x v="1"/>
    <n v="38"/>
    <n v="410"/>
    <x v="1696"/>
    <x v="4704"/>
    <x v="23"/>
    <x v="2"/>
  </r>
  <r>
    <x v="2"/>
    <n v="1185732"/>
    <x v="210"/>
    <x v="0"/>
    <x v="46"/>
    <x v="48"/>
    <x v="2"/>
    <n v="29"/>
    <n v="600"/>
    <x v="1667"/>
    <x v="4705"/>
    <x v="31"/>
    <x v="2"/>
  </r>
  <r>
    <x v="2"/>
    <n v="1185732"/>
    <x v="210"/>
    <x v="0"/>
    <x v="47"/>
    <x v="49"/>
    <x v="3"/>
    <n v="32"/>
    <n v="680"/>
    <x v="1569"/>
    <x v="4706"/>
    <x v="31"/>
    <x v="2"/>
  </r>
  <r>
    <x v="2"/>
    <n v="1185732"/>
    <x v="210"/>
    <x v="0"/>
    <x v="47"/>
    <x v="49"/>
    <x v="4"/>
    <n v="48"/>
    <n v="410"/>
    <x v="2745"/>
    <x v="4707"/>
    <x v="31"/>
    <x v="2"/>
  </r>
  <r>
    <x v="2"/>
    <n v="1185732"/>
    <x v="210"/>
    <x v="0"/>
    <x v="47"/>
    <x v="49"/>
    <x v="5"/>
    <n v="38"/>
    <n v="750"/>
    <x v="1027"/>
    <x v="4708"/>
    <x v="27"/>
    <x v="2"/>
  </r>
  <r>
    <x v="2"/>
    <n v="1185732"/>
    <x v="218"/>
    <x v="0"/>
    <x v="47"/>
    <x v="49"/>
    <x v="0"/>
    <n v="38"/>
    <n v="1270"/>
    <x v="2830"/>
    <x v="4709"/>
    <x v="27"/>
    <x v="2"/>
  </r>
  <r>
    <x v="2"/>
    <n v="1185732"/>
    <x v="218"/>
    <x v="0"/>
    <x v="47"/>
    <x v="49"/>
    <x v="1"/>
    <n v="38"/>
    <n v="470"/>
    <x v="1016"/>
    <x v="2455"/>
    <x v="18"/>
    <x v="2"/>
  </r>
  <r>
    <x v="2"/>
    <n v="1185732"/>
    <x v="218"/>
    <x v="0"/>
    <x v="47"/>
    <x v="49"/>
    <x v="2"/>
    <n v="28"/>
    <n v="500"/>
    <x v="1415"/>
    <x v="3855"/>
    <x v="37"/>
    <x v="2"/>
  </r>
  <r>
    <x v="2"/>
    <n v="1185732"/>
    <x v="218"/>
    <x v="0"/>
    <x v="47"/>
    <x v="49"/>
    <x v="3"/>
    <n v="34"/>
    <n v="870"/>
    <x v="1431"/>
    <x v="4710"/>
    <x v="36"/>
    <x v="2"/>
  </r>
  <r>
    <x v="2"/>
    <n v="1185732"/>
    <x v="218"/>
    <x v="0"/>
    <x v="47"/>
    <x v="49"/>
    <x v="4"/>
    <n v="46"/>
    <n v="290"/>
    <x v="2542"/>
    <x v="4711"/>
    <x v="37"/>
    <x v="2"/>
  </r>
  <r>
    <x v="2"/>
    <n v="1185732"/>
    <x v="218"/>
    <x v="0"/>
    <x v="47"/>
    <x v="49"/>
    <x v="5"/>
    <n v="39"/>
    <n v="540"/>
    <x v="1015"/>
    <x v="4712"/>
    <x v="33"/>
    <x v="2"/>
  </r>
  <r>
    <x v="2"/>
    <n v="1185732"/>
    <x v="237"/>
    <x v="0"/>
    <x v="47"/>
    <x v="49"/>
    <x v="0"/>
    <n v="38"/>
    <n v="1170"/>
    <x v="1663"/>
    <x v="4713"/>
    <x v="18"/>
    <x v="2"/>
  </r>
  <r>
    <x v="2"/>
    <n v="1185732"/>
    <x v="237"/>
    <x v="0"/>
    <x v="47"/>
    <x v="49"/>
    <x v="1"/>
    <n v="37"/>
    <n v="450"/>
    <x v="2831"/>
    <x v="4714"/>
    <x v="27"/>
    <x v="2"/>
  </r>
  <r>
    <x v="2"/>
    <n v="1185732"/>
    <x v="237"/>
    <x v="0"/>
    <x v="47"/>
    <x v="49"/>
    <x v="2"/>
    <n v="29"/>
    <n v="410"/>
    <x v="1605"/>
    <x v="4715"/>
    <x v="2"/>
    <x v="2"/>
  </r>
  <r>
    <x v="2"/>
    <n v="1185732"/>
    <x v="237"/>
    <x v="0"/>
    <x v="47"/>
    <x v="49"/>
    <x v="3"/>
    <n v="32"/>
    <n v="350"/>
    <x v="2514"/>
    <x v="4716"/>
    <x v="37"/>
    <x v="2"/>
  </r>
  <r>
    <x v="2"/>
    <n v="1185732"/>
    <x v="237"/>
    <x v="0"/>
    <x v="47"/>
    <x v="49"/>
    <x v="4"/>
    <n v="49"/>
    <n v="330"/>
    <x v="2649"/>
    <x v="4717"/>
    <x v="31"/>
    <x v="2"/>
  </r>
  <r>
    <x v="2"/>
    <n v="1185732"/>
    <x v="237"/>
    <x v="0"/>
    <x v="47"/>
    <x v="49"/>
    <x v="5"/>
    <n v="39"/>
    <n v="830"/>
    <x v="2832"/>
    <x v="4718"/>
    <x v="27"/>
    <x v="2"/>
  </r>
  <r>
    <x v="2"/>
    <n v="1185732"/>
    <x v="266"/>
    <x v="0"/>
    <x v="47"/>
    <x v="49"/>
    <x v="0"/>
    <n v="53"/>
    <n v="1290"/>
    <x v="2833"/>
    <x v="4719"/>
    <x v="30"/>
    <x v="2"/>
  </r>
  <r>
    <x v="2"/>
    <n v="1185732"/>
    <x v="266"/>
    <x v="0"/>
    <x v="47"/>
    <x v="49"/>
    <x v="1"/>
    <n v="47"/>
    <n v="540"/>
    <x v="2597"/>
    <x v="4720"/>
    <x v="30"/>
    <x v="2"/>
  </r>
  <r>
    <x v="2"/>
    <n v="1185732"/>
    <x v="266"/>
    <x v="0"/>
    <x v="47"/>
    <x v="49"/>
    <x v="2"/>
    <n v="41"/>
    <n v="560"/>
    <x v="1047"/>
    <x v="4721"/>
    <x v="8"/>
    <x v="2"/>
  </r>
  <r>
    <x v="2"/>
    <n v="1185732"/>
    <x v="266"/>
    <x v="0"/>
    <x v="47"/>
    <x v="49"/>
    <x v="3"/>
    <n v="44"/>
    <n v="470"/>
    <x v="1132"/>
    <x v="4033"/>
    <x v="37"/>
    <x v="2"/>
  </r>
  <r>
    <x v="2"/>
    <n v="1185732"/>
    <x v="266"/>
    <x v="0"/>
    <x v="47"/>
    <x v="49"/>
    <x v="4"/>
    <n v="50"/>
    <n v="540"/>
    <x v="1147"/>
    <x v="4722"/>
    <x v="31"/>
    <x v="2"/>
  </r>
  <r>
    <x v="2"/>
    <n v="1185732"/>
    <x v="266"/>
    <x v="0"/>
    <x v="47"/>
    <x v="49"/>
    <x v="5"/>
    <n v="55"/>
    <n v="880"/>
    <x v="2834"/>
    <x v="4723"/>
    <x v="33"/>
    <x v="2"/>
  </r>
  <r>
    <x v="2"/>
    <n v="1185732"/>
    <x v="299"/>
    <x v="0"/>
    <x v="47"/>
    <x v="49"/>
    <x v="0"/>
    <n v="51"/>
    <n v="1550"/>
    <x v="2835"/>
    <x v="4724"/>
    <x v="23"/>
    <x v="2"/>
  </r>
  <r>
    <x v="2"/>
    <n v="1185732"/>
    <x v="299"/>
    <x v="0"/>
    <x v="47"/>
    <x v="49"/>
    <x v="1"/>
    <n v="47"/>
    <n v="940"/>
    <x v="2707"/>
    <x v="4725"/>
    <x v="23"/>
    <x v="2"/>
  </r>
  <r>
    <x v="2"/>
    <n v="1185732"/>
    <x v="299"/>
    <x v="0"/>
    <x v="47"/>
    <x v="49"/>
    <x v="2"/>
    <n v="42"/>
    <n v="680"/>
    <x v="2062"/>
    <x v="4726"/>
    <x v="36"/>
    <x v="2"/>
  </r>
  <r>
    <x v="2"/>
    <n v="1185732"/>
    <x v="299"/>
    <x v="0"/>
    <x v="47"/>
    <x v="49"/>
    <x v="3"/>
    <n v="41"/>
    <n v="650"/>
    <x v="2759"/>
    <x v="4727"/>
    <x v="2"/>
    <x v="2"/>
  </r>
  <r>
    <x v="2"/>
    <n v="1185732"/>
    <x v="299"/>
    <x v="0"/>
    <x v="47"/>
    <x v="49"/>
    <x v="4"/>
    <n v="51"/>
    <n v="590"/>
    <x v="1151"/>
    <x v="4728"/>
    <x v="31"/>
    <x v="2"/>
  </r>
  <r>
    <x v="2"/>
    <n v="1185732"/>
    <x v="299"/>
    <x v="0"/>
    <x v="47"/>
    <x v="49"/>
    <x v="5"/>
    <n v="54"/>
    <n v="1010"/>
    <x v="1828"/>
    <x v="3359"/>
    <x v="8"/>
    <x v="2"/>
  </r>
  <r>
    <x v="2"/>
    <n v="1185732"/>
    <x v="327"/>
    <x v="0"/>
    <x v="47"/>
    <x v="49"/>
    <x v="0"/>
    <n v="52"/>
    <n v="1500"/>
    <x v="1216"/>
    <x v="3564"/>
    <x v="23"/>
    <x v="2"/>
  </r>
  <r>
    <x v="2"/>
    <n v="1185732"/>
    <x v="327"/>
    <x v="0"/>
    <x v="47"/>
    <x v="49"/>
    <x v="1"/>
    <n v="49"/>
    <n v="1050"/>
    <x v="2699"/>
    <x v="4729"/>
    <x v="30"/>
    <x v="2"/>
  </r>
  <r>
    <x v="2"/>
    <n v="1185732"/>
    <x v="327"/>
    <x v="0"/>
    <x v="47"/>
    <x v="49"/>
    <x v="2"/>
    <n v="41"/>
    <n v="770"/>
    <x v="986"/>
    <x v="4730"/>
    <x v="25"/>
    <x v="2"/>
  </r>
  <r>
    <x v="2"/>
    <n v="1185732"/>
    <x v="327"/>
    <x v="0"/>
    <x v="47"/>
    <x v="49"/>
    <x v="3"/>
    <n v="44"/>
    <n v="560"/>
    <x v="1173"/>
    <x v="4731"/>
    <x v="36"/>
    <x v="2"/>
  </r>
  <r>
    <x v="2"/>
    <n v="1185732"/>
    <x v="327"/>
    <x v="0"/>
    <x v="47"/>
    <x v="49"/>
    <x v="4"/>
    <n v="53"/>
    <n v="680"/>
    <x v="1746"/>
    <x v="4732"/>
    <x v="37"/>
    <x v="2"/>
  </r>
  <r>
    <x v="2"/>
    <n v="1185732"/>
    <x v="327"/>
    <x v="0"/>
    <x v="47"/>
    <x v="49"/>
    <x v="5"/>
    <n v="55"/>
    <n v="1280"/>
    <x v="1505"/>
    <x v="2973"/>
    <x v="23"/>
    <x v="2"/>
  </r>
  <r>
    <x v="2"/>
    <n v="1185732"/>
    <x v="359"/>
    <x v="0"/>
    <x v="47"/>
    <x v="49"/>
    <x v="0"/>
    <n v="50"/>
    <n v="1610"/>
    <x v="2836"/>
    <x v="4733"/>
    <x v="27"/>
    <x v="2"/>
  </r>
  <r>
    <x v="2"/>
    <n v="1185732"/>
    <x v="359"/>
    <x v="0"/>
    <x v="47"/>
    <x v="49"/>
    <x v="1"/>
    <n v="47"/>
    <n v="880"/>
    <x v="1771"/>
    <x v="4734"/>
    <x v="33"/>
    <x v="2"/>
  </r>
  <r>
    <x v="2"/>
    <n v="1185732"/>
    <x v="359"/>
    <x v="0"/>
    <x v="47"/>
    <x v="49"/>
    <x v="2"/>
    <n v="42"/>
    <n v="690"/>
    <x v="2606"/>
    <x v="4735"/>
    <x v="2"/>
    <x v="2"/>
  </r>
  <r>
    <x v="2"/>
    <n v="1185732"/>
    <x v="359"/>
    <x v="0"/>
    <x v="47"/>
    <x v="49"/>
    <x v="3"/>
    <n v="42"/>
    <n v="510"/>
    <x v="1593"/>
    <x v="3002"/>
    <x v="36"/>
    <x v="2"/>
  </r>
  <r>
    <x v="2"/>
    <n v="1185732"/>
    <x v="359"/>
    <x v="0"/>
    <x v="47"/>
    <x v="49"/>
    <x v="4"/>
    <n v="50"/>
    <n v="440"/>
    <x v="995"/>
    <x v="4435"/>
    <x v="25"/>
    <x v="2"/>
  </r>
  <r>
    <x v="2"/>
    <n v="1185732"/>
    <x v="359"/>
    <x v="0"/>
    <x v="47"/>
    <x v="49"/>
    <x v="5"/>
    <n v="58"/>
    <n v="910"/>
    <x v="1064"/>
    <x v="4736"/>
    <x v="18"/>
    <x v="2"/>
  </r>
  <r>
    <x v="2"/>
    <n v="1185732"/>
    <x v="389"/>
    <x v="0"/>
    <x v="47"/>
    <x v="49"/>
    <x v="0"/>
    <n v="53"/>
    <n v="1350"/>
    <x v="1099"/>
    <x v="4737"/>
    <x v="23"/>
    <x v="2"/>
  </r>
  <r>
    <x v="2"/>
    <n v="1185732"/>
    <x v="389"/>
    <x v="0"/>
    <x v="47"/>
    <x v="49"/>
    <x v="1"/>
    <n v="49"/>
    <n v="630"/>
    <x v="2837"/>
    <x v="2638"/>
    <x v="8"/>
    <x v="2"/>
  </r>
  <r>
    <x v="2"/>
    <n v="1185732"/>
    <x v="389"/>
    <x v="0"/>
    <x v="47"/>
    <x v="49"/>
    <x v="2"/>
    <n v="41"/>
    <n v="390"/>
    <x v="2838"/>
    <x v="4738"/>
    <x v="25"/>
    <x v="2"/>
  </r>
  <r>
    <x v="2"/>
    <n v="1185732"/>
    <x v="389"/>
    <x v="0"/>
    <x v="47"/>
    <x v="49"/>
    <x v="3"/>
    <n v="42"/>
    <n v="360"/>
    <x v="1005"/>
    <x v="4739"/>
    <x v="8"/>
    <x v="2"/>
  </r>
  <r>
    <x v="2"/>
    <n v="1185732"/>
    <x v="389"/>
    <x v="0"/>
    <x v="47"/>
    <x v="49"/>
    <x v="4"/>
    <n v="52"/>
    <n v="340"/>
    <x v="1459"/>
    <x v="4740"/>
    <x v="36"/>
    <x v="2"/>
  </r>
  <r>
    <x v="2"/>
    <n v="1185732"/>
    <x v="389"/>
    <x v="0"/>
    <x v="47"/>
    <x v="49"/>
    <x v="5"/>
    <n v="57"/>
    <n v="630"/>
    <x v="1626"/>
    <x v="4741"/>
    <x v="18"/>
    <x v="2"/>
  </r>
  <r>
    <x v="2"/>
    <n v="1185732"/>
    <x v="421"/>
    <x v="0"/>
    <x v="47"/>
    <x v="49"/>
    <x v="0"/>
    <n v="57"/>
    <n v="1200"/>
    <x v="2485"/>
    <x v="4742"/>
    <x v="18"/>
    <x v="2"/>
  </r>
  <r>
    <x v="2"/>
    <n v="1185732"/>
    <x v="421"/>
    <x v="0"/>
    <x v="47"/>
    <x v="49"/>
    <x v="1"/>
    <n v="53"/>
    <n v="560"/>
    <x v="2839"/>
    <x v="4743"/>
    <x v="18"/>
    <x v="2"/>
  </r>
  <r>
    <x v="2"/>
    <n v="1185732"/>
    <x v="421"/>
    <x v="0"/>
    <x v="47"/>
    <x v="49"/>
    <x v="2"/>
    <n v="53"/>
    <n v="340"/>
    <x v="2840"/>
    <x v="4744"/>
    <x v="2"/>
    <x v="2"/>
  </r>
  <r>
    <x v="2"/>
    <n v="1185732"/>
    <x v="421"/>
    <x v="0"/>
    <x v="47"/>
    <x v="49"/>
    <x v="3"/>
    <n v="54"/>
    <n v="270"/>
    <x v="2841"/>
    <x v="4745"/>
    <x v="31"/>
    <x v="2"/>
  </r>
  <r>
    <x v="2"/>
    <n v="1185732"/>
    <x v="421"/>
    <x v="0"/>
    <x v="47"/>
    <x v="49"/>
    <x v="4"/>
    <n v="62"/>
    <n v="270"/>
    <x v="2210"/>
    <x v="4746"/>
    <x v="2"/>
    <x v="2"/>
  </r>
  <r>
    <x v="5"/>
    <n v="1185732"/>
    <x v="421"/>
    <x v="0"/>
    <x v="47"/>
    <x v="49"/>
    <x v="5"/>
    <n v="66"/>
    <n v="650"/>
    <x v="2037"/>
    <x v="4747"/>
    <x v="27"/>
    <x v="2"/>
  </r>
  <r>
    <x v="5"/>
    <n v="1185732"/>
    <x v="451"/>
    <x v="0"/>
    <x v="47"/>
    <x v="49"/>
    <x v="0"/>
    <n v="62"/>
    <n v="1130"/>
    <x v="1340"/>
    <x v="4748"/>
    <x v="30"/>
    <x v="2"/>
  </r>
  <r>
    <x v="5"/>
    <n v="1185732"/>
    <x v="451"/>
    <x v="0"/>
    <x v="47"/>
    <x v="49"/>
    <x v="1"/>
    <n v="52"/>
    <n v="900"/>
    <x v="2809"/>
    <x v="4749"/>
    <x v="27"/>
    <x v="2"/>
  </r>
  <r>
    <x v="5"/>
    <n v="1185732"/>
    <x v="451"/>
    <x v="0"/>
    <x v="47"/>
    <x v="49"/>
    <x v="2"/>
    <n v="50"/>
    <n v="830"/>
    <x v="1810"/>
    <x v="4750"/>
    <x v="36"/>
    <x v="2"/>
  </r>
  <r>
    <x v="5"/>
    <n v="1185732"/>
    <x v="451"/>
    <x v="0"/>
    <x v="47"/>
    <x v="49"/>
    <x v="3"/>
    <n v="51"/>
    <n v="800"/>
    <x v="2807"/>
    <x v="4751"/>
    <x v="37"/>
    <x v="2"/>
  </r>
  <r>
    <x v="5"/>
    <n v="1185732"/>
    <x v="451"/>
    <x v="0"/>
    <x v="47"/>
    <x v="49"/>
    <x v="4"/>
    <n v="63"/>
    <n v="700"/>
    <x v="1692"/>
    <x v="4752"/>
    <x v="31"/>
    <x v="2"/>
  </r>
  <r>
    <x v="5"/>
    <n v="1185732"/>
    <x v="451"/>
    <x v="0"/>
    <x v="47"/>
    <x v="49"/>
    <x v="5"/>
    <n v="64"/>
    <n v="980"/>
    <x v="1154"/>
    <x v="4753"/>
    <x v="18"/>
    <x v="2"/>
  </r>
  <r>
    <x v="5"/>
    <n v="1185732"/>
    <x v="480"/>
    <x v="0"/>
    <x v="47"/>
    <x v="49"/>
    <x v="0"/>
    <n v="64"/>
    <n v="1500"/>
    <x v="1234"/>
    <x v="4754"/>
    <x v="33"/>
    <x v="2"/>
  </r>
  <r>
    <x v="5"/>
    <n v="1185732"/>
    <x v="480"/>
    <x v="0"/>
    <x v="47"/>
    <x v="49"/>
    <x v="1"/>
    <n v="53"/>
    <n v="1050"/>
    <x v="2842"/>
    <x v="4755"/>
    <x v="8"/>
    <x v="2"/>
  </r>
  <r>
    <x v="5"/>
    <n v="1185732"/>
    <x v="480"/>
    <x v="0"/>
    <x v="47"/>
    <x v="49"/>
    <x v="2"/>
    <n v="51"/>
    <n v="980"/>
    <x v="1123"/>
    <x v="4756"/>
    <x v="37"/>
    <x v="2"/>
  </r>
  <r>
    <x v="5"/>
    <n v="1185732"/>
    <x v="480"/>
    <x v="0"/>
    <x v="47"/>
    <x v="49"/>
    <x v="3"/>
    <n v="52"/>
    <n v="750"/>
    <x v="1042"/>
    <x v="2248"/>
    <x v="31"/>
    <x v="2"/>
  </r>
  <r>
    <x v="5"/>
    <n v="1185732"/>
    <x v="480"/>
    <x v="0"/>
    <x v="47"/>
    <x v="49"/>
    <x v="4"/>
    <n v="62"/>
    <n v="840"/>
    <x v="1496"/>
    <x v="4757"/>
    <x v="37"/>
    <x v="2"/>
  </r>
  <r>
    <x v="5"/>
    <n v="1185732"/>
    <x v="480"/>
    <x v="0"/>
    <x v="47"/>
    <x v="49"/>
    <x v="5"/>
    <n v="65"/>
    <n v="1120"/>
    <x v="2843"/>
    <x v="4758"/>
    <x v="27"/>
    <x v="2"/>
  </r>
  <r>
    <x v="5"/>
    <n v="1185732"/>
    <x v="178"/>
    <x v="0"/>
    <x v="47"/>
    <x v="49"/>
    <x v="0"/>
    <n v="44"/>
    <n v="1520"/>
    <x v="2844"/>
    <x v="4759"/>
    <x v="9"/>
    <x v="2"/>
  </r>
  <r>
    <x v="5"/>
    <n v="1185732"/>
    <x v="178"/>
    <x v="0"/>
    <x v="47"/>
    <x v="49"/>
    <x v="1"/>
    <n v="42"/>
    <n v="940"/>
    <x v="2529"/>
    <x v="3437"/>
    <x v="38"/>
    <x v="2"/>
  </r>
  <r>
    <x v="5"/>
    <n v="1185732"/>
    <x v="178"/>
    <x v="0"/>
    <x v="47"/>
    <x v="49"/>
    <x v="2"/>
    <n v="32"/>
    <n v="910"/>
    <x v="1651"/>
    <x v="1911"/>
    <x v="18"/>
    <x v="2"/>
  </r>
  <r>
    <x v="5"/>
    <n v="1185732"/>
    <x v="178"/>
    <x v="0"/>
    <x v="47"/>
    <x v="49"/>
    <x v="3"/>
    <n v="39"/>
    <n v="440"/>
    <x v="2819"/>
    <x v="4760"/>
    <x v="29"/>
    <x v="2"/>
  </r>
  <r>
    <x v="5"/>
    <n v="1185732"/>
    <x v="178"/>
    <x v="0"/>
    <x v="47"/>
    <x v="49"/>
    <x v="4"/>
    <n v="52"/>
    <n v="680"/>
    <x v="1625"/>
    <x v="4761"/>
    <x v="28"/>
    <x v="2"/>
  </r>
  <r>
    <x v="5"/>
    <n v="1185732"/>
    <x v="178"/>
    <x v="0"/>
    <x v="47"/>
    <x v="49"/>
    <x v="5"/>
    <n v="44"/>
    <n v="980"/>
    <x v="1466"/>
    <x v="4762"/>
    <x v="48"/>
    <x v="2"/>
  </r>
  <r>
    <x v="5"/>
    <n v="1185732"/>
    <x v="207"/>
    <x v="0"/>
    <x v="47"/>
    <x v="49"/>
    <x v="0"/>
    <n v="41"/>
    <n v="1670"/>
    <x v="2221"/>
    <x v="4763"/>
    <x v="65"/>
    <x v="2"/>
  </r>
  <r>
    <x v="5"/>
    <n v="1185732"/>
    <x v="207"/>
    <x v="0"/>
    <x v="47"/>
    <x v="49"/>
    <x v="1"/>
    <n v="44"/>
    <n v="610"/>
    <x v="1727"/>
    <x v="4764"/>
    <x v="38"/>
    <x v="2"/>
  </r>
  <r>
    <x v="5"/>
    <n v="1185732"/>
    <x v="207"/>
    <x v="0"/>
    <x v="47"/>
    <x v="49"/>
    <x v="2"/>
    <n v="33"/>
    <n v="740"/>
    <x v="2069"/>
    <x v="4765"/>
    <x v="0"/>
    <x v="2"/>
  </r>
  <r>
    <x v="5"/>
    <n v="1185732"/>
    <x v="207"/>
    <x v="0"/>
    <x v="48"/>
    <x v="50"/>
    <x v="3"/>
    <n v="36"/>
    <n v="450"/>
    <x v="2591"/>
    <x v="4766"/>
    <x v="24"/>
    <x v="2"/>
  </r>
  <r>
    <x v="5"/>
    <n v="1185732"/>
    <x v="207"/>
    <x v="0"/>
    <x v="48"/>
    <x v="50"/>
    <x v="4"/>
    <n v="54"/>
    <n v="630"/>
    <x v="2372"/>
    <x v="4767"/>
    <x v="0"/>
    <x v="2"/>
  </r>
  <r>
    <x v="5"/>
    <n v="1185732"/>
    <x v="207"/>
    <x v="0"/>
    <x v="48"/>
    <x v="50"/>
    <x v="5"/>
    <n v="43"/>
    <n v="850"/>
    <x v="2228"/>
    <x v="1910"/>
    <x v="64"/>
    <x v="2"/>
  </r>
  <r>
    <x v="5"/>
    <n v="1185732"/>
    <x v="215"/>
    <x v="0"/>
    <x v="48"/>
    <x v="50"/>
    <x v="0"/>
    <n v="44"/>
    <n v="1420"/>
    <x v="1315"/>
    <x v="4768"/>
    <x v="38"/>
    <x v="2"/>
  </r>
  <r>
    <x v="5"/>
    <n v="1185732"/>
    <x v="215"/>
    <x v="0"/>
    <x v="48"/>
    <x v="50"/>
    <x v="1"/>
    <n v="42"/>
    <n v="700"/>
    <x v="1454"/>
    <x v="4769"/>
    <x v="41"/>
    <x v="2"/>
  </r>
  <r>
    <x v="5"/>
    <n v="1185732"/>
    <x v="215"/>
    <x v="0"/>
    <x v="48"/>
    <x v="50"/>
    <x v="2"/>
    <n v="34"/>
    <n v="770"/>
    <x v="2845"/>
    <x v="4770"/>
    <x v="29"/>
    <x v="2"/>
  </r>
  <r>
    <x v="5"/>
    <n v="1185732"/>
    <x v="215"/>
    <x v="0"/>
    <x v="48"/>
    <x v="50"/>
    <x v="3"/>
    <n v="36"/>
    <n v="380"/>
    <x v="1457"/>
    <x v="4771"/>
    <x v="29"/>
    <x v="2"/>
  </r>
  <r>
    <x v="5"/>
    <n v="1185732"/>
    <x v="215"/>
    <x v="0"/>
    <x v="48"/>
    <x v="50"/>
    <x v="4"/>
    <n v="51"/>
    <n v="470"/>
    <x v="2846"/>
    <x v="4772"/>
    <x v="29"/>
    <x v="2"/>
  </r>
  <r>
    <x v="5"/>
    <n v="1185732"/>
    <x v="215"/>
    <x v="0"/>
    <x v="48"/>
    <x v="50"/>
    <x v="5"/>
    <n v="41"/>
    <n v="800"/>
    <x v="2847"/>
    <x v="4773"/>
    <x v="66"/>
    <x v="2"/>
  </r>
  <r>
    <x v="5"/>
    <n v="1185732"/>
    <x v="234"/>
    <x v="0"/>
    <x v="48"/>
    <x v="50"/>
    <x v="0"/>
    <n v="41"/>
    <n v="1370"/>
    <x v="2848"/>
    <x v="4774"/>
    <x v="65"/>
    <x v="2"/>
  </r>
  <r>
    <x v="5"/>
    <n v="1185732"/>
    <x v="234"/>
    <x v="0"/>
    <x v="48"/>
    <x v="50"/>
    <x v="1"/>
    <n v="43"/>
    <n v="560"/>
    <x v="1768"/>
    <x v="4775"/>
    <x v="39"/>
    <x v="2"/>
  </r>
  <r>
    <x v="5"/>
    <n v="1185732"/>
    <x v="234"/>
    <x v="0"/>
    <x v="48"/>
    <x v="50"/>
    <x v="2"/>
    <n v="32"/>
    <n v="650"/>
    <x v="1413"/>
    <x v="4776"/>
    <x v="0"/>
    <x v="2"/>
  </r>
  <r>
    <x v="5"/>
    <n v="1185732"/>
    <x v="234"/>
    <x v="0"/>
    <x v="48"/>
    <x v="50"/>
    <x v="3"/>
    <n v="36"/>
    <n v="440"/>
    <x v="1034"/>
    <x v="4777"/>
    <x v="0"/>
    <x v="2"/>
  </r>
  <r>
    <x v="5"/>
    <n v="1185732"/>
    <x v="234"/>
    <x v="0"/>
    <x v="48"/>
    <x v="50"/>
    <x v="4"/>
    <n v="51"/>
    <n v="380"/>
    <x v="1440"/>
    <x v="4778"/>
    <x v="24"/>
    <x v="2"/>
  </r>
  <r>
    <x v="5"/>
    <n v="1185732"/>
    <x v="234"/>
    <x v="0"/>
    <x v="48"/>
    <x v="50"/>
    <x v="5"/>
    <n v="44"/>
    <n v="900"/>
    <x v="2849"/>
    <x v="4779"/>
    <x v="48"/>
    <x v="2"/>
  </r>
  <r>
    <x v="5"/>
    <n v="1185732"/>
    <x v="263"/>
    <x v="0"/>
    <x v="48"/>
    <x v="50"/>
    <x v="0"/>
    <n v="55"/>
    <n v="1540"/>
    <x v="2850"/>
    <x v="4780"/>
    <x v="41"/>
    <x v="2"/>
  </r>
  <r>
    <x v="5"/>
    <n v="1185732"/>
    <x v="263"/>
    <x v="0"/>
    <x v="48"/>
    <x v="50"/>
    <x v="1"/>
    <n v="54"/>
    <n v="800"/>
    <x v="1069"/>
    <x v="4781"/>
    <x v="65"/>
    <x v="2"/>
  </r>
  <r>
    <x v="5"/>
    <n v="1185732"/>
    <x v="263"/>
    <x v="0"/>
    <x v="48"/>
    <x v="50"/>
    <x v="2"/>
    <n v="49"/>
    <n v="750"/>
    <x v="1038"/>
    <x v="4782"/>
    <x v="24"/>
    <x v="2"/>
  </r>
  <r>
    <x v="5"/>
    <n v="1185732"/>
    <x v="263"/>
    <x v="0"/>
    <x v="48"/>
    <x v="50"/>
    <x v="3"/>
    <n v="46"/>
    <n v="650"/>
    <x v="1044"/>
    <x v="1671"/>
    <x v="28"/>
    <x v="2"/>
  </r>
  <r>
    <x v="5"/>
    <n v="1185732"/>
    <x v="263"/>
    <x v="0"/>
    <x v="48"/>
    <x v="50"/>
    <x v="4"/>
    <n v="55"/>
    <n v="720"/>
    <x v="2849"/>
    <x v="4783"/>
    <x v="28"/>
    <x v="2"/>
  </r>
  <r>
    <x v="5"/>
    <n v="1185732"/>
    <x v="263"/>
    <x v="0"/>
    <x v="48"/>
    <x v="50"/>
    <x v="5"/>
    <n v="60"/>
    <n v="1200"/>
    <x v="1644"/>
    <x v="4784"/>
    <x v="59"/>
    <x v="2"/>
  </r>
  <r>
    <x v="5"/>
    <n v="1185732"/>
    <x v="296"/>
    <x v="0"/>
    <x v="48"/>
    <x v="50"/>
    <x v="0"/>
    <n v="58"/>
    <n v="1630"/>
    <x v="972"/>
    <x v="4785"/>
    <x v="39"/>
    <x v="2"/>
  </r>
  <r>
    <x v="5"/>
    <n v="1185732"/>
    <x v="296"/>
    <x v="0"/>
    <x v="48"/>
    <x v="50"/>
    <x v="1"/>
    <n v="53"/>
    <n v="1160"/>
    <x v="2851"/>
    <x v="4786"/>
    <x v="40"/>
    <x v="2"/>
  </r>
  <r>
    <x v="5"/>
    <n v="1185732"/>
    <x v="296"/>
    <x v="0"/>
    <x v="48"/>
    <x v="50"/>
    <x v="2"/>
    <n v="45"/>
    <n v="810"/>
    <x v="1994"/>
    <x v="3941"/>
    <x v="28"/>
    <x v="2"/>
  </r>
  <r>
    <x v="5"/>
    <n v="1185732"/>
    <x v="296"/>
    <x v="0"/>
    <x v="48"/>
    <x v="50"/>
    <x v="3"/>
    <n v="47"/>
    <n v="900"/>
    <x v="2652"/>
    <x v="4787"/>
    <x v="18"/>
    <x v="2"/>
  </r>
  <r>
    <x v="5"/>
    <n v="1185732"/>
    <x v="296"/>
    <x v="0"/>
    <x v="48"/>
    <x v="50"/>
    <x v="4"/>
    <n v="58"/>
    <n v="810"/>
    <x v="2234"/>
    <x v="4788"/>
    <x v="0"/>
    <x v="2"/>
  </r>
  <r>
    <x v="5"/>
    <n v="1185732"/>
    <x v="296"/>
    <x v="0"/>
    <x v="48"/>
    <x v="50"/>
    <x v="5"/>
    <n v="62"/>
    <n v="1170"/>
    <x v="2852"/>
    <x v="4789"/>
    <x v="59"/>
    <x v="2"/>
  </r>
  <r>
    <x v="5"/>
    <n v="1185732"/>
    <x v="324"/>
    <x v="0"/>
    <x v="48"/>
    <x v="50"/>
    <x v="0"/>
    <n v="54"/>
    <n v="1820"/>
    <x v="753"/>
    <x v="4790"/>
    <x v="41"/>
    <x v="2"/>
  </r>
  <r>
    <x v="5"/>
    <n v="1185732"/>
    <x v="324"/>
    <x v="0"/>
    <x v="48"/>
    <x v="50"/>
    <x v="1"/>
    <n v="51"/>
    <n v="1150"/>
    <x v="2853"/>
    <x v="4791"/>
    <x v="65"/>
    <x v="2"/>
  </r>
  <r>
    <x v="5"/>
    <n v="1185732"/>
    <x v="324"/>
    <x v="0"/>
    <x v="48"/>
    <x v="50"/>
    <x v="2"/>
    <n v="46"/>
    <n v="980"/>
    <x v="2052"/>
    <x v="4792"/>
    <x v="35"/>
    <x v="2"/>
  </r>
  <r>
    <x v="5"/>
    <n v="1185732"/>
    <x v="324"/>
    <x v="0"/>
    <x v="48"/>
    <x v="50"/>
    <x v="3"/>
    <n v="46"/>
    <n v="900"/>
    <x v="2854"/>
    <x v="4793"/>
    <x v="29"/>
    <x v="2"/>
  </r>
  <r>
    <x v="5"/>
    <n v="1185732"/>
    <x v="324"/>
    <x v="0"/>
    <x v="48"/>
    <x v="50"/>
    <x v="4"/>
    <n v="54"/>
    <n v="940"/>
    <x v="1197"/>
    <x v="4794"/>
    <x v="28"/>
    <x v="2"/>
  </r>
  <r>
    <x v="5"/>
    <n v="1185732"/>
    <x v="324"/>
    <x v="0"/>
    <x v="48"/>
    <x v="50"/>
    <x v="5"/>
    <n v="61"/>
    <n v="1250"/>
    <x v="2855"/>
    <x v="4795"/>
    <x v="59"/>
    <x v="2"/>
  </r>
  <r>
    <x v="5"/>
    <n v="1185732"/>
    <x v="356"/>
    <x v="0"/>
    <x v="48"/>
    <x v="50"/>
    <x v="0"/>
    <n v="58"/>
    <n v="1760"/>
    <x v="2856"/>
    <x v="4796"/>
    <x v="38"/>
    <x v="2"/>
  </r>
  <r>
    <x v="5"/>
    <n v="1185732"/>
    <x v="356"/>
    <x v="0"/>
    <x v="48"/>
    <x v="50"/>
    <x v="1"/>
    <n v="53"/>
    <n v="1060"/>
    <x v="2857"/>
    <x v="4797"/>
    <x v="40"/>
    <x v="2"/>
  </r>
  <r>
    <x v="5"/>
    <n v="1185732"/>
    <x v="356"/>
    <x v="0"/>
    <x v="48"/>
    <x v="50"/>
    <x v="2"/>
    <n v="48"/>
    <n v="1050"/>
    <x v="1735"/>
    <x v="4798"/>
    <x v="24"/>
    <x v="2"/>
  </r>
  <r>
    <x v="5"/>
    <n v="1185732"/>
    <x v="356"/>
    <x v="0"/>
    <x v="48"/>
    <x v="50"/>
    <x v="3"/>
    <n v="49"/>
    <n v="680"/>
    <x v="2165"/>
    <x v="4799"/>
    <x v="28"/>
    <x v="2"/>
  </r>
  <r>
    <x v="5"/>
    <n v="1185732"/>
    <x v="356"/>
    <x v="0"/>
    <x v="48"/>
    <x v="50"/>
    <x v="4"/>
    <n v="57"/>
    <n v="650"/>
    <x v="1075"/>
    <x v="4800"/>
    <x v="29"/>
    <x v="2"/>
  </r>
  <r>
    <x v="5"/>
    <n v="1185732"/>
    <x v="356"/>
    <x v="0"/>
    <x v="48"/>
    <x v="50"/>
    <x v="5"/>
    <n v="61"/>
    <n v="1040"/>
    <x v="2858"/>
    <x v="4801"/>
    <x v="48"/>
    <x v="2"/>
  </r>
  <r>
    <x v="5"/>
    <n v="1185732"/>
    <x v="386"/>
    <x v="0"/>
    <x v="48"/>
    <x v="50"/>
    <x v="0"/>
    <n v="56"/>
    <n v="1370"/>
    <x v="1876"/>
    <x v="4802"/>
    <x v="41"/>
    <x v="2"/>
  </r>
  <r>
    <x v="5"/>
    <n v="1185732"/>
    <x v="386"/>
    <x v="0"/>
    <x v="48"/>
    <x v="50"/>
    <x v="1"/>
    <n v="50"/>
    <n v="850"/>
    <x v="1777"/>
    <x v="3341"/>
    <x v="38"/>
    <x v="2"/>
  </r>
  <r>
    <x v="5"/>
    <n v="1185732"/>
    <x v="386"/>
    <x v="0"/>
    <x v="48"/>
    <x v="50"/>
    <x v="2"/>
    <n v="46"/>
    <n v="560"/>
    <x v="1531"/>
    <x v="4803"/>
    <x v="0"/>
    <x v="2"/>
  </r>
  <r>
    <x v="5"/>
    <n v="1185732"/>
    <x v="386"/>
    <x v="0"/>
    <x v="48"/>
    <x v="50"/>
    <x v="3"/>
    <n v="45"/>
    <n v="520"/>
    <x v="1021"/>
    <x v="2373"/>
    <x v="29"/>
    <x v="2"/>
  </r>
  <r>
    <x v="5"/>
    <n v="1185732"/>
    <x v="386"/>
    <x v="0"/>
    <x v="48"/>
    <x v="50"/>
    <x v="4"/>
    <n v="58"/>
    <n v="500"/>
    <x v="2064"/>
    <x v="4804"/>
    <x v="28"/>
    <x v="2"/>
  </r>
  <r>
    <x v="5"/>
    <n v="1185732"/>
    <x v="386"/>
    <x v="0"/>
    <x v="48"/>
    <x v="50"/>
    <x v="5"/>
    <n v="59"/>
    <n v="780"/>
    <x v="2859"/>
    <x v="4805"/>
    <x v="66"/>
    <x v="2"/>
  </r>
  <r>
    <x v="5"/>
    <n v="1185732"/>
    <x v="418"/>
    <x v="0"/>
    <x v="48"/>
    <x v="50"/>
    <x v="0"/>
    <n v="62"/>
    <n v="1330"/>
    <x v="2860"/>
    <x v="4806"/>
    <x v="38"/>
    <x v="2"/>
  </r>
  <r>
    <x v="5"/>
    <n v="1185732"/>
    <x v="418"/>
    <x v="0"/>
    <x v="48"/>
    <x v="50"/>
    <x v="1"/>
    <n v="54"/>
    <n v="750"/>
    <x v="1156"/>
    <x v="4807"/>
    <x v="40"/>
    <x v="2"/>
  </r>
  <r>
    <x v="5"/>
    <n v="1185732"/>
    <x v="418"/>
    <x v="0"/>
    <x v="48"/>
    <x v="50"/>
    <x v="2"/>
    <n v="59"/>
    <n v="540"/>
    <x v="1699"/>
    <x v="4808"/>
    <x v="0"/>
    <x v="2"/>
  </r>
  <r>
    <x v="5"/>
    <n v="1185732"/>
    <x v="418"/>
    <x v="0"/>
    <x v="48"/>
    <x v="50"/>
    <x v="3"/>
    <n v="55"/>
    <n v="460"/>
    <x v="1785"/>
    <x v="4809"/>
    <x v="35"/>
    <x v="2"/>
  </r>
  <r>
    <x v="5"/>
    <n v="1185732"/>
    <x v="418"/>
    <x v="0"/>
    <x v="48"/>
    <x v="50"/>
    <x v="4"/>
    <n v="66"/>
    <n v="510"/>
    <x v="2861"/>
    <x v="4810"/>
    <x v="35"/>
    <x v="2"/>
  </r>
  <r>
    <x v="3"/>
    <n v="1185732"/>
    <x v="418"/>
    <x v="0"/>
    <x v="48"/>
    <x v="50"/>
    <x v="5"/>
    <n v="71"/>
    <n v="810"/>
    <x v="2862"/>
    <x v="4811"/>
    <x v="60"/>
    <x v="2"/>
  </r>
  <r>
    <x v="3"/>
    <n v="1185732"/>
    <x v="448"/>
    <x v="0"/>
    <x v="48"/>
    <x v="50"/>
    <x v="0"/>
    <n v="64"/>
    <n v="1260"/>
    <x v="2017"/>
    <x v="4812"/>
    <x v="38"/>
    <x v="2"/>
  </r>
  <r>
    <x v="3"/>
    <n v="1185732"/>
    <x v="448"/>
    <x v="0"/>
    <x v="48"/>
    <x v="50"/>
    <x v="1"/>
    <n v="55"/>
    <n v="810"/>
    <x v="2863"/>
    <x v="4813"/>
    <x v="39"/>
    <x v="2"/>
  </r>
  <r>
    <x v="3"/>
    <n v="1185732"/>
    <x v="448"/>
    <x v="0"/>
    <x v="48"/>
    <x v="50"/>
    <x v="2"/>
    <n v="57"/>
    <n v="960"/>
    <x v="2864"/>
    <x v="4814"/>
    <x v="35"/>
    <x v="2"/>
  </r>
  <r>
    <x v="5"/>
    <n v="1185732"/>
    <x v="448"/>
    <x v="0"/>
    <x v="48"/>
    <x v="50"/>
    <x v="3"/>
    <n v="55"/>
    <n v="750"/>
    <x v="1518"/>
    <x v="4815"/>
    <x v="0"/>
    <x v="2"/>
  </r>
  <r>
    <x v="5"/>
    <n v="1185732"/>
    <x v="448"/>
    <x v="0"/>
    <x v="48"/>
    <x v="50"/>
    <x v="4"/>
    <n v="67"/>
    <n v="800"/>
    <x v="2865"/>
    <x v="4816"/>
    <x v="0"/>
    <x v="2"/>
  </r>
  <r>
    <x v="5"/>
    <n v="1185732"/>
    <x v="448"/>
    <x v="0"/>
    <x v="48"/>
    <x v="50"/>
    <x v="5"/>
    <n v="70"/>
    <n v="940"/>
    <x v="1928"/>
    <x v="4817"/>
    <x v="60"/>
    <x v="2"/>
  </r>
  <r>
    <x v="5"/>
    <n v="1185732"/>
    <x v="477"/>
    <x v="0"/>
    <x v="48"/>
    <x v="50"/>
    <x v="0"/>
    <n v="64"/>
    <n v="1680"/>
    <x v="1369"/>
    <x v="4818"/>
    <x v="38"/>
    <x v="2"/>
  </r>
  <r>
    <x v="5"/>
    <n v="1185732"/>
    <x v="477"/>
    <x v="0"/>
    <x v="48"/>
    <x v="50"/>
    <x v="1"/>
    <n v="55"/>
    <n v="1000"/>
    <x v="2866"/>
    <x v="4819"/>
    <x v="9"/>
    <x v="2"/>
  </r>
  <r>
    <x v="5"/>
    <n v="1185732"/>
    <x v="477"/>
    <x v="0"/>
    <x v="48"/>
    <x v="50"/>
    <x v="2"/>
    <n v="55"/>
    <n v="1130"/>
    <x v="2796"/>
    <x v="4820"/>
    <x v="28"/>
    <x v="2"/>
  </r>
  <r>
    <x v="5"/>
    <n v="1185732"/>
    <x v="477"/>
    <x v="0"/>
    <x v="48"/>
    <x v="50"/>
    <x v="3"/>
    <n v="56"/>
    <n v="810"/>
    <x v="2332"/>
    <x v="4821"/>
    <x v="18"/>
    <x v="2"/>
  </r>
  <r>
    <x v="5"/>
    <n v="1185732"/>
    <x v="477"/>
    <x v="0"/>
    <x v="48"/>
    <x v="50"/>
    <x v="4"/>
    <n v="67"/>
    <n v="810"/>
    <x v="2867"/>
    <x v="4822"/>
    <x v="35"/>
    <x v="2"/>
  </r>
  <r>
    <x v="5"/>
    <n v="1185732"/>
    <x v="477"/>
    <x v="0"/>
    <x v="48"/>
    <x v="50"/>
    <x v="5"/>
    <n v="68"/>
    <n v="1060"/>
    <x v="2868"/>
    <x v="4823"/>
    <x v="59"/>
    <x v="2"/>
  </r>
  <r>
    <x v="5"/>
    <n v="1185732"/>
    <x v="185"/>
    <x v="0"/>
    <x v="48"/>
    <x v="50"/>
    <x v="0"/>
    <n v="49"/>
    <n v="1310"/>
    <x v="1079"/>
    <x v="4824"/>
    <x v="9"/>
    <x v="2"/>
  </r>
  <r>
    <x v="5"/>
    <n v="1185732"/>
    <x v="185"/>
    <x v="0"/>
    <x v="48"/>
    <x v="50"/>
    <x v="1"/>
    <n v="45"/>
    <n v="910"/>
    <x v="2092"/>
    <x v="4825"/>
    <x v="60"/>
    <x v="2"/>
  </r>
  <r>
    <x v="5"/>
    <n v="1185732"/>
    <x v="185"/>
    <x v="0"/>
    <x v="48"/>
    <x v="50"/>
    <x v="2"/>
    <n v="38"/>
    <n v="810"/>
    <x v="1068"/>
    <x v="1698"/>
    <x v="18"/>
    <x v="2"/>
  </r>
  <r>
    <x v="5"/>
    <n v="1185732"/>
    <x v="185"/>
    <x v="0"/>
    <x v="48"/>
    <x v="50"/>
    <x v="3"/>
    <n v="43"/>
    <n v="460"/>
    <x v="2566"/>
    <x v="4826"/>
    <x v="8"/>
    <x v="2"/>
  </r>
  <r>
    <x v="5"/>
    <n v="1185732"/>
    <x v="185"/>
    <x v="0"/>
    <x v="48"/>
    <x v="50"/>
    <x v="4"/>
    <n v="59"/>
    <n v="560"/>
    <x v="1316"/>
    <x v="4827"/>
    <x v="27"/>
    <x v="2"/>
  </r>
  <r>
    <x v="5"/>
    <n v="1185732"/>
    <x v="185"/>
    <x v="0"/>
    <x v="48"/>
    <x v="50"/>
    <x v="5"/>
    <n v="49"/>
    <n v="880"/>
    <x v="1466"/>
    <x v="4828"/>
    <x v="18"/>
    <x v="2"/>
  </r>
  <r>
    <x v="5"/>
    <n v="1185732"/>
    <x v="693"/>
    <x v="0"/>
    <x v="48"/>
    <x v="50"/>
    <x v="0"/>
    <n v="49"/>
    <n v="1800"/>
    <x v="1392"/>
    <x v="4829"/>
    <x v="60"/>
    <x v="2"/>
  </r>
  <r>
    <x v="5"/>
    <n v="1185732"/>
    <x v="693"/>
    <x v="0"/>
    <x v="48"/>
    <x v="50"/>
    <x v="1"/>
    <n v="45"/>
    <n v="750"/>
    <x v="2577"/>
    <x v="4830"/>
    <x v="48"/>
    <x v="2"/>
  </r>
  <r>
    <x v="5"/>
    <n v="1185732"/>
    <x v="693"/>
    <x v="0"/>
    <x v="48"/>
    <x v="50"/>
    <x v="2"/>
    <n v="39"/>
    <n v="900"/>
    <x v="1517"/>
    <x v="2701"/>
    <x v="27"/>
    <x v="2"/>
  </r>
  <r>
    <x v="5"/>
    <n v="1185732"/>
    <x v="693"/>
    <x v="0"/>
    <x v="49"/>
    <x v="51"/>
    <x v="3"/>
    <n v="42"/>
    <n v="580"/>
    <x v="1684"/>
    <x v="4831"/>
    <x v="30"/>
    <x v="2"/>
  </r>
  <r>
    <x v="5"/>
    <n v="1185732"/>
    <x v="693"/>
    <x v="0"/>
    <x v="49"/>
    <x v="51"/>
    <x v="4"/>
    <n v="56"/>
    <n v="830"/>
    <x v="2869"/>
    <x v="4832"/>
    <x v="30"/>
    <x v="2"/>
  </r>
  <r>
    <x v="5"/>
    <n v="1185732"/>
    <x v="693"/>
    <x v="0"/>
    <x v="49"/>
    <x v="51"/>
    <x v="5"/>
    <n v="46"/>
    <n v="980"/>
    <x v="2052"/>
    <x v="4792"/>
    <x v="35"/>
    <x v="2"/>
  </r>
  <r>
    <x v="5"/>
    <n v="1185732"/>
    <x v="222"/>
    <x v="0"/>
    <x v="49"/>
    <x v="51"/>
    <x v="0"/>
    <n v="49"/>
    <n v="1650"/>
    <x v="2870"/>
    <x v="4833"/>
    <x v="0"/>
    <x v="2"/>
  </r>
  <r>
    <x v="5"/>
    <n v="1185732"/>
    <x v="222"/>
    <x v="0"/>
    <x v="49"/>
    <x v="51"/>
    <x v="1"/>
    <n v="49"/>
    <n v="690"/>
    <x v="2871"/>
    <x v="4834"/>
    <x v="48"/>
    <x v="2"/>
  </r>
  <r>
    <x v="5"/>
    <n v="1185732"/>
    <x v="222"/>
    <x v="0"/>
    <x v="49"/>
    <x v="51"/>
    <x v="2"/>
    <n v="38"/>
    <n v="750"/>
    <x v="1027"/>
    <x v="3820"/>
    <x v="33"/>
    <x v="2"/>
  </r>
  <r>
    <x v="5"/>
    <n v="1185732"/>
    <x v="222"/>
    <x v="0"/>
    <x v="49"/>
    <x v="51"/>
    <x v="3"/>
    <n v="44"/>
    <n v="380"/>
    <x v="1608"/>
    <x v="4835"/>
    <x v="23"/>
    <x v="2"/>
  </r>
  <r>
    <x v="5"/>
    <n v="1185732"/>
    <x v="222"/>
    <x v="0"/>
    <x v="49"/>
    <x v="51"/>
    <x v="4"/>
    <n v="58"/>
    <n v="600"/>
    <x v="2872"/>
    <x v="4836"/>
    <x v="18"/>
    <x v="2"/>
  </r>
  <r>
    <x v="5"/>
    <n v="1185732"/>
    <x v="222"/>
    <x v="0"/>
    <x v="49"/>
    <x v="51"/>
    <x v="5"/>
    <n v="45"/>
    <n v="750"/>
    <x v="2577"/>
    <x v="4837"/>
    <x v="28"/>
    <x v="2"/>
  </r>
  <r>
    <x v="5"/>
    <n v="1185732"/>
    <x v="241"/>
    <x v="0"/>
    <x v="49"/>
    <x v="51"/>
    <x v="0"/>
    <n v="48"/>
    <n v="1540"/>
    <x v="1936"/>
    <x v="4838"/>
    <x v="60"/>
    <x v="2"/>
  </r>
  <r>
    <x v="5"/>
    <n v="1185732"/>
    <x v="241"/>
    <x v="0"/>
    <x v="49"/>
    <x v="51"/>
    <x v="1"/>
    <n v="49"/>
    <n v="680"/>
    <x v="2165"/>
    <x v="4839"/>
    <x v="9"/>
    <x v="2"/>
  </r>
  <r>
    <x v="5"/>
    <n v="1185732"/>
    <x v="241"/>
    <x v="0"/>
    <x v="49"/>
    <x v="51"/>
    <x v="2"/>
    <n v="38"/>
    <n v="730"/>
    <x v="2793"/>
    <x v="4840"/>
    <x v="27"/>
    <x v="2"/>
  </r>
  <r>
    <x v="5"/>
    <n v="1185732"/>
    <x v="241"/>
    <x v="0"/>
    <x v="49"/>
    <x v="51"/>
    <x v="3"/>
    <n v="44"/>
    <n v="490"/>
    <x v="1009"/>
    <x v="4841"/>
    <x v="33"/>
    <x v="2"/>
  </r>
  <r>
    <x v="5"/>
    <n v="1185732"/>
    <x v="241"/>
    <x v="0"/>
    <x v="49"/>
    <x v="51"/>
    <x v="4"/>
    <n v="57"/>
    <n v="530"/>
    <x v="1179"/>
    <x v="4842"/>
    <x v="18"/>
    <x v="2"/>
  </r>
  <r>
    <x v="5"/>
    <n v="1185732"/>
    <x v="241"/>
    <x v="0"/>
    <x v="49"/>
    <x v="51"/>
    <x v="5"/>
    <n v="46"/>
    <n v="980"/>
    <x v="2052"/>
    <x v="4843"/>
    <x v="24"/>
    <x v="2"/>
  </r>
  <r>
    <x v="5"/>
    <n v="1185732"/>
    <x v="270"/>
    <x v="0"/>
    <x v="49"/>
    <x v="51"/>
    <x v="0"/>
    <n v="64"/>
    <n v="1730"/>
    <x v="2873"/>
    <x v="4844"/>
    <x v="60"/>
    <x v="2"/>
  </r>
  <r>
    <x v="5"/>
    <n v="1185732"/>
    <x v="270"/>
    <x v="0"/>
    <x v="49"/>
    <x v="51"/>
    <x v="1"/>
    <n v="54"/>
    <n v="870"/>
    <x v="2234"/>
    <x v="4379"/>
    <x v="64"/>
    <x v="2"/>
  </r>
  <r>
    <x v="5"/>
    <n v="1185732"/>
    <x v="270"/>
    <x v="0"/>
    <x v="49"/>
    <x v="51"/>
    <x v="2"/>
    <n v="51"/>
    <n v="980"/>
    <x v="1123"/>
    <x v="4845"/>
    <x v="23"/>
    <x v="2"/>
  </r>
  <r>
    <x v="5"/>
    <n v="1185732"/>
    <x v="270"/>
    <x v="0"/>
    <x v="49"/>
    <x v="51"/>
    <x v="3"/>
    <n v="52"/>
    <n v="800"/>
    <x v="1784"/>
    <x v="2607"/>
    <x v="8"/>
    <x v="2"/>
  </r>
  <r>
    <x v="5"/>
    <n v="1185732"/>
    <x v="270"/>
    <x v="0"/>
    <x v="49"/>
    <x v="51"/>
    <x v="4"/>
    <n v="63"/>
    <n v="780"/>
    <x v="1502"/>
    <x v="1788"/>
    <x v="18"/>
    <x v="2"/>
  </r>
  <r>
    <x v="5"/>
    <n v="1185732"/>
    <x v="270"/>
    <x v="0"/>
    <x v="49"/>
    <x v="51"/>
    <x v="5"/>
    <n v="65"/>
    <n v="1150"/>
    <x v="2874"/>
    <x v="4846"/>
    <x v="24"/>
    <x v="2"/>
  </r>
  <r>
    <x v="5"/>
    <n v="1185732"/>
    <x v="303"/>
    <x v="0"/>
    <x v="49"/>
    <x v="51"/>
    <x v="0"/>
    <n v="59"/>
    <n v="1690"/>
    <x v="1560"/>
    <x v="4847"/>
    <x v="60"/>
    <x v="2"/>
  </r>
  <r>
    <x v="5"/>
    <n v="1185732"/>
    <x v="303"/>
    <x v="0"/>
    <x v="49"/>
    <x v="51"/>
    <x v="1"/>
    <n v="56"/>
    <n v="1230"/>
    <x v="2798"/>
    <x v="4848"/>
    <x v="48"/>
    <x v="2"/>
  </r>
  <r>
    <x v="5"/>
    <n v="1185732"/>
    <x v="303"/>
    <x v="0"/>
    <x v="49"/>
    <x v="51"/>
    <x v="2"/>
    <n v="53"/>
    <n v="880"/>
    <x v="1432"/>
    <x v="4849"/>
    <x v="27"/>
    <x v="2"/>
  </r>
  <r>
    <x v="5"/>
    <n v="1185732"/>
    <x v="303"/>
    <x v="0"/>
    <x v="49"/>
    <x v="51"/>
    <x v="3"/>
    <n v="52"/>
    <n v="910"/>
    <x v="1947"/>
    <x v="4850"/>
    <x v="23"/>
    <x v="2"/>
  </r>
  <r>
    <x v="5"/>
    <n v="1185732"/>
    <x v="303"/>
    <x v="0"/>
    <x v="49"/>
    <x v="51"/>
    <x v="4"/>
    <n v="60"/>
    <n v="940"/>
    <x v="1552"/>
    <x v="4851"/>
    <x v="30"/>
    <x v="2"/>
  </r>
  <r>
    <x v="5"/>
    <n v="1185732"/>
    <x v="303"/>
    <x v="0"/>
    <x v="49"/>
    <x v="51"/>
    <x v="5"/>
    <n v="66"/>
    <n v="1380"/>
    <x v="2875"/>
    <x v="4852"/>
    <x v="28"/>
    <x v="2"/>
  </r>
  <r>
    <x v="5"/>
    <n v="1185732"/>
    <x v="331"/>
    <x v="0"/>
    <x v="49"/>
    <x v="51"/>
    <x v="0"/>
    <n v="64"/>
    <n v="1960"/>
    <x v="2383"/>
    <x v="4853"/>
    <x v="60"/>
    <x v="2"/>
  </r>
  <r>
    <x v="5"/>
    <n v="1185732"/>
    <x v="331"/>
    <x v="0"/>
    <x v="49"/>
    <x v="51"/>
    <x v="1"/>
    <n v="55"/>
    <n v="1310"/>
    <x v="1255"/>
    <x v="4854"/>
    <x v="0"/>
    <x v="2"/>
  </r>
  <r>
    <x v="5"/>
    <n v="1185732"/>
    <x v="331"/>
    <x v="0"/>
    <x v="49"/>
    <x v="51"/>
    <x v="2"/>
    <n v="54"/>
    <n v="1090"/>
    <x v="1229"/>
    <x v="4855"/>
    <x v="33"/>
    <x v="2"/>
  </r>
  <r>
    <x v="5"/>
    <n v="1185732"/>
    <x v="331"/>
    <x v="0"/>
    <x v="49"/>
    <x v="51"/>
    <x v="3"/>
    <n v="53"/>
    <n v="850"/>
    <x v="1286"/>
    <x v="4856"/>
    <x v="27"/>
    <x v="2"/>
  </r>
  <r>
    <x v="5"/>
    <n v="1185732"/>
    <x v="331"/>
    <x v="0"/>
    <x v="49"/>
    <x v="51"/>
    <x v="4"/>
    <n v="60"/>
    <n v="1020"/>
    <x v="2281"/>
    <x v="4857"/>
    <x v="33"/>
    <x v="2"/>
  </r>
  <r>
    <x v="5"/>
    <n v="1185732"/>
    <x v="331"/>
    <x v="0"/>
    <x v="49"/>
    <x v="51"/>
    <x v="5"/>
    <n v="64"/>
    <n v="1370"/>
    <x v="2876"/>
    <x v="4858"/>
    <x v="29"/>
    <x v="2"/>
  </r>
  <r>
    <x v="5"/>
    <n v="1185732"/>
    <x v="363"/>
    <x v="0"/>
    <x v="49"/>
    <x v="51"/>
    <x v="0"/>
    <n v="60"/>
    <n v="1960"/>
    <x v="2202"/>
    <x v="4859"/>
    <x v="48"/>
    <x v="2"/>
  </r>
  <r>
    <x v="5"/>
    <n v="1185732"/>
    <x v="363"/>
    <x v="0"/>
    <x v="49"/>
    <x v="51"/>
    <x v="1"/>
    <n v="58"/>
    <n v="1350"/>
    <x v="1937"/>
    <x v="4860"/>
    <x v="64"/>
    <x v="2"/>
  </r>
  <r>
    <x v="5"/>
    <n v="1185732"/>
    <x v="363"/>
    <x v="0"/>
    <x v="49"/>
    <x v="51"/>
    <x v="2"/>
    <n v="52"/>
    <n v="1050"/>
    <x v="1780"/>
    <x v="2805"/>
    <x v="18"/>
    <x v="2"/>
  </r>
  <r>
    <x v="5"/>
    <n v="1185732"/>
    <x v="363"/>
    <x v="0"/>
    <x v="49"/>
    <x v="51"/>
    <x v="3"/>
    <n v="51"/>
    <n v="720"/>
    <x v="1821"/>
    <x v="3119"/>
    <x v="23"/>
    <x v="2"/>
  </r>
  <r>
    <x v="5"/>
    <n v="1185732"/>
    <x v="363"/>
    <x v="0"/>
    <x v="49"/>
    <x v="51"/>
    <x v="4"/>
    <n v="59"/>
    <n v="730"/>
    <x v="2877"/>
    <x v="4861"/>
    <x v="18"/>
    <x v="2"/>
  </r>
  <r>
    <x v="5"/>
    <n v="1185732"/>
    <x v="363"/>
    <x v="0"/>
    <x v="49"/>
    <x v="51"/>
    <x v="5"/>
    <n v="64"/>
    <n v="1060"/>
    <x v="1968"/>
    <x v="4862"/>
    <x v="28"/>
    <x v="2"/>
  </r>
  <r>
    <x v="5"/>
    <n v="1185732"/>
    <x v="393"/>
    <x v="0"/>
    <x v="49"/>
    <x v="51"/>
    <x v="0"/>
    <n v="59"/>
    <n v="1540"/>
    <x v="2386"/>
    <x v="4863"/>
    <x v="59"/>
    <x v="2"/>
  </r>
  <r>
    <x v="5"/>
    <n v="1185732"/>
    <x v="393"/>
    <x v="0"/>
    <x v="49"/>
    <x v="51"/>
    <x v="1"/>
    <n v="54"/>
    <n v="950"/>
    <x v="1206"/>
    <x v="4864"/>
    <x v="59"/>
    <x v="2"/>
  </r>
  <r>
    <x v="5"/>
    <n v="1185732"/>
    <x v="393"/>
    <x v="0"/>
    <x v="49"/>
    <x v="51"/>
    <x v="2"/>
    <n v="52"/>
    <n v="750"/>
    <x v="1042"/>
    <x v="4865"/>
    <x v="30"/>
    <x v="2"/>
  </r>
  <r>
    <x v="5"/>
    <n v="1185732"/>
    <x v="393"/>
    <x v="0"/>
    <x v="49"/>
    <x v="51"/>
    <x v="3"/>
    <n v="53"/>
    <n v="560"/>
    <x v="2839"/>
    <x v="4866"/>
    <x v="23"/>
    <x v="2"/>
  </r>
  <r>
    <x v="5"/>
    <n v="1185732"/>
    <x v="393"/>
    <x v="0"/>
    <x v="49"/>
    <x v="51"/>
    <x v="4"/>
    <n v="64"/>
    <n v="630"/>
    <x v="1012"/>
    <x v="4867"/>
    <x v="30"/>
    <x v="2"/>
  </r>
  <r>
    <x v="5"/>
    <n v="1185732"/>
    <x v="393"/>
    <x v="0"/>
    <x v="49"/>
    <x v="51"/>
    <x v="5"/>
    <n v="68"/>
    <n v="980"/>
    <x v="807"/>
    <x v="4868"/>
    <x v="24"/>
    <x v="2"/>
  </r>
  <r>
    <x v="0"/>
    <n v="1185732"/>
    <x v="425"/>
    <x v="0"/>
    <x v="49"/>
    <x v="51"/>
    <x v="0"/>
    <n v="64"/>
    <n v="1190"/>
    <x v="2074"/>
    <x v="4869"/>
    <x v="60"/>
    <x v="2"/>
  </r>
  <r>
    <x v="0"/>
    <n v="1185732"/>
    <x v="425"/>
    <x v="0"/>
    <x v="49"/>
    <x v="51"/>
    <x v="1"/>
    <n v="62"/>
    <n v="840"/>
    <x v="1496"/>
    <x v="4870"/>
    <x v="60"/>
    <x v="2"/>
  </r>
  <r>
    <x v="0"/>
    <n v="1185732"/>
    <x v="425"/>
    <x v="0"/>
    <x v="49"/>
    <x v="51"/>
    <x v="2"/>
    <n v="59"/>
    <n v="540"/>
    <x v="1699"/>
    <x v="4871"/>
    <x v="27"/>
    <x v="2"/>
  </r>
  <r>
    <x v="0"/>
    <n v="1185732"/>
    <x v="425"/>
    <x v="0"/>
    <x v="49"/>
    <x v="51"/>
    <x v="3"/>
    <n v="62"/>
    <n v="470"/>
    <x v="2878"/>
    <x v="4872"/>
    <x v="30"/>
    <x v="2"/>
  </r>
  <r>
    <x v="0"/>
    <n v="1185732"/>
    <x v="425"/>
    <x v="0"/>
    <x v="49"/>
    <x v="51"/>
    <x v="4"/>
    <n v="71"/>
    <n v="460"/>
    <x v="2879"/>
    <x v="4873"/>
    <x v="30"/>
    <x v="2"/>
  </r>
  <r>
    <x v="0"/>
    <n v="1185732"/>
    <x v="425"/>
    <x v="0"/>
    <x v="49"/>
    <x v="51"/>
    <x v="5"/>
    <n v="72"/>
    <n v="810"/>
    <x v="2880"/>
    <x v="4874"/>
    <x v="35"/>
    <x v="2"/>
  </r>
  <r>
    <x v="0"/>
    <n v="1185732"/>
    <x v="455"/>
    <x v="0"/>
    <x v="49"/>
    <x v="51"/>
    <x v="0"/>
    <n v="68"/>
    <n v="1170"/>
    <x v="2246"/>
    <x v="4875"/>
    <x v="60"/>
    <x v="2"/>
  </r>
  <r>
    <x v="0"/>
    <n v="1185732"/>
    <x v="455"/>
    <x v="0"/>
    <x v="49"/>
    <x v="51"/>
    <x v="1"/>
    <n v="62"/>
    <n v="980"/>
    <x v="1703"/>
    <x v="4876"/>
    <x v="59"/>
    <x v="2"/>
  </r>
  <r>
    <x v="0"/>
    <n v="1185732"/>
    <x v="455"/>
    <x v="0"/>
    <x v="49"/>
    <x v="51"/>
    <x v="2"/>
    <n v="63"/>
    <n v="1040"/>
    <x v="2334"/>
    <x v="4877"/>
    <x v="18"/>
    <x v="2"/>
  </r>
  <r>
    <x v="0"/>
    <n v="1185732"/>
    <x v="455"/>
    <x v="0"/>
    <x v="49"/>
    <x v="51"/>
    <x v="3"/>
    <n v="64"/>
    <n v="850"/>
    <x v="1311"/>
    <x v="4878"/>
    <x v="8"/>
    <x v="2"/>
  </r>
  <r>
    <x v="0"/>
    <n v="1185732"/>
    <x v="455"/>
    <x v="0"/>
    <x v="49"/>
    <x v="51"/>
    <x v="4"/>
    <n v="71"/>
    <n v="810"/>
    <x v="2862"/>
    <x v="4879"/>
    <x v="23"/>
    <x v="2"/>
  </r>
  <r>
    <x v="0"/>
    <n v="1185732"/>
    <x v="455"/>
    <x v="0"/>
    <x v="49"/>
    <x v="51"/>
    <x v="5"/>
    <n v="78"/>
    <n v="1160"/>
    <x v="818"/>
    <x v="4880"/>
    <x v="28"/>
    <x v="2"/>
  </r>
  <r>
    <x v="0"/>
    <n v="1185732"/>
    <x v="484"/>
    <x v="0"/>
    <x v="49"/>
    <x v="51"/>
    <x v="0"/>
    <n v="71"/>
    <n v="1690"/>
    <x v="2881"/>
    <x v="4881"/>
    <x v="9"/>
    <x v="2"/>
  </r>
  <r>
    <x v="0"/>
    <n v="1185732"/>
    <x v="484"/>
    <x v="0"/>
    <x v="49"/>
    <x v="51"/>
    <x v="1"/>
    <n v="59"/>
    <n v="1150"/>
    <x v="1827"/>
    <x v="4882"/>
    <x v="9"/>
    <x v="2"/>
  </r>
  <r>
    <x v="0"/>
    <n v="1185732"/>
    <x v="484"/>
    <x v="0"/>
    <x v="49"/>
    <x v="51"/>
    <x v="2"/>
    <n v="62"/>
    <n v="1080"/>
    <x v="1348"/>
    <x v="4883"/>
    <x v="23"/>
    <x v="2"/>
  </r>
  <r>
    <x v="0"/>
    <n v="1185732"/>
    <x v="484"/>
    <x v="0"/>
    <x v="49"/>
    <x v="51"/>
    <x v="3"/>
    <n v="62"/>
    <n v="880"/>
    <x v="985"/>
    <x v="4884"/>
    <x v="27"/>
    <x v="2"/>
  </r>
  <r>
    <x v="0"/>
    <n v="1185732"/>
    <x v="484"/>
    <x v="0"/>
    <x v="49"/>
    <x v="51"/>
    <x v="4"/>
    <n v="74"/>
    <n v="1050"/>
    <x v="2882"/>
    <x v="4885"/>
    <x v="30"/>
    <x v="2"/>
  </r>
  <r>
    <x v="0"/>
    <n v="1185732"/>
    <x v="484"/>
    <x v="0"/>
    <x v="49"/>
    <x v="51"/>
    <x v="5"/>
    <n v="74"/>
    <n v="1170"/>
    <x v="2883"/>
    <x v="4886"/>
    <x v="29"/>
    <x v="2"/>
  </r>
  <r>
    <x v="0"/>
    <n v="1185732"/>
    <x v="188"/>
    <x v="0"/>
    <x v="49"/>
    <x v="51"/>
    <x v="0"/>
    <n v="52"/>
    <n v="1450"/>
    <x v="2884"/>
    <x v="4887"/>
    <x v="52"/>
    <x v="2"/>
  </r>
  <r>
    <x v="0"/>
    <n v="1185732"/>
    <x v="188"/>
    <x v="0"/>
    <x v="49"/>
    <x v="51"/>
    <x v="1"/>
    <n v="50"/>
    <n v="840"/>
    <x v="1077"/>
    <x v="4888"/>
    <x v="46"/>
    <x v="2"/>
  </r>
  <r>
    <x v="0"/>
    <n v="1185732"/>
    <x v="188"/>
    <x v="0"/>
    <x v="49"/>
    <x v="51"/>
    <x v="2"/>
    <n v="44"/>
    <n v="900"/>
    <x v="2849"/>
    <x v="4889"/>
    <x v="2"/>
    <x v="2"/>
  </r>
  <r>
    <x v="0"/>
    <n v="1185732"/>
    <x v="188"/>
    <x v="0"/>
    <x v="49"/>
    <x v="51"/>
    <x v="3"/>
    <n v="49"/>
    <n v="390"/>
    <x v="2885"/>
    <x v="4890"/>
    <x v="25"/>
    <x v="2"/>
  </r>
  <r>
    <x v="0"/>
    <n v="1185732"/>
    <x v="188"/>
    <x v="0"/>
    <x v="49"/>
    <x v="51"/>
    <x v="4"/>
    <n v="60"/>
    <n v="540"/>
    <x v="1712"/>
    <x v="4891"/>
    <x v="25"/>
    <x v="2"/>
  </r>
  <r>
    <x v="0"/>
    <n v="1185732"/>
    <x v="188"/>
    <x v="0"/>
    <x v="49"/>
    <x v="51"/>
    <x v="5"/>
    <n v="54"/>
    <n v="780"/>
    <x v="1297"/>
    <x v="4892"/>
    <x v="18"/>
    <x v="2"/>
  </r>
  <r>
    <x v="0"/>
    <n v="1185732"/>
    <x v="696"/>
    <x v="0"/>
    <x v="49"/>
    <x v="51"/>
    <x v="0"/>
    <n v="52"/>
    <n v="1730"/>
    <x v="2886"/>
    <x v="4893"/>
    <x v="13"/>
    <x v="2"/>
  </r>
  <r>
    <x v="0"/>
    <n v="1185732"/>
    <x v="696"/>
    <x v="0"/>
    <x v="49"/>
    <x v="51"/>
    <x v="1"/>
    <n v="53"/>
    <n v="590"/>
    <x v="2427"/>
    <x v="4894"/>
    <x v="52"/>
    <x v="2"/>
  </r>
  <r>
    <x v="0"/>
    <n v="1185732"/>
    <x v="696"/>
    <x v="0"/>
    <x v="49"/>
    <x v="51"/>
    <x v="2"/>
    <n v="43"/>
    <n v="830"/>
    <x v="2887"/>
    <x v="4895"/>
    <x v="8"/>
    <x v="2"/>
  </r>
  <r>
    <x v="0"/>
    <n v="1185732"/>
    <x v="0"/>
    <x v="0"/>
    <x v="0"/>
    <x v="0"/>
    <x v="0"/>
    <n v="34"/>
    <n v="3840"/>
    <x v="2888"/>
    <x v="4896"/>
    <x v="59"/>
    <x v="1"/>
  </r>
  <r>
    <x v="0"/>
    <n v="1185732"/>
    <x v="1"/>
    <x v="0"/>
    <x v="0"/>
    <x v="0"/>
    <x v="1"/>
    <n v="36"/>
    <n v="3200"/>
    <x v="2889"/>
    <x v="4897"/>
    <x v="2"/>
    <x v="1"/>
  </r>
  <r>
    <x v="0"/>
    <n v="1185732"/>
    <x v="2"/>
    <x v="0"/>
    <x v="0"/>
    <x v="0"/>
    <x v="2"/>
    <n v="32"/>
    <n v="3500"/>
    <x v="1659"/>
    <x v="4898"/>
    <x v="25"/>
    <x v="1"/>
  </r>
  <r>
    <x v="0"/>
    <n v="1185732"/>
    <x v="3"/>
    <x v="0"/>
    <x v="0"/>
    <x v="0"/>
    <x v="3"/>
    <n v="36"/>
    <n v="2810"/>
    <x v="2890"/>
    <x v="4899"/>
    <x v="25"/>
    <x v="1"/>
  </r>
  <r>
    <x v="0"/>
    <n v="1185732"/>
    <x v="4"/>
    <x v="0"/>
    <x v="0"/>
    <x v="0"/>
    <x v="4"/>
    <n v="43"/>
    <n v="3060"/>
    <x v="2891"/>
    <x v="4900"/>
    <x v="25"/>
    <x v="1"/>
  </r>
  <r>
    <x v="0"/>
    <n v="1185732"/>
    <x v="5"/>
    <x v="0"/>
    <x v="0"/>
    <x v="0"/>
    <x v="5"/>
    <n v="38"/>
    <n v="3300"/>
    <x v="857"/>
    <x v="4901"/>
    <x v="80"/>
    <x v="1"/>
  </r>
  <r>
    <x v="0"/>
    <n v="1185732"/>
    <x v="6"/>
    <x v="0"/>
    <x v="0"/>
    <x v="0"/>
    <x v="0"/>
    <n v="33"/>
    <n v="3880"/>
    <x v="1883"/>
    <x v="4902"/>
    <x v="59"/>
    <x v="1"/>
  </r>
  <r>
    <x v="0"/>
    <n v="1185732"/>
    <x v="7"/>
    <x v="0"/>
    <x v="0"/>
    <x v="0"/>
    <x v="1"/>
    <n v="39"/>
    <n v="3150"/>
    <x v="2892"/>
    <x v="4903"/>
    <x v="93"/>
    <x v="1"/>
  </r>
  <r>
    <x v="0"/>
    <n v="1185732"/>
    <x v="8"/>
    <x v="0"/>
    <x v="0"/>
    <x v="0"/>
    <x v="2"/>
    <n v="32"/>
    <n v="3230"/>
    <x v="2893"/>
    <x v="4904"/>
    <x v="31"/>
    <x v="1"/>
  </r>
  <r>
    <x v="0"/>
    <n v="1185732"/>
    <x v="9"/>
    <x v="0"/>
    <x v="0"/>
    <x v="0"/>
    <x v="3"/>
    <n v="32"/>
    <n v="2480"/>
    <x v="1221"/>
    <x v="4905"/>
    <x v="31"/>
    <x v="1"/>
  </r>
  <r>
    <x v="0"/>
    <n v="1185732"/>
    <x v="10"/>
    <x v="0"/>
    <x v="0"/>
    <x v="0"/>
    <x v="4"/>
    <n v="43"/>
    <n v="3060"/>
    <x v="2891"/>
    <x v="4906"/>
    <x v="2"/>
    <x v="1"/>
  </r>
  <r>
    <x v="0"/>
    <n v="1185732"/>
    <x v="11"/>
    <x v="0"/>
    <x v="0"/>
    <x v="0"/>
    <x v="5"/>
    <n v="36"/>
    <n v="3500"/>
    <x v="789"/>
    <x v="4907"/>
    <x v="94"/>
    <x v="1"/>
  </r>
  <r>
    <x v="0"/>
    <n v="1185732"/>
    <x v="12"/>
    <x v="0"/>
    <x v="0"/>
    <x v="0"/>
    <x v="0"/>
    <n v="40"/>
    <n v="3900"/>
    <x v="1371"/>
    <x v="4908"/>
    <x v="59"/>
    <x v="1"/>
  </r>
  <r>
    <x v="0"/>
    <n v="1185732"/>
    <x v="13"/>
    <x v="0"/>
    <x v="0"/>
    <x v="0"/>
    <x v="1"/>
    <n v="35"/>
    <n v="3150"/>
    <x v="982"/>
    <x v="4909"/>
    <x v="36"/>
    <x v="1"/>
  </r>
  <r>
    <x v="0"/>
    <n v="1185732"/>
    <x v="14"/>
    <x v="0"/>
    <x v="0"/>
    <x v="0"/>
    <x v="2"/>
    <n v="27"/>
    <n v="3140"/>
    <x v="2894"/>
    <x v="4910"/>
    <x v="33"/>
    <x v="1"/>
  </r>
  <r>
    <x v="0"/>
    <n v="1185732"/>
    <x v="15"/>
    <x v="0"/>
    <x v="0"/>
    <x v="0"/>
    <x v="3"/>
    <n v="31"/>
    <n v="2400"/>
    <x v="2700"/>
    <x v="4911"/>
    <x v="15"/>
    <x v="1"/>
  </r>
  <r>
    <x v="0"/>
    <n v="1185732"/>
    <x v="16"/>
    <x v="0"/>
    <x v="0"/>
    <x v="0"/>
    <x v="4"/>
    <n v="43"/>
    <n v="2890"/>
    <x v="2895"/>
    <x v="4912"/>
    <x v="80"/>
    <x v="1"/>
  </r>
  <r>
    <x v="0"/>
    <n v="1185732"/>
    <x v="17"/>
    <x v="0"/>
    <x v="0"/>
    <x v="0"/>
    <x v="5"/>
    <n v="36"/>
    <n v="3230"/>
    <x v="2896"/>
    <x v="4913"/>
    <x v="47"/>
    <x v="1"/>
  </r>
  <r>
    <x v="0"/>
    <n v="1185732"/>
    <x v="18"/>
    <x v="0"/>
    <x v="0"/>
    <x v="0"/>
    <x v="0"/>
    <n v="33"/>
    <n v="3720"/>
    <x v="2897"/>
    <x v="4914"/>
    <x v="64"/>
    <x v="1"/>
  </r>
  <r>
    <x v="0"/>
    <n v="1185732"/>
    <x v="19"/>
    <x v="0"/>
    <x v="0"/>
    <x v="0"/>
    <x v="1"/>
    <n v="35"/>
    <n v="3150"/>
    <x v="982"/>
    <x v="4915"/>
    <x v="93"/>
    <x v="1"/>
  </r>
  <r>
    <x v="0"/>
    <n v="1185732"/>
    <x v="20"/>
    <x v="0"/>
    <x v="0"/>
    <x v="0"/>
    <x v="2"/>
    <n v="28"/>
    <n v="3150"/>
    <x v="1392"/>
    <x v="2241"/>
    <x v="31"/>
    <x v="1"/>
  </r>
  <r>
    <x v="0"/>
    <n v="1185732"/>
    <x v="21"/>
    <x v="0"/>
    <x v="0"/>
    <x v="0"/>
    <x v="3"/>
    <n v="31"/>
    <n v="2890"/>
    <x v="2898"/>
    <x v="4916"/>
    <x v="25"/>
    <x v="1"/>
  </r>
  <r>
    <x v="0"/>
    <n v="1185732"/>
    <x v="22"/>
    <x v="0"/>
    <x v="0"/>
    <x v="0"/>
    <x v="4"/>
    <n v="44"/>
    <n v="2810"/>
    <x v="2899"/>
    <x v="4917"/>
    <x v="36"/>
    <x v="1"/>
  </r>
  <r>
    <x v="0"/>
    <n v="1185732"/>
    <x v="23"/>
    <x v="0"/>
    <x v="0"/>
    <x v="0"/>
    <x v="5"/>
    <n v="39"/>
    <n v="3330"/>
    <x v="2900"/>
    <x v="4918"/>
    <x v="47"/>
    <x v="1"/>
  </r>
  <r>
    <x v="0"/>
    <n v="1185732"/>
    <x v="24"/>
    <x v="0"/>
    <x v="0"/>
    <x v="0"/>
    <x v="0"/>
    <n v="44"/>
    <n v="3660"/>
    <x v="2313"/>
    <x v="4919"/>
    <x v="59"/>
    <x v="1"/>
  </r>
  <r>
    <x v="0"/>
    <n v="1185732"/>
    <x v="25"/>
    <x v="0"/>
    <x v="0"/>
    <x v="0"/>
    <x v="1"/>
    <n v="37"/>
    <n v="2960"/>
    <x v="2901"/>
    <x v="4920"/>
    <x v="2"/>
    <x v="1"/>
  </r>
  <r>
    <x v="0"/>
    <n v="1185732"/>
    <x v="26"/>
    <x v="0"/>
    <x v="0"/>
    <x v="0"/>
    <x v="2"/>
    <n v="36"/>
    <n v="2880"/>
    <x v="1799"/>
    <x v="4921"/>
    <x v="23"/>
    <x v="1"/>
  </r>
  <r>
    <x v="0"/>
    <n v="1185732"/>
    <x v="27"/>
    <x v="0"/>
    <x v="0"/>
    <x v="0"/>
    <x v="3"/>
    <n v="33"/>
    <n v="2890"/>
    <x v="2902"/>
    <x v="4922"/>
    <x v="15"/>
    <x v="1"/>
  </r>
  <r>
    <x v="0"/>
    <n v="1185732"/>
    <x v="28"/>
    <x v="0"/>
    <x v="0"/>
    <x v="0"/>
    <x v="4"/>
    <n v="47"/>
    <n v="2800"/>
    <x v="2903"/>
    <x v="3481"/>
    <x v="2"/>
    <x v="1"/>
  </r>
  <r>
    <x v="0"/>
    <n v="1185732"/>
    <x v="29"/>
    <x v="0"/>
    <x v="0"/>
    <x v="0"/>
    <x v="5"/>
    <n v="44"/>
    <n v="3200"/>
    <x v="2904"/>
    <x v="4923"/>
    <x v="94"/>
    <x v="1"/>
  </r>
  <r>
    <x v="0"/>
    <n v="1185732"/>
    <x v="30"/>
    <x v="0"/>
    <x v="0"/>
    <x v="0"/>
    <x v="0"/>
    <n v="47"/>
    <n v="4000"/>
    <x v="2905"/>
    <x v="4924"/>
    <x v="59"/>
    <x v="1"/>
  </r>
  <r>
    <x v="0"/>
    <n v="1185732"/>
    <x v="31"/>
    <x v="0"/>
    <x v="0"/>
    <x v="0"/>
    <x v="1"/>
    <n v="41"/>
    <n v="3400"/>
    <x v="2906"/>
    <x v="4925"/>
    <x v="95"/>
    <x v="1"/>
  </r>
  <r>
    <x v="0"/>
    <n v="1185732"/>
    <x v="32"/>
    <x v="0"/>
    <x v="0"/>
    <x v="0"/>
    <x v="2"/>
    <n v="37"/>
    <n v="2960"/>
    <x v="2901"/>
    <x v="4926"/>
    <x v="33"/>
    <x v="1"/>
  </r>
  <r>
    <x v="0"/>
    <n v="1185732"/>
    <x v="33"/>
    <x v="0"/>
    <x v="0"/>
    <x v="0"/>
    <x v="3"/>
    <n v="38"/>
    <n v="2970"/>
    <x v="1406"/>
    <x v="4927"/>
    <x v="31"/>
    <x v="1"/>
  </r>
  <r>
    <x v="0"/>
    <n v="1185732"/>
    <x v="34"/>
    <x v="0"/>
    <x v="0"/>
    <x v="0"/>
    <x v="4"/>
    <n v="45"/>
    <n v="2880"/>
    <x v="2907"/>
    <x v="4928"/>
    <x v="95"/>
    <x v="1"/>
  </r>
  <r>
    <x v="0"/>
    <n v="1185732"/>
    <x v="35"/>
    <x v="0"/>
    <x v="0"/>
    <x v="0"/>
    <x v="5"/>
    <n v="46"/>
    <n v="3470"/>
    <x v="2908"/>
    <x v="4929"/>
    <x v="80"/>
    <x v="1"/>
  </r>
  <r>
    <x v="0"/>
    <n v="1185732"/>
    <x v="36"/>
    <x v="0"/>
    <x v="0"/>
    <x v="0"/>
    <x v="0"/>
    <n v="44"/>
    <n v="4340"/>
    <x v="2909"/>
    <x v="4930"/>
    <x v="59"/>
    <x v="1"/>
  </r>
  <r>
    <x v="0"/>
    <n v="1185732"/>
    <x v="37"/>
    <x v="0"/>
    <x v="0"/>
    <x v="0"/>
    <x v="1"/>
    <n v="41"/>
    <n v="3180"/>
    <x v="2910"/>
    <x v="4931"/>
    <x v="25"/>
    <x v="1"/>
  </r>
  <r>
    <x v="0"/>
    <n v="1185732"/>
    <x v="38"/>
    <x v="0"/>
    <x v="0"/>
    <x v="0"/>
    <x v="2"/>
    <n v="35"/>
    <n v="2950"/>
    <x v="929"/>
    <x v="4932"/>
    <x v="23"/>
    <x v="1"/>
  </r>
  <r>
    <x v="0"/>
    <n v="1185732"/>
    <x v="39"/>
    <x v="0"/>
    <x v="0"/>
    <x v="0"/>
    <x v="3"/>
    <n v="35"/>
    <n v="2700"/>
    <x v="1366"/>
    <x v="2647"/>
    <x v="25"/>
    <x v="1"/>
  </r>
  <r>
    <x v="0"/>
    <n v="1185732"/>
    <x v="40"/>
    <x v="0"/>
    <x v="0"/>
    <x v="0"/>
    <x v="4"/>
    <n v="46"/>
    <n v="2780"/>
    <x v="764"/>
    <x v="4933"/>
    <x v="95"/>
    <x v="1"/>
  </r>
  <r>
    <x v="0"/>
    <n v="1185732"/>
    <x v="41"/>
    <x v="0"/>
    <x v="0"/>
    <x v="0"/>
    <x v="5"/>
    <n v="47"/>
    <n v="3520"/>
    <x v="2911"/>
    <x v="4934"/>
    <x v="47"/>
    <x v="1"/>
  </r>
  <r>
    <x v="0"/>
    <n v="1185732"/>
    <x v="42"/>
    <x v="0"/>
    <x v="0"/>
    <x v="0"/>
    <x v="0"/>
    <n v="41"/>
    <n v="3750"/>
    <x v="2912"/>
    <x v="4935"/>
    <x v="59"/>
    <x v="1"/>
  </r>
  <r>
    <x v="0"/>
    <n v="1185732"/>
    <x v="43"/>
    <x v="0"/>
    <x v="0"/>
    <x v="0"/>
    <x v="1"/>
    <n v="37"/>
    <n v="3590"/>
    <x v="2913"/>
    <x v="4936"/>
    <x v="95"/>
    <x v="1"/>
  </r>
  <r>
    <x v="0"/>
    <n v="1185732"/>
    <x v="44"/>
    <x v="0"/>
    <x v="0"/>
    <x v="0"/>
    <x v="2"/>
    <n v="37"/>
    <n v="3140"/>
    <x v="2914"/>
    <x v="4937"/>
    <x v="25"/>
    <x v="1"/>
  </r>
  <r>
    <x v="0"/>
    <n v="1185732"/>
    <x v="45"/>
    <x v="0"/>
    <x v="0"/>
    <x v="0"/>
    <x v="3"/>
    <n v="40"/>
    <n v="3240"/>
    <x v="2907"/>
    <x v="1495"/>
    <x v="15"/>
    <x v="1"/>
  </r>
  <r>
    <x v="1"/>
    <n v="1185732"/>
    <x v="46"/>
    <x v="0"/>
    <x v="0"/>
    <x v="0"/>
    <x v="4"/>
    <n v="43"/>
    <n v="2790"/>
    <x v="2915"/>
    <x v="4938"/>
    <x v="93"/>
    <x v="1"/>
  </r>
  <r>
    <x v="1"/>
    <n v="1185732"/>
    <x v="47"/>
    <x v="0"/>
    <x v="0"/>
    <x v="0"/>
    <x v="5"/>
    <n v="48"/>
    <n v="3550"/>
    <x v="2916"/>
    <x v="4939"/>
    <x v="1"/>
    <x v="1"/>
  </r>
  <r>
    <x v="1"/>
    <n v="1185732"/>
    <x v="48"/>
    <x v="0"/>
    <x v="0"/>
    <x v="0"/>
    <x v="0"/>
    <n v="39"/>
    <n v="4080"/>
    <x v="2917"/>
    <x v="4940"/>
    <x v="9"/>
    <x v="1"/>
  </r>
  <r>
    <x v="1"/>
    <n v="1185732"/>
    <x v="49"/>
    <x v="0"/>
    <x v="0"/>
    <x v="0"/>
    <x v="1"/>
    <n v="43"/>
    <n v="3500"/>
    <x v="2918"/>
    <x v="4941"/>
    <x v="93"/>
    <x v="1"/>
  </r>
  <r>
    <x v="1"/>
    <n v="1185732"/>
    <x v="50"/>
    <x v="0"/>
    <x v="0"/>
    <x v="0"/>
    <x v="2"/>
    <n v="36"/>
    <n v="3150"/>
    <x v="879"/>
    <x v="1415"/>
    <x v="96"/>
    <x v="1"/>
  </r>
  <r>
    <x v="1"/>
    <n v="1185732"/>
    <x v="51"/>
    <x v="0"/>
    <x v="0"/>
    <x v="0"/>
    <x v="3"/>
    <n v="34"/>
    <n v="3060"/>
    <x v="2919"/>
    <x v="4942"/>
    <x v="96"/>
    <x v="1"/>
  </r>
  <r>
    <x v="1"/>
    <n v="1185732"/>
    <x v="52"/>
    <x v="0"/>
    <x v="0"/>
    <x v="0"/>
    <x v="4"/>
    <n v="44"/>
    <n v="3150"/>
    <x v="766"/>
    <x v="4943"/>
    <x v="25"/>
    <x v="1"/>
  </r>
  <r>
    <x v="1"/>
    <n v="1185732"/>
    <x v="53"/>
    <x v="0"/>
    <x v="0"/>
    <x v="0"/>
    <x v="5"/>
    <n v="45"/>
    <n v="3500"/>
    <x v="2920"/>
    <x v="4944"/>
    <x v="1"/>
    <x v="1"/>
  </r>
  <r>
    <x v="1"/>
    <n v="1185732"/>
    <x v="54"/>
    <x v="0"/>
    <x v="0"/>
    <x v="0"/>
    <x v="4"/>
    <n v="51"/>
    <n v="2890"/>
    <x v="2921"/>
    <x v="4945"/>
    <x v="80"/>
    <x v="1"/>
  </r>
  <r>
    <x v="1"/>
    <n v="1185732"/>
    <x v="55"/>
    <x v="0"/>
    <x v="0"/>
    <x v="0"/>
    <x v="5"/>
    <n v="50"/>
    <n v="3300"/>
    <x v="2922"/>
    <x v="3557"/>
    <x v="45"/>
    <x v="1"/>
  </r>
  <r>
    <x v="1"/>
    <n v="1185732"/>
    <x v="56"/>
    <x v="0"/>
    <x v="0"/>
    <x v="0"/>
    <x v="0"/>
    <n v="46"/>
    <n v="4030"/>
    <x v="2923"/>
    <x v="4946"/>
    <x v="65"/>
    <x v="1"/>
  </r>
  <r>
    <x v="1"/>
    <n v="1185732"/>
    <x v="57"/>
    <x v="0"/>
    <x v="0"/>
    <x v="0"/>
    <x v="1"/>
    <n v="40"/>
    <n v="3120"/>
    <x v="1401"/>
    <x v="4947"/>
    <x v="36"/>
    <x v="1"/>
  </r>
  <r>
    <x v="1"/>
    <n v="1185732"/>
    <x v="58"/>
    <x v="0"/>
    <x v="0"/>
    <x v="0"/>
    <x v="2"/>
    <n v="43"/>
    <n v="2940"/>
    <x v="1860"/>
    <x v="4948"/>
    <x v="23"/>
    <x v="1"/>
  </r>
  <r>
    <x v="1"/>
    <n v="1185732"/>
    <x v="59"/>
    <x v="0"/>
    <x v="0"/>
    <x v="0"/>
    <x v="3"/>
    <n v="41"/>
    <n v="2700"/>
    <x v="1916"/>
    <x v="4949"/>
    <x v="25"/>
    <x v="1"/>
  </r>
  <r>
    <x v="1"/>
    <n v="1185732"/>
    <x v="60"/>
    <x v="0"/>
    <x v="0"/>
    <x v="0"/>
    <x v="4"/>
    <n v="47"/>
    <n v="2800"/>
    <x v="2903"/>
    <x v="4950"/>
    <x v="36"/>
    <x v="1"/>
  </r>
  <r>
    <x v="1"/>
    <n v="1185732"/>
    <x v="61"/>
    <x v="0"/>
    <x v="0"/>
    <x v="0"/>
    <x v="5"/>
    <n v="53"/>
    <n v="3220"/>
    <x v="2924"/>
    <x v="4951"/>
    <x v="45"/>
    <x v="1"/>
  </r>
  <r>
    <x v="1"/>
    <n v="1185732"/>
    <x v="62"/>
    <x v="0"/>
    <x v="0"/>
    <x v="0"/>
    <x v="0"/>
    <n v="48"/>
    <n v="4200"/>
    <x v="779"/>
    <x v="4952"/>
    <x v="65"/>
    <x v="1"/>
  </r>
  <r>
    <x v="1"/>
    <n v="1185732"/>
    <x v="63"/>
    <x v="0"/>
    <x v="0"/>
    <x v="0"/>
    <x v="1"/>
    <n v="43"/>
    <n v="3100"/>
    <x v="2925"/>
    <x v="4953"/>
    <x v="2"/>
    <x v="1"/>
  </r>
  <r>
    <x v="1"/>
    <n v="1185732"/>
    <x v="64"/>
    <x v="0"/>
    <x v="0"/>
    <x v="0"/>
    <x v="2"/>
    <n v="42"/>
    <n v="3330"/>
    <x v="2926"/>
    <x v="4954"/>
    <x v="15"/>
    <x v="1"/>
  </r>
  <r>
    <x v="1"/>
    <n v="1185732"/>
    <x v="65"/>
    <x v="0"/>
    <x v="0"/>
    <x v="0"/>
    <x v="3"/>
    <n v="41"/>
    <n v="3060"/>
    <x v="2927"/>
    <x v="4955"/>
    <x v="15"/>
    <x v="1"/>
  </r>
  <r>
    <x v="1"/>
    <n v="1185732"/>
    <x v="66"/>
    <x v="0"/>
    <x v="0"/>
    <x v="0"/>
    <x v="4"/>
    <n v="48"/>
    <n v="2790"/>
    <x v="2928"/>
    <x v="4956"/>
    <x v="25"/>
    <x v="1"/>
  </r>
  <r>
    <x v="1"/>
    <n v="1185732"/>
    <x v="67"/>
    <x v="0"/>
    <x v="0"/>
    <x v="0"/>
    <x v="5"/>
    <n v="48"/>
    <n v="3400"/>
    <x v="2929"/>
    <x v="4957"/>
    <x v="1"/>
    <x v="1"/>
  </r>
  <r>
    <x v="2"/>
    <n v="1197831"/>
    <x v="68"/>
    <x v="0"/>
    <x v="0"/>
    <x v="0"/>
    <x v="0"/>
    <n v="20"/>
    <n v="2700"/>
    <x v="1996"/>
    <x v="4958"/>
    <x v="96"/>
    <x v="1"/>
  </r>
  <r>
    <x v="2"/>
    <n v="1197831"/>
    <x v="69"/>
    <x v="0"/>
    <x v="0"/>
    <x v="0"/>
    <x v="1"/>
    <n v="26"/>
    <n v="2700"/>
    <x v="2029"/>
    <x v="4959"/>
    <x v="25"/>
    <x v="1"/>
  </r>
  <r>
    <x v="2"/>
    <n v="1197831"/>
    <x v="70"/>
    <x v="0"/>
    <x v="0"/>
    <x v="0"/>
    <x v="2"/>
    <n v="27"/>
    <n v="2380"/>
    <x v="2930"/>
    <x v="4960"/>
    <x v="96"/>
    <x v="1"/>
  </r>
  <r>
    <x v="2"/>
    <n v="1197831"/>
    <x v="71"/>
    <x v="0"/>
    <x v="0"/>
    <x v="0"/>
    <x v="3"/>
    <n v="27"/>
    <n v="2100"/>
    <x v="1230"/>
    <x v="4961"/>
    <x v="59"/>
    <x v="1"/>
  </r>
  <r>
    <x v="2"/>
    <n v="1197831"/>
    <x v="72"/>
    <x v="1"/>
    <x v="1"/>
    <x v="1"/>
    <x v="4"/>
    <n v="26"/>
    <n v="1760"/>
    <x v="2138"/>
    <x v="4962"/>
    <x v="95"/>
    <x v="1"/>
  </r>
  <r>
    <x v="2"/>
    <n v="1197831"/>
    <x v="73"/>
    <x v="1"/>
    <x v="1"/>
    <x v="1"/>
    <x v="5"/>
    <n v="25"/>
    <n v="2240"/>
    <x v="2721"/>
    <x v="4963"/>
    <x v="65"/>
    <x v="1"/>
  </r>
  <r>
    <x v="2"/>
    <n v="1197831"/>
    <x v="74"/>
    <x v="1"/>
    <x v="1"/>
    <x v="1"/>
    <x v="0"/>
    <n v="20"/>
    <n v="2550"/>
    <x v="2047"/>
    <x v="4964"/>
    <x v="33"/>
    <x v="1"/>
  </r>
  <r>
    <x v="2"/>
    <n v="1197831"/>
    <x v="75"/>
    <x v="1"/>
    <x v="1"/>
    <x v="1"/>
    <x v="1"/>
    <n v="23"/>
    <n v="2890"/>
    <x v="2931"/>
    <x v="4965"/>
    <x v="23"/>
    <x v="1"/>
  </r>
  <r>
    <x v="2"/>
    <n v="1197831"/>
    <x v="76"/>
    <x v="1"/>
    <x v="1"/>
    <x v="1"/>
    <x v="2"/>
    <n v="27"/>
    <n v="2360"/>
    <x v="1488"/>
    <x v="4966"/>
    <x v="33"/>
    <x v="1"/>
  </r>
  <r>
    <x v="2"/>
    <n v="1197831"/>
    <x v="77"/>
    <x v="1"/>
    <x v="1"/>
    <x v="1"/>
    <x v="3"/>
    <n v="26"/>
    <n v="2130"/>
    <x v="2932"/>
    <x v="4967"/>
    <x v="0"/>
    <x v="1"/>
  </r>
  <r>
    <x v="2"/>
    <n v="1197831"/>
    <x v="78"/>
    <x v="1"/>
    <x v="1"/>
    <x v="1"/>
    <x v="4"/>
    <n v="28"/>
    <n v="1600"/>
    <x v="1063"/>
    <x v="3013"/>
    <x v="93"/>
    <x v="1"/>
  </r>
  <r>
    <x v="2"/>
    <n v="1197831"/>
    <x v="79"/>
    <x v="1"/>
    <x v="1"/>
    <x v="1"/>
    <x v="5"/>
    <n v="26"/>
    <n v="2310"/>
    <x v="1266"/>
    <x v="4968"/>
    <x v="9"/>
    <x v="1"/>
  </r>
  <r>
    <x v="2"/>
    <n v="1197831"/>
    <x v="80"/>
    <x v="1"/>
    <x v="1"/>
    <x v="1"/>
    <x v="0"/>
    <n v="20"/>
    <n v="3060"/>
    <x v="2281"/>
    <x v="4969"/>
    <x v="23"/>
    <x v="1"/>
  </r>
  <r>
    <x v="2"/>
    <n v="1197831"/>
    <x v="81"/>
    <x v="1"/>
    <x v="1"/>
    <x v="1"/>
    <x v="1"/>
    <n v="30"/>
    <n v="2630"/>
    <x v="2933"/>
    <x v="4970"/>
    <x v="96"/>
    <x v="1"/>
  </r>
  <r>
    <x v="2"/>
    <n v="1197831"/>
    <x v="82"/>
    <x v="1"/>
    <x v="1"/>
    <x v="1"/>
    <x v="2"/>
    <n v="23"/>
    <n v="2240"/>
    <x v="2934"/>
    <x v="4792"/>
    <x v="23"/>
    <x v="1"/>
  </r>
  <r>
    <x v="2"/>
    <n v="1197831"/>
    <x v="83"/>
    <x v="1"/>
    <x v="1"/>
    <x v="1"/>
    <x v="3"/>
    <n v="30"/>
    <n v="2040"/>
    <x v="2281"/>
    <x v="4971"/>
    <x v="35"/>
    <x v="1"/>
  </r>
  <r>
    <x v="2"/>
    <n v="1197831"/>
    <x v="84"/>
    <x v="1"/>
    <x v="1"/>
    <x v="1"/>
    <x v="4"/>
    <n v="35"/>
    <n v="1550"/>
    <x v="2935"/>
    <x v="4972"/>
    <x v="80"/>
    <x v="1"/>
  </r>
  <r>
    <x v="2"/>
    <n v="1197831"/>
    <x v="85"/>
    <x v="1"/>
    <x v="1"/>
    <x v="1"/>
    <x v="5"/>
    <n v="29"/>
    <n v="2280"/>
    <x v="1907"/>
    <x v="4973"/>
    <x v="9"/>
    <x v="1"/>
  </r>
  <r>
    <x v="2"/>
    <n v="1197831"/>
    <x v="86"/>
    <x v="1"/>
    <x v="1"/>
    <x v="1"/>
    <x v="0"/>
    <n v="23"/>
    <n v="3060"/>
    <x v="2213"/>
    <x v="4974"/>
    <x v="25"/>
    <x v="1"/>
  </r>
  <r>
    <x v="2"/>
    <n v="1197831"/>
    <x v="87"/>
    <x v="1"/>
    <x v="1"/>
    <x v="1"/>
    <x v="1"/>
    <n v="29"/>
    <n v="3060"/>
    <x v="2936"/>
    <x v="4975"/>
    <x v="33"/>
    <x v="1"/>
  </r>
  <r>
    <x v="2"/>
    <n v="1197831"/>
    <x v="88"/>
    <x v="1"/>
    <x v="1"/>
    <x v="1"/>
    <x v="2"/>
    <n v="24"/>
    <n v="2320"/>
    <x v="1426"/>
    <x v="4976"/>
    <x v="25"/>
    <x v="1"/>
  </r>
  <r>
    <x v="2"/>
    <n v="1197831"/>
    <x v="89"/>
    <x v="1"/>
    <x v="1"/>
    <x v="1"/>
    <x v="3"/>
    <n v="28"/>
    <n v="2130"/>
    <x v="2036"/>
    <x v="4977"/>
    <x v="35"/>
    <x v="1"/>
  </r>
  <r>
    <x v="1"/>
    <n v="1197831"/>
    <x v="90"/>
    <x v="1"/>
    <x v="1"/>
    <x v="1"/>
    <x v="4"/>
    <n v="34"/>
    <n v="1790"/>
    <x v="2937"/>
    <x v="4978"/>
    <x v="95"/>
    <x v="1"/>
  </r>
  <r>
    <x v="1"/>
    <n v="1197831"/>
    <x v="91"/>
    <x v="1"/>
    <x v="1"/>
    <x v="1"/>
    <x v="5"/>
    <n v="27"/>
    <n v="2720"/>
    <x v="1990"/>
    <x v="4979"/>
    <x v="9"/>
    <x v="1"/>
  </r>
  <r>
    <x v="1"/>
    <n v="1197831"/>
    <x v="92"/>
    <x v="1"/>
    <x v="1"/>
    <x v="1"/>
    <x v="0"/>
    <n v="24"/>
    <n v="3150"/>
    <x v="832"/>
    <x v="4877"/>
    <x v="96"/>
    <x v="1"/>
  </r>
  <r>
    <x v="1"/>
    <n v="1197831"/>
    <x v="93"/>
    <x v="1"/>
    <x v="1"/>
    <x v="1"/>
    <x v="1"/>
    <n v="30"/>
    <n v="2870"/>
    <x v="1325"/>
    <x v="4980"/>
    <x v="23"/>
    <x v="1"/>
  </r>
  <r>
    <x v="1"/>
    <n v="1197831"/>
    <x v="94"/>
    <x v="1"/>
    <x v="1"/>
    <x v="1"/>
    <x v="2"/>
    <n v="23"/>
    <n v="2400"/>
    <x v="2938"/>
    <x v="4981"/>
    <x v="25"/>
    <x v="1"/>
  </r>
  <r>
    <x v="1"/>
    <n v="1197831"/>
    <x v="95"/>
    <x v="1"/>
    <x v="1"/>
    <x v="1"/>
    <x v="3"/>
    <n v="31"/>
    <n v="2450"/>
    <x v="2939"/>
    <x v="4982"/>
    <x v="48"/>
    <x v="1"/>
  </r>
  <r>
    <x v="1"/>
    <n v="1197831"/>
    <x v="96"/>
    <x v="1"/>
    <x v="1"/>
    <x v="1"/>
    <x v="4"/>
    <n v="35"/>
    <n v="1800"/>
    <x v="848"/>
    <x v="3348"/>
    <x v="2"/>
    <x v="1"/>
  </r>
  <r>
    <x v="1"/>
    <n v="1197831"/>
    <x v="97"/>
    <x v="1"/>
    <x v="1"/>
    <x v="1"/>
    <x v="5"/>
    <n v="32"/>
    <n v="2950"/>
    <x v="1729"/>
    <x v="4983"/>
    <x v="41"/>
    <x v="1"/>
  </r>
  <r>
    <x v="1"/>
    <n v="1197831"/>
    <x v="98"/>
    <x v="1"/>
    <x v="1"/>
    <x v="1"/>
    <x v="0"/>
    <n v="28"/>
    <n v="2950"/>
    <x v="2940"/>
    <x v="4984"/>
    <x v="33"/>
    <x v="1"/>
  </r>
  <r>
    <x v="1"/>
    <n v="1197831"/>
    <x v="99"/>
    <x v="1"/>
    <x v="1"/>
    <x v="1"/>
    <x v="1"/>
    <n v="33"/>
    <n v="3230"/>
    <x v="2200"/>
    <x v="4985"/>
    <x v="23"/>
    <x v="1"/>
  </r>
  <r>
    <x v="1"/>
    <n v="1197831"/>
    <x v="100"/>
    <x v="1"/>
    <x v="1"/>
    <x v="1"/>
    <x v="2"/>
    <n v="27"/>
    <n v="2640"/>
    <x v="2941"/>
    <x v="4986"/>
    <x v="15"/>
    <x v="1"/>
  </r>
  <r>
    <x v="1"/>
    <n v="1197831"/>
    <x v="101"/>
    <x v="1"/>
    <x v="1"/>
    <x v="1"/>
    <x v="3"/>
    <n v="26"/>
    <n v="2630"/>
    <x v="2942"/>
    <x v="4987"/>
    <x v="35"/>
    <x v="1"/>
  </r>
  <r>
    <x v="1"/>
    <n v="1197831"/>
    <x v="102"/>
    <x v="1"/>
    <x v="1"/>
    <x v="1"/>
    <x v="4"/>
    <n v="29"/>
    <n v="2210"/>
    <x v="2943"/>
    <x v="4988"/>
    <x v="80"/>
    <x v="1"/>
  </r>
  <r>
    <x v="1"/>
    <n v="1197831"/>
    <x v="103"/>
    <x v="1"/>
    <x v="1"/>
    <x v="1"/>
    <x v="5"/>
    <n v="38"/>
    <n v="3500"/>
    <x v="2944"/>
    <x v="4989"/>
    <x v="41"/>
    <x v="1"/>
  </r>
  <r>
    <x v="1"/>
    <n v="1197831"/>
    <x v="104"/>
    <x v="1"/>
    <x v="1"/>
    <x v="1"/>
    <x v="0"/>
    <n v="29"/>
    <n v="2950"/>
    <x v="1109"/>
    <x v="4990"/>
    <x v="15"/>
    <x v="1"/>
  </r>
  <r>
    <x v="1"/>
    <n v="1197831"/>
    <x v="105"/>
    <x v="1"/>
    <x v="1"/>
    <x v="1"/>
    <x v="1"/>
    <n v="32"/>
    <n v="2850"/>
    <x v="1220"/>
    <x v="4991"/>
    <x v="23"/>
    <x v="1"/>
  </r>
  <r>
    <x v="1"/>
    <n v="1197831"/>
    <x v="106"/>
    <x v="1"/>
    <x v="1"/>
    <x v="1"/>
    <x v="2"/>
    <n v="29"/>
    <n v="3740"/>
    <x v="2945"/>
    <x v="4992"/>
    <x v="33"/>
    <x v="1"/>
  </r>
  <r>
    <x v="1"/>
    <n v="1197831"/>
    <x v="107"/>
    <x v="1"/>
    <x v="1"/>
    <x v="1"/>
    <x v="3"/>
    <n v="28"/>
    <n v="2240"/>
    <x v="1154"/>
    <x v="4993"/>
    <x v="59"/>
    <x v="1"/>
  </r>
  <r>
    <x v="1"/>
    <n v="1197831"/>
    <x v="108"/>
    <x v="1"/>
    <x v="1"/>
    <x v="1"/>
    <x v="4"/>
    <n v="33"/>
    <n v="2170"/>
    <x v="2946"/>
    <x v="4994"/>
    <x v="36"/>
    <x v="1"/>
  </r>
  <r>
    <x v="1"/>
    <n v="1197831"/>
    <x v="109"/>
    <x v="1"/>
    <x v="1"/>
    <x v="1"/>
    <x v="5"/>
    <n v="36"/>
    <n v="3020"/>
    <x v="2947"/>
    <x v="4995"/>
    <x v="59"/>
    <x v="1"/>
  </r>
  <r>
    <x v="1"/>
    <n v="1197831"/>
    <x v="110"/>
    <x v="1"/>
    <x v="1"/>
    <x v="1"/>
    <x v="0"/>
    <n v="27"/>
    <n v="3050"/>
    <x v="2948"/>
    <x v="4996"/>
    <x v="25"/>
    <x v="1"/>
  </r>
  <r>
    <x v="1"/>
    <n v="1197831"/>
    <x v="111"/>
    <x v="1"/>
    <x v="1"/>
    <x v="1"/>
    <x v="1"/>
    <n v="33"/>
    <n v="3050"/>
    <x v="2949"/>
    <x v="4997"/>
    <x v="31"/>
    <x v="1"/>
  </r>
  <r>
    <x v="1"/>
    <n v="1197831"/>
    <x v="112"/>
    <x v="1"/>
    <x v="1"/>
    <x v="1"/>
    <x v="2"/>
    <n v="29"/>
    <n v="3740"/>
    <x v="2945"/>
    <x v="4992"/>
    <x v="33"/>
    <x v="1"/>
  </r>
  <r>
    <x v="1"/>
    <n v="1197831"/>
    <x v="113"/>
    <x v="1"/>
    <x v="1"/>
    <x v="1"/>
    <x v="3"/>
    <n v="30"/>
    <n v="2150"/>
    <x v="1089"/>
    <x v="4998"/>
    <x v="35"/>
    <x v="1"/>
  </r>
  <r>
    <x v="1"/>
    <n v="1197831"/>
    <x v="114"/>
    <x v="1"/>
    <x v="1"/>
    <x v="1"/>
    <x v="4"/>
    <n v="35"/>
    <n v="2280"/>
    <x v="2950"/>
    <x v="4999"/>
    <x v="95"/>
    <x v="1"/>
  </r>
  <r>
    <x v="1"/>
    <n v="1197831"/>
    <x v="115"/>
    <x v="1"/>
    <x v="1"/>
    <x v="1"/>
    <x v="5"/>
    <n v="39"/>
    <n v="2700"/>
    <x v="2951"/>
    <x v="5000"/>
    <x v="64"/>
    <x v="1"/>
  </r>
  <r>
    <x v="1"/>
    <n v="1197831"/>
    <x v="116"/>
    <x v="1"/>
    <x v="1"/>
    <x v="1"/>
    <x v="0"/>
    <n v="33"/>
    <n v="2640"/>
    <x v="2952"/>
    <x v="5001"/>
    <x v="23"/>
    <x v="1"/>
  </r>
  <r>
    <x v="1"/>
    <n v="1197831"/>
    <x v="117"/>
    <x v="1"/>
    <x v="1"/>
    <x v="1"/>
    <x v="1"/>
    <n v="32"/>
    <n v="2550"/>
    <x v="2757"/>
    <x v="5002"/>
    <x v="25"/>
    <x v="1"/>
  </r>
  <r>
    <x v="1"/>
    <n v="1197831"/>
    <x v="118"/>
    <x v="1"/>
    <x v="1"/>
    <x v="1"/>
    <x v="2"/>
    <n v="36"/>
    <n v="3150"/>
    <x v="879"/>
    <x v="5003"/>
    <x v="31"/>
    <x v="1"/>
  </r>
  <r>
    <x v="1"/>
    <n v="1197831"/>
    <x v="119"/>
    <x v="1"/>
    <x v="1"/>
    <x v="1"/>
    <x v="3"/>
    <n v="37"/>
    <n v="2000"/>
    <x v="1276"/>
    <x v="5004"/>
    <x v="0"/>
    <x v="1"/>
  </r>
  <r>
    <x v="1"/>
    <n v="1197831"/>
    <x v="120"/>
    <x v="1"/>
    <x v="1"/>
    <x v="1"/>
    <x v="4"/>
    <n v="36"/>
    <n v="2060"/>
    <x v="2953"/>
    <x v="5005"/>
    <x v="36"/>
    <x v="1"/>
  </r>
  <r>
    <x v="1"/>
    <n v="1197831"/>
    <x v="121"/>
    <x v="1"/>
    <x v="1"/>
    <x v="1"/>
    <x v="5"/>
    <n v="42"/>
    <n v="2980"/>
    <x v="2954"/>
    <x v="5006"/>
    <x v="41"/>
    <x v="1"/>
  </r>
  <r>
    <x v="1"/>
    <n v="1197831"/>
    <x v="122"/>
    <x v="1"/>
    <x v="1"/>
    <x v="1"/>
    <x v="0"/>
    <n v="31"/>
    <n v="2720"/>
    <x v="2955"/>
    <x v="5007"/>
    <x v="96"/>
    <x v="1"/>
  </r>
  <r>
    <x v="1"/>
    <n v="1197831"/>
    <x v="123"/>
    <x v="1"/>
    <x v="1"/>
    <x v="1"/>
    <x v="1"/>
    <n v="29"/>
    <n v="2480"/>
    <x v="2286"/>
    <x v="5008"/>
    <x v="96"/>
    <x v="1"/>
  </r>
  <r>
    <x v="1"/>
    <n v="1197831"/>
    <x v="124"/>
    <x v="1"/>
    <x v="1"/>
    <x v="1"/>
    <x v="2"/>
    <n v="39"/>
    <n v="2550"/>
    <x v="2956"/>
    <x v="5009"/>
    <x v="25"/>
    <x v="1"/>
  </r>
  <r>
    <x v="1"/>
    <n v="1197831"/>
    <x v="125"/>
    <x v="1"/>
    <x v="1"/>
    <x v="1"/>
    <x v="3"/>
    <n v="36"/>
    <n v="2040"/>
    <x v="1990"/>
    <x v="5010"/>
    <x v="46"/>
    <x v="1"/>
  </r>
  <r>
    <x v="1"/>
    <n v="1197831"/>
    <x v="126"/>
    <x v="1"/>
    <x v="1"/>
    <x v="1"/>
    <x v="4"/>
    <n v="35"/>
    <n v="1840"/>
    <x v="1037"/>
    <x v="5011"/>
    <x v="25"/>
    <x v="1"/>
  </r>
  <r>
    <x v="1"/>
    <n v="1197831"/>
    <x v="127"/>
    <x v="1"/>
    <x v="1"/>
    <x v="1"/>
    <x v="5"/>
    <n v="43"/>
    <n v="2330"/>
    <x v="2957"/>
    <x v="5012"/>
    <x v="64"/>
    <x v="1"/>
  </r>
  <r>
    <x v="1"/>
    <n v="1197831"/>
    <x v="128"/>
    <x v="1"/>
    <x v="1"/>
    <x v="1"/>
    <x v="0"/>
    <n v="34"/>
    <n v="2700"/>
    <x v="2958"/>
    <x v="3894"/>
    <x v="31"/>
    <x v="1"/>
  </r>
  <r>
    <x v="1"/>
    <n v="1197831"/>
    <x v="129"/>
    <x v="1"/>
    <x v="1"/>
    <x v="1"/>
    <x v="1"/>
    <n v="31"/>
    <n v="3060"/>
    <x v="2959"/>
    <x v="5013"/>
    <x v="15"/>
    <x v="1"/>
  </r>
  <r>
    <x v="1"/>
    <n v="1197831"/>
    <x v="130"/>
    <x v="1"/>
    <x v="1"/>
    <x v="1"/>
    <x v="2"/>
    <n v="34"/>
    <n v="2810"/>
    <x v="2960"/>
    <x v="5014"/>
    <x v="96"/>
    <x v="1"/>
  </r>
  <r>
    <x v="1"/>
    <n v="1197831"/>
    <x v="131"/>
    <x v="1"/>
    <x v="1"/>
    <x v="1"/>
    <x v="3"/>
    <n v="36"/>
    <n v="2300"/>
    <x v="2961"/>
    <x v="1332"/>
    <x v="0"/>
    <x v="1"/>
  </r>
  <r>
    <x v="1"/>
    <n v="1197831"/>
    <x v="132"/>
    <x v="1"/>
    <x v="1"/>
    <x v="1"/>
    <x v="4"/>
    <n v="30"/>
    <n v="1950"/>
    <x v="1484"/>
    <x v="4627"/>
    <x v="80"/>
    <x v="1"/>
  </r>
  <r>
    <x v="1"/>
    <n v="1197831"/>
    <x v="133"/>
    <x v="1"/>
    <x v="1"/>
    <x v="1"/>
    <x v="5"/>
    <n v="44"/>
    <n v="2890"/>
    <x v="2962"/>
    <x v="5015"/>
    <x v="41"/>
    <x v="1"/>
  </r>
  <r>
    <x v="1"/>
    <n v="1197831"/>
    <x v="134"/>
    <x v="1"/>
    <x v="1"/>
    <x v="1"/>
    <x v="0"/>
    <n v="32"/>
    <n v="3330"/>
    <x v="2963"/>
    <x v="5016"/>
    <x v="15"/>
    <x v="1"/>
  </r>
  <r>
    <x v="1"/>
    <n v="1197831"/>
    <x v="135"/>
    <x v="1"/>
    <x v="1"/>
    <x v="1"/>
    <x v="1"/>
    <n v="34"/>
    <n v="3330"/>
    <x v="2964"/>
    <x v="5017"/>
    <x v="23"/>
    <x v="1"/>
  </r>
  <r>
    <x v="1"/>
    <n v="1197831"/>
    <x v="136"/>
    <x v="1"/>
    <x v="1"/>
    <x v="1"/>
    <x v="2"/>
    <n v="38"/>
    <n v="2980"/>
    <x v="2124"/>
    <x v="5018"/>
    <x v="31"/>
    <x v="1"/>
  </r>
  <r>
    <x v="1"/>
    <n v="1197831"/>
    <x v="137"/>
    <x v="1"/>
    <x v="1"/>
    <x v="1"/>
    <x v="3"/>
    <n v="36"/>
    <n v="2100"/>
    <x v="832"/>
    <x v="3443"/>
    <x v="59"/>
    <x v="1"/>
  </r>
  <r>
    <x v="1"/>
    <n v="1197831"/>
    <x v="138"/>
    <x v="1"/>
    <x v="1"/>
    <x v="1"/>
    <x v="4"/>
    <n v="30"/>
    <n v="2080"/>
    <x v="1204"/>
    <x v="5019"/>
    <x v="36"/>
    <x v="1"/>
  </r>
  <r>
    <x v="1"/>
    <n v="1197831"/>
    <x v="139"/>
    <x v="1"/>
    <x v="1"/>
    <x v="1"/>
    <x v="5"/>
    <n v="41"/>
    <n v="3060"/>
    <x v="2927"/>
    <x v="5020"/>
    <x v="9"/>
    <x v="1"/>
  </r>
  <r>
    <x v="3"/>
    <n v="1128299"/>
    <x v="140"/>
    <x v="1"/>
    <x v="1"/>
    <x v="1"/>
    <x v="0"/>
    <n v="30"/>
    <n v="2640"/>
    <x v="1830"/>
    <x v="4495"/>
    <x v="37"/>
    <x v="1"/>
  </r>
  <r>
    <x v="3"/>
    <n v="1128299"/>
    <x v="141"/>
    <x v="1"/>
    <x v="1"/>
    <x v="1"/>
    <x v="1"/>
    <n v="33"/>
    <n v="2480"/>
    <x v="2965"/>
    <x v="5021"/>
    <x v="56"/>
    <x v="1"/>
  </r>
  <r>
    <x v="3"/>
    <n v="1128299"/>
    <x v="142"/>
    <x v="1"/>
    <x v="1"/>
    <x v="1"/>
    <x v="2"/>
    <n v="33"/>
    <n v="2710"/>
    <x v="2966"/>
    <x v="5022"/>
    <x v="54"/>
    <x v="1"/>
  </r>
  <r>
    <x v="3"/>
    <n v="1128299"/>
    <x v="143"/>
    <x v="1"/>
    <x v="1"/>
    <x v="1"/>
    <x v="3"/>
    <n v="35"/>
    <n v="2190"/>
    <x v="2967"/>
    <x v="5023"/>
    <x v="36"/>
    <x v="1"/>
  </r>
  <r>
    <x v="3"/>
    <n v="1128299"/>
    <x v="144"/>
    <x v="2"/>
    <x v="2"/>
    <x v="2"/>
    <x v="4"/>
    <n v="38"/>
    <n v="1730"/>
    <x v="2968"/>
    <x v="5024"/>
    <x v="64"/>
    <x v="1"/>
  </r>
  <r>
    <x v="3"/>
    <n v="1128299"/>
    <x v="145"/>
    <x v="2"/>
    <x v="2"/>
    <x v="2"/>
    <x v="5"/>
    <n v="36"/>
    <n v="2330"/>
    <x v="2969"/>
    <x v="5025"/>
    <x v="58"/>
    <x v="1"/>
  </r>
  <r>
    <x v="3"/>
    <n v="1128299"/>
    <x v="146"/>
    <x v="2"/>
    <x v="2"/>
    <x v="2"/>
    <x v="0"/>
    <n v="28"/>
    <n v="2890"/>
    <x v="2115"/>
    <x v="5026"/>
    <x v="54"/>
    <x v="1"/>
  </r>
  <r>
    <x v="3"/>
    <n v="1128299"/>
    <x v="147"/>
    <x v="2"/>
    <x v="2"/>
    <x v="2"/>
    <x v="1"/>
    <n v="36"/>
    <n v="2390"/>
    <x v="2970"/>
    <x v="5027"/>
    <x v="3"/>
    <x v="1"/>
  </r>
  <r>
    <x v="3"/>
    <n v="1128299"/>
    <x v="148"/>
    <x v="2"/>
    <x v="2"/>
    <x v="2"/>
    <x v="2"/>
    <n v="40"/>
    <n v="2470"/>
    <x v="2971"/>
    <x v="5028"/>
    <x v="97"/>
    <x v="1"/>
  </r>
  <r>
    <x v="3"/>
    <n v="1128299"/>
    <x v="149"/>
    <x v="2"/>
    <x v="2"/>
    <x v="2"/>
    <x v="3"/>
    <n v="39"/>
    <n v="1900"/>
    <x v="1202"/>
    <x v="5029"/>
    <x v="95"/>
    <x v="1"/>
  </r>
  <r>
    <x v="3"/>
    <n v="1128299"/>
    <x v="150"/>
    <x v="2"/>
    <x v="2"/>
    <x v="2"/>
    <x v="4"/>
    <n v="42"/>
    <n v="1650"/>
    <x v="799"/>
    <x v="5030"/>
    <x v="41"/>
    <x v="1"/>
  </r>
  <r>
    <x v="3"/>
    <n v="1128299"/>
    <x v="151"/>
    <x v="2"/>
    <x v="2"/>
    <x v="2"/>
    <x v="5"/>
    <n v="33"/>
    <n v="2100"/>
    <x v="799"/>
    <x v="4136"/>
    <x v="98"/>
    <x v="1"/>
  </r>
  <r>
    <x v="3"/>
    <n v="1128299"/>
    <x v="152"/>
    <x v="2"/>
    <x v="2"/>
    <x v="2"/>
    <x v="0"/>
    <n v="36"/>
    <n v="2720"/>
    <x v="2972"/>
    <x v="5031"/>
    <x v="37"/>
    <x v="1"/>
  </r>
  <r>
    <x v="3"/>
    <n v="1128299"/>
    <x v="153"/>
    <x v="2"/>
    <x v="2"/>
    <x v="2"/>
    <x v="1"/>
    <n v="39"/>
    <n v="2310"/>
    <x v="1660"/>
    <x v="5032"/>
    <x v="56"/>
    <x v="1"/>
  </r>
  <r>
    <x v="3"/>
    <n v="1128299"/>
    <x v="154"/>
    <x v="2"/>
    <x v="2"/>
    <x v="2"/>
    <x v="2"/>
    <n v="47"/>
    <n v="2100"/>
    <x v="2973"/>
    <x v="5033"/>
    <x v="54"/>
    <x v="1"/>
  </r>
  <r>
    <x v="3"/>
    <n v="1128299"/>
    <x v="155"/>
    <x v="2"/>
    <x v="2"/>
    <x v="2"/>
    <x v="3"/>
    <n v="48"/>
    <n v="2040"/>
    <x v="2972"/>
    <x v="5034"/>
    <x v="80"/>
    <x v="1"/>
  </r>
  <r>
    <x v="3"/>
    <n v="1128299"/>
    <x v="156"/>
    <x v="2"/>
    <x v="2"/>
    <x v="2"/>
    <x v="4"/>
    <n v="51"/>
    <n v="1700"/>
    <x v="2974"/>
    <x v="5035"/>
    <x v="64"/>
    <x v="1"/>
  </r>
  <r>
    <x v="3"/>
    <n v="1128299"/>
    <x v="157"/>
    <x v="2"/>
    <x v="2"/>
    <x v="2"/>
    <x v="5"/>
    <n v="41"/>
    <n v="2450"/>
    <x v="2975"/>
    <x v="5036"/>
    <x v="6"/>
    <x v="1"/>
  </r>
  <r>
    <x v="3"/>
    <n v="1128299"/>
    <x v="158"/>
    <x v="2"/>
    <x v="2"/>
    <x v="2"/>
    <x v="0"/>
    <n v="40"/>
    <n v="2710"/>
    <x v="2976"/>
    <x v="5037"/>
    <x v="31"/>
    <x v="1"/>
  </r>
  <r>
    <x v="3"/>
    <n v="1128299"/>
    <x v="159"/>
    <x v="2"/>
    <x v="2"/>
    <x v="2"/>
    <x v="1"/>
    <n v="51"/>
    <n v="2160"/>
    <x v="2977"/>
    <x v="5038"/>
    <x v="3"/>
    <x v="1"/>
  </r>
  <r>
    <x v="3"/>
    <n v="1128299"/>
    <x v="160"/>
    <x v="2"/>
    <x v="2"/>
    <x v="2"/>
    <x v="2"/>
    <n v="46"/>
    <n v="2540"/>
    <x v="2978"/>
    <x v="5039"/>
    <x v="37"/>
    <x v="1"/>
  </r>
  <r>
    <x v="3"/>
    <n v="1128299"/>
    <x v="161"/>
    <x v="2"/>
    <x v="2"/>
    <x v="2"/>
    <x v="3"/>
    <n v="48"/>
    <n v="1880"/>
    <x v="847"/>
    <x v="3591"/>
    <x v="95"/>
    <x v="1"/>
  </r>
  <r>
    <x v="3"/>
    <n v="1128299"/>
    <x v="162"/>
    <x v="2"/>
    <x v="2"/>
    <x v="2"/>
    <x v="4"/>
    <n v="47"/>
    <n v="1580"/>
    <x v="2005"/>
    <x v="5040"/>
    <x v="65"/>
    <x v="1"/>
  </r>
  <r>
    <x v="3"/>
    <n v="1128299"/>
    <x v="163"/>
    <x v="2"/>
    <x v="2"/>
    <x v="2"/>
    <x v="5"/>
    <n v="62"/>
    <n v="2450"/>
    <x v="2979"/>
    <x v="5041"/>
    <x v="99"/>
    <x v="1"/>
  </r>
  <r>
    <x v="3"/>
    <n v="1128299"/>
    <x v="164"/>
    <x v="2"/>
    <x v="2"/>
    <x v="2"/>
    <x v="0"/>
    <n v="44"/>
    <n v="2700"/>
    <x v="957"/>
    <x v="5042"/>
    <x v="27"/>
    <x v="1"/>
  </r>
  <r>
    <x v="3"/>
    <n v="1128299"/>
    <x v="165"/>
    <x v="2"/>
    <x v="2"/>
    <x v="2"/>
    <x v="1"/>
    <n v="51"/>
    <n v="2330"/>
    <x v="2980"/>
    <x v="5043"/>
    <x v="47"/>
    <x v="1"/>
  </r>
  <r>
    <x v="3"/>
    <n v="1128299"/>
    <x v="166"/>
    <x v="2"/>
    <x v="2"/>
    <x v="2"/>
    <x v="2"/>
    <n v="46"/>
    <n v="2250"/>
    <x v="839"/>
    <x v="5044"/>
    <x v="27"/>
    <x v="1"/>
  </r>
  <r>
    <x v="3"/>
    <n v="1128299"/>
    <x v="167"/>
    <x v="2"/>
    <x v="2"/>
    <x v="2"/>
    <x v="3"/>
    <n v="42"/>
    <n v="2280"/>
    <x v="1983"/>
    <x v="5045"/>
    <x v="23"/>
    <x v="1"/>
  </r>
  <r>
    <x v="3"/>
    <n v="1128299"/>
    <x v="168"/>
    <x v="2"/>
    <x v="2"/>
    <x v="2"/>
    <x v="4"/>
    <n v="49"/>
    <n v="1820"/>
    <x v="1550"/>
    <x v="5046"/>
    <x v="41"/>
    <x v="1"/>
  </r>
  <r>
    <x v="3"/>
    <n v="1128299"/>
    <x v="169"/>
    <x v="2"/>
    <x v="2"/>
    <x v="2"/>
    <x v="5"/>
    <n v="58"/>
    <n v="2250"/>
    <x v="1658"/>
    <x v="5047"/>
    <x v="56"/>
    <x v="1"/>
  </r>
  <r>
    <x v="3"/>
    <n v="1128299"/>
    <x v="170"/>
    <x v="2"/>
    <x v="2"/>
    <x v="2"/>
    <x v="0"/>
    <n v="41"/>
    <n v="3410"/>
    <x v="2981"/>
    <x v="5048"/>
    <x v="100"/>
    <x v="1"/>
  </r>
  <r>
    <x v="3"/>
    <n v="1128299"/>
    <x v="171"/>
    <x v="2"/>
    <x v="2"/>
    <x v="2"/>
    <x v="1"/>
    <n v="50"/>
    <n v="2560"/>
    <x v="2982"/>
    <x v="5049"/>
    <x v="1"/>
    <x v="1"/>
  </r>
  <r>
    <x v="3"/>
    <n v="1128299"/>
    <x v="172"/>
    <x v="2"/>
    <x v="2"/>
    <x v="2"/>
    <x v="2"/>
    <n v="42"/>
    <n v="2810"/>
    <x v="2983"/>
    <x v="5050"/>
    <x v="4"/>
    <x v="1"/>
  </r>
  <r>
    <x v="3"/>
    <n v="1128299"/>
    <x v="173"/>
    <x v="2"/>
    <x v="2"/>
    <x v="2"/>
    <x v="3"/>
    <n v="41"/>
    <n v="2240"/>
    <x v="1081"/>
    <x v="5051"/>
    <x v="33"/>
    <x v="1"/>
  </r>
  <r>
    <x v="3"/>
    <n v="1128299"/>
    <x v="174"/>
    <x v="2"/>
    <x v="2"/>
    <x v="2"/>
    <x v="4"/>
    <n v="44"/>
    <n v="1960"/>
    <x v="976"/>
    <x v="5052"/>
    <x v="70"/>
    <x v="1"/>
  </r>
  <r>
    <x v="3"/>
    <n v="1128299"/>
    <x v="175"/>
    <x v="2"/>
    <x v="2"/>
    <x v="2"/>
    <x v="5"/>
    <n v="60"/>
    <n v="3060"/>
    <x v="2984"/>
    <x v="3524"/>
    <x v="72"/>
    <x v="1"/>
  </r>
  <r>
    <x v="3"/>
    <n v="1128299"/>
    <x v="176"/>
    <x v="2"/>
    <x v="2"/>
    <x v="2"/>
    <x v="0"/>
    <n v="41"/>
    <n v="3380"/>
    <x v="2985"/>
    <x v="5053"/>
    <x v="31"/>
    <x v="1"/>
  </r>
  <r>
    <x v="3"/>
    <n v="1128299"/>
    <x v="177"/>
    <x v="2"/>
    <x v="2"/>
    <x v="2"/>
    <x v="1"/>
    <n v="49"/>
    <n v="2630"/>
    <x v="2986"/>
    <x v="5054"/>
    <x v="55"/>
    <x v="1"/>
  </r>
  <r>
    <x v="3"/>
    <n v="1128299"/>
    <x v="178"/>
    <x v="2"/>
    <x v="2"/>
    <x v="2"/>
    <x v="2"/>
    <n v="46"/>
    <n v="2640"/>
    <x v="1351"/>
    <x v="5055"/>
    <x v="8"/>
    <x v="1"/>
  </r>
  <r>
    <x v="3"/>
    <n v="1128299"/>
    <x v="179"/>
    <x v="2"/>
    <x v="2"/>
    <x v="2"/>
    <x v="3"/>
    <n v="46"/>
    <n v="2470"/>
    <x v="770"/>
    <x v="5056"/>
    <x v="36"/>
    <x v="1"/>
  </r>
  <r>
    <x v="3"/>
    <n v="1128299"/>
    <x v="180"/>
    <x v="2"/>
    <x v="2"/>
    <x v="2"/>
    <x v="4"/>
    <n v="44"/>
    <n v="2400"/>
    <x v="846"/>
    <x v="5057"/>
    <x v="65"/>
    <x v="1"/>
  </r>
  <r>
    <x v="3"/>
    <n v="1128299"/>
    <x v="181"/>
    <x v="2"/>
    <x v="2"/>
    <x v="2"/>
    <x v="5"/>
    <n v="56"/>
    <n v="2640"/>
    <x v="1796"/>
    <x v="5058"/>
    <x v="99"/>
    <x v="1"/>
  </r>
  <r>
    <x v="3"/>
    <n v="1128299"/>
    <x v="182"/>
    <x v="2"/>
    <x v="2"/>
    <x v="2"/>
    <x v="0"/>
    <n v="45"/>
    <n v="3020"/>
    <x v="2987"/>
    <x v="5059"/>
    <x v="8"/>
    <x v="1"/>
  </r>
  <r>
    <x v="3"/>
    <n v="1128299"/>
    <x v="183"/>
    <x v="2"/>
    <x v="2"/>
    <x v="2"/>
    <x v="1"/>
    <n v="47"/>
    <n v="2780"/>
    <x v="2988"/>
    <x v="5060"/>
    <x v="101"/>
    <x v="1"/>
  </r>
  <r>
    <x v="3"/>
    <n v="1128299"/>
    <x v="184"/>
    <x v="2"/>
    <x v="2"/>
    <x v="2"/>
    <x v="2"/>
    <n v="51"/>
    <n v="2480"/>
    <x v="2311"/>
    <x v="5061"/>
    <x v="37"/>
    <x v="1"/>
  </r>
  <r>
    <x v="3"/>
    <n v="1128299"/>
    <x v="185"/>
    <x v="2"/>
    <x v="2"/>
    <x v="2"/>
    <x v="3"/>
    <n v="52"/>
    <n v="2550"/>
    <x v="2114"/>
    <x v="5062"/>
    <x v="95"/>
    <x v="1"/>
  </r>
  <r>
    <x v="3"/>
    <n v="1128299"/>
    <x v="186"/>
    <x v="2"/>
    <x v="2"/>
    <x v="2"/>
    <x v="4"/>
    <n v="59"/>
    <n v="2630"/>
    <x v="1877"/>
    <x v="5063"/>
    <x v="41"/>
    <x v="1"/>
  </r>
  <r>
    <x v="3"/>
    <n v="1128299"/>
    <x v="187"/>
    <x v="2"/>
    <x v="2"/>
    <x v="2"/>
    <x v="5"/>
    <n v="60"/>
    <n v="2540"/>
    <x v="2989"/>
    <x v="5064"/>
    <x v="98"/>
    <x v="1"/>
  </r>
  <r>
    <x v="3"/>
    <n v="1128299"/>
    <x v="188"/>
    <x v="2"/>
    <x v="2"/>
    <x v="2"/>
    <x v="0"/>
    <n v="40"/>
    <n v="2870"/>
    <x v="1813"/>
    <x v="5065"/>
    <x v="5"/>
    <x v="1"/>
  </r>
  <r>
    <x v="3"/>
    <n v="1128299"/>
    <x v="189"/>
    <x v="2"/>
    <x v="2"/>
    <x v="2"/>
    <x v="1"/>
    <n v="42"/>
    <n v="2870"/>
    <x v="2990"/>
    <x v="5066"/>
    <x v="102"/>
    <x v="1"/>
  </r>
  <r>
    <x v="3"/>
    <n v="1128299"/>
    <x v="190"/>
    <x v="2"/>
    <x v="2"/>
    <x v="2"/>
    <x v="2"/>
    <n v="39"/>
    <n v="2480"/>
    <x v="2991"/>
    <x v="5067"/>
    <x v="51"/>
    <x v="1"/>
  </r>
  <r>
    <x v="3"/>
    <n v="1128299"/>
    <x v="191"/>
    <x v="2"/>
    <x v="2"/>
    <x v="2"/>
    <x v="3"/>
    <n v="39"/>
    <n v="2470"/>
    <x v="747"/>
    <x v="5068"/>
    <x v="103"/>
    <x v="1"/>
  </r>
  <r>
    <x v="3"/>
    <n v="1128299"/>
    <x v="192"/>
    <x v="2"/>
    <x v="2"/>
    <x v="2"/>
    <x v="4"/>
    <n v="43"/>
    <n v="2250"/>
    <x v="2992"/>
    <x v="5069"/>
    <x v="104"/>
    <x v="1"/>
  </r>
  <r>
    <x v="3"/>
    <n v="1128299"/>
    <x v="193"/>
    <x v="2"/>
    <x v="2"/>
    <x v="2"/>
    <x v="5"/>
    <n v="51"/>
    <n v="2640"/>
    <x v="2993"/>
    <x v="5070"/>
    <x v="7"/>
    <x v="1"/>
  </r>
  <r>
    <x v="3"/>
    <n v="1128299"/>
    <x v="194"/>
    <x v="2"/>
    <x v="2"/>
    <x v="2"/>
    <x v="0"/>
    <n v="36"/>
    <n v="2890"/>
    <x v="2919"/>
    <x v="5071"/>
    <x v="105"/>
    <x v="1"/>
  </r>
  <r>
    <x v="3"/>
    <n v="1128299"/>
    <x v="195"/>
    <x v="2"/>
    <x v="2"/>
    <x v="2"/>
    <x v="1"/>
    <n v="39"/>
    <n v="2800"/>
    <x v="1639"/>
    <x v="2672"/>
    <x v="106"/>
    <x v="1"/>
  </r>
  <r>
    <x v="3"/>
    <n v="1128299"/>
    <x v="196"/>
    <x v="2"/>
    <x v="2"/>
    <x v="2"/>
    <x v="2"/>
    <n v="42"/>
    <n v="2100"/>
    <x v="1392"/>
    <x v="5072"/>
    <x v="105"/>
    <x v="1"/>
  </r>
  <r>
    <x v="3"/>
    <n v="1128299"/>
    <x v="197"/>
    <x v="2"/>
    <x v="2"/>
    <x v="2"/>
    <x v="3"/>
    <n v="42"/>
    <n v="2230"/>
    <x v="2994"/>
    <x v="5073"/>
    <x v="107"/>
    <x v="1"/>
  </r>
  <r>
    <x v="3"/>
    <n v="1128299"/>
    <x v="198"/>
    <x v="2"/>
    <x v="2"/>
    <x v="2"/>
    <x v="4"/>
    <n v="50"/>
    <n v="2210"/>
    <x v="2995"/>
    <x v="5074"/>
    <x v="108"/>
    <x v="1"/>
  </r>
  <r>
    <x v="3"/>
    <n v="1128299"/>
    <x v="199"/>
    <x v="2"/>
    <x v="2"/>
    <x v="2"/>
    <x v="5"/>
    <n v="46"/>
    <n v="2240"/>
    <x v="1399"/>
    <x v="5075"/>
    <x v="109"/>
    <x v="1"/>
  </r>
  <r>
    <x v="3"/>
    <n v="1128299"/>
    <x v="200"/>
    <x v="2"/>
    <x v="2"/>
    <x v="2"/>
    <x v="0"/>
    <n v="39"/>
    <n v="2630"/>
    <x v="2996"/>
    <x v="5076"/>
    <x v="5"/>
    <x v="1"/>
  </r>
  <r>
    <x v="3"/>
    <n v="1128299"/>
    <x v="201"/>
    <x v="2"/>
    <x v="2"/>
    <x v="2"/>
    <x v="1"/>
    <n v="46"/>
    <n v="3060"/>
    <x v="2997"/>
    <x v="5077"/>
    <x v="6"/>
    <x v="1"/>
  </r>
  <r>
    <x v="3"/>
    <n v="1128299"/>
    <x v="202"/>
    <x v="2"/>
    <x v="2"/>
    <x v="2"/>
    <x v="2"/>
    <n v="40"/>
    <n v="2470"/>
    <x v="2971"/>
    <x v="5078"/>
    <x v="51"/>
    <x v="1"/>
  </r>
  <r>
    <x v="3"/>
    <n v="1128299"/>
    <x v="203"/>
    <x v="2"/>
    <x v="2"/>
    <x v="2"/>
    <x v="3"/>
    <n v="37"/>
    <n v="2100"/>
    <x v="2882"/>
    <x v="5079"/>
    <x v="94"/>
    <x v="1"/>
  </r>
  <r>
    <x v="3"/>
    <n v="1128299"/>
    <x v="204"/>
    <x v="2"/>
    <x v="2"/>
    <x v="2"/>
    <x v="4"/>
    <n v="51"/>
    <n v="2280"/>
    <x v="2896"/>
    <x v="5080"/>
    <x v="108"/>
    <x v="1"/>
  </r>
  <r>
    <x v="3"/>
    <n v="1128299"/>
    <x v="205"/>
    <x v="2"/>
    <x v="2"/>
    <x v="2"/>
    <x v="5"/>
    <n v="56"/>
    <n v="2560"/>
    <x v="2998"/>
    <x v="5081"/>
    <x v="7"/>
    <x v="1"/>
  </r>
  <r>
    <x v="3"/>
    <n v="1128299"/>
    <x v="206"/>
    <x v="2"/>
    <x v="2"/>
    <x v="2"/>
    <x v="0"/>
    <n v="40"/>
    <n v="3220"/>
    <x v="2999"/>
    <x v="5082"/>
    <x v="105"/>
    <x v="1"/>
  </r>
  <r>
    <x v="3"/>
    <n v="1128299"/>
    <x v="207"/>
    <x v="2"/>
    <x v="2"/>
    <x v="2"/>
    <x v="1"/>
    <n v="46"/>
    <n v="3320"/>
    <x v="3000"/>
    <x v="5083"/>
    <x v="110"/>
    <x v="1"/>
  </r>
  <r>
    <x v="3"/>
    <n v="1128299"/>
    <x v="208"/>
    <x v="2"/>
    <x v="2"/>
    <x v="2"/>
    <x v="2"/>
    <n v="44"/>
    <n v="2560"/>
    <x v="3001"/>
    <x v="5084"/>
    <x v="105"/>
    <x v="1"/>
  </r>
  <r>
    <x v="3"/>
    <n v="1128299"/>
    <x v="209"/>
    <x v="2"/>
    <x v="2"/>
    <x v="2"/>
    <x v="3"/>
    <n v="40"/>
    <n v="2710"/>
    <x v="2976"/>
    <x v="5085"/>
    <x v="1"/>
    <x v="1"/>
  </r>
  <r>
    <x v="3"/>
    <n v="1128299"/>
    <x v="210"/>
    <x v="2"/>
    <x v="2"/>
    <x v="2"/>
    <x v="4"/>
    <n v="43"/>
    <n v="2450"/>
    <x v="1636"/>
    <x v="5086"/>
    <x v="59"/>
    <x v="1"/>
  </r>
  <r>
    <x v="3"/>
    <n v="1128299"/>
    <x v="211"/>
    <x v="2"/>
    <x v="2"/>
    <x v="2"/>
    <x v="5"/>
    <n v="50"/>
    <n v="2560"/>
    <x v="2982"/>
    <x v="4878"/>
    <x v="111"/>
    <x v="1"/>
  </r>
  <r>
    <x v="4"/>
    <n v="1189833"/>
    <x v="212"/>
    <x v="2"/>
    <x v="2"/>
    <x v="2"/>
    <x v="0"/>
    <n v="26"/>
    <n v="2240"/>
    <x v="810"/>
    <x v="5087"/>
    <x v="100"/>
    <x v="1"/>
  </r>
  <r>
    <x v="4"/>
    <n v="1189833"/>
    <x v="213"/>
    <x v="2"/>
    <x v="2"/>
    <x v="2"/>
    <x v="1"/>
    <n v="35"/>
    <n v="2240"/>
    <x v="1437"/>
    <x v="1701"/>
    <x v="1"/>
    <x v="1"/>
  </r>
  <r>
    <x v="4"/>
    <n v="1189833"/>
    <x v="214"/>
    <x v="2"/>
    <x v="2"/>
    <x v="2"/>
    <x v="2"/>
    <n v="36"/>
    <n v="2170"/>
    <x v="1537"/>
    <x v="5088"/>
    <x v="54"/>
    <x v="1"/>
  </r>
  <r>
    <x v="4"/>
    <n v="1189833"/>
    <x v="215"/>
    <x v="2"/>
    <x v="2"/>
    <x v="2"/>
    <x v="3"/>
    <n v="33"/>
    <n v="1820"/>
    <x v="1266"/>
    <x v="5089"/>
    <x v="31"/>
    <x v="1"/>
  </r>
  <r>
    <x v="4"/>
    <n v="1189833"/>
    <x v="216"/>
    <x v="2"/>
    <x v="2"/>
    <x v="3"/>
    <x v="4"/>
    <n v="36"/>
    <n v="1550"/>
    <x v="1761"/>
    <x v="5090"/>
    <x v="40"/>
    <x v="1"/>
  </r>
  <r>
    <x v="4"/>
    <n v="1189833"/>
    <x v="217"/>
    <x v="2"/>
    <x v="2"/>
    <x v="3"/>
    <x v="5"/>
    <n v="29"/>
    <n v="2100"/>
    <x v="2013"/>
    <x v="5091"/>
    <x v="56"/>
    <x v="1"/>
  </r>
  <r>
    <x v="4"/>
    <n v="1189833"/>
    <x v="218"/>
    <x v="2"/>
    <x v="2"/>
    <x v="3"/>
    <x v="0"/>
    <n v="28"/>
    <n v="2400"/>
    <x v="1764"/>
    <x v="2382"/>
    <x v="52"/>
    <x v="1"/>
  </r>
  <r>
    <x v="4"/>
    <n v="1189833"/>
    <x v="219"/>
    <x v="2"/>
    <x v="2"/>
    <x v="3"/>
    <x v="1"/>
    <n v="30"/>
    <n v="2150"/>
    <x v="1089"/>
    <x v="5092"/>
    <x v="43"/>
    <x v="1"/>
  </r>
  <r>
    <x v="4"/>
    <n v="1189833"/>
    <x v="220"/>
    <x v="2"/>
    <x v="2"/>
    <x v="3"/>
    <x v="2"/>
    <n v="33"/>
    <n v="2230"/>
    <x v="3002"/>
    <x v="5093"/>
    <x v="54"/>
    <x v="1"/>
  </r>
  <r>
    <x v="4"/>
    <n v="1189833"/>
    <x v="221"/>
    <x v="2"/>
    <x v="2"/>
    <x v="3"/>
    <x v="3"/>
    <n v="34"/>
    <n v="1790"/>
    <x v="2937"/>
    <x v="5094"/>
    <x v="33"/>
    <x v="1"/>
  </r>
  <r>
    <x v="4"/>
    <n v="1189833"/>
    <x v="222"/>
    <x v="2"/>
    <x v="2"/>
    <x v="3"/>
    <x v="4"/>
    <n v="40"/>
    <n v="1400"/>
    <x v="2721"/>
    <x v="5095"/>
    <x v="41"/>
    <x v="1"/>
  </r>
  <r>
    <x v="4"/>
    <n v="1189833"/>
    <x v="223"/>
    <x v="2"/>
    <x v="2"/>
    <x v="3"/>
    <x v="5"/>
    <n v="32"/>
    <n v="2080"/>
    <x v="2216"/>
    <x v="5096"/>
    <x v="72"/>
    <x v="1"/>
  </r>
  <r>
    <x v="4"/>
    <n v="1189833"/>
    <x v="224"/>
    <x v="2"/>
    <x v="2"/>
    <x v="3"/>
    <x v="0"/>
    <n v="24"/>
    <n v="2640"/>
    <x v="1802"/>
    <x v="5097"/>
    <x v="27"/>
    <x v="1"/>
  </r>
  <r>
    <x v="4"/>
    <n v="1189833"/>
    <x v="225"/>
    <x v="2"/>
    <x v="2"/>
    <x v="3"/>
    <x v="1"/>
    <n v="36"/>
    <n v="2280"/>
    <x v="1284"/>
    <x v="2356"/>
    <x v="45"/>
    <x v="1"/>
  </r>
  <r>
    <x v="4"/>
    <n v="1189833"/>
    <x v="226"/>
    <x v="2"/>
    <x v="2"/>
    <x v="3"/>
    <x v="2"/>
    <n v="33"/>
    <n v="2210"/>
    <x v="1687"/>
    <x v="5098"/>
    <x v="52"/>
    <x v="1"/>
  </r>
  <r>
    <x v="4"/>
    <n v="1189833"/>
    <x v="227"/>
    <x v="2"/>
    <x v="2"/>
    <x v="3"/>
    <x v="3"/>
    <n v="36"/>
    <n v="1760"/>
    <x v="1802"/>
    <x v="5099"/>
    <x v="96"/>
    <x v="1"/>
  </r>
  <r>
    <x v="4"/>
    <n v="1189833"/>
    <x v="228"/>
    <x v="2"/>
    <x v="2"/>
    <x v="3"/>
    <x v="4"/>
    <n v="36"/>
    <n v="1280"/>
    <x v="2040"/>
    <x v="5100"/>
    <x v="40"/>
    <x v="1"/>
  </r>
  <r>
    <x v="4"/>
    <n v="1189833"/>
    <x v="229"/>
    <x v="2"/>
    <x v="2"/>
    <x v="3"/>
    <x v="5"/>
    <n v="33"/>
    <n v="1940"/>
    <x v="3003"/>
    <x v="5101"/>
    <x v="56"/>
    <x v="1"/>
  </r>
  <r>
    <x v="4"/>
    <n v="1189833"/>
    <x v="230"/>
    <x v="2"/>
    <x v="2"/>
    <x v="3"/>
    <x v="0"/>
    <n v="31"/>
    <n v="2480"/>
    <x v="3004"/>
    <x v="5102"/>
    <x v="52"/>
    <x v="1"/>
  </r>
  <r>
    <x v="4"/>
    <n v="1189833"/>
    <x v="231"/>
    <x v="2"/>
    <x v="2"/>
    <x v="3"/>
    <x v="1"/>
    <n v="34"/>
    <n v="2100"/>
    <x v="1292"/>
    <x v="2967"/>
    <x v="94"/>
    <x v="1"/>
  </r>
  <r>
    <x v="4"/>
    <n v="1189833"/>
    <x v="232"/>
    <x v="2"/>
    <x v="2"/>
    <x v="3"/>
    <x v="2"/>
    <n v="38"/>
    <n v="2060"/>
    <x v="3005"/>
    <x v="5103"/>
    <x v="46"/>
    <x v="1"/>
  </r>
  <r>
    <x v="4"/>
    <n v="1189833"/>
    <x v="233"/>
    <x v="2"/>
    <x v="2"/>
    <x v="3"/>
    <x v="3"/>
    <n v="31"/>
    <n v="1730"/>
    <x v="3006"/>
    <x v="5104"/>
    <x v="31"/>
    <x v="1"/>
  </r>
  <r>
    <x v="4"/>
    <n v="1189833"/>
    <x v="234"/>
    <x v="2"/>
    <x v="2"/>
    <x v="3"/>
    <x v="4"/>
    <n v="38"/>
    <n v="1490"/>
    <x v="1924"/>
    <x v="5105"/>
    <x v="70"/>
    <x v="1"/>
  </r>
  <r>
    <x v="4"/>
    <n v="1189833"/>
    <x v="235"/>
    <x v="2"/>
    <x v="2"/>
    <x v="3"/>
    <x v="5"/>
    <n v="49"/>
    <n v="1980"/>
    <x v="3007"/>
    <x v="5106"/>
    <x v="47"/>
    <x v="1"/>
  </r>
  <r>
    <x v="4"/>
    <n v="1189833"/>
    <x v="236"/>
    <x v="2"/>
    <x v="2"/>
    <x v="3"/>
    <x v="0"/>
    <n v="32"/>
    <n v="2400"/>
    <x v="1363"/>
    <x v="5107"/>
    <x v="46"/>
    <x v="1"/>
  </r>
  <r>
    <x v="4"/>
    <n v="1189833"/>
    <x v="237"/>
    <x v="2"/>
    <x v="2"/>
    <x v="3"/>
    <x v="1"/>
    <n v="34"/>
    <n v="2210"/>
    <x v="3008"/>
    <x v="5108"/>
    <x v="1"/>
    <x v="1"/>
  </r>
  <r>
    <x v="4"/>
    <n v="1189833"/>
    <x v="238"/>
    <x v="2"/>
    <x v="2"/>
    <x v="3"/>
    <x v="2"/>
    <n v="36"/>
    <n v="2150"/>
    <x v="1540"/>
    <x v="5109"/>
    <x v="4"/>
    <x v="1"/>
  </r>
  <r>
    <x v="4"/>
    <n v="1189833"/>
    <x v="239"/>
    <x v="2"/>
    <x v="2"/>
    <x v="3"/>
    <x v="3"/>
    <n v="33"/>
    <n v="1930"/>
    <x v="3009"/>
    <x v="5110"/>
    <x v="31"/>
    <x v="1"/>
  </r>
  <r>
    <x v="4"/>
    <n v="1189833"/>
    <x v="240"/>
    <x v="2"/>
    <x v="2"/>
    <x v="3"/>
    <x v="4"/>
    <n v="38"/>
    <n v="1400"/>
    <x v="1666"/>
    <x v="5111"/>
    <x v="40"/>
    <x v="1"/>
  </r>
  <r>
    <x v="4"/>
    <n v="1189833"/>
    <x v="241"/>
    <x v="2"/>
    <x v="2"/>
    <x v="3"/>
    <x v="5"/>
    <n v="43"/>
    <n v="2060"/>
    <x v="1541"/>
    <x v="5112"/>
    <x v="101"/>
    <x v="1"/>
  </r>
  <r>
    <x v="4"/>
    <n v="1189833"/>
    <x v="242"/>
    <x v="2"/>
    <x v="2"/>
    <x v="3"/>
    <x v="0"/>
    <n v="36"/>
    <n v="2970"/>
    <x v="3010"/>
    <x v="5113"/>
    <x v="27"/>
    <x v="1"/>
  </r>
  <r>
    <x v="4"/>
    <n v="1189833"/>
    <x v="243"/>
    <x v="2"/>
    <x v="2"/>
    <x v="3"/>
    <x v="1"/>
    <n v="35"/>
    <n v="2250"/>
    <x v="1294"/>
    <x v="5114"/>
    <x v="1"/>
    <x v="1"/>
  </r>
  <r>
    <x v="4"/>
    <n v="1189833"/>
    <x v="244"/>
    <x v="2"/>
    <x v="2"/>
    <x v="3"/>
    <x v="2"/>
    <n v="35"/>
    <n v="2330"/>
    <x v="3011"/>
    <x v="5115"/>
    <x v="54"/>
    <x v="1"/>
  </r>
  <r>
    <x v="4"/>
    <n v="1189833"/>
    <x v="245"/>
    <x v="2"/>
    <x v="2"/>
    <x v="3"/>
    <x v="3"/>
    <n v="32"/>
    <n v="1940"/>
    <x v="2368"/>
    <x v="5116"/>
    <x v="25"/>
    <x v="1"/>
  </r>
  <r>
    <x v="4"/>
    <n v="1189833"/>
    <x v="246"/>
    <x v="2"/>
    <x v="2"/>
    <x v="3"/>
    <x v="4"/>
    <n v="39"/>
    <n v="1650"/>
    <x v="1215"/>
    <x v="2435"/>
    <x v="16"/>
    <x v="1"/>
  </r>
  <r>
    <x v="4"/>
    <n v="1189833"/>
    <x v="247"/>
    <x v="2"/>
    <x v="2"/>
    <x v="3"/>
    <x v="5"/>
    <n v="48"/>
    <n v="2640"/>
    <x v="3012"/>
    <x v="5097"/>
    <x v="101"/>
    <x v="1"/>
  </r>
  <r>
    <x v="4"/>
    <n v="1189833"/>
    <x v="248"/>
    <x v="2"/>
    <x v="2"/>
    <x v="3"/>
    <x v="0"/>
    <n v="30"/>
    <n v="2850"/>
    <x v="815"/>
    <x v="5117"/>
    <x v="46"/>
    <x v="1"/>
  </r>
  <r>
    <x v="4"/>
    <n v="1189833"/>
    <x v="249"/>
    <x v="2"/>
    <x v="2"/>
    <x v="3"/>
    <x v="1"/>
    <n v="37"/>
    <n v="2720"/>
    <x v="3013"/>
    <x v="5118"/>
    <x v="94"/>
    <x v="1"/>
  </r>
  <r>
    <x v="4"/>
    <n v="1189833"/>
    <x v="250"/>
    <x v="2"/>
    <x v="2"/>
    <x v="3"/>
    <x v="2"/>
    <n v="33"/>
    <n v="2400"/>
    <x v="1830"/>
    <x v="5119"/>
    <x v="52"/>
    <x v="1"/>
  </r>
  <r>
    <x v="4"/>
    <n v="1189833"/>
    <x v="251"/>
    <x v="2"/>
    <x v="2"/>
    <x v="3"/>
    <x v="3"/>
    <n v="29"/>
    <n v="2280"/>
    <x v="1907"/>
    <x v="5120"/>
    <x v="15"/>
    <x v="1"/>
  </r>
  <r>
    <x v="4"/>
    <n v="1189833"/>
    <x v="252"/>
    <x v="2"/>
    <x v="2"/>
    <x v="3"/>
    <x v="4"/>
    <n v="38"/>
    <n v="2240"/>
    <x v="1955"/>
    <x v="5121"/>
    <x v="16"/>
    <x v="1"/>
  </r>
  <r>
    <x v="4"/>
    <n v="1189833"/>
    <x v="253"/>
    <x v="2"/>
    <x v="2"/>
    <x v="3"/>
    <x v="5"/>
    <n v="51"/>
    <n v="2240"/>
    <x v="3014"/>
    <x v="2266"/>
    <x v="56"/>
    <x v="1"/>
  </r>
  <r>
    <x v="4"/>
    <n v="1189833"/>
    <x v="254"/>
    <x v="2"/>
    <x v="2"/>
    <x v="3"/>
    <x v="0"/>
    <n v="36"/>
    <n v="3060"/>
    <x v="2977"/>
    <x v="5122"/>
    <x v="4"/>
    <x v="1"/>
  </r>
  <r>
    <x v="4"/>
    <n v="1189833"/>
    <x v="255"/>
    <x v="2"/>
    <x v="2"/>
    <x v="3"/>
    <x v="1"/>
    <n v="41"/>
    <n v="2640"/>
    <x v="3015"/>
    <x v="5123"/>
    <x v="43"/>
    <x v="1"/>
  </r>
  <r>
    <x v="4"/>
    <n v="1189833"/>
    <x v="256"/>
    <x v="2"/>
    <x v="2"/>
    <x v="3"/>
    <x v="2"/>
    <n v="34"/>
    <n v="2320"/>
    <x v="1139"/>
    <x v="5124"/>
    <x v="27"/>
    <x v="1"/>
  </r>
  <r>
    <x v="4"/>
    <n v="1189833"/>
    <x v="257"/>
    <x v="2"/>
    <x v="2"/>
    <x v="3"/>
    <x v="3"/>
    <n v="36"/>
    <n v="2230"/>
    <x v="3016"/>
    <x v="5125"/>
    <x v="31"/>
    <x v="1"/>
  </r>
  <r>
    <x v="4"/>
    <n v="1189833"/>
    <x v="258"/>
    <x v="2"/>
    <x v="2"/>
    <x v="3"/>
    <x v="4"/>
    <n v="43"/>
    <n v="2300"/>
    <x v="3017"/>
    <x v="5126"/>
    <x v="112"/>
    <x v="1"/>
  </r>
  <r>
    <x v="4"/>
    <n v="1189833"/>
    <x v="259"/>
    <x v="2"/>
    <x v="2"/>
    <x v="3"/>
    <x v="5"/>
    <n v="46"/>
    <n v="2080"/>
    <x v="3018"/>
    <x v="5127"/>
    <x v="56"/>
    <x v="1"/>
  </r>
  <r>
    <x v="4"/>
    <n v="1189833"/>
    <x v="260"/>
    <x v="2"/>
    <x v="2"/>
    <x v="3"/>
    <x v="0"/>
    <n v="38"/>
    <n v="2890"/>
    <x v="3019"/>
    <x v="5128"/>
    <x v="52"/>
    <x v="1"/>
  </r>
  <r>
    <x v="4"/>
    <n v="1189833"/>
    <x v="261"/>
    <x v="2"/>
    <x v="2"/>
    <x v="3"/>
    <x v="1"/>
    <n v="39"/>
    <n v="2640"/>
    <x v="1864"/>
    <x v="5129"/>
    <x v="47"/>
    <x v="1"/>
  </r>
  <r>
    <x v="4"/>
    <n v="1189833"/>
    <x v="262"/>
    <x v="2"/>
    <x v="2"/>
    <x v="3"/>
    <x v="2"/>
    <n v="38"/>
    <n v="2100"/>
    <x v="2950"/>
    <x v="2711"/>
    <x v="4"/>
    <x v="1"/>
  </r>
  <r>
    <x v="4"/>
    <n v="1189833"/>
    <x v="263"/>
    <x v="2"/>
    <x v="2"/>
    <x v="3"/>
    <x v="3"/>
    <n v="39"/>
    <n v="1950"/>
    <x v="3020"/>
    <x v="5130"/>
    <x v="15"/>
    <x v="1"/>
  </r>
  <r>
    <x v="4"/>
    <n v="1189833"/>
    <x v="264"/>
    <x v="2"/>
    <x v="2"/>
    <x v="3"/>
    <x v="4"/>
    <n v="44"/>
    <n v="1950"/>
    <x v="983"/>
    <x v="5131"/>
    <x v="112"/>
    <x v="1"/>
  </r>
  <r>
    <x v="4"/>
    <n v="1189833"/>
    <x v="265"/>
    <x v="2"/>
    <x v="2"/>
    <x v="3"/>
    <x v="5"/>
    <n v="49"/>
    <n v="2100"/>
    <x v="869"/>
    <x v="5132"/>
    <x v="101"/>
    <x v="1"/>
  </r>
  <r>
    <x v="4"/>
    <n v="1189833"/>
    <x v="266"/>
    <x v="2"/>
    <x v="2"/>
    <x v="3"/>
    <x v="0"/>
    <n v="36"/>
    <n v="2560"/>
    <x v="3021"/>
    <x v="5133"/>
    <x v="46"/>
    <x v="1"/>
  </r>
  <r>
    <x v="4"/>
    <n v="1189833"/>
    <x v="267"/>
    <x v="2"/>
    <x v="2"/>
    <x v="3"/>
    <x v="1"/>
    <n v="43"/>
    <n v="2640"/>
    <x v="3022"/>
    <x v="4111"/>
    <x v="1"/>
    <x v="1"/>
  </r>
  <r>
    <x v="4"/>
    <n v="1189833"/>
    <x v="268"/>
    <x v="2"/>
    <x v="2"/>
    <x v="3"/>
    <x v="2"/>
    <n v="33"/>
    <n v="2080"/>
    <x v="1317"/>
    <x v="5134"/>
    <x v="54"/>
    <x v="1"/>
  </r>
  <r>
    <x v="4"/>
    <n v="1189833"/>
    <x v="269"/>
    <x v="2"/>
    <x v="2"/>
    <x v="3"/>
    <x v="3"/>
    <n v="33"/>
    <n v="2130"/>
    <x v="3023"/>
    <x v="5135"/>
    <x v="23"/>
    <x v="1"/>
  </r>
  <r>
    <x v="4"/>
    <n v="1189833"/>
    <x v="270"/>
    <x v="2"/>
    <x v="2"/>
    <x v="3"/>
    <x v="4"/>
    <n v="46"/>
    <n v="2100"/>
    <x v="2185"/>
    <x v="5136"/>
    <x v="112"/>
    <x v="1"/>
  </r>
  <r>
    <x v="4"/>
    <n v="1189833"/>
    <x v="271"/>
    <x v="2"/>
    <x v="2"/>
    <x v="3"/>
    <x v="5"/>
    <n v="46"/>
    <n v="2080"/>
    <x v="3018"/>
    <x v="5137"/>
    <x v="55"/>
    <x v="1"/>
  </r>
  <r>
    <x v="4"/>
    <n v="1189833"/>
    <x v="272"/>
    <x v="2"/>
    <x v="2"/>
    <x v="3"/>
    <x v="0"/>
    <n v="40"/>
    <n v="2720"/>
    <x v="1314"/>
    <x v="5138"/>
    <x v="52"/>
    <x v="1"/>
  </r>
  <r>
    <x v="4"/>
    <n v="1189833"/>
    <x v="273"/>
    <x v="2"/>
    <x v="2"/>
    <x v="3"/>
    <x v="1"/>
    <n v="42"/>
    <n v="2640"/>
    <x v="1108"/>
    <x v="1670"/>
    <x v="1"/>
    <x v="1"/>
  </r>
  <r>
    <x v="4"/>
    <n v="1189833"/>
    <x v="274"/>
    <x v="2"/>
    <x v="2"/>
    <x v="3"/>
    <x v="2"/>
    <n v="35"/>
    <n v="2230"/>
    <x v="3024"/>
    <x v="5139"/>
    <x v="52"/>
    <x v="1"/>
  </r>
  <r>
    <x v="4"/>
    <n v="1189833"/>
    <x v="275"/>
    <x v="2"/>
    <x v="2"/>
    <x v="3"/>
    <x v="3"/>
    <n v="33"/>
    <n v="2210"/>
    <x v="1687"/>
    <x v="5140"/>
    <x v="23"/>
    <x v="1"/>
  </r>
  <r>
    <x v="4"/>
    <n v="1189833"/>
    <x v="276"/>
    <x v="2"/>
    <x v="2"/>
    <x v="3"/>
    <x v="4"/>
    <n v="46"/>
    <n v="2040"/>
    <x v="1222"/>
    <x v="5141"/>
    <x v="41"/>
    <x v="1"/>
  </r>
  <r>
    <x v="4"/>
    <n v="1189833"/>
    <x v="277"/>
    <x v="2"/>
    <x v="2"/>
    <x v="3"/>
    <x v="5"/>
    <n v="49"/>
    <n v="2380"/>
    <x v="756"/>
    <x v="3213"/>
    <x v="55"/>
    <x v="1"/>
  </r>
  <r>
    <x v="4"/>
    <n v="1189833"/>
    <x v="278"/>
    <x v="2"/>
    <x v="2"/>
    <x v="3"/>
    <x v="0"/>
    <n v="39"/>
    <n v="3150"/>
    <x v="2892"/>
    <x v="5142"/>
    <x v="52"/>
    <x v="1"/>
  </r>
  <r>
    <x v="4"/>
    <n v="1189833"/>
    <x v="279"/>
    <x v="2"/>
    <x v="2"/>
    <x v="3"/>
    <x v="1"/>
    <n v="42"/>
    <n v="2880"/>
    <x v="3025"/>
    <x v="5143"/>
    <x v="45"/>
    <x v="1"/>
  </r>
  <r>
    <x v="4"/>
    <n v="1189833"/>
    <x v="280"/>
    <x v="2"/>
    <x v="2"/>
    <x v="3"/>
    <x v="2"/>
    <n v="39"/>
    <n v="2310"/>
    <x v="1660"/>
    <x v="5144"/>
    <x v="52"/>
    <x v="1"/>
  </r>
  <r>
    <x v="4"/>
    <n v="1189833"/>
    <x v="281"/>
    <x v="2"/>
    <x v="2"/>
    <x v="3"/>
    <x v="3"/>
    <n v="35"/>
    <n v="2240"/>
    <x v="1437"/>
    <x v="5145"/>
    <x v="15"/>
    <x v="1"/>
  </r>
  <r>
    <x v="4"/>
    <n v="1189833"/>
    <x v="282"/>
    <x v="2"/>
    <x v="2"/>
    <x v="3"/>
    <x v="4"/>
    <n v="43"/>
    <n v="2190"/>
    <x v="3026"/>
    <x v="5146"/>
    <x v="112"/>
    <x v="1"/>
  </r>
  <r>
    <x v="4"/>
    <n v="1189833"/>
    <x v="283"/>
    <x v="2"/>
    <x v="2"/>
    <x v="3"/>
    <x v="5"/>
    <n v="44"/>
    <n v="2320"/>
    <x v="2856"/>
    <x v="5147"/>
    <x v="3"/>
    <x v="1"/>
  </r>
  <r>
    <x v="0"/>
    <n v="1185732"/>
    <x v="284"/>
    <x v="2"/>
    <x v="2"/>
    <x v="3"/>
    <x v="0"/>
    <n v="36"/>
    <n v="1470"/>
    <x v="1442"/>
    <x v="1880"/>
    <x v="4"/>
    <x v="1"/>
  </r>
  <r>
    <x v="0"/>
    <n v="1185732"/>
    <x v="285"/>
    <x v="2"/>
    <x v="2"/>
    <x v="3"/>
    <x v="1"/>
    <n v="31"/>
    <n v="910"/>
    <x v="3027"/>
    <x v="5148"/>
    <x v="33"/>
    <x v="1"/>
  </r>
  <r>
    <x v="0"/>
    <n v="1185732"/>
    <x v="286"/>
    <x v="2"/>
    <x v="2"/>
    <x v="3"/>
    <x v="2"/>
    <n v="24"/>
    <n v="940"/>
    <x v="3028"/>
    <x v="5149"/>
    <x v="96"/>
    <x v="1"/>
  </r>
  <r>
    <x v="0"/>
    <n v="1185732"/>
    <x v="287"/>
    <x v="2"/>
    <x v="2"/>
    <x v="3"/>
    <x v="3"/>
    <n v="27"/>
    <n v="410"/>
    <x v="3029"/>
    <x v="5150"/>
    <x v="52"/>
    <x v="1"/>
  </r>
  <r>
    <x v="2"/>
    <n v="1197831"/>
    <x v="360"/>
    <x v="1"/>
    <x v="1"/>
    <x v="5"/>
    <x v="4"/>
    <n v="26"/>
    <n v="1130"/>
    <x v="3030"/>
    <x v="5151"/>
    <x v="47"/>
    <x v="1"/>
  </r>
  <r>
    <x v="2"/>
    <n v="1197831"/>
    <x v="361"/>
    <x v="1"/>
    <x v="1"/>
    <x v="5"/>
    <x v="5"/>
    <n v="24"/>
    <n v="1630"/>
    <x v="3031"/>
    <x v="5152"/>
    <x v="35"/>
    <x v="1"/>
  </r>
  <r>
    <x v="2"/>
    <n v="1197831"/>
    <x v="362"/>
    <x v="1"/>
    <x v="1"/>
    <x v="5"/>
    <x v="0"/>
    <n v="19"/>
    <n v="2300"/>
    <x v="1819"/>
    <x v="5153"/>
    <x v="80"/>
    <x v="1"/>
  </r>
  <r>
    <x v="2"/>
    <n v="1197831"/>
    <x v="363"/>
    <x v="1"/>
    <x v="1"/>
    <x v="5"/>
    <x v="1"/>
    <n v="23"/>
    <n v="2150"/>
    <x v="3032"/>
    <x v="5154"/>
    <x v="36"/>
    <x v="1"/>
  </r>
  <r>
    <x v="2"/>
    <n v="1197831"/>
    <x v="364"/>
    <x v="1"/>
    <x v="1"/>
    <x v="5"/>
    <x v="2"/>
    <n v="27"/>
    <n v="1430"/>
    <x v="1988"/>
    <x v="5155"/>
    <x v="2"/>
    <x v="1"/>
  </r>
  <r>
    <x v="2"/>
    <n v="1197831"/>
    <x v="365"/>
    <x v="1"/>
    <x v="1"/>
    <x v="5"/>
    <x v="3"/>
    <n v="28"/>
    <n v="1360"/>
    <x v="1465"/>
    <x v="5156"/>
    <x v="4"/>
    <x v="1"/>
  </r>
  <r>
    <x v="2"/>
    <n v="1197831"/>
    <x v="366"/>
    <x v="1"/>
    <x v="1"/>
    <x v="5"/>
    <x v="4"/>
    <n v="26"/>
    <n v="930"/>
    <x v="3033"/>
    <x v="4572"/>
    <x v="80"/>
    <x v="1"/>
  </r>
  <r>
    <x v="2"/>
    <n v="1197831"/>
    <x v="367"/>
    <x v="1"/>
    <x v="1"/>
    <x v="5"/>
    <x v="5"/>
    <n v="26"/>
    <n v="1550"/>
    <x v="1747"/>
    <x v="5157"/>
    <x v="48"/>
    <x v="1"/>
  </r>
  <r>
    <x v="2"/>
    <n v="1197831"/>
    <x v="368"/>
    <x v="1"/>
    <x v="1"/>
    <x v="5"/>
    <x v="0"/>
    <n v="21"/>
    <n v="2030"/>
    <x v="2096"/>
    <x v="5158"/>
    <x v="96"/>
    <x v="1"/>
  </r>
  <r>
    <x v="2"/>
    <n v="1197831"/>
    <x v="369"/>
    <x v="1"/>
    <x v="1"/>
    <x v="5"/>
    <x v="1"/>
    <n v="31"/>
    <n v="2360"/>
    <x v="3034"/>
    <x v="5159"/>
    <x v="15"/>
    <x v="1"/>
  </r>
  <r>
    <x v="2"/>
    <n v="1197831"/>
    <x v="370"/>
    <x v="1"/>
    <x v="1"/>
    <x v="5"/>
    <x v="2"/>
    <n v="20"/>
    <n v="1550"/>
    <x v="1991"/>
    <x v="5160"/>
    <x v="31"/>
    <x v="1"/>
  </r>
  <r>
    <x v="2"/>
    <n v="1197831"/>
    <x v="371"/>
    <x v="1"/>
    <x v="1"/>
    <x v="5"/>
    <x v="3"/>
    <n v="26"/>
    <n v="1400"/>
    <x v="2236"/>
    <x v="5161"/>
    <x v="46"/>
    <x v="1"/>
  </r>
  <r>
    <x v="2"/>
    <n v="1197831"/>
    <x v="372"/>
    <x v="1"/>
    <x v="1"/>
    <x v="5"/>
    <x v="4"/>
    <n v="29"/>
    <n v="960"/>
    <x v="2740"/>
    <x v="5162"/>
    <x v="25"/>
    <x v="1"/>
  </r>
  <r>
    <x v="2"/>
    <n v="1197831"/>
    <x v="373"/>
    <x v="1"/>
    <x v="1"/>
    <x v="5"/>
    <x v="5"/>
    <n v="27"/>
    <n v="1530"/>
    <x v="3035"/>
    <x v="5163"/>
    <x v="64"/>
    <x v="1"/>
  </r>
  <r>
    <x v="2"/>
    <n v="1197831"/>
    <x v="374"/>
    <x v="1"/>
    <x v="1"/>
    <x v="5"/>
    <x v="0"/>
    <n v="13"/>
    <n v="2310"/>
    <x v="2527"/>
    <x v="5164"/>
    <x v="15"/>
    <x v="1"/>
  </r>
  <r>
    <x v="2"/>
    <n v="1197831"/>
    <x v="375"/>
    <x v="1"/>
    <x v="1"/>
    <x v="5"/>
    <x v="1"/>
    <n v="21"/>
    <n v="2100"/>
    <x v="1692"/>
    <x v="5165"/>
    <x v="15"/>
    <x v="1"/>
  </r>
  <r>
    <x v="2"/>
    <n v="1197831"/>
    <x v="376"/>
    <x v="1"/>
    <x v="1"/>
    <x v="5"/>
    <x v="2"/>
    <n v="20"/>
    <n v="1790"/>
    <x v="3036"/>
    <x v="5166"/>
    <x v="96"/>
    <x v="1"/>
  </r>
  <r>
    <x v="2"/>
    <n v="1197831"/>
    <x v="377"/>
    <x v="1"/>
    <x v="1"/>
    <x v="5"/>
    <x v="3"/>
    <n v="20"/>
    <n v="1490"/>
    <x v="1630"/>
    <x v="5167"/>
    <x v="29"/>
    <x v="1"/>
  </r>
  <r>
    <x v="2"/>
    <n v="1197831"/>
    <x v="378"/>
    <x v="1"/>
    <x v="1"/>
    <x v="5"/>
    <x v="4"/>
    <n v="26"/>
    <n v="1070"/>
    <x v="3037"/>
    <x v="5168"/>
    <x v="36"/>
    <x v="1"/>
  </r>
  <r>
    <x v="2"/>
    <n v="1197831"/>
    <x v="379"/>
    <x v="1"/>
    <x v="1"/>
    <x v="5"/>
    <x v="5"/>
    <n v="22"/>
    <n v="2100"/>
    <x v="1506"/>
    <x v="5169"/>
    <x v="41"/>
    <x v="1"/>
  </r>
  <r>
    <x v="2"/>
    <n v="1197831"/>
    <x v="380"/>
    <x v="1"/>
    <x v="1"/>
    <x v="5"/>
    <x v="0"/>
    <n v="13"/>
    <n v="2330"/>
    <x v="3038"/>
    <x v="5170"/>
    <x v="31"/>
    <x v="1"/>
  </r>
  <r>
    <x v="2"/>
    <n v="1197831"/>
    <x v="381"/>
    <x v="1"/>
    <x v="1"/>
    <x v="5"/>
    <x v="1"/>
    <n v="22"/>
    <n v="2480"/>
    <x v="985"/>
    <x v="5171"/>
    <x v="23"/>
    <x v="1"/>
  </r>
  <r>
    <x v="2"/>
    <n v="1197831"/>
    <x v="382"/>
    <x v="1"/>
    <x v="1"/>
    <x v="5"/>
    <x v="2"/>
    <n v="19"/>
    <n v="2000"/>
    <x v="1072"/>
    <x v="5172"/>
    <x v="15"/>
    <x v="1"/>
  </r>
  <r>
    <x v="2"/>
    <n v="1197831"/>
    <x v="383"/>
    <x v="1"/>
    <x v="1"/>
    <x v="5"/>
    <x v="3"/>
    <n v="27"/>
    <n v="1820"/>
    <x v="1502"/>
    <x v="5173"/>
    <x v="29"/>
    <x v="1"/>
  </r>
  <r>
    <x v="2"/>
    <n v="1197831"/>
    <x v="384"/>
    <x v="1"/>
    <x v="1"/>
    <x v="5"/>
    <x v="4"/>
    <n v="38"/>
    <n v="1530"/>
    <x v="3039"/>
    <x v="5174"/>
    <x v="36"/>
    <x v="1"/>
  </r>
  <r>
    <x v="2"/>
    <n v="1197831"/>
    <x v="385"/>
    <x v="1"/>
    <x v="1"/>
    <x v="5"/>
    <x v="5"/>
    <n v="34"/>
    <n v="2640"/>
    <x v="3040"/>
    <x v="5175"/>
    <x v="59"/>
    <x v="1"/>
  </r>
  <r>
    <x v="2"/>
    <n v="1197831"/>
    <x v="386"/>
    <x v="1"/>
    <x v="1"/>
    <x v="5"/>
    <x v="0"/>
    <n v="30"/>
    <n v="2560"/>
    <x v="1363"/>
    <x v="5176"/>
    <x v="25"/>
    <x v="1"/>
  </r>
  <r>
    <x v="2"/>
    <n v="1197831"/>
    <x v="387"/>
    <x v="1"/>
    <x v="1"/>
    <x v="5"/>
    <x v="1"/>
    <n v="40"/>
    <n v="2800"/>
    <x v="1659"/>
    <x v="5177"/>
    <x v="33"/>
    <x v="1"/>
  </r>
  <r>
    <x v="2"/>
    <n v="1197831"/>
    <x v="388"/>
    <x v="1"/>
    <x v="1"/>
    <x v="5"/>
    <x v="2"/>
    <n v="30"/>
    <n v="2150"/>
    <x v="1089"/>
    <x v="5178"/>
    <x v="96"/>
    <x v="1"/>
  </r>
  <r>
    <x v="2"/>
    <n v="1197831"/>
    <x v="389"/>
    <x v="1"/>
    <x v="1"/>
    <x v="5"/>
    <x v="3"/>
    <n v="29"/>
    <n v="1920"/>
    <x v="1426"/>
    <x v="5179"/>
    <x v="29"/>
    <x v="1"/>
  </r>
  <r>
    <x v="2"/>
    <n v="1197831"/>
    <x v="390"/>
    <x v="1"/>
    <x v="1"/>
    <x v="5"/>
    <x v="4"/>
    <n v="40"/>
    <n v="1500"/>
    <x v="1194"/>
    <x v="5180"/>
    <x v="25"/>
    <x v="1"/>
  </r>
  <r>
    <x v="2"/>
    <n v="1197831"/>
    <x v="391"/>
    <x v="1"/>
    <x v="1"/>
    <x v="5"/>
    <x v="5"/>
    <n v="42"/>
    <n v="2800"/>
    <x v="2202"/>
    <x v="5181"/>
    <x v="9"/>
    <x v="1"/>
  </r>
  <r>
    <x v="2"/>
    <n v="1197831"/>
    <x v="392"/>
    <x v="1"/>
    <x v="1"/>
    <x v="5"/>
    <x v="0"/>
    <n v="34"/>
    <n v="2560"/>
    <x v="3041"/>
    <x v="5182"/>
    <x v="23"/>
    <x v="1"/>
  </r>
  <r>
    <x v="2"/>
    <n v="1197831"/>
    <x v="393"/>
    <x v="1"/>
    <x v="1"/>
    <x v="5"/>
    <x v="1"/>
    <n v="34"/>
    <n v="2640"/>
    <x v="3040"/>
    <x v="5183"/>
    <x v="23"/>
    <x v="1"/>
  </r>
  <r>
    <x v="2"/>
    <n v="1197831"/>
    <x v="394"/>
    <x v="1"/>
    <x v="1"/>
    <x v="5"/>
    <x v="2"/>
    <n v="33"/>
    <n v="3220"/>
    <x v="3042"/>
    <x v="5184"/>
    <x v="23"/>
    <x v="1"/>
  </r>
  <r>
    <x v="2"/>
    <n v="1197831"/>
    <x v="395"/>
    <x v="1"/>
    <x v="1"/>
    <x v="5"/>
    <x v="3"/>
    <n v="32"/>
    <n v="2010"/>
    <x v="3043"/>
    <x v="5185"/>
    <x v="9"/>
    <x v="1"/>
  </r>
  <r>
    <x v="2"/>
    <n v="1197831"/>
    <x v="396"/>
    <x v="1"/>
    <x v="1"/>
    <x v="5"/>
    <x v="4"/>
    <n v="39"/>
    <n v="1840"/>
    <x v="1893"/>
    <x v="5186"/>
    <x v="31"/>
    <x v="1"/>
  </r>
  <r>
    <x v="2"/>
    <n v="1197831"/>
    <x v="397"/>
    <x v="1"/>
    <x v="1"/>
    <x v="5"/>
    <x v="5"/>
    <n v="47"/>
    <n v="2720"/>
    <x v="3044"/>
    <x v="5187"/>
    <x v="41"/>
    <x v="1"/>
  </r>
  <r>
    <x v="2"/>
    <n v="1197831"/>
    <x v="398"/>
    <x v="1"/>
    <x v="1"/>
    <x v="5"/>
    <x v="0"/>
    <n v="34"/>
    <n v="2480"/>
    <x v="2955"/>
    <x v="5188"/>
    <x v="113"/>
    <x v="1"/>
  </r>
  <r>
    <x v="2"/>
    <n v="1197831"/>
    <x v="399"/>
    <x v="1"/>
    <x v="1"/>
    <x v="5"/>
    <x v="1"/>
    <n v="43"/>
    <n v="2560"/>
    <x v="3045"/>
    <x v="5189"/>
    <x v="24"/>
    <x v="1"/>
  </r>
  <r>
    <x v="2"/>
    <n v="1197831"/>
    <x v="400"/>
    <x v="1"/>
    <x v="1"/>
    <x v="5"/>
    <x v="2"/>
    <n v="35"/>
    <n v="3320"/>
    <x v="3046"/>
    <x v="5190"/>
    <x v="28"/>
    <x v="1"/>
  </r>
  <r>
    <x v="2"/>
    <n v="1197831"/>
    <x v="401"/>
    <x v="1"/>
    <x v="1"/>
    <x v="5"/>
    <x v="3"/>
    <n v="38"/>
    <n v="1580"/>
    <x v="3047"/>
    <x v="5191"/>
    <x v="64"/>
    <x v="1"/>
  </r>
  <r>
    <x v="2"/>
    <n v="1197831"/>
    <x v="402"/>
    <x v="1"/>
    <x v="1"/>
    <x v="5"/>
    <x v="4"/>
    <n v="43"/>
    <n v="1580"/>
    <x v="2000"/>
    <x v="5192"/>
    <x v="33"/>
    <x v="1"/>
  </r>
  <r>
    <x v="2"/>
    <n v="1197831"/>
    <x v="403"/>
    <x v="1"/>
    <x v="1"/>
    <x v="5"/>
    <x v="5"/>
    <n v="43"/>
    <n v="2400"/>
    <x v="946"/>
    <x v="5193"/>
    <x v="16"/>
    <x v="1"/>
  </r>
  <r>
    <x v="2"/>
    <n v="1197831"/>
    <x v="404"/>
    <x v="1"/>
    <x v="1"/>
    <x v="5"/>
    <x v="0"/>
    <n v="38"/>
    <n v="2320"/>
    <x v="3048"/>
    <x v="5194"/>
    <x v="24"/>
    <x v="1"/>
  </r>
  <r>
    <x v="2"/>
    <n v="1197831"/>
    <x v="405"/>
    <x v="1"/>
    <x v="1"/>
    <x v="5"/>
    <x v="1"/>
    <n v="38"/>
    <n v="2030"/>
    <x v="827"/>
    <x v="5195"/>
    <x v="28"/>
    <x v="1"/>
  </r>
  <r>
    <x v="2"/>
    <n v="1197831"/>
    <x v="406"/>
    <x v="1"/>
    <x v="1"/>
    <x v="5"/>
    <x v="2"/>
    <n v="47"/>
    <n v="2540"/>
    <x v="3049"/>
    <x v="5196"/>
    <x v="18"/>
    <x v="1"/>
  </r>
  <r>
    <x v="2"/>
    <n v="1197831"/>
    <x v="407"/>
    <x v="1"/>
    <x v="1"/>
    <x v="5"/>
    <x v="3"/>
    <n v="41"/>
    <n v="1350"/>
    <x v="1820"/>
    <x v="5197"/>
    <x v="9"/>
    <x v="1"/>
  </r>
  <r>
    <x v="2"/>
    <n v="1197831"/>
    <x v="408"/>
    <x v="1"/>
    <x v="1"/>
    <x v="5"/>
    <x v="4"/>
    <n v="37"/>
    <n v="1490"/>
    <x v="3050"/>
    <x v="5198"/>
    <x v="15"/>
    <x v="1"/>
  </r>
  <r>
    <x v="2"/>
    <n v="1197831"/>
    <x v="409"/>
    <x v="1"/>
    <x v="1"/>
    <x v="5"/>
    <x v="5"/>
    <n v="33"/>
    <n v="2360"/>
    <x v="3051"/>
    <x v="5199"/>
    <x v="40"/>
    <x v="1"/>
  </r>
  <r>
    <x v="2"/>
    <n v="1197831"/>
    <x v="410"/>
    <x v="1"/>
    <x v="1"/>
    <x v="5"/>
    <x v="0"/>
    <n v="30"/>
    <n v="2130"/>
    <x v="2266"/>
    <x v="5200"/>
    <x v="114"/>
    <x v="1"/>
  </r>
  <r>
    <x v="2"/>
    <n v="1197831"/>
    <x v="411"/>
    <x v="1"/>
    <x v="1"/>
    <x v="5"/>
    <x v="1"/>
    <n v="29"/>
    <n v="2190"/>
    <x v="3052"/>
    <x v="5201"/>
    <x v="28"/>
    <x v="1"/>
  </r>
  <r>
    <x v="2"/>
    <n v="1197831"/>
    <x v="412"/>
    <x v="1"/>
    <x v="1"/>
    <x v="5"/>
    <x v="2"/>
    <n v="32"/>
    <n v="1900"/>
    <x v="1160"/>
    <x v="5202"/>
    <x v="114"/>
    <x v="1"/>
  </r>
  <r>
    <x v="2"/>
    <n v="1197831"/>
    <x v="413"/>
    <x v="1"/>
    <x v="1"/>
    <x v="5"/>
    <x v="3"/>
    <n v="30"/>
    <n v="1450"/>
    <x v="2339"/>
    <x v="4788"/>
    <x v="64"/>
    <x v="1"/>
  </r>
  <r>
    <x v="2"/>
    <n v="1197831"/>
    <x v="414"/>
    <x v="1"/>
    <x v="1"/>
    <x v="5"/>
    <x v="4"/>
    <n v="30"/>
    <n v="1280"/>
    <x v="1153"/>
    <x v="5203"/>
    <x v="15"/>
    <x v="1"/>
  </r>
  <r>
    <x v="2"/>
    <n v="1197831"/>
    <x v="415"/>
    <x v="1"/>
    <x v="1"/>
    <x v="5"/>
    <x v="5"/>
    <n v="39"/>
    <n v="1900"/>
    <x v="1202"/>
    <x v="5204"/>
    <x v="39"/>
    <x v="1"/>
  </r>
  <r>
    <x v="2"/>
    <n v="1197831"/>
    <x v="416"/>
    <x v="1"/>
    <x v="1"/>
    <x v="5"/>
    <x v="0"/>
    <n v="31"/>
    <n v="2250"/>
    <x v="2158"/>
    <x v="5205"/>
    <x v="113"/>
    <x v="1"/>
  </r>
  <r>
    <x v="2"/>
    <n v="1197831"/>
    <x v="417"/>
    <x v="1"/>
    <x v="1"/>
    <x v="5"/>
    <x v="1"/>
    <n v="27"/>
    <n v="2180"/>
    <x v="1229"/>
    <x v="5206"/>
    <x v="18"/>
    <x v="1"/>
  </r>
  <r>
    <x v="2"/>
    <n v="1197831"/>
    <x v="418"/>
    <x v="1"/>
    <x v="1"/>
    <x v="5"/>
    <x v="2"/>
    <n v="51"/>
    <n v="2280"/>
    <x v="2896"/>
    <x v="5207"/>
    <x v="114"/>
    <x v="1"/>
  </r>
  <r>
    <x v="2"/>
    <n v="1197831"/>
    <x v="419"/>
    <x v="1"/>
    <x v="1"/>
    <x v="5"/>
    <x v="3"/>
    <n v="50"/>
    <n v="1600"/>
    <x v="3053"/>
    <x v="5208"/>
    <x v="59"/>
    <x v="1"/>
  </r>
  <r>
    <x v="2"/>
    <n v="1197831"/>
    <x v="420"/>
    <x v="1"/>
    <x v="1"/>
    <x v="5"/>
    <x v="4"/>
    <n v="46"/>
    <n v="1620"/>
    <x v="2275"/>
    <x v="5209"/>
    <x v="96"/>
    <x v="1"/>
  </r>
  <r>
    <x v="2"/>
    <n v="1197831"/>
    <x v="421"/>
    <x v="1"/>
    <x v="1"/>
    <x v="5"/>
    <x v="5"/>
    <n v="51"/>
    <n v="2360"/>
    <x v="914"/>
    <x v="5210"/>
    <x v="70"/>
    <x v="1"/>
  </r>
  <r>
    <x v="2"/>
    <n v="1197831"/>
    <x v="422"/>
    <x v="1"/>
    <x v="1"/>
    <x v="5"/>
    <x v="0"/>
    <n v="46"/>
    <n v="2810"/>
    <x v="3054"/>
    <x v="5211"/>
    <x v="28"/>
    <x v="1"/>
  </r>
  <r>
    <x v="2"/>
    <n v="1197831"/>
    <x v="423"/>
    <x v="1"/>
    <x v="1"/>
    <x v="5"/>
    <x v="1"/>
    <n v="39"/>
    <n v="2480"/>
    <x v="2991"/>
    <x v="5212"/>
    <x v="23"/>
    <x v="1"/>
  </r>
  <r>
    <x v="2"/>
    <n v="1197831"/>
    <x v="424"/>
    <x v="1"/>
    <x v="1"/>
    <x v="5"/>
    <x v="2"/>
    <n v="46"/>
    <n v="2390"/>
    <x v="3055"/>
    <x v="5213"/>
    <x v="114"/>
    <x v="1"/>
  </r>
  <r>
    <x v="2"/>
    <n v="1197831"/>
    <x v="425"/>
    <x v="1"/>
    <x v="1"/>
    <x v="5"/>
    <x v="3"/>
    <n v="44"/>
    <n v="1900"/>
    <x v="3056"/>
    <x v="5214"/>
    <x v="65"/>
    <x v="1"/>
  </r>
  <r>
    <x v="2"/>
    <n v="1197831"/>
    <x v="426"/>
    <x v="1"/>
    <x v="1"/>
    <x v="5"/>
    <x v="4"/>
    <n v="47"/>
    <n v="1680"/>
    <x v="2418"/>
    <x v="5215"/>
    <x v="25"/>
    <x v="1"/>
  </r>
  <r>
    <x v="2"/>
    <n v="1197831"/>
    <x v="427"/>
    <x v="1"/>
    <x v="1"/>
    <x v="5"/>
    <x v="5"/>
    <n v="54"/>
    <n v="2560"/>
    <x v="3057"/>
    <x v="5216"/>
    <x v="16"/>
    <x v="1"/>
  </r>
  <r>
    <x v="0"/>
    <n v="1185732"/>
    <x v="428"/>
    <x v="1"/>
    <x v="1"/>
    <x v="5"/>
    <x v="0"/>
    <n v="34"/>
    <n v="1280"/>
    <x v="2170"/>
    <x v="5217"/>
    <x v="112"/>
    <x v="1"/>
  </r>
  <r>
    <x v="0"/>
    <n v="1185732"/>
    <x v="429"/>
    <x v="1"/>
    <x v="1"/>
    <x v="5"/>
    <x v="1"/>
    <n v="34"/>
    <n v="680"/>
    <x v="2725"/>
    <x v="5218"/>
    <x v="96"/>
    <x v="1"/>
  </r>
  <r>
    <x v="0"/>
    <n v="1185732"/>
    <x v="430"/>
    <x v="1"/>
    <x v="1"/>
    <x v="5"/>
    <x v="2"/>
    <n v="28"/>
    <n v="720"/>
    <x v="2063"/>
    <x v="5219"/>
    <x v="23"/>
    <x v="1"/>
  </r>
  <r>
    <x v="0"/>
    <n v="1185732"/>
    <x v="431"/>
    <x v="1"/>
    <x v="1"/>
    <x v="5"/>
    <x v="3"/>
    <n v="28"/>
    <n v="230"/>
    <x v="3058"/>
    <x v="5220"/>
    <x v="113"/>
    <x v="1"/>
  </r>
  <r>
    <x v="0"/>
    <n v="1185732"/>
    <x v="432"/>
    <x v="0"/>
    <x v="4"/>
    <x v="6"/>
    <x v="4"/>
    <n v="42"/>
    <n v="410"/>
    <x v="2425"/>
    <x v="5221"/>
    <x v="33"/>
    <x v="1"/>
  </r>
  <r>
    <x v="0"/>
    <n v="1185732"/>
    <x v="433"/>
    <x v="0"/>
    <x v="4"/>
    <x v="6"/>
    <x v="5"/>
    <n v="32"/>
    <n v="700"/>
    <x v="3059"/>
    <x v="5222"/>
    <x v="95"/>
    <x v="1"/>
  </r>
  <r>
    <x v="0"/>
    <n v="1185732"/>
    <x v="434"/>
    <x v="0"/>
    <x v="4"/>
    <x v="6"/>
    <x v="0"/>
    <n v="32"/>
    <n v="1660"/>
    <x v="3060"/>
    <x v="5223"/>
    <x v="16"/>
    <x v="1"/>
  </r>
  <r>
    <x v="0"/>
    <n v="1185732"/>
    <x v="435"/>
    <x v="0"/>
    <x v="4"/>
    <x v="6"/>
    <x v="1"/>
    <n v="32"/>
    <n v="440"/>
    <x v="2677"/>
    <x v="5224"/>
    <x v="15"/>
    <x v="1"/>
  </r>
  <r>
    <x v="0"/>
    <n v="1185732"/>
    <x v="436"/>
    <x v="0"/>
    <x v="4"/>
    <x v="6"/>
    <x v="2"/>
    <n v="25"/>
    <n v="540"/>
    <x v="2687"/>
    <x v="4311"/>
    <x v="18"/>
    <x v="1"/>
  </r>
  <r>
    <x v="0"/>
    <n v="1185732"/>
    <x v="437"/>
    <x v="0"/>
    <x v="4"/>
    <x v="6"/>
    <x v="3"/>
    <n v="28"/>
    <n v="170"/>
    <x v="3061"/>
    <x v="5225"/>
    <x v="23"/>
    <x v="1"/>
  </r>
  <r>
    <x v="0"/>
    <n v="1185732"/>
    <x v="438"/>
    <x v="0"/>
    <x v="4"/>
    <x v="6"/>
    <x v="4"/>
    <n v="39"/>
    <n v="400"/>
    <x v="1566"/>
    <x v="5226"/>
    <x v="25"/>
    <x v="1"/>
  </r>
  <r>
    <x v="0"/>
    <n v="1185732"/>
    <x v="439"/>
    <x v="0"/>
    <x v="4"/>
    <x v="6"/>
    <x v="5"/>
    <n v="30"/>
    <n v="740"/>
    <x v="2738"/>
    <x v="4038"/>
    <x v="2"/>
    <x v="1"/>
  </r>
  <r>
    <x v="0"/>
    <n v="1185732"/>
    <x v="440"/>
    <x v="0"/>
    <x v="4"/>
    <x v="6"/>
    <x v="0"/>
    <n v="39"/>
    <n v="1560"/>
    <x v="1100"/>
    <x v="5227"/>
    <x v="39"/>
    <x v="1"/>
  </r>
  <r>
    <x v="0"/>
    <n v="1185732"/>
    <x v="441"/>
    <x v="0"/>
    <x v="4"/>
    <x v="6"/>
    <x v="1"/>
    <n v="33"/>
    <n v="530"/>
    <x v="3062"/>
    <x v="5228"/>
    <x v="25"/>
    <x v="1"/>
  </r>
  <r>
    <x v="0"/>
    <n v="1185732"/>
    <x v="442"/>
    <x v="0"/>
    <x v="4"/>
    <x v="6"/>
    <x v="2"/>
    <n v="29"/>
    <n v="580"/>
    <x v="3063"/>
    <x v="5229"/>
    <x v="18"/>
    <x v="1"/>
  </r>
  <r>
    <x v="0"/>
    <n v="1185732"/>
    <x v="443"/>
    <x v="0"/>
    <x v="4"/>
    <x v="6"/>
    <x v="3"/>
    <n v="32"/>
    <n v="80"/>
    <x v="3064"/>
    <x v="5230"/>
    <x v="114"/>
    <x v="1"/>
  </r>
  <r>
    <x v="0"/>
    <n v="1185732"/>
    <x v="444"/>
    <x v="0"/>
    <x v="4"/>
    <x v="6"/>
    <x v="4"/>
    <n v="41"/>
    <n v="240"/>
    <x v="1447"/>
    <x v="5231"/>
    <x v="95"/>
    <x v="1"/>
  </r>
  <r>
    <x v="0"/>
    <n v="1185732"/>
    <x v="445"/>
    <x v="0"/>
    <x v="4"/>
    <x v="6"/>
    <x v="5"/>
    <n v="38"/>
    <n v="610"/>
    <x v="2657"/>
    <x v="5232"/>
    <x v="43"/>
    <x v="1"/>
  </r>
  <r>
    <x v="0"/>
    <n v="1185732"/>
    <x v="446"/>
    <x v="0"/>
    <x v="4"/>
    <x v="6"/>
    <x v="0"/>
    <n v="35"/>
    <n v="1400"/>
    <x v="1071"/>
    <x v="5233"/>
    <x v="41"/>
    <x v="1"/>
  </r>
  <r>
    <x v="0"/>
    <n v="1185732"/>
    <x v="447"/>
    <x v="0"/>
    <x v="4"/>
    <x v="6"/>
    <x v="1"/>
    <n v="37"/>
    <n v="510"/>
    <x v="2589"/>
    <x v="5234"/>
    <x v="80"/>
    <x v="1"/>
  </r>
  <r>
    <x v="0"/>
    <n v="1185732"/>
    <x v="448"/>
    <x v="0"/>
    <x v="4"/>
    <x v="6"/>
    <x v="2"/>
    <n v="27"/>
    <n v="510"/>
    <x v="2592"/>
    <x v="5235"/>
    <x v="23"/>
    <x v="1"/>
  </r>
  <r>
    <x v="0"/>
    <n v="1185732"/>
    <x v="449"/>
    <x v="0"/>
    <x v="4"/>
    <x v="6"/>
    <x v="3"/>
    <n v="36"/>
    <n v="240"/>
    <x v="2816"/>
    <x v="4300"/>
    <x v="31"/>
    <x v="1"/>
  </r>
  <r>
    <x v="0"/>
    <n v="1185732"/>
    <x v="450"/>
    <x v="0"/>
    <x v="4"/>
    <x v="6"/>
    <x v="4"/>
    <n v="45"/>
    <n v="260"/>
    <x v="2489"/>
    <x v="5236"/>
    <x v="25"/>
    <x v="1"/>
  </r>
  <r>
    <x v="0"/>
    <n v="1185732"/>
    <x v="451"/>
    <x v="0"/>
    <x v="4"/>
    <x v="6"/>
    <x v="5"/>
    <n v="39"/>
    <n v="640"/>
    <x v="2664"/>
    <x v="5237"/>
    <x v="47"/>
    <x v="1"/>
  </r>
  <r>
    <x v="0"/>
    <n v="1185732"/>
    <x v="452"/>
    <x v="0"/>
    <x v="4"/>
    <x v="6"/>
    <x v="0"/>
    <n v="44"/>
    <n v="1500"/>
    <x v="1698"/>
    <x v="3081"/>
    <x v="59"/>
    <x v="1"/>
  </r>
  <r>
    <x v="0"/>
    <n v="1185732"/>
    <x v="453"/>
    <x v="0"/>
    <x v="4"/>
    <x v="6"/>
    <x v="1"/>
    <n v="40"/>
    <n v="540"/>
    <x v="1033"/>
    <x v="5238"/>
    <x v="93"/>
    <x v="1"/>
  </r>
  <r>
    <x v="0"/>
    <n v="1185732"/>
    <x v="454"/>
    <x v="0"/>
    <x v="4"/>
    <x v="6"/>
    <x v="2"/>
    <n v="38"/>
    <n v="530"/>
    <x v="2377"/>
    <x v="5239"/>
    <x v="25"/>
    <x v="1"/>
  </r>
  <r>
    <x v="0"/>
    <n v="1185732"/>
    <x v="455"/>
    <x v="0"/>
    <x v="4"/>
    <x v="6"/>
    <x v="3"/>
    <n v="42"/>
    <n v="340"/>
    <x v="2403"/>
    <x v="5240"/>
    <x v="15"/>
    <x v="1"/>
  </r>
  <r>
    <x v="0"/>
    <n v="1185732"/>
    <x v="456"/>
    <x v="0"/>
    <x v="4"/>
    <x v="6"/>
    <x v="4"/>
    <n v="51"/>
    <n v="390"/>
    <x v="2265"/>
    <x v="5241"/>
    <x v="25"/>
    <x v="1"/>
  </r>
  <r>
    <x v="0"/>
    <n v="1185732"/>
    <x v="457"/>
    <x v="0"/>
    <x v="4"/>
    <x v="6"/>
    <x v="5"/>
    <n v="51"/>
    <n v="780"/>
    <x v="3065"/>
    <x v="5242"/>
    <x v="25"/>
    <x v="1"/>
  </r>
  <r>
    <x v="0"/>
    <n v="1185732"/>
    <x v="458"/>
    <x v="0"/>
    <x v="4"/>
    <x v="6"/>
    <x v="0"/>
    <n v="49"/>
    <n v="1700"/>
    <x v="3066"/>
    <x v="5243"/>
    <x v="41"/>
    <x v="1"/>
  </r>
  <r>
    <x v="0"/>
    <n v="1185732"/>
    <x v="459"/>
    <x v="0"/>
    <x v="4"/>
    <x v="6"/>
    <x v="1"/>
    <n v="41"/>
    <n v="850"/>
    <x v="2507"/>
    <x v="5244"/>
    <x v="96"/>
    <x v="1"/>
  </r>
  <r>
    <x v="0"/>
    <n v="1185732"/>
    <x v="460"/>
    <x v="0"/>
    <x v="4"/>
    <x v="6"/>
    <x v="2"/>
    <n v="42"/>
    <n v="540"/>
    <x v="1439"/>
    <x v="5245"/>
    <x v="113"/>
    <x v="1"/>
  </r>
  <r>
    <x v="0"/>
    <n v="1185732"/>
    <x v="461"/>
    <x v="0"/>
    <x v="4"/>
    <x v="6"/>
    <x v="3"/>
    <n v="43"/>
    <n v="530"/>
    <x v="2140"/>
    <x v="5246"/>
    <x v="28"/>
    <x v="1"/>
  </r>
  <r>
    <x v="0"/>
    <n v="1185732"/>
    <x v="462"/>
    <x v="0"/>
    <x v="4"/>
    <x v="6"/>
    <x v="4"/>
    <n v="43"/>
    <n v="480"/>
    <x v="3067"/>
    <x v="5247"/>
    <x v="23"/>
    <x v="1"/>
  </r>
  <r>
    <x v="0"/>
    <n v="1185732"/>
    <x v="463"/>
    <x v="0"/>
    <x v="4"/>
    <x v="6"/>
    <x v="5"/>
    <n v="52"/>
    <n v="1050"/>
    <x v="1780"/>
    <x v="5248"/>
    <x v="2"/>
    <x v="1"/>
  </r>
  <r>
    <x v="0"/>
    <n v="1185732"/>
    <x v="464"/>
    <x v="0"/>
    <x v="4"/>
    <x v="6"/>
    <x v="0"/>
    <n v="49"/>
    <n v="1750"/>
    <x v="948"/>
    <x v="5249"/>
    <x v="41"/>
    <x v="1"/>
  </r>
  <r>
    <x v="0"/>
    <n v="1185732"/>
    <x v="465"/>
    <x v="0"/>
    <x v="4"/>
    <x v="6"/>
    <x v="1"/>
    <n v="45"/>
    <n v="990"/>
    <x v="2863"/>
    <x v="5250"/>
    <x v="96"/>
    <x v="1"/>
  </r>
  <r>
    <x v="0"/>
    <n v="1185732"/>
    <x v="466"/>
    <x v="0"/>
    <x v="4"/>
    <x v="6"/>
    <x v="2"/>
    <n v="43"/>
    <n v="720"/>
    <x v="3068"/>
    <x v="5251"/>
    <x v="113"/>
    <x v="1"/>
  </r>
  <r>
    <x v="0"/>
    <n v="1185732"/>
    <x v="467"/>
    <x v="0"/>
    <x v="4"/>
    <x v="6"/>
    <x v="3"/>
    <n v="39"/>
    <n v="560"/>
    <x v="1140"/>
    <x v="5252"/>
    <x v="28"/>
    <x v="1"/>
  </r>
  <r>
    <x v="0"/>
    <n v="1185732"/>
    <x v="468"/>
    <x v="0"/>
    <x v="4"/>
    <x v="6"/>
    <x v="4"/>
    <n v="50"/>
    <n v="640"/>
    <x v="3069"/>
    <x v="5253"/>
    <x v="15"/>
    <x v="1"/>
  </r>
  <r>
    <x v="0"/>
    <n v="1185732"/>
    <x v="469"/>
    <x v="0"/>
    <x v="4"/>
    <x v="6"/>
    <x v="5"/>
    <n v="50"/>
    <n v="1160"/>
    <x v="1826"/>
    <x v="5254"/>
    <x v="36"/>
    <x v="1"/>
  </r>
  <r>
    <x v="0"/>
    <n v="1185732"/>
    <x v="470"/>
    <x v="0"/>
    <x v="4"/>
    <x v="6"/>
    <x v="0"/>
    <n v="51"/>
    <n v="1790"/>
    <x v="3070"/>
    <x v="5255"/>
    <x v="39"/>
    <x v="1"/>
  </r>
  <r>
    <x v="0"/>
    <n v="1185732"/>
    <x v="471"/>
    <x v="0"/>
    <x v="4"/>
    <x v="6"/>
    <x v="1"/>
    <n v="44"/>
    <n v="1020"/>
    <x v="1772"/>
    <x v="4378"/>
    <x v="23"/>
    <x v="1"/>
  </r>
  <r>
    <x v="0"/>
    <n v="1185732"/>
    <x v="472"/>
    <x v="0"/>
    <x v="4"/>
    <x v="6"/>
    <x v="2"/>
    <n v="38"/>
    <n v="790"/>
    <x v="3071"/>
    <x v="5256"/>
    <x v="28"/>
    <x v="1"/>
  </r>
  <r>
    <x v="0"/>
    <n v="1185732"/>
    <x v="473"/>
    <x v="0"/>
    <x v="4"/>
    <x v="6"/>
    <x v="3"/>
    <n v="43"/>
    <n v="620"/>
    <x v="3072"/>
    <x v="5257"/>
    <x v="24"/>
    <x v="1"/>
  </r>
  <r>
    <x v="0"/>
    <n v="1185732"/>
    <x v="474"/>
    <x v="0"/>
    <x v="4"/>
    <x v="6"/>
    <x v="4"/>
    <n v="46"/>
    <n v="540"/>
    <x v="1706"/>
    <x v="5258"/>
    <x v="96"/>
    <x v="1"/>
  </r>
  <r>
    <x v="0"/>
    <n v="1185732"/>
    <x v="475"/>
    <x v="0"/>
    <x v="4"/>
    <x v="6"/>
    <x v="5"/>
    <n v="49"/>
    <n v="1230"/>
    <x v="2248"/>
    <x v="5259"/>
    <x v="36"/>
    <x v="1"/>
  </r>
  <r>
    <x v="0"/>
    <n v="1185732"/>
    <x v="476"/>
    <x v="0"/>
    <x v="4"/>
    <x v="6"/>
    <x v="0"/>
    <n v="46"/>
    <n v="1620"/>
    <x v="2275"/>
    <x v="5260"/>
    <x v="59"/>
    <x v="1"/>
  </r>
  <r>
    <x v="0"/>
    <n v="1185732"/>
    <x v="477"/>
    <x v="0"/>
    <x v="4"/>
    <x v="6"/>
    <x v="1"/>
    <n v="40"/>
    <n v="910"/>
    <x v="2236"/>
    <x v="5261"/>
    <x v="95"/>
    <x v="1"/>
  </r>
  <r>
    <x v="0"/>
    <n v="1185732"/>
    <x v="478"/>
    <x v="0"/>
    <x v="4"/>
    <x v="6"/>
    <x v="2"/>
    <n v="32"/>
    <n v="600"/>
    <x v="1574"/>
    <x v="5262"/>
    <x v="15"/>
    <x v="1"/>
  </r>
  <r>
    <x v="0"/>
    <n v="1185732"/>
    <x v="479"/>
    <x v="0"/>
    <x v="4"/>
    <x v="6"/>
    <x v="3"/>
    <n v="32"/>
    <n v="530"/>
    <x v="2571"/>
    <x v="5263"/>
    <x v="33"/>
    <x v="1"/>
  </r>
  <r>
    <x v="0"/>
    <n v="1185732"/>
    <x v="480"/>
    <x v="0"/>
    <x v="4"/>
    <x v="6"/>
    <x v="4"/>
    <n v="36"/>
    <n v="410"/>
    <x v="3073"/>
    <x v="5264"/>
    <x v="95"/>
    <x v="1"/>
  </r>
  <r>
    <x v="0"/>
    <n v="1185732"/>
    <x v="481"/>
    <x v="0"/>
    <x v="4"/>
    <x v="6"/>
    <x v="5"/>
    <n v="48"/>
    <n v="790"/>
    <x v="3074"/>
    <x v="5265"/>
    <x v="43"/>
    <x v="1"/>
  </r>
  <r>
    <x v="0"/>
    <n v="1185732"/>
    <x v="482"/>
    <x v="0"/>
    <x v="4"/>
    <x v="6"/>
    <x v="0"/>
    <n v="47"/>
    <n v="1240"/>
    <x v="3075"/>
    <x v="5266"/>
    <x v="60"/>
    <x v="1"/>
  </r>
  <r>
    <x v="0"/>
    <n v="1185732"/>
    <x v="483"/>
    <x v="0"/>
    <x v="4"/>
    <x v="6"/>
    <x v="1"/>
    <n v="35"/>
    <n v="680"/>
    <x v="3076"/>
    <x v="5267"/>
    <x v="80"/>
    <x v="1"/>
  </r>
  <r>
    <x v="0"/>
    <n v="1185732"/>
    <x v="484"/>
    <x v="0"/>
    <x v="4"/>
    <x v="6"/>
    <x v="2"/>
    <n v="38"/>
    <n v="380"/>
    <x v="1135"/>
    <x v="5268"/>
    <x v="31"/>
    <x v="1"/>
  </r>
  <r>
    <x v="0"/>
    <n v="1185732"/>
    <x v="485"/>
    <x v="0"/>
    <x v="4"/>
    <x v="6"/>
    <x v="3"/>
    <n v="40"/>
    <n v="340"/>
    <x v="2602"/>
    <x v="5269"/>
    <x v="31"/>
    <x v="1"/>
  </r>
  <r>
    <x v="0"/>
    <n v="1185732"/>
    <x v="486"/>
    <x v="0"/>
    <x v="4"/>
    <x v="6"/>
    <x v="4"/>
    <n v="43"/>
    <n v="300"/>
    <x v="3077"/>
    <x v="5270"/>
    <x v="93"/>
    <x v="1"/>
  </r>
  <r>
    <x v="0"/>
    <n v="1185732"/>
    <x v="487"/>
    <x v="0"/>
    <x v="4"/>
    <x v="6"/>
    <x v="5"/>
    <n v="42"/>
    <n v="740"/>
    <x v="1609"/>
    <x v="5271"/>
    <x v="80"/>
    <x v="1"/>
  </r>
  <r>
    <x v="0"/>
    <n v="1185732"/>
    <x v="488"/>
    <x v="0"/>
    <x v="4"/>
    <x v="6"/>
    <x v="0"/>
    <n v="48"/>
    <n v="1240"/>
    <x v="2188"/>
    <x v="5272"/>
    <x v="16"/>
    <x v="1"/>
  </r>
  <r>
    <x v="0"/>
    <n v="1185732"/>
    <x v="489"/>
    <x v="0"/>
    <x v="4"/>
    <x v="6"/>
    <x v="1"/>
    <n v="43"/>
    <n v="680"/>
    <x v="3078"/>
    <x v="5273"/>
    <x v="23"/>
    <x v="1"/>
  </r>
  <r>
    <x v="0"/>
    <n v="1185732"/>
    <x v="490"/>
    <x v="0"/>
    <x v="4"/>
    <x v="6"/>
    <x v="2"/>
    <n v="47"/>
    <n v="660"/>
    <x v="3079"/>
    <x v="5274"/>
    <x v="114"/>
    <x v="1"/>
  </r>
  <r>
    <x v="0"/>
    <n v="1185732"/>
    <x v="491"/>
    <x v="0"/>
    <x v="4"/>
    <x v="6"/>
    <x v="3"/>
    <n v="43"/>
    <n v="600"/>
    <x v="3080"/>
    <x v="5275"/>
    <x v="24"/>
    <x v="1"/>
  </r>
  <r>
    <x v="0"/>
    <n v="1185732"/>
    <x v="492"/>
    <x v="0"/>
    <x v="4"/>
    <x v="6"/>
    <x v="4"/>
    <n v="51"/>
    <n v="480"/>
    <x v="2134"/>
    <x v="5276"/>
    <x v="96"/>
    <x v="1"/>
  </r>
  <r>
    <x v="0"/>
    <n v="1185732"/>
    <x v="493"/>
    <x v="0"/>
    <x v="4"/>
    <x v="6"/>
    <x v="5"/>
    <n v="53"/>
    <n v="750"/>
    <x v="3081"/>
    <x v="5277"/>
    <x v="36"/>
    <x v="1"/>
  </r>
  <r>
    <x v="0"/>
    <n v="1185732"/>
    <x v="494"/>
    <x v="0"/>
    <x v="4"/>
    <x v="6"/>
    <x v="0"/>
    <n v="53"/>
    <n v="1430"/>
    <x v="2380"/>
    <x v="1862"/>
    <x v="70"/>
    <x v="1"/>
  </r>
  <r>
    <x v="0"/>
    <n v="1185732"/>
    <x v="495"/>
    <x v="0"/>
    <x v="4"/>
    <x v="6"/>
    <x v="1"/>
    <n v="47"/>
    <n v="850"/>
    <x v="2767"/>
    <x v="5278"/>
    <x v="33"/>
    <x v="1"/>
  </r>
  <r>
    <x v="0"/>
    <n v="1185732"/>
    <x v="496"/>
    <x v="0"/>
    <x v="4"/>
    <x v="6"/>
    <x v="2"/>
    <n v="44"/>
    <n v="790"/>
    <x v="3082"/>
    <x v="5279"/>
    <x v="114"/>
    <x v="1"/>
  </r>
  <r>
    <x v="0"/>
    <n v="1185732"/>
    <x v="497"/>
    <x v="0"/>
    <x v="4"/>
    <x v="6"/>
    <x v="3"/>
    <n v="40"/>
    <n v="530"/>
    <x v="3083"/>
    <x v="5280"/>
    <x v="18"/>
    <x v="1"/>
  </r>
  <r>
    <x v="0"/>
    <n v="1185732"/>
    <x v="498"/>
    <x v="0"/>
    <x v="4"/>
    <x v="6"/>
    <x v="4"/>
    <n v="46"/>
    <n v="560"/>
    <x v="1531"/>
    <x v="1779"/>
    <x v="96"/>
    <x v="1"/>
  </r>
  <r>
    <x v="0"/>
    <n v="1185732"/>
    <x v="0"/>
    <x v="0"/>
    <x v="4"/>
    <x v="6"/>
    <x v="5"/>
    <n v="53"/>
    <n v="830"/>
    <x v="2426"/>
    <x v="5281"/>
    <x v="80"/>
    <x v="1"/>
  </r>
  <r>
    <x v="3"/>
    <n v="1128299"/>
    <x v="1"/>
    <x v="0"/>
    <x v="4"/>
    <x v="6"/>
    <x v="0"/>
    <n v="27"/>
    <n v="1580"/>
    <x v="1055"/>
    <x v="5282"/>
    <x v="54"/>
    <x v="1"/>
  </r>
  <r>
    <x v="3"/>
    <n v="1128299"/>
    <x v="2"/>
    <x v="0"/>
    <x v="4"/>
    <x v="6"/>
    <x v="1"/>
    <n v="35"/>
    <n v="1350"/>
    <x v="2033"/>
    <x v="5283"/>
    <x v="43"/>
    <x v="1"/>
  </r>
  <r>
    <x v="3"/>
    <n v="1128299"/>
    <x v="3"/>
    <x v="0"/>
    <x v="4"/>
    <x v="6"/>
    <x v="2"/>
    <n v="36"/>
    <n v="1400"/>
    <x v="1735"/>
    <x v="5284"/>
    <x v="46"/>
    <x v="1"/>
  </r>
  <r>
    <x v="3"/>
    <n v="1128299"/>
    <x v="4"/>
    <x v="0"/>
    <x v="4"/>
    <x v="6"/>
    <x v="3"/>
    <n v="34"/>
    <n v="900"/>
    <x v="2167"/>
    <x v="4514"/>
    <x v="33"/>
    <x v="1"/>
  </r>
  <r>
    <x v="3"/>
    <n v="1128299"/>
    <x v="5"/>
    <x v="2"/>
    <x v="5"/>
    <x v="7"/>
    <x v="4"/>
    <n v="37"/>
    <n v="800"/>
    <x v="2548"/>
    <x v="5285"/>
    <x v="41"/>
    <x v="1"/>
  </r>
  <r>
    <x v="3"/>
    <n v="1128299"/>
    <x v="6"/>
    <x v="2"/>
    <x v="5"/>
    <x v="7"/>
    <x v="5"/>
    <n v="36"/>
    <n v="1660"/>
    <x v="3084"/>
    <x v="5286"/>
    <x v="55"/>
    <x v="1"/>
  </r>
  <r>
    <x v="3"/>
    <n v="1128299"/>
    <x v="7"/>
    <x v="2"/>
    <x v="5"/>
    <x v="7"/>
    <x v="0"/>
    <n v="27"/>
    <n v="1730"/>
    <x v="3085"/>
    <x v="5287"/>
    <x v="100"/>
    <x v="1"/>
  </r>
  <r>
    <x v="3"/>
    <n v="1128299"/>
    <x v="499"/>
    <x v="2"/>
    <x v="5"/>
    <x v="7"/>
    <x v="1"/>
    <n v="35"/>
    <n v="1450"/>
    <x v="3086"/>
    <x v="5288"/>
    <x v="43"/>
    <x v="1"/>
  </r>
  <r>
    <x v="3"/>
    <n v="1128299"/>
    <x v="500"/>
    <x v="2"/>
    <x v="5"/>
    <x v="7"/>
    <x v="2"/>
    <n v="31"/>
    <n v="1400"/>
    <x v="2344"/>
    <x v="5289"/>
    <x v="100"/>
    <x v="1"/>
  </r>
  <r>
    <x v="3"/>
    <n v="1128299"/>
    <x v="501"/>
    <x v="2"/>
    <x v="5"/>
    <x v="7"/>
    <x v="3"/>
    <n v="30"/>
    <n v="850"/>
    <x v="2493"/>
    <x v="5290"/>
    <x v="33"/>
    <x v="1"/>
  </r>
  <r>
    <x v="3"/>
    <n v="1128299"/>
    <x v="502"/>
    <x v="2"/>
    <x v="5"/>
    <x v="7"/>
    <x v="4"/>
    <n v="37"/>
    <n v="700"/>
    <x v="3087"/>
    <x v="5291"/>
    <x v="70"/>
    <x v="1"/>
  </r>
  <r>
    <x v="3"/>
    <n v="1128299"/>
    <x v="503"/>
    <x v="2"/>
    <x v="5"/>
    <x v="7"/>
    <x v="5"/>
    <n v="31"/>
    <n v="1400"/>
    <x v="2344"/>
    <x v="5292"/>
    <x v="56"/>
    <x v="1"/>
  </r>
  <r>
    <x v="3"/>
    <n v="1128299"/>
    <x v="504"/>
    <x v="2"/>
    <x v="5"/>
    <x v="7"/>
    <x v="0"/>
    <n v="31"/>
    <n v="1820"/>
    <x v="3088"/>
    <x v="5293"/>
    <x v="4"/>
    <x v="1"/>
  </r>
  <r>
    <x v="3"/>
    <n v="1128299"/>
    <x v="505"/>
    <x v="2"/>
    <x v="5"/>
    <x v="7"/>
    <x v="1"/>
    <n v="42"/>
    <n v="1240"/>
    <x v="1496"/>
    <x v="5294"/>
    <x v="80"/>
    <x v="1"/>
  </r>
  <r>
    <x v="3"/>
    <n v="1128299"/>
    <x v="506"/>
    <x v="2"/>
    <x v="5"/>
    <x v="7"/>
    <x v="2"/>
    <n v="43"/>
    <n v="1280"/>
    <x v="1188"/>
    <x v="5295"/>
    <x v="46"/>
    <x v="1"/>
  </r>
  <r>
    <x v="3"/>
    <n v="1128299"/>
    <x v="507"/>
    <x v="2"/>
    <x v="5"/>
    <x v="7"/>
    <x v="3"/>
    <n v="41"/>
    <n v="930"/>
    <x v="3089"/>
    <x v="5296"/>
    <x v="33"/>
    <x v="1"/>
  </r>
  <r>
    <x v="3"/>
    <n v="1128299"/>
    <x v="508"/>
    <x v="2"/>
    <x v="5"/>
    <x v="7"/>
    <x v="4"/>
    <n v="44"/>
    <n v="600"/>
    <x v="2490"/>
    <x v="5297"/>
    <x v="112"/>
    <x v="1"/>
  </r>
  <r>
    <x v="3"/>
    <n v="1128299"/>
    <x v="509"/>
    <x v="2"/>
    <x v="5"/>
    <x v="7"/>
    <x v="5"/>
    <n v="39"/>
    <n v="1240"/>
    <x v="2556"/>
    <x v="5298"/>
    <x v="72"/>
    <x v="1"/>
  </r>
  <r>
    <x v="3"/>
    <n v="1128299"/>
    <x v="510"/>
    <x v="2"/>
    <x v="5"/>
    <x v="7"/>
    <x v="0"/>
    <n v="41"/>
    <n v="1710"/>
    <x v="3090"/>
    <x v="5299"/>
    <x v="54"/>
    <x v="1"/>
  </r>
  <r>
    <x v="3"/>
    <n v="1128299"/>
    <x v="8"/>
    <x v="2"/>
    <x v="5"/>
    <x v="7"/>
    <x v="1"/>
    <n v="46"/>
    <n v="1160"/>
    <x v="3091"/>
    <x v="5300"/>
    <x v="94"/>
    <x v="1"/>
  </r>
  <r>
    <x v="3"/>
    <n v="1128299"/>
    <x v="9"/>
    <x v="2"/>
    <x v="5"/>
    <x v="7"/>
    <x v="2"/>
    <n v="47"/>
    <n v="1200"/>
    <x v="1552"/>
    <x v="3242"/>
    <x v="4"/>
    <x v="1"/>
  </r>
  <r>
    <x v="3"/>
    <n v="1128299"/>
    <x v="10"/>
    <x v="2"/>
    <x v="5"/>
    <x v="7"/>
    <x v="3"/>
    <n v="40"/>
    <n v="900"/>
    <x v="1104"/>
    <x v="3391"/>
    <x v="33"/>
    <x v="1"/>
  </r>
  <r>
    <x v="3"/>
    <n v="1128299"/>
    <x v="11"/>
    <x v="2"/>
    <x v="5"/>
    <x v="7"/>
    <x v="4"/>
    <n v="47"/>
    <n v="620"/>
    <x v="2878"/>
    <x v="5301"/>
    <x v="70"/>
    <x v="1"/>
  </r>
  <r>
    <x v="3"/>
    <n v="1128299"/>
    <x v="12"/>
    <x v="2"/>
    <x v="5"/>
    <x v="7"/>
    <x v="5"/>
    <n v="54"/>
    <n v="1230"/>
    <x v="3092"/>
    <x v="5302"/>
    <x v="47"/>
    <x v="1"/>
  </r>
  <r>
    <x v="3"/>
    <n v="1128299"/>
    <x v="13"/>
    <x v="2"/>
    <x v="5"/>
    <x v="7"/>
    <x v="0"/>
    <n v="43"/>
    <n v="1710"/>
    <x v="3093"/>
    <x v="5303"/>
    <x v="35"/>
    <x v="1"/>
  </r>
  <r>
    <x v="3"/>
    <n v="1128299"/>
    <x v="14"/>
    <x v="2"/>
    <x v="5"/>
    <x v="7"/>
    <x v="1"/>
    <n v="43"/>
    <n v="1200"/>
    <x v="2014"/>
    <x v="5304"/>
    <x v="2"/>
    <x v="1"/>
  </r>
  <r>
    <x v="3"/>
    <n v="1128299"/>
    <x v="15"/>
    <x v="2"/>
    <x v="5"/>
    <x v="7"/>
    <x v="2"/>
    <n v="49"/>
    <n v="1320"/>
    <x v="1829"/>
    <x v="5305"/>
    <x v="46"/>
    <x v="1"/>
  </r>
  <r>
    <x v="3"/>
    <n v="1128299"/>
    <x v="16"/>
    <x v="2"/>
    <x v="5"/>
    <x v="7"/>
    <x v="3"/>
    <n v="47"/>
    <n v="1050"/>
    <x v="3094"/>
    <x v="2025"/>
    <x v="24"/>
    <x v="1"/>
  </r>
  <r>
    <x v="3"/>
    <n v="1128299"/>
    <x v="17"/>
    <x v="2"/>
    <x v="5"/>
    <x v="7"/>
    <x v="4"/>
    <n v="43"/>
    <n v="660"/>
    <x v="3095"/>
    <x v="5306"/>
    <x v="78"/>
    <x v="1"/>
  </r>
  <r>
    <x v="3"/>
    <n v="1128299"/>
    <x v="18"/>
    <x v="2"/>
    <x v="5"/>
    <x v="7"/>
    <x v="5"/>
    <n v="54"/>
    <n v="1400"/>
    <x v="832"/>
    <x v="4781"/>
    <x v="80"/>
    <x v="1"/>
  </r>
  <r>
    <x v="3"/>
    <n v="1128299"/>
    <x v="19"/>
    <x v="2"/>
    <x v="5"/>
    <x v="7"/>
    <x v="0"/>
    <n v="47"/>
    <n v="2450"/>
    <x v="3096"/>
    <x v="5307"/>
    <x v="0"/>
    <x v="1"/>
  </r>
  <r>
    <x v="3"/>
    <n v="1128299"/>
    <x v="20"/>
    <x v="2"/>
    <x v="5"/>
    <x v="7"/>
    <x v="1"/>
    <n v="51"/>
    <n v="1820"/>
    <x v="824"/>
    <x v="5308"/>
    <x v="36"/>
    <x v="1"/>
  </r>
  <r>
    <x v="3"/>
    <n v="1128299"/>
    <x v="21"/>
    <x v="2"/>
    <x v="5"/>
    <x v="7"/>
    <x v="2"/>
    <n v="46"/>
    <n v="1760"/>
    <x v="971"/>
    <x v="5309"/>
    <x v="35"/>
    <x v="1"/>
  </r>
  <r>
    <x v="3"/>
    <n v="1128299"/>
    <x v="22"/>
    <x v="2"/>
    <x v="5"/>
    <x v="7"/>
    <x v="3"/>
    <n v="47"/>
    <n v="1450"/>
    <x v="1906"/>
    <x v="5310"/>
    <x v="18"/>
    <x v="1"/>
  </r>
  <r>
    <x v="3"/>
    <n v="1128299"/>
    <x v="23"/>
    <x v="2"/>
    <x v="5"/>
    <x v="7"/>
    <x v="4"/>
    <n v="47"/>
    <n v="1050"/>
    <x v="3094"/>
    <x v="5311"/>
    <x v="19"/>
    <x v="1"/>
  </r>
  <r>
    <x v="3"/>
    <n v="1128299"/>
    <x v="24"/>
    <x v="2"/>
    <x v="5"/>
    <x v="7"/>
    <x v="5"/>
    <n v="57"/>
    <n v="1920"/>
    <x v="1922"/>
    <x v="2188"/>
    <x v="45"/>
    <x v="1"/>
  </r>
  <r>
    <x v="3"/>
    <n v="1128299"/>
    <x v="25"/>
    <x v="2"/>
    <x v="5"/>
    <x v="7"/>
    <x v="0"/>
    <n v="48"/>
    <n v="2330"/>
    <x v="3097"/>
    <x v="5312"/>
    <x v="27"/>
    <x v="1"/>
  </r>
  <r>
    <x v="3"/>
    <n v="1128299"/>
    <x v="26"/>
    <x v="2"/>
    <x v="5"/>
    <x v="7"/>
    <x v="1"/>
    <n v="46"/>
    <n v="2040"/>
    <x v="1222"/>
    <x v="5313"/>
    <x v="47"/>
    <x v="1"/>
  </r>
  <r>
    <x v="3"/>
    <n v="1128299"/>
    <x v="27"/>
    <x v="2"/>
    <x v="5"/>
    <x v="7"/>
    <x v="2"/>
    <n v="47"/>
    <n v="1710"/>
    <x v="3098"/>
    <x v="5314"/>
    <x v="4"/>
    <x v="1"/>
  </r>
  <r>
    <x v="3"/>
    <n v="1128299"/>
    <x v="28"/>
    <x v="2"/>
    <x v="5"/>
    <x v="7"/>
    <x v="3"/>
    <n v="46"/>
    <n v="1400"/>
    <x v="1037"/>
    <x v="5315"/>
    <x v="23"/>
    <x v="1"/>
  </r>
  <r>
    <x v="3"/>
    <n v="1128299"/>
    <x v="511"/>
    <x v="2"/>
    <x v="5"/>
    <x v="7"/>
    <x v="4"/>
    <n v="47"/>
    <n v="1500"/>
    <x v="871"/>
    <x v="5316"/>
    <x v="40"/>
    <x v="1"/>
  </r>
  <r>
    <x v="3"/>
    <n v="1128299"/>
    <x v="512"/>
    <x v="2"/>
    <x v="5"/>
    <x v="7"/>
    <x v="5"/>
    <n v="61"/>
    <n v="1700"/>
    <x v="3099"/>
    <x v="5317"/>
    <x v="47"/>
    <x v="1"/>
  </r>
  <r>
    <x v="3"/>
    <n v="1128299"/>
    <x v="513"/>
    <x v="2"/>
    <x v="5"/>
    <x v="7"/>
    <x v="0"/>
    <n v="44"/>
    <n v="2380"/>
    <x v="3100"/>
    <x v="5318"/>
    <x v="52"/>
    <x v="1"/>
  </r>
  <r>
    <x v="3"/>
    <n v="1128299"/>
    <x v="514"/>
    <x v="2"/>
    <x v="5"/>
    <x v="7"/>
    <x v="1"/>
    <n v="56"/>
    <n v="2080"/>
    <x v="1219"/>
    <x v="5319"/>
    <x v="94"/>
    <x v="1"/>
  </r>
  <r>
    <x v="3"/>
    <n v="1128299"/>
    <x v="515"/>
    <x v="2"/>
    <x v="5"/>
    <x v="7"/>
    <x v="2"/>
    <n v="44"/>
    <n v="1790"/>
    <x v="3101"/>
    <x v="5320"/>
    <x v="54"/>
    <x v="1"/>
  </r>
  <r>
    <x v="3"/>
    <n v="1128299"/>
    <x v="516"/>
    <x v="2"/>
    <x v="5"/>
    <x v="7"/>
    <x v="3"/>
    <n v="42"/>
    <n v="1520"/>
    <x v="3102"/>
    <x v="5321"/>
    <x v="23"/>
    <x v="1"/>
  </r>
  <r>
    <x v="3"/>
    <n v="1128299"/>
    <x v="517"/>
    <x v="2"/>
    <x v="5"/>
    <x v="7"/>
    <x v="4"/>
    <n v="50"/>
    <n v="1520"/>
    <x v="2474"/>
    <x v="5322"/>
    <x v="40"/>
    <x v="1"/>
  </r>
  <r>
    <x v="3"/>
    <n v="1128299"/>
    <x v="518"/>
    <x v="2"/>
    <x v="5"/>
    <x v="7"/>
    <x v="5"/>
    <n v="55"/>
    <n v="1280"/>
    <x v="1505"/>
    <x v="5323"/>
    <x v="72"/>
    <x v="1"/>
  </r>
  <r>
    <x v="3"/>
    <n v="1128299"/>
    <x v="519"/>
    <x v="2"/>
    <x v="5"/>
    <x v="7"/>
    <x v="0"/>
    <n v="41"/>
    <n v="1860"/>
    <x v="3103"/>
    <x v="5324"/>
    <x v="31"/>
    <x v="1"/>
  </r>
  <r>
    <x v="3"/>
    <n v="1128299"/>
    <x v="520"/>
    <x v="2"/>
    <x v="5"/>
    <x v="7"/>
    <x v="1"/>
    <n v="51"/>
    <n v="1800"/>
    <x v="2958"/>
    <x v="5325"/>
    <x v="47"/>
    <x v="1"/>
  </r>
  <r>
    <x v="3"/>
    <n v="1128299"/>
    <x v="521"/>
    <x v="2"/>
    <x v="5"/>
    <x v="7"/>
    <x v="2"/>
    <n v="46"/>
    <n v="1440"/>
    <x v="2018"/>
    <x v="5326"/>
    <x v="97"/>
    <x v="1"/>
  </r>
  <r>
    <x v="3"/>
    <n v="1128299"/>
    <x v="522"/>
    <x v="2"/>
    <x v="5"/>
    <x v="7"/>
    <x v="3"/>
    <n v="43"/>
    <n v="1240"/>
    <x v="3104"/>
    <x v="5327"/>
    <x v="2"/>
    <x v="1"/>
  </r>
  <r>
    <x v="3"/>
    <n v="1128299"/>
    <x v="523"/>
    <x v="2"/>
    <x v="5"/>
    <x v="7"/>
    <x v="4"/>
    <n v="53"/>
    <n v="1280"/>
    <x v="1968"/>
    <x v="5328"/>
    <x v="115"/>
    <x v="1"/>
  </r>
  <r>
    <x v="3"/>
    <n v="1128299"/>
    <x v="524"/>
    <x v="2"/>
    <x v="5"/>
    <x v="7"/>
    <x v="5"/>
    <n v="54"/>
    <n v="1400"/>
    <x v="832"/>
    <x v="5329"/>
    <x v="58"/>
    <x v="1"/>
  </r>
  <r>
    <x v="3"/>
    <n v="1128299"/>
    <x v="525"/>
    <x v="2"/>
    <x v="5"/>
    <x v="7"/>
    <x v="0"/>
    <n v="47"/>
    <n v="1710"/>
    <x v="3098"/>
    <x v="5330"/>
    <x v="8"/>
    <x v="1"/>
  </r>
  <r>
    <x v="3"/>
    <n v="1128299"/>
    <x v="526"/>
    <x v="2"/>
    <x v="5"/>
    <x v="7"/>
    <x v="1"/>
    <n v="50"/>
    <n v="1930"/>
    <x v="3105"/>
    <x v="5331"/>
    <x v="3"/>
    <x v="1"/>
  </r>
  <r>
    <x v="3"/>
    <n v="1128299"/>
    <x v="527"/>
    <x v="2"/>
    <x v="5"/>
    <x v="7"/>
    <x v="2"/>
    <n v="47"/>
    <n v="1130"/>
    <x v="2509"/>
    <x v="5332"/>
    <x v="54"/>
    <x v="1"/>
  </r>
  <r>
    <x v="3"/>
    <n v="1128299"/>
    <x v="528"/>
    <x v="2"/>
    <x v="5"/>
    <x v="7"/>
    <x v="3"/>
    <n v="43"/>
    <n v="1190"/>
    <x v="1473"/>
    <x v="5333"/>
    <x v="93"/>
    <x v="1"/>
  </r>
  <r>
    <x v="3"/>
    <n v="1128299"/>
    <x v="529"/>
    <x v="2"/>
    <x v="5"/>
    <x v="7"/>
    <x v="4"/>
    <n v="48"/>
    <n v="1070"/>
    <x v="3106"/>
    <x v="5334"/>
    <x v="116"/>
    <x v="1"/>
  </r>
  <r>
    <x v="3"/>
    <n v="1128299"/>
    <x v="530"/>
    <x v="2"/>
    <x v="5"/>
    <x v="7"/>
    <x v="5"/>
    <n v="53"/>
    <n v="1200"/>
    <x v="1515"/>
    <x v="5335"/>
    <x v="98"/>
    <x v="1"/>
  </r>
  <r>
    <x v="3"/>
    <n v="1128299"/>
    <x v="29"/>
    <x v="2"/>
    <x v="5"/>
    <x v="7"/>
    <x v="0"/>
    <n v="47"/>
    <n v="1960"/>
    <x v="2272"/>
    <x v="5336"/>
    <x v="54"/>
    <x v="1"/>
  </r>
  <r>
    <x v="3"/>
    <n v="1128299"/>
    <x v="30"/>
    <x v="2"/>
    <x v="5"/>
    <x v="7"/>
    <x v="1"/>
    <n v="52"/>
    <n v="2010"/>
    <x v="3107"/>
    <x v="5337"/>
    <x v="3"/>
    <x v="1"/>
  </r>
  <r>
    <x v="3"/>
    <n v="1128299"/>
    <x v="31"/>
    <x v="2"/>
    <x v="5"/>
    <x v="7"/>
    <x v="2"/>
    <n v="44"/>
    <n v="1400"/>
    <x v="1043"/>
    <x v="5338"/>
    <x v="54"/>
    <x v="1"/>
  </r>
  <r>
    <x v="3"/>
    <n v="1128299"/>
    <x v="32"/>
    <x v="2"/>
    <x v="5"/>
    <x v="7"/>
    <x v="3"/>
    <n v="43"/>
    <n v="1320"/>
    <x v="3108"/>
    <x v="5339"/>
    <x v="2"/>
    <x v="1"/>
  </r>
  <r>
    <x v="3"/>
    <n v="1128299"/>
    <x v="33"/>
    <x v="2"/>
    <x v="5"/>
    <x v="7"/>
    <x v="4"/>
    <n v="46"/>
    <n v="1190"/>
    <x v="1641"/>
    <x v="5340"/>
    <x v="116"/>
    <x v="1"/>
  </r>
  <r>
    <x v="3"/>
    <n v="1128299"/>
    <x v="34"/>
    <x v="2"/>
    <x v="5"/>
    <x v="7"/>
    <x v="5"/>
    <n v="51"/>
    <n v="1620"/>
    <x v="3109"/>
    <x v="5341"/>
    <x v="58"/>
    <x v="1"/>
  </r>
  <r>
    <x v="3"/>
    <n v="1128299"/>
    <x v="35"/>
    <x v="2"/>
    <x v="5"/>
    <x v="7"/>
    <x v="0"/>
    <n v="47"/>
    <n v="2160"/>
    <x v="883"/>
    <x v="5342"/>
    <x v="117"/>
    <x v="1"/>
  </r>
  <r>
    <x v="3"/>
    <n v="1128299"/>
    <x v="36"/>
    <x v="2"/>
    <x v="5"/>
    <x v="7"/>
    <x v="1"/>
    <n v="50"/>
    <n v="2090"/>
    <x v="3110"/>
    <x v="5343"/>
    <x v="3"/>
    <x v="1"/>
  </r>
  <r>
    <x v="3"/>
    <n v="1128299"/>
    <x v="37"/>
    <x v="2"/>
    <x v="5"/>
    <x v="7"/>
    <x v="2"/>
    <n v="47"/>
    <n v="1660"/>
    <x v="3111"/>
    <x v="5344"/>
    <x v="54"/>
    <x v="1"/>
  </r>
  <r>
    <x v="3"/>
    <n v="1128299"/>
    <x v="38"/>
    <x v="2"/>
    <x v="5"/>
    <x v="7"/>
    <x v="3"/>
    <n v="40"/>
    <n v="1660"/>
    <x v="3112"/>
    <x v="5345"/>
    <x v="36"/>
    <x v="1"/>
  </r>
  <r>
    <x v="3"/>
    <n v="1128299"/>
    <x v="39"/>
    <x v="2"/>
    <x v="5"/>
    <x v="7"/>
    <x v="4"/>
    <n v="49"/>
    <n v="1360"/>
    <x v="807"/>
    <x v="5346"/>
    <x v="116"/>
    <x v="1"/>
  </r>
  <r>
    <x v="3"/>
    <n v="1128299"/>
    <x v="40"/>
    <x v="2"/>
    <x v="5"/>
    <x v="7"/>
    <x v="5"/>
    <n v="56"/>
    <n v="1700"/>
    <x v="3113"/>
    <x v="5156"/>
    <x v="118"/>
    <x v="1"/>
  </r>
  <r>
    <x v="3"/>
    <n v="1128299"/>
    <x v="41"/>
    <x v="2"/>
    <x v="5"/>
    <x v="7"/>
    <x v="0"/>
    <n v="20"/>
    <n v="1490"/>
    <x v="1630"/>
    <x v="5347"/>
    <x v="8"/>
    <x v="1"/>
  </r>
  <r>
    <x v="3"/>
    <n v="1128299"/>
    <x v="42"/>
    <x v="2"/>
    <x v="5"/>
    <x v="7"/>
    <x v="1"/>
    <n v="31"/>
    <n v="1450"/>
    <x v="3114"/>
    <x v="5348"/>
    <x v="3"/>
    <x v="1"/>
  </r>
  <r>
    <x v="3"/>
    <n v="1128299"/>
    <x v="43"/>
    <x v="2"/>
    <x v="5"/>
    <x v="7"/>
    <x v="2"/>
    <n v="26"/>
    <n v="1280"/>
    <x v="2087"/>
    <x v="5349"/>
    <x v="54"/>
    <x v="1"/>
  </r>
  <r>
    <x v="3"/>
    <n v="1128299"/>
    <x v="44"/>
    <x v="2"/>
    <x v="5"/>
    <x v="7"/>
    <x v="3"/>
    <n v="26"/>
    <n v="960"/>
    <x v="2664"/>
    <x v="5350"/>
    <x v="95"/>
    <x v="1"/>
  </r>
  <r>
    <x v="2"/>
    <n v="1197831"/>
    <x v="219"/>
    <x v="1"/>
    <x v="11"/>
    <x v="13"/>
    <x v="4"/>
    <n v="30"/>
    <n v="1230"/>
    <x v="2820"/>
    <x v="4514"/>
    <x v="95"/>
    <x v="1"/>
  </r>
  <r>
    <x v="2"/>
    <n v="1197831"/>
    <x v="220"/>
    <x v="1"/>
    <x v="11"/>
    <x v="13"/>
    <x v="5"/>
    <n v="24"/>
    <n v="1700"/>
    <x v="2807"/>
    <x v="5351"/>
    <x v="60"/>
    <x v="1"/>
  </r>
  <r>
    <x v="2"/>
    <n v="1197831"/>
    <x v="221"/>
    <x v="1"/>
    <x v="11"/>
    <x v="13"/>
    <x v="0"/>
    <n v="18"/>
    <n v="2020"/>
    <x v="3115"/>
    <x v="5352"/>
    <x v="25"/>
    <x v="1"/>
  </r>
  <r>
    <x v="2"/>
    <n v="1197831"/>
    <x v="222"/>
    <x v="1"/>
    <x v="11"/>
    <x v="13"/>
    <x v="1"/>
    <n v="23"/>
    <n v="2190"/>
    <x v="2117"/>
    <x v="5353"/>
    <x v="96"/>
    <x v="1"/>
  </r>
  <r>
    <x v="2"/>
    <n v="1197831"/>
    <x v="223"/>
    <x v="1"/>
    <x v="11"/>
    <x v="13"/>
    <x v="2"/>
    <n v="23"/>
    <n v="1400"/>
    <x v="1695"/>
    <x v="5354"/>
    <x v="96"/>
    <x v="1"/>
  </r>
  <r>
    <x v="2"/>
    <n v="1197831"/>
    <x v="224"/>
    <x v="1"/>
    <x v="11"/>
    <x v="13"/>
    <x v="3"/>
    <n v="28"/>
    <n v="1280"/>
    <x v="2375"/>
    <x v="5355"/>
    <x v="29"/>
    <x v="1"/>
  </r>
  <r>
    <x v="2"/>
    <n v="1197831"/>
    <x v="225"/>
    <x v="1"/>
    <x v="11"/>
    <x v="13"/>
    <x v="4"/>
    <n v="29"/>
    <n v="940"/>
    <x v="2540"/>
    <x v="5356"/>
    <x v="80"/>
    <x v="1"/>
  </r>
  <r>
    <x v="2"/>
    <n v="1197831"/>
    <x v="226"/>
    <x v="1"/>
    <x v="11"/>
    <x v="13"/>
    <x v="5"/>
    <n v="28"/>
    <n v="1430"/>
    <x v="1476"/>
    <x v="2177"/>
    <x v="65"/>
    <x v="1"/>
  </r>
  <r>
    <x v="2"/>
    <n v="1197831"/>
    <x v="227"/>
    <x v="1"/>
    <x v="11"/>
    <x v="13"/>
    <x v="0"/>
    <n v="20"/>
    <n v="2210"/>
    <x v="3116"/>
    <x v="5357"/>
    <x v="113"/>
    <x v="1"/>
  </r>
  <r>
    <x v="2"/>
    <n v="1197831"/>
    <x v="228"/>
    <x v="1"/>
    <x v="11"/>
    <x v="13"/>
    <x v="1"/>
    <n v="31"/>
    <n v="1950"/>
    <x v="3117"/>
    <x v="5358"/>
    <x v="28"/>
    <x v="1"/>
  </r>
  <r>
    <x v="2"/>
    <n v="1197831"/>
    <x v="711"/>
    <x v="1"/>
    <x v="11"/>
    <x v="13"/>
    <x v="2"/>
    <n v="22"/>
    <n v="1660"/>
    <x v="3118"/>
    <x v="5359"/>
    <x v="113"/>
    <x v="1"/>
  </r>
  <r>
    <x v="2"/>
    <n v="1197831"/>
    <x v="712"/>
    <x v="1"/>
    <x v="11"/>
    <x v="13"/>
    <x v="3"/>
    <n v="25"/>
    <n v="1240"/>
    <x v="1991"/>
    <x v="5360"/>
    <x v="65"/>
    <x v="1"/>
  </r>
  <r>
    <x v="2"/>
    <n v="1197831"/>
    <x v="713"/>
    <x v="1"/>
    <x v="11"/>
    <x v="13"/>
    <x v="4"/>
    <n v="27"/>
    <n v="880"/>
    <x v="1463"/>
    <x v="2172"/>
    <x v="33"/>
    <x v="1"/>
  </r>
  <r>
    <x v="2"/>
    <n v="1197831"/>
    <x v="714"/>
    <x v="1"/>
    <x v="11"/>
    <x v="13"/>
    <x v="5"/>
    <n v="25"/>
    <n v="1450"/>
    <x v="2452"/>
    <x v="5361"/>
    <x v="70"/>
    <x v="1"/>
  </r>
  <r>
    <x v="2"/>
    <n v="1197831"/>
    <x v="715"/>
    <x v="1"/>
    <x v="11"/>
    <x v="13"/>
    <x v="0"/>
    <n v="13"/>
    <n v="2030"/>
    <x v="1938"/>
    <x v="5362"/>
    <x v="18"/>
    <x v="1"/>
  </r>
  <r>
    <x v="2"/>
    <n v="1197831"/>
    <x v="716"/>
    <x v="1"/>
    <x v="11"/>
    <x v="13"/>
    <x v="1"/>
    <n v="17"/>
    <n v="2030"/>
    <x v="2203"/>
    <x v="5363"/>
    <x v="23"/>
    <x v="1"/>
  </r>
  <r>
    <x v="2"/>
    <n v="1197831"/>
    <x v="717"/>
    <x v="1"/>
    <x v="11"/>
    <x v="13"/>
    <x v="2"/>
    <n v="15"/>
    <n v="1700"/>
    <x v="2493"/>
    <x v="5364"/>
    <x v="114"/>
    <x v="1"/>
  </r>
  <r>
    <x v="2"/>
    <n v="1197831"/>
    <x v="718"/>
    <x v="1"/>
    <x v="11"/>
    <x v="13"/>
    <x v="3"/>
    <n v="20"/>
    <n v="1280"/>
    <x v="2555"/>
    <x v="5365"/>
    <x v="65"/>
    <x v="1"/>
  </r>
  <r>
    <x v="2"/>
    <n v="1197831"/>
    <x v="719"/>
    <x v="1"/>
    <x v="11"/>
    <x v="13"/>
    <x v="4"/>
    <n v="20"/>
    <n v="1050"/>
    <x v="2402"/>
    <x v="5366"/>
    <x v="31"/>
    <x v="1"/>
  </r>
  <r>
    <x v="2"/>
    <n v="1197831"/>
    <x v="720"/>
    <x v="1"/>
    <x v="11"/>
    <x v="13"/>
    <x v="5"/>
    <n v="18"/>
    <n v="1960"/>
    <x v="2634"/>
    <x v="5367"/>
    <x v="70"/>
    <x v="1"/>
  </r>
  <r>
    <x v="2"/>
    <n v="1197831"/>
    <x v="721"/>
    <x v="1"/>
    <x v="11"/>
    <x v="13"/>
    <x v="0"/>
    <n v="12"/>
    <n v="2470"/>
    <x v="2401"/>
    <x v="5368"/>
    <x v="18"/>
    <x v="1"/>
  </r>
  <r>
    <x v="2"/>
    <n v="1197831"/>
    <x v="722"/>
    <x v="1"/>
    <x v="11"/>
    <x v="13"/>
    <x v="1"/>
    <n v="20"/>
    <n v="2400"/>
    <x v="1287"/>
    <x v="5369"/>
    <x v="114"/>
    <x v="1"/>
  </r>
  <r>
    <x v="2"/>
    <n v="1197831"/>
    <x v="723"/>
    <x v="1"/>
    <x v="11"/>
    <x v="13"/>
    <x v="2"/>
    <n v="14"/>
    <n v="2040"/>
    <x v="2062"/>
    <x v="5370"/>
    <x v="24"/>
    <x v="1"/>
  </r>
  <r>
    <x v="2"/>
    <n v="1197831"/>
    <x v="229"/>
    <x v="1"/>
    <x v="11"/>
    <x v="13"/>
    <x v="3"/>
    <n v="20"/>
    <n v="1790"/>
    <x v="3036"/>
    <x v="5371"/>
    <x v="64"/>
    <x v="1"/>
  </r>
  <r>
    <x v="2"/>
    <n v="1197831"/>
    <x v="230"/>
    <x v="1"/>
    <x v="11"/>
    <x v="13"/>
    <x v="4"/>
    <n v="33"/>
    <n v="1320"/>
    <x v="3119"/>
    <x v="5372"/>
    <x v="33"/>
    <x v="1"/>
  </r>
  <r>
    <x v="2"/>
    <n v="1197831"/>
    <x v="231"/>
    <x v="1"/>
    <x v="11"/>
    <x v="13"/>
    <x v="5"/>
    <n v="31"/>
    <n v="2710"/>
    <x v="3120"/>
    <x v="5373"/>
    <x v="40"/>
    <x v="1"/>
  </r>
  <r>
    <x v="2"/>
    <n v="1197831"/>
    <x v="232"/>
    <x v="1"/>
    <x v="11"/>
    <x v="13"/>
    <x v="0"/>
    <n v="28"/>
    <n v="2560"/>
    <x v="2486"/>
    <x v="5374"/>
    <x v="28"/>
    <x v="1"/>
  </r>
  <r>
    <x v="2"/>
    <n v="1197831"/>
    <x v="233"/>
    <x v="1"/>
    <x v="11"/>
    <x v="13"/>
    <x v="1"/>
    <n v="32"/>
    <n v="2400"/>
    <x v="1363"/>
    <x v="5375"/>
    <x v="28"/>
    <x v="1"/>
  </r>
  <r>
    <x v="2"/>
    <n v="1197831"/>
    <x v="234"/>
    <x v="1"/>
    <x v="11"/>
    <x v="13"/>
    <x v="2"/>
    <n v="26"/>
    <n v="2020"/>
    <x v="2417"/>
    <x v="5376"/>
    <x v="114"/>
    <x v="1"/>
  </r>
  <r>
    <x v="2"/>
    <n v="1197831"/>
    <x v="235"/>
    <x v="1"/>
    <x v="11"/>
    <x v="13"/>
    <x v="3"/>
    <n v="29"/>
    <n v="1980"/>
    <x v="1619"/>
    <x v="5377"/>
    <x v="65"/>
    <x v="1"/>
  </r>
  <r>
    <x v="2"/>
    <n v="1197831"/>
    <x v="236"/>
    <x v="1"/>
    <x v="11"/>
    <x v="13"/>
    <x v="4"/>
    <n v="30"/>
    <n v="1500"/>
    <x v="1720"/>
    <x v="5378"/>
    <x v="96"/>
    <x v="1"/>
  </r>
  <r>
    <x v="2"/>
    <n v="1197831"/>
    <x v="237"/>
    <x v="1"/>
    <x v="11"/>
    <x v="13"/>
    <x v="5"/>
    <n v="37"/>
    <n v="3060"/>
    <x v="2964"/>
    <x v="5379"/>
    <x v="40"/>
    <x v="1"/>
  </r>
  <r>
    <x v="2"/>
    <n v="1197831"/>
    <x v="238"/>
    <x v="1"/>
    <x v="11"/>
    <x v="13"/>
    <x v="0"/>
    <n v="29"/>
    <n v="2720"/>
    <x v="1139"/>
    <x v="5380"/>
    <x v="21"/>
    <x v="1"/>
  </r>
  <r>
    <x v="2"/>
    <n v="1197831"/>
    <x v="239"/>
    <x v="1"/>
    <x v="11"/>
    <x v="13"/>
    <x v="1"/>
    <n v="30"/>
    <n v="2640"/>
    <x v="1830"/>
    <x v="5381"/>
    <x v="21"/>
    <x v="1"/>
  </r>
  <r>
    <x v="2"/>
    <n v="1197831"/>
    <x v="240"/>
    <x v="1"/>
    <x v="11"/>
    <x v="13"/>
    <x v="2"/>
    <n v="30"/>
    <n v="3220"/>
    <x v="2185"/>
    <x v="5382"/>
    <x v="21"/>
    <x v="1"/>
  </r>
  <r>
    <x v="2"/>
    <n v="1197831"/>
    <x v="241"/>
    <x v="1"/>
    <x v="11"/>
    <x v="13"/>
    <x v="3"/>
    <n v="32"/>
    <n v="1960"/>
    <x v="1154"/>
    <x v="5383"/>
    <x v="70"/>
    <x v="1"/>
  </r>
  <r>
    <x v="2"/>
    <n v="1197831"/>
    <x v="242"/>
    <x v="1"/>
    <x v="11"/>
    <x v="13"/>
    <x v="4"/>
    <n v="33"/>
    <n v="1820"/>
    <x v="1266"/>
    <x v="5384"/>
    <x v="18"/>
    <x v="1"/>
  </r>
  <r>
    <x v="2"/>
    <n v="1197831"/>
    <x v="243"/>
    <x v="1"/>
    <x v="11"/>
    <x v="13"/>
    <x v="5"/>
    <n v="38"/>
    <n v="2720"/>
    <x v="2893"/>
    <x v="5385"/>
    <x v="112"/>
    <x v="1"/>
  </r>
  <r>
    <x v="2"/>
    <n v="1197831"/>
    <x v="244"/>
    <x v="1"/>
    <x v="11"/>
    <x v="13"/>
    <x v="0"/>
    <n v="29"/>
    <n v="2330"/>
    <x v="3121"/>
    <x v="5386"/>
    <x v="48"/>
    <x v="1"/>
  </r>
  <r>
    <x v="2"/>
    <n v="1197831"/>
    <x v="245"/>
    <x v="1"/>
    <x v="11"/>
    <x v="13"/>
    <x v="1"/>
    <n v="44"/>
    <n v="2710"/>
    <x v="3122"/>
    <x v="5387"/>
    <x v="48"/>
    <x v="1"/>
  </r>
  <r>
    <x v="2"/>
    <n v="1197831"/>
    <x v="246"/>
    <x v="1"/>
    <x v="11"/>
    <x v="13"/>
    <x v="2"/>
    <n v="39"/>
    <n v="3140"/>
    <x v="3123"/>
    <x v="5388"/>
    <x v="28"/>
    <x v="1"/>
  </r>
  <r>
    <x v="2"/>
    <n v="1197831"/>
    <x v="247"/>
    <x v="1"/>
    <x v="11"/>
    <x v="13"/>
    <x v="3"/>
    <n v="32"/>
    <n v="1620"/>
    <x v="1052"/>
    <x v="5389"/>
    <x v="40"/>
    <x v="1"/>
  </r>
  <r>
    <x v="2"/>
    <n v="1197831"/>
    <x v="248"/>
    <x v="1"/>
    <x v="11"/>
    <x v="13"/>
    <x v="4"/>
    <n v="35"/>
    <n v="1430"/>
    <x v="1750"/>
    <x v="5390"/>
    <x v="18"/>
    <x v="1"/>
  </r>
  <r>
    <x v="2"/>
    <n v="1197831"/>
    <x v="249"/>
    <x v="1"/>
    <x v="11"/>
    <x v="13"/>
    <x v="5"/>
    <n v="40"/>
    <n v="2320"/>
    <x v="2241"/>
    <x v="5391"/>
    <x v="79"/>
    <x v="1"/>
  </r>
  <r>
    <x v="2"/>
    <n v="1197831"/>
    <x v="250"/>
    <x v="1"/>
    <x v="11"/>
    <x v="13"/>
    <x v="0"/>
    <n v="40"/>
    <n v="2090"/>
    <x v="3056"/>
    <x v="5392"/>
    <x v="21"/>
    <x v="1"/>
  </r>
  <r>
    <x v="2"/>
    <n v="1197831"/>
    <x v="251"/>
    <x v="1"/>
    <x v="11"/>
    <x v="13"/>
    <x v="1"/>
    <n v="33"/>
    <n v="2130"/>
    <x v="3023"/>
    <x v="5393"/>
    <x v="28"/>
    <x v="1"/>
  </r>
  <r>
    <x v="2"/>
    <n v="1197831"/>
    <x v="252"/>
    <x v="1"/>
    <x v="11"/>
    <x v="13"/>
    <x v="2"/>
    <n v="40"/>
    <n v="2030"/>
    <x v="1850"/>
    <x v="5394"/>
    <x v="48"/>
    <x v="1"/>
  </r>
  <r>
    <x v="2"/>
    <n v="1197831"/>
    <x v="253"/>
    <x v="1"/>
    <x v="11"/>
    <x v="13"/>
    <x v="3"/>
    <n v="40"/>
    <n v="1360"/>
    <x v="1311"/>
    <x v="5395"/>
    <x v="41"/>
    <x v="1"/>
  </r>
  <r>
    <x v="2"/>
    <n v="1197831"/>
    <x v="254"/>
    <x v="1"/>
    <x v="11"/>
    <x v="13"/>
    <x v="4"/>
    <n v="39"/>
    <n v="1200"/>
    <x v="2809"/>
    <x v="5396"/>
    <x v="113"/>
    <x v="1"/>
  </r>
  <r>
    <x v="2"/>
    <n v="1197831"/>
    <x v="255"/>
    <x v="1"/>
    <x v="11"/>
    <x v="13"/>
    <x v="5"/>
    <n v="30"/>
    <n v="2190"/>
    <x v="3124"/>
    <x v="5397"/>
    <x v="112"/>
    <x v="1"/>
  </r>
  <r>
    <x v="2"/>
    <n v="1197831"/>
    <x v="256"/>
    <x v="1"/>
    <x v="11"/>
    <x v="13"/>
    <x v="0"/>
    <n v="28"/>
    <n v="2010"/>
    <x v="3125"/>
    <x v="2561"/>
    <x v="59"/>
    <x v="1"/>
  </r>
  <r>
    <x v="2"/>
    <n v="1197831"/>
    <x v="257"/>
    <x v="1"/>
    <x v="11"/>
    <x v="13"/>
    <x v="1"/>
    <n v="25"/>
    <n v="1780"/>
    <x v="3126"/>
    <x v="5398"/>
    <x v="35"/>
    <x v="1"/>
  </r>
  <r>
    <x v="2"/>
    <n v="1197831"/>
    <x v="258"/>
    <x v="1"/>
    <x v="11"/>
    <x v="13"/>
    <x v="2"/>
    <n v="27"/>
    <n v="1630"/>
    <x v="3127"/>
    <x v="5399"/>
    <x v="35"/>
    <x v="1"/>
  </r>
  <r>
    <x v="2"/>
    <n v="1197831"/>
    <x v="259"/>
    <x v="1"/>
    <x v="11"/>
    <x v="13"/>
    <x v="3"/>
    <n v="30"/>
    <n v="1310"/>
    <x v="3128"/>
    <x v="5400"/>
    <x v="16"/>
    <x v="1"/>
  </r>
  <r>
    <x v="2"/>
    <n v="1197831"/>
    <x v="260"/>
    <x v="1"/>
    <x v="11"/>
    <x v="13"/>
    <x v="4"/>
    <n v="28"/>
    <n v="1090"/>
    <x v="1989"/>
    <x v="5401"/>
    <x v="114"/>
    <x v="1"/>
  </r>
  <r>
    <x v="2"/>
    <n v="1197831"/>
    <x v="261"/>
    <x v="1"/>
    <x v="11"/>
    <x v="13"/>
    <x v="5"/>
    <n v="29"/>
    <n v="1790"/>
    <x v="3129"/>
    <x v="5402"/>
    <x v="79"/>
    <x v="1"/>
  </r>
  <r>
    <x v="2"/>
    <n v="1197831"/>
    <x v="262"/>
    <x v="1"/>
    <x v="11"/>
    <x v="13"/>
    <x v="0"/>
    <n v="24"/>
    <n v="2030"/>
    <x v="1809"/>
    <x v="2789"/>
    <x v="35"/>
    <x v="1"/>
  </r>
  <r>
    <x v="2"/>
    <n v="1197831"/>
    <x v="263"/>
    <x v="1"/>
    <x v="11"/>
    <x v="13"/>
    <x v="1"/>
    <n v="21"/>
    <n v="2230"/>
    <x v="3130"/>
    <x v="5403"/>
    <x v="119"/>
    <x v="1"/>
  </r>
  <r>
    <x v="2"/>
    <n v="1197831"/>
    <x v="264"/>
    <x v="1"/>
    <x v="11"/>
    <x v="13"/>
    <x v="2"/>
    <n v="37"/>
    <n v="2040"/>
    <x v="2123"/>
    <x v="5404"/>
    <x v="28"/>
    <x v="1"/>
  </r>
  <r>
    <x v="2"/>
    <n v="1197831"/>
    <x v="265"/>
    <x v="1"/>
    <x v="11"/>
    <x v="13"/>
    <x v="3"/>
    <n v="38"/>
    <n v="1570"/>
    <x v="3131"/>
    <x v="5405"/>
    <x v="112"/>
    <x v="1"/>
  </r>
  <r>
    <x v="2"/>
    <n v="1197831"/>
    <x v="266"/>
    <x v="1"/>
    <x v="11"/>
    <x v="13"/>
    <x v="4"/>
    <n v="43"/>
    <n v="1400"/>
    <x v="3132"/>
    <x v="5406"/>
    <x v="24"/>
    <x v="1"/>
  </r>
  <r>
    <x v="2"/>
    <n v="1197831"/>
    <x v="267"/>
    <x v="1"/>
    <x v="11"/>
    <x v="13"/>
    <x v="5"/>
    <n v="43"/>
    <n v="2020"/>
    <x v="2323"/>
    <x v="5407"/>
    <x v="78"/>
    <x v="1"/>
  </r>
  <r>
    <x v="2"/>
    <n v="1197831"/>
    <x v="268"/>
    <x v="1"/>
    <x v="11"/>
    <x v="13"/>
    <x v="0"/>
    <n v="39"/>
    <n v="2480"/>
    <x v="2991"/>
    <x v="5408"/>
    <x v="35"/>
    <x v="1"/>
  </r>
  <r>
    <x v="2"/>
    <n v="1197831"/>
    <x v="269"/>
    <x v="1"/>
    <x v="11"/>
    <x v="13"/>
    <x v="1"/>
    <n v="37"/>
    <n v="2640"/>
    <x v="3133"/>
    <x v="5409"/>
    <x v="119"/>
    <x v="1"/>
  </r>
  <r>
    <x v="2"/>
    <n v="1197831"/>
    <x v="270"/>
    <x v="1"/>
    <x v="11"/>
    <x v="13"/>
    <x v="2"/>
    <n v="44"/>
    <n v="2100"/>
    <x v="889"/>
    <x v="5410"/>
    <x v="48"/>
    <x v="1"/>
  </r>
  <r>
    <x v="2"/>
    <n v="1197831"/>
    <x v="271"/>
    <x v="1"/>
    <x v="11"/>
    <x v="13"/>
    <x v="3"/>
    <n v="44"/>
    <n v="1760"/>
    <x v="1083"/>
    <x v="5411"/>
    <x v="16"/>
    <x v="1"/>
  </r>
  <r>
    <x v="2"/>
    <n v="1197831"/>
    <x v="272"/>
    <x v="1"/>
    <x v="11"/>
    <x v="13"/>
    <x v="4"/>
    <n v="38"/>
    <n v="1600"/>
    <x v="1160"/>
    <x v="5412"/>
    <x v="28"/>
    <x v="1"/>
  </r>
  <r>
    <x v="2"/>
    <n v="1197831"/>
    <x v="273"/>
    <x v="1"/>
    <x v="11"/>
    <x v="13"/>
    <x v="5"/>
    <n v="49"/>
    <n v="2250"/>
    <x v="982"/>
    <x v="5413"/>
    <x v="120"/>
    <x v="1"/>
  </r>
  <r>
    <x v="0"/>
    <n v="1185732"/>
    <x v="274"/>
    <x v="1"/>
    <x v="11"/>
    <x v="13"/>
    <x v="0"/>
    <n v="27"/>
    <n v="1400"/>
    <x v="1053"/>
    <x v="5414"/>
    <x v="27"/>
    <x v="1"/>
  </r>
  <r>
    <x v="0"/>
    <n v="1185732"/>
    <x v="275"/>
    <x v="1"/>
    <x v="11"/>
    <x v="13"/>
    <x v="1"/>
    <n v="23"/>
    <n v="700"/>
    <x v="2058"/>
    <x v="5415"/>
    <x v="33"/>
    <x v="1"/>
  </r>
  <r>
    <x v="0"/>
    <n v="1185732"/>
    <x v="276"/>
    <x v="1"/>
    <x v="11"/>
    <x v="13"/>
    <x v="2"/>
    <n v="19"/>
    <n v="740"/>
    <x v="1428"/>
    <x v="5416"/>
    <x v="96"/>
    <x v="1"/>
  </r>
  <r>
    <x v="0"/>
    <n v="1185732"/>
    <x v="277"/>
    <x v="1"/>
    <x v="11"/>
    <x v="13"/>
    <x v="3"/>
    <n v="22"/>
    <n v="230"/>
    <x v="3134"/>
    <x v="5417"/>
    <x v="100"/>
    <x v="1"/>
  </r>
  <r>
    <x v="2"/>
    <n v="1197831"/>
    <x v="350"/>
    <x v="1"/>
    <x v="13"/>
    <x v="15"/>
    <x v="4"/>
    <n v="31"/>
    <n v="1140"/>
    <x v="3135"/>
    <x v="5418"/>
    <x v="33"/>
    <x v="1"/>
  </r>
  <r>
    <x v="2"/>
    <n v="1197831"/>
    <x v="351"/>
    <x v="1"/>
    <x v="13"/>
    <x v="15"/>
    <x v="5"/>
    <n v="24"/>
    <n v="1520"/>
    <x v="2498"/>
    <x v="5419"/>
    <x v="40"/>
    <x v="1"/>
  </r>
  <r>
    <x v="2"/>
    <n v="1197831"/>
    <x v="352"/>
    <x v="1"/>
    <x v="13"/>
    <x v="15"/>
    <x v="0"/>
    <n v="16"/>
    <n v="2060"/>
    <x v="3136"/>
    <x v="5420"/>
    <x v="28"/>
    <x v="1"/>
  </r>
  <r>
    <x v="2"/>
    <n v="1197831"/>
    <x v="353"/>
    <x v="1"/>
    <x v="13"/>
    <x v="15"/>
    <x v="1"/>
    <n v="26"/>
    <n v="1920"/>
    <x v="1952"/>
    <x v="5421"/>
    <x v="23"/>
    <x v="1"/>
  </r>
  <r>
    <x v="2"/>
    <n v="1197831"/>
    <x v="354"/>
    <x v="1"/>
    <x v="13"/>
    <x v="15"/>
    <x v="2"/>
    <n v="26"/>
    <n v="1360"/>
    <x v="1625"/>
    <x v="4962"/>
    <x v="114"/>
    <x v="1"/>
  </r>
  <r>
    <x v="2"/>
    <n v="1197831"/>
    <x v="355"/>
    <x v="1"/>
    <x v="13"/>
    <x v="15"/>
    <x v="3"/>
    <n v="24"/>
    <n v="1130"/>
    <x v="2392"/>
    <x v="5422"/>
    <x v="64"/>
    <x v="1"/>
  </r>
  <r>
    <x v="2"/>
    <n v="1197831"/>
    <x v="356"/>
    <x v="1"/>
    <x v="13"/>
    <x v="15"/>
    <x v="4"/>
    <n v="29"/>
    <n v="850"/>
    <x v="3137"/>
    <x v="5423"/>
    <x v="96"/>
    <x v="1"/>
  </r>
  <r>
    <x v="2"/>
    <n v="1197831"/>
    <x v="357"/>
    <x v="1"/>
    <x v="13"/>
    <x v="15"/>
    <x v="5"/>
    <n v="27"/>
    <n v="1440"/>
    <x v="2295"/>
    <x v="5424"/>
    <x v="41"/>
    <x v="1"/>
  </r>
  <r>
    <x v="2"/>
    <n v="1197831"/>
    <x v="358"/>
    <x v="1"/>
    <x v="13"/>
    <x v="15"/>
    <x v="0"/>
    <n v="23"/>
    <n v="1940"/>
    <x v="3138"/>
    <x v="5425"/>
    <x v="119"/>
    <x v="1"/>
  </r>
  <r>
    <x v="2"/>
    <n v="1197831"/>
    <x v="359"/>
    <x v="1"/>
    <x v="13"/>
    <x v="15"/>
    <x v="1"/>
    <n v="32"/>
    <n v="1940"/>
    <x v="2368"/>
    <x v="5426"/>
    <x v="28"/>
    <x v="1"/>
  </r>
  <r>
    <x v="2"/>
    <n v="1197831"/>
    <x v="360"/>
    <x v="1"/>
    <x v="13"/>
    <x v="15"/>
    <x v="2"/>
    <n v="20"/>
    <n v="1440"/>
    <x v="1477"/>
    <x v="3199"/>
    <x v="48"/>
    <x v="1"/>
  </r>
  <r>
    <x v="2"/>
    <n v="1197831"/>
    <x v="361"/>
    <x v="1"/>
    <x v="13"/>
    <x v="15"/>
    <x v="3"/>
    <n v="23"/>
    <n v="1160"/>
    <x v="2130"/>
    <x v="5427"/>
    <x v="70"/>
    <x v="1"/>
  </r>
  <r>
    <x v="2"/>
    <n v="1197831"/>
    <x v="362"/>
    <x v="1"/>
    <x v="13"/>
    <x v="15"/>
    <x v="4"/>
    <n v="28"/>
    <n v="880"/>
    <x v="1173"/>
    <x v="5428"/>
    <x v="24"/>
    <x v="1"/>
  </r>
  <r>
    <x v="2"/>
    <n v="1197831"/>
    <x v="363"/>
    <x v="1"/>
    <x v="13"/>
    <x v="15"/>
    <x v="5"/>
    <n v="26"/>
    <n v="1200"/>
    <x v="1320"/>
    <x v="5429"/>
    <x v="78"/>
    <x v="1"/>
  </r>
  <r>
    <x v="2"/>
    <n v="1197831"/>
    <x v="364"/>
    <x v="1"/>
    <x v="13"/>
    <x v="15"/>
    <x v="0"/>
    <n v="15"/>
    <n v="2150"/>
    <x v="2502"/>
    <x v="4865"/>
    <x v="59"/>
    <x v="1"/>
  </r>
  <r>
    <x v="2"/>
    <n v="1197831"/>
    <x v="365"/>
    <x v="1"/>
    <x v="13"/>
    <x v="15"/>
    <x v="1"/>
    <n v="16"/>
    <n v="2020"/>
    <x v="2060"/>
    <x v="5430"/>
    <x v="28"/>
    <x v="1"/>
  </r>
  <r>
    <x v="2"/>
    <n v="1197831"/>
    <x v="366"/>
    <x v="1"/>
    <x v="13"/>
    <x v="15"/>
    <x v="2"/>
    <n v="11"/>
    <n v="1520"/>
    <x v="1608"/>
    <x v="5431"/>
    <x v="28"/>
    <x v="1"/>
  </r>
  <r>
    <x v="2"/>
    <n v="1197831"/>
    <x v="367"/>
    <x v="1"/>
    <x v="13"/>
    <x v="15"/>
    <x v="3"/>
    <n v="15"/>
    <n v="1160"/>
    <x v="1667"/>
    <x v="5432"/>
    <x v="16"/>
    <x v="1"/>
  </r>
  <r>
    <x v="2"/>
    <n v="1197831"/>
    <x v="368"/>
    <x v="1"/>
    <x v="13"/>
    <x v="15"/>
    <x v="4"/>
    <n v="19"/>
    <n v="880"/>
    <x v="1608"/>
    <x v="4835"/>
    <x v="23"/>
    <x v="1"/>
  </r>
  <r>
    <x v="2"/>
    <n v="1197831"/>
    <x v="369"/>
    <x v="1"/>
    <x v="13"/>
    <x v="15"/>
    <x v="5"/>
    <n v="14"/>
    <n v="1650"/>
    <x v="3139"/>
    <x v="5433"/>
    <x v="79"/>
    <x v="1"/>
  </r>
  <r>
    <x v="2"/>
    <n v="1197831"/>
    <x v="370"/>
    <x v="1"/>
    <x v="13"/>
    <x v="15"/>
    <x v="0"/>
    <n v="7"/>
    <n v="2240"/>
    <x v="2415"/>
    <x v="5434"/>
    <x v="28"/>
    <x v="1"/>
  </r>
  <r>
    <x v="2"/>
    <n v="1197831"/>
    <x v="371"/>
    <x v="1"/>
    <x v="13"/>
    <x v="15"/>
    <x v="1"/>
    <n v="16"/>
    <n v="2180"/>
    <x v="1995"/>
    <x v="5435"/>
    <x v="119"/>
    <x v="1"/>
  </r>
  <r>
    <x v="2"/>
    <n v="1197831"/>
    <x v="372"/>
    <x v="1"/>
    <x v="13"/>
    <x v="15"/>
    <x v="2"/>
    <n v="11"/>
    <n v="1900"/>
    <x v="3140"/>
    <x v="5436"/>
    <x v="59"/>
    <x v="1"/>
  </r>
  <r>
    <x v="2"/>
    <n v="1197831"/>
    <x v="373"/>
    <x v="1"/>
    <x v="13"/>
    <x v="15"/>
    <x v="3"/>
    <n v="26"/>
    <n v="1650"/>
    <x v="2037"/>
    <x v="5437"/>
    <x v="70"/>
    <x v="1"/>
  </r>
  <r>
    <x v="2"/>
    <n v="1197831"/>
    <x v="374"/>
    <x v="1"/>
    <x v="13"/>
    <x v="15"/>
    <x v="4"/>
    <n v="39"/>
    <n v="1320"/>
    <x v="1182"/>
    <x v="5438"/>
    <x v="23"/>
    <x v="1"/>
  </r>
  <r>
    <x v="2"/>
    <n v="1197831"/>
    <x v="375"/>
    <x v="1"/>
    <x v="13"/>
    <x v="15"/>
    <x v="5"/>
    <n v="36"/>
    <n v="2630"/>
    <x v="1542"/>
    <x v="5439"/>
    <x v="78"/>
    <x v="1"/>
  </r>
  <r>
    <x v="2"/>
    <n v="1197831"/>
    <x v="376"/>
    <x v="1"/>
    <x v="13"/>
    <x v="15"/>
    <x v="0"/>
    <n v="30"/>
    <n v="2250"/>
    <x v="2389"/>
    <x v="5440"/>
    <x v="35"/>
    <x v="1"/>
  </r>
  <r>
    <x v="2"/>
    <n v="1197831"/>
    <x v="377"/>
    <x v="1"/>
    <x v="13"/>
    <x v="15"/>
    <x v="1"/>
    <n v="35"/>
    <n v="2330"/>
    <x v="3011"/>
    <x v="5441"/>
    <x v="28"/>
    <x v="1"/>
  </r>
  <r>
    <x v="2"/>
    <n v="1197831"/>
    <x v="378"/>
    <x v="1"/>
    <x v="13"/>
    <x v="15"/>
    <x v="2"/>
    <n v="35"/>
    <n v="2280"/>
    <x v="2950"/>
    <x v="5442"/>
    <x v="48"/>
    <x v="1"/>
  </r>
  <r>
    <x v="2"/>
    <n v="1197831"/>
    <x v="379"/>
    <x v="1"/>
    <x v="13"/>
    <x v="15"/>
    <x v="3"/>
    <n v="31"/>
    <n v="2100"/>
    <x v="1313"/>
    <x v="5443"/>
    <x v="16"/>
    <x v="1"/>
  </r>
  <r>
    <x v="2"/>
    <n v="1197831"/>
    <x v="380"/>
    <x v="1"/>
    <x v="13"/>
    <x v="15"/>
    <x v="4"/>
    <n v="38"/>
    <n v="1650"/>
    <x v="3141"/>
    <x v="5444"/>
    <x v="28"/>
    <x v="1"/>
  </r>
  <r>
    <x v="2"/>
    <n v="1197831"/>
    <x v="381"/>
    <x v="1"/>
    <x v="13"/>
    <x v="15"/>
    <x v="5"/>
    <n v="36"/>
    <n v="2800"/>
    <x v="2240"/>
    <x v="5445"/>
    <x v="71"/>
    <x v="1"/>
  </r>
  <r>
    <x v="2"/>
    <n v="1197831"/>
    <x v="382"/>
    <x v="1"/>
    <x v="13"/>
    <x v="15"/>
    <x v="0"/>
    <n v="31"/>
    <n v="2560"/>
    <x v="1221"/>
    <x v="5446"/>
    <x v="121"/>
    <x v="1"/>
  </r>
  <r>
    <x v="2"/>
    <n v="1197831"/>
    <x v="383"/>
    <x v="1"/>
    <x v="13"/>
    <x v="15"/>
    <x v="1"/>
    <n v="37"/>
    <n v="2640"/>
    <x v="3133"/>
    <x v="5447"/>
    <x v="66"/>
    <x v="1"/>
  </r>
  <r>
    <x v="2"/>
    <n v="1197831"/>
    <x v="384"/>
    <x v="1"/>
    <x v="13"/>
    <x v="15"/>
    <x v="2"/>
    <n v="31"/>
    <n v="3220"/>
    <x v="864"/>
    <x v="5448"/>
    <x v="86"/>
    <x v="1"/>
  </r>
  <r>
    <x v="2"/>
    <n v="1197831"/>
    <x v="385"/>
    <x v="1"/>
    <x v="13"/>
    <x v="15"/>
    <x v="3"/>
    <n v="36"/>
    <n v="1960"/>
    <x v="822"/>
    <x v="5449"/>
    <x v="79"/>
    <x v="1"/>
  </r>
  <r>
    <x v="2"/>
    <n v="1197831"/>
    <x v="386"/>
    <x v="1"/>
    <x v="13"/>
    <x v="15"/>
    <x v="4"/>
    <n v="35"/>
    <n v="1790"/>
    <x v="3142"/>
    <x v="5450"/>
    <x v="59"/>
    <x v="1"/>
  </r>
  <r>
    <x v="2"/>
    <n v="1197831"/>
    <x v="387"/>
    <x v="1"/>
    <x v="13"/>
    <x v="15"/>
    <x v="5"/>
    <n v="47"/>
    <n v="2800"/>
    <x v="2903"/>
    <x v="5451"/>
    <x v="122"/>
    <x v="1"/>
  </r>
  <r>
    <x v="2"/>
    <n v="1197831"/>
    <x v="388"/>
    <x v="1"/>
    <x v="13"/>
    <x v="15"/>
    <x v="0"/>
    <n v="27"/>
    <n v="2330"/>
    <x v="3143"/>
    <x v="5452"/>
    <x v="66"/>
    <x v="1"/>
  </r>
  <r>
    <x v="2"/>
    <n v="1197831"/>
    <x v="389"/>
    <x v="1"/>
    <x v="13"/>
    <x v="15"/>
    <x v="1"/>
    <n v="39"/>
    <n v="2330"/>
    <x v="3144"/>
    <x v="5453"/>
    <x v="123"/>
    <x v="1"/>
  </r>
  <r>
    <x v="2"/>
    <n v="1197831"/>
    <x v="390"/>
    <x v="1"/>
    <x v="13"/>
    <x v="15"/>
    <x v="2"/>
    <n v="36"/>
    <n v="2780"/>
    <x v="3145"/>
    <x v="5454"/>
    <x v="121"/>
    <x v="1"/>
  </r>
  <r>
    <x v="2"/>
    <n v="1197831"/>
    <x v="391"/>
    <x v="1"/>
    <x v="13"/>
    <x v="15"/>
    <x v="3"/>
    <n v="37"/>
    <n v="1400"/>
    <x v="3146"/>
    <x v="5455"/>
    <x v="71"/>
    <x v="1"/>
  </r>
  <r>
    <x v="2"/>
    <n v="1197831"/>
    <x v="392"/>
    <x v="1"/>
    <x v="13"/>
    <x v="15"/>
    <x v="4"/>
    <n v="42"/>
    <n v="1400"/>
    <x v="1129"/>
    <x v="5456"/>
    <x v="21"/>
    <x v="1"/>
  </r>
  <r>
    <x v="2"/>
    <n v="1197831"/>
    <x v="393"/>
    <x v="1"/>
    <x v="13"/>
    <x v="15"/>
    <x v="5"/>
    <n v="39"/>
    <n v="2030"/>
    <x v="2090"/>
    <x v="5457"/>
    <x v="124"/>
    <x v="1"/>
  </r>
  <r>
    <x v="2"/>
    <n v="1197831"/>
    <x v="394"/>
    <x v="1"/>
    <x v="13"/>
    <x v="15"/>
    <x v="0"/>
    <n v="38"/>
    <n v="2060"/>
    <x v="3005"/>
    <x v="5458"/>
    <x v="66"/>
    <x v="1"/>
  </r>
  <r>
    <x v="2"/>
    <n v="1197831"/>
    <x v="395"/>
    <x v="1"/>
    <x v="13"/>
    <x v="15"/>
    <x v="1"/>
    <n v="36"/>
    <n v="1730"/>
    <x v="3147"/>
    <x v="5459"/>
    <x v="66"/>
    <x v="1"/>
  </r>
  <r>
    <x v="2"/>
    <n v="1197831"/>
    <x v="396"/>
    <x v="1"/>
    <x v="13"/>
    <x v="15"/>
    <x v="2"/>
    <n v="47"/>
    <n v="2130"/>
    <x v="968"/>
    <x v="5460"/>
    <x v="86"/>
    <x v="1"/>
  </r>
  <r>
    <x v="2"/>
    <n v="1197831"/>
    <x v="397"/>
    <x v="1"/>
    <x v="13"/>
    <x v="15"/>
    <x v="3"/>
    <n v="44"/>
    <n v="1050"/>
    <x v="1506"/>
    <x v="5461"/>
    <x v="78"/>
    <x v="1"/>
  </r>
  <r>
    <x v="2"/>
    <n v="1197831"/>
    <x v="398"/>
    <x v="1"/>
    <x v="13"/>
    <x v="15"/>
    <x v="4"/>
    <n v="35"/>
    <n v="1160"/>
    <x v="1066"/>
    <x v="5462"/>
    <x v="35"/>
    <x v="1"/>
  </r>
  <r>
    <x v="2"/>
    <n v="1197831"/>
    <x v="399"/>
    <x v="1"/>
    <x v="13"/>
    <x v="15"/>
    <x v="5"/>
    <n v="26"/>
    <n v="1900"/>
    <x v="1254"/>
    <x v="5463"/>
    <x v="125"/>
    <x v="1"/>
  </r>
  <r>
    <x v="2"/>
    <n v="1197831"/>
    <x v="400"/>
    <x v="1"/>
    <x v="13"/>
    <x v="15"/>
    <x v="0"/>
    <n v="20"/>
    <n v="1840"/>
    <x v="2784"/>
    <x v="5464"/>
    <x v="126"/>
    <x v="1"/>
  </r>
  <r>
    <x v="2"/>
    <n v="1197831"/>
    <x v="401"/>
    <x v="1"/>
    <x v="13"/>
    <x v="15"/>
    <x v="1"/>
    <n v="23"/>
    <n v="1730"/>
    <x v="3148"/>
    <x v="5465"/>
    <x v="66"/>
    <x v="1"/>
  </r>
  <r>
    <x v="2"/>
    <n v="1197831"/>
    <x v="402"/>
    <x v="1"/>
    <x v="13"/>
    <x v="15"/>
    <x v="2"/>
    <n v="24"/>
    <n v="1660"/>
    <x v="2696"/>
    <x v="5466"/>
    <x v="123"/>
    <x v="1"/>
  </r>
  <r>
    <x v="2"/>
    <n v="1197831"/>
    <x v="403"/>
    <x v="1"/>
    <x v="13"/>
    <x v="15"/>
    <x v="3"/>
    <n v="26"/>
    <n v="980"/>
    <x v="2119"/>
    <x v="5467"/>
    <x v="79"/>
    <x v="1"/>
  </r>
  <r>
    <x v="2"/>
    <n v="1197831"/>
    <x v="404"/>
    <x v="1"/>
    <x v="13"/>
    <x v="15"/>
    <x v="4"/>
    <n v="22"/>
    <n v="1050"/>
    <x v="3139"/>
    <x v="2518"/>
    <x v="119"/>
    <x v="1"/>
  </r>
  <r>
    <x v="2"/>
    <n v="1197831"/>
    <x v="405"/>
    <x v="1"/>
    <x v="13"/>
    <x v="15"/>
    <x v="5"/>
    <n v="26"/>
    <n v="1470"/>
    <x v="1299"/>
    <x v="5468"/>
    <x v="125"/>
    <x v="1"/>
  </r>
  <r>
    <x v="2"/>
    <n v="1197831"/>
    <x v="406"/>
    <x v="1"/>
    <x v="13"/>
    <x v="15"/>
    <x v="0"/>
    <n v="14"/>
    <n v="1880"/>
    <x v="1023"/>
    <x v="5469"/>
    <x v="84"/>
    <x v="1"/>
  </r>
  <r>
    <x v="2"/>
    <n v="1197831"/>
    <x v="407"/>
    <x v="1"/>
    <x v="13"/>
    <x v="15"/>
    <x v="1"/>
    <n v="14"/>
    <n v="2000"/>
    <x v="1752"/>
    <x v="5470"/>
    <x v="126"/>
    <x v="1"/>
  </r>
  <r>
    <x v="2"/>
    <n v="1197831"/>
    <x v="408"/>
    <x v="1"/>
    <x v="13"/>
    <x v="15"/>
    <x v="2"/>
    <n v="33"/>
    <n v="1960"/>
    <x v="1829"/>
    <x v="5471"/>
    <x v="66"/>
    <x v="1"/>
  </r>
  <r>
    <x v="2"/>
    <n v="1197831"/>
    <x v="409"/>
    <x v="1"/>
    <x v="13"/>
    <x v="15"/>
    <x v="3"/>
    <n v="36"/>
    <n v="1350"/>
    <x v="2299"/>
    <x v="5472"/>
    <x v="79"/>
    <x v="1"/>
  </r>
  <r>
    <x v="2"/>
    <n v="1197831"/>
    <x v="410"/>
    <x v="1"/>
    <x v="13"/>
    <x v="15"/>
    <x v="4"/>
    <n v="37"/>
    <n v="1490"/>
    <x v="3050"/>
    <x v="5473"/>
    <x v="35"/>
    <x v="1"/>
  </r>
  <r>
    <x v="2"/>
    <n v="1197831"/>
    <x v="411"/>
    <x v="1"/>
    <x v="13"/>
    <x v="15"/>
    <x v="5"/>
    <n v="45"/>
    <n v="1880"/>
    <x v="2302"/>
    <x v="5474"/>
    <x v="77"/>
    <x v="1"/>
  </r>
  <r>
    <x v="2"/>
    <n v="1197831"/>
    <x v="412"/>
    <x v="1"/>
    <x v="13"/>
    <x v="15"/>
    <x v="0"/>
    <n v="46"/>
    <n v="2400"/>
    <x v="3149"/>
    <x v="5475"/>
    <x v="86"/>
    <x v="1"/>
  </r>
  <r>
    <x v="2"/>
    <n v="1197831"/>
    <x v="413"/>
    <x v="1"/>
    <x v="13"/>
    <x v="15"/>
    <x v="1"/>
    <n v="40"/>
    <n v="2480"/>
    <x v="3150"/>
    <x v="5476"/>
    <x v="121"/>
    <x v="1"/>
  </r>
  <r>
    <x v="2"/>
    <n v="1197831"/>
    <x v="414"/>
    <x v="1"/>
    <x v="13"/>
    <x v="15"/>
    <x v="2"/>
    <n v="47"/>
    <n v="2170"/>
    <x v="1377"/>
    <x v="5477"/>
    <x v="123"/>
    <x v="1"/>
  </r>
  <r>
    <x v="2"/>
    <n v="1197831"/>
    <x v="415"/>
    <x v="1"/>
    <x v="13"/>
    <x v="15"/>
    <x v="3"/>
    <n v="52"/>
    <n v="1930"/>
    <x v="3151"/>
    <x v="5478"/>
    <x v="120"/>
    <x v="1"/>
  </r>
  <r>
    <x v="2"/>
    <n v="1197831"/>
    <x v="416"/>
    <x v="1"/>
    <x v="13"/>
    <x v="15"/>
    <x v="4"/>
    <n v="40"/>
    <n v="1550"/>
    <x v="1461"/>
    <x v="2742"/>
    <x v="28"/>
    <x v="1"/>
  </r>
  <r>
    <x v="2"/>
    <n v="1197831"/>
    <x v="417"/>
    <x v="1"/>
    <x v="13"/>
    <x v="15"/>
    <x v="5"/>
    <n v="56"/>
    <n v="2250"/>
    <x v="789"/>
    <x v="5479"/>
    <x v="125"/>
    <x v="1"/>
  </r>
  <r>
    <x v="5"/>
    <n v="1185732"/>
    <x v="418"/>
    <x v="1"/>
    <x v="13"/>
    <x v="15"/>
    <x v="0"/>
    <n v="27"/>
    <n v="1400"/>
    <x v="1053"/>
    <x v="1700"/>
    <x v="96"/>
    <x v="1"/>
  </r>
  <r>
    <x v="5"/>
    <n v="1185732"/>
    <x v="419"/>
    <x v="1"/>
    <x v="13"/>
    <x v="15"/>
    <x v="1"/>
    <n v="30"/>
    <n v="880"/>
    <x v="2490"/>
    <x v="5480"/>
    <x v="33"/>
    <x v="1"/>
  </r>
  <r>
    <x v="5"/>
    <n v="1185732"/>
    <x v="420"/>
    <x v="1"/>
    <x v="13"/>
    <x v="15"/>
    <x v="2"/>
    <n v="23"/>
    <n v="830"/>
    <x v="3152"/>
    <x v="5481"/>
    <x v="23"/>
    <x v="1"/>
  </r>
  <r>
    <x v="5"/>
    <n v="1185732"/>
    <x v="421"/>
    <x v="1"/>
    <x v="13"/>
    <x v="15"/>
    <x v="3"/>
    <n v="25"/>
    <n v="300"/>
    <x v="3153"/>
    <x v="5482"/>
    <x v="93"/>
    <x v="1"/>
  </r>
  <r>
    <x v="2"/>
    <n v="1128299"/>
    <x v="212"/>
    <x v="4"/>
    <x v="8"/>
    <x v="19"/>
    <x v="3"/>
    <n v="36"/>
    <n v="940"/>
    <x v="1604"/>
    <x v="5483"/>
    <x v="25"/>
    <x v="1"/>
  </r>
  <r>
    <x v="2"/>
    <n v="1128299"/>
    <x v="212"/>
    <x v="4"/>
    <x v="8"/>
    <x v="19"/>
    <x v="4"/>
    <n v="44"/>
    <n v="620"/>
    <x v="1259"/>
    <x v="5484"/>
    <x v="55"/>
    <x v="1"/>
  </r>
  <r>
    <x v="2"/>
    <n v="1128299"/>
    <x v="212"/>
    <x v="4"/>
    <x v="8"/>
    <x v="19"/>
    <x v="5"/>
    <n v="33"/>
    <n v="1240"/>
    <x v="2454"/>
    <x v="5485"/>
    <x v="48"/>
    <x v="1"/>
  </r>
  <r>
    <x v="2"/>
    <n v="1128299"/>
    <x v="221"/>
    <x v="4"/>
    <x v="8"/>
    <x v="19"/>
    <x v="0"/>
    <n v="35"/>
    <n v="1710"/>
    <x v="1919"/>
    <x v="5486"/>
    <x v="95"/>
    <x v="1"/>
  </r>
  <r>
    <x v="2"/>
    <n v="1128299"/>
    <x v="221"/>
    <x v="4"/>
    <x v="8"/>
    <x v="19"/>
    <x v="1"/>
    <n v="44"/>
    <n v="1240"/>
    <x v="985"/>
    <x v="5487"/>
    <x v="43"/>
    <x v="1"/>
  </r>
  <r>
    <x v="2"/>
    <n v="1128299"/>
    <x v="221"/>
    <x v="4"/>
    <x v="8"/>
    <x v="19"/>
    <x v="2"/>
    <n v="47"/>
    <n v="1490"/>
    <x v="3154"/>
    <x v="5488"/>
    <x v="80"/>
    <x v="1"/>
  </r>
  <r>
    <x v="2"/>
    <n v="1128299"/>
    <x v="221"/>
    <x v="4"/>
    <x v="8"/>
    <x v="19"/>
    <x v="3"/>
    <n v="42"/>
    <n v="1140"/>
    <x v="2257"/>
    <x v="4752"/>
    <x v="2"/>
    <x v="1"/>
  </r>
  <r>
    <x v="2"/>
    <n v="1128299"/>
    <x v="221"/>
    <x v="4"/>
    <x v="8"/>
    <x v="19"/>
    <x v="4"/>
    <n v="44"/>
    <n v="600"/>
    <x v="2490"/>
    <x v="5489"/>
    <x v="72"/>
    <x v="1"/>
  </r>
  <r>
    <x v="2"/>
    <n v="1128299"/>
    <x v="221"/>
    <x v="4"/>
    <x v="8"/>
    <x v="19"/>
    <x v="5"/>
    <n v="48"/>
    <n v="1310"/>
    <x v="1298"/>
    <x v="5490"/>
    <x v="46"/>
    <x v="1"/>
  </r>
  <r>
    <x v="1"/>
    <n v="1128299"/>
    <x v="240"/>
    <x v="4"/>
    <x v="8"/>
    <x v="19"/>
    <x v="0"/>
    <n v="47"/>
    <n v="1710"/>
    <x v="3098"/>
    <x v="5491"/>
    <x v="36"/>
    <x v="1"/>
  </r>
  <r>
    <x v="1"/>
    <n v="1128299"/>
    <x v="240"/>
    <x v="4"/>
    <x v="8"/>
    <x v="19"/>
    <x v="1"/>
    <n v="51"/>
    <n v="1050"/>
    <x v="1018"/>
    <x v="5492"/>
    <x v="47"/>
    <x v="1"/>
  </r>
  <r>
    <x v="1"/>
    <n v="1128299"/>
    <x v="240"/>
    <x v="4"/>
    <x v="8"/>
    <x v="19"/>
    <x v="2"/>
    <n v="49"/>
    <n v="1320"/>
    <x v="1829"/>
    <x v="4762"/>
    <x v="95"/>
    <x v="1"/>
  </r>
  <r>
    <x v="1"/>
    <n v="1128299"/>
    <x v="240"/>
    <x v="4"/>
    <x v="8"/>
    <x v="19"/>
    <x v="3"/>
    <n v="41"/>
    <n v="900"/>
    <x v="2820"/>
    <x v="3141"/>
    <x v="2"/>
    <x v="1"/>
  </r>
  <r>
    <x v="1"/>
    <n v="1128299"/>
    <x v="240"/>
    <x v="4"/>
    <x v="8"/>
    <x v="19"/>
    <x v="4"/>
    <n v="47"/>
    <n v="600"/>
    <x v="3155"/>
    <x v="5493"/>
    <x v="101"/>
    <x v="1"/>
  </r>
  <r>
    <x v="1"/>
    <n v="1128299"/>
    <x v="240"/>
    <x v="4"/>
    <x v="8"/>
    <x v="19"/>
    <x v="5"/>
    <n v="57"/>
    <n v="1130"/>
    <x v="3156"/>
    <x v="5494"/>
    <x v="0"/>
    <x v="1"/>
  </r>
  <r>
    <x v="1"/>
    <n v="1128299"/>
    <x v="271"/>
    <x v="4"/>
    <x v="8"/>
    <x v="19"/>
    <x v="0"/>
    <n v="44"/>
    <n v="2010"/>
    <x v="3157"/>
    <x v="5495"/>
    <x v="93"/>
    <x v="1"/>
  </r>
  <r>
    <x v="1"/>
    <n v="1128299"/>
    <x v="271"/>
    <x v="4"/>
    <x v="8"/>
    <x v="19"/>
    <x v="1"/>
    <n v="46"/>
    <n v="1320"/>
    <x v="3158"/>
    <x v="5496"/>
    <x v="45"/>
    <x v="1"/>
  </r>
  <r>
    <x v="1"/>
    <n v="1128299"/>
    <x v="271"/>
    <x v="4"/>
    <x v="8"/>
    <x v="19"/>
    <x v="2"/>
    <n v="46"/>
    <n v="1320"/>
    <x v="3158"/>
    <x v="5497"/>
    <x v="36"/>
    <x v="1"/>
  </r>
  <r>
    <x v="1"/>
    <n v="1128299"/>
    <x v="271"/>
    <x v="4"/>
    <x v="8"/>
    <x v="19"/>
    <x v="3"/>
    <n v="39"/>
    <n v="1070"/>
    <x v="3159"/>
    <x v="5498"/>
    <x v="95"/>
    <x v="1"/>
  </r>
  <r>
    <x v="1"/>
    <n v="1128299"/>
    <x v="271"/>
    <x v="4"/>
    <x v="8"/>
    <x v="19"/>
    <x v="4"/>
    <n v="42"/>
    <n v="680"/>
    <x v="2062"/>
    <x v="3712"/>
    <x v="3"/>
    <x v="1"/>
  </r>
  <r>
    <x v="1"/>
    <n v="1128299"/>
    <x v="271"/>
    <x v="4"/>
    <x v="8"/>
    <x v="19"/>
    <x v="5"/>
    <n v="48"/>
    <n v="1730"/>
    <x v="2010"/>
    <x v="5499"/>
    <x v="46"/>
    <x v="1"/>
  </r>
  <r>
    <x v="1"/>
    <n v="1128299"/>
    <x v="301"/>
    <x v="4"/>
    <x v="8"/>
    <x v="19"/>
    <x v="0"/>
    <n v="50"/>
    <n v="2720"/>
    <x v="3160"/>
    <x v="5500"/>
    <x v="80"/>
    <x v="1"/>
  </r>
  <r>
    <x v="1"/>
    <n v="1128299"/>
    <x v="301"/>
    <x v="4"/>
    <x v="8"/>
    <x v="19"/>
    <x v="1"/>
    <n v="53"/>
    <n v="2240"/>
    <x v="3161"/>
    <x v="5501"/>
    <x v="94"/>
    <x v="1"/>
  </r>
  <r>
    <x v="1"/>
    <n v="1128299"/>
    <x v="301"/>
    <x v="4"/>
    <x v="8"/>
    <x v="19"/>
    <x v="2"/>
    <n v="60"/>
    <n v="2380"/>
    <x v="3162"/>
    <x v="5410"/>
    <x v="93"/>
    <x v="1"/>
  </r>
  <r>
    <x v="1"/>
    <n v="1128299"/>
    <x v="301"/>
    <x v="4"/>
    <x v="8"/>
    <x v="19"/>
    <x v="3"/>
    <n v="66"/>
    <n v="1960"/>
    <x v="1113"/>
    <x v="5409"/>
    <x v="25"/>
    <x v="1"/>
  </r>
  <r>
    <x v="1"/>
    <n v="1128299"/>
    <x v="301"/>
    <x v="4"/>
    <x v="8"/>
    <x v="19"/>
    <x v="4"/>
    <n v="71"/>
    <n v="1530"/>
    <x v="3163"/>
    <x v="5502"/>
    <x v="101"/>
    <x v="1"/>
  </r>
  <r>
    <x v="1"/>
    <n v="1128299"/>
    <x v="301"/>
    <x v="4"/>
    <x v="8"/>
    <x v="19"/>
    <x v="5"/>
    <n v="74"/>
    <n v="2480"/>
    <x v="3164"/>
    <x v="5503"/>
    <x v="46"/>
    <x v="1"/>
  </r>
  <r>
    <x v="1"/>
    <n v="1128299"/>
    <x v="330"/>
    <x v="4"/>
    <x v="8"/>
    <x v="19"/>
    <x v="0"/>
    <n v="68"/>
    <n v="2970"/>
    <x v="3165"/>
    <x v="5504"/>
    <x v="25"/>
    <x v="1"/>
  </r>
  <r>
    <x v="1"/>
    <n v="1128299"/>
    <x v="330"/>
    <x v="4"/>
    <x v="8"/>
    <x v="19"/>
    <x v="1"/>
    <n v="74"/>
    <n v="2630"/>
    <x v="3166"/>
    <x v="5505"/>
    <x v="45"/>
    <x v="1"/>
  </r>
  <r>
    <x v="1"/>
    <n v="1128299"/>
    <x v="330"/>
    <x v="4"/>
    <x v="8"/>
    <x v="19"/>
    <x v="2"/>
    <n v="72"/>
    <n v="2380"/>
    <x v="3167"/>
    <x v="5506"/>
    <x v="95"/>
    <x v="1"/>
  </r>
  <r>
    <x v="1"/>
    <n v="1128299"/>
    <x v="330"/>
    <x v="4"/>
    <x v="8"/>
    <x v="19"/>
    <x v="3"/>
    <n v="59"/>
    <n v="1860"/>
    <x v="3168"/>
    <x v="5507"/>
    <x v="93"/>
    <x v="1"/>
  </r>
  <r>
    <x v="1"/>
    <n v="1128299"/>
    <x v="330"/>
    <x v="4"/>
    <x v="8"/>
    <x v="19"/>
    <x v="4"/>
    <n v="68"/>
    <n v="2080"/>
    <x v="3169"/>
    <x v="5508"/>
    <x v="101"/>
    <x v="1"/>
  </r>
  <r>
    <x v="1"/>
    <n v="1128299"/>
    <x v="330"/>
    <x v="4"/>
    <x v="8"/>
    <x v="19"/>
    <x v="5"/>
    <n v="75"/>
    <n v="1950"/>
    <x v="3170"/>
    <x v="5509"/>
    <x v="46"/>
    <x v="1"/>
  </r>
  <r>
    <x v="1"/>
    <n v="1128299"/>
    <x v="362"/>
    <x v="4"/>
    <x v="8"/>
    <x v="19"/>
    <x v="0"/>
    <n v="68"/>
    <n v="2550"/>
    <x v="3171"/>
    <x v="5510"/>
    <x v="36"/>
    <x v="1"/>
  </r>
  <r>
    <x v="1"/>
    <n v="1128299"/>
    <x v="362"/>
    <x v="4"/>
    <x v="8"/>
    <x v="19"/>
    <x v="1"/>
    <n v="60"/>
    <n v="2720"/>
    <x v="2929"/>
    <x v="5511"/>
    <x v="47"/>
    <x v="1"/>
  </r>
  <r>
    <x v="1"/>
    <n v="1128299"/>
    <x v="362"/>
    <x v="4"/>
    <x v="8"/>
    <x v="19"/>
    <x v="2"/>
    <n v="62"/>
    <n v="2310"/>
    <x v="3172"/>
    <x v="5512"/>
    <x v="93"/>
    <x v="1"/>
  </r>
  <r>
    <x v="1"/>
    <n v="1128299"/>
    <x v="362"/>
    <x v="4"/>
    <x v="8"/>
    <x v="19"/>
    <x v="3"/>
    <n v="64"/>
    <n v="1470"/>
    <x v="1811"/>
    <x v="5513"/>
    <x v="93"/>
    <x v="1"/>
  </r>
  <r>
    <x v="1"/>
    <n v="1128299"/>
    <x v="362"/>
    <x v="4"/>
    <x v="8"/>
    <x v="19"/>
    <x v="4"/>
    <n v="63"/>
    <n v="1660"/>
    <x v="3173"/>
    <x v="5514"/>
    <x v="55"/>
    <x v="1"/>
  </r>
  <r>
    <x v="1"/>
    <n v="1128299"/>
    <x v="362"/>
    <x v="4"/>
    <x v="8"/>
    <x v="19"/>
    <x v="5"/>
    <n v="60"/>
    <n v="960"/>
    <x v="2762"/>
    <x v="1426"/>
    <x v="29"/>
    <x v="1"/>
  </r>
  <r>
    <x v="1"/>
    <n v="1128299"/>
    <x v="394"/>
    <x v="4"/>
    <x v="8"/>
    <x v="19"/>
    <x v="0"/>
    <n v="44"/>
    <n v="1550"/>
    <x v="2506"/>
    <x v="5515"/>
    <x v="25"/>
    <x v="1"/>
  </r>
  <r>
    <x v="1"/>
    <n v="1128299"/>
    <x v="394"/>
    <x v="4"/>
    <x v="8"/>
    <x v="19"/>
    <x v="1"/>
    <n v="45"/>
    <n v="1500"/>
    <x v="2389"/>
    <x v="5516"/>
    <x v="43"/>
    <x v="1"/>
  </r>
  <r>
    <x v="1"/>
    <n v="1128299"/>
    <x v="394"/>
    <x v="4"/>
    <x v="8"/>
    <x v="19"/>
    <x v="2"/>
    <n v="39"/>
    <n v="960"/>
    <x v="1618"/>
    <x v="5517"/>
    <x v="93"/>
    <x v="1"/>
  </r>
  <r>
    <x v="1"/>
    <n v="1128299"/>
    <x v="394"/>
    <x v="4"/>
    <x v="8"/>
    <x v="19"/>
    <x v="3"/>
    <n v="44"/>
    <n v="780"/>
    <x v="1944"/>
    <x v="5518"/>
    <x v="25"/>
    <x v="1"/>
  </r>
  <r>
    <x v="1"/>
    <n v="1128299"/>
    <x v="394"/>
    <x v="4"/>
    <x v="8"/>
    <x v="19"/>
    <x v="4"/>
    <n v="54"/>
    <n v="940"/>
    <x v="1197"/>
    <x v="5519"/>
    <x v="56"/>
    <x v="1"/>
  </r>
  <r>
    <x v="1"/>
    <n v="1128299"/>
    <x v="394"/>
    <x v="4"/>
    <x v="8"/>
    <x v="19"/>
    <x v="5"/>
    <n v="42"/>
    <n v="990"/>
    <x v="1464"/>
    <x v="5520"/>
    <x v="29"/>
    <x v="1"/>
  </r>
  <r>
    <x v="1"/>
    <n v="1128299"/>
    <x v="423"/>
    <x v="4"/>
    <x v="8"/>
    <x v="19"/>
    <x v="0"/>
    <n v="39"/>
    <n v="1400"/>
    <x v="1780"/>
    <x v="5521"/>
    <x v="25"/>
    <x v="1"/>
  </r>
  <r>
    <x v="1"/>
    <n v="1128299"/>
    <x v="423"/>
    <x v="4"/>
    <x v="8"/>
    <x v="19"/>
    <x v="1"/>
    <n v="43"/>
    <n v="1900"/>
    <x v="3174"/>
    <x v="5522"/>
    <x v="94"/>
    <x v="1"/>
  </r>
  <r>
    <x v="1"/>
    <n v="1128299"/>
    <x v="423"/>
    <x v="4"/>
    <x v="8"/>
    <x v="19"/>
    <x v="2"/>
    <n v="43"/>
    <n v="1280"/>
    <x v="1188"/>
    <x v="5523"/>
    <x v="95"/>
    <x v="1"/>
  </r>
  <r>
    <x v="1"/>
    <n v="1128299"/>
    <x v="423"/>
    <x v="4"/>
    <x v="8"/>
    <x v="19"/>
    <x v="3"/>
    <n v="40"/>
    <n v="1200"/>
    <x v="1287"/>
    <x v="4634"/>
    <x v="2"/>
    <x v="1"/>
  </r>
  <r>
    <x v="1"/>
    <n v="1128299"/>
    <x v="423"/>
    <x v="4"/>
    <x v="8"/>
    <x v="19"/>
    <x v="4"/>
    <n v="47"/>
    <n v="1160"/>
    <x v="3175"/>
    <x v="5524"/>
    <x v="101"/>
    <x v="1"/>
  </r>
  <r>
    <x v="1"/>
    <n v="1128299"/>
    <x v="423"/>
    <x v="4"/>
    <x v="8"/>
    <x v="19"/>
    <x v="5"/>
    <n v="53"/>
    <n v="1400"/>
    <x v="3176"/>
    <x v="5525"/>
    <x v="59"/>
    <x v="1"/>
  </r>
  <r>
    <x v="1"/>
    <n v="1128299"/>
    <x v="454"/>
    <x v="4"/>
    <x v="8"/>
    <x v="19"/>
    <x v="0"/>
    <n v="41"/>
    <n v="1880"/>
    <x v="945"/>
    <x v="5526"/>
    <x v="95"/>
    <x v="1"/>
  </r>
  <r>
    <x v="1"/>
    <n v="1128299"/>
    <x v="454"/>
    <x v="4"/>
    <x v="8"/>
    <x v="19"/>
    <x v="1"/>
    <n v="46"/>
    <n v="2310"/>
    <x v="3042"/>
    <x v="5527"/>
    <x v="80"/>
    <x v="1"/>
  </r>
  <r>
    <x v="1"/>
    <n v="1128299"/>
    <x v="454"/>
    <x v="4"/>
    <x v="8"/>
    <x v="19"/>
    <x v="2"/>
    <n v="44"/>
    <n v="1730"/>
    <x v="1638"/>
    <x v="5528"/>
    <x v="25"/>
    <x v="1"/>
  </r>
  <r>
    <x v="1"/>
    <n v="1128299"/>
    <x v="454"/>
    <x v="4"/>
    <x v="8"/>
    <x v="19"/>
    <x v="3"/>
    <n v="47"/>
    <n v="1700"/>
    <x v="3177"/>
    <x v="5529"/>
    <x v="95"/>
    <x v="1"/>
  </r>
  <r>
    <x v="1"/>
    <n v="1128299"/>
    <x v="454"/>
    <x v="4"/>
    <x v="8"/>
    <x v="19"/>
    <x v="4"/>
    <n v="58"/>
    <n v="1470"/>
    <x v="1497"/>
    <x v="5530"/>
    <x v="47"/>
    <x v="1"/>
  </r>
  <r>
    <x v="1"/>
    <n v="1128299"/>
    <x v="454"/>
    <x v="4"/>
    <x v="8"/>
    <x v="19"/>
    <x v="5"/>
    <n v="66"/>
    <n v="1980"/>
    <x v="3178"/>
    <x v="5531"/>
    <x v="0"/>
    <x v="1"/>
  </r>
  <r>
    <x v="1"/>
    <n v="1128299"/>
    <x v="483"/>
    <x v="4"/>
    <x v="8"/>
    <x v="19"/>
    <x v="0"/>
    <n v="58"/>
    <n v="2800"/>
    <x v="3179"/>
    <x v="5532"/>
    <x v="36"/>
    <x v="1"/>
  </r>
  <r>
    <x v="1"/>
    <n v="1128299"/>
    <x v="483"/>
    <x v="4"/>
    <x v="8"/>
    <x v="19"/>
    <x v="1"/>
    <n v="55"/>
    <n v="2560"/>
    <x v="2904"/>
    <x v="5533"/>
    <x v="43"/>
    <x v="1"/>
  </r>
  <r>
    <x v="3"/>
    <n v="1128299"/>
    <x v="483"/>
    <x v="4"/>
    <x v="8"/>
    <x v="19"/>
    <x v="2"/>
    <n v="64"/>
    <n v="2040"/>
    <x v="2888"/>
    <x v="5534"/>
    <x v="93"/>
    <x v="1"/>
  </r>
  <r>
    <x v="3"/>
    <n v="1128299"/>
    <x v="483"/>
    <x v="4"/>
    <x v="8"/>
    <x v="19"/>
    <x v="3"/>
    <n v="58"/>
    <n v="2040"/>
    <x v="975"/>
    <x v="5535"/>
    <x v="95"/>
    <x v="1"/>
  </r>
  <r>
    <x v="3"/>
    <n v="1128299"/>
    <x v="483"/>
    <x v="4"/>
    <x v="8"/>
    <x v="19"/>
    <x v="4"/>
    <n v="64"/>
    <n v="1790"/>
    <x v="3180"/>
    <x v="5536"/>
    <x v="72"/>
    <x v="1"/>
  </r>
  <r>
    <x v="3"/>
    <n v="1128299"/>
    <x v="483"/>
    <x v="4"/>
    <x v="8"/>
    <x v="19"/>
    <x v="5"/>
    <n v="64"/>
    <n v="2000"/>
    <x v="2982"/>
    <x v="1927"/>
    <x v="35"/>
    <x v="1"/>
  </r>
  <r>
    <x v="3"/>
    <n v="1185732"/>
    <x v="176"/>
    <x v="4"/>
    <x v="8"/>
    <x v="19"/>
    <x v="0"/>
    <n v="30"/>
    <n v="2720"/>
    <x v="2757"/>
    <x v="5537"/>
    <x v="48"/>
    <x v="1"/>
  </r>
  <r>
    <x v="3"/>
    <n v="1185732"/>
    <x v="176"/>
    <x v="4"/>
    <x v="8"/>
    <x v="19"/>
    <x v="1"/>
    <n v="36"/>
    <n v="2210"/>
    <x v="2246"/>
    <x v="5538"/>
    <x v="15"/>
    <x v="1"/>
  </r>
  <r>
    <x v="3"/>
    <n v="1185732"/>
    <x v="176"/>
    <x v="4"/>
    <x v="8"/>
    <x v="19"/>
    <x v="2"/>
    <n v="26"/>
    <n v="2020"/>
    <x v="2417"/>
    <x v="5539"/>
    <x v="94"/>
    <x v="1"/>
  </r>
  <r>
    <x v="3"/>
    <n v="1185732"/>
    <x v="176"/>
    <x v="4"/>
    <x v="8"/>
    <x v="19"/>
    <x v="3"/>
    <n v="30"/>
    <n v="1700"/>
    <x v="2047"/>
    <x v="4651"/>
    <x v="25"/>
    <x v="1"/>
  </r>
  <r>
    <x v="3"/>
    <n v="1185732"/>
    <x v="176"/>
    <x v="4"/>
    <x v="8"/>
    <x v="19"/>
    <x v="4"/>
    <n v="36"/>
    <n v="1930"/>
    <x v="3181"/>
    <x v="5540"/>
    <x v="33"/>
    <x v="1"/>
  </r>
  <r>
    <x v="3"/>
    <n v="1185732"/>
    <x v="176"/>
    <x v="4"/>
    <x v="8"/>
    <x v="19"/>
    <x v="5"/>
    <n v="35"/>
    <n v="2210"/>
    <x v="3182"/>
    <x v="5541"/>
    <x v="9"/>
    <x v="1"/>
  </r>
  <r>
    <x v="3"/>
    <n v="1185732"/>
    <x v="205"/>
    <x v="4"/>
    <x v="8"/>
    <x v="19"/>
    <x v="0"/>
    <n v="36"/>
    <n v="2880"/>
    <x v="1799"/>
    <x v="5542"/>
    <x v="46"/>
    <x v="1"/>
  </r>
  <r>
    <x v="3"/>
    <n v="1185732"/>
    <x v="205"/>
    <x v="4"/>
    <x v="8"/>
    <x v="19"/>
    <x v="1"/>
    <n v="31"/>
    <n v="1650"/>
    <x v="3183"/>
    <x v="5543"/>
    <x v="33"/>
    <x v="1"/>
  </r>
  <r>
    <x v="3"/>
    <n v="1185732"/>
    <x v="205"/>
    <x v="4"/>
    <x v="8"/>
    <x v="19"/>
    <x v="2"/>
    <n v="23"/>
    <n v="2040"/>
    <x v="3184"/>
    <x v="5544"/>
    <x v="80"/>
    <x v="1"/>
  </r>
  <r>
    <x v="0"/>
    <n v="1128299"/>
    <x v="698"/>
    <x v="4"/>
    <x v="18"/>
    <x v="22"/>
    <x v="3"/>
    <n v="28"/>
    <n v="640"/>
    <x v="1565"/>
    <x v="5545"/>
    <x v="33"/>
    <x v="1"/>
  </r>
  <r>
    <x v="0"/>
    <n v="1128299"/>
    <x v="698"/>
    <x v="4"/>
    <x v="18"/>
    <x v="22"/>
    <x v="4"/>
    <n v="29"/>
    <n v="390"/>
    <x v="1577"/>
    <x v="5546"/>
    <x v="4"/>
    <x v="1"/>
  </r>
  <r>
    <x v="0"/>
    <n v="1128299"/>
    <x v="698"/>
    <x v="4"/>
    <x v="18"/>
    <x v="22"/>
    <x v="5"/>
    <n v="30"/>
    <n v="1070"/>
    <x v="3185"/>
    <x v="5547"/>
    <x v="36"/>
    <x v="1"/>
  </r>
  <r>
    <x v="0"/>
    <n v="1128299"/>
    <x v="228"/>
    <x v="4"/>
    <x v="18"/>
    <x v="22"/>
    <x v="0"/>
    <n v="30"/>
    <n v="1620"/>
    <x v="2299"/>
    <x v="5548"/>
    <x v="31"/>
    <x v="1"/>
  </r>
  <r>
    <x v="0"/>
    <n v="1128299"/>
    <x v="228"/>
    <x v="4"/>
    <x v="18"/>
    <x v="22"/>
    <x v="1"/>
    <n v="35"/>
    <n v="980"/>
    <x v="3186"/>
    <x v="5549"/>
    <x v="33"/>
    <x v="1"/>
  </r>
  <r>
    <x v="0"/>
    <n v="1128299"/>
    <x v="228"/>
    <x v="4"/>
    <x v="18"/>
    <x v="22"/>
    <x v="2"/>
    <n v="43"/>
    <n v="1120"/>
    <x v="2129"/>
    <x v="4201"/>
    <x v="33"/>
    <x v="1"/>
  </r>
  <r>
    <x v="0"/>
    <n v="1128299"/>
    <x v="228"/>
    <x v="4"/>
    <x v="18"/>
    <x v="22"/>
    <x v="3"/>
    <n v="38"/>
    <n v="780"/>
    <x v="2401"/>
    <x v="5550"/>
    <x v="96"/>
    <x v="1"/>
  </r>
  <r>
    <x v="0"/>
    <n v="1128299"/>
    <x v="228"/>
    <x v="4"/>
    <x v="18"/>
    <x v="22"/>
    <x v="4"/>
    <n v="43"/>
    <n v="330"/>
    <x v="3187"/>
    <x v="4409"/>
    <x v="54"/>
    <x v="1"/>
  </r>
  <r>
    <x v="0"/>
    <n v="1128299"/>
    <x v="228"/>
    <x v="4"/>
    <x v="18"/>
    <x v="22"/>
    <x v="5"/>
    <n v="35"/>
    <n v="1020"/>
    <x v="2469"/>
    <x v="5551"/>
    <x v="36"/>
    <x v="1"/>
  </r>
  <r>
    <x v="0"/>
    <n v="1128299"/>
    <x v="247"/>
    <x v="4"/>
    <x v="18"/>
    <x v="22"/>
    <x v="0"/>
    <n v="38"/>
    <n v="1470"/>
    <x v="1513"/>
    <x v="5552"/>
    <x v="25"/>
    <x v="1"/>
  </r>
  <r>
    <x v="0"/>
    <n v="1128299"/>
    <x v="247"/>
    <x v="4"/>
    <x v="18"/>
    <x v="22"/>
    <x v="1"/>
    <n v="44"/>
    <n v="850"/>
    <x v="2142"/>
    <x v="3192"/>
    <x v="33"/>
    <x v="1"/>
  </r>
  <r>
    <x v="0"/>
    <n v="1128299"/>
    <x v="247"/>
    <x v="4"/>
    <x v="18"/>
    <x v="22"/>
    <x v="2"/>
    <n v="41"/>
    <n v="1140"/>
    <x v="1242"/>
    <x v="5553"/>
    <x v="25"/>
    <x v="1"/>
  </r>
  <r>
    <x v="0"/>
    <n v="1128299"/>
    <x v="247"/>
    <x v="4"/>
    <x v="18"/>
    <x v="22"/>
    <x v="3"/>
    <n v="32"/>
    <n v="680"/>
    <x v="1569"/>
    <x v="5554"/>
    <x v="23"/>
    <x v="1"/>
  </r>
  <r>
    <x v="0"/>
    <n v="1128299"/>
    <x v="247"/>
    <x v="4"/>
    <x v="18"/>
    <x v="22"/>
    <x v="4"/>
    <n v="40"/>
    <n v="400"/>
    <x v="3188"/>
    <x v="5555"/>
    <x v="54"/>
    <x v="1"/>
  </r>
  <r>
    <x v="0"/>
    <n v="1128299"/>
    <x v="247"/>
    <x v="4"/>
    <x v="18"/>
    <x v="22"/>
    <x v="5"/>
    <n v="47"/>
    <n v="900"/>
    <x v="2652"/>
    <x v="5556"/>
    <x v="36"/>
    <x v="1"/>
  </r>
  <r>
    <x v="0"/>
    <n v="1128299"/>
    <x v="278"/>
    <x v="4"/>
    <x v="18"/>
    <x v="22"/>
    <x v="0"/>
    <n v="39"/>
    <n v="1750"/>
    <x v="1288"/>
    <x v="5557"/>
    <x v="15"/>
    <x v="1"/>
  </r>
  <r>
    <x v="0"/>
    <n v="1128299"/>
    <x v="278"/>
    <x v="4"/>
    <x v="18"/>
    <x v="22"/>
    <x v="1"/>
    <n v="40"/>
    <n v="1050"/>
    <x v="1077"/>
    <x v="1895"/>
    <x v="33"/>
    <x v="1"/>
  </r>
  <r>
    <x v="0"/>
    <n v="1128299"/>
    <x v="278"/>
    <x v="4"/>
    <x v="18"/>
    <x v="22"/>
    <x v="2"/>
    <n v="37"/>
    <n v="1090"/>
    <x v="3189"/>
    <x v="5558"/>
    <x v="25"/>
    <x v="1"/>
  </r>
  <r>
    <x v="0"/>
    <n v="1128299"/>
    <x v="278"/>
    <x v="4"/>
    <x v="18"/>
    <x v="22"/>
    <x v="3"/>
    <n v="33"/>
    <n v="850"/>
    <x v="3190"/>
    <x v="5559"/>
    <x v="31"/>
    <x v="1"/>
  </r>
  <r>
    <x v="0"/>
    <n v="1128299"/>
    <x v="278"/>
    <x v="4"/>
    <x v="18"/>
    <x v="22"/>
    <x v="4"/>
    <n v="34"/>
    <n v="540"/>
    <x v="1127"/>
    <x v="5560"/>
    <x v="100"/>
    <x v="1"/>
  </r>
  <r>
    <x v="0"/>
    <n v="1128299"/>
    <x v="278"/>
    <x v="4"/>
    <x v="18"/>
    <x v="22"/>
    <x v="5"/>
    <n v="44"/>
    <n v="1680"/>
    <x v="1936"/>
    <x v="5561"/>
    <x v="2"/>
    <x v="1"/>
  </r>
  <r>
    <x v="0"/>
    <n v="1128299"/>
    <x v="308"/>
    <x v="4"/>
    <x v="18"/>
    <x v="22"/>
    <x v="0"/>
    <n v="37"/>
    <n v="2330"/>
    <x v="3191"/>
    <x v="5562"/>
    <x v="25"/>
    <x v="1"/>
  </r>
  <r>
    <x v="0"/>
    <n v="1128299"/>
    <x v="308"/>
    <x v="4"/>
    <x v="18"/>
    <x v="22"/>
    <x v="1"/>
    <n v="45"/>
    <n v="2210"/>
    <x v="2956"/>
    <x v="5563"/>
    <x v="33"/>
    <x v="1"/>
  </r>
  <r>
    <x v="0"/>
    <n v="1128299"/>
    <x v="308"/>
    <x v="4"/>
    <x v="18"/>
    <x v="22"/>
    <x v="2"/>
    <n v="58"/>
    <n v="2080"/>
    <x v="2319"/>
    <x v="5564"/>
    <x v="25"/>
    <x v="1"/>
  </r>
  <r>
    <x v="0"/>
    <n v="1128299"/>
    <x v="308"/>
    <x v="4"/>
    <x v="18"/>
    <x v="22"/>
    <x v="3"/>
    <n v="61"/>
    <n v="1840"/>
    <x v="3192"/>
    <x v="5565"/>
    <x v="33"/>
    <x v="1"/>
  </r>
  <r>
    <x v="0"/>
    <n v="1128299"/>
    <x v="308"/>
    <x v="4"/>
    <x v="18"/>
    <x v="22"/>
    <x v="4"/>
    <n v="68"/>
    <n v="1280"/>
    <x v="3041"/>
    <x v="5566"/>
    <x v="52"/>
    <x v="1"/>
  </r>
  <r>
    <x v="0"/>
    <n v="1128299"/>
    <x v="308"/>
    <x v="4"/>
    <x v="18"/>
    <x v="22"/>
    <x v="5"/>
    <n v="82"/>
    <n v="2310"/>
    <x v="3193"/>
    <x v="5567"/>
    <x v="25"/>
    <x v="1"/>
  </r>
  <r>
    <x v="0"/>
    <n v="1128299"/>
    <x v="337"/>
    <x v="4"/>
    <x v="18"/>
    <x v="22"/>
    <x v="0"/>
    <n v="60"/>
    <n v="2720"/>
    <x v="2929"/>
    <x v="5568"/>
    <x v="25"/>
    <x v="1"/>
  </r>
  <r>
    <x v="0"/>
    <n v="1128299"/>
    <x v="337"/>
    <x v="4"/>
    <x v="18"/>
    <x v="22"/>
    <x v="1"/>
    <n v="60"/>
    <n v="2240"/>
    <x v="882"/>
    <x v="5569"/>
    <x v="31"/>
    <x v="1"/>
  </r>
  <r>
    <x v="0"/>
    <n v="1128299"/>
    <x v="337"/>
    <x v="4"/>
    <x v="18"/>
    <x v="22"/>
    <x v="2"/>
    <n v="62"/>
    <n v="2080"/>
    <x v="1405"/>
    <x v="5570"/>
    <x v="31"/>
    <x v="1"/>
  </r>
  <r>
    <x v="0"/>
    <n v="1128299"/>
    <x v="337"/>
    <x v="4"/>
    <x v="18"/>
    <x v="22"/>
    <x v="3"/>
    <n v="65"/>
    <n v="1870"/>
    <x v="3194"/>
    <x v="5571"/>
    <x v="23"/>
    <x v="1"/>
  </r>
  <r>
    <x v="0"/>
    <n v="1128299"/>
    <x v="337"/>
    <x v="4"/>
    <x v="18"/>
    <x v="22"/>
    <x v="4"/>
    <n v="72"/>
    <n v="2100"/>
    <x v="1394"/>
    <x v="3814"/>
    <x v="100"/>
    <x v="1"/>
  </r>
  <r>
    <x v="0"/>
    <n v="1128299"/>
    <x v="337"/>
    <x v="4"/>
    <x v="18"/>
    <x v="22"/>
    <x v="5"/>
    <n v="82"/>
    <n v="1860"/>
    <x v="3195"/>
    <x v="5572"/>
    <x v="93"/>
    <x v="1"/>
  </r>
  <r>
    <x v="0"/>
    <n v="1128299"/>
    <x v="369"/>
    <x v="4"/>
    <x v="18"/>
    <x v="22"/>
    <x v="0"/>
    <n v="67"/>
    <n v="2720"/>
    <x v="3196"/>
    <x v="5573"/>
    <x v="15"/>
    <x v="1"/>
  </r>
  <r>
    <x v="0"/>
    <n v="1128299"/>
    <x v="369"/>
    <x v="4"/>
    <x v="18"/>
    <x v="22"/>
    <x v="1"/>
    <n v="53"/>
    <n v="2400"/>
    <x v="3197"/>
    <x v="5574"/>
    <x v="23"/>
    <x v="1"/>
  </r>
  <r>
    <x v="0"/>
    <n v="1128299"/>
    <x v="369"/>
    <x v="4"/>
    <x v="18"/>
    <x v="22"/>
    <x v="2"/>
    <n v="53"/>
    <n v="2150"/>
    <x v="3198"/>
    <x v="5575"/>
    <x v="25"/>
    <x v="1"/>
  </r>
  <r>
    <x v="0"/>
    <n v="1128299"/>
    <x v="369"/>
    <x v="4"/>
    <x v="18"/>
    <x v="22"/>
    <x v="3"/>
    <n v="52"/>
    <n v="1360"/>
    <x v="3199"/>
    <x v="5576"/>
    <x v="96"/>
    <x v="1"/>
  </r>
  <r>
    <x v="0"/>
    <n v="1128299"/>
    <x v="369"/>
    <x v="4"/>
    <x v="18"/>
    <x v="22"/>
    <x v="4"/>
    <n v="51"/>
    <n v="1320"/>
    <x v="3200"/>
    <x v="5577"/>
    <x v="4"/>
    <x v="1"/>
  </r>
  <r>
    <x v="0"/>
    <n v="1128299"/>
    <x v="369"/>
    <x v="4"/>
    <x v="18"/>
    <x v="22"/>
    <x v="5"/>
    <n v="55"/>
    <n v="800"/>
    <x v="1953"/>
    <x v="5578"/>
    <x v="95"/>
    <x v="1"/>
  </r>
  <r>
    <x v="0"/>
    <n v="1128299"/>
    <x v="401"/>
    <x v="4"/>
    <x v="18"/>
    <x v="22"/>
    <x v="0"/>
    <n v="35"/>
    <n v="1490"/>
    <x v="3201"/>
    <x v="5579"/>
    <x v="23"/>
    <x v="1"/>
  </r>
  <r>
    <x v="0"/>
    <n v="1128299"/>
    <x v="401"/>
    <x v="4"/>
    <x v="18"/>
    <x v="22"/>
    <x v="1"/>
    <n v="43"/>
    <n v="1530"/>
    <x v="3202"/>
    <x v="5580"/>
    <x v="96"/>
    <x v="1"/>
  </r>
  <r>
    <x v="0"/>
    <n v="1128299"/>
    <x v="401"/>
    <x v="4"/>
    <x v="18"/>
    <x v="22"/>
    <x v="2"/>
    <n v="34"/>
    <n v="780"/>
    <x v="2468"/>
    <x v="5581"/>
    <x v="15"/>
    <x v="1"/>
  </r>
  <r>
    <x v="0"/>
    <n v="1128299"/>
    <x v="401"/>
    <x v="4"/>
    <x v="18"/>
    <x v="22"/>
    <x v="3"/>
    <n v="37"/>
    <n v="700"/>
    <x v="3087"/>
    <x v="5582"/>
    <x v="15"/>
    <x v="1"/>
  </r>
  <r>
    <x v="0"/>
    <n v="1128299"/>
    <x v="401"/>
    <x v="4"/>
    <x v="18"/>
    <x v="22"/>
    <x v="4"/>
    <n v="39"/>
    <n v="740"/>
    <x v="2139"/>
    <x v="5583"/>
    <x v="46"/>
    <x v="1"/>
  </r>
  <r>
    <x v="0"/>
    <n v="1128299"/>
    <x v="401"/>
    <x v="4"/>
    <x v="18"/>
    <x v="22"/>
    <x v="5"/>
    <n v="33"/>
    <n v="830"/>
    <x v="3203"/>
    <x v="4029"/>
    <x v="36"/>
    <x v="1"/>
  </r>
  <r>
    <x v="0"/>
    <n v="1128299"/>
    <x v="430"/>
    <x v="4"/>
    <x v="18"/>
    <x v="22"/>
    <x v="0"/>
    <n v="28"/>
    <n v="1190"/>
    <x v="2165"/>
    <x v="5584"/>
    <x v="15"/>
    <x v="1"/>
  </r>
  <r>
    <x v="0"/>
    <n v="1128299"/>
    <x v="430"/>
    <x v="4"/>
    <x v="18"/>
    <x v="22"/>
    <x v="1"/>
    <n v="39"/>
    <n v="1730"/>
    <x v="3204"/>
    <x v="5585"/>
    <x v="31"/>
    <x v="1"/>
  </r>
  <r>
    <x v="0"/>
    <n v="1128299"/>
    <x v="430"/>
    <x v="4"/>
    <x v="18"/>
    <x v="22"/>
    <x v="2"/>
    <n v="39"/>
    <n v="1190"/>
    <x v="1510"/>
    <x v="4756"/>
    <x v="23"/>
    <x v="1"/>
  </r>
  <r>
    <x v="0"/>
    <n v="1128299"/>
    <x v="430"/>
    <x v="4"/>
    <x v="18"/>
    <x v="22"/>
    <x v="3"/>
    <n v="31"/>
    <n v="1010"/>
    <x v="3205"/>
    <x v="5586"/>
    <x v="25"/>
    <x v="1"/>
  </r>
  <r>
    <x v="0"/>
    <n v="1128299"/>
    <x v="430"/>
    <x v="4"/>
    <x v="18"/>
    <x v="22"/>
    <x v="4"/>
    <n v="42"/>
    <n v="1050"/>
    <x v="1692"/>
    <x v="5587"/>
    <x v="46"/>
    <x v="1"/>
  </r>
  <r>
    <x v="0"/>
    <n v="1128299"/>
    <x v="430"/>
    <x v="4"/>
    <x v="18"/>
    <x v="22"/>
    <x v="5"/>
    <n v="40"/>
    <n v="1090"/>
    <x v="3206"/>
    <x v="5588"/>
    <x v="80"/>
    <x v="1"/>
  </r>
  <r>
    <x v="0"/>
    <n v="1128299"/>
    <x v="461"/>
    <x v="4"/>
    <x v="18"/>
    <x v="22"/>
    <x v="0"/>
    <n v="34"/>
    <n v="1730"/>
    <x v="3207"/>
    <x v="3104"/>
    <x v="23"/>
    <x v="1"/>
  </r>
  <r>
    <x v="0"/>
    <n v="1128299"/>
    <x v="461"/>
    <x v="4"/>
    <x v="18"/>
    <x v="22"/>
    <x v="1"/>
    <n v="34"/>
    <n v="2210"/>
    <x v="3008"/>
    <x v="5589"/>
    <x v="25"/>
    <x v="1"/>
  </r>
  <r>
    <x v="0"/>
    <n v="1128299"/>
    <x v="461"/>
    <x v="4"/>
    <x v="18"/>
    <x v="22"/>
    <x v="2"/>
    <n v="33"/>
    <n v="1430"/>
    <x v="1770"/>
    <x v="5590"/>
    <x v="96"/>
    <x v="1"/>
  </r>
  <r>
    <x v="0"/>
    <n v="1128299"/>
    <x v="461"/>
    <x v="4"/>
    <x v="18"/>
    <x v="22"/>
    <x v="3"/>
    <n v="36"/>
    <n v="1440"/>
    <x v="1052"/>
    <x v="5591"/>
    <x v="96"/>
    <x v="1"/>
  </r>
  <r>
    <x v="0"/>
    <n v="1128299"/>
    <x v="461"/>
    <x v="4"/>
    <x v="18"/>
    <x v="22"/>
    <x v="4"/>
    <n v="56"/>
    <n v="1360"/>
    <x v="2074"/>
    <x v="5592"/>
    <x v="27"/>
    <x v="1"/>
  </r>
  <r>
    <x v="0"/>
    <n v="1128299"/>
    <x v="461"/>
    <x v="4"/>
    <x v="18"/>
    <x v="22"/>
    <x v="5"/>
    <n v="60"/>
    <n v="1760"/>
    <x v="846"/>
    <x v="5593"/>
    <x v="93"/>
    <x v="1"/>
  </r>
  <r>
    <x v="0"/>
    <n v="1128299"/>
    <x v="490"/>
    <x v="4"/>
    <x v="18"/>
    <x v="22"/>
    <x v="0"/>
    <n v="49"/>
    <n v="2480"/>
    <x v="1897"/>
    <x v="5594"/>
    <x v="15"/>
    <x v="1"/>
  </r>
  <r>
    <x v="0"/>
    <n v="1128299"/>
    <x v="490"/>
    <x v="4"/>
    <x v="18"/>
    <x v="22"/>
    <x v="1"/>
    <n v="54"/>
    <n v="2250"/>
    <x v="795"/>
    <x v="5595"/>
    <x v="33"/>
    <x v="1"/>
  </r>
  <r>
    <x v="2"/>
    <n v="1128299"/>
    <x v="490"/>
    <x v="4"/>
    <x v="18"/>
    <x v="22"/>
    <x v="2"/>
    <n v="53"/>
    <n v="1650"/>
    <x v="2293"/>
    <x v="5596"/>
    <x v="15"/>
    <x v="1"/>
  </r>
  <r>
    <x v="2"/>
    <n v="1128299"/>
    <x v="490"/>
    <x v="4"/>
    <x v="18"/>
    <x v="22"/>
    <x v="3"/>
    <n v="51"/>
    <n v="1760"/>
    <x v="3040"/>
    <x v="5597"/>
    <x v="96"/>
    <x v="1"/>
  </r>
  <r>
    <x v="2"/>
    <n v="1128299"/>
    <x v="490"/>
    <x v="4"/>
    <x v="18"/>
    <x v="22"/>
    <x v="4"/>
    <n v="59"/>
    <n v="1570"/>
    <x v="3208"/>
    <x v="5598"/>
    <x v="54"/>
    <x v="1"/>
  </r>
  <r>
    <x v="2"/>
    <n v="1128299"/>
    <x v="490"/>
    <x v="4"/>
    <x v="18"/>
    <x v="22"/>
    <x v="5"/>
    <n v="65"/>
    <n v="1900"/>
    <x v="969"/>
    <x v="5599"/>
    <x v="2"/>
    <x v="1"/>
  </r>
  <r>
    <x v="2"/>
    <n v="1185732"/>
    <x v="183"/>
    <x v="4"/>
    <x v="18"/>
    <x v="22"/>
    <x v="0"/>
    <n v="23"/>
    <n v="2330"/>
    <x v="3209"/>
    <x v="5600"/>
    <x v="59"/>
    <x v="1"/>
  </r>
  <r>
    <x v="2"/>
    <n v="1185732"/>
    <x v="183"/>
    <x v="4"/>
    <x v="18"/>
    <x v="22"/>
    <x v="1"/>
    <n v="28"/>
    <n v="1870"/>
    <x v="1078"/>
    <x v="5601"/>
    <x v="28"/>
    <x v="1"/>
  </r>
  <r>
    <x v="2"/>
    <n v="1185732"/>
    <x v="183"/>
    <x v="4"/>
    <x v="18"/>
    <x v="22"/>
    <x v="2"/>
    <n v="18"/>
    <n v="1760"/>
    <x v="2094"/>
    <x v="5602"/>
    <x v="80"/>
    <x v="1"/>
  </r>
  <r>
    <x v="2"/>
    <n v="1185732"/>
    <x v="183"/>
    <x v="4"/>
    <x v="18"/>
    <x v="22"/>
    <x v="3"/>
    <n v="21"/>
    <n v="1360"/>
    <x v="2062"/>
    <x v="5603"/>
    <x v="23"/>
    <x v="1"/>
  </r>
  <r>
    <x v="2"/>
    <n v="1185732"/>
    <x v="183"/>
    <x v="4"/>
    <x v="18"/>
    <x v="22"/>
    <x v="4"/>
    <n v="30"/>
    <n v="1400"/>
    <x v="1077"/>
    <x v="5604"/>
    <x v="18"/>
    <x v="1"/>
  </r>
  <r>
    <x v="2"/>
    <n v="1185732"/>
    <x v="183"/>
    <x v="4"/>
    <x v="18"/>
    <x v="22"/>
    <x v="5"/>
    <n v="25"/>
    <n v="1930"/>
    <x v="3210"/>
    <x v="5605"/>
    <x v="39"/>
    <x v="1"/>
  </r>
  <r>
    <x v="2"/>
    <n v="1185732"/>
    <x v="212"/>
    <x v="4"/>
    <x v="18"/>
    <x v="22"/>
    <x v="0"/>
    <n v="26"/>
    <n v="2560"/>
    <x v="2216"/>
    <x v="5606"/>
    <x v="9"/>
    <x v="1"/>
  </r>
  <r>
    <x v="2"/>
    <n v="1185732"/>
    <x v="212"/>
    <x v="4"/>
    <x v="18"/>
    <x v="22"/>
    <x v="1"/>
    <n v="27"/>
    <n v="1530"/>
    <x v="3035"/>
    <x v="5607"/>
    <x v="18"/>
    <x v="1"/>
  </r>
  <r>
    <x v="2"/>
    <n v="1185732"/>
    <x v="212"/>
    <x v="4"/>
    <x v="18"/>
    <x v="22"/>
    <x v="2"/>
    <n v="17"/>
    <n v="1700"/>
    <x v="1073"/>
    <x v="5608"/>
    <x v="36"/>
    <x v="1"/>
  </r>
  <r>
    <x v="3"/>
    <n v="1185732"/>
    <x v="206"/>
    <x v="2"/>
    <x v="21"/>
    <x v="25"/>
    <x v="3"/>
    <n v="16"/>
    <n v="930"/>
    <x v="2782"/>
    <x v="5609"/>
    <x v="54"/>
    <x v="1"/>
  </r>
  <r>
    <x v="3"/>
    <n v="1185732"/>
    <x v="206"/>
    <x v="2"/>
    <x v="21"/>
    <x v="25"/>
    <x v="4"/>
    <n v="28"/>
    <n v="1200"/>
    <x v="1597"/>
    <x v="4609"/>
    <x v="23"/>
    <x v="1"/>
  </r>
  <r>
    <x v="3"/>
    <n v="1185732"/>
    <x v="206"/>
    <x v="2"/>
    <x v="21"/>
    <x v="25"/>
    <x v="5"/>
    <n v="18"/>
    <n v="1490"/>
    <x v="3211"/>
    <x v="5610"/>
    <x v="9"/>
    <x v="1"/>
  </r>
  <r>
    <x v="3"/>
    <n v="1185732"/>
    <x v="215"/>
    <x v="2"/>
    <x v="21"/>
    <x v="25"/>
    <x v="0"/>
    <n v="20"/>
    <n v="2280"/>
    <x v="2208"/>
    <x v="5611"/>
    <x v="100"/>
    <x v="1"/>
  </r>
  <r>
    <x v="3"/>
    <n v="1185732"/>
    <x v="215"/>
    <x v="2"/>
    <x v="21"/>
    <x v="25"/>
    <x v="1"/>
    <n v="22"/>
    <n v="1050"/>
    <x v="3139"/>
    <x v="5612"/>
    <x v="15"/>
    <x v="1"/>
  </r>
  <r>
    <x v="3"/>
    <n v="1185732"/>
    <x v="215"/>
    <x v="2"/>
    <x v="21"/>
    <x v="25"/>
    <x v="2"/>
    <n v="16"/>
    <n v="1400"/>
    <x v="3059"/>
    <x v="5613"/>
    <x v="96"/>
    <x v="1"/>
  </r>
  <r>
    <x v="3"/>
    <n v="1185732"/>
    <x v="215"/>
    <x v="2"/>
    <x v="21"/>
    <x v="25"/>
    <x v="3"/>
    <n v="20"/>
    <n v="750"/>
    <x v="3212"/>
    <x v="5614"/>
    <x v="54"/>
    <x v="1"/>
  </r>
  <r>
    <x v="3"/>
    <n v="1185732"/>
    <x v="215"/>
    <x v="2"/>
    <x v="21"/>
    <x v="25"/>
    <x v="4"/>
    <n v="28"/>
    <n v="900"/>
    <x v="2462"/>
    <x v="5615"/>
    <x v="15"/>
    <x v="1"/>
  </r>
  <r>
    <x v="3"/>
    <n v="1185732"/>
    <x v="215"/>
    <x v="2"/>
    <x v="21"/>
    <x v="25"/>
    <x v="5"/>
    <n v="21"/>
    <n v="1400"/>
    <x v="1454"/>
    <x v="4769"/>
    <x v="41"/>
    <x v="1"/>
  </r>
  <r>
    <x v="3"/>
    <n v="1185732"/>
    <x v="234"/>
    <x v="2"/>
    <x v="21"/>
    <x v="25"/>
    <x v="0"/>
    <n v="20"/>
    <n v="1940"/>
    <x v="3213"/>
    <x v="5616"/>
    <x v="52"/>
    <x v="1"/>
  </r>
  <r>
    <x v="3"/>
    <n v="1185732"/>
    <x v="234"/>
    <x v="2"/>
    <x v="21"/>
    <x v="25"/>
    <x v="1"/>
    <n v="20"/>
    <n v="1110"/>
    <x v="2738"/>
    <x v="5617"/>
    <x v="25"/>
    <x v="1"/>
  </r>
  <r>
    <x v="3"/>
    <n v="1185732"/>
    <x v="234"/>
    <x v="2"/>
    <x v="21"/>
    <x v="25"/>
    <x v="2"/>
    <n v="10"/>
    <n v="1070"/>
    <x v="3214"/>
    <x v="5618"/>
    <x v="33"/>
    <x v="1"/>
  </r>
  <r>
    <x v="3"/>
    <n v="1185732"/>
    <x v="234"/>
    <x v="2"/>
    <x v="21"/>
    <x v="25"/>
    <x v="3"/>
    <n v="14"/>
    <n v="750"/>
    <x v="2041"/>
    <x v="5619"/>
    <x v="4"/>
    <x v="1"/>
  </r>
  <r>
    <x v="3"/>
    <n v="1185732"/>
    <x v="234"/>
    <x v="2"/>
    <x v="21"/>
    <x v="25"/>
    <x v="4"/>
    <n v="24"/>
    <n v="880"/>
    <x v="1004"/>
    <x v="5620"/>
    <x v="96"/>
    <x v="1"/>
  </r>
  <r>
    <x v="3"/>
    <n v="1185732"/>
    <x v="234"/>
    <x v="2"/>
    <x v="21"/>
    <x v="25"/>
    <x v="5"/>
    <n v="20"/>
    <n v="1360"/>
    <x v="3215"/>
    <x v="5621"/>
    <x v="59"/>
    <x v="1"/>
  </r>
  <r>
    <x v="3"/>
    <n v="1185732"/>
    <x v="265"/>
    <x v="2"/>
    <x v="21"/>
    <x v="25"/>
    <x v="0"/>
    <n v="27"/>
    <n v="2280"/>
    <x v="3216"/>
    <x v="5622"/>
    <x v="100"/>
    <x v="1"/>
  </r>
  <r>
    <x v="3"/>
    <n v="1185732"/>
    <x v="265"/>
    <x v="2"/>
    <x v="21"/>
    <x v="25"/>
    <x v="1"/>
    <n v="22"/>
    <n v="1280"/>
    <x v="1556"/>
    <x v="5623"/>
    <x v="23"/>
    <x v="1"/>
  </r>
  <r>
    <x v="3"/>
    <n v="1185732"/>
    <x v="265"/>
    <x v="2"/>
    <x v="21"/>
    <x v="25"/>
    <x v="2"/>
    <n v="19"/>
    <n v="1090"/>
    <x v="3217"/>
    <x v="5624"/>
    <x v="31"/>
    <x v="1"/>
  </r>
  <r>
    <x v="3"/>
    <n v="1185732"/>
    <x v="265"/>
    <x v="2"/>
    <x v="21"/>
    <x v="25"/>
    <x v="3"/>
    <n v="19"/>
    <n v="940"/>
    <x v="1016"/>
    <x v="5625"/>
    <x v="100"/>
    <x v="1"/>
  </r>
  <r>
    <x v="3"/>
    <n v="1185732"/>
    <x v="265"/>
    <x v="2"/>
    <x v="21"/>
    <x v="25"/>
    <x v="4"/>
    <n v="29"/>
    <n v="900"/>
    <x v="3218"/>
    <x v="5626"/>
    <x v="23"/>
    <x v="1"/>
  </r>
  <r>
    <x v="3"/>
    <n v="1185732"/>
    <x v="265"/>
    <x v="2"/>
    <x v="21"/>
    <x v="25"/>
    <x v="5"/>
    <n v="32"/>
    <n v="1280"/>
    <x v="1062"/>
    <x v="5627"/>
    <x v="41"/>
    <x v="1"/>
  </r>
  <r>
    <x v="3"/>
    <n v="1185732"/>
    <x v="295"/>
    <x v="2"/>
    <x v="21"/>
    <x v="25"/>
    <x v="0"/>
    <n v="21"/>
    <n v="2080"/>
    <x v="1716"/>
    <x v="5628"/>
    <x v="100"/>
    <x v="1"/>
  </r>
  <r>
    <x v="3"/>
    <n v="1185732"/>
    <x v="295"/>
    <x v="2"/>
    <x v="21"/>
    <x v="25"/>
    <x v="1"/>
    <n v="18"/>
    <n v="1320"/>
    <x v="1463"/>
    <x v="5629"/>
    <x v="15"/>
    <x v="1"/>
  </r>
  <r>
    <x v="3"/>
    <n v="1185732"/>
    <x v="295"/>
    <x v="2"/>
    <x v="21"/>
    <x v="25"/>
    <x v="2"/>
    <n v="13"/>
    <n v="1280"/>
    <x v="2735"/>
    <x v="5630"/>
    <x v="25"/>
    <x v="1"/>
  </r>
  <r>
    <x v="3"/>
    <n v="1185732"/>
    <x v="295"/>
    <x v="2"/>
    <x v="21"/>
    <x v="25"/>
    <x v="3"/>
    <n v="13"/>
    <n v="1320"/>
    <x v="2819"/>
    <x v="5631"/>
    <x v="100"/>
    <x v="1"/>
  </r>
  <r>
    <x v="3"/>
    <n v="1185732"/>
    <x v="295"/>
    <x v="2"/>
    <x v="21"/>
    <x v="25"/>
    <x v="4"/>
    <n v="24"/>
    <n v="1320"/>
    <x v="2094"/>
    <x v="5632"/>
    <x v="25"/>
    <x v="1"/>
  </r>
  <r>
    <x v="3"/>
    <n v="1185732"/>
    <x v="295"/>
    <x v="2"/>
    <x v="21"/>
    <x v="25"/>
    <x v="5"/>
    <n v="32"/>
    <n v="1900"/>
    <x v="1160"/>
    <x v="5633"/>
    <x v="64"/>
    <x v="1"/>
  </r>
  <r>
    <x v="3"/>
    <n v="1185732"/>
    <x v="324"/>
    <x v="2"/>
    <x v="21"/>
    <x v="25"/>
    <x v="0"/>
    <n v="28"/>
    <n v="2480"/>
    <x v="1367"/>
    <x v="5634"/>
    <x v="100"/>
    <x v="1"/>
  </r>
  <r>
    <x v="3"/>
    <n v="1185732"/>
    <x v="324"/>
    <x v="2"/>
    <x v="21"/>
    <x v="25"/>
    <x v="1"/>
    <n v="20"/>
    <n v="1820"/>
    <x v="2236"/>
    <x v="5635"/>
    <x v="96"/>
    <x v="1"/>
  </r>
  <r>
    <x v="3"/>
    <n v="1185732"/>
    <x v="324"/>
    <x v="2"/>
    <x v="21"/>
    <x v="25"/>
    <x v="2"/>
    <n v="19"/>
    <n v="1570"/>
    <x v="3219"/>
    <x v="5636"/>
    <x v="96"/>
    <x v="1"/>
  </r>
  <r>
    <x v="3"/>
    <n v="1185732"/>
    <x v="324"/>
    <x v="2"/>
    <x v="21"/>
    <x v="25"/>
    <x v="3"/>
    <n v="16"/>
    <n v="1280"/>
    <x v="3220"/>
    <x v="5637"/>
    <x v="46"/>
    <x v="1"/>
  </r>
  <r>
    <x v="3"/>
    <n v="1185732"/>
    <x v="324"/>
    <x v="2"/>
    <x v="21"/>
    <x v="25"/>
    <x v="4"/>
    <n v="28"/>
    <n v="1400"/>
    <x v="3221"/>
    <x v="5638"/>
    <x v="31"/>
    <x v="1"/>
  </r>
  <r>
    <x v="3"/>
    <n v="1185732"/>
    <x v="324"/>
    <x v="2"/>
    <x v="21"/>
    <x v="25"/>
    <x v="5"/>
    <n v="32"/>
    <n v="2040"/>
    <x v="1290"/>
    <x v="5639"/>
    <x v="9"/>
    <x v="1"/>
  </r>
  <r>
    <x v="3"/>
    <n v="1185732"/>
    <x v="356"/>
    <x v="2"/>
    <x v="21"/>
    <x v="25"/>
    <x v="0"/>
    <n v="27"/>
    <n v="2480"/>
    <x v="1348"/>
    <x v="5640"/>
    <x v="46"/>
    <x v="1"/>
  </r>
  <r>
    <x v="3"/>
    <n v="1185732"/>
    <x v="356"/>
    <x v="2"/>
    <x v="21"/>
    <x v="25"/>
    <x v="1"/>
    <n v="28"/>
    <n v="1790"/>
    <x v="3222"/>
    <x v="5641"/>
    <x v="23"/>
    <x v="1"/>
  </r>
  <r>
    <x v="3"/>
    <n v="1185732"/>
    <x v="356"/>
    <x v="2"/>
    <x v="21"/>
    <x v="25"/>
    <x v="2"/>
    <n v="23"/>
    <n v="1580"/>
    <x v="2370"/>
    <x v="5642"/>
    <x v="33"/>
    <x v="1"/>
  </r>
  <r>
    <x v="3"/>
    <n v="1185732"/>
    <x v="356"/>
    <x v="2"/>
    <x v="21"/>
    <x v="25"/>
    <x v="3"/>
    <n v="14"/>
    <n v="1240"/>
    <x v="2746"/>
    <x v="5643"/>
    <x v="46"/>
    <x v="1"/>
  </r>
  <r>
    <x v="3"/>
    <n v="1185732"/>
    <x v="356"/>
    <x v="2"/>
    <x v="21"/>
    <x v="25"/>
    <x v="4"/>
    <n v="23"/>
    <n v="1090"/>
    <x v="2439"/>
    <x v="5644"/>
    <x v="96"/>
    <x v="1"/>
  </r>
  <r>
    <x v="3"/>
    <n v="1185732"/>
    <x v="356"/>
    <x v="2"/>
    <x v="21"/>
    <x v="25"/>
    <x v="5"/>
    <n v="27"/>
    <n v="1840"/>
    <x v="1302"/>
    <x v="5645"/>
    <x v="41"/>
    <x v="1"/>
  </r>
  <r>
    <x v="3"/>
    <n v="1185732"/>
    <x v="388"/>
    <x v="2"/>
    <x v="21"/>
    <x v="25"/>
    <x v="0"/>
    <n v="23"/>
    <n v="2280"/>
    <x v="2404"/>
    <x v="5646"/>
    <x v="4"/>
    <x v="1"/>
  </r>
  <r>
    <x v="3"/>
    <n v="1185732"/>
    <x v="388"/>
    <x v="2"/>
    <x v="21"/>
    <x v="25"/>
    <x v="1"/>
    <n v="19"/>
    <n v="1580"/>
    <x v="3071"/>
    <x v="5647"/>
    <x v="31"/>
    <x v="1"/>
  </r>
  <r>
    <x v="3"/>
    <n v="1185732"/>
    <x v="388"/>
    <x v="2"/>
    <x v="21"/>
    <x v="25"/>
    <x v="2"/>
    <n v="7"/>
    <n v="1050"/>
    <x v="3223"/>
    <x v="5648"/>
    <x v="23"/>
    <x v="1"/>
  </r>
  <r>
    <x v="3"/>
    <n v="1185732"/>
    <x v="388"/>
    <x v="2"/>
    <x v="21"/>
    <x v="25"/>
    <x v="3"/>
    <n v="7"/>
    <n v="1110"/>
    <x v="3224"/>
    <x v="5649"/>
    <x v="52"/>
    <x v="1"/>
  </r>
  <r>
    <x v="3"/>
    <n v="1185732"/>
    <x v="388"/>
    <x v="2"/>
    <x v="21"/>
    <x v="25"/>
    <x v="4"/>
    <n v="16"/>
    <n v="1140"/>
    <x v="2628"/>
    <x v="5650"/>
    <x v="33"/>
    <x v="1"/>
  </r>
  <r>
    <x v="3"/>
    <n v="1185732"/>
    <x v="388"/>
    <x v="2"/>
    <x v="21"/>
    <x v="25"/>
    <x v="5"/>
    <n v="18"/>
    <n v="1320"/>
    <x v="1463"/>
    <x v="5651"/>
    <x v="41"/>
    <x v="1"/>
  </r>
  <r>
    <x v="3"/>
    <n v="1185732"/>
    <x v="417"/>
    <x v="2"/>
    <x v="21"/>
    <x v="25"/>
    <x v="0"/>
    <n v="24"/>
    <n v="2010"/>
    <x v="3225"/>
    <x v="5652"/>
    <x v="46"/>
    <x v="1"/>
  </r>
  <r>
    <x v="3"/>
    <n v="1185732"/>
    <x v="417"/>
    <x v="2"/>
    <x v="21"/>
    <x v="25"/>
    <x v="1"/>
    <n v="14"/>
    <n v="1320"/>
    <x v="1041"/>
    <x v="1760"/>
    <x v="15"/>
    <x v="1"/>
  </r>
  <r>
    <x v="3"/>
    <n v="1185732"/>
    <x v="417"/>
    <x v="2"/>
    <x v="21"/>
    <x v="25"/>
    <x v="2"/>
    <n v="13"/>
    <n v="900"/>
    <x v="2489"/>
    <x v="4220"/>
    <x v="33"/>
    <x v="1"/>
  </r>
  <r>
    <x v="3"/>
    <n v="1185732"/>
    <x v="417"/>
    <x v="2"/>
    <x v="21"/>
    <x v="25"/>
    <x v="3"/>
    <n v="13"/>
    <n v="940"/>
    <x v="3226"/>
    <x v="5653"/>
    <x v="52"/>
    <x v="1"/>
  </r>
  <r>
    <x v="3"/>
    <n v="1185732"/>
    <x v="417"/>
    <x v="2"/>
    <x v="21"/>
    <x v="25"/>
    <x v="4"/>
    <n v="20"/>
    <n v="850"/>
    <x v="3227"/>
    <x v="5654"/>
    <x v="96"/>
    <x v="1"/>
  </r>
  <r>
    <x v="3"/>
    <n v="1185732"/>
    <x v="417"/>
    <x v="2"/>
    <x v="21"/>
    <x v="25"/>
    <x v="5"/>
    <n v="25"/>
    <n v="1400"/>
    <x v="2795"/>
    <x v="5655"/>
    <x v="64"/>
    <x v="1"/>
  </r>
  <r>
    <x v="3"/>
    <n v="1185732"/>
    <x v="448"/>
    <x v="2"/>
    <x v="21"/>
    <x v="25"/>
    <x v="0"/>
    <n v="22"/>
    <n v="1650"/>
    <x v="3228"/>
    <x v="5656"/>
    <x v="100"/>
    <x v="1"/>
  </r>
  <r>
    <x v="3"/>
    <n v="1185732"/>
    <x v="448"/>
    <x v="2"/>
    <x v="21"/>
    <x v="25"/>
    <x v="1"/>
    <n v="14"/>
    <n v="1360"/>
    <x v="2684"/>
    <x v="2166"/>
    <x v="96"/>
    <x v="1"/>
  </r>
  <r>
    <x v="3"/>
    <n v="1185732"/>
    <x v="448"/>
    <x v="2"/>
    <x v="21"/>
    <x v="25"/>
    <x v="2"/>
    <n v="14"/>
    <n v="1070"/>
    <x v="3229"/>
    <x v="5657"/>
    <x v="23"/>
    <x v="1"/>
  </r>
  <r>
    <x v="3"/>
    <n v="1185732"/>
    <x v="448"/>
    <x v="2"/>
    <x v="21"/>
    <x v="25"/>
    <x v="3"/>
    <n v="15"/>
    <n v="1240"/>
    <x v="3230"/>
    <x v="5658"/>
    <x v="54"/>
    <x v="1"/>
  </r>
  <r>
    <x v="3"/>
    <n v="1185732"/>
    <x v="448"/>
    <x v="2"/>
    <x v="21"/>
    <x v="25"/>
    <x v="4"/>
    <n v="28"/>
    <n v="1230"/>
    <x v="1032"/>
    <x v="5659"/>
    <x v="31"/>
    <x v="1"/>
  </r>
  <r>
    <x v="3"/>
    <n v="1185732"/>
    <x v="448"/>
    <x v="2"/>
    <x v="21"/>
    <x v="25"/>
    <x v="5"/>
    <n v="35"/>
    <n v="1580"/>
    <x v="3231"/>
    <x v="5660"/>
    <x v="9"/>
    <x v="1"/>
  </r>
  <r>
    <x v="3"/>
    <n v="1185732"/>
    <x v="477"/>
    <x v="2"/>
    <x v="21"/>
    <x v="25"/>
    <x v="0"/>
    <n v="29"/>
    <n v="2310"/>
    <x v="2077"/>
    <x v="5661"/>
    <x v="52"/>
    <x v="1"/>
  </r>
  <r>
    <x v="3"/>
    <n v="1185732"/>
    <x v="477"/>
    <x v="2"/>
    <x v="21"/>
    <x v="25"/>
    <x v="1"/>
    <n v="22"/>
    <n v="1700"/>
    <x v="2142"/>
    <x v="5662"/>
    <x v="23"/>
    <x v="1"/>
  </r>
  <r>
    <x v="3"/>
    <n v="1185732"/>
    <x v="477"/>
    <x v="2"/>
    <x v="21"/>
    <x v="25"/>
    <x v="2"/>
    <n v="20"/>
    <n v="1530"/>
    <x v="2167"/>
    <x v="3256"/>
    <x v="25"/>
    <x v="1"/>
  </r>
  <r>
    <x v="3"/>
    <n v="1185732"/>
    <x v="477"/>
    <x v="2"/>
    <x v="21"/>
    <x v="25"/>
    <x v="3"/>
    <n v="22"/>
    <n v="1360"/>
    <x v="1128"/>
    <x v="1816"/>
    <x v="54"/>
    <x v="1"/>
  </r>
  <r>
    <x v="3"/>
    <n v="1185732"/>
    <x v="477"/>
    <x v="2"/>
    <x v="21"/>
    <x v="25"/>
    <x v="4"/>
    <n v="27"/>
    <n v="1240"/>
    <x v="3232"/>
    <x v="5663"/>
    <x v="33"/>
    <x v="1"/>
  </r>
  <r>
    <x v="3"/>
    <n v="1185732"/>
    <x v="477"/>
    <x v="2"/>
    <x v="21"/>
    <x v="25"/>
    <x v="5"/>
    <n v="29"/>
    <n v="1700"/>
    <x v="2009"/>
    <x v="5664"/>
    <x v="59"/>
    <x v="1"/>
  </r>
  <r>
    <x v="3"/>
    <n v="1128299"/>
    <x v="188"/>
    <x v="2"/>
    <x v="21"/>
    <x v="25"/>
    <x v="0"/>
    <n v="24"/>
    <n v="1090"/>
    <x v="3233"/>
    <x v="5665"/>
    <x v="25"/>
    <x v="1"/>
  </r>
  <r>
    <x v="3"/>
    <n v="1128299"/>
    <x v="188"/>
    <x v="2"/>
    <x v="21"/>
    <x v="25"/>
    <x v="1"/>
    <n v="29"/>
    <n v="1230"/>
    <x v="2020"/>
    <x v="5666"/>
    <x v="15"/>
    <x v="1"/>
  </r>
  <r>
    <x v="3"/>
    <n v="1128299"/>
    <x v="188"/>
    <x v="2"/>
    <x v="21"/>
    <x v="25"/>
    <x v="2"/>
    <n v="31"/>
    <n v="1050"/>
    <x v="3234"/>
    <x v="5667"/>
    <x v="96"/>
    <x v="1"/>
  </r>
  <r>
    <x v="3"/>
    <n v="1128299"/>
    <x v="188"/>
    <x v="2"/>
    <x v="21"/>
    <x v="25"/>
    <x v="3"/>
    <n v="30"/>
    <n v="680"/>
    <x v="3235"/>
    <x v="5668"/>
    <x v="31"/>
    <x v="1"/>
  </r>
  <r>
    <x v="3"/>
    <n v="1128299"/>
    <x v="188"/>
    <x v="2"/>
    <x v="21"/>
    <x v="25"/>
    <x v="4"/>
    <n v="35"/>
    <n v="530"/>
    <x v="3236"/>
    <x v="5669"/>
    <x v="52"/>
    <x v="1"/>
  </r>
  <r>
    <x v="3"/>
    <n v="1128299"/>
    <x v="188"/>
    <x v="2"/>
    <x v="21"/>
    <x v="25"/>
    <x v="5"/>
    <n v="28"/>
    <n v="1320"/>
    <x v="1683"/>
    <x v="5670"/>
    <x v="95"/>
    <x v="1"/>
  </r>
  <r>
    <x v="3"/>
    <n v="1128299"/>
    <x v="698"/>
    <x v="2"/>
    <x v="21"/>
    <x v="25"/>
    <x v="0"/>
    <n v="22"/>
    <n v="1530"/>
    <x v="2861"/>
    <x v="5671"/>
    <x v="33"/>
    <x v="1"/>
  </r>
  <r>
    <x v="3"/>
    <n v="1128299"/>
    <x v="698"/>
    <x v="2"/>
    <x v="21"/>
    <x v="25"/>
    <x v="1"/>
    <n v="29"/>
    <n v="1230"/>
    <x v="2020"/>
    <x v="5672"/>
    <x v="23"/>
    <x v="1"/>
  </r>
  <r>
    <x v="3"/>
    <n v="1128299"/>
    <x v="698"/>
    <x v="2"/>
    <x v="21"/>
    <x v="25"/>
    <x v="2"/>
    <n v="28"/>
    <n v="1230"/>
    <x v="1032"/>
    <x v="5673"/>
    <x v="25"/>
    <x v="1"/>
  </r>
  <r>
    <x v="3"/>
    <n v="1128299"/>
    <x v="698"/>
    <x v="2"/>
    <x v="22"/>
    <x v="16"/>
    <x v="3"/>
    <n v="29"/>
    <n v="640"/>
    <x v="2528"/>
    <x v="5674"/>
    <x v="33"/>
    <x v="1"/>
  </r>
  <r>
    <x v="3"/>
    <n v="1128299"/>
    <x v="698"/>
    <x v="2"/>
    <x v="22"/>
    <x v="16"/>
    <x v="4"/>
    <n v="32"/>
    <n v="430"/>
    <x v="3237"/>
    <x v="5675"/>
    <x v="27"/>
    <x v="1"/>
  </r>
  <r>
    <x v="3"/>
    <n v="1128299"/>
    <x v="698"/>
    <x v="2"/>
    <x v="22"/>
    <x v="16"/>
    <x v="5"/>
    <n v="28"/>
    <n v="980"/>
    <x v="3238"/>
    <x v="5676"/>
    <x v="2"/>
    <x v="1"/>
  </r>
  <r>
    <x v="3"/>
    <n v="1128299"/>
    <x v="228"/>
    <x v="2"/>
    <x v="22"/>
    <x v="16"/>
    <x v="0"/>
    <n v="28"/>
    <n v="1430"/>
    <x v="1476"/>
    <x v="5677"/>
    <x v="15"/>
    <x v="1"/>
  </r>
  <r>
    <x v="3"/>
    <n v="1128299"/>
    <x v="228"/>
    <x v="2"/>
    <x v="22"/>
    <x v="16"/>
    <x v="1"/>
    <n v="40"/>
    <n v="980"/>
    <x v="3221"/>
    <x v="5678"/>
    <x v="33"/>
    <x v="1"/>
  </r>
  <r>
    <x v="3"/>
    <n v="1128299"/>
    <x v="228"/>
    <x v="2"/>
    <x v="22"/>
    <x v="16"/>
    <x v="2"/>
    <n v="41"/>
    <n v="1120"/>
    <x v="2626"/>
    <x v="5679"/>
    <x v="31"/>
    <x v="1"/>
  </r>
  <r>
    <x v="3"/>
    <n v="1128299"/>
    <x v="228"/>
    <x v="2"/>
    <x v="22"/>
    <x v="16"/>
    <x v="3"/>
    <n v="39"/>
    <n v="750"/>
    <x v="2071"/>
    <x v="5680"/>
    <x v="25"/>
    <x v="1"/>
  </r>
  <r>
    <x v="3"/>
    <n v="1128299"/>
    <x v="228"/>
    <x v="2"/>
    <x v="22"/>
    <x v="16"/>
    <x v="4"/>
    <n v="43"/>
    <n v="300"/>
    <x v="3077"/>
    <x v="5681"/>
    <x v="27"/>
    <x v="1"/>
  </r>
  <r>
    <x v="3"/>
    <n v="1128299"/>
    <x v="228"/>
    <x v="2"/>
    <x v="22"/>
    <x v="16"/>
    <x v="5"/>
    <n v="40"/>
    <n v="900"/>
    <x v="1104"/>
    <x v="5682"/>
    <x v="2"/>
    <x v="1"/>
  </r>
  <r>
    <x v="3"/>
    <n v="1128299"/>
    <x v="247"/>
    <x v="2"/>
    <x v="22"/>
    <x v="16"/>
    <x v="0"/>
    <n v="44"/>
    <n v="1660"/>
    <x v="1790"/>
    <x v="5683"/>
    <x v="96"/>
    <x v="1"/>
  </r>
  <r>
    <x v="3"/>
    <n v="1128299"/>
    <x v="247"/>
    <x v="2"/>
    <x v="22"/>
    <x v="16"/>
    <x v="1"/>
    <n v="39"/>
    <n v="880"/>
    <x v="1944"/>
    <x v="5684"/>
    <x v="33"/>
    <x v="1"/>
  </r>
  <r>
    <x v="3"/>
    <n v="1128299"/>
    <x v="247"/>
    <x v="2"/>
    <x v="22"/>
    <x v="16"/>
    <x v="2"/>
    <n v="47"/>
    <n v="1140"/>
    <x v="3239"/>
    <x v="5685"/>
    <x v="33"/>
    <x v="1"/>
  </r>
  <r>
    <x v="3"/>
    <n v="1128299"/>
    <x v="247"/>
    <x v="2"/>
    <x v="22"/>
    <x v="16"/>
    <x v="3"/>
    <n v="34"/>
    <n v="700"/>
    <x v="3076"/>
    <x v="5686"/>
    <x v="25"/>
    <x v="1"/>
  </r>
  <r>
    <x v="3"/>
    <n v="1128299"/>
    <x v="247"/>
    <x v="2"/>
    <x v="22"/>
    <x v="16"/>
    <x v="4"/>
    <n v="36"/>
    <n v="390"/>
    <x v="1672"/>
    <x v="2603"/>
    <x v="54"/>
    <x v="1"/>
  </r>
  <r>
    <x v="3"/>
    <n v="1128299"/>
    <x v="247"/>
    <x v="2"/>
    <x v="22"/>
    <x v="16"/>
    <x v="5"/>
    <n v="49"/>
    <n v="900"/>
    <x v="1692"/>
    <x v="3847"/>
    <x v="95"/>
    <x v="1"/>
  </r>
  <r>
    <x v="3"/>
    <n v="1128299"/>
    <x v="278"/>
    <x v="2"/>
    <x v="22"/>
    <x v="16"/>
    <x v="0"/>
    <n v="39"/>
    <n v="1550"/>
    <x v="3117"/>
    <x v="5293"/>
    <x v="23"/>
    <x v="1"/>
  </r>
  <r>
    <x v="3"/>
    <n v="1128299"/>
    <x v="278"/>
    <x v="2"/>
    <x v="22"/>
    <x v="16"/>
    <x v="1"/>
    <n v="36"/>
    <n v="1090"/>
    <x v="3240"/>
    <x v="5687"/>
    <x v="15"/>
    <x v="1"/>
  </r>
  <r>
    <x v="3"/>
    <n v="1128299"/>
    <x v="278"/>
    <x v="2"/>
    <x v="22"/>
    <x v="16"/>
    <x v="2"/>
    <n v="39"/>
    <n v="1190"/>
    <x v="1510"/>
    <x v="5688"/>
    <x v="96"/>
    <x v="1"/>
  </r>
  <r>
    <x v="3"/>
    <n v="1128299"/>
    <x v="278"/>
    <x v="2"/>
    <x v="22"/>
    <x v="16"/>
    <x v="3"/>
    <n v="33"/>
    <n v="940"/>
    <x v="3079"/>
    <x v="5689"/>
    <x v="96"/>
    <x v="1"/>
  </r>
  <r>
    <x v="3"/>
    <n v="1128299"/>
    <x v="278"/>
    <x v="2"/>
    <x v="22"/>
    <x v="16"/>
    <x v="4"/>
    <n v="33"/>
    <n v="580"/>
    <x v="3241"/>
    <x v="5690"/>
    <x v="27"/>
    <x v="1"/>
  </r>
  <r>
    <x v="3"/>
    <n v="1128299"/>
    <x v="278"/>
    <x v="2"/>
    <x v="22"/>
    <x v="16"/>
    <x v="5"/>
    <n v="46"/>
    <n v="1730"/>
    <x v="2004"/>
    <x v="5691"/>
    <x v="36"/>
    <x v="1"/>
  </r>
  <r>
    <x v="3"/>
    <n v="1128299"/>
    <x v="308"/>
    <x v="2"/>
    <x v="22"/>
    <x v="16"/>
    <x v="0"/>
    <n v="43"/>
    <n v="2400"/>
    <x v="946"/>
    <x v="5692"/>
    <x v="31"/>
    <x v="1"/>
  </r>
  <r>
    <x v="3"/>
    <n v="1128299"/>
    <x v="308"/>
    <x v="2"/>
    <x v="22"/>
    <x v="16"/>
    <x v="1"/>
    <n v="47"/>
    <n v="2020"/>
    <x v="3242"/>
    <x v="5693"/>
    <x v="33"/>
    <x v="1"/>
  </r>
  <r>
    <x v="3"/>
    <n v="1128299"/>
    <x v="308"/>
    <x v="2"/>
    <x v="22"/>
    <x v="16"/>
    <x v="2"/>
    <n v="53"/>
    <n v="2080"/>
    <x v="1092"/>
    <x v="5694"/>
    <x v="96"/>
    <x v="1"/>
  </r>
  <r>
    <x v="3"/>
    <n v="1128299"/>
    <x v="308"/>
    <x v="2"/>
    <x v="22"/>
    <x v="16"/>
    <x v="3"/>
    <n v="62"/>
    <n v="1790"/>
    <x v="3243"/>
    <x v="5695"/>
    <x v="33"/>
    <x v="1"/>
  </r>
  <r>
    <x v="3"/>
    <n v="1128299"/>
    <x v="308"/>
    <x v="2"/>
    <x v="22"/>
    <x v="16"/>
    <x v="4"/>
    <n v="67"/>
    <n v="1400"/>
    <x v="3244"/>
    <x v="5696"/>
    <x v="52"/>
    <x v="1"/>
  </r>
  <r>
    <x v="3"/>
    <n v="1128299"/>
    <x v="308"/>
    <x v="2"/>
    <x v="22"/>
    <x v="16"/>
    <x v="5"/>
    <n v="74"/>
    <n v="2310"/>
    <x v="903"/>
    <x v="5697"/>
    <x v="93"/>
    <x v="1"/>
  </r>
  <r>
    <x v="3"/>
    <n v="1128299"/>
    <x v="337"/>
    <x v="2"/>
    <x v="22"/>
    <x v="16"/>
    <x v="0"/>
    <n v="60"/>
    <n v="2980"/>
    <x v="3245"/>
    <x v="5698"/>
    <x v="23"/>
    <x v="1"/>
  </r>
  <r>
    <x v="3"/>
    <n v="1128299"/>
    <x v="337"/>
    <x v="2"/>
    <x v="22"/>
    <x v="16"/>
    <x v="1"/>
    <n v="66"/>
    <n v="2170"/>
    <x v="3172"/>
    <x v="5699"/>
    <x v="33"/>
    <x v="1"/>
  </r>
  <r>
    <x v="3"/>
    <n v="1128299"/>
    <x v="337"/>
    <x v="2"/>
    <x v="22"/>
    <x v="16"/>
    <x v="2"/>
    <n v="66"/>
    <n v="2210"/>
    <x v="3246"/>
    <x v="5700"/>
    <x v="23"/>
    <x v="1"/>
  </r>
  <r>
    <x v="3"/>
    <n v="1128299"/>
    <x v="337"/>
    <x v="2"/>
    <x v="22"/>
    <x v="16"/>
    <x v="3"/>
    <n v="61"/>
    <n v="1710"/>
    <x v="3247"/>
    <x v="5701"/>
    <x v="33"/>
    <x v="1"/>
  </r>
  <r>
    <x v="3"/>
    <n v="1128299"/>
    <x v="337"/>
    <x v="2"/>
    <x v="22"/>
    <x v="16"/>
    <x v="4"/>
    <n v="68"/>
    <n v="1980"/>
    <x v="2993"/>
    <x v="5702"/>
    <x v="52"/>
    <x v="1"/>
  </r>
  <r>
    <x v="3"/>
    <n v="1128299"/>
    <x v="337"/>
    <x v="2"/>
    <x v="22"/>
    <x v="16"/>
    <x v="5"/>
    <n v="78"/>
    <n v="2040"/>
    <x v="2917"/>
    <x v="5703"/>
    <x v="2"/>
    <x v="1"/>
  </r>
  <r>
    <x v="3"/>
    <n v="1128299"/>
    <x v="369"/>
    <x v="2"/>
    <x v="22"/>
    <x v="16"/>
    <x v="0"/>
    <n v="69"/>
    <n v="2560"/>
    <x v="3248"/>
    <x v="5704"/>
    <x v="25"/>
    <x v="1"/>
  </r>
  <r>
    <x v="3"/>
    <n v="1128299"/>
    <x v="369"/>
    <x v="2"/>
    <x v="22"/>
    <x v="16"/>
    <x v="1"/>
    <n v="62"/>
    <n v="2560"/>
    <x v="1374"/>
    <x v="5705"/>
    <x v="23"/>
    <x v="1"/>
  </r>
  <r>
    <x v="3"/>
    <n v="1128299"/>
    <x v="369"/>
    <x v="2"/>
    <x v="22"/>
    <x v="16"/>
    <x v="2"/>
    <n v="50"/>
    <n v="2150"/>
    <x v="1381"/>
    <x v="5706"/>
    <x v="15"/>
    <x v="1"/>
  </r>
  <r>
    <x v="3"/>
    <n v="1128299"/>
    <x v="369"/>
    <x v="2"/>
    <x v="22"/>
    <x v="16"/>
    <x v="3"/>
    <n v="50"/>
    <n v="1280"/>
    <x v="2720"/>
    <x v="5707"/>
    <x v="31"/>
    <x v="1"/>
  </r>
  <r>
    <x v="3"/>
    <n v="1128299"/>
    <x v="369"/>
    <x v="2"/>
    <x v="22"/>
    <x v="16"/>
    <x v="4"/>
    <n v="53"/>
    <n v="1360"/>
    <x v="2868"/>
    <x v="3400"/>
    <x v="54"/>
    <x v="1"/>
  </r>
  <r>
    <x v="3"/>
    <n v="1128299"/>
    <x v="369"/>
    <x v="2"/>
    <x v="22"/>
    <x v="16"/>
    <x v="5"/>
    <n v="53"/>
    <n v="880"/>
    <x v="1432"/>
    <x v="4610"/>
    <x v="25"/>
    <x v="1"/>
  </r>
  <r>
    <x v="3"/>
    <n v="1128299"/>
    <x v="401"/>
    <x v="2"/>
    <x v="22"/>
    <x v="16"/>
    <x v="0"/>
    <n v="34"/>
    <n v="1490"/>
    <x v="3249"/>
    <x v="5708"/>
    <x v="25"/>
    <x v="1"/>
  </r>
  <r>
    <x v="3"/>
    <n v="1128299"/>
    <x v="401"/>
    <x v="2"/>
    <x v="22"/>
    <x v="16"/>
    <x v="1"/>
    <n v="43"/>
    <n v="1580"/>
    <x v="2000"/>
    <x v="5709"/>
    <x v="31"/>
    <x v="1"/>
  </r>
  <r>
    <x v="3"/>
    <n v="1128299"/>
    <x v="401"/>
    <x v="2"/>
    <x v="22"/>
    <x v="16"/>
    <x v="2"/>
    <n v="39"/>
    <n v="830"/>
    <x v="2832"/>
    <x v="5710"/>
    <x v="23"/>
    <x v="1"/>
  </r>
  <r>
    <x v="3"/>
    <n v="1128299"/>
    <x v="401"/>
    <x v="2"/>
    <x v="22"/>
    <x v="16"/>
    <x v="3"/>
    <n v="38"/>
    <n v="620"/>
    <x v="3250"/>
    <x v="5711"/>
    <x v="23"/>
    <x v="1"/>
  </r>
  <r>
    <x v="3"/>
    <n v="1128299"/>
    <x v="401"/>
    <x v="2"/>
    <x v="22"/>
    <x v="16"/>
    <x v="4"/>
    <n v="48"/>
    <n v="770"/>
    <x v="1683"/>
    <x v="5712"/>
    <x v="54"/>
    <x v="1"/>
  </r>
  <r>
    <x v="3"/>
    <n v="1128299"/>
    <x v="401"/>
    <x v="2"/>
    <x v="22"/>
    <x v="16"/>
    <x v="5"/>
    <n v="36"/>
    <n v="850"/>
    <x v="2167"/>
    <x v="5713"/>
    <x v="80"/>
    <x v="1"/>
  </r>
  <r>
    <x v="3"/>
    <n v="1128299"/>
    <x v="430"/>
    <x v="2"/>
    <x v="22"/>
    <x v="16"/>
    <x v="0"/>
    <n v="29"/>
    <n v="1190"/>
    <x v="2203"/>
    <x v="5714"/>
    <x v="96"/>
    <x v="1"/>
  </r>
  <r>
    <x v="3"/>
    <n v="1128299"/>
    <x v="430"/>
    <x v="2"/>
    <x v="22"/>
    <x v="16"/>
    <x v="1"/>
    <n v="37"/>
    <n v="1790"/>
    <x v="3251"/>
    <x v="5715"/>
    <x v="31"/>
    <x v="1"/>
  </r>
  <r>
    <x v="3"/>
    <n v="1128299"/>
    <x v="430"/>
    <x v="2"/>
    <x v="22"/>
    <x v="16"/>
    <x v="2"/>
    <n v="37"/>
    <n v="1090"/>
    <x v="3189"/>
    <x v="5558"/>
    <x v="25"/>
    <x v="1"/>
  </r>
  <r>
    <x v="3"/>
    <n v="1128299"/>
    <x v="430"/>
    <x v="2"/>
    <x v="22"/>
    <x v="16"/>
    <x v="3"/>
    <n v="34"/>
    <n v="1140"/>
    <x v="1974"/>
    <x v="5716"/>
    <x v="96"/>
    <x v="1"/>
  </r>
  <r>
    <x v="3"/>
    <n v="1128299"/>
    <x v="430"/>
    <x v="2"/>
    <x v="22"/>
    <x v="16"/>
    <x v="4"/>
    <n v="40"/>
    <n v="930"/>
    <x v="1753"/>
    <x v="3597"/>
    <x v="4"/>
    <x v="1"/>
  </r>
  <r>
    <x v="3"/>
    <n v="1128299"/>
    <x v="430"/>
    <x v="2"/>
    <x v="22"/>
    <x v="16"/>
    <x v="5"/>
    <n v="41"/>
    <n v="1230"/>
    <x v="2697"/>
    <x v="5717"/>
    <x v="25"/>
    <x v="1"/>
  </r>
  <r>
    <x v="3"/>
    <n v="1128299"/>
    <x v="461"/>
    <x v="2"/>
    <x v="22"/>
    <x v="16"/>
    <x v="0"/>
    <n v="34"/>
    <n v="1900"/>
    <x v="3252"/>
    <x v="5718"/>
    <x v="25"/>
    <x v="1"/>
  </r>
  <r>
    <x v="3"/>
    <n v="1128299"/>
    <x v="461"/>
    <x v="2"/>
    <x v="22"/>
    <x v="16"/>
    <x v="1"/>
    <n v="37"/>
    <n v="2020"/>
    <x v="1763"/>
    <x v="5719"/>
    <x v="96"/>
    <x v="1"/>
  </r>
  <r>
    <x v="3"/>
    <n v="1128299"/>
    <x v="461"/>
    <x v="2"/>
    <x v="22"/>
    <x v="16"/>
    <x v="2"/>
    <n v="32"/>
    <n v="1520"/>
    <x v="2081"/>
    <x v="5720"/>
    <x v="23"/>
    <x v="1"/>
  </r>
  <r>
    <x v="3"/>
    <n v="1128299"/>
    <x v="461"/>
    <x v="2"/>
    <x v="22"/>
    <x v="16"/>
    <x v="3"/>
    <n v="39"/>
    <n v="1490"/>
    <x v="2791"/>
    <x v="5721"/>
    <x v="33"/>
    <x v="1"/>
  </r>
  <r>
    <x v="3"/>
    <n v="1128299"/>
    <x v="461"/>
    <x v="2"/>
    <x v="22"/>
    <x v="16"/>
    <x v="4"/>
    <n v="50"/>
    <n v="1450"/>
    <x v="3253"/>
    <x v="5722"/>
    <x v="52"/>
    <x v="1"/>
  </r>
  <r>
    <x v="3"/>
    <n v="1128299"/>
    <x v="461"/>
    <x v="2"/>
    <x v="22"/>
    <x v="16"/>
    <x v="5"/>
    <n v="53"/>
    <n v="1650"/>
    <x v="2293"/>
    <x v="5723"/>
    <x v="25"/>
    <x v="1"/>
  </r>
  <r>
    <x v="3"/>
    <n v="1128299"/>
    <x v="490"/>
    <x v="2"/>
    <x v="22"/>
    <x v="16"/>
    <x v="0"/>
    <n v="51"/>
    <n v="2250"/>
    <x v="2103"/>
    <x v="5724"/>
    <x v="23"/>
    <x v="1"/>
  </r>
  <r>
    <x v="3"/>
    <n v="1128299"/>
    <x v="490"/>
    <x v="2"/>
    <x v="22"/>
    <x v="16"/>
    <x v="1"/>
    <n v="56"/>
    <n v="2330"/>
    <x v="1096"/>
    <x v="5725"/>
    <x v="15"/>
    <x v="1"/>
  </r>
  <r>
    <x v="3"/>
    <n v="1128299"/>
    <x v="490"/>
    <x v="2"/>
    <x v="22"/>
    <x v="16"/>
    <x v="2"/>
    <n v="48"/>
    <n v="1930"/>
    <x v="3254"/>
    <x v="5726"/>
    <x v="33"/>
    <x v="1"/>
  </r>
  <r>
    <x v="3"/>
    <n v="1128299"/>
    <x v="490"/>
    <x v="2"/>
    <x v="22"/>
    <x v="16"/>
    <x v="3"/>
    <n v="53"/>
    <n v="1650"/>
    <x v="2293"/>
    <x v="5727"/>
    <x v="96"/>
    <x v="1"/>
  </r>
  <r>
    <x v="3"/>
    <n v="1128299"/>
    <x v="490"/>
    <x v="2"/>
    <x v="22"/>
    <x v="16"/>
    <x v="4"/>
    <n v="54"/>
    <n v="1570"/>
    <x v="2894"/>
    <x v="5728"/>
    <x v="46"/>
    <x v="1"/>
  </r>
  <r>
    <x v="3"/>
    <n v="1128299"/>
    <x v="490"/>
    <x v="2"/>
    <x v="22"/>
    <x v="16"/>
    <x v="5"/>
    <n v="55"/>
    <n v="2010"/>
    <x v="2127"/>
    <x v="5729"/>
    <x v="95"/>
    <x v="1"/>
  </r>
  <r>
    <x v="3"/>
    <n v="1128299"/>
    <x v="181"/>
    <x v="2"/>
    <x v="22"/>
    <x v="16"/>
    <x v="0"/>
    <n v="28"/>
    <n v="1200"/>
    <x v="1597"/>
    <x v="4609"/>
    <x v="23"/>
    <x v="1"/>
  </r>
  <r>
    <x v="3"/>
    <n v="1128299"/>
    <x v="181"/>
    <x v="2"/>
    <x v="22"/>
    <x v="16"/>
    <x v="1"/>
    <n v="31"/>
    <n v="1240"/>
    <x v="3255"/>
    <x v="5487"/>
    <x v="114"/>
    <x v="1"/>
  </r>
  <r>
    <x v="3"/>
    <n v="1128299"/>
    <x v="181"/>
    <x v="2"/>
    <x v="22"/>
    <x v="16"/>
    <x v="2"/>
    <n v="33"/>
    <n v="1280"/>
    <x v="1529"/>
    <x v="5730"/>
    <x v="113"/>
    <x v="1"/>
  </r>
  <r>
    <x v="3"/>
    <n v="1128299"/>
    <x v="181"/>
    <x v="2"/>
    <x v="22"/>
    <x v="16"/>
    <x v="3"/>
    <n v="34"/>
    <n v="780"/>
    <x v="2468"/>
    <x v="5731"/>
    <x v="24"/>
    <x v="1"/>
  </r>
  <r>
    <x v="3"/>
    <n v="1128299"/>
    <x v="181"/>
    <x v="2"/>
    <x v="22"/>
    <x v="16"/>
    <x v="4"/>
    <n v="33"/>
    <n v="680"/>
    <x v="1152"/>
    <x v="5732"/>
    <x v="48"/>
    <x v="1"/>
  </r>
  <r>
    <x v="3"/>
    <n v="1128299"/>
    <x v="181"/>
    <x v="2"/>
    <x v="22"/>
    <x v="16"/>
    <x v="5"/>
    <n v="34"/>
    <n v="1400"/>
    <x v="1686"/>
    <x v="5733"/>
    <x v="15"/>
    <x v="1"/>
  </r>
  <r>
    <x v="3"/>
    <n v="1128299"/>
    <x v="212"/>
    <x v="2"/>
    <x v="22"/>
    <x v="16"/>
    <x v="0"/>
    <n v="24"/>
    <n v="1750"/>
    <x v="1077"/>
    <x v="5604"/>
    <x v="18"/>
    <x v="1"/>
  </r>
  <r>
    <x v="3"/>
    <n v="1128299"/>
    <x v="212"/>
    <x v="2"/>
    <x v="22"/>
    <x v="16"/>
    <x v="1"/>
    <n v="31"/>
    <n v="1240"/>
    <x v="3255"/>
    <x v="5734"/>
    <x v="113"/>
    <x v="1"/>
  </r>
  <r>
    <x v="3"/>
    <n v="1128299"/>
    <x v="212"/>
    <x v="2"/>
    <x v="22"/>
    <x v="16"/>
    <x v="2"/>
    <n v="34"/>
    <n v="1320"/>
    <x v="1772"/>
    <x v="5735"/>
    <x v="113"/>
    <x v="1"/>
  </r>
  <r>
    <x v="3"/>
    <n v="1128299"/>
    <x v="212"/>
    <x v="1"/>
    <x v="23"/>
    <x v="26"/>
    <x v="3"/>
    <n v="33"/>
    <n v="750"/>
    <x v="3256"/>
    <x v="5736"/>
    <x v="28"/>
    <x v="1"/>
  </r>
  <r>
    <x v="3"/>
    <n v="1128299"/>
    <x v="212"/>
    <x v="1"/>
    <x v="23"/>
    <x v="26"/>
    <x v="4"/>
    <n v="33"/>
    <n v="530"/>
    <x v="3062"/>
    <x v="5737"/>
    <x v="46"/>
    <x v="1"/>
  </r>
  <r>
    <x v="3"/>
    <n v="1128299"/>
    <x v="212"/>
    <x v="1"/>
    <x v="23"/>
    <x v="26"/>
    <x v="5"/>
    <n v="32"/>
    <n v="1310"/>
    <x v="3257"/>
    <x v="5738"/>
    <x v="25"/>
    <x v="1"/>
  </r>
  <r>
    <x v="3"/>
    <n v="1128299"/>
    <x v="221"/>
    <x v="1"/>
    <x v="23"/>
    <x v="26"/>
    <x v="0"/>
    <n v="29"/>
    <n v="1790"/>
    <x v="3129"/>
    <x v="5739"/>
    <x v="24"/>
    <x v="1"/>
  </r>
  <r>
    <x v="3"/>
    <n v="1128299"/>
    <x v="221"/>
    <x v="1"/>
    <x v="23"/>
    <x v="26"/>
    <x v="1"/>
    <n v="38"/>
    <n v="1200"/>
    <x v="2208"/>
    <x v="5740"/>
    <x v="114"/>
    <x v="1"/>
  </r>
  <r>
    <x v="3"/>
    <n v="1128299"/>
    <x v="221"/>
    <x v="1"/>
    <x v="23"/>
    <x v="26"/>
    <x v="2"/>
    <n v="39"/>
    <n v="1200"/>
    <x v="2809"/>
    <x v="2987"/>
    <x v="18"/>
    <x v="1"/>
  </r>
  <r>
    <x v="3"/>
    <n v="1128299"/>
    <x v="221"/>
    <x v="1"/>
    <x v="23"/>
    <x v="26"/>
    <x v="3"/>
    <n v="43"/>
    <n v="960"/>
    <x v="3258"/>
    <x v="5741"/>
    <x v="113"/>
    <x v="1"/>
  </r>
  <r>
    <x v="3"/>
    <n v="1128299"/>
    <x v="221"/>
    <x v="1"/>
    <x v="23"/>
    <x v="26"/>
    <x v="4"/>
    <n v="40"/>
    <n v="500"/>
    <x v="3259"/>
    <x v="5742"/>
    <x v="48"/>
    <x v="1"/>
  </r>
  <r>
    <x v="3"/>
    <n v="1128299"/>
    <x v="221"/>
    <x v="1"/>
    <x v="23"/>
    <x v="26"/>
    <x v="5"/>
    <n v="29"/>
    <n v="1090"/>
    <x v="3260"/>
    <x v="5743"/>
    <x v="25"/>
    <x v="1"/>
  </r>
  <r>
    <x v="3"/>
    <n v="1128299"/>
    <x v="240"/>
    <x v="1"/>
    <x v="23"/>
    <x v="26"/>
    <x v="0"/>
    <n v="38"/>
    <n v="1680"/>
    <x v="3102"/>
    <x v="5744"/>
    <x v="28"/>
    <x v="1"/>
  </r>
  <r>
    <x v="3"/>
    <n v="1128299"/>
    <x v="240"/>
    <x v="1"/>
    <x v="23"/>
    <x v="26"/>
    <x v="1"/>
    <n v="36"/>
    <n v="1070"/>
    <x v="3261"/>
    <x v="5745"/>
    <x v="24"/>
    <x v="1"/>
  </r>
  <r>
    <x v="3"/>
    <n v="1128299"/>
    <x v="240"/>
    <x v="1"/>
    <x v="23"/>
    <x v="26"/>
    <x v="2"/>
    <n v="40"/>
    <n v="1200"/>
    <x v="1287"/>
    <x v="5746"/>
    <x v="23"/>
    <x v="1"/>
  </r>
  <r>
    <x v="3"/>
    <n v="1128299"/>
    <x v="240"/>
    <x v="1"/>
    <x v="23"/>
    <x v="26"/>
    <x v="3"/>
    <n v="27"/>
    <n v="910"/>
    <x v="1680"/>
    <x v="5747"/>
    <x v="18"/>
    <x v="1"/>
  </r>
  <r>
    <x v="3"/>
    <n v="1128299"/>
    <x v="240"/>
    <x v="1"/>
    <x v="23"/>
    <x v="26"/>
    <x v="4"/>
    <n v="34"/>
    <n v="560"/>
    <x v="2684"/>
    <x v="5748"/>
    <x v="48"/>
    <x v="1"/>
  </r>
  <r>
    <x v="3"/>
    <n v="1128299"/>
    <x v="240"/>
    <x v="1"/>
    <x v="23"/>
    <x v="26"/>
    <x v="5"/>
    <n v="39"/>
    <n v="1230"/>
    <x v="1183"/>
    <x v="5749"/>
    <x v="25"/>
    <x v="1"/>
  </r>
  <r>
    <x v="3"/>
    <n v="1128299"/>
    <x v="271"/>
    <x v="1"/>
    <x v="23"/>
    <x v="26"/>
    <x v="0"/>
    <n v="32"/>
    <n v="1760"/>
    <x v="805"/>
    <x v="5750"/>
    <x v="113"/>
    <x v="1"/>
  </r>
  <r>
    <x v="3"/>
    <n v="1128299"/>
    <x v="271"/>
    <x v="1"/>
    <x v="23"/>
    <x v="26"/>
    <x v="1"/>
    <n v="40"/>
    <n v="1280"/>
    <x v="2653"/>
    <x v="5751"/>
    <x v="114"/>
    <x v="1"/>
  </r>
  <r>
    <x v="3"/>
    <n v="1128299"/>
    <x v="271"/>
    <x v="1"/>
    <x v="23"/>
    <x v="26"/>
    <x v="2"/>
    <n v="37"/>
    <n v="1360"/>
    <x v="3262"/>
    <x v="5752"/>
    <x v="23"/>
    <x v="1"/>
  </r>
  <r>
    <x v="3"/>
    <n v="1128299"/>
    <x v="271"/>
    <x v="1"/>
    <x v="23"/>
    <x v="26"/>
    <x v="3"/>
    <n v="33"/>
    <n v="1010"/>
    <x v="1525"/>
    <x v="5753"/>
    <x v="113"/>
    <x v="1"/>
  </r>
  <r>
    <x v="3"/>
    <n v="1128299"/>
    <x v="271"/>
    <x v="1"/>
    <x v="23"/>
    <x v="26"/>
    <x v="4"/>
    <n v="32"/>
    <n v="770"/>
    <x v="1173"/>
    <x v="5623"/>
    <x v="35"/>
    <x v="1"/>
  </r>
  <r>
    <x v="3"/>
    <n v="1128299"/>
    <x v="271"/>
    <x v="1"/>
    <x v="23"/>
    <x v="26"/>
    <x v="5"/>
    <n v="46"/>
    <n v="1780"/>
    <x v="3263"/>
    <x v="5754"/>
    <x v="15"/>
    <x v="1"/>
  </r>
  <r>
    <x v="3"/>
    <n v="1128299"/>
    <x v="301"/>
    <x v="1"/>
    <x v="23"/>
    <x v="26"/>
    <x v="0"/>
    <n v="47"/>
    <n v="2560"/>
    <x v="3264"/>
    <x v="5755"/>
    <x v="28"/>
    <x v="1"/>
  </r>
  <r>
    <x v="3"/>
    <n v="1128299"/>
    <x v="301"/>
    <x v="1"/>
    <x v="23"/>
    <x v="26"/>
    <x v="1"/>
    <n v="55"/>
    <n v="2240"/>
    <x v="3265"/>
    <x v="5756"/>
    <x v="18"/>
    <x v="1"/>
  </r>
  <r>
    <x v="3"/>
    <n v="1128299"/>
    <x v="301"/>
    <x v="1"/>
    <x v="23"/>
    <x v="26"/>
    <x v="2"/>
    <n v="55"/>
    <n v="2100"/>
    <x v="1885"/>
    <x v="5757"/>
    <x v="114"/>
    <x v="1"/>
  </r>
  <r>
    <x v="3"/>
    <n v="1128299"/>
    <x v="301"/>
    <x v="1"/>
    <x v="23"/>
    <x v="26"/>
    <x v="3"/>
    <n v="59"/>
    <n v="1840"/>
    <x v="3266"/>
    <x v="5758"/>
    <x v="28"/>
    <x v="1"/>
  </r>
  <r>
    <x v="3"/>
    <n v="1128299"/>
    <x v="301"/>
    <x v="1"/>
    <x v="23"/>
    <x v="26"/>
    <x v="4"/>
    <n v="70"/>
    <n v="1530"/>
    <x v="750"/>
    <x v="5759"/>
    <x v="46"/>
    <x v="1"/>
  </r>
  <r>
    <x v="3"/>
    <n v="1128299"/>
    <x v="301"/>
    <x v="1"/>
    <x v="23"/>
    <x v="26"/>
    <x v="5"/>
    <n v="80"/>
    <n v="2480"/>
    <x v="3267"/>
    <x v="5760"/>
    <x v="33"/>
    <x v="1"/>
  </r>
  <r>
    <x v="3"/>
    <n v="1128299"/>
    <x v="330"/>
    <x v="1"/>
    <x v="23"/>
    <x v="26"/>
    <x v="0"/>
    <n v="62"/>
    <n v="3060"/>
    <x v="3268"/>
    <x v="5761"/>
    <x v="113"/>
    <x v="1"/>
  </r>
  <r>
    <x v="3"/>
    <n v="1128299"/>
    <x v="330"/>
    <x v="1"/>
    <x v="23"/>
    <x v="26"/>
    <x v="1"/>
    <n v="67"/>
    <n v="2480"/>
    <x v="3269"/>
    <x v="5762"/>
    <x v="24"/>
    <x v="1"/>
  </r>
  <r>
    <x v="3"/>
    <n v="1128299"/>
    <x v="330"/>
    <x v="1"/>
    <x v="23"/>
    <x v="26"/>
    <x v="2"/>
    <n v="69"/>
    <n v="2100"/>
    <x v="3270"/>
    <x v="5763"/>
    <x v="28"/>
    <x v="1"/>
  </r>
  <r>
    <x v="3"/>
    <n v="1128299"/>
    <x v="330"/>
    <x v="1"/>
    <x v="23"/>
    <x v="26"/>
    <x v="3"/>
    <n v="62"/>
    <n v="1980"/>
    <x v="2897"/>
    <x v="5764"/>
    <x v="18"/>
    <x v="1"/>
  </r>
  <r>
    <x v="3"/>
    <n v="1128299"/>
    <x v="330"/>
    <x v="1"/>
    <x v="23"/>
    <x v="26"/>
    <x v="4"/>
    <n v="73"/>
    <n v="2210"/>
    <x v="3271"/>
    <x v="5765"/>
    <x v="29"/>
    <x v="1"/>
  </r>
  <r>
    <x v="3"/>
    <n v="1128299"/>
    <x v="330"/>
    <x v="1"/>
    <x v="23"/>
    <x v="26"/>
    <x v="5"/>
    <n v="81"/>
    <n v="2080"/>
    <x v="3272"/>
    <x v="5766"/>
    <x v="33"/>
    <x v="1"/>
  </r>
  <r>
    <x v="3"/>
    <n v="1128299"/>
    <x v="362"/>
    <x v="1"/>
    <x v="23"/>
    <x v="26"/>
    <x v="0"/>
    <n v="73"/>
    <n v="2550"/>
    <x v="3273"/>
    <x v="5767"/>
    <x v="28"/>
    <x v="1"/>
  </r>
  <r>
    <x v="3"/>
    <n v="1128299"/>
    <x v="362"/>
    <x v="1"/>
    <x v="23"/>
    <x v="26"/>
    <x v="1"/>
    <n v="57"/>
    <n v="2560"/>
    <x v="3274"/>
    <x v="5768"/>
    <x v="114"/>
    <x v="1"/>
  </r>
  <r>
    <x v="3"/>
    <n v="1128299"/>
    <x v="362"/>
    <x v="1"/>
    <x v="23"/>
    <x v="26"/>
    <x v="2"/>
    <n v="50"/>
    <n v="2170"/>
    <x v="3275"/>
    <x v="2751"/>
    <x v="23"/>
    <x v="1"/>
  </r>
  <r>
    <x v="3"/>
    <n v="1128299"/>
    <x v="362"/>
    <x v="1"/>
    <x v="23"/>
    <x v="26"/>
    <x v="3"/>
    <n v="55"/>
    <n v="1430"/>
    <x v="2019"/>
    <x v="3427"/>
    <x v="28"/>
    <x v="1"/>
  </r>
  <r>
    <x v="3"/>
    <n v="1128299"/>
    <x v="362"/>
    <x v="1"/>
    <x v="23"/>
    <x v="26"/>
    <x v="4"/>
    <n v="47"/>
    <n v="1520"/>
    <x v="2690"/>
    <x v="5769"/>
    <x v="29"/>
    <x v="1"/>
  </r>
  <r>
    <x v="3"/>
    <n v="1128299"/>
    <x v="362"/>
    <x v="1"/>
    <x v="23"/>
    <x v="26"/>
    <x v="5"/>
    <n v="46"/>
    <n v="1020"/>
    <x v="3184"/>
    <x v="5770"/>
    <x v="31"/>
    <x v="1"/>
  </r>
  <r>
    <x v="3"/>
    <n v="1128299"/>
    <x v="394"/>
    <x v="1"/>
    <x v="23"/>
    <x v="26"/>
    <x v="0"/>
    <n v="33"/>
    <n v="1750"/>
    <x v="2141"/>
    <x v="5771"/>
    <x v="23"/>
    <x v="1"/>
  </r>
  <r>
    <x v="3"/>
    <n v="1128299"/>
    <x v="394"/>
    <x v="1"/>
    <x v="23"/>
    <x v="26"/>
    <x v="1"/>
    <n v="40"/>
    <n v="1750"/>
    <x v="872"/>
    <x v="5772"/>
    <x v="113"/>
    <x v="1"/>
  </r>
  <r>
    <x v="3"/>
    <n v="1128299"/>
    <x v="394"/>
    <x v="1"/>
    <x v="23"/>
    <x v="26"/>
    <x v="2"/>
    <n v="30"/>
    <n v="960"/>
    <x v="1477"/>
    <x v="1624"/>
    <x v="24"/>
    <x v="1"/>
  </r>
  <r>
    <x v="3"/>
    <n v="1128299"/>
    <x v="394"/>
    <x v="1"/>
    <x v="23"/>
    <x v="26"/>
    <x v="3"/>
    <n v="34"/>
    <n v="800"/>
    <x v="3215"/>
    <x v="5773"/>
    <x v="23"/>
    <x v="1"/>
  </r>
  <r>
    <x v="3"/>
    <n v="1128299"/>
    <x v="394"/>
    <x v="1"/>
    <x v="23"/>
    <x v="26"/>
    <x v="4"/>
    <n v="41"/>
    <n v="830"/>
    <x v="2423"/>
    <x v="5774"/>
    <x v="35"/>
    <x v="1"/>
  </r>
  <r>
    <x v="3"/>
    <n v="1128299"/>
    <x v="394"/>
    <x v="1"/>
    <x v="23"/>
    <x v="26"/>
    <x v="5"/>
    <n v="30"/>
    <n v="900"/>
    <x v="1147"/>
    <x v="4452"/>
    <x v="15"/>
    <x v="1"/>
  </r>
  <r>
    <x v="3"/>
    <n v="1128299"/>
    <x v="423"/>
    <x v="1"/>
    <x v="23"/>
    <x v="26"/>
    <x v="0"/>
    <n v="25"/>
    <n v="1240"/>
    <x v="1991"/>
    <x v="5775"/>
    <x v="113"/>
    <x v="1"/>
  </r>
  <r>
    <x v="3"/>
    <n v="1128299"/>
    <x v="423"/>
    <x v="1"/>
    <x v="23"/>
    <x v="26"/>
    <x v="1"/>
    <n v="34"/>
    <n v="1840"/>
    <x v="3276"/>
    <x v="5776"/>
    <x v="18"/>
    <x v="1"/>
  </r>
  <r>
    <x v="3"/>
    <n v="1128299"/>
    <x v="423"/>
    <x v="1"/>
    <x v="23"/>
    <x v="26"/>
    <x v="2"/>
    <n v="33"/>
    <n v="1280"/>
    <x v="1529"/>
    <x v="4092"/>
    <x v="18"/>
    <x v="1"/>
  </r>
  <r>
    <x v="3"/>
    <n v="1128299"/>
    <x v="423"/>
    <x v="1"/>
    <x v="23"/>
    <x v="26"/>
    <x v="3"/>
    <n v="31"/>
    <n v="1200"/>
    <x v="1753"/>
    <x v="5777"/>
    <x v="113"/>
    <x v="1"/>
  </r>
  <r>
    <x v="3"/>
    <n v="1128299"/>
    <x v="423"/>
    <x v="1"/>
    <x v="23"/>
    <x v="26"/>
    <x v="4"/>
    <n v="39"/>
    <n v="1120"/>
    <x v="1716"/>
    <x v="5421"/>
    <x v="35"/>
    <x v="1"/>
  </r>
  <r>
    <x v="3"/>
    <n v="1128299"/>
    <x v="423"/>
    <x v="1"/>
    <x v="23"/>
    <x v="26"/>
    <x v="5"/>
    <n v="44"/>
    <n v="1400"/>
    <x v="1043"/>
    <x v="5778"/>
    <x v="15"/>
    <x v="1"/>
  </r>
  <r>
    <x v="3"/>
    <n v="1128299"/>
    <x v="454"/>
    <x v="1"/>
    <x v="23"/>
    <x v="26"/>
    <x v="0"/>
    <n v="28"/>
    <n v="2190"/>
    <x v="1934"/>
    <x v="5779"/>
    <x v="28"/>
    <x v="1"/>
  </r>
  <r>
    <x v="3"/>
    <n v="1128299"/>
    <x v="454"/>
    <x v="1"/>
    <x v="23"/>
    <x v="26"/>
    <x v="1"/>
    <n v="35"/>
    <n v="2240"/>
    <x v="1437"/>
    <x v="5780"/>
    <x v="28"/>
    <x v="1"/>
  </r>
  <r>
    <x v="3"/>
    <n v="1128299"/>
    <x v="454"/>
    <x v="1"/>
    <x v="23"/>
    <x v="26"/>
    <x v="2"/>
    <n v="30"/>
    <n v="1580"/>
    <x v="3277"/>
    <x v="5781"/>
    <x v="24"/>
    <x v="1"/>
  </r>
  <r>
    <x v="3"/>
    <n v="1128299"/>
    <x v="454"/>
    <x v="1"/>
    <x v="23"/>
    <x v="26"/>
    <x v="3"/>
    <n v="40"/>
    <n v="1550"/>
    <x v="1461"/>
    <x v="5782"/>
    <x v="24"/>
    <x v="1"/>
  </r>
  <r>
    <x v="3"/>
    <n v="1128299"/>
    <x v="454"/>
    <x v="1"/>
    <x v="23"/>
    <x v="26"/>
    <x v="4"/>
    <n v="53"/>
    <n v="1470"/>
    <x v="1854"/>
    <x v="5783"/>
    <x v="46"/>
    <x v="1"/>
  </r>
  <r>
    <x v="3"/>
    <n v="1128299"/>
    <x v="454"/>
    <x v="1"/>
    <x v="23"/>
    <x v="26"/>
    <x v="5"/>
    <n v="64"/>
    <n v="1800"/>
    <x v="2889"/>
    <x v="5784"/>
    <x v="33"/>
    <x v="1"/>
  </r>
  <r>
    <x v="3"/>
    <n v="1128299"/>
    <x v="483"/>
    <x v="1"/>
    <x v="23"/>
    <x v="26"/>
    <x v="0"/>
    <n v="46"/>
    <n v="2720"/>
    <x v="3278"/>
    <x v="5785"/>
    <x v="24"/>
    <x v="1"/>
  </r>
  <r>
    <x v="3"/>
    <n v="1128299"/>
    <x v="483"/>
    <x v="1"/>
    <x v="23"/>
    <x v="26"/>
    <x v="1"/>
    <n v="52"/>
    <n v="2480"/>
    <x v="1405"/>
    <x v="5786"/>
    <x v="114"/>
    <x v="1"/>
  </r>
  <r>
    <x v="0"/>
    <n v="1128299"/>
    <x v="483"/>
    <x v="1"/>
    <x v="23"/>
    <x v="26"/>
    <x v="2"/>
    <n v="53"/>
    <n v="1920"/>
    <x v="3279"/>
    <x v="5787"/>
    <x v="113"/>
    <x v="1"/>
  </r>
  <r>
    <x v="0"/>
    <n v="1128299"/>
    <x v="483"/>
    <x v="1"/>
    <x v="23"/>
    <x v="26"/>
    <x v="3"/>
    <n v="53"/>
    <n v="1920"/>
    <x v="3279"/>
    <x v="5788"/>
    <x v="28"/>
    <x v="1"/>
  </r>
  <r>
    <x v="0"/>
    <n v="1128299"/>
    <x v="483"/>
    <x v="1"/>
    <x v="23"/>
    <x v="26"/>
    <x v="4"/>
    <n v="55"/>
    <n v="1680"/>
    <x v="889"/>
    <x v="5789"/>
    <x v="35"/>
    <x v="1"/>
  </r>
  <r>
    <x v="0"/>
    <n v="1128299"/>
    <x v="483"/>
    <x v="1"/>
    <x v="23"/>
    <x v="26"/>
    <x v="5"/>
    <n v="59"/>
    <n v="1940"/>
    <x v="2327"/>
    <x v="5790"/>
    <x v="15"/>
    <x v="1"/>
  </r>
  <r>
    <x v="0"/>
    <n v="1197831"/>
    <x v="169"/>
    <x v="1"/>
    <x v="23"/>
    <x v="26"/>
    <x v="0"/>
    <n v="14"/>
    <n v="2230"/>
    <x v="3280"/>
    <x v="5791"/>
    <x v="95"/>
    <x v="1"/>
  </r>
  <r>
    <x v="0"/>
    <n v="1197831"/>
    <x v="169"/>
    <x v="1"/>
    <x v="23"/>
    <x v="26"/>
    <x v="1"/>
    <n v="20"/>
    <n v="2090"/>
    <x v="2419"/>
    <x v="2997"/>
    <x v="36"/>
    <x v="1"/>
  </r>
  <r>
    <x v="0"/>
    <n v="1197831"/>
    <x v="169"/>
    <x v="1"/>
    <x v="23"/>
    <x v="26"/>
    <x v="2"/>
    <n v="21"/>
    <n v="1620"/>
    <x v="2372"/>
    <x v="3746"/>
    <x v="25"/>
    <x v="1"/>
  </r>
  <r>
    <x v="0"/>
    <n v="1197831"/>
    <x v="169"/>
    <x v="1"/>
    <x v="23"/>
    <x v="26"/>
    <x v="3"/>
    <n v="26"/>
    <n v="1660"/>
    <x v="3281"/>
    <x v="5792"/>
    <x v="54"/>
    <x v="1"/>
  </r>
  <r>
    <x v="0"/>
    <n v="1197831"/>
    <x v="169"/>
    <x v="1"/>
    <x v="23"/>
    <x v="26"/>
    <x v="4"/>
    <n v="28"/>
    <n v="1110"/>
    <x v="1609"/>
    <x v="5793"/>
    <x v="45"/>
    <x v="1"/>
  </r>
  <r>
    <x v="3"/>
    <n v="1197831"/>
    <x v="169"/>
    <x v="1"/>
    <x v="23"/>
    <x v="26"/>
    <x v="5"/>
    <n v="23"/>
    <n v="1470"/>
    <x v="2871"/>
    <x v="1678"/>
    <x v="0"/>
    <x v="1"/>
  </r>
  <r>
    <x v="0"/>
    <n v="1197831"/>
    <x v="199"/>
    <x v="1"/>
    <x v="23"/>
    <x v="26"/>
    <x v="0"/>
    <n v="18"/>
    <n v="2000"/>
    <x v="1104"/>
    <x v="5794"/>
    <x v="80"/>
    <x v="1"/>
  </r>
  <r>
    <x v="0"/>
    <n v="1197831"/>
    <x v="199"/>
    <x v="1"/>
    <x v="23"/>
    <x v="26"/>
    <x v="1"/>
    <n v="28"/>
    <n v="1800"/>
    <x v="1735"/>
    <x v="5795"/>
    <x v="93"/>
    <x v="1"/>
  </r>
  <r>
    <x v="0"/>
    <n v="1197831"/>
    <x v="199"/>
    <x v="1"/>
    <x v="23"/>
    <x v="26"/>
    <x v="2"/>
    <n v="28"/>
    <n v="1280"/>
    <x v="2375"/>
    <x v="5796"/>
    <x v="2"/>
    <x v="1"/>
  </r>
  <r>
    <x v="0"/>
    <n v="1197831"/>
    <x v="199"/>
    <x v="2"/>
    <x v="24"/>
    <x v="27"/>
    <x v="3"/>
    <n v="27"/>
    <n v="1160"/>
    <x v="2451"/>
    <x v="5797"/>
    <x v="54"/>
    <x v="1"/>
  </r>
  <r>
    <x v="0"/>
    <n v="1197831"/>
    <x v="199"/>
    <x v="2"/>
    <x v="24"/>
    <x v="27"/>
    <x v="4"/>
    <n v="31"/>
    <n v="880"/>
    <x v="1259"/>
    <x v="5798"/>
    <x v="1"/>
    <x v="1"/>
  </r>
  <r>
    <x v="0"/>
    <n v="1197831"/>
    <x v="199"/>
    <x v="2"/>
    <x v="24"/>
    <x v="27"/>
    <x v="5"/>
    <n v="26"/>
    <n v="1350"/>
    <x v="1517"/>
    <x v="5799"/>
    <x v="59"/>
    <x v="1"/>
  </r>
  <r>
    <x v="0"/>
    <n v="1197831"/>
    <x v="708"/>
    <x v="2"/>
    <x v="24"/>
    <x v="27"/>
    <x v="0"/>
    <n v="21"/>
    <n v="2000"/>
    <x v="1077"/>
    <x v="4494"/>
    <x v="25"/>
    <x v="1"/>
  </r>
  <r>
    <x v="0"/>
    <n v="1197831"/>
    <x v="708"/>
    <x v="2"/>
    <x v="24"/>
    <x v="27"/>
    <x v="1"/>
    <n v="27"/>
    <n v="1880"/>
    <x v="1197"/>
    <x v="5800"/>
    <x v="96"/>
    <x v="1"/>
  </r>
  <r>
    <x v="0"/>
    <n v="1197831"/>
    <x v="708"/>
    <x v="2"/>
    <x v="24"/>
    <x v="27"/>
    <x v="2"/>
    <n v="20"/>
    <n v="1350"/>
    <x v="1147"/>
    <x v="4722"/>
    <x v="31"/>
    <x v="1"/>
  </r>
  <r>
    <x v="0"/>
    <n v="1197831"/>
    <x v="708"/>
    <x v="2"/>
    <x v="24"/>
    <x v="27"/>
    <x v="3"/>
    <n v="26"/>
    <n v="1120"/>
    <x v="1651"/>
    <x v="5801"/>
    <x v="46"/>
    <x v="1"/>
  </r>
  <r>
    <x v="3"/>
    <n v="1197831"/>
    <x v="708"/>
    <x v="2"/>
    <x v="24"/>
    <x v="27"/>
    <x v="4"/>
    <n v="32"/>
    <n v="880"/>
    <x v="1556"/>
    <x v="5802"/>
    <x v="2"/>
    <x v="1"/>
  </r>
  <r>
    <x v="3"/>
    <n v="1197831"/>
    <x v="708"/>
    <x v="2"/>
    <x v="24"/>
    <x v="27"/>
    <x v="5"/>
    <n v="25"/>
    <n v="1240"/>
    <x v="1991"/>
    <x v="5803"/>
    <x v="60"/>
    <x v="1"/>
  </r>
  <r>
    <x v="3"/>
    <n v="1197831"/>
    <x v="723"/>
    <x v="2"/>
    <x v="24"/>
    <x v="27"/>
    <x v="0"/>
    <n v="15"/>
    <n v="2150"/>
    <x v="2502"/>
    <x v="5804"/>
    <x v="23"/>
    <x v="1"/>
  </r>
  <r>
    <x v="3"/>
    <n v="1197831"/>
    <x v="723"/>
    <x v="2"/>
    <x v="24"/>
    <x v="27"/>
    <x v="1"/>
    <n v="21"/>
    <n v="2150"/>
    <x v="3282"/>
    <x v="5805"/>
    <x v="96"/>
    <x v="1"/>
  </r>
  <r>
    <x v="3"/>
    <n v="1197831"/>
    <x v="723"/>
    <x v="2"/>
    <x v="24"/>
    <x v="27"/>
    <x v="2"/>
    <n v="19"/>
    <n v="1620"/>
    <x v="1068"/>
    <x v="5806"/>
    <x v="25"/>
    <x v="1"/>
  </r>
  <r>
    <x v="3"/>
    <n v="1197831"/>
    <x v="723"/>
    <x v="2"/>
    <x v="24"/>
    <x v="27"/>
    <x v="3"/>
    <n v="20"/>
    <n v="1160"/>
    <x v="3283"/>
    <x v="5807"/>
    <x v="29"/>
    <x v="1"/>
  </r>
  <r>
    <x v="3"/>
    <n v="1197831"/>
    <x v="723"/>
    <x v="2"/>
    <x v="24"/>
    <x v="27"/>
    <x v="4"/>
    <n v="27"/>
    <n v="910"/>
    <x v="1680"/>
    <x v="5808"/>
    <x v="80"/>
    <x v="1"/>
  </r>
  <r>
    <x v="3"/>
    <n v="1197831"/>
    <x v="723"/>
    <x v="2"/>
    <x v="24"/>
    <x v="27"/>
    <x v="5"/>
    <n v="23"/>
    <n v="1760"/>
    <x v="1059"/>
    <x v="2150"/>
    <x v="41"/>
    <x v="1"/>
  </r>
  <r>
    <x v="3"/>
    <n v="1197831"/>
    <x v="258"/>
    <x v="2"/>
    <x v="24"/>
    <x v="27"/>
    <x v="0"/>
    <n v="14"/>
    <n v="2100"/>
    <x v="1454"/>
    <x v="5809"/>
    <x v="23"/>
    <x v="1"/>
  </r>
  <r>
    <x v="3"/>
    <n v="1197831"/>
    <x v="258"/>
    <x v="2"/>
    <x v="24"/>
    <x v="27"/>
    <x v="1"/>
    <n v="22"/>
    <n v="2470"/>
    <x v="1927"/>
    <x v="5810"/>
    <x v="33"/>
    <x v="1"/>
  </r>
  <r>
    <x v="3"/>
    <n v="1197831"/>
    <x v="258"/>
    <x v="2"/>
    <x v="24"/>
    <x v="27"/>
    <x v="2"/>
    <n v="18"/>
    <n v="1840"/>
    <x v="2055"/>
    <x v="5811"/>
    <x v="96"/>
    <x v="1"/>
  </r>
  <r>
    <x v="3"/>
    <n v="1197831"/>
    <x v="258"/>
    <x v="2"/>
    <x v="24"/>
    <x v="27"/>
    <x v="3"/>
    <n v="24"/>
    <n v="1550"/>
    <x v="1753"/>
    <x v="5812"/>
    <x v="0"/>
    <x v="1"/>
  </r>
  <r>
    <x v="3"/>
    <n v="1197831"/>
    <x v="258"/>
    <x v="2"/>
    <x v="24"/>
    <x v="27"/>
    <x v="4"/>
    <n v="34"/>
    <n v="1200"/>
    <x v="2807"/>
    <x v="3066"/>
    <x v="2"/>
    <x v="1"/>
  </r>
  <r>
    <x v="3"/>
    <n v="1197831"/>
    <x v="258"/>
    <x v="2"/>
    <x v="24"/>
    <x v="27"/>
    <x v="5"/>
    <n v="33"/>
    <n v="2400"/>
    <x v="1830"/>
    <x v="5813"/>
    <x v="9"/>
    <x v="1"/>
  </r>
  <r>
    <x v="3"/>
    <n v="1197831"/>
    <x v="288"/>
    <x v="2"/>
    <x v="24"/>
    <x v="27"/>
    <x v="0"/>
    <n v="31"/>
    <n v="2330"/>
    <x v="3284"/>
    <x v="5814"/>
    <x v="31"/>
    <x v="1"/>
  </r>
  <r>
    <x v="3"/>
    <n v="1197831"/>
    <x v="288"/>
    <x v="2"/>
    <x v="24"/>
    <x v="27"/>
    <x v="1"/>
    <n v="35"/>
    <n v="2630"/>
    <x v="3285"/>
    <x v="5815"/>
    <x v="33"/>
    <x v="1"/>
  </r>
  <r>
    <x v="3"/>
    <n v="1197831"/>
    <x v="288"/>
    <x v="2"/>
    <x v="24"/>
    <x v="27"/>
    <x v="2"/>
    <n v="34"/>
    <n v="1860"/>
    <x v="1199"/>
    <x v="5816"/>
    <x v="33"/>
    <x v="1"/>
  </r>
  <r>
    <x v="3"/>
    <n v="1197831"/>
    <x v="288"/>
    <x v="2"/>
    <x v="24"/>
    <x v="27"/>
    <x v="3"/>
    <n v="33"/>
    <n v="1870"/>
    <x v="3286"/>
    <x v="5817"/>
    <x v="29"/>
    <x v="1"/>
  </r>
  <r>
    <x v="3"/>
    <n v="1197831"/>
    <x v="288"/>
    <x v="2"/>
    <x v="24"/>
    <x v="27"/>
    <x v="4"/>
    <n v="43"/>
    <n v="1580"/>
    <x v="2000"/>
    <x v="5818"/>
    <x v="95"/>
    <x v="1"/>
  </r>
  <r>
    <x v="3"/>
    <n v="1197831"/>
    <x v="288"/>
    <x v="2"/>
    <x v="24"/>
    <x v="27"/>
    <x v="5"/>
    <n v="39"/>
    <n v="2480"/>
    <x v="2991"/>
    <x v="5819"/>
    <x v="9"/>
    <x v="1"/>
  </r>
  <r>
    <x v="3"/>
    <n v="1197831"/>
    <x v="320"/>
    <x v="2"/>
    <x v="24"/>
    <x v="27"/>
    <x v="0"/>
    <n v="35"/>
    <n v="2640"/>
    <x v="889"/>
    <x v="5820"/>
    <x v="24"/>
    <x v="1"/>
  </r>
  <r>
    <x v="3"/>
    <n v="1197831"/>
    <x v="320"/>
    <x v="2"/>
    <x v="24"/>
    <x v="27"/>
    <x v="1"/>
    <n v="40"/>
    <n v="2710"/>
    <x v="2976"/>
    <x v="5821"/>
    <x v="113"/>
    <x v="1"/>
  </r>
  <r>
    <x v="3"/>
    <n v="1197831"/>
    <x v="320"/>
    <x v="2"/>
    <x v="24"/>
    <x v="27"/>
    <x v="2"/>
    <n v="34"/>
    <n v="2780"/>
    <x v="3287"/>
    <x v="5822"/>
    <x v="23"/>
    <x v="1"/>
  </r>
  <r>
    <x v="3"/>
    <n v="1197831"/>
    <x v="320"/>
    <x v="2"/>
    <x v="24"/>
    <x v="27"/>
    <x v="3"/>
    <n v="38"/>
    <n v="1580"/>
    <x v="3047"/>
    <x v="5823"/>
    <x v="60"/>
    <x v="1"/>
  </r>
  <r>
    <x v="3"/>
    <n v="1197831"/>
    <x v="320"/>
    <x v="2"/>
    <x v="24"/>
    <x v="27"/>
    <x v="4"/>
    <n v="43"/>
    <n v="1730"/>
    <x v="3288"/>
    <x v="5824"/>
    <x v="15"/>
    <x v="1"/>
  </r>
  <r>
    <x v="0"/>
    <n v="1197831"/>
    <x v="320"/>
    <x v="2"/>
    <x v="24"/>
    <x v="27"/>
    <x v="5"/>
    <n v="51"/>
    <n v="2640"/>
    <x v="2993"/>
    <x v="5825"/>
    <x v="40"/>
    <x v="1"/>
  </r>
  <r>
    <x v="0"/>
    <n v="1197831"/>
    <x v="353"/>
    <x v="2"/>
    <x v="24"/>
    <x v="27"/>
    <x v="0"/>
    <n v="38"/>
    <n v="2330"/>
    <x v="3289"/>
    <x v="5826"/>
    <x v="23"/>
    <x v="1"/>
  </r>
  <r>
    <x v="0"/>
    <n v="1197831"/>
    <x v="353"/>
    <x v="2"/>
    <x v="24"/>
    <x v="27"/>
    <x v="1"/>
    <n v="37"/>
    <n v="2550"/>
    <x v="3290"/>
    <x v="5827"/>
    <x v="113"/>
    <x v="1"/>
  </r>
  <r>
    <x v="0"/>
    <n v="1197831"/>
    <x v="353"/>
    <x v="2"/>
    <x v="24"/>
    <x v="27"/>
    <x v="2"/>
    <n v="39"/>
    <n v="3050"/>
    <x v="3291"/>
    <x v="5828"/>
    <x v="113"/>
    <x v="1"/>
  </r>
  <r>
    <x v="0"/>
    <n v="1197831"/>
    <x v="353"/>
    <x v="2"/>
    <x v="24"/>
    <x v="27"/>
    <x v="3"/>
    <n v="33"/>
    <n v="1620"/>
    <x v="3292"/>
    <x v="5829"/>
    <x v="9"/>
    <x v="1"/>
  </r>
  <r>
    <x v="2"/>
    <n v="1197831"/>
    <x v="353"/>
    <x v="2"/>
    <x v="24"/>
    <x v="27"/>
    <x v="4"/>
    <n v="39"/>
    <n v="1660"/>
    <x v="3293"/>
    <x v="5830"/>
    <x v="23"/>
    <x v="1"/>
  </r>
  <r>
    <x v="2"/>
    <n v="1197831"/>
    <x v="353"/>
    <x v="2"/>
    <x v="24"/>
    <x v="27"/>
    <x v="5"/>
    <n v="44"/>
    <n v="2390"/>
    <x v="3294"/>
    <x v="5831"/>
    <x v="70"/>
    <x v="1"/>
  </r>
  <r>
    <x v="2"/>
    <n v="1197831"/>
    <x v="381"/>
    <x v="2"/>
    <x v="24"/>
    <x v="27"/>
    <x v="0"/>
    <n v="41"/>
    <n v="2300"/>
    <x v="3295"/>
    <x v="5832"/>
    <x v="24"/>
    <x v="1"/>
  </r>
  <r>
    <x v="2"/>
    <n v="1197831"/>
    <x v="381"/>
    <x v="2"/>
    <x v="24"/>
    <x v="27"/>
    <x v="1"/>
    <n v="38"/>
    <n v="2190"/>
    <x v="2607"/>
    <x v="5833"/>
    <x v="113"/>
    <x v="1"/>
  </r>
  <r>
    <x v="2"/>
    <n v="1197831"/>
    <x v="381"/>
    <x v="2"/>
    <x v="24"/>
    <x v="27"/>
    <x v="2"/>
    <n v="43"/>
    <n v="2030"/>
    <x v="1633"/>
    <x v="5834"/>
    <x v="18"/>
    <x v="1"/>
  </r>
  <r>
    <x v="2"/>
    <n v="1197831"/>
    <x v="381"/>
    <x v="2"/>
    <x v="24"/>
    <x v="27"/>
    <x v="3"/>
    <n v="40"/>
    <n v="1360"/>
    <x v="1311"/>
    <x v="4287"/>
    <x v="9"/>
    <x v="1"/>
  </r>
  <r>
    <x v="2"/>
    <n v="1197831"/>
    <x v="381"/>
    <x v="2"/>
    <x v="24"/>
    <x v="27"/>
    <x v="4"/>
    <n v="42"/>
    <n v="1400"/>
    <x v="1129"/>
    <x v="5835"/>
    <x v="33"/>
    <x v="1"/>
  </r>
  <r>
    <x v="2"/>
    <n v="1197831"/>
    <x v="381"/>
    <x v="2"/>
    <x v="24"/>
    <x v="27"/>
    <x v="5"/>
    <n v="36"/>
    <n v="2000"/>
    <x v="1644"/>
    <x v="5836"/>
    <x v="39"/>
    <x v="1"/>
  </r>
  <r>
    <x v="2"/>
    <n v="1197831"/>
    <x v="410"/>
    <x v="2"/>
    <x v="24"/>
    <x v="27"/>
    <x v="0"/>
    <n v="30"/>
    <n v="2010"/>
    <x v="3296"/>
    <x v="5837"/>
    <x v="24"/>
    <x v="1"/>
  </r>
  <r>
    <x v="2"/>
    <n v="1197831"/>
    <x v="410"/>
    <x v="2"/>
    <x v="24"/>
    <x v="27"/>
    <x v="1"/>
    <n v="27"/>
    <n v="1900"/>
    <x v="1206"/>
    <x v="5838"/>
    <x v="113"/>
    <x v="1"/>
  </r>
  <r>
    <x v="2"/>
    <n v="1197831"/>
    <x v="410"/>
    <x v="2"/>
    <x v="24"/>
    <x v="27"/>
    <x v="2"/>
    <n v="31"/>
    <n v="1790"/>
    <x v="3297"/>
    <x v="5839"/>
    <x v="23"/>
    <x v="1"/>
  </r>
  <r>
    <x v="2"/>
    <n v="1197831"/>
    <x v="410"/>
    <x v="2"/>
    <x v="24"/>
    <x v="27"/>
    <x v="3"/>
    <n v="35"/>
    <n v="1160"/>
    <x v="1066"/>
    <x v="5840"/>
    <x v="60"/>
    <x v="1"/>
  </r>
  <r>
    <x v="2"/>
    <n v="1197831"/>
    <x v="410"/>
    <x v="2"/>
    <x v="24"/>
    <x v="27"/>
    <x v="4"/>
    <n v="25"/>
    <n v="1230"/>
    <x v="1491"/>
    <x v="5841"/>
    <x v="96"/>
    <x v="1"/>
  </r>
  <r>
    <x v="2"/>
    <n v="1197831"/>
    <x v="410"/>
    <x v="2"/>
    <x v="24"/>
    <x v="27"/>
    <x v="5"/>
    <n v="34"/>
    <n v="1790"/>
    <x v="2937"/>
    <x v="5842"/>
    <x v="40"/>
    <x v="1"/>
  </r>
  <r>
    <x v="2"/>
    <n v="1197831"/>
    <x v="442"/>
    <x v="2"/>
    <x v="24"/>
    <x v="27"/>
    <x v="0"/>
    <n v="27"/>
    <n v="2030"/>
    <x v="1558"/>
    <x v="5843"/>
    <x v="24"/>
    <x v="1"/>
  </r>
  <r>
    <x v="2"/>
    <n v="1197831"/>
    <x v="442"/>
    <x v="2"/>
    <x v="24"/>
    <x v="27"/>
    <x v="1"/>
    <n v="28"/>
    <n v="2230"/>
    <x v="3298"/>
    <x v="5844"/>
    <x v="113"/>
    <x v="1"/>
  </r>
  <r>
    <x v="2"/>
    <n v="1197831"/>
    <x v="442"/>
    <x v="2"/>
    <x v="24"/>
    <x v="27"/>
    <x v="2"/>
    <n v="42"/>
    <n v="2100"/>
    <x v="1392"/>
    <x v="5845"/>
    <x v="23"/>
    <x v="1"/>
  </r>
  <r>
    <x v="2"/>
    <n v="1197831"/>
    <x v="442"/>
    <x v="2"/>
    <x v="24"/>
    <x v="27"/>
    <x v="3"/>
    <n v="43"/>
    <n v="1580"/>
    <x v="2000"/>
    <x v="5846"/>
    <x v="59"/>
    <x v="1"/>
  </r>
  <r>
    <x v="2"/>
    <n v="1197831"/>
    <x v="442"/>
    <x v="2"/>
    <x v="24"/>
    <x v="27"/>
    <x v="4"/>
    <n v="41"/>
    <n v="1490"/>
    <x v="3299"/>
    <x v="5847"/>
    <x v="31"/>
    <x v="1"/>
  </r>
  <r>
    <x v="2"/>
    <n v="1197831"/>
    <x v="442"/>
    <x v="2"/>
    <x v="24"/>
    <x v="27"/>
    <x v="5"/>
    <n v="51"/>
    <n v="1940"/>
    <x v="928"/>
    <x v="5848"/>
    <x v="40"/>
    <x v="1"/>
  </r>
  <r>
    <x v="0"/>
    <n v="1197831"/>
    <x v="471"/>
    <x v="2"/>
    <x v="24"/>
    <x v="27"/>
    <x v="0"/>
    <n v="40"/>
    <n v="2400"/>
    <x v="1234"/>
    <x v="5849"/>
    <x v="18"/>
    <x v="1"/>
  </r>
  <r>
    <x v="0"/>
    <n v="1197831"/>
    <x v="471"/>
    <x v="2"/>
    <x v="24"/>
    <x v="27"/>
    <x v="1"/>
    <n v="41"/>
    <n v="2400"/>
    <x v="3300"/>
    <x v="5850"/>
    <x v="24"/>
    <x v="1"/>
  </r>
  <r>
    <x v="0"/>
    <n v="1197831"/>
    <x v="471"/>
    <x v="2"/>
    <x v="24"/>
    <x v="27"/>
    <x v="2"/>
    <n v="47"/>
    <n v="2230"/>
    <x v="3301"/>
    <x v="5851"/>
    <x v="114"/>
    <x v="1"/>
  </r>
  <r>
    <x v="0"/>
    <n v="1197831"/>
    <x v="471"/>
    <x v="2"/>
    <x v="24"/>
    <x v="27"/>
    <x v="3"/>
    <n v="44"/>
    <n v="1840"/>
    <x v="971"/>
    <x v="5852"/>
    <x v="59"/>
    <x v="1"/>
  </r>
  <r>
    <x v="0"/>
    <n v="1197831"/>
    <x v="471"/>
    <x v="2"/>
    <x v="24"/>
    <x v="27"/>
    <x v="4"/>
    <n v="43"/>
    <n v="1470"/>
    <x v="1872"/>
    <x v="5853"/>
    <x v="33"/>
    <x v="1"/>
  </r>
  <r>
    <x v="0"/>
    <n v="1197831"/>
    <x v="471"/>
    <x v="2"/>
    <x v="24"/>
    <x v="27"/>
    <x v="5"/>
    <n v="47"/>
    <n v="2320"/>
    <x v="3302"/>
    <x v="5854"/>
    <x v="70"/>
    <x v="1"/>
  </r>
  <r>
    <x v="0"/>
    <n v="1128299"/>
    <x v="187"/>
    <x v="2"/>
    <x v="24"/>
    <x v="27"/>
    <x v="0"/>
    <n v="23"/>
    <n v="1360"/>
    <x v="3303"/>
    <x v="5855"/>
    <x v="15"/>
    <x v="1"/>
  </r>
  <r>
    <x v="0"/>
    <n v="1128299"/>
    <x v="187"/>
    <x v="2"/>
    <x v="24"/>
    <x v="27"/>
    <x v="1"/>
    <n v="30"/>
    <n v="1400"/>
    <x v="1077"/>
    <x v="5856"/>
    <x v="100"/>
    <x v="1"/>
  </r>
  <r>
    <x v="0"/>
    <n v="1128299"/>
    <x v="187"/>
    <x v="2"/>
    <x v="24"/>
    <x v="27"/>
    <x v="2"/>
    <n v="31"/>
    <n v="1450"/>
    <x v="3114"/>
    <x v="5857"/>
    <x v="96"/>
    <x v="1"/>
  </r>
  <r>
    <x v="0"/>
    <n v="1128299"/>
    <x v="187"/>
    <x v="2"/>
    <x v="24"/>
    <x v="27"/>
    <x v="3"/>
    <n v="30"/>
    <n v="880"/>
    <x v="2490"/>
    <x v="5858"/>
    <x v="25"/>
    <x v="1"/>
  </r>
  <r>
    <x v="0"/>
    <n v="1128299"/>
    <x v="187"/>
    <x v="2"/>
    <x v="24"/>
    <x v="27"/>
    <x v="4"/>
    <n v="35"/>
    <n v="680"/>
    <x v="3076"/>
    <x v="5859"/>
    <x v="95"/>
    <x v="1"/>
  </r>
  <r>
    <x v="0"/>
    <n v="1128299"/>
    <x v="187"/>
    <x v="2"/>
    <x v="24"/>
    <x v="27"/>
    <x v="5"/>
    <n v="27"/>
    <n v="1400"/>
    <x v="1053"/>
    <x v="5860"/>
    <x v="47"/>
    <x v="1"/>
  </r>
  <r>
    <x v="0"/>
    <n v="1128299"/>
    <x v="697"/>
    <x v="2"/>
    <x v="24"/>
    <x v="27"/>
    <x v="0"/>
    <n v="21"/>
    <n v="1620"/>
    <x v="2372"/>
    <x v="3746"/>
    <x v="25"/>
    <x v="1"/>
  </r>
  <r>
    <x v="0"/>
    <n v="1128299"/>
    <x v="697"/>
    <x v="2"/>
    <x v="24"/>
    <x v="27"/>
    <x v="1"/>
    <n v="28"/>
    <n v="1280"/>
    <x v="2375"/>
    <x v="5861"/>
    <x v="100"/>
    <x v="1"/>
  </r>
  <r>
    <x v="0"/>
    <n v="1128299"/>
    <x v="697"/>
    <x v="2"/>
    <x v="24"/>
    <x v="27"/>
    <x v="2"/>
    <n v="28"/>
    <n v="1240"/>
    <x v="1524"/>
    <x v="5862"/>
    <x v="23"/>
    <x v="1"/>
  </r>
  <r>
    <x v="0"/>
    <n v="1128299"/>
    <x v="697"/>
    <x v="2"/>
    <x v="25"/>
    <x v="28"/>
    <x v="3"/>
    <n v="26"/>
    <n v="680"/>
    <x v="1459"/>
    <x v="2166"/>
    <x v="23"/>
    <x v="1"/>
  </r>
  <r>
    <x v="0"/>
    <n v="1128299"/>
    <x v="697"/>
    <x v="2"/>
    <x v="25"/>
    <x v="28"/>
    <x v="4"/>
    <n v="36"/>
    <n v="510"/>
    <x v="1127"/>
    <x v="5863"/>
    <x v="25"/>
    <x v="1"/>
  </r>
  <r>
    <x v="0"/>
    <n v="1128299"/>
    <x v="697"/>
    <x v="2"/>
    <x v="25"/>
    <x v="28"/>
    <x v="5"/>
    <n v="31"/>
    <n v="1160"/>
    <x v="3304"/>
    <x v="5864"/>
    <x v="47"/>
    <x v="1"/>
  </r>
  <r>
    <x v="0"/>
    <n v="1128299"/>
    <x v="227"/>
    <x v="2"/>
    <x v="25"/>
    <x v="28"/>
    <x v="0"/>
    <n v="29"/>
    <n v="1600"/>
    <x v="2075"/>
    <x v="5865"/>
    <x v="15"/>
    <x v="1"/>
  </r>
  <r>
    <x v="0"/>
    <n v="1128299"/>
    <x v="227"/>
    <x v="2"/>
    <x v="25"/>
    <x v="28"/>
    <x v="1"/>
    <n v="38"/>
    <n v="1160"/>
    <x v="1942"/>
    <x v="5866"/>
    <x v="27"/>
    <x v="1"/>
  </r>
  <r>
    <x v="0"/>
    <n v="1128299"/>
    <x v="227"/>
    <x v="2"/>
    <x v="25"/>
    <x v="28"/>
    <x v="2"/>
    <n v="37"/>
    <n v="1190"/>
    <x v="2711"/>
    <x v="5867"/>
    <x v="33"/>
    <x v="1"/>
  </r>
  <r>
    <x v="0"/>
    <n v="1128299"/>
    <x v="227"/>
    <x v="2"/>
    <x v="25"/>
    <x v="28"/>
    <x v="3"/>
    <n v="38"/>
    <n v="680"/>
    <x v="1621"/>
    <x v="5868"/>
    <x v="25"/>
    <x v="1"/>
  </r>
  <r>
    <x v="0"/>
    <n v="1128299"/>
    <x v="227"/>
    <x v="2"/>
    <x v="25"/>
    <x v="28"/>
    <x v="4"/>
    <n v="41"/>
    <n v="390"/>
    <x v="2838"/>
    <x v="5869"/>
    <x v="80"/>
    <x v="1"/>
  </r>
  <r>
    <x v="0"/>
    <n v="1128299"/>
    <x v="227"/>
    <x v="2"/>
    <x v="25"/>
    <x v="28"/>
    <x v="5"/>
    <n v="37"/>
    <n v="1070"/>
    <x v="3305"/>
    <x v="5870"/>
    <x v="47"/>
    <x v="1"/>
  </r>
  <r>
    <x v="0"/>
    <n v="1128299"/>
    <x v="246"/>
    <x v="2"/>
    <x v="25"/>
    <x v="28"/>
    <x v="0"/>
    <n v="40"/>
    <n v="1750"/>
    <x v="872"/>
    <x v="2042"/>
    <x v="31"/>
    <x v="1"/>
  </r>
  <r>
    <x v="0"/>
    <n v="1128299"/>
    <x v="246"/>
    <x v="2"/>
    <x v="25"/>
    <x v="28"/>
    <x v="1"/>
    <n v="37"/>
    <n v="900"/>
    <x v="1824"/>
    <x v="2660"/>
    <x v="27"/>
    <x v="1"/>
  </r>
  <r>
    <x v="0"/>
    <n v="1128299"/>
    <x v="246"/>
    <x v="2"/>
    <x v="25"/>
    <x v="28"/>
    <x v="2"/>
    <n v="42"/>
    <n v="1230"/>
    <x v="1469"/>
    <x v="5871"/>
    <x v="25"/>
    <x v="1"/>
  </r>
  <r>
    <x v="0"/>
    <n v="1128299"/>
    <x v="246"/>
    <x v="2"/>
    <x v="25"/>
    <x v="28"/>
    <x v="3"/>
    <n v="40"/>
    <n v="780"/>
    <x v="1320"/>
    <x v="4071"/>
    <x v="15"/>
    <x v="1"/>
  </r>
  <r>
    <x v="0"/>
    <n v="1128299"/>
    <x v="246"/>
    <x v="2"/>
    <x v="25"/>
    <x v="28"/>
    <x v="4"/>
    <n v="43"/>
    <n v="470"/>
    <x v="2424"/>
    <x v="5872"/>
    <x v="95"/>
    <x v="1"/>
  </r>
  <r>
    <x v="0"/>
    <n v="1128299"/>
    <x v="246"/>
    <x v="2"/>
    <x v="25"/>
    <x v="28"/>
    <x v="5"/>
    <n v="49"/>
    <n v="1110"/>
    <x v="1823"/>
    <x v="4004"/>
    <x v="1"/>
    <x v="1"/>
  </r>
  <r>
    <x v="0"/>
    <n v="1128299"/>
    <x v="277"/>
    <x v="2"/>
    <x v="25"/>
    <x v="28"/>
    <x v="0"/>
    <n v="38"/>
    <n v="1840"/>
    <x v="3306"/>
    <x v="5873"/>
    <x v="31"/>
    <x v="1"/>
  </r>
  <r>
    <x v="0"/>
    <n v="1128299"/>
    <x v="277"/>
    <x v="2"/>
    <x v="25"/>
    <x v="28"/>
    <x v="1"/>
    <n v="36"/>
    <n v="1160"/>
    <x v="1305"/>
    <x v="5874"/>
    <x v="54"/>
    <x v="1"/>
  </r>
  <r>
    <x v="0"/>
    <n v="1128299"/>
    <x v="277"/>
    <x v="2"/>
    <x v="25"/>
    <x v="28"/>
    <x v="2"/>
    <n v="41"/>
    <n v="1320"/>
    <x v="3307"/>
    <x v="2428"/>
    <x v="31"/>
    <x v="1"/>
  </r>
  <r>
    <x v="0"/>
    <n v="1128299"/>
    <x v="277"/>
    <x v="2"/>
    <x v="25"/>
    <x v="28"/>
    <x v="3"/>
    <n v="39"/>
    <n v="930"/>
    <x v="3308"/>
    <x v="5875"/>
    <x v="25"/>
    <x v="1"/>
  </r>
  <r>
    <x v="0"/>
    <n v="1128299"/>
    <x v="277"/>
    <x v="2"/>
    <x v="25"/>
    <x v="28"/>
    <x v="4"/>
    <n v="39"/>
    <n v="620"/>
    <x v="3033"/>
    <x v="5876"/>
    <x v="93"/>
    <x v="1"/>
  </r>
  <r>
    <x v="0"/>
    <n v="1128299"/>
    <x v="277"/>
    <x v="2"/>
    <x v="25"/>
    <x v="28"/>
    <x v="5"/>
    <n v="53"/>
    <n v="1240"/>
    <x v="3309"/>
    <x v="2370"/>
    <x v="94"/>
    <x v="1"/>
  </r>
  <r>
    <x v="0"/>
    <n v="1128299"/>
    <x v="307"/>
    <x v="2"/>
    <x v="25"/>
    <x v="28"/>
    <x v="0"/>
    <n v="37"/>
    <n v="1940"/>
    <x v="3310"/>
    <x v="5877"/>
    <x v="96"/>
    <x v="1"/>
  </r>
  <r>
    <x v="0"/>
    <n v="1128299"/>
    <x v="307"/>
    <x v="2"/>
    <x v="25"/>
    <x v="28"/>
    <x v="1"/>
    <n v="36"/>
    <n v="1430"/>
    <x v="1182"/>
    <x v="1846"/>
    <x v="54"/>
    <x v="1"/>
  </r>
  <r>
    <x v="0"/>
    <n v="1128299"/>
    <x v="307"/>
    <x v="2"/>
    <x v="25"/>
    <x v="28"/>
    <x v="2"/>
    <n v="41"/>
    <n v="1470"/>
    <x v="2248"/>
    <x v="5878"/>
    <x v="31"/>
    <x v="1"/>
  </r>
  <r>
    <x v="0"/>
    <n v="1128299"/>
    <x v="307"/>
    <x v="2"/>
    <x v="25"/>
    <x v="28"/>
    <x v="3"/>
    <n v="38"/>
    <n v="1050"/>
    <x v="1579"/>
    <x v="5879"/>
    <x v="15"/>
    <x v="1"/>
  </r>
  <r>
    <x v="0"/>
    <n v="1128299"/>
    <x v="307"/>
    <x v="2"/>
    <x v="25"/>
    <x v="28"/>
    <x v="4"/>
    <n v="43"/>
    <n v="720"/>
    <x v="3068"/>
    <x v="3272"/>
    <x v="95"/>
    <x v="1"/>
  </r>
  <r>
    <x v="0"/>
    <n v="1128299"/>
    <x v="307"/>
    <x v="2"/>
    <x v="25"/>
    <x v="28"/>
    <x v="5"/>
    <n v="46"/>
    <n v="1580"/>
    <x v="2659"/>
    <x v="5880"/>
    <x v="43"/>
    <x v="1"/>
  </r>
  <r>
    <x v="0"/>
    <n v="1128299"/>
    <x v="336"/>
    <x v="2"/>
    <x v="25"/>
    <x v="28"/>
    <x v="0"/>
    <n v="40"/>
    <n v="2160"/>
    <x v="1143"/>
    <x v="2019"/>
    <x v="25"/>
    <x v="1"/>
  </r>
  <r>
    <x v="0"/>
    <n v="1128299"/>
    <x v="336"/>
    <x v="2"/>
    <x v="25"/>
    <x v="28"/>
    <x v="1"/>
    <n v="40"/>
    <n v="1630"/>
    <x v="3311"/>
    <x v="5881"/>
    <x v="52"/>
    <x v="1"/>
  </r>
  <r>
    <x v="0"/>
    <n v="1128299"/>
    <x v="336"/>
    <x v="2"/>
    <x v="25"/>
    <x v="28"/>
    <x v="2"/>
    <n v="39"/>
    <n v="1570"/>
    <x v="3312"/>
    <x v="5882"/>
    <x v="96"/>
    <x v="1"/>
  </r>
  <r>
    <x v="0"/>
    <n v="1128299"/>
    <x v="336"/>
    <x v="2"/>
    <x v="25"/>
    <x v="28"/>
    <x v="3"/>
    <n v="36"/>
    <n v="1130"/>
    <x v="1495"/>
    <x v="5883"/>
    <x v="31"/>
    <x v="1"/>
  </r>
  <r>
    <x v="0"/>
    <n v="1128299"/>
    <x v="336"/>
    <x v="2"/>
    <x v="25"/>
    <x v="28"/>
    <x v="4"/>
    <n v="40"/>
    <n v="1450"/>
    <x v="1826"/>
    <x v="5884"/>
    <x v="25"/>
    <x v="1"/>
  </r>
  <r>
    <x v="0"/>
    <n v="1128299"/>
    <x v="336"/>
    <x v="2"/>
    <x v="25"/>
    <x v="28"/>
    <x v="5"/>
    <n v="46"/>
    <n v="1450"/>
    <x v="1309"/>
    <x v="5885"/>
    <x v="1"/>
    <x v="1"/>
  </r>
  <r>
    <x v="0"/>
    <n v="1128299"/>
    <x v="368"/>
    <x v="2"/>
    <x v="25"/>
    <x v="28"/>
    <x v="0"/>
    <n v="41"/>
    <n v="1940"/>
    <x v="3313"/>
    <x v="5886"/>
    <x v="15"/>
    <x v="1"/>
  </r>
  <r>
    <x v="0"/>
    <n v="1128299"/>
    <x v="368"/>
    <x v="2"/>
    <x v="25"/>
    <x v="28"/>
    <x v="1"/>
    <n v="46"/>
    <n v="1900"/>
    <x v="3314"/>
    <x v="3424"/>
    <x v="54"/>
    <x v="1"/>
  </r>
  <r>
    <x v="0"/>
    <n v="1128299"/>
    <x v="368"/>
    <x v="2"/>
    <x v="25"/>
    <x v="28"/>
    <x v="2"/>
    <n v="37"/>
    <n v="1530"/>
    <x v="2534"/>
    <x v="5887"/>
    <x v="33"/>
    <x v="1"/>
  </r>
  <r>
    <x v="0"/>
    <n v="1128299"/>
    <x v="368"/>
    <x v="2"/>
    <x v="25"/>
    <x v="28"/>
    <x v="3"/>
    <n v="43"/>
    <n v="1200"/>
    <x v="2014"/>
    <x v="5888"/>
    <x v="23"/>
    <x v="1"/>
  </r>
  <r>
    <x v="0"/>
    <n v="1128299"/>
    <x v="368"/>
    <x v="2"/>
    <x v="25"/>
    <x v="28"/>
    <x v="4"/>
    <n v="45"/>
    <n v="1360"/>
    <x v="2281"/>
    <x v="5889"/>
    <x v="25"/>
    <x v="1"/>
  </r>
  <r>
    <x v="0"/>
    <n v="1128299"/>
    <x v="368"/>
    <x v="2"/>
    <x v="25"/>
    <x v="28"/>
    <x v="5"/>
    <n v="48"/>
    <n v="1310"/>
    <x v="1298"/>
    <x v="5890"/>
    <x v="45"/>
    <x v="1"/>
  </r>
  <r>
    <x v="0"/>
    <n v="1128299"/>
    <x v="400"/>
    <x v="2"/>
    <x v="25"/>
    <x v="28"/>
    <x v="0"/>
    <n v="35"/>
    <n v="1840"/>
    <x v="1037"/>
    <x v="5315"/>
    <x v="23"/>
    <x v="1"/>
  </r>
  <r>
    <x v="0"/>
    <n v="1128299"/>
    <x v="400"/>
    <x v="2"/>
    <x v="25"/>
    <x v="28"/>
    <x v="1"/>
    <n v="34"/>
    <n v="2010"/>
    <x v="3315"/>
    <x v="5891"/>
    <x v="46"/>
    <x v="1"/>
  </r>
  <r>
    <x v="0"/>
    <n v="1128299"/>
    <x v="400"/>
    <x v="2"/>
    <x v="25"/>
    <x v="28"/>
    <x v="2"/>
    <n v="34"/>
    <n v="1450"/>
    <x v="2009"/>
    <x v="5892"/>
    <x v="25"/>
    <x v="1"/>
  </r>
  <r>
    <x v="0"/>
    <n v="1128299"/>
    <x v="400"/>
    <x v="2"/>
    <x v="25"/>
    <x v="28"/>
    <x v="3"/>
    <n v="33"/>
    <n v="1240"/>
    <x v="2454"/>
    <x v="5893"/>
    <x v="25"/>
    <x v="1"/>
  </r>
  <r>
    <x v="0"/>
    <n v="1128299"/>
    <x v="400"/>
    <x v="2"/>
    <x v="25"/>
    <x v="28"/>
    <x v="4"/>
    <n v="41"/>
    <n v="1280"/>
    <x v="1186"/>
    <x v="5894"/>
    <x v="93"/>
    <x v="1"/>
  </r>
  <r>
    <x v="0"/>
    <n v="1128299"/>
    <x v="400"/>
    <x v="2"/>
    <x v="25"/>
    <x v="28"/>
    <x v="5"/>
    <n v="43"/>
    <n v="1320"/>
    <x v="3108"/>
    <x v="5895"/>
    <x v="80"/>
    <x v="1"/>
  </r>
  <r>
    <x v="0"/>
    <n v="1128299"/>
    <x v="429"/>
    <x v="2"/>
    <x v="25"/>
    <x v="28"/>
    <x v="0"/>
    <n v="36"/>
    <n v="1700"/>
    <x v="2281"/>
    <x v="4969"/>
    <x v="23"/>
    <x v="1"/>
  </r>
  <r>
    <x v="0"/>
    <n v="1128299"/>
    <x v="429"/>
    <x v="2"/>
    <x v="25"/>
    <x v="28"/>
    <x v="1"/>
    <n v="33"/>
    <n v="1750"/>
    <x v="2141"/>
    <x v="5896"/>
    <x v="54"/>
    <x v="1"/>
  </r>
  <r>
    <x v="0"/>
    <n v="1128299"/>
    <x v="429"/>
    <x v="2"/>
    <x v="25"/>
    <x v="28"/>
    <x v="2"/>
    <n v="31"/>
    <n v="1110"/>
    <x v="3316"/>
    <x v="5897"/>
    <x v="25"/>
    <x v="1"/>
  </r>
  <r>
    <x v="0"/>
    <n v="1128299"/>
    <x v="429"/>
    <x v="2"/>
    <x v="25"/>
    <x v="28"/>
    <x v="3"/>
    <n v="32"/>
    <n v="1020"/>
    <x v="2785"/>
    <x v="5898"/>
    <x v="96"/>
    <x v="1"/>
  </r>
  <r>
    <x v="0"/>
    <n v="1128299"/>
    <x v="429"/>
    <x v="2"/>
    <x v="25"/>
    <x v="28"/>
    <x v="4"/>
    <n v="44"/>
    <n v="880"/>
    <x v="2279"/>
    <x v="5899"/>
    <x v="25"/>
    <x v="1"/>
  </r>
  <r>
    <x v="0"/>
    <n v="1128299"/>
    <x v="429"/>
    <x v="2"/>
    <x v="25"/>
    <x v="28"/>
    <x v="5"/>
    <n v="47"/>
    <n v="1070"/>
    <x v="3317"/>
    <x v="5900"/>
    <x v="94"/>
    <x v="1"/>
  </r>
  <r>
    <x v="0"/>
    <n v="1128299"/>
    <x v="460"/>
    <x v="2"/>
    <x v="25"/>
    <x v="28"/>
    <x v="0"/>
    <n v="31"/>
    <n v="1500"/>
    <x v="3318"/>
    <x v="5901"/>
    <x v="31"/>
    <x v="1"/>
  </r>
  <r>
    <x v="0"/>
    <n v="1128299"/>
    <x v="460"/>
    <x v="2"/>
    <x v="25"/>
    <x v="28"/>
    <x v="1"/>
    <n v="38"/>
    <n v="1630"/>
    <x v="3319"/>
    <x v="5902"/>
    <x v="46"/>
    <x v="1"/>
  </r>
  <r>
    <x v="0"/>
    <n v="1128299"/>
    <x v="460"/>
    <x v="2"/>
    <x v="25"/>
    <x v="28"/>
    <x v="2"/>
    <n v="33"/>
    <n v="1240"/>
    <x v="2454"/>
    <x v="5903"/>
    <x v="96"/>
    <x v="1"/>
  </r>
  <r>
    <x v="0"/>
    <n v="1128299"/>
    <x v="460"/>
    <x v="2"/>
    <x v="25"/>
    <x v="28"/>
    <x v="3"/>
    <n v="33"/>
    <n v="1160"/>
    <x v="2174"/>
    <x v="5904"/>
    <x v="23"/>
    <x v="1"/>
  </r>
  <r>
    <x v="0"/>
    <n v="1128299"/>
    <x v="460"/>
    <x v="2"/>
    <x v="25"/>
    <x v="28"/>
    <x v="4"/>
    <n v="44"/>
    <n v="990"/>
    <x v="3119"/>
    <x v="5905"/>
    <x v="36"/>
    <x v="1"/>
  </r>
  <r>
    <x v="0"/>
    <n v="1128299"/>
    <x v="460"/>
    <x v="2"/>
    <x v="25"/>
    <x v="28"/>
    <x v="5"/>
    <n v="39"/>
    <n v="1400"/>
    <x v="1780"/>
    <x v="5906"/>
    <x v="45"/>
    <x v="1"/>
  </r>
  <r>
    <x v="0"/>
    <n v="1128299"/>
    <x v="489"/>
    <x v="2"/>
    <x v="25"/>
    <x v="28"/>
    <x v="0"/>
    <n v="35"/>
    <n v="1940"/>
    <x v="3320"/>
    <x v="5907"/>
    <x v="15"/>
    <x v="1"/>
  </r>
  <r>
    <x v="0"/>
    <n v="1128299"/>
    <x v="489"/>
    <x v="2"/>
    <x v="25"/>
    <x v="28"/>
    <x v="1"/>
    <n v="33"/>
    <n v="2130"/>
    <x v="3023"/>
    <x v="5908"/>
    <x v="52"/>
    <x v="1"/>
  </r>
  <r>
    <x v="4"/>
    <n v="1128299"/>
    <x v="489"/>
    <x v="2"/>
    <x v="25"/>
    <x v="28"/>
    <x v="2"/>
    <n v="35"/>
    <n v="1360"/>
    <x v="1686"/>
    <x v="5909"/>
    <x v="33"/>
    <x v="1"/>
  </r>
  <r>
    <x v="4"/>
    <n v="1128299"/>
    <x v="489"/>
    <x v="2"/>
    <x v="25"/>
    <x v="28"/>
    <x v="3"/>
    <n v="32"/>
    <n v="1280"/>
    <x v="1062"/>
    <x v="5910"/>
    <x v="33"/>
    <x v="1"/>
  </r>
  <r>
    <x v="4"/>
    <n v="1128299"/>
    <x v="489"/>
    <x v="2"/>
    <x v="25"/>
    <x v="28"/>
    <x v="4"/>
    <n v="42"/>
    <n v="1090"/>
    <x v="3321"/>
    <x v="5911"/>
    <x v="95"/>
    <x v="1"/>
  </r>
  <r>
    <x v="4"/>
    <n v="1128299"/>
    <x v="489"/>
    <x v="2"/>
    <x v="25"/>
    <x v="28"/>
    <x v="5"/>
    <n v="43"/>
    <n v="1350"/>
    <x v="3322"/>
    <x v="5912"/>
    <x v="45"/>
    <x v="1"/>
  </r>
  <r>
    <x v="4"/>
    <n v="1128299"/>
    <x v="190"/>
    <x v="2"/>
    <x v="25"/>
    <x v="28"/>
    <x v="0"/>
    <n v="27"/>
    <n v="1520"/>
    <x v="3323"/>
    <x v="5913"/>
    <x v="33"/>
    <x v="1"/>
  </r>
  <r>
    <x v="4"/>
    <n v="1128299"/>
    <x v="190"/>
    <x v="2"/>
    <x v="25"/>
    <x v="28"/>
    <x v="1"/>
    <n v="30"/>
    <n v="1470"/>
    <x v="1692"/>
    <x v="5587"/>
    <x v="46"/>
    <x v="1"/>
  </r>
  <r>
    <x v="4"/>
    <n v="1128299"/>
    <x v="190"/>
    <x v="2"/>
    <x v="25"/>
    <x v="28"/>
    <x v="2"/>
    <n v="32"/>
    <n v="1570"/>
    <x v="3324"/>
    <x v="5914"/>
    <x v="96"/>
    <x v="1"/>
  </r>
  <r>
    <x v="4"/>
    <n v="1128299"/>
    <x v="190"/>
    <x v="2"/>
    <x v="25"/>
    <x v="28"/>
    <x v="3"/>
    <n v="30"/>
    <n v="1010"/>
    <x v="3325"/>
    <x v="5915"/>
    <x v="31"/>
    <x v="1"/>
  </r>
  <r>
    <x v="4"/>
    <n v="1128299"/>
    <x v="190"/>
    <x v="2"/>
    <x v="25"/>
    <x v="28"/>
    <x v="4"/>
    <n v="33"/>
    <n v="940"/>
    <x v="3079"/>
    <x v="5916"/>
    <x v="25"/>
    <x v="1"/>
  </r>
  <r>
    <x v="4"/>
    <n v="1128299"/>
    <x v="190"/>
    <x v="2"/>
    <x v="25"/>
    <x v="28"/>
    <x v="5"/>
    <n v="36"/>
    <n v="1660"/>
    <x v="3084"/>
    <x v="5917"/>
    <x v="47"/>
    <x v="1"/>
  </r>
  <r>
    <x v="4"/>
    <n v="1128299"/>
    <x v="700"/>
    <x v="2"/>
    <x v="25"/>
    <x v="28"/>
    <x v="0"/>
    <n v="27"/>
    <n v="1730"/>
    <x v="3085"/>
    <x v="5918"/>
    <x v="15"/>
    <x v="1"/>
  </r>
  <r>
    <x v="4"/>
    <n v="1128299"/>
    <x v="700"/>
    <x v="2"/>
    <x v="25"/>
    <x v="28"/>
    <x v="1"/>
    <n v="36"/>
    <n v="1360"/>
    <x v="3326"/>
    <x v="5919"/>
    <x v="46"/>
    <x v="1"/>
  </r>
  <r>
    <x v="4"/>
    <n v="1128299"/>
    <x v="700"/>
    <x v="2"/>
    <x v="25"/>
    <x v="28"/>
    <x v="2"/>
    <n v="35"/>
    <n v="1320"/>
    <x v="1506"/>
    <x v="5920"/>
    <x v="15"/>
    <x v="1"/>
  </r>
  <r>
    <x v="4"/>
    <n v="1128299"/>
    <x v="700"/>
    <x v="2"/>
    <x v="26"/>
    <x v="29"/>
    <x v="3"/>
    <n v="29"/>
    <n v="910"/>
    <x v="1938"/>
    <x v="5921"/>
    <x v="25"/>
    <x v="1"/>
  </r>
  <r>
    <x v="4"/>
    <n v="1128299"/>
    <x v="700"/>
    <x v="2"/>
    <x v="26"/>
    <x v="29"/>
    <x v="4"/>
    <n v="34"/>
    <n v="620"/>
    <x v="3327"/>
    <x v="5922"/>
    <x v="80"/>
    <x v="1"/>
  </r>
  <r>
    <x v="4"/>
    <n v="1128299"/>
    <x v="700"/>
    <x v="2"/>
    <x v="26"/>
    <x v="29"/>
    <x v="5"/>
    <n v="35"/>
    <n v="1400"/>
    <x v="1071"/>
    <x v="5923"/>
    <x v="45"/>
    <x v="1"/>
  </r>
  <r>
    <x v="4"/>
    <n v="1128299"/>
    <x v="712"/>
    <x v="2"/>
    <x v="26"/>
    <x v="29"/>
    <x v="0"/>
    <n v="30"/>
    <n v="1870"/>
    <x v="3328"/>
    <x v="5924"/>
    <x v="33"/>
    <x v="1"/>
  </r>
  <r>
    <x v="4"/>
    <n v="1128299"/>
    <x v="712"/>
    <x v="2"/>
    <x v="26"/>
    <x v="29"/>
    <x v="1"/>
    <n v="36"/>
    <n v="1360"/>
    <x v="3326"/>
    <x v="5925"/>
    <x v="4"/>
    <x v="1"/>
  </r>
  <r>
    <x v="4"/>
    <n v="1128299"/>
    <x v="712"/>
    <x v="2"/>
    <x v="26"/>
    <x v="29"/>
    <x v="2"/>
    <n v="44"/>
    <n v="1240"/>
    <x v="985"/>
    <x v="5926"/>
    <x v="31"/>
    <x v="1"/>
  </r>
  <r>
    <x v="4"/>
    <n v="1128299"/>
    <x v="712"/>
    <x v="2"/>
    <x v="26"/>
    <x v="29"/>
    <x v="3"/>
    <n v="37"/>
    <n v="880"/>
    <x v="1190"/>
    <x v="5518"/>
    <x v="96"/>
    <x v="1"/>
  </r>
  <r>
    <x v="4"/>
    <n v="1128299"/>
    <x v="712"/>
    <x v="2"/>
    <x v="26"/>
    <x v="29"/>
    <x v="4"/>
    <n v="41"/>
    <n v="530"/>
    <x v="1163"/>
    <x v="5263"/>
    <x v="80"/>
    <x v="1"/>
  </r>
  <r>
    <x v="4"/>
    <n v="1128299"/>
    <x v="712"/>
    <x v="2"/>
    <x v="26"/>
    <x v="29"/>
    <x v="5"/>
    <n v="44"/>
    <n v="1310"/>
    <x v="1655"/>
    <x v="5927"/>
    <x v="43"/>
    <x v="1"/>
  </r>
  <r>
    <x v="4"/>
    <n v="1128299"/>
    <x v="249"/>
    <x v="2"/>
    <x v="26"/>
    <x v="29"/>
    <x v="0"/>
    <n v="41"/>
    <n v="1650"/>
    <x v="3329"/>
    <x v="1555"/>
    <x v="23"/>
    <x v="1"/>
  </r>
  <r>
    <x v="4"/>
    <n v="1128299"/>
    <x v="249"/>
    <x v="2"/>
    <x v="26"/>
    <x v="29"/>
    <x v="1"/>
    <n v="43"/>
    <n v="1090"/>
    <x v="1766"/>
    <x v="5928"/>
    <x v="52"/>
    <x v="1"/>
  </r>
  <r>
    <x v="4"/>
    <n v="1128299"/>
    <x v="249"/>
    <x v="2"/>
    <x v="26"/>
    <x v="29"/>
    <x v="2"/>
    <n v="44"/>
    <n v="1400"/>
    <x v="1043"/>
    <x v="5561"/>
    <x v="23"/>
    <x v="1"/>
  </r>
  <r>
    <x v="4"/>
    <n v="1128299"/>
    <x v="249"/>
    <x v="2"/>
    <x v="26"/>
    <x v="29"/>
    <x v="3"/>
    <n v="37"/>
    <n v="960"/>
    <x v="2778"/>
    <x v="5929"/>
    <x v="96"/>
    <x v="1"/>
  </r>
  <r>
    <x v="4"/>
    <n v="1128299"/>
    <x v="249"/>
    <x v="2"/>
    <x v="26"/>
    <x v="29"/>
    <x v="4"/>
    <n v="46"/>
    <n v="600"/>
    <x v="998"/>
    <x v="5930"/>
    <x v="2"/>
    <x v="1"/>
  </r>
  <r>
    <x v="4"/>
    <n v="1128299"/>
    <x v="249"/>
    <x v="2"/>
    <x v="26"/>
    <x v="29"/>
    <x v="5"/>
    <n v="56"/>
    <n v="1160"/>
    <x v="931"/>
    <x v="5931"/>
    <x v="45"/>
    <x v="1"/>
  </r>
  <r>
    <x v="4"/>
    <n v="1128299"/>
    <x v="280"/>
    <x v="2"/>
    <x v="26"/>
    <x v="29"/>
    <x v="0"/>
    <n v="43"/>
    <n v="1840"/>
    <x v="3330"/>
    <x v="5932"/>
    <x v="33"/>
    <x v="1"/>
  </r>
  <r>
    <x v="4"/>
    <n v="1128299"/>
    <x v="280"/>
    <x v="2"/>
    <x v="26"/>
    <x v="29"/>
    <x v="1"/>
    <n v="46"/>
    <n v="1360"/>
    <x v="3276"/>
    <x v="5933"/>
    <x v="54"/>
    <x v="1"/>
  </r>
  <r>
    <x v="4"/>
    <n v="1128299"/>
    <x v="280"/>
    <x v="2"/>
    <x v="26"/>
    <x v="29"/>
    <x v="2"/>
    <n v="46"/>
    <n v="1350"/>
    <x v="1013"/>
    <x v="4055"/>
    <x v="33"/>
    <x v="1"/>
  </r>
  <r>
    <x v="4"/>
    <n v="1128299"/>
    <x v="280"/>
    <x v="2"/>
    <x v="26"/>
    <x v="29"/>
    <x v="3"/>
    <n v="43"/>
    <n v="1090"/>
    <x v="1766"/>
    <x v="5934"/>
    <x v="33"/>
    <x v="1"/>
  </r>
  <r>
    <x v="4"/>
    <n v="1128299"/>
    <x v="280"/>
    <x v="2"/>
    <x v="26"/>
    <x v="29"/>
    <x v="4"/>
    <n v="45"/>
    <n v="780"/>
    <x v="1517"/>
    <x v="5935"/>
    <x v="2"/>
    <x v="1"/>
  </r>
  <r>
    <x v="4"/>
    <n v="1128299"/>
    <x v="280"/>
    <x v="2"/>
    <x v="26"/>
    <x v="29"/>
    <x v="5"/>
    <n v="56"/>
    <n v="1320"/>
    <x v="1936"/>
    <x v="5936"/>
    <x v="94"/>
    <x v="1"/>
  </r>
  <r>
    <x v="4"/>
    <n v="1128299"/>
    <x v="310"/>
    <x v="2"/>
    <x v="26"/>
    <x v="29"/>
    <x v="0"/>
    <n v="37"/>
    <n v="2240"/>
    <x v="3331"/>
    <x v="5937"/>
    <x v="96"/>
    <x v="1"/>
  </r>
  <r>
    <x v="4"/>
    <n v="1128299"/>
    <x v="310"/>
    <x v="2"/>
    <x v="26"/>
    <x v="29"/>
    <x v="1"/>
    <n v="47"/>
    <n v="1870"/>
    <x v="3332"/>
    <x v="5938"/>
    <x v="100"/>
    <x v="1"/>
  </r>
  <r>
    <x v="4"/>
    <n v="1128299"/>
    <x v="310"/>
    <x v="2"/>
    <x v="26"/>
    <x v="29"/>
    <x v="2"/>
    <n v="41"/>
    <n v="1930"/>
    <x v="3333"/>
    <x v="5939"/>
    <x v="15"/>
    <x v="1"/>
  </r>
  <r>
    <x v="4"/>
    <n v="1128299"/>
    <x v="310"/>
    <x v="2"/>
    <x v="26"/>
    <x v="29"/>
    <x v="3"/>
    <n v="37"/>
    <n v="1280"/>
    <x v="1245"/>
    <x v="5940"/>
    <x v="15"/>
    <x v="1"/>
  </r>
  <r>
    <x v="4"/>
    <n v="1128299"/>
    <x v="310"/>
    <x v="2"/>
    <x v="26"/>
    <x v="29"/>
    <x v="4"/>
    <n v="44"/>
    <n v="930"/>
    <x v="2454"/>
    <x v="5941"/>
    <x v="2"/>
    <x v="1"/>
  </r>
  <r>
    <x v="4"/>
    <n v="1128299"/>
    <x v="310"/>
    <x v="2"/>
    <x v="26"/>
    <x v="29"/>
    <x v="5"/>
    <n v="50"/>
    <n v="1920"/>
    <x v="1234"/>
    <x v="5942"/>
    <x v="45"/>
    <x v="1"/>
  </r>
  <r>
    <x v="4"/>
    <n v="1128299"/>
    <x v="339"/>
    <x v="2"/>
    <x v="26"/>
    <x v="29"/>
    <x v="0"/>
    <n v="41"/>
    <n v="2480"/>
    <x v="3334"/>
    <x v="5943"/>
    <x v="96"/>
    <x v="1"/>
  </r>
  <r>
    <x v="4"/>
    <n v="1128299"/>
    <x v="339"/>
    <x v="2"/>
    <x v="26"/>
    <x v="29"/>
    <x v="1"/>
    <n v="45"/>
    <n v="2100"/>
    <x v="1366"/>
    <x v="5944"/>
    <x v="100"/>
    <x v="1"/>
  </r>
  <r>
    <x v="4"/>
    <n v="1128299"/>
    <x v="339"/>
    <x v="2"/>
    <x v="26"/>
    <x v="29"/>
    <x v="2"/>
    <n v="39"/>
    <n v="1710"/>
    <x v="1225"/>
    <x v="5945"/>
    <x v="25"/>
    <x v="1"/>
  </r>
  <r>
    <x v="4"/>
    <n v="1128299"/>
    <x v="339"/>
    <x v="2"/>
    <x v="26"/>
    <x v="29"/>
    <x v="3"/>
    <n v="39"/>
    <n v="1490"/>
    <x v="2791"/>
    <x v="5946"/>
    <x v="23"/>
    <x v="1"/>
  </r>
  <r>
    <x v="4"/>
    <n v="1128299"/>
    <x v="339"/>
    <x v="2"/>
    <x v="26"/>
    <x v="29"/>
    <x v="4"/>
    <n v="40"/>
    <n v="1600"/>
    <x v="2720"/>
    <x v="5947"/>
    <x v="80"/>
    <x v="1"/>
  </r>
  <r>
    <x v="4"/>
    <n v="1128299"/>
    <x v="339"/>
    <x v="2"/>
    <x v="26"/>
    <x v="29"/>
    <x v="5"/>
    <n v="49"/>
    <n v="1600"/>
    <x v="1437"/>
    <x v="1693"/>
    <x v="80"/>
    <x v="1"/>
  </r>
  <r>
    <x v="4"/>
    <n v="1128299"/>
    <x v="371"/>
    <x v="2"/>
    <x v="26"/>
    <x v="29"/>
    <x v="0"/>
    <n v="40"/>
    <n v="2240"/>
    <x v="3335"/>
    <x v="5948"/>
    <x v="25"/>
    <x v="1"/>
  </r>
  <r>
    <x v="4"/>
    <n v="1128299"/>
    <x v="371"/>
    <x v="2"/>
    <x v="26"/>
    <x v="29"/>
    <x v="1"/>
    <n v="44"/>
    <n v="2080"/>
    <x v="1370"/>
    <x v="5949"/>
    <x v="27"/>
    <x v="1"/>
  </r>
  <r>
    <x v="4"/>
    <n v="1128299"/>
    <x v="371"/>
    <x v="2"/>
    <x v="26"/>
    <x v="29"/>
    <x v="2"/>
    <n v="46"/>
    <n v="1630"/>
    <x v="3336"/>
    <x v="5950"/>
    <x v="15"/>
    <x v="1"/>
  </r>
  <r>
    <x v="4"/>
    <n v="1128299"/>
    <x v="371"/>
    <x v="2"/>
    <x v="26"/>
    <x v="29"/>
    <x v="3"/>
    <n v="46"/>
    <n v="1520"/>
    <x v="3306"/>
    <x v="5951"/>
    <x v="25"/>
    <x v="1"/>
  </r>
  <r>
    <x v="4"/>
    <n v="1128299"/>
    <x v="371"/>
    <x v="2"/>
    <x v="26"/>
    <x v="29"/>
    <x v="4"/>
    <n v="48"/>
    <n v="1620"/>
    <x v="3337"/>
    <x v="5952"/>
    <x v="95"/>
    <x v="1"/>
  </r>
  <r>
    <x v="4"/>
    <n v="1128299"/>
    <x v="371"/>
    <x v="2"/>
    <x v="26"/>
    <x v="29"/>
    <x v="5"/>
    <n v="50"/>
    <n v="1530"/>
    <x v="798"/>
    <x v="2639"/>
    <x v="80"/>
    <x v="1"/>
  </r>
  <r>
    <x v="4"/>
    <n v="1128299"/>
    <x v="403"/>
    <x v="2"/>
    <x v="26"/>
    <x v="29"/>
    <x v="0"/>
    <n v="37"/>
    <n v="2060"/>
    <x v="2285"/>
    <x v="5953"/>
    <x v="23"/>
    <x v="1"/>
  </r>
  <r>
    <x v="4"/>
    <n v="1128299"/>
    <x v="403"/>
    <x v="2"/>
    <x v="26"/>
    <x v="29"/>
    <x v="1"/>
    <n v="39"/>
    <n v="1880"/>
    <x v="2160"/>
    <x v="5954"/>
    <x v="52"/>
    <x v="1"/>
  </r>
  <r>
    <x v="4"/>
    <n v="1128299"/>
    <x v="403"/>
    <x v="2"/>
    <x v="26"/>
    <x v="29"/>
    <x v="2"/>
    <n v="39"/>
    <n v="1470"/>
    <x v="1613"/>
    <x v="5173"/>
    <x v="23"/>
    <x v="1"/>
  </r>
  <r>
    <x v="4"/>
    <n v="1128299"/>
    <x v="403"/>
    <x v="2"/>
    <x v="26"/>
    <x v="29"/>
    <x v="3"/>
    <n v="37"/>
    <n v="1450"/>
    <x v="1863"/>
    <x v="2725"/>
    <x v="33"/>
    <x v="1"/>
  </r>
  <r>
    <x v="4"/>
    <n v="1128299"/>
    <x v="403"/>
    <x v="2"/>
    <x v="26"/>
    <x v="29"/>
    <x v="4"/>
    <n v="40"/>
    <n v="1450"/>
    <x v="1826"/>
    <x v="5955"/>
    <x v="2"/>
    <x v="1"/>
  </r>
  <r>
    <x v="4"/>
    <n v="1128299"/>
    <x v="403"/>
    <x v="2"/>
    <x v="26"/>
    <x v="29"/>
    <x v="5"/>
    <n v="48"/>
    <n v="1570"/>
    <x v="3338"/>
    <x v="5956"/>
    <x v="1"/>
    <x v="1"/>
  </r>
  <r>
    <x v="4"/>
    <n v="1128299"/>
    <x v="432"/>
    <x v="2"/>
    <x v="26"/>
    <x v="29"/>
    <x v="0"/>
    <n v="35"/>
    <n v="1710"/>
    <x v="1919"/>
    <x v="5957"/>
    <x v="25"/>
    <x v="1"/>
  </r>
  <r>
    <x v="4"/>
    <n v="1128299"/>
    <x v="432"/>
    <x v="2"/>
    <x v="26"/>
    <x v="29"/>
    <x v="1"/>
    <n v="38"/>
    <n v="1820"/>
    <x v="1559"/>
    <x v="5958"/>
    <x v="100"/>
    <x v="1"/>
  </r>
  <r>
    <x v="4"/>
    <n v="1128299"/>
    <x v="432"/>
    <x v="2"/>
    <x v="26"/>
    <x v="29"/>
    <x v="2"/>
    <n v="34"/>
    <n v="1200"/>
    <x v="2807"/>
    <x v="5959"/>
    <x v="15"/>
    <x v="1"/>
  </r>
  <r>
    <x v="4"/>
    <n v="1128299"/>
    <x v="432"/>
    <x v="2"/>
    <x v="26"/>
    <x v="29"/>
    <x v="3"/>
    <n v="35"/>
    <n v="1120"/>
    <x v="3221"/>
    <x v="2351"/>
    <x v="23"/>
    <x v="1"/>
  </r>
  <r>
    <x v="4"/>
    <n v="1128299"/>
    <x v="432"/>
    <x v="2"/>
    <x v="26"/>
    <x v="29"/>
    <x v="4"/>
    <n v="41"/>
    <n v="1140"/>
    <x v="1242"/>
    <x v="5960"/>
    <x v="93"/>
    <x v="1"/>
  </r>
  <r>
    <x v="4"/>
    <n v="1128299"/>
    <x v="432"/>
    <x v="2"/>
    <x v="26"/>
    <x v="29"/>
    <x v="5"/>
    <n v="57"/>
    <n v="1310"/>
    <x v="3339"/>
    <x v="5961"/>
    <x v="43"/>
    <x v="1"/>
  </r>
  <r>
    <x v="4"/>
    <n v="1128299"/>
    <x v="463"/>
    <x v="2"/>
    <x v="26"/>
    <x v="29"/>
    <x v="0"/>
    <n v="47"/>
    <n v="1760"/>
    <x v="980"/>
    <x v="5962"/>
    <x v="33"/>
    <x v="1"/>
  </r>
  <r>
    <x v="4"/>
    <n v="1128299"/>
    <x v="463"/>
    <x v="2"/>
    <x v="26"/>
    <x v="29"/>
    <x v="1"/>
    <n v="44"/>
    <n v="1800"/>
    <x v="1830"/>
    <x v="5963"/>
    <x v="100"/>
    <x v="1"/>
  </r>
  <r>
    <x v="4"/>
    <n v="1128299"/>
    <x v="463"/>
    <x v="2"/>
    <x v="26"/>
    <x v="29"/>
    <x v="2"/>
    <n v="46"/>
    <n v="1490"/>
    <x v="3340"/>
    <x v="5964"/>
    <x v="25"/>
    <x v="1"/>
  </r>
  <r>
    <x v="4"/>
    <n v="1128299"/>
    <x v="463"/>
    <x v="2"/>
    <x v="26"/>
    <x v="29"/>
    <x v="3"/>
    <n v="40"/>
    <n v="1360"/>
    <x v="1311"/>
    <x v="5965"/>
    <x v="33"/>
    <x v="1"/>
  </r>
  <r>
    <x v="4"/>
    <n v="1128299"/>
    <x v="463"/>
    <x v="2"/>
    <x v="26"/>
    <x v="29"/>
    <x v="4"/>
    <n v="54"/>
    <n v="1310"/>
    <x v="1725"/>
    <x v="5966"/>
    <x v="25"/>
    <x v="1"/>
  </r>
  <r>
    <x v="4"/>
    <n v="1128299"/>
    <x v="463"/>
    <x v="2"/>
    <x v="26"/>
    <x v="29"/>
    <x v="5"/>
    <n v="56"/>
    <n v="1700"/>
    <x v="3113"/>
    <x v="5967"/>
    <x v="1"/>
    <x v="1"/>
  </r>
  <r>
    <x v="4"/>
    <n v="1128299"/>
    <x v="492"/>
    <x v="2"/>
    <x v="26"/>
    <x v="29"/>
    <x v="0"/>
    <n v="44"/>
    <n v="2380"/>
    <x v="3100"/>
    <x v="1595"/>
    <x v="23"/>
    <x v="1"/>
  </r>
  <r>
    <x v="4"/>
    <n v="1128299"/>
    <x v="492"/>
    <x v="2"/>
    <x v="26"/>
    <x v="29"/>
    <x v="1"/>
    <n v="47"/>
    <n v="2170"/>
    <x v="1377"/>
    <x v="5968"/>
    <x v="46"/>
    <x v="1"/>
  </r>
  <r>
    <x v="2"/>
    <n v="1128299"/>
    <x v="492"/>
    <x v="2"/>
    <x v="26"/>
    <x v="29"/>
    <x v="2"/>
    <n v="44"/>
    <n v="1500"/>
    <x v="1698"/>
    <x v="5969"/>
    <x v="33"/>
    <x v="1"/>
  </r>
  <r>
    <x v="2"/>
    <n v="1128299"/>
    <x v="492"/>
    <x v="2"/>
    <x v="26"/>
    <x v="29"/>
    <x v="3"/>
    <n v="45"/>
    <n v="1600"/>
    <x v="1644"/>
    <x v="5970"/>
    <x v="15"/>
    <x v="1"/>
  </r>
  <r>
    <x v="2"/>
    <n v="1128299"/>
    <x v="492"/>
    <x v="2"/>
    <x v="26"/>
    <x v="29"/>
    <x v="4"/>
    <n v="55"/>
    <n v="1280"/>
    <x v="1505"/>
    <x v="5971"/>
    <x v="93"/>
    <x v="1"/>
  </r>
  <r>
    <x v="2"/>
    <n v="1128299"/>
    <x v="492"/>
    <x v="2"/>
    <x v="26"/>
    <x v="29"/>
    <x v="5"/>
    <n v="56"/>
    <n v="1730"/>
    <x v="3341"/>
    <x v="5972"/>
    <x v="47"/>
    <x v="1"/>
  </r>
  <r>
    <x v="2"/>
    <n v="1128299"/>
    <x v="177"/>
    <x v="2"/>
    <x v="26"/>
    <x v="29"/>
    <x v="0"/>
    <n v="24"/>
    <n v="1490"/>
    <x v="3342"/>
    <x v="5973"/>
    <x v="52"/>
    <x v="1"/>
  </r>
  <r>
    <x v="2"/>
    <n v="1128299"/>
    <x v="177"/>
    <x v="2"/>
    <x v="26"/>
    <x v="29"/>
    <x v="1"/>
    <n v="27"/>
    <n v="1400"/>
    <x v="1053"/>
    <x v="5974"/>
    <x v="46"/>
    <x v="1"/>
  </r>
  <r>
    <x v="2"/>
    <n v="1128299"/>
    <x v="177"/>
    <x v="2"/>
    <x v="26"/>
    <x v="29"/>
    <x v="2"/>
    <n v="32"/>
    <n v="1400"/>
    <x v="1063"/>
    <x v="5975"/>
    <x v="23"/>
    <x v="1"/>
  </r>
  <r>
    <x v="2"/>
    <n v="1128299"/>
    <x v="177"/>
    <x v="2"/>
    <x v="26"/>
    <x v="29"/>
    <x v="3"/>
    <n v="28"/>
    <n v="990"/>
    <x v="1262"/>
    <x v="2877"/>
    <x v="54"/>
    <x v="1"/>
  </r>
  <r>
    <x v="2"/>
    <n v="1128299"/>
    <x v="177"/>
    <x v="2"/>
    <x v="26"/>
    <x v="29"/>
    <x v="4"/>
    <n v="35"/>
    <n v="750"/>
    <x v="3343"/>
    <x v="5976"/>
    <x v="15"/>
    <x v="1"/>
  </r>
  <r>
    <x v="2"/>
    <n v="1128299"/>
    <x v="177"/>
    <x v="2"/>
    <x v="26"/>
    <x v="29"/>
    <x v="5"/>
    <n v="28"/>
    <n v="1400"/>
    <x v="3221"/>
    <x v="5977"/>
    <x v="80"/>
    <x v="1"/>
  </r>
  <r>
    <x v="2"/>
    <n v="1128299"/>
    <x v="208"/>
    <x v="2"/>
    <x v="26"/>
    <x v="29"/>
    <x v="0"/>
    <n v="23"/>
    <n v="1500"/>
    <x v="1049"/>
    <x v="5978"/>
    <x v="100"/>
    <x v="1"/>
  </r>
  <r>
    <x v="2"/>
    <n v="1128299"/>
    <x v="208"/>
    <x v="2"/>
    <x v="26"/>
    <x v="29"/>
    <x v="1"/>
    <n v="27"/>
    <n v="1240"/>
    <x v="3232"/>
    <x v="5979"/>
    <x v="52"/>
    <x v="1"/>
  </r>
  <r>
    <x v="2"/>
    <n v="1128299"/>
    <x v="208"/>
    <x v="2"/>
    <x v="26"/>
    <x v="29"/>
    <x v="2"/>
    <n v="28"/>
    <n v="1200"/>
    <x v="1597"/>
    <x v="5980"/>
    <x v="33"/>
    <x v="1"/>
  </r>
  <r>
    <x v="2"/>
    <n v="1128299"/>
    <x v="208"/>
    <x v="4"/>
    <x v="27"/>
    <x v="30"/>
    <x v="3"/>
    <n v="30"/>
    <n v="800"/>
    <x v="2436"/>
    <x v="5981"/>
    <x v="27"/>
    <x v="1"/>
  </r>
  <r>
    <x v="2"/>
    <n v="1128299"/>
    <x v="208"/>
    <x v="4"/>
    <x v="27"/>
    <x v="30"/>
    <x v="4"/>
    <n v="34"/>
    <n v="600"/>
    <x v="3235"/>
    <x v="5982"/>
    <x v="96"/>
    <x v="1"/>
  </r>
  <r>
    <x v="2"/>
    <n v="1128299"/>
    <x v="208"/>
    <x v="4"/>
    <x v="27"/>
    <x v="30"/>
    <x v="5"/>
    <n v="28"/>
    <n v="1310"/>
    <x v="3344"/>
    <x v="5983"/>
    <x v="94"/>
    <x v="1"/>
  </r>
  <r>
    <x v="2"/>
    <n v="1128299"/>
    <x v="217"/>
    <x v="4"/>
    <x v="27"/>
    <x v="30"/>
    <x v="0"/>
    <n v="30"/>
    <n v="1630"/>
    <x v="3345"/>
    <x v="5984"/>
    <x v="100"/>
    <x v="1"/>
  </r>
  <r>
    <x v="2"/>
    <n v="1128299"/>
    <x v="217"/>
    <x v="4"/>
    <x v="27"/>
    <x v="30"/>
    <x v="1"/>
    <n v="37"/>
    <n v="1130"/>
    <x v="2374"/>
    <x v="5985"/>
    <x v="27"/>
    <x v="1"/>
  </r>
  <r>
    <x v="2"/>
    <n v="1128299"/>
    <x v="217"/>
    <x v="4"/>
    <x v="27"/>
    <x v="30"/>
    <x v="2"/>
    <n v="39"/>
    <n v="1240"/>
    <x v="2556"/>
    <x v="5986"/>
    <x v="31"/>
    <x v="1"/>
  </r>
  <r>
    <x v="2"/>
    <n v="1128299"/>
    <x v="217"/>
    <x v="4"/>
    <x v="27"/>
    <x v="30"/>
    <x v="3"/>
    <n v="38"/>
    <n v="780"/>
    <x v="2401"/>
    <x v="5368"/>
    <x v="4"/>
    <x v="1"/>
  </r>
  <r>
    <x v="2"/>
    <n v="1128299"/>
    <x v="217"/>
    <x v="4"/>
    <x v="27"/>
    <x v="30"/>
    <x v="4"/>
    <n v="41"/>
    <n v="450"/>
    <x v="3346"/>
    <x v="5987"/>
    <x v="33"/>
    <x v="1"/>
  </r>
  <r>
    <x v="2"/>
    <n v="1128299"/>
    <x v="217"/>
    <x v="4"/>
    <x v="27"/>
    <x v="30"/>
    <x v="5"/>
    <n v="40"/>
    <n v="1120"/>
    <x v="1063"/>
    <x v="5988"/>
    <x v="94"/>
    <x v="1"/>
  </r>
  <r>
    <x v="2"/>
    <n v="1128299"/>
    <x v="236"/>
    <x v="4"/>
    <x v="27"/>
    <x v="30"/>
    <x v="0"/>
    <n v="37"/>
    <n v="1790"/>
    <x v="3251"/>
    <x v="5989"/>
    <x v="100"/>
    <x v="1"/>
  </r>
  <r>
    <x v="2"/>
    <n v="1128299"/>
    <x v="236"/>
    <x v="4"/>
    <x v="27"/>
    <x v="30"/>
    <x v="1"/>
    <n v="40"/>
    <n v="1110"/>
    <x v="3347"/>
    <x v="5990"/>
    <x v="54"/>
    <x v="1"/>
  </r>
  <r>
    <x v="2"/>
    <n v="1128299"/>
    <x v="236"/>
    <x v="4"/>
    <x v="27"/>
    <x v="30"/>
    <x v="2"/>
    <n v="36"/>
    <n v="1130"/>
    <x v="1495"/>
    <x v="5991"/>
    <x v="25"/>
    <x v="1"/>
  </r>
  <r>
    <x v="2"/>
    <n v="1128299"/>
    <x v="236"/>
    <x v="4"/>
    <x v="27"/>
    <x v="30"/>
    <x v="3"/>
    <n v="40"/>
    <n v="960"/>
    <x v="1153"/>
    <x v="4524"/>
    <x v="4"/>
    <x v="1"/>
  </r>
  <r>
    <x v="2"/>
    <n v="1128299"/>
    <x v="236"/>
    <x v="4"/>
    <x v="27"/>
    <x v="30"/>
    <x v="4"/>
    <n v="38"/>
    <n v="560"/>
    <x v="1001"/>
    <x v="5992"/>
    <x v="23"/>
    <x v="1"/>
  </r>
  <r>
    <x v="2"/>
    <n v="1128299"/>
    <x v="236"/>
    <x v="4"/>
    <x v="27"/>
    <x v="30"/>
    <x v="5"/>
    <n v="56"/>
    <n v="1120"/>
    <x v="1154"/>
    <x v="5993"/>
    <x v="45"/>
    <x v="1"/>
  </r>
  <r>
    <x v="2"/>
    <n v="1128299"/>
    <x v="267"/>
    <x v="4"/>
    <x v="27"/>
    <x v="30"/>
    <x v="0"/>
    <n v="37"/>
    <n v="1870"/>
    <x v="3348"/>
    <x v="5994"/>
    <x v="52"/>
    <x v="1"/>
  </r>
  <r>
    <x v="2"/>
    <n v="1128299"/>
    <x v="267"/>
    <x v="4"/>
    <x v="27"/>
    <x v="30"/>
    <x v="1"/>
    <n v="36"/>
    <n v="1360"/>
    <x v="3326"/>
    <x v="5925"/>
    <x v="4"/>
    <x v="1"/>
  </r>
  <r>
    <x v="2"/>
    <n v="1128299"/>
    <x v="267"/>
    <x v="4"/>
    <x v="27"/>
    <x v="30"/>
    <x v="2"/>
    <n v="40"/>
    <n v="1450"/>
    <x v="1826"/>
    <x v="5995"/>
    <x v="96"/>
    <x v="1"/>
  </r>
  <r>
    <x v="2"/>
    <n v="1128299"/>
    <x v="267"/>
    <x v="4"/>
    <x v="27"/>
    <x v="30"/>
    <x v="3"/>
    <n v="34"/>
    <n v="1140"/>
    <x v="1974"/>
    <x v="5996"/>
    <x v="100"/>
    <x v="1"/>
  </r>
  <r>
    <x v="2"/>
    <n v="1128299"/>
    <x v="267"/>
    <x v="4"/>
    <x v="27"/>
    <x v="30"/>
    <x v="4"/>
    <n v="39"/>
    <n v="740"/>
    <x v="2139"/>
    <x v="5997"/>
    <x v="23"/>
    <x v="1"/>
  </r>
  <r>
    <x v="2"/>
    <n v="1128299"/>
    <x v="267"/>
    <x v="4"/>
    <x v="27"/>
    <x v="30"/>
    <x v="5"/>
    <n v="53"/>
    <n v="1240"/>
    <x v="3309"/>
    <x v="5998"/>
    <x v="43"/>
    <x v="1"/>
  </r>
  <r>
    <x v="2"/>
    <n v="1128299"/>
    <x v="297"/>
    <x v="4"/>
    <x v="27"/>
    <x v="30"/>
    <x v="0"/>
    <n v="35"/>
    <n v="2030"/>
    <x v="934"/>
    <x v="5999"/>
    <x v="100"/>
    <x v="1"/>
  </r>
  <r>
    <x v="2"/>
    <n v="1128299"/>
    <x v="297"/>
    <x v="4"/>
    <x v="27"/>
    <x v="30"/>
    <x v="1"/>
    <n v="41"/>
    <n v="1630"/>
    <x v="2050"/>
    <x v="6000"/>
    <x v="27"/>
    <x v="1"/>
  </r>
  <r>
    <x v="2"/>
    <n v="1128299"/>
    <x v="297"/>
    <x v="4"/>
    <x v="27"/>
    <x v="30"/>
    <x v="2"/>
    <n v="39"/>
    <n v="1580"/>
    <x v="3349"/>
    <x v="6001"/>
    <x v="31"/>
    <x v="1"/>
  </r>
  <r>
    <x v="2"/>
    <n v="1128299"/>
    <x v="297"/>
    <x v="4"/>
    <x v="27"/>
    <x v="30"/>
    <x v="3"/>
    <n v="33"/>
    <n v="1320"/>
    <x v="3119"/>
    <x v="6002"/>
    <x v="100"/>
    <x v="1"/>
  </r>
  <r>
    <x v="2"/>
    <n v="1128299"/>
    <x v="297"/>
    <x v="4"/>
    <x v="27"/>
    <x v="30"/>
    <x v="4"/>
    <n v="42"/>
    <n v="940"/>
    <x v="2529"/>
    <x v="6003"/>
    <x v="96"/>
    <x v="1"/>
  </r>
  <r>
    <x v="2"/>
    <n v="1128299"/>
    <x v="297"/>
    <x v="4"/>
    <x v="27"/>
    <x v="30"/>
    <x v="5"/>
    <n v="53"/>
    <n v="1900"/>
    <x v="3350"/>
    <x v="6004"/>
    <x v="80"/>
    <x v="1"/>
  </r>
  <r>
    <x v="2"/>
    <n v="1128299"/>
    <x v="326"/>
    <x v="4"/>
    <x v="27"/>
    <x v="30"/>
    <x v="0"/>
    <n v="37"/>
    <n v="2180"/>
    <x v="1107"/>
    <x v="6005"/>
    <x v="52"/>
    <x v="1"/>
  </r>
  <r>
    <x v="2"/>
    <n v="1128299"/>
    <x v="326"/>
    <x v="4"/>
    <x v="27"/>
    <x v="30"/>
    <x v="1"/>
    <n v="37"/>
    <n v="1730"/>
    <x v="2195"/>
    <x v="6006"/>
    <x v="52"/>
    <x v="1"/>
  </r>
  <r>
    <x v="2"/>
    <n v="1128299"/>
    <x v="326"/>
    <x v="4"/>
    <x v="27"/>
    <x v="30"/>
    <x v="2"/>
    <n v="41"/>
    <n v="1840"/>
    <x v="3351"/>
    <x v="6007"/>
    <x v="33"/>
    <x v="1"/>
  </r>
  <r>
    <x v="2"/>
    <n v="1128299"/>
    <x v="326"/>
    <x v="4"/>
    <x v="27"/>
    <x v="30"/>
    <x v="3"/>
    <n v="39"/>
    <n v="1280"/>
    <x v="1952"/>
    <x v="5019"/>
    <x v="4"/>
    <x v="1"/>
  </r>
  <r>
    <x v="2"/>
    <n v="1128299"/>
    <x v="326"/>
    <x v="4"/>
    <x v="27"/>
    <x v="30"/>
    <x v="4"/>
    <n v="39"/>
    <n v="1620"/>
    <x v="814"/>
    <x v="6008"/>
    <x v="31"/>
    <x v="1"/>
  </r>
  <r>
    <x v="2"/>
    <n v="1128299"/>
    <x v="326"/>
    <x v="4"/>
    <x v="27"/>
    <x v="30"/>
    <x v="5"/>
    <n v="51"/>
    <n v="1570"/>
    <x v="3352"/>
    <x v="6009"/>
    <x v="94"/>
    <x v="1"/>
  </r>
  <r>
    <x v="2"/>
    <n v="1128299"/>
    <x v="358"/>
    <x v="4"/>
    <x v="27"/>
    <x v="30"/>
    <x v="0"/>
    <n v="39"/>
    <n v="2090"/>
    <x v="2300"/>
    <x v="6010"/>
    <x v="52"/>
    <x v="1"/>
  </r>
  <r>
    <x v="2"/>
    <n v="1128299"/>
    <x v="358"/>
    <x v="4"/>
    <x v="27"/>
    <x v="30"/>
    <x v="1"/>
    <n v="44"/>
    <n v="2000"/>
    <x v="2189"/>
    <x v="6011"/>
    <x v="54"/>
    <x v="1"/>
  </r>
  <r>
    <x v="2"/>
    <n v="1128299"/>
    <x v="358"/>
    <x v="4"/>
    <x v="27"/>
    <x v="30"/>
    <x v="2"/>
    <n v="42"/>
    <n v="1500"/>
    <x v="848"/>
    <x v="2946"/>
    <x v="23"/>
    <x v="1"/>
  </r>
  <r>
    <x v="2"/>
    <n v="1128299"/>
    <x v="358"/>
    <x v="4"/>
    <x v="27"/>
    <x v="30"/>
    <x v="3"/>
    <n v="42"/>
    <n v="1490"/>
    <x v="2359"/>
    <x v="4253"/>
    <x v="4"/>
    <x v="1"/>
  </r>
  <r>
    <x v="2"/>
    <n v="1128299"/>
    <x v="358"/>
    <x v="4"/>
    <x v="27"/>
    <x v="30"/>
    <x v="4"/>
    <n v="51"/>
    <n v="1400"/>
    <x v="1292"/>
    <x v="3208"/>
    <x v="96"/>
    <x v="1"/>
  </r>
  <r>
    <x v="2"/>
    <n v="1128299"/>
    <x v="358"/>
    <x v="4"/>
    <x v="27"/>
    <x v="30"/>
    <x v="5"/>
    <n v="50"/>
    <n v="1280"/>
    <x v="2720"/>
    <x v="5865"/>
    <x v="94"/>
    <x v="1"/>
  </r>
  <r>
    <x v="2"/>
    <n v="1128299"/>
    <x v="390"/>
    <x v="4"/>
    <x v="27"/>
    <x v="30"/>
    <x v="0"/>
    <n v="31"/>
    <n v="2040"/>
    <x v="1199"/>
    <x v="3138"/>
    <x v="52"/>
    <x v="1"/>
  </r>
  <r>
    <x v="2"/>
    <n v="1128299"/>
    <x v="390"/>
    <x v="4"/>
    <x v="27"/>
    <x v="30"/>
    <x v="1"/>
    <n v="38"/>
    <n v="1980"/>
    <x v="3353"/>
    <x v="6012"/>
    <x v="27"/>
    <x v="1"/>
  </r>
  <r>
    <x v="2"/>
    <n v="1128299"/>
    <x v="390"/>
    <x v="4"/>
    <x v="27"/>
    <x v="30"/>
    <x v="2"/>
    <n v="32"/>
    <n v="1350"/>
    <x v="1069"/>
    <x v="6013"/>
    <x v="25"/>
    <x v="1"/>
  </r>
  <r>
    <x v="2"/>
    <n v="1128299"/>
    <x v="390"/>
    <x v="4"/>
    <x v="27"/>
    <x v="30"/>
    <x v="3"/>
    <n v="35"/>
    <n v="1200"/>
    <x v="1077"/>
    <x v="6014"/>
    <x v="52"/>
    <x v="1"/>
  </r>
  <r>
    <x v="2"/>
    <n v="1128299"/>
    <x v="390"/>
    <x v="4"/>
    <x v="27"/>
    <x v="30"/>
    <x v="4"/>
    <n v="36"/>
    <n v="1320"/>
    <x v="2026"/>
    <x v="6015"/>
    <x v="25"/>
    <x v="1"/>
  </r>
  <r>
    <x v="2"/>
    <n v="1128299"/>
    <x v="390"/>
    <x v="4"/>
    <x v="27"/>
    <x v="30"/>
    <x v="5"/>
    <n v="46"/>
    <n v="1350"/>
    <x v="1013"/>
    <x v="6016"/>
    <x v="1"/>
    <x v="1"/>
  </r>
  <r>
    <x v="2"/>
    <n v="1128299"/>
    <x v="419"/>
    <x v="4"/>
    <x v="27"/>
    <x v="30"/>
    <x v="0"/>
    <n v="34"/>
    <n v="1730"/>
    <x v="3207"/>
    <x v="6017"/>
    <x v="52"/>
    <x v="1"/>
  </r>
  <r>
    <x v="2"/>
    <n v="1128299"/>
    <x v="419"/>
    <x v="4"/>
    <x v="27"/>
    <x v="30"/>
    <x v="1"/>
    <n v="34"/>
    <n v="1730"/>
    <x v="3207"/>
    <x v="3104"/>
    <x v="54"/>
    <x v="1"/>
  </r>
  <r>
    <x v="2"/>
    <n v="1128299"/>
    <x v="419"/>
    <x v="4"/>
    <x v="27"/>
    <x v="30"/>
    <x v="2"/>
    <n v="32"/>
    <n v="1230"/>
    <x v="1905"/>
    <x v="6018"/>
    <x v="31"/>
    <x v="1"/>
  </r>
  <r>
    <x v="2"/>
    <n v="1128299"/>
    <x v="419"/>
    <x v="4"/>
    <x v="27"/>
    <x v="30"/>
    <x v="3"/>
    <n v="32"/>
    <n v="1140"/>
    <x v="2498"/>
    <x v="6019"/>
    <x v="27"/>
    <x v="1"/>
  </r>
  <r>
    <x v="2"/>
    <n v="1128299"/>
    <x v="419"/>
    <x v="4"/>
    <x v="27"/>
    <x v="30"/>
    <x v="4"/>
    <n v="41"/>
    <n v="1020"/>
    <x v="2765"/>
    <x v="6020"/>
    <x v="15"/>
    <x v="1"/>
  </r>
  <r>
    <x v="2"/>
    <n v="1128299"/>
    <x v="419"/>
    <x v="4"/>
    <x v="27"/>
    <x v="30"/>
    <x v="5"/>
    <n v="46"/>
    <n v="1090"/>
    <x v="1533"/>
    <x v="6021"/>
    <x v="43"/>
    <x v="1"/>
  </r>
  <r>
    <x v="2"/>
    <n v="1128299"/>
    <x v="450"/>
    <x v="4"/>
    <x v="27"/>
    <x v="30"/>
    <x v="0"/>
    <n v="36"/>
    <n v="1730"/>
    <x v="3147"/>
    <x v="5972"/>
    <x v="54"/>
    <x v="1"/>
  </r>
  <r>
    <x v="2"/>
    <n v="1128299"/>
    <x v="450"/>
    <x v="4"/>
    <x v="27"/>
    <x v="30"/>
    <x v="1"/>
    <n v="40"/>
    <n v="1840"/>
    <x v="1825"/>
    <x v="6022"/>
    <x v="27"/>
    <x v="1"/>
  </r>
  <r>
    <x v="2"/>
    <n v="1128299"/>
    <x v="450"/>
    <x v="4"/>
    <x v="27"/>
    <x v="30"/>
    <x v="2"/>
    <n v="39"/>
    <n v="1450"/>
    <x v="1917"/>
    <x v="2117"/>
    <x v="15"/>
    <x v="1"/>
  </r>
  <r>
    <x v="2"/>
    <n v="1128299"/>
    <x v="450"/>
    <x v="4"/>
    <x v="27"/>
    <x v="30"/>
    <x v="3"/>
    <n v="37"/>
    <n v="1400"/>
    <x v="3146"/>
    <x v="5011"/>
    <x v="52"/>
    <x v="1"/>
  </r>
  <r>
    <x v="2"/>
    <n v="1128299"/>
    <x v="450"/>
    <x v="4"/>
    <x v="27"/>
    <x v="30"/>
    <x v="4"/>
    <n v="47"/>
    <n v="1190"/>
    <x v="2764"/>
    <x v="6023"/>
    <x v="31"/>
    <x v="1"/>
  </r>
  <r>
    <x v="2"/>
    <n v="1128299"/>
    <x v="450"/>
    <x v="4"/>
    <x v="27"/>
    <x v="30"/>
    <x v="5"/>
    <n v="46"/>
    <n v="1570"/>
    <x v="3354"/>
    <x v="6024"/>
    <x v="94"/>
    <x v="1"/>
  </r>
  <r>
    <x v="2"/>
    <n v="1128299"/>
    <x v="479"/>
    <x v="4"/>
    <x v="27"/>
    <x v="30"/>
    <x v="0"/>
    <n v="42"/>
    <n v="2090"/>
    <x v="3355"/>
    <x v="6025"/>
    <x v="46"/>
    <x v="1"/>
  </r>
  <r>
    <x v="2"/>
    <n v="1128299"/>
    <x v="479"/>
    <x v="4"/>
    <x v="27"/>
    <x v="30"/>
    <x v="1"/>
    <n v="39"/>
    <n v="2230"/>
    <x v="3356"/>
    <x v="6026"/>
    <x v="46"/>
    <x v="1"/>
  </r>
  <r>
    <x v="0"/>
    <n v="1128299"/>
    <x v="479"/>
    <x v="4"/>
    <x v="27"/>
    <x v="30"/>
    <x v="2"/>
    <n v="36"/>
    <n v="1470"/>
    <x v="1442"/>
    <x v="6027"/>
    <x v="23"/>
    <x v="1"/>
  </r>
  <r>
    <x v="0"/>
    <n v="1128299"/>
    <x v="479"/>
    <x v="4"/>
    <x v="27"/>
    <x v="30"/>
    <x v="3"/>
    <n v="40"/>
    <n v="1430"/>
    <x v="1166"/>
    <x v="6028"/>
    <x v="100"/>
    <x v="1"/>
  </r>
  <r>
    <x v="0"/>
    <n v="1128299"/>
    <x v="479"/>
    <x v="4"/>
    <x v="27"/>
    <x v="30"/>
    <x v="4"/>
    <n v="44"/>
    <n v="1200"/>
    <x v="1481"/>
    <x v="6029"/>
    <x v="31"/>
    <x v="1"/>
  </r>
  <r>
    <x v="0"/>
    <n v="1128299"/>
    <x v="479"/>
    <x v="4"/>
    <x v="27"/>
    <x v="30"/>
    <x v="5"/>
    <n v="47"/>
    <n v="1600"/>
    <x v="2268"/>
    <x v="3277"/>
    <x v="1"/>
    <x v="1"/>
  </r>
  <r>
    <x v="0"/>
    <n v="1185732"/>
    <x v="173"/>
    <x v="4"/>
    <x v="27"/>
    <x v="30"/>
    <x v="0"/>
    <n v="26"/>
    <n v="3490"/>
    <x v="3357"/>
    <x v="6030"/>
    <x v="46"/>
    <x v="1"/>
  </r>
  <r>
    <x v="0"/>
    <n v="1185732"/>
    <x v="173"/>
    <x v="4"/>
    <x v="27"/>
    <x v="30"/>
    <x v="1"/>
    <n v="30"/>
    <n v="2560"/>
    <x v="1363"/>
    <x v="6031"/>
    <x v="15"/>
    <x v="1"/>
  </r>
  <r>
    <x v="0"/>
    <n v="1185732"/>
    <x v="173"/>
    <x v="4"/>
    <x v="27"/>
    <x v="30"/>
    <x v="2"/>
    <n v="24"/>
    <n v="2640"/>
    <x v="1802"/>
    <x v="6032"/>
    <x v="80"/>
    <x v="1"/>
  </r>
  <r>
    <x v="0"/>
    <n v="1185732"/>
    <x v="173"/>
    <x v="4"/>
    <x v="27"/>
    <x v="30"/>
    <x v="3"/>
    <n v="25"/>
    <n v="2090"/>
    <x v="2826"/>
    <x v="6033"/>
    <x v="2"/>
    <x v="1"/>
  </r>
  <r>
    <x v="0"/>
    <n v="1185732"/>
    <x v="173"/>
    <x v="4"/>
    <x v="27"/>
    <x v="30"/>
    <x v="4"/>
    <n v="35"/>
    <n v="2470"/>
    <x v="3358"/>
    <x v="6034"/>
    <x v="96"/>
    <x v="1"/>
  </r>
  <r>
    <x v="0"/>
    <n v="1185732"/>
    <x v="173"/>
    <x v="4"/>
    <x v="27"/>
    <x v="30"/>
    <x v="5"/>
    <n v="30"/>
    <n v="2810"/>
    <x v="3359"/>
    <x v="6035"/>
    <x v="60"/>
    <x v="1"/>
  </r>
  <r>
    <x v="0"/>
    <n v="1185732"/>
    <x v="202"/>
    <x v="4"/>
    <x v="27"/>
    <x v="30"/>
    <x v="0"/>
    <n v="31"/>
    <n v="3760"/>
    <x v="3360"/>
    <x v="6036"/>
    <x v="35"/>
    <x v="1"/>
  </r>
  <r>
    <x v="0"/>
    <n v="1185732"/>
    <x v="202"/>
    <x v="4"/>
    <x v="27"/>
    <x v="30"/>
    <x v="1"/>
    <n v="27"/>
    <n v="2470"/>
    <x v="1225"/>
    <x v="6037"/>
    <x v="31"/>
    <x v="1"/>
  </r>
  <r>
    <x v="0"/>
    <n v="1185732"/>
    <x v="202"/>
    <x v="4"/>
    <x v="27"/>
    <x v="30"/>
    <x v="2"/>
    <n v="21"/>
    <n v="2480"/>
    <x v="1496"/>
    <x v="6038"/>
    <x v="1"/>
    <x v="1"/>
  </r>
  <r>
    <x v="0"/>
    <n v="1185732"/>
    <x v="213"/>
    <x v="1"/>
    <x v="32"/>
    <x v="35"/>
    <x v="3"/>
    <n v="19"/>
    <n v="980"/>
    <x v="1433"/>
    <x v="6039"/>
    <x v="52"/>
    <x v="1"/>
  </r>
  <r>
    <x v="0"/>
    <n v="1185732"/>
    <x v="213"/>
    <x v="1"/>
    <x v="32"/>
    <x v="35"/>
    <x v="4"/>
    <n v="26"/>
    <n v="1360"/>
    <x v="1625"/>
    <x v="6040"/>
    <x v="96"/>
    <x v="1"/>
  </r>
  <r>
    <x v="0"/>
    <n v="1185732"/>
    <x v="213"/>
    <x v="1"/>
    <x v="32"/>
    <x v="35"/>
    <x v="5"/>
    <n v="20"/>
    <n v="1600"/>
    <x v="3069"/>
    <x v="6041"/>
    <x v="41"/>
    <x v="1"/>
  </r>
  <r>
    <x v="0"/>
    <n v="1185732"/>
    <x v="221"/>
    <x v="1"/>
    <x v="32"/>
    <x v="35"/>
    <x v="0"/>
    <n v="20"/>
    <n v="2230"/>
    <x v="3361"/>
    <x v="6042"/>
    <x v="52"/>
    <x v="1"/>
  </r>
  <r>
    <x v="0"/>
    <n v="1185732"/>
    <x v="221"/>
    <x v="1"/>
    <x v="32"/>
    <x v="35"/>
    <x v="1"/>
    <n v="20"/>
    <n v="1280"/>
    <x v="2555"/>
    <x v="6043"/>
    <x v="96"/>
    <x v="1"/>
  </r>
  <r>
    <x v="0"/>
    <n v="1185732"/>
    <x v="221"/>
    <x v="1"/>
    <x v="32"/>
    <x v="35"/>
    <x v="2"/>
    <n v="11"/>
    <n v="1360"/>
    <x v="2613"/>
    <x v="6044"/>
    <x v="46"/>
    <x v="1"/>
  </r>
  <r>
    <x v="0"/>
    <n v="1185732"/>
    <x v="221"/>
    <x v="1"/>
    <x v="32"/>
    <x v="35"/>
    <x v="3"/>
    <n v="15"/>
    <n v="850"/>
    <x v="3362"/>
    <x v="6045"/>
    <x v="4"/>
    <x v="1"/>
  </r>
  <r>
    <x v="0"/>
    <n v="1185732"/>
    <x v="221"/>
    <x v="1"/>
    <x v="32"/>
    <x v="35"/>
    <x v="4"/>
    <n v="25"/>
    <n v="1040"/>
    <x v="1711"/>
    <x v="6046"/>
    <x v="25"/>
    <x v="1"/>
  </r>
  <r>
    <x v="0"/>
    <n v="1185732"/>
    <x v="221"/>
    <x v="1"/>
    <x v="32"/>
    <x v="35"/>
    <x v="5"/>
    <n v="17"/>
    <n v="1360"/>
    <x v="2725"/>
    <x v="3854"/>
    <x v="64"/>
    <x v="1"/>
  </r>
  <r>
    <x v="0"/>
    <n v="1185732"/>
    <x v="240"/>
    <x v="1"/>
    <x v="32"/>
    <x v="35"/>
    <x v="0"/>
    <n v="19"/>
    <n v="2230"/>
    <x v="3363"/>
    <x v="6047"/>
    <x v="27"/>
    <x v="1"/>
  </r>
  <r>
    <x v="0"/>
    <n v="1185732"/>
    <x v="240"/>
    <x v="1"/>
    <x v="32"/>
    <x v="35"/>
    <x v="1"/>
    <n v="20"/>
    <n v="1160"/>
    <x v="3283"/>
    <x v="6048"/>
    <x v="15"/>
    <x v="1"/>
  </r>
  <r>
    <x v="0"/>
    <n v="1185732"/>
    <x v="240"/>
    <x v="1"/>
    <x v="32"/>
    <x v="35"/>
    <x v="2"/>
    <n v="11"/>
    <n v="1240"/>
    <x v="3364"/>
    <x v="6049"/>
    <x v="4"/>
    <x v="1"/>
  </r>
  <r>
    <x v="0"/>
    <n v="1185732"/>
    <x v="240"/>
    <x v="1"/>
    <x v="32"/>
    <x v="35"/>
    <x v="3"/>
    <n v="16"/>
    <n v="960"/>
    <x v="3365"/>
    <x v="6050"/>
    <x v="100"/>
    <x v="1"/>
  </r>
  <r>
    <x v="0"/>
    <n v="1185732"/>
    <x v="240"/>
    <x v="1"/>
    <x v="32"/>
    <x v="35"/>
    <x v="4"/>
    <n v="30"/>
    <n v="980"/>
    <x v="1454"/>
    <x v="4459"/>
    <x v="15"/>
    <x v="1"/>
  </r>
  <r>
    <x v="0"/>
    <n v="1185732"/>
    <x v="240"/>
    <x v="1"/>
    <x v="32"/>
    <x v="35"/>
    <x v="5"/>
    <n v="22"/>
    <n v="1470"/>
    <x v="1462"/>
    <x v="6051"/>
    <x v="60"/>
    <x v="1"/>
  </r>
  <r>
    <x v="0"/>
    <n v="1185732"/>
    <x v="269"/>
    <x v="1"/>
    <x v="32"/>
    <x v="35"/>
    <x v="0"/>
    <n v="27"/>
    <n v="2380"/>
    <x v="2930"/>
    <x v="6052"/>
    <x v="54"/>
    <x v="1"/>
  </r>
  <r>
    <x v="0"/>
    <n v="1185732"/>
    <x v="269"/>
    <x v="1"/>
    <x v="32"/>
    <x v="35"/>
    <x v="1"/>
    <n v="28"/>
    <n v="1400"/>
    <x v="3221"/>
    <x v="5678"/>
    <x v="33"/>
    <x v="1"/>
  </r>
  <r>
    <x v="0"/>
    <n v="1185732"/>
    <x v="269"/>
    <x v="1"/>
    <x v="32"/>
    <x v="35"/>
    <x v="2"/>
    <n v="26"/>
    <n v="1360"/>
    <x v="1625"/>
    <x v="6053"/>
    <x v="100"/>
    <x v="1"/>
  </r>
  <r>
    <x v="0"/>
    <n v="1185732"/>
    <x v="269"/>
    <x v="1"/>
    <x v="32"/>
    <x v="35"/>
    <x v="3"/>
    <n v="24"/>
    <n v="1160"/>
    <x v="2740"/>
    <x v="6054"/>
    <x v="52"/>
    <x v="1"/>
  </r>
  <r>
    <x v="0"/>
    <n v="1185732"/>
    <x v="269"/>
    <x v="1"/>
    <x v="32"/>
    <x v="35"/>
    <x v="4"/>
    <n v="34"/>
    <n v="1320"/>
    <x v="1772"/>
    <x v="6055"/>
    <x v="15"/>
    <x v="1"/>
  </r>
  <r>
    <x v="0"/>
    <n v="1185732"/>
    <x v="269"/>
    <x v="1"/>
    <x v="32"/>
    <x v="35"/>
    <x v="5"/>
    <n v="35"/>
    <n v="1500"/>
    <x v="1932"/>
    <x v="6056"/>
    <x v="65"/>
    <x v="1"/>
  </r>
  <r>
    <x v="0"/>
    <n v="1185732"/>
    <x v="302"/>
    <x v="1"/>
    <x v="32"/>
    <x v="35"/>
    <x v="0"/>
    <n v="31"/>
    <n v="2630"/>
    <x v="3366"/>
    <x v="6057"/>
    <x v="27"/>
    <x v="1"/>
  </r>
  <r>
    <x v="0"/>
    <n v="1185732"/>
    <x v="302"/>
    <x v="1"/>
    <x v="32"/>
    <x v="35"/>
    <x v="1"/>
    <n v="29"/>
    <n v="1500"/>
    <x v="2339"/>
    <x v="6058"/>
    <x v="96"/>
    <x v="1"/>
  </r>
  <r>
    <x v="0"/>
    <n v="1185732"/>
    <x v="302"/>
    <x v="1"/>
    <x v="32"/>
    <x v="35"/>
    <x v="2"/>
    <n v="33"/>
    <n v="1570"/>
    <x v="3367"/>
    <x v="6059"/>
    <x v="52"/>
    <x v="1"/>
  </r>
  <r>
    <x v="0"/>
    <n v="1185732"/>
    <x v="302"/>
    <x v="1"/>
    <x v="32"/>
    <x v="35"/>
    <x v="3"/>
    <n v="34"/>
    <n v="1490"/>
    <x v="3249"/>
    <x v="6060"/>
    <x v="100"/>
    <x v="1"/>
  </r>
  <r>
    <x v="0"/>
    <n v="1185732"/>
    <x v="302"/>
    <x v="1"/>
    <x v="32"/>
    <x v="35"/>
    <x v="4"/>
    <n v="47"/>
    <n v="1350"/>
    <x v="1031"/>
    <x v="6061"/>
    <x v="31"/>
    <x v="1"/>
  </r>
  <r>
    <x v="0"/>
    <n v="1185732"/>
    <x v="302"/>
    <x v="1"/>
    <x v="32"/>
    <x v="35"/>
    <x v="5"/>
    <n v="51"/>
    <n v="2190"/>
    <x v="3368"/>
    <x v="6062"/>
    <x v="60"/>
    <x v="1"/>
  </r>
  <r>
    <x v="0"/>
    <n v="1185732"/>
    <x v="330"/>
    <x v="1"/>
    <x v="32"/>
    <x v="35"/>
    <x v="0"/>
    <n v="47"/>
    <n v="2890"/>
    <x v="3369"/>
    <x v="6063"/>
    <x v="52"/>
    <x v="1"/>
  </r>
  <r>
    <x v="1"/>
    <n v="1185732"/>
    <x v="330"/>
    <x v="1"/>
    <x v="32"/>
    <x v="35"/>
    <x v="1"/>
    <n v="42"/>
    <n v="1920"/>
    <x v="2017"/>
    <x v="2188"/>
    <x v="31"/>
    <x v="1"/>
  </r>
  <r>
    <x v="1"/>
    <n v="1185732"/>
    <x v="330"/>
    <x v="1"/>
    <x v="32"/>
    <x v="35"/>
    <x v="2"/>
    <n v="37"/>
    <n v="1680"/>
    <x v="3370"/>
    <x v="6064"/>
    <x v="54"/>
    <x v="1"/>
  </r>
  <r>
    <x v="1"/>
    <n v="1185732"/>
    <x v="330"/>
    <x v="1"/>
    <x v="32"/>
    <x v="35"/>
    <x v="3"/>
    <n v="33"/>
    <n v="1430"/>
    <x v="1770"/>
    <x v="6065"/>
    <x v="100"/>
    <x v="1"/>
  </r>
  <r>
    <x v="1"/>
    <n v="1185732"/>
    <x v="330"/>
    <x v="1"/>
    <x v="32"/>
    <x v="35"/>
    <x v="4"/>
    <n v="46"/>
    <n v="1500"/>
    <x v="1310"/>
    <x v="6066"/>
    <x v="25"/>
    <x v="1"/>
  </r>
  <r>
    <x v="1"/>
    <n v="1185732"/>
    <x v="330"/>
    <x v="1"/>
    <x v="32"/>
    <x v="35"/>
    <x v="5"/>
    <n v="49"/>
    <n v="2090"/>
    <x v="3371"/>
    <x v="6067"/>
    <x v="60"/>
    <x v="1"/>
  </r>
  <r>
    <x v="1"/>
    <n v="1185732"/>
    <x v="362"/>
    <x v="1"/>
    <x v="32"/>
    <x v="35"/>
    <x v="0"/>
    <n v="41"/>
    <n v="2560"/>
    <x v="3372"/>
    <x v="5784"/>
    <x v="4"/>
    <x v="1"/>
  </r>
  <r>
    <x v="1"/>
    <n v="1185732"/>
    <x v="362"/>
    <x v="1"/>
    <x v="32"/>
    <x v="35"/>
    <x v="1"/>
    <n v="44"/>
    <n v="1980"/>
    <x v="2952"/>
    <x v="6068"/>
    <x v="33"/>
    <x v="1"/>
  </r>
  <r>
    <x v="1"/>
    <n v="1185732"/>
    <x v="362"/>
    <x v="1"/>
    <x v="32"/>
    <x v="35"/>
    <x v="2"/>
    <n v="37"/>
    <n v="1790"/>
    <x v="3251"/>
    <x v="6069"/>
    <x v="27"/>
    <x v="1"/>
  </r>
  <r>
    <x v="1"/>
    <n v="1185732"/>
    <x v="362"/>
    <x v="1"/>
    <x v="32"/>
    <x v="35"/>
    <x v="3"/>
    <n v="32"/>
    <n v="1470"/>
    <x v="1478"/>
    <x v="6070"/>
    <x v="54"/>
    <x v="1"/>
  </r>
  <r>
    <x v="1"/>
    <n v="1185732"/>
    <x v="362"/>
    <x v="1"/>
    <x v="32"/>
    <x v="35"/>
    <x v="4"/>
    <n v="35"/>
    <n v="1580"/>
    <x v="3231"/>
    <x v="6071"/>
    <x v="23"/>
    <x v="1"/>
  </r>
  <r>
    <x v="1"/>
    <n v="1185732"/>
    <x v="362"/>
    <x v="1"/>
    <x v="32"/>
    <x v="35"/>
    <x v="5"/>
    <n v="42"/>
    <n v="2060"/>
    <x v="3373"/>
    <x v="6072"/>
    <x v="9"/>
    <x v="1"/>
  </r>
  <r>
    <x v="1"/>
    <n v="1185732"/>
    <x v="392"/>
    <x v="1"/>
    <x v="32"/>
    <x v="35"/>
    <x v="0"/>
    <n v="40"/>
    <n v="2320"/>
    <x v="2241"/>
    <x v="4923"/>
    <x v="27"/>
    <x v="1"/>
  </r>
  <r>
    <x v="1"/>
    <n v="1185732"/>
    <x v="392"/>
    <x v="1"/>
    <x v="32"/>
    <x v="35"/>
    <x v="1"/>
    <n v="33"/>
    <n v="1580"/>
    <x v="3374"/>
    <x v="6073"/>
    <x v="33"/>
    <x v="1"/>
  </r>
  <r>
    <x v="1"/>
    <n v="1185732"/>
    <x v="392"/>
    <x v="1"/>
    <x v="32"/>
    <x v="35"/>
    <x v="2"/>
    <n v="15"/>
    <n v="1450"/>
    <x v="2702"/>
    <x v="6074"/>
    <x v="46"/>
    <x v="1"/>
  </r>
  <r>
    <x v="1"/>
    <n v="1185732"/>
    <x v="392"/>
    <x v="1"/>
    <x v="32"/>
    <x v="35"/>
    <x v="3"/>
    <n v="16"/>
    <n v="1200"/>
    <x v="1574"/>
    <x v="3142"/>
    <x v="4"/>
    <x v="1"/>
  </r>
  <r>
    <x v="1"/>
    <n v="1185732"/>
    <x v="392"/>
    <x v="1"/>
    <x v="32"/>
    <x v="35"/>
    <x v="4"/>
    <n v="22"/>
    <n v="1320"/>
    <x v="2503"/>
    <x v="6075"/>
    <x v="31"/>
    <x v="1"/>
  </r>
  <r>
    <x v="1"/>
    <n v="1185732"/>
    <x v="392"/>
    <x v="1"/>
    <x v="32"/>
    <x v="35"/>
    <x v="5"/>
    <n v="26"/>
    <n v="1600"/>
    <x v="1784"/>
    <x v="6076"/>
    <x v="65"/>
    <x v="1"/>
  </r>
  <r>
    <x v="1"/>
    <n v="1185732"/>
    <x v="424"/>
    <x v="1"/>
    <x v="32"/>
    <x v="35"/>
    <x v="0"/>
    <n v="24"/>
    <n v="2160"/>
    <x v="1052"/>
    <x v="6077"/>
    <x v="52"/>
    <x v="1"/>
  </r>
  <r>
    <x v="1"/>
    <n v="1185732"/>
    <x v="424"/>
    <x v="1"/>
    <x v="32"/>
    <x v="35"/>
    <x v="1"/>
    <n v="17"/>
    <n v="1650"/>
    <x v="3190"/>
    <x v="6078"/>
    <x v="25"/>
    <x v="1"/>
  </r>
  <r>
    <x v="1"/>
    <n v="1185732"/>
    <x v="424"/>
    <x v="1"/>
    <x v="32"/>
    <x v="35"/>
    <x v="2"/>
    <n v="19"/>
    <n v="1200"/>
    <x v="2692"/>
    <x v="6079"/>
    <x v="46"/>
    <x v="1"/>
  </r>
  <r>
    <x v="1"/>
    <n v="1185732"/>
    <x v="424"/>
    <x v="1"/>
    <x v="32"/>
    <x v="35"/>
    <x v="3"/>
    <n v="20"/>
    <n v="1090"/>
    <x v="3375"/>
    <x v="6080"/>
    <x v="4"/>
    <x v="1"/>
  </r>
  <r>
    <x v="1"/>
    <n v="1185732"/>
    <x v="424"/>
    <x v="1"/>
    <x v="32"/>
    <x v="35"/>
    <x v="4"/>
    <n v="25"/>
    <n v="1050"/>
    <x v="3343"/>
    <x v="6081"/>
    <x v="23"/>
    <x v="1"/>
  </r>
  <r>
    <x v="2"/>
    <n v="1185732"/>
    <x v="424"/>
    <x v="1"/>
    <x v="32"/>
    <x v="35"/>
    <x v="5"/>
    <n v="27"/>
    <n v="1620"/>
    <x v="3376"/>
    <x v="6082"/>
    <x v="64"/>
    <x v="1"/>
  </r>
  <r>
    <x v="2"/>
    <n v="1185732"/>
    <x v="454"/>
    <x v="1"/>
    <x v="32"/>
    <x v="35"/>
    <x v="0"/>
    <n v="22"/>
    <n v="2060"/>
    <x v="3377"/>
    <x v="6083"/>
    <x v="27"/>
    <x v="1"/>
  </r>
  <r>
    <x v="2"/>
    <n v="1185732"/>
    <x v="454"/>
    <x v="1"/>
    <x v="32"/>
    <x v="35"/>
    <x v="1"/>
    <n v="15"/>
    <n v="1530"/>
    <x v="2744"/>
    <x v="6084"/>
    <x v="31"/>
    <x v="1"/>
  </r>
  <r>
    <x v="2"/>
    <n v="1185732"/>
    <x v="454"/>
    <x v="1"/>
    <x v="32"/>
    <x v="35"/>
    <x v="2"/>
    <n v="22"/>
    <n v="1190"/>
    <x v="2845"/>
    <x v="6085"/>
    <x v="54"/>
    <x v="1"/>
  </r>
  <r>
    <x v="2"/>
    <n v="1185732"/>
    <x v="454"/>
    <x v="1"/>
    <x v="32"/>
    <x v="35"/>
    <x v="3"/>
    <n v="43"/>
    <n v="1530"/>
    <x v="3202"/>
    <x v="6086"/>
    <x v="27"/>
    <x v="1"/>
  </r>
  <r>
    <x v="2"/>
    <n v="1185732"/>
    <x v="454"/>
    <x v="1"/>
    <x v="32"/>
    <x v="35"/>
    <x v="4"/>
    <n v="59"/>
    <n v="1320"/>
    <x v="3051"/>
    <x v="6087"/>
    <x v="15"/>
    <x v="1"/>
  </r>
  <r>
    <x v="2"/>
    <n v="1185732"/>
    <x v="454"/>
    <x v="1"/>
    <x v="32"/>
    <x v="35"/>
    <x v="5"/>
    <n v="51"/>
    <n v="1680"/>
    <x v="3378"/>
    <x v="2918"/>
    <x v="41"/>
    <x v="1"/>
  </r>
  <r>
    <x v="2"/>
    <n v="1185732"/>
    <x v="483"/>
    <x v="1"/>
    <x v="32"/>
    <x v="35"/>
    <x v="0"/>
    <n v="48"/>
    <n v="2560"/>
    <x v="3379"/>
    <x v="6088"/>
    <x v="46"/>
    <x v="1"/>
  </r>
  <r>
    <x v="2"/>
    <n v="1185732"/>
    <x v="483"/>
    <x v="1"/>
    <x v="32"/>
    <x v="35"/>
    <x v="1"/>
    <n v="44"/>
    <n v="2010"/>
    <x v="3157"/>
    <x v="6089"/>
    <x v="25"/>
    <x v="1"/>
  </r>
  <r>
    <x v="2"/>
    <n v="1185732"/>
    <x v="483"/>
    <x v="1"/>
    <x v="32"/>
    <x v="35"/>
    <x v="2"/>
    <n v="43"/>
    <n v="1580"/>
    <x v="2000"/>
    <x v="6090"/>
    <x v="4"/>
    <x v="1"/>
  </r>
  <r>
    <x v="2"/>
    <n v="1185732"/>
    <x v="483"/>
    <x v="1"/>
    <x v="32"/>
    <x v="35"/>
    <x v="3"/>
    <n v="41"/>
    <n v="1430"/>
    <x v="2444"/>
    <x v="6091"/>
    <x v="46"/>
    <x v="1"/>
  </r>
  <r>
    <x v="2"/>
    <n v="1185732"/>
    <x v="483"/>
    <x v="1"/>
    <x v="32"/>
    <x v="35"/>
    <x v="4"/>
    <n v="54"/>
    <n v="1570"/>
    <x v="2894"/>
    <x v="6092"/>
    <x v="31"/>
    <x v="1"/>
  </r>
  <r>
    <x v="2"/>
    <n v="1185732"/>
    <x v="483"/>
    <x v="1"/>
    <x v="32"/>
    <x v="35"/>
    <x v="5"/>
    <n v="53"/>
    <n v="1780"/>
    <x v="3380"/>
    <x v="6093"/>
    <x v="9"/>
    <x v="1"/>
  </r>
  <r>
    <x v="2"/>
    <n v="1197831"/>
    <x v="187"/>
    <x v="1"/>
    <x v="32"/>
    <x v="35"/>
    <x v="0"/>
    <n v="17"/>
    <n v="2150"/>
    <x v="2228"/>
    <x v="6094"/>
    <x v="27"/>
    <x v="1"/>
  </r>
  <r>
    <x v="2"/>
    <n v="1197831"/>
    <x v="187"/>
    <x v="1"/>
    <x v="32"/>
    <x v="35"/>
    <x v="1"/>
    <n v="18"/>
    <n v="1350"/>
    <x v="1972"/>
    <x v="6095"/>
    <x v="15"/>
    <x v="1"/>
  </r>
  <r>
    <x v="2"/>
    <n v="1197831"/>
    <x v="187"/>
    <x v="1"/>
    <x v="32"/>
    <x v="35"/>
    <x v="2"/>
    <n v="11"/>
    <n v="1400"/>
    <x v="1124"/>
    <x v="6096"/>
    <x v="27"/>
    <x v="1"/>
  </r>
  <r>
    <x v="2"/>
    <n v="1197831"/>
    <x v="187"/>
    <x v="1"/>
    <x v="32"/>
    <x v="35"/>
    <x v="3"/>
    <n v="13"/>
    <n v="1020"/>
    <x v="1583"/>
    <x v="6097"/>
    <x v="46"/>
    <x v="1"/>
  </r>
  <r>
    <x v="2"/>
    <n v="1197831"/>
    <x v="187"/>
    <x v="1"/>
    <x v="32"/>
    <x v="35"/>
    <x v="4"/>
    <n v="26"/>
    <n v="1230"/>
    <x v="3381"/>
    <x v="6098"/>
    <x v="31"/>
    <x v="1"/>
  </r>
  <r>
    <x v="2"/>
    <n v="1197831"/>
    <x v="187"/>
    <x v="1"/>
    <x v="32"/>
    <x v="35"/>
    <x v="5"/>
    <n v="18"/>
    <n v="1580"/>
    <x v="2430"/>
    <x v="6099"/>
    <x v="100"/>
    <x v="1"/>
  </r>
  <r>
    <x v="2"/>
    <n v="1197831"/>
    <x v="695"/>
    <x v="1"/>
    <x v="32"/>
    <x v="35"/>
    <x v="0"/>
    <n v="17"/>
    <n v="2100"/>
    <x v="2469"/>
    <x v="6100"/>
    <x v="4"/>
    <x v="1"/>
  </r>
  <r>
    <x v="2"/>
    <n v="1197831"/>
    <x v="695"/>
    <x v="1"/>
    <x v="32"/>
    <x v="35"/>
    <x v="1"/>
    <n v="17"/>
    <n v="1120"/>
    <x v="2684"/>
    <x v="2166"/>
    <x v="96"/>
    <x v="1"/>
  </r>
  <r>
    <x v="2"/>
    <n v="1197831"/>
    <x v="695"/>
    <x v="1"/>
    <x v="32"/>
    <x v="35"/>
    <x v="2"/>
    <n v="11"/>
    <n v="1360"/>
    <x v="2613"/>
    <x v="6101"/>
    <x v="54"/>
    <x v="1"/>
  </r>
  <r>
    <x v="1"/>
    <n v="1197831"/>
    <x v="695"/>
    <x v="1"/>
    <x v="33"/>
    <x v="36"/>
    <x v="3"/>
    <n v="15"/>
    <n v="780"/>
    <x v="2489"/>
    <x v="6102"/>
    <x v="46"/>
    <x v="1"/>
  </r>
  <r>
    <x v="1"/>
    <n v="1197831"/>
    <x v="695"/>
    <x v="1"/>
    <x v="33"/>
    <x v="36"/>
    <x v="4"/>
    <n v="23"/>
    <n v="1110"/>
    <x v="3382"/>
    <x v="6103"/>
    <x v="25"/>
    <x v="1"/>
  </r>
  <r>
    <x v="1"/>
    <n v="1197831"/>
    <x v="695"/>
    <x v="1"/>
    <x v="33"/>
    <x v="36"/>
    <x v="5"/>
    <n v="16"/>
    <n v="1450"/>
    <x v="3283"/>
    <x v="6104"/>
    <x v="54"/>
    <x v="1"/>
  </r>
  <r>
    <x v="1"/>
    <n v="1197831"/>
    <x v="224"/>
    <x v="1"/>
    <x v="33"/>
    <x v="36"/>
    <x v="0"/>
    <n v="15"/>
    <n v="2060"/>
    <x v="3383"/>
    <x v="6105"/>
    <x v="46"/>
    <x v="1"/>
  </r>
  <r>
    <x v="1"/>
    <n v="1197831"/>
    <x v="224"/>
    <x v="1"/>
    <x v="33"/>
    <x v="36"/>
    <x v="1"/>
    <n v="14"/>
    <n v="1070"/>
    <x v="3229"/>
    <x v="6106"/>
    <x v="25"/>
    <x v="1"/>
  </r>
  <r>
    <x v="1"/>
    <n v="1197831"/>
    <x v="224"/>
    <x v="1"/>
    <x v="33"/>
    <x v="36"/>
    <x v="2"/>
    <n v="8"/>
    <n v="1120"/>
    <x v="3384"/>
    <x v="4595"/>
    <x v="4"/>
    <x v="1"/>
  </r>
  <r>
    <x v="1"/>
    <n v="1197831"/>
    <x v="224"/>
    <x v="1"/>
    <x v="33"/>
    <x v="36"/>
    <x v="3"/>
    <n v="15"/>
    <n v="700"/>
    <x v="2041"/>
    <x v="6107"/>
    <x v="46"/>
    <x v="1"/>
  </r>
  <r>
    <x v="1"/>
    <n v="1197831"/>
    <x v="224"/>
    <x v="1"/>
    <x v="33"/>
    <x v="36"/>
    <x v="4"/>
    <n v="24"/>
    <n v="880"/>
    <x v="1004"/>
    <x v="6108"/>
    <x v="15"/>
    <x v="1"/>
  </r>
  <r>
    <x v="1"/>
    <n v="1197831"/>
    <x v="224"/>
    <x v="1"/>
    <x v="33"/>
    <x v="36"/>
    <x v="5"/>
    <n v="20"/>
    <n v="1120"/>
    <x v="3059"/>
    <x v="6109"/>
    <x v="52"/>
    <x v="1"/>
  </r>
  <r>
    <x v="1"/>
    <n v="1197831"/>
    <x v="243"/>
    <x v="1"/>
    <x v="33"/>
    <x v="36"/>
    <x v="0"/>
    <n v="19"/>
    <n v="2040"/>
    <x v="1974"/>
    <x v="6110"/>
    <x v="4"/>
    <x v="1"/>
  </r>
  <r>
    <x v="1"/>
    <n v="1197831"/>
    <x v="243"/>
    <x v="1"/>
    <x v="33"/>
    <x v="36"/>
    <x v="1"/>
    <n v="20"/>
    <n v="1020"/>
    <x v="3235"/>
    <x v="6111"/>
    <x v="15"/>
    <x v="1"/>
  </r>
  <r>
    <x v="1"/>
    <n v="1197831"/>
    <x v="243"/>
    <x v="1"/>
    <x v="33"/>
    <x v="36"/>
    <x v="2"/>
    <n v="11"/>
    <n v="960"/>
    <x v="2612"/>
    <x v="6112"/>
    <x v="46"/>
    <x v="1"/>
  </r>
  <r>
    <x v="1"/>
    <n v="1197831"/>
    <x v="243"/>
    <x v="1"/>
    <x v="33"/>
    <x v="36"/>
    <x v="3"/>
    <n v="13"/>
    <n v="770"/>
    <x v="3385"/>
    <x v="6113"/>
    <x v="46"/>
    <x v="1"/>
  </r>
  <r>
    <x v="1"/>
    <n v="1197831"/>
    <x v="243"/>
    <x v="1"/>
    <x v="33"/>
    <x v="36"/>
    <x v="4"/>
    <n v="31"/>
    <n v="750"/>
    <x v="3386"/>
    <x v="6114"/>
    <x v="25"/>
    <x v="1"/>
  </r>
  <r>
    <x v="1"/>
    <n v="1197831"/>
    <x v="243"/>
    <x v="1"/>
    <x v="33"/>
    <x v="36"/>
    <x v="5"/>
    <n v="24"/>
    <n v="1200"/>
    <x v="1477"/>
    <x v="6115"/>
    <x v="27"/>
    <x v="1"/>
  </r>
  <r>
    <x v="1"/>
    <n v="1197831"/>
    <x v="272"/>
    <x v="1"/>
    <x v="33"/>
    <x v="36"/>
    <x v="0"/>
    <n v="26"/>
    <n v="2280"/>
    <x v="1903"/>
    <x v="5186"/>
    <x v="52"/>
    <x v="1"/>
  </r>
  <r>
    <x v="1"/>
    <n v="1197831"/>
    <x v="272"/>
    <x v="1"/>
    <x v="33"/>
    <x v="36"/>
    <x v="1"/>
    <n v="28"/>
    <n v="1160"/>
    <x v="1973"/>
    <x v="6116"/>
    <x v="23"/>
    <x v="1"/>
  </r>
  <r>
    <x v="1"/>
    <n v="1197831"/>
    <x v="272"/>
    <x v="1"/>
    <x v="33"/>
    <x v="36"/>
    <x v="2"/>
    <n v="27"/>
    <n v="1190"/>
    <x v="1731"/>
    <x v="6117"/>
    <x v="27"/>
    <x v="1"/>
  </r>
  <r>
    <x v="1"/>
    <n v="1197831"/>
    <x v="272"/>
    <x v="1"/>
    <x v="33"/>
    <x v="36"/>
    <x v="3"/>
    <n v="24"/>
    <n v="900"/>
    <x v="1033"/>
    <x v="6118"/>
    <x v="46"/>
    <x v="1"/>
  </r>
  <r>
    <x v="1"/>
    <n v="1197831"/>
    <x v="272"/>
    <x v="1"/>
    <x v="33"/>
    <x v="36"/>
    <x v="4"/>
    <n v="32"/>
    <n v="1110"/>
    <x v="2778"/>
    <x v="5929"/>
    <x v="96"/>
    <x v="1"/>
  </r>
  <r>
    <x v="1"/>
    <n v="1197831"/>
    <x v="272"/>
    <x v="1"/>
    <x v="33"/>
    <x v="36"/>
    <x v="5"/>
    <n v="33"/>
    <n v="1450"/>
    <x v="3387"/>
    <x v="6119"/>
    <x v="46"/>
    <x v="1"/>
  </r>
  <r>
    <x v="1"/>
    <n v="1197831"/>
    <x v="305"/>
    <x v="1"/>
    <x v="33"/>
    <x v="36"/>
    <x v="0"/>
    <n v="28"/>
    <n v="2360"/>
    <x v="3388"/>
    <x v="6120"/>
    <x v="27"/>
    <x v="1"/>
  </r>
  <r>
    <x v="1"/>
    <n v="1197831"/>
    <x v="305"/>
    <x v="1"/>
    <x v="33"/>
    <x v="36"/>
    <x v="1"/>
    <n v="25"/>
    <n v="1490"/>
    <x v="3389"/>
    <x v="6121"/>
    <x v="96"/>
    <x v="1"/>
  </r>
  <r>
    <x v="1"/>
    <n v="1197831"/>
    <x v="305"/>
    <x v="1"/>
    <x v="33"/>
    <x v="36"/>
    <x v="2"/>
    <n v="28"/>
    <n v="1240"/>
    <x v="1524"/>
    <x v="6122"/>
    <x v="4"/>
    <x v="1"/>
  </r>
  <r>
    <x v="1"/>
    <n v="1197831"/>
    <x v="305"/>
    <x v="1"/>
    <x v="33"/>
    <x v="36"/>
    <x v="3"/>
    <n v="29"/>
    <n v="1240"/>
    <x v="3304"/>
    <x v="6123"/>
    <x v="27"/>
    <x v="1"/>
  </r>
  <r>
    <x v="1"/>
    <n v="1197831"/>
    <x v="305"/>
    <x v="1"/>
    <x v="33"/>
    <x v="36"/>
    <x v="4"/>
    <n v="37"/>
    <n v="1160"/>
    <x v="1249"/>
    <x v="6124"/>
    <x v="96"/>
    <x v="1"/>
  </r>
  <r>
    <x v="1"/>
    <n v="1197831"/>
    <x v="305"/>
    <x v="1"/>
    <x v="33"/>
    <x v="36"/>
    <x v="5"/>
    <n v="48"/>
    <n v="1650"/>
    <x v="1830"/>
    <x v="5963"/>
    <x v="100"/>
    <x v="1"/>
  </r>
  <r>
    <x v="1"/>
    <n v="1197831"/>
    <x v="333"/>
    <x v="1"/>
    <x v="33"/>
    <x v="36"/>
    <x v="0"/>
    <n v="39"/>
    <n v="2710"/>
    <x v="3390"/>
    <x v="6125"/>
    <x v="54"/>
    <x v="1"/>
  </r>
  <r>
    <x v="1"/>
    <n v="1197831"/>
    <x v="333"/>
    <x v="1"/>
    <x v="33"/>
    <x v="36"/>
    <x v="1"/>
    <n v="36"/>
    <n v="1630"/>
    <x v="816"/>
    <x v="6126"/>
    <x v="25"/>
    <x v="1"/>
  </r>
  <r>
    <x v="1"/>
    <n v="1197831"/>
    <x v="333"/>
    <x v="1"/>
    <x v="33"/>
    <x v="36"/>
    <x v="2"/>
    <n v="32"/>
    <n v="1400"/>
    <x v="1063"/>
    <x v="6127"/>
    <x v="27"/>
    <x v="1"/>
  </r>
  <r>
    <x v="1"/>
    <n v="1197831"/>
    <x v="333"/>
    <x v="1"/>
    <x v="33"/>
    <x v="36"/>
    <x v="3"/>
    <n v="35"/>
    <n v="1200"/>
    <x v="1077"/>
    <x v="5856"/>
    <x v="100"/>
    <x v="1"/>
  </r>
  <r>
    <x v="1"/>
    <n v="1197831"/>
    <x v="333"/>
    <x v="1"/>
    <x v="33"/>
    <x v="36"/>
    <x v="4"/>
    <n v="40"/>
    <n v="1490"/>
    <x v="3391"/>
    <x v="6128"/>
    <x v="15"/>
    <x v="1"/>
  </r>
  <r>
    <x v="1"/>
    <n v="1197831"/>
    <x v="333"/>
    <x v="1"/>
    <x v="33"/>
    <x v="36"/>
    <x v="5"/>
    <n v="50"/>
    <n v="1980"/>
    <x v="2546"/>
    <x v="5044"/>
    <x v="52"/>
    <x v="1"/>
  </r>
  <r>
    <x v="1"/>
    <n v="1197831"/>
    <x v="365"/>
    <x v="1"/>
    <x v="33"/>
    <x v="36"/>
    <x v="0"/>
    <n v="43"/>
    <n v="2330"/>
    <x v="2957"/>
    <x v="6129"/>
    <x v="4"/>
    <x v="1"/>
  </r>
  <r>
    <x v="1"/>
    <n v="1197831"/>
    <x v="365"/>
    <x v="1"/>
    <x v="33"/>
    <x v="36"/>
    <x v="1"/>
    <n v="42"/>
    <n v="1630"/>
    <x v="1553"/>
    <x v="6130"/>
    <x v="96"/>
    <x v="1"/>
  </r>
  <r>
    <x v="1"/>
    <n v="1197831"/>
    <x v="365"/>
    <x v="1"/>
    <x v="33"/>
    <x v="36"/>
    <x v="2"/>
    <n v="40"/>
    <n v="1350"/>
    <x v="1996"/>
    <x v="2593"/>
    <x v="27"/>
    <x v="1"/>
  </r>
  <r>
    <x v="1"/>
    <n v="1197831"/>
    <x v="365"/>
    <x v="1"/>
    <x v="33"/>
    <x v="36"/>
    <x v="3"/>
    <n v="29"/>
    <n v="1320"/>
    <x v="2174"/>
    <x v="6131"/>
    <x v="4"/>
    <x v="1"/>
  </r>
  <r>
    <x v="1"/>
    <n v="1197831"/>
    <x v="365"/>
    <x v="1"/>
    <x v="33"/>
    <x v="36"/>
    <x v="4"/>
    <n v="40"/>
    <n v="1130"/>
    <x v="3392"/>
    <x v="6132"/>
    <x v="25"/>
    <x v="1"/>
  </r>
  <r>
    <x v="1"/>
    <n v="1197831"/>
    <x v="365"/>
    <x v="1"/>
    <x v="33"/>
    <x v="36"/>
    <x v="5"/>
    <n v="40"/>
    <n v="1930"/>
    <x v="3393"/>
    <x v="6133"/>
    <x v="46"/>
    <x v="1"/>
  </r>
  <r>
    <x v="1"/>
    <n v="1197831"/>
    <x v="395"/>
    <x v="1"/>
    <x v="33"/>
    <x v="36"/>
    <x v="0"/>
    <n v="35"/>
    <n v="2210"/>
    <x v="3182"/>
    <x v="6134"/>
    <x v="100"/>
    <x v="1"/>
  </r>
  <r>
    <x v="1"/>
    <n v="1197831"/>
    <x v="395"/>
    <x v="1"/>
    <x v="33"/>
    <x v="36"/>
    <x v="1"/>
    <n v="26"/>
    <n v="1350"/>
    <x v="1517"/>
    <x v="6135"/>
    <x v="33"/>
    <x v="1"/>
  </r>
  <r>
    <x v="1"/>
    <n v="1197831"/>
    <x v="395"/>
    <x v="1"/>
    <x v="33"/>
    <x v="36"/>
    <x v="2"/>
    <n v="11"/>
    <n v="1230"/>
    <x v="3394"/>
    <x v="6136"/>
    <x v="46"/>
    <x v="1"/>
  </r>
  <r>
    <x v="1"/>
    <n v="1197831"/>
    <x v="395"/>
    <x v="1"/>
    <x v="33"/>
    <x v="36"/>
    <x v="3"/>
    <n v="12"/>
    <n v="1040"/>
    <x v="2654"/>
    <x v="6137"/>
    <x v="54"/>
    <x v="1"/>
  </r>
  <r>
    <x v="1"/>
    <n v="1197831"/>
    <x v="395"/>
    <x v="1"/>
    <x v="33"/>
    <x v="36"/>
    <x v="4"/>
    <n v="18"/>
    <n v="1110"/>
    <x v="2617"/>
    <x v="6138"/>
    <x v="96"/>
    <x v="1"/>
  </r>
  <r>
    <x v="1"/>
    <n v="1197831"/>
    <x v="395"/>
    <x v="1"/>
    <x v="33"/>
    <x v="36"/>
    <x v="5"/>
    <n v="22"/>
    <n v="1400"/>
    <x v="2032"/>
    <x v="6139"/>
    <x v="54"/>
    <x v="1"/>
  </r>
  <r>
    <x v="1"/>
    <n v="1197831"/>
    <x v="427"/>
    <x v="1"/>
    <x v="33"/>
    <x v="36"/>
    <x v="0"/>
    <n v="21"/>
    <n v="1800"/>
    <x v="1053"/>
    <x v="4767"/>
    <x v="4"/>
    <x v="1"/>
  </r>
  <r>
    <x v="1"/>
    <n v="1197831"/>
    <x v="427"/>
    <x v="1"/>
    <x v="33"/>
    <x v="36"/>
    <x v="1"/>
    <n v="14"/>
    <n v="1320"/>
    <x v="1041"/>
    <x v="1760"/>
    <x v="15"/>
    <x v="1"/>
  </r>
  <r>
    <x v="1"/>
    <n v="1197831"/>
    <x v="427"/>
    <x v="1"/>
    <x v="33"/>
    <x v="36"/>
    <x v="2"/>
    <n v="16"/>
    <n v="990"/>
    <x v="1034"/>
    <x v="6140"/>
    <x v="52"/>
    <x v="1"/>
  </r>
  <r>
    <x v="1"/>
    <n v="1197831"/>
    <x v="427"/>
    <x v="1"/>
    <x v="33"/>
    <x v="36"/>
    <x v="3"/>
    <n v="15"/>
    <n v="940"/>
    <x v="3395"/>
    <x v="6141"/>
    <x v="4"/>
    <x v="1"/>
  </r>
  <r>
    <x v="1"/>
    <n v="1197831"/>
    <x v="427"/>
    <x v="1"/>
    <x v="33"/>
    <x v="36"/>
    <x v="4"/>
    <n v="21"/>
    <n v="910"/>
    <x v="2885"/>
    <x v="4890"/>
    <x v="25"/>
    <x v="1"/>
  </r>
  <r>
    <x v="3"/>
    <n v="1197831"/>
    <x v="427"/>
    <x v="1"/>
    <x v="33"/>
    <x v="36"/>
    <x v="5"/>
    <n v="20"/>
    <n v="1320"/>
    <x v="2490"/>
    <x v="6142"/>
    <x v="4"/>
    <x v="1"/>
  </r>
  <r>
    <x v="3"/>
    <n v="1197831"/>
    <x v="457"/>
    <x v="1"/>
    <x v="33"/>
    <x v="36"/>
    <x v="0"/>
    <n v="18"/>
    <n v="1760"/>
    <x v="2094"/>
    <x v="6143"/>
    <x v="52"/>
    <x v="1"/>
  </r>
  <r>
    <x v="3"/>
    <n v="1197831"/>
    <x v="457"/>
    <x v="1"/>
    <x v="33"/>
    <x v="36"/>
    <x v="1"/>
    <n v="11"/>
    <n v="1160"/>
    <x v="3396"/>
    <x v="6144"/>
    <x v="23"/>
    <x v="1"/>
  </r>
  <r>
    <x v="3"/>
    <n v="1197831"/>
    <x v="457"/>
    <x v="1"/>
    <x v="33"/>
    <x v="36"/>
    <x v="2"/>
    <n v="19"/>
    <n v="1020"/>
    <x v="1440"/>
    <x v="6145"/>
    <x v="100"/>
    <x v="1"/>
  </r>
  <r>
    <x v="3"/>
    <n v="1197831"/>
    <x v="457"/>
    <x v="1"/>
    <x v="33"/>
    <x v="36"/>
    <x v="3"/>
    <n v="41"/>
    <n v="1280"/>
    <x v="1186"/>
    <x v="6146"/>
    <x v="27"/>
    <x v="1"/>
  </r>
  <r>
    <x v="3"/>
    <n v="1197831"/>
    <x v="457"/>
    <x v="1"/>
    <x v="33"/>
    <x v="36"/>
    <x v="4"/>
    <n v="56"/>
    <n v="1050"/>
    <x v="1129"/>
    <x v="5835"/>
    <x v="33"/>
    <x v="1"/>
  </r>
  <r>
    <x v="3"/>
    <n v="1197831"/>
    <x v="457"/>
    <x v="1"/>
    <x v="33"/>
    <x v="36"/>
    <x v="5"/>
    <n v="53"/>
    <n v="1350"/>
    <x v="1099"/>
    <x v="6147"/>
    <x v="4"/>
    <x v="1"/>
  </r>
  <r>
    <x v="3"/>
    <n v="1197831"/>
    <x v="486"/>
    <x v="1"/>
    <x v="33"/>
    <x v="36"/>
    <x v="0"/>
    <n v="55"/>
    <n v="2380"/>
    <x v="3397"/>
    <x v="3612"/>
    <x v="52"/>
    <x v="1"/>
  </r>
  <r>
    <x v="3"/>
    <n v="1197831"/>
    <x v="486"/>
    <x v="1"/>
    <x v="33"/>
    <x v="36"/>
    <x v="1"/>
    <n v="46"/>
    <n v="1550"/>
    <x v="3398"/>
    <x v="6148"/>
    <x v="15"/>
    <x v="1"/>
  </r>
  <r>
    <x v="3"/>
    <n v="1197831"/>
    <x v="486"/>
    <x v="1"/>
    <x v="33"/>
    <x v="36"/>
    <x v="2"/>
    <n v="43"/>
    <n v="1490"/>
    <x v="3399"/>
    <x v="6149"/>
    <x v="27"/>
    <x v="1"/>
  </r>
  <r>
    <x v="3"/>
    <n v="1197831"/>
    <x v="486"/>
    <x v="1"/>
    <x v="33"/>
    <x v="36"/>
    <x v="3"/>
    <n v="40"/>
    <n v="1240"/>
    <x v="3400"/>
    <x v="6150"/>
    <x v="52"/>
    <x v="1"/>
  </r>
  <r>
    <x v="3"/>
    <n v="1197831"/>
    <x v="486"/>
    <x v="1"/>
    <x v="33"/>
    <x v="36"/>
    <x v="4"/>
    <n v="50"/>
    <n v="1320"/>
    <x v="1698"/>
    <x v="6151"/>
    <x v="15"/>
    <x v="1"/>
  </r>
  <r>
    <x v="3"/>
    <n v="1197831"/>
    <x v="486"/>
    <x v="1"/>
    <x v="33"/>
    <x v="36"/>
    <x v="5"/>
    <n v="55"/>
    <n v="1700"/>
    <x v="3401"/>
    <x v="6152"/>
    <x v="4"/>
    <x v="1"/>
  </r>
  <r>
    <x v="3"/>
    <n v="1197831"/>
    <x v="187"/>
    <x v="1"/>
    <x v="33"/>
    <x v="36"/>
    <x v="0"/>
    <n v="17"/>
    <n v="1780"/>
    <x v="3402"/>
    <x v="6153"/>
    <x v="46"/>
    <x v="1"/>
  </r>
  <r>
    <x v="3"/>
    <n v="1197831"/>
    <x v="187"/>
    <x v="1"/>
    <x v="33"/>
    <x v="36"/>
    <x v="1"/>
    <n v="18"/>
    <n v="1240"/>
    <x v="2432"/>
    <x v="3112"/>
    <x v="31"/>
    <x v="1"/>
  </r>
  <r>
    <x v="3"/>
    <n v="1197831"/>
    <x v="187"/>
    <x v="1"/>
    <x v="33"/>
    <x v="36"/>
    <x v="2"/>
    <n v="10"/>
    <n v="1310"/>
    <x v="3403"/>
    <x v="6154"/>
    <x v="100"/>
    <x v="1"/>
  </r>
  <r>
    <x v="3"/>
    <n v="1197831"/>
    <x v="187"/>
    <x v="1"/>
    <x v="33"/>
    <x v="36"/>
    <x v="3"/>
    <n v="13"/>
    <n v="740"/>
    <x v="3404"/>
    <x v="6155"/>
    <x v="100"/>
    <x v="1"/>
  </r>
  <r>
    <x v="3"/>
    <n v="1197831"/>
    <x v="187"/>
    <x v="1"/>
    <x v="33"/>
    <x v="36"/>
    <x v="4"/>
    <n v="23"/>
    <n v="910"/>
    <x v="2035"/>
    <x v="6156"/>
    <x v="33"/>
    <x v="1"/>
  </r>
  <r>
    <x v="3"/>
    <n v="1197831"/>
    <x v="187"/>
    <x v="1"/>
    <x v="33"/>
    <x v="36"/>
    <x v="5"/>
    <n v="18"/>
    <n v="1240"/>
    <x v="2432"/>
    <x v="6157"/>
    <x v="4"/>
    <x v="1"/>
  </r>
  <r>
    <x v="3"/>
    <n v="1197831"/>
    <x v="695"/>
    <x v="1"/>
    <x v="33"/>
    <x v="36"/>
    <x v="0"/>
    <n v="18"/>
    <n v="2060"/>
    <x v="3405"/>
    <x v="6158"/>
    <x v="27"/>
    <x v="1"/>
  </r>
  <r>
    <x v="3"/>
    <n v="1197831"/>
    <x v="695"/>
    <x v="1"/>
    <x v="33"/>
    <x v="36"/>
    <x v="1"/>
    <n v="17"/>
    <n v="830"/>
    <x v="3406"/>
    <x v="6159"/>
    <x v="96"/>
    <x v="1"/>
  </r>
  <r>
    <x v="3"/>
    <n v="1197831"/>
    <x v="695"/>
    <x v="1"/>
    <x v="33"/>
    <x v="36"/>
    <x v="2"/>
    <n v="12"/>
    <n v="980"/>
    <x v="2621"/>
    <x v="6160"/>
    <x v="46"/>
    <x v="1"/>
  </r>
  <r>
    <x v="3"/>
    <n v="1197831"/>
    <x v="695"/>
    <x v="1"/>
    <x v="34"/>
    <x v="37"/>
    <x v="3"/>
    <n v="15"/>
    <n v="580"/>
    <x v="2584"/>
    <x v="6161"/>
    <x v="52"/>
    <x v="1"/>
  </r>
  <r>
    <x v="3"/>
    <n v="1197831"/>
    <x v="695"/>
    <x v="1"/>
    <x v="34"/>
    <x v="37"/>
    <x v="4"/>
    <n v="24"/>
    <n v="850"/>
    <x v="3235"/>
    <x v="6111"/>
    <x v="15"/>
    <x v="1"/>
  </r>
  <r>
    <x v="3"/>
    <n v="1197831"/>
    <x v="695"/>
    <x v="1"/>
    <x v="34"/>
    <x v="37"/>
    <x v="5"/>
    <n v="14"/>
    <n v="1120"/>
    <x v="2415"/>
    <x v="6162"/>
    <x v="52"/>
    <x v="1"/>
  </r>
  <r>
    <x v="3"/>
    <n v="1197831"/>
    <x v="224"/>
    <x v="1"/>
    <x v="34"/>
    <x v="37"/>
    <x v="0"/>
    <n v="14"/>
    <n v="1820"/>
    <x v="2119"/>
    <x v="6163"/>
    <x v="52"/>
    <x v="1"/>
  </r>
  <r>
    <x v="3"/>
    <n v="1197831"/>
    <x v="224"/>
    <x v="1"/>
    <x v="34"/>
    <x v="37"/>
    <x v="1"/>
    <n v="15"/>
    <n v="780"/>
    <x v="2489"/>
    <x v="4220"/>
    <x v="33"/>
    <x v="1"/>
  </r>
  <r>
    <x v="3"/>
    <n v="1197831"/>
    <x v="224"/>
    <x v="1"/>
    <x v="34"/>
    <x v="37"/>
    <x v="2"/>
    <n v="7"/>
    <n v="830"/>
    <x v="3407"/>
    <x v="6164"/>
    <x v="4"/>
    <x v="1"/>
  </r>
  <r>
    <x v="3"/>
    <n v="1197831"/>
    <x v="224"/>
    <x v="1"/>
    <x v="34"/>
    <x v="37"/>
    <x v="3"/>
    <n v="16"/>
    <n v="390"/>
    <x v="2599"/>
    <x v="6165"/>
    <x v="46"/>
    <x v="1"/>
  </r>
  <r>
    <x v="3"/>
    <n v="1197831"/>
    <x v="224"/>
    <x v="1"/>
    <x v="34"/>
    <x v="37"/>
    <x v="4"/>
    <n v="26"/>
    <n v="610"/>
    <x v="3408"/>
    <x v="6166"/>
    <x v="23"/>
    <x v="1"/>
  </r>
  <r>
    <x v="3"/>
    <n v="1197831"/>
    <x v="224"/>
    <x v="1"/>
    <x v="34"/>
    <x v="37"/>
    <x v="5"/>
    <n v="18"/>
    <n v="880"/>
    <x v="1034"/>
    <x v="6140"/>
    <x v="52"/>
    <x v="1"/>
  </r>
  <r>
    <x v="3"/>
    <n v="1197831"/>
    <x v="243"/>
    <x v="1"/>
    <x v="34"/>
    <x v="37"/>
    <x v="0"/>
    <n v="20"/>
    <n v="1840"/>
    <x v="2784"/>
    <x v="6167"/>
    <x v="52"/>
    <x v="1"/>
  </r>
  <r>
    <x v="3"/>
    <n v="1197831"/>
    <x v="243"/>
    <x v="1"/>
    <x v="34"/>
    <x v="37"/>
    <x v="1"/>
    <n v="18"/>
    <n v="790"/>
    <x v="3409"/>
    <x v="6168"/>
    <x v="96"/>
    <x v="1"/>
  </r>
  <r>
    <x v="3"/>
    <n v="1197831"/>
    <x v="243"/>
    <x v="1"/>
    <x v="34"/>
    <x v="37"/>
    <x v="2"/>
    <n v="10"/>
    <n v="700"/>
    <x v="3410"/>
    <x v="6169"/>
    <x v="52"/>
    <x v="1"/>
  </r>
  <r>
    <x v="3"/>
    <n v="1197831"/>
    <x v="243"/>
    <x v="1"/>
    <x v="34"/>
    <x v="37"/>
    <x v="3"/>
    <n v="15"/>
    <n v="470"/>
    <x v="3411"/>
    <x v="6170"/>
    <x v="100"/>
    <x v="1"/>
  </r>
  <r>
    <x v="3"/>
    <n v="1197831"/>
    <x v="243"/>
    <x v="1"/>
    <x v="34"/>
    <x v="37"/>
    <x v="4"/>
    <n v="27"/>
    <n v="540"/>
    <x v="2841"/>
    <x v="6171"/>
    <x v="96"/>
    <x v="1"/>
  </r>
  <r>
    <x v="3"/>
    <n v="1197831"/>
    <x v="243"/>
    <x v="1"/>
    <x v="34"/>
    <x v="37"/>
    <x v="5"/>
    <n v="22"/>
    <n v="1110"/>
    <x v="2069"/>
    <x v="6172"/>
    <x v="100"/>
    <x v="1"/>
  </r>
  <r>
    <x v="3"/>
    <n v="1197831"/>
    <x v="272"/>
    <x v="1"/>
    <x v="34"/>
    <x v="37"/>
    <x v="0"/>
    <n v="28"/>
    <n v="1790"/>
    <x v="3222"/>
    <x v="6173"/>
    <x v="100"/>
    <x v="1"/>
  </r>
  <r>
    <x v="3"/>
    <n v="1197831"/>
    <x v="272"/>
    <x v="1"/>
    <x v="34"/>
    <x v="37"/>
    <x v="1"/>
    <n v="29"/>
    <n v="930"/>
    <x v="3412"/>
    <x v="6174"/>
    <x v="31"/>
    <x v="1"/>
  </r>
  <r>
    <x v="3"/>
    <n v="1197831"/>
    <x v="272"/>
    <x v="1"/>
    <x v="34"/>
    <x v="37"/>
    <x v="2"/>
    <n v="27"/>
    <n v="880"/>
    <x v="1463"/>
    <x v="6175"/>
    <x v="54"/>
    <x v="1"/>
  </r>
  <r>
    <x v="3"/>
    <n v="1197831"/>
    <x v="272"/>
    <x v="1"/>
    <x v="34"/>
    <x v="37"/>
    <x v="3"/>
    <n v="26"/>
    <n v="740"/>
    <x v="3413"/>
    <x v="6176"/>
    <x v="54"/>
    <x v="1"/>
  </r>
  <r>
    <x v="3"/>
    <n v="1197831"/>
    <x v="272"/>
    <x v="1"/>
    <x v="34"/>
    <x v="37"/>
    <x v="4"/>
    <n v="33"/>
    <n v="800"/>
    <x v="2490"/>
    <x v="5480"/>
    <x v="33"/>
    <x v="1"/>
  </r>
  <r>
    <x v="3"/>
    <n v="1197831"/>
    <x v="272"/>
    <x v="1"/>
    <x v="34"/>
    <x v="37"/>
    <x v="5"/>
    <n v="33"/>
    <n v="1160"/>
    <x v="2174"/>
    <x v="6131"/>
    <x v="4"/>
    <x v="1"/>
  </r>
  <r>
    <x v="3"/>
    <n v="1197831"/>
    <x v="305"/>
    <x v="1"/>
    <x v="34"/>
    <x v="37"/>
    <x v="0"/>
    <n v="32"/>
    <n v="1920"/>
    <x v="3414"/>
    <x v="6177"/>
    <x v="52"/>
    <x v="1"/>
  </r>
  <r>
    <x v="3"/>
    <n v="1197831"/>
    <x v="305"/>
    <x v="1"/>
    <x v="34"/>
    <x v="37"/>
    <x v="1"/>
    <n v="25"/>
    <n v="1230"/>
    <x v="1491"/>
    <x v="5841"/>
    <x v="96"/>
    <x v="1"/>
  </r>
  <r>
    <x v="3"/>
    <n v="1197831"/>
    <x v="305"/>
    <x v="1"/>
    <x v="34"/>
    <x v="37"/>
    <x v="2"/>
    <n v="27"/>
    <n v="1070"/>
    <x v="3415"/>
    <x v="6178"/>
    <x v="100"/>
    <x v="1"/>
  </r>
  <r>
    <x v="3"/>
    <n v="1197831"/>
    <x v="305"/>
    <x v="1"/>
    <x v="34"/>
    <x v="37"/>
    <x v="3"/>
    <n v="29"/>
    <n v="1020"/>
    <x v="1431"/>
    <x v="6179"/>
    <x v="4"/>
    <x v="1"/>
  </r>
  <r>
    <x v="3"/>
    <n v="1197831"/>
    <x v="305"/>
    <x v="1"/>
    <x v="34"/>
    <x v="37"/>
    <x v="4"/>
    <n v="41"/>
    <n v="1050"/>
    <x v="3416"/>
    <x v="6180"/>
    <x v="31"/>
    <x v="1"/>
  </r>
  <r>
    <x v="3"/>
    <n v="1197831"/>
    <x v="305"/>
    <x v="1"/>
    <x v="34"/>
    <x v="37"/>
    <x v="5"/>
    <n v="40"/>
    <n v="1430"/>
    <x v="1166"/>
    <x v="2230"/>
    <x v="54"/>
    <x v="1"/>
  </r>
  <r>
    <x v="3"/>
    <n v="1197831"/>
    <x v="333"/>
    <x v="1"/>
    <x v="34"/>
    <x v="37"/>
    <x v="0"/>
    <n v="43"/>
    <n v="2380"/>
    <x v="3417"/>
    <x v="6181"/>
    <x v="54"/>
    <x v="1"/>
  </r>
  <r>
    <x v="3"/>
    <n v="1197831"/>
    <x v="333"/>
    <x v="1"/>
    <x v="34"/>
    <x v="37"/>
    <x v="1"/>
    <n v="35"/>
    <n v="1350"/>
    <x v="2033"/>
    <x v="6182"/>
    <x v="31"/>
    <x v="1"/>
  </r>
  <r>
    <x v="3"/>
    <n v="1197831"/>
    <x v="333"/>
    <x v="1"/>
    <x v="34"/>
    <x v="37"/>
    <x v="2"/>
    <n v="33"/>
    <n v="1310"/>
    <x v="1409"/>
    <x v="6183"/>
    <x v="100"/>
    <x v="1"/>
  </r>
  <r>
    <x v="3"/>
    <n v="1197831"/>
    <x v="333"/>
    <x v="1"/>
    <x v="34"/>
    <x v="37"/>
    <x v="3"/>
    <n v="36"/>
    <n v="1070"/>
    <x v="3261"/>
    <x v="6184"/>
    <x v="52"/>
    <x v="1"/>
  </r>
  <r>
    <x v="3"/>
    <n v="1197831"/>
    <x v="333"/>
    <x v="1"/>
    <x v="34"/>
    <x v="37"/>
    <x v="4"/>
    <n v="43"/>
    <n v="1160"/>
    <x v="3418"/>
    <x v="6185"/>
    <x v="33"/>
    <x v="1"/>
  </r>
  <r>
    <x v="3"/>
    <n v="1197831"/>
    <x v="333"/>
    <x v="1"/>
    <x v="34"/>
    <x v="37"/>
    <x v="5"/>
    <n v="45"/>
    <n v="1630"/>
    <x v="954"/>
    <x v="6186"/>
    <x v="46"/>
    <x v="1"/>
  </r>
  <r>
    <x v="3"/>
    <n v="1197831"/>
    <x v="365"/>
    <x v="1"/>
    <x v="34"/>
    <x v="37"/>
    <x v="0"/>
    <n v="41"/>
    <n v="2300"/>
    <x v="3295"/>
    <x v="6187"/>
    <x v="54"/>
    <x v="1"/>
  </r>
  <r>
    <x v="3"/>
    <n v="1197831"/>
    <x v="365"/>
    <x v="1"/>
    <x v="34"/>
    <x v="37"/>
    <x v="1"/>
    <n v="37"/>
    <n v="1400"/>
    <x v="3146"/>
    <x v="2659"/>
    <x v="23"/>
    <x v="1"/>
  </r>
  <r>
    <x v="3"/>
    <n v="1197831"/>
    <x v="365"/>
    <x v="1"/>
    <x v="34"/>
    <x v="37"/>
    <x v="2"/>
    <n v="38"/>
    <n v="1130"/>
    <x v="2206"/>
    <x v="6188"/>
    <x v="46"/>
    <x v="1"/>
  </r>
  <r>
    <x v="3"/>
    <n v="1197831"/>
    <x v="365"/>
    <x v="1"/>
    <x v="34"/>
    <x v="37"/>
    <x v="3"/>
    <n v="32"/>
    <n v="1110"/>
    <x v="2778"/>
    <x v="6189"/>
    <x v="54"/>
    <x v="1"/>
  </r>
  <r>
    <x v="3"/>
    <n v="1197831"/>
    <x v="365"/>
    <x v="1"/>
    <x v="34"/>
    <x v="37"/>
    <x v="4"/>
    <n v="40"/>
    <n v="1050"/>
    <x v="1077"/>
    <x v="4494"/>
    <x v="25"/>
    <x v="1"/>
  </r>
  <r>
    <x v="3"/>
    <n v="1197831"/>
    <x v="365"/>
    <x v="1"/>
    <x v="34"/>
    <x v="37"/>
    <x v="5"/>
    <n v="40"/>
    <n v="1660"/>
    <x v="3112"/>
    <x v="6190"/>
    <x v="46"/>
    <x v="1"/>
  </r>
  <r>
    <x v="3"/>
    <n v="1197831"/>
    <x v="395"/>
    <x v="1"/>
    <x v="34"/>
    <x v="37"/>
    <x v="0"/>
    <n v="35"/>
    <n v="1960"/>
    <x v="2382"/>
    <x v="6191"/>
    <x v="52"/>
    <x v="1"/>
  </r>
  <r>
    <x v="3"/>
    <n v="1197831"/>
    <x v="395"/>
    <x v="1"/>
    <x v="34"/>
    <x v="37"/>
    <x v="1"/>
    <n v="28"/>
    <n v="1280"/>
    <x v="2375"/>
    <x v="6192"/>
    <x v="33"/>
    <x v="1"/>
  </r>
  <r>
    <x v="3"/>
    <n v="1197831"/>
    <x v="395"/>
    <x v="1"/>
    <x v="34"/>
    <x v="37"/>
    <x v="2"/>
    <n v="12"/>
    <n v="910"/>
    <x v="994"/>
    <x v="6193"/>
    <x v="54"/>
    <x v="1"/>
  </r>
  <r>
    <x v="3"/>
    <n v="1197831"/>
    <x v="395"/>
    <x v="1"/>
    <x v="34"/>
    <x v="37"/>
    <x v="3"/>
    <n v="12"/>
    <n v="830"/>
    <x v="3419"/>
    <x v="6194"/>
    <x v="54"/>
    <x v="1"/>
  </r>
  <r>
    <x v="3"/>
    <n v="1197831"/>
    <x v="395"/>
    <x v="1"/>
    <x v="34"/>
    <x v="37"/>
    <x v="4"/>
    <n v="20"/>
    <n v="780"/>
    <x v="1566"/>
    <x v="6195"/>
    <x v="31"/>
    <x v="1"/>
  </r>
  <r>
    <x v="3"/>
    <n v="1197831"/>
    <x v="395"/>
    <x v="1"/>
    <x v="34"/>
    <x v="37"/>
    <x v="5"/>
    <n v="23"/>
    <n v="1190"/>
    <x v="3420"/>
    <x v="6196"/>
    <x v="46"/>
    <x v="1"/>
  </r>
  <r>
    <x v="3"/>
    <n v="1197831"/>
    <x v="427"/>
    <x v="1"/>
    <x v="34"/>
    <x v="37"/>
    <x v="0"/>
    <n v="20"/>
    <n v="1730"/>
    <x v="3421"/>
    <x v="6197"/>
    <x v="46"/>
    <x v="1"/>
  </r>
  <r>
    <x v="3"/>
    <n v="1197831"/>
    <x v="427"/>
    <x v="1"/>
    <x v="34"/>
    <x v="37"/>
    <x v="1"/>
    <n v="14"/>
    <n v="1120"/>
    <x v="2415"/>
    <x v="6198"/>
    <x v="23"/>
    <x v="1"/>
  </r>
  <r>
    <x v="3"/>
    <n v="1197831"/>
    <x v="427"/>
    <x v="1"/>
    <x v="34"/>
    <x v="37"/>
    <x v="2"/>
    <n v="14"/>
    <n v="740"/>
    <x v="3422"/>
    <x v="6199"/>
    <x v="54"/>
    <x v="1"/>
  </r>
  <r>
    <x v="3"/>
    <n v="1197831"/>
    <x v="427"/>
    <x v="1"/>
    <x v="34"/>
    <x v="37"/>
    <x v="3"/>
    <n v="15"/>
    <n v="620"/>
    <x v="3423"/>
    <x v="6200"/>
    <x v="54"/>
    <x v="1"/>
  </r>
  <r>
    <x v="3"/>
    <n v="1197831"/>
    <x v="427"/>
    <x v="1"/>
    <x v="34"/>
    <x v="37"/>
    <x v="4"/>
    <n v="22"/>
    <n v="680"/>
    <x v="2613"/>
    <x v="6201"/>
    <x v="31"/>
    <x v="1"/>
  </r>
  <r>
    <x v="4"/>
    <n v="1197831"/>
    <x v="427"/>
    <x v="1"/>
    <x v="34"/>
    <x v="37"/>
    <x v="5"/>
    <n v="22"/>
    <n v="1010"/>
    <x v="3424"/>
    <x v="6202"/>
    <x v="46"/>
    <x v="1"/>
  </r>
  <r>
    <x v="4"/>
    <n v="1197831"/>
    <x v="457"/>
    <x v="1"/>
    <x v="34"/>
    <x v="37"/>
    <x v="0"/>
    <n v="16"/>
    <n v="1660"/>
    <x v="987"/>
    <x v="6203"/>
    <x v="27"/>
    <x v="1"/>
  </r>
  <r>
    <x v="4"/>
    <n v="1197831"/>
    <x v="457"/>
    <x v="1"/>
    <x v="34"/>
    <x v="37"/>
    <x v="1"/>
    <n v="11"/>
    <n v="960"/>
    <x v="2612"/>
    <x v="6204"/>
    <x v="31"/>
    <x v="1"/>
  </r>
  <r>
    <x v="4"/>
    <n v="1197831"/>
    <x v="457"/>
    <x v="1"/>
    <x v="34"/>
    <x v="37"/>
    <x v="2"/>
    <n v="19"/>
    <n v="810"/>
    <x v="3425"/>
    <x v="6205"/>
    <x v="100"/>
    <x v="1"/>
  </r>
  <r>
    <x v="4"/>
    <n v="1197831"/>
    <x v="457"/>
    <x v="1"/>
    <x v="34"/>
    <x v="37"/>
    <x v="3"/>
    <n v="37"/>
    <n v="900"/>
    <x v="1824"/>
    <x v="6206"/>
    <x v="46"/>
    <x v="1"/>
  </r>
  <r>
    <x v="4"/>
    <n v="1197831"/>
    <x v="457"/>
    <x v="1"/>
    <x v="34"/>
    <x v="37"/>
    <x v="4"/>
    <n v="60"/>
    <n v="850"/>
    <x v="2047"/>
    <x v="6207"/>
    <x v="15"/>
    <x v="1"/>
  </r>
  <r>
    <x v="4"/>
    <n v="1197831"/>
    <x v="457"/>
    <x v="1"/>
    <x v="34"/>
    <x v="37"/>
    <x v="5"/>
    <n v="60"/>
    <n v="1280"/>
    <x v="1363"/>
    <x v="6208"/>
    <x v="100"/>
    <x v="1"/>
  </r>
  <r>
    <x v="4"/>
    <n v="1197831"/>
    <x v="486"/>
    <x v="1"/>
    <x v="34"/>
    <x v="37"/>
    <x v="0"/>
    <n v="55"/>
    <n v="2000"/>
    <x v="3426"/>
    <x v="3557"/>
    <x v="54"/>
    <x v="1"/>
  </r>
  <r>
    <x v="4"/>
    <n v="1197831"/>
    <x v="486"/>
    <x v="1"/>
    <x v="34"/>
    <x v="37"/>
    <x v="1"/>
    <n v="47"/>
    <n v="1490"/>
    <x v="3154"/>
    <x v="6209"/>
    <x v="31"/>
    <x v="1"/>
  </r>
  <r>
    <x v="4"/>
    <n v="1197831"/>
    <x v="486"/>
    <x v="1"/>
    <x v="34"/>
    <x v="37"/>
    <x v="2"/>
    <n v="44"/>
    <n v="1310"/>
    <x v="1655"/>
    <x v="6210"/>
    <x v="4"/>
    <x v="1"/>
  </r>
  <r>
    <x v="4"/>
    <n v="1197831"/>
    <x v="486"/>
    <x v="1"/>
    <x v="34"/>
    <x v="37"/>
    <x v="3"/>
    <n v="45"/>
    <n v="1140"/>
    <x v="1206"/>
    <x v="6211"/>
    <x v="4"/>
    <x v="1"/>
  </r>
  <r>
    <x v="4"/>
    <n v="1197831"/>
    <x v="486"/>
    <x v="1"/>
    <x v="34"/>
    <x v="37"/>
    <x v="4"/>
    <n v="55"/>
    <n v="980"/>
    <x v="3427"/>
    <x v="6212"/>
    <x v="15"/>
    <x v="1"/>
  </r>
  <r>
    <x v="4"/>
    <n v="1197831"/>
    <x v="486"/>
    <x v="1"/>
    <x v="34"/>
    <x v="37"/>
    <x v="5"/>
    <n v="51"/>
    <n v="1280"/>
    <x v="1290"/>
    <x v="6213"/>
    <x v="100"/>
    <x v="1"/>
  </r>
  <r>
    <x v="4"/>
    <n v="1197831"/>
    <x v="180"/>
    <x v="1"/>
    <x v="34"/>
    <x v="37"/>
    <x v="0"/>
    <n v="17"/>
    <n v="1760"/>
    <x v="1128"/>
    <x v="4699"/>
    <x v="31"/>
    <x v="1"/>
  </r>
  <r>
    <x v="4"/>
    <n v="1197831"/>
    <x v="180"/>
    <x v="1"/>
    <x v="34"/>
    <x v="37"/>
    <x v="1"/>
    <n v="16"/>
    <n v="1050"/>
    <x v="2023"/>
    <x v="6214"/>
    <x v="31"/>
    <x v="1"/>
  </r>
  <r>
    <x v="4"/>
    <n v="1197831"/>
    <x v="180"/>
    <x v="1"/>
    <x v="34"/>
    <x v="37"/>
    <x v="2"/>
    <n v="12"/>
    <n v="1160"/>
    <x v="1169"/>
    <x v="6215"/>
    <x v="15"/>
    <x v="1"/>
  </r>
  <r>
    <x v="4"/>
    <n v="1197831"/>
    <x v="180"/>
    <x v="1"/>
    <x v="34"/>
    <x v="37"/>
    <x v="3"/>
    <n v="16"/>
    <n v="700"/>
    <x v="2514"/>
    <x v="6216"/>
    <x v="15"/>
    <x v="1"/>
  </r>
  <r>
    <x v="4"/>
    <n v="1197831"/>
    <x v="180"/>
    <x v="1"/>
    <x v="34"/>
    <x v="37"/>
    <x v="4"/>
    <n v="28"/>
    <n v="880"/>
    <x v="1173"/>
    <x v="2170"/>
    <x v="33"/>
    <x v="1"/>
  </r>
  <r>
    <x v="4"/>
    <n v="1197831"/>
    <x v="180"/>
    <x v="1"/>
    <x v="34"/>
    <x v="37"/>
    <x v="5"/>
    <n v="17"/>
    <n v="1190"/>
    <x v="3428"/>
    <x v="6217"/>
    <x v="25"/>
    <x v="1"/>
  </r>
  <r>
    <x v="4"/>
    <n v="1197831"/>
    <x v="209"/>
    <x v="1"/>
    <x v="34"/>
    <x v="37"/>
    <x v="0"/>
    <n v="18"/>
    <n v="2040"/>
    <x v="1821"/>
    <x v="3199"/>
    <x v="15"/>
    <x v="1"/>
  </r>
  <r>
    <x v="4"/>
    <n v="1197831"/>
    <x v="209"/>
    <x v="1"/>
    <x v="34"/>
    <x v="37"/>
    <x v="1"/>
    <n v="17"/>
    <n v="750"/>
    <x v="3362"/>
    <x v="6218"/>
    <x v="33"/>
    <x v="1"/>
  </r>
  <r>
    <x v="4"/>
    <n v="1197831"/>
    <x v="209"/>
    <x v="1"/>
    <x v="34"/>
    <x v="37"/>
    <x v="2"/>
    <n v="11"/>
    <n v="900"/>
    <x v="3429"/>
    <x v="6219"/>
    <x v="96"/>
    <x v="1"/>
  </r>
  <r>
    <x v="2"/>
    <n v="1185732"/>
    <x v="200"/>
    <x v="0"/>
    <x v="45"/>
    <x v="47"/>
    <x v="3"/>
    <n v="24"/>
    <n v="390"/>
    <x v="2515"/>
    <x v="6220"/>
    <x v="93"/>
    <x v="1"/>
  </r>
  <r>
    <x v="2"/>
    <n v="1185732"/>
    <x v="200"/>
    <x v="0"/>
    <x v="45"/>
    <x v="47"/>
    <x v="4"/>
    <n v="39"/>
    <n v="660"/>
    <x v="3430"/>
    <x v="6221"/>
    <x v="25"/>
    <x v="1"/>
  </r>
  <r>
    <x v="2"/>
    <n v="1185732"/>
    <x v="200"/>
    <x v="0"/>
    <x v="45"/>
    <x v="47"/>
    <x v="5"/>
    <n v="32"/>
    <n v="960"/>
    <x v="2827"/>
    <x v="6222"/>
    <x v="96"/>
    <x v="1"/>
  </r>
  <r>
    <x v="2"/>
    <n v="1185732"/>
    <x v="705"/>
    <x v="0"/>
    <x v="45"/>
    <x v="47"/>
    <x v="0"/>
    <n v="26"/>
    <n v="1820"/>
    <x v="1947"/>
    <x v="6223"/>
    <x v="100"/>
    <x v="1"/>
  </r>
  <r>
    <x v="2"/>
    <n v="1185732"/>
    <x v="705"/>
    <x v="0"/>
    <x v="45"/>
    <x v="47"/>
    <x v="1"/>
    <n v="32"/>
    <n v="680"/>
    <x v="1569"/>
    <x v="5713"/>
    <x v="4"/>
    <x v="1"/>
  </r>
  <r>
    <x v="2"/>
    <n v="1185732"/>
    <x v="705"/>
    <x v="0"/>
    <x v="45"/>
    <x v="47"/>
    <x v="2"/>
    <n v="23"/>
    <n v="750"/>
    <x v="3431"/>
    <x v="6224"/>
    <x v="80"/>
    <x v="1"/>
  </r>
  <r>
    <x v="2"/>
    <n v="1185732"/>
    <x v="705"/>
    <x v="0"/>
    <x v="45"/>
    <x v="47"/>
    <x v="3"/>
    <n v="27"/>
    <n v="340"/>
    <x v="3432"/>
    <x v="6225"/>
    <x v="80"/>
    <x v="1"/>
  </r>
  <r>
    <x v="2"/>
    <n v="1185732"/>
    <x v="705"/>
    <x v="0"/>
    <x v="45"/>
    <x v="47"/>
    <x v="4"/>
    <n v="39"/>
    <n v="530"/>
    <x v="2595"/>
    <x v="6226"/>
    <x v="95"/>
    <x v="1"/>
  </r>
  <r>
    <x v="2"/>
    <n v="1185732"/>
    <x v="705"/>
    <x v="0"/>
    <x v="45"/>
    <x v="47"/>
    <x v="5"/>
    <n v="29"/>
    <n v="850"/>
    <x v="3137"/>
    <x v="5423"/>
    <x v="96"/>
    <x v="1"/>
  </r>
  <r>
    <x v="2"/>
    <n v="1185732"/>
    <x v="722"/>
    <x v="0"/>
    <x v="45"/>
    <x v="47"/>
    <x v="0"/>
    <n v="28"/>
    <n v="1550"/>
    <x v="2344"/>
    <x v="6227"/>
    <x v="52"/>
    <x v="1"/>
  </r>
  <r>
    <x v="2"/>
    <n v="1185732"/>
    <x v="722"/>
    <x v="0"/>
    <x v="45"/>
    <x v="47"/>
    <x v="1"/>
    <n v="30"/>
    <n v="640"/>
    <x v="1574"/>
    <x v="6108"/>
    <x v="27"/>
    <x v="1"/>
  </r>
  <r>
    <x v="2"/>
    <n v="1185732"/>
    <x v="722"/>
    <x v="0"/>
    <x v="45"/>
    <x v="47"/>
    <x v="2"/>
    <n v="20"/>
    <n v="640"/>
    <x v="3433"/>
    <x v="2334"/>
    <x v="36"/>
    <x v="1"/>
  </r>
  <r>
    <x v="2"/>
    <n v="1185732"/>
    <x v="722"/>
    <x v="0"/>
    <x v="45"/>
    <x v="47"/>
    <x v="3"/>
    <n v="26"/>
    <n v="410"/>
    <x v="3434"/>
    <x v="6228"/>
    <x v="80"/>
    <x v="1"/>
  </r>
  <r>
    <x v="2"/>
    <n v="1185732"/>
    <x v="722"/>
    <x v="0"/>
    <x v="45"/>
    <x v="47"/>
    <x v="4"/>
    <n v="37"/>
    <n v="400"/>
    <x v="3435"/>
    <x v="6229"/>
    <x v="95"/>
    <x v="1"/>
  </r>
  <r>
    <x v="2"/>
    <n v="1185732"/>
    <x v="722"/>
    <x v="0"/>
    <x v="45"/>
    <x v="47"/>
    <x v="5"/>
    <n v="26"/>
    <n v="940"/>
    <x v="3436"/>
    <x v="5252"/>
    <x v="23"/>
    <x v="1"/>
  </r>
  <r>
    <x v="2"/>
    <n v="1185732"/>
    <x v="256"/>
    <x v="0"/>
    <x v="45"/>
    <x v="47"/>
    <x v="0"/>
    <n v="40"/>
    <n v="1910"/>
    <x v="3437"/>
    <x v="6230"/>
    <x v="27"/>
    <x v="1"/>
  </r>
  <r>
    <x v="2"/>
    <n v="1185732"/>
    <x v="256"/>
    <x v="0"/>
    <x v="45"/>
    <x v="47"/>
    <x v="1"/>
    <n v="35"/>
    <n v="830"/>
    <x v="3438"/>
    <x v="6231"/>
    <x v="27"/>
    <x v="1"/>
  </r>
  <r>
    <x v="2"/>
    <n v="1185732"/>
    <x v="256"/>
    <x v="0"/>
    <x v="45"/>
    <x v="47"/>
    <x v="2"/>
    <n v="32"/>
    <n v="830"/>
    <x v="987"/>
    <x v="6232"/>
    <x v="95"/>
    <x v="1"/>
  </r>
  <r>
    <x v="2"/>
    <n v="1185732"/>
    <x v="256"/>
    <x v="0"/>
    <x v="45"/>
    <x v="47"/>
    <x v="3"/>
    <n v="32"/>
    <n v="740"/>
    <x v="2580"/>
    <x v="6233"/>
    <x v="93"/>
    <x v="1"/>
  </r>
  <r>
    <x v="2"/>
    <n v="1185732"/>
    <x v="256"/>
    <x v="0"/>
    <x v="45"/>
    <x v="47"/>
    <x v="4"/>
    <n v="37"/>
    <n v="830"/>
    <x v="1521"/>
    <x v="6234"/>
    <x v="2"/>
    <x v="1"/>
  </r>
  <r>
    <x v="2"/>
    <n v="1185732"/>
    <x v="256"/>
    <x v="0"/>
    <x v="45"/>
    <x v="47"/>
    <x v="5"/>
    <n v="41"/>
    <n v="1280"/>
    <x v="1186"/>
    <x v="2566"/>
    <x v="23"/>
    <x v="1"/>
  </r>
  <r>
    <x v="2"/>
    <n v="1185732"/>
    <x v="289"/>
    <x v="0"/>
    <x v="45"/>
    <x v="47"/>
    <x v="0"/>
    <n v="40"/>
    <n v="2060"/>
    <x v="3439"/>
    <x v="6235"/>
    <x v="46"/>
    <x v="1"/>
  </r>
  <r>
    <x v="2"/>
    <n v="1185732"/>
    <x v="289"/>
    <x v="0"/>
    <x v="45"/>
    <x v="47"/>
    <x v="1"/>
    <n v="38"/>
    <n v="1240"/>
    <x v="3440"/>
    <x v="6236"/>
    <x v="46"/>
    <x v="1"/>
  </r>
  <r>
    <x v="2"/>
    <n v="1185732"/>
    <x v="289"/>
    <x v="0"/>
    <x v="45"/>
    <x v="47"/>
    <x v="2"/>
    <n v="35"/>
    <n v="960"/>
    <x v="1597"/>
    <x v="6237"/>
    <x v="93"/>
    <x v="1"/>
  </r>
  <r>
    <x v="2"/>
    <n v="1185732"/>
    <x v="289"/>
    <x v="0"/>
    <x v="45"/>
    <x v="47"/>
    <x v="3"/>
    <n v="35"/>
    <n v="850"/>
    <x v="3441"/>
    <x v="6238"/>
    <x v="2"/>
    <x v="1"/>
  </r>
  <r>
    <x v="2"/>
    <n v="1185732"/>
    <x v="289"/>
    <x v="0"/>
    <x v="45"/>
    <x v="47"/>
    <x v="4"/>
    <n v="36"/>
    <n v="910"/>
    <x v="1070"/>
    <x v="6239"/>
    <x v="80"/>
    <x v="1"/>
  </r>
  <r>
    <x v="2"/>
    <n v="1185732"/>
    <x v="289"/>
    <x v="0"/>
    <x v="45"/>
    <x v="47"/>
    <x v="5"/>
    <n v="39"/>
    <n v="1280"/>
    <x v="1952"/>
    <x v="6240"/>
    <x v="96"/>
    <x v="1"/>
  </r>
  <r>
    <x v="2"/>
    <n v="1185732"/>
    <x v="317"/>
    <x v="0"/>
    <x v="45"/>
    <x v="47"/>
    <x v="0"/>
    <n v="42"/>
    <n v="1950"/>
    <x v="854"/>
    <x v="6241"/>
    <x v="4"/>
    <x v="1"/>
  </r>
  <r>
    <x v="2"/>
    <n v="1185732"/>
    <x v="317"/>
    <x v="0"/>
    <x v="45"/>
    <x v="47"/>
    <x v="1"/>
    <n v="38"/>
    <n v="1200"/>
    <x v="2208"/>
    <x v="6242"/>
    <x v="54"/>
    <x v="1"/>
  </r>
  <r>
    <x v="2"/>
    <n v="1185732"/>
    <x v="317"/>
    <x v="0"/>
    <x v="45"/>
    <x v="47"/>
    <x v="2"/>
    <n v="29"/>
    <n v="1110"/>
    <x v="2709"/>
    <x v="6243"/>
    <x v="95"/>
    <x v="1"/>
  </r>
  <r>
    <x v="2"/>
    <n v="1185732"/>
    <x v="317"/>
    <x v="0"/>
    <x v="45"/>
    <x v="47"/>
    <x v="3"/>
    <n v="34"/>
    <n v="940"/>
    <x v="2209"/>
    <x v="6244"/>
    <x v="36"/>
    <x v="1"/>
  </r>
  <r>
    <x v="2"/>
    <n v="1185732"/>
    <x v="317"/>
    <x v="0"/>
    <x v="45"/>
    <x v="47"/>
    <x v="4"/>
    <n v="43"/>
    <n v="930"/>
    <x v="3442"/>
    <x v="6245"/>
    <x v="93"/>
    <x v="1"/>
  </r>
  <r>
    <x v="2"/>
    <n v="1185732"/>
    <x v="317"/>
    <x v="0"/>
    <x v="45"/>
    <x v="47"/>
    <x v="5"/>
    <n v="40"/>
    <n v="1520"/>
    <x v="1160"/>
    <x v="6246"/>
    <x v="31"/>
    <x v="1"/>
  </r>
  <r>
    <x v="2"/>
    <n v="1185732"/>
    <x v="349"/>
    <x v="0"/>
    <x v="45"/>
    <x v="47"/>
    <x v="0"/>
    <n v="40"/>
    <n v="1940"/>
    <x v="3443"/>
    <x v="6247"/>
    <x v="54"/>
    <x v="1"/>
  </r>
  <r>
    <x v="2"/>
    <n v="1185732"/>
    <x v="349"/>
    <x v="0"/>
    <x v="45"/>
    <x v="47"/>
    <x v="1"/>
    <n v="34"/>
    <n v="1280"/>
    <x v="2170"/>
    <x v="6248"/>
    <x v="100"/>
    <x v="1"/>
  </r>
  <r>
    <x v="2"/>
    <n v="1185732"/>
    <x v="349"/>
    <x v="0"/>
    <x v="45"/>
    <x v="47"/>
    <x v="2"/>
    <n v="36"/>
    <n v="1070"/>
    <x v="3261"/>
    <x v="6249"/>
    <x v="2"/>
    <x v="1"/>
  </r>
  <r>
    <x v="2"/>
    <n v="1185732"/>
    <x v="349"/>
    <x v="0"/>
    <x v="45"/>
    <x v="47"/>
    <x v="3"/>
    <n v="32"/>
    <n v="720"/>
    <x v="2627"/>
    <x v="6250"/>
    <x v="93"/>
    <x v="1"/>
  </r>
  <r>
    <x v="2"/>
    <n v="1185732"/>
    <x v="349"/>
    <x v="0"/>
    <x v="45"/>
    <x v="47"/>
    <x v="4"/>
    <n v="43"/>
    <n v="620"/>
    <x v="3072"/>
    <x v="6251"/>
    <x v="93"/>
    <x v="1"/>
  </r>
  <r>
    <x v="2"/>
    <n v="1185732"/>
    <x v="349"/>
    <x v="0"/>
    <x v="45"/>
    <x v="47"/>
    <x v="5"/>
    <n v="44"/>
    <n v="1240"/>
    <x v="985"/>
    <x v="5926"/>
    <x v="31"/>
    <x v="1"/>
  </r>
  <r>
    <x v="2"/>
    <n v="1185732"/>
    <x v="379"/>
    <x v="0"/>
    <x v="45"/>
    <x v="47"/>
    <x v="0"/>
    <n v="43"/>
    <n v="1700"/>
    <x v="3444"/>
    <x v="6252"/>
    <x v="46"/>
    <x v="1"/>
  </r>
  <r>
    <x v="2"/>
    <n v="1185732"/>
    <x v="379"/>
    <x v="0"/>
    <x v="45"/>
    <x v="47"/>
    <x v="1"/>
    <n v="40"/>
    <n v="930"/>
    <x v="1753"/>
    <x v="6253"/>
    <x v="46"/>
    <x v="1"/>
  </r>
  <r>
    <x v="2"/>
    <n v="1185732"/>
    <x v="379"/>
    <x v="0"/>
    <x v="45"/>
    <x v="47"/>
    <x v="2"/>
    <n v="33"/>
    <n v="640"/>
    <x v="1004"/>
    <x v="6254"/>
    <x v="80"/>
    <x v="1"/>
  </r>
  <r>
    <x v="2"/>
    <n v="1185732"/>
    <x v="379"/>
    <x v="0"/>
    <x v="45"/>
    <x v="47"/>
    <x v="3"/>
    <n v="30"/>
    <n v="580"/>
    <x v="1667"/>
    <x v="6255"/>
    <x v="95"/>
    <x v="1"/>
  </r>
  <r>
    <x v="2"/>
    <n v="1185732"/>
    <x v="379"/>
    <x v="0"/>
    <x v="45"/>
    <x v="47"/>
    <x v="4"/>
    <n v="41"/>
    <n v="580"/>
    <x v="2671"/>
    <x v="6256"/>
    <x v="36"/>
    <x v="1"/>
  </r>
  <r>
    <x v="2"/>
    <n v="1185732"/>
    <x v="379"/>
    <x v="0"/>
    <x v="45"/>
    <x v="47"/>
    <x v="5"/>
    <n v="45"/>
    <n v="830"/>
    <x v="3445"/>
    <x v="6257"/>
    <x v="23"/>
    <x v="1"/>
  </r>
  <r>
    <x v="2"/>
    <n v="1185732"/>
    <x v="411"/>
    <x v="0"/>
    <x v="45"/>
    <x v="47"/>
    <x v="0"/>
    <n v="46"/>
    <n v="1530"/>
    <x v="2213"/>
    <x v="6258"/>
    <x v="54"/>
    <x v="1"/>
  </r>
  <r>
    <x v="2"/>
    <n v="1185732"/>
    <x v="411"/>
    <x v="0"/>
    <x v="45"/>
    <x v="47"/>
    <x v="1"/>
    <n v="39"/>
    <n v="940"/>
    <x v="3446"/>
    <x v="6259"/>
    <x v="27"/>
    <x v="1"/>
  </r>
  <r>
    <x v="2"/>
    <n v="1185732"/>
    <x v="411"/>
    <x v="0"/>
    <x v="45"/>
    <x v="47"/>
    <x v="2"/>
    <n v="36"/>
    <n v="610"/>
    <x v="2623"/>
    <x v="6260"/>
    <x v="25"/>
    <x v="1"/>
  </r>
  <r>
    <x v="2"/>
    <n v="1185732"/>
    <x v="411"/>
    <x v="0"/>
    <x v="45"/>
    <x v="47"/>
    <x v="3"/>
    <n v="43"/>
    <n v="450"/>
    <x v="3447"/>
    <x v="6261"/>
    <x v="36"/>
    <x v="1"/>
  </r>
  <r>
    <x v="2"/>
    <n v="1185732"/>
    <x v="411"/>
    <x v="0"/>
    <x v="45"/>
    <x v="47"/>
    <x v="4"/>
    <n v="50"/>
    <n v="450"/>
    <x v="2579"/>
    <x v="6262"/>
    <x v="93"/>
    <x v="1"/>
  </r>
  <r>
    <x v="0"/>
    <n v="1185732"/>
    <x v="411"/>
    <x v="0"/>
    <x v="45"/>
    <x v="47"/>
    <x v="5"/>
    <n v="46"/>
    <n v="940"/>
    <x v="3448"/>
    <x v="6263"/>
    <x v="23"/>
    <x v="1"/>
  </r>
  <r>
    <x v="0"/>
    <n v="1185732"/>
    <x v="441"/>
    <x v="0"/>
    <x v="45"/>
    <x v="47"/>
    <x v="0"/>
    <n v="51"/>
    <n v="1490"/>
    <x v="2688"/>
    <x v="6264"/>
    <x v="100"/>
    <x v="1"/>
  </r>
  <r>
    <x v="0"/>
    <n v="1185732"/>
    <x v="441"/>
    <x v="0"/>
    <x v="45"/>
    <x v="47"/>
    <x v="1"/>
    <n v="37"/>
    <n v="1050"/>
    <x v="3449"/>
    <x v="6265"/>
    <x v="52"/>
    <x v="1"/>
  </r>
  <r>
    <x v="0"/>
    <n v="1185732"/>
    <x v="441"/>
    <x v="0"/>
    <x v="45"/>
    <x v="47"/>
    <x v="2"/>
    <n v="36"/>
    <n v="1030"/>
    <x v="3405"/>
    <x v="6266"/>
    <x v="25"/>
    <x v="1"/>
  </r>
  <r>
    <x v="0"/>
    <n v="1185732"/>
    <x v="441"/>
    <x v="0"/>
    <x v="45"/>
    <x v="47"/>
    <x v="3"/>
    <n v="39"/>
    <n v="830"/>
    <x v="2832"/>
    <x v="6267"/>
    <x v="25"/>
    <x v="1"/>
  </r>
  <r>
    <x v="0"/>
    <n v="1185732"/>
    <x v="441"/>
    <x v="0"/>
    <x v="45"/>
    <x v="47"/>
    <x v="4"/>
    <n v="44"/>
    <n v="880"/>
    <x v="2279"/>
    <x v="6268"/>
    <x v="36"/>
    <x v="1"/>
  </r>
  <r>
    <x v="0"/>
    <n v="1185732"/>
    <x v="441"/>
    <x v="0"/>
    <x v="45"/>
    <x v="47"/>
    <x v="5"/>
    <n v="52"/>
    <n v="1160"/>
    <x v="3450"/>
    <x v="6269"/>
    <x v="96"/>
    <x v="1"/>
  </r>
  <r>
    <x v="0"/>
    <n v="1185732"/>
    <x v="470"/>
    <x v="0"/>
    <x v="45"/>
    <x v="47"/>
    <x v="0"/>
    <n v="45"/>
    <n v="1730"/>
    <x v="3451"/>
    <x v="6270"/>
    <x v="54"/>
    <x v="1"/>
  </r>
  <r>
    <x v="0"/>
    <n v="1185732"/>
    <x v="470"/>
    <x v="0"/>
    <x v="45"/>
    <x v="47"/>
    <x v="1"/>
    <n v="37"/>
    <n v="1310"/>
    <x v="1909"/>
    <x v="6271"/>
    <x v="4"/>
    <x v="1"/>
  </r>
  <r>
    <x v="0"/>
    <n v="1185732"/>
    <x v="470"/>
    <x v="0"/>
    <x v="45"/>
    <x v="47"/>
    <x v="2"/>
    <n v="43"/>
    <n v="1160"/>
    <x v="3418"/>
    <x v="6272"/>
    <x v="93"/>
    <x v="1"/>
  </r>
  <r>
    <x v="0"/>
    <n v="1185732"/>
    <x v="470"/>
    <x v="0"/>
    <x v="45"/>
    <x v="47"/>
    <x v="3"/>
    <n v="38"/>
    <n v="960"/>
    <x v="2498"/>
    <x v="6273"/>
    <x v="2"/>
    <x v="1"/>
  </r>
  <r>
    <x v="0"/>
    <n v="1185732"/>
    <x v="470"/>
    <x v="0"/>
    <x v="45"/>
    <x v="47"/>
    <x v="4"/>
    <n v="42"/>
    <n v="990"/>
    <x v="1464"/>
    <x v="2169"/>
    <x v="2"/>
    <x v="1"/>
  </r>
  <r>
    <x v="0"/>
    <n v="1185732"/>
    <x v="470"/>
    <x v="0"/>
    <x v="45"/>
    <x v="47"/>
    <x v="5"/>
    <n v="52"/>
    <n v="1200"/>
    <x v="1204"/>
    <x v="6274"/>
    <x v="25"/>
    <x v="1"/>
  </r>
  <r>
    <x v="0"/>
    <n v="1185732"/>
    <x v="174"/>
    <x v="0"/>
    <x v="45"/>
    <x v="47"/>
    <x v="0"/>
    <n v="23"/>
    <n v="1490"/>
    <x v="1985"/>
    <x v="6275"/>
    <x v="23"/>
    <x v="1"/>
  </r>
  <r>
    <x v="0"/>
    <n v="1185732"/>
    <x v="174"/>
    <x v="0"/>
    <x v="45"/>
    <x v="47"/>
    <x v="1"/>
    <n v="28"/>
    <n v="790"/>
    <x v="3452"/>
    <x v="6276"/>
    <x v="15"/>
    <x v="1"/>
  </r>
  <r>
    <x v="0"/>
    <n v="1185732"/>
    <x v="174"/>
    <x v="0"/>
    <x v="45"/>
    <x v="47"/>
    <x v="2"/>
    <n v="19"/>
    <n v="720"/>
    <x v="1457"/>
    <x v="6277"/>
    <x v="54"/>
    <x v="1"/>
  </r>
  <r>
    <x v="0"/>
    <n v="1185732"/>
    <x v="174"/>
    <x v="0"/>
    <x v="45"/>
    <x v="47"/>
    <x v="3"/>
    <n v="24"/>
    <n v="240"/>
    <x v="3453"/>
    <x v="6278"/>
    <x v="52"/>
    <x v="1"/>
  </r>
  <r>
    <x v="0"/>
    <n v="1185732"/>
    <x v="174"/>
    <x v="0"/>
    <x v="45"/>
    <x v="47"/>
    <x v="4"/>
    <n v="34"/>
    <n v="440"/>
    <x v="2613"/>
    <x v="6279"/>
    <x v="36"/>
    <x v="1"/>
  </r>
  <r>
    <x v="0"/>
    <n v="1185732"/>
    <x v="174"/>
    <x v="0"/>
    <x v="45"/>
    <x v="47"/>
    <x v="5"/>
    <n v="26"/>
    <n v="720"/>
    <x v="1039"/>
    <x v="6280"/>
    <x v="46"/>
    <x v="1"/>
  </r>
  <r>
    <x v="0"/>
    <n v="1185732"/>
    <x v="203"/>
    <x v="0"/>
    <x v="45"/>
    <x v="47"/>
    <x v="0"/>
    <n v="24"/>
    <n v="1620"/>
    <x v="2295"/>
    <x v="6281"/>
    <x v="15"/>
    <x v="1"/>
  </r>
  <r>
    <x v="0"/>
    <n v="1185732"/>
    <x v="203"/>
    <x v="0"/>
    <x v="45"/>
    <x v="47"/>
    <x v="1"/>
    <n v="24"/>
    <n v="410"/>
    <x v="1447"/>
    <x v="6282"/>
    <x v="96"/>
    <x v="1"/>
  </r>
  <r>
    <x v="0"/>
    <n v="1185732"/>
    <x v="203"/>
    <x v="0"/>
    <x v="45"/>
    <x v="47"/>
    <x v="2"/>
    <n v="18"/>
    <n v="530"/>
    <x v="3454"/>
    <x v="6283"/>
    <x v="100"/>
    <x v="1"/>
  </r>
  <r>
    <x v="0"/>
    <n v="1185732"/>
    <x v="203"/>
    <x v="0"/>
    <x v="46"/>
    <x v="48"/>
    <x v="3"/>
    <n v="20"/>
    <n v="160"/>
    <x v="3455"/>
    <x v="6284"/>
    <x v="4"/>
    <x v="1"/>
  </r>
  <r>
    <x v="0"/>
    <n v="1185732"/>
    <x v="203"/>
    <x v="0"/>
    <x v="46"/>
    <x v="48"/>
    <x v="4"/>
    <n v="34"/>
    <n v="400"/>
    <x v="2602"/>
    <x v="6285"/>
    <x v="36"/>
    <x v="1"/>
  </r>
  <r>
    <x v="0"/>
    <n v="1185732"/>
    <x v="203"/>
    <x v="0"/>
    <x v="46"/>
    <x v="48"/>
    <x v="5"/>
    <n v="27"/>
    <n v="770"/>
    <x v="2620"/>
    <x v="6286"/>
    <x v="46"/>
    <x v="1"/>
  </r>
  <r>
    <x v="0"/>
    <n v="1185732"/>
    <x v="708"/>
    <x v="0"/>
    <x v="46"/>
    <x v="48"/>
    <x v="0"/>
    <n v="26"/>
    <n v="1560"/>
    <x v="1519"/>
    <x v="6287"/>
    <x v="25"/>
    <x v="1"/>
  </r>
  <r>
    <x v="0"/>
    <n v="1185732"/>
    <x v="708"/>
    <x v="0"/>
    <x v="46"/>
    <x v="48"/>
    <x v="1"/>
    <n v="27"/>
    <n v="450"/>
    <x v="3456"/>
    <x v="6288"/>
    <x v="96"/>
    <x v="1"/>
  </r>
  <r>
    <x v="0"/>
    <n v="1185732"/>
    <x v="708"/>
    <x v="0"/>
    <x v="46"/>
    <x v="48"/>
    <x v="2"/>
    <n v="17"/>
    <n v="560"/>
    <x v="1664"/>
    <x v="6289"/>
    <x v="46"/>
    <x v="1"/>
  </r>
  <r>
    <x v="0"/>
    <n v="1185732"/>
    <x v="708"/>
    <x v="0"/>
    <x v="46"/>
    <x v="48"/>
    <x v="3"/>
    <n v="20"/>
    <n v="80"/>
    <x v="3457"/>
    <x v="6290"/>
    <x v="46"/>
    <x v="1"/>
  </r>
  <r>
    <x v="0"/>
    <n v="1185732"/>
    <x v="708"/>
    <x v="0"/>
    <x v="46"/>
    <x v="48"/>
    <x v="4"/>
    <n v="33"/>
    <n v="250"/>
    <x v="2553"/>
    <x v="6291"/>
    <x v="36"/>
    <x v="1"/>
  </r>
  <r>
    <x v="0"/>
    <n v="1185732"/>
    <x v="708"/>
    <x v="0"/>
    <x v="46"/>
    <x v="48"/>
    <x v="5"/>
    <n v="25"/>
    <n v="580"/>
    <x v="2516"/>
    <x v="6292"/>
    <x v="27"/>
    <x v="1"/>
  </r>
  <r>
    <x v="0"/>
    <n v="1185732"/>
    <x v="230"/>
    <x v="0"/>
    <x v="46"/>
    <x v="48"/>
    <x v="0"/>
    <n v="28"/>
    <n v="1320"/>
    <x v="1683"/>
    <x v="6293"/>
    <x v="23"/>
    <x v="1"/>
  </r>
  <r>
    <x v="0"/>
    <n v="1185732"/>
    <x v="230"/>
    <x v="0"/>
    <x v="46"/>
    <x v="48"/>
    <x v="1"/>
    <n v="23"/>
    <n v="400"/>
    <x v="3458"/>
    <x v="6294"/>
    <x v="15"/>
    <x v="1"/>
  </r>
  <r>
    <x v="0"/>
    <n v="1185732"/>
    <x v="230"/>
    <x v="0"/>
    <x v="46"/>
    <x v="48"/>
    <x v="2"/>
    <n v="16"/>
    <n v="440"/>
    <x v="3459"/>
    <x v="6295"/>
    <x v="54"/>
    <x v="1"/>
  </r>
  <r>
    <x v="0"/>
    <n v="1185732"/>
    <x v="230"/>
    <x v="0"/>
    <x v="46"/>
    <x v="48"/>
    <x v="3"/>
    <n v="21"/>
    <n v="170"/>
    <x v="3460"/>
    <x v="6296"/>
    <x v="4"/>
    <x v="1"/>
  </r>
  <r>
    <x v="0"/>
    <n v="1185732"/>
    <x v="230"/>
    <x v="0"/>
    <x v="46"/>
    <x v="48"/>
    <x v="4"/>
    <n v="33"/>
    <n v="150"/>
    <x v="3461"/>
    <x v="6297"/>
    <x v="80"/>
    <x v="1"/>
  </r>
  <r>
    <x v="0"/>
    <n v="1185732"/>
    <x v="230"/>
    <x v="0"/>
    <x v="46"/>
    <x v="48"/>
    <x v="5"/>
    <n v="26"/>
    <n v="600"/>
    <x v="1566"/>
    <x v="5489"/>
    <x v="27"/>
    <x v="1"/>
  </r>
  <r>
    <x v="0"/>
    <n v="1185732"/>
    <x v="259"/>
    <x v="0"/>
    <x v="46"/>
    <x v="48"/>
    <x v="0"/>
    <n v="39"/>
    <n v="1500"/>
    <x v="1484"/>
    <x v="6298"/>
    <x v="33"/>
    <x v="1"/>
  </r>
  <r>
    <x v="0"/>
    <n v="1185732"/>
    <x v="259"/>
    <x v="0"/>
    <x v="46"/>
    <x v="48"/>
    <x v="1"/>
    <n v="32"/>
    <n v="580"/>
    <x v="2528"/>
    <x v="6299"/>
    <x v="25"/>
    <x v="1"/>
  </r>
  <r>
    <x v="0"/>
    <n v="1185732"/>
    <x v="259"/>
    <x v="0"/>
    <x v="46"/>
    <x v="48"/>
    <x v="2"/>
    <n v="32"/>
    <n v="600"/>
    <x v="1574"/>
    <x v="6300"/>
    <x v="54"/>
    <x v="1"/>
  </r>
  <r>
    <x v="0"/>
    <n v="1185732"/>
    <x v="259"/>
    <x v="0"/>
    <x v="46"/>
    <x v="48"/>
    <x v="3"/>
    <n v="27"/>
    <n v="510"/>
    <x v="2592"/>
    <x v="6301"/>
    <x v="52"/>
    <x v="1"/>
  </r>
  <r>
    <x v="0"/>
    <n v="1185732"/>
    <x v="259"/>
    <x v="0"/>
    <x v="46"/>
    <x v="48"/>
    <x v="4"/>
    <n v="40"/>
    <n v="540"/>
    <x v="1033"/>
    <x v="6302"/>
    <x v="25"/>
    <x v="1"/>
  </r>
  <r>
    <x v="0"/>
    <n v="1185732"/>
    <x v="259"/>
    <x v="0"/>
    <x v="46"/>
    <x v="48"/>
    <x v="5"/>
    <n v="36"/>
    <n v="930"/>
    <x v="3232"/>
    <x v="6303"/>
    <x v="27"/>
    <x v="1"/>
  </r>
  <r>
    <x v="0"/>
    <n v="1185732"/>
    <x v="292"/>
    <x v="0"/>
    <x v="46"/>
    <x v="48"/>
    <x v="0"/>
    <n v="36"/>
    <n v="1760"/>
    <x v="1802"/>
    <x v="1406"/>
    <x v="15"/>
    <x v="1"/>
  </r>
  <r>
    <x v="0"/>
    <n v="1185732"/>
    <x v="292"/>
    <x v="0"/>
    <x v="46"/>
    <x v="48"/>
    <x v="1"/>
    <n v="35"/>
    <n v="1050"/>
    <x v="1038"/>
    <x v="6304"/>
    <x v="96"/>
    <x v="1"/>
  </r>
  <r>
    <x v="0"/>
    <n v="1185732"/>
    <x v="292"/>
    <x v="0"/>
    <x v="46"/>
    <x v="48"/>
    <x v="2"/>
    <n v="32"/>
    <n v="740"/>
    <x v="2580"/>
    <x v="5271"/>
    <x v="54"/>
    <x v="1"/>
  </r>
  <r>
    <x v="0"/>
    <n v="1185732"/>
    <x v="292"/>
    <x v="0"/>
    <x v="46"/>
    <x v="48"/>
    <x v="3"/>
    <n v="26"/>
    <n v="700"/>
    <x v="3462"/>
    <x v="6305"/>
    <x v="52"/>
    <x v="1"/>
  </r>
  <r>
    <x v="0"/>
    <n v="1185732"/>
    <x v="292"/>
    <x v="0"/>
    <x v="46"/>
    <x v="48"/>
    <x v="4"/>
    <n v="39"/>
    <n v="660"/>
    <x v="3430"/>
    <x v="6306"/>
    <x v="2"/>
    <x v="1"/>
  </r>
  <r>
    <x v="0"/>
    <n v="1185732"/>
    <x v="292"/>
    <x v="0"/>
    <x v="46"/>
    <x v="48"/>
    <x v="5"/>
    <n v="43"/>
    <n v="1190"/>
    <x v="1473"/>
    <x v="6307"/>
    <x v="4"/>
    <x v="1"/>
  </r>
  <r>
    <x v="0"/>
    <n v="1185732"/>
    <x v="320"/>
    <x v="0"/>
    <x v="46"/>
    <x v="48"/>
    <x v="0"/>
    <n v="38"/>
    <n v="1730"/>
    <x v="2968"/>
    <x v="6308"/>
    <x v="31"/>
    <x v="1"/>
  </r>
  <r>
    <x v="0"/>
    <n v="1185732"/>
    <x v="320"/>
    <x v="0"/>
    <x v="46"/>
    <x v="48"/>
    <x v="1"/>
    <n v="32"/>
    <n v="1140"/>
    <x v="2498"/>
    <x v="6309"/>
    <x v="25"/>
    <x v="1"/>
  </r>
  <r>
    <x v="0"/>
    <n v="1185732"/>
    <x v="320"/>
    <x v="0"/>
    <x v="46"/>
    <x v="48"/>
    <x v="2"/>
    <n v="27"/>
    <n v="780"/>
    <x v="1015"/>
    <x v="6310"/>
    <x v="4"/>
    <x v="1"/>
  </r>
  <r>
    <x v="0"/>
    <n v="1185732"/>
    <x v="320"/>
    <x v="0"/>
    <x v="46"/>
    <x v="48"/>
    <x v="3"/>
    <n v="31"/>
    <n v="600"/>
    <x v="3230"/>
    <x v="6311"/>
    <x v="52"/>
    <x v="1"/>
  </r>
  <r>
    <x v="0"/>
    <n v="1185732"/>
    <x v="320"/>
    <x v="0"/>
    <x v="46"/>
    <x v="48"/>
    <x v="4"/>
    <n v="33"/>
    <n v="680"/>
    <x v="1152"/>
    <x v="6312"/>
    <x v="95"/>
    <x v="1"/>
  </r>
  <r>
    <x v="0"/>
    <n v="1185732"/>
    <x v="320"/>
    <x v="0"/>
    <x v="46"/>
    <x v="48"/>
    <x v="5"/>
    <n v="38"/>
    <n v="1360"/>
    <x v="1056"/>
    <x v="6313"/>
    <x v="54"/>
    <x v="1"/>
  </r>
  <r>
    <x v="0"/>
    <n v="1185732"/>
    <x v="352"/>
    <x v="0"/>
    <x v="46"/>
    <x v="48"/>
    <x v="0"/>
    <n v="38"/>
    <n v="1820"/>
    <x v="1559"/>
    <x v="6314"/>
    <x v="33"/>
    <x v="1"/>
  </r>
  <r>
    <x v="0"/>
    <n v="1185732"/>
    <x v="352"/>
    <x v="0"/>
    <x v="46"/>
    <x v="48"/>
    <x v="1"/>
    <n v="31"/>
    <n v="1110"/>
    <x v="3316"/>
    <x v="6315"/>
    <x v="31"/>
    <x v="1"/>
  </r>
  <r>
    <x v="0"/>
    <n v="1185732"/>
    <x v="352"/>
    <x v="0"/>
    <x v="46"/>
    <x v="48"/>
    <x v="2"/>
    <n v="30"/>
    <n v="850"/>
    <x v="2493"/>
    <x v="6316"/>
    <x v="100"/>
    <x v="1"/>
  </r>
  <r>
    <x v="0"/>
    <n v="1185732"/>
    <x v="352"/>
    <x v="0"/>
    <x v="46"/>
    <x v="48"/>
    <x v="3"/>
    <n v="29"/>
    <n v="470"/>
    <x v="3463"/>
    <x v="6317"/>
    <x v="100"/>
    <x v="1"/>
  </r>
  <r>
    <x v="0"/>
    <n v="1185732"/>
    <x v="352"/>
    <x v="0"/>
    <x v="46"/>
    <x v="48"/>
    <x v="4"/>
    <n v="37"/>
    <n v="400"/>
    <x v="3435"/>
    <x v="4430"/>
    <x v="36"/>
    <x v="1"/>
  </r>
  <r>
    <x v="0"/>
    <n v="1185732"/>
    <x v="352"/>
    <x v="0"/>
    <x v="46"/>
    <x v="48"/>
    <x v="5"/>
    <n v="38"/>
    <n v="960"/>
    <x v="2498"/>
    <x v="6318"/>
    <x v="46"/>
    <x v="1"/>
  </r>
  <r>
    <x v="0"/>
    <n v="1185732"/>
    <x v="382"/>
    <x v="0"/>
    <x v="46"/>
    <x v="48"/>
    <x v="0"/>
    <n v="39"/>
    <n v="1280"/>
    <x v="1952"/>
    <x v="5421"/>
    <x v="23"/>
    <x v="1"/>
  </r>
  <r>
    <x v="0"/>
    <n v="1185732"/>
    <x v="382"/>
    <x v="0"/>
    <x v="46"/>
    <x v="48"/>
    <x v="1"/>
    <n v="30"/>
    <n v="790"/>
    <x v="3464"/>
    <x v="6319"/>
    <x v="25"/>
    <x v="1"/>
  </r>
  <r>
    <x v="0"/>
    <n v="1185732"/>
    <x v="382"/>
    <x v="0"/>
    <x v="46"/>
    <x v="48"/>
    <x v="2"/>
    <n v="29"/>
    <n v="390"/>
    <x v="1577"/>
    <x v="6320"/>
    <x v="100"/>
    <x v="1"/>
  </r>
  <r>
    <x v="0"/>
    <n v="1185732"/>
    <x v="382"/>
    <x v="0"/>
    <x v="46"/>
    <x v="48"/>
    <x v="3"/>
    <n v="30"/>
    <n v="320"/>
    <x v="1585"/>
    <x v="6321"/>
    <x v="52"/>
    <x v="1"/>
  </r>
  <r>
    <x v="0"/>
    <n v="1185732"/>
    <x v="382"/>
    <x v="0"/>
    <x v="46"/>
    <x v="48"/>
    <x v="4"/>
    <n v="34"/>
    <n v="330"/>
    <x v="2609"/>
    <x v="6322"/>
    <x v="36"/>
    <x v="1"/>
  </r>
  <r>
    <x v="0"/>
    <n v="1185732"/>
    <x v="382"/>
    <x v="0"/>
    <x v="46"/>
    <x v="48"/>
    <x v="5"/>
    <n v="41"/>
    <n v="640"/>
    <x v="3465"/>
    <x v="6323"/>
    <x v="4"/>
    <x v="1"/>
  </r>
  <r>
    <x v="0"/>
    <n v="1185732"/>
    <x v="414"/>
    <x v="0"/>
    <x v="46"/>
    <x v="48"/>
    <x v="0"/>
    <n v="37"/>
    <n v="1130"/>
    <x v="2374"/>
    <x v="6324"/>
    <x v="33"/>
    <x v="1"/>
  </r>
  <r>
    <x v="0"/>
    <n v="1185732"/>
    <x v="414"/>
    <x v="0"/>
    <x v="46"/>
    <x v="48"/>
    <x v="1"/>
    <n v="38"/>
    <n v="680"/>
    <x v="1621"/>
    <x v="6325"/>
    <x v="31"/>
    <x v="1"/>
  </r>
  <r>
    <x v="0"/>
    <n v="1185732"/>
    <x v="414"/>
    <x v="0"/>
    <x v="46"/>
    <x v="48"/>
    <x v="2"/>
    <n v="40"/>
    <n v="300"/>
    <x v="2637"/>
    <x v="4657"/>
    <x v="27"/>
    <x v="1"/>
  </r>
  <r>
    <x v="0"/>
    <n v="1185732"/>
    <x v="414"/>
    <x v="0"/>
    <x v="46"/>
    <x v="48"/>
    <x v="3"/>
    <n v="39"/>
    <n v="230"/>
    <x v="3466"/>
    <x v="6326"/>
    <x v="4"/>
    <x v="1"/>
  </r>
  <r>
    <x v="0"/>
    <n v="1185732"/>
    <x v="414"/>
    <x v="0"/>
    <x v="46"/>
    <x v="48"/>
    <x v="4"/>
    <n v="40"/>
    <n v="230"/>
    <x v="3458"/>
    <x v="6327"/>
    <x v="93"/>
    <x v="1"/>
  </r>
  <r>
    <x v="2"/>
    <n v="1185732"/>
    <x v="414"/>
    <x v="0"/>
    <x v="46"/>
    <x v="48"/>
    <x v="5"/>
    <n v="47"/>
    <n v="660"/>
    <x v="3079"/>
    <x v="6328"/>
    <x v="27"/>
    <x v="1"/>
  </r>
  <r>
    <x v="2"/>
    <n v="1185732"/>
    <x v="444"/>
    <x v="0"/>
    <x v="46"/>
    <x v="48"/>
    <x v="0"/>
    <n v="40"/>
    <n v="1050"/>
    <x v="1077"/>
    <x v="1918"/>
    <x v="23"/>
    <x v="1"/>
  </r>
  <r>
    <x v="2"/>
    <n v="1185732"/>
    <x v="444"/>
    <x v="0"/>
    <x v="46"/>
    <x v="48"/>
    <x v="1"/>
    <n v="40"/>
    <n v="740"/>
    <x v="2548"/>
    <x v="6329"/>
    <x v="23"/>
    <x v="1"/>
  </r>
  <r>
    <x v="2"/>
    <n v="1185732"/>
    <x v="444"/>
    <x v="0"/>
    <x v="46"/>
    <x v="48"/>
    <x v="2"/>
    <n v="37"/>
    <n v="680"/>
    <x v="999"/>
    <x v="3256"/>
    <x v="4"/>
    <x v="1"/>
  </r>
  <r>
    <x v="2"/>
    <n v="1185732"/>
    <x v="444"/>
    <x v="0"/>
    <x v="46"/>
    <x v="48"/>
    <x v="3"/>
    <n v="36"/>
    <n v="680"/>
    <x v="2134"/>
    <x v="2655"/>
    <x v="4"/>
    <x v="1"/>
  </r>
  <r>
    <x v="2"/>
    <n v="1185732"/>
    <x v="444"/>
    <x v="0"/>
    <x v="46"/>
    <x v="48"/>
    <x v="4"/>
    <n v="43"/>
    <n v="610"/>
    <x v="1122"/>
    <x v="6330"/>
    <x v="93"/>
    <x v="1"/>
  </r>
  <r>
    <x v="2"/>
    <n v="1185732"/>
    <x v="444"/>
    <x v="0"/>
    <x v="46"/>
    <x v="48"/>
    <x v="5"/>
    <n v="46"/>
    <n v="830"/>
    <x v="3467"/>
    <x v="6331"/>
    <x v="27"/>
    <x v="1"/>
  </r>
  <r>
    <x v="2"/>
    <n v="1185732"/>
    <x v="473"/>
    <x v="0"/>
    <x v="46"/>
    <x v="48"/>
    <x v="0"/>
    <n v="48"/>
    <n v="1600"/>
    <x v="1363"/>
    <x v="6332"/>
    <x v="96"/>
    <x v="1"/>
  </r>
  <r>
    <x v="2"/>
    <n v="1185732"/>
    <x v="473"/>
    <x v="0"/>
    <x v="46"/>
    <x v="48"/>
    <x v="1"/>
    <n v="37"/>
    <n v="1020"/>
    <x v="2429"/>
    <x v="6333"/>
    <x v="25"/>
    <x v="1"/>
  </r>
  <r>
    <x v="2"/>
    <n v="1185732"/>
    <x v="473"/>
    <x v="0"/>
    <x v="46"/>
    <x v="48"/>
    <x v="2"/>
    <n v="40"/>
    <n v="880"/>
    <x v="3468"/>
    <x v="3338"/>
    <x v="46"/>
    <x v="1"/>
  </r>
  <r>
    <x v="2"/>
    <n v="1185732"/>
    <x v="473"/>
    <x v="0"/>
    <x v="46"/>
    <x v="48"/>
    <x v="3"/>
    <n v="34"/>
    <n v="770"/>
    <x v="2845"/>
    <x v="6334"/>
    <x v="100"/>
    <x v="1"/>
  </r>
  <r>
    <x v="2"/>
    <n v="1185732"/>
    <x v="473"/>
    <x v="0"/>
    <x v="46"/>
    <x v="48"/>
    <x v="4"/>
    <n v="41"/>
    <n v="740"/>
    <x v="2713"/>
    <x v="6335"/>
    <x v="25"/>
    <x v="1"/>
  </r>
  <r>
    <x v="2"/>
    <n v="1185732"/>
    <x v="473"/>
    <x v="0"/>
    <x v="46"/>
    <x v="48"/>
    <x v="5"/>
    <n v="51"/>
    <n v="1110"/>
    <x v="2534"/>
    <x v="6336"/>
    <x v="100"/>
    <x v="1"/>
  </r>
  <r>
    <x v="2"/>
    <n v="1185732"/>
    <x v="181"/>
    <x v="0"/>
    <x v="46"/>
    <x v="48"/>
    <x v="0"/>
    <n v="28"/>
    <n v="1400"/>
    <x v="3221"/>
    <x v="4591"/>
    <x v="93"/>
    <x v="1"/>
  </r>
  <r>
    <x v="2"/>
    <n v="1185732"/>
    <x v="181"/>
    <x v="0"/>
    <x v="46"/>
    <x v="48"/>
    <x v="1"/>
    <n v="28"/>
    <n v="880"/>
    <x v="1173"/>
    <x v="6337"/>
    <x v="95"/>
    <x v="1"/>
  </r>
  <r>
    <x v="2"/>
    <n v="1185732"/>
    <x v="181"/>
    <x v="0"/>
    <x v="46"/>
    <x v="48"/>
    <x v="2"/>
    <n v="22"/>
    <n v="750"/>
    <x v="2710"/>
    <x v="6338"/>
    <x v="94"/>
    <x v="1"/>
  </r>
  <r>
    <x v="2"/>
    <n v="1185732"/>
    <x v="181"/>
    <x v="0"/>
    <x v="46"/>
    <x v="48"/>
    <x v="3"/>
    <n v="25"/>
    <n v="330"/>
    <x v="2553"/>
    <x v="6339"/>
    <x v="43"/>
    <x v="1"/>
  </r>
  <r>
    <x v="2"/>
    <n v="1185732"/>
    <x v="181"/>
    <x v="0"/>
    <x v="46"/>
    <x v="48"/>
    <x v="4"/>
    <n v="39"/>
    <n v="470"/>
    <x v="2551"/>
    <x v="6340"/>
    <x v="80"/>
    <x v="1"/>
  </r>
  <r>
    <x v="2"/>
    <n v="1185732"/>
    <x v="181"/>
    <x v="0"/>
    <x v="46"/>
    <x v="48"/>
    <x v="5"/>
    <n v="26"/>
    <n v="830"/>
    <x v="3469"/>
    <x v="6341"/>
    <x v="95"/>
    <x v="1"/>
  </r>
  <r>
    <x v="2"/>
    <n v="1185732"/>
    <x v="210"/>
    <x v="0"/>
    <x v="46"/>
    <x v="48"/>
    <x v="0"/>
    <n v="26"/>
    <n v="1550"/>
    <x v="1747"/>
    <x v="6342"/>
    <x v="25"/>
    <x v="1"/>
  </r>
  <r>
    <x v="2"/>
    <n v="1185732"/>
    <x v="210"/>
    <x v="0"/>
    <x v="46"/>
    <x v="48"/>
    <x v="1"/>
    <n v="31"/>
    <n v="530"/>
    <x v="3470"/>
    <x v="6343"/>
    <x v="2"/>
    <x v="1"/>
  </r>
  <r>
    <x v="2"/>
    <n v="1185732"/>
    <x v="210"/>
    <x v="0"/>
    <x v="46"/>
    <x v="48"/>
    <x v="2"/>
    <n v="24"/>
    <n v="700"/>
    <x v="2023"/>
    <x v="6344"/>
    <x v="94"/>
    <x v="1"/>
  </r>
  <r>
    <x v="2"/>
    <n v="1185732"/>
    <x v="210"/>
    <x v="0"/>
    <x v="47"/>
    <x v="49"/>
    <x v="3"/>
    <n v="27"/>
    <n v="750"/>
    <x v="1134"/>
    <x v="4107"/>
    <x v="80"/>
    <x v="1"/>
  </r>
  <r>
    <x v="2"/>
    <n v="1185732"/>
    <x v="210"/>
    <x v="0"/>
    <x v="47"/>
    <x v="49"/>
    <x v="4"/>
    <n v="36"/>
    <n v="530"/>
    <x v="1425"/>
    <x v="6345"/>
    <x v="47"/>
    <x v="1"/>
  </r>
  <r>
    <x v="2"/>
    <n v="1185732"/>
    <x v="210"/>
    <x v="0"/>
    <x v="47"/>
    <x v="49"/>
    <x v="5"/>
    <n v="30"/>
    <n v="800"/>
    <x v="2436"/>
    <x v="6346"/>
    <x v="80"/>
    <x v="1"/>
  </r>
  <r>
    <x v="2"/>
    <n v="1185732"/>
    <x v="218"/>
    <x v="0"/>
    <x v="47"/>
    <x v="49"/>
    <x v="0"/>
    <n v="28"/>
    <n v="1550"/>
    <x v="2344"/>
    <x v="6347"/>
    <x v="95"/>
    <x v="1"/>
  </r>
  <r>
    <x v="2"/>
    <n v="1185732"/>
    <x v="218"/>
    <x v="0"/>
    <x v="47"/>
    <x v="49"/>
    <x v="1"/>
    <n v="31"/>
    <n v="610"/>
    <x v="3471"/>
    <x v="6348"/>
    <x v="95"/>
    <x v="1"/>
  </r>
  <r>
    <x v="2"/>
    <n v="1185732"/>
    <x v="218"/>
    <x v="0"/>
    <x v="47"/>
    <x v="49"/>
    <x v="2"/>
    <n v="23"/>
    <n v="600"/>
    <x v="3472"/>
    <x v="6321"/>
    <x v="80"/>
    <x v="1"/>
  </r>
  <r>
    <x v="2"/>
    <n v="1185732"/>
    <x v="218"/>
    <x v="0"/>
    <x v="47"/>
    <x v="49"/>
    <x v="3"/>
    <n v="25"/>
    <n v="930"/>
    <x v="3386"/>
    <x v="6349"/>
    <x v="45"/>
    <x v="1"/>
  </r>
  <r>
    <x v="2"/>
    <n v="1185732"/>
    <x v="218"/>
    <x v="0"/>
    <x v="47"/>
    <x v="49"/>
    <x v="4"/>
    <n v="36"/>
    <n v="310"/>
    <x v="3473"/>
    <x v="6350"/>
    <x v="1"/>
    <x v="1"/>
  </r>
  <r>
    <x v="2"/>
    <n v="1185732"/>
    <x v="218"/>
    <x v="0"/>
    <x v="47"/>
    <x v="49"/>
    <x v="5"/>
    <n v="31"/>
    <n v="680"/>
    <x v="3327"/>
    <x v="6351"/>
    <x v="25"/>
    <x v="1"/>
  </r>
  <r>
    <x v="2"/>
    <n v="1185732"/>
    <x v="237"/>
    <x v="0"/>
    <x v="47"/>
    <x v="49"/>
    <x v="0"/>
    <n v="28"/>
    <n v="1490"/>
    <x v="3474"/>
    <x v="6352"/>
    <x v="93"/>
    <x v="1"/>
  </r>
  <r>
    <x v="2"/>
    <n v="1185732"/>
    <x v="237"/>
    <x v="0"/>
    <x v="47"/>
    <x v="49"/>
    <x v="1"/>
    <n v="28"/>
    <n v="510"/>
    <x v="2403"/>
    <x v="6353"/>
    <x v="36"/>
    <x v="1"/>
  </r>
  <r>
    <x v="2"/>
    <n v="1185732"/>
    <x v="237"/>
    <x v="0"/>
    <x v="47"/>
    <x v="49"/>
    <x v="2"/>
    <n v="22"/>
    <n v="510"/>
    <x v="2609"/>
    <x v="6354"/>
    <x v="43"/>
    <x v="1"/>
  </r>
  <r>
    <x v="2"/>
    <n v="1185732"/>
    <x v="237"/>
    <x v="0"/>
    <x v="47"/>
    <x v="49"/>
    <x v="3"/>
    <n v="23"/>
    <n v="390"/>
    <x v="3466"/>
    <x v="6355"/>
    <x v="45"/>
    <x v="1"/>
  </r>
  <r>
    <x v="2"/>
    <n v="1185732"/>
    <x v="237"/>
    <x v="0"/>
    <x v="47"/>
    <x v="49"/>
    <x v="4"/>
    <n v="33"/>
    <n v="440"/>
    <x v="2663"/>
    <x v="6356"/>
    <x v="47"/>
    <x v="1"/>
  </r>
  <r>
    <x v="2"/>
    <n v="1185732"/>
    <x v="237"/>
    <x v="0"/>
    <x v="47"/>
    <x v="49"/>
    <x v="5"/>
    <n v="30"/>
    <n v="940"/>
    <x v="3155"/>
    <x v="1660"/>
    <x v="36"/>
    <x v="1"/>
  </r>
  <r>
    <x v="2"/>
    <n v="1185732"/>
    <x v="266"/>
    <x v="0"/>
    <x v="47"/>
    <x v="49"/>
    <x v="0"/>
    <n v="41"/>
    <n v="1730"/>
    <x v="3475"/>
    <x v="6357"/>
    <x v="36"/>
    <x v="1"/>
  </r>
  <r>
    <x v="2"/>
    <n v="1185732"/>
    <x v="266"/>
    <x v="0"/>
    <x v="47"/>
    <x v="49"/>
    <x v="1"/>
    <n v="34"/>
    <n v="680"/>
    <x v="2725"/>
    <x v="6358"/>
    <x v="36"/>
    <x v="1"/>
  </r>
  <r>
    <x v="2"/>
    <n v="1185732"/>
    <x v="266"/>
    <x v="0"/>
    <x v="47"/>
    <x v="49"/>
    <x v="2"/>
    <n v="30"/>
    <n v="680"/>
    <x v="3235"/>
    <x v="6359"/>
    <x v="43"/>
    <x v="1"/>
  </r>
  <r>
    <x v="2"/>
    <n v="1185732"/>
    <x v="266"/>
    <x v="0"/>
    <x v="47"/>
    <x v="49"/>
    <x v="3"/>
    <n v="32"/>
    <n v="540"/>
    <x v="2100"/>
    <x v="6360"/>
    <x v="1"/>
    <x v="1"/>
  </r>
  <r>
    <x v="2"/>
    <n v="1185732"/>
    <x v="266"/>
    <x v="0"/>
    <x v="47"/>
    <x v="49"/>
    <x v="4"/>
    <n v="39"/>
    <n v="600"/>
    <x v="1021"/>
    <x v="6361"/>
    <x v="45"/>
    <x v="1"/>
  </r>
  <r>
    <x v="2"/>
    <n v="1185732"/>
    <x v="266"/>
    <x v="0"/>
    <x v="47"/>
    <x v="49"/>
    <x v="5"/>
    <n v="43"/>
    <n v="1040"/>
    <x v="2769"/>
    <x v="6362"/>
    <x v="95"/>
    <x v="1"/>
  </r>
  <r>
    <x v="2"/>
    <n v="1185732"/>
    <x v="299"/>
    <x v="0"/>
    <x v="47"/>
    <x v="49"/>
    <x v="0"/>
    <n v="39"/>
    <n v="1960"/>
    <x v="947"/>
    <x v="6363"/>
    <x v="2"/>
    <x v="1"/>
  </r>
  <r>
    <x v="2"/>
    <n v="1185732"/>
    <x v="299"/>
    <x v="0"/>
    <x v="47"/>
    <x v="49"/>
    <x v="1"/>
    <n v="36"/>
    <n v="1140"/>
    <x v="3323"/>
    <x v="6364"/>
    <x v="80"/>
    <x v="1"/>
  </r>
  <r>
    <x v="2"/>
    <n v="1185732"/>
    <x v="299"/>
    <x v="0"/>
    <x v="47"/>
    <x v="49"/>
    <x v="2"/>
    <n v="36"/>
    <n v="750"/>
    <x v="1147"/>
    <x v="6365"/>
    <x v="43"/>
    <x v="1"/>
  </r>
  <r>
    <x v="2"/>
    <n v="1185732"/>
    <x v="299"/>
    <x v="0"/>
    <x v="47"/>
    <x v="49"/>
    <x v="3"/>
    <n v="34"/>
    <n v="720"/>
    <x v="2134"/>
    <x v="6366"/>
    <x v="45"/>
    <x v="1"/>
  </r>
  <r>
    <x v="2"/>
    <n v="1185732"/>
    <x v="299"/>
    <x v="0"/>
    <x v="47"/>
    <x v="49"/>
    <x v="4"/>
    <n v="39"/>
    <n v="740"/>
    <x v="2139"/>
    <x v="4296"/>
    <x v="80"/>
    <x v="1"/>
  </r>
  <r>
    <x v="2"/>
    <n v="1185732"/>
    <x v="299"/>
    <x v="0"/>
    <x v="47"/>
    <x v="49"/>
    <x v="5"/>
    <n v="47"/>
    <n v="1200"/>
    <x v="1552"/>
    <x v="6367"/>
    <x v="2"/>
    <x v="1"/>
  </r>
  <r>
    <x v="2"/>
    <n v="1185732"/>
    <x v="327"/>
    <x v="0"/>
    <x v="47"/>
    <x v="49"/>
    <x v="0"/>
    <n v="37"/>
    <n v="1800"/>
    <x v="2806"/>
    <x v="6368"/>
    <x v="93"/>
    <x v="1"/>
  </r>
  <r>
    <x v="2"/>
    <n v="1185732"/>
    <x v="327"/>
    <x v="0"/>
    <x v="47"/>
    <x v="49"/>
    <x v="1"/>
    <n v="36"/>
    <n v="1050"/>
    <x v="1053"/>
    <x v="3326"/>
    <x v="25"/>
    <x v="1"/>
  </r>
  <r>
    <x v="2"/>
    <n v="1185732"/>
    <x v="327"/>
    <x v="0"/>
    <x v="47"/>
    <x v="49"/>
    <x v="2"/>
    <n v="32"/>
    <n v="880"/>
    <x v="1556"/>
    <x v="6108"/>
    <x v="1"/>
    <x v="1"/>
  </r>
  <r>
    <x v="2"/>
    <n v="1185732"/>
    <x v="327"/>
    <x v="0"/>
    <x v="47"/>
    <x v="49"/>
    <x v="3"/>
    <n v="34"/>
    <n v="770"/>
    <x v="2845"/>
    <x v="6369"/>
    <x v="80"/>
    <x v="1"/>
  </r>
  <r>
    <x v="2"/>
    <n v="1185732"/>
    <x v="327"/>
    <x v="0"/>
    <x v="47"/>
    <x v="49"/>
    <x v="4"/>
    <n v="41"/>
    <n v="800"/>
    <x v="2847"/>
    <x v="6370"/>
    <x v="43"/>
    <x v="1"/>
  </r>
  <r>
    <x v="2"/>
    <n v="1185732"/>
    <x v="327"/>
    <x v="0"/>
    <x v="47"/>
    <x v="49"/>
    <x v="5"/>
    <n v="41"/>
    <n v="1320"/>
    <x v="3307"/>
    <x v="6371"/>
    <x v="80"/>
    <x v="1"/>
  </r>
  <r>
    <x v="2"/>
    <n v="1185732"/>
    <x v="359"/>
    <x v="0"/>
    <x v="47"/>
    <x v="49"/>
    <x v="0"/>
    <n v="40"/>
    <n v="1960"/>
    <x v="1437"/>
    <x v="5561"/>
    <x v="93"/>
    <x v="1"/>
  </r>
  <r>
    <x v="2"/>
    <n v="1185732"/>
    <x v="359"/>
    <x v="0"/>
    <x v="47"/>
    <x v="49"/>
    <x v="1"/>
    <n v="33"/>
    <n v="1120"/>
    <x v="1683"/>
    <x v="5623"/>
    <x v="80"/>
    <x v="1"/>
  </r>
  <r>
    <x v="2"/>
    <n v="1185732"/>
    <x v="359"/>
    <x v="0"/>
    <x v="47"/>
    <x v="49"/>
    <x v="2"/>
    <n v="29"/>
    <n v="850"/>
    <x v="3137"/>
    <x v="6372"/>
    <x v="43"/>
    <x v="1"/>
  </r>
  <r>
    <x v="2"/>
    <n v="1185732"/>
    <x v="359"/>
    <x v="0"/>
    <x v="47"/>
    <x v="49"/>
    <x v="3"/>
    <n v="31"/>
    <n v="580"/>
    <x v="3476"/>
    <x v="6373"/>
    <x v="45"/>
    <x v="1"/>
  </r>
  <r>
    <x v="2"/>
    <n v="1185732"/>
    <x v="359"/>
    <x v="0"/>
    <x v="47"/>
    <x v="49"/>
    <x v="4"/>
    <n v="40"/>
    <n v="510"/>
    <x v="3235"/>
    <x v="6374"/>
    <x v="47"/>
    <x v="1"/>
  </r>
  <r>
    <x v="2"/>
    <n v="1185732"/>
    <x v="359"/>
    <x v="0"/>
    <x v="47"/>
    <x v="49"/>
    <x v="5"/>
    <n v="46"/>
    <n v="980"/>
    <x v="2052"/>
    <x v="6375"/>
    <x v="2"/>
    <x v="1"/>
  </r>
  <r>
    <x v="2"/>
    <n v="1185732"/>
    <x v="389"/>
    <x v="0"/>
    <x v="47"/>
    <x v="49"/>
    <x v="0"/>
    <n v="36"/>
    <n v="1530"/>
    <x v="1745"/>
    <x v="6376"/>
    <x v="95"/>
    <x v="1"/>
  </r>
  <r>
    <x v="2"/>
    <n v="1185732"/>
    <x v="389"/>
    <x v="0"/>
    <x v="47"/>
    <x v="49"/>
    <x v="1"/>
    <n v="35"/>
    <n v="880"/>
    <x v="2032"/>
    <x v="6377"/>
    <x v="25"/>
    <x v="1"/>
  </r>
  <r>
    <x v="2"/>
    <n v="1185732"/>
    <x v="389"/>
    <x v="0"/>
    <x v="47"/>
    <x v="49"/>
    <x v="2"/>
    <n v="30"/>
    <n v="470"/>
    <x v="3395"/>
    <x v="6378"/>
    <x v="1"/>
    <x v="1"/>
  </r>
  <r>
    <x v="2"/>
    <n v="1185732"/>
    <x v="389"/>
    <x v="0"/>
    <x v="47"/>
    <x v="49"/>
    <x v="3"/>
    <n v="34"/>
    <n v="390"/>
    <x v="1583"/>
    <x v="6379"/>
    <x v="47"/>
    <x v="1"/>
  </r>
  <r>
    <x v="2"/>
    <n v="1185732"/>
    <x v="389"/>
    <x v="0"/>
    <x v="47"/>
    <x v="49"/>
    <x v="4"/>
    <n v="39"/>
    <n v="410"/>
    <x v="2838"/>
    <x v="6380"/>
    <x v="43"/>
    <x v="1"/>
  </r>
  <r>
    <x v="2"/>
    <n v="1185732"/>
    <x v="389"/>
    <x v="0"/>
    <x v="47"/>
    <x v="49"/>
    <x v="5"/>
    <n v="41"/>
    <n v="770"/>
    <x v="986"/>
    <x v="6381"/>
    <x v="93"/>
    <x v="1"/>
  </r>
  <r>
    <x v="2"/>
    <n v="1185732"/>
    <x v="421"/>
    <x v="0"/>
    <x v="47"/>
    <x v="49"/>
    <x v="0"/>
    <n v="40"/>
    <n v="1320"/>
    <x v="1481"/>
    <x v="6382"/>
    <x v="93"/>
    <x v="1"/>
  </r>
  <r>
    <x v="2"/>
    <n v="1185732"/>
    <x v="421"/>
    <x v="0"/>
    <x v="47"/>
    <x v="49"/>
    <x v="1"/>
    <n v="37"/>
    <n v="680"/>
    <x v="999"/>
    <x v="6383"/>
    <x v="2"/>
    <x v="1"/>
  </r>
  <r>
    <x v="2"/>
    <n v="1185732"/>
    <x v="421"/>
    <x v="0"/>
    <x v="47"/>
    <x v="49"/>
    <x v="2"/>
    <n v="41"/>
    <n v="380"/>
    <x v="1696"/>
    <x v="6384"/>
    <x v="1"/>
    <x v="1"/>
  </r>
  <r>
    <x v="2"/>
    <n v="1185732"/>
    <x v="421"/>
    <x v="0"/>
    <x v="47"/>
    <x v="49"/>
    <x v="3"/>
    <n v="38"/>
    <n v="320"/>
    <x v="2650"/>
    <x v="6385"/>
    <x v="47"/>
    <x v="1"/>
  </r>
  <r>
    <x v="2"/>
    <n v="1185732"/>
    <x v="421"/>
    <x v="0"/>
    <x v="47"/>
    <x v="49"/>
    <x v="4"/>
    <n v="51"/>
    <n v="340"/>
    <x v="2583"/>
    <x v="6386"/>
    <x v="45"/>
    <x v="1"/>
  </r>
  <r>
    <x v="5"/>
    <n v="1185732"/>
    <x v="421"/>
    <x v="0"/>
    <x v="47"/>
    <x v="49"/>
    <x v="5"/>
    <n v="51"/>
    <n v="680"/>
    <x v="2025"/>
    <x v="6387"/>
    <x v="2"/>
    <x v="1"/>
  </r>
  <r>
    <x v="5"/>
    <n v="1185732"/>
    <x v="451"/>
    <x v="0"/>
    <x v="47"/>
    <x v="49"/>
    <x v="0"/>
    <n v="49"/>
    <n v="1200"/>
    <x v="1129"/>
    <x v="4315"/>
    <x v="2"/>
    <x v="1"/>
  </r>
  <r>
    <x v="5"/>
    <n v="1185732"/>
    <x v="451"/>
    <x v="0"/>
    <x v="47"/>
    <x v="49"/>
    <x v="1"/>
    <n v="40"/>
    <n v="1020"/>
    <x v="2807"/>
    <x v="3066"/>
    <x v="2"/>
    <x v="1"/>
  </r>
  <r>
    <x v="5"/>
    <n v="1185732"/>
    <x v="451"/>
    <x v="0"/>
    <x v="47"/>
    <x v="49"/>
    <x v="2"/>
    <n v="44"/>
    <n v="910"/>
    <x v="1476"/>
    <x v="3029"/>
    <x v="1"/>
    <x v="1"/>
  </r>
  <r>
    <x v="5"/>
    <n v="1185732"/>
    <x v="451"/>
    <x v="0"/>
    <x v="47"/>
    <x v="49"/>
    <x v="3"/>
    <n v="42"/>
    <n v="830"/>
    <x v="3477"/>
    <x v="6388"/>
    <x v="94"/>
    <x v="1"/>
  </r>
  <r>
    <x v="5"/>
    <n v="1185732"/>
    <x v="451"/>
    <x v="0"/>
    <x v="47"/>
    <x v="49"/>
    <x v="4"/>
    <n v="50"/>
    <n v="780"/>
    <x v="1042"/>
    <x v="4071"/>
    <x v="80"/>
    <x v="1"/>
  </r>
  <r>
    <x v="5"/>
    <n v="1185732"/>
    <x v="451"/>
    <x v="0"/>
    <x v="47"/>
    <x v="49"/>
    <x v="5"/>
    <n v="48"/>
    <n v="1230"/>
    <x v="1102"/>
    <x v="2652"/>
    <x v="2"/>
    <x v="1"/>
  </r>
  <r>
    <x v="5"/>
    <n v="1185732"/>
    <x v="480"/>
    <x v="0"/>
    <x v="47"/>
    <x v="49"/>
    <x v="0"/>
    <n v="51"/>
    <n v="1780"/>
    <x v="3478"/>
    <x v="6389"/>
    <x v="2"/>
    <x v="1"/>
  </r>
  <r>
    <x v="5"/>
    <n v="1185732"/>
    <x v="480"/>
    <x v="0"/>
    <x v="47"/>
    <x v="49"/>
    <x v="1"/>
    <n v="37"/>
    <n v="1130"/>
    <x v="2374"/>
    <x v="6390"/>
    <x v="80"/>
    <x v="1"/>
  </r>
  <r>
    <x v="5"/>
    <n v="1185732"/>
    <x v="480"/>
    <x v="0"/>
    <x v="47"/>
    <x v="49"/>
    <x v="2"/>
    <n v="36"/>
    <n v="1120"/>
    <x v="1012"/>
    <x v="6391"/>
    <x v="47"/>
    <x v="1"/>
  </r>
  <r>
    <x v="5"/>
    <n v="1185732"/>
    <x v="480"/>
    <x v="0"/>
    <x v="47"/>
    <x v="49"/>
    <x v="3"/>
    <n v="43"/>
    <n v="1050"/>
    <x v="3282"/>
    <x v="2901"/>
    <x v="45"/>
    <x v="1"/>
  </r>
  <r>
    <x v="5"/>
    <n v="1185732"/>
    <x v="480"/>
    <x v="0"/>
    <x v="47"/>
    <x v="49"/>
    <x v="4"/>
    <n v="52"/>
    <n v="900"/>
    <x v="2809"/>
    <x v="6392"/>
    <x v="94"/>
    <x v="1"/>
  </r>
  <r>
    <x v="5"/>
    <n v="1185732"/>
    <x v="480"/>
    <x v="0"/>
    <x v="47"/>
    <x v="49"/>
    <x v="5"/>
    <n v="51"/>
    <n v="1280"/>
    <x v="1290"/>
    <x v="6393"/>
    <x v="93"/>
    <x v="1"/>
  </r>
  <r>
    <x v="5"/>
    <n v="1185732"/>
    <x v="178"/>
    <x v="0"/>
    <x v="47"/>
    <x v="49"/>
    <x v="0"/>
    <n v="35"/>
    <n v="1790"/>
    <x v="3142"/>
    <x v="5450"/>
    <x v="59"/>
    <x v="1"/>
  </r>
  <r>
    <x v="5"/>
    <n v="1185732"/>
    <x v="178"/>
    <x v="0"/>
    <x v="47"/>
    <x v="49"/>
    <x v="1"/>
    <n v="36"/>
    <n v="1070"/>
    <x v="3261"/>
    <x v="6394"/>
    <x v="29"/>
    <x v="1"/>
  </r>
  <r>
    <x v="5"/>
    <n v="1185732"/>
    <x v="178"/>
    <x v="0"/>
    <x v="47"/>
    <x v="49"/>
    <x v="2"/>
    <n v="27"/>
    <n v="1010"/>
    <x v="3479"/>
    <x v="6395"/>
    <x v="15"/>
    <x v="1"/>
  </r>
  <r>
    <x v="5"/>
    <n v="1185732"/>
    <x v="178"/>
    <x v="0"/>
    <x v="47"/>
    <x v="49"/>
    <x v="3"/>
    <n v="29"/>
    <n v="530"/>
    <x v="1420"/>
    <x v="6396"/>
    <x v="96"/>
    <x v="1"/>
  </r>
  <r>
    <x v="5"/>
    <n v="1185732"/>
    <x v="178"/>
    <x v="0"/>
    <x v="47"/>
    <x v="49"/>
    <x v="4"/>
    <n v="37"/>
    <n v="700"/>
    <x v="3087"/>
    <x v="6397"/>
    <x v="33"/>
    <x v="1"/>
  </r>
  <r>
    <x v="5"/>
    <n v="1185732"/>
    <x v="178"/>
    <x v="0"/>
    <x v="47"/>
    <x v="49"/>
    <x v="5"/>
    <n v="34"/>
    <n v="1040"/>
    <x v="1625"/>
    <x v="6362"/>
    <x v="113"/>
    <x v="1"/>
  </r>
  <r>
    <x v="5"/>
    <n v="1185732"/>
    <x v="207"/>
    <x v="0"/>
    <x v="47"/>
    <x v="49"/>
    <x v="0"/>
    <n v="33"/>
    <n v="1840"/>
    <x v="3158"/>
    <x v="6398"/>
    <x v="46"/>
    <x v="1"/>
  </r>
  <r>
    <x v="5"/>
    <n v="1185732"/>
    <x v="207"/>
    <x v="0"/>
    <x v="47"/>
    <x v="49"/>
    <x v="1"/>
    <n v="33"/>
    <n v="720"/>
    <x v="1463"/>
    <x v="6399"/>
    <x v="46"/>
    <x v="1"/>
  </r>
  <r>
    <x v="5"/>
    <n v="1185732"/>
    <x v="207"/>
    <x v="0"/>
    <x v="47"/>
    <x v="49"/>
    <x v="2"/>
    <n v="25"/>
    <n v="850"/>
    <x v="3480"/>
    <x v="6400"/>
    <x v="15"/>
    <x v="1"/>
  </r>
  <r>
    <x v="5"/>
    <n v="1185732"/>
    <x v="207"/>
    <x v="0"/>
    <x v="48"/>
    <x v="50"/>
    <x v="3"/>
    <n v="30"/>
    <n v="480"/>
    <x v="1434"/>
    <x v="2164"/>
    <x v="31"/>
    <x v="1"/>
  </r>
  <r>
    <x v="5"/>
    <n v="1185732"/>
    <x v="207"/>
    <x v="0"/>
    <x v="48"/>
    <x v="50"/>
    <x v="4"/>
    <n v="36"/>
    <n v="680"/>
    <x v="2134"/>
    <x v="5276"/>
    <x v="96"/>
    <x v="1"/>
  </r>
  <r>
    <x v="5"/>
    <n v="1185732"/>
    <x v="207"/>
    <x v="0"/>
    <x v="48"/>
    <x v="50"/>
    <x v="5"/>
    <n v="35"/>
    <n v="1070"/>
    <x v="3481"/>
    <x v="6401"/>
    <x v="28"/>
    <x v="1"/>
  </r>
  <r>
    <x v="5"/>
    <n v="1185732"/>
    <x v="215"/>
    <x v="0"/>
    <x v="48"/>
    <x v="50"/>
    <x v="0"/>
    <n v="35"/>
    <n v="1850"/>
    <x v="3482"/>
    <x v="6402"/>
    <x v="29"/>
    <x v="1"/>
  </r>
  <r>
    <x v="5"/>
    <n v="1185732"/>
    <x v="215"/>
    <x v="0"/>
    <x v="48"/>
    <x v="50"/>
    <x v="1"/>
    <n v="36"/>
    <n v="800"/>
    <x v="1477"/>
    <x v="2473"/>
    <x v="0"/>
    <x v="1"/>
  </r>
  <r>
    <x v="5"/>
    <n v="1185732"/>
    <x v="215"/>
    <x v="0"/>
    <x v="48"/>
    <x v="50"/>
    <x v="2"/>
    <n v="23"/>
    <n v="850"/>
    <x v="3483"/>
    <x v="4013"/>
    <x v="31"/>
    <x v="1"/>
  </r>
  <r>
    <x v="5"/>
    <n v="1185732"/>
    <x v="215"/>
    <x v="0"/>
    <x v="48"/>
    <x v="50"/>
    <x v="3"/>
    <n v="30"/>
    <n v="390"/>
    <x v="2489"/>
    <x v="6403"/>
    <x v="15"/>
    <x v="1"/>
  </r>
  <r>
    <x v="5"/>
    <n v="1185732"/>
    <x v="215"/>
    <x v="0"/>
    <x v="48"/>
    <x v="50"/>
    <x v="4"/>
    <n v="36"/>
    <n v="560"/>
    <x v="2063"/>
    <x v="6404"/>
    <x v="96"/>
    <x v="1"/>
  </r>
  <r>
    <x v="5"/>
    <n v="1185732"/>
    <x v="215"/>
    <x v="0"/>
    <x v="48"/>
    <x v="50"/>
    <x v="5"/>
    <n v="29"/>
    <n v="960"/>
    <x v="2740"/>
    <x v="4454"/>
    <x v="24"/>
    <x v="1"/>
  </r>
  <r>
    <x v="5"/>
    <n v="1185732"/>
    <x v="234"/>
    <x v="0"/>
    <x v="48"/>
    <x v="50"/>
    <x v="0"/>
    <n v="30"/>
    <n v="1680"/>
    <x v="1735"/>
    <x v="2630"/>
    <x v="59"/>
    <x v="1"/>
  </r>
  <r>
    <x v="5"/>
    <n v="1185732"/>
    <x v="234"/>
    <x v="0"/>
    <x v="48"/>
    <x v="50"/>
    <x v="1"/>
    <n v="35"/>
    <n v="680"/>
    <x v="3076"/>
    <x v="6405"/>
    <x v="46"/>
    <x v="1"/>
  </r>
  <r>
    <x v="5"/>
    <n v="1185732"/>
    <x v="234"/>
    <x v="0"/>
    <x v="48"/>
    <x v="50"/>
    <x v="2"/>
    <n v="25"/>
    <n v="740"/>
    <x v="2557"/>
    <x v="4038"/>
    <x v="23"/>
    <x v="1"/>
  </r>
  <r>
    <x v="5"/>
    <n v="1185732"/>
    <x v="234"/>
    <x v="0"/>
    <x v="48"/>
    <x v="50"/>
    <x v="3"/>
    <n v="30"/>
    <n v="500"/>
    <x v="3212"/>
    <x v="6406"/>
    <x v="15"/>
    <x v="1"/>
  </r>
  <r>
    <x v="5"/>
    <n v="1185732"/>
    <x v="234"/>
    <x v="0"/>
    <x v="48"/>
    <x v="50"/>
    <x v="4"/>
    <n v="41"/>
    <n v="530"/>
    <x v="1163"/>
    <x v="6407"/>
    <x v="23"/>
    <x v="1"/>
  </r>
  <r>
    <x v="5"/>
    <n v="1185732"/>
    <x v="234"/>
    <x v="0"/>
    <x v="48"/>
    <x v="50"/>
    <x v="5"/>
    <n v="36"/>
    <n v="900"/>
    <x v="1712"/>
    <x v="3129"/>
    <x v="114"/>
    <x v="1"/>
  </r>
  <r>
    <x v="5"/>
    <n v="1185732"/>
    <x v="263"/>
    <x v="0"/>
    <x v="48"/>
    <x v="50"/>
    <x v="0"/>
    <n v="48"/>
    <n v="1770"/>
    <x v="1264"/>
    <x v="6408"/>
    <x v="48"/>
    <x v="1"/>
  </r>
  <r>
    <x v="5"/>
    <n v="1185732"/>
    <x v="263"/>
    <x v="0"/>
    <x v="48"/>
    <x v="50"/>
    <x v="1"/>
    <n v="41"/>
    <n v="940"/>
    <x v="1026"/>
    <x v="4506"/>
    <x v="48"/>
    <x v="1"/>
  </r>
  <r>
    <x v="5"/>
    <n v="1185732"/>
    <x v="263"/>
    <x v="0"/>
    <x v="48"/>
    <x v="50"/>
    <x v="2"/>
    <n v="37"/>
    <n v="960"/>
    <x v="2778"/>
    <x v="6409"/>
    <x v="25"/>
    <x v="1"/>
  </r>
  <r>
    <x v="5"/>
    <n v="1185732"/>
    <x v="263"/>
    <x v="0"/>
    <x v="48"/>
    <x v="50"/>
    <x v="3"/>
    <n v="40"/>
    <n v="830"/>
    <x v="3484"/>
    <x v="6410"/>
    <x v="15"/>
    <x v="1"/>
  </r>
  <r>
    <x v="5"/>
    <n v="1185732"/>
    <x v="263"/>
    <x v="0"/>
    <x v="48"/>
    <x v="50"/>
    <x v="4"/>
    <n v="46"/>
    <n v="910"/>
    <x v="1455"/>
    <x v="6411"/>
    <x v="33"/>
    <x v="1"/>
  </r>
  <r>
    <x v="5"/>
    <n v="1185732"/>
    <x v="263"/>
    <x v="0"/>
    <x v="48"/>
    <x v="50"/>
    <x v="5"/>
    <n v="47"/>
    <n v="1200"/>
    <x v="1552"/>
    <x v="6412"/>
    <x v="24"/>
    <x v="1"/>
  </r>
  <r>
    <x v="5"/>
    <n v="1185732"/>
    <x v="296"/>
    <x v="0"/>
    <x v="48"/>
    <x v="50"/>
    <x v="0"/>
    <n v="47"/>
    <n v="1950"/>
    <x v="3485"/>
    <x v="1727"/>
    <x v="29"/>
    <x v="1"/>
  </r>
  <r>
    <x v="5"/>
    <n v="1185732"/>
    <x v="296"/>
    <x v="0"/>
    <x v="48"/>
    <x v="50"/>
    <x v="1"/>
    <n v="44"/>
    <n v="1200"/>
    <x v="1481"/>
    <x v="6151"/>
    <x v="0"/>
    <x v="1"/>
  </r>
  <r>
    <x v="5"/>
    <n v="1185732"/>
    <x v="296"/>
    <x v="0"/>
    <x v="48"/>
    <x v="50"/>
    <x v="2"/>
    <n v="35"/>
    <n v="1040"/>
    <x v="2236"/>
    <x v="5635"/>
    <x v="96"/>
    <x v="1"/>
  </r>
  <r>
    <x v="5"/>
    <n v="1185732"/>
    <x v="296"/>
    <x v="0"/>
    <x v="48"/>
    <x v="50"/>
    <x v="3"/>
    <n v="38"/>
    <n v="1020"/>
    <x v="1974"/>
    <x v="3842"/>
    <x v="15"/>
    <x v="1"/>
  </r>
  <r>
    <x v="5"/>
    <n v="1185732"/>
    <x v="296"/>
    <x v="0"/>
    <x v="48"/>
    <x v="50"/>
    <x v="4"/>
    <n v="44"/>
    <n v="1050"/>
    <x v="1506"/>
    <x v="6413"/>
    <x v="33"/>
    <x v="1"/>
  </r>
  <r>
    <x v="5"/>
    <n v="1185732"/>
    <x v="296"/>
    <x v="0"/>
    <x v="48"/>
    <x v="50"/>
    <x v="5"/>
    <n v="49"/>
    <n v="1580"/>
    <x v="3486"/>
    <x v="6414"/>
    <x v="18"/>
    <x v="1"/>
  </r>
  <r>
    <x v="5"/>
    <n v="1185732"/>
    <x v="324"/>
    <x v="0"/>
    <x v="48"/>
    <x v="50"/>
    <x v="0"/>
    <n v="45"/>
    <n v="2090"/>
    <x v="3487"/>
    <x v="6415"/>
    <x v="59"/>
    <x v="1"/>
  </r>
  <r>
    <x v="5"/>
    <n v="1185732"/>
    <x v="324"/>
    <x v="0"/>
    <x v="48"/>
    <x v="50"/>
    <x v="1"/>
    <n v="42"/>
    <n v="1450"/>
    <x v="2013"/>
    <x v="6416"/>
    <x v="0"/>
    <x v="1"/>
  </r>
  <r>
    <x v="5"/>
    <n v="1185732"/>
    <x v="324"/>
    <x v="0"/>
    <x v="48"/>
    <x v="50"/>
    <x v="2"/>
    <n v="33"/>
    <n v="1090"/>
    <x v="1765"/>
    <x v="6417"/>
    <x v="25"/>
    <x v="1"/>
  </r>
  <r>
    <x v="5"/>
    <n v="1185732"/>
    <x v="324"/>
    <x v="0"/>
    <x v="48"/>
    <x v="50"/>
    <x v="3"/>
    <n v="36"/>
    <n v="960"/>
    <x v="3488"/>
    <x v="4439"/>
    <x v="23"/>
    <x v="1"/>
  </r>
  <r>
    <x v="5"/>
    <n v="1185732"/>
    <x v="324"/>
    <x v="0"/>
    <x v="48"/>
    <x v="50"/>
    <x v="4"/>
    <n v="39"/>
    <n v="1140"/>
    <x v="1663"/>
    <x v="6418"/>
    <x v="31"/>
    <x v="1"/>
  </r>
  <r>
    <x v="5"/>
    <n v="1185732"/>
    <x v="324"/>
    <x v="0"/>
    <x v="48"/>
    <x v="50"/>
    <x v="5"/>
    <n v="49"/>
    <n v="1750"/>
    <x v="948"/>
    <x v="6419"/>
    <x v="28"/>
    <x v="1"/>
  </r>
  <r>
    <x v="5"/>
    <n v="1185732"/>
    <x v="356"/>
    <x v="0"/>
    <x v="48"/>
    <x v="50"/>
    <x v="0"/>
    <n v="42"/>
    <n v="2150"/>
    <x v="3489"/>
    <x v="6420"/>
    <x v="48"/>
    <x v="1"/>
  </r>
  <r>
    <x v="5"/>
    <n v="1185732"/>
    <x v="356"/>
    <x v="0"/>
    <x v="48"/>
    <x v="50"/>
    <x v="1"/>
    <n v="43"/>
    <n v="1490"/>
    <x v="3399"/>
    <x v="6421"/>
    <x v="59"/>
    <x v="1"/>
  </r>
  <r>
    <x v="5"/>
    <n v="1185732"/>
    <x v="356"/>
    <x v="0"/>
    <x v="48"/>
    <x v="50"/>
    <x v="2"/>
    <n v="34"/>
    <n v="1160"/>
    <x v="2568"/>
    <x v="6422"/>
    <x v="96"/>
    <x v="1"/>
  </r>
  <r>
    <x v="5"/>
    <n v="1185732"/>
    <x v="356"/>
    <x v="0"/>
    <x v="48"/>
    <x v="50"/>
    <x v="3"/>
    <n v="40"/>
    <n v="850"/>
    <x v="3490"/>
    <x v="3066"/>
    <x v="23"/>
    <x v="1"/>
  </r>
  <r>
    <x v="5"/>
    <n v="1185732"/>
    <x v="356"/>
    <x v="0"/>
    <x v="48"/>
    <x v="50"/>
    <x v="4"/>
    <n v="43"/>
    <n v="720"/>
    <x v="3068"/>
    <x v="6423"/>
    <x v="96"/>
    <x v="1"/>
  </r>
  <r>
    <x v="5"/>
    <n v="1185732"/>
    <x v="356"/>
    <x v="0"/>
    <x v="48"/>
    <x v="50"/>
    <x v="5"/>
    <n v="44"/>
    <n v="1360"/>
    <x v="3491"/>
    <x v="6424"/>
    <x v="113"/>
    <x v="1"/>
  </r>
  <r>
    <x v="5"/>
    <n v="1185732"/>
    <x v="386"/>
    <x v="0"/>
    <x v="48"/>
    <x v="50"/>
    <x v="0"/>
    <n v="44"/>
    <n v="1790"/>
    <x v="3101"/>
    <x v="6425"/>
    <x v="29"/>
    <x v="1"/>
  </r>
  <r>
    <x v="5"/>
    <n v="1185732"/>
    <x v="386"/>
    <x v="0"/>
    <x v="48"/>
    <x v="50"/>
    <x v="1"/>
    <n v="42"/>
    <n v="1110"/>
    <x v="2805"/>
    <x v="6426"/>
    <x v="48"/>
    <x v="1"/>
  </r>
  <r>
    <x v="5"/>
    <n v="1185732"/>
    <x v="386"/>
    <x v="0"/>
    <x v="48"/>
    <x v="50"/>
    <x v="2"/>
    <n v="40"/>
    <n v="720"/>
    <x v="1477"/>
    <x v="4016"/>
    <x v="23"/>
    <x v="1"/>
  </r>
  <r>
    <x v="5"/>
    <n v="1185732"/>
    <x v="386"/>
    <x v="0"/>
    <x v="48"/>
    <x v="50"/>
    <x v="3"/>
    <n v="35"/>
    <n v="660"/>
    <x v="3139"/>
    <x v="5612"/>
    <x v="15"/>
    <x v="1"/>
  </r>
  <r>
    <x v="5"/>
    <n v="1185732"/>
    <x v="386"/>
    <x v="0"/>
    <x v="48"/>
    <x v="50"/>
    <x v="4"/>
    <n v="48"/>
    <n v="680"/>
    <x v="2785"/>
    <x v="6427"/>
    <x v="25"/>
    <x v="1"/>
  </r>
  <r>
    <x v="5"/>
    <n v="1185732"/>
    <x v="386"/>
    <x v="0"/>
    <x v="48"/>
    <x v="50"/>
    <x v="5"/>
    <n v="45"/>
    <n v="930"/>
    <x v="3492"/>
    <x v="6428"/>
    <x v="24"/>
    <x v="1"/>
  </r>
  <r>
    <x v="5"/>
    <n v="1185732"/>
    <x v="418"/>
    <x v="0"/>
    <x v="48"/>
    <x v="50"/>
    <x v="0"/>
    <n v="44"/>
    <n v="1570"/>
    <x v="3493"/>
    <x v="6429"/>
    <x v="46"/>
    <x v="1"/>
  </r>
  <r>
    <x v="5"/>
    <n v="1185732"/>
    <x v="418"/>
    <x v="0"/>
    <x v="48"/>
    <x v="50"/>
    <x v="1"/>
    <n v="44"/>
    <n v="990"/>
    <x v="3119"/>
    <x v="6430"/>
    <x v="29"/>
    <x v="1"/>
  </r>
  <r>
    <x v="5"/>
    <n v="1185732"/>
    <x v="418"/>
    <x v="0"/>
    <x v="48"/>
    <x v="50"/>
    <x v="2"/>
    <n v="40"/>
    <n v="660"/>
    <x v="2490"/>
    <x v="5858"/>
    <x v="25"/>
    <x v="1"/>
  </r>
  <r>
    <x v="5"/>
    <n v="1185732"/>
    <x v="418"/>
    <x v="0"/>
    <x v="48"/>
    <x v="50"/>
    <x v="3"/>
    <n v="46"/>
    <n v="610"/>
    <x v="1159"/>
    <x v="4474"/>
    <x v="25"/>
    <x v="1"/>
  </r>
  <r>
    <x v="5"/>
    <n v="1185732"/>
    <x v="418"/>
    <x v="0"/>
    <x v="48"/>
    <x v="50"/>
    <x v="4"/>
    <n v="55"/>
    <n v="580"/>
    <x v="3494"/>
    <x v="6431"/>
    <x v="25"/>
    <x v="1"/>
  </r>
  <r>
    <x v="3"/>
    <n v="1185732"/>
    <x v="418"/>
    <x v="0"/>
    <x v="48"/>
    <x v="50"/>
    <x v="5"/>
    <n v="54"/>
    <n v="900"/>
    <x v="2299"/>
    <x v="6432"/>
    <x v="24"/>
    <x v="1"/>
  </r>
  <r>
    <x v="3"/>
    <n v="1185732"/>
    <x v="448"/>
    <x v="0"/>
    <x v="48"/>
    <x v="50"/>
    <x v="0"/>
    <n v="54"/>
    <n v="1400"/>
    <x v="832"/>
    <x v="3959"/>
    <x v="0"/>
    <x v="1"/>
  </r>
  <r>
    <x v="3"/>
    <n v="1185732"/>
    <x v="448"/>
    <x v="0"/>
    <x v="48"/>
    <x v="50"/>
    <x v="1"/>
    <n v="47"/>
    <n v="980"/>
    <x v="3495"/>
    <x v="6433"/>
    <x v="29"/>
    <x v="1"/>
  </r>
  <r>
    <x v="3"/>
    <n v="1185732"/>
    <x v="448"/>
    <x v="0"/>
    <x v="48"/>
    <x v="50"/>
    <x v="2"/>
    <n v="46"/>
    <n v="1020"/>
    <x v="3184"/>
    <x v="6434"/>
    <x v="25"/>
    <x v="1"/>
  </r>
  <r>
    <x v="5"/>
    <n v="1185732"/>
    <x v="448"/>
    <x v="0"/>
    <x v="48"/>
    <x v="50"/>
    <x v="3"/>
    <n v="42"/>
    <n v="960"/>
    <x v="1012"/>
    <x v="6435"/>
    <x v="96"/>
    <x v="1"/>
  </r>
  <r>
    <x v="5"/>
    <n v="1185732"/>
    <x v="448"/>
    <x v="0"/>
    <x v="48"/>
    <x v="50"/>
    <x v="4"/>
    <n v="50"/>
    <n v="910"/>
    <x v="3496"/>
    <x v="6436"/>
    <x v="96"/>
    <x v="1"/>
  </r>
  <r>
    <x v="5"/>
    <n v="1185732"/>
    <x v="448"/>
    <x v="0"/>
    <x v="48"/>
    <x v="50"/>
    <x v="5"/>
    <n v="57"/>
    <n v="1280"/>
    <x v="3497"/>
    <x v="6437"/>
    <x v="28"/>
    <x v="1"/>
  </r>
  <r>
    <x v="5"/>
    <n v="1185732"/>
    <x v="477"/>
    <x v="0"/>
    <x v="48"/>
    <x v="50"/>
    <x v="0"/>
    <n v="48"/>
    <n v="1860"/>
    <x v="3498"/>
    <x v="6438"/>
    <x v="35"/>
    <x v="1"/>
  </r>
  <r>
    <x v="5"/>
    <n v="1185732"/>
    <x v="477"/>
    <x v="0"/>
    <x v="48"/>
    <x v="50"/>
    <x v="1"/>
    <n v="41"/>
    <n v="1320"/>
    <x v="3307"/>
    <x v="6439"/>
    <x v="48"/>
    <x v="1"/>
  </r>
  <r>
    <x v="5"/>
    <n v="1185732"/>
    <x v="477"/>
    <x v="0"/>
    <x v="48"/>
    <x v="50"/>
    <x v="2"/>
    <n v="44"/>
    <n v="1310"/>
    <x v="1655"/>
    <x v="6440"/>
    <x v="15"/>
    <x v="1"/>
  </r>
  <r>
    <x v="5"/>
    <n v="1185732"/>
    <x v="477"/>
    <x v="0"/>
    <x v="48"/>
    <x v="50"/>
    <x v="3"/>
    <n v="44"/>
    <n v="1010"/>
    <x v="2197"/>
    <x v="6441"/>
    <x v="23"/>
    <x v="1"/>
  </r>
  <r>
    <x v="5"/>
    <n v="1185732"/>
    <x v="477"/>
    <x v="0"/>
    <x v="48"/>
    <x v="50"/>
    <x v="4"/>
    <n v="48"/>
    <n v="1040"/>
    <x v="1952"/>
    <x v="5421"/>
    <x v="23"/>
    <x v="1"/>
  </r>
  <r>
    <x v="5"/>
    <n v="1185732"/>
    <x v="477"/>
    <x v="0"/>
    <x v="48"/>
    <x v="50"/>
    <x v="5"/>
    <n v="60"/>
    <n v="1450"/>
    <x v="1149"/>
    <x v="6442"/>
    <x v="28"/>
    <x v="1"/>
  </r>
  <r>
    <x v="5"/>
    <n v="1185732"/>
    <x v="185"/>
    <x v="0"/>
    <x v="48"/>
    <x v="50"/>
    <x v="0"/>
    <n v="34"/>
    <n v="1730"/>
    <x v="3207"/>
    <x v="6443"/>
    <x v="100"/>
    <x v="1"/>
  </r>
  <r>
    <x v="5"/>
    <n v="1185732"/>
    <x v="185"/>
    <x v="0"/>
    <x v="48"/>
    <x v="50"/>
    <x v="1"/>
    <n v="39"/>
    <n v="1110"/>
    <x v="3499"/>
    <x v="6444"/>
    <x v="100"/>
    <x v="1"/>
  </r>
  <r>
    <x v="5"/>
    <n v="1185732"/>
    <x v="185"/>
    <x v="0"/>
    <x v="48"/>
    <x v="50"/>
    <x v="2"/>
    <n v="28"/>
    <n v="1010"/>
    <x v="3500"/>
    <x v="6445"/>
    <x v="36"/>
    <x v="1"/>
  </r>
  <r>
    <x v="5"/>
    <n v="1185732"/>
    <x v="185"/>
    <x v="0"/>
    <x v="48"/>
    <x v="50"/>
    <x v="3"/>
    <n v="36"/>
    <n v="600"/>
    <x v="1033"/>
    <x v="6446"/>
    <x v="80"/>
    <x v="1"/>
  </r>
  <r>
    <x v="5"/>
    <n v="1185732"/>
    <x v="185"/>
    <x v="0"/>
    <x v="48"/>
    <x v="50"/>
    <x v="4"/>
    <n v="43"/>
    <n v="740"/>
    <x v="2229"/>
    <x v="6447"/>
    <x v="93"/>
    <x v="1"/>
  </r>
  <r>
    <x v="5"/>
    <n v="1185732"/>
    <x v="185"/>
    <x v="0"/>
    <x v="48"/>
    <x v="50"/>
    <x v="5"/>
    <n v="35"/>
    <n v="1010"/>
    <x v="3501"/>
    <x v="6448"/>
    <x v="15"/>
    <x v="1"/>
  </r>
  <r>
    <x v="5"/>
    <n v="1185732"/>
    <x v="693"/>
    <x v="0"/>
    <x v="48"/>
    <x v="50"/>
    <x v="0"/>
    <n v="34"/>
    <n v="1860"/>
    <x v="1199"/>
    <x v="6449"/>
    <x v="27"/>
    <x v="1"/>
  </r>
  <r>
    <x v="5"/>
    <n v="1185732"/>
    <x v="693"/>
    <x v="0"/>
    <x v="48"/>
    <x v="50"/>
    <x v="1"/>
    <n v="37"/>
    <n v="850"/>
    <x v="2095"/>
    <x v="6450"/>
    <x v="100"/>
    <x v="1"/>
  </r>
  <r>
    <x v="5"/>
    <n v="1185732"/>
    <x v="693"/>
    <x v="0"/>
    <x v="48"/>
    <x v="50"/>
    <x v="2"/>
    <n v="31"/>
    <n v="960"/>
    <x v="3502"/>
    <x v="6451"/>
    <x v="95"/>
    <x v="1"/>
  </r>
  <r>
    <x v="5"/>
    <n v="1185732"/>
    <x v="693"/>
    <x v="0"/>
    <x v="49"/>
    <x v="51"/>
    <x v="3"/>
    <n v="31"/>
    <n v="680"/>
    <x v="3327"/>
    <x v="6452"/>
    <x v="95"/>
    <x v="1"/>
  </r>
  <r>
    <x v="5"/>
    <n v="1185732"/>
    <x v="693"/>
    <x v="0"/>
    <x v="49"/>
    <x v="51"/>
    <x v="4"/>
    <n v="41"/>
    <n v="960"/>
    <x v="1905"/>
    <x v="6453"/>
    <x v="93"/>
    <x v="1"/>
  </r>
  <r>
    <x v="5"/>
    <n v="1185732"/>
    <x v="693"/>
    <x v="0"/>
    <x v="49"/>
    <x v="51"/>
    <x v="5"/>
    <n v="36"/>
    <n v="1240"/>
    <x v="3503"/>
    <x v="6454"/>
    <x v="15"/>
    <x v="1"/>
  </r>
  <r>
    <x v="5"/>
    <n v="1185732"/>
    <x v="222"/>
    <x v="0"/>
    <x v="49"/>
    <x v="51"/>
    <x v="0"/>
    <n v="39"/>
    <n v="1880"/>
    <x v="2160"/>
    <x v="5954"/>
    <x v="52"/>
    <x v="1"/>
  </r>
  <r>
    <x v="5"/>
    <n v="1185732"/>
    <x v="222"/>
    <x v="0"/>
    <x v="49"/>
    <x v="51"/>
    <x v="1"/>
    <n v="36"/>
    <n v="880"/>
    <x v="2094"/>
    <x v="6143"/>
    <x v="52"/>
    <x v="1"/>
  </r>
  <r>
    <x v="5"/>
    <n v="1185732"/>
    <x v="222"/>
    <x v="0"/>
    <x v="49"/>
    <x v="51"/>
    <x v="2"/>
    <n v="32"/>
    <n v="1050"/>
    <x v="1597"/>
    <x v="5773"/>
    <x v="95"/>
    <x v="1"/>
  </r>
  <r>
    <x v="5"/>
    <n v="1185732"/>
    <x v="222"/>
    <x v="0"/>
    <x v="49"/>
    <x v="51"/>
    <x v="3"/>
    <n v="33"/>
    <n v="450"/>
    <x v="2752"/>
    <x v="6455"/>
    <x v="25"/>
    <x v="1"/>
  </r>
  <r>
    <x v="5"/>
    <n v="1185732"/>
    <x v="222"/>
    <x v="0"/>
    <x v="49"/>
    <x v="51"/>
    <x v="4"/>
    <n v="47"/>
    <n v="600"/>
    <x v="3155"/>
    <x v="6456"/>
    <x v="93"/>
    <x v="1"/>
  </r>
  <r>
    <x v="5"/>
    <n v="1185732"/>
    <x v="222"/>
    <x v="0"/>
    <x v="49"/>
    <x v="51"/>
    <x v="5"/>
    <n v="36"/>
    <n v="990"/>
    <x v="1471"/>
    <x v="6457"/>
    <x v="31"/>
    <x v="1"/>
  </r>
  <r>
    <x v="5"/>
    <n v="1185732"/>
    <x v="241"/>
    <x v="0"/>
    <x v="49"/>
    <x v="51"/>
    <x v="0"/>
    <n v="33"/>
    <n v="1870"/>
    <x v="3286"/>
    <x v="6458"/>
    <x v="54"/>
    <x v="1"/>
  </r>
  <r>
    <x v="5"/>
    <n v="1185732"/>
    <x v="241"/>
    <x v="0"/>
    <x v="49"/>
    <x v="51"/>
    <x v="1"/>
    <n v="38"/>
    <n v="850"/>
    <x v="2461"/>
    <x v="6459"/>
    <x v="54"/>
    <x v="1"/>
  </r>
  <r>
    <x v="5"/>
    <n v="1185732"/>
    <x v="241"/>
    <x v="0"/>
    <x v="49"/>
    <x v="51"/>
    <x v="2"/>
    <n v="26"/>
    <n v="800"/>
    <x v="1413"/>
    <x v="6460"/>
    <x v="95"/>
    <x v="1"/>
  </r>
  <r>
    <x v="5"/>
    <n v="1185732"/>
    <x v="241"/>
    <x v="0"/>
    <x v="49"/>
    <x v="51"/>
    <x v="3"/>
    <n v="35"/>
    <n v="530"/>
    <x v="3236"/>
    <x v="6461"/>
    <x v="80"/>
    <x v="1"/>
  </r>
  <r>
    <x v="5"/>
    <n v="1185732"/>
    <x v="241"/>
    <x v="0"/>
    <x v="49"/>
    <x v="51"/>
    <x v="4"/>
    <n v="40"/>
    <n v="610"/>
    <x v="3504"/>
    <x v="6462"/>
    <x v="93"/>
    <x v="1"/>
  </r>
  <r>
    <x v="5"/>
    <n v="1185732"/>
    <x v="241"/>
    <x v="0"/>
    <x v="49"/>
    <x v="51"/>
    <x v="5"/>
    <n v="33"/>
    <n v="1010"/>
    <x v="1525"/>
    <x v="6463"/>
    <x v="25"/>
    <x v="1"/>
  </r>
  <r>
    <x v="5"/>
    <n v="1185732"/>
    <x v="270"/>
    <x v="0"/>
    <x v="49"/>
    <x v="51"/>
    <x v="0"/>
    <n v="47"/>
    <n v="1960"/>
    <x v="2272"/>
    <x v="6464"/>
    <x v="100"/>
    <x v="1"/>
  </r>
  <r>
    <x v="5"/>
    <n v="1185732"/>
    <x v="270"/>
    <x v="0"/>
    <x v="49"/>
    <x v="51"/>
    <x v="1"/>
    <n v="40"/>
    <n v="930"/>
    <x v="1753"/>
    <x v="6465"/>
    <x v="100"/>
    <x v="1"/>
  </r>
  <r>
    <x v="5"/>
    <n v="1185732"/>
    <x v="270"/>
    <x v="0"/>
    <x v="49"/>
    <x v="51"/>
    <x v="2"/>
    <n v="42"/>
    <n v="1010"/>
    <x v="2378"/>
    <x v="6466"/>
    <x v="95"/>
    <x v="1"/>
  </r>
  <r>
    <x v="5"/>
    <n v="1185732"/>
    <x v="270"/>
    <x v="0"/>
    <x v="49"/>
    <x v="51"/>
    <x v="3"/>
    <n v="41"/>
    <n v="910"/>
    <x v="2421"/>
    <x v="6467"/>
    <x v="95"/>
    <x v="1"/>
  </r>
  <r>
    <x v="5"/>
    <n v="1185732"/>
    <x v="270"/>
    <x v="0"/>
    <x v="49"/>
    <x v="51"/>
    <x v="4"/>
    <n v="52"/>
    <n v="900"/>
    <x v="2809"/>
    <x v="6468"/>
    <x v="80"/>
    <x v="1"/>
  </r>
  <r>
    <x v="5"/>
    <n v="1185732"/>
    <x v="270"/>
    <x v="0"/>
    <x v="49"/>
    <x v="51"/>
    <x v="5"/>
    <n v="46"/>
    <n v="1400"/>
    <x v="1037"/>
    <x v="6469"/>
    <x v="96"/>
    <x v="1"/>
  </r>
  <r>
    <x v="5"/>
    <n v="1185732"/>
    <x v="303"/>
    <x v="0"/>
    <x v="49"/>
    <x v="51"/>
    <x v="0"/>
    <n v="44"/>
    <n v="2160"/>
    <x v="1098"/>
    <x v="6470"/>
    <x v="52"/>
    <x v="1"/>
  </r>
  <r>
    <x v="5"/>
    <n v="1185732"/>
    <x v="303"/>
    <x v="0"/>
    <x v="49"/>
    <x v="51"/>
    <x v="1"/>
    <n v="40"/>
    <n v="1400"/>
    <x v="2721"/>
    <x v="6471"/>
    <x v="46"/>
    <x v="1"/>
  </r>
  <r>
    <x v="5"/>
    <n v="1185732"/>
    <x v="303"/>
    <x v="0"/>
    <x v="49"/>
    <x v="51"/>
    <x v="2"/>
    <n v="43"/>
    <n v="1090"/>
    <x v="1766"/>
    <x v="6472"/>
    <x v="36"/>
    <x v="1"/>
  </r>
  <r>
    <x v="5"/>
    <n v="1185732"/>
    <x v="303"/>
    <x v="0"/>
    <x v="49"/>
    <x v="51"/>
    <x v="3"/>
    <n v="37"/>
    <n v="1040"/>
    <x v="2259"/>
    <x v="6473"/>
    <x v="95"/>
    <x v="1"/>
  </r>
  <r>
    <x v="5"/>
    <n v="1185732"/>
    <x v="303"/>
    <x v="0"/>
    <x v="49"/>
    <x v="51"/>
    <x v="4"/>
    <n v="47"/>
    <n v="1140"/>
    <x v="3239"/>
    <x v="6474"/>
    <x v="25"/>
    <x v="1"/>
  </r>
  <r>
    <x v="5"/>
    <n v="1185732"/>
    <x v="303"/>
    <x v="0"/>
    <x v="49"/>
    <x v="51"/>
    <x v="5"/>
    <n v="50"/>
    <n v="1620"/>
    <x v="1851"/>
    <x v="6475"/>
    <x v="23"/>
    <x v="1"/>
  </r>
  <r>
    <x v="5"/>
    <n v="1185732"/>
    <x v="331"/>
    <x v="0"/>
    <x v="49"/>
    <x v="51"/>
    <x v="0"/>
    <n v="49"/>
    <n v="2240"/>
    <x v="974"/>
    <x v="6476"/>
    <x v="54"/>
    <x v="1"/>
  </r>
  <r>
    <x v="5"/>
    <n v="1185732"/>
    <x v="331"/>
    <x v="0"/>
    <x v="49"/>
    <x v="51"/>
    <x v="1"/>
    <n v="47"/>
    <n v="1490"/>
    <x v="3154"/>
    <x v="6477"/>
    <x v="27"/>
    <x v="1"/>
  </r>
  <r>
    <x v="5"/>
    <n v="1185732"/>
    <x v="331"/>
    <x v="0"/>
    <x v="49"/>
    <x v="51"/>
    <x v="2"/>
    <n v="37"/>
    <n v="1280"/>
    <x v="1245"/>
    <x v="6478"/>
    <x v="36"/>
    <x v="1"/>
  </r>
  <r>
    <x v="5"/>
    <n v="1185732"/>
    <x v="331"/>
    <x v="0"/>
    <x v="49"/>
    <x v="51"/>
    <x v="3"/>
    <n v="39"/>
    <n v="1070"/>
    <x v="3159"/>
    <x v="6479"/>
    <x v="2"/>
    <x v="1"/>
  </r>
  <r>
    <x v="5"/>
    <n v="1185732"/>
    <x v="331"/>
    <x v="0"/>
    <x v="49"/>
    <x v="51"/>
    <x v="4"/>
    <n v="47"/>
    <n v="1190"/>
    <x v="2764"/>
    <x v="6480"/>
    <x v="25"/>
    <x v="1"/>
  </r>
  <r>
    <x v="5"/>
    <n v="1185732"/>
    <x v="331"/>
    <x v="0"/>
    <x v="49"/>
    <x v="51"/>
    <x v="5"/>
    <n v="47"/>
    <n v="1630"/>
    <x v="3505"/>
    <x v="6481"/>
    <x v="15"/>
    <x v="1"/>
  </r>
  <r>
    <x v="5"/>
    <n v="1185732"/>
    <x v="363"/>
    <x v="0"/>
    <x v="49"/>
    <x v="51"/>
    <x v="0"/>
    <n v="48"/>
    <n v="2030"/>
    <x v="853"/>
    <x v="6482"/>
    <x v="52"/>
    <x v="1"/>
  </r>
  <r>
    <x v="5"/>
    <n v="1185732"/>
    <x v="363"/>
    <x v="0"/>
    <x v="49"/>
    <x v="51"/>
    <x v="1"/>
    <n v="39"/>
    <n v="1350"/>
    <x v="1148"/>
    <x v="6483"/>
    <x v="46"/>
    <x v="1"/>
  </r>
  <r>
    <x v="5"/>
    <n v="1185732"/>
    <x v="363"/>
    <x v="0"/>
    <x v="49"/>
    <x v="51"/>
    <x v="2"/>
    <n v="39"/>
    <n v="1130"/>
    <x v="3506"/>
    <x v="6484"/>
    <x v="2"/>
    <x v="1"/>
  </r>
  <r>
    <x v="5"/>
    <n v="1185732"/>
    <x v="363"/>
    <x v="0"/>
    <x v="49"/>
    <x v="51"/>
    <x v="3"/>
    <n v="42"/>
    <n v="880"/>
    <x v="1683"/>
    <x v="5623"/>
    <x v="80"/>
    <x v="1"/>
  </r>
  <r>
    <x v="5"/>
    <n v="1185732"/>
    <x v="363"/>
    <x v="0"/>
    <x v="49"/>
    <x v="51"/>
    <x v="4"/>
    <n v="45"/>
    <n v="800"/>
    <x v="1104"/>
    <x v="6485"/>
    <x v="93"/>
    <x v="1"/>
  </r>
  <r>
    <x v="5"/>
    <n v="1185732"/>
    <x v="363"/>
    <x v="0"/>
    <x v="49"/>
    <x v="51"/>
    <x v="5"/>
    <n v="46"/>
    <n v="1450"/>
    <x v="1309"/>
    <x v="6486"/>
    <x v="25"/>
    <x v="1"/>
  </r>
  <r>
    <x v="5"/>
    <n v="1185732"/>
    <x v="393"/>
    <x v="0"/>
    <x v="49"/>
    <x v="51"/>
    <x v="0"/>
    <n v="51"/>
    <n v="1930"/>
    <x v="3507"/>
    <x v="6487"/>
    <x v="27"/>
    <x v="1"/>
  </r>
  <r>
    <x v="5"/>
    <n v="1185732"/>
    <x v="393"/>
    <x v="0"/>
    <x v="49"/>
    <x v="51"/>
    <x v="1"/>
    <n v="43"/>
    <n v="1160"/>
    <x v="3418"/>
    <x v="3417"/>
    <x v="54"/>
    <x v="1"/>
  </r>
  <r>
    <x v="5"/>
    <n v="1185732"/>
    <x v="393"/>
    <x v="0"/>
    <x v="49"/>
    <x v="51"/>
    <x v="2"/>
    <n v="43"/>
    <n v="780"/>
    <x v="2157"/>
    <x v="6488"/>
    <x v="93"/>
    <x v="1"/>
  </r>
  <r>
    <x v="5"/>
    <n v="1185732"/>
    <x v="393"/>
    <x v="0"/>
    <x v="49"/>
    <x v="51"/>
    <x v="3"/>
    <n v="41"/>
    <n v="740"/>
    <x v="2713"/>
    <x v="6335"/>
    <x v="25"/>
    <x v="1"/>
  </r>
  <r>
    <x v="5"/>
    <n v="1185732"/>
    <x v="393"/>
    <x v="0"/>
    <x v="49"/>
    <x v="51"/>
    <x v="4"/>
    <n v="48"/>
    <n v="700"/>
    <x v="1597"/>
    <x v="4016"/>
    <x v="36"/>
    <x v="1"/>
  </r>
  <r>
    <x v="5"/>
    <n v="1185732"/>
    <x v="393"/>
    <x v="0"/>
    <x v="49"/>
    <x v="51"/>
    <x v="5"/>
    <n v="53"/>
    <n v="1040"/>
    <x v="1499"/>
    <x v="6489"/>
    <x v="25"/>
    <x v="1"/>
  </r>
  <r>
    <x v="0"/>
    <n v="1185732"/>
    <x v="425"/>
    <x v="0"/>
    <x v="49"/>
    <x v="51"/>
    <x v="0"/>
    <n v="52"/>
    <n v="1620"/>
    <x v="1223"/>
    <x v="6490"/>
    <x v="54"/>
    <x v="1"/>
  </r>
  <r>
    <x v="0"/>
    <n v="1185732"/>
    <x v="425"/>
    <x v="0"/>
    <x v="49"/>
    <x v="51"/>
    <x v="1"/>
    <n v="44"/>
    <n v="990"/>
    <x v="3119"/>
    <x v="6491"/>
    <x v="27"/>
    <x v="1"/>
  </r>
  <r>
    <x v="0"/>
    <n v="1185732"/>
    <x v="425"/>
    <x v="0"/>
    <x v="49"/>
    <x v="51"/>
    <x v="2"/>
    <n v="52"/>
    <n v="600"/>
    <x v="1320"/>
    <x v="3970"/>
    <x v="93"/>
    <x v="1"/>
  </r>
  <r>
    <x v="0"/>
    <n v="1185732"/>
    <x v="425"/>
    <x v="0"/>
    <x v="49"/>
    <x v="51"/>
    <x v="3"/>
    <n v="44"/>
    <n v="610"/>
    <x v="1727"/>
    <x v="6492"/>
    <x v="80"/>
    <x v="1"/>
  </r>
  <r>
    <x v="0"/>
    <n v="1185732"/>
    <x v="425"/>
    <x v="0"/>
    <x v="49"/>
    <x v="51"/>
    <x v="4"/>
    <n v="50"/>
    <n v="580"/>
    <x v="2064"/>
    <x v="3987"/>
    <x v="80"/>
    <x v="1"/>
  </r>
  <r>
    <x v="0"/>
    <n v="1185732"/>
    <x v="425"/>
    <x v="0"/>
    <x v="49"/>
    <x v="51"/>
    <x v="5"/>
    <n v="64"/>
    <n v="900"/>
    <x v="2762"/>
    <x v="6493"/>
    <x v="96"/>
    <x v="1"/>
  </r>
  <r>
    <x v="0"/>
    <n v="1185732"/>
    <x v="455"/>
    <x v="0"/>
    <x v="49"/>
    <x v="51"/>
    <x v="0"/>
    <n v="59"/>
    <n v="1490"/>
    <x v="3508"/>
    <x v="6494"/>
    <x v="100"/>
    <x v="1"/>
  </r>
  <r>
    <x v="0"/>
    <n v="1185732"/>
    <x v="455"/>
    <x v="0"/>
    <x v="49"/>
    <x v="51"/>
    <x v="1"/>
    <n v="42"/>
    <n v="1140"/>
    <x v="2257"/>
    <x v="4698"/>
    <x v="100"/>
    <x v="1"/>
  </r>
  <r>
    <x v="0"/>
    <n v="1185732"/>
    <x v="455"/>
    <x v="0"/>
    <x v="49"/>
    <x v="51"/>
    <x v="2"/>
    <n v="51"/>
    <n v="1140"/>
    <x v="3039"/>
    <x v="5486"/>
    <x v="2"/>
    <x v="1"/>
  </r>
  <r>
    <x v="0"/>
    <n v="1185732"/>
    <x v="455"/>
    <x v="0"/>
    <x v="49"/>
    <x v="51"/>
    <x v="3"/>
    <n v="43"/>
    <n v="1140"/>
    <x v="3509"/>
    <x v="6495"/>
    <x v="95"/>
    <x v="1"/>
  </r>
  <r>
    <x v="0"/>
    <n v="1185732"/>
    <x v="455"/>
    <x v="0"/>
    <x v="49"/>
    <x v="51"/>
    <x v="4"/>
    <n v="59"/>
    <n v="960"/>
    <x v="3510"/>
    <x v="6496"/>
    <x v="95"/>
    <x v="1"/>
  </r>
  <r>
    <x v="0"/>
    <n v="1185732"/>
    <x v="455"/>
    <x v="0"/>
    <x v="49"/>
    <x v="51"/>
    <x v="5"/>
    <n v="61"/>
    <n v="1200"/>
    <x v="1200"/>
    <x v="6497"/>
    <x v="33"/>
    <x v="1"/>
  </r>
  <r>
    <x v="0"/>
    <n v="1185732"/>
    <x v="484"/>
    <x v="0"/>
    <x v="49"/>
    <x v="51"/>
    <x v="0"/>
    <n v="49"/>
    <n v="2000"/>
    <x v="1082"/>
    <x v="3481"/>
    <x v="46"/>
    <x v="1"/>
  </r>
  <r>
    <x v="0"/>
    <n v="1185732"/>
    <x v="484"/>
    <x v="0"/>
    <x v="49"/>
    <x v="51"/>
    <x v="1"/>
    <n v="49"/>
    <n v="1280"/>
    <x v="1154"/>
    <x v="6498"/>
    <x v="54"/>
    <x v="1"/>
  </r>
  <r>
    <x v="0"/>
    <n v="1185732"/>
    <x v="484"/>
    <x v="0"/>
    <x v="49"/>
    <x v="51"/>
    <x v="2"/>
    <n v="47"/>
    <n v="1280"/>
    <x v="2766"/>
    <x v="6499"/>
    <x v="36"/>
    <x v="1"/>
  </r>
  <r>
    <x v="0"/>
    <n v="1185732"/>
    <x v="484"/>
    <x v="0"/>
    <x v="49"/>
    <x v="51"/>
    <x v="3"/>
    <n v="49"/>
    <n v="1160"/>
    <x v="1343"/>
    <x v="3117"/>
    <x v="2"/>
    <x v="1"/>
  </r>
  <r>
    <x v="0"/>
    <n v="1185732"/>
    <x v="484"/>
    <x v="0"/>
    <x v="49"/>
    <x v="51"/>
    <x v="4"/>
    <n v="50"/>
    <n v="1230"/>
    <x v="1642"/>
    <x v="6500"/>
    <x v="25"/>
    <x v="1"/>
  </r>
  <r>
    <x v="0"/>
    <n v="1185732"/>
    <x v="484"/>
    <x v="0"/>
    <x v="49"/>
    <x v="51"/>
    <x v="5"/>
    <n v="61"/>
    <n v="1440"/>
    <x v="3511"/>
    <x v="6501"/>
    <x v="15"/>
    <x v="1"/>
  </r>
  <r>
    <x v="0"/>
    <n v="1185732"/>
    <x v="188"/>
    <x v="0"/>
    <x v="49"/>
    <x v="51"/>
    <x v="0"/>
    <n v="36"/>
    <n v="1650"/>
    <x v="1773"/>
    <x v="6502"/>
    <x v="117"/>
    <x v="1"/>
  </r>
  <r>
    <x v="0"/>
    <n v="1185732"/>
    <x v="188"/>
    <x v="0"/>
    <x v="49"/>
    <x v="51"/>
    <x v="1"/>
    <n v="36"/>
    <n v="930"/>
    <x v="3232"/>
    <x v="6503"/>
    <x v="8"/>
    <x v="1"/>
  </r>
  <r>
    <x v="0"/>
    <n v="1185732"/>
    <x v="188"/>
    <x v="0"/>
    <x v="49"/>
    <x v="51"/>
    <x v="2"/>
    <n v="35"/>
    <n v="990"/>
    <x v="1624"/>
    <x v="6504"/>
    <x v="47"/>
    <x v="1"/>
  </r>
  <r>
    <x v="0"/>
    <n v="1185732"/>
    <x v="188"/>
    <x v="0"/>
    <x v="49"/>
    <x v="51"/>
    <x v="3"/>
    <n v="33"/>
    <n v="510"/>
    <x v="2775"/>
    <x v="6505"/>
    <x v="45"/>
    <x v="1"/>
  </r>
  <r>
    <x v="0"/>
    <n v="1185732"/>
    <x v="188"/>
    <x v="0"/>
    <x v="49"/>
    <x v="51"/>
    <x v="4"/>
    <n v="50"/>
    <n v="640"/>
    <x v="3069"/>
    <x v="6506"/>
    <x v="45"/>
    <x v="1"/>
  </r>
  <r>
    <x v="0"/>
    <n v="1185732"/>
    <x v="188"/>
    <x v="0"/>
    <x v="49"/>
    <x v="51"/>
    <x v="5"/>
    <n v="41"/>
    <n v="1050"/>
    <x v="3416"/>
    <x v="6507"/>
    <x v="80"/>
    <x v="1"/>
  </r>
  <r>
    <x v="0"/>
    <n v="1185732"/>
    <x v="696"/>
    <x v="0"/>
    <x v="49"/>
    <x v="51"/>
    <x v="0"/>
    <n v="41"/>
    <n v="1840"/>
    <x v="3351"/>
    <x v="6508"/>
    <x v="117"/>
    <x v="1"/>
  </r>
  <r>
    <x v="0"/>
    <n v="1185732"/>
    <x v="696"/>
    <x v="0"/>
    <x v="49"/>
    <x v="51"/>
    <x v="1"/>
    <n v="42"/>
    <n v="700"/>
    <x v="1454"/>
    <x v="2638"/>
    <x v="54"/>
    <x v="1"/>
  </r>
  <r>
    <x v="0"/>
    <n v="1185732"/>
    <x v="696"/>
    <x v="0"/>
    <x v="49"/>
    <x v="51"/>
    <x v="2"/>
    <n v="29"/>
    <n v="830"/>
    <x v="2086"/>
    <x v="6509"/>
    <x v="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n v="1185732"/>
    <d v="2020-01-01T00:00:00"/>
    <x v="0"/>
    <x v="0"/>
    <s v="New York"/>
    <s v="Men's Street Footwear"/>
    <n v="50"/>
    <n v="12000"/>
    <n v="60000"/>
    <n v="300000"/>
    <n v="0.5"/>
    <s v="In-store"/>
  </r>
  <r>
    <n v="1185732"/>
    <d v="2020-01-02T00:00:00"/>
    <x v="0"/>
    <x v="0"/>
    <s v="New York"/>
    <s v="Men's Athletic Footwear"/>
    <n v="50"/>
    <n v="10000"/>
    <n v="500000"/>
    <n v="150000"/>
    <n v="0.3"/>
    <s v="In-store"/>
  </r>
  <r>
    <n v="1185732"/>
    <d v="2020-01-03T00:00:00"/>
    <x v="0"/>
    <x v="0"/>
    <s v="New York"/>
    <s v="Women's Street Footwear"/>
    <n v="40"/>
    <n v="10000"/>
    <n v="400000"/>
    <n v="140000"/>
    <n v="0.35"/>
    <s v="In-store"/>
  </r>
  <r>
    <n v="1185732"/>
    <d v="2020-01-04T00:00:00"/>
    <x v="0"/>
    <x v="0"/>
    <s v="New York"/>
    <s v="Women's Athletic Footwear"/>
    <n v="45"/>
    <n v="8500"/>
    <n v="382500"/>
    <n v="133875"/>
    <n v="0.35"/>
    <s v="In-store"/>
  </r>
  <r>
    <n v="1185732"/>
    <d v="2020-01-05T00:00:00"/>
    <x v="0"/>
    <x v="0"/>
    <s v="New York"/>
    <s v="Men's Apparel"/>
    <n v="60"/>
    <n v="9000"/>
    <n v="540000"/>
    <n v="162000"/>
    <n v="0.3"/>
    <s v="In-store"/>
  </r>
  <r>
    <n v="1185732"/>
    <d v="2020-01-06T00:00:00"/>
    <x v="0"/>
    <x v="0"/>
    <s v="New York"/>
    <s v="Women's Apparel"/>
    <n v="50"/>
    <n v="10000"/>
    <n v="500000"/>
    <n v="125000"/>
    <n v="0.25"/>
    <s v="In-store"/>
  </r>
  <r>
    <n v="1185732"/>
    <d v="2020-01-07T00:00:00"/>
    <x v="0"/>
    <x v="0"/>
    <s v="New York"/>
    <s v="Men's Street Footwear"/>
    <n v="50"/>
    <n v="12500"/>
    <n v="625000"/>
    <n v="312500"/>
    <n v="0.5"/>
    <s v="In-store"/>
  </r>
  <r>
    <n v="1185732"/>
    <d v="2020-01-08T00:00:00"/>
    <x v="0"/>
    <x v="0"/>
    <s v="New York"/>
    <s v="Men's Athletic Footwear"/>
    <n v="50"/>
    <n v="9000"/>
    <n v="450000"/>
    <n v="135000"/>
    <n v="0.3"/>
    <s v="Outlet"/>
  </r>
  <r>
    <n v="1185732"/>
    <d v="2020-01-21T00:00:00"/>
    <x v="0"/>
    <x v="0"/>
    <s v="New York"/>
    <s v="Women's Street Footwear"/>
    <n v="40"/>
    <n v="9500"/>
    <n v="380000"/>
    <n v="133000"/>
    <n v="0.35"/>
    <s v="Outlet"/>
  </r>
  <r>
    <n v="1185732"/>
    <d v="2020-01-22T00:00:00"/>
    <x v="0"/>
    <x v="0"/>
    <s v="New York"/>
    <s v="Women's Athletic Footwear"/>
    <n v="45"/>
    <n v="8250"/>
    <n v="371250"/>
    <n v="129937.49999999999"/>
    <n v="0.35"/>
    <s v="Outlet"/>
  </r>
  <r>
    <n v="1185732"/>
    <d v="2020-01-23T00:00:00"/>
    <x v="0"/>
    <x v="0"/>
    <s v="New York"/>
    <s v="Men's Apparel"/>
    <n v="60"/>
    <n v="9000"/>
    <n v="540000"/>
    <n v="162000"/>
    <n v="0.3"/>
    <s v="Outlet"/>
  </r>
  <r>
    <n v="1185732"/>
    <d v="2020-01-24T00:00:00"/>
    <x v="0"/>
    <x v="0"/>
    <s v="New York"/>
    <s v="Women's Apparel"/>
    <n v="50"/>
    <n v="10000"/>
    <n v="500000"/>
    <n v="125000"/>
    <n v="0.25"/>
    <s v="Outlet"/>
  </r>
  <r>
    <n v="1185732"/>
    <d v="2020-01-25T00:00:00"/>
    <x v="0"/>
    <x v="0"/>
    <s v="New York"/>
    <s v="Men's Street Footwear"/>
    <n v="50"/>
    <n v="12200"/>
    <n v="610000"/>
    <n v="305000"/>
    <n v="0.5"/>
    <s v="Outlet"/>
  </r>
  <r>
    <n v="1185732"/>
    <d v="2020-01-26T00:00:00"/>
    <x v="0"/>
    <x v="0"/>
    <s v="New York"/>
    <s v="Men's Athletic Footwear"/>
    <n v="50"/>
    <n v="9250"/>
    <n v="462500"/>
    <n v="138750"/>
    <n v="0.3"/>
    <s v="Outlet"/>
  </r>
  <r>
    <n v="1185732"/>
    <d v="2020-01-27T00:00:00"/>
    <x v="0"/>
    <x v="0"/>
    <s v="New York"/>
    <s v="Women's Street Footwear"/>
    <n v="40"/>
    <n v="9500"/>
    <n v="380000"/>
    <n v="133000"/>
    <n v="0.35"/>
    <s v="Outlet"/>
  </r>
  <r>
    <n v="1185732"/>
    <d v="2020-01-28T00:00:00"/>
    <x v="0"/>
    <x v="0"/>
    <s v="New York"/>
    <s v="Women's Athletic Footwear"/>
    <n v="45"/>
    <n v="8000"/>
    <n v="360000"/>
    <n v="125999.99999999999"/>
    <n v="0.35"/>
    <s v="Outlet"/>
  </r>
  <r>
    <n v="1185732"/>
    <d v="2020-01-29T00:00:00"/>
    <x v="0"/>
    <x v="0"/>
    <s v="New York"/>
    <s v="Men's Apparel"/>
    <n v="60"/>
    <n v="8500"/>
    <n v="510000"/>
    <n v="153000"/>
    <n v="0.3"/>
    <s v="Outlet"/>
  </r>
  <r>
    <n v="1185732"/>
    <d v="2020-01-30T00:00:00"/>
    <x v="0"/>
    <x v="0"/>
    <s v="New York"/>
    <s v="Women's Apparel"/>
    <n v="50"/>
    <n v="9500"/>
    <n v="475000"/>
    <n v="118750"/>
    <n v="0.25"/>
    <s v="Outlet"/>
  </r>
  <r>
    <n v="1185732"/>
    <d v="2020-01-31T00:00:00"/>
    <x v="0"/>
    <x v="0"/>
    <s v="New York"/>
    <s v="Men's Street Footwear"/>
    <n v="50"/>
    <n v="12000"/>
    <n v="600000"/>
    <n v="300000"/>
    <n v="0.5"/>
    <s v="Outlet"/>
  </r>
  <r>
    <n v="1185732"/>
    <d v="2020-02-01T00:00:00"/>
    <x v="0"/>
    <x v="0"/>
    <s v="New York"/>
    <s v="Men's Athletic Footwear"/>
    <n v="50"/>
    <n v="9000"/>
    <n v="450000"/>
    <n v="135000"/>
    <n v="0.3"/>
    <s v="Outlet"/>
  </r>
  <r>
    <n v="1185732"/>
    <d v="2020-02-02T00:00:00"/>
    <x v="0"/>
    <x v="0"/>
    <s v="New York"/>
    <s v="Women's Street Footwear"/>
    <n v="40"/>
    <n v="9000"/>
    <n v="360000"/>
    <n v="125999.99999999999"/>
    <n v="0.35"/>
    <s v="Outlet"/>
  </r>
  <r>
    <n v="1185732"/>
    <d v="2020-02-03T00:00:00"/>
    <x v="0"/>
    <x v="0"/>
    <s v="New York"/>
    <s v="Women's Athletic Footwear"/>
    <n v="45"/>
    <n v="8250"/>
    <n v="371250"/>
    <n v="129937.49999999999"/>
    <n v="0.35"/>
    <s v="Outlet"/>
  </r>
  <r>
    <n v="1185732"/>
    <d v="2020-02-04T00:00:00"/>
    <x v="0"/>
    <x v="0"/>
    <s v="New York"/>
    <s v="Men's Apparel"/>
    <n v="60"/>
    <n v="8250"/>
    <n v="495000"/>
    <n v="148500"/>
    <n v="0.3"/>
    <s v="Outlet"/>
  </r>
  <r>
    <n v="1185732"/>
    <d v="2020-02-05T00:00:00"/>
    <x v="0"/>
    <x v="0"/>
    <s v="New York"/>
    <s v="Women's Apparel"/>
    <n v="50"/>
    <n v="9500"/>
    <n v="475000"/>
    <n v="118750"/>
    <n v="0.25"/>
    <s v="Outlet"/>
  </r>
  <r>
    <n v="1185732"/>
    <d v="2020-02-06T00:00:00"/>
    <x v="0"/>
    <x v="0"/>
    <s v="New York"/>
    <s v="Men's Street Footwear"/>
    <n v="60"/>
    <n v="12200"/>
    <n v="732000"/>
    <n v="366000"/>
    <n v="0.5"/>
    <s v="Outlet"/>
  </r>
  <r>
    <n v="1185732"/>
    <d v="2020-02-07T00:00:00"/>
    <x v="0"/>
    <x v="0"/>
    <s v="New York"/>
    <s v="Men's Athletic Footwear"/>
    <n v="55.000000000000007"/>
    <n v="9250"/>
    <n v="508750.00000000006"/>
    <n v="152625"/>
    <n v="0.3"/>
    <s v="Outlet"/>
  </r>
  <r>
    <n v="1185732"/>
    <d v="2020-02-08T00:00:00"/>
    <x v="0"/>
    <x v="0"/>
    <s v="New York"/>
    <s v="Women's Street Footwear"/>
    <n v="50"/>
    <n v="9000"/>
    <n v="450000"/>
    <n v="157500"/>
    <n v="0.35"/>
    <s v="Outlet"/>
  </r>
  <r>
    <n v="1185732"/>
    <d v="2020-02-09T00:00:00"/>
    <x v="0"/>
    <x v="0"/>
    <s v="New York"/>
    <s v="Women's Athletic Footwear"/>
    <n v="50"/>
    <n v="8500"/>
    <n v="425000"/>
    <n v="148750"/>
    <n v="0.35"/>
    <s v="Outlet"/>
  </r>
  <r>
    <n v="1185732"/>
    <d v="2020-02-10T00:00:00"/>
    <x v="0"/>
    <x v="0"/>
    <s v="New York"/>
    <s v="Men's Apparel"/>
    <n v="60"/>
    <n v="8750"/>
    <n v="525000"/>
    <n v="157500"/>
    <n v="0.3"/>
    <s v="Outlet"/>
  </r>
  <r>
    <n v="1185732"/>
    <d v="2020-03-03T00:00:00"/>
    <x v="0"/>
    <x v="0"/>
    <s v="New York"/>
    <s v="Women's Apparel"/>
    <n v="65"/>
    <n v="10000"/>
    <n v="650000"/>
    <n v="162500"/>
    <n v="0.25"/>
    <s v="Outlet"/>
  </r>
  <r>
    <n v="1185732"/>
    <d v="2020-03-04T00:00:00"/>
    <x v="0"/>
    <x v="0"/>
    <s v="New York"/>
    <s v="Men's Street Footwear"/>
    <n v="60"/>
    <n v="12500"/>
    <n v="750000"/>
    <n v="375000"/>
    <n v="0.5"/>
    <s v="Outlet"/>
  </r>
  <r>
    <n v="1185732"/>
    <d v="2020-03-05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3-06T00:00:00"/>
    <x v="0"/>
    <x v="0"/>
    <s v="New York"/>
    <s v="Women's Street Footwear"/>
    <n v="50"/>
    <n v="9250"/>
    <n v="462500"/>
    <n v="161875"/>
    <n v="0.35"/>
    <s v="Outlet"/>
  </r>
  <r>
    <n v="1185732"/>
    <d v="2020-03-07T00:00:00"/>
    <x v="0"/>
    <x v="0"/>
    <s v="New York"/>
    <s v="Women's Athletic Footwear"/>
    <n v="50"/>
    <n v="9000"/>
    <n v="450000"/>
    <n v="157500"/>
    <n v="0.35"/>
    <s v="Outlet"/>
  </r>
  <r>
    <n v="1185732"/>
    <d v="2020-03-08T00:00:00"/>
    <x v="0"/>
    <x v="0"/>
    <s v="New York"/>
    <s v="Men's Apparel"/>
    <n v="60"/>
    <n v="9000"/>
    <n v="540000"/>
    <n v="162000"/>
    <n v="0.3"/>
    <s v="Outlet"/>
  </r>
  <r>
    <n v="1185732"/>
    <d v="2020-03-09T00:00:00"/>
    <x v="0"/>
    <x v="0"/>
    <s v="New York"/>
    <s v="Women's Apparel"/>
    <n v="65"/>
    <n v="10500"/>
    <n v="682500"/>
    <n v="170625"/>
    <n v="0.25"/>
    <s v="Outlet"/>
  </r>
  <r>
    <n v="1185732"/>
    <d v="2020-03-10T00:00:00"/>
    <x v="0"/>
    <x v="0"/>
    <s v="New York"/>
    <s v="Men's Street Footwear"/>
    <n v="60"/>
    <n v="12750"/>
    <n v="765000"/>
    <n v="382500"/>
    <n v="0.5"/>
    <s v="Outlet"/>
  </r>
  <r>
    <n v="1185732"/>
    <d v="2020-03-11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2T00:00:00"/>
    <x v="0"/>
    <x v="0"/>
    <s v="New York"/>
    <s v="Women's Street Footwear"/>
    <n v="50"/>
    <n v="9500"/>
    <n v="475000"/>
    <n v="166250"/>
    <n v="0.35"/>
    <s v="Outlet"/>
  </r>
  <r>
    <n v="1185732"/>
    <d v="2020-03-13T00:00:00"/>
    <x v="0"/>
    <x v="0"/>
    <s v="New York"/>
    <s v="Women's Athletic Footwear"/>
    <n v="50"/>
    <n v="9000"/>
    <n v="450000"/>
    <n v="157500"/>
    <n v="0.35"/>
    <s v="Outlet"/>
  </r>
  <r>
    <n v="1185732"/>
    <d v="2020-03-14T00:00:00"/>
    <x v="0"/>
    <x v="0"/>
    <s v="New York"/>
    <s v="Men's Apparel"/>
    <n v="60"/>
    <n v="9250"/>
    <n v="555000"/>
    <n v="166500"/>
    <n v="0.3"/>
    <s v="Outlet"/>
  </r>
  <r>
    <n v="1185732"/>
    <d v="2020-03-15T00:00:00"/>
    <x v="0"/>
    <x v="0"/>
    <s v="New York"/>
    <s v="Women's Apparel"/>
    <n v="65"/>
    <n v="11000"/>
    <n v="715000"/>
    <n v="178750"/>
    <n v="0.25"/>
    <s v="Outlet"/>
  </r>
  <r>
    <n v="1185732"/>
    <d v="2020-03-16T00:00:00"/>
    <x v="0"/>
    <x v="0"/>
    <s v="New York"/>
    <s v="Men's Street Footwear"/>
    <n v="60"/>
    <n v="12500"/>
    <n v="750000"/>
    <n v="375000"/>
    <n v="0.5"/>
    <s v="Outlet"/>
  </r>
  <r>
    <n v="1185732"/>
    <d v="2020-03-17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8T00:00:00"/>
    <x v="0"/>
    <x v="0"/>
    <s v="New York"/>
    <s v="Women's Street Footwear"/>
    <n v="50"/>
    <n v="9500"/>
    <n v="475000"/>
    <n v="166250"/>
    <n v="0.35"/>
    <s v="Outlet"/>
  </r>
  <r>
    <n v="1185732"/>
    <d v="2020-03-31T00:00:00"/>
    <x v="0"/>
    <x v="0"/>
    <s v="New York"/>
    <s v="Women's Athletic Footwear"/>
    <n v="50"/>
    <n v="9250"/>
    <n v="462500"/>
    <n v="161875"/>
    <n v="0.35"/>
    <s v="Outlet"/>
  </r>
  <r>
    <n v="1185732"/>
    <d v="2020-04-17T00:00:00"/>
    <x v="0"/>
    <x v="0"/>
    <s v="New York"/>
    <s v="Men's Apparel"/>
    <n v="60"/>
    <n v="9000"/>
    <n v="540000"/>
    <n v="162000"/>
    <n v="0.3"/>
    <s v="Outlet"/>
  </r>
  <r>
    <n v="1185732"/>
    <d v="2020-04-18T00:00:00"/>
    <x v="0"/>
    <x v="0"/>
    <s v="New York"/>
    <s v="Women's Apparel"/>
    <n v="65"/>
    <n v="10750"/>
    <n v="698750"/>
    <n v="174687.5"/>
    <n v="0.25"/>
    <s v="Outlet"/>
  </r>
  <r>
    <n v="1185732"/>
    <d v="2020-04-19T00:00:00"/>
    <x v="0"/>
    <x v="0"/>
    <s v="New York"/>
    <s v="Men's Street Footwear"/>
    <n v="60"/>
    <n v="12000"/>
    <n v="720000"/>
    <n v="360000"/>
    <n v="0.5"/>
    <s v="Outlet"/>
  </r>
  <r>
    <n v="1185732"/>
    <d v="2020-04-20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4-21T00:00:00"/>
    <x v="0"/>
    <x v="0"/>
    <s v="New York"/>
    <s v="Women's Street Footwear"/>
    <n v="50"/>
    <n v="9250"/>
    <n v="462500"/>
    <n v="161875"/>
    <n v="0.35"/>
    <s v="Outlet"/>
  </r>
  <r>
    <n v="1185732"/>
    <d v="2020-04-22T00:00:00"/>
    <x v="0"/>
    <x v="0"/>
    <s v="New York"/>
    <s v="Women's Athletic Footwear"/>
    <n v="50"/>
    <n v="9000"/>
    <n v="450000"/>
    <n v="157500"/>
    <n v="0.35"/>
    <s v="Outlet"/>
  </r>
  <r>
    <n v="1185732"/>
    <d v="2020-04-23T00:00:00"/>
    <x v="0"/>
    <x v="0"/>
    <s v="New York"/>
    <s v="Men's Apparel"/>
    <n v="60"/>
    <n v="9000"/>
    <n v="540000"/>
    <n v="162000"/>
    <n v="0.3"/>
    <s v="Outlet"/>
  </r>
  <r>
    <n v="1185732"/>
    <d v="2020-04-24T00:00:00"/>
    <x v="0"/>
    <x v="0"/>
    <s v="New York"/>
    <s v="Women's Apparel"/>
    <n v="65"/>
    <n v="10000"/>
    <n v="650000"/>
    <n v="162500"/>
    <n v="0.25"/>
    <s v="Outlet"/>
  </r>
  <r>
    <n v="1185732"/>
    <d v="2020-04-25T00:00:00"/>
    <x v="0"/>
    <x v="0"/>
    <s v="New York"/>
    <s v="Men's Apparel"/>
    <n v="65"/>
    <n v="8750"/>
    <n v="568750"/>
    <n v="170625"/>
    <n v="0.3"/>
    <s v="Outlet"/>
  </r>
  <r>
    <n v="1185732"/>
    <d v="2020-04-26T00:00:00"/>
    <x v="0"/>
    <x v="0"/>
    <s v="New York"/>
    <s v="Women's Apparel"/>
    <n v="70"/>
    <n v="10000"/>
    <n v="700000"/>
    <n v="175000"/>
    <n v="0.25"/>
    <s v="Outlet"/>
  </r>
  <r>
    <n v="1185732"/>
    <d v="2020-04-27T00:00:00"/>
    <x v="0"/>
    <x v="0"/>
    <s v="New York"/>
    <s v="Men's Street Footwear"/>
    <n v="65"/>
    <n v="11500"/>
    <n v="747500"/>
    <n v="373750"/>
    <n v="0.5"/>
    <s v="Outlet"/>
  </r>
  <r>
    <n v="1185732"/>
    <d v="2020-04-28T00:00:00"/>
    <x v="0"/>
    <x v="0"/>
    <s v="New York"/>
    <s v="Men's Athletic Footwear"/>
    <n v="55.000000000000007"/>
    <n v="9750"/>
    <n v="536250.00000000012"/>
    <n v="160875.00000000003"/>
    <n v="0.3"/>
    <s v="Outlet"/>
  </r>
  <r>
    <n v="1185732"/>
    <d v="2020-04-29T00:00:00"/>
    <x v="0"/>
    <x v="0"/>
    <s v="New York"/>
    <s v="Women's Street Footwear"/>
    <n v="55.000000000000007"/>
    <n v="9200"/>
    <n v="506000.00000000006"/>
    <n v="177100"/>
    <n v="0.35"/>
    <s v="Outlet"/>
  </r>
  <r>
    <n v="1185732"/>
    <d v="2020-04-30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1T00:00:00"/>
    <x v="0"/>
    <x v="0"/>
    <s v="New York"/>
    <s v="Men's Apparel"/>
    <n v="65"/>
    <n v="8750"/>
    <n v="568750"/>
    <n v="170625"/>
    <n v="0.3"/>
    <s v="Outlet"/>
  </r>
  <r>
    <n v="1185732"/>
    <d v="2020-05-02T00:00:00"/>
    <x v="0"/>
    <x v="0"/>
    <s v="New York"/>
    <s v="Women's Apparel"/>
    <n v="70"/>
    <n v="9750"/>
    <n v="682500"/>
    <n v="170625"/>
    <n v="0.25"/>
    <s v="Outlet"/>
  </r>
  <r>
    <n v="1185732"/>
    <d v="2020-05-03T00:00:00"/>
    <x v="0"/>
    <x v="0"/>
    <s v="New York"/>
    <s v="Men's Street Footwear"/>
    <n v="65"/>
    <n v="12000"/>
    <n v="780000"/>
    <n v="390000"/>
    <n v="0.5"/>
    <s v="Outlet"/>
  </r>
  <r>
    <n v="1185732"/>
    <d v="2020-05-04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5-05T00:00:00"/>
    <x v="0"/>
    <x v="0"/>
    <s v="New York"/>
    <s v="Women's Street Footwear"/>
    <n v="55.000000000000007"/>
    <n v="9500"/>
    <n v="522500.00000000006"/>
    <n v="182875"/>
    <n v="0.35"/>
    <s v="Outlet"/>
  </r>
  <r>
    <n v="1185732"/>
    <d v="2020-05-06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7T00:00:00"/>
    <x v="0"/>
    <x v="0"/>
    <s v="New York"/>
    <s v="Men's Apparel"/>
    <n v="65"/>
    <n v="9000"/>
    <n v="585000"/>
    <n v="175500"/>
    <n v="0.3"/>
    <s v="Outlet"/>
  </r>
  <r>
    <n v="1185732"/>
    <d v="2020-07-18T00:00:00"/>
    <x v="0"/>
    <x v="0"/>
    <s v="New York"/>
    <s v="Women's Apparel"/>
    <n v="70"/>
    <n v="10000"/>
    <n v="700000"/>
    <n v="175000"/>
    <n v="0.25"/>
    <s v="Outlet"/>
  </r>
  <r>
    <n v="1197831"/>
    <d v="2020-07-19T00:00:00"/>
    <x v="0"/>
    <x v="0"/>
    <s v="New York"/>
    <s v="Men's Street Footwear"/>
    <n v="25"/>
    <n v="9000"/>
    <n v="225000"/>
    <n v="78750"/>
    <n v="0.35"/>
    <s v="Outlet"/>
  </r>
  <r>
    <n v="1197831"/>
    <d v="2020-07-20T00:00:00"/>
    <x v="0"/>
    <x v="0"/>
    <s v="New York"/>
    <s v="Men's Athletic Footwear"/>
    <n v="35"/>
    <n v="9000"/>
    <n v="315000"/>
    <n v="110250"/>
    <n v="0.35"/>
    <s v="Outlet"/>
  </r>
  <r>
    <n v="1197831"/>
    <d v="2020-07-21T00:00:00"/>
    <x v="0"/>
    <x v="0"/>
    <s v="New York"/>
    <s v="Women's Street Footwear"/>
    <n v="35"/>
    <n v="7000"/>
    <n v="245000"/>
    <n v="85750"/>
    <n v="0.35"/>
    <s v="Outlet"/>
  </r>
  <r>
    <n v="1197831"/>
    <d v="2020-07-22T00:00:00"/>
    <x v="0"/>
    <x v="0"/>
    <s v="New York"/>
    <s v="Women's Athletic Footwear"/>
    <n v="35"/>
    <n v="7000"/>
    <n v="245000"/>
    <n v="110250"/>
    <n v="0.45"/>
    <s v="Outlet"/>
  </r>
  <r>
    <n v="1197831"/>
    <d v="2020-07-23T00:00:00"/>
    <x v="1"/>
    <x v="1"/>
    <s v="Houston"/>
    <s v="Men's Apparel"/>
    <n v="40"/>
    <n v="5500"/>
    <n v="220000"/>
    <n v="66000"/>
    <n v="0.3"/>
    <s v="Outlet"/>
  </r>
  <r>
    <n v="1197831"/>
    <d v="2020-07-24T00:00:00"/>
    <x v="1"/>
    <x v="1"/>
    <s v="Houston"/>
    <s v="Women's Apparel"/>
    <n v="35"/>
    <n v="7000"/>
    <n v="245000"/>
    <n v="122500"/>
    <n v="0.5"/>
    <s v="Outlet"/>
  </r>
  <r>
    <n v="1197831"/>
    <d v="2020-07-25T00:00:00"/>
    <x v="1"/>
    <x v="1"/>
    <s v="Houston"/>
    <s v="Men's Street Footwear"/>
    <n v="25"/>
    <n v="8500"/>
    <n v="212500"/>
    <n v="74375"/>
    <n v="0.35"/>
    <s v="Outlet"/>
  </r>
  <r>
    <n v="1197831"/>
    <d v="2020-07-26T00:00:00"/>
    <x v="1"/>
    <x v="1"/>
    <s v="Houston"/>
    <s v="Men's Athletic Footwear"/>
    <n v="35"/>
    <n v="8500"/>
    <n v="297500"/>
    <n v="104125"/>
    <n v="0.35"/>
    <s v="Outlet"/>
  </r>
  <r>
    <n v="1197831"/>
    <d v="2020-07-27T00:00:00"/>
    <x v="1"/>
    <x v="1"/>
    <s v="Houston"/>
    <s v="Women's Street Footwear"/>
    <n v="35"/>
    <n v="6750"/>
    <n v="236250"/>
    <n v="82687.5"/>
    <n v="0.35"/>
    <s v="Outlet"/>
  </r>
  <r>
    <n v="1197831"/>
    <d v="2020-07-28T00:00:00"/>
    <x v="1"/>
    <x v="1"/>
    <s v="Houston"/>
    <s v="Women's Athletic Footwear"/>
    <n v="35"/>
    <n v="6250"/>
    <n v="218750"/>
    <n v="98437.5"/>
    <n v="0.45"/>
    <s v="Outlet"/>
  </r>
  <r>
    <n v="1197831"/>
    <d v="2020-07-29T00:00:00"/>
    <x v="1"/>
    <x v="1"/>
    <s v="Houston"/>
    <s v="Men's Apparel"/>
    <n v="40"/>
    <n v="5000"/>
    <n v="200000"/>
    <n v="60000"/>
    <n v="0.3"/>
    <s v="Outlet"/>
  </r>
  <r>
    <n v="1197831"/>
    <d v="2020-07-30T00:00:00"/>
    <x v="1"/>
    <x v="1"/>
    <s v="Houston"/>
    <s v="Women's Apparel"/>
    <n v="35"/>
    <n v="7000"/>
    <n v="245000"/>
    <n v="122500"/>
    <n v="0.5"/>
    <s v="Outlet"/>
  </r>
  <r>
    <n v="1197831"/>
    <d v="2020-07-31T00:00:00"/>
    <x v="1"/>
    <x v="1"/>
    <s v="Houston"/>
    <s v="Men's Street Footwear"/>
    <n v="30"/>
    <n v="8750"/>
    <n v="262500"/>
    <n v="91875"/>
    <n v="0.35"/>
    <s v="Outlet"/>
  </r>
  <r>
    <n v="1197831"/>
    <d v="2020-08-01T00:00:00"/>
    <x v="1"/>
    <x v="1"/>
    <s v="Houston"/>
    <s v="Men's Athletic Footwear"/>
    <n v="40"/>
    <n v="8750"/>
    <n v="350000"/>
    <n v="122499.99999999999"/>
    <n v="0.35"/>
    <s v="Outlet"/>
  </r>
  <r>
    <n v="1197831"/>
    <d v="2020-08-02T00:00:00"/>
    <x v="1"/>
    <x v="1"/>
    <s v="Houston"/>
    <s v="Women's Street Footwear"/>
    <n v="35"/>
    <n v="7000"/>
    <n v="245000"/>
    <n v="85750"/>
    <n v="0.35"/>
    <s v="Outlet"/>
  </r>
  <r>
    <n v="1197831"/>
    <d v="2020-08-03T00:00:00"/>
    <x v="1"/>
    <x v="1"/>
    <s v="Houston"/>
    <s v="Women's Athletic Footwear"/>
    <n v="40"/>
    <n v="6000"/>
    <n v="240000"/>
    <n v="108000"/>
    <n v="0.45"/>
    <s v="Outlet"/>
  </r>
  <r>
    <n v="1197831"/>
    <d v="2020-08-04T00:00:00"/>
    <x v="1"/>
    <x v="1"/>
    <s v="Houston"/>
    <s v="Men's Apparel"/>
    <n v="45"/>
    <n v="5000"/>
    <n v="225000"/>
    <n v="67500"/>
    <n v="0.3"/>
    <s v="Outlet"/>
  </r>
  <r>
    <n v="1197831"/>
    <d v="2020-08-05T00:00:00"/>
    <x v="1"/>
    <x v="1"/>
    <s v="Houston"/>
    <s v="Women's Apparel"/>
    <n v="40"/>
    <n v="6500"/>
    <n v="260000"/>
    <n v="130000"/>
    <n v="0.5"/>
    <s v="Outlet"/>
  </r>
  <r>
    <n v="1197831"/>
    <d v="2020-08-06T00:00:00"/>
    <x v="1"/>
    <x v="1"/>
    <s v="Houston"/>
    <s v="Men's Street Footwear"/>
    <n v="30"/>
    <n v="9000"/>
    <n v="270000"/>
    <n v="94500"/>
    <n v="0.35"/>
    <s v="Outlet"/>
  </r>
  <r>
    <n v="1197831"/>
    <d v="2020-08-07T00:00:00"/>
    <x v="1"/>
    <x v="1"/>
    <s v="Houston"/>
    <s v="Men's Athletic Footwear"/>
    <n v="40"/>
    <n v="9000"/>
    <n v="360000"/>
    <n v="125999.99999999999"/>
    <n v="0.35"/>
    <s v="Outlet"/>
  </r>
  <r>
    <n v="1197831"/>
    <d v="2020-08-08T00:00:00"/>
    <x v="1"/>
    <x v="1"/>
    <s v="Houston"/>
    <s v="Women's Street Footwear"/>
    <n v="35"/>
    <n v="7250"/>
    <n v="253750"/>
    <n v="88812.5"/>
    <n v="0.35"/>
    <s v="Outlet"/>
  </r>
  <r>
    <n v="1197831"/>
    <d v="2020-08-09T00:00:00"/>
    <x v="1"/>
    <x v="1"/>
    <s v="Houston"/>
    <s v="Women's Athletic Footwear"/>
    <n v="40"/>
    <n v="6250"/>
    <n v="250000"/>
    <n v="112500"/>
    <n v="0.45"/>
    <s v="Outlet"/>
  </r>
  <r>
    <n v="1197831"/>
    <d v="2020-08-10T00:00:00"/>
    <x v="1"/>
    <x v="1"/>
    <s v="Houston"/>
    <s v="Men's Apparel"/>
    <n v="45"/>
    <n v="5250"/>
    <n v="236250"/>
    <n v="70875"/>
    <n v="0.3"/>
    <s v="Outlet"/>
  </r>
  <r>
    <n v="1197831"/>
    <d v="2020-08-11T00:00:00"/>
    <x v="1"/>
    <x v="1"/>
    <s v="Houston"/>
    <s v="Women's Apparel"/>
    <n v="40"/>
    <n v="8000"/>
    <n v="320000"/>
    <n v="160000"/>
    <n v="0.5"/>
    <s v="Outlet"/>
  </r>
  <r>
    <n v="1197831"/>
    <d v="2020-08-12T00:00:00"/>
    <x v="1"/>
    <x v="1"/>
    <s v="Houston"/>
    <s v="Men's Street Footwear"/>
    <n v="30"/>
    <n v="9250"/>
    <n v="277500"/>
    <n v="97125"/>
    <n v="0.35"/>
    <s v="Outlet"/>
  </r>
  <r>
    <n v="1197831"/>
    <d v="2020-08-13T00:00:00"/>
    <x v="1"/>
    <x v="1"/>
    <s v="Houston"/>
    <s v="Men's Athletic Footwear"/>
    <n v="40"/>
    <n v="9250"/>
    <n v="370000"/>
    <n v="129499.99999999999"/>
    <n v="0.35"/>
    <s v="Outlet"/>
  </r>
  <r>
    <n v="1197831"/>
    <d v="2020-08-14T00:00:00"/>
    <x v="1"/>
    <x v="1"/>
    <s v="Houston"/>
    <s v="Women's Street Footwear"/>
    <n v="35"/>
    <n v="7750"/>
    <n v="271250"/>
    <n v="94937.5"/>
    <n v="0.35"/>
    <s v="Outlet"/>
  </r>
  <r>
    <n v="1197831"/>
    <d v="2020-08-15T00:00:00"/>
    <x v="1"/>
    <x v="1"/>
    <s v="Houston"/>
    <s v="Women's Athletic Footwear"/>
    <n v="40"/>
    <n v="7000"/>
    <n v="280000"/>
    <n v="126000"/>
    <n v="0.45"/>
    <s v="Outlet"/>
  </r>
  <r>
    <n v="1197831"/>
    <d v="2020-08-16T00:00:00"/>
    <x v="1"/>
    <x v="1"/>
    <s v="Houston"/>
    <s v="Men's Apparel"/>
    <n v="45"/>
    <n v="6000"/>
    <n v="270000"/>
    <n v="81000"/>
    <n v="0.3"/>
    <s v="Outlet"/>
  </r>
  <r>
    <n v="1197831"/>
    <d v="2020-08-17T00:00:00"/>
    <x v="1"/>
    <x v="1"/>
    <s v="Houston"/>
    <s v="Women's Apparel"/>
    <n v="40"/>
    <n v="9500"/>
    <n v="380000"/>
    <n v="190000"/>
    <n v="0.5"/>
    <s v="Outlet"/>
  </r>
  <r>
    <n v="1197831"/>
    <d v="2020-08-18T00:00:00"/>
    <x v="1"/>
    <x v="1"/>
    <s v="Houston"/>
    <s v="Men's Street Footwear"/>
    <n v="40"/>
    <n v="9500"/>
    <n v="380000"/>
    <n v="133000"/>
    <n v="0.35"/>
    <s v="Outlet"/>
  </r>
  <r>
    <n v="1197831"/>
    <d v="2020-08-19T00:00:00"/>
    <x v="1"/>
    <x v="1"/>
    <s v="Houston"/>
    <s v="Men's Athletic Footwear"/>
    <n v="45"/>
    <n v="9500"/>
    <n v="427500"/>
    <n v="149625"/>
    <n v="0.35"/>
    <s v="Outlet"/>
  </r>
  <r>
    <n v="1197831"/>
    <d v="2020-08-20T00:00:00"/>
    <x v="1"/>
    <x v="1"/>
    <s v="Houston"/>
    <s v="Women's Street Footwear"/>
    <n v="40"/>
    <n v="8000"/>
    <n v="320000"/>
    <n v="112000"/>
    <n v="0.35"/>
    <s v="Outlet"/>
  </r>
  <r>
    <n v="1197831"/>
    <d v="2020-08-21T00:00:00"/>
    <x v="1"/>
    <x v="1"/>
    <s v="Houston"/>
    <s v="Women's Athletic Footwear"/>
    <n v="40"/>
    <n v="7500"/>
    <n v="300000"/>
    <n v="135000"/>
    <n v="0.45"/>
    <s v="Outlet"/>
  </r>
  <r>
    <n v="1197831"/>
    <d v="2020-08-22T00:00:00"/>
    <x v="1"/>
    <x v="1"/>
    <s v="Houston"/>
    <s v="Men's Apparel"/>
    <n v="45"/>
    <n v="6500"/>
    <n v="292500"/>
    <n v="87750"/>
    <n v="0.3"/>
    <s v="Outlet"/>
  </r>
  <r>
    <n v="1197831"/>
    <d v="2020-08-23T00:00:00"/>
    <x v="1"/>
    <x v="1"/>
    <s v="Houston"/>
    <s v="Women's Apparel"/>
    <n v="50"/>
    <n v="10000"/>
    <n v="500000"/>
    <n v="250000"/>
    <n v="0.5"/>
    <s v="Outlet"/>
  </r>
  <r>
    <n v="1197831"/>
    <d v="2020-08-24T00:00:00"/>
    <x v="1"/>
    <x v="1"/>
    <s v="Houston"/>
    <s v="Men's Street Footwear"/>
    <n v="40"/>
    <n v="9500"/>
    <n v="380000"/>
    <n v="133000"/>
    <n v="0.35"/>
    <s v="Outlet"/>
  </r>
  <r>
    <n v="1197831"/>
    <d v="2020-08-25T00:00:00"/>
    <x v="1"/>
    <x v="1"/>
    <s v="Houston"/>
    <s v="Men's Athletic Footwear"/>
    <n v="45"/>
    <n v="9500"/>
    <n v="427500"/>
    <n v="149625"/>
    <n v="0.35"/>
    <s v="Outlet"/>
  </r>
  <r>
    <n v="1197831"/>
    <d v="2020-08-26T00:00:00"/>
    <x v="1"/>
    <x v="1"/>
    <s v="Houston"/>
    <s v="Women's Street Footwear"/>
    <n v="40"/>
    <n v="11000"/>
    <n v="440000"/>
    <n v="154000"/>
    <n v="0.35"/>
    <s v="Outlet"/>
  </r>
  <r>
    <n v="1197831"/>
    <d v="2020-08-27T00:00:00"/>
    <x v="1"/>
    <x v="1"/>
    <s v="Houston"/>
    <s v="Women's Athletic Footwear"/>
    <n v="40"/>
    <n v="7000"/>
    <n v="280000"/>
    <n v="126000"/>
    <n v="0.45"/>
    <s v="Outlet"/>
  </r>
  <r>
    <n v="1197831"/>
    <d v="2020-08-28T00:00:00"/>
    <x v="1"/>
    <x v="1"/>
    <s v="Houston"/>
    <s v="Men's Apparel"/>
    <n v="45"/>
    <n v="7000"/>
    <n v="315000"/>
    <n v="94500"/>
    <n v="0.3"/>
    <s v="Outlet"/>
  </r>
  <r>
    <n v="1197831"/>
    <d v="2020-08-29T00:00:00"/>
    <x v="1"/>
    <x v="1"/>
    <s v="Houston"/>
    <s v="Women's Apparel"/>
    <n v="50"/>
    <n v="9750"/>
    <n v="487500"/>
    <n v="243750"/>
    <n v="0.5"/>
    <s v="Outlet"/>
  </r>
  <r>
    <n v="1197831"/>
    <d v="2020-08-30T00:00:00"/>
    <x v="1"/>
    <x v="1"/>
    <s v="Houston"/>
    <s v="Men's Street Footwear"/>
    <n v="40"/>
    <n v="9250"/>
    <n v="370000"/>
    <n v="129499.99999999999"/>
    <n v="0.35"/>
    <s v="Outlet"/>
  </r>
  <r>
    <n v="1197831"/>
    <d v="2020-08-31T00:00:00"/>
    <x v="1"/>
    <x v="1"/>
    <s v="Houston"/>
    <s v="Men's Athletic Footwear"/>
    <n v="45"/>
    <n v="9250"/>
    <n v="416250"/>
    <n v="145687.5"/>
    <n v="0.35"/>
    <s v="Outlet"/>
  </r>
  <r>
    <n v="1197831"/>
    <d v="2020-09-01T00:00:00"/>
    <x v="1"/>
    <x v="1"/>
    <s v="Houston"/>
    <s v="Women's Street Footwear"/>
    <n v="40"/>
    <n v="11000"/>
    <n v="440000"/>
    <n v="154000"/>
    <n v="0.35"/>
    <s v="Outlet"/>
  </r>
  <r>
    <n v="1197831"/>
    <d v="2020-09-02T00:00:00"/>
    <x v="1"/>
    <x v="1"/>
    <s v="Houston"/>
    <s v="Women's Athletic Footwear"/>
    <n v="40"/>
    <n v="6500"/>
    <n v="260000"/>
    <n v="117000"/>
    <n v="0.45"/>
    <s v="Outlet"/>
  </r>
  <r>
    <n v="1197831"/>
    <d v="2020-09-03T00:00:00"/>
    <x v="1"/>
    <x v="1"/>
    <s v="Houston"/>
    <s v="Men's Apparel"/>
    <n v="45"/>
    <n v="6500"/>
    <n v="292500"/>
    <n v="87750"/>
    <n v="0.3"/>
    <s v="Outlet"/>
  </r>
  <r>
    <n v="1197831"/>
    <d v="2020-09-04T00:00:00"/>
    <x v="1"/>
    <x v="1"/>
    <s v="Houston"/>
    <s v="Women's Apparel"/>
    <n v="50"/>
    <n v="9000"/>
    <n v="450000"/>
    <n v="225000"/>
    <n v="0.5"/>
    <s v="Outlet"/>
  </r>
  <r>
    <n v="1197831"/>
    <d v="2020-09-05T00:00:00"/>
    <x v="1"/>
    <x v="1"/>
    <s v="Houston"/>
    <s v="Men's Street Footwear"/>
    <n v="45"/>
    <n v="8500"/>
    <n v="382500"/>
    <n v="133875"/>
    <n v="0.35"/>
    <s v="Outlet"/>
  </r>
  <r>
    <n v="1197831"/>
    <d v="2020-09-06T00:00:00"/>
    <x v="1"/>
    <x v="1"/>
    <s v="Houston"/>
    <s v="Men's Athletic Footwear"/>
    <n v="45"/>
    <n v="8500"/>
    <n v="382500"/>
    <n v="133875"/>
    <n v="0.35"/>
    <s v="Outlet"/>
  </r>
  <r>
    <n v="1197831"/>
    <d v="2020-09-07T00:00:00"/>
    <x v="1"/>
    <x v="1"/>
    <s v="Houston"/>
    <s v="Women's Street Footwear"/>
    <n v="50"/>
    <n v="9000"/>
    <n v="450000"/>
    <n v="157500"/>
    <n v="0.35"/>
    <s v="Outlet"/>
  </r>
  <r>
    <n v="1197831"/>
    <d v="2020-09-08T00:00:00"/>
    <x v="1"/>
    <x v="1"/>
    <s v="Houston"/>
    <s v="Women's Athletic Footwear"/>
    <n v="50"/>
    <n v="6250"/>
    <n v="312500"/>
    <n v="140625"/>
    <n v="0.45"/>
    <s v="Outlet"/>
  </r>
  <r>
    <n v="1197831"/>
    <d v="2020-09-09T00:00:00"/>
    <x v="1"/>
    <x v="1"/>
    <s v="Houston"/>
    <s v="Men's Apparel"/>
    <n v="45"/>
    <n v="6250"/>
    <n v="281250"/>
    <n v="84375"/>
    <n v="0.3"/>
    <s v="Outlet"/>
  </r>
  <r>
    <n v="1197831"/>
    <d v="2020-09-10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09-11T00:00:00"/>
    <x v="1"/>
    <x v="1"/>
    <s v="Houston"/>
    <s v="Men's Street Footwear"/>
    <n v="45"/>
    <n v="8000"/>
    <n v="360000"/>
    <n v="125999.99999999999"/>
    <n v="0.35"/>
    <s v="Outlet"/>
  </r>
  <r>
    <n v="1197831"/>
    <d v="2020-09-12T00:00:00"/>
    <x v="1"/>
    <x v="1"/>
    <s v="Houston"/>
    <s v="Men's Athletic Footwear"/>
    <n v="45"/>
    <n v="8000"/>
    <n v="360000"/>
    <n v="125999.99999999999"/>
    <n v="0.35"/>
    <s v="Outlet"/>
  </r>
  <r>
    <n v="1197831"/>
    <d v="2020-09-13T00:00:00"/>
    <x v="1"/>
    <x v="1"/>
    <s v="Houston"/>
    <s v="Women's Street Footwear"/>
    <n v="50"/>
    <n v="7500"/>
    <n v="375000"/>
    <n v="131250"/>
    <n v="0.35"/>
    <s v="Outlet"/>
  </r>
  <r>
    <n v="1197831"/>
    <d v="2020-09-14T00:00:00"/>
    <x v="1"/>
    <x v="1"/>
    <s v="Houston"/>
    <s v="Women's Athletic Footwear"/>
    <n v="50"/>
    <n v="6000"/>
    <n v="300000"/>
    <n v="135000"/>
    <n v="0.45"/>
    <s v="Outlet"/>
  </r>
  <r>
    <n v="1197831"/>
    <d v="2020-09-15T00:00:00"/>
    <x v="1"/>
    <x v="1"/>
    <s v="Houston"/>
    <s v="Men's Apparel"/>
    <n v="45"/>
    <n v="5750"/>
    <n v="258750"/>
    <n v="77625"/>
    <n v="0.3"/>
    <s v="Outlet"/>
  </r>
  <r>
    <n v="1197831"/>
    <d v="2020-09-16T00:00:00"/>
    <x v="1"/>
    <x v="1"/>
    <s v="Houston"/>
    <s v="Women's Apparel"/>
    <n v="55.000000000000007"/>
    <n v="7500"/>
    <n v="412500.00000000006"/>
    <n v="206250.00000000003"/>
    <n v="0.5"/>
    <s v="Outlet"/>
  </r>
  <r>
    <n v="1197831"/>
    <d v="2020-10-20T00:00:00"/>
    <x v="1"/>
    <x v="1"/>
    <s v="Houston"/>
    <s v="Men's Street Footwear"/>
    <n v="45"/>
    <n v="9000"/>
    <n v="405000"/>
    <n v="141750"/>
    <n v="0.35"/>
    <s v="Outlet"/>
  </r>
  <r>
    <n v="1197831"/>
    <d v="2020-10-21T00:00:00"/>
    <x v="1"/>
    <x v="1"/>
    <s v="Houston"/>
    <s v="Men's Athletic Footwear"/>
    <n v="45"/>
    <n v="9000"/>
    <n v="405000"/>
    <n v="141750"/>
    <n v="0.35"/>
    <s v="Outlet"/>
  </r>
  <r>
    <n v="1197831"/>
    <d v="2020-10-22T00:00:00"/>
    <x v="1"/>
    <x v="1"/>
    <s v="Houston"/>
    <s v="Women's Street Footwear"/>
    <n v="50"/>
    <n v="8250"/>
    <n v="412500"/>
    <n v="144375"/>
    <n v="0.35"/>
    <s v="Outlet"/>
  </r>
  <r>
    <n v="1197831"/>
    <d v="2020-10-23T00:00:00"/>
    <x v="1"/>
    <x v="1"/>
    <s v="Houston"/>
    <s v="Women's Athletic Footwear"/>
    <n v="50"/>
    <n v="6750"/>
    <n v="337500"/>
    <n v="151875"/>
    <n v="0.45"/>
    <s v="Outlet"/>
  </r>
  <r>
    <n v="1197831"/>
    <d v="2020-10-24T00:00:00"/>
    <x v="1"/>
    <x v="1"/>
    <s v="Houston"/>
    <s v="Men's Apparel"/>
    <n v="45"/>
    <n v="6500"/>
    <n v="292500"/>
    <n v="87750"/>
    <n v="0.3"/>
    <s v="Outlet"/>
  </r>
  <r>
    <n v="1197831"/>
    <d v="2020-10-25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10-26T00:00:00"/>
    <x v="1"/>
    <x v="1"/>
    <s v="Houston"/>
    <s v="Men's Street Footwear"/>
    <n v="45"/>
    <n v="9500"/>
    <n v="427500"/>
    <n v="149625"/>
    <n v="0.35"/>
    <s v="Outlet"/>
  </r>
  <r>
    <n v="1197831"/>
    <d v="2020-10-27T00:00:00"/>
    <x v="1"/>
    <x v="1"/>
    <s v="Houston"/>
    <s v="Men's Athletic Footwear"/>
    <n v="45"/>
    <n v="9500"/>
    <n v="427500"/>
    <n v="149625"/>
    <n v="0.35"/>
    <s v="Outlet"/>
  </r>
  <r>
    <n v="1197831"/>
    <d v="2020-10-28T00:00:00"/>
    <x v="1"/>
    <x v="1"/>
    <s v="Houston"/>
    <s v="Women's Street Footwear"/>
    <n v="50"/>
    <n v="8500"/>
    <n v="425000"/>
    <n v="148750"/>
    <n v="0.35"/>
    <s v="Outlet"/>
  </r>
  <r>
    <n v="1197831"/>
    <d v="2020-10-29T00:00:00"/>
    <x v="1"/>
    <x v="1"/>
    <s v="Houston"/>
    <s v="Women's Athletic Footwear"/>
    <n v="50"/>
    <n v="7000"/>
    <n v="350000"/>
    <n v="157500"/>
    <n v="0.45"/>
    <s v="Outlet"/>
  </r>
  <r>
    <n v="1197831"/>
    <d v="2020-10-30T00:00:00"/>
    <x v="1"/>
    <x v="1"/>
    <s v="Houston"/>
    <s v="Men's Apparel"/>
    <n v="45"/>
    <n v="6500"/>
    <n v="292500"/>
    <n v="87750"/>
    <n v="0.3"/>
    <s v="Outlet"/>
  </r>
  <r>
    <n v="1197831"/>
    <d v="2020-10-31T00:00:00"/>
    <x v="1"/>
    <x v="1"/>
    <s v="Houston"/>
    <s v="Women's Apparel"/>
    <n v="55.000000000000007"/>
    <n v="9000"/>
    <n v="495000.00000000006"/>
    <n v="247500.00000000003"/>
    <n v="0.5"/>
    <s v="Outlet"/>
  </r>
  <r>
    <n v="1128299"/>
    <d v="2020-11-01T00:00:00"/>
    <x v="1"/>
    <x v="1"/>
    <s v="Houston"/>
    <s v="Men's Street Footwear"/>
    <n v="40"/>
    <n v="7750"/>
    <n v="310000"/>
    <n v="108500.00000000001"/>
    <n v="0.35000000000000003"/>
    <s v="Outlet"/>
  </r>
  <r>
    <n v="1128299"/>
    <d v="2020-11-02T00:00:00"/>
    <x v="1"/>
    <x v="1"/>
    <s v="Houston"/>
    <s v="Men's Athletic Footwear"/>
    <n v="50"/>
    <n v="7750"/>
    <n v="387500"/>
    <n v="77500"/>
    <n v="0.2"/>
    <s v="Outlet"/>
  </r>
  <r>
    <n v="1128299"/>
    <d v="2020-11-03T00:00:00"/>
    <x v="1"/>
    <x v="1"/>
    <s v="Houston"/>
    <s v="Women's Street Footwear"/>
    <n v="50"/>
    <n v="7750"/>
    <n v="387500"/>
    <n v="135625"/>
    <n v="0.35000000000000003"/>
    <s v="Outlet"/>
  </r>
  <r>
    <n v="1128299"/>
    <d v="2020-11-04T00:00:00"/>
    <x v="1"/>
    <x v="1"/>
    <s v="Houston"/>
    <s v="Women's Athletic Footwear"/>
    <n v="50"/>
    <n v="6250"/>
    <n v="312500"/>
    <n v="93750"/>
    <n v="0.3"/>
    <s v="Outlet"/>
  </r>
  <r>
    <n v="1128299"/>
    <d v="2020-11-05T00:00:00"/>
    <x v="2"/>
    <x v="2"/>
    <s v="San Francisco"/>
    <s v="Men's Apparel"/>
    <n v="55.000000000000007"/>
    <n v="5750"/>
    <n v="316250.00000000006"/>
    <n v="158125.00000000003"/>
    <n v="0.5"/>
    <s v="Outlet"/>
  </r>
  <r>
    <n v="1128299"/>
    <d v="2020-11-06T00:00:00"/>
    <x v="2"/>
    <x v="2"/>
    <s v="San Francisco"/>
    <s v="Women's Apparel"/>
    <n v="50"/>
    <n v="7750"/>
    <n v="387500"/>
    <n v="58125.000000000007"/>
    <n v="0.15000000000000002"/>
    <s v="Outlet"/>
  </r>
  <r>
    <n v="1128299"/>
    <d v="2020-11-07T00:00:00"/>
    <x v="2"/>
    <x v="2"/>
    <s v="San Francisco"/>
    <s v="Men's Street Footwear"/>
    <n v="40"/>
    <n v="8250"/>
    <n v="330000"/>
    <n v="115500.00000000001"/>
    <n v="0.35000000000000003"/>
    <s v="Outlet"/>
  </r>
  <r>
    <n v="1128299"/>
    <d v="2020-11-08T00:00:00"/>
    <x v="2"/>
    <x v="2"/>
    <s v="San Francisco"/>
    <s v="Men's Athletic Footwear"/>
    <n v="50"/>
    <n v="7250"/>
    <n v="362500"/>
    <n v="72500"/>
    <n v="0.2"/>
    <s v="Outlet"/>
  </r>
  <r>
    <n v="1128299"/>
    <d v="2020-11-09T00:00:00"/>
    <x v="2"/>
    <x v="2"/>
    <s v="San Francisco"/>
    <s v="Women's Street Footwear"/>
    <n v="50"/>
    <n v="7250"/>
    <n v="362500"/>
    <n v="126875.00000000001"/>
    <n v="0.35000000000000003"/>
    <s v="Outlet"/>
  </r>
  <r>
    <n v="1128299"/>
    <d v="2020-11-10T00:00:00"/>
    <x v="2"/>
    <x v="2"/>
    <s v="San Francisco"/>
    <s v="Women's Athletic Footwear"/>
    <n v="50"/>
    <n v="5750"/>
    <n v="287500"/>
    <n v="86250"/>
    <n v="0.3"/>
    <s v="Outlet"/>
  </r>
  <r>
    <n v="1128299"/>
    <d v="2020-11-11T00:00:00"/>
    <x v="2"/>
    <x v="2"/>
    <s v="San Francisco"/>
    <s v="Men's Apparel"/>
    <n v="55.000000000000007"/>
    <n v="5000"/>
    <n v="275000.00000000006"/>
    <n v="137500.00000000003"/>
    <n v="0.5"/>
    <s v="Outlet"/>
  </r>
  <r>
    <n v="1128299"/>
    <d v="2020-11-12T00:00:00"/>
    <x v="2"/>
    <x v="2"/>
    <s v="San Francisco"/>
    <s v="Women's Apparel"/>
    <n v="50"/>
    <n v="7000"/>
    <n v="350000"/>
    <n v="52500.000000000007"/>
    <n v="0.15000000000000002"/>
    <s v="Outlet"/>
  </r>
  <r>
    <n v="1128299"/>
    <d v="2020-11-13T00:00:00"/>
    <x v="2"/>
    <x v="2"/>
    <s v="San Francisco"/>
    <s v="Men's Street Footwear"/>
    <n v="50"/>
    <n v="8500"/>
    <n v="425000"/>
    <n v="148750"/>
    <n v="0.35000000000000003"/>
    <s v="Outlet"/>
  </r>
  <r>
    <n v="1128299"/>
    <d v="2020-11-14T00:00:00"/>
    <x v="2"/>
    <x v="2"/>
    <s v="San Francisco"/>
    <s v="Men's Athletic Footwear"/>
    <n v="60"/>
    <n v="7000"/>
    <n v="420000"/>
    <n v="84000"/>
    <n v="0.2"/>
    <s v="Outlet"/>
  </r>
  <r>
    <n v="1128299"/>
    <d v="2020-11-15T00:00:00"/>
    <x v="2"/>
    <x v="2"/>
    <s v="San Francisco"/>
    <s v="Women's Street Footwear"/>
    <n v="60"/>
    <n v="7000"/>
    <n v="420000"/>
    <n v="147000"/>
    <n v="0.35000000000000003"/>
    <s v="Outlet"/>
  </r>
  <r>
    <n v="1128299"/>
    <d v="2020-12-22T00:00:00"/>
    <x v="2"/>
    <x v="2"/>
    <s v="San Francisco"/>
    <s v="Women's Athletic Footwear"/>
    <n v="60"/>
    <n v="6000"/>
    <n v="360000"/>
    <n v="108000"/>
    <n v="0.3"/>
    <s v="Outlet"/>
  </r>
  <r>
    <n v="1128299"/>
    <d v="2020-12-23T00:00:00"/>
    <x v="2"/>
    <x v="2"/>
    <s v="San Francisco"/>
    <s v="Men's Apparel"/>
    <n v="65"/>
    <n v="5000"/>
    <n v="325000"/>
    <n v="162500"/>
    <n v="0.5"/>
    <s v="Outlet"/>
  </r>
  <r>
    <n v="1128299"/>
    <d v="2020-12-24T00:00:00"/>
    <x v="2"/>
    <x v="2"/>
    <s v="San Francisco"/>
    <s v="Women's Apparel"/>
    <n v="60"/>
    <n v="7000"/>
    <n v="420000"/>
    <n v="63000.000000000007"/>
    <n v="0.15000000000000002"/>
    <s v="Outlet"/>
  </r>
  <r>
    <n v="1128299"/>
    <d v="2020-12-25T00:00:00"/>
    <x v="2"/>
    <x v="2"/>
    <s v="San Francisco"/>
    <s v="Men's Street Footwear"/>
    <n v="60"/>
    <n v="8750"/>
    <n v="525000"/>
    <n v="183750.00000000003"/>
    <n v="0.35000000000000003"/>
    <s v="Outlet"/>
  </r>
  <r>
    <n v="1128299"/>
    <d v="2020-12-26T00:00:00"/>
    <x v="2"/>
    <x v="2"/>
    <s v="San Francisco"/>
    <s v="Men's Athletic Footwear"/>
    <n v="65"/>
    <n v="6750"/>
    <n v="438750"/>
    <n v="87750"/>
    <n v="0.2"/>
    <s v="Outlet"/>
  </r>
  <r>
    <n v="1128299"/>
    <d v="2020-12-27T00:00:00"/>
    <x v="2"/>
    <x v="2"/>
    <s v="San Francisco"/>
    <s v="Women's Street Footwear"/>
    <n v="65"/>
    <n v="7250"/>
    <n v="471250"/>
    <n v="164937.50000000003"/>
    <n v="0.35000000000000003"/>
    <s v="Outlet"/>
  </r>
  <r>
    <n v="1128299"/>
    <d v="2020-12-28T00:00:00"/>
    <x v="2"/>
    <x v="2"/>
    <s v="San Francisco"/>
    <s v="Women's Athletic Footwear"/>
    <n v="60"/>
    <n v="6250"/>
    <n v="375000"/>
    <n v="112500"/>
    <n v="0.3"/>
    <s v="Outlet"/>
  </r>
  <r>
    <n v="1128299"/>
    <d v="2020-12-29T00:00:00"/>
    <x v="2"/>
    <x v="2"/>
    <s v="San Francisco"/>
    <s v="Men's Apparel"/>
    <n v="65"/>
    <n v="5250"/>
    <n v="341250"/>
    <n v="170625"/>
    <n v="0.5"/>
    <s v="Outlet"/>
  </r>
  <r>
    <n v="1128299"/>
    <d v="2020-12-30T00:00:00"/>
    <x v="2"/>
    <x v="2"/>
    <s v="San Francisco"/>
    <s v="Women's Apparel"/>
    <n v="80"/>
    <n v="7000"/>
    <n v="560000"/>
    <n v="84000.000000000015"/>
    <n v="0.15000000000000002"/>
    <s v="Outlet"/>
  </r>
  <r>
    <n v="1128299"/>
    <d v="2020-12-31T00:00:00"/>
    <x v="2"/>
    <x v="2"/>
    <s v="San Francisco"/>
    <s v="Men's Street Footwear"/>
    <n v="60"/>
    <n v="9000"/>
    <n v="540000"/>
    <n v="216000"/>
    <n v="0.4"/>
    <s v="Outlet"/>
  </r>
  <r>
    <n v="1128299"/>
    <d v="2021-01-01T00:00:00"/>
    <x v="2"/>
    <x v="2"/>
    <s v="San Francisco"/>
    <s v="Men's Athletic Footwear"/>
    <n v="65"/>
    <n v="7500"/>
    <n v="487500"/>
    <n v="121875"/>
    <n v="0.25"/>
    <s v="Outlet"/>
  </r>
  <r>
    <n v="1128299"/>
    <d v="2021-01-02T00:00:00"/>
    <x v="2"/>
    <x v="2"/>
    <s v="San Francisco"/>
    <s v="Women's Street Footwear"/>
    <n v="65"/>
    <n v="7500"/>
    <n v="487500"/>
    <n v="195000"/>
    <n v="0.4"/>
    <s v="Outlet"/>
  </r>
  <r>
    <n v="1128299"/>
    <d v="2021-01-03T00:00:00"/>
    <x v="2"/>
    <x v="2"/>
    <s v="San Francisco"/>
    <s v="Women's Athletic Footwear"/>
    <n v="60"/>
    <n v="6500"/>
    <n v="390000"/>
    <n v="136500"/>
    <n v="0.35"/>
    <s v="Outlet"/>
  </r>
  <r>
    <n v="1128299"/>
    <d v="2021-01-04T00:00:00"/>
    <x v="2"/>
    <x v="2"/>
    <s v="San Francisco"/>
    <s v="Men's Apparel"/>
    <n v="65"/>
    <n v="5500"/>
    <n v="357500"/>
    <n v="196625.00000000003"/>
    <n v="0.55000000000000004"/>
    <s v="Outlet"/>
  </r>
  <r>
    <n v="1128299"/>
    <d v="2021-01-05T00:00:00"/>
    <x v="2"/>
    <x v="2"/>
    <s v="San Francisco"/>
    <s v="Women's Apparel"/>
    <n v="80"/>
    <n v="7250"/>
    <n v="580000"/>
    <n v="116000"/>
    <n v="0.2"/>
    <s v="Outlet"/>
  </r>
  <r>
    <n v="1128299"/>
    <d v="2021-01-06T00:00:00"/>
    <x v="2"/>
    <x v="2"/>
    <s v="San Francisco"/>
    <s v="Men's Street Footwear"/>
    <n v="60"/>
    <n v="9750"/>
    <n v="585000"/>
    <n v="234000"/>
    <n v="0.4"/>
    <s v="Outlet"/>
  </r>
  <r>
    <n v="1128299"/>
    <d v="2021-01-07T00:00:00"/>
    <x v="2"/>
    <x v="2"/>
    <s v="San Francisco"/>
    <s v="Men's Athletic Footwear"/>
    <n v="65"/>
    <n v="8250"/>
    <n v="536250"/>
    <n v="134062.5"/>
    <n v="0.25"/>
    <s v="Outlet"/>
  </r>
  <r>
    <n v="1128299"/>
    <d v="2021-01-08T00:00:00"/>
    <x v="2"/>
    <x v="2"/>
    <s v="San Francisco"/>
    <s v="Women's Street Footwear"/>
    <n v="65"/>
    <n v="8250"/>
    <n v="536250"/>
    <n v="214500"/>
    <n v="0.4"/>
    <s v="Outlet"/>
  </r>
  <r>
    <n v="1128299"/>
    <d v="2021-01-09T00:00:00"/>
    <x v="2"/>
    <x v="2"/>
    <s v="San Francisco"/>
    <s v="Women's Athletic Footwear"/>
    <n v="60"/>
    <n v="7000"/>
    <n v="420000"/>
    <n v="147000"/>
    <n v="0.35"/>
    <s v="Outlet"/>
  </r>
  <r>
    <n v="1128299"/>
    <d v="2021-01-10T00:00:00"/>
    <x v="2"/>
    <x v="2"/>
    <s v="San Francisco"/>
    <s v="Men's Apparel"/>
    <n v="65"/>
    <n v="5750"/>
    <n v="373750"/>
    <n v="205562.50000000003"/>
    <n v="0.55000000000000004"/>
    <s v="Outlet"/>
  </r>
  <r>
    <n v="1128299"/>
    <d v="2021-01-11T00:00:00"/>
    <x v="2"/>
    <x v="2"/>
    <s v="San Francisco"/>
    <s v="Women's Apparel"/>
    <n v="80"/>
    <n v="8750"/>
    <n v="700000"/>
    <n v="140000"/>
    <n v="0.2"/>
    <s v="Outlet"/>
  </r>
  <r>
    <n v="1128299"/>
    <d v="2021-01-12T00:00:00"/>
    <x v="2"/>
    <x v="2"/>
    <s v="San Francisco"/>
    <s v="Men's Street Footwear"/>
    <n v="60"/>
    <n v="10250"/>
    <n v="615000"/>
    <n v="215250.00000000003"/>
    <n v="0.35000000000000003"/>
    <s v="Outlet"/>
  </r>
  <r>
    <n v="1128299"/>
    <d v="2021-01-13T00:00:00"/>
    <x v="2"/>
    <x v="2"/>
    <s v="San Francisco"/>
    <s v="Men's Athletic Footwear"/>
    <n v="65"/>
    <n v="8750"/>
    <n v="568750"/>
    <n v="113750"/>
    <n v="0.2"/>
    <s v="Outlet"/>
  </r>
  <r>
    <n v="1128299"/>
    <d v="2021-01-14T00:00:00"/>
    <x v="2"/>
    <x v="2"/>
    <s v="San Francisco"/>
    <s v="Women's Street Footwear"/>
    <n v="65"/>
    <n v="8250"/>
    <n v="536250"/>
    <n v="187687.50000000003"/>
    <n v="0.35000000000000003"/>
    <s v="Outlet"/>
  </r>
  <r>
    <n v="1128299"/>
    <d v="2021-01-15T00:00:00"/>
    <x v="2"/>
    <x v="2"/>
    <s v="San Francisco"/>
    <s v="Women's Athletic Footwear"/>
    <n v="60"/>
    <n v="7250"/>
    <n v="435000"/>
    <n v="130500"/>
    <n v="0.3"/>
    <s v="Outlet"/>
  </r>
  <r>
    <n v="1128299"/>
    <d v="2021-01-16T00:00:00"/>
    <x v="2"/>
    <x v="2"/>
    <s v="San Francisco"/>
    <s v="Men's Apparel"/>
    <n v="65"/>
    <n v="7750"/>
    <n v="503750"/>
    <n v="251875"/>
    <n v="0.5"/>
    <s v="Outlet"/>
  </r>
  <r>
    <n v="1128299"/>
    <d v="2021-01-17T00:00:00"/>
    <x v="2"/>
    <x v="2"/>
    <s v="San Francisco"/>
    <s v="Women's Apparel"/>
    <n v="80"/>
    <n v="7750"/>
    <n v="620000"/>
    <n v="93000.000000000015"/>
    <n v="0.15000000000000002"/>
    <s v="Outlet"/>
  </r>
  <r>
    <n v="1128299"/>
    <d v="2021-01-18T00:00:00"/>
    <x v="2"/>
    <x v="2"/>
    <s v="San Francisco"/>
    <s v="Men's Street Footwear"/>
    <n v="65"/>
    <n v="9750"/>
    <n v="633750"/>
    <n v="221812.50000000003"/>
    <n v="0.35000000000000003"/>
    <s v="Outlet"/>
  </r>
  <r>
    <n v="1128299"/>
    <d v="2021-01-19T00:00:00"/>
    <x v="2"/>
    <x v="2"/>
    <s v="San Francisco"/>
    <s v="Men's Athletic Footwear"/>
    <n v="70"/>
    <n v="9250"/>
    <n v="647500"/>
    <n v="129500"/>
    <n v="0.2"/>
    <s v="Outlet"/>
  </r>
  <r>
    <n v="1128299"/>
    <d v="2021-01-20T00:00:00"/>
    <x v="2"/>
    <x v="2"/>
    <s v="San Francisco"/>
    <s v="Women's Street Footwear"/>
    <n v="65"/>
    <n v="8000"/>
    <n v="520000"/>
    <n v="182000.00000000003"/>
    <n v="0.35000000000000003"/>
    <s v="Outlet"/>
  </r>
  <r>
    <n v="1128299"/>
    <d v="2021-01-21T00:00:00"/>
    <x v="2"/>
    <x v="2"/>
    <s v="San Francisco"/>
    <s v="Women's Athletic Footwear"/>
    <n v="65"/>
    <n v="7500"/>
    <n v="487500"/>
    <n v="146250"/>
    <n v="0.3"/>
    <s v="Outlet"/>
  </r>
  <r>
    <n v="1128299"/>
    <d v="2021-01-22T00:00:00"/>
    <x v="2"/>
    <x v="2"/>
    <s v="San Francisco"/>
    <s v="Men's Apparel"/>
    <n v="75"/>
    <n v="7500"/>
    <n v="562500"/>
    <n v="281250"/>
    <n v="0.5"/>
    <s v="Outlet"/>
  </r>
  <r>
    <n v="1128299"/>
    <d v="2021-01-23T00:00:00"/>
    <x v="2"/>
    <x v="2"/>
    <s v="San Francisco"/>
    <s v="Women's Apparel"/>
    <n v="80"/>
    <n v="7250"/>
    <n v="580000"/>
    <n v="87000.000000000015"/>
    <n v="0.15000000000000002"/>
    <s v="Outlet"/>
  </r>
  <r>
    <n v="1128299"/>
    <d v="2021-01-24T00:00:00"/>
    <x v="2"/>
    <x v="2"/>
    <s v="San Francisco"/>
    <s v="Men's Street Footwear"/>
    <n v="55.000000000000007"/>
    <n v="9250"/>
    <n v="508750.00000000006"/>
    <n v="152625.00000000003"/>
    <n v="0.30000000000000004"/>
    <s v="Outlet"/>
  </r>
  <r>
    <n v="1128299"/>
    <d v="2021-01-25T00:00:00"/>
    <x v="2"/>
    <x v="2"/>
    <s v="San Francisco"/>
    <s v="Men's Athletic Footwear"/>
    <n v="60.000000000000007"/>
    <n v="9250"/>
    <n v="555000.00000000012"/>
    <n v="83250.000000000015"/>
    <n v="0.15"/>
    <s v="Outlet"/>
  </r>
  <r>
    <n v="1128299"/>
    <d v="2021-01-26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1-27T00:00:00"/>
    <x v="2"/>
    <x v="2"/>
    <s v="San Francisco"/>
    <s v="Women's Athletic Footwear"/>
    <n v="55.000000000000007"/>
    <n v="7250"/>
    <n v="398750.00000000006"/>
    <n v="99687.5"/>
    <n v="0.24999999999999997"/>
    <s v="Outlet"/>
  </r>
  <r>
    <n v="1128299"/>
    <d v="2021-01-28T00:00:00"/>
    <x v="2"/>
    <x v="2"/>
    <s v="San Francisco"/>
    <s v="Men's Apparel"/>
    <n v="65"/>
    <n v="7250"/>
    <n v="471250"/>
    <n v="212062.50000000003"/>
    <n v="0.45000000000000007"/>
    <s v="Outlet"/>
  </r>
  <r>
    <n v="1128299"/>
    <d v="2021-01-29T00:00:00"/>
    <x v="2"/>
    <x v="2"/>
    <s v="San Francisco"/>
    <s v="Women's Apparel"/>
    <n v="70"/>
    <n v="7750"/>
    <n v="542500"/>
    <n v="54250"/>
    <n v="0.1"/>
    <s v="Outlet"/>
  </r>
  <r>
    <n v="1128299"/>
    <d v="2021-01-30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1-31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1T00:00:00"/>
    <x v="2"/>
    <x v="2"/>
    <s v="San Francisco"/>
    <s v="Women's Street Footwear"/>
    <n v="55.000000000000007"/>
    <n v="7000"/>
    <n v="385000.00000000006"/>
    <n v="115500.00000000003"/>
    <n v="0.30000000000000004"/>
    <s v="Outlet"/>
  </r>
  <r>
    <n v="1128299"/>
    <d v="2021-02-02T00:00:00"/>
    <x v="2"/>
    <x v="2"/>
    <s v="San Francisco"/>
    <s v="Women's Athletic Footwear"/>
    <n v="55.000000000000007"/>
    <n v="6750"/>
    <n v="371250.00000000006"/>
    <n v="92812.5"/>
    <n v="0.24999999999999997"/>
    <s v="Outlet"/>
  </r>
  <r>
    <n v="1128299"/>
    <d v="2021-02-03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04T00:00:00"/>
    <x v="2"/>
    <x v="2"/>
    <s v="San Francisco"/>
    <s v="Women's Apparel"/>
    <n v="70"/>
    <n v="7000"/>
    <n v="490000"/>
    <n v="49000"/>
    <n v="0.1"/>
    <s v="Outlet"/>
  </r>
  <r>
    <n v="1128299"/>
    <d v="2021-02-05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2-06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7T00:00:00"/>
    <x v="2"/>
    <x v="2"/>
    <s v="San Francisco"/>
    <s v="Women's Street Footwear"/>
    <n v="55.000000000000007"/>
    <n v="7250"/>
    <n v="398750.00000000006"/>
    <n v="119625.00000000003"/>
    <n v="0.30000000000000004"/>
    <s v="Outlet"/>
  </r>
  <r>
    <n v="1128299"/>
    <d v="2021-02-08T00:00:00"/>
    <x v="2"/>
    <x v="2"/>
    <s v="San Francisco"/>
    <s v="Women's Athletic Footwear"/>
    <n v="55.000000000000007"/>
    <n v="7000"/>
    <n v="385000.00000000006"/>
    <n v="96250"/>
    <n v="0.24999999999999997"/>
    <s v="Outlet"/>
  </r>
  <r>
    <n v="1128299"/>
    <d v="2021-02-09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10T00:00:00"/>
    <x v="2"/>
    <x v="2"/>
    <s v="San Francisco"/>
    <s v="Women's Apparel"/>
    <n v="70"/>
    <n v="7750"/>
    <n v="542500"/>
    <n v="54250"/>
    <n v="0.1"/>
    <s v="Outlet"/>
  </r>
  <r>
    <n v="1128299"/>
    <d v="2021-02-11T00:00:00"/>
    <x v="2"/>
    <x v="2"/>
    <s v="San Francisco"/>
    <s v="Men's Street Footwear"/>
    <n v="55.000000000000007"/>
    <n v="9750"/>
    <n v="536250.00000000012"/>
    <n v="160875.00000000006"/>
    <n v="0.30000000000000004"/>
    <s v="Outlet"/>
  </r>
  <r>
    <n v="1128299"/>
    <d v="2021-02-12T00:00:00"/>
    <x v="2"/>
    <x v="2"/>
    <s v="San Francisco"/>
    <s v="Men's Athletic Footwear"/>
    <n v="60.000000000000007"/>
    <n v="9750"/>
    <n v="585000.00000000012"/>
    <n v="87750.000000000015"/>
    <n v="0.15"/>
    <s v="Outlet"/>
  </r>
  <r>
    <n v="1128299"/>
    <d v="2021-02-13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2-14T00:00:00"/>
    <x v="2"/>
    <x v="2"/>
    <s v="San Francisco"/>
    <s v="Women's Athletic Footwear"/>
    <n v="55.000000000000007"/>
    <n v="7750"/>
    <n v="426250.00000000006"/>
    <n v="106562.5"/>
    <n v="0.24999999999999997"/>
    <s v="Outlet"/>
  </r>
  <r>
    <n v="1128299"/>
    <d v="2021-02-15T00:00:00"/>
    <x v="2"/>
    <x v="2"/>
    <s v="San Francisco"/>
    <s v="Men's Apparel"/>
    <n v="65"/>
    <n v="7000"/>
    <n v="455000"/>
    <n v="204750.00000000003"/>
    <n v="0.45000000000000007"/>
    <s v="Outlet"/>
  </r>
  <r>
    <n v="1128299"/>
    <d v="2021-02-16T00:00:00"/>
    <x v="2"/>
    <x v="2"/>
    <s v="San Francisco"/>
    <s v="Women's Apparel"/>
    <n v="70"/>
    <n v="8000"/>
    <n v="560000"/>
    <n v="56000"/>
    <n v="0.1"/>
    <s v="Outlet"/>
  </r>
  <r>
    <n v="1189833"/>
    <d v="2021-02-17T00:00:00"/>
    <x v="2"/>
    <x v="2"/>
    <s v="San Francisco"/>
    <s v="Men's Street Footwear"/>
    <n v="35"/>
    <n v="7000"/>
    <n v="245000"/>
    <n v="98000"/>
    <n v="0.4"/>
    <s v="Outlet"/>
  </r>
  <r>
    <n v="1189833"/>
    <d v="2021-02-18T00:00:00"/>
    <x v="2"/>
    <x v="2"/>
    <s v="San Francisco"/>
    <s v="Men's Athletic Footwear"/>
    <n v="45"/>
    <n v="7000"/>
    <n v="315000"/>
    <n v="78750"/>
    <n v="0.25"/>
    <s v="Outlet"/>
  </r>
  <r>
    <n v="1189833"/>
    <d v="2021-03-09T00:00:00"/>
    <x v="2"/>
    <x v="2"/>
    <s v="San Francisco"/>
    <s v="Women's Street Footwear"/>
    <n v="45"/>
    <n v="7000"/>
    <n v="315000"/>
    <n v="126000"/>
    <n v="0.4"/>
    <s v="Outlet"/>
  </r>
  <r>
    <n v="1189833"/>
    <d v="2021-03-10T00:00:00"/>
    <x v="2"/>
    <x v="2"/>
    <s v="San Francisco"/>
    <s v="Women's Athletic Footwear"/>
    <n v="45"/>
    <n v="5500"/>
    <n v="247500"/>
    <n v="86625"/>
    <n v="0.35"/>
    <s v="Outlet"/>
  </r>
  <r>
    <n v="1189833"/>
    <d v="2021-03-11T00:00:00"/>
    <x v="2"/>
    <x v="2"/>
    <s v="Los Angeles"/>
    <s v="Men's Apparel"/>
    <n v="50"/>
    <n v="5000"/>
    <n v="250000"/>
    <n v="137500"/>
    <n v="0.55000000000000004"/>
    <s v="Outlet"/>
  </r>
  <r>
    <n v="1189833"/>
    <d v="2021-03-12T00:00:00"/>
    <x v="2"/>
    <x v="2"/>
    <s v="Los Angeles"/>
    <s v="Women's Apparel"/>
    <n v="45"/>
    <n v="7000"/>
    <n v="315000"/>
    <n v="63000"/>
    <n v="0.2"/>
    <s v="Outlet"/>
  </r>
  <r>
    <n v="1189833"/>
    <d v="2021-03-13T00:00:00"/>
    <x v="2"/>
    <x v="2"/>
    <s v="Los Angeles"/>
    <s v="Men's Street Footwear"/>
    <n v="35"/>
    <n v="7500"/>
    <n v="262500"/>
    <n v="105000"/>
    <n v="0.4"/>
    <s v="Outlet"/>
  </r>
  <r>
    <n v="1189833"/>
    <d v="2021-03-14T00:00:00"/>
    <x v="2"/>
    <x v="2"/>
    <s v="Los Angeles"/>
    <s v="Men's Athletic Footwear"/>
    <n v="45"/>
    <n v="6500"/>
    <n v="292500"/>
    <n v="73125"/>
    <n v="0.25"/>
    <s v="Outlet"/>
  </r>
  <r>
    <n v="1189833"/>
    <d v="2021-03-15T00:00:00"/>
    <x v="2"/>
    <x v="2"/>
    <s v="Los Angeles"/>
    <s v="Women's Street Footwear"/>
    <n v="45"/>
    <n v="6750"/>
    <n v="303750"/>
    <n v="121500"/>
    <n v="0.4"/>
    <s v="Outlet"/>
  </r>
  <r>
    <n v="1189833"/>
    <d v="2021-03-16T00:00:00"/>
    <x v="2"/>
    <x v="2"/>
    <s v="Los Angeles"/>
    <s v="Women's Athletic Footwear"/>
    <n v="45"/>
    <n v="5250"/>
    <n v="236250"/>
    <n v="82687.5"/>
    <n v="0.35"/>
    <s v="Outlet"/>
  </r>
  <r>
    <n v="1189833"/>
    <d v="2021-03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3-18T00:00:00"/>
    <x v="2"/>
    <x v="2"/>
    <s v="Los Angeles"/>
    <s v="Women's Apparel"/>
    <n v="45"/>
    <n v="6500"/>
    <n v="292500"/>
    <n v="58500"/>
    <n v="0.2"/>
    <s v="Outlet"/>
  </r>
  <r>
    <n v="1189833"/>
    <d v="2021-03-19T00:00:00"/>
    <x v="2"/>
    <x v="2"/>
    <s v="Los Angeles"/>
    <s v="Men's Street Footwear"/>
    <n v="35"/>
    <n v="8000"/>
    <n v="280000"/>
    <n v="112000"/>
    <n v="0.4"/>
    <s v="Outlet"/>
  </r>
  <r>
    <n v="1189833"/>
    <d v="2021-03-20T00:00:00"/>
    <x v="2"/>
    <x v="2"/>
    <s v="Los Angeles"/>
    <s v="Men's Athletic Footwear"/>
    <n v="45"/>
    <n v="6500"/>
    <n v="292500"/>
    <n v="73125"/>
    <n v="0.25"/>
    <s v="Outlet"/>
  </r>
  <r>
    <n v="1189833"/>
    <d v="2021-03-21T00:00:00"/>
    <x v="2"/>
    <x v="2"/>
    <s v="Los Angeles"/>
    <s v="Women's Street Footwear"/>
    <n v="45"/>
    <n v="6500"/>
    <n v="292500"/>
    <n v="117000"/>
    <n v="0.4"/>
    <s v="Outlet"/>
  </r>
  <r>
    <n v="1189833"/>
    <d v="2021-03-22T00:00:00"/>
    <x v="2"/>
    <x v="2"/>
    <s v="Los Angeles"/>
    <s v="Women's Athletic Footwear"/>
    <n v="45"/>
    <n v="5500"/>
    <n v="247500"/>
    <n v="86625"/>
    <n v="0.35"/>
    <s v="Outlet"/>
  </r>
  <r>
    <n v="1189833"/>
    <d v="2021-03-23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06T00:00:00"/>
    <x v="2"/>
    <x v="2"/>
    <s v="Los Angeles"/>
    <s v="Women's Apparel"/>
    <n v="45"/>
    <n v="6250"/>
    <n v="281250"/>
    <n v="56250"/>
    <n v="0.2"/>
    <s v="Outlet"/>
  </r>
  <r>
    <n v="1189833"/>
    <d v="2021-04-07T00:00:00"/>
    <x v="2"/>
    <x v="2"/>
    <s v="Los Angeles"/>
    <s v="Men's Street Footwear"/>
    <n v="45"/>
    <n v="8000"/>
    <n v="360000"/>
    <n v="144000"/>
    <n v="0.4"/>
    <s v="Outlet"/>
  </r>
  <r>
    <n v="1189833"/>
    <d v="2021-04-08T00:00:00"/>
    <x v="2"/>
    <x v="2"/>
    <s v="Los Angeles"/>
    <s v="Men's Athletic Footwear"/>
    <n v="50"/>
    <n v="6000"/>
    <n v="300000"/>
    <n v="75000"/>
    <n v="0.25"/>
    <s v="Outlet"/>
  </r>
  <r>
    <n v="1189833"/>
    <d v="2021-04-09T00:00:00"/>
    <x v="2"/>
    <x v="2"/>
    <s v="Los Angeles"/>
    <s v="Women's Street Footwear"/>
    <n v="50"/>
    <n v="6250"/>
    <n v="312500"/>
    <n v="125000"/>
    <n v="0.4"/>
    <s v="Outlet"/>
  </r>
  <r>
    <n v="1189833"/>
    <d v="2021-04-10T00:00:00"/>
    <x v="2"/>
    <x v="2"/>
    <s v="Los Angeles"/>
    <s v="Women's Athletic Footwear"/>
    <n v="45"/>
    <n v="5250"/>
    <n v="236250"/>
    <n v="82687.5"/>
    <n v="0.35"/>
    <s v="Outlet"/>
  </r>
  <r>
    <n v="1189833"/>
    <d v="2021-04-11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12T00:00:00"/>
    <x v="2"/>
    <x v="2"/>
    <s v="Los Angeles"/>
    <s v="Women's Apparel"/>
    <n v="65"/>
    <n v="6000"/>
    <n v="390000"/>
    <n v="78000"/>
    <n v="0.2"/>
    <s v="Outlet"/>
  </r>
  <r>
    <n v="1189833"/>
    <d v="2021-04-13T00:00:00"/>
    <x v="2"/>
    <x v="2"/>
    <s v="Los Angeles"/>
    <s v="Men's Street Footwear"/>
    <n v="45"/>
    <n v="8000"/>
    <n v="360000"/>
    <n v="144000"/>
    <n v="0.4"/>
    <s v="Outlet"/>
  </r>
  <r>
    <n v="1189833"/>
    <d v="2021-04-14T00:00:00"/>
    <x v="2"/>
    <x v="2"/>
    <s v="Los Angeles"/>
    <s v="Men's Athletic Footwear"/>
    <n v="50"/>
    <n v="6500"/>
    <n v="325000"/>
    <n v="81250"/>
    <n v="0.25"/>
    <s v="Outlet"/>
  </r>
  <r>
    <n v="1189833"/>
    <d v="2021-04-15T00:00:00"/>
    <x v="2"/>
    <x v="2"/>
    <s v="Los Angeles"/>
    <s v="Women's Street Footwear"/>
    <n v="50"/>
    <n v="6500"/>
    <n v="325000"/>
    <n v="130000"/>
    <n v="0.4"/>
    <s v="Outlet"/>
  </r>
  <r>
    <n v="1189833"/>
    <d v="2021-04-16T00:00:00"/>
    <x v="2"/>
    <x v="2"/>
    <s v="Los Angeles"/>
    <s v="Women's Athletic Footwear"/>
    <n v="45"/>
    <n v="5500"/>
    <n v="247500"/>
    <n v="86625"/>
    <n v="0.35"/>
    <s v="Outlet"/>
  </r>
  <r>
    <n v="1189833"/>
    <d v="2021-04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4-18T00:00:00"/>
    <x v="2"/>
    <x v="2"/>
    <s v="Los Angeles"/>
    <s v="Women's Apparel"/>
    <n v="65"/>
    <n v="6250"/>
    <n v="406250"/>
    <n v="81250"/>
    <n v="0.2"/>
    <s v="Outlet"/>
  </r>
  <r>
    <n v="1189833"/>
    <d v="2021-04-19T00:00:00"/>
    <x v="2"/>
    <x v="2"/>
    <s v="Los Angeles"/>
    <s v="Men's Street Footwear"/>
    <n v="45"/>
    <n v="9000"/>
    <n v="405000"/>
    <n v="162000"/>
    <n v="0.4"/>
    <s v="Outlet"/>
  </r>
  <r>
    <n v="1189833"/>
    <d v="2021-04-20T00:00:00"/>
    <x v="2"/>
    <x v="2"/>
    <s v="Los Angeles"/>
    <s v="Men's Athletic Footwear"/>
    <n v="50"/>
    <n v="7500"/>
    <n v="375000"/>
    <n v="93750"/>
    <n v="0.25"/>
    <s v="Outlet"/>
  </r>
  <r>
    <n v="1189833"/>
    <d v="2021-04-21T00:00:00"/>
    <x v="2"/>
    <x v="2"/>
    <s v="Los Angeles"/>
    <s v="Women's Street Footwear"/>
    <n v="50"/>
    <n v="7500"/>
    <n v="375000"/>
    <n v="150000"/>
    <n v="0.4"/>
    <s v="Outlet"/>
  </r>
  <r>
    <n v="1189833"/>
    <d v="2021-04-22T00:00:00"/>
    <x v="2"/>
    <x v="2"/>
    <s v="Los Angeles"/>
    <s v="Women's Athletic Footwear"/>
    <n v="45"/>
    <n v="6250"/>
    <n v="281250"/>
    <n v="98437.5"/>
    <n v="0.35"/>
    <s v="Outlet"/>
  </r>
  <r>
    <n v="1189833"/>
    <d v="2021-04-23T00:00:00"/>
    <x v="2"/>
    <x v="2"/>
    <s v="Los Angeles"/>
    <s v="Men's Apparel"/>
    <n v="50"/>
    <n v="5000"/>
    <n v="250000"/>
    <n v="137500"/>
    <n v="0.55000000000000004"/>
    <s v="Outlet"/>
  </r>
  <r>
    <n v="1189833"/>
    <d v="2021-04-24T00:00:00"/>
    <x v="2"/>
    <x v="2"/>
    <s v="Los Angeles"/>
    <s v="Women's Apparel"/>
    <n v="65"/>
    <n v="8000"/>
    <n v="520000"/>
    <n v="104000"/>
    <n v="0.2"/>
    <s v="Outlet"/>
  </r>
  <r>
    <n v="1189833"/>
    <d v="2021-04-25T00:00:00"/>
    <x v="2"/>
    <x v="2"/>
    <s v="Los Angeles"/>
    <s v="Men's Street Footwear"/>
    <n v="45"/>
    <n v="9500"/>
    <n v="427500"/>
    <n v="171000"/>
    <n v="0.4"/>
    <s v="Outlet"/>
  </r>
  <r>
    <n v="1189833"/>
    <d v="2021-04-26T00:00:00"/>
    <x v="2"/>
    <x v="2"/>
    <s v="Los Angeles"/>
    <s v="Men's Athletic Footwear"/>
    <n v="50"/>
    <n v="8000"/>
    <n v="400000"/>
    <n v="100000"/>
    <n v="0.25"/>
    <s v="Outlet"/>
  </r>
  <r>
    <n v="1189833"/>
    <d v="2021-04-27T00:00:00"/>
    <x v="2"/>
    <x v="2"/>
    <s v="Los Angeles"/>
    <s v="Women's Street Footwear"/>
    <n v="50"/>
    <n v="7500"/>
    <n v="375000"/>
    <n v="150000"/>
    <n v="0.4"/>
    <s v="Outlet"/>
  </r>
  <r>
    <n v="1189833"/>
    <d v="2021-04-28T00:00:00"/>
    <x v="2"/>
    <x v="2"/>
    <s v="Los Angeles"/>
    <s v="Women's Athletic Footwear"/>
    <n v="45"/>
    <n v="6500"/>
    <n v="292500"/>
    <n v="102375"/>
    <n v="0.35"/>
    <s v="Outlet"/>
  </r>
  <r>
    <n v="1189833"/>
    <d v="2021-04-29T00:00:00"/>
    <x v="2"/>
    <x v="2"/>
    <s v="Los Angeles"/>
    <s v="Men's Apparel"/>
    <n v="50"/>
    <n v="7000"/>
    <n v="350000"/>
    <n v="192500.00000000003"/>
    <n v="0.55000000000000004"/>
    <s v="Outlet"/>
  </r>
  <r>
    <n v="1189833"/>
    <d v="2021-04-30T00:00:00"/>
    <x v="2"/>
    <x v="2"/>
    <s v="Los Angeles"/>
    <s v="Women's Apparel"/>
    <n v="65"/>
    <n v="7000"/>
    <n v="455000"/>
    <n v="91000"/>
    <n v="0.2"/>
    <s v="Outlet"/>
  </r>
  <r>
    <n v="1189833"/>
    <d v="2021-05-01T00:00:00"/>
    <x v="2"/>
    <x v="2"/>
    <s v="Los Angeles"/>
    <s v="Men's Street Footwear"/>
    <n v="50"/>
    <n v="9000"/>
    <n v="450000"/>
    <n v="180000"/>
    <n v="0.4"/>
    <s v="Outlet"/>
  </r>
  <r>
    <n v="1189833"/>
    <d v="2021-05-02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3T00:00:00"/>
    <x v="2"/>
    <x v="2"/>
    <s v="Los Angeles"/>
    <s v="Women's Street Footwear"/>
    <n v="50"/>
    <n v="7250"/>
    <n v="362500"/>
    <n v="145000"/>
    <n v="0.4"/>
    <s v="Outlet"/>
  </r>
  <r>
    <n v="1189833"/>
    <d v="2021-05-04T00:00:00"/>
    <x v="2"/>
    <x v="2"/>
    <s v="Los Angeles"/>
    <s v="Women's Athletic Footwear"/>
    <n v="50"/>
    <n v="6750"/>
    <n v="337500"/>
    <n v="118124.99999999999"/>
    <n v="0.35"/>
    <s v="Outlet"/>
  </r>
  <r>
    <n v="1189833"/>
    <d v="2021-05-05T00:00:00"/>
    <x v="2"/>
    <x v="2"/>
    <s v="Los Angeles"/>
    <s v="Men's Apparel"/>
    <n v="60"/>
    <n v="6750"/>
    <n v="405000"/>
    <n v="222750.00000000003"/>
    <n v="0.55000000000000004"/>
    <s v="Outlet"/>
  </r>
  <r>
    <n v="1189833"/>
    <d v="2021-05-06T00:00:00"/>
    <x v="2"/>
    <x v="2"/>
    <s v="Los Angeles"/>
    <s v="Women's Apparel"/>
    <n v="65"/>
    <n v="6500"/>
    <n v="422500"/>
    <n v="84500"/>
    <n v="0.2"/>
    <s v="Outlet"/>
  </r>
  <r>
    <n v="1189833"/>
    <d v="2021-05-07T00:00:00"/>
    <x v="2"/>
    <x v="2"/>
    <s v="Los Angeles"/>
    <s v="Men's Street Footwear"/>
    <n v="50"/>
    <n v="8500"/>
    <n v="425000"/>
    <n v="170000"/>
    <n v="0.4"/>
    <s v="Outlet"/>
  </r>
  <r>
    <n v="1189833"/>
    <d v="2021-05-08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9T00:00:00"/>
    <x v="2"/>
    <x v="2"/>
    <s v="Los Angeles"/>
    <s v="Women's Street Footwear"/>
    <n v="50"/>
    <n v="7000"/>
    <n v="350000"/>
    <n v="140000"/>
    <n v="0.4"/>
    <s v="Outlet"/>
  </r>
  <r>
    <n v="1189833"/>
    <d v="2021-05-10T00:00:00"/>
    <x v="2"/>
    <x v="2"/>
    <s v="Los Angeles"/>
    <s v="Women's Athletic Footwear"/>
    <n v="50"/>
    <n v="6500"/>
    <n v="325000"/>
    <n v="113750"/>
    <n v="0.35"/>
    <s v="Outlet"/>
  </r>
  <r>
    <n v="1189833"/>
    <d v="2021-05-11T00:00:00"/>
    <x v="2"/>
    <x v="2"/>
    <s v="Los Angeles"/>
    <s v="Men's Apparel"/>
    <n v="60"/>
    <n v="6500"/>
    <n v="390000"/>
    <n v="214500.00000000003"/>
    <n v="0.55000000000000004"/>
    <s v="Outlet"/>
  </r>
  <r>
    <n v="1189833"/>
    <d v="2021-05-12T00:00:00"/>
    <x v="2"/>
    <x v="2"/>
    <s v="Los Angeles"/>
    <s v="Women's Apparel"/>
    <n v="65"/>
    <n v="7000"/>
    <n v="455000"/>
    <n v="91000"/>
    <n v="0.2"/>
    <s v="Outlet"/>
  </r>
  <r>
    <n v="1189833"/>
    <d v="2021-05-13T00:00:00"/>
    <x v="2"/>
    <x v="2"/>
    <s v="Los Angeles"/>
    <s v="Men's Street Footwear"/>
    <n v="50"/>
    <n v="8000"/>
    <n v="400000"/>
    <n v="160000"/>
    <n v="0.4"/>
    <s v="Outlet"/>
  </r>
  <r>
    <n v="1189833"/>
    <d v="2021-05-14T00:00:00"/>
    <x v="2"/>
    <x v="2"/>
    <s v="Los Angeles"/>
    <s v="Men's Athletic Footwear"/>
    <n v="55.000000000000007"/>
    <n v="8000"/>
    <n v="440000.00000000006"/>
    <n v="110000.00000000001"/>
    <n v="0.25"/>
    <s v="Outlet"/>
  </r>
  <r>
    <n v="1189833"/>
    <d v="2021-05-15T00:00:00"/>
    <x v="2"/>
    <x v="2"/>
    <s v="Los Angeles"/>
    <s v="Women's Street Footwear"/>
    <n v="50"/>
    <n v="6500"/>
    <n v="325000"/>
    <n v="130000"/>
    <n v="0.4"/>
    <s v="Outlet"/>
  </r>
  <r>
    <n v="1189833"/>
    <d v="2021-05-16T00:00:00"/>
    <x v="2"/>
    <x v="2"/>
    <s v="Los Angeles"/>
    <s v="Women's Athletic Footwear"/>
    <n v="50"/>
    <n v="6250"/>
    <n v="312500"/>
    <n v="109375"/>
    <n v="0.35"/>
    <s v="Outlet"/>
  </r>
  <r>
    <n v="1189833"/>
    <d v="2021-05-17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18T00:00:00"/>
    <x v="2"/>
    <x v="2"/>
    <s v="Los Angeles"/>
    <s v="Women's Apparel"/>
    <n v="65"/>
    <n v="6500"/>
    <n v="422500"/>
    <n v="84500"/>
    <n v="0.2"/>
    <s v="Outlet"/>
  </r>
  <r>
    <n v="1189833"/>
    <d v="2021-05-19T00:00:00"/>
    <x v="2"/>
    <x v="2"/>
    <s v="Los Angeles"/>
    <s v="Men's Street Footwear"/>
    <n v="50"/>
    <n v="8250"/>
    <n v="412500"/>
    <n v="165000"/>
    <n v="0.4"/>
    <s v="Outlet"/>
  </r>
  <r>
    <n v="1189833"/>
    <d v="2021-05-20T00:00:00"/>
    <x v="2"/>
    <x v="2"/>
    <s v="Los Angeles"/>
    <s v="Men's Athletic Footwear"/>
    <n v="55.000000000000007"/>
    <n v="8250"/>
    <n v="453750.00000000006"/>
    <n v="113437.50000000001"/>
    <n v="0.25"/>
    <s v="Outlet"/>
  </r>
  <r>
    <n v="1189833"/>
    <d v="2021-05-21T00:00:00"/>
    <x v="2"/>
    <x v="2"/>
    <s v="Los Angeles"/>
    <s v="Women's Street Footwear"/>
    <n v="50"/>
    <n v="6750"/>
    <n v="337500"/>
    <n v="135000"/>
    <n v="0.4"/>
    <s v="Outlet"/>
  </r>
  <r>
    <n v="1189833"/>
    <d v="2021-05-22T00:00:00"/>
    <x v="2"/>
    <x v="2"/>
    <s v="Los Angeles"/>
    <s v="Women's Athletic Footwear"/>
    <n v="50"/>
    <n v="6500"/>
    <n v="325000"/>
    <n v="113750"/>
    <n v="0.35"/>
    <s v="Outlet"/>
  </r>
  <r>
    <n v="1189833"/>
    <d v="2021-05-23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24T00:00:00"/>
    <x v="2"/>
    <x v="2"/>
    <s v="Los Angeles"/>
    <s v="Women's Apparel"/>
    <n v="65"/>
    <n v="7000"/>
    <n v="455000"/>
    <n v="91000"/>
    <n v="0.2"/>
    <s v="Outlet"/>
  </r>
  <r>
    <n v="1189833"/>
    <d v="2021-05-25T00:00:00"/>
    <x v="2"/>
    <x v="2"/>
    <s v="Los Angeles"/>
    <s v="Men's Street Footwear"/>
    <n v="50"/>
    <n v="9000"/>
    <n v="450000"/>
    <n v="180000"/>
    <n v="0.4"/>
    <s v="Outlet"/>
  </r>
  <r>
    <n v="1189833"/>
    <d v="2021-05-26T00:00:00"/>
    <x v="2"/>
    <x v="2"/>
    <s v="Los Angeles"/>
    <s v="Men's Athletic Footwear"/>
    <n v="55.000000000000007"/>
    <n v="9000"/>
    <n v="495000.00000000006"/>
    <n v="123750.00000000001"/>
    <n v="0.25"/>
    <s v="Outlet"/>
  </r>
  <r>
    <n v="1189833"/>
    <d v="2021-05-27T00:00:00"/>
    <x v="2"/>
    <x v="2"/>
    <s v="Los Angeles"/>
    <s v="Women's Street Footwear"/>
    <n v="50"/>
    <n v="7000"/>
    <n v="350000"/>
    <n v="140000"/>
    <n v="0.4"/>
    <s v="Outlet"/>
  </r>
  <r>
    <n v="1189833"/>
    <d v="2021-05-28T00:00:00"/>
    <x v="2"/>
    <x v="2"/>
    <s v="Los Angeles"/>
    <s v="Women's Athletic Footwear"/>
    <n v="50"/>
    <n v="7000"/>
    <n v="350000"/>
    <n v="122499.99999999999"/>
    <n v="0.35"/>
    <s v="Outlet"/>
  </r>
  <r>
    <n v="1189833"/>
    <d v="2021-05-29T00:00:00"/>
    <x v="2"/>
    <x v="2"/>
    <s v="Los Angeles"/>
    <s v="Men's Apparel"/>
    <n v="60"/>
    <n v="6250"/>
    <n v="375000"/>
    <n v="206250.00000000003"/>
    <n v="0.55000000000000004"/>
    <s v="Outlet"/>
  </r>
  <r>
    <n v="1189833"/>
    <d v="2021-05-30T00:00:00"/>
    <x v="2"/>
    <x v="2"/>
    <s v="Los Angeles"/>
    <s v="Women's Apparel"/>
    <n v="65"/>
    <n v="7250"/>
    <n v="471250"/>
    <n v="94250"/>
    <n v="0.2"/>
    <s v="Outlet"/>
  </r>
  <r>
    <n v="1185732"/>
    <d v="2021-05-31T00:00:00"/>
    <x v="2"/>
    <x v="2"/>
    <s v="Los Angeles"/>
    <s v="Men's Street Footwear"/>
    <n v="45"/>
    <n v="4750"/>
    <n v="213750"/>
    <n v="85500"/>
    <n v="0.4"/>
    <s v="Outlet"/>
  </r>
  <r>
    <n v="1185732"/>
    <d v="2021-06-01T00:00:00"/>
    <x v="2"/>
    <x v="2"/>
    <s v="Los Angeles"/>
    <s v="Men's Athletic Footwear"/>
    <n v="45"/>
    <n v="2750"/>
    <n v="123750"/>
    <n v="43312.5"/>
    <n v="0.35"/>
    <s v="Outlet"/>
  </r>
  <r>
    <n v="1185732"/>
    <d v="2021-06-02T00:00:00"/>
    <x v="2"/>
    <x v="2"/>
    <s v="Los Angeles"/>
    <s v="Women's Street Footwear"/>
    <n v="35"/>
    <n v="2750"/>
    <n v="96250"/>
    <n v="33687.5"/>
    <n v="0.35"/>
    <s v="Outlet"/>
  </r>
  <r>
    <n v="1185732"/>
    <d v="2021-06-03T00:00:00"/>
    <x v="2"/>
    <x v="2"/>
    <s v="Los Angeles"/>
    <s v="Women's Athletic Footwear"/>
    <n v="40"/>
    <n v="1250"/>
    <n v="50000"/>
    <n v="20000"/>
    <n v="0.4"/>
    <s v="Outlet"/>
  </r>
  <r>
    <n v="1185732"/>
    <d v="2021-06-04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05T00:00:00"/>
    <x v="3"/>
    <x v="3"/>
    <s v="Chicago"/>
    <s v="Women's Apparel"/>
    <n v="45"/>
    <n v="2750"/>
    <n v="123750"/>
    <n v="61875"/>
    <n v="0.5"/>
    <s v="Outlet"/>
  </r>
  <r>
    <n v="1185732"/>
    <d v="2021-06-06T00:00:00"/>
    <x v="3"/>
    <x v="3"/>
    <s v="Chicago"/>
    <s v="Men's Street Footwear"/>
    <n v="45"/>
    <n v="5250"/>
    <n v="236250"/>
    <n v="94500"/>
    <n v="0.4"/>
    <s v="Outlet"/>
  </r>
  <r>
    <n v="1185732"/>
    <d v="2021-06-07T00:00:00"/>
    <x v="3"/>
    <x v="3"/>
    <s v="Chicago"/>
    <s v="Men's Athletic Footwear"/>
    <n v="45"/>
    <n v="1750"/>
    <n v="78750"/>
    <n v="27562.5"/>
    <n v="0.35"/>
    <s v="Outlet"/>
  </r>
  <r>
    <n v="1185732"/>
    <d v="2021-06-08T00:00:00"/>
    <x v="3"/>
    <x v="3"/>
    <s v="Chicago"/>
    <s v="Women's Street Footwear"/>
    <n v="35"/>
    <n v="2250"/>
    <n v="78750"/>
    <n v="27562.5"/>
    <n v="0.35"/>
    <s v="Outlet"/>
  </r>
  <r>
    <n v="1185732"/>
    <d v="2021-06-09T00:00:00"/>
    <x v="3"/>
    <x v="3"/>
    <s v="Chicago"/>
    <s v="Women's Athletic Footwear"/>
    <n v="40"/>
    <n v="1000"/>
    <n v="40000"/>
    <n v="16000"/>
    <n v="0.4"/>
    <s v="Outlet"/>
  </r>
  <r>
    <n v="1185732"/>
    <d v="2021-06-10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11T00:00:00"/>
    <x v="3"/>
    <x v="3"/>
    <s v="Chicago"/>
    <s v="Women's Apparel"/>
    <n v="45"/>
    <n v="2750"/>
    <n v="123750"/>
    <n v="61875"/>
    <n v="0.5"/>
    <s v="Outlet"/>
  </r>
  <r>
    <n v="1185732"/>
    <d v="2021-06-12T00:00:00"/>
    <x v="3"/>
    <x v="3"/>
    <s v="Chicago"/>
    <s v="Men's Street Footwear"/>
    <n v="50"/>
    <n v="4950"/>
    <n v="247500"/>
    <n v="99000"/>
    <n v="0.4"/>
    <s v="Outlet"/>
  </r>
  <r>
    <n v="1185732"/>
    <d v="2021-06-13T00:00:00"/>
    <x v="3"/>
    <x v="3"/>
    <s v="Chicago"/>
    <s v="Men's Athletic Footwear"/>
    <n v="50"/>
    <n v="2000"/>
    <n v="100000"/>
    <n v="35000"/>
    <n v="0.35"/>
    <s v="Outlet"/>
  </r>
  <r>
    <n v="1185732"/>
    <d v="2021-06-14T00:00:00"/>
    <x v="3"/>
    <x v="3"/>
    <s v="Chicago"/>
    <s v="Women's Street Footwear"/>
    <n v="40"/>
    <n v="2250"/>
    <n v="90000"/>
    <n v="31499.999999999996"/>
    <n v="0.35"/>
    <s v="Outlet"/>
  </r>
  <r>
    <n v="1185732"/>
    <d v="2021-06-15T00:00:00"/>
    <x v="3"/>
    <x v="3"/>
    <s v="Chicago"/>
    <s v="Women's Athletic Footwear"/>
    <n v="45"/>
    <n v="750"/>
    <n v="33750"/>
    <n v="13500"/>
    <n v="0.4"/>
    <s v="Outlet"/>
  </r>
  <r>
    <n v="1185732"/>
    <d v="2021-06-16T00:00:00"/>
    <x v="3"/>
    <x v="3"/>
    <s v="Chicago"/>
    <s v="Men's Apparel"/>
    <n v="60"/>
    <n v="1250"/>
    <n v="75000"/>
    <n v="26250"/>
    <n v="0.35"/>
    <s v="Outlet"/>
  </r>
  <r>
    <n v="1185732"/>
    <d v="2021-06-17T00:00:00"/>
    <x v="3"/>
    <x v="3"/>
    <s v="Chicago"/>
    <s v="Women's Apparel"/>
    <n v="50"/>
    <n v="2250"/>
    <n v="112500"/>
    <n v="56250"/>
    <n v="0.5"/>
    <s v="Outlet"/>
  </r>
  <r>
    <n v="1185732"/>
    <d v="2021-06-18T00:00:00"/>
    <x v="3"/>
    <x v="3"/>
    <s v="Chicago"/>
    <s v="Men's Street Footwear"/>
    <n v="50"/>
    <n v="4500"/>
    <n v="225000"/>
    <n v="90000"/>
    <n v="0.4"/>
    <s v="Outlet"/>
  </r>
  <r>
    <n v="1185732"/>
    <d v="2021-06-19T00:00:00"/>
    <x v="3"/>
    <x v="3"/>
    <s v="Chicago"/>
    <s v="Men's Athletic Footwear"/>
    <n v="50"/>
    <n v="1500"/>
    <n v="75000"/>
    <n v="26250"/>
    <n v="0.35"/>
    <s v="Outlet"/>
  </r>
  <r>
    <n v="1185732"/>
    <d v="2021-06-20T00:00:00"/>
    <x v="3"/>
    <x v="3"/>
    <s v="Chicago"/>
    <s v="Women's Street Footwear"/>
    <n v="40"/>
    <n v="1500"/>
    <n v="60000"/>
    <n v="21000"/>
    <n v="0.35"/>
    <s v="Outlet"/>
  </r>
  <r>
    <n v="1185732"/>
    <d v="2021-06-21T00:00:00"/>
    <x v="3"/>
    <x v="3"/>
    <s v="Chicago"/>
    <s v="Women's Athletic Footwear"/>
    <n v="45"/>
    <n v="750"/>
    <n v="33750"/>
    <n v="13500"/>
    <n v="0.4"/>
    <s v="Outlet"/>
  </r>
  <r>
    <n v="1185732"/>
    <d v="2021-06-22T00:00:00"/>
    <x v="3"/>
    <x v="3"/>
    <s v="Chicago"/>
    <s v="Men's Apparel"/>
    <n v="60"/>
    <n v="1000"/>
    <n v="60000"/>
    <n v="21000"/>
    <n v="0.35"/>
    <s v="Outlet"/>
  </r>
  <r>
    <n v="1185732"/>
    <d v="2021-06-23T00:00:00"/>
    <x v="3"/>
    <x v="3"/>
    <s v="Chicago"/>
    <s v="Women's Apparel"/>
    <n v="50"/>
    <n v="2250"/>
    <n v="112500"/>
    <n v="56250"/>
    <n v="0.5"/>
    <s v="Outlet"/>
  </r>
  <r>
    <n v="1185732"/>
    <d v="2021-06-24T00:00:00"/>
    <x v="3"/>
    <x v="3"/>
    <s v="Chicago"/>
    <s v="Men's Street Footwear"/>
    <n v="60"/>
    <n v="4950"/>
    <n v="297000"/>
    <n v="118800"/>
    <n v="0.4"/>
    <s v="Outlet"/>
  </r>
  <r>
    <n v="1185732"/>
    <d v="2021-06-25T00:00:00"/>
    <x v="3"/>
    <x v="3"/>
    <s v="Chicago"/>
    <s v="Men's Athletic Footwear"/>
    <n v="55.000000000000007"/>
    <n v="2000"/>
    <n v="110000.00000000001"/>
    <n v="38500"/>
    <n v="0.35"/>
    <s v="Outlet"/>
  </r>
  <r>
    <n v="1185732"/>
    <d v="2021-06-26T00:00:00"/>
    <x v="3"/>
    <x v="3"/>
    <s v="Chicago"/>
    <s v="Women's Street Footwear"/>
    <n v="50"/>
    <n v="1750"/>
    <n v="87500"/>
    <n v="30624.999999999996"/>
    <n v="0.35"/>
    <s v="Outlet"/>
  </r>
  <r>
    <n v="1185732"/>
    <d v="2021-06-27T00:00:00"/>
    <x v="3"/>
    <x v="3"/>
    <s v="Chicago"/>
    <s v="Women's Athletic Footwear"/>
    <n v="50"/>
    <n v="1000"/>
    <n v="50000"/>
    <n v="20000"/>
    <n v="0.4"/>
    <s v="Outlet"/>
  </r>
  <r>
    <n v="1185732"/>
    <d v="2021-06-28T00:00:00"/>
    <x v="3"/>
    <x v="3"/>
    <s v="Chicago"/>
    <s v="Men's Apparel"/>
    <n v="60"/>
    <n v="1250"/>
    <n v="75000"/>
    <n v="26250"/>
    <n v="0.35"/>
    <s v="Outlet"/>
  </r>
  <r>
    <n v="1185732"/>
    <d v="2021-06-29T00:00:00"/>
    <x v="3"/>
    <x v="3"/>
    <s v="Chicago"/>
    <s v="Women's Apparel"/>
    <n v="65"/>
    <n v="2500"/>
    <n v="162500"/>
    <n v="81250"/>
    <n v="0.5"/>
    <s v="Outlet"/>
  </r>
  <r>
    <n v="1185732"/>
    <d v="2021-06-30T00:00:00"/>
    <x v="3"/>
    <x v="3"/>
    <s v="Chicago"/>
    <s v="Men's Street Footwear"/>
    <n v="50"/>
    <n v="5000"/>
    <n v="250000"/>
    <n v="100000"/>
    <n v="0.4"/>
    <s v="Outlet"/>
  </r>
  <r>
    <n v="1185732"/>
    <d v="2021-07-01T00:00:00"/>
    <x v="3"/>
    <x v="3"/>
    <s v="Chicago"/>
    <s v="Men's Athletic Footwear"/>
    <n v="45.000000000000007"/>
    <n v="2500"/>
    <n v="112500.00000000001"/>
    <n v="39375"/>
    <n v="0.35"/>
    <s v="Outlet"/>
  </r>
  <r>
    <n v="1185732"/>
    <d v="2021-07-02T00:00:00"/>
    <x v="3"/>
    <x v="3"/>
    <s v="Chicago"/>
    <s v="Women's Street Footwear"/>
    <n v="40"/>
    <n v="2000"/>
    <n v="80000"/>
    <n v="28000"/>
    <n v="0.35"/>
    <s v="Outlet"/>
  </r>
  <r>
    <n v="1185732"/>
    <d v="2021-07-03T00:00:00"/>
    <x v="3"/>
    <x v="3"/>
    <s v="Chicago"/>
    <s v="Women's Athletic Footwear"/>
    <n v="40"/>
    <n v="1750"/>
    <n v="70000"/>
    <n v="28000"/>
    <n v="0.4"/>
    <s v="Outlet"/>
  </r>
  <r>
    <n v="1185732"/>
    <d v="2021-07-04T00:00:00"/>
    <x v="3"/>
    <x v="3"/>
    <s v="Chicago"/>
    <s v="Men's Apparel"/>
    <n v="50"/>
    <n v="1750"/>
    <n v="87500"/>
    <n v="30624.999999999996"/>
    <n v="0.35"/>
    <s v="Outlet"/>
  </r>
  <r>
    <n v="1185732"/>
    <d v="2021-07-05T00:00:00"/>
    <x v="3"/>
    <x v="3"/>
    <s v="Chicago"/>
    <s v="Women's Apparel"/>
    <n v="55.000000000000007"/>
    <n v="3500"/>
    <n v="192500.00000000003"/>
    <n v="96250.000000000015"/>
    <n v="0.5"/>
    <s v="Outlet"/>
  </r>
  <r>
    <n v="1185732"/>
    <d v="2021-07-06T00:00:00"/>
    <x v="3"/>
    <x v="3"/>
    <s v="Chicago"/>
    <s v="Men's Street Footwear"/>
    <n v="50"/>
    <n v="5750"/>
    <n v="287500"/>
    <n v="115000"/>
    <n v="0.4"/>
    <s v="Outlet"/>
  </r>
  <r>
    <n v="1185732"/>
    <d v="2021-07-07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08T00:00:00"/>
    <x v="3"/>
    <x v="3"/>
    <s v="Chicago"/>
    <s v="Women's Street Footwear"/>
    <n v="40"/>
    <n v="2500"/>
    <n v="100000"/>
    <n v="35000"/>
    <n v="0.35"/>
    <s v="Outlet"/>
  </r>
  <r>
    <n v="1185732"/>
    <d v="2021-07-09T00:00:00"/>
    <x v="3"/>
    <x v="3"/>
    <s v="Chicago"/>
    <s v="Women's Athletic Footwear"/>
    <n v="40"/>
    <n v="2000"/>
    <n v="80000"/>
    <n v="32000"/>
    <n v="0.4"/>
    <s v="Outlet"/>
  </r>
  <r>
    <n v="1185732"/>
    <d v="2021-07-10T00:00:00"/>
    <x v="3"/>
    <x v="3"/>
    <s v="Chicago"/>
    <s v="Men's Apparel"/>
    <n v="50"/>
    <n v="2250"/>
    <n v="112500"/>
    <n v="39375"/>
    <n v="0.35"/>
    <s v="Outlet"/>
  </r>
  <r>
    <n v="1185732"/>
    <d v="2021-07-11T00:00:00"/>
    <x v="3"/>
    <x v="3"/>
    <s v="Chicago"/>
    <s v="Women's Apparel"/>
    <n v="55.000000000000007"/>
    <n v="4000"/>
    <n v="220000.00000000003"/>
    <n v="110000.00000000001"/>
    <n v="0.5"/>
    <s v="Outlet"/>
  </r>
  <r>
    <n v="1185732"/>
    <d v="2021-07-12T00:00:00"/>
    <x v="3"/>
    <x v="3"/>
    <s v="Chicago"/>
    <s v="Men's Street Footwear"/>
    <n v="50"/>
    <n v="5500"/>
    <n v="275000"/>
    <n v="110000"/>
    <n v="0.4"/>
    <s v="Outlet"/>
  </r>
  <r>
    <n v="1185732"/>
    <d v="2021-07-13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14T00:00:00"/>
    <x v="3"/>
    <x v="3"/>
    <s v="Chicago"/>
    <s v="Women's Street Footwear"/>
    <n v="40"/>
    <n v="2500"/>
    <n v="100000"/>
    <n v="35000"/>
    <n v="0.35"/>
    <s v="Outlet"/>
  </r>
  <r>
    <n v="1185732"/>
    <d v="2021-07-15T00:00:00"/>
    <x v="3"/>
    <x v="3"/>
    <s v="Chicago"/>
    <s v="Women's Athletic Footwear"/>
    <n v="40"/>
    <n v="2250"/>
    <n v="90000"/>
    <n v="36000"/>
    <n v="0.4"/>
    <s v="Outlet"/>
  </r>
  <r>
    <n v="1185732"/>
    <d v="2021-07-16T00:00:00"/>
    <x v="3"/>
    <x v="3"/>
    <s v="Chicago"/>
    <s v="Men's Apparel"/>
    <n v="50"/>
    <n v="2000"/>
    <n v="100000"/>
    <n v="35000"/>
    <n v="0.35"/>
    <s v="Outlet"/>
  </r>
  <r>
    <n v="1185732"/>
    <d v="2021-07-17T00:00:00"/>
    <x v="3"/>
    <x v="3"/>
    <s v="Chicago"/>
    <s v="Women's Apparel"/>
    <n v="55.000000000000007"/>
    <n v="3750"/>
    <n v="206250.00000000003"/>
    <n v="103125.00000000001"/>
    <n v="0.5"/>
    <s v="Outlet"/>
  </r>
  <r>
    <n v="1185732"/>
    <d v="2021-07-18T00:00:00"/>
    <x v="3"/>
    <x v="3"/>
    <s v="Chicago"/>
    <s v="Men's Street Footwear"/>
    <n v="50"/>
    <n v="5000"/>
    <n v="250000"/>
    <n v="100000"/>
    <n v="0.4"/>
    <s v="Outlet"/>
  </r>
  <r>
    <n v="1185732"/>
    <d v="2021-07-19T00:00:00"/>
    <x v="3"/>
    <x v="3"/>
    <s v="Chicago"/>
    <s v="Men's Athletic Footwear"/>
    <n v="45.000000000000007"/>
    <n v="3000"/>
    <n v="135000.00000000003"/>
    <n v="47250.000000000007"/>
    <n v="0.35"/>
    <s v="Outlet"/>
  </r>
  <r>
    <n v="1185732"/>
    <d v="2021-07-20T00:00:00"/>
    <x v="3"/>
    <x v="3"/>
    <s v="Chicago"/>
    <s v="Women's Street Footwear"/>
    <n v="40"/>
    <n v="2000"/>
    <n v="80000"/>
    <n v="28000"/>
    <n v="0.35"/>
    <s v="Outlet"/>
  </r>
  <r>
    <n v="1185732"/>
    <d v="2021-07-21T00:00:00"/>
    <x v="3"/>
    <x v="3"/>
    <s v="Chicago"/>
    <s v="Women's Athletic Footwear"/>
    <n v="40"/>
    <n v="1750"/>
    <n v="70000"/>
    <n v="28000"/>
    <n v="0.4"/>
    <s v="Outlet"/>
  </r>
  <r>
    <n v="1185732"/>
    <d v="2021-07-22T00:00:00"/>
    <x v="3"/>
    <x v="3"/>
    <s v="Chicago"/>
    <s v="Men's Apparel"/>
    <n v="50"/>
    <n v="1750"/>
    <n v="87500"/>
    <n v="30624.999999999996"/>
    <n v="0.35"/>
    <s v="Outlet"/>
  </r>
  <r>
    <n v="1185732"/>
    <d v="2021-07-23T00:00:00"/>
    <x v="3"/>
    <x v="3"/>
    <s v="Chicago"/>
    <s v="Women's Apparel"/>
    <n v="55.000000000000007"/>
    <n v="2500"/>
    <n v="137500.00000000003"/>
    <n v="68750.000000000015"/>
    <n v="0.5"/>
    <s v="Outlet"/>
  </r>
  <r>
    <n v="1185732"/>
    <d v="2021-07-24T00:00:00"/>
    <x v="3"/>
    <x v="3"/>
    <s v="Chicago"/>
    <s v="Men's Street Footwear"/>
    <n v="60"/>
    <n v="4250"/>
    <n v="255000"/>
    <n v="102000"/>
    <n v="0.4"/>
    <s v="Outlet"/>
  </r>
  <r>
    <n v="1185732"/>
    <d v="2021-07-25T00:00:00"/>
    <x v="3"/>
    <x v="3"/>
    <s v="Chicago"/>
    <s v="Men's Athletic Footwear"/>
    <n v="50"/>
    <n v="2500"/>
    <n v="125000"/>
    <n v="43750"/>
    <n v="0.35"/>
    <s v="Outlet"/>
  </r>
  <r>
    <n v="1185732"/>
    <d v="2021-07-26T00:00:00"/>
    <x v="3"/>
    <x v="3"/>
    <s v="Chicago"/>
    <s v="Women's Street Footwear"/>
    <n v="50"/>
    <n v="1500"/>
    <n v="75000"/>
    <n v="26250"/>
    <n v="0.35"/>
    <s v="Outlet"/>
  </r>
  <r>
    <n v="1185732"/>
    <d v="2021-07-27T00:00:00"/>
    <x v="3"/>
    <x v="3"/>
    <s v="Chicago"/>
    <s v="Women's Athletic Footwear"/>
    <n v="50"/>
    <n v="1250"/>
    <n v="62500"/>
    <n v="25000"/>
    <n v="0.4"/>
    <s v="Outlet"/>
  </r>
  <r>
    <n v="1185732"/>
    <d v="2021-07-28T00:00:00"/>
    <x v="3"/>
    <x v="3"/>
    <s v="Chicago"/>
    <s v="Men's Apparel"/>
    <n v="60"/>
    <n v="1250"/>
    <n v="75000"/>
    <n v="26250"/>
    <n v="0.35"/>
    <s v="Outlet"/>
  </r>
  <r>
    <n v="1185732"/>
    <d v="2021-07-29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7-30T00:00:00"/>
    <x v="3"/>
    <x v="3"/>
    <s v="Chicago"/>
    <s v="Men's Street Footwear"/>
    <n v="60"/>
    <n v="4000"/>
    <n v="240000"/>
    <n v="96000"/>
    <n v="0.4"/>
    <s v="Outlet"/>
  </r>
  <r>
    <n v="1185732"/>
    <d v="2021-07-31T00:00:00"/>
    <x v="3"/>
    <x v="3"/>
    <s v="Chicago"/>
    <s v="Men's Athletic Footwear"/>
    <n v="50"/>
    <n v="2500"/>
    <n v="125000"/>
    <n v="43750"/>
    <n v="0.35"/>
    <s v="Outlet"/>
  </r>
  <r>
    <n v="1185732"/>
    <d v="2021-08-01T00:00:00"/>
    <x v="3"/>
    <x v="3"/>
    <s v="Chicago"/>
    <s v="Women's Street Footwear"/>
    <n v="50"/>
    <n v="1950"/>
    <n v="97500"/>
    <n v="34125"/>
    <n v="0.35"/>
    <s v="Outlet"/>
  </r>
  <r>
    <n v="1185732"/>
    <d v="2021-08-02T00:00:00"/>
    <x v="3"/>
    <x v="3"/>
    <s v="Chicago"/>
    <s v="Women's Athletic Footwear"/>
    <n v="50"/>
    <n v="1750"/>
    <n v="87500"/>
    <n v="35000"/>
    <n v="0.4"/>
    <s v="Outlet"/>
  </r>
  <r>
    <n v="1185732"/>
    <d v="2021-08-03T00:00:00"/>
    <x v="3"/>
    <x v="3"/>
    <s v="Chicago"/>
    <s v="Men's Apparel"/>
    <n v="60"/>
    <n v="1500"/>
    <n v="90000"/>
    <n v="31499.999999999996"/>
    <n v="0.35"/>
    <s v="Outlet"/>
  </r>
  <r>
    <n v="1185732"/>
    <d v="2021-08-04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8-05T00:00:00"/>
    <x v="3"/>
    <x v="3"/>
    <s v="Chicago"/>
    <s v="Men's Street Footwear"/>
    <n v="60"/>
    <n v="5000"/>
    <n v="300000"/>
    <n v="120000"/>
    <n v="0.4"/>
    <s v="Outlet"/>
  </r>
  <r>
    <n v="1185732"/>
    <d v="2021-08-06T00:00:00"/>
    <x v="3"/>
    <x v="3"/>
    <s v="Chicago"/>
    <s v="Men's Athletic Footwear"/>
    <n v="50"/>
    <n v="3000"/>
    <n v="150000"/>
    <n v="52500"/>
    <n v="0.35"/>
    <s v="Outlet"/>
  </r>
  <r>
    <n v="1185732"/>
    <d v="2021-08-07T00:00:00"/>
    <x v="3"/>
    <x v="3"/>
    <s v="Chicago"/>
    <s v="Women's Street Footwear"/>
    <n v="50"/>
    <n v="2500"/>
    <n v="125000"/>
    <n v="43750"/>
    <n v="0.35"/>
    <s v="Outlet"/>
  </r>
  <r>
    <n v="1185732"/>
    <d v="2021-08-08T00:00:00"/>
    <x v="3"/>
    <x v="3"/>
    <s v="Chicago"/>
    <s v="Women's Athletic Footwear"/>
    <n v="50"/>
    <n v="2000"/>
    <n v="100000"/>
    <n v="40000"/>
    <n v="0.4"/>
    <s v="Outlet"/>
  </r>
  <r>
    <n v="1185732"/>
    <d v="2021-08-09T00:00:00"/>
    <x v="3"/>
    <x v="3"/>
    <s v="Chicago"/>
    <s v="Men's Apparel"/>
    <n v="60"/>
    <n v="2000"/>
    <n v="120000"/>
    <n v="42000"/>
    <n v="0.35"/>
    <s v="Outlet"/>
  </r>
  <r>
    <n v="1185732"/>
    <d v="2021-08-10T00:00:00"/>
    <x v="3"/>
    <x v="3"/>
    <s v="Chicago"/>
    <s v="Women's Apparel"/>
    <n v="64.999999999999986"/>
    <n v="3000"/>
    <n v="194999.99999999997"/>
    <n v="97499.999999999985"/>
    <n v="0.5"/>
    <s v="Outlet"/>
  </r>
  <r>
    <n v="1197831"/>
    <d v="2021-08-11T00:00:00"/>
    <x v="3"/>
    <x v="3"/>
    <s v="Chicago"/>
    <s v="Men's Street Footwear"/>
    <n v="20"/>
    <n v="7250"/>
    <n v="145000"/>
    <n v="43500"/>
    <n v="0.3"/>
    <s v="Outlet"/>
  </r>
  <r>
    <n v="1197831"/>
    <d v="2021-08-12T00:00:00"/>
    <x v="3"/>
    <x v="3"/>
    <s v="Chicago"/>
    <s v="Men's Athletic Footwear"/>
    <n v="30"/>
    <n v="7250"/>
    <n v="217500"/>
    <n v="65250"/>
    <n v="0.3"/>
    <s v="Outlet"/>
  </r>
  <r>
    <n v="1197831"/>
    <d v="2021-08-13T00:00:00"/>
    <x v="3"/>
    <x v="3"/>
    <s v="Chicago"/>
    <s v="Women's Street Footwear"/>
    <n v="30"/>
    <n v="5250"/>
    <n v="157500"/>
    <n v="47250"/>
    <n v="0.3"/>
    <s v="Outlet"/>
  </r>
  <r>
    <n v="1197831"/>
    <d v="2021-08-14T00:00:00"/>
    <x v="3"/>
    <x v="3"/>
    <s v="Chicago"/>
    <s v="Women's Athletic Footwear"/>
    <n v="35"/>
    <n v="5250"/>
    <n v="183750"/>
    <n v="73500"/>
    <n v="0.4"/>
    <s v="Outlet"/>
  </r>
  <r>
    <n v="1197831"/>
    <d v="2021-08-15T00:00:00"/>
    <x v="1"/>
    <x v="1"/>
    <s v="Dallas"/>
    <s v="Men's Apparel"/>
    <n v="40"/>
    <n v="3750"/>
    <n v="150000"/>
    <n v="37500"/>
    <n v="0.25"/>
    <s v="Outlet"/>
  </r>
  <r>
    <n v="1197831"/>
    <d v="2021-08-16T00:00:00"/>
    <x v="1"/>
    <x v="1"/>
    <s v="Dallas"/>
    <s v="Women's Apparel"/>
    <n v="35"/>
    <n v="5250"/>
    <n v="183750"/>
    <n v="82687.5"/>
    <n v="0.45"/>
    <s v="Outlet"/>
  </r>
  <r>
    <n v="1197831"/>
    <d v="2021-08-17T00:00:00"/>
    <x v="1"/>
    <x v="1"/>
    <s v="Dallas"/>
    <s v="Men's Street Footwear"/>
    <n v="25"/>
    <n v="6750"/>
    <n v="168750"/>
    <n v="50625"/>
    <n v="0.3"/>
    <s v="Outlet"/>
  </r>
  <r>
    <n v="1197831"/>
    <d v="2021-08-18T00:00:00"/>
    <x v="1"/>
    <x v="1"/>
    <s v="Dallas"/>
    <s v="Men's Athletic Footwear"/>
    <n v="35"/>
    <n v="6500"/>
    <n v="227500"/>
    <n v="68250"/>
    <n v="0.3"/>
    <s v="Outlet"/>
  </r>
  <r>
    <n v="1197831"/>
    <d v="2021-08-19T00:00:00"/>
    <x v="1"/>
    <x v="1"/>
    <s v="Dallas"/>
    <s v="Women's Street Footwear"/>
    <n v="35"/>
    <n v="4750"/>
    <n v="166250"/>
    <n v="49875"/>
    <n v="0.3"/>
    <s v="Outlet"/>
  </r>
  <r>
    <n v="1197831"/>
    <d v="2021-08-20T00:00:00"/>
    <x v="1"/>
    <x v="1"/>
    <s v="Dallas"/>
    <s v="Women's Athletic Footwear"/>
    <n v="35"/>
    <n v="4250"/>
    <n v="148750"/>
    <n v="59500"/>
    <n v="0.4"/>
    <s v="Outlet"/>
  </r>
  <r>
    <n v="1197831"/>
    <d v="2021-08-21T00:00:00"/>
    <x v="1"/>
    <x v="1"/>
    <s v="Dallas"/>
    <s v="Men's Apparel"/>
    <n v="40"/>
    <n v="3000"/>
    <n v="120000"/>
    <n v="30000"/>
    <n v="0.25"/>
    <s v="Outlet"/>
  </r>
  <r>
    <n v="1197831"/>
    <d v="2021-08-22T00:00:00"/>
    <x v="1"/>
    <x v="1"/>
    <s v="Dallas"/>
    <s v="Women's Apparel"/>
    <n v="35"/>
    <n v="5000"/>
    <n v="175000"/>
    <n v="78750"/>
    <n v="0.45"/>
    <s v="Outlet"/>
  </r>
  <r>
    <n v="1197831"/>
    <d v="2021-08-23T00:00:00"/>
    <x v="1"/>
    <x v="1"/>
    <s v="Dallas"/>
    <s v="Men's Street Footwear"/>
    <n v="30"/>
    <n v="6750"/>
    <n v="202500"/>
    <n v="70875"/>
    <n v="0.35"/>
    <s v="Outlet"/>
  </r>
  <r>
    <n v="1197831"/>
    <d v="2021-08-24T00:00:00"/>
    <x v="1"/>
    <x v="1"/>
    <s v="Dallas"/>
    <s v="Men's Athletic Footwear"/>
    <n v="40"/>
    <n v="6750"/>
    <n v="270000"/>
    <n v="94500"/>
    <n v="0.35"/>
    <s v="Outlet"/>
  </r>
  <r>
    <n v="1197831"/>
    <d v="2021-08-25T00:00:00"/>
    <x v="1"/>
    <x v="1"/>
    <s v="Dallas"/>
    <s v="Women's Street Footwear"/>
    <n v="30"/>
    <n v="5000"/>
    <n v="150000"/>
    <n v="52500"/>
    <n v="0.35"/>
    <s v="Outlet"/>
  </r>
  <r>
    <n v="1197831"/>
    <d v="2021-08-26T00:00:00"/>
    <x v="1"/>
    <x v="1"/>
    <s v="Dallas"/>
    <s v="Women's Athletic Footwear"/>
    <n v="35"/>
    <n v="4000"/>
    <n v="140000"/>
    <n v="63000"/>
    <n v="0.45"/>
    <s v="Outlet"/>
  </r>
  <r>
    <n v="1197831"/>
    <d v="2021-08-27T00:00:00"/>
    <x v="1"/>
    <x v="1"/>
    <s v="Dallas"/>
    <s v="Men's Apparel"/>
    <n v="40"/>
    <n v="3000"/>
    <n v="120000"/>
    <n v="36000"/>
    <n v="0.3"/>
    <s v="Outlet"/>
  </r>
  <r>
    <n v="1197831"/>
    <d v="2021-08-28T00:00:00"/>
    <x v="1"/>
    <x v="1"/>
    <s v="Dallas"/>
    <s v="Women's Apparel"/>
    <n v="35"/>
    <n v="4500"/>
    <n v="157500"/>
    <n v="78750"/>
    <n v="0.5"/>
    <s v="Outlet"/>
  </r>
  <r>
    <n v="1197831"/>
    <d v="2021-08-29T00:00:00"/>
    <x v="1"/>
    <x v="1"/>
    <s v="Dallas"/>
    <s v="Men's Street Footwear"/>
    <n v="20"/>
    <n v="7000"/>
    <n v="140000"/>
    <n v="49000"/>
    <n v="0.35"/>
    <s v="Outlet"/>
  </r>
  <r>
    <n v="1197831"/>
    <d v="2021-08-30T00:00:00"/>
    <x v="1"/>
    <x v="1"/>
    <s v="Dallas"/>
    <s v="Men's Athletic Footwear"/>
    <n v="30.000000000000004"/>
    <n v="7000"/>
    <n v="210000.00000000003"/>
    <n v="73500"/>
    <n v="0.35"/>
    <s v="Outlet"/>
  </r>
  <r>
    <n v="1197831"/>
    <d v="2021-08-31T00:00:00"/>
    <x v="1"/>
    <x v="1"/>
    <s v="Dallas"/>
    <s v="Women's Street Footwear"/>
    <n v="24.999999999999996"/>
    <n v="5250"/>
    <n v="131249.99999999997"/>
    <n v="45937.499999999985"/>
    <n v="0.35"/>
    <s v="Outlet"/>
  </r>
  <r>
    <n v="1197831"/>
    <d v="2021-09-01T00:00:00"/>
    <x v="1"/>
    <x v="1"/>
    <s v="Dallas"/>
    <s v="Women's Athletic Footwear"/>
    <n v="30.000000000000004"/>
    <n v="4250"/>
    <n v="127500.00000000001"/>
    <n v="57375.000000000007"/>
    <n v="0.45"/>
    <s v="Outlet"/>
  </r>
  <r>
    <n v="1197831"/>
    <d v="2021-09-02T00:00:00"/>
    <x v="1"/>
    <x v="1"/>
    <s v="Dallas"/>
    <s v="Men's Apparel"/>
    <n v="35"/>
    <n v="3250"/>
    <n v="113750"/>
    <n v="34125"/>
    <n v="0.3"/>
    <s v="Outlet"/>
  </r>
  <r>
    <n v="1197831"/>
    <d v="2021-09-03T00:00:00"/>
    <x v="1"/>
    <x v="1"/>
    <s v="Dallas"/>
    <s v="Women's Apparel"/>
    <n v="30.000000000000004"/>
    <n v="6000"/>
    <n v="180000.00000000003"/>
    <n v="90000.000000000015"/>
    <n v="0.5"/>
    <s v="Outlet"/>
  </r>
  <r>
    <n v="1197831"/>
    <d v="2021-09-04T00:00:00"/>
    <x v="1"/>
    <x v="1"/>
    <s v="Dallas"/>
    <s v="Men's Street Footwear"/>
    <n v="20"/>
    <n v="7500"/>
    <n v="150000"/>
    <n v="52500"/>
    <n v="0.35"/>
    <s v="Outlet"/>
  </r>
  <r>
    <n v="1197831"/>
    <d v="2021-09-05T00:00:00"/>
    <x v="1"/>
    <x v="1"/>
    <s v="Dallas"/>
    <s v="Men's Athletic Footwear"/>
    <n v="30.000000000000004"/>
    <n v="7750"/>
    <n v="232500.00000000003"/>
    <n v="81375"/>
    <n v="0.35"/>
    <s v="Outlet"/>
  </r>
  <r>
    <n v="1197831"/>
    <d v="2021-09-06T00:00:00"/>
    <x v="1"/>
    <x v="1"/>
    <s v="Dallas"/>
    <s v="Women's Street Footwear"/>
    <n v="24.999999999999996"/>
    <n v="6250"/>
    <n v="156249.99999999997"/>
    <n v="54687.499999999985"/>
    <n v="0.35"/>
    <s v="Outlet"/>
  </r>
  <r>
    <n v="1197831"/>
    <d v="2021-09-07T00:00:00"/>
    <x v="1"/>
    <x v="1"/>
    <s v="Dallas"/>
    <s v="Women's Athletic Footwear"/>
    <n v="35"/>
    <n v="5500"/>
    <n v="192500"/>
    <n v="86625"/>
    <n v="0.45"/>
    <s v="Outlet"/>
  </r>
  <r>
    <n v="1197831"/>
    <d v="2021-09-08T00:00:00"/>
    <x v="1"/>
    <x v="1"/>
    <s v="Dallas"/>
    <s v="Men's Apparel"/>
    <n v="50"/>
    <n v="4500"/>
    <n v="225000"/>
    <n v="67500"/>
    <n v="0.3"/>
    <s v="Outlet"/>
  </r>
  <r>
    <n v="1197831"/>
    <d v="2021-09-09T00:00:00"/>
    <x v="1"/>
    <x v="1"/>
    <s v="Dallas"/>
    <s v="Women's Apparel"/>
    <n v="45"/>
    <n v="8000"/>
    <n v="360000"/>
    <n v="180000"/>
    <n v="0.5"/>
    <s v="Outlet"/>
  </r>
  <r>
    <n v="1197831"/>
    <d v="2021-09-10T00:00:00"/>
    <x v="1"/>
    <x v="1"/>
    <s v="Dallas"/>
    <s v="Men's Street Footwear"/>
    <n v="45"/>
    <n v="8000"/>
    <n v="360000"/>
    <n v="125999.99999999999"/>
    <n v="0.35"/>
    <s v="Outlet"/>
  </r>
  <r>
    <n v="1197831"/>
    <d v="2021-09-11T00:00:00"/>
    <x v="1"/>
    <x v="1"/>
    <s v="Dallas"/>
    <s v="Men's Athletic Footwear"/>
    <n v="50"/>
    <n v="8000"/>
    <n v="400000"/>
    <n v="140000"/>
    <n v="0.35"/>
    <s v="Outlet"/>
  </r>
  <r>
    <n v="1197831"/>
    <d v="2021-09-12T00:00:00"/>
    <x v="1"/>
    <x v="1"/>
    <s v="Dallas"/>
    <s v="Women's Street Footwear"/>
    <n v="45"/>
    <n v="6500"/>
    <n v="292500"/>
    <n v="102375"/>
    <n v="0.35"/>
    <s v="Outlet"/>
  </r>
  <r>
    <n v="1197831"/>
    <d v="2021-09-13T00:00:00"/>
    <x v="1"/>
    <x v="1"/>
    <s v="Dallas"/>
    <s v="Women's Athletic Footwear"/>
    <n v="45"/>
    <n v="6000"/>
    <n v="270000"/>
    <n v="121500"/>
    <n v="0.45"/>
    <s v="Outlet"/>
  </r>
  <r>
    <n v="1197831"/>
    <d v="2021-09-14T00:00:00"/>
    <x v="1"/>
    <x v="1"/>
    <s v="Dallas"/>
    <s v="Men's Apparel"/>
    <n v="50"/>
    <n v="5000"/>
    <n v="250000"/>
    <n v="75000"/>
    <n v="0.3"/>
    <s v="Outlet"/>
  </r>
  <r>
    <n v="1197831"/>
    <d v="2021-09-15T00:00:00"/>
    <x v="1"/>
    <x v="1"/>
    <s v="Dallas"/>
    <s v="Women's Apparel"/>
    <n v="55.000000000000007"/>
    <n v="8750"/>
    <n v="481250.00000000006"/>
    <n v="240625.00000000003"/>
    <n v="0.5"/>
    <s v="Outlet"/>
  </r>
  <r>
    <n v="1197831"/>
    <d v="2021-09-16T00:00:00"/>
    <x v="1"/>
    <x v="1"/>
    <s v="Dallas"/>
    <s v="Men's Street Footwear"/>
    <n v="45"/>
    <n v="8250"/>
    <n v="371250"/>
    <n v="148500"/>
    <n v="0.39999999999999997"/>
    <s v="Outlet"/>
  </r>
  <r>
    <n v="1197831"/>
    <d v="2021-09-17T00:00:00"/>
    <x v="1"/>
    <x v="1"/>
    <s v="Dallas"/>
    <s v="Men's Athletic Footwear"/>
    <n v="50"/>
    <n v="8250"/>
    <n v="412500"/>
    <n v="165000"/>
    <n v="0.39999999999999997"/>
    <s v="Outlet"/>
  </r>
  <r>
    <n v="1197831"/>
    <d v="2021-09-18T00:00:00"/>
    <x v="1"/>
    <x v="1"/>
    <s v="Dallas"/>
    <s v="Women's Street Footwear"/>
    <n v="45"/>
    <n v="9750"/>
    <n v="438750"/>
    <n v="175499.99999999997"/>
    <n v="0.39999999999999997"/>
    <s v="Outlet"/>
  </r>
  <r>
    <n v="1197831"/>
    <d v="2021-09-19T00:00:00"/>
    <x v="1"/>
    <x v="1"/>
    <s v="Dallas"/>
    <s v="Women's Athletic Footwear"/>
    <n v="45"/>
    <n v="5750"/>
    <n v="258750"/>
    <n v="129375"/>
    <n v="0.5"/>
    <s v="Outlet"/>
  </r>
  <r>
    <n v="1197831"/>
    <d v="2021-09-20T00:00:00"/>
    <x v="1"/>
    <x v="1"/>
    <s v="Dallas"/>
    <s v="Men's Apparel"/>
    <n v="50"/>
    <n v="5750"/>
    <n v="287500"/>
    <n v="100625"/>
    <n v="0.35"/>
    <s v="Outlet"/>
  </r>
  <r>
    <n v="1197831"/>
    <d v="2021-09-21T00:00:00"/>
    <x v="1"/>
    <x v="1"/>
    <s v="Dallas"/>
    <s v="Women's Apparel"/>
    <n v="60"/>
    <n v="8500"/>
    <n v="510000"/>
    <n v="280500"/>
    <n v="0.55000000000000004"/>
    <s v="Outlet"/>
  </r>
  <r>
    <n v="1197831"/>
    <d v="2021-09-22T00:00:00"/>
    <x v="1"/>
    <x v="1"/>
    <s v="Dallas"/>
    <s v="Men's Street Footwear"/>
    <n v="50"/>
    <n v="8000"/>
    <n v="400000"/>
    <n v="160000"/>
    <n v="0.39999999999999997"/>
    <s v="Outlet"/>
  </r>
  <r>
    <n v="1197831"/>
    <d v="2021-09-23T00:00:00"/>
    <x v="1"/>
    <x v="1"/>
    <s v="Dallas"/>
    <s v="Men's Athletic Footwear"/>
    <n v="55.000000000000007"/>
    <n v="8000"/>
    <n v="440000.00000000006"/>
    <n v="176000"/>
    <n v="0.39999999999999997"/>
    <s v="Outlet"/>
  </r>
  <r>
    <n v="1197831"/>
    <d v="2021-09-24T00:00:00"/>
    <x v="1"/>
    <x v="1"/>
    <s v="Dallas"/>
    <s v="Women's Street Footwear"/>
    <n v="50"/>
    <n v="9750"/>
    <n v="487500"/>
    <n v="194999.99999999997"/>
    <n v="0.39999999999999997"/>
    <s v="Outlet"/>
  </r>
  <r>
    <n v="1197831"/>
    <d v="2021-09-25T00:00:00"/>
    <x v="1"/>
    <x v="1"/>
    <s v="Dallas"/>
    <s v="Women's Athletic Footwear"/>
    <n v="50"/>
    <n v="5250"/>
    <n v="262500"/>
    <n v="131250"/>
    <n v="0.5"/>
    <s v="Outlet"/>
  </r>
  <r>
    <n v="1197831"/>
    <d v="2021-09-26T00:00:00"/>
    <x v="1"/>
    <x v="1"/>
    <s v="Dallas"/>
    <s v="Men's Apparel"/>
    <n v="55.000000000000007"/>
    <n v="5250"/>
    <n v="288750.00000000006"/>
    <n v="101062.50000000001"/>
    <n v="0.35"/>
    <s v="Outlet"/>
  </r>
  <r>
    <n v="1197831"/>
    <d v="2021-09-27T00:00:00"/>
    <x v="1"/>
    <x v="1"/>
    <s v="Dallas"/>
    <s v="Women's Apparel"/>
    <n v="60"/>
    <n v="7750"/>
    <n v="465000"/>
    <n v="255750.00000000003"/>
    <n v="0.55000000000000004"/>
    <s v="Outlet"/>
  </r>
  <r>
    <n v="1197831"/>
    <d v="2021-09-28T00:00:00"/>
    <x v="1"/>
    <x v="1"/>
    <s v="Dallas"/>
    <s v="Men's Street Footwear"/>
    <n v="55.000000000000007"/>
    <n v="7250"/>
    <n v="398750.00000000006"/>
    <n v="159500"/>
    <n v="0.39999999999999997"/>
    <s v="Outlet"/>
  </r>
  <r>
    <n v="1197831"/>
    <d v="2021-09-29T00:00:00"/>
    <x v="1"/>
    <x v="1"/>
    <s v="Dallas"/>
    <s v="Men's Athletic Footwear"/>
    <n v="55.000000000000007"/>
    <n v="6750"/>
    <n v="371250.00000000006"/>
    <n v="148500"/>
    <n v="0.39999999999999997"/>
    <s v="Outlet"/>
  </r>
  <r>
    <n v="1197831"/>
    <d v="2021-09-30T00:00:00"/>
    <x v="1"/>
    <x v="1"/>
    <s v="Dallas"/>
    <s v="Women's Street Footwear"/>
    <n v="60"/>
    <n v="7250"/>
    <n v="435000"/>
    <n v="174000"/>
    <n v="0.39999999999999997"/>
    <s v="Outlet"/>
  </r>
  <r>
    <n v="1197831"/>
    <d v="2021-10-01T00:00:00"/>
    <x v="1"/>
    <x v="1"/>
    <s v="Dallas"/>
    <s v="Women's Athletic Footwear"/>
    <n v="60"/>
    <n v="4500"/>
    <n v="270000"/>
    <n v="135000"/>
    <n v="0.5"/>
    <s v="Outlet"/>
  </r>
  <r>
    <n v="1197831"/>
    <d v="2021-10-02T00:00:00"/>
    <x v="1"/>
    <x v="1"/>
    <s v="Dallas"/>
    <s v="Men's Apparel"/>
    <n v="55.000000000000007"/>
    <n v="4500"/>
    <n v="247500.00000000003"/>
    <n v="86625"/>
    <n v="0.35"/>
    <s v="Outlet"/>
  </r>
  <r>
    <n v="1197831"/>
    <d v="2021-10-03T00:00:00"/>
    <x v="1"/>
    <x v="1"/>
    <s v="Dallas"/>
    <s v="Women's Apparel"/>
    <n v="50"/>
    <n v="6750"/>
    <n v="337500"/>
    <n v="185625.00000000003"/>
    <n v="0.55000000000000004"/>
    <s v="Outlet"/>
  </r>
  <r>
    <n v="1197831"/>
    <d v="2021-10-04T00:00:00"/>
    <x v="1"/>
    <x v="1"/>
    <s v="Dallas"/>
    <s v="Men's Street Footwear"/>
    <n v="40"/>
    <n v="6250"/>
    <n v="250000"/>
    <n v="99999.999999999985"/>
    <n v="0.39999999999999997"/>
    <s v="Outlet"/>
  </r>
  <r>
    <n v="1197831"/>
    <d v="2021-10-05T00:00:00"/>
    <x v="1"/>
    <x v="1"/>
    <s v="Dallas"/>
    <s v="Men's Athletic Footwear"/>
    <n v="40"/>
    <n v="6250"/>
    <n v="250000"/>
    <n v="99999.999999999985"/>
    <n v="0.39999999999999997"/>
    <s v="Outlet"/>
  </r>
  <r>
    <n v="1197831"/>
    <d v="2021-10-06T00:00:00"/>
    <x v="1"/>
    <x v="1"/>
    <s v="Dallas"/>
    <s v="Women's Street Footwear"/>
    <n v="45"/>
    <n v="5750"/>
    <n v="258750"/>
    <n v="103499.99999999999"/>
    <n v="0.39999999999999997"/>
    <s v="Outlet"/>
  </r>
  <r>
    <n v="1197831"/>
    <d v="2021-10-07T00:00:00"/>
    <x v="1"/>
    <x v="1"/>
    <s v="Dallas"/>
    <s v="Women's Athletic Footwear"/>
    <n v="45"/>
    <n v="4250"/>
    <n v="191250"/>
    <n v="95625"/>
    <n v="0.5"/>
    <s v="Outlet"/>
  </r>
  <r>
    <n v="1197831"/>
    <d v="2021-10-08T00:00:00"/>
    <x v="1"/>
    <x v="1"/>
    <s v="Dallas"/>
    <s v="Men's Apparel"/>
    <n v="40"/>
    <n v="4000"/>
    <n v="160000"/>
    <n v="56000"/>
    <n v="0.35"/>
    <s v="Outlet"/>
  </r>
  <r>
    <n v="1197831"/>
    <d v="2021-10-09T00:00:00"/>
    <x v="1"/>
    <x v="1"/>
    <s v="Dallas"/>
    <s v="Women's Apparel"/>
    <n v="50"/>
    <n v="5750"/>
    <n v="287500"/>
    <n v="158125"/>
    <n v="0.55000000000000004"/>
    <s v="Outlet"/>
  </r>
  <r>
    <n v="1197831"/>
    <d v="2021-10-10T00:00:00"/>
    <x v="1"/>
    <x v="1"/>
    <s v="Dallas"/>
    <s v="Men's Street Footwear"/>
    <n v="40"/>
    <n v="7250"/>
    <n v="290000"/>
    <n v="115999.99999999999"/>
    <n v="0.39999999999999997"/>
    <s v="Outlet"/>
  </r>
  <r>
    <n v="1197831"/>
    <d v="2021-10-11T00:00:00"/>
    <x v="1"/>
    <x v="1"/>
    <s v="Dallas"/>
    <s v="Men's Athletic Footwear"/>
    <n v="40"/>
    <n v="7250"/>
    <n v="290000"/>
    <n v="115999.99999999999"/>
    <n v="0.39999999999999997"/>
    <s v="Outlet"/>
  </r>
  <r>
    <n v="1197831"/>
    <d v="2021-10-12T00:00:00"/>
    <x v="1"/>
    <x v="1"/>
    <s v="Dallas"/>
    <s v="Women's Street Footwear"/>
    <n v="65"/>
    <n v="6500"/>
    <n v="422500"/>
    <n v="169000"/>
    <n v="0.39999999999999997"/>
    <s v="Outlet"/>
  </r>
  <r>
    <n v="1197831"/>
    <d v="2021-10-13T00:00:00"/>
    <x v="1"/>
    <x v="1"/>
    <s v="Dallas"/>
    <s v="Women's Athletic Footwear"/>
    <n v="65"/>
    <n v="5000"/>
    <n v="325000"/>
    <n v="162500"/>
    <n v="0.5"/>
    <s v="Outlet"/>
  </r>
  <r>
    <n v="1197831"/>
    <d v="2021-10-14T00:00:00"/>
    <x v="1"/>
    <x v="1"/>
    <s v="Dallas"/>
    <s v="Men's Apparel"/>
    <n v="60"/>
    <n v="4750"/>
    <n v="285000"/>
    <n v="99750"/>
    <n v="0.35"/>
    <s v="Outlet"/>
  </r>
  <r>
    <n v="1197831"/>
    <d v="2021-10-15T00:00:00"/>
    <x v="1"/>
    <x v="1"/>
    <s v="Dallas"/>
    <s v="Women's Apparel"/>
    <n v="70"/>
    <n v="6750"/>
    <n v="472500"/>
    <n v="259875.00000000003"/>
    <n v="0.55000000000000004"/>
    <s v="Outlet"/>
  </r>
  <r>
    <n v="1197831"/>
    <d v="2021-10-16T00:00:00"/>
    <x v="1"/>
    <x v="1"/>
    <s v="Dallas"/>
    <s v="Men's Street Footwear"/>
    <n v="60"/>
    <n v="8250"/>
    <n v="495000"/>
    <n v="197999.99999999997"/>
    <n v="0.39999999999999997"/>
    <s v="Outlet"/>
  </r>
  <r>
    <n v="1197831"/>
    <d v="2021-10-17T00:00:00"/>
    <x v="1"/>
    <x v="1"/>
    <s v="Dallas"/>
    <s v="Men's Athletic Footwear"/>
    <n v="60"/>
    <n v="8250"/>
    <n v="495000"/>
    <n v="197999.99999999997"/>
    <n v="0.39999999999999997"/>
    <s v="Outlet"/>
  </r>
  <r>
    <n v="1197831"/>
    <d v="2021-10-18T00:00:00"/>
    <x v="1"/>
    <x v="1"/>
    <s v="Dallas"/>
    <s v="Women's Street Footwear"/>
    <n v="65"/>
    <n v="7250"/>
    <n v="471250"/>
    <n v="188499.99999999997"/>
    <n v="0.39999999999999997"/>
    <s v="Outlet"/>
  </r>
  <r>
    <n v="1197831"/>
    <d v="2021-10-19T00:00:00"/>
    <x v="1"/>
    <x v="1"/>
    <s v="Dallas"/>
    <s v="Women's Athletic Footwear"/>
    <n v="65"/>
    <n v="5750"/>
    <n v="373750"/>
    <n v="186875"/>
    <n v="0.5"/>
    <s v="Outlet"/>
  </r>
  <r>
    <n v="1197831"/>
    <d v="2021-10-20T00:00:00"/>
    <x v="1"/>
    <x v="1"/>
    <s v="Dallas"/>
    <s v="Men's Apparel"/>
    <n v="60"/>
    <n v="5250"/>
    <n v="315000"/>
    <n v="110250"/>
    <n v="0.35"/>
    <s v="Outlet"/>
  </r>
  <r>
    <n v="1197831"/>
    <d v="2021-10-21T00:00:00"/>
    <x v="1"/>
    <x v="1"/>
    <s v="Dallas"/>
    <s v="Women's Apparel"/>
    <n v="70"/>
    <n v="7750"/>
    <n v="542500"/>
    <n v="298375"/>
    <n v="0.55000000000000004"/>
    <s v="Outlet"/>
  </r>
  <r>
    <n v="1185732"/>
    <d v="2021-10-22T00:00:00"/>
    <x v="1"/>
    <x v="1"/>
    <s v="Dallas"/>
    <s v="Men's Street Footwear"/>
    <n v="45"/>
    <n v="4250"/>
    <n v="191250"/>
    <n v="105187.50000000001"/>
    <n v="0.55000000000000004"/>
    <s v="Outlet"/>
  </r>
  <r>
    <n v="1185732"/>
    <d v="2021-10-23T00:00:00"/>
    <x v="1"/>
    <x v="1"/>
    <s v="Dallas"/>
    <s v="Men's Athletic Footwear"/>
    <n v="45"/>
    <n v="2250"/>
    <n v="101250"/>
    <n v="35437.5"/>
    <n v="0.35"/>
    <s v="Outlet"/>
  </r>
  <r>
    <n v="1185732"/>
    <d v="2021-10-24T00:00:00"/>
    <x v="1"/>
    <x v="1"/>
    <s v="Dallas"/>
    <s v="Women's Street Footwear"/>
    <n v="35"/>
    <n v="2250"/>
    <n v="78750"/>
    <n v="31499.999999999996"/>
    <n v="0.39999999999999997"/>
    <s v="Outlet"/>
  </r>
  <r>
    <n v="1185732"/>
    <d v="2021-10-25T00:00:00"/>
    <x v="1"/>
    <x v="1"/>
    <s v="Dallas"/>
    <s v="Women's Athletic Footwear"/>
    <n v="40"/>
    <n v="750"/>
    <n v="30000"/>
    <n v="11999.999999999998"/>
    <n v="0.39999999999999997"/>
    <s v="Outlet"/>
  </r>
  <r>
    <n v="1185732"/>
    <d v="2021-10-26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0-27T00:00:00"/>
    <x v="0"/>
    <x v="4"/>
    <s v="Philadelphia"/>
    <s v="Women's Apparel"/>
    <n v="45"/>
    <n v="2250"/>
    <n v="101250"/>
    <n v="30375"/>
    <n v="0.3"/>
    <s v="Outlet"/>
  </r>
  <r>
    <n v="1185732"/>
    <d v="2021-10-28T00:00:00"/>
    <x v="0"/>
    <x v="4"/>
    <s v="Philadelphia"/>
    <s v="Men's Street Footwear"/>
    <n v="45"/>
    <n v="4750"/>
    <n v="213750"/>
    <n v="117562.50000000001"/>
    <n v="0.55000000000000004"/>
    <s v="Outlet"/>
  </r>
  <r>
    <n v="1185732"/>
    <d v="2021-10-29T00:00:00"/>
    <x v="0"/>
    <x v="4"/>
    <s v="Philadelphia"/>
    <s v="Men's Athletic Footwear"/>
    <n v="45"/>
    <n v="1250"/>
    <n v="56250"/>
    <n v="19687.5"/>
    <n v="0.35"/>
    <s v="Outlet"/>
  </r>
  <r>
    <n v="1185732"/>
    <d v="2021-10-30T00:00:00"/>
    <x v="0"/>
    <x v="4"/>
    <s v="Philadelphia"/>
    <s v="Women's Street Footwear"/>
    <n v="35"/>
    <n v="1750"/>
    <n v="61250"/>
    <n v="24499.999999999996"/>
    <n v="0.39999999999999997"/>
    <s v="Outlet"/>
  </r>
  <r>
    <n v="1185732"/>
    <d v="2021-10-31T00:00:00"/>
    <x v="0"/>
    <x v="4"/>
    <s v="Philadelphia"/>
    <s v="Women's Athletic Footwear"/>
    <n v="40"/>
    <n v="500"/>
    <n v="20000"/>
    <n v="7999.9999999999991"/>
    <n v="0.39999999999999997"/>
    <s v="Outlet"/>
  </r>
  <r>
    <n v="1185732"/>
    <d v="2021-11-01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1-02T00:00:00"/>
    <x v="0"/>
    <x v="4"/>
    <s v="Philadelphia"/>
    <s v="Women's Apparel"/>
    <n v="45"/>
    <n v="2250"/>
    <n v="101250"/>
    <n v="30375"/>
    <n v="0.3"/>
    <s v="Outlet"/>
  </r>
  <r>
    <n v="1185732"/>
    <d v="2021-11-03T00:00:00"/>
    <x v="0"/>
    <x v="4"/>
    <s v="Philadelphia"/>
    <s v="Men's Street Footwear"/>
    <n v="50"/>
    <n v="4450"/>
    <n v="222500"/>
    <n v="122375.00000000001"/>
    <n v="0.55000000000000004"/>
    <s v="Outlet"/>
  </r>
  <r>
    <n v="1185732"/>
    <d v="2021-11-04T00:00:00"/>
    <x v="0"/>
    <x v="4"/>
    <s v="Philadelphia"/>
    <s v="Men's Athletic Footwear"/>
    <n v="50"/>
    <n v="1500"/>
    <n v="75000"/>
    <n v="26250"/>
    <n v="0.35"/>
    <s v="Outlet"/>
  </r>
  <r>
    <n v="1185732"/>
    <d v="2021-11-05T00:00:00"/>
    <x v="0"/>
    <x v="4"/>
    <s v="Philadelphia"/>
    <s v="Women's Street Footwear"/>
    <n v="40"/>
    <n v="1750"/>
    <n v="70000"/>
    <n v="27999.999999999996"/>
    <n v="0.39999999999999997"/>
    <s v="Outlet"/>
  </r>
  <r>
    <n v="1185732"/>
    <d v="2021-11-06T00:00:00"/>
    <x v="0"/>
    <x v="4"/>
    <s v="Philadelphia"/>
    <s v="Women's Athletic Footwear"/>
    <n v="45"/>
    <n v="250"/>
    <n v="11250"/>
    <n v="4500"/>
    <n v="0.39999999999999997"/>
    <s v="Outlet"/>
  </r>
  <r>
    <n v="1185732"/>
    <d v="2021-11-07T00:00:00"/>
    <x v="0"/>
    <x v="4"/>
    <s v="Philadelphia"/>
    <s v="Men's Apparel"/>
    <n v="60"/>
    <n v="750"/>
    <n v="45000"/>
    <n v="13500"/>
    <n v="0.3"/>
    <s v="Outlet"/>
  </r>
  <r>
    <n v="1185732"/>
    <d v="2021-11-08T00:00:00"/>
    <x v="0"/>
    <x v="4"/>
    <s v="Philadelphia"/>
    <s v="Women's Apparel"/>
    <n v="50"/>
    <n v="1750"/>
    <n v="87500"/>
    <n v="21875"/>
    <n v="0.25"/>
    <s v="Outlet"/>
  </r>
  <r>
    <n v="1185732"/>
    <d v="2021-11-09T00:00:00"/>
    <x v="0"/>
    <x v="4"/>
    <s v="Philadelphia"/>
    <s v="Men's Street Footwear"/>
    <n v="50"/>
    <n v="4500"/>
    <n v="225000"/>
    <n v="112500"/>
    <n v="0.5"/>
    <s v="Outlet"/>
  </r>
  <r>
    <n v="1185732"/>
    <d v="2021-11-10T00:00:00"/>
    <x v="0"/>
    <x v="4"/>
    <s v="Philadelphia"/>
    <s v="Men's Athletic Footwear"/>
    <n v="50"/>
    <n v="1500"/>
    <n v="75000"/>
    <n v="22500"/>
    <n v="0.3"/>
    <s v="Outlet"/>
  </r>
  <r>
    <n v="1185732"/>
    <d v="2021-11-11T00:00:00"/>
    <x v="0"/>
    <x v="4"/>
    <s v="Philadelphia"/>
    <s v="Women's Street Footwear"/>
    <n v="40"/>
    <n v="1500"/>
    <n v="60000"/>
    <n v="21000"/>
    <n v="0.35"/>
    <s v="Outlet"/>
  </r>
  <r>
    <n v="1185732"/>
    <d v="2021-11-12T00:00:00"/>
    <x v="0"/>
    <x v="4"/>
    <s v="Philadelphia"/>
    <s v="Women's Athletic Footwear"/>
    <n v="45"/>
    <n v="750"/>
    <n v="33750"/>
    <n v="11812.5"/>
    <n v="0.35"/>
    <s v="Outlet"/>
  </r>
  <r>
    <n v="1185732"/>
    <d v="2021-11-13T00:00:00"/>
    <x v="0"/>
    <x v="4"/>
    <s v="Philadelphia"/>
    <s v="Men's Apparel"/>
    <n v="60"/>
    <n v="750"/>
    <n v="45000"/>
    <n v="13500"/>
    <n v="0.3"/>
    <s v="Outlet"/>
  </r>
  <r>
    <n v="1185732"/>
    <d v="2021-11-14T00:00:00"/>
    <x v="0"/>
    <x v="4"/>
    <s v="Philadelphia"/>
    <s v="Women's Apparel"/>
    <n v="50"/>
    <n v="2000"/>
    <n v="100000"/>
    <n v="25000"/>
    <n v="0.25"/>
    <s v="Outlet"/>
  </r>
  <r>
    <n v="1185732"/>
    <d v="2021-11-15T00:00:00"/>
    <x v="0"/>
    <x v="4"/>
    <s v="Philadelphia"/>
    <s v="Men's Street Footwear"/>
    <n v="60"/>
    <n v="4700"/>
    <n v="282000"/>
    <n v="141000"/>
    <n v="0.5"/>
    <s v="Outlet"/>
  </r>
  <r>
    <n v="1185732"/>
    <d v="2021-11-16T00:00:00"/>
    <x v="0"/>
    <x v="4"/>
    <s v="Philadelphia"/>
    <s v="Men's Athletic Footwear"/>
    <n v="60.000000000000007"/>
    <n v="1750"/>
    <n v="105000.00000000001"/>
    <n v="31500.000000000004"/>
    <n v="0.3"/>
    <s v="Outlet"/>
  </r>
  <r>
    <n v="1185732"/>
    <d v="2021-11-17T00:00:00"/>
    <x v="0"/>
    <x v="4"/>
    <s v="Philadelphia"/>
    <s v="Women's Street Footwear"/>
    <n v="55.000000000000007"/>
    <n v="1500"/>
    <n v="82500.000000000015"/>
    <n v="28875.000000000004"/>
    <n v="0.35"/>
    <s v="Outlet"/>
  </r>
  <r>
    <n v="1185732"/>
    <d v="2021-11-18T00:00:00"/>
    <x v="0"/>
    <x v="4"/>
    <s v="Philadelphia"/>
    <s v="Women's Athletic Footwear"/>
    <n v="55.000000000000007"/>
    <n v="1000"/>
    <n v="55000.000000000007"/>
    <n v="19250"/>
    <n v="0.35"/>
    <s v="Outlet"/>
  </r>
  <r>
    <n v="1185732"/>
    <d v="2021-11-19T00:00:00"/>
    <x v="0"/>
    <x v="4"/>
    <s v="Philadelphia"/>
    <s v="Men's Apparel"/>
    <n v="65"/>
    <n v="1250"/>
    <n v="81250"/>
    <n v="24375"/>
    <n v="0.3"/>
    <s v="Outlet"/>
  </r>
  <r>
    <n v="1185732"/>
    <d v="2021-11-20T00:00:00"/>
    <x v="0"/>
    <x v="4"/>
    <s v="Philadelphia"/>
    <s v="Women's Apparel"/>
    <n v="70"/>
    <n v="2500"/>
    <n v="175000"/>
    <n v="52500"/>
    <n v="0.3"/>
    <s v="Outlet"/>
  </r>
  <r>
    <n v="1185732"/>
    <d v="2021-11-21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2T00:00:00"/>
    <x v="0"/>
    <x v="4"/>
    <s v="Philadelphia"/>
    <s v="Men's Athletic Footwear"/>
    <n v="60.000000000000007"/>
    <n v="2500"/>
    <n v="150000.00000000003"/>
    <n v="52500.000000000007"/>
    <n v="0.35"/>
    <s v="Outlet"/>
  </r>
  <r>
    <n v="1185732"/>
    <d v="2021-11-23T00:00:00"/>
    <x v="0"/>
    <x v="4"/>
    <s v="Philadelphia"/>
    <s v="Women's Street Footwear"/>
    <n v="55.000000000000007"/>
    <n v="1750"/>
    <n v="96250.000000000015"/>
    <n v="38500"/>
    <n v="0.39999999999999997"/>
    <s v="Outlet"/>
  </r>
  <r>
    <n v="1185732"/>
    <d v="2021-11-24T00:00:00"/>
    <x v="0"/>
    <x v="4"/>
    <s v="Philadelphia"/>
    <s v="Women's Athletic Footwear"/>
    <n v="55.000000000000007"/>
    <n v="1500"/>
    <n v="82500.000000000015"/>
    <n v="33000"/>
    <n v="0.39999999999999997"/>
    <s v="Outlet"/>
  </r>
  <r>
    <n v="1185732"/>
    <d v="2021-11-25T00:00:00"/>
    <x v="0"/>
    <x v="4"/>
    <s v="Philadelphia"/>
    <s v="Men's Apparel"/>
    <n v="65"/>
    <n v="1500"/>
    <n v="97500"/>
    <n v="34125"/>
    <n v="0.35"/>
    <s v="Outlet"/>
  </r>
  <r>
    <n v="1185732"/>
    <d v="2021-11-26T00:00:00"/>
    <x v="0"/>
    <x v="4"/>
    <s v="Philadelphia"/>
    <s v="Women's Apparel"/>
    <n v="70"/>
    <n v="3000"/>
    <n v="210000"/>
    <n v="63000"/>
    <n v="0.3"/>
    <s v="Outlet"/>
  </r>
  <r>
    <n v="1185732"/>
    <d v="2021-11-27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8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1-29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1-30T00:00:00"/>
    <x v="0"/>
    <x v="4"/>
    <s v="Philadelphia"/>
    <s v="Women's Athletic Footwear"/>
    <n v="55.000000000000007"/>
    <n v="1750"/>
    <n v="96250.000000000015"/>
    <n v="38500"/>
    <n v="0.39999999999999997"/>
    <s v="Outlet"/>
  </r>
  <r>
    <n v="1185732"/>
    <d v="2021-12-01T00:00:00"/>
    <x v="0"/>
    <x v="4"/>
    <s v="Philadelphia"/>
    <s v="Men's Apparel"/>
    <n v="65"/>
    <n v="2000"/>
    <n v="130000"/>
    <n v="45500"/>
    <n v="0.35"/>
    <s v="Outlet"/>
  </r>
  <r>
    <n v="1185732"/>
    <d v="2021-12-02T00:00:00"/>
    <x v="0"/>
    <x v="4"/>
    <s v="Philadelphia"/>
    <s v="Women's Apparel"/>
    <n v="70"/>
    <n v="3750"/>
    <n v="262500"/>
    <n v="78750"/>
    <n v="0.3"/>
    <s v="Outlet"/>
  </r>
  <r>
    <n v="1185732"/>
    <d v="2021-12-03T00:00:00"/>
    <x v="0"/>
    <x v="4"/>
    <s v="Philadelphia"/>
    <s v="Men's Street Footwear"/>
    <n v="65"/>
    <n v="5250"/>
    <n v="341250"/>
    <n v="187687.50000000003"/>
    <n v="0.55000000000000004"/>
    <s v="Outlet"/>
  </r>
  <r>
    <n v="1185732"/>
    <d v="2021-12-04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2-05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2-06T00:00:00"/>
    <x v="0"/>
    <x v="4"/>
    <s v="Philadelphia"/>
    <s v="Women's Athletic Footwear"/>
    <n v="55.000000000000007"/>
    <n v="2000"/>
    <n v="110000.00000000001"/>
    <n v="44000"/>
    <n v="0.39999999999999997"/>
    <s v="Outlet"/>
  </r>
  <r>
    <n v="1185732"/>
    <d v="2021-12-07T00:00:00"/>
    <x v="0"/>
    <x v="4"/>
    <s v="Philadelphia"/>
    <s v="Men's Apparel"/>
    <n v="65"/>
    <n v="1750"/>
    <n v="113750"/>
    <n v="39812.5"/>
    <n v="0.35"/>
    <s v="Outlet"/>
  </r>
  <r>
    <n v="1185732"/>
    <d v="2021-12-08T00:00:00"/>
    <x v="0"/>
    <x v="4"/>
    <s v="Philadelphia"/>
    <s v="Women's Apparel"/>
    <n v="70"/>
    <n v="3500"/>
    <n v="245000"/>
    <n v="73500"/>
    <n v="0.3"/>
    <s v="Outlet"/>
  </r>
  <r>
    <n v="1185732"/>
    <d v="2021-12-09T00:00:00"/>
    <x v="0"/>
    <x v="4"/>
    <s v="Philadelphia"/>
    <s v="Men's Street Footwear"/>
    <n v="65"/>
    <n v="4750"/>
    <n v="308750"/>
    <n v="154375"/>
    <n v="0.5"/>
    <s v="Outlet"/>
  </r>
  <r>
    <n v="1185732"/>
    <d v="2021-12-10T00:00:00"/>
    <x v="0"/>
    <x v="4"/>
    <s v="Philadelphia"/>
    <s v="Men's Athletic Footwear"/>
    <n v="50"/>
    <n v="2750"/>
    <n v="137500"/>
    <n v="41250"/>
    <n v="0.3"/>
    <s v="Outlet"/>
  </r>
  <r>
    <n v="1185732"/>
    <d v="2021-12-11T00:00:00"/>
    <x v="0"/>
    <x v="4"/>
    <s v="Philadelphia"/>
    <s v="Women's Street Footwear"/>
    <n v="45"/>
    <n v="2000"/>
    <n v="90000"/>
    <n v="31499.999999999996"/>
    <n v="0.35"/>
    <s v="Outlet"/>
  </r>
  <r>
    <n v="1185732"/>
    <d v="2021-12-12T00:00:00"/>
    <x v="0"/>
    <x v="4"/>
    <s v="Philadelphia"/>
    <s v="Women's Athletic Footwear"/>
    <n v="45"/>
    <n v="1750"/>
    <n v="78750"/>
    <n v="27562.5"/>
    <n v="0.35"/>
    <s v="Outlet"/>
  </r>
  <r>
    <n v="1185732"/>
    <d v="2021-12-13T00:00:00"/>
    <x v="0"/>
    <x v="4"/>
    <s v="Philadelphia"/>
    <s v="Men's Apparel"/>
    <n v="54.999999999999993"/>
    <n v="1250"/>
    <n v="68749.999999999985"/>
    <n v="20624.999999999996"/>
    <n v="0.3"/>
    <s v="Outlet"/>
  </r>
  <r>
    <n v="1185732"/>
    <d v="2021-12-14T00:00:00"/>
    <x v="0"/>
    <x v="4"/>
    <s v="Philadelphia"/>
    <s v="Women's Apparel"/>
    <n v="60"/>
    <n v="2250"/>
    <n v="135000"/>
    <n v="33750"/>
    <n v="0.25"/>
    <s v="Outlet"/>
  </r>
  <r>
    <n v="1185732"/>
    <d v="2021-12-15T00:00:00"/>
    <x v="0"/>
    <x v="4"/>
    <s v="Philadelphia"/>
    <s v="Men's Street Footwear"/>
    <n v="60"/>
    <n v="4000"/>
    <n v="240000"/>
    <n v="120000"/>
    <n v="0.5"/>
    <s v="Outlet"/>
  </r>
  <r>
    <n v="1185732"/>
    <d v="2021-12-16T00:00:00"/>
    <x v="0"/>
    <x v="4"/>
    <s v="Philadelphia"/>
    <s v="Men's Athletic Footwear"/>
    <n v="50"/>
    <n v="2250"/>
    <n v="112500"/>
    <n v="33750"/>
    <n v="0.3"/>
    <s v="Outlet"/>
  </r>
  <r>
    <n v="1185732"/>
    <d v="2021-12-17T00:00:00"/>
    <x v="0"/>
    <x v="4"/>
    <s v="Philadelphia"/>
    <s v="Women's Street Footwear"/>
    <n v="50"/>
    <n v="1250"/>
    <n v="62500"/>
    <n v="21875"/>
    <n v="0.35"/>
    <s v="Outlet"/>
  </r>
  <r>
    <n v="1185732"/>
    <d v="2021-12-18T00:00:00"/>
    <x v="0"/>
    <x v="4"/>
    <s v="Philadelphia"/>
    <s v="Women's Athletic Footwear"/>
    <n v="50"/>
    <n v="1000"/>
    <n v="50000"/>
    <n v="17500"/>
    <n v="0.35"/>
    <s v="Outlet"/>
  </r>
  <r>
    <n v="1185732"/>
    <d v="2021-12-19T00:00:00"/>
    <x v="0"/>
    <x v="4"/>
    <s v="Philadelphia"/>
    <s v="Men's Apparel"/>
    <n v="60"/>
    <n v="1000"/>
    <n v="60000"/>
    <n v="18000"/>
    <n v="0.3"/>
    <s v="Outlet"/>
  </r>
  <r>
    <n v="1185732"/>
    <d v="2021-12-20T00:00:00"/>
    <x v="0"/>
    <x v="4"/>
    <s v="Philadelphia"/>
    <s v="Women's Apparel"/>
    <n v="64.999999999999986"/>
    <n v="2250"/>
    <n v="146249.99999999997"/>
    <n v="36562.499999999993"/>
    <n v="0.25"/>
    <s v="Outlet"/>
  </r>
  <r>
    <n v="1185732"/>
    <d v="2021-12-21T00:00:00"/>
    <x v="0"/>
    <x v="4"/>
    <s v="Philadelphia"/>
    <s v="Men's Street Footwear"/>
    <n v="70"/>
    <n v="3750"/>
    <n v="262500"/>
    <n v="144375"/>
    <n v="0.55000000000000004"/>
    <s v="Outlet"/>
  </r>
  <r>
    <n v="1185732"/>
    <d v="2021-12-22T00:00:00"/>
    <x v="0"/>
    <x v="4"/>
    <s v="Philadelphia"/>
    <s v="Men's Athletic Footwear"/>
    <n v="60.000000000000007"/>
    <n v="2000"/>
    <n v="120000.00000000001"/>
    <n v="42000"/>
    <n v="0.35"/>
    <s v="Outlet"/>
  </r>
  <r>
    <n v="1185732"/>
    <d v="2021-12-23T00:00:00"/>
    <x v="0"/>
    <x v="4"/>
    <s v="Philadelphia"/>
    <s v="Women's Street Footwear"/>
    <n v="60.000000000000007"/>
    <n v="1950"/>
    <n v="117000.00000000001"/>
    <n v="46800"/>
    <n v="0.39999999999999997"/>
    <s v="Outlet"/>
  </r>
  <r>
    <n v="1185732"/>
    <d v="2021-12-24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25T00:00:00"/>
    <x v="0"/>
    <x v="4"/>
    <s v="Philadelphia"/>
    <s v="Men's Apparel"/>
    <n v="70"/>
    <n v="1500"/>
    <n v="105000"/>
    <n v="36750"/>
    <n v="0.35"/>
    <s v="Outlet"/>
  </r>
  <r>
    <n v="1185732"/>
    <d v="2021-12-26T00:00:00"/>
    <x v="0"/>
    <x v="4"/>
    <s v="Philadelphia"/>
    <s v="Women's Apparel"/>
    <n v="75"/>
    <n v="2500"/>
    <n v="187500"/>
    <n v="56250"/>
    <n v="0.3"/>
    <s v="Outlet"/>
  </r>
  <r>
    <n v="1185732"/>
    <d v="2021-12-27T00:00:00"/>
    <x v="0"/>
    <x v="4"/>
    <s v="Philadelphia"/>
    <s v="Men's Street Footwear"/>
    <n v="70"/>
    <n v="4750"/>
    <n v="332500"/>
    <n v="182875.00000000003"/>
    <n v="0.55000000000000004"/>
    <s v="Outlet"/>
  </r>
  <r>
    <n v="1185732"/>
    <d v="2021-12-28T00:00:00"/>
    <x v="0"/>
    <x v="4"/>
    <s v="Philadelphia"/>
    <s v="Men's Athletic Footwear"/>
    <n v="60.000000000000007"/>
    <n v="2750"/>
    <n v="165000.00000000003"/>
    <n v="57750.000000000007"/>
    <n v="0.35"/>
    <s v="Outlet"/>
  </r>
  <r>
    <n v="1185732"/>
    <d v="2021-12-29T00:00:00"/>
    <x v="0"/>
    <x v="4"/>
    <s v="Philadelphia"/>
    <s v="Women's Street Footwear"/>
    <n v="60.000000000000007"/>
    <n v="2250"/>
    <n v="135000.00000000003"/>
    <n v="54000.000000000007"/>
    <n v="0.39999999999999997"/>
    <s v="Outlet"/>
  </r>
  <r>
    <n v="1185732"/>
    <d v="2021-12-30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31T00:00:00"/>
    <x v="0"/>
    <x v="4"/>
    <s v="Philadelphia"/>
    <s v="Men's Apparel"/>
    <n v="70"/>
    <n v="1750"/>
    <n v="122500"/>
    <n v="42875"/>
    <n v="0.35"/>
    <s v="Outlet"/>
  </r>
  <r>
    <n v="1185732"/>
    <d v="2020-01-01T00:00:00"/>
    <x v="0"/>
    <x v="4"/>
    <s v="Philadelphia"/>
    <s v="Women's Apparel"/>
    <n v="75"/>
    <n v="2750"/>
    <n v="206250"/>
    <n v="61875"/>
    <n v="0.3"/>
    <s v="Outlet"/>
  </r>
  <r>
    <n v="1128299"/>
    <d v="2020-01-02T00:00:00"/>
    <x v="0"/>
    <x v="4"/>
    <s v="Philadelphia"/>
    <s v="Men's Street Footwear"/>
    <n v="35"/>
    <n v="4500"/>
    <n v="157500"/>
    <n v="63000"/>
    <n v="0.4"/>
    <s v="Outlet"/>
  </r>
  <r>
    <n v="1128299"/>
    <d v="2020-01-03T00:00:00"/>
    <x v="0"/>
    <x v="4"/>
    <s v="Philadelphia"/>
    <s v="Men's Athletic Footwear"/>
    <n v="45"/>
    <n v="4500"/>
    <n v="202500"/>
    <n v="50625"/>
    <n v="0.25"/>
    <s v="Outlet"/>
  </r>
  <r>
    <n v="1128299"/>
    <d v="2020-01-04T00:00:00"/>
    <x v="0"/>
    <x v="4"/>
    <s v="Philadelphia"/>
    <s v="Women's Street Footwear"/>
    <n v="45"/>
    <n v="4500"/>
    <n v="202500"/>
    <n v="81000"/>
    <n v="0.4"/>
    <s v="Outlet"/>
  </r>
  <r>
    <n v="1128299"/>
    <d v="2020-01-05T00:00:00"/>
    <x v="0"/>
    <x v="4"/>
    <s v="Philadelphia"/>
    <s v="Women's Athletic Footwear"/>
    <n v="45"/>
    <n v="3000"/>
    <n v="135000"/>
    <n v="47250"/>
    <n v="0.35"/>
    <s v="Outlet"/>
  </r>
  <r>
    <n v="1128299"/>
    <d v="2020-01-06T00:00:00"/>
    <x v="2"/>
    <x v="5"/>
    <s v="Las Vegas"/>
    <s v="Men's Apparel"/>
    <n v="50"/>
    <n v="2500"/>
    <n v="125000"/>
    <n v="68750"/>
    <n v="0.55000000000000004"/>
    <s v="Outlet"/>
  </r>
  <r>
    <n v="1128299"/>
    <d v="2020-01-07T00:00:00"/>
    <x v="2"/>
    <x v="5"/>
    <s v="Las Vegas"/>
    <s v="Women's Apparel"/>
    <n v="45"/>
    <n v="4750"/>
    <n v="213750"/>
    <n v="42750"/>
    <n v="0.2"/>
    <s v="Outlet"/>
  </r>
  <r>
    <n v="1128299"/>
    <d v="2020-01-08T00:00:00"/>
    <x v="2"/>
    <x v="5"/>
    <s v="Las Vegas"/>
    <s v="Men's Street Footwear"/>
    <n v="35"/>
    <n v="5250"/>
    <n v="183750"/>
    <n v="73500"/>
    <n v="0.4"/>
    <s v="Outlet"/>
  </r>
  <r>
    <n v="1128299"/>
    <d v="2020-01-09T00:00:00"/>
    <x v="2"/>
    <x v="5"/>
    <s v="Las Vegas"/>
    <s v="Men's Athletic Footwear"/>
    <n v="45"/>
    <n v="4250"/>
    <n v="191250"/>
    <n v="47812.5"/>
    <n v="0.25"/>
    <s v="Outlet"/>
  </r>
  <r>
    <n v="1128299"/>
    <d v="2020-01-10T00:00:00"/>
    <x v="2"/>
    <x v="5"/>
    <s v="Las Vegas"/>
    <s v="Women's Street Footwear"/>
    <n v="45"/>
    <n v="4250"/>
    <n v="191250"/>
    <n v="76500"/>
    <n v="0.4"/>
    <s v="Outlet"/>
  </r>
  <r>
    <n v="1128299"/>
    <d v="2020-01-11T00:00:00"/>
    <x v="2"/>
    <x v="5"/>
    <s v="Las Vegas"/>
    <s v="Women's Athletic Footwear"/>
    <n v="45"/>
    <n v="2750"/>
    <n v="123750"/>
    <n v="43312.5"/>
    <n v="0.35"/>
    <s v="Outlet"/>
  </r>
  <r>
    <n v="1128299"/>
    <d v="2020-01-12T00:00:00"/>
    <x v="2"/>
    <x v="5"/>
    <s v="Las Vegas"/>
    <s v="Men's Apparel"/>
    <n v="50"/>
    <n v="2000"/>
    <n v="100000"/>
    <n v="55000.000000000007"/>
    <n v="0.55000000000000004"/>
    <s v="Outlet"/>
  </r>
  <r>
    <n v="1128299"/>
    <d v="2020-01-13T00:00:00"/>
    <x v="2"/>
    <x v="5"/>
    <s v="Las Vegas"/>
    <s v="Women's Apparel"/>
    <n v="45"/>
    <n v="4000"/>
    <n v="180000"/>
    <n v="36000"/>
    <n v="0.2"/>
    <s v="Outlet"/>
  </r>
  <r>
    <n v="1128299"/>
    <d v="2020-01-14T00:00:00"/>
    <x v="2"/>
    <x v="5"/>
    <s v="Las Vegas"/>
    <s v="Men's Street Footwear"/>
    <n v="45"/>
    <n v="5500"/>
    <n v="247500"/>
    <n v="99000"/>
    <n v="0.4"/>
    <s v="Outlet"/>
  </r>
  <r>
    <n v="1128299"/>
    <d v="2020-01-15T00:00:00"/>
    <x v="2"/>
    <x v="5"/>
    <s v="Las Vegas"/>
    <s v="Men's Athletic Footwear"/>
    <n v="54.999999999999993"/>
    <n v="4000"/>
    <n v="219999.99999999997"/>
    <n v="54999.999999999993"/>
    <n v="0.25"/>
    <s v="Outlet"/>
  </r>
  <r>
    <n v="1128299"/>
    <d v="2020-01-16T00:00:00"/>
    <x v="2"/>
    <x v="5"/>
    <s v="Las Vegas"/>
    <s v="Women's Street Footwear"/>
    <n v="54.999999999999993"/>
    <n v="4000"/>
    <n v="219999.99999999997"/>
    <n v="88000"/>
    <n v="0.4"/>
    <s v="Outlet"/>
  </r>
  <r>
    <n v="1128299"/>
    <d v="2020-01-17T00:00:00"/>
    <x v="2"/>
    <x v="5"/>
    <s v="Las Vegas"/>
    <s v="Women's Athletic Footwear"/>
    <n v="54.999999999999993"/>
    <n v="3000"/>
    <n v="164999.99999999997"/>
    <n v="57749.999999999985"/>
    <n v="0.35"/>
    <s v="Outlet"/>
  </r>
  <r>
    <n v="1128299"/>
    <d v="2020-01-18T00:00:00"/>
    <x v="2"/>
    <x v="5"/>
    <s v="Las Vegas"/>
    <s v="Men's Apparel"/>
    <n v="60"/>
    <n v="1750"/>
    <n v="105000"/>
    <n v="57750.000000000007"/>
    <n v="0.55000000000000004"/>
    <s v="Outlet"/>
  </r>
  <r>
    <n v="1128299"/>
    <d v="2020-01-19T00:00:00"/>
    <x v="2"/>
    <x v="5"/>
    <s v="Las Vegas"/>
    <s v="Women's Apparel"/>
    <n v="54.999999999999993"/>
    <n v="3750"/>
    <n v="206249.99999999997"/>
    <n v="41250"/>
    <n v="0.2"/>
    <s v="Outlet"/>
  </r>
  <r>
    <n v="1128299"/>
    <d v="2020-01-20T00:00:00"/>
    <x v="2"/>
    <x v="5"/>
    <s v="Las Vegas"/>
    <s v="Men's Street Footwear"/>
    <n v="60"/>
    <n v="5500"/>
    <n v="330000"/>
    <n v="132000"/>
    <n v="0.4"/>
    <s v="Outlet"/>
  </r>
  <r>
    <n v="1128299"/>
    <d v="2020-01-21T00:00:00"/>
    <x v="2"/>
    <x v="5"/>
    <s v="Las Vegas"/>
    <s v="Men's Athletic Footwear"/>
    <n v="65"/>
    <n v="3500"/>
    <n v="227500"/>
    <n v="56875"/>
    <n v="0.25"/>
    <s v="Outlet"/>
  </r>
  <r>
    <n v="1128299"/>
    <d v="2020-01-22T00:00:00"/>
    <x v="2"/>
    <x v="5"/>
    <s v="Las Vegas"/>
    <s v="Women's Street Footwear"/>
    <n v="65"/>
    <n v="4000"/>
    <n v="260000"/>
    <n v="104000"/>
    <n v="0.4"/>
    <s v="Outlet"/>
  </r>
  <r>
    <n v="1128299"/>
    <d v="2020-01-23T00:00:00"/>
    <x v="2"/>
    <x v="5"/>
    <s v="Las Vegas"/>
    <s v="Women's Athletic Footwear"/>
    <n v="60"/>
    <n v="3000"/>
    <n v="180000"/>
    <n v="62999.999999999993"/>
    <n v="0.35"/>
    <s v="Outlet"/>
  </r>
  <r>
    <n v="1128299"/>
    <d v="2020-01-24T00:00:00"/>
    <x v="2"/>
    <x v="5"/>
    <s v="Las Vegas"/>
    <s v="Men's Apparel"/>
    <n v="65"/>
    <n v="2000"/>
    <n v="130000"/>
    <n v="71500"/>
    <n v="0.55000000000000004"/>
    <s v="Outlet"/>
  </r>
  <r>
    <n v="1128299"/>
    <d v="2020-01-25T00:00:00"/>
    <x v="2"/>
    <x v="5"/>
    <s v="Las Vegas"/>
    <s v="Women's Apparel"/>
    <n v="80"/>
    <n v="3500"/>
    <n v="280000"/>
    <n v="56000"/>
    <n v="0.2"/>
    <s v="Outlet"/>
  </r>
  <r>
    <n v="1128299"/>
    <d v="2020-01-26T00:00:00"/>
    <x v="2"/>
    <x v="5"/>
    <s v="Las Vegas"/>
    <s v="Men's Street Footwear"/>
    <n v="60"/>
    <n v="5500"/>
    <n v="330000"/>
    <n v="148500"/>
    <n v="0.45"/>
    <s v="Outlet"/>
  </r>
  <r>
    <n v="1128299"/>
    <d v="2020-01-27T00:00:00"/>
    <x v="2"/>
    <x v="5"/>
    <s v="Las Vegas"/>
    <s v="Men's Athletic Footwear"/>
    <n v="65"/>
    <n v="4000"/>
    <n v="260000"/>
    <n v="78000"/>
    <n v="0.3"/>
    <s v="Outlet"/>
  </r>
  <r>
    <n v="1128299"/>
    <d v="2020-01-28T00:00:00"/>
    <x v="2"/>
    <x v="5"/>
    <s v="Las Vegas"/>
    <s v="Women's Street Footwear"/>
    <n v="65"/>
    <n v="4000"/>
    <n v="260000"/>
    <n v="117000"/>
    <n v="0.45"/>
    <s v="Outlet"/>
  </r>
  <r>
    <n v="1128299"/>
    <d v="2020-01-29T00:00:00"/>
    <x v="2"/>
    <x v="5"/>
    <s v="Las Vegas"/>
    <s v="Women's Athletic Footwear"/>
    <n v="60"/>
    <n v="3000"/>
    <n v="180000"/>
    <n v="72000"/>
    <n v="0.39999999999999997"/>
    <s v="Outlet"/>
  </r>
  <r>
    <n v="1128299"/>
    <d v="2020-01-30T00:00:00"/>
    <x v="2"/>
    <x v="5"/>
    <s v="Las Vegas"/>
    <s v="Men's Apparel"/>
    <n v="65"/>
    <n v="2000"/>
    <n v="130000"/>
    <n v="78000.000000000015"/>
    <n v="0.60000000000000009"/>
    <s v="Outlet"/>
  </r>
  <r>
    <n v="1128299"/>
    <d v="2020-01-31T00:00:00"/>
    <x v="2"/>
    <x v="5"/>
    <s v="Las Vegas"/>
    <s v="Women's Apparel"/>
    <n v="80"/>
    <n v="4500"/>
    <n v="360000"/>
    <n v="90000"/>
    <n v="0.25"/>
    <s v="Outlet"/>
  </r>
  <r>
    <n v="1128299"/>
    <d v="2020-02-01T00:00:00"/>
    <x v="2"/>
    <x v="5"/>
    <s v="Las Vegas"/>
    <s v="Men's Street Footwear"/>
    <n v="60"/>
    <n v="7000"/>
    <n v="420000"/>
    <n v="189000"/>
    <n v="0.45"/>
    <s v="Outlet"/>
  </r>
  <r>
    <n v="1128299"/>
    <d v="2020-02-02T00:00:00"/>
    <x v="2"/>
    <x v="5"/>
    <s v="Las Vegas"/>
    <s v="Men's Athletic Footwear"/>
    <n v="65"/>
    <n v="5500"/>
    <n v="357500"/>
    <n v="107250"/>
    <n v="0.3"/>
    <s v="Outlet"/>
  </r>
  <r>
    <n v="1128299"/>
    <d v="2020-02-03T00:00:00"/>
    <x v="2"/>
    <x v="5"/>
    <s v="Las Vegas"/>
    <s v="Women's Street Footwear"/>
    <n v="65"/>
    <n v="5500"/>
    <n v="357500"/>
    <n v="160875"/>
    <n v="0.45"/>
    <s v="Outlet"/>
  </r>
  <r>
    <n v="1128299"/>
    <d v="2020-02-04T00:00:00"/>
    <x v="2"/>
    <x v="5"/>
    <s v="Las Vegas"/>
    <s v="Women's Athletic Footwear"/>
    <n v="60"/>
    <n v="4250"/>
    <n v="255000"/>
    <n v="101999.99999999999"/>
    <n v="0.39999999999999997"/>
    <s v="Outlet"/>
  </r>
  <r>
    <n v="1128299"/>
    <d v="2020-02-05T00:00:00"/>
    <x v="2"/>
    <x v="5"/>
    <s v="Las Vegas"/>
    <s v="Men's Apparel"/>
    <n v="65"/>
    <n v="3000"/>
    <n v="195000"/>
    <n v="117000.00000000001"/>
    <n v="0.60000000000000009"/>
    <s v="Outlet"/>
  </r>
  <r>
    <n v="1128299"/>
    <d v="2020-02-06T00:00:00"/>
    <x v="2"/>
    <x v="5"/>
    <s v="Las Vegas"/>
    <s v="Women's Apparel"/>
    <n v="80"/>
    <n v="6000"/>
    <n v="480000"/>
    <n v="120000"/>
    <n v="0.25"/>
    <s v="Outlet"/>
  </r>
  <r>
    <n v="1128299"/>
    <d v="2020-02-07T00:00:00"/>
    <x v="2"/>
    <x v="5"/>
    <s v="Las Vegas"/>
    <s v="Men's Street Footwear"/>
    <n v="60"/>
    <n v="7500"/>
    <n v="450000"/>
    <n v="180000"/>
    <n v="0.4"/>
    <s v="Outlet"/>
  </r>
  <r>
    <n v="1128299"/>
    <d v="2020-02-08T00:00:00"/>
    <x v="2"/>
    <x v="5"/>
    <s v="Las Vegas"/>
    <s v="Men's Athletic Footwear"/>
    <n v="65"/>
    <n v="6000"/>
    <n v="390000"/>
    <n v="97500"/>
    <n v="0.25"/>
    <s v="Outlet"/>
  </r>
  <r>
    <n v="1128299"/>
    <d v="2020-02-09T00:00:00"/>
    <x v="2"/>
    <x v="5"/>
    <s v="Las Vegas"/>
    <s v="Women's Street Footwear"/>
    <n v="65"/>
    <n v="5500"/>
    <n v="357500"/>
    <n v="143000"/>
    <n v="0.4"/>
    <s v="In-store"/>
  </r>
  <r>
    <n v="1128299"/>
    <d v="2020-02-10T00:00:00"/>
    <x v="2"/>
    <x v="5"/>
    <s v="Las Vegas"/>
    <s v="Women's Athletic Footwear"/>
    <n v="60"/>
    <n v="4500"/>
    <n v="270000"/>
    <n v="94500"/>
    <n v="0.35"/>
    <s v="In-store"/>
  </r>
  <r>
    <n v="1128299"/>
    <d v="2020-02-11T00:00:00"/>
    <x v="2"/>
    <x v="5"/>
    <s v="Las Vegas"/>
    <s v="Men's Apparel"/>
    <n v="65"/>
    <n v="5000"/>
    <n v="325000"/>
    <n v="178750"/>
    <n v="0.55000000000000004"/>
    <s v="In-store"/>
  </r>
  <r>
    <n v="1128299"/>
    <d v="2020-02-12T00:00:00"/>
    <x v="2"/>
    <x v="5"/>
    <s v="Las Vegas"/>
    <s v="Women's Apparel"/>
    <n v="80"/>
    <n v="5000"/>
    <n v="400000"/>
    <n v="80000"/>
    <n v="0.2"/>
    <s v="In-store"/>
  </r>
  <r>
    <n v="1128299"/>
    <d v="2020-02-13T00:00:00"/>
    <x v="2"/>
    <x v="5"/>
    <s v="Las Vegas"/>
    <s v="Men's Street Footwear"/>
    <n v="65"/>
    <n v="7000"/>
    <n v="455000"/>
    <n v="182000"/>
    <n v="0.4"/>
    <s v="In-store"/>
  </r>
  <r>
    <n v="1128299"/>
    <d v="2020-02-14T00:00:00"/>
    <x v="2"/>
    <x v="5"/>
    <s v="Las Vegas"/>
    <s v="Men's Athletic Footwear"/>
    <n v="70"/>
    <n v="6500"/>
    <n v="455000"/>
    <n v="113750"/>
    <n v="0.25"/>
    <s v="In-store"/>
  </r>
  <r>
    <n v="1128299"/>
    <d v="2020-02-15T00:00:00"/>
    <x v="2"/>
    <x v="5"/>
    <s v="Las Vegas"/>
    <s v="Women's Street Footwear"/>
    <n v="65"/>
    <n v="5250"/>
    <n v="341250"/>
    <n v="136500"/>
    <n v="0.4"/>
    <s v="In-store"/>
  </r>
  <r>
    <n v="1128299"/>
    <d v="2020-02-16T00:00:00"/>
    <x v="2"/>
    <x v="5"/>
    <s v="Las Vegas"/>
    <s v="Women's Athletic Footwear"/>
    <n v="65"/>
    <n v="4750"/>
    <n v="308750"/>
    <n v="108062.5"/>
    <n v="0.35"/>
    <s v="In-store"/>
  </r>
  <r>
    <n v="1128299"/>
    <d v="2020-02-17T00:00:00"/>
    <x v="2"/>
    <x v="5"/>
    <s v="Las Vegas"/>
    <s v="Men's Apparel"/>
    <n v="75"/>
    <n v="4750"/>
    <n v="356250"/>
    <n v="195937.50000000003"/>
    <n v="0.55000000000000004"/>
    <s v="In-store"/>
  </r>
  <r>
    <n v="1128299"/>
    <d v="2020-02-18T00:00:00"/>
    <x v="2"/>
    <x v="5"/>
    <s v="Las Vegas"/>
    <s v="Women's Apparel"/>
    <n v="80"/>
    <n v="4000"/>
    <n v="320000"/>
    <n v="64000"/>
    <n v="0.2"/>
    <s v="In-store"/>
  </r>
  <r>
    <n v="1128299"/>
    <d v="2020-02-19T00:00:00"/>
    <x v="2"/>
    <x v="5"/>
    <s v="Las Vegas"/>
    <s v="Men's Street Footwear"/>
    <n v="60.000000000000007"/>
    <n v="6000"/>
    <n v="360000.00000000006"/>
    <n v="126000.00000000003"/>
    <n v="0.35000000000000003"/>
    <s v="In-store"/>
  </r>
  <r>
    <n v="1128299"/>
    <d v="2020-02-20T00:00:00"/>
    <x v="2"/>
    <x v="5"/>
    <s v="Las Vegas"/>
    <s v="Men's Athletic Footwear"/>
    <n v="65.000000000000014"/>
    <n v="6000"/>
    <n v="390000.00000000006"/>
    <n v="78000.000000000015"/>
    <n v="0.2"/>
    <s v="In-store"/>
  </r>
  <r>
    <n v="1128299"/>
    <d v="2020-02-21T00:00:00"/>
    <x v="2"/>
    <x v="5"/>
    <s v="Las Vegas"/>
    <s v="Women's Street Footwear"/>
    <n v="60.000000000000007"/>
    <n v="4500"/>
    <n v="270000.00000000006"/>
    <n v="94500.000000000029"/>
    <n v="0.35000000000000003"/>
    <s v="In-store"/>
  </r>
  <r>
    <n v="1128299"/>
    <d v="2020-02-22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2-2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2-24T00:00:00"/>
    <x v="2"/>
    <x v="5"/>
    <s v="Las Vegas"/>
    <s v="Women's Apparel"/>
    <n v="75.000000000000014"/>
    <n v="4500"/>
    <n v="337500.00000000006"/>
    <n v="50625.000000000015"/>
    <n v="0.15000000000000002"/>
    <s v="In-store"/>
  </r>
  <r>
    <n v="1128299"/>
    <d v="2020-02-25T00:00:00"/>
    <x v="2"/>
    <x v="5"/>
    <s v="Las Vegas"/>
    <s v="Men's Street Footwear"/>
    <n v="60.000000000000007"/>
    <n v="5500"/>
    <n v="330000.00000000006"/>
    <n v="115500.00000000003"/>
    <n v="0.35000000000000003"/>
    <s v="In-store"/>
  </r>
  <r>
    <n v="1128299"/>
    <d v="2020-02-26T00:00:00"/>
    <x v="2"/>
    <x v="5"/>
    <s v="Las Vegas"/>
    <s v="Men's Athletic Footwear"/>
    <n v="65.000000000000014"/>
    <n v="5500"/>
    <n v="357500.00000000006"/>
    <n v="71500.000000000015"/>
    <n v="0.2"/>
    <s v="In-store"/>
  </r>
  <r>
    <n v="1128299"/>
    <d v="2020-02-27T00:00:00"/>
    <x v="2"/>
    <x v="5"/>
    <s v="Las Vegas"/>
    <s v="Women's Street Footwear"/>
    <n v="60.000000000000007"/>
    <n v="3750"/>
    <n v="225000.00000000003"/>
    <n v="78750.000000000015"/>
    <n v="0.35000000000000003"/>
    <s v="In-store"/>
  </r>
  <r>
    <n v="1128299"/>
    <d v="2020-02-28T00:00:00"/>
    <x v="2"/>
    <x v="5"/>
    <s v="Las Vegas"/>
    <s v="Women's Athletic Footwear"/>
    <n v="60.000000000000007"/>
    <n v="3500"/>
    <n v="210000.00000000003"/>
    <n v="63000.000000000007"/>
    <n v="0.3"/>
    <s v="In-store"/>
  </r>
  <r>
    <n v="1128299"/>
    <d v="2020-03-01T00:00:00"/>
    <x v="2"/>
    <x v="5"/>
    <s v="Las Vegas"/>
    <s v="Men's Apparel"/>
    <n v="70"/>
    <n v="3250"/>
    <n v="227500"/>
    <n v="113750.00000000003"/>
    <n v="0.50000000000000011"/>
    <s v="In-store"/>
  </r>
  <r>
    <n v="1128299"/>
    <d v="2020-03-02T00:00:00"/>
    <x v="2"/>
    <x v="5"/>
    <s v="Las Vegas"/>
    <s v="Women's Apparel"/>
    <n v="75.000000000000014"/>
    <n v="3750"/>
    <n v="281250.00000000006"/>
    <n v="42187.500000000015"/>
    <n v="0.15000000000000002"/>
    <s v="In-store"/>
  </r>
  <r>
    <n v="1128299"/>
    <d v="2020-03-03T00:00:00"/>
    <x v="2"/>
    <x v="5"/>
    <s v="Las Vegas"/>
    <s v="Men's Street Footwear"/>
    <n v="60.000000000000007"/>
    <n v="5750"/>
    <n v="345000.00000000006"/>
    <n v="120750.00000000003"/>
    <n v="0.35000000000000003"/>
    <s v="In-store"/>
  </r>
  <r>
    <n v="1128299"/>
    <d v="2020-03-04T00:00:00"/>
    <x v="2"/>
    <x v="5"/>
    <s v="Las Vegas"/>
    <s v="Men's Athletic Footwear"/>
    <n v="65.000000000000014"/>
    <n v="5750"/>
    <n v="373750.00000000006"/>
    <n v="74750.000000000015"/>
    <n v="0.2"/>
    <s v="In-store"/>
  </r>
  <r>
    <n v="1128299"/>
    <d v="2020-03-05T00:00:00"/>
    <x v="2"/>
    <x v="5"/>
    <s v="Las Vegas"/>
    <s v="Women's Street Footwear"/>
    <n v="60.000000000000007"/>
    <n v="4250"/>
    <n v="255000.00000000003"/>
    <n v="89250.000000000015"/>
    <n v="0.35000000000000003"/>
    <s v="In-store"/>
  </r>
  <r>
    <n v="1128299"/>
    <d v="2020-03-06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3-07T00:00:00"/>
    <x v="2"/>
    <x v="5"/>
    <s v="Las Vegas"/>
    <s v="Men's Apparel"/>
    <n v="70"/>
    <n v="3500"/>
    <n v="245000"/>
    <n v="122500.00000000003"/>
    <n v="0.50000000000000011"/>
    <s v="In-store"/>
  </r>
  <r>
    <n v="1128299"/>
    <d v="2020-03-08T00:00:00"/>
    <x v="2"/>
    <x v="5"/>
    <s v="Las Vegas"/>
    <s v="Women's Apparel"/>
    <n v="75.000000000000014"/>
    <n v="4750"/>
    <n v="356250.00000000006"/>
    <n v="53437.500000000015"/>
    <n v="0.15000000000000002"/>
    <s v="In-store"/>
  </r>
  <r>
    <n v="1128299"/>
    <d v="2020-03-09T00:00:00"/>
    <x v="2"/>
    <x v="5"/>
    <s v="Las Vegas"/>
    <s v="Men's Street Footwear"/>
    <n v="60.000000000000007"/>
    <n v="6750"/>
    <n v="405000.00000000006"/>
    <n v="141750.00000000003"/>
    <n v="0.35000000000000003"/>
    <s v="In-store"/>
  </r>
  <r>
    <n v="1128299"/>
    <d v="2020-03-10T00:00:00"/>
    <x v="2"/>
    <x v="5"/>
    <s v="Las Vegas"/>
    <s v="Men's Athletic Footwear"/>
    <n v="65.000000000000014"/>
    <n v="6750"/>
    <n v="438750.00000000012"/>
    <n v="87750.000000000029"/>
    <n v="0.2"/>
    <s v="In-store"/>
  </r>
  <r>
    <n v="1128299"/>
    <d v="2020-03-11T00:00:00"/>
    <x v="2"/>
    <x v="5"/>
    <s v="Las Vegas"/>
    <s v="Women's Street Footwear"/>
    <n v="60.000000000000007"/>
    <n v="4750"/>
    <n v="285000.00000000006"/>
    <n v="99750.000000000029"/>
    <n v="0.35000000000000003"/>
    <s v="In-store"/>
  </r>
  <r>
    <n v="1128299"/>
    <d v="2020-03-12T00:00:00"/>
    <x v="2"/>
    <x v="5"/>
    <s v="Las Vegas"/>
    <s v="Women's Athletic Footwear"/>
    <n v="60.000000000000007"/>
    <n v="4750"/>
    <n v="285000.00000000006"/>
    <n v="85500.000000000015"/>
    <n v="0.3"/>
    <s v="In-store"/>
  </r>
  <r>
    <n v="1128299"/>
    <d v="2020-03-1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3-14T00:00:00"/>
    <x v="2"/>
    <x v="5"/>
    <s v="Las Vegas"/>
    <s v="Women's Apparel"/>
    <n v="75.000000000000014"/>
    <n v="5000"/>
    <n v="375000.00000000006"/>
    <n v="56250.000000000015"/>
    <n v="0.15000000000000002"/>
    <s v="In-store"/>
  </r>
  <r>
    <n v="1128299"/>
    <d v="2020-03-15T00:00:00"/>
    <x v="2"/>
    <x v="5"/>
    <s v="Las Vegas"/>
    <s v="Men's Street Footwear"/>
    <n v="30"/>
    <n v="4250"/>
    <n v="127500"/>
    <n v="44625.000000000007"/>
    <n v="0.35000000000000003"/>
    <s v="In-store"/>
  </r>
  <r>
    <n v="1128299"/>
    <d v="2020-03-16T00:00:00"/>
    <x v="2"/>
    <x v="5"/>
    <s v="Las Vegas"/>
    <s v="Men's Athletic Footwear"/>
    <n v="40"/>
    <n v="4250"/>
    <n v="170000"/>
    <n v="34000"/>
    <n v="0.2"/>
    <s v="In-store"/>
  </r>
  <r>
    <n v="1128299"/>
    <d v="2020-03-17T00:00:00"/>
    <x v="2"/>
    <x v="5"/>
    <s v="Las Vegas"/>
    <s v="Women's Street Footwear"/>
    <n v="40"/>
    <n v="4250"/>
    <n v="170000"/>
    <n v="59500.000000000007"/>
    <n v="0.35000000000000003"/>
    <s v="In-store"/>
  </r>
  <r>
    <n v="1128299"/>
    <d v="2020-03-18T00:00:00"/>
    <x v="2"/>
    <x v="5"/>
    <s v="Las Vegas"/>
    <s v="Women's Athletic Footwear"/>
    <n v="40"/>
    <n v="2750"/>
    <n v="110000"/>
    <n v="33000"/>
    <n v="0.3"/>
    <s v="In-store"/>
  </r>
  <r>
    <n v="1128299"/>
    <d v="2020-03-19T00:00:00"/>
    <x v="2"/>
    <x v="6"/>
    <s v="Denver"/>
    <s v="Men's Apparel"/>
    <n v="45"/>
    <n v="2250"/>
    <n v="101250"/>
    <n v="50625"/>
    <n v="0.5"/>
    <s v="In-store"/>
  </r>
  <r>
    <n v="1128299"/>
    <d v="2020-03-20T00:00:00"/>
    <x v="2"/>
    <x v="6"/>
    <s v="Denver"/>
    <s v="Women's Apparel"/>
    <n v="40"/>
    <n v="4750"/>
    <n v="190000"/>
    <n v="28500.000000000004"/>
    <n v="0.15000000000000002"/>
    <s v="In-store"/>
  </r>
  <r>
    <n v="1128299"/>
    <d v="2020-03-21T00:00:00"/>
    <x v="2"/>
    <x v="6"/>
    <s v="Denver"/>
    <s v="Men's Street Footwear"/>
    <n v="30"/>
    <n v="5250"/>
    <n v="157500"/>
    <n v="55125.000000000007"/>
    <n v="0.35000000000000003"/>
    <s v="In-store"/>
  </r>
  <r>
    <n v="1128299"/>
    <d v="2020-03-22T00:00:00"/>
    <x v="2"/>
    <x v="6"/>
    <s v="Denver"/>
    <s v="Men's Athletic Footwear"/>
    <n v="40"/>
    <n v="4250"/>
    <n v="170000"/>
    <n v="34000"/>
    <n v="0.2"/>
    <s v="In-store"/>
  </r>
  <r>
    <n v="1128299"/>
    <d v="2020-03-23T00:00:00"/>
    <x v="2"/>
    <x v="6"/>
    <s v="Denver"/>
    <s v="Women's Street Footwear"/>
    <n v="40"/>
    <n v="4250"/>
    <n v="170000"/>
    <n v="59500.000000000007"/>
    <n v="0.35000000000000003"/>
    <s v="In-store"/>
  </r>
  <r>
    <n v="1128299"/>
    <d v="2020-03-24T00:00:00"/>
    <x v="2"/>
    <x v="6"/>
    <s v="Denver"/>
    <s v="Women's Athletic Footwear"/>
    <n v="40"/>
    <n v="2750"/>
    <n v="110000"/>
    <n v="33000"/>
    <n v="0.3"/>
    <s v="In-store"/>
  </r>
  <r>
    <n v="1128299"/>
    <d v="2020-03-25T00:00:00"/>
    <x v="2"/>
    <x v="6"/>
    <s v="Denver"/>
    <s v="Men's Apparel"/>
    <n v="45"/>
    <n v="2000"/>
    <n v="90000"/>
    <n v="45000"/>
    <n v="0.5"/>
    <s v="In-store"/>
  </r>
  <r>
    <n v="1128299"/>
    <d v="2020-03-26T00:00:00"/>
    <x v="2"/>
    <x v="6"/>
    <s v="Denver"/>
    <s v="Women's Apparel"/>
    <n v="40"/>
    <n v="4000"/>
    <n v="160000"/>
    <n v="24000.000000000004"/>
    <n v="0.15000000000000002"/>
    <s v="In-store"/>
  </r>
  <r>
    <n v="1128299"/>
    <d v="2020-03-27T00:00:00"/>
    <x v="2"/>
    <x v="6"/>
    <s v="Denver"/>
    <s v="Men's Street Footwear"/>
    <n v="40"/>
    <n v="5500"/>
    <n v="220000"/>
    <n v="77000.000000000015"/>
    <n v="0.35000000000000003"/>
    <s v="In-store"/>
  </r>
  <r>
    <n v="1128299"/>
    <d v="2020-03-28T00:00:00"/>
    <x v="2"/>
    <x v="6"/>
    <s v="Denver"/>
    <s v="Men's Athletic Footwear"/>
    <n v="49.999999999999993"/>
    <n v="4000"/>
    <n v="199999.99999999997"/>
    <n v="40000"/>
    <n v="0.2"/>
    <s v="In-store"/>
  </r>
  <r>
    <n v="1128299"/>
    <d v="2020-03-29T00:00:00"/>
    <x v="2"/>
    <x v="6"/>
    <s v="Denver"/>
    <s v="Women's Street Footwear"/>
    <n v="54.999999999999993"/>
    <n v="4000"/>
    <n v="219999.99999999997"/>
    <n v="77000"/>
    <n v="0.35000000000000003"/>
    <s v="In-store"/>
  </r>
  <r>
    <n v="1128299"/>
    <d v="2020-03-30T00:00:00"/>
    <x v="2"/>
    <x v="6"/>
    <s v="Denver"/>
    <s v="Women's Athletic Footwear"/>
    <n v="54.999999999999993"/>
    <n v="3000"/>
    <n v="164999.99999999997"/>
    <n v="49499.999999999993"/>
    <n v="0.3"/>
    <s v="In-store"/>
  </r>
  <r>
    <n v="1128299"/>
    <d v="2020-03-31T00:00:00"/>
    <x v="2"/>
    <x v="6"/>
    <s v="Denver"/>
    <s v="Men's Apparel"/>
    <n v="60"/>
    <n v="1500"/>
    <n v="90000"/>
    <n v="45000"/>
    <n v="0.5"/>
    <s v="In-store"/>
  </r>
  <r>
    <n v="1128299"/>
    <d v="2020-04-01T00:00:00"/>
    <x v="2"/>
    <x v="6"/>
    <s v="Denver"/>
    <s v="Women's Apparel"/>
    <n v="54.999999999999993"/>
    <n v="3500"/>
    <n v="192499.99999999997"/>
    <n v="28875"/>
    <n v="0.15000000000000002"/>
    <s v="In-store"/>
  </r>
  <r>
    <n v="1128299"/>
    <d v="2020-04-02T00:00:00"/>
    <x v="2"/>
    <x v="6"/>
    <s v="Denver"/>
    <s v="Men's Street Footwear"/>
    <n v="60"/>
    <n v="5250"/>
    <n v="315000"/>
    <n v="110250.00000000001"/>
    <n v="0.35000000000000003"/>
    <s v="In-store"/>
  </r>
  <r>
    <n v="1128299"/>
    <d v="2020-04-03T00:00:00"/>
    <x v="2"/>
    <x v="6"/>
    <s v="Denver"/>
    <s v="Men's Athletic Footwear"/>
    <n v="65"/>
    <n v="3250"/>
    <n v="211250"/>
    <n v="42250"/>
    <n v="0.2"/>
    <s v="In-store"/>
  </r>
  <r>
    <n v="1128299"/>
    <d v="2020-04-04T00:00:00"/>
    <x v="2"/>
    <x v="6"/>
    <s v="Denver"/>
    <s v="Women's Street Footwear"/>
    <n v="65"/>
    <n v="3750"/>
    <n v="243750"/>
    <n v="85312.500000000015"/>
    <n v="0.35000000000000003"/>
    <s v="In-store"/>
  </r>
  <r>
    <n v="1128299"/>
    <d v="2020-04-05T00:00:00"/>
    <x v="2"/>
    <x v="6"/>
    <s v="Denver"/>
    <s v="Women's Athletic Footwear"/>
    <n v="60"/>
    <n v="2750"/>
    <n v="165000"/>
    <n v="49500"/>
    <n v="0.3"/>
    <s v="In-store"/>
  </r>
  <r>
    <n v="1128299"/>
    <d v="2020-04-06T00:00:00"/>
    <x v="2"/>
    <x v="6"/>
    <s v="Denver"/>
    <s v="Men's Apparel"/>
    <n v="65"/>
    <n v="1750"/>
    <n v="113750"/>
    <n v="56875"/>
    <n v="0.5"/>
    <s v="In-store"/>
  </r>
  <r>
    <n v="1128299"/>
    <d v="2020-04-07T00:00:00"/>
    <x v="2"/>
    <x v="6"/>
    <s v="Denver"/>
    <s v="Women's Apparel"/>
    <n v="80"/>
    <n v="3250"/>
    <n v="260000"/>
    <n v="39000.000000000007"/>
    <n v="0.15000000000000002"/>
    <s v="In-store"/>
  </r>
  <r>
    <n v="1128299"/>
    <d v="2020-04-08T00:00:00"/>
    <x v="2"/>
    <x v="6"/>
    <s v="Denver"/>
    <s v="Men's Street Footwear"/>
    <n v="60"/>
    <n v="5250"/>
    <n v="315000"/>
    <n v="157500"/>
    <n v="0.5"/>
    <s v="In-store"/>
  </r>
  <r>
    <n v="1128299"/>
    <d v="2020-04-09T00:00:00"/>
    <x v="2"/>
    <x v="6"/>
    <s v="Denver"/>
    <s v="Men's Athletic Footwear"/>
    <n v="65"/>
    <n v="3750"/>
    <n v="243750"/>
    <n v="85312.5"/>
    <n v="0.35"/>
    <s v="In-store"/>
  </r>
  <r>
    <n v="1128299"/>
    <d v="2020-04-10T00:00:00"/>
    <x v="2"/>
    <x v="6"/>
    <s v="Denver"/>
    <s v="Women's Street Footwear"/>
    <n v="65"/>
    <n v="3750"/>
    <n v="243750"/>
    <n v="121875"/>
    <n v="0.5"/>
    <s v="In-store"/>
  </r>
  <r>
    <n v="1128299"/>
    <d v="2020-04-11T00:00:00"/>
    <x v="2"/>
    <x v="6"/>
    <s v="Denver"/>
    <s v="Women's Athletic Footwear"/>
    <n v="60"/>
    <n v="2750"/>
    <n v="165000"/>
    <n v="74249.999999999985"/>
    <n v="0.44999999999999996"/>
    <s v="In-store"/>
  </r>
  <r>
    <n v="1128299"/>
    <d v="2020-04-12T00:00:00"/>
    <x v="2"/>
    <x v="6"/>
    <s v="Denver"/>
    <s v="Men's Apparel"/>
    <n v="65"/>
    <n v="1750"/>
    <n v="113750"/>
    <n v="73937.500000000015"/>
    <n v="0.65000000000000013"/>
    <s v="In-store"/>
  </r>
  <r>
    <n v="1128299"/>
    <d v="2020-04-13T00:00:00"/>
    <x v="2"/>
    <x v="6"/>
    <s v="Denver"/>
    <s v="Women's Apparel"/>
    <n v="80"/>
    <n v="4750"/>
    <n v="380000"/>
    <n v="114000"/>
    <n v="0.3"/>
    <s v="In-store"/>
  </r>
  <r>
    <n v="1128299"/>
    <d v="2020-04-14T00:00:00"/>
    <x v="2"/>
    <x v="6"/>
    <s v="Denver"/>
    <s v="Men's Street Footwear"/>
    <n v="60"/>
    <n v="7250"/>
    <n v="435000"/>
    <n v="217500"/>
    <n v="0.5"/>
    <s v="In-store"/>
  </r>
  <r>
    <n v="1128299"/>
    <d v="2020-04-15T00:00:00"/>
    <x v="2"/>
    <x v="6"/>
    <s v="Denver"/>
    <s v="Men's Athletic Footwear"/>
    <n v="65"/>
    <n v="5750"/>
    <n v="373750"/>
    <n v="130812.49999999999"/>
    <n v="0.35"/>
    <s v="In-store"/>
  </r>
  <r>
    <n v="1128299"/>
    <d v="2020-04-16T00:00:00"/>
    <x v="2"/>
    <x v="6"/>
    <s v="Denver"/>
    <s v="Women's Street Footwear"/>
    <n v="65"/>
    <n v="5750"/>
    <n v="373750"/>
    <n v="186875"/>
    <n v="0.5"/>
    <s v="In-store"/>
  </r>
  <r>
    <n v="1128299"/>
    <d v="2020-04-17T00:00:00"/>
    <x v="2"/>
    <x v="6"/>
    <s v="Denver"/>
    <s v="Women's Athletic Footwear"/>
    <n v="65"/>
    <n v="4500"/>
    <n v="292500"/>
    <n v="131625"/>
    <n v="0.44999999999999996"/>
    <s v="In-store"/>
  </r>
  <r>
    <n v="1128299"/>
    <d v="2020-04-18T00:00:00"/>
    <x v="2"/>
    <x v="6"/>
    <s v="Denver"/>
    <s v="Men's Apparel"/>
    <n v="70"/>
    <n v="3250"/>
    <n v="227500"/>
    <n v="147875.00000000003"/>
    <n v="0.65000000000000013"/>
    <s v="In-store"/>
  </r>
  <r>
    <n v="1128299"/>
    <d v="2020-04-19T00:00:00"/>
    <x v="2"/>
    <x v="6"/>
    <s v="Denver"/>
    <s v="Women's Apparel"/>
    <n v="85.000000000000014"/>
    <n v="6250"/>
    <n v="531250.00000000012"/>
    <n v="159375.00000000003"/>
    <n v="0.3"/>
    <s v="In-store"/>
  </r>
  <r>
    <n v="1128299"/>
    <d v="2020-04-20T00:00:00"/>
    <x v="2"/>
    <x v="6"/>
    <s v="Denver"/>
    <s v="Men's Street Footwear"/>
    <n v="65"/>
    <n v="7750"/>
    <n v="503750"/>
    <n v="226687.5"/>
    <n v="0.45"/>
    <s v="In-store"/>
  </r>
  <r>
    <n v="1128299"/>
    <d v="2020-04-21T00:00:00"/>
    <x v="2"/>
    <x v="6"/>
    <s v="Denver"/>
    <s v="Men's Athletic Footwear"/>
    <n v="70"/>
    <n v="6250"/>
    <n v="437500"/>
    <n v="131250"/>
    <n v="0.3"/>
    <s v="In-store"/>
  </r>
  <r>
    <n v="1128299"/>
    <d v="2020-04-22T00:00:00"/>
    <x v="2"/>
    <x v="6"/>
    <s v="Denver"/>
    <s v="Women's Street Footwear"/>
    <n v="70"/>
    <n v="5750"/>
    <n v="402500"/>
    <n v="181125"/>
    <n v="0.45"/>
    <s v="In-store"/>
  </r>
  <r>
    <n v="1128299"/>
    <d v="2020-04-23T00:00:00"/>
    <x v="2"/>
    <x v="6"/>
    <s v="Denver"/>
    <s v="Women's Athletic Footwear"/>
    <n v="65"/>
    <n v="4750"/>
    <n v="308750"/>
    <n v="123499.99999999999"/>
    <n v="0.39999999999999997"/>
    <s v="In-store"/>
  </r>
  <r>
    <n v="1128299"/>
    <d v="2020-04-24T00:00:00"/>
    <x v="2"/>
    <x v="6"/>
    <s v="Denver"/>
    <s v="Men's Apparel"/>
    <n v="70"/>
    <n v="5250"/>
    <n v="367500"/>
    <n v="220500.00000000003"/>
    <n v="0.60000000000000009"/>
    <s v="In-store"/>
  </r>
  <r>
    <n v="1128299"/>
    <d v="2020-04-25T00:00:00"/>
    <x v="2"/>
    <x v="6"/>
    <s v="Denver"/>
    <s v="Women's Apparel"/>
    <n v="85.000000000000014"/>
    <n v="5250"/>
    <n v="446250.00000000006"/>
    <n v="111562.50000000001"/>
    <n v="0.25"/>
    <s v="In-store"/>
  </r>
  <r>
    <n v="1128299"/>
    <d v="2020-04-26T00:00:00"/>
    <x v="2"/>
    <x v="6"/>
    <s v="Denver"/>
    <s v="Men's Street Footwear"/>
    <n v="70"/>
    <n v="7250"/>
    <n v="507500"/>
    <n v="228375"/>
    <n v="0.45"/>
    <s v="In-store"/>
  </r>
  <r>
    <n v="1128299"/>
    <d v="2020-04-27T00:00:00"/>
    <x v="2"/>
    <x v="6"/>
    <s v="Denver"/>
    <s v="Men's Athletic Footwear"/>
    <n v="75.000000000000014"/>
    <n v="6750"/>
    <n v="506250.00000000012"/>
    <n v="151875.00000000003"/>
    <n v="0.3"/>
    <s v="In-store"/>
  </r>
  <r>
    <n v="1128299"/>
    <d v="2020-04-28T00:00:00"/>
    <x v="2"/>
    <x v="6"/>
    <s v="Denver"/>
    <s v="Women's Street Footwear"/>
    <n v="70"/>
    <n v="5500"/>
    <n v="385000"/>
    <n v="173250"/>
    <n v="0.45"/>
    <s v="In-store"/>
  </r>
  <r>
    <n v="1128299"/>
    <d v="2020-04-29T00:00:00"/>
    <x v="2"/>
    <x v="6"/>
    <s v="Denver"/>
    <s v="Women's Athletic Footwear"/>
    <n v="70"/>
    <n v="5000"/>
    <n v="350000"/>
    <n v="140000"/>
    <n v="0.39999999999999997"/>
    <s v="In-store"/>
  </r>
  <r>
    <n v="1128299"/>
    <d v="2020-04-30T00:00:00"/>
    <x v="2"/>
    <x v="6"/>
    <s v="Denver"/>
    <s v="Men's Apparel"/>
    <n v="75"/>
    <n v="5000"/>
    <n v="375000"/>
    <n v="225000.00000000003"/>
    <n v="0.60000000000000009"/>
    <s v="In-store"/>
  </r>
  <r>
    <n v="1128299"/>
    <d v="2020-05-01T00:00:00"/>
    <x v="2"/>
    <x v="6"/>
    <s v="Denver"/>
    <s v="Women's Apparel"/>
    <n v="80"/>
    <n v="4000"/>
    <n v="320000"/>
    <n v="80000"/>
    <n v="0.25"/>
    <s v="In-store"/>
  </r>
  <r>
    <n v="1128299"/>
    <d v="2020-05-02T00:00:00"/>
    <x v="2"/>
    <x v="6"/>
    <s v="Denver"/>
    <s v="Men's Street Footwear"/>
    <n v="65.000000000000014"/>
    <n v="6000"/>
    <n v="390000.00000000006"/>
    <n v="156000.00000000003"/>
    <n v="0.4"/>
    <s v="In-store"/>
  </r>
  <r>
    <n v="1128299"/>
    <d v="2020-05-03T00:00:00"/>
    <x v="2"/>
    <x v="6"/>
    <s v="Denver"/>
    <s v="Men's Athletic Footwear"/>
    <n v="70.000000000000014"/>
    <n v="6000"/>
    <n v="420000.00000000006"/>
    <n v="105000.00000000001"/>
    <n v="0.25"/>
    <s v="In-store"/>
  </r>
  <r>
    <n v="1128299"/>
    <d v="2020-05-04T00:00:00"/>
    <x v="2"/>
    <x v="6"/>
    <s v="Denver"/>
    <s v="Women's Street Footwear"/>
    <n v="65.000000000000014"/>
    <n v="4500"/>
    <n v="292500.00000000006"/>
    <n v="117000.00000000003"/>
    <n v="0.4"/>
    <s v="In-store"/>
  </r>
  <r>
    <n v="1128299"/>
    <d v="2020-05-05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06T00:00:00"/>
    <x v="2"/>
    <x v="6"/>
    <s v="Denver"/>
    <s v="Men's Apparel"/>
    <n v="75.000000000000014"/>
    <n v="4000"/>
    <n v="300000.00000000006"/>
    <n v="165000.00000000009"/>
    <n v="0.55000000000000016"/>
    <s v="In-store"/>
  </r>
  <r>
    <n v="1128299"/>
    <d v="2020-05-07T00:00:00"/>
    <x v="2"/>
    <x v="6"/>
    <s v="Denver"/>
    <s v="Women's Apparel"/>
    <n v="70"/>
    <n v="4250"/>
    <n v="297500"/>
    <n v="59500"/>
    <n v="0.2"/>
    <s v="In-store"/>
  </r>
  <r>
    <n v="1128299"/>
    <d v="2020-05-08T00:00:00"/>
    <x v="2"/>
    <x v="6"/>
    <s v="Denver"/>
    <s v="Men's Street Footwear"/>
    <n v="55.000000000000007"/>
    <n v="5250"/>
    <n v="288750.00000000006"/>
    <n v="115500.00000000003"/>
    <n v="0.4"/>
    <s v="In-store"/>
  </r>
  <r>
    <n v="1128299"/>
    <d v="2020-05-09T00:00:00"/>
    <x v="2"/>
    <x v="6"/>
    <s v="Denver"/>
    <s v="Men's Athletic Footwear"/>
    <n v="60.000000000000007"/>
    <n v="5250"/>
    <n v="315000.00000000006"/>
    <n v="78750.000000000015"/>
    <n v="0.25"/>
    <s v="In-store"/>
  </r>
  <r>
    <n v="1128299"/>
    <d v="2020-05-10T00:00:00"/>
    <x v="2"/>
    <x v="6"/>
    <s v="Denver"/>
    <s v="Women's Street Footwear"/>
    <n v="55.000000000000007"/>
    <n v="3500"/>
    <n v="192500.00000000003"/>
    <n v="77000.000000000015"/>
    <n v="0.4"/>
    <s v="In-store"/>
  </r>
  <r>
    <n v="1128299"/>
    <d v="2020-05-11T00:00:00"/>
    <x v="2"/>
    <x v="6"/>
    <s v="Denver"/>
    <s v="Women's Athletic Footwear"/>
    <n v="55.000000000000007"/>
    <n v="3250"/>
    <n v="178750.00000000003"/>
    <n v="62562.500000000007"/>
    <n v="0.35"/>
    <s v="In-store"/>
  </r>
  <r>
    <n v="1128299"/>
    <d v="2020-05-12T00:00:00"/>
    <x v="2"/>
    <x v="6"/>
    <s v="Denver"/>
    <s v="Men's Apparel"/>
    <n v="65"/>
    <n v="3000"/>
    <n v="195000"/>
    <n v="107250.00000000003"/>
    <n v="0.55000000000000016"/>
    <s v="In-store"/>
  </r>
  <r>
    <n v="1128299"/>
    <d v="2020-05-13T00:00:00"/>
    <x v="2"/>
    <x v="6"/>
    <s v="Denver"/>
    <s v="Women's Apparel"/>
    <n v="70"/>
    <n v="3500"/>
    <n v="245000"/>
    <n v="49000"/>
    <n v="0.2"/>
    <s v="In-store"/>
  </r>
  <r>
    <n v="1128299"/>
    <d v="2020-05-14T00:00:00"/>
    <x v="2"/>
    <x v="6"/>
    <s v="Denver"/>
    <s v="Men's Street Footwear"/>
    <n v="55.000000000000007"/>
    <n v="5750"/>
    <n v="316250.00000000006"/>
    <n v="126500.00000000003"/>
    <n v="0.4"/>
    <s v="In-store"/>
  </r>
  <r>
    <n v="1128299"/>
    <d v="2020-05-15T00:00:00"/>
    <x v="2"/>
    <x v="6"/>
    <s v="Denver"/>
    <s v="Men's Athletic Footwear"/>
    <n v="60.000000000000007"/>
    <n v="5750"/>
    <n v="345000.00000000006"/>
    <n v="86250.000000000015"/>
    <n v="0.25"/>
    <s v="In-store"/>
  </r>
  <r>
    <n v="1128299"/>
    <d v="2020-05-16T00:00:00"/>
    <x v="2"/>
    <x v="6"/>
    <s v="Denver"/>
    <s v="Women's Street Footwear"/>
    <n v="55.000000000000007"/>
    <n v="4250"/>
    <n v="233750.00000000003"/>
    <n v="93500.000000000015"/>
    <n v="0.4"/>
    <s v="In-store"/>
  </r>
  <r>
    <n v="1128299"/>
    <d v="2020-05-17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18T00:00:00"/>
    <x v="2"/>
    <x v="6"/>
    <s v="Denver"/>
    <s v="Men's Apparel"/>
    <n v="75.000000000000014"/>
    <n v="3750"/>
    <n v="281250.00000000006"/>
    <n v="154687.50000000009"/>
    <n v="0.55000000000000016"/>
    <s v="In-store"/>
  </r>
  <r>
    <n v="1128299"/>
    <d v="2020-05-19T00:00:00"/>
    <x v="2"/>
    <x v="6"/>
    <s v="Denver"/>
    <s v="Women's Apparel"/>
    <n v="80.000000000000014"/>
    <n v="5000"/>
    <n v="400000.00000000006"/>
    <n v="80000.000000000015"/>
    <n v="0.2"/>
    <s v="In-store"/>
  </r>
  <r>
    <n v="1128299"/>
    <d v="2020-05-20T00:00:00"/>
    <x v="2"/>
    <x v="6"/>
    <s v="Denver"/>
    <s v="Men's Street Footwear"/>
    <n v="65.000000000000014"/>
    <n v="7000"/>
    <n v="455000.00000000012"/>
    <n v="182000.00000000006"/>
    <n v="0.4"/>
    <s v="In-store"/>
  </r>
  <r>
    <n v="1128299"/>
    <d v="2020-05-21T00:00:00"/>
    <x v="2"/>
    <x v="6"/>
    <s v="Denver"/>
    <s v="Men's Athletic Footwear"/>
    <n v="70.000000000000014"/>
    <n v="7000"/>
    <n v="490000.00000000012"/>
    <n v="122500.00000000003"/>
    <n v="0.25"/>
    <s v="In-store"/>
  </r>
  <r>
    <n v="1128299"/>
    <d v="2020-05-22T00:00:00"/>
    <x v="2"/>
    <x v="6"/>
    <s v="Denver"/>
    <s v="Women's Street Footwear"/>
    <n v="65.000000000000014"/>
    <n v="5000"/>
    <n v="325000.00000000006"/>
    <n v="130000.00000000003"/>
    <n v="0.4"/>
    <s v="In-store"/>
  </r>
  <r>
    <n v="1128299"/>
    <d v="2020-05-23T00:00:00"/>
    <x v="2"/>
    <x v="6"/>
    <s v="Denver"/>
    <s v="Women's Athletic Footwear"/>
    <n v="65.000000000000014"/>
    <n v="5000"/>
    <n v="325000.00000000006"/>
    <n v="113750.00000000001"/>
    <n v="0.35"/>
    <s v="In-store"/>
  </r>
  <r>
    <n v="1128299"/>
    <d v="2020-05-24T00:00:00"/>
    <x v="2"/>
    <x v="6"/>
    <s v="Denver"/>
    <s v="Men's Apparel"/>
    <n v="75.000000000000014"/>
    <n v="4250"/>
    <n v="318750.00000000006"/>
    <n v="175312.50000000009"/>
    <n v="0.55000000000000016"/>
    <s v="In-store"/>
  </r>
  <r>
    <n v="1128299"/>
    <d v="2020-05-25T00:00:00"/>
    <x v="2"/>
    <x v="6"/>
    <s v="Denver"/>
    <s v="Women's Apparel"/>
    <n v="80.000000000000014"/>
    <n v="5250"/>
    <n v="420000.00000000006"/>
    <n v="84000.000000000015"/>
    <n v="0.2"/>
    <s v="In-store"/>
  </r>
  <r>
    <n v="1128299"/>
    <d v="2020-05-26T00:00:00"/>
    <x v="2"/>
    <x v="6"/>
    <s v="Denver"/>
    <s v="Men's Street Footwear"/>
    <n v="40"/>
    <n v="4500"/>
    <n v="180000"/>
    <n v="54000"/>
    <n v="0.3"/>
    <s v="In-store"/>
  </r>
  <r>
    <n v="1128299"/>
    <d v="2020-05-27T00:00:00"/>
    <x v="2"/>
    <x v="6"/>
    <s v="Denver"/>
    <s v="Men's Athletic Footwear"/>
    <n v="50"/>
    <n v="4500"/>
    <n v="225000"/>
    <n v="56250"/>
    <n v="0.25"/>
    <s v="In-store"/>
  </r>
  <r>
    <n v="1128299"/>
    <d v="2020-05-28T00:00:00"/>
    <x v="2"/>
    <x v="6"/>
    <s v="Denver"/>
    <s v="Women's Street Footwear"/>
    <n v="50"/>
    <n v="4500"/>
    <n v="225000"/>
    <n v="56250"/>
    <n v="0.25"/>
    <s v="In-store"/>
  </r>
  <r>
    <n v="1128299"/>
    <d v="2020-05-29T00:00:00"/>
    <x v="2"/>
    <x v="6"/>
    <s v="Denver"/>
    <s v="Women's Athletic Footwear"/>
    <n v="50"/>
    <n v="3000"/>
    <n v="150000"/>
    <n v="45000"/>
    <n v="0.3"/>
    <s v="In-store"/>
  </r>
  <r>
    <n v="1128299"/>
    <d v="2020-05-30T00:00:00"/>
    <x v="2"/>
    <x v="7"/>
    <s v="Seattle"/>
    <s v="Men's Apparel"/>
    <n v="55.000000000000007"/>
    <n v="2500"/>
    <n v="137500.00000000003"/>
    <n v="34375.000000000007"/>
    <n v="0.25"/>
    <s v="In-store"/>
  </r>
  <r>
    <n v="1128299"/>
    <d v="2020-05-31T00:00:00"/>
    <x v="2"/>
    <x v="7"/>
    <s v="Seattle"/>
    <s v="Women's Apparel"/>
    <n v="50"/>
    <n v="5000"/>
    <n v="250000"/>
    <n v="50000"/>
    <n v="0.2"/>
    <s v="In-store"/>
  </r>
  <r>
    <n v="1128299"/>
    <d v="2020-06-01T00:00:00"/>
    <x v="2"/>
    <x v="7"/>
    <s v="Seattle"/>
    <s v="Men's Street Footwear"/>
    <n v="40"/>
    <n v="5500"/>
    <n v="220000"/>
    <n v="66000"/>
    <n v="0.3"/>
    <s v="In-store"/>
  </r>
  <r>
    <n v="1128299"/>
    <d v="2020-06-02T00:00:00"/>
    <x v="2"/>
    <x v="7"/>
    <s v="Seattle"/>
    <s v="Men's Athletic Footwear"/>
    <n v="50"/>
    <n v="4500"/>
    <n v="225000"/>
    <n v="56250"/>
    <n v="0.25"/>
    <s v="In-store"/>
  </r>
  <r>
    <n v="1128299"/>
    <d v="2020-06-03T00:00:00"/>
    <x v="2"/>
    <x v="7"/>
    <s v="Seattle"/>
    <s v="Women's Street Footwear"/>
    <n v="50"/>
    <n v="4500"/>
    <n v="225000"/>
    <n v="56250"/>
    <n v="0.25"/>
    <s v="In-store"/>
  </r>
  <r>
    <n v="1128299"/>
    <d v="2020-06-04T00:00:00"/>
    <x v="2"/>
    <x v="7"/>
    <s v="Seattle"/>
    <s v="Women's Athletic Footwear"/>
    <n v="50"/>
    <n v="3000"/>
    <n v="150000"/>
    <n v="45000"/>
    <n v="0.3"/>
    <s v="In-store"/>
  </r>
  <r>
    <n v="1128299"/>
    <d v="2020-06-05T00:00:00"/>
    <x v="2"/>
    <x v="7"/>
    <s v="Seattle"/>
    <s v="Men's Apparel"/>
    <n v="55.000000000000007"/>
    <n v="2250"/>
    <n v="123750.00000000001"/>
    <n v="30937.500000000004"/>
    <n v="0.25"/>
    <s v="In-store"/>
  </r>
  <r>
    <n v="1128299"/>
    <d v="2020-06-06T00:00:00"/>
    <x v="2"/>
    <x v="7"/>
    <s v="Seattle"/>
    <s v="Women's Apparel"/>
    <n v="50"/>
    <n v="4250"/>
    <n v="212500"/>
    <n v="42500"/>
    <n v="0.2"/>
    <s v="In-store"/>
  </r>
  <r>
    <n v="1128299"/>
    <d v="2020-06-07T00:00:00"/>
    <x v="2"/>
    <x v="7"/>
    <s v="Seattle"/>
    <s v="Men's Street Footwear"/>
    <n v="50"/>
    <n v="5750"/>
    <n v="287500"/>
    <n v="86250"/>
    <n v="0.3"/>
    <s v="In-store"/>
  </r>
  <r>
    <n v="1128299"/>
    <d v="2020-06-08T00:00:00"/>
    <x v="2"/>
    <x v="7"/>
    <s v="Seattle"/>
    <s v="Men's Athletic Footwear"/>
    <n v="60"/>
    <n v="4250"/>
    <n v="255000"/>
    <n v="63750"/>
    <n v="0.25"/>
    <s v="In-store"/>
  </r>
  <r>
    <n v="1128299"/>
    <d v="2020-06-09T00:00:00"/>
    <x v="2"/>
    <x v="7"/>
    <s v="Seattle"/>
    <s v="Women's Street Footwear"/>
    <n v="64.999999999999986"/>
    <n v="4250"/>
    <n v="276249.99999999994"/>
    <n v="69062.499999999985"/>
    <n v="0.25"/>
    <s v="In-store"/>
  </r>
  <r>
    <n v="1128299"/>
    <d v="2020-06-10T00:00:00"/>
    <x v="2"/>
    <x v="7"/>
    <s v="Seattle"/>
    <s v="Women's Athletic Footwear"/>
    <n v="64.999999999999986"/>
    <n v="3250"/>
    <n v="211249.99999999994"/>
    <n v="63374.999999999978"/>
    <n v="0.3"/>
    <s v="In-store"/>
  </r>
  <r>
    <n v="1128299"/>
    <d v="2020-06-11T00:00:00"/>
    <x v="2"/>
    <x v="7"/>
    <s v="Seattle"/>
    <s v="Men's Apparel"/>
    <n v="70"/>
    <n v="1750"/>
    <n v="122500"/>
    <n v="30625"/>
    <n v="0.25"/>
    <s v="In-store"/>
  </r>
  <r>
    <n v="1128299"/>
    <d v="2020-06-12T00:00:00"/>
    <x v="2"/>
    <x v="7"/>
    <s v="Seattle"/>
    <s v="Women's Apparel"/>
    <n v="64.999999999999986"/>
    <n v="3750"/>
    <n v="243749.99999999994"/>
    <n v="48749.999999999993"/>
    <n v="0.2"/>
    <s v="In-store"/>
  </r>
  <r>
    <n v="1128299"/>
    <d v="2020-06-13T00:00:00"/>
    <x v="2"/>
    <x v="7"/>
    <s v="Seattle"/>
    <s v="Men's Street Footwear"/>
    <n v="70"/>
    <n v="5500"/>
    <n v="385000"/>
    <n v="115500"/>
    <n v="0.3"/>
    <s v="In-store"/>
  </r>
  <r>
    <n v="1128299"/>
    <d v="2020-06-14T00:00:00"/>
    <x v="2"/>
    <x v="7"/>
    <s v="Seattle"/>
    <s v="Men's Athletic Footwear"/>
    <n v="75"/>
    <n v="3500"/>
    <n v="262500"/>
    <n v="65625"/>
    <n v="0.25"/>
    <s v="In-store"/>
  </r>
  <r>
    <n v="1128299"/>
    <d v="2020-06-15T00:00:00"/>
    <x v="2"/>
    <x v="7"/>
    <s v="Seattle"/>
    <s v="Women's Street Footwear"/>
    <n v="75"/>
    <n v="4000"/>
    <n v="300000"/>
    <n v="75000"/>
    <n v="0.25"/>
    <s v="In-store"/>
  </r>
  <r>
    <n v="1128299"/>
    <d v="2020-06-16T00:00:00"/>
    <x v="2"/>
    <x v="7"/>
    <s v="Seattle"/>
    <s v="Women's Athletic Footwear"/>
    <n v="60"/>
    <n v="3000"/>
    <n v="180000"/>
    <n v="54000"/>
    <n v="0.3"/>
    <s v="In-store"/>
  </r>
  <r>
    <n v="1128299"/>
    <d v="2020-06-17T00:00:00"/>
    <x v="2"/>
    <x v="7"/>
    <s v="Seattle"/>
    <s v="Men's Apparel"/>
    <n v="65"/>
    <n v="2000"/>
    <n v="130000"/>
    <n v="32500"/>
    <n v="0.25"/>
    <s v="In-store"/>
  </r>
  <r>
    <n v="1128299"/>
    <d v="2020-06-18T00:00:00"/>
    <x v="2"/>
    <x v="7"/>
    <s v="Seattle"/>
    <s v="Women's Apparel"/>
    <n v="80"/>
    <n v="3500"/>
    <n v="280000"/>
    <n v="56000"/>
    <n v="0.2"/>
    <s v="In-store"/>
  </r>
  <r>
    <n v="1128299"/>
    <d v="2020-06-19T00:00:00"/>
    <x v="2"/>
    <x v="7"/>
    <s v="Seattle"/>
    <s v="Men's Street Footwear"/>
    <n v="60"/>
    <n v="5500"/>
    <n v="330000"/>
    <n v="99000"/>
    <n v="0.3"/>
    <s v="In-store"/>
  </r>
  <r>
    <n v="1128299"/>
    <d v="2020-06-20T00:00:00"/>
    <x v="2"/>
    <x v="7"/>
    <s v="Seattle"/>
    <s v="Men's Athletic Footwear"/>
    <n v="65"/>
    <n v="4000"/>
    <n v="260000"/>
    <n v="65000"/>
    <n v="0.25"/>
    <s v="In-store"/>
  </r>
  <r>
    <n v="1128299"/>
    <d v="2020-06-21T00:00:00"/>
    <x v="2"/>
    <x v="7"/>
    <s v="Seattle"/>
    <s v="Women's Street Footwear"/>
    <n v="65"/>
    <n v="4000"/>
    <n v="260000"/>
    <n v="65000"/>
    <n v="0.25"/>
    <s v="In-store"/>
  </r>
  <r>
    <n v="1128299"/>
    <d v="2020-06-22T00:00:00"/>
    <x v="2"/>
    <x v="7"/>
    <s v="Seattle"/>
    <s v="Women's Athletic Footwear"/>
    <n v="60"/>
    <n v="3000"/>
    <n v="180000"/>
    <n v="54000"/>
    <n v="0.3"/>
    <s v="In-store"/>
  </r>
  <r>
    <n v="1128299"/>
    <d v="2020-06-23T00:00:00"/>
    <x v="2"/>
    <x v="7"/>
    <s v="Seattle"/>
    <s v="Men's Apparel"/>
    <n v="65"/>
    <n v="2000"/>
    <n v="130000"/>
    <n v="32500"/>
    <n v="0.25"/>
    <s v="In-store"/>
  </r>
  <r>
    <n v="1128299"/>
    <d v="2020-06-24T00:00:00"/>
    <x v="2"/>
    <x v="7"/>
    <s v="Seattle"/>
    <s v="Women's Apparel"/>
    <n v="80"/>
    <n v="5000"/>
    <n v="400000"/>
    <n v="80000"/>
    <n v="0.2"/>
    <s v="In-store"/>
  </r>
  <r>
    <n v="1128299"/>
    <d v="2020-06-25T00:00:00"/>
    <x v="2"/>
    <x v="7"/>
    <s v="Seattle"/>
    <s v="Men's Street Footwear"/>
    <n v="75"/>
    <n v="7500"/>
    <n v="562500"/>
    <n v="168750"/>
    <n v="0.3"/>
    <s v="In-store"/>
  </r>
  <r>
    <n v="1128299"/>
    <d v="2020-06-26T00:00:00"/>
    <x v="2"/>
    <x v="7"/>
    <s v="Seattle"/>
    <s v="Men's Athletic Footwear"/>
    <n v="80"/>
    <n v="6250"/>
    <n v="500000"/>
    <n v="125000"/>
    <n v="0.25"/>
    <s v="In-store"/>
  </r>
  <r>
    <n v="1128299"/>
    <d v="2020-06-27T00:00:00"/>
    <x v="2"/>
    <x v="7"/>
    <s v="Seattle"/>
    <s v="Women's Street Footwear"/>
    <n v="80"/>
    <n v="6250"/>
    <n v="500000"/>
    <n v="125000"/>
    <n v="0.25"/>
    <s v="In-store"/>
  </r>
  <r>
    <n v="1128299"/>
    <d v="2020-06-28T00:00:00"/>
    <x v="2"/>
    <x v="7"/>
    <s v="Seattle"/>
    <s v="Women's Athletic Footwear"/>
    <n v="80"/>
    <n v="5000"/>
    <n v="400000"/>
    <n v="120000"/>
    <n v="0.3"/>
    <s v="In-store"/>
  </r>
  <r>
    <n v="1128299"/>
    <d v="2020-06-29T00:00:00"/>
    <x v="2"/>
    <x v="7"/>
    <s v="Seattle"/>
    <s v="Men's Apparel"/>
    <n v="85.000000000000014"/>
    <n v="3750"/>
    <n v="318750.00000000006"/>
    <n v="79687.500000000015"/>
    <n v="0.25"/>
    <s v="In-store"/>
  </r>
  <r>
    <n v="1128299"/>
    <d v="2020-06-30T00:00:00"/>
    <x v="2"/>
    <x v="7"/>
    <s v="Seattle"/>
    <s v="Women's Apparel"/>
    <n v="100"/>
    <n v="6750"/>
    <n v="675000"/>
    <n v="135000"/>
    <n v="0.2"/>
    <s v="In-store"/>
  </r>
  <r>
    <n v="1128299"/>
    <d v="2020-07-01T00:00:00"/>
    <x v="2"/>
    <x v="7"/>
    <s v="Seattle"/>
    <s v="Men's Street Footwear"/>
    <n v="80"/>
    <n v="8250"/>
    <n v="660000"/>
    <n v="198000"/>
    <n v="0.3"/>
    <s v="In-store"/>
  </r>
  <r>
    <n v="1128299"/>
    <d v="2020-07-02T00:00:00"/>
    <x v="2"/>
    <x v="7"/>
    <s v="Seattle"/>
    <s v="Men's Athletic Footwear"/>
    <n v="85.000000000000014"/>
    <n v="6750"/>
    <n v="573750.00000000012"/>
    <n v="143437.50000000003"/>
    <n v="0.25"/>
    <s v="In-store"/>
  </r>
  <r>
    <n v="1128299"/>
    <d v="2020-07-03T00:00:00"/>
    <x v="2"/>
    <x v="7"/>
    <s v="Seattle"/>
    <s v="Women's Street Footwear"/>
    <n v="85.000000000000014"/>
    <n v="6250"/>
    <n v="531250.00000000012"/>
    <n v="132812.50000000003"/>
    <n v="0.25"/>
    <s v="In-store"/>
  </r>
  <r>
    <n v="1128299"/>
    <d v="2020-07-04T00:00:00"/>
    <x v="2"/>
    <x v="7"/>
    <s v="Seattle"/>
    <s v="Women's Athletic Footwear"/>
    <n v="80"/>
    <n v="5250"/>
    <n v="420000"/>
    <n v="126000"/>
    <n v="0.3"/>
    <s v="In-store"/>
  </r>
  <r>
    <n v="1128299"/>
    <d v="2020-07-05T00:00:00"/>
    <x v="2"/>
    <x v="7"/>
    <s v="Seattle"/>
    <s v="Men's Apparel"/>
    <n v="85.000000000000014"/>
    <n v="5750"/>
    <n v="488750.00000000006"/>
    <n v="122187.50000000001"/>
    <n v="0.25"/>
    <s v="In-store"/>
  </r>
  <r>
    <n v="1128299"/>
    <d v="2020-07-06T00:00:00"/>
    <x v="2"/>
    <x v="7"/>
    <s v="Seattle"/>
    <s v="Women's Apparel"/>
    <n v="100"/>
    <n v="5750"/>
    <n v="575000"/>
    <n v="115000"/>
    <n v="0.2"/>
    <s v="In-store"/>
  </r>
  <r>
    <n v="1128299"/>
    <d v="2020-07-07T00:00:00"/>
    <x v="2"/>
    <x v="7"/>
    <s v="Seattle"/>
    <s v="Men's Street Footwear"/>
    <n v="85.000000000000014"/>
    <n v="7750"/>
    <n v="658750.00000000012"/>
    <n v="197625.00000000003"/>
    <n v="0.3"/>
    <s v="In-store"/>
  </r>
  <r>
    <n v="1128299"/>
    <d v="2020-07-08T00:00:00"/>
    <x v="2"/>
    <x v="7"/>
    <s v="Seattle"/>
    <s v="Men's Athletic Footwear"/>
    <n v="80.000000000000014"/>
    <n v="7500"/>
    <n v="600000.00000000012"/>
    <n v="150000.00000000003"/>
    <n v="0.25"/>
    <s v="In-store"/>
  </r>
  <r>
    <n v="1128299"/>
    <d v="2020-07-09T00:00:00"/>
    <x v="2"/>
    <x v="7"/>
    <s v="Seattle"/>
    <s v="Women's Street Footwear"/>
    <n v="75.000000000000014"/>
    <n v="6250"/>
    <n v="468750.00000000012"/>
    <n v="117187.50000000003"/>
    <n v="0.25"/>
    <s v="In-store"/>
  </r>
  <r>
    <n v="1128299"/>
    <d v="2020-07-10T00:00:00"/>
    <x v="2"/>
    <x v="7"/>
    <s v="Seattle"/>
    <s v="Women's Athletic Footwear"/>
    <n v="75.000000000000014"/>
    <n v="5750"/>
    <n v="431250.00000000006"/>
    <n v="129375.00000000001"/>
    <n v="0.3"/>
    <s v="In-store"/>
  </r>
  <r>
    <n v="1128299"/>
    <d v="2020-07-11T00:00:00"/>
    <x v="2"/>
    <x v="7"/>
    <s v="Seattle"/>
    <s v="Men's Apparel"/>
    <n v="75"/>
    <n v="5750"/>
    <n v="431250"/>
    <n v="107812.5"/>
    <n v="0.25"/>
    <s v="In-store"/>
  </r>
  <r>
    <n v="1128299"/>
    <d v="2020-07-12T00:00:00"/>
    <x v="2"/>
    <x v="7"/>
    <s v="Seattle"/>
    <s v="Women's Apparel"/>
    <n v="80"/>
    <n v="4000"/>
    <n v="320000"/>
    <n v="64000"/>
    <n v="0.2"/>
    <s v="In-store"/>
  </r>
  <r>
    <n v="1128299"/>
    <d v="2020-07-13T00:00:00"/>
    <x v="2"/>
    <x v="7"/>
    <s v="Seattle"/>
    <s v="Men's Street Footwear"/>
    <n v="70.000000000000014"/>
    <n v="6000"/>
    <n v="420000.00000000006"/>
    <n v="126000.00000000001"/>
    <n v="0.3"/>
    <s v="In-store"/>
  </r>
  <r>
    <n v="1128299"/>
    <d v="2020-07-14T00:00:00"/>
    <x v="2"/>
    <x v="7"/>
    <s v="Seattle"/>
    <s v="Men's Athletic Footwear"/>
    <n v="75.000000000000028"/>
    <n v="6000"/>
    <n v="450000.00000000017"/>
    <n v="112500.00000000004"/>
    <n v="0.25"/>
    <s v="In-store"/>
  </r>
  <r>
    <n v="1128299"/>
    <d v="2020-07-15T00:00:00"/>
    <x v="2"/>
    <x v="7"/>
    <s v="Seattle"/>
    <s v="Women's Street Footwear"/>
    <n v="70.000000000000014"/>
    <n v="4500"/>
    <n v="315000.00000000006"/>
    <n v="78750.000000000015"/>
    <n v="0.25"/>
    <s v="In-store"/>
  </r>
  <r>
    <n v="1128299"/>
    <d v="2020-07-16T00:00:00"/>
    <x v="2"/>
    <x v="7"/>
    <s v="Seattle"/>
    <s v="Women's Athletic Footwear"/>
    <n v="70.000000000000014"/>
    <n v="4000"/>
    <n v="280000.00000000006"/>
    <n v="84000.000000000015"/>
    <n v="0.3"/>
    <s v="In-store"/>
  </r>
  <r>
    <n v="1128299"/>
    <d v="2020-07-17T00:00:00"/>
    <x v="2"/>
    <x v="7"/>
    <s v="Seattle"/>
    <s v="Men's Apparel"/>
    <n v="80.000000000000014"/>
    <n v="4250"/>
    <n v="340000.00000000006"/>
    <n v="85000.000000000015"/>
    <n v="0.25"/>
    <s v="In-store"/>
  </r>
  <r>
    <n v="1128299"/>
    <d v="2020-07-18T00:00:00"/>
    <x v="2"/>
    <x v="7"/>
    <s v="Seattle"/>
    <s v="Women's Apparel"/>
    <n v="65"/>
    <n v="4500"/>
    <n v="292500"/>
    <n v="58500"/>
    <n v="0.2"/>
    <s v="In-store"/>
  </r>
  <r>
    <n v="1128299"/>
    <d v="2020-07-19T00:00:00"/>
    <x v="2"/>
    <x v="7"/>
    <s v="Seattle"/>
    <s v="Men's Street Footwear"/>
    <n v="60.000000000000007"/>
    <n v="5500"/>
    <n v="330000.00000000006"/>
    <n v="99000.000000000015"/>
    <n v="0.3"/>
    <s v="In-store"/>
  </r>
  <r>
    <n v="1128299"/>
    <d v="2020-07-20T00:00:00"/>
    <x v="2"/>
    <x v="7"/>
    <s v="Seattle"/>
    <s v="Men's Athletic Footwear"/>
    <n v="65.000000000000014"/>
    <n v="5500"/>
    <n v="357500.00000000006"/>
    <n v="89375.000000000015"/>
    <n v="0.25"/>
    <s v="In-store"/>
  </r>
  <r>
    <n v="1128299"/>
    <d v="2020-07-21T00:00:00"/>
    <x v="2"/>
    <x v="7"/>
    <s v="Seattle"/>
    <s v="Women's Street Footwear"/>
    <n v="60.000000000000007"/>
    <n v="3750"/>
    <n v="225000.00000000003"/>
    <n v="56250.000000000007"/>
    <n v="0.25"/>
    <s v="In-store"/>
  </r>
  <r>
    <n v="1128299"/>
    <d v="2020-07-22T00:00:00"/>
    <x v="2"/>
    <x v="7"/>
    <s v="Seattle"/>
    <s v="Women's Athletic Footwear"/>
    <n v="60.000000000000007"/>
    <n v="3500"/>
    <n v="210000.00000000003"/>
    <n v="63000.000000000007"/>
    <n v="0.3"/>
    <s v="In-store"/>
  </r>
  <r>
    <n v="1128299"/>
    <d v="2020-07-23T00:00:00"/>
    <x v="2"/>
    <x v="7"/>
    <s v="Seattle"/>
    <s v="Men's Apparel"/>
    <n v="70"/>
    <n v="3250"/>
    <n v="227500"/>
    <n v="56875"/>
    <n v="0.25"/>
    <s v="In-store"/>
  </r>
  <r>
    <n v="1128299"/>
    <d v="2020-07-24T00:00:00"/>
    <x v="2"/>
    <x v="7"/>
    <s v="Seattle"/>
    <s v="Women's Apparel"/>
    <n v="75.000000000000014"/>
    <n v="3750"/>
    <n v="281250.00000000006"/>
    <n v="56250.000000000015"/>
    <n v="0.2"/>
    <s v="In-store"/>
  </r>
  <r>
    <n v="1128299"/>
    <d v="2020-07-25T00:00:00"/>
    <x v="2"/>
    <x v="7"/>
    <s v="Seattle"/>
    <s v="Men's Street Footwear"/>
    <n v="60.000000000000007"/>
    <n v="6000"/>
    <n v="360000.00000000006"/>
    <n v="108000.00000000001"/>
    <n v="0.3"/>
    <s v="In-store"/>
  </r>
  <r>
    <n v="1128299"/>
    <d v="2020-07-26T00:00:00"/>
    <x v="2"/>
    <x v="7"/>
    <s v="Seattle"/>
    <s v="Men's Athletic Footwear"/>
    <n v="65.000000000000014"/>
    <n v="6250"/>
    <n v="406250.00000000012"/>
    <n v="101562.50000000003"/>
    <n v="0.25"/>
    <s v="In-store"/>
  </r>
  <r>
    <n v="1128299"/>
    <d v="2020-07-27T00:00:00"/>
    <x v="2"/>
    <x v="7"/>
    <s v="Seattle"/>
    <s v="Women's Street Footwear"/>
    <n v="60.000000000000007"/>
    <n v="4750"/>
    <n v="285000.00000000006"/>
    <n v="71250.000000000015"/>
    <n v="0.25"/>
    <s v="In-store"/>
  </r>
  <r>
    <n v="1128299"/>
    <d v="2020-07-28T00:00:00"/>
    <x v="2"/>
    <x v="7"/>
    <s v="Seattle"/>
    <s v="Women's Athletic Footwear"/>
    <n v="70.000000000000014"/>
    <n v="4500"/>
    <n v="315000.00000000006"/>
    <n v="94500.000000000015"/>
    <n v="0.3"/>
    <s v="In-store"/>
  </r>
  <r>
    <n v="1128299"/>
    <d v="2020-07-29T00:00:00"/>
    <x v="2"/>
    <x v="7"/>
    <s v="Seattle"/>
    <s v="Men's Apparel"/>
    <n v="90.000000000000014"/>
    <n v="4250"/>
    <n v="382500.00000000006"/>
    <n v="95625.000000000015"/>
    <n v="0.25"/>
    <s v="In-store"/>
  </r>
  <r>
    <n v="1128299"/>
    <d v="2020-07-30T00:00:00"/>
    <x v="2"/>
    <x v="7"/>
    <s v="Seattle"/>
    <s v="Women's Apparel"/>
    <n v="95.000000000000014"/>
    <n v="5500"/>
    <n v="522500.00000000006"/>
    <n v="104500.00000000001"/>
    <n v="0.2"/>
    <s v="In-store"/>
  </r>
  <r>
    <n v="1128299"/>
    <d v="2020-07-31T00:00:00"/>
    <x v="2"/>
    <x v="7"/>
    <s v="Seattle"/>
    <s v="Men's Street Footwear"/>
    <n v="80.000000000000014"/>
    <n v="7500"/>
    <n v="600000.00000000012"/>
    <n v="180000.00000000003"/>
    <n v="0.3"/>
    <s v="In-store"/>
  </r>
  <r>
    <n v="1128299"/>
    <d v="2020-08-01T00:00:00"/>
    <x v="2"/>
    <x v="7"/>
    <s v="Seattle"/>
    <s v="Men's Athletic Footwear"/>
    <n v="85.000000000000014"/>
    <n v="7500"/>
    <n v="637500.00000000012"/>
    <n v="159375.00000000003"/>
    <n v="0.25"/>
    <s v="In-store"/>
  </r>
  <r>
    <n v="1128299"/>
    <d v="2020-08-02T00:00:00"/>
    <x v="2"/>
    <x v="7"/>
    <s v="Seattle"/>
    <s v="Women's Street Footwear"/>
    <n v="80.000000000000014"/>
    <n v="5500"/>
    <n v="440000.00000000006"/>
    <n v="110000.00000000001"/>
    <n v="0.25"/>
    <s v="In-store"/>
  </r>
  <r>
    <n v="1128299"/>
    <d v="2020-08-03T00:00:00"/>
    <x v="2"/>
    <x v="7"/>
    <s v="Seattle"/>
    <s v="Women's Athletic Footwear"/>
    <n v="80.000000000000014"/>
    <n v="5500"/>
    <n v="440000.00000000006"/>
    <n v="132000"/>
    <n v="0.3"/>
    <s v="In-store"/>
  </r>
  <r>
    <n v="1128299"/>
    <d v="2020-08-04T00:00:00"/>
    <x v="2"/>
    <x v="7"/>
    <s v="Seattle"/>
    <s v="Men's Apparel"/>
    <n v="90.000000000000014"/>
    <n v="4750"/>
    <n v="427500.00000000006"/>
    <n v="106875.00000000001"/>
    <n v="0.25"/>
    <s v="In-store"/>
  </r>
  <r>
    <n v="1128299"/>
    <d v="2020-08-05T00:00:00"/>
    <x v="2"/>
    <x v="7"/>
    <s v="Seattle"/>
    <s v="Women's Apparel"/>
    <n v="95.000000000000014"/>
    <n v="5750"/>
    <n v="546250.00000000012"/>
    <n v="109250.00000000003"/>
    <n v="0.2"/>
    <s v="In-store"/>
  </r>
  <r>
    <n v="1185732"/>
    <d v="2020-08-06T00:00:00"/>
    <x v="2"/>
    <x v="7"/>
    <s v="Seattle"/>
    <s v="Men's Street Footwear"/>
    <n v="45"/>
    <n v="10500"/>
    <n v="472500"/>
    <n v="212625"/>
    <n v="0.45"/>
    <s v="In-store"/>
  </r>
  <r>
    <n v="1185732"/>
    <d v="2020-08-07T00:00:00"/>
    <x v="2"/>
    <x v="7"/>
    <s v="Seattle"/>
    <s v="Men's Athletic Footwear"/>
    <n v="45"/>
    <n v="8500"/>
    <n v="382500"/>
    <n v="133875"/>
    <n v="0.35"/>
    <s v="In-store"/>
  </r>
  <r>
    <n v="1185732"/>
    <d v="2020-08-08T00:00:00"/>
    <x v="2"/>
    <x v="7"/>
    <s v="Seattle"/>
    <s v="Women's Street Footwear"/>
    <n v="35"/>
    <n v="8500"/>
    <n v="297500"/>
    <n v="74375"/>
    <n v="0.25"/>
    <s v="In-store"/>
  </r>
  <r>
    <n v="1185732"/>
    <d v="2020-08-09T00:00:00"/>
    <x v="2"/>
    <x v="7"/>
    <s v="Seattle"/>
    <s v="Women's Athletic Footwear"/>
    <n v="40"/>
    <n v="7000"/>
    <n v="280000"/>
    <n v="84000"/>
    <n v="0.3"/>
    <s v="In-store"/>
  </r>
  <r>
    <n v="1185732"/>
    <d v="2020-08-10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1T00:00:00"/>
    <x v="4"/>
    <x v="8"/>
    <s v="Miami"/>
    <s v="Women's Apparel"/>
    <n v="45"/>
    <n v="8500"/>
    <n v="382500"/>
    <n v="191250"/>
    <n v="0.5"/>
    <s v="In-store"/>
  </r>
  <r>
    <n v="1185732"/>
    <d v="2020-08-12T00:00:00"/>
    <x v="4"/>
    <x v="8"/>
    <s v="Miami"/>
    <s v="Men's Street Footwear"/>
    <n v="45"/>
    <n v="11000"/>
    <n v="495000"/>
    <n v="222750"/>
    <n v="0.45"/>
    <s v="In-store"/>
  </r>
  <r>
    <n v="1185732"/>
    <d v="2020-08-13T00:00:00"/>
    <x v="4"/>
    <x v="8"/>
    <s v="Miami"/>
    <s v="Men's Athletic Footwear"/>
    <n v="45"/>
    <n v="7500"/>
    <n v="337500"/>
    <n v="118124.99999999999"/>
    <n v="0.35"/>
    <s v="In-store"/>
  </r>
  <r>
    <n v="1185732"/>
    <d v="2020-08-14T00:00:00"/>
    <x v="4"/>
    <x v="8"/>
    <s v="Miami"/>
    <s v="Women's Street Footwear"/>
    <n v="35"/>
    <n v="8000"/>
    <n v="280000"/>
    <n v="70000"/>
    <n v="0.25"/>
    <s v="In-store"/>
  </r>
  <r>
    <n v="1185732"/>
    <d v="2020-08-15T00:00:00"/>
    <x v="4"/>
    <x v="8"/>
    <s v="Miami"/>
    <s v="Women's Athletic Footwear"/>
    <n v="40"/>
    <n v="6750"/>
    <n v="270000"/>
    <n v="81000"/>
    <n v="0.3"/>
    <s v="In-store"/>
  </r>
  <r>
    <n v="1185732"/>
    <d v="2020-08-16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7T00:00:00"/>
    <x v="4"/>
    <x v="8"/>
    <s v="Miami"/>
    <s v="Women's Apparel"/>
    <n v="45"/>
    <n v="8500"/>
    <n v="382500"/>
    <n v="191250"/>
    <n v="0.5"/>
    <s v="In-store"/>
  </r>
  <r>
    <n v="1185732"/>
    <d v="2020-08-18T00:00:00"/>
    <x v="4"/>
    <x v="8"/>
    <s v="Miami"/>
    <s v="Men's Street Footwear"/>
    <n v="45"/>
    <n v="10700"/>
    <n v="481500"/>
    <n v="216675"/>
    <n v="0.45"/>
    <s v="In-store"/>
  </r>
  <r>
    <n v="1185732"/>
    <d v="2020-08-19T00:00:00"/>
    <x v="4"/>
    <x v="8"/>
    <s v="Miami"/>
    <s v="Men's Athletic Footwear"/>
    <n v="45"/>
    <n v="7500"/>
    <n v="337500"/>
    <n v="118124.99999999999"/>
    <n v="0.35"/>
    <s v="In-store"/>
  </r>
  <r>
    <n v="1185732"/>
    <d v="2020-08-20T00:00:00"/>
    <x v="4"/>
    <x v="8"/>
    <s v="Miami"/>
    <s v="Women's Street Footwear"/>
    <n v="35"/>
    <n v="7750"/>
    <n v="271250"/>
    <n v="67812.5"/>
    <n v="0.25"/>
    <s v="In-store"/>
  </r>
  <r>
    <n v="1185732"/>
    <d v="2020-08-21T00:00:00"/>
    <x v="4"/>
    <x v="8"/>
    <s v="Miami"/>
    <s v="Women's Athletic Footwear"/>
    <n v="40"/>
    <n v="6250"/>
    <n v="250000"/>
    <n v="75000"/>
    <n v="0.3"/>
    <s v="In-store"/>
  </r>
  <r>
    <n v="1185732"/>
    <d v="2020-08-22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8-23T00:00:00"/>
    <x v="4"/>
    <x v="8"/>
    <s v="Miami"/>
    <s v="Women's Apparel"/>
    <n v="45"/>
    <n v="7750"/>
    <n v="348750"/>
    <n v="174375"/>
    <n v="0.5"/>
    <s v="In-store"/>
  </r>
  <r>
    <n v="1185732"/>
    <d v="2020-04-24T00:00:00"/>
    <x v="4"/>
    <x v="8"/>
    <s v="Miami"/>
    <s v="Men's Street Footwear"/>
    <n v="45"/>
    <n v="10250"/>
    <n v="461250"/>
    <n v="207562.5"/>
    <n v="0.45"/>
    <s v="In-store"/>
  </r>
  <r>
    <n v="1185732"/>
    <d v="2020-04-24T00:00:00"/>
    <x v="4"/>
    <x v="8"/>
    <s v="Miami"/>
    <s v="Men's Athletic Footwear"/>
    <n v="45"/>
    <n v="7250"/>
    <n v="326250"/>
    <n v="114187.5"/>
    <n v="0.35"/>
    <s v="In-store"/>
  </r>
  <r>
    <n v="1185732"/>
    <d v="2020-04-24T00:00:00"/>
    <x v="4"/>
    <x v="8"/>
    <s v="Miami"/>
    <s v="Women's Street Footwear"/>
    <n v="35"/>
    <n v="7250"/>
    <n v="253750"/>
    <n v="63437.5"/>
    <n v="0.25"/>
    <s v="In-store"/>
  </r>
  <r>
    <n v="1185732"/>
    <d v="2020-04-24T00:00:00"/>
    <x v="4"/>
    <x v="8"/>
    <s v="Miami"/>
    <s v="Women's Athletic Footwear"/>
    <n v="40"/>
    <n v="6500"/>
    <n v="260000"/>
    <n v="78000"/>
    <n v="0.3"/>
    <s v="In-store"/>
  </r>
  <r>
    <n v="1185732"/>
    <d v="2020-04-24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4-24T00:00:00"/>
    <x v="4"/>
    <x v="8"/>
    <s v="Miami"/>
    <s v="Women's Apparel"/>
    <n v="45"/>
    <n v="8000"/>
    <n v="360000"/>
    <n v="180000"/>
    <n v="0.5"/>
    <s v="In-store"/>
  </r>
  <r>
    <n v="1185732"/>
    <d v="2020-04-24T00:00:00"/>
    <x v="4"/>
    <x v="8"/>
    <s v="Miami"/>
    <s v="Men's Street Footwear"/>
    <n v="55.000000000000007"/>
    <n v="10700"/>
    <n v="588500.00000000012"/>
    <n v="264825.00000000006"/>
    <n v="0.45"/>
    <s v="In-store"/>
  </r>
  <r>
    <n v="1185732"/>
    <d v="2020-04-24T00:00:00"/>
    <x v="4"/>
    <x v="8"/>
    <s v="Miami"/>
    <s v="Men's Athletic Footwear"/>
    <n v="55.000000000000007"/>
    <n v="7750"/>
    <n v="426250.00000000006"/>
    <n v="149187.5"/>
    <n v="0.35"/>
    <s v="In-store"/>
  </r>
  <r>
    <n v="1185732"/>
    <d v="2020-04-24T00:00:00"/>
    <x v="4"/>
    <x v="8"/>
    <s v="Miami"/>
    <s v="Women's Street Footwear"/>
    <n v="50"/>
    <n v="7500"/>
    <n v="375000"/>
    <n v="93750"/>
    <n v="0.25"/>
    <s v="In-store"/>
  </r>
  <r>
    <n v="1185732"/>
    <d v="2020-04-24T00:00:00"/>
    <x v="4"/>
    <x v="8"/>
    <s v="Miami"/>
    <s v="Women's Athletic Footwear"/>
    <n v="50"/>
    <n v="7000"/>
    <n v="350000"/>
    <n v="105000"/>
    <n v="0.3"/>
    <s v="In-store"/>
  </r>
  <r>
    <n v="1185732"/>
    <d v="2020-04-24T00:00:00"/>
    <x v="4"/>
    <x v="8"/>
    <s v="Miami"/>
    <s v="Men's Apparel"/>
    <n v="60"/>
    <n v="7250"/>
    <n v="435000"/>
    <n v="152250"/>
    <n v="0.35"/>
    <s v="In-store"/>
  </r>
  <r>
    <n v="1185732"/>
    <d v="2020-04-24T00:00:00"/>
    <x v="4"/>
    <x v="8"/>
    <s v="Miami"/>
    <s v="Women's Apparel"/>
    <n v="65"/>
    <n v="8250"/>
    <n v="536250"/>
    <n v="268125"/>
    <n v="0.5"/>
    <s v="In-store"/>
  </r>
  <r>
    <n v="1185732"/>
    <d v="2020-04-24T00:00:00"/>
    <x v="4"/>
    <x v="8"/>
    <s v="Miami"/>
    <s v="Men's Street Footwear"/>
    <n v="60"/>
    <n v="10750"/>
    <n v="645000"/>
    <n v="290250"/>
    <n v="0.45"/>
    <s v="In-store"/>
  </r>
  <r>
    <n v="1185732"/>
    <d v="2020-04-24T00:00:00"/>
    <x v="4"/>
    <x v="8"/>
    <s v="Miami"/>
    <s v="Men's Athletic Footwear"/>
    <n v="55.000000000000007"/>
    <n v="8250"/>
    <n v="453750.00000000006"/>
    <n v="158812.5"/>
    <n v="0.35"/>
    <s v="In-store"/>
  </r>
  <r>
    <n v="1185732"/>
    <d v="2020-09-07T00:00:00"/>
    <x v="4"/>
    <x v="8"/>
    <s v="Miami"/>
    <s v="Women's Street Footwear"/>
    <n v="50"/>
    <n v="8000"/>
    <n v="400000"/>
    <n v="100000"/>
    <n v="0.25"/>
    <s v="In-store"/>
  </r>
  <r>
    <n v="1185732"/>
    <d v="2020-09-08T00:00:00"/>
    <x v="4"/>
    <x v="8"/>
    <s v="Miami"/>
    <s v="Women's Athletic Footwear"/>
    <n v="50"/>
    <n v="7750"/>
    <n v="387500"/>
    <n v="116250"/>
    <n v="0.3"/>
    <s v="In-store"/>
  </r>
  <r>
    <n v="1185732"/>
    <d v="2020-09-09T00:00:00"/>
    <x v="4"/>
    <x v="8"/>
    <s v="Miami"/>
    <s v="Men's Apparel"/>
    <n v="65"/>
    <n v="7750"/>
    <n v="503750"/>
    <n v="176312.5"/>
    <n v="0.35"/>
    <s v="In-store"/>
  </r>
  <r>
    <n v="1185732"/>
    <d v="2020-09-10T00:00:00"/>
    <x v="4"/>
    <x v="8"/>
    <s v="Miami"/>
    <s v="Women's Apparel"/>
    <n v="70"/>
    <n v="9250"/>
    <n v="647500"/>
    <n v="323750"/>
    <n v="0.5"/>
    <s v="In-store"/>
  </r>
  <r>
    <n v="1185732"/>
    <d v="2020-09-11T00:00:00"/>
    <x v="4"/>
    <x v="8"/>
    <s v="Miami"/>
    <s v="Men's Street Footwear"/>
    <n v="65"/>
    <n v="11500"/>
    <n v="747500"/>
    <n v="336375"/>
    <n v="0.45"/>
    <s v="In-store"/>
  </r>
  <r>
    <n v="1185732"/>
    <d v="2020-09-12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3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1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9-15T00:00:00"/>
    <x v="4"/>
    <x v="8"/>
    <s v="Miami"/>
    <s v="Men's Apparel"/>
    <n v="65"/>
    <n v="8000"/>
    <n v="520000"/>
    <n v="182000"/>
    <n v="0.35"/>
    <s v="In-store"/>
  </r>
  <r>
    <n v="1185732"/>
    <d v="2020-09-16T00:00:00"/>
    <x v="4"/>
    <x v="8"/>
    <s v="Miami"/>
    <s v="Women's Apparel"/>
    <n v="70"/>
    <n v="9750"/>
    <n v="682500"/>
    <n v="341250"/>
    <n v="0.5"/>
    <s v="In-store"/>
  </r>
  <r>
    <n v="1185732"/>
    <d v="2020-09-17T00:00:00"/>
    <x v="4"/>
    <x v="8"/>
    <s v="Miami"/>
    <s v="Men's Street Footwear"/>
    <n v="65"/>
    <n v="11250"/>
    <n v="731250"/>
    <n v="329062.5"/>
    <n v="0.45"/>
    <s v="In-store"/>
  </r>
  <r>
    <n v="1185732"/>
    <d v="2020-09-18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9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20T00:00:00"/>
    <x v="4"/>
    <x v="8"/>
    <s v="Miami"/>
    <s v="Women's Athletic Footwear"/>
    <n v="45"/>
    <n v="7750"/>
    <n v="348750"/>
    <n v="104625"/>
    <n v="0.3"/>
    <s v="In-store"/>
  </r>
  <r>
    <n v="1185732"/>
    <d v="2020-09-21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9-22T00:00:00"/>
    <x v="4"/>
    <x v="8"/>
    <s v="Miami"/>
    <s v="Women's Apparel"/>
    <n v="60.000000000000007"/>
    <n v="9250"/>
    <n v="555000.00000000012"/>
    <n v="277500.00000000006"/>
    <n v="0.5"/>
    <s v="In-store"/>
  </r>
  <r>
    <n v="1185732"/>
    <d v="2020-09-23T00:00:00"/>
    <x v="4"/>
    <x v="8"/>
    <s v="Miami"/>
    <s v="Men's Street Footwear"/>
    <n v="55.000000000000007"/>
    <n v="10500"/>
    <n v="577500.00000000012"/>
    <n v="259875.00000000006"/>
    <n v="0.45"/>
    <s v="In-store"/>
  </r>
  <r>
    <n v="1185732"/>
    <d v="2020-09-24T00:00:00"/>
    <x v="4"/>
    <x v="8"/>
    <s v="Miami"/>
    <s v="Men's Athletic Footwear"/>
    <n v="50.000000000000014"/>
    <n v="8500"/>
    <n v="425000.00000000012"/>
    <n v="148750.00000000003"/>
    <n v="0.35"/>
    <s v="In-store"/>
  </r>
  <r>
    <n v="1185732"/>
    <d v="2020-09-25T00:00:00"/>
    <x v="4"/>
    <x v="8"/>
    <s v="Miami"/>
    <s v="Women's Street Footwear"/>
    <n v="45"/>
    <n v="7500"/>
    <n v="337500"/>
    <n v="84375"/>
    <n v="0.25"/>
    <s v="In-store"/>
  </r>
  <r>
    <n v="1185732"/>
    <d v="2020-09-26T00:00:00"/>
    <x v="4"/>
    <x v="8"/>
    <s v="Miami"/>
    <s v="Women's Athletic Footwear"/>
    <n v="45"/>
    <n v="7250"/>
    <n v="326250"/>
    <n v="97875"/>
    <n v="0.3"/>
    <s v="In-store"/>
  </r>
  <r>
    <n v="1185732"/>
    <d v="2020-09-27T00:00:00"/>
    <x v="4"/>
    <x v="8"/>
    <s v="Miami"/>
    <s v="Men's Apparel"/>
    <n v="55.000000000000007"/>
    <n v="7250"/>
    <n v="398750.00000000006"/>
    <n v="139562.5"/>
    <n v="0.35"/>
    <s v="In-store"/>
  </r>
  <r>
    <n v="1185732"/>
    <d v="2020-09-28T00:00:00"/>
    <x v="4"/>
    <x v="8"/>
    <s v="Miami"/>
    <s v="Women's Apparel"/>
    <n v="60.000000000000007"/>
    <n v="8250"/>
    <n v="495000.00000000006"/>
    <n v="247500.00000000003"/>
    <n v="0.5"/>
    <s v="In-store"/>
  </r>
  <r>
    <n v="1185732"/>
    <d v="2020-09-29T00:00:00"/>
    <x v="4"/>
    <x v="8"/>
    <s v="Miami"/>
    <s v="Men's Street Footwear"/>
    <n v="60.000000000000007"/>
    <n v="10000"/>
    <n v="600000.00000000012"/>
    <n v="270000.00000000006"/>
    <n v="0.45"/>
    <s v="In-store"/>
  </r>
  <r>
    <n v="1185732"/>
    <d v="2020-09-30T00:00:00"/>
    <x v="4"/>
    <x v="8"/>
    <s v="Miami"/>
    <s v="Men's Athletic Footwear"/>
    <n v="50.000000000000014"/>
    <n v="8250"/>
    <n v="412500.00000000012"/>
    <n v="144375.00000000003"/>
    <n v="0.35"/>
    <s v="In-store"/>
  </r>
  <r>
    <n v="1185732"/>
    <d v="2020-10-01T00:00:00"/>
    <x v="4"/>
    <x v="8"/>
    <s v="Miami"/>
    <s v="Women's Street Footwear"/>
    <n v="50.000000000000014"/>
    <n v="7250"/>
    <n v="362500.00000000012"/>
    <n v="90625.000000000029"/>
    <n v="0.25"/>
    <s v="In-store"/>
  </r>
  <r>
    <n v="1185732"/>
    <d v="2020-10-02T00:00:00"/>
    <x v="4"/>
    <x v="8"/>
    <s v="Miami"/>
    <s v="Women's Athletic Footwear"/>
    <n v="50.000000000000014"/>
    <n v="7000"/>
    <n v="350000.00000000012"/>
    <n v="105000.00000000003"/>
    <n v="0.3"/>
    <s v="In-store"/>
  </r>
  <r>
    <n v="1185732"/>
    <d v="2020-10-03T00:00:00"/>
    <x v="4"/>
    <x v="8"/>
    <s v="Miami"/>
    <s v="Men's Apparel"/>
    <n v="60.000000000000007"/>
    <n v="7000"/>
    <n v="420000.00000000006"/>
    <n v="147000"/>
    <n v="0.35"/>
    <s v="In-store"/>
  </r>
  <r>
    <n v="1185732"/>
    <d v="2020-10-04T00:00:00"/>
    <x v="4"/>
    <x v="8"/>
    <s v="Miami"/>
    <s v="Women's Apparel"/>
    <n v="65"/>
    <n v="8250"/>
    <n v="536250"/>
    <n v="268125"/>
    <n v="0.5"/>
    <s v="In-store"/>
  </r>
  <r>
    <n v="1185732"/>
    <d v="2020-10-05T00:00:00"/>
    <x v="4"/>
    <x v="8"/>
    <s v="Miami"/>
    <s v="Men's Street Footwear"/>
    <n v="60.000000000000007"/>
    <n v="9750"/>
    <n v="585000.00000000012"/>
    <n v="263250.00000000006"/>
    <n v="0.45"/>
    <s v="In-store"/>
  </r>
  <r>
    <n v="1185732"/>
    <d v="2020-10-06T00:00:00"/>
    <x v="4"/>
    <x v="8"/>
    <s v="Miami"/>
    <s v="Men's Athletic Footwear"/>
    <n v="50.000000000000014"/>
    <n v="8000"/>
    <n v="400000.00000000012"/>
    <n v="140000.00000000003"/>
    <n v="0.35"/>
    <s v="In-store"/>
  </r>
  <r>
    <n v="1185732"/>
    <d v="2020-10-07T00:00:00"/>
    <x v="4"/>
    <x v="8"/>
    <s v="Miami"/>
    <s v="Women's Street Footwear"/>
    <n v="50.000000000000014"/>
    <n v="7450"/>
    <n v="372500.00000000012"/>
    <n v="93125.000000000029"/>
    <n v="0.25"/>
    <s v="In-store"/>
  </r>
  <r>
    <n v="1185732"/>
    <d v="2020-10-08T00:00:00"/>
    <x v="4"/>
    <x v="8"/>
    <s v="Miami"/>
    <s v="Women's Athletic Footwear"/>
    <n v="50.000000000000014"/>
    <n v="7750"/>
    <n v="387500.00000000012"/>
    <n v="116250.00000000003"/>
    <n v="0.3"/>
    <s v="In-store"/>
  </r>
  <r>
    <n v="1185732"/>
    <d v="2020-10-09T00:00:00"/>
    <x v="4"/>
    <x v="8"/>
    <s v="Miami"/>
    <s v="Men's Apparel"/>
    <n v="65"/>
    <n v="7500"/>
    <n v="487500"/>
    <n v="170625"/>
    <n v="0.35"/>
    <s v="In-store"/>
  </r>
  <r>
    <n v="1185732"/>
    <d v="2020-10-10T00:00:00"/>
    <x v="4"/>
    <x v="8"/>
    <s v="Miami"/>
    <s v="Women's Apparel"/>
    <n v="70"/>
    <n v="8500"/>
    <n v="595000"/>
    <n v="297500"/>
    <n v="0.5"/>
    <s v="In-store"/>
  </r>
  <r>
    <n v="1185732"/>
    <d v="2020-05-24T00:00:00"/>
    <x v="4"/>
    <x v="8"/>
    <s v="Miami"/>
    <s v="Men's Street Footwear"/>
    <n v="65"/>
    <n v="10750"/>
    <n v="698750"/>
    <n v="314437.5"/>
    <n v="0.45"/>
    <s v="In-store"/>
  </r>
  <r>
    <n v="1185732"/>
    <d v="2020-05-24T00:00:00"/>
    <x v="4"/>
    <x v="8"/>
    <s v="Miami"/>
    <s v="Men's Athletic Footwear"/>
    <n v="55.000000000000007"/>
    <n v="8750"/>
    <n v="481250.00000000006"/>
    <n v="168437.5"/>
    <n v="0.35"/>
    <s v="In-store"/>
  </r>
  <r>
    <n v="1185732"/>
    <d v="2020-05-24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5-2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5-24T00:00:00"/>
    <x v="4"/>
    <x v="8"/>
    <s v="Miami"/>
    <s v="Men's Apparel"/>
    <n v="65"/>
    <n v="7750"/>
    <n v="503750"/>
    <n v="176312.5"/>
    <n v="0.35"/>
    <s v="In-store"/>
  </r>
  <r>
    <n v="1185732"/>
    <d v="2020-05-24T00:00:00"/>
    <x v="4"/>
    <x v="8"/>
    <s v="Miami"/>
    <s v="Women's Apparel"/>
    <n v="70"/>
    <n v="8750"/>
    <n v="612500"/>
    <n v="306250"/>
    <n v="0.5"/>
    <s v="In-store"/>
  </r>
  <r>
    <n v="1185732"/>
    <d v="2020-10-17T00:00:00"/>
    <x v="4"/>
    <x v="8"/>
    <s v="Miami"/>
    <s v="Men's Street Footwear"/>
    <n v="35"/>
    <n v="4500"/>
    <n v="157500"/>
    <n v="55125.000000000007"/>
    <n v="0.35000000000000003"/>
    <s v="In-store"/>
  </r>
  <r>
    <n v="1185732"/>
    <d v="2020-10-18T00:00:00"/>
    <x v="4"/>
    <x v="8"/>
    <s v="Miami"/>
    <s v="Men's Athletic Footwear"/>
    <n v="35"/>
    <n v="2500"/>
    <n v="87500"/>
    <n v="26250"/>
    <n v="0.3"/>
    <s v="In-store"/>
  </r>
  <r>
    <n v="1185732"/>
    <d v="2020-10-19T00:00:00"/>
    <x v="4"/>
    <x v="8"/>
    <s v="Miami"/>
    <s v="Women's Street Footwear"/>
    <n v="25"/>
    <n v="2500"/>
    <n v="62500"/>
    <n v="18750"/>
    <n v="0.3"/>
    <s v="In-store"/>
  </r>
  <r>
    <n v="1185732"/>
    <d v="2020-10-20T00:00:00"/>
    <x v="4"/>
    <x v="8"/>
    <s v="Miami"/>
    <s v="Women's Athletic Footwear"/>
    <n v="30.000000000000004"/>
    <n v="1000"/>
    <n v="30000.000000000004"/>
    <n v="10500.000000000002"/>
    <n v="0.35000000000000003"/>
    <s v="In-store"/>
  </r>
  <r>
    <n v="1185732"/>
    <d v="2020-10-21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2T00:00:00"/>
    <x v="3"/>
    <x v="9"/>
    <s v="Minneapolis"/>
    <s v="Women's Apparel"/>
    <n v="35"/>
    <n v="2500"/>
    <n v="87500"/>
    <n v="39375"/>
    <n v="0.45"/>
    <s v="In-store"/>
  </r>
  <r>
    <n v="1185732"/>
    <d v="2020-10-23T00:00:00"/>
    <x v="3"/>
    <x v="9"/>
    <s v="Minneapolis"/>
    <s v="Men's Street Footwear"/>
    <n v="35"/>
    <n v="5000"/>
    <n v="175000"/>
    <n v="61250.000000000007"/>
    <n v="0.35000000000000003"/>
    <s v="In-store"/>
  </r>
  <r>
    <n v="1185732"/>
    <d v="2020-10-24T00:00:00"/>
    <x v="3"/>
    <x v="9"/>
    <s v="Minneapolis"/>
    <s v="Men's Athletic Footwear"/>
    <n v="35"/>
    <n v="1500"/>
    <n v="52500"/>
    <n v="15750"/>
    <n v="0.3"/>
    <s v="In-store"/>
  </r>
  <r>
    <n v="1185732"/>
    <d v="2020-10-25T00:00:00"/>
    <x v="3"/>
    <x v="9"/>
    <s v="Minneapolis"/>
    <s v="Women's Street Footwear"/>
    <n v="25"/>
    <n v="2000"/>
    <n v="50000"/>
    <n v="15000"/>
    <n v="0.3"/>
    <s v="In-store"/>
  </r>
  <r>
    <n v="1185732"/>
    <d v="2020-10-26T00:00:00"/>
    <x v="3"/>
    <x v="9"/>
    <s v="Minneapolis"/>
    <s v="Women's Athletic Footwear"/>
    <n v="30.000000000000004"/>
    <n v="750"/>
    <n v="22500.000000000004"/>
    <n v="7875.0000000000018"/>
    <n v="0.35000000000000003"/>
    <s v="In-store"/>
  </r>
  <r>
    <n v="1185732"/>
    <d v="2020-10-27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8T00:00:00"/>
    <x v="3"/>
    <x v="9"/>
    <s v="Minneapolis"/>
    <s v="Women's Apparel"/>
    <n v="35"/>
    <n v="2250"/>
    <n v="78750"/>
    <n v="35437.5"/>
    <n v="0.45"/>
    <s v="In-store"/>
  </r>
  <r>
    <n v="1185732"/>
    <d v="2020-10-29T00:00:00"/>
    <x v="3"/>
    <x v="9"/>
    <s v="Minneapolis"/>
    <s v="Men's Street Footwear"/>
    <n v="40"/>
    <n v="4450"/>
    <n v="178000"/>
    <n v="62300.000000000007"/>
    <n v="0.35000000000000003"/>
    <s v="In-store"/>
  </r>
  <r>
    <n v="1185732"/>
    <d v="2020-10-30T00:00:00"/>
    <x v="3"/>
    <x v="9"/>
    <s v="Minneapolis"/>
    <s v="Men's Athletic Footwear"/>
    <n v="40"/>
    <n v="1250"/>
    <n v="50000"/>
    <n v="15000"/>
    <n v="0.3"/>
    <s v="In-store"/>
  </r>
  <r>
    <n v="1185732"/>
    <d v="2020-10-31T00:00:00"/>
    <x v="3"/>
    <x v="9"/>
    <s v="Minneapolis"/>
    <s v="Women's Street Footwear"/>
    <n v="30.000000000000004"/>
    <n v="1750"/>
    <n v="52500.000000000007"/>
    <n v="15750.000000000002"/>
    <n v="0.3"/>
    <s v="In-store"/>
  </r>
  <r>
    <n v="1185732"/>
    <d v="2020-11-01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2T00:00:00"/>
    <x v="3"/>
    <x v="9"/>
    <s v="Minneapolis"/>
    <s v="Men's Apparel"/>
    <n v="50"/>
    <n v="750"/>
    <n v="37500"/>
    <n v="11250"/>
    <n v="0.3"/>
    <s v="In-store"/>
  </r>
  <r>
    <n v="1185732"/>
    <d v="2020-11-03T00:00:00"/>
    <x v="3"/>
    <x v="9"/>
    <s v="Minneapolis"/>
    <s v="Women's Apparel"/>
    <n v="40"/>
    <n v="1750"/>
    <n v="70000"/>
    <n v="31500"/>
    <n v="0.45"/>
    <s v="In-store"/>
  </r>
  <r>
    <n v="1185732"/>
    <d v="2020-11-04T00:00:00"/>
    <x v="3"/>
    <x v="9"/>
    <s v="Minneapolis"/>
    <s v="Men's Street Footwear"/>
    <n v="40"/>
    <n v="4000"/>
    <n v="160000"/>
    <n v="56000.000000000007"/>
    <n v="0.35000000000000003"/>
    <s v="In-store"/>
  </r>
  <r>
    <n v="1185732"/>
    <d v="2020-11-05T00:00:00"/>
    <x v="3"/>
    <x v="9"/>
    <s v="Minneapolis"/>
    <s v="Men's Athletic Footwear"/>
    <n v="40"/>
    <n v="1000"/>
    <n v="40000"/>
    <n v="12000"/>
    <n v="0.3"/>
    <s v="In-store"/>
  </r>
  <r>
    <n v="1185732"/>
    <d v="2020-11-06T00:00:00"/>
    <x v="3"/>
    <x v="9"/>
    <s v="Minneapolis"/>
    <s v="Women's Street Footwear"/>
    <n v="30.000000000000004"/>
    <n v="1000"/>
    <n v="30000.000000000004"/>
    <n v="9000"/>
    <n v="0.3"/>
    <s v="In-store"/>
  </r>
  <r>
    <n v="1185732"/>
    <d v="2020-11-07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8T00:00:00"/>
    <x v="3"/>
    <x v="9"/>
    <s v="Minneapolis"/>
    <s v="Men's Apparel"/>
    <n v="50"/>
    <n v="500"/>
    <n v="25000"/>
    <n v="7500"/>
    <n v="0.3"/>
    <s v="In-store"/>
  </r>
  <r>
    <n v="1185732"/>
    <d v="2020-11-09T00:00:00"/>
    <x v="3"/>
    <x v="9"/>
    <s v="Minneapolis"/>
    <s v="Women's Apparel"/>
    <n v="40"/>
    <n v="1750"/>
    <n v="70000"/>
    <n v="31500"/>
    <n v="0.45"/>
    <s v="In-store"/>
  </r>
  <r>
    <n v="1185732"/>
    <d v="2020-11-10T00:00:00"/>
    <x v="3"/>
    <x v="9"/>
    <s v="Minneapolis"/>
    <s v="Men's Street Footwear"/>
    <n v="50"/>
    <n v="4450"/>
    <n v="222500"/>
    <n v="77875.000000000015"/>
    <n v="0.35000000000000003"/>
    <s v="In-store"/>
  </r>
  <r>
    <n v="1185732"/>
    <d v="2020-11-11T00:00:00"/>
    <x v="3"/>
    <x v="9"/>
    <s v="Minneapolis"/>
    <s v="Men's Athletic Footwear"/>
    <n v="45.000000000000007"/>
    <n v="1500"/>
    <n v="67500.000000000015"/>
    <n v="20250.000000000004"/>
    <n v="0.3"/>
    <s v="In-store"/>
  </r>
  <r>
    <n v="1185732"/>
    <d v="2020-11-12T00:00:00"/>
    <x v="3"/>
    <x v="9"/>
    <s v="Minneapolis"/>
    <s v="Women's Street Footwear"/>
    <n v="40"/>
    <n v="1250"/>
    <n v="50000"/>
    <n v="15000"/>
    <n v="0.3"/>
    <s v="In-store"/>
  </r>
  <r>
    <n v="1185732"/>
    <d v="2020-11-13T00:00:00"/>
    <x v="3"/>
    <x v="9"/>
    <s v="Minneapolis"/>
    <s v="Women's Athletic Footwear"/>
    <n v="40"/>
    <n v="500"/>
    <n v="20000"/>
    <n v="7000.0000000000009"/>
    <n v="0.35000000000000003"/>
    <s v="In-store"/>
  </r>
  <r>
    <n v="1185732"/>
    <d v="2020-11-14T00:00:00"/>
    <x v="3"/>
    <x v="9"/>
    <s v="Minneapolis"/>
    <s v="Men's Apparel"/>
    <n v="54.999999999999993"/>
    <n v="750"/>
    <n v="41249.999999999993"/>
    <n v="12374.999999999998"/>
    <n v="0.3"/>
    <s v="In-store"/>
  </r>
  <r>
    <n v="1185732"/>
    <d v="2020-11-15T00:00:00"/>
    <x v="3"/>
    <x v="9"/>
    <s v="Minneapolis"/>
    <s v="Women's Apparel"/>
    <n v="60"/>
    <n v="1750"/>
    <n v="105000"/>
    <n v="47250"/>
    <n v="0.45"/>
    <s v="In-store"/>
  </r>
  <r>
    <n v="1185732"/>
    <d v="2020-11-16T00:00:00"/>
    <x v="3"/>
    <x v="9"/>
    <s v="Minneapolis"/>
    <s v="Men's Street Footwear"/>
    <n v="45"/>
    <n v="4250"/>
    <n v="191250"/>
    <n v="66937.5"/>
    <n v="0.35000000000000003"/>
    <s v="Outlet"/>
  </r>
  <r>
    <n v="1185732"/>
    <d v="2020-11-17T00:00:00"/>
    <x v="3"/>
    <x v="9"/>
    <s v="Minneapolis"/>
    <s v="Men's Athletic Footwear"/>
    <n v="40.000000000000007"/>
    <n v="1750"/>
    <n v="70000.000000000015"/>
    <n v="21000.000000000004"/>
    <n v="0.3"/>
    <s v="Outlet"/>
  </r>
  <r>
    <n v="1185732"/>
    <d v="2020-11-18T00:00:00"/>
    <x v="3"/>
    <x v="9"/>
    <s v="Minneapolis"/>
    <s v="Women's Street Footwear"/>
    <n v="35"/>
    <n v="1750"/>
    <n v="61250"/>
    <n v="18375"/>
    <n v="0.3"/>
    <s v="Outlet"/>
  </r>
  <r>
    <n v="1185732"/>
    <d v="2020-11-19T00:00:00"/>
    <x v="3"/>
    <x v="9"/>
    <s v="Minneapolis"/>
    <s v="Women's Athletic Footwear"/>
    <n v="35"/>
    <n v="1500"/>
    <n v="52500"/>
    <n v="18375"/>
    <n v="0.35000000000000003"/>
    <s v="Outlet"/>
  </r>
  <r>
    <n v="1185732"/>
    <d v="2020-11-20T00:00:00"/>
    <x v="3"/>
    <x v="9"/>
    <s v="Minneapolis"/>
    <s v="Men's Apparel"/>
    <n v="50"/>
    <n v="1500"/>
    <n v="75000"/>
    <n v="22500"/>
    <n v="0.3"/>
    <s v="Outlet"/>
  </r>
  <r>
    <n v="1185732"/>
    <d v="2020-11-21T00:00:00"/>
    <x v="3"/>
    <x v="9"/>
    <s v="Minneapolis"/>
    <s v="Women's Apparel"/>
    <n v="55.000000000000007"/>
    <n v="3250"/>
    <n v="178750.00000000003"/>
    <n v="80437.500000000015"/>
    <n v="0.45"/>
    <s v="Outlet"/>
  </r>
  <r>
    <n v="1185732"/>
    <d v="2020-11-22T00:00:00"/>
    <x v="3"/>
    <x v="9"/>
    <s v="Minneapolis"/>
    <s v="Men's Street Footwear"/>
    <n v="50"/>
    <n v="5500"/>
    <n v="275000"/>
    <n v="96250.000000000015"/>
    <n v="0.35000000000000003"/>
    <s v="Outlet"/>
  </r>
  <r>
    <n v="1185732"/>
    <d v="2020-11-23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24T00:00:00"/>
    <x v="3"/>
    <x v="9"/>
    <s v="Minneapolis"/>
    <s v="Women's Street Footwear"/>
    <n v="40"/>
    <n v="2250"/>
    <n v="90000"/>
    <n v="27000"/>
    <n v="0.3"/>
    <s v="Outlet"/>
  </r>
  <r>
    <n v="1185732"/>
    <d v="2020-11-25T00:00:00"/>
    <x v="3"/>
    <x v="9"/>
    <s v="Minneapolis"/>
    <s v="Women's Athletic Footwear"/>
    <n v="40"/>
    <n v="1750"/>
    <n v="70000"/>
    <n v="24500.000000000004"/>
    <n v="0.35000000000000003"/>
    <s v="Outlet"/>
  </r>
  <r>
    <n v="1185732"/>
    <d v="2020-11-26T00:00:00"/>
    <x v="3"/>
    <x v="9"/>
    <s v="Minneapolis"/>
    <s v="Men's Apparel"/>
    <n v="50"/>
    <n v="2000"/>
    <n v="100000"/>
    <n v="30000"/>
    <n v="0.3"/>
    <s v="Outlet"/>
  </r>
  <r>
    <n v="1185732"/>
    <d v="2020-11-27T00:00:00"/>
    <x v="3"/>
    <x v="9"/>
    <s v="Minneapolis"/>
    <s v="Women's Apparel"/>
    <n v="55.000000000000007"/>
    <n v="3750"/>
    <n v="206250.00000000003"/>
    <n v="92812.500000000015"/>
    <n v="0.45"/>
    <s v="Outlet"/>
  </r>
  <r>
    <n v="1185732"/>
    <d v="2020-11-28T00:00:00"/>
    <x v="3"/>
    <x v="9"/>
    <s v="Minneapolis"/>
    <s v="Men's Street Footwear"/>
    <n v="50"/>
    <n v="5250"/>
    <n v="262500"/>
    <n v="91875.000000000015"/>
    <n v="0.35000000000000003"/>
    <s v="Outlet"/>
  </r>
  <r>
    <n v="1185732"/>
    <d v="2020-11-29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30T00:00:00"/>
    <x v="3"/>
    <x v="9"/>
    <s v="Minneapolis"/>
    <s v="Women's Street Footwear"/>
    <n v="40"/>
    <n v="2250"/>
    <n v="90000"/>
    <n v="27000"/>
    <n v="0.3"/>
    <s v="Outlet"/>
  </r>
  <r>
    <n v="1185732"/>
    <d v="2020-12-01T00:00:00"/>
    <x v="3"/>
    <x v="9"/>
    <s v="Minneapolis"/>
    <s v="Women's Athletic Footwear"/>
    <n v="35"/>
    <n v="1750"/>
    <n v="61250"/>
    <n v="21437.500000000004"/>
    <n v="0.35000000000000003"/>
    <s v="Outlet"/>
  </r>
  <r>
    <n v="1185732"/>
    <d v="2020-12-02T00:00:00"/>
    <x v="3"/>
    <x v="9"/>
    <s v="Minneapolis"/>
    <s v="Men's Apparel"/>
    <n v="45"/>
    <n v="1500"/>
    <n v="67500"/>
    <n v="20250"/>
    <n v="0.3"/>
    <s v="Outlet"/>
  </r>
  <r>
    <n v="1185732"/>
    <d v="2020-12-03T00:00:00"/>
    <x v="3"/>
    <x v="9"/>
    <s v="Minneapolis"/>
    <s v="Women's Apparel"/>
    <n v="50"/>
    <n v="3250"/>
    <n v="162500"/>
    <n v="73125"/>
    <n v="0.45"/>
    <s v="Outlet"/>
  </r>
  <r>
    <n v="1185732"/>
    <d v="2020-12-04T00:00:00"/>
    <x v="3"/>
    <x v="9"/>
    <s v="Minneapolis"/>
    <s v="Men's Street Footwear"/>
    <n v="45"/>
    <n v="4500"/>
    <n v="202500"/>
    <n v="70875"/>
    <n v="0.35000000000000003"/>
    <s v="Outlet"/>
  </r>
  <r>
    <n v="1185732"/>
    <d v="2020-12-05T00:00:00"/>
    <x v="3"/>
    <x v="9"/>
    <s v="Minneapolis"/>
    <s v="Men's Athletic Footwear"/>
    <n v="40.000000000000007"/>
    <n v="2500"/>
    <n v="100000.00000000001"/>
    <n v="30000.000000000004"/>
    <n v="0.3"/>
    <s v="Outlet"/>
  </r>
  <r>
    <n v="1185732"/>
    <d v="2020-12-06T00:00:00"/>
    <x v="3"/>
    <x v="9"/>
    <s v="Minneapolis"/>
    <s v="Women's Street Footwear"/>
    <n v="25"/>
    <n v="1500"/>
    <n v="37500"/>
    <n v="11250"/>
    <n v="0.3"/>
    <s v="Outlet"/>
  </r>
  <r>
    <n v="1185732"/>
    <d v="2020-12-07T00:00:00"/>
    <x v="3"/>
    <x v="9"/>
    <s v="Minneapolis"/>
    <s v="Women's Athletic Footwear"/>
    <n v="25"/>
    <n v="1250"/>
    <n v="31250"/>
    <n v="10937.500000000002"/>
    <n v="0.35000000000000003"/>
    <s v="Outlet"/>
  </r>
  <r>
    <n v="1185732"/>
    <d v="2020-12-08T00:00:00"/>
    <x v="3"/>
    <x v="9"/>
    <s v="Minneapolis"/>
    <s v="Men's Apparel"/>
    <n v="35"/>
    <n v="1250"/>
    <n v="43750"/>
    <n v="13125"/>
    <n v="0.3"/>
    <s v="Outlet"/>
  </r>
  <r>
    <n v="1185732"/>
    <d v="2020-12-09T00:00:00"/>
    <x v="3"/>
    <x v="9"/>
    <s v="Minneapolis"/>
    <s v="Women's Apparel"/>
    <n v="40"/>
    <n v="2000"/>
    <n v="80000"/>
    <n v="36000"/>
    <n v="0.45"/>
    <s v="Outlet"/>
  </r>
  <r>
    <n v="1185732"/>
    <d v="2020-12-10T00:00:00"/>
    <x v="3"/>
    <x v="9"/>
    <s v="Minneapolis"/>
    <s v="Men's Street Footwear"/>
    <n v="44.999999999999993"/>
    <n v="3750"/>
    <n v="168749.99999999997"/>
    <n v="59062.499999999993"/>
    <n v="0.35000000000000003"/>
    <s v="Outlet"/>
  </r>
  <r>
    <n v="1185732"/>
    <d v="2020-12-11T00:00:00"/>
    <x v="3"/>
    <x v="9"/>
    <s v="Minneapolis"/>
    <s v="Men's Athletic Footwear"/>
    <n v="35"/>
    <n v="2000"/>
    <n v="70000"/>
    <n v="21000"/>
    <n v="0.3"/>
    <s v="Outlet"/>
  </r>
  <r>
    <n v="1185732"/>
    <d v="2020-12-12T00:00:00"/>
    <x v="3"/>
    <x v="9"/>
    <s v="Minneapolis"/>
    <s v="Women's Street Footwear"/>
    <n v="35"/>
    <n v="1000"/>
    <n v="35000"/>
    <n v="10500"/>
    <n v="0.3"/>
    <s v="Outlet"/>
  </r>
  <r>
    <n v="1185732"/>
    <d v="2020-12-13T00:00:00"/>
    <x v="3"/>
    <x v="9"/>
    <s v="Minneapolis"/>
    <s v="Women's Athletic Footwear"/>
    <n v="35"/>
    <n v="750"/>
    <n v="26250"/>
    <n v="9187.5"/>
    <n v="0.35000000000000003"/>
    <s v="Outlet"/>
  </r>
  <r>
    <n v="1185732"/>
    <d v="2020-12-14T00:00:00"/>
    <x v="3"/>
    <x v="9"/>
    <s v="Minneapolis"/>
    <s v="Men's Apparel"/>
    <n v="44.999999999999993"/>
    <n v="750"/>
    <n v="33749.999999999993"/>
    <n v="10124.999999999998"/>
    <n v="0.3"/>
    <s v="Outlet"/>
  </r>
  <r>
    <n v="1185732"/>
    <d v="2020-12-15T00:00:00"/>
    <x v="3"/>
    <x v="9"/>
    <s v="Minneapolis"/>
    <s v="Women's Apparel"/>
    <n v="49.999999999999986"/>
    <n v="2000"/>
    <n v="99999.999999999971"/>
    <n v="44999.999999999985"/>
    <n v="0.45"/>
    <s v="Outlet"/>
  </r>
  <r>
    <n v="1185732"/>
    <d v="2020-12-16T00:00:00"/>
    <x v="3"/>
    <x v="9"/>
    <s v="Minneapolis"/>
    <s v="Men's Street Footwear"/>
    <n v="50"/>
    <n v="3500"/>
    <n v="175000"/>
    <n v="61250.000000000007"/>
    <n v="0.35000000000000003"/>
    <s v="Outlet"/>
  </r>
  <r>
    <n v="1185732"/>
    <d v="2020-12-17T00:00:00"/>
    <x v="3"/>
    <x v="9"/>
    <s v="Minneapolis"/>
    <s v="Men's Athletic Footwear"/>
    <n v="40"/>
    <n v="2000"/>
    <n v="80000"/>
    <n v="24000"/>
    <n v="0.3"/>
    <s v="Outlet"/>
  </r>
  <r>
    <n v="1185732"/>
    <d v="2020-12-18T00:00:00"/>
    <x v="3"/>
    <x v="9"/>
    <s v="Minneapolis"/>
    <s v="Women's Street Footwear"/>
    <n v="40"/>
    <n v="1450"/>
    <n v="58000"/>
    <n v="17400"/>
    <n v="0.3"/>
    <s v="Outlet"/>
  </r>
  <r>
    <n v="1185732"/>
    <d v="2020-12-19T00:00:00"/>
    <x v="3"/>
    <x v="9"/>
    <s v="Minneapolis"/>
    <s v="Women's Athletic Footwear"/>
    <n v="40"/>
    <n v="1500"/>
    <n v="60000"/>
    <n v="21000.000000000004"/>
    <n v="0.35000000000000003"/>
    <s v="Outlet"/>
  </r>
  <r>
    <n v="1185732"/>
    <d v="2020-12-20T00:00:00"/>
    <x v="3"/>
    <x v="9"/>
    <s v="Minneapolis"/>
    <s v="Men's Apparel"/>
    <n v="54.999999999999993"/>
    <n v="1250"/>
    <n v="68749.999999999985"/>
    <n v="20624.999999999996"/>
    <n v="0.3"/>
    <s v="Outlet"/>
  </r>
  <r>
    <n v="1185732"/>
    <d v="2020-12-21T00:00:00"/>
    <x v="3"/>
    <x v="9"/>
    <s v="Minneapolis"/>
    <s v="Women's Apparel"/>
    <n v="59.999999999999986"/>
    <n v="2250"/>
    <n v="134999.99999999997"/>
    <n v="60749.999999999985"/>
    <n v="0.45"/>
    <s v="Outlet"/>
  </r>
  <r>
    <n v="1185732"/>
    <d v="2020-12-22T00:00:00"/>
    <x v="3"/>
    <x v="9"/>
    <s v="Minneapolis"/>
    <s v="Men's Street Footwear"/>
    <n v="54.999999999999993"/>
    <n v="4750"/>
    <n v="261249.99999999997"/>
    <n v="91437.5"/>
    <n v="0.35000000000000003"/>
    <s v="Outlet"/>
  </r>
  <r>
    <n v="1185732"/>
    <d v="2020-12-23T00:00:00"/>
    <x v="3"/>
    <x v="9"/>
    <s v="Minneapolis"/>
    <s v="Men's Athletic Footwear"/>
    <n v="45"/>
    <n v="2750"/>
    <n v="123750"/>
    <n v="37125"/>
    <n v="0.3"/>
    <s v="Outlet"/>
  </r>
  <r>
    <n v="1185732"/>
    <d v="2020-12-24T00:00:00"/>
    <x v="3"/>
    <x v="9"/>
    <s v="Minneapolis"/>
    <s v="Women's Street Footwear"/>
    <n v="45"/>
    <n v="2250"/>
    <n v="101250"/>
    <n v="30375"/>
    <n v="0.3"/>
    <s v="Outlet"/>
  </r>
  <r>
    <n v="1185732"/>
    <d v="2020-12-25T00:00:00"/>
    <x v="3"/>
    <x v="9"/>
    <s v="Minneapolis"/>
    <s v="Women's Athletic Footwear"/>
    <n v="45"/>
    <n v="1750"/>
    <n v="78750"/>
    <n v="27562.500000000004"/>
    <n v="0.35000000000000003"/>
    <s v="Outlet"/>
  </r>
  <r>
    <n v="1185732"/>
    <d v="2020-12-26T00:00:00"/>
    <x v="3"/>
    <x v="9"/>
    <s v="Minneapolis"/>
    <s v="Men's Apparel"/>
    <n v="54.999999999999993"/>
    <n v="1750"/>
    <n v="96249.999999999985"/>
    <n v="28874.999999999996"/>
    <n v="0.3"/>
    <s v="Outlet"/>
  </r>
  <r>
    <n v="1185732"/>
    <d v="2020-12-27T00:00:00"/>
    <x v="3"/>
    <x v="9"/>
    <s v="Minneapolis"/>
    <s v="Women's Apparel"/>
    <n v="59.999999999999986"/>
    <n v="2750"/>
    <n v="164999.99999999997"/>
    <n v="74249.999999999985"/>
    <n v="0.45"/>
    <s v="Outlet"/>
  </r>
  <r>
    <n v="1189833"/>
    <d v="2020-12-28T00:00:00"/>
    <x v="3"/>
    <x v="9"/>
    <s v="Minneapolis"/>
    <s v="Men's Street Footwear"/>
    <n v="35"/>
    <n v="4750"/>
    <n v="166250"/>
    <n v="74812.5"/>
    <n v="0.45"/>
    <s v="Outlet"/>
  </r>
  <r>
    <n v="1189833"/>
    <d v="2020-12-29T00:00:00"/>
    <x v="3"/>
    <x v="9"/>
    <s v="Minneapolis"/>
    <s v="Men's Athletic Footwear"/>
    <n v="45"/>
    <n v="4750"/>
    <n v="213750"/>
    <n v="64125"/>
    <n v="0.3"/>
    <s v="Outlet"/>
  </r>
  <r>
    <n v="1189833"/>
    <d v="2020-12-30T00:00:00"/>
    <x v="3"/>
    <x v="9"/>
    <s v="Minneapolis"/>
    <s v="Women's Street Footwear"/>
    <n v="45"/>
    <n v="4750"/>
    <n v="213750"/>
    <n v="96187.5"/>
    <n v="0.45"/>
    <s v="Outlet"/>
  </r>
  <r>
    <n v="1189833"/>
    <d v="2020-12-31T00:00:00"/>
    <x v="3"/>
    <x v="9"/>
    <s v="Minneapolis"/>
    <s v="Women's Athletic Footwear"/>
    <n v="45"/>
    <n v="3250"/>
    <n v="146250"/>
    <n v="58499.999999999993"/>
    <n v="0.39999999999999997"/>
    <s v="Outlet"/>
  </r>
  <r>
    <n v="1189833"/>
    <d v="2021-01-01T00:00:00"/>
    <x v="3"/>
    <x v="10"/>
    <s v="Billings"/>
    <s v="Men's Apparel"/>
    <n v="50"/>
    <n v="2750"/>
    <n v="137500"/>
    <n v="82500.000000000015"/>
    <n v="0.60000000000000009"/>
    <s v="Outlet"/>
  </r>
  <r>
    <n v="1189833"/>
    <d v="2021-01-02T00:00:00"/>
    <x v="3"/>
    <x v="10"/>
    <s v="Billings"/>
    <s v="Women's Apparel"/>
    <n v="45"/>
    <n v="4750"/>
    <n v="213750"/>
    <n v="53437.5"/>
    <n v="0.25"/>
    <s v="Outlet"/>
  </r>
  <r>
    <n v="1189833"/>
    <d v="2021-01-03T00:00:00"/>
    <x v="3"/>
    <x v="10"/>
    <s v="Billings"/>
    <s v="Men's Street Footwear"/>
    <n v="35"/>
    <n v="5250"/>
    <n v="183750"/>
    <n v="82687.5"/>
    <n v="0.45"/>
    <s v="Outlet"/>
  </r>
  <r>
    <n v="1189833"/>
    <d v="2021-01-04T00:00:00"/>
    <x v="3"/>
    <x v="10"/>
    <s v="Billings"/>
    <s v="Men's Athletic Footwear"/>
    <n v="45"/>
    <n v="4250"/>
    <n v="191250"/>
    <n v="57375"/>
    <n v="0.3"/>
    <s v="Outlet"/>
  </r>
  <r>
    <n v="1189833"/>
    <d v="2021-01-05T00:00:00"/>
    <x v="3"/>
    <x v="10"/>
    <s v="Billings"/>
    <s v="Women's Street Footwear"/>
    <n v="45"/>
    <n v="4500"/>
    <n v="202500"/>
    <n v="91125"/>
    <n v="0.45"/>
    <s v="Outlet"/>
  </r>
  <r>
    <n v="1189833"/>
    <d v="2021-01-06T00:00:00"/>
    <x v="3"/>
    <x v="10"/>
    <s v="Billings"/>
    <s v="Women's Athletic Footwear"/>
    <n v="45"/>
    <n v="3000"/>
    <n v="135000"/>
    <n v="53999.999999999993"/>
    <n v="0.39999999999999997"/>
    <s v="Outlet"/>
  </r>
  <r>
    <n v="1189833"/>
    <d v="2021-01-07T00:00:00"/>
    <x v="3"/>
    <x v="10"/>
    <s v="Billings"/>
    <s v="Men's Apparel"/>
    <n v="50"/>
    <n v="2250"/>
    <n v="112500"/>
    <n v="67500.000000000015"/>
    <n v="0.60000000000000009"/>
    <s v="Outlet"/>
  </r>
  <r>
    <n v="1189833"/>
    <d v="2021-01-08T00:00:00"/>
    <x v="3"/>
    <x v="10"/>
    <s v="Billings"/>
    <s v="Women's Apparel"/>
    <n v="45"/>
    <n v="4250"/>
    <n v="191250"/>
    <n v="47812.5"/>
    <n v="0.25"/>
    <s v="Outlet"/>
  </r>
  <r>
    <n v="1189833"/>
    <d v="2021-01-09T00:00:00"/>
    <x v="3"/>
    <x v="10"/>
    <s v="Billings"/>
    <s v="Men's Street Footwear"/>
    <n v="35"/>
    <n v="5750"/>
    <n v="201250"/>
    <n v="90562.5"/>
    <n v="0.45"/>
    <s v="Outlet"/>
  </r>
  <r>
    <n v="1189833"/>
    <d v="2021-01-10T00:00:00"/>
    <x v="3"/>
    <x v="10"/>
    <s v="Billings"/>
    <s v="Men's Athletic Footwear"/>
    <n v="45"/>
    <n v="4250"/>
    <n v="191250"/>
    <n v="57375"/>
    <n v="0.3"/>
    <s v="Outlet"/>
  </r>
  <r>
    <n v="1189833"/>
    <d v="2021-01-11T00:00:00"/>
    <x v="3"/>
    <x v="10"/>
    <s v="Billings"/>
    <s v="Women's Street Footwear"/>
    <n v="45"/>
    <n v="4250"/>
    <n v="191250"/>
    <n v="86062.5"/>
    <n v="0.45"/>
    <s v="Outlet"/>
  </r>
  <r>
    <n v="1189833"/>
    <d v="2021-01-12T00:00:00"/>
    <x v="3"/>
    <x v="10"/>
    <s v="Billings"/>
    <s v="Women's Athletic Footwear"/>
    <n v="45"/>
    <n v="3250"/>
    <n v="146250"/>
    <n v="58499.999999999993"/>
    <n v="0.39999999999999997"/>
    <s v="Outlet"/>
  </r>
  <r>
    <n v="1189833"/>
    <d v="2021-01-13T00:00:00"/>
    <x v="3"/>
    <x v="10"/>
    <s v="Billings"/>
    <s v="Men's Apparel"/>
    <n v="50"/>
    <n v="2000"/>
    <n v="100000"/>
    <n v="60000.000000000007"/>
    <n v="0.60000000000000009"/>
    <s v="Outlet"/>
  </r>
  <r>
    <n v="1189833"/>
    <d v="2021-01-14T00:00:00"/>
    <x v="3"/>
    <x v="10"/>
    <s v="Billings"/>
    <s v="Women's Apparel"/>
    <n v="45"/>
    <n v="4000"/>
    <n v="180000"/>
    <n v="45000"/>
    <n v="0.25"/>
    <s v="Outlet"/>
  </r>
  <r>
    <n v="1189833"/>
    <d v="2021-01-15T00:00:00"/>
    <x v="3"/>
    <x v="10"/>
    <s v="Billings"/>
    <s v="Men's Street Footwear"/>
    <n v="45"/>
    <n v="5750"/>
    <n v="258750"/>
    <n v="116437.5"/>
    <n v="0.45"/>
    <s v="Outlet"/>
  </r>
  <r>
    <n v="1189833"/>
    <d v="2021-01-16T00:00:00"/>
    <x v="3"/>
    <x v="10"/>
    <s v="Billings"/>
    <s v="Men's Athletic Footwear"/>
    <n v="45"/>
    <n v="3750"/>
    <n v="168750"/>
    <n v="50625"/>
    <n v="0.3"/>
    <s v="Outlet"/>
  </r>
  <r>
    <n v="1189833"/>
    <d v="2021-01-17T00:00:00"/>
    <x v="3"/>
    <x v="10"/>
    <s v="Billings"/>
    <s v="Women's Street Footwear"/>
    <n v="45"/>
    <n v="4000"/>
    <n v="180000"/>
    <n v="81000"/>
    <n v="0.45"/>
    <s v="Outlet"/>
  </r>
  <r>
    <n v="1189833"/>
    <d v="2021-01-18T00:00:00"/>
    <x v="3"/>
    <x v="10"/>
    <s v="Billings"/>
    <s v="Women's Athletic Footwear"/>
    <n v="40"/>
    <n v="3000"/>
    <n v="120000"/>
    <n v="47999.999999999993"/>
    <n v="0.39999999999999997"/>
    <s v="Outlet"/>
  </r>
  <r>
    <n v="1189833"/>
    <d v="2021-01-19T00:00:00"/>
    <x v="3"/>
    <x v="10"/>
    <s v="Billings"/>
    <s v="Men's Apparel"/>
    <n v="45"/>
    <n v="2000"/>
    <n v="90000"/>
    <n v="54000.000000000007"/>
    <n v="0.60000000000000009"/>
    <s v="Outlet"/>
  </r>
  <r>
    <n v="1189833"/>
    <d v="2021-01-20T00:00:00"/>
    <x v="3"/>
    <x v="10"/>
    <s v="Billings"/>
    <s v="Women's Apparel"/>
    <n v="60"/>
    <n v="3750"/>
    <n v="225000"/>
    <n v="56250"/>
    <n v="0.25"/>
    <s v="Outlet"/>
  </r>
  <r>
    <n v="1189833"/>
    <d v="2021-01-21T00:00:00"/>
    <x v="3"/>
    <x v="10"/>
    <s v="Billings"/>
    <s v="Men's Street Footwear"/>
    <n v="40"/>
    <n v="5750"/>
    <n v="230000"/>
    <n v="103500"/>
    <n v="0.45"/>
    <s v="Outlet"/>
  </r>
  <r>
    <n v="1189833"/>
    <d v="2021-01-22T00:00:00"/>
    <x v="3"/>
    <x v="10"/>
    <s v="Billings"/>
    <s v="Men's Athletic Footwear"/>
    <n v="45"/>
    <n v="4250"/>
    <n v="191250"/>
    <n v="57375"/>
    <n v="0.3"/>
    <s v="Outlet"/>
  </r>
  <r>
    <n v="1189833"/>
    <d v="2021-01-23T00:00:00"/>
    <x v="3"/>
    <x v="10"/>
    <s v="Billings"/>
    <s v="Women's Street Footwear"/>
    <n v="45"/>
    <n v="4250"/>
    <n v="191250"/>
    <n v="86062.5"/>
    <n v="0.45"/>
    <s v="Outlet"/>
  </r>
  <r>
    <n v="1189833"/>
    <d v="2021-01-24T00:00:00"/>
    <x v="3"/>
    <x v="10"/>
    <s v="Billings"/>
    <s v="Women's Athletic Footwear"/>
    <n v="40"/>
    <n v="3250"/>
    <n v="130000"/>
    <n v="51999.999999999993"/>
    <n v="0.39999999999999997"/>
    <s v="Outlet"/>
  </r>
  <r>
    <n v="1189833"/>
    <d v="2021-01-25T00:00:00"/>
    <x v="3"/>
    <x v="10"/>
    <s v="Billings"/>
    <s v="Men's Apparel"/>
    <n v="45"/>
    <n v="2250"/>
    <n v="101250"/>
    <n v="60750.000000000007"/>
    <n v="0.60000000000000009"/>
    <s v="Outlet"/>
  </r>
  <r>
    <n v="1189833"/>
    <d v="2021-01-26T00:00:00"/>
    <x v="3"/>
    <x v="10"/>
    <s v="Billings"/>
    <s v="Women's Apparel"/>
    <n v="60"/>
    <n v="4000"/>
    <n v="240000"/>
    <n v="60000"/>
    <n v="0.25"/>
    <s v="Outlet"/>
  </r>
  <r>
    <n v="1189833"/>
    <d v="2021-01-27T00:00:00"/>
    <x v="3"/>
    <x v="10"/>
    <s v="Billings"/>
    <s v="Men's Street Footwear"/>
    <n v="40"/>
    <n v="6750"/>
    <n v="270000"/>
    <n v="121500"/>
    <n v="0.45"/>
    <s v="Outlet"/>
  </r>
  <r>
    <n v="1189833"/>
    <d v="2021-01-28T00:00:00"/>
    <x v="3"/>
    <x v="10"/>
    <s v="Billings"/>
    <s v="Men's Athletic Footwear"/>
    <n v="45"/>
    <n v="5250"/>
    <n v="236250"/>
    <n v="70875"/>
    <n v="0.3"/>
    <s v="Outlet"/>
  </r>
  <r>
    <n v="1189833"/>
    <d v="2021-01-29T00:00:00"/>
    <x v="3"/>
    <x v="10"/>
    <s v="Billings"/>
    <s v="Women's Street Footwear"/>
    <n v="45"/>
    <n v="5500"/>
    <n v="247500"/>
    <n v="111375"/>
    <n v="0.45"/>
    <s v="Outlet"/>
  </r>
  <r>
    <n v="1189833"/>
    <d v="2021-01-30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1-31T00:00:00"/>
    <x v="3"/>
    <x v="10"/>
    <s v="Billings"/>
    <s v="Men's Apparel"/>
    <n v="45"/>
    <n v="3000"/>
    <n v="135000"/>
    <n v="81000.000000000015"/>
    <n v="0.60000000000000009"/>
    <s v="Outlet"/>
  </r>
  <r>
    <n v="1189833"/>
    <d v="2021-02-01T00:00:00"/>
    <x v="3"/>
    <x v="10"/>
    <s v="Billings"/>
    <s v="Women's Apparel"/>
    <n v="60"/>
    <n v="6000"/>
    <n v="360000"/>
    <n v="90000"/>
    <n v="0.25"/>
    <s v="Outlet"/>
  </r>
  <r>
    <n v="1189833"/>
    <d v="2021-02-02T00:00:00"/>
    <x v="3"/>
    <x v="10"/>
    <s v="Billings"/>
    <s v="Men's Street Footwear"/>
    <n v="40"/>
    <n v="7500"/>
    <n v="300000"/>
    <n v="135000"/>
    <n v="0.45"/>
    <s v="Outlet"/>
  </r>
  <r>
    <n v="1189833"/>
    <d v="2021-02-03T00:00:00"/>
    <x v="3"/>
    <x v="10"/>
    <s v="Billings"/>
    <s v="Men's Athletic Footwear"/>
    <n v="45"/>
    <n v="6000"/>
    <n v="270000"/>
    <n v="81000"/>
    <n v="0.3"/>
    <s v="Outlet"/>
  </r>
  <r>
    <n v="1189833"/>
    <d v="2021-02-04T00:00:00"/>
    <x v="3"/>
    <x v="10"/>
    <s v="Billings"/>
    <s v="Women's Street Footwear"/>
    <n v="45"/>
    <n v="5500"/>
    <n v="247500"/>
    <n v="111375"/>
    <n v="0.45"/>
    <s v="Outlet"/>
  </r>
  <r>
    <n v="1189833"/>
    <d v="2021-02-05T00:00:00"/>
    <x v="3"/>
    <x v="10"/>
    <s v="Billings"/>
    <s v="Women's Athletic Footwear"/>
    <n v="40"/>
    <n v="4500"/>
    <n v="180000"/>
    <n v="72000"/>
    <n v="0.39999999999999997"/>
    <s v="Outlet"/>
  </r>
  <r>
    <n v="1189833"/>
    <d v="2021-02-06T00:00:00"/>
    <x v="3"/>
    <x v="10"/>
    <s v="Billings"/>
    <s v="Men's Apparel"/>
    <n v="45"/>
    <n v="4750"/>
    <n v="213750"/>
    <n v="128250.00000000001"/>
    <n v="0.60000000000000009"/>
    <s v="Outlet"/>
  </r>
  <r>
    <n v="1189833"/>
    <d v="2021-02-07T00:00:00"/>
    <x v="3"/>
    <x v="10"/>
    <s v="Billings"/>
    <s v="Women's Apparel"/>
    <n v="60"/>
    <n v="4750"/>
    <n v="285000"/>
    <n v="71250"/>
    <n v="0.25"/>
    <s v="Outlet"/>
  </r>
  <r>
    <n v="1189833"/>
    <d v="2021-02-08T00:00:00"/>
    <x v="3"/>
    <x v="10"/>
    <s v="Billings"/>
    <s v="Men's Street Footwear"/>
    <n v="45"/>
    <n v="6750"/>
    <n v="303750"/>
    <n v="136687.5"/>
    <n v="0.45"/>
    <s v="Outlet"/>
  </r>
  <r>
    <n v="1189833"/>
    <d v="2021-02-09T00:00:00"/>
    <x v="3"/>
    <x v="10"/>
    <s v="Billings"/>
    <s v="Men's Athletic Footwear"/>
    <n v="55.000000000000007"/>
    <n v="6250"/>
    <n v="343750.00000000006"/>
    <n v="103125.00000000001"/>
    <n v="0.3"/>
    <s v="Outlet"/>
  </r>
  <r>
    <n v="1189833"/>
    <d v="2021-02-10T00:00:00"/>
    <x v="3"/>
    <x v="10"/>
    <s v="Billings"/>
    <s v="Women's Street Footwear"/>
    <n v="50"/>
    <n v="5000"/>
    <n v="250000"/>
    <n v="112500"/>
    <n v="0.45"/>
    <s v="Outlet"/>
  </r>
  <r>
    <n v="1189833"/>
    <d v="2021-02-11T00:00:00"/>
    <x v="3"/>
    <x v="10"/>
    <s v="Billings"/>
    <s v="Women's Athletic Footwear"/>
    <n v="45"/>
    <n v="4250"/>
    <n v="191250"/>
    <n v="76500"/>
    <n v="0.39999999999999997"/>
    <s v="Outlet"/>
  </r>
  <r>
    <n v="1189833"/>
    <d v="2021-02-12T00:00:00"/>
    <x v="3"/>
    <x v="10"/>
    <s v="Billings"/>
    <s v="Men's Apparel"/>
    <n v="54.999999999999993"/>
    <n v="4250"/>
    <n v="233749.99999999997"/>
    <n v="140250"/>
    <n v="0.60000000000000009"/>
    <s v="Outlet"/>
  </r>
  <r>
    <n v="1189833"/>
    <d v="2021-02-13T00:00:00"/>
    <x v="3"/>
    <x v="10"/>
    <s v="Billings"/>
    <s v="Women's Apparel"/>
    <n v="60"/>
    <n v="4000"/>
    <n v="240000"/>
    <n v="60000"/>
    <n v="0.25"/>
    <s v="Outlet"/>
  </r>
  <r>
    <n v="1189833"/>
    <d v="2021-02-14T00:00:00"/>
    <x v="3"/>
    <x v="10"/>
    <s v="Billings"/>
    <s v="Men's Street Footwear"/>
    <n v="45"/>
    <n v="6000"/>
    <n v="270000"/>
    <n v="121500"/>
    <n v="0.45"/>
    <s v="Outlet"/>
  </r>
  <r>
    <n v="1189833"/>
    <d v="2021-02-15T00:00:00"/>
    <x v="3"/>
    <x v="10"/>
    <s v="Billings"/>
    <s v="Men's Athletic Footwear"/>
    <n v="50"/>
    <n v="6000"/>
    <n v="300000"/>
    <n v="90000"/>
    <n v="0.3"/>
    <s v="Outlet"/>
  </r>
  <r>
    <n v="1189833"/>
    <d v="2021-02-16T00:00:00"/>
    <x v="3"/>
    <x v="10"/>
    <s v="Billings"/>
    <s v="Women's Street Footwear"/>
    <n v="45"/>
    <n v="4500"/>
    <n v="202500"/>
    <n v="91125"/>
    <n v="0.45"/>
    <s v="Outlet"/>
  </r>
  <r>
    <n v="1189833"/>
    <d v="2021-02-17T00:00:00"/>
    <x v="3"/>
    <x v="10"/>
    <s v="Billings"/>
    <s v="Women's Athletic Footwear"/>
    <n v="45"/>
    <n v="4000"/>
    <n v="180000"/>
    <n v="72000"/>
    <n v="0.39999999999999997"/>
    <s v="Outlet"/>
  </r>
  <r>
    <n v="1189833"/>
    <d v="2021-02-1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2-19T00:00:00"/>
    <x v="3"/>
    <x v="10"/>
    <s v="Billings"/>
    <s v="Women's Apparel"/>
    <n v="60"/>
    <n v="4500"/>
    <n v="270000"/>
    <n v="67500"/>
    <n v="0.25"/>
    <s v="Outlet"/>
  </r>
  <r>
    <n v="1189833"/>
    <d v="2021-02-20T00:00:00"/>
    <x v="3"/>
    <x v="10"/>
    <s v="Billings"/>
    <s v="Men's Street Footwear"/>
    <n v="45"/>
    <n v="5500"/>
    <n v="247500"/>
    <n v="111375"/>
    <n v="0.45"/>
    <s v="Outlet"/>
  </r>
  <r>
    <n v="1189833"/>
    <d v="2021-02-21T00:00:00"/>
    <x v="3"/>
    <x v="10"/>
    <s v="Billings"/>
    <s v="Men's Athletic Footwear"/>
    <n v="50"/>
    <n v="5500"/>
    <n v="275000"/>
    <n v="82500"/>
    <n v="0.3"/>
    <s v="Outlet"/>
  </r>
  <r>
    <n v="1189833"/>
    <d v="2021-02-22T00:00:00"/>
    <x v="3"/>
    <x v="10"/>
    <s v="Billings"/>
    <s v="Women's Street Footwear"/>
    <n v="45"/>
    <n v="4000"/>
    <n v="180000"/>
    <n v="81000"/>
    <n v="0.45"/>
    <s v="Outlet"/>
  </r>
  <r>
    <n v="1189833"/>
    <d v="2021-02-23T00:00:00"/>
    <x v="3"/>
    <x v="10"/>
    <s v="Billings"/>
    <s v="Women's Athletic Footwear"/>
    <n v="45"/>
    <n v="3750"/>
    <n v="168750"/>
    <n v="67500"/>
    <n v="0.39999999999999997"/>
    <s v="Outlet"/>
  </r>
  <r>
    <n v="1189833"/>
    <d v="2021-02-24T00:00:00"/>
    <x v="3"/>
    <x v="10"/>
    <s v="Billings"/>
    <s v="Men's Apparel"/>
    <n v="54.999999999999993"/>
    <n v="3500"/>
    <n v="192499.99999999997"/>
    <n v="115500"/>
    <n v="0.60000000000000009"/>
    <s v="Outlet"/>
  </r>
  <r>
    <n v="1189833"/>
    <d v="2021-02-25T00:00:00"/>
    <x v="3"/>
    <x v="10"/>
    <s v="Billings"/>
    <s v="Women's Apparel"/>
    <n v="60"/>
    <n v="4000"/>
    <n v="240000"/>
    <n v="60000"/>
    <n v="0.25"/>
    <s v="Outlet"/>
  </r>
  <r>
    <n v="1189833"/>
    <d v="2021-02-26T00:00:00"/>
    <x v="3"/>
    <x v="10"/>
    <s v="Billings"/>
    <s v="Men's Street Footwear"/>
    <n v="40"/>
    <n v="5750"/>
    <n v="230000"/>
    <n v="103500"/>
    <n v="0.45"/>
    <s v="Outlet"/>
  </r>
  <r>
    <n v="1189833"/>
    <d v="2021-02-27T00:00:00"/>
    <x v="3"/>
    <x v="10"/>
    <s v="Billings"/>
    <s v="Men's Athletic Footwear"/>
    <n v="45.000000000000007"/>
    <n v="5750"/>
    <n v="258750.00000000003"/>
    <n v="77625"/>
    <n v="0.3"/>
    <s v="Outlet"/>
  </r>
  <r>
    <n v="1189833"/>
    <d v="2021-02-28T00:00:00"/>
    <x v="3"/>
    <x v="10"/>
    <s v="Billings"/>
    <s v="Women's Street Footwear"/>
    <n v="40"/>
    <n v="4250"/>
    <n v="170000"/>
    <n v="76500"/>
    <n v="0.45"/>
    <s v="Outlet"/>
  </r>
  <r>
    <n v="1189833"/>
    <d v="2021-03-01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3-02T00:00:00"/>
    <x v="3"/>
    <x v="10"/>
    <s v="Billings"/>
    <s v="Men's Apparel"/>
    <n v="54.999999999999993"/>
    <n v="3750"/>
    <n v="206249.99999999997"/>
    <n v="123750"/>
    <n v="0.60000000000000009"/>
    <s v="Outlet"/>
  </r>
  <r>
    <n v="1189833"/>
    <d v="2021-03-03T00:00:00"/>
    <x v="3"/>
    <x v="10"/>
    <s v="Billings"/>
    <s v="Women's Apparel"/>
    <n v="60"/>
    <n v="4750"/>
    <n v="285000"/>
    <n v="71250"/>
    <n v="0.25"/>
    <s v="Outlet"/>
  </r>
  <r>
    <n v="1189833"/>
    <d v="2021-03-04T00:00:00"/>
    <x v="3"/>
    <x v="10"/>
    <s v="Billings"/>
    <s v="Men's Street Footwear"/>
    <n v="45"/>
    <n v="6750"/>
    <n v="303750"/>
    <n v="136687.5"/>
    <n v="0.45"/>
    <s v="Outlet"/>
  </r>
  <r>
    <n v="1189833"/>
    <d v="2021-03-05T00:00:00"/>
    <x v="3"/>
    <x v="10"/>
    <s v="Billings"/>
    <s v="Men's Athletic Footwear"/>
    <n v="50"/>
    <n v="6750"/>
    <n v="337500"/>
    <n v="101250"/>
    <n v="0.3"/>
    <s v="Outlet"/>
  </r>
  <r>
    <n v="1189833"/>
    <d v="2021-03-06T00:00:00"/>
    <x v="3"/>
    <x v="10"/>
    <s v="Billings"/>
    <s v="Women's Street Footwear"/>
    <n v="45"/>
    <n v="4750"/>
    <n v="213750"/>
    <n v="96187.5"/>
    <n v="0.45"/>
    <s v="Outlet"/>
  </r>
  <r>
    <n v="1189833"/>
    <d v="2021-03-07T00:00:00"/>
    <x v="3"/>
    <x v="10"/>
    <s v="Billings"/>
    <s v="Women's Athletic Footwear"/>
    <n v="45"/>
    <n v="4750"/>
    <n v="213750"/>
    <n v="85500"/>
    <n v="0.39999999999999997"/>
    <s v="Outlet"/>
  </r>
  <r>
    <n v="1189833"/>
    <d v="2021-03-0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3-09T00:00:00"/>
    <x v="3"/>
    <x v="10"/>
    <s v="Billings"/>
    <s v="Women's Apparel"/>
    <n v="60"/>
    <n v="5000"/>
    <n v="300000"/>
    <n v="75000"/>
    <n v="0.25"/>
    <s v="Outlet"/>
  </r>
  <r>
    <n v="1197831"/>
    <d v="2021-03-10T00:00:00"/>
    <x v="3"/>
    <x v="10"/>
    <s v="Billings"/>
    <s v="Men's Street Footwear"/>
    <n v="20"/>
    <n v="7000"/>
    <n v="140000"/>
    <n v="49000"/>
    <n v="0.35"/>
    <s v="Outlet"/>
  </r>
  <r>
    <n v="1197831"/>
    <d v="2021-03-11T00:00:00"/>
    <x v="3"/>
    <x v="10"/>
    <s v="Billings"/>
    <s v="Men's Athletic Footwear"/>
    <n v="30"/>
    <n v="7000"/>
    <n v="210000"/>
    <n v="73500"/>
    <n v="0.35"/>
    <s v="Outlet"/>
  </r>
  <r>
    <n v="1197831"/>
    <d v="2021-03-12T00:00:00"/>
    <x v="3"/>
    <x v="10"/>
    <s v="Billings"/>
    <s v="Women's Street Footwear"/>
    <n v="30"/>
    <n v="5000"/>
    <n v="150000"/>
    <n v="52500"/>
    <n v="0.35"/>
    <s v="Outlet"/>
  </r>
  <r>
    <n v="1197831"/>
    <d v="2021-03-13T00:00:00"/>
    <x v="3"/>
    <x v="10"/>
    <s v="Billings"/>
    <s v="Women's Athletic Footwear"/>
    <n v="35"/>
    <n v="5000"/>
    <n v="175000"/>
    <n v="78750"/>
    <n v="0.45"/>
    <s v="Outlet"/>
  </r>
  <r>
    <n v="1197831"/>
    <d v="2021-03-14T00:00:00"/>
    <x v="1"/>
    <x v="11"/>
    <s v="Knoxville"/>
    <s v="Men's Apparel"/>
    <n v="40"/>
    <n v="3500"/>
    <n v="140000"/>
    <n v="42000"/>
    <n v="0.3"/>
    <s v="Outlet"/>
  </r>
  <r>
    <n v="1197831"/>
    <d v="2021-03-15T00:00:00"/>
    <x v="1"/>
    <x v="11"/>
    <s v="Knoxville"/>
    <s v="Women's Apparel"/>
    <n v="35"/>
    <n v="5000"/>
    <n v="175000"/>
    <n v="87500"/>
    <n v="0.5"/>
    <s v="Outlet"/>
  </r>
  <r>
    <n v="1197831"/>
    <d v="2021-03-16T00:00:00"/>
    <x v="1"/>
    <x v="11"/>
    <s v="Knoxville"/>
    <s v="Men's Street Footwear"/>
    <n v="25"/>
    <n v="6500"/>
    <n v="162500"/>
    <n v="56875"/>
    <n v="0.35"/>
    <s v="Outlet"/>
  </r>
  <r>
    <n v="1197831"/>
    <d v="2021-03-17T00:00:00"/>
    <x v="1"/>
    <x v="11"/>
    <s v="Knoxville"/>
    <s v="Men's Athletic Footwear"/>
    <n v="35"/>
    <n v="6250"/>
    <n v="218750"/>
    <n v="76562.5"/>
    <n v="0.35"/>
    <s v="Outlet"/>
  </r>
  <r>
    <n v="1197831"/>
    <d v="2021-03-18T00:00:00"/>
    <x v="1"/>
    <x v="11"/>
    <s v="Knoxville"/>
    <s v="Women's Street Footwear"/>
    <n v="35"/>
    <n v="4500"/>
    <n v="157500"/>
    <n v="55125"/>
    <n v="0.35"/>
    <s v="Outlet"/>
  </r>
  <r>
    <n v="1197831"/>
    <d v="2021-03-19T00:00:00"/>
    <x v="1"/>
    <x v="11"/>
    <s v="Knoxville"/>
    <s v="Women's Athletic Footwear"/>
    <n v="35"/>
    <n v="4000"/>
    <n v="140000"/>
    <n v="63000"/>
    <n v="0.45"/>
    <s v="Outlet"/>
  </r>
  <r>
    <n v="1197831"/>
    <d v="2021-03-20T00:00:00"/>
    <x v="1"/>
    <x v="11"/>
    <s v="Knoxville"/>
    <s v="Men's Apparel"/>
    <n v="40"/>
    <n v="2750"/>
    <n v="110000"/>
    <n v="33000"/>
    <n v="0.3"/>
    <s v="Outlet"/>
  </r>
  <r>
    <n v="1197831"/>
    <d v="2021-03-21T00:00:00"/>
    <x v="1"/>
    <x v="11"/>
    <s v="Knoxville"/>
    <s v="Women's Apparel"/>
    <n v="35"/>
    <n v="4750"/>
    <n v="166250"/>
    <n v="83125"/>
    <n v="0.5"/>
    <s v="Outlet"/>
  </r>
  <r>
    <n v="1197831"/>
    <d v="2021-03-22T00:00:00"/>
    <x v="1"/>
    <x v="11"/>
    <s v="Knoxville"/>
    <s v="Men's Street Footwear"/>
    <n v="30"/>
    <n v="6500"/>
    <n v="195000"/>
    <n v="78000"/>
    <n v="0.39999999999999997"/>
    <s v="Outlet"/>
  </r>
  <r>
    <n v="1197831"/>
    <d v="2021-03-23T00:00:00"/>
    <x v="1"/>
    <x v="11"/>
    <s v="Knoxville"/>
    <s v="Men's Athletic Footwear"/>
    <n v="40"/>
    <n v="6500"/>
    <n v="260000"/>
    <n v="103999.99999999999"/>
    <n v="0.39999999999999997"/>
    <s v="Outlet"/>
  </r>
  <r>
    <n v="1197831"/>
    <d v="2021-03-24T00:00:00"/>
    <x v="1"/>
    <x v="11"/>
    <s v="Knoxville"/>
    <s v="Women's Street Footwear"/>
    <n v="30"/>
    <n v="4750"/>
    <n v="142500"/>
    <n v="56999.999999999993"/>
    <n v="0.39999999999999997"/>
    <s v="Outlet"/>
  </r>
  <r>
    <n v="1197831"/>
    <d v="2021-03-25T00:00:00"/>
    <x v="1"/>
    <x v="11"/>
    <s v="Knoxville"/>
    <s v="Women's Athletic Footwear"/>
    <n v="35"/>
    <n v="3750"/>
    <n v="131250"/>
    <n v="65625"/>
    <n v="0.5"/>
    <s v="Outlet"/>
  </r>
  <r>
    <n v="1197831"/>
    <d v="2021-03-26T00:00:00"/>
    <x v="1"/>
    <x v="11"/>
    <s v="Knoxville"/>
    <s v="Men's Apparel"/>
    <n v="40"/>
    <n v="2750"/>
    <n v="110000"/>
    <n v="38500"/>
    <n v="0.35"/>
    <s v="Outlet"/>
  </r>
  <r>
    <n v="1197831"/>
    <d v="2021-03-27T00:00:00"/>
    <x v="1"/>
    <x v="11"/>
    <s v="Knoxville"/>
    <s v="Women's Apparel"/>
    <n v="35"/>
    <n v="4250"/>
    <n v="148750"/>
    <n v="81812.5"/>
    <n v="0.55000000000000004"/>
    <s v="Outlet"/>
  </r>
  <r>
    <n v="1197831"/>
    <d v="2021-03-28T00:00:00"/>
    <x v="1"/>
    <x v="11"/>
    <s v="Knoxville"/>
    <s v="Men's Street Footwear"/>
    <n v="20"/>
    <n v="6750"/>
    <n v="135000"/>
    <n v="53999.999999999993"/>
    <n v="0.39999999999999997"/>
    <s v="Outlet"/>
  </r>
  <r>
    <n v="1197831"/>
    <d v="2021-03-29T00:00:00"/>
    <x v="1"/>
    <x v="11"/>
    <s v="Knoxville"/>
    <s v="Men's Athletic Footwear"/>
    <n v="25.000000000000007"/>
    <n v="6750"/>
    <n v="168750.00000000006"/>
    <n v="67500.000000000015"/>
    <n v="0.39999999999999997"/>
    <s v="Outlet"/>
  </r>
  <r>
    <n v="1197831"/>
    <d v="2021-03-30T00:00:00"/>
    <x v="1"/>
    <x v="11"/>
    <s v="Knoxville"/>
    <s v="Women's Street Footwear"/>
    <n v="19.999999999999996"/>
    <n v="5000"/>
    <n v="99999.999999999985"/>
    <n v="39999.999999999993"/>
    <n v="0.39999999999999997"/>
    <s v="Outlet"/>
  </r>
  <r>
    <n v="1197831"/>
    <d v="2021-03-31T00:00:00"/>
    <x v="1"/>
    <x v="11"/>
    <s v="Knoxville"/>
    <s v="Women's Athletic Footwear"/>
    <n v="25.000000000000007"/>
    <n v="4000"/>
    <n v="100000.00000000003"/>
    <n v="50000.000000000015"/>
    <n v="0.5"/>
    <s v="Outlet"/>
  </r>
  <r>
    <n v="1197831"/>
    <d v="2021-04-01T00:00:00"/>
    <x v="1"/>
    <x v="11"/>
    <s v="Knoxville"/>
    <s v="Men's Apparel"/>
    <n v="30"/>
    <n v="3000"/>
    <n v="90000"/>
    <n v="31499.999999999996"/>
    <n v="0.35"/>
    <s v="Outlet"/>
  </r>
  <r>
    <n v="1197831"/>
    <d v="2021-04-02T00:00:00"/>
    <x v="1"/>
    <x v="11"/>
    <s v="Knoxville"/>
    <s v="Women's Apparel"/>
    <n v="25.000000000000007"/>
    <n v="5750"/>
    <n v="143750.00000000003"/>
    <n v="79062.500000000029"/>
    <n v="0.55000000000000004"/>
    <s v="Outlet"/>
  </r>
  <r>
    <n v="1197831"/>
    <d v="2021-04-03T00:00:00"/>
    <x v="1"/>
    <x v="11"/>
    <s v="Knoxville"/>
    <s v="Men's Street Footwear"/>
    <n v="14.999999999999996"/>
    <n v="7250"/>
    <n v="108749.99999999997"/>
    <n v="43499.999999999985"/>
    <n v="0.39999999999999997"/>
    <s v="Outlet"/>
  </r>
  <r>
    <n v="1197831"/>
    <d v="2021-04-04T00:00:00"/>
    <x v="1"/>
    <x v="11"/>
    <s v="Knoxville"/>
    <s v="Men's Athletic Footwear"/>
    <n v="25.000000000000007"/>
    <n v="7500"/>
    <n v="187500.00000000006"/>
    <n v="75000.000000000015"/>
    <n v="0.39999999999999997"/>
    <s v="Outlet"/>
  </r>
  <r>
    <n v="1197831"/>
    <d v="2021-04-05T00:00:00"/>
    <x v="1"/>
    <x v="11"/>
    <s v="Knoxville"/>
    <s v="Women's Street Footwear"/>
    <n v="19.999999999999996"/>
    <n v="6000"/>
    <n v="119999.99999999999"/>
    <n v="47999.999999999993"/>
    <n v="0.39999999999999997"/>
    <s v="Outlet"/>
  </r>
  <r>
    <n v="1197831"/>
    <d v="2021-04-06T00:00:00"/>
    <x v="1"/>
    <x v="11"/>
    <s v="Knoxville"/>
    <s v="Women's Athletic Footwear"/>
    <n v="30.000000000000004"/>
    <n v="5250"/>
    <n v="157500.00000000003"/>
    <n v="78750.000000000015"/>
    <n v="0.5"/>
    <s v="Outlet"/>
  </r>
  <r>
    <n v="1197831"/>
    <d v="2021-04-07T00:00:00"/>
    <x v="1"/>
    <x v="11"/>
    <s v="Knoxville"/>
    <s v="Men's Apparel"/>
    <n v="45"/>
    <n v="4250"/>
    <n v="191250"/>
    <n v="66937.5"/>
    <n v="0.35"/>
    <s v="Outlet"/>
  </r>
  <r>
    <n v="1197831"/>
    <d v="2021-04-08T00:00:00"/>
    <x v="1"/>
    <x v="11"/>
    <s v="Knoxville"/>
    <s v="Women's Apparel"/>
    <n v="40"/>
    <n v="7750"/>
    <n v="310000"/>
    <n v="170500"/>
    <n v="0.55000000000000004"/>
    <s v="Outlet"/>
  </r>
  <r>
    <n v="1197831"/>
    <d v="2021-04-09T00:00:00"/>
    <x v="1"/>
    <x v="11"/>
    <s v="Knoxville"/>
    <s v="Men's Street Footwear"/>
    <n v="40"/>
    <n v="7750"/>
    <n v="310000"/>
    <n v="123999.99999999999"/>
    <n v="0.39999999999999997"/>
    <s v="Outlet"/>
  </r>
  <r>
    <n v="1197831"/>
    <d v="2021-04-10T00:00:00"/>
    <x v="1"/>
    <x v="11"/>
    <s v="Knoxville"/>
    <s v="Men's Athletic Footwear"/>
    <n v="45"/>
    <n v="7750"/>
    <n v="348750"/>
    <n v="139500"/>
    <n v="0.39999999999999997"/>
    <s v="Outlet"/>
  </r>
  <r>
    <n v="1197831"/>
    <d v="2021-04-11T00:00:00"/>
    <x v="1"/>
    <x v="11"/>
    <s v="Knoxville"/>
    <s v="Women's Street Footwear"/>
    <n v="40"/>
    <n v="6500"/>
    <n v="260000"/>
    <n v="103999.99999999999"/>
    <n v="0.39999999999999997"/>
    <s v="Outlet"/>
  </r>
  <r>
    <n v="1197831"/>
    <d v="2021-04-12T00:00:00"/>
    <x v="1"/>
    <x v="11"/>
    <s v="Knoxville"/>
    <s v="Women's Athletic Footwear"/>
    <n v="40"/>
    <n v="6000"/>
    <n v="240000"/>
    <n v="120000"/>
    <n v="0.5"/>
    <s v="Outlet"/>
  </r>
  <r>
    <n v="1197831"/>
    <d v="2021-04-13T00:00:00"/>
    <x v="1"/>
    <x v="11"/>
    <s v="Knoxville"/>
    <s v="Men's Apparel"/>
    <n v="45"/>
    <n v="5000"/>
    <n v="225000"/>
    <n v="78750"/>
    <n v="0.35"/>
    <s v="Outlet"/>
  </r>
  <r>
    <n v="1197831"/>
    <d v="2021-04-14T00:00:00"/>
    <x v="1"/>
    <x v="11"/>
    <s v="Knoxville"/>
    <s v="Women's Apparel"/>
    <n v="50"/>
    <n v="8750"/>
    <n v="437500"/>
    <n v="240625.00000000003"/>
    <n v="0.55000000000000004"/>
    <s v="Outlet"/>
  </r>
  <r>
    <n v="1197831"/>
    <d v="2021-04-15T00:00:00"/>
    <x v="1"/>
    <x v="11"/>
    <s v="Knoxville"/>
    <s v="Men's Street Footwear"/>
    <n v="40"/>
    <n v="8250"/>
    <n v="330000"/>
    <n v="148499.99999999997"/>
    <n v="0.44999999999999996"/>
    <s v="Outlet"/>
  </r>
  <r>
    <n v="1197831"/>
    <d v="2021-04-16T00:00:00"/>
    <x v="1"/>
    <x v="11"/>
    <s v="Knoxville"/>
    <s v="Men's Athletic Footwear"/>
    <n v="45"/>
    <n v="8250"/>
    <n v="371250"/>
    <n v="167062.49999999997"/>
    <n v="0.44999999999999996"/>
    <s v="Outlet"/>
  </r>
  <r>
    <n v="1197831"/>
    <d v="2021-04-17T00:00:00"/>
    <x v="1"/>
    <x v="11"/>
    <s v="Knoxville"/>
    <s v="Women's Street Footwear"/>
    <n v="40"/>
    <n v="9750"/>
    <n v="390000"/>
    <n v="175499.99999999997"/>
    <n v="0.44999999999999996"/>
    <s v="Outlet"/>
  </r>
  <r>
    <n v="1197831"/>
    <d v="2021-04-18T00:00:00"/>
    <x v="1"/>
    <x v="11"/>
    <s v="Knoxville"/>
    <s v="Women's Athletic Footwear"/>
    <n v="40"/>
    <n v="5750"/>
    <n v="230000"/>
    <n v="126500.00000000001"/>
    <n v="0.55000000000000004"/>
    <s v="Outlet"/>
  </r>
  <r>
    <n v="1197831"/>
    <d v="2021-04-19T00:00:00"/>
    <x v="1"/>
    <x v="11"/>
    <s v="Knoxville"/>
    <s v="Men's Apparel"/>
    <n v="45"/>
    <n v="5500"/>
    <n v="247500"/>
    <n v="98999.999999999985"/>
    <n v="0.39999999999999997"/>
    <s v="Outlet"/>
  </r>
  <r>
    <n v="1197831"/>
    <d v="2021-04-20T00:00:00"/>
    <x v="1"/>
    <x v="11"/>
    <s v="Knoxville"/>
    <s v="Women's Apparel"/>
    <n v="54.999999999999993"/>
    <n v="8250"/>
    <n v="453749.99999999994"/>
    <n v="272250"/>
    <n v="0.60000000000000009"/>
    <s v="Outlet"/>
  </r>
  <r>
    <n v="1197831"/>
    <d v="2021-04-21T00:00:00"/>
    <x v="1"/>
    <x v="11"/>
    <s v="Knoxville"/>
    <s v="Men's Street Footwear"/>
    <n v="45"/>
    <n v="7750"/>
    <n v="348750"/>
    <n v="156937.49999999997"/>
    <n v="0.44999999999999996"/>
    <s v="Outlet"/>
  </r>
  <r>
    <n v="1197831"/>
    <d v="2021-04-22T00:00:00"/>
    <x v="1"/>
    <x v="11"/>
    <s v="Knoxville"/>
    <s v="Men's Athletic Footwear"/>
    <n v="55.000000000000007"/>
    <n v="7750"/>
    <n v="426250.00000000006"/>
    <n v="191812.5"/>
    <n v="0.44999999999999996"/>
    <s v="Outlet"/>
  </r>
  <r>
    <n v="1197831"/>
    <d v="2021-04-23T00:00:00"/>
    <x v="1"/>
    <x v="11"/>
    <s v="Knoxville"/>
    <s v="Women's Street Footwear"/>
    <n v="50"/>
    <n v="9500"/>
    <n v="475000"/>
    <n v="213749.99999999997"/>
    <n v="0.44999999999999996"/>
    <s v="Outlet"/>
  </r>
  <r>
    <n v="1197831"/>
    <d v="2021-04-24T00:00:00"/>
    <x v="1"/>
    <x v="11"/>
    <s v="Knoxville"/>
    <s v="Women's Athletic Footwear"/>
    <n v="45"/>
    <n v="4750"/>
    <n v="213750"/>
    <n v="117562.50000000001"/>
    <n v="0.55000000000000004"/>
    <s v="Outlet"/>
  </r>
  <r>
    <n v="1197831"/>
    <d v="2021-04-25T00:00:00"/>
    <x v="1"/>
    <x v="11"/>
    <s v="Knoxville"/>
    <s v="Men's Apparel"/>
    <n v="50"/>
    <n v="4750"/>
    <n v="237500"/>
    <n v="94999.999999999985"/>
    <n v="0.39999999999999997"/>
    <s v="Outlet"/>
  </r>
  <r>
    <n v="1197831"/>
    <d v="2021-04-26T00:00:00"/>
    <x v="1"/>
    <x v="11"/>
    <s v="Knoxville"/>
    <s v="Women's Apparel"/>
    <n v="54.999999999999993"/>
    <n v="7250"/>
    <n v="398749.99999999994"/>
    <n v="239250"/>
    <n v="0.60000000000000009"/>
    <s v="Outlet"/>
  </r>
  <r>
    <n v="1197831"/>
    <d v="2021-04-27T00:00:00"/>
    <x v="1"/>
    <x v="11"/>
    <s v="Knoxville"/>
    <s v="Men's Street Footwear"/>
    <n v="50"/>
    <n v="6750"/>
    <n v="337500"/>
    <n v="151874.99999999997"/>
    <n v="0.44999999999999996"/>
    <s v="Outlet"/>
  </r>
  <r>
    <n v="1197831"/>
    <d v="2021-04-28T00:00:00"/>
    <x v="1"/>
    <x v="11"/>
    <s v="Knoxville"/>
    <s v="Men's Athletic Footwear"/>
    <n v="50"/>
    <n v="6250"/>
    <n v="312500"/>
    <n v="140625"/>
    <n v="0.44999999999999996"/>
    <s v="Outlet"/>
  </r>
  <r>
    <n v="1197831"/>
    <d v="2021-04-29T00:00:00"/>
    <x v="1"/>
    <x v="11"/>
    <s v="Knoxville"/>
    <s v="Women's Street Footwear"/>
    <n v="54.999999999999993"/>
    <n v="6750"/>
    <n v="371249.99999999994"/>
    <n v="167062.49999999997"/>
    <n v="0.44999999999999996"/>
    <s v="Outlet"/>
  </r>
  <r>
    <n v="1197831"/>
    <d v="2021-04-30T00:00:00"/>
    <x v="1"/>
    <x v="11"/>
    <s v="Knoxville"/>
    <s v="Women's Athletic Footwear"/>
    <n v="54.999999999999993"/>
    <n v="4000"/>
    <n v="219999.99999999997"/>
    <n v="121000"/>
    <n v="0.55000000000000004"/>
    <s v="Outlet"/>
  </r>
  <r>
    <n v="1197831"/>
    <d v="2021-05-01T00:00:00"/>
    <x v="1"/>
    <x v="11"/>
    <s v="Knoxville"/>
    <s v="Men's Apparel"/>
    <n v="50"/>
    <n v="4000"/>
    <n v="200000"/>
    <n v="80000"/>
    <n v="0.39999999999999997"/>
    <s v="Outlet"/>
  </r>
  <r>
    <n v="1197831"/>
    <d v="2021-05-02T00:00:00"/>
    <x v="1"/>
    <x v="11"/>
    <s v="Knoxville"/>
    <s v="Women's Apparel"/>
    <n v="45"/>
    <n v="6250"/>
    <n v="281250"/>
    <n v="168750.00000000003"/>
    <n v="0.60000000000000009"/>
    <s v="Outlet"/>
  </r>
  <r>
    <n v="1197831"/>
    <d v="2021-05-03T00:00:00"/>
    <x v="1"/>
    <x v="11"/>
    <s v="Knoxville"/>
    <s v="Men's Street Footwear"/>
    <n v="35"/>
    <n v="5750"/>
    <n v="201250"/>
    <n v="90562.499999999985"/>
    <n v="0.44999999999999996"/>
    <s v="Outlet"/>
  </r>
  <r>
    <n v="1197831"/>
    <d v="2021-05-04T00:00:00"/>
    <x v="1"/>
    <x v="11"/>
    <s v="Knoxville"/>
    <s v="Men's Athletic Footwear"/>
    <n v="35"/>
    <n v="5750"/>
    <n v="201250"/>
    <n v="90562.499999999985"/>
    <n v="0.44999999999999996"/>
    <s v="Outlet"/>
  </r>
  <r>
    <n v="1197831"/>
    <d v="2021-05-05T00:00:00"/>
    <x v="1"/>
    <x v="11"/>
    <s v="Knoxville"/>
    <s v="Women's Street Footwear"/>
    <n v="40"/>
    <n v="5250"/>
    <n v="210000"/>
    <n v="94499.999999999985"/>
    <n v="0.44999999999999996"/>
    <s v="Outlet"/>
  </r>
  <r>
    <n v="1197831"/>
    <d v="2021-05-06T00:00:00"/>
    <x v="1"/>
    <x v="11"/>
    <s v="Knoxville"/>
    <s v="Women's Athletic Footwear"/>
    <n v="40"/>
    <n v="3750"/>
    <n v="150000"/>
    <n v="82500"/>
    <n v="0.55000000000000004"/>
    <s v="Outlet"/>
  </r>
  <r>
    <n v="1197831"/>
    <d v="2021-05-07T00:00:00"/>
    <x v="1"/>
    <x v="11"/>
    <s v="Knoxville"/>
    <s v="Men's Apparel"/>
    <n v="35"/>
    <n v="3500"/>
    <n v="122500"/>
    <n v="48999.999999999993"/>
    <n v="0.39999999999999997"/>
    <s v="Outlet"/>
  </r>
  <r>
    <n v="1197831"/>
    <d v="2021-05-08T00:00:00"/>
    <x v="1"/>
    <x v="11"/>
    <s v="Knoxville"/>
    <s v="Women's Apparel"/>
    <n v="45"/>
    <n v="5250"/>
    <n v="236250"/>
    <n v="141750.00000000003"/>
    <n v="0.60000000000000009"/>
    <s v="Outlet"/>
  </r>
  <r>
    <n v="1197831"/>
    <d v="2021-05-09T00:00:00"/>
    <x v="1"/>
    <x v="11"/>
    <s v="Knoxville"/>
    <s v="Men's Street Footwear"/>
    <n v="30.000000000000004"/>
    <n v="6750"/>
    <n v="202500.00000000003"/>
    <n v="91125"/>
    <n v="0.44999999999999996"/>
    <s v="Outlet"/>
  </r>
  <r>
    <n v="1197831"/>
    <d v="2021-05-10T00:00:00"/>
    <x v="1"/>
    <x v="11"/>
    <s v="Knoxville"/>
    <s v="Men's Athletic Footwear"/>
    <n v="30.000000000000004"/>
    <n v="6750"/>
    <n v="202500.00000000003"/>
    <n v="91125"/>
    <n v="0.44999999999999996"/>
    <s v="Outlet"/>
  </r>
  <r>
    <n v="1197831"/>
    <d v="2021-05-11T00:00:00"/>
    <x v="1"/>
    <x v="11"/>
    <s v="Knoxville"/>
    <s v="Women's Street Footwear"/>
    <n v="55.000000000000007"/>
    <n v="6000"/>
    <n v="330000.00000000006"/>
    <n v="148500"/>
    <n v="0.44999999999999996"/>
    <s v="Outlet"/>
  </r>
  <r>
    <n v="1197831"/>
    <d v="2021-05-12T00:00:00"/>
    <x v="1"/>
    <x v="11"/>
    <s v="Knoxville"/>
    <s v="Women's Athletic Footwear"/>
    <n v="55.000000000000007"/>
    <n v="4750"/>
    <n v="261250.00000000003"/>
    <n v="143687.50000000003"/>
    <n v="0.55000000000000004"/>
    <s v="Outlet"/>
  </r>
  <r>
    <n v="1197831"/>
    <d v="2021-05-13T00:00:00"/>
    <x v="1"/>
    <x v="11"/>
    <s v="Knoxville"/>
    <s v="Men's Apparel"/>
    <n v="54.999999999999993"/>
    <n v="4500"/>
    <n v="247499.99999999997"/>
    <n v="98999.999999999985"/>
    <n v="0.39999999999999997"/>
    <s v="Outlet"/>
  </r>
  <r>
    <n v="1197831"/>
    <d v="2021-05-14T00:00:00"/>
    <x v="1"/>
    <x v="11"/>
    <s v="Knoxville"/>
    <s v="Women's Apparel"/>
    <n v="65"/>
    <n v="6500"/>
    <n v="422500"/>
    <n v="253500.00000000003"/>
    <n v="0.60000000000000009"/>
    <s v="Outlet"/>
  </r>
  <r>
    <n v="1197831"/>
    <d v="2021-05-15T00:00:00"/>
    <x v="1"/>
    <x v="11"/>
    <s v="Knoxville"/>
    <s v="Men's Street Footwear"/>
    <n v="54.999999999999993"/>
    <n v="8000"/>
    <n v="439999.99999999994"/>
    <n v="197999.99999999994"/>
    <n v="0.44999999999999996"/>
    <s v="Outlet"/>
  </r>
  <r>
    <n v="1197831"/>
    <d v="2021-05-16T00:00:00"/>
    <x v="1"/>
    <x v="11"/>
    <s v="Knoxville"/>
    <s v="Men's Athletic Footwear"/>
    <n v="54.999999999999993"/>
    <n v="8000"/>
    <n v="439999.99999999994"/>
    <n v="197999.99999999994"/>
    <n v="0.44999999999999996"/>
    <s v="Outlet"/>
  </r>
  <r>
    <n v="1197831"/>
    <d v="2021-05-17T00:00:00"/>
    <x v="1"/>
    <x v="11"/>
    <s v="Knoxville"/>
    <s v="Women's Street Footwear"/>
    <n v="60"/>
    <n v="7000"/>
    <n v="420000"/>
    <n v="188999.99999999997"/>
    <n v="0.44999999999999996"/>
    <s v="Outlet"/>
  </r>
  <r>
    <n v="1197831"/>
    <d v="2021-05-18T00:00:00"/>
    <x v="1"/>
    <x v="11"/>
    <s v="Knoxville"/>
    <s v="Women's Athletic Footwear"/>
    <n v="60"/>
    <n v="5500"/>
    <n v="330000"/>
    <n v="181500.00000000003"/>
    <n v="0.55000000000000004"/>
    <s v="Outlet"/>
  </r>
  <r>
    <n v="1197831"/>
    <d v="2021-05-19T00:00:00"/>
    <x v="1"/>
    <x v="11"/>
    <s v="Knoxville"/>
    <s v="Men's Apparel"/>
    <n v="54.999999999999993"/>
    <n v="5000"/>
    <n v="274999.99999999994"/>
    <n v="109999.99999999997"/>
    <n v="0.39999999999999997"/>
    <s v="Outlet"/>
  </r>
  <r>
    <n v="1197831"/>
    <d v="2021-05-20T00:00:00"/>
    <x v="1"/>
    <x v="11"/>
    <s v="Knoxville"/>
    <s v="Women's Apparel"/>
    <n v="65"/>
    <n v="7500"/>
    <n v="487500"/>
    <n v="292500.00000000006"/>
    <n v="0.60000000000000009"/>
    <s v="Outlet"/>
  </r>
  <r>
    <n v="1185732"/>
    <d v="2021-05-21T00:00:00"/>
    <x v="1"/>
    <x v="11"/>
    <s v="Knoxville"/>
    <s v="Men's Street Footwear"/>
    <n v="35"/>
    <n v="4250"/>
    <n v="148750"/>
    <n v="59500"/>
    <n v="0.4"/>
    <s v="Outlet"/>
  </r>
  <r>
    <n v="1185732"/>
    <d v="2021-05-22T00:00:00"/>
    <x v="1"/>
    <x v="11"/>
    <s v="Knoxville"/>
    <s v="Men's Athletic Footwear"/>
    <n v="35"/>
    <n v="2250"/>
    <n v="78750"/>
    <n v="27562.5"/>
    <n v="0.35"/>
    <s v="Outlet"/>
  </r>
  <r>
    <n v="1185732"/>
    <d v="2021-05-23T00:00:00"/>
    <x v="1"/>
    <x v="11"/>
    <s v="Knoxville"/>
    <s v="Women's Street Footwear"/>
    <n v="25"/>
    <n v="2250"/>
    <n v="56250"/>
    <n v="19687.5"/>
    <n v="0.35"/>
    <s v="Outlet"/>
  </r>
  <r>
    <n v="1185732"/>
    <d v="2021-05-24T00:00:00"/>
    <x v="1"/>
    <x v="11"/>
    <s v="Knoxville"/>
    <s v="Women's Athletic Footwear"/>
    <n v="30.000000000000004"/>
    <n v="750"/>
    <n v="22500.000000000004"/>
    <n v="9000.0000000000018"/>
    <n v="0.4"/>
    <s v="Outlet"/>
  </r>
  <r>
    <n v="1185732"/>
    <d v="2021-05-25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5-26T00:00:00"/>
    <x v="3"/>
    <x v="12"/>
    <s v="Omaha"/>
    <s v="Women's Apparel"/>
    <n v="35"/>
    <n v="2250"/>
    <n v="78750"/>
    <n v="39375"/>
    <n v="0.5"/>
    <s v="Outlet"/>
  </r>
  <r>
    <n v="1185732"/>
    <d v="2021-05-27T00:00:00"/>
    <x v="3"/>
    <x v="12"/>
    <s v="Omaha"/>
    <s v="Men's Street Footwear"/>
    <n v="35"/>
    <n v="4750"/>
    <n v="166250"/>
    <n v="66500"/>
    <n v="0.4"/>
    <s v="Outlet"/>
  </r>
  <r>
    <n v="1185732"/>
    <d v="2021-05-28T00:00:00"/>
    <x v="3"/>
    <x v="12"/>
    <s v="Omaha"/>
    <s v="Men's Athletic Footwear"/>
    <n v="35"/>
    <n v="1250"/>
    <n v="43750"/>
    <n v="15312.499999999998"/>
    <n v="0.35"/>
    <s v="Outlet"/>
  </r>
  <r>
    <n v="1185732"/>
    <d v="2021-05-29T00:00:00"/>
    <x v="3"/>
    <x v="12"/>
    <s v="Omaha"/>
    <s v="Women's Street Footwear"/>
    <n v="25"/>
    <n v="1750"/>
    <n v="43750"/>
    <n v="15312.499999999998"/>
    <n v="0.35"/>
    <s v="Outlet"/>
  </r>
  <r>
    <n v="1185732"/>
    <d v="2021-05-30T00:00:00"/>
    <x v="3"/>
    <x v="12"/>
    <s v="Omaha"/>
    <s v="Women's Athletic Footwear"/>
    <n v="30.000000000000004"/>
    <n v="500"/>
    <n v="15000.000000000002"/>
    <n v="6000.0000000000009"/>
    <n v="0.4"/>
    <s v="Outlet"/>
  </r>
  <r>
    <n v="1185732"/>
    <d v="2021-05-31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6-01T00:00:00"/>
    <x v="3"/>
    <x v="12"/>
    <s v="Omaha"/>
    <s v="Women's Apparel"/>
    <n v="35"/>
    <n v="2000"/>
    <n v="70000"/>
    <n v="35000"/>
    <n v="0.5"/>
    <s v="Outlet"/>
  </r>
  <r>
    <n v="1185732"/>
    <d v="2021-06-02T00:00:00"/>
    <x v="3"/>
    <x v="12"/>
    <s v="Omaha"/>
    <s v="Men's Street Footwear"/>
    <n v="40"/>
    <n v="4200"/>
    <n v="168000"/>
    <n v="67200"/>
    <n v="0.4"/>
    <s v="Outlet"/>
  </r>
  <r>
    <n v="1185732"/>
    <d v="2021-06-03T00:00:00"/>
    <x v="3"/>
    <x v="12"/>
    <s v="Omaha"/>
    <s v="Men's Athletic Footwear"/>
    <n v="40"/>
    <n v="1000"/>
    <n v="40000"/>
    <n v="14000"/>
    <n v="0.35"/>
    <s v="Outlet"/>
  </r>
  <r>
    <n v="1185732"/>
    <d v="2021-06-04T00:00:00"/>
    <x v="3"/>
    <x v="12"/>
    <s v="Omaha"/>
    <s v="Women's Street Footwear"/>
    <n v="30.000000000000004"/>
    <n v="1500"/>
    <n v="45000.000000000007"/>
    <n v="15750.000000000002"/>
    <n v="0.35"/>
    <s v="Outlet"/>
  </r>
  <r>
    <n v="1185732"/>
    <d v="2021-06-05T00:00:00"/>
    <x v="3"/>
    <x v="12"/>
    <s v="Omaha"/>
    <s v="Women's Athletic Footwear"/>
    <n v="35"/>
    <n v="0"/>
    <n v="0"/>
    <n v="0"/>
    <n v="0.4"/>
    <s v="Outlet"/>
  </r>
  <r>
    <n v="1185732"/>
    <d v="2021-06-06T00:00:00"/>
    <x v="3"/>
    <x v="12"/>
    <s v="Omaha"/>
    <s v="Men's Apparel"/>
    <n v="50"/>
    <n v="500"/>
    <n v="25000"/>
    <n v="8750"/>
    <n v="0.35"/>
    <s v="Outlet"/>
  </r>
  <r>
    <n v="1185732"/>
    <d v="2021-06-07T00:00:00"/>
    <x v="3"/>
    <x v="12"/>
    <s v="Omaha"/>
    <s v="Women's Apparel"/>
    <n v="40"/>
    <n v="1500"/>
    <n v="60000"/>
    <n v="30000"/>
    <n v="0.5"/>
    <s v="Outlet"/>
  </r>
  <r>
    <n v="1185732"/>
    <d v="2021-06-08T00:00:00"/>
    <x v="3"/>
    <x v="12"/>
    <s v="Omaha"/>
    <s v="Men's Street Footwear"/>
    <n v="40"/>
    <n v="3750"/>
    <n v="150000"/>
    <n v="60000"/>
    <n v="0.4"/>
    <s v="Outlet"/>
  </r>
  <r>
    <n v="1185732"/>
    <d v="2021-06-09T00:00:00"/>
    <x v="3"/>
    <x v="12"/>
    <s v="Omaha"/>
    <s v="Men's Athletic Footwear"/>
    <n v="35"/>
    <n v="750"/>
    <n v="26250"/>
    <n v="9187.5"/>
    <n v="0.35"/>
    <s v="Outlet"/>
  </r>
  <r>
    <n v="1185732"/>
    <d v="2021-06-10T00:00:00"/>
    <x v="3"/>
    <x v="12"/>
    <s v="Omaha"/>
    <s v="Women's Street Footwear"/>
    <n v="25.000000000000007"/>
    <n v="750"/>
    <n v="18750.000000000004"/>
    <n v="6562.5000000000009"/>
    <n v="0.35"/>
    <s v="Outlet"/>
  </r>
  <r>
    <n v="1185732"/>
    <d v="2021-06-11T00:00:00"/>
    <x v="3"/>
    <x v="12"/>
    <s v="Omaha"/>
    <s v="Women's Athletic Footwear"/>
    <n v="30"/>
    <n v="0"/>
    <n v="0"/>
    <n v="0"/>
    <n v="0.4"/>
    <s v="Outlet"/>
  </r>
  <r>
    <n v="1185732"/>
    <d v="2021-06-12T00:00:00"/>
    <x v="3"/>
    <x v="12"/>
    <s v="Omaha"/>
    <s v="Men's Apparel"/>
    <n v="45"/>
    <n v="250"/>
    <n v="11250"/>
    <n v="3937.4999999999995"/>
    <n v="0.35"/>
    <s v="Outlet"/>
  </r>
  <r>
    <n v="1185732"/>
    <d v="2021-06-13T00:00:00"/>
    <x v="3"/>
    <x v="12"/>
    <s v="Omaha"/>
    <s v="Women's Apparel"/>
    <n v="35"/>
    <n v="1500"/>
    <n v="52500"/>
    <n v="26250"/>
    <n v="0.5"/>
    <s v="Outlet"/>
  </r>
  <r>
    <n v="1185732"/>
    <d v="2021-06-14T00:00:00"/>
    <x v="3"/>
    <x v="12"/>
    <s v="Omaha"/>
    <s v="Men's Street Footwear"/>
    <n v="45"/>
    <n v="4200"/>
    <n v="189000"/>
    <n v="75600"/>
    <n v="0.4"/>
    <s v="Outlet"/>
  </r>
  <r>
    <n v="1185732"/>
    <d v="2021-06-15T00:00:00"/>
    <x v="3"/>
    <x v="12"/>
    <s v="Omaha"/>
    <s v="Men's Athletic Footwear"/>
    <n v="40.000000000000007"/>
    <n v="1250"/>
    <n v="50000.000000000007"/>
    <n v="17500"/>
    <n v="0.35"/>
    <s v="Outlet"/>
  </r>
  <r>
    <n v="1185732"/>
    <d v="2021-06-16T00:00:00"/>
    <x v="3"/>
    <x v="12"/>
    <s v="Omaha"/>
    <s v="Women's Street Footwear"/>
    <n v="35"/>
    <n v="1000"/>
    <n v="35000"/>
    <n v="12250"/>
    <n v="0.35"/>
    <s v="Outlet"/>
  </r>
  <r>
    <n v="1185732"/>
    <d v="2021-06-17T00:00:00"/>
    <x v="3"/>
    <x v="12"/>
    <s v="Omaha"/>
    <s v="Women's Athletic Footwear"/>
    <n v="35"/>
    <n v="250"/>
    <n v="8750"/>
    <n v="3500"/>
    <n v="0.4"/>
    <s v="Outlet"/>
  </r>
  <r>
    <n v="1185732"/>
    <d v="2021-06-18T00:00:00"/>
    <x v="3"/>
    <x v="12"/>
    <s v="Omaha"/>
    <s v="Men's Apparel"/>
    <n v="49.999999999999993"/>
    <n v="500"/>
    <n v="24999.999999999996"/>
    <n v="8749.9999999999982"/>
    <n v="0.35"/>
    <s v="Outlet"/>
  </r>
  <r>
    <n v="1185732"/>
    <d v="2021-06-19T00:00:00"/>
    <x v="3"/>
    <x v="12"/>
    <s v="Omaha"/>
    <s v="Women's Apparel"/>
    <n v="54.999999999999993"/>
    <n v="1500"/>
    <n v="82499.999999999985"/>
    <n v="41249.999999999993"/>
    <n v="0.5"/>
    <s v="Outlet"/>
  </r>
  <r>
    <n v="1185732"/>
    <d v="2021-06-20T00:00:00"/>
    <x v="3"/>
    <x v="12"/>
    <s v="Omaha"/>
    <s v="Men's Street Footwear"/>
    <n v="40"/>
    <n v="4000"/>
    <n v="160000"/>
    <n v="64000"/>
    <n v="0.4"/>
    <s v="Outlet"/>
  </r>
  <r>
    <n v="1185732"/>
    <d v="2021-06-21T00:00:00"/>
    <x v="3"/>
    <x v="12"/>
    <s v="Omaha"/>
    <s v="Men's Athletic Footwear"/>
    <n v="35.000000000000007"/>
    <n v="1500"/>
    <n v="52500.000000000007"/>
    <n v="18375"/>
    <n v="0.35"/>
    <s v="Outlet"/>
  </r>
  <r>
    <n v="1185732"/>
    <d v="2021-06-22T00:00:00"/>
    <x v="3"/>
    <x v="12"/>
    <s v="Omaha"/>
    <s v="Women's Street Footwear"/>
    <n v="30.000000000000004"/>
    <n v="1750"/>
    <n v="52500.000000000007"/>
    <n v="18375"/>
    <n v="0.35"/>
    <s v="Outlet"/>
  </r>
  <r>
    <n v="1185732"/>
    <d v="2021-06-23T00:00:00"/>
    <x v="3"/>
    <x v="12"/>
    <s v="Omaha"/>
    <s v="Women's Athletic Footwear"/>
    <n v="30.000000000000004"/>
    <n v="1500"/>
    <n v="45000.000000000007"/>
    <n v="18000.000000000004"/>
    <n v="0.4"/>
    <s v="Outlet"/>
  </r>
  <r>
    <n v="1185732"/>
    <d v="2021-06-24T00:00:00"/>
    <x v="3"/>
    <x v="12"/>
    <s v="Omaha"/>
    <s v="Men's Apparel"/>
    <n v="45"/>
    <n v="1500"/>
    <n v="67500"/>
    <n v="23625"/>
    <n v="0.35"/>
    <s v="Outlet"/>
  </r>
  <r>
    <n v="1185732"/>
    <d v="2021-06-25T00:00:00"/>
    <x v="3"/>
    <x v="12"/>
    <s v="Omaha"/>
    <s v="Women's Apparel"/>
    <n v="50"/>
    <n v="3250"/>
    <n v="162500"/>
    <n v="81250"/>
    <n v="0.5"/>
    <s v="Outlet"/>
  </r>
  <r>
    <n v="1185732"/>
    <d v="2021-06-26T00:00:00"/>
    <x v="3"/>
    <x v="12"/>
    <s v="Omaha"/>
    <s v="Men's Street Footwear"/>
    <n v="45"/>
    <n v="5500"/>
    <n v="247500"/>
    <n v="99000"/>
    <n v="0.4"/>
    <s v="Outlet"/>
  </r>
  <r>
    <n v="1185732"/>
    <d v="2021-06-27T00:00:00"/>
    <x v="3"/>
    <x v="12"/>
    <s v="Omaha"/>
    <s v="Men's Athletic Footwear"/>
    <n v="40.000000000000007"/>
    <n v="3000"/>
    <n v="120000.00000000001"/>
    <n v="42000"/>
    <n v="0.35"/>
    <s v="Outlet"/>
  </r>
  <r>
    <n v="1185732"/>
    <d v="2021-06-28T00:00:00"/>
    <x v="3"/>
    <x v="12"/>
    <s v="Omaha"/>
    <s v="Women's Street Footwear"/>
    <n v="35"/>
    <n v="2250"/>
    <n v="78750"/>
    <n v="27562.5"/>
    <n v="0.35"/>
    <s v="Outlet"/>
  </r>
  <r>
    <n v="1185732"/>
    <d v="2021-06-29T00:00:00"/>
    <x v="3"/>
    <x v="12"/>
    <s v="Omaha"/>
    <s v="Women's Athletic Footwear"/>
    <n v="35"/>
    <n v="1750"/>
    <n v="61250"/>
    <n v="24500"/>
    <n v="0.4"/>
    <s v="Outlet"/>
  </r>
  <r>
    <n v="1185732"/>
    <d v="2021-06-30T00:00:00"/>
    <x v="3"/>
    <x v="12"/>
    <s v="Omaha"/>
    <s v="Men's Apparel"/>
    <n v="45"/>
    <n v="1750"/>
    <n v="78750"/>
    <n v="27562.5"/>
    <n v="0.35"/>
    <s v="Outlet"/>
  </r>
  <r>
    <n v="1185732"/>
    <d v="2021-07-01T00:00:00"/>
    <x v="3"/>
    <x v="12"/>
    <s v="Omaha"/>
    <s v="Women's Apparel"/>
    <n v="50"/>
    <n v="3500"/>
    <n v="175000"/>
    <n v="87500"/>
    <n v="0.5"/>
    <s v="Outlet"/>
  </r>
  <r>
    <n v="1185732"/>
    <d v="2021-07-02T00:00:00"/>
    <x v="3"/>
    <x v="12"/>
    <s v="Omaha"/>
    <s v="Men's Street Footwear"/>
    <n v="45"/>
    <n v="5000"/>
    <n v="225000"/>
    <n v="90000"/>
    <n v="0.4"/>
    <s v="Outlet"/>
  </r>
  <r>
    <n v="1185732"/>
    <d v="2021-07-03T00:00:00"/>
    <x v="3"/>
    <x v="12"/>
    <s v="Omaha"/>
    <s v="Men's Athletic Footwear"/>
    <n v="45.000000000000007"/>
    <n v="2750"/>
    <n v="123750.00000000001"/>
    <n v="43312.5"/>
    <n v="0.35"/>
    <s v="Outlet"/>
  </r>
  <r>
    <n v="1185732"/>
    <d v="2021-07-04T00:00:00"/>
    <x v="3"/>
    <x v="12"/>
    <s v="Omaha"/>
    <s v="Women's Street Footwear"/>
    <n v="40"/>
    <n v="2000"/>
    <n v="80000"/>
    <n v="28000"/>
    <n v="0.35"/>
    <s v="Outlet"/>
  </r>
  <r>
    <n v="1185732"/>
    <d v="2021-07-05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06T00:00:00"/>
    <x v="3"/>
    <x v="12"/>
    <s v="Omaha"/>
    <s v="Men's Apparel"/>
    <n v="40"/>
    <n v="1000"/>
    <n v="40000"/>
    <n v="14000"/>
    <n v="0.35"/>
    <s v="Outlet"/>
  </r>
  <r>
    <n v="1185732"/>
    <d v="2021-07-07T00:00:00"/>
    <x v="3"/>
    <x v="12"/>
    <s v="Omaha"/>
    <s v="Women's Apparel"/>
    <n v="45"/>
    <n v="2750"/>
    <n v="123750"/>
    <n v="61875"/>
    <n v="0.5"/>
    <s v="Outlet"/>
  </r>
  <r>
    <n v="1185732"/>
    <d v="2021-07-08T00:00:00"/>
    <x v="3"/>
    <x v="12"/>
    <s v="Omaha"/>
    <s v="Men's Street Footwear"/>
    <n v="40"/>
    <n v="4000"/>
    <n v="160000"/>
    <n v="64000"/>
    <n v="0.4"/>
    <s v="Outlet"/>
  </r>
  <r>
    <n v="1185732"/>
    <d v="2021-07-09T00:00:00"/>
    <x v="3"/>
    <x v="12"/>
    <s v="Omaha"/>
    <s v="Men's Athletic Footwear"/>
    <n v="35.000000000000007"/>
    <n v="2000"/>
    <n v="70000.000000000015"/>
    <n v="24500.000000000004"/>
    <n v="0.35"/>
    <s v="Outlet"/>
  </r>
  <r>
    <n v="1185732"/>
    <d v="2021-07-10T00:00:00"/>
    <x v="3"/>
    <x v="12"/>
    <s v="Omaha"/>
    <s v="Women's Street Footwear"/>
    <n v="20"/>
    <n v="1000"/>
    <n v="20000"/>
    <n v="7000"/>
    <n v="0.35"/>
    <s v="Outlet"/>
  </r>
  <r>
    <n v="1185732"/>
    <d v="2021-07-11T00:00:00"/>
    <x v="3"/>
    <x v="12"/>
    <s v="Omaha"/>
    <s v="Women's Athletic Footwear"/>
    <n v="20"/>
    <n v="750"/>
    <n v="15000"/>
    <n v="6000"/>
    <n v="0.4"/>
    <s v="Outlet"/>
  </r>
  <r>
    <n v="1185732"/>
    <d v="2021-07-12T00:00:00"/>
    <x v="3"/>
    <x v="12"/>
    <s v="Omaha"/>
    <s v="Men's Apparel"/>
    <n v="30"/>
    <n v="750"/>
    <n v="22500"/>
    <n v="7874.9999999999991"/>
    <n v="0.35"/>
    <s v="Outlet"/>
  </r>
  <r>
    <n v="1185732"/>
    <d v="2021-07-13T00:00:00"/>
    <x v="3"/>
    <x v="12"/>
    <s v="Omaha"/>
    <s v="Women's Apparel"/>
    <n v="35"/>
    <n v="1500"/>
    <n v="52500"/>
    <n v="26250"/>
    <n v="0.5"/>
    <s v="Outlet"/>
  </r>
  <r>
    <n v="1185732"/>
    <d v="2021-07-14T00:00:00"/>
    <x v="3"/>
    <x v="12"/>
    <s v="Omaha"/>
    <s v="Men's Street Footwear"/>
    <n v="40"/>
    <n v="3250"/>
    <n v="130000"/>
    <n v="52000"/>
    <n v="0.4"/>
    <s v="Outlet"/>
  </r>
  <r>
    <n v="1185732"/>
    <d v="2021-07-15T00:00:00"/>
    <x v="3"/>
    <x v="12"/>
    <s v="Omaha"/>
    <s v="Men's Athletic Footwear"/>
    <n v="30"/>
    <n v="1500"/>
    <n v="45000"/>
    <n v="15749.999999999998"/>
    <n v="0.35"/>
    <s v="Outlet"/>
  </r>
  <r>
    <n v="1185732"/>
    <d v="2021-07-16T00:00:00"/>
    <x v="3"/>
    <x v="12"/>
    <s v="Omaha"/>
    <s v="Women's Street Footwear"/>
    <n v="30"/>
    <n v="500"/>
    <n v="15000"/>
    <n v="5250"/>
    <n v="0.35"/>
    <s v="Outlet"/>
  </r>
  <r>
    <n v="1185732"/>
    <d v="2021-07-17T00:00:00"/>
    <x v="3"/>
    <x v="12"/>
    <s v="Omaha"/>
    <s v="Women's Athletic Footwear"/>
    <n v="30"/>
    <n v="250"/>
    <n v="7500"/>
    <n v="3000"/>
    <n v="0.4"/>
    <s v="Outlet"/>
  </r>
  <r>
    <n v="1185732"/>
    <d v="2021-07-18T00:00:00"/>
    <x v="3"/>
    <x v="12"/>
    <s v="Omaha"/>
    <s v="Men's Apparel"/>
    <n v="40"/>
    <n v="250"/>
    <n v="10000"/>
    <n v="3500"/>
    <n v="0.35"/>
    <s v="Outlet"/>
  </r>
  <r>
    <n v="1185732"/>
    <d v="2021-07-19T00:00:00"/>
    <x v="3"/>
    <x v="12"/>
    <s v="Omaha"/>
    <s v="Women's Apparel"/>
    <n v="44.999999999999993"/>
    <n v="1500"/>
    <n v="67499.999999999985"/>
    <n v="33749.999999999993"/>
    <n v="0.5"/>
    <s v="Outlet"/>
  </r>
  <r>
    <n v="1185732"/>
    <d v="2021-07-20T00:00:00"/>
    <x v="3"/>
    <x v="12"/>
    <s v="Omaha"/>
    <s v="Men's Street Footwear"/>
    <n v="40"/>
    <n v="3000"/>
    <n v="120000"/>
    <n v="48000"/>
    <n v="0.4"/>
    <s v="Outlet"/>
  </r>
  <r>
    <n v="1185732"/>
    <d v="2021-07-21T00:00:00"/>
    <x v="3"/>
    <x v="12"/>
    <s v="Omaha"/>
    <s v="Men's Athletic Footwear"/>
    <n v="30.000000000000004"/>
    <n v="1500"/>
    <n v="45000.000000000007"/>
    <n v="15750.000000000002"/>
    <n v="0.35"/>
    <s v="Outlet"/>
  </r>
  <r>
    <n v="1185732"/>
    <d v="2021-07-22T00:00:00"/>
    <x v="3"/>
    <x v="12"/>
    <s v="Omaha"/>
    <s v="Women's Street Footwear"/>
    <n v="30.000000000000004"/>
    <n v="950"/>
    <n v="28500.000000000004"/>
    <n v="9975"/>
    <n v="0.35"/>
    <s v="Outlet"/>
  </r>
  <r>
    <n v="1185732"/>
    <d v="2021-07-23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24T00:00:00"/>
    <x v="3"/>
    <x v="12"/>
    <s v="Omaha"/>
    <s v="Men's Apparel"/>
    <n v="49.999999999999993"/>
    <n v="1000"/>
    <n v="49999.999999999993"/>
    <n v="17499.999999999996"/>
    <n v="0.35"/>
    <s v="Outlet"/>
  </r>
  <r>
    <n v="1185732"/>
    <d v="2021-07-25T00:00:00"/>
    <x v="3"/>
    <x v="12"/>
    <s v="Omaha"/>
    <s v="Women's Apparel"/>
    <n v="54.999999999999986"/>
    <n v="2000"/>
    <n v="109999.99999999997"/>
    <n v="54999.999999999985"/>
    <n v="0.5"/>
    <s v="Outlet"/>
  </r>
  <r>
    <n v="1185732"/>
    <d v="2021-07-26T00:00:00"/>
    <x v="3"/>
    <x v="12"/>
    <s v="Omaha"/>
    <s v="Men's Street Footwear"/>
    <n v="49.999999999999993"/>
    <n v="4500"/>
    <n v="224999.99999999997"/>
    <n v="90000"/>
    <n v="0.4"/>
    <s v="Outlet"/>
  </r>
  <r>
    <n v="1185732"/>
    <d v="2021-07-27T00:00:00"/>
    <x v="3"/>
    <x v="12"/>
    <s v="Omaha"/>
    <s v="Men's Athletic Footwear"/>
    <n v="40"/>
    <n v="2500"/>
    <n v="100000"/>
    <n v="35000"/>
    <n v="0.35"/>
    <s v="Outlet"/>
  </r>
  <r>
    <n v="1185732"/>
    <d v="2021-07-28T00:00:00"/>
    <x v="3"/>
    <x v="12"/>
    <s v="Omaha"/>
    <s v="Women's Street Footwear"/>
    <n v="40"/>
    <n v="2000"/>
    <n v="80000"/>
    <n v="28000"/>
    <n v="0.35"/>
    <s v="Outlet"/>
  </r>
  <r>
    <n v="1185732"/>
    <d v="2021-07-29T00:00:00"/>
    <x v="3"/>
    <x v="12"/>
    <s v="Omaha"/>
    <s v="Women's Athletic Footwear"/>
    <n v="40"/>
    <n v="1500"/>
    <n v="60000"/>
    <n v="24000"/>
    <n v="0.4"/>
    <s v="Outlet"/>
  </r>
  <r>
    <n v="1185732"/>
    <d v="2021-07-30T00:00:00"/>
    <x v="3"/>
    <x v="12"/>
    <s v="Omaha"/>
    <s v="Men's Apparel"/>
    <n v="49.999999999999993"/>
    <n v="1500"/>
    <n v="74999.999999999985"/>
    <n v="26249.999999999993"/>
    <n v="0.35"/>
    <s v="Outlet"/>
  </r>
  <r>
    <n v="1185732"/>
    <d v="2021-07-31T00:00:00"/>
    <x v="3"/>
    <x v="12"/>
    <s v="Omaha"/>
    <s v="Women's Apparel"/>
    <n v="54.999999999999986"/>
    <n v="2500"/>
    <n v="137499.99999999997"/>
    <n v="68749.999999999985"/>
    <n v="0.5"/>
    <s v="Outlet"/>
  </r>
  <r>
    <n v="1197831"/>
    <d v="2021-08-01T00:00:00"/>
    <x v="3"/>
    <x v="12"/>
    <s v="Omaha"/>
    <s v="Men's Street Footwear"/>
    <n v="20"/>
    <n v="6750"/>
    <n v="135000"/>
    <n v="53999.999999999993"/>
    <n v="0.39999999999999997"/>
    <s v="Outlet"/>
  </r>
  <r>
    <n v="1197831"/>
    <d v="2021-08-02T00:00:00"/>
    <x v="3"/>
    <x v="12"/>
    <s v="Omaha"/>
    <s v="Men's Athletic Footwear"/>
    <n v="30"/>
    <n v="6750"/>
    <n v="202500"/>
    <n v="81000"/>
    <n v="0.39999999999999997"/>
    <s v="Outlet"/>
  </r>
  <r>
    <n v="1197831"/>
    <d v="2021-08-03T00:00:00"/>
    <x v="3"/>
    <x v="12"/>
    <s v="Omaha"/>
    <s v="Women's Street Footwear"/>
    <n v="30"/>
    <n v="4750"/>
    <n v="142500"/>
    <n v="56999.999999999993"/>
    <n v="0.39999999999999997"/>
    <s v="Outlet"/>
  </r>
  <r>
    <n v="1197831"/>
    <d v="2021-08-04T00:00:00"/>
    <x v="3"/>
    <x v="12"/>
    <s v="Omaha"/>
    <s v="Women's Athletic Footwear"/>
    <n v="35"/>
    <n v="4750"/>
    <n v="166250"/>
    <n v="83125"/>
    <n v="0.5"/>
    <s v="Outlet"/>
  </r>
  <r>
    <n v="1197831"/>
    <d v="2021-08-05T00:00:00"/>
    <x v="1"/>
    <x v="13"/>
    <s v="Birmingham"/>
    <s v="Men's Apparel"/>
    <n v="40"/>
    <n v="3250"/>
    <n v="130000"/>
    <n v="45500"/>
    <n v="0.35"/>
    <s v="Outlet"/>
  </r>
  <r>
    <n v="1197831"/>
    <d v="2021-08-06T00:00:00"/>
    <x v="1"/>
    <x v="13"/>
    <s v="Birmingham"/>
    <s v="Women's Apparel"/>
    <n v="35"/>
    <n v="4750"/>
    <n v="166250"/>
    <n v="91437.500000000015"/>
    <n v="0.55000000000000004"/>
    <s v="Outlet"/>
  </r>
  <r>
    <n v="1197831"/>
    <d v="2021-08-07T00:00:00"/>
    <x v="1"/>
    <x v="13"/>
    <s v="Birmingham"/>
    <s v="Men's Street Footwear"/>
    <n v="25"/>
    <n v="6250"/>
    <n v="156250"/>
    <n v="62499.999999999993"/>
    <n v="0.39999999999999997"/>
    <s v="Outlet"/>
  </r>
  <r>
    <n v="1197831"/>
    <d v="2021-08-08T00:00:00"/>
    <x v="1"/>
    <x v="13"/>
    <s v="Birmingham"/>
    <s v="Men's Athletic Footwear"/>
    <n v="35"/>
    <n v="6000"/>
    <n v="210000"/>
    <n v="84000"/>
    <n v="0.39999999999999997"/>
    <s v="Outlet"/>
  </r>
  <r>
    <n v="1197831"/>
    <d v="2021-08-09T00:00:00"/>
    <x v="1"/>
    <x v="13"/>
    <s v="Birmingham"/>
    <s v="Women's Street Footwear"/>
    <n v="35"/>
    <n v="4250"/>
    <n v="148750"/>
    <n v="59499.999999999993"/>
    <n v="0.39999999999999997"/>
    <s v="Outlet"/>
  </r>
  <r>
    <n v="1197831"/>
    <d v="2021-08-10T00:00:00"/>
    <x v="1"/>
    <x v="13"/>
    <s v="Birmingham"/>
    <s v="Women's Athletic Footwear"/>
    <n v="35"/>
    <n v="3750"/>
    <n v="131250"/>
    <n v="65625"/>
    <n v="0.5"/>
    <s v="Outlet"/>
  </r>
  <r>
    <n v="1197831"/>
    <d v="2021-08-11T00:00:00"/>
    <x v="1"/>
    <x v="13"/>
    <s v="Birmingham"/>
    <s v="Men's Apparel"/>
    <n v="40"/>
    <n v="2500"/>
    <n v="100000"/>
    <n v="35000"/>
    <n v="0.35"/>
    <s v="Outlet"/>
  </r>
  <r>
    <n v="1197831"/>
    <d v="2021-08-12T00:00:00"/>
    <x v="1"/>
    <x v="13"/>
    <s v="Birmingham"/>
    <s v="Women's Apparel"/>
    <n v="35"/>
    <n v="4500"/>
    <n v="157500"/>
    <n v="86625"/>
    <n v="0.55000000000000004"/>
    <s v="Outlet"/>
  </r>
  <r>
    <n v="1197831"/>
    <d v="2021-08-13T00:00:00"/>
    <x v="1"/>
    <x v="13"/>
    <s v="Birmingham"/>
    <s v="Men's Street Footwear"/>
    <n v="30"/>
    <n v="6250"/>
    <n v="187500"/>
    <n v="84374.999999999985"/>
    <n v="0.44999999999999996"/>
    <s v="Outlet"/>
  </r>
  <r>
    <n v="1197831"/>
    <d v="2021-08-14T00:00:00"/>
    <x v="1"/>
    <x v="13"/>
    <s v="Birmingham"/>
    <s v="Men's Athletic Footwear"/>
    <n v="40"/>
    <n v="6250"/>
    <n v="250000"/>
    <n v="112499.99999999999"/>
    <n v="0.44999999999999996"/>
    <s v="Outlet"/>
  </r>
  <r>
    <n v="1197831"/>
    <d v="2021-08-15T00:00:00"/>
    <x v="1"/>
    <x v="13"/>
    <s v="Birmingham"/>
    <s v="Women's Street Footwear"/>
    <n v="30"/>
    <n v="4500"/>
    <n v="135000"/>
    <n v="60749.999999999993"/>
    <n v="0.44999999999999996"/>
    <s v="Outlet"/>
  </r>
  <r>
    <n v="1197831"/>
    <d v="2021-08-16T00:00:00"/>
    <x v="1"/>
    <x v="13"/>
    <s v="Birmingham"/>
    <s v="Women's Athletic Footwear"/>
    <n v="35"/>
    <n v="3500"/>
    <n v="122500"/>
    <n v="67375"/>
    <n v="0.55000000000000004"/>
    <s v="Outlet"/>
  </r>
  <r>
    <n v="1197831"/>
    <d v="2021-08-17T00:00:00"/>
    <x v="1"/>
    <x v="13"/>
    <s v="Birmingham"/>
    <s v="Men's Apparel"/>
    <n v="40"/>
    <n v="2500"/>
    <n v="100000"/>
    <n v="40000"/>
    <n v="0.39999999999999997"/>
    <s v="Outlet"/>
  </r>
  <r>
    <n v="1197831"/>
    <d v="2021-08-18T00:00:00"/>
    <x v="1"/>
    <x v="13"/>
    <s v="Birmingham"/>
    <s v="Women's Apparel"/>
    <n v="35"/>
    <n v="4000"/>
    <n v="140000"/>
    <n v="84000.000000000015"/>
    <n v="0.60000000000000009"/>
    <s v="Outlet"/>
  </r>
  <r>
    <n v="1197831"/>
    <d v="2021-08-19T00:00:00"/>
    <x v="1"/>
    <x v="13"/>
    <s v="Birmingham"/>
    <s v="Men's Street Footwear"/>
    <n v="20"/>
    <n v="6500"/>
    <n v="130000"/>
    <n v="58499.999999999993"/>
    <n v="0.44999999999999996"/>
    <s v="Outlet"/>
  </r>
  <r>
    <n v="1197831"/>
    <d v="2021-08-20T00:00:00"/>
    <x v="1"/>
    <x v="13"/>
    <s v="Birmingham"/>
    <s v="Men's Athletic Footwear"/>
    <n v="20.000000000000007"/>
    <n v="6500"/>
    <n v="130000.00000000004"/>
    <n v="58500.000000000015"/>
    <n v="0.44999999999999996"/>
    <s v="Outlet"/>
  </r>
  <r>
    <n v="1197831"/>
    <d v="2021-08-21T00:00:00"/>
    <x v="1"/>
    <x v="13"/>
    <s v="Birmingham"/>
    <s v="Women's Street Footwear"/>
    <n v="14.999999999999996"/>
    <n v="4750"/>
    <n v="71249.999999999985"/>
    <n v="32062.499999999989"/>
    <n v="0.44999999999999996"/>
    <s v="Outlet"/>
  </r>
  <r>
    <n v="1197831"/>
    <d v="2021-08-22T00:00:00"/>
    <x v="1"/>
    <x v="13"/>
    <s v="Birmingham"/>
    <s v="Women's Athletic Footwear"/>
    <n v="20.000000000000007"/>
    <n v="3750"/>
    <n v="75000.000000000029"/>
    <n v="41250.000000000022"/>
    <n v="0.55000000000000004"/>
    <s v="Outlet"/>
  </r>
  <r>
    <n v="1197831"/>
    <d v="2021-08-23T00:00:00"/>
    <x v="1"/>
    <x v="13"/>
    <s v="Birmingham"/>
    <s v="Men's Apparel"/>
    <n v="25"/>
    <n v="2750"/>
    <n v="68750"/>
    <n v="27499.999999999996"/>
    <n v="0.39999999999999997"/>
    <s v="Outlet"/>
  </r>
  <r>
    <n v="1197831"/>
    <d v="2021-08-24T00:00:00"/>
    <x v="1"/>
    <x v="13"/>
    <s v="Birmingham"/>
    <s v="Women's Apparel"/>
    <n v="20.000000000000007"/>
    <n v="5500"/>
    <n v="110000.00000000004"/>
    <n v="66000.000000000029"/>
    <n v="0.60000000000000009"/>
    <s v="Outlet"/>
  </r>
  <r>
    <n v="1197831"/>
    <d v="2021-08-25T00:00:00"/>
    <x v="1"/>
    <x v="13"/>
    <s v="Birmingham"/>
    <s v="Men's Street Footwear"/>
    <n v="9.9999999999999964"/>
    <n v="7000"/>
    <n v="69999.999999999971"/>
    <n v="31499.999999999985"/>
    <n v="0.44999999999999996"/>
    <s v="Outlet"/>
  </r>
  <r>
    <n v="1197831"/>
    <d v="2021-08-26T00:00:00"/>
    <x v="1"/>
    <x v="13"/>
    <s v="Birmingham"/>
    <s v="Men's Athletic Footwear"/>
    <n v="20.000000000000007"/>
    <n v="7250"/>
    <n v="145000.00000000006"/>
    <n v="65250.000000000022"/>
    <n v="0.44999999999999996"/>
    <s v="Outlet"/>
  </r>
  <r>
    <n v="1197831"/>
    <d v="2021-08-27T00:00:00"/>
    <x v="1"/>
    <x v="13"/>
    <s v="Birmingham"/>
    <s v="Women's Street Footwear"/>
    <n v="14.999999999999996"/>
    <n v="5750"/>
    <n v="86249.999999999985"/>
    <n v="38812.499999999993"/>
    <n v="0.44999999999999996"/>
    <s v="Outlet"/>
  </r>
  <r>
    <n v="1197831"/>
    <d v="2021-08-28T00:00:00"/>
    <x v="1"/>
    <x v="13"/>
    <s v="Birmingham"/>
    <s v="Women's Athletic Footwear"/>
    <n v="35"/>
    <n v="5000"/>
    <n v="175000"/>
    <n v="96250.000000000015"/>
    <n v="0.55000000000000004"/>
    <s v="Outlet"/>
  </r>
  <r>
    <n v="1197831"/>
    <d v="2021-08-29T00:00:00"/>
    <x v="1"/>
    <x v="13"/>
    <s v="Birmingham"/>
    <s v="Men's Apparel"/>
    <n v="50"/>
    <n v="4000"/>
    <n v="200000"/>
    <n v="80000"/>
    <n v="0.39999999999999997"/>
    <s v="Outlet"/>
  </r>
  <r>
    <n v="1197831"/>
    <d v="2021-08-30T00:00:00"/>
    <x v="1"/>
    <x v="13"/>
    <s v="Birmingham"/>
    <s v="Women's Apparel"/>
    <n v="45"/>
    <n v="7500"/>
    <n v="337500"/>
    <n v="202500.00000000003"/>
    <n v="0.60000000000000009"/>
    <s v="Outlet"/>
  </r>
  <r>
    <n v="1197831"/>
    <d v="2021-08-31T00:00:00"/>
    <x v="1"/>
    <x v="13"/>
    <s v="Birmingham"/>
    <s v="Men's Street Footwear"/>
    <n v="45"/>
    <n v="7500"/>
    <n v="337500"/>
    <n v="151874.99999999997"/>
    <n v="0.44999999999999996"/>
    <s v="Outlet"/>
  </r>
  <r>
    <n v="1197831"/>
    <d v="2021-09-01T00:00:00"/>
    <x v="1"/>
    <x v="13"/>
    <s v="Birmingham"/>
    <s v="Men's Athletic Footwear"/>
    <n v="50"/>
    <n v="7500"/>
    <n v="375000"/>
    <n v="168749.99999999997"/>
    <n v="0.44999999999999996"/>
    <s v="Outlet"/>
  </r>
  <r>
    <n v="1197831"/>
    <d v="2021-09-02T00:00:00"/>
    <x v="1"/>
    <x v="13"/>
    <s v="Birmingham"/>
    <s v="Women's Street Footwear"/>
    <n v="45"/>
    <n v="6500"/>
    <n v="292500"/>
    <n v="131625"/>
    <n v="0.44999999999999996"/>
    <s v="Outlet"/>
  </r>
  <r>
    <n v="1197831"/>
    <d v="2021-09-03T00:00:00"/>
    <x v="1"/>
    <x v="13"/>
    <s v="Birmingham"/>
    <s v="Women's Athletic Footwear"/>
    <n v="45"/>
    <n v="6000"/>
    <n v="270000"/>
    <n v="148500"/>
    <n v="0.55000000000000004"/>
    <s v="Outlet"/>
  </r>
  <r>
    <n v="1197831"/>
    <d v="2021-09-04T00:00:00"/>
    <x v="1"/>
    <x v="13"/>
    <s v="Birmingham"/>
    <s v="Men's Apparel"/>
    <n v="50"/>
    <n v="5000"/>
    <n v="250000"/>
    <n v="99999.999999999985"/>
    <n v="0.39999999999999997"/>
    <s v="Outlet"/>
  </r>
  <r>
    <n v="1197831"/>
    <d v="2021-09-05T00:00:00"/>
    <x v="1"/>
    <x v="13"/>
    <s v="Birmingham"/>
    <s v="Women's Apparel"/>
    <n v="55.000000000000007"/>
    <n v="8750"/>
    <n v="481250.00000000006"/>
    <n v="288750.00000000006"/>
    <n v="0.60000000000000009"/>
    <s v="Outlet"/>
  </r>
  <r>
    <n v="1197831"/>
    <d v="2021-09-06T00:00:00"/>
    <x v="1"/>
    <x v="13"/>
    <s v="Birmingham"/>
    <s v="Men's Street Footwear"/>
    <n v="45"/>
    <n v="8250"/>
    <n v="371250"/>
    <n v="185624.99999999997"/>
    <n v="0.49999999999999994"/>
    <s v="Outlet"/>
  </r>
  <r>
    <n v="1197831"/>
    <d v="2021-09-07T00:00:00"/>
    <x v="1"/>
    <x v="13"/>
    <s v="Birmingham"/>
    <s v="Men's Athletic Footwear"/>
    <n v="50"/>
    <n v="8250"/>
    <n v="412500"/>
    <n v="206249.99999999997"/>
    <n v="0.49999999999999994"/>
    <s v="Outlet"/>
  </r>
  <r>
    <n v="1197831"/>
    <d v="2021-09-08T00:00:00"/>
    <x v="1"/>
    <x v="13"/>
    <s v="Birmingham"/>
    <s v="Women's Street Footwear"/>
    <n v="45"/>
    <n v="9750"/>
    <n v="438750"/>
    <n v="219374.99999999997"/>
    <n v="0.49999999999999994"/>
    <s v="Outlet"/>
  </r>
  <r>
    <n v="1197831"/>
    <d v="2021-09-09T00:00:00"/>
    <x v="1"/>
    <x v="13"/>
    <s v="Birmingham"/>
    <s v="Women's Athletic Footwear"/>
    <n v="45"/>
    <n v="5750"/>
    <n v="258750"/>
    <n v="155250.00000000003"/>
    <n v="0.60000000000000009"/>
    <s v="Outlet"/>
  </r>
  <r>
    <n v="1197831"/>
    <d v="2021-09-10T00:00:00"/>
    <x v="1"/>
    <x v="13"/>
    <s v="Birmingham"/>
    <s v="Men's Apparel"/>
    <n v="50"/>
    <n v="5250"/>
    <n v="262500"/>
    <n v="118124.99999999999"/>
    <n v="0.44999999999999996"/>
    <s v="Outlet"/>
  </r>
  <r>
    <n v="1197831"/>
    <d v="2021-09-11T00:00:00"/>
    <x v="1"/>
    <x v="13"/>
    <s v="Birmingham"/>
    <s v="Women's Apparel"/>
    <n v="60"/>
    <n v="8000"/>
    <n v="480000"/>
    <n v="312000.00000000006"/>
    <n v="0.65000000000000013"/>
    <s v="Outlet"/>
  </r>
  <r>
    <n v="1197831"/>
    <d v="2021-09-12T00:00:00"/>
    <x v="1"/>
    <x v="13"/>
    <s v="Birmingham"/>
    <s v="Men's Street Footwear"/>
    <n v="40"/>
    <n v="7500"/>
    <n v="300000"/>
    <n v="149999.99999999997"/>
    <n v="0.49999999999999994"/>
    <s v="Outlet"/>
  </r>
  <r>
    <n v="1197831"/>
    <d v="2021-09-13T00:00:00"/>
    <x v="1"/>
    <x v="13"/>
    <s v="Birmingham"/>
    <s v="Men's Athletic Footwear"/>
    <n v="55.000000000000007"/>
    <n v="7500"/>
    <n v="412500.00000000006"/>
    <n v="206250"/>
    <n v="0.49999999999999994"/>
    <s v="Outlet"/>
  </r>
  <r>
    <n v="1197831"/>
    <d v="2021-09-14T00:00:00"/>
    <x v="1"/>
    <x v="13"/>
    <s v="Birmingham"/>
    <s v="Women's Street Footwear"/>
    <n v="55.000000000000007"/>
    <n v="9250"/>
    <n v="508750.00000000006"/>
    <n v="254375"/>
    <n v="0.49999999999999994"/>
    <s v="Outlet"/>
  </r>
  <r>
    <n v="1197831"/>
    <d v="2021-09-15T00:00:00"/>
    <x v="1"/>
    <x v="13"/>
    <s v="Birmingham"/>
    <s v="Women's Athletic Footwear"/>
    <n v="50"/>
    <n v="4250"/>
    <n v="212500"/>
    <n v="127500.00000000001"/>
    <n v="0.60000000000000009"/>
    <s v="Outlet"/>
  </r>
  <r>
    <n v="1197831"/>
    <d v="2021-09-16T00:00:00"/>
    <x v="1"/>
    <x v="13"/>
    <s v="Birmingham"/>
    <s v="Men's Apparel"/>
    <n v="55.000000000000007"/>
    <n v="4250"/>
    <n v="233750.00000000003"/>
    <n v="105187.5"/>
    <n v="0.44999999999999996"/>
    <s v="Outlet"/>
  </r>
  <r>
    <n v="1197831"/>
    <d v="2021-09-17T00:00:00"/>
    <x v="1"/>
    <x v="13"/>
    <s v="Birmingham"/>
    <s v="Women's Apparel"/>
    <n v="60"/>
    <n v="6750"/>
    <n v="405000"/>
    <n v="263250.00000000006"/>
    <n v="0.65000000000000013"/>
    <s v="Outlet"/>
  </r>
  <r>
    <n v="1197831"/>
    <d v="2021-09-18T00:00:00"/>
    <x v="1"/>
    <x v="13"/>
    <s v="Birmingham"/>
    <s v="Men's Street Footwear"/>
    <n v="55.000000000000007"/>
    <n v="6250"/>
    <n v="343750.00000000006"/>
    <n v="171875"/>
    <n v="0.49999999999999994"/>
    <s v="Outlet"/>
  </r>
  <r>
    <n v="1197831"/>
    <d v="2021-09-19T00:00:00"/>
    <x v="1"/>
    <x v="13"/>
    <s v="Birmingham"/>
    <s v="Men's Athletic Footwear"/>
    <n v="55.000000000000007"/>
    <n v="5750"/>
    <n v="316250.00000000006"/>
    <n v="158125"/>
    <n v="0.49999999999999994"/>
    <s v="Outlet"/>
  </r>
  <r>
    <n v="1197831"/>
    <d v="2021-09-20T00:00:00"/>
    <x v="1"/>
    <x v="13"/>
    <s v="Birmingham"/>
    <s v="Women's Street Footwear"/>
    <n v="60"/>
    <n v="6250"/>
    <n v="375000"/>
    <n v="187499.99999999997"/>
    <n v="0.49999999999999994"/>
    <s v="Outlet"/>
  </r>
  <r>
    <n v="1197831"/>
    <d v="2021-09-21T00:00:00"/>
    <x v="1"/>
    <x v="13"/>
    <s v="Birmingham"/>
    <s v="Women's Athletic Footwear"/>
    <n v="60"/>
    <n v="3500"/>
    <n v="210000"/>
    <n v="126000.00000000001"/>
    <n v="0.60000000000000009"/>
    <s v="Outlet"/>
  </r>
  <r>
    <n v="1197831"/>
    <d v="2021-09-22T00:00:00"/>
    <x v="1"/>
    <x v="13"/>
    <s v="Birmingham"/>
    <s v="Men's Apparel"/>
    <n v="45"/>
    <n v="3500"/>
    <n v="157500"/>
    <n v="70875"/>
    <n v="0.44999999999999996"/>
    <s v="Outlet"/>
  </r>
  <r>
    <n v="1197831"/>
    <d v="2021-09-23T00:00:00"/>
    <x v="1"/>
    <x v="13"/>
    <s v="Birmingham"/>
    <s v="Women's Apparel"/>
    <n v="40"/>
    <n v="5750"/>
    <n v="230000"/>
    <n v="149500.00000000003"/>
    <n v="0.65000000000000013"/>
    <s v="Outlet"/>
  </r>
  <r>
    <n v="1197831"/>
    <d v="2021-09-24T00:00:00"/>
    <x v="1"/>
    <x v="13"/>
    <s v="Birmingham"/>
    <s v="Men's Street Footwear"/>
    <n v="30.000000000000004"/>
    <n v="5250"/>
    <n v="157500.00000000003"/>
    <n v="78750"/>
    <n v="0.49999999999999994"/>
    <s v="Outlet"/>
  </r>
  <r>
    <n v="1197831"/>
    <d v="2021-09-25T00:00:00"/>
    <x v="1"/>
    <x v="13"/>
    <s v="Birmingham"/>
    <s v="Men's Athletic Footwear"/>
    <n v="30.000000000000004"/>
    <n v="5250"/>
    <n v="157500.00000000003"/>
    <n v="78750"/>
    <n v="0.49999999999999994"/>
    <s v="Outlet"/>
  </r>
  <r>
    <n v="1197831"/>
    <d v="2021-09-26T00:00:00"/>
    <x v="1"/>
    <x v="13"/>
    <s v="Birmingham"/>
    <s v="Women's Street Footwear"/>
    <n v="35"/>
    <n v="4750"/>
    <n v="166250"/>
    <n v="83124.999999999985"/>
    <n v="0.49999999999999994"/>
    <s v="Outlet"/>
  </r>
  <r>
    <n v="1197831"/>
    <d v="2021-09-27T00:00:00"/>
    <x v="1"/>
    <x v="13"/>
    <s v="Birmingham"/>
    <s v="Women's Athletic Footwear"/>
    <n v="35"/>
    <n v="3250"/>
    <n v="113750"/>
    <n v="68250.000000000015"/>
    <n v="0.60000000000000009"/>
    <s v="Outlet"/>
  </r>
  <r>
    <n v="1197831"/>
    <d v="2021-09-28T00:00:00"/>
    <x v="1"/>
    <x v="13"/>
    <s v="Birmingham"/>
    <s v="Men's Apparel"/>
    <n v="30.000000000000004"/>
    <n v="3000"/>
    <n v="90000.000000000015"/>
    <n v="40500"/>
    <n v="0.44999999999999996"/>
    <s v="Outlet"/>
  </r>
  <r>
    <n v="1197831"/>
    <d v="2021-09-29T00:00:00"/>
    <x v="1"/>
    <x v="13"/>
    <s v="Birmingham"/>
    <s v="Women's Apparel"/>
    <n v="40"/>
    <n v="4750"/>
    <n v="190000"/>
    <n v="123500.00000000003"/>
    <n v="0.65000000000000013"/>
    <s v="Outlet"/>
  </r>
  <r>
    <n v="1197831"/>
    <d v="2021-09-30T00:00:00"/>
    <x v="1"/>
    <x v="13"/>
    <s v="Birmingham"/>
    <s v="Men's Street Footwear"/>
    <n v="20.000000000000004"/>
    <n v="6250"/>
    <n v="125000.00000000003"/>
    <n v="62500.000000000007"/>
    <n v="0.49999999999999994"/>
    <s v="Outlet"/>
  </r>
  <r>
    <n v="1197831"/>
    <d v="2021-10-01T00:00:00"/>
    <x v="1"/>
    <x v="13"/>
    <s v="Birmingham"/>
    <s v="Men's Athletic Footwear"/>
    <n v="20.000000000000004"/>
    <n v="6250"/>
    <n v="125000.00000000003"/>
    <n v="62500.000000000007"/>
    <n v="0.49999999999999994"/>
    <s v="Outlet"/>
  </r>
  <r>
    <n v="1197831"/>
    <d v="2021-10-02T00:00:00"/>
    <x v="1"/>
    <x v="13"/>
    <s v="Birmingham"/>
    <s v="Women's Street Footwear"/>
    <n v="45.000000000000007"/>
    <n v="5750"/>
    <n v="258750.00000000003"/>
    <n v="129375"/>
    <n v="0.49999999999999994"/>
    <s v="Outlet"/>
  </r>
  <r>
    <n v="1197831"/>
    <d v="2021-10-03T00:00:00"/>
    <x v="1"/>
    <x v="13"/>
    <s v="Birmingham"/>
    <s v="Women's Athletic Footwear"/>
    <n v="45.000000000000007"/>
    <n v="4500"/>
    <n v="202500.00000000003"/>
    <n v="121500.00000000003"/>
    <n v="0.60000000000000009"/>
    <s v="Outlet"/>
  </r>
  <r>
    <n v="1197831"/>
    <d v="2021-10-04T00:00:00"/>
    <x v="1"/>
    <x v="13"/>
    <s v="Birmingham"/>
    <s v="Men's Apparel"/>
    <n v="49.999999999999993"/>
    <n v="4250"/>
    <n v="212499.99999999997"/>
    <n v="95624.999999999971"/>
    <n v="0.44999999999999996"/>
    <s v="Outlet"/>
  </r>
  <r>
    <n v="1197831"/>
    <d v="2021-10-05T00:00:00"/>
    <x v="1"/>
    <x v="13"/>
    <s v="Birmingham"/>
    <s v="Women's Apparel"/>
    <n v="60"/>
    <n v="6250"/>
    <n v="375000"/>
    <n v="243750.00000000006"/>
    <n v="0.65000000000000013"/>
    <s v="Outlet"/>
  </r>
  <r>
    <n v="1197831"/>
    <d v="2021-10-06T00:00:00"/>
    <x v="1"/>
    <x v="13"/>
    <s v="Birmingham"/>
    <s v="Men's Street Footwear"/>
    <n v="60"/>
    <n v="7750"/>
    <n v="465000"/>
    <n v="232499.99999999997"/>
    <n v="0.49999999999999994"/>
    <s v="Outlet"/>
  </r>
  <r>
    <n v="1197831"/>
    <d v="2021-10-07T00:00:00"/>
    <x v="1"/>
    <x v="13"/>
    <s v="Birmingham"/>
    <s v="Men's Athletic Footwear"/>
    <n v="60"/>
    <n v="7750"/>
    <n v="465000"/>
    <n v="232499.99999999997"/>
    <n v="0.49999999999999994"/>
    <s v="Outlet"/>
  </r>
  <r>
    <n v="1197831"/>
    <d v="2021-10-08T00:00:00"/>
    <x v="1"/>
    <x v="13"/>
    <s v="Birmingham"/>
    <s v="Women's Street Footwear"/>
    <n v="65"/>
    <n v="7000"/>
    <n v="455000"/>
    <n v="227499.99999999997"/>
    <n v="0.49999999999999994"/>
    <s v="Outlet"/>
  </r>
  <r>
    <n v="1197831"/>
    <d v="2021-10-09T00:00:00"/>
    <x v="1"/>
    <x v="13"/>
    <s v="Birmingham"/>
    <s v="Women's Athletic Footwear"/>
    <n v="65"/>
    <n v="5500"/>
    <n v="357500"/>
    <n v="214500.00000000003"/>
    <n v="0.60000000000000009"/>
    <s v="Outlet"/>
  </r>
  <r>
    <n v="1197831"/>
    <d v="2021-10-10T00:00:00"/>
    <x v="1"/>
    <x v="13"/>
    <s v="Birmingham"/>
    <s v="Men's Apparel"/>
    <n v="60"/>
    <n v="5000"/>
    <n v="300000"/>
    <n v="135000"/>
    <n v="0.44999999999999996"/>
    <s v="Outlet"/>
  </r>
  <r>
    <n v="1197831"/>
    <d v="2021-10-11T00:00:00"/>
    <x v="1"/>
    <x v="13"/>
    <s v="Birmingham"/>
    <s v="Women's Apparel"/>
    <n v="70"/>
    <n v="7500"/>
    <n v="525000"/>
    <n v="341250.00000000006"/>
    <n v="0.65000000000000013"/>
    <s v="Outlet"/>
  </r>
  <r>
    <n v="1185732"/>
    <d v="2021-10-12T00:00:00"/>
    <x v="1"/>
    <x v="13"/>
    <s v="Birmingham"/>
    <s v="Men's Street Footwear"/>
    <n v="40"/>
    <n v="4500"/>
    <n v="180000"/>
    <n v="62999.999999999993"/>
    <n v="0.35"/>
    <s v="Outlet"/>
  </r>
  <r>
    <n v="1185732"/>
    <d v="2021-10-13T00:00:00"/>
    <x v="1"/>
    <x v="13"/>
    <s v="Birmingham"/>
    <s v="Men's Athletic Footwear"/>
    <n v="40"/>
    <n v="2500"/>
    <n v="100000"/>
    <n v="35000"/>
    <n v="0.35"/>
    <s v="Outlet"/>
  </r>
  <r>
    <n v="1185732"/>
    <d v="2021-10-14T00:00:00"/>
    <x v="1"/>
    <x v="13"/>
    <s v="Birmingham"/>
    <s v="Women's Street Footwear"/>
    <n v="30.000000000000004"/>
    <n v="2500"/>
    <n v="75000.000000000015"/>
    <n v="30000.000000000004"/>
    <n v="0.39999999999999997"/>
    <s v="Outlet"/>
  </r>
  <r>
    <n v="1185732"/>
    <d v="2021-10-15T00:00:00"/>
    <x v="1"/>
    <x v="13"/>
    <s v="Birmingham"/>
    <s v="Women's Athletic Footwear"/>
    <n v="35"/>
    <n v="1000"/>
    <n v="35000"/>
    <n v="10500"/>
    <n v="0.3"/>
    <s v="Outlet"/>
  </r>
  <r>
    <n v="1185732"/>
    <d v="2021-10-16T00:00:00"/>
    <x v="0"/>
    <x v="14"/>
    <s v="Portland"/>
    <s v="Men's Apparel"/>
    <n v="50"/>
    <n v="1500"/>
    <n v="75000"/>
    <n v="18750"/>
    <n v="0.25"/>
    <s v="Outlet"/>
  </r>
  <r>
    <n v="1185732"/>
    <d v="2021-10-17T00:00:00"/>
    <x v="0"/>
    <x v="14"/>
    <s v="Portland"/>
    <s v="Women's Apparel"/>
    <n v="40"/>
    <n v="2500"/>
    <n v="100000"/>
    <n v="40000"/>
    <n v="0.4"/>
    <s v="Outlet"/>
  </r>
  <r>
    <n v="1185732"/>
    <d v="2021-10-18T00:00:00"/>
    <x v="0"/>
    <x v="14"/>
    <s v="Portland"/>
    <s v="Men's Street Footwear"/>
    <n v="40"/>
    <n v="5000"/>
    <n v="200000"/>
    <n v="70000"/>
    <n v="0.35"/>
    <s v="Outlet"/>
  </r>
  <r>
    <n v="1185732"/>
    <d v="2021-10-19T00:00:00"/>
    <x v="0"/>
    <x v="14"/>
    <s v="Portland"/>
    <s v="Men's Athletic Footwear"/>
    <n v="40"/>
    <n v="1500"/>
    <n v="60000"/>
    <n v="21000"/>
    <n v="0.35"/>
    <s v="Outlet"/>
  </r>
  <r>
    <n v="1185732"/>
    <d v="2021-10-20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1T00:00:00"/>
    <x v="0"/>
    <x v="14"/>
    <s v="Portland"/>
    <s v="Women's Athletic Footwear"/>
    <n v="35"/>
    <n v="750"/>
    <n v="26250"/>
    <n v="7875"/>
    <n v="0.3"/>
    <s v="Outlet"/>
  </r>
  <r>
    <n v="1185732"/>
    <d v="2021-10-22T00:00:00"/>
    <x v="0"/>
    <x v="14"/>
    <s v="Portland"/>
    <s v="Men's Apparel"/>
    <n v="50"/>
    <n v="1500"/>
    <n v="75000"/>
    <n v="18750"/>
    <n v="0.25"/>
    <s v="Outlet"/>
  </r>
  <r>
    <n v="1185732"/>
    <d v="2021-10-23T00:00:00"/>
    <x v="0"/>
    <x v="14"/>
    <s v="Portland"/>
    <s v="Women's Apparel"/>
    <n v="40"/>
    <n v="2500"/>
    <n v="100000"/>
    <n v="40000"/>
    <n v="0.4"/>
    <s v="Outlet"/>
  </r>
  <r>
    <n v="1185732"/>
    <d v="2021-10-24T00:00:00"/>
    <x v="0"/>
    <x v="14"/>
    <s v="Portland"/>
    <s v="Men's Street Footwear"/>
    <n v="40"/>
    <n v="4700"/>
    <n v="188000"/>
    <n v="65800"/>
    <n v="0.35"/>
    <s v="Outlet"/>
  </r>
  <r>
    <n v="1185732"/>
    <d v="2021-10-25T00:00:00"/>
    <x v="0"/>
    <x v="14"/>
    <s v="Portland"/>
    <s v="Men's Athletic Footwear"/>
    <n v="40"/>
    <n v="1750"/>
    <n v="70000"/>
    <n v="24500"/>
    <n v="0.35"/>
    <s v="Outlet"/>
  </r>
  <r>
    <n v="1185732"/>
    <d v="2021-10-26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7T00:00:00"/>
    <x v="0"/>
    <x v="14"/>
    <s v="Portland"/>
    <s v="Women's Athletic Footwear"/>
    <n v="35"/>
    <n v="500"/>
    <n v="17500"/>
    <n v="5250"/>
    <n v="0.3"/>
    <s v="Outlet"/>
  </r>
  <r>
    <n v="1185732"/>
    <d v="2021-10-28T00:00:00"/>
    <x v="0"/>
    <x v="14"/>
    <s v="Portland"/>
    <s v="Men's Apparel"/>
    <n v="50"/>
    <n v="1000"/>
    <n v="50000"/>
    <n v="12500"/>
    <n v="0.25"/>
    <s v="Outlet"/>
  </r>
  <r>
    <n v="1185732"/>
    <d v="2021-10-29T00:00:00"/>
    <x v="0"/>
    <x v="14"/>
    <s v="Portland"/>
    <s v="Women's Apparel"/>
    <n v="40"/>
    <n v="2000"/>
    <n v="80000"/>
    <n v="32000"/>
    <n v="0.4"/>
    <s v="Outlet"/>
  </r>
  <r>
    <n v="1185732"/>
    <d v="2021-10-30T00:00:00"/>
    <x v="0"/>
    <x v="14"/>
    <s v="Portland"/>
    <s v="Men's Street Footwear"/>
    <n v="40"/>
    <n v="4500"/>
    <n v="180000"/>
    <n v="62999.999999999993"/>
    <n v="0.35"/>
    <s v="Outlet"/>
  </r>
  <r>
    <n v="1185732"/>
    <d v="2021-10-31T00:00:00"/>
    <x v="0"/>
    <x v="14"/>
    <s v="Portland"/>
    <s v="Men's Athletic Footwear"/>
    <n v="40"/>
    <n v="1500"/>
    <n v="60000"/>
    <n v="21000"/>
    <n v="0.35"/>
    <s v="Outlet"/>
  </r>
  <r>
    <n v="1185732"/>
    <d v="2021-11-01T00:00:00"/>
    <x v="0"/>
    <x v="14"/>
    <s v="Portland"/>
    <s v="Women's Street Footwear"/>
    <n v="30.000000000000004"/>
    <n v="1500"/>
    <n v="45000.000000000007"/>
    <n v="18000"/>
    <n v="0.39999999999999997"/>
    <s v="Outlet"/>
  </r>
  <r>
    <n v="1185732"/>
    <d v="2021-11-02T00:00:00"/>
    <x v="0"/>
    <x v="14"/>
    <s v="Portland"/>
    <s v="Women's Athletic Footwear"/>
    <n v="35"/>
    <n v="750"/>
    <n v="26250"/>
    <n v="7875"/>
    <n v="0.3"/>
    <s v="Outlet"/>
  </r>
  <r>
    <n v="1185732"/>
    <d v="2021-11-03T00:00:00"/>
    <x v="0"/>
    <x v="14"/>
    <s v="Portland"/>
    <s v="Men's Apparel"/>
    <n v="50"/>
    <n v="750"/>
    <n v="37500"/>
    <n v="9375"/>
    <n v="0.25"/>
    <s v="Outlet"/>
  </r>
  <r>
    <n v="1185732"/>
    <d v="2021-11-04T00:00:00"/>
    <x v="0"/>
    <x v="14"/>
    <s v="Portland"/>
    <s v="Women's Apparel"/>
    <n v="40"/>
    <n v="2250"/>
    <n v="90000"/>
    <n v="36000"/>
    <n v="0.4"/>
    <s v="Outlet"/>
  </r>
  <r>
    <n v="1185732"/>
    <d v="2021-11-05T00:00:00"/>
    <x v="0"/>
    <x v="14"/>
    <s v="Portland"/>
    <s v="Men's Street Footwear"/>
    <n v="54.999999999999993"/>
    <n v="4950"/>
    <n v="272249.99999999994"/>
    <n v="95287.499999999971"/>
    <n v="0.35"/>
    <s v="Outlet"/>
  </r>
  <r>
    <n v="1185732"/>
    <d v="2021-11-06T00:00:00"/>
    <x v="0"/>
    <x v="14"/>
    <s v="Portland"/>
    <s v="Men's Athletic Footwear"/>
    <n v="50"/>
    <n v="2000"/>
    <n v="100000"/>
    <n v="35000"/>
    <n v="0.35"/>
    <s v="Outlet"/>
  </r>
  <r>
    <n v="1185732"/>
    <d v="2021-11-07T00:00:00"/>
    <x v="0"/>
    <x v="14"/>
    <s v="Portland"/>
    <s v="Women's Street Footwear"/>
    <n v="45"/>
    <n v="1750"/>
    <n v="78750"/>
    <n v="31499.999999999996"/>
    <n v="0.39999999999999997"/>
    <s v="Outlet"/>
  </r>
  <r>
    <n v="1185732"/>
    <d v="2021-11-08T00:00:00"/>
    <x v="0"/>
    <x v="14"/>
    <s v="Portland"/>
    <s v="Women's Athletic Footwear"/>
    <n v="45"/>
    <n v="1250"/>
    <n v="56250"/>
    <n v="16875"/>
    <n v="0.3"/>
    <s v="Outlet"/>
  </r>
  <r>
    <n v="1185732"/>
    <d v="2021-11-09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1-10T00:00:00"/>
    <x v="0"/>
    <x v="14"/>
    <s v="Portland"/>
    <s v="Women's Apparel"/>
    <n v="60"/>
    <n v="2750"/>
    <n v="165000"/>
    <n v="66000"/>
    <n v="0.4"/>
    <s v="Outlet"/>
  </r>
  <r>
    <n v="1185732"/>
    <d v="2021-11-1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1-12T00:00:00"/>
    <x v="0"/>
    <x v="14"/>
    <s v="Portland"/>
    <s v="Men's Athletic Footwear"/>
    <n v="50"/>
    <n v="2750"/>
    <n v="137500"/>
    <n v="48125"/>
    <n v="0.35"/>
    <s v="Outlet"/>
  </r>
  <r>
    <n v="1185732"/>
    <d v="2021-11-13T00:00:00"/>
    <x v="0"/>
    <x v="14"/>
    <s v="Portland"/>
    <s v="Women's Street Footwear"/>
    <n v="45"/>
    <n v="2000"/>
    <n v="90000"/>
    <n v="36000"/>
    <n v="0.39999999999999997"/>
    <s v="Outlet"/>
  </r>
  <r>
    <n v="1185732"/>
    <d v="2021-11-14T00:00:00"/>
    <x v="0"/>
    <x v="14"/>
    <s v="Portland"/>
    <s v="Women's Athletic Footwear"/>
    <n v="45"/>
    <n v="1750"/>
    <n v="78750"/>
    <n v="23625"/>
    <n v="0.3"/>
    <s v="Outlet"/>
  </r>
  <r>
    <n v="1185732"/>
    <d v="2021-11-15T00:00:00"/>
    <x v="0"/>
    <x v="14"/>
    <s v="Portland"/>
    <s v="Men's Apparel"/>
    <n v="54.999999999999993"/>
    <n v="1750"/>
    <n v="96249.999999999985"/>
    <n v="24062.499999999996"/>
    <n v="0.25"/>
    <s v="Outlet"/>
  </r>
  <r>
    <n v="1185732"/>
    <d v="2021-11-16T00:00:00"/>
    <x v="0"/>
    <x v="14"/>
    <s v="Portland"/>
    <s v="Women's Apparel"/>
    <n v="60"/>
    <n v="3250"/>
    <n v="195000"/>
    <n v="78000"/>
    <n v="0.4"/>
    <s v="Outlet"/>
  </r>
  <r>
    <n v="1185732"/>
    <d v="2021-11-17T00:00:00"/>
    <x v="0"/>
    <x v="14"/>
    <s v="Portland"/>
    <s v="Men's Street Footwear"/>
    <n v="54.999999999999993"/>
    <n v="5500"/>
    <n v="302499.99999999994"/>
    <n v="105874.99999999997"/>
    <n v="0.35"/>
    <s v="Outlet"/>
  </r>
  <r>
    <n v="1185732"/>
    <d v="2021-11-18T00:00:00"/>
    <x v="0"/>
    <x v="14"/>
    <s v="Portland"/>
    <s v="Men's Athletic Footwear"/>
    <n v="50"/>
    <n v="3000"/>
    <n v="150000"/>
    <n v="52500"/>
    <n v="0.35"/>
    <s v="Outlet"/>
  </r>
  <r>
    <n v="1185732"/>
    <d v="2021-11-19T00:00:00"/>
    <x v="0"/>
    <x v="14"/>
    <s v="Portland"/>
    <s v="Women's Street Footwear"/>
    <n v="45"/>
    <n v="2250"/>
    <n v="101250"/>
    <n v="40500"/>
    <n v="0.39999999999999997"/>
    <s v="Outlet"/>
  </r>
  <r>
    <n v="1185732"/>
    <d v="2021-11-20T00:00:00"/>
    <x v="0"/>
    <x v="14"/>
    <s v="Portland"/>
    <s v="Women's Athletic Footwear"/>
    <n v="45"/>
    <n v="1750"/>
    <n v="78750"/>
    <n v="23625"/>
    <n v="0.3"/>
    <s v="Outlet"/>
  </r>
  <r>
    <n v="1185732"/>
    <d v="2021-11-21T00:00:00"/>
    <x v="0"/>
    <x v="14"/>
    <s v="Portland"/>
    <s v="Men's Apparel"/>
    <n v="54.999999999999993"/>
    <n v="2000"/>
    <n v="109999.99999999999"/>
    <n v="27499.999999999996"/>
    <n v="0.25"/>
    <s v="Outlet"/>
  </r>
  <r>
    <n v="1185732"/>
    <d v="2021-12-20T00:00:00"/>
    <x v="0"/>
    <x v="14"/>
    <s v="Portland"/>
    <s v="Women's Apparel"/>
    <n v="60"/>
    <n v="3750"/>
    <n v="225000"/>
    <n v="90000"/>
    <n v="0.4"/>
    <s v="Outlet"/>
  </r>
  <r>
    <n v="1185732"/>
    <d v="2021-12-2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2-22T00:00:00"/>
    <x v="0"/>
    <x v="14"/>
    <s v="Portland"/>
    <s v="Men's Athletic Footwear"/>
    <n v="50"/>
    <n v="3000"/>
    <n v="150000"/>
    <n v="52500"/>
    <n v="0.35"/>
    <s v="Outlet"/>
  </r>
  <r>
    <n v="1185732"/>
    <d v="2021-12-23T00:00:00"/>
    <x v="0"/>
    <x v="14"/>
    <s v="Portland"/>
    <s v="Women's Street Footwear"/>
    <n v="45"/>
    <n v="2250"/>
    <n v="101250"/>
    <n v="40500"/>
    <n v="0.39999999999999997"/>
    <s v="Outlet"/>
  </r>
  <r>
    <n v="1185732"/>
    <d v="2021-12-24T00:00:00"/>
    <x v="0"/>
    <x v="14"/>
    <s v="Portland"/>
    <s v="Women's Athletic Footwear"/>
    <n v="45"/>
    <n v="1750"/>
    <n v="78750"/>
    <n v="23625"/>
    <n v="0.3"/>
    <s v="Outlet"/>
  </r>
  <r>
    <n v="1185732"/>
    <d v="2021-12-25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2-26T00:00:00"/>
    <x v="0"/>
    <x v="14"/>
    <s v="Portland"/>
    <s v="Women's Apparel"/>
    <n v="60"/>
    <n v="3250"/>
    <n v="195000"/>
    <n v="78000"/>
    <n v="0.4"/>
    <s v="Outlet"/>
  </r>
  <r>
    <n v="1185732"/>
    <d v="2021-12-27T00:00:00"/>
    <x v="0"/>
    <x v="14"/>
    <s v="Portland"/>
    <s v="Men's Street Footwear"/>
    <n v="54.999999999999993"/>
    <n v="4500"/>
    <n v="247499.99999999997"/>
    <n v="86624.999999999985"/>
    <n v="0.35"/>
    <s v="Outlet"/>
  </r>
  <r>
    <n v="1185732"/>
    <d v="2021-12-28T00:00:00"/>
    <x v="0"/>
    <x v="14"/>
    <s v="Portland"/>
    <s v="Men's Athletic Footwear"/>
    <n v="50"/>
    <n v="2500"/>
    <n v="125000"/>
    <n v="43750"/>
    <n v="0.35"/>
    <s v="Outlet"/>
  </r>
  <r>
    <n v="1185732"/>
    <d v="2021-12-29T00:00:00"/>
    <x v="0"/>
    <x v="14"/>
    <s v="Portland"/>
    <s v="Women's Street Footwear"/>
    <n v="45"/>
    <n v="1500"/>
    <n v="67500"/>
    <n v="26999.999999999996"/>
    <n v="0.39999999999999997"/>
    <s v="Outlet"/>
  </r>
  <r>
    <n v="1185732"/>
    <d v="2021-12-30T00:00:00"/>
    <x v="0"/>
    <x v="14"/>
    <s v="Portland"/>
    <s v="Women's Athletic Footwear"/>
    <n v="45"/>
    <n v="1250"/>
    <n v="56250"/>
    <n v="16875"/>
    <n v="0.3"/>
    <s v="Outlet"/>
  </r>
  <r>
    <n v="1185732"/>
    <d v="2021-12-31T00:00:00"/>
    <x v="0"/>
    <x v="14"/>
    <s v="Portland"/>
    <s v="Men's Apparel"/>
    <n v="54.999999999999993"/>
    <n v="1250"/>
    <n v="68749.999999999985"/>
    <n v="17187.499999999996"/>
    <n v="0.25"/>
    <s v="Outlet"/>
  </r>
  <r>
    <n v="1185732"/>
    <d v="2021-09-17T00:00:00"/>
    <x v="0"/>
    <x v="14"/>
    <s v="Portland"/>
    <s v="Women's Apparel"/>
    <n v="60"/>
    <n v="2250"/>
    <n v="135000"/>
    <n v="54000"/>
    <n v="0.4"/>
    <s v="Outlet"/>
  </r>
  <r>
    <n v="1185732"/>
    <d v="2021-10-19T00:00:00"/>
    <x v="0"/>
    <x v="14"/>
    <s v="Portland"/>
    <s v="Men's Street Footwear"/>
    <n v="60"/>
    <n v="4000"/>
    <n v="240000"/>
    <n v="84000"/>
    <n v="0.35"/>
    <s v="Outlet"/>
  </r>
  <r>
    <n v="1185732"/>
    <d v="2021-10-19T00:00:00"/>
    <x v="0"/>
    <x v="14"/>
    <s v="Portland"/>
    <s v="Men's Athletic Footwear"/>
    <n v="55.000000000000007"/>
    <n v="2250"/>
    <n v="123750.00000000001"/>
    <n v="43312.5"/>
    <n v="0.35"/>
    <s v="Outlet"/>
  </r>
  <r>
    <n v="1185732"/>
    <d v="2021-10-19T00:00:00"/>
    <x v="0"/>
    <x v="14"/>
    <s v="Portland"/>
    <s v="Women's Street Footwear"/>
    <n v="55.000000000000007"/>
    <n v="1250"/>
    <n v="68750.000000000015"/>
    <n v="27500.000000000004"/>
    <n v="0.39999999999999997"/>
    <s v="Outlet"/>
  </r>
  <r>
    <n v="1185732"/>
    <d v="2021-10-19T00:00:00"/>
    <x v="0"/>
    <x v="14"/>
    <s v="Portland"/>
    <s v="Women's Athletic Footwear"/>
    <n v="55.000000000000007"/>
    <n v="1000"/>
    <n v="55000.000000000007"/>
    <n v="16500"/>
    <n v="0.3"/>
    <s v="Outlet"/>
  </r>
  <r>
    <n v="1185732"/>
    <d v="2021-10-19T00:00:00"/>
    <x v="0"/>
    <x v="14"/>
    <s v="Portland"/>
    <s v="Men's Apparel"/>
    <n v="65"/>
    <n v="1000"/>
    <n v="65000"/>
    <n v="16250"/>
    <n v="0.25"/>
    <s v="Outlet"/>
  </r>
  <r>
    <n v="1185732"/>
    <d v="2021-10-19T00:00:00"/>
    <x v="0"/>
    <x v="14"/>
    <s v="Portland"/>
    <s v="Women's Apparel"/>
    <n v="70"/>
    <n v="2250"/>
    <n v="157500"/>
    <n v="63000"/>
    <n v="0.4"/>
    <s v="Outlet"/>
  </r>
  <r>
    <n v="1185732"/>
    <d v="2021-11-18T00:00:00"/>
    <x v="0"/>
    <x v="14"/>
    <s v="Portland"/>
    <s v="Men's Street Footwear"/>
    <n v="65"/>
    <n v="3750"/>
    <n v="243750"/>
    <n v="85312.5"/>
    <n v="0.35"/>
    <s v="Outlet"/>
  </r>
  <r>
    <n v="1185732"/>
    <d v="2021-11-18T00:00:00"/>
    <x v="0"/>
    <x v="14"/>
    <s v="Portland"/>
    <s v="Men's Athletic Footwear"/>
    <n v="55.000000000000007"/>
    <n v="2000"/>
    <n v="110000.00000000001"/>
    <n v="38500"/>
    <n v="0.35"/>
    <s v="Outlet"/>
  </r>
  <r>
    <n v="1185732"/>
    <d v="2021-11-18T00:00:00"/>
    <x v="0"/>
    <x v="14"/>
    <s v="Portland"/>
    <s v="Women's Street Footwear"/>
    <n v="55.000000000000007"/>
    <n v="1950"/>
    <n v="107250.00000000001"/>
    <n v="42900"/>
    <n v="0.39999999999999997"/>
    <s v="Outlet"/>
  </r>
  <r>
    <n v="1185732"/>
    <d v="2021-11-18T00:00:00"/>
    <x v="0"/>
    <x v="14"/>
    <s v="Portland"/>
    <s v="Women's Athletic Footwear"/>
    <n v="55.000000000000007"/>
    <n v="1750"/>
    <n v="96250.000000000015"/>
    <n v="28875.000000000004"/>
    <n v="0.3"/>
    <s v="Outlet"/>
  </r>
  <r>
    <n v="1185732"/>
    <d v="2021-11-18T00:00:00"/>
    <x v="0"/>
    <x v="14"/>
    <s v="Portland"/>
    <s v="Men's Apparel"/>
    <n v="65"/>
    <n v="1500"/>
    <n v="97500"/>
    <n v="24375"/>
    <n v="0.25"/>
    <s v="Outlet"/>
  </r>
  <r>
    <n v="1185732"/>
    <d v="2021-11-18T00:00:00"/>
    <x v="0"/>
    <x v="14"/>
    <s v="Portland"/>
    <s v="Women's Apparel"/>
    <n v="70"/>
    <n v="2500"/>
    <n v="175000"/>
    <n v="70000"/>
    <n v="0.4"/>
    <s v="Outlet"/>
  </r>
  <r>
    <n v="1185732"/>
    <d v="2021-12-17T00:00:00"/>
    <x v="0"/>
    <x v="14"/>
    <s v="Portland"/>
    <s v="Men's Street Footwear"/>
    <n v="65"/>
    <n v="4750"/>
    <n v="308750"/>
    <n v="108062.5"/>
    <n v="0.35"/>
    <s v="Outlet"/>
  </r>
  <r>
    <n v="1185732"/>
    <d v="2021-12-17T00:00:00"/>
    <x v="0"/>
    <x v="14"/>
    <s v="Portland"/>
    <s v="Men's Athletic Footwear"/>
    <n v="55.000000000000007"/>
    <n v="2750"/>
    <n v="151250.00000000003"/>
    <n v="52937.500000000007"/>
    <n v="0.35"/>
    <s v="Outlet"/>
  </r>
  <r>
    <n v="1185732"/>
    <d v="2021-12-17T00:00:00"/>
    <x v="0"/>
    <x v="14"/>
    <s v="Portland"/>
    <s v="Women's Street Footwear"/>
    <n v="55.000000000000007"/>
    <n v="2500"/>
    <n v="137500.00000000003"/>
    <n v="55000.000000000007"/>
    <n v="0.39999999999999997"/>
    <s v="Outlet"/>
  </r>
  <r>
    <n v="1185732"/>
    <d v="2021-12-17T00:00:00"/>
    <x v="0"/>
    <x v="14"/>
    <s v="Portland"/>
    <s v="Women's Athletic Footwear"/>
    <n v="55.000000000000007"/>
    <n v="2000"/>
    <n v="110000.00000000001"/>
    <n v="33000"/>
    <n v="0.3"/>
    <s v="Outlet"/>
  </r>
  <r>
    <n v="1185732"/>
    <d v="2021-12-17T00:00:00"/>
    <x v="0"/>
    <x v="14"/>
    <s v="Portland"/>
    <s v="Men's Apparel"/>
    <n v="65"/>
    <n v="2000"/>
    <n v="130000"/>
    <n v="32500"/>
    <n v="0.25"/>
    <s v="Outlet"/>
  </r>
  <r>
    <n v="1185732"/>
    <d v="2021-12-17T00:00:00"/>
    <x v="0"/>
    <x v="14"/>
    <s v="Portland"/>
    <s v="Women's Apparel"/>
    <n v="70"/>
    <n v="3000"/>
    <n v="210000"/>
    <n v="84000"/>
    <n v="0.4"/>
    <s v="Outlet"/>
  </r>
  <r>
    <n v="1128299"/>
    <d v="2021-01-10T00:00:00"/>
    <x v="0"/>
    <x v="14"/>
    <s v="Portland"/>
    <s v="Men's Street Footwear"/>
    <n v="35"/>
    <n v="3750"/>
    <n v="131250"/>
    <n v="32812.5"/>
    <n v="0.25"/>
    <s v="Outlet"/>
  </r>
  <r>
    <n v="1128299"/>
    <d v="2021-01-10T00:00:00"/>
    <x v="0"/>
    <x v="14"/>
    <s v="Portland"/>
    <s v="Men's Athletic Footwear"/>
    <n v="45"/>
    <n v="3750"/>
    <n v="168750"/>
    <n v="33750"/>
    <n v="0.2"/>
    <s v="Outlet"/>
  </r>
  <r>
    <n v="1128299"/>
    <d v="2021-01-10T00:00:00"/>
    <x v="0"/>
    <x v="14"/>
    <s v="Portland"/>
    <s v="Women's Street Footwear"/>
    <n v="45"/>
    <n v="3750"/>
    <n v="168750"/>
    <n v="42187.5"/>
    <n v="0.25"/>
    <s v="Outlet"/>
  </r>
  <r>
    <n v="1128299"/>
    <d v="2021-01-10T00:00:00"/>
    <x v="0"/>
    <x v="14"/>
    <s v="Portland"/>
    <s v="Women's Athletic Footwear"/>
    <n v="45"/>
    <n v="2250"/>
    <n v="101250"/>
    <n v="25312.5"/>
    <n v="0.25"/>
    <s v="Outlet"/>
  </r>
  <r>
    <n v="1185732"/>
    <d v="2021-01-24T00:00:00"/>
    <x v="2"/>
    <x v="15"/>
    <s v="Anchorage"/>
    <s v="Women's Apparel"/>
    <n v="55.000000000000007"/>
    <n v="3000"/>
    <n v="165000.00000000003"/>
    <n v="49500.000000000007"/>
    <n v="0.3"/>
    <s v="Outlet"/>
  </r>
  <r>
    <n v="1185732"/>
    <d v="2021-02-22T00:00:00"/>
    <x v="2"/>
    <x v="15"/>
    <s v="Anchorage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2"/>
    <x v="15"/>
    <s v="Anchorage"/>
    <s v="Women's Street Footwear"/>
    <n v="45"/>
    <n v="2750"/>
    <n v="123750"/>
    <n v="30937.5"/>
    <n v="0.25"/>
    <s v="Outlet"/>
  </r>
  <r>
    <n v="1185732"/>
    <d v="2021-02-22T00:00:00"/>
    <x v="2"/>
    <x v="15"/>
    <s v="Anchorage"/>
    <s v="Women's Athletic Footwear"/>
    <n v="49.999999999999993"/>
    <n v="1750"/>
    <n v="87499.999999999985"/>
    <n v="21874.999999999996"/>
    <n v="0.25"/>
    <s v="Outlet"/>
  </r>
  <r>
    <n v="1185732"/>
    <d v="2021-02-22T00:00:00"/>
    <x v="2"/>
    <x v="15"/>
    <s v="Anchorage"/>
    <s v="Men's Apparel"/>
    <n v="65.000000000000014"/>
    <n v="2500"/>
    <n v="162500.00000000003"/>
    <n v="40625.000000000007"/>
    <n v="0.25"/>
    <s v="Outlet"/>
  </r>
  <r>
    <n v="1185732"/>
    <d v="2021-02-22T00:00:00"/>
    <x v="2"/>
    <x v="15"/>
    <s v="Anchorage"/>
    <s v="Women's Apparel"/>
    <n v="55.000000000000007"/>
    <n v="3500"/>
    <n v="192500.00000000003"/>
    <n v="57750.000000000007"/>
    <n v="0.3"/>
    <s v="Outlet"/>
  </r>
  <r>
    <n v="1185732"/>
    <d v="2021-03-20T00:00:00"/>
    <x v="2"/>
    <x v="15"/>
    <s v="Anchorage"/>
    <s v="Men's Street Footwear"/>
    <n v="55.000000000000007"/>
    <n v="5450"/>
    <n v="299750.00000000006"/>
    <n v="104912.50000000003"/>
    <n v="0.35000000000000003"/>
    <s v="Outlet"/>
  </r>
  <r>
    <n v="1185732"/>
    <d v="2021-03-20T00:00:00"/>
    <x v="2"/>
    <x v="15"/>
    <s v="Anchorage"/>
    <s v="Men's Athletic Footwear"/>
    <n v="55.000000000000007"/>
    <n v="2500"/>
    <n v="137500.00000000003"/>
    <n v="48125.000000000015"/>
    <n v="0.35000000000000003"/>
    <s v="Outlet"/>
  </r>
  <r>
    <n v="1185732"/>
    <d v="2021-03-20T00:00:00"/>
    <x v="2"/>
    <x v="15"/>
    <s v="Anchorage"/>
    <s v="Women's Street Footwear"/>
    <n v="45"/>
    <n v="2750"/>
    <n v="123750"/>
    <n v="30937.5"/>
    <n v="0.25"/>
    <s v="Outlet"/>
  </r>
  <r>
    <n v="1185732"/>
    <d v="2021-03-20T00:00:00"/>
    <x v="2"/>
    <x v="15"/>
    <s v="Anchorage"/>
    <s v="Women's Athletic Footwear"/>
    <n v="49.999999999999993"/>
    <n v="1250"/>
    <n v="62499.999999999993"/>
    <n v="15624.999999999998"/>
    <n v="0.25"/>
    <s v="Outlet"/>
  </r>
  <r>
    <n v="1185732"/>
    <d v="2021-03-20T00:00:00"/>
    <x v="2"/>
    <x v="15"/>
    <s v="Anchorage"/>
    <s v="Men's Apparel"/>
    <n v="65.000000000000014"/>
    <n v="1750"/>
    <n v="113750.00000000003"/>
    <n v="28437.500000000007"/>
    <n v="0.25"/>
    <s v="Outlet"/>
  </r>
  <r>
    <n v="1185732"/>
    <d v="2021-03-20T00:00:00"/>
    <x v="2"/>
    <x v="15"/>
    <s v="Anchorage"/>
    <s v="Women's Apparel"/>
    <n v="55.000000000000007"/>
    <n v="2750"/>
    <n v="151250.00000000003"/>
    <n v="45375.000000000007"/>
    <n v="0.3"/>
    <s v="Outlet"/>
  </r>
  <r>
    <n v="1185732"/>
    <d v="2021-04-21T00:00:00"/>
    <x v="2"/>
    <x v="15"/>
    <s v="Anchorage"/>
    <s v="Men's Street Footwear"/>
    <n v="55.000000000000007"/>
    <n v="5250"/>
    <n v="288750.00000000006"/>
    <n v="101062.50000000003"/>
    <n v="0.35000000000000003"/>
    <s v="Outlet"/>
  </r>
  <r>
    <n v="1185732"/>
    <d v="2021-04-21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4-21T00:00:00"/>
    <x v="2"/>
    <x v="15"/>
    <s v="Anchorage"/>
    <s v="Women's Street Footwear"/>
    <n v="45"/>
    <n v="2250"/>
    <n v="101250"/>
    <n v="25312.5"/>
    <n v="0.25"/>
    <s v="Outlet"/>
  </r>
  <r>
    <n v="1185732"/>
    <d v="2021-04-21T00:00:00"/>
    <x v="2"/>
    <x v="15"/>
    <s v="Anchorage"/>
    <s v="Women's Athletic Footwear"/>
    <n v="49.999999999999993"/>
    <n v="1500"/>
    <n v="74999.999999999985"/>
    <n v="18749.999999999996"/>
    <n v="0.25"/>
    <s v="Outlet"/>
  </r>
  <r>
    <n v="1185732"/>
    <d v="2021-04-21T00:00:00"/>
    <x v="2"/>
    <x v="15"/>
    <s v="Anchorage"/>
    <s v="Men's Apparel"/>
    <n v="60.000000000000007"/>
    <n v="1500"/>
    <n v="90000.000000000015"/>
    <n v="22500.000000000004"/>
    <n v="0.25"/>
    <s v="Outlet"/>
  </r>
  <r>
    <n v="1185732"/>
    <d v="2021-04-21T00:00:00"/>
    <x v="2"/>
    <x v="15"/>
    <s v="Anchorage"/>
    <s v="Women's Apparel"/>
    <n v="50"/>
    <n v="3000"/>
    <n v="150000"/>
    <n v="45000"/>
    <n v="0.3"/>
    <s v="Outlet"/>
  </r>
  <r>
    <n v="1185732"/>
    <d v="2021-05-20T00:00:00"/>
    <x v="2"/>
    <x v="15"/>
    <s v="Anchorage"/>
    <s v="Men's Street Footwear"/>
    <n v="65"/>
    <n v="5700"/>
    <n v="370500"/>
    <n v="129675.00000000001"/>
    <n v="0.35000000000000003"/>
    <s v="Outlet"/>
  </r>
  <r>
    <n v="1185732"/>
    <d v="2021-05-20T00:00:00"/>
    <x v="2"/>
    <x v="15"/>
    <s v="Anchorage"/>
    <s v="Men's Athletic Footwear"/>
    <n v="60.000000000000007"/>
    <n v="2750"/>
    <n v="165000.00000000003"/>
    <n v="57750.000000000015"/>
    <n v="0.35000000000000003"/>
    <s v="Outlet"/>
  </r>
  <r>
    <n v="1185732"/>
    <d v="2021-05-20T00:00:00"/>
    <x v="2"/>
    <x v="15"/>
    <s v="Anchorage"/>
    <s v="Women's Street Footwear"/>
    <n v="55.000000000000007"/>
    <n v="3000"/>
    <n v="165000.00000000003"/>
    <n v="41250.000000000007"/>
    <n v="0.25"/>
    <s v="Outlet"/>
  </r>
  <r>
    <n v="1185732"/>
    <d v="2021-05-20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5-20T00:00:00"/>
    <x v="2"/>
    <x v="15"/>
    <s v="Anchorage"/>
    <s v="Men's Apparel"/>
    <n v="65"/>
    <n v="2750"/>
    <n v="178750"/>
    <n v="44687.5"/>
    <n v="0.25"/>
    <s v="Outlet"/>
  </r>
  <r>
    <n v="1185732"/>
    <d v="2021-05-20T00:00:00"/>
    <x v="2"/>
    <x v="15"/>
    <s v="Anchorage"/>
    <s v="Women's Apparel"/>
    <n v="70"/>
    <n v="4000"/>
    <n v="280000"/>
    <n v="84000"/>
    <n v="0.3"/>
    <s v="Outlet"/>
  </r>
  <r>
    <n v="1185732"/>
    <d v="2021-06-22T00:00:00"/>
    <x v="2"/>
    <x v="15"/>
    <s v="Anchorage"/>
    <s v="Men's Street Footwear"/>
    <n v="65"/>
    <n v="6500"/>
    <n v="422500"/>
    <n v="147875"/>
    <n v="0.35000000000000003"/>
    <s v="Outlet"/>
  </r>
  <r>
    <n v="1185732"/>
    <d v="2021-06-22T00:00:00"/>
    <x v="2"/>
    <x v="15"/>
    <s v="Anchorage"/>
    <s v="Men's Athletic Footwear"/>
    <n v="60.000000000000007"/>
    <n v="4000"/>
    <n v="240000.00000000003"/>
    <n v="84000.000000000015"/>
    <n v="0.35000000000000003"/>
    <s v="Outlet"/>
  </r>
  <r>
    <n v="1185732"/>
    <d v="2021-06-22T00:00:00"/>
    <x v="2"/>
    <x v="15"/>
    <s v="Anchorage"/>
    <s v="Women's Street Footwear"/>
    <n v="55.000000000000007"/>
    <n v="3250"/>
    <n v="178750.00000000003"/>
    <n v="44687.500000000007"/>
    <n v="0.25"/>
    <s v="Outlet"/>
  </r>
  <r>
    <n v="1185732"/>
    <d v="2021-06-22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6-22T00:00:00"/>
    <x v="2"/>
    <x v="15"/>
    <s v="Anchorage"/>
    <s v="Men's Apparel"/>
    <n v="65"/>
    <n v="3000"/>
    <n v="195000"/>
    <n v="48750"/>
    <n v="0.25"/>
    <s v="Outlet"/>
  </r>
  <r>
    <n v="1185732"/>
    <d v="2021-06-22T00:00:00"/>
    <x v="2"/>
    <x v="15"/>
    <s v="Anchorage"/>
    <s v="Women's Apparel"/>
    <n v="70"/>
    <n v="4500"/>
    <n v="315000"/>
    <n v="94500"/>
    <n v="0.3"/>
    <s v="Outlet"/>
  </r>
  <r>
    <n v="1185732"/>
    <d v="2021-07-20T00:00:00"/>
    <x v="2"/>
    <x v="15"/>
    <s v="Anchorage"/>
    <s v="Men's Street Footwear"/>
    <n v="65"/>
    <n v="6750"/>
    <n v="438750"/>
    <n v="153562.50000000003"/>
    <n v="0.35000000000000003"/>
    <s v="Outlet"/>
  </r>
  <r>
    <n v="1185732"/>
    <d v="2021-07-20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7-20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7-20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7-20T00:00:00"/>
    <x v="2"/>
    <x v="15"/>
    <s v="Anchorage"/>
    <s v="Men's Apparel"/>
    <n v="65"/>
    <n v="3250"/>
    <n v="211250"/>
    <n v="52812.5"/>
    <n v="0.25"/>
    <s v="Outlet"/>
  </r>
  <r>
    <n v="1185732"/>
    <d v="2021-07-20T00:00:00"/>
    <x v="2"/>
    <x v="15"/>
    <s v="Anchorage"/>
    <s v="Women's Apparel"/>
    <n v="70"/>
    <n v="5000"/>
    <n v="350000"/>
    <n v="105000"/>
    <n v="0.3"/>
    <s v="Outlet"/>
  </r>
  <r>
    <n v="1185732"/>
    <d v="2021-08-21T00:00:00"/>
    <x v="2"/>
    <x v="15"/>
    <s v="Anchorage"/>
    <s v="Men's Street Footwear"/>
    <n v="65"/>
    <n v="6500"/>
    <n v="422500"/>
    <n v="147875"/>
    <n v="0.35000000000000003"/>
    <s v="Outlet"/>
  </r>
  <r>
    <n v="1185732"/>
    <d v="2021-08-21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8-21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8-21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8-21T00:00:00"/>
    <x v="2"/>
    <x v="15"/>
    <s v="Anchorage"/>
    <s v="Men's Apparel"/>
    <n v="65"/>
    <n v="2250"/>
    <n v="146250"/>
    <n v="36562.5"/>
    <n v="0.25"/>
    <s v="Outlet"/>
  </r>
  <r>
    <n v="1185732"/>
    <d v="2021-08-21T00:00:00"/>
    <x v="2"/>
    <x v="15"/>
    <s v="Anchorage"/>
    <s v="Women's Apparel"/>
    <n v="70"/>
    <n v="4000"/>
    <n v="280000"/>
    <n v="84000"/>
    <n v="0.3"/>
    <s v="Outlet"/>
  </r>
  <r>
    <n v="1185732"/>
    <d v="2021-09-20T00:00:00"/>
    <x v="2"/>
    <x v="15"/>
    <s v="Anchorage"/>
    <s v="Men's Street Footwear"/>
    <n v="65"/>
    <n v="5250"/>
    <n v="341250"/>
    <n v="119437.50000000001"/>
    <n v="0.35000000000000003"/>
    <s v="Outlet"/>
  </r>
  <r>
    <n v="1185732"/>
    <d v="2021-09-20T00:00:00"/>
    <x v="2"/>
    <x v="15"/>
    <s v="Anchorage"/>
    <s v="Men's Athletic Footwear"/>
    <n v="60.000000000000007"/>
    <n v="3250"/>
    <n v="195000.00000000003"/>
    <n v="68250.000000000015"/>
    <n v="0.35000000000000003"/>
    <s v="Outlet"/>
  </r>
  <r>
    <n v="1185732"/>
    <d v="2021-09-20T00:00:00"/>
    <x v="2"/>
    <x v="15"/>
    <s v="Anchorage"/>
    <s v="Women's Street Footwear"/>
    <n v="55.000000000000007"/>
    <n v="2250"/>
    <n v="123750.00000000001"/>
    <n v="30937.500000000004"/>
    <n v="0.25"/>
    <s v="Outlet"/>
  </r>
  <r>
    <n v="1185732"/>
    <d v="2021-09-20T00:00:00"/>
    <x v="2"/>
    <x v="15"/>
    <s v="Anchorage"/>
    <s v="Women's Athletic Footwear"/>
    <n v="55.000000000000007"/>
    <n v="2000"/>
    <n v="110000.00000000001"/>
    <n v="27500.000000000004"/>
    <n v="0.25"/>
    <s v="Outlet"/>
  </r>
  <r>
    <n v="1185732"/>
    <d v="2021-09-20T00:00:00"/>
    <x v="2"/>
    <x v="15"/>
    <s v="Anchorage"/>
    <s v="Men's Apparel"/>
    <n v="65"/>
    <n v="2000"/>
    <n v="130000"/>
    <n v="32500"/>
    <n v="0.25"/>
    <s v="Outlet"/>
  </r>
  <r>
    <n v="1185732"/>
    <d v="2021-09-20T00:00:00"/>
    <x v="2"/>
    <x v="15"/>
    <s v="Anchorage"/>
    <s v="Women's Apparel"/>
    <n v="70"/>
    <n v="3000"/>
    <n v="210000"/>
    <n v="63000"/>
    <n v="0.3"/>
    <s v="Outlet"/>
  </r>
  <r>
    <n v="1185732"/>
    <d v="2021-10-22T00:00:00"/>
    <x v="2"/>
    <x v="15"/>
    <s v="Anchorage"/>
    <s v="Men's Street Footwear"/>
    <n v="70"/>
    <n v="4500"/>
    <n v="315000"/>
    <n v="110250.00000000001"/>
    <n v="0.35000000000000003"/>
    <s v="Outlet"/>
  </r>
  <r>
    <n v="1185732"/>
    <d v="2021-10-22T00:00:00"/>
    <x v="2"/>
    <x v="15"/>
    <s v="Anchorage"/>
    <s v="Men's Athletic Footwear"/>
    <n v="65.000000000000014"/>
    <n v="2750"/>
    <n v="178750.00000000003"/>
    <n v="62562.500000000015"/>
    <n v="0.35000000000000003"/>
    <s v="Outlet"/>
  </r>
  <r>
    <n v="1185732"/>
    <d v="2021-10-22T00:00:00"/>
    <x v="2"/>
    <x v="15"/>
    <s v="Anchorage"/>
    <s v="Women's Street Footwear"/>
    <n v="65.000000000000014"/>
    <n v="1750"/>
    <n v="113750.00000000003"/>
    <n v="28437.500000000007"/>
    <n v="0.25"/>
    <s v="Outlet"/>
  </r>
  <r>
    <n v="1185732"/>
    <d v="2021-10-22T00:00:00"/>
    <x v="2"/>
    <x v="15"/>
    <s v="Anchorage"/>
    <s v="Women's Athletic Footwear"/>
    <n v="65.000000000000014"/>
    <n v="1500"/>
    <n v="97500.000000000015"/>
    <n v="24375.000000000004"/>
    <n v="0.25"/>
    <s v="Outlet"/>
  </r>
  <r>
    <n v="1185732"/>
    <d v="2021-10-22T00:00:00"/>
    <x v="2"/>
    <x v="15"/>
    <s v="Anchorage"/>
    <s v="Men's Apparel"/>
    <n v="75.000000000000014"/>
    <n v="1500"/>
    <n v="112500.00000000001"/>
    <n v="28125.000000000004"/>
    <n v="0.25"/>
    <s v="Outlet"/>
  </r>
  <r>
    <n v="1185732"/>
    <d v="2021-10-22T00:00:00"/>
    <x v="2"/>
    <x v="15"/>
    <s v="Anchorage"/>
    <s v="Women's Apparel"/>
    <n v="80"/>
    <n v="2750"/>
    <n v="220000"/>
    <n v="66000"/>
    <n v="0.3"/>
    <s v="Outlet"/>
  </r>
  <r>
    <n v="1185732"/>
    <d v="2021-11-21T00:00:00"/>
    <x v="2"/>
    <x v="15"/>
    <s v="Anchorage"/>
    <s v="Men's Street Footwear"/>
    <n v="75.000000000000014"/>
    <n v="4250"/>
    <n v="318750.00000000006"/>
    <n v="111562.50000000003"/>
    <n v="0.35000000000000003"/>
    <s v="Outlet"/>
  </r>
  <r>
    <n v="1185732"/>
    <d v="2021-11-21T00:00:00"/>
    <x v="2"/>
    <x v="15"/>
    <s v="Anchorage"/>
    <s v="Men's Athletic Footwear"/>
    <n v="65.000000000000014"/>
    <n v="3000"/>
    <n v="195000.00000000003"/>
    <n v="68250.000000000015"/>
    <n v="0.35000000000000003"/>
    <s v="Outlet"/>
  </r>
  <r>
    <n v="1185732"/>
    <d v="2021-11-21T00:00:00"/>
    <x v="2"/>
    <x v="15"/>
    <s v="Anchorage"/>
    <s v="Women's Street Footwear"/>
    <n v="65.000000000000014"/>
    <n v="3200"/>
    <n v="208000.00000000006"/>
    <n v="52000.000000000015"/>
    <n v="0.25"/>
    <s v="Outlet"/>
  </r>
  <r>
    <n v="1185732"/>
    <d v="2021-11-21T00:00:00"/>
    <x v="2"/>
    <x v="15"/>
    <s v="Anchorage"/>
    <s v="Women's Athletic Footwear"/>
    <n v="65.000000000000014"/>
    <n v="3000"/>
    <n v="195000.00000000003"/>
    <n v="48750.000000000007"/>
    <n v="0.25"/>
    <s v="Outlet"/>
  </r>
  <r>
    <n v="1185732"/>
    <d v="2021-11-21T00:00:00"/>
    <x v="2"/>
    <x v="15"/>
    <s v="Anchorage"/>
    <s v="Men's Apparel"/>
    <n v="75.000000000000014"/>
    <n v="2750"/>
    <n v="206250.00000000003"/>
    <n v="51562.500000000007"/>
    <n v="0.25"/>
    <s v="Outlet"/>
  </r>
  <r>
    <n v="1185732"/>
    <d v="2021-11-21T00:00:00"/>
    <x v="2"/>
    <x v="15"/>
    <s v="Anchorage"/>
    <s v="Women's Apparel"/>
    <n v="80"/>
    <n v="3750"/>
    <n v="300000"/>
    <n v="90000"/>
    <n v="0.3"/>
    <s v="Outlet"/>
  </r>
  <r>
    <n v="1185732"/>
    <d v="2021-12-20T00:00:00"/>
    <x v="2"/>
    <x v="15"/>
    <s v="Anchorage"/>
    <s v="Men's Street Footwear"/>
    <n v="75.000000000000014"/>
    <n v="6000"/>
    <n v="450000.00000000006"/>
    <n v="157500.00000000003"/>
    <n v="0.35000000000000003"/>
    <s v="Outlet"/>
  </r>
  <r>
    <n v="1185732"/>
    <d v="2021-12-20T00:00:00"/>
    <x v="2"/>
    <x v="15"/>
    <s v="Anchorage"/>
    <s v="Men's Athletic Footwear"/>
    <n v="65.000000000000014"/>
    <n v="4000"/>
    <n v="260000.00000000006"/>
    <n v="91000.000000000029"/>
    <n v="0.35000000000000003"/>
    <s v="Outlet"/>
  </r>
  <r>
    <n v="1128299"/>
    <d v="2021-01-10T00:00:00"/>
    <x v="2"/>
    <x v="15"/>
    <s v="Anchorage"/>
    <s v="Men's Street Footwear"/>
    <n v="35"/>
    <n v="3750"/>
    <n v="131250"/>
    <n v="32812.5"/>
    <n v="0.25"/>
    <s v="Outlet"/>
  </r>
  <r>
    <n v="1128299"/>
    <d v="2021-01-10T00:00:00"/>
    <x v="2"/>
    <x v="15"/>
    <s v="Anchorage"/>
    <s v="Men's Athletic Footwear"/>
    <n v="45"/>
    <n v="3750"/>
    <n v="168750"/>
    <n v="33750"/>
    <n v="0.2"/>
    <s v="Outlet"/>
  </r>
  <r>
    <n v="1128299"/>
    <d v="2021-01-10T00:00:00"/>
    <x v="2"/>
    <x v="15"/>
    <s v="Anchorage"/>
    <s v="Women's Street Footwear"/>
    <n v="45"/>
    <n v="3750"/>
    <n v="168750"/>
    <n v="42187.5"/>
    <n v="0.25"/>
    <s v="Outlet"/>
  </r>
  <r>
    <n v="1128299"/>
    <d v="2021-01-10T00:00:00"/>
    <x v="2"/>
    <x v="15"/>
    <s v="Anchorage"/>
    <s v="Women's Athletic Footwear"/>
    <n v="45"/>
    <n v="2250"/>
    <n v="101250"/>
    <n v="25312.5"/>
    <n v="0.25"/>
    <s v="Outlet"/>
  </r>
  <r>
    <n v="1128299"/>
    <d v="2021-01-10T00:00:00"/>
    <x v="2"/>
    <x v="15"/>
    <s v="Anchorage"/>
    <s v="Men's Apparel"/>
    <n v="50"/>
    <n v="1750"/>
    <n v="87500"/>
    <n v="13125"/>
    <n v="0.15"/>
    <s v="Outlet"/>
  </r>
  <r>
    <n v="1128299"/>
    <d v="2021-01-10T00:00:00"/>
    <x v="2"/>
    <x v="15"/>
    <s v="Anchorage"/>
    <s v="Women's Apparel"/>
    <n v="45"/>
    <n v="4250"/>
    <n v="191250"/>
    <n v="76500"/>
    <n v="0.4"/>
    <s v="Outlet"/>
  </r>
  <r>
    <n v="1128299"/>
    <d v="2021-02-10T00:00:00"/>
    <x v="2"/>
    <x v="15"/>
    <s v="Anchorage"/>
    <s v="Men's Street Footwear"/>
    <n v="35"/>
    <n v="4750"/>
    <n v="166250"/>
    <n v="41562.5"/>
    <n v="0.25"/>
    <s v="Outlet"/>
  </r>
  <r>
    <n v="1128299"/>
    <d v="2021-02-10T00:00:00"/>
    <x v="2"/>
    <x v="15"/>
    <s v="Anchorage"/>
    <s v="Men's Athletic Footwear"/>
    <n v="45"/>
    <n v="3750"/>
    <n v="168750"/>
    <n v="33750"/>
    <n v="0.2"/>
    <s v="Outlet"/>
  </r>
  <r>
    <n v="1128299"/>
    <d v="2021-02-10T00:00:00"/>
    <x v="2"/>
    <x v="15"/>
    <s v="Anchorage"/>
    <s v="Women's Street Footwear"/>
    <n v="45"/>
    <n v="3750"/>
    <n v="168750"/>
    <n v="42187.5"/>
    <n v="0.25"/>
    <s v="Outlet"/>
  </r>
  <r>
    <n v="1128299"/>
    <d v="2021-02-10T00:00:00"/>
    <x v="2"/>
    <x v="16"/>
    <s v="Honolulu"/>
    <s v="Women's Athletic Footwear"/>
    <n v="45"/>
    <n v="2250"/>
    <n v="101250"/>
    <n v="25312.5"/>
    <n v="0.25"/>
    <s v="Outlet"/>
  </r>
  <r>
    <n v="1128299"/>
    <d v="2021-02-10T00:00:00"/>
    <x v="2"/>
    <x v="16"/>
    <s v="Honolulu"/>
    <s v="Men's Apparel"/>
    <n v="50"/>
    <n v="1500"/>
    <n v="75000"/>
    <n v="11250"/>
    <n v="0.15"/>
    <s v="Outlet"/>
  </r>
  <r>
    <n v="1128299"/>
    <d v="2021-02-10T00:00:00"/>
    <x v="2"/>
    <x v="16"/>
    <s v="Honolulu"/>
    <s v="Women's Apparel"/>
    <n v="45"/>
    <n v="3500"/>
    <n v="157500"/>
    <n v="63000"/>
    <n v="0.4"/>
    <s v="Outlet"/>
  </r>
  <r>
    <n v="1128299"/>
    <d v="2021-03-09T00:00:00"/>
    <x v="2"/>
    <x v="16"/>
    <s v="Honolulu"/>
    <s v="Men's Street Footwear"/>
    <n v="45"/>
    <n v="5000"/>
    <n v="225000"/>
    <n v="56250"/>
    <n v="0.25"/>
    <s v="Outlet"/>
  </r>
  <r>
    <n v="1128299"/>
    <d v="2021-03-09T00:00:00"/>
    <x v="2"/>
    <x v="16"/>
    <s v="Honolulu"/>
    <s v="Men's Athletic Footwear"/>
    <n v="54.999999999999993"/>
    <n v="3500"/>
    <n v="192499.99999999997"/>
    <n v="38499.999999999993"/>
    <n v="0.2"/>
    <s v="Outlet"/>
  </r>
  <r>
    <n v="1128299"/>
    <d v="2021-03-09T00:00:00"/>
    <x v="2"/>
    <x v="16"/>
    <s v="Honolulu"/>
    <s v="Women's Street Footwear"/>
    <n v="59.999999999999986"/>
    <n v="3750"/>
    <n v="224999.99999999994"/>
    <n v="56249.999999999985"/>
    <n v="0.25"/>
    <s v="Outlet"/>
  </r>
  <r>
    <n v="1128299"/>
    <d v="2021-03-09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3-09T00:00:00"/>
    <x v="2"/>
    <x v="16"/>
    <s v="Honolulu"/>
    <s v="Men's Apparel"/>
    <n v="60"/>
    <n v="1250"/>
    <n v="75000"/>
    <n v="11250"/>
    <n v="0.15"/>
    <s v="Outlet"/>
  </r>
  <r>
    <n v="1128299"/>
    <d v="2021-03-09T00:00:00"/>
    <x v="2"/>
    <x v="16"/>
    <s v="Honolulu"/>
    <s v="Women's Apparel"/>
    <n v="54.999999999999993"/>
    <n v="3250"/>
    <n v="178749.99999999997"/>
    <n v="71499.999999999985"/>
    <n v="0.4"/>
    <s v="Outlet"/>
  </r>
  <r>
    <n v="1128299"/>
    <d v="2021-04-10T00:00:00"/>
    <x v="2"/>
    <x v="16"/>
    <s v="Honolulu"/>
    <s v="Men's Street Footwear"/>
    <n v="60"/>
    <n v="5000"/>
    <n v="300000"/>
    <n v="75000"/>
    <n v="0.25"/>
    <s v="Outlet"/>
  </r>
  <r>
    <n v="1128299"/>
    <d v="2021-04-10T00:00:00"/>
    <x v="2"/>
    <x v="16"/>
    <s v="Honolulu"/>
    <s v="Men's Athletic Footwear"/>
    <n v="65"/>
    <n v="3000"/>
    <n v="195000"/>
    <n v="39000"/>
    <n v="0.2"/>
    <s v="Outlet"/>
  </r>
  <r>
    <n v="1128299"/>
    <d v="2021-04-10T00:00:00"/>
    <x v="2"/>
    <x v="16"/>
    <s v="Honolulu"/>
    <s v="Women's Street Footwear"/>
    <n v="65"/>
    <n v="3500"/>
    <n v="227500"/>
    <n v="56875"/>
    <n v="0.25"/>
    <s v="Outlet"/>
  </r>
  <r>
    <n v="1128299"/>
    <d v="2021-04-10T00:00:00"/>
    <x v="2"/>
    <x v="16"/>
    <s v="Honolulu"/>
    <s v="Women's Athletic Footwear"/>
    <n v="50"/>
    <n v="2500"/>
    <n v="125000"/>
    <n v="31250"/>
    <n v="0.25"/>
    <s v="Outlet"/>
  </r>
  <r>
    <n v="1128299"/>
    <d v="2021-04-10T00:00:00"/>
    <x v="2"/>
    <x v="16"/>
    <s v="Honolulu"/>
    <s v="Men's Apparel"/>
    <n v="55.000000000000007"/>
    <n v="1500"/>
    <n v="82500.000000000015"/>
    <n v="12375.000000000002"/>
    <n v="0.15"/>
    <s v="Outlet"/>
  </r>
  <r>
    <n v="1128299"/>
    <d v="2021-04-10T00:00:00"/>
    <x v="2"/>
    <x v="16"/>
    <s v="Honolulu"/>
    <s v="Women's Apparel"/>
    <n v="70"/>
    <n v="3250"/>
    <n v="227500"/>
    <n v="91000"/>
    <n v="0.4"/>
    <s v="Outlet"/>
  </r>
  <r>
    <n v="1128299"/>
    <d v="2021-05-11T00:00:00"/>
    <x v="2"/>
    <x v="16"/>
    <s v="Honolulu"/>
    <s v="Men's Street Footwear"/>
    <n v="54.999999999999993"/>
    <n v="5250"/>
    <n v="288749.99999999994"/>
    <n v="72187.499999999985"/>
    <n v="0.25"/>
    <s v="Outlet"/>
  </r>
  <r>
    <n v="1128299"/>
    <d v="2021-05-11T00:00:00"/>
    <x v="2"/>
    <x v="16"/>
    <s v="Honolulu"/>
    <s v="Men's Athletic Footwear"/>
    <n v="60"/>
    <n v="3750"/>
    <n v="225000"/>
    <n v="45000"/>
    <n v="0.2"/>
    <s v="Outlet"/>
  </r>
  <r>
    <n v="1128299"/>
    <d v="2021-05-11T00:00:00"/>
    <x v="2"/>
    <x v="16"/>
    <s v="Honolulu"/>
    <s v="Women's Street Footwear"/>
    <n v="60"/>
    <n v="3750"/>
    <n v="225000"/>
    <n v="56250"/>
    <n v="0.25"/>
    <s v="Outlet"/>
  </r>
  <r>
    <n v="1128299"/>
    <d v="2021-05-11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5-11T00:00:00"/>
    <x v="2"/>
    <x v="16"/>
    <s v="Honolulu"/>
    <s v="Men's Apparel"/>
    <n v="60"/>
    <n v="1750"/>
    <n v="105000"/>
    <n v="15750"/>
    <n v="0.15"/>
    <s v="Outlet"/>
  </r>
  <r>
    <n v="1128299"/>
    <d v="2021-05-11T00:00:00"/>
    <x v="2"/>
    <x v="16"/>
    <s v="Honolulu"/>
    <s v="Women's Apparel"/>
    <n v="75"/>
    <n v="4750"/>
    <n v="356250"/>
    <n v="142500"/>
    <n v="0.4"/>
    <s v="Outlet"/>
  </r>
  <r>
    <n v="1128299"/>
    <d v="2021-06-10T00:00:00"/>
    <x v="2"/>
    <x v="16"/>
    <s v="Honolulu"/>
    <s v="Men's Street Footwear"/>
    <n v="70"/>
    <n v="7250"/>
    <n v="507500"/>
    <n v="126875"/>
    <n v="0.25"/>
    <s v="Outlet"/>
  </r>
  <r>
    <n v="1128299"/>
    <d v="2021-06-10T00:00:00"/>
    <x v="2"/>
    <x v="16"/>
    <s v="Honolulu"/>
    <s v="Men's Athletic Footwear"/>
    <n v="75"/>
    <n v="6000"/>
    <n v="450000"/>
    <n v="90000"/>
    <n v="0.2"/>
    <s v="Outlet"/>
  </r>
  <r>
    <n v="1128299"/>
    <d v="2021-06-10T00:00:00"/>
    <x v="2"/>
    <x v="16"/>
    <s v="Honolulu"/>
    <s v="Women's Street Footwear"/>
    <n v="75"/>
    <n v="6000"/>
    <n v="450000"/>
    <n v="112500"/>
    <n v="0.25"/>
    <s v="Outlet"/>
  </r>
  <r>
    <n v="1128299"/>
    <d v="2021-06-10T00:00:00"/>
    <x v="2"/>
    <x v="16"/>
    <s v="Honolulu"/>
    <s v="Women's Athletic Footwear"/>
    <n v="75"/>
    <n v="4750"/>
    <n v="356250"/>
    <n v="89062.5"/>
    <n v="0.25"/>
    <s v="Outlet"/>
  </r>
  <r>
    <n v="1128299"/>
    <d v="2021-06-10T00:00:00"/>
    <x v="2"/>
    <x v="16"/>
    <s v="Honolulu"/>
    <s v="Men's Apparel"/>
    <n v="85.000000000000014"/>
    <n v="3500"/>
    <n v="297500.00000000006"/>
    <n v="44625.000000000007"/>
    <n v="0.15"/>
    <s v="Outlet"/>
  </r>
  <r>
    <n v="1128299"/>
    <d v="2021-06-10T00:00:00"/>
    <x v="2"/>
    <x v="16"/>
    <s v="Honolulu"/>
    <s v="Women's Apparel"/>
    <n v="100"/>
    <n v="6500"/>
    <n v="650000"/>
    <n v="260000"/>
    <n v="0.4"/>
    <s v="Outlet"/>
  </r>
  <r>
    <n v="1128299"/>
    <d v="2021-07-09T00:00:00"/>
    <x v="2"/>
    <x v="16"/>
    <s v="Honolulu"/>
    <s v="Men's Street Footwear"/>
    <n v="80"/>
    <n v="8000"/>
    <n v="640000"/>
    <n v="160000"/>
    <n v="0.25"/>
    <s v="Outlet"/>
  </r>
  <r>
    <n v="1128299"/>
    <d v="2021-07-09T00:00:00"/>
    <x v="2"/>
    <x v="16"/>
    <s v="Honolulu"/>
    <s v="Men's Athletic Footwear"/>
    <n v="85.000000000000014"/>
    <n v="6500"/>
    <n v="552500.00000000012"/>
    <n v="110500.00000000003"/>
    <n v="0.2"/>
    <s v="Outlet"/>
  </r>
  <r>
    <n v="1128299"/>
    <d v="2021-07-09T00:00:00"/>
    <x v="2"/>
    <x v="16"/>
    <s v="Honolulu"/>
    <s v="Women's Street Footwear"/>
    <n v="85.000000000000014"/>
    <n v="6000"/>
    <n v="510000.00000000006"/>
    <n v="127500.00000000001"/>
    <n v="0.25"/>
    <s v="Outlet"/>
  </r>
  <r>
    <n v="1128299"/>
    <d v="2021-07-09T00:00:00"/>
    <x v="2"/>
    <x v="16"/>
    <s v="Honolulu"/>
    <s v="Women's Athletic Footwear"/>
    <n v="80"/>
    <n v="5000"/>
    <n v="400000"/>
    <n v="100000"/>
    <n v="0.25"/>
    <s v="Outlet"/>
  </r>
  <r>
    <n v="1128299"/>
    <d v="2021-07-09T00:00:00"/>
    <x v="2"/>
    <x v="16"/>
    <s v="Honolulu"/>
    <s v="Men's Apparel"/>
    <n v="85.000000000000014"/>
    <n v="5500"/>
    <n v="467500.00000000006"/>
    <n v="70125"/>
    <n v="0.15"/>
    <s v="Outlet"/>
  </r>
  <r>
    <n v="1128299"/>
    <d v="2021-07-09T00:00:00"/>
    <x v="2"/>
    <x v="16"/>
    <s v="Honolulu"/>
    <s v="Women's Apparel"/>
    <n v="100"/>
    <n v="5500"/>
    <n v="550000"/>
    <n v="220000"/>
    <n v="0.4"/>
    <s v="Outlet"/>
  </r>
  <r>
    <n v="1128299"/>
    <d v="2021-08-10T00:00:00"/>
    <x v="2"/>
    <x v="16"/>
    <s v="Honolulu"/>
    <s v="Men's Street Footwear"/>
    <n v="85.000000000000014"/>
    <n v="7500"/>
    <n v="637500.00000000012"/>
    <n v="159375.00000000003"/>
    <n v="0.25"/>
    <s v="Outlet"/>
  </r>
  <r>
    <n v="1128299"/>
    <d v="2021-08-10T00:00:00"/>
    <x v="2"/>
    <x v="16"/>
    <s v="Honolulu"/>
    <s v="Men's Athletic Footwear"/>
    <n v="75.000000000000014"/>
    <n v="7250"/>
    <n v="543750.00000000012"/>
    <n v="108750.00000000003"/>
    <n v="0.2"/>
    <s v="Outlet"/>
  </r>
  <r>
    <n v="1128299"/>
    <d v="2021-08-10T00:00:00"/>
    <x v="2"/>
    <x v="16"/>
    <s v="Honolulu"/>
    <s v="Women's Street Footwear"/>
    <n v="70"/>
    <n v="6000"/>
    <n v="420000"/>
    <n v="105000"/>
    <n v="0.25"/>
    <s v="Outlet"/>
  </r>
  <r>
    <n v="1128299"/>
    <d v="2021-08-10T00:00:00"/>
    <x v="2"/>
    <x v="16"/>
    <s v="Honolulu"/>
    <s v="Women's Athletic Footwear"/>
    <n v="70"/>
    <n v="5250"/>
    <n v="367500"/>
    <n v="91875"/>
    <n v="0.25"/>
    <s v="Outlet"/>
  </r>
  <r>
    <n v="1128299"/>
    <d v="2021-08-10T00:00:00"/>
    <x v="2"/>
    <x v="16"/>
    <s v="Honolulu"/>
    <s v="Men's Apparel"/>
    <n v="70"/>
    <n v="5250"/>
    <n v="367500"/>
    <n v="55125"/>
    <n v="0.15"/>
    <s v="Outlet"/>
  </r>
  <r>
    <n v="1128299"/>
    <d v="2021-08-10T00:00:00"/>
    <x v="2"/>
    <x v="16"/>
    <s v="Honolulu"/>
    <s v="Women's Apparel"/>
    <n v="75"/>
    <n v="3500"/>
    <n v="262500"/>
    <n v="105000"/>
    <n v="0.4"/>
    <s v="Outlet"/>
  </r>
  <r>
    <n v="1128299"/>
    <d v="2021-09-11T00:00:00"/>
    <x v="2"/>
    <x v="16"/>
    <s v="Honolulu"/>
    <s v="Men's Street Footwear"/>
    <n v="65.000000000000014"/>
    <n v="5500"/>
    <n v="357500.00000000006"/>
    <n v="89375.000000000015"/>
    <n v="0.25"/>
    <s v="Outlet"/>
  </r>
  <r>
    <n v="1128299"/>
    <d v="2021-09-11T00:00:00"/>
    <x v="2"/>
    <x v="16"/>
    <s v="Honolulu"/>
    <s v="Men's Athletic Footwear"/>
    <n v="70.000000000000014"/>
    <n v="5500"/>
    <n v="385000.00000000006"/>
    <n v="77000.000000000015"/>
    <n v="0.2"/>
    <s v="Outlet"/>
  </r>
  <r>
    <n v="1128299"/>
    <d v="2021-09-11T00:00:00"/>
    <x v="2"/>
    <x v="16"/>
    <s v="Honolulu"/>
    <s v="Women's Street Footwear"/>
    <n v="65.000000000000014"/>
    <n v="3750"/>
    <n v="243750.00000000006"/>
    <n v="60937.500000000015"/>
    <n v="0.25"/>
    <s v="Outlet"/>
  </r>
  <r>
    <n v="1128299"/>
    <d v="2021-09-11T00:00:00"/>
    <x v="2"/>
    <x v="16"/>
    <s v="Honolulu"/>
    <s v="Women's Athletic Footwear"/>
    <n v="65.000000000000014"/>
    <n v="3250"/>
    <n v="211250.00000000006"/>
    <n v="52812.500000000015"/>
    <n v="0.25"/>
    <s v="Outlet"/>
  </r>
  <r>
    <n v="1128299"/>
    <d v="2021-09-11T00:00:00"/>
    <x v="2"/>
    <x v="16"/>
    <s v="Honolulu"/>
    <s v="Men's Apparel"/>
    <n v="75.000000000000014"/>
    <n v="3500"/>
    <n v="262500.00000000006"/>
    <n v="39375.000000000007"/>
    <n v="0.15"/>
    <s v="Outlet"/>
  </r>
  <r>
    <n v="1128299"/>
    <d v="2021-09-11T00:00:00"/>
    <x v="2"/>
    <x v="16"/>
    <s v="Honolulu"/>
    <s v="Women's Apparel"/>
    <n v="60"/>
    <n v="3750"/>
    <n v="225000"/>
    <n v="90000"/>
    <n v="0.4"/>
    <s v="Outlet"/>
  </r>
  <r>
    <n v="1128299"/>
    <d v="2021-10-10T00:00:00"/>
    <x v="2"/>
    <x v="16"/>
    <s v="Honolulu"/>
    <s v="Men's Street Footwear"/>
    <n v="55.000000000000007"/>
    <n v="4750"/>
    <n v="261250.00000000003"/>
    <n v="65312.500000000007"/>
    <n v="0.25"/>
    <s v="Outlet"/>
  </r>
  <r>
    <n v="1128299"/>
    <d v="2021-10-10T00:00:00"/>
    <x v="2"/>
    <x v="16"/>
    <s v="Honolulu"/>
    <s v="Men's Athletic Footwear"/>
    <n v="65.000000000000014"/>
    <n v="4750"/>
    <n v="308750.00000000006"/>
    <n v="61750.000000000015"/>
    <n v="0.2"/>
    <s v="Outlet"/>
  </r>
  <r>
    <n v="1128299"/>
    <d v="2021-10-10T00:00:00"/>
    <x v="2"/>
    <x v="16"/>
    <s v="Honolulu"/>
    <s v="Women's Street Footwear"/>
    <n v="60.000000000000007"/>
    <n v="3000"/>
    <n v="180000.00000000003"/>
    <n v="45000.000000000007"/>
    <n v="0.25"/>
    <s v="Outlet"/>
  </r>
  <r>
    <n v="1128299"/>
    <d v="2021-10-10T00:00:00"/>
    <x v="2"/>
    <x v="16"/>
    <s v="Honolulu"/>
    <s v="Women's Athletic Footwear"/>
    <n v="55.000000000000007"/>
    <n v="2750"/>
    <n v="151250.00000000003"/>
    <n v="37812.500000000007"/>
    <n v="0.25"/>
    <s v="Outlet"/>
  </r>
  <r>
    <n v="1128299"/>
    <d v="2021-10-10T00:00:00"/>
    <x v="2"/>
    <x v="16"/>
    <s v="Honolulu"/>
    <s v="Men's Apparel"/>
    <n v="65"/>
    <n v="2500"/>
    <n v="162500"/>
    <n v="24375"/>
    <n v="0.15"/>
    <s v="Outlet"/>
  </r>
  <r>
    <n v="1128299"/>
    <d v="2021-10-10T00:00:00"/>
    <x v="2"/>
    <x v="16"/>
    <s v="Honolulu"/>
    <s v="Women's Apparel"/>
    <n v="70"/>
    <n v="3000"/>
    <n v="210000"/>
    <n v="84000"/>
    <n v="0.4"/>
    <s v="Outlet"/>
  </r>
  <r>
    <n v="1128299"/>
    <d v="2021-11-10T00:00:00"/>
    <x v="2"/>
    <x v="16"/>
    <s v="Honolulu"/>
    <s v="Men's Street Footwear"/>
    <n v="55.000000000000007"/>
    <n v="5250"/>
    <n v="288750.00000000006"/>
    <n v="72187.500000000015"/>
    <n v="0.25"/>
    <s v="Outlet"/>
  </r>
  <r>
    <n v="1128299"/>
    <d v="2021-11-10T00:00:00"/>
    <x v="2"/>
    <x v="16"/>
    <s v="Honolulu"/>
    <s v="Men's Athletic Footwear"/>
    <n v="60.000000000000007"/>
    <n v="6000"/>
    <n v="360000.00000000006"/>
    <n v="72000.000000000015"/>
    <n v="0.2"/>
    <s v="Outlet"/>
  </r>
  <r>
    <n v="1128299"/>
    <d v="2021-11-10T00:00:00"/>
    <x v="2"/>
    <x v="16"/>
    <s v="Honolulu"/>
    <s v="Women's Street Footwear"/>
    <n v="55.000000000000007"/>
    <n v="4250"/>
    <n v="233750.00000000003"/>
    <n v="58437.500000000007"/>
    <n v="0.25"/>
    <s v="Outlet"/>
  </r>
  <r>
    <n v="1128299"/>
    <d v="2021-11-10T00:00:00"/>
    <x v="2"/>
    <x v="16"/>
    <s v="Honolulu"/>
    <s v="Women's Athletic Footwear"/>
    <n v="65.000000000000014"/>
    <n v="4000"/>
    <n v="260000.00000000006"/>
    <n v="65000.000000000015"/>
    <n v="0.25"/>
    <s v="Outlet"/>
  </r>
  <r>
    <n v="1128299"/>
    <d v="2021-11-10T00:00:00"/>
    <x v="2"/>
    <x v="16"/>
    <s v="Honolulu"/>
    <s v="Men's Apparel"/>
    <n v="85.000000000000014"/>
    <n v="3750"/>
    <n v="318750.00000000006"/>
    <n v="47812.500000000007"/>
    <n v="0.15"/>
    <s v="Outlet"/>
  </r>
  <r>
    <n v="1128299"/>
    <d v="2021-11-10T00:00:00"/>
    <x v="2"/>
    <x v="16"/>
    <s v="Honolulu"/>
    <s v="Women's Apparel"/>
    <n v="90.000000000000014"/>
    <n v="5000"/>
    <n v="450000.00000000006"/>
    <n v="180000.00000000003"/>
    <n v="0.4"/>
    <s v="Outlet"/>
  </r>
  <r>
    <n v="1128299"/>
    <d v="2021-12-09T00:00:00"/>
    <x v="2"/>
    <x v="16"/>
    <s v="Honolulu"/>
    <s v="Men's Street Footwear"/>
    <n v="75.000000000000014"/>
    <n v="7000"/>
    <n v="525000.00000000012"/>
    <n v="131250.00000000003"/>
    <n v="0.25"/>
    <s v="Outlet"/>
  </r>
  <r>
    <n v="1128299"/>
    <d v="2021-12-09T00:00:00"/>
    <x v="2"/>
    <x v="16"/>
    <s v="Honolulu"/>
    <s v="Men's Athletic Footwear"/>
    <n v="85.000000000000014"/>
    <n v="7000"/>
    <n v="595000.00000000012"/>
    <n v="119000.00000000003"/>
    <n v="0.2"/>
    <s v="Outlet"/>
  </r>
  <r>
    <n v="1128299"/>
    <d v="2021-12-09T00:00:00"/>
    <x v="2"/>
    <x v="16"/>
    <s v="Honolulu"/>
    <s v="Women's Street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Women's Athletic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Men's Apparel"/>
    <n v="90.000000000000014"/>
    <n v="4250"/>
    <n v="382500.00000000006"/>
    <n v="57375.000000000007"/>
    <n v="0.15"/>
    <s v="Outlet"/>
  </r>
  <r>
    <n v="1128299"/>
    <d v="2021-12-09T00:00:00"/>
    <x v="2"/>
    <x v="16"/>
    <s v="Honolulu"/>
    <s v="Women's Apparel"/>
    <n v="95.000000000000014"/>
    <n v="5250"/>
    <n v="498750.00000000006"/>
    <n v="199500.00000000003"/>
    <n v="0.4"/>
    <s v="Outlet"/>
  </r>
  <r>
    <n v="1128299"/>
    <d v="2021-01-17T00:00:00"/>
    <x v="2"/>
    <x v="16"/>
    <s v="Honolulu"/>
    <s v="Men's Street Footwear"/>
    <n v="40"/>
    <n v="4250"/>
    <n v="170000"/>
    <n v="51000"/>
    <n v="0.3"/>
    <s v="Outlet"/>
  </r>
  <r>
    <n v="1128299"/>
    <d v="2021-01-17T00:00:00"/>
    <x v="2"/>
    <x v="16"/>
    <s v="Honolulu"/>
    <s v="Men's Athletic Footwear"/>
    <n v="50"/>
    <n v="4250"/>
    <n v="212500"/>
    <n v="53125"/>
    <n v="0.25"/>
    <s v="Outlet"/>
  </r>
  <r>
    <n v="1128299"/>
    <d v="2021-01-17T00:00:00"/>
    <x v="2"/>
    <x v="16"/>
    <s v="Honolulu"/>
    <s v="Women's Street Footwear"/>
    <n v="50"/>
    <n v="4250"/>
    <n v="212500"/>
    <n v="63750"/>
    <n v="0.3"/>
    <s v="Outlet"/>
  </r>
  <r>
    <n v="1128299"/>
    <d v="2021-01-17T00:00:00"/>
    <x v="2"/>
    <x v="16"/>
    <s v="Honolulu"/>
    <s v="Women's Athletic Footwear"/>
    <n v="50"/>
    <n v="2750"/>
    <n v="137500"/>
    <n v="41250"/>
    <n v="0.3"/>
    <s v="Outlet"/>
  </r>
  <r>
    <n v="1128299"/>
    <d v="2021-01-17T00:00:00"/>
    <x v="2"/>
    <x v="16"/>
    <s v="Honolulu"/>
    <s v="Men's Apparel"/>
    <n v="55.000000000000007"/>
    <n v="2250"/>
    <n v="123750.00000000001"/>
    <n v="24750.000000000004"/>
    <n v="0.2"/>
    <s v="Outlet"/>
  </r>
  <r>
    <n v="1128299"/>
    <d v="2021-01-17T00:00:00"/>
    <x v="2"/>
    <x v="16"/>
    <s v="Honolulu"/>
    <s v="Women's Apparel"/>
    <n v="50"/>
    <n v="4750"/>
    <n v="237500"/>
    <n v="106875"/>
    <n v="0.45"/>
    <s v="Outlet"/>
  </r>
  <r>
    <n v="1128299"/>
    <d v="2021-02-17T00:00:00"/>
    <x v="2"/>
    <x v="16"/>
    <s v="Honolulu"/>
    <s v="Men's Street Footwear"/>
    <n v="40"/>
    <n v="5250"/>
    <n v="210000"/>
    <n v="63000"/>
    <n v="0.3"/>
    <s v="Outlet"/>
  </r>
  <r>
    <n v="1128299"/>
    <d v="2021-02-17T00:00:00"/>
    <x v="2"/>
    <x v="16"/>
    <s v="Honolulu"/>
    <s v="Men's Athletic Footwear"/>
    <n v="50"/>
    <n v="4250"/>
    <n v="212500"/>
    <n v="53125"/>
    <n v="0.25"/>
    <s v="Outlet"/>
  </r>
  <r>
    <n v="1128299"/>
    <d v="2021-02-17T00:00:00"/>
    <x v="2"/>
    <x v="16"/>
    <s v="Honolulu"/>
    <s v="Women's Street Footwear"/>
    <n v="50"/>
    <n v="4250"/>
    <n v="212500"/>
    <n v="63750"/>
    <n v="0.3"/>
    <s v="Outlet"/>
  </r>
  <r>
    <n v="1128299"/>
    <d v="2021-02-17T00:00:00"/>
    <x v="4"/>
    <x v="8"/>
    <s v="Orlando"/>
    <s v="Women's Athletic Footwear"/>
    <n v="50"/>
    <n v="2750"/>
    <n v="137500"/>
    <n v="41250"/>
    <n v="0.3"/>
    <s v="Outlet"/>
  </r>
  <r>
    <n v="1128299"/>
    <d v="2021-02-17T00:00:00"/>
    <x v="4"/>
    <x v="8"/>
    <s v="Orlando"/>
    <s v="Men's Apparel"/>
    <n v="55.000000000000007"/>
    <n v="2000"/>
    <n v="110000.00000000001"/>
    <n v="22000.000000000004"/>
    <n v="0.2"/>
    <s v="Outlet"/>
  </r>
  <r>
    <n v="1128299"/>
    <d v="2021-02-17T00:00:00"/>
    <x v="4"/>
    <x v="8"/>
    <s v="Orlando"/>
    <s v="Women's Apparel"/>
    <n v="50"/>
    <n v="4000"/>
    <n v="200000"/>
    <n v="90000"/>
    <n v="0.45"/>
    <s v="Outlet"/>
  </r>
  <r>
    <n v="1128299"/>
    <d v="2021-03-16T00:00:00"/>
    <x v="4"/>
    <x v="8"/>
    <s v="Orlando"/>
    <s v="Men's Street Footwear"/>
    <n v="50"/>
    <n v="5500"/>
    <n v="275000"/>
    <n v="82500"/>
    <n v="0.3"/>
    <s v="Outlet"/>
  </r>
  <r>
    <n v="1128299"/>
    <d v="2021-03-16T00:00:00"/>
    <x v="4"/>
    <x v="8"/>
    <s v="Orlando"/>
    <s v="Men's Athletic Footwear"/>
    <n v="60"/>
    <n v="4000"/>
    <n v="240000"/>
    <n v="60000"/>
    <n v="0.25"/>
    <s v="Outlet"/>
  </r>
  <r>
    <n v="1128299"/>
    <d v="2021-03-16T00:00:00"/>
    <x v="4"/>
    <x v="8"/>
    <s v="Orlando"/>
    <s v="Women's Street Footwear"/>
    <n v="64.999999999999986"/>
    <n v="4250"/>
    <n v="276249.99999999994"/>
    <n v="82874.999999999985"/>
    <n v="0.3"/>
    <s v="Outlet"/>
  </r>
  <r>
    <n v="1128299"/>
    <d v="2021-03-16T00:00:00"/>
    <x v="4"/>
    <x v="8"/>
    <s v="Orlando"/>
    <s v="Women's Athletic Footwear"/>
    <n v="60"/>
    <n v="3250"/>
    <n v="195000"/>
    <n v="58500"/>
    <n v="0.3"/>
    <s v="Outlet"/>
  </r>
  <r>
    <n v="1128299"/>
    <d v="2021-03-16T00:00:00"/>
    <x v="4"/>
    <x v="8"/>
    <s v="Orlando"/>
    <s v="Men's Apparel"/>
    <n v="65"/>
    <n v="1750"/>
    <n v="113750"/>
    <n v="22750"/>
    <n v="0.2"/>
    <s v="Outlet"/>
  </r>
  <r>
    <n v="1128299"/>
    <d v="2021-03-16T00:00:00"/>
    <x v="4"/>
    <x v="8"/>
    <s v="Orlando"/>
    <s v="Women's Apparel"/>
    <n v="60"/>
    <n v="3750"/>
    <n v="225000"/>
    <n v="101250"/>
    <n v="0.45"/>
    <s v="Outlet"/>
  </r>
  <r>
    <n v="1128299"/>
    <d v="2021-04-17T00:00:00"/>
    <x v="4"/>
    <x v="8"/>
    <s v="Orlando"/>
    <s v="Men's Street Footwear"/>
    <n v="65"/>
    <n v="5500"/>
    <n v="357500"/>
    <n v="107250"/>
    <n v="0.3"/>
    <s v="Outlet"/>
  </r>
  <r>
    <n v="1128299"/>
    <d v="2021-04-17T00:00:00"/>
    <x v="4"/>
    <x v="8"/>
    <s v="Orlando"/>
    <s v="Men's Athletic Footwear"/>
    <n v="70"/>
    <n v="3500"/>
    <n v="245000"/>
    <n v="61250"/>
    <n v="0.25"/>
    <s v="Outlet"/>
  </r>
  <r>
    <n v="1128299"/>
    <d v="2021-04-17T00:00:00"/>
    <x v="4"/>
    <x v="8"/>
    <s v="Orlando"/>
    <s v="Women's Street Footwear"/>
    <n v="70"/>
    <n v="4000"/>
    <n v="280000"/>
    <n v="84000"/>
    <n v="0.3"/>
    <s v="Outlet"/>
  </r>
  <r>
    <n v="1128299"/>
    <d v="2021-04-17T00:00:00"/>
    <x v="4"/>
    <x v="8"/>
    <s v="Orlando"/>
    <s v="Women's Athletic Footwear"/>
    <n v="55.000000000000007"/>
    <n v="3000"/>
    <n v="165000.00000000003"/>
    <n v="49500.000000000007"/>
    <n v="0.3"/>
    <s v="Outlet"/>
  </r>
  <r>
    <n v="1128299"/>
    <d v="2021-04-17T00:00:00"/>
    <x v="4"/>
    <x v="8"/>
    <s v="Orlando"/>
    <s v="Men's Apparel"/>
    <n v="60.000000000000007"/>
    <n v="2000"/>
    <n v="120000.00000000001"/>
    <n v="24000.000000000004"/>
    <n v="0.2"/>
    <s v="Outlet"/>
  </r>
  <r>
    <n v="1128299"/>
    <d v="2021-04-17T00:00:00"/>
    <x v="4"/>
    <x v="8"/>
    <s v="Orlando"/>
    <s v="Women's Apparel"/>
    <n v="75.000000000000014"/>
    <n v="3750"/>
    <n v="281250.00000000006"/>
    <n v="126562.50000000003"/>
    <n v="0.45"/>
    <s v="Outlet"/>
  </r>
  <r>
    <n v="1128299"/>
    <d v="2021-05-18T00:00:00"/>
    <x v="4"/>
    <x v="8"/>
    <s v="Orlando"/>
    <s v="Men's Street Footwear"/>
    <n v="60"/>
    <n v="5750"/>
    <n v="345000"/>
    <n v="103500"/>
    <n v="0.3"/>
    <s v="Outlet"/>
  </r>
  <r>
    <n v="1128299"/>
    <d v="2021-05-18T00:00:00"/>
    <x v="4"/>
    <x v="8"/>
    <s v="Orlando"/>
    <s v="Men's Athletic Footwear"/>
    <n v="65"/>
    <n v="4250"/>
    <n v="276250"/>
    <n v="69062.5"/>
    <n v="0.25"/>
    <s v="Outlet"/>
  </r>
  <r>
    <n v="1128299"/>
    <d v="2021-05-18T00:00:00"/>
    <x v="4"/>
    <x v="8"/>
    <s v="Orlando"/>
    <s v="Women's Street Footwear"/>
    <n v="65"/>
    <n v="4250"/>
    <n v="276250"/>
    <n v="82875"/>
    <n v="0.3"/>
    <s v="Outlet"/>
  </r>
  <r>
    <n v="1128299"/>
    <d v="2021-05-18T00:00:00"/>
    <x v="4"/>
    <x v="8"/>
    <s v="Orlando"/>
    <s v="Women's Athletic Footwear"/>
    <n v="60"/>
    <n v="3250"/>
    <n v="195000"/>
    <n v="58500"/>
    <n v="0.3"/>
    <s v="Outlet"/>
  </r>
  <r>
    <n v="1128299"/>
    <d v="2021-05-18T00:00:00"/>
    <x v="4"/>
    <x v="8"/>
    <s v="Orlando"/>
    <s v="Men's Apparel"/>
    <n v="54.999999999999993"/>
    <n v="2250"/>
    <n v="123749.99999999999"/>
    <n v="24750"/>
    <n v="0.2"/>
    <s v="Outlet"/>
  </r>
  <r>
    <n v="1128299"/>
    <d v="2021-05-18T00:00:00"/>
    <x v="4"/>
    <x v="8"/>
    <s v="Orlando"/>
    <s v="Women's Apparel"/>
    <n v="70"/>
    <n v="5750"/>
    <n v="402500"/>
    <n v="181125"/>
    <n v="0.45"/>
    <s v="Outlet"/>
  </r>
  <r>
    <n v="1128299"/>
    <d v="2021-06-17T00:00:00"/>
    <x v="4"/>
    <x v="8"/>
    <s v="Orlando"/>
    <s v="Men's Street Footwear"/>
    <n v="64.999999999999986"/>
    <n v="8250"/>
    <n v="536249.99999999988"/>
    <n v="160874.99999999997"/>
    <n v="0.3"/>
    <s v="Outlet"/>
  </r>
  <r>
    <n v="1128299"/>
    <d v="2021-06-17T00:00:00"/>
    <x v="4"/>
    <x v="8"/>
    <s v="Orlando"/>
    <s v="Men's Athletic Footwear"/>
    <n v="70"/>
    <n v="7000"/>
    <n v="490000"/>
    <n v="122500"/>
    <n v="0.25"/>
    <s v="In-store"/>
  </r>
  <r>
    <n v="1128299"/>
    <d v="2021-06-17T00:00:00"/>
    <x v="4"/>
    <x v="8"/>
    <s v="Orlando"/>
    <s v="Women's Street Footwear"/>
    <n v="85"/>
    <n v="7000"/>
    <n v="595000"/>
    <n v="178500"/>
    <n v="0.3"/>
    <s v="In-store"/>
  </r>
  <r>
    <n v="1128299"/>
    <d v="2021-06-17T00:00:00"/>
    <x v="4"/>
    <x v="8"/>
    <s v="Orlando"/>
    <s v="Women's Athletic Footwear"/>
    <n v="85"/>
    <n v="5750"/>
    <n v="488750"/>
    <n v="146625"/>
    <n v="0.3"/>
    <s v="In-store"/>
  </r>
  <r>
    <n v="1128299"/>
    <d v="2021-06-17T00:00:00"/>
    <x v="4"/>
    <x v="8"/>
    <s v="Orlando"/>
    <s v="Men's Apparel"/>
    <n v="95"/>
    <n v="4500"/>
    <n v="427500"/>
    <n v="85500"/>
    <n v="0.2"/>
    <s v="In-store"/>
  </r>
  <r>
    <n v="1128299"/>
    <d v="2021-06-17T00:00:00"/>
    <x v="4"/>
    <x v="8"/>
    <s v="Orlando"/>
    <s v="Women's Apparel"/>
    <n v="110.00000000000001"/>
    <n v="7500"/>
    <n v="825000.00000000012"/>
    <n v="371250.00000000006"/>
    <n v="0.45"/>
    <s v="In-store"/>
  </r>
  <r>
    <n v="1128299"/>
    <d v="2021-07-16T00:00:00"/>
    <x v="4"/>
    <x v="8"/>
    <s v="Orlando"/>
    <s v="Men's Street Footwear"/>
    <n v="90"/>
    <n v="9000"/>
    <n v="810000"/>
    <n v="243000"/>
    <n v="0.3"/>
    <s v="In-store"/>
  </r>
  <r>
    <n v="1128299"/>
    <d v="2021-07-16T00:00:00"/>
    <x v="4"/>
    <x v="8"/>
    <s v="Orlando"/>
    <s v="Men's Athletic Footwear"/>
    <n v="95"/>
    <n v="7500"/>
    <n v="712500"/>
    <n v="178125"/>
    <n v="0.25"/>
    <s v="In-store"/>
  </r>
  <r>
    <n v="1128299"/>
    <d v="2021-07-16T00:00:00"/>
    <x v="4"/>
    <x v="8"/>
    <s v="Orlando"/>
    <s v="Women's Street Footwear"/>
    <n v="95"/>
    <n v="7000"/>
    <n v="665000"/>
    <n v="199500"/>
    <n v="0.3"/>
    <s v="In-store"/>
  </r>
  <r>
    <n v="1128299"/>
    <d v="2021-07-16T00:00:00"/>
    <x v="4"/>
    <x v="8"/>
    <s v="Orlando"/>
    <s v="Women's Athletic Footwear"/>
    <n v="90"/>
    <n v="6000"/>
    <n v="540000"/>
    <n v="162000"/>
    <n v="0.3"/>
    <s v="In-store"/>
  </r>
  <r>
    <n v="1128299"/>
    <d v="2021-07-16T00:00:00"/>
    <x v="4"/>
    <x v="8"/>
    <s v="Orlando"/>
    <s v="Men's Apparel"/>
    <n v="95"/>
    <n v="6500"/>
    <n v="617500"/>
    <n v="123500"/>
    <n v="0.2"/>
    <s v="In-store"/>
  </r>
  <r>
    <n v="1128299"/>
    <d v="2021-07-16T00:00:00"/>
    <x v="4"/>
    <x v="8"/>
    <s v="Orlando"/>
    <s v="Women's Apparel"/>
    <n v="110.00000000000001"/>
    <n v="6500"/>
    <n v="715000.00000000012"/>
    <n v="321750.00000000006"/>
    <n v="0.45"/>
    <s v="In-store"/>
  </r>
  <r>
    <n v="1128299"/>
    <d v="2021-08-17T00:00:00"/>
    <x v="4"/>
    <x v="8"/>
    <s v="Orlando"/>
    <s v="Men's Street Footwear"/>
    <n v="95"/>
    <n v="8500"/>
    <n v="807500"/>
    <n v="242250"/>
    <n v="0.3"/>
    <s v="In-store"/>
  </r>
  <r>
    <n v="1128299"/>
    <d v="2021-08-17T00:00:00"/>
    <x v="4"/>
    <x v="8"/>
    <s v="Orlando"/>
    <s v="Men's Athletic Footwear"/>
    <n v="85.000000000000014"/>
    <n v="8250"/>
    <n v="701250.00000000012"/>
    <n v="175312.50000000003"/>
    <n v="0.25"/>
    <s v="In-store"/>
  </r>
  <r>
    <n v="1128299"/>
    <d v="2021-08-17T00:00:00"/>
    <x v="4"/>
    <x v="8"/>
    <s v="Orlando"/>
    <s v="Women's Street Footwear"/>
    <n v="80"/>
    <n v="7000"/>
    <n v="560000"/>
    <n v="168000"/>
    <n v="0.3"/>
    <s v="In-store"/>
  </r>
  <r>
    <n v="1128299"/>
    <d v="2021-08-17T00:00:00"/>
    <x v="4"/>
    <x v="8"/>
    <s v="Orlando"/>
    <s v="Women's Athletic Footwear"/>
    <n v="80"/>
    <n v="4750"/>
    <n v="380000"/>
    <n v="114000"/>
    <n v="0.3"/>
    <s v="In-store"/>
  </r>
  <r>
    <n v="1128299"/>
    <d v="2021-08-17T00:00:00"/>
    <x v="4"/>
    <x v="8"/>
    <s v="Orlando"/>
    <s v="Men's Apparel"/>
    <n v="80"/>
    <n v="4750"/>
    <n v="380000"/>
    <n v="76000"/>
    <n v="0.2"/>
    <s v="In-store"/>
  </r>
  <r>
    <n v="1128299"/>
    <d v="2021-08-17T00:00:00"/>
    <x v="4"/>
    <x v="8"/>
    <s v="Orlando"/>
    <s v="Women's Apparel"/>
    <n v="85"/>
    <n v="3000"/>
    <n v="255000"/>
    <n v="114750"/>
    <n v="0.45"/>
    <s v="In-store"/>
  </r>
  <r>
    <n v="1128299"/>
    <d v="2021-09-18T00:00:00"/>
    <x v="4"/>
    <x v="8"/>
    <s v="Orlando"/>
    <s v="Men's Street Footwear"/>
    <n v="60.000000000000007"/>
    <n v="5000"/>
    <n v="300000.00000000006"/>
    <n v="90000.000000000015"/>
    <n v="0.3"/>
    <s v="In-store"/>
  </r>
  <r>
    <n v="1128299"/>
    <d v="2021-09-18T00:00:00"/>
    <x v="4"/>
    <x v="8"/>
    <s v="Orlando"/>
    <s v="Men's Athletic Footwear"/>
    <n v="65.000000000000014"/>
    <n v="5000"/>
    <n v="325000.00000000006"/>
    <n v="81250.000000000015"/>
    <n v="0.25"/>
    <s v="In-store"/>
  </r>
  <r>
    <n v="1128299"/>
    <d v="2021-09-18T00:00:00"/>
    <x v="4"/>
    <x v="8"/>
    <s v="Orlando"/>
    <s v="Women's Street Footwear"/>
    <n v="60.000000000000007"/>
    <n v="3000"/>
    <n v="180000.00000000003"/>
    <n v="54000.000000000007"/>
    <n v="0.3"/>
    <s v="In-store"/>
  </r>
  <r>
    <n v="1128299"/>
    <d v="2021-09-18T00:00:00"/>
    <x v="4"/>
    <x v="8"/>
    <s v="Orlando"/>
    <s v="Women's Athletic Footwear"/>
    <n v="60.000000000000007"/>
    <n v="2500"/>
    <n v="150000.00000000003"/>
    <n v="45000.000000000007"/>
    <n v="0.3"/>
    <s v="In-store"/>
  </r>
  <r>
    <n v="1128299"/>
    <d v="2021-09-18T00:00:00"/>
    <x v="4"/>
    <x v="8"/>
    <s v="Orlando"/>
    <s v="Men's Apparel"/>
    <n v="70"/>
    <n v="2750"/>
    <n v="192500"/>
    <n v="38500"/>
    <n v="0.2"/>
    <s v="In-store"/>
  </r>
  <r>
    <n v="1128299"/>
    <d v="2021-09-18T00:00:00"/>
    <x v="4"/>
    <x v="8"/>
    <s v="Orlando"/>
    <s v="Women's Apparel"/>
    <n v="54.999999999999993"/>
    <n v="3000"/>
    <n v="164999.99999999997"/>
    <n v="74249.999999999985"/>
    <n v="0.45"/>
    <s v="In-store"/>
  </r>
  <r>
    <n v="1128299"/>
    <d v="2021-10-17T00:00:00"/>
    <x v="4"/>
    <x v="8"/>
    <s v="Orlando"/>
    <s v="Men's Street Footwear"/>
    <n v="50"/>
    <n v="4000"/>
    <n v="200000"/>
    <n v="60000"/>
    <n v="0.3"/>
    <s v="In-store"/>
  </r>
  <r>
    <n v="1128299"/>
    <d v="2021-10-17T00:00:00"/>
    <x v="4"/>
    <x v="8"/>
    <s v="Orlando"/>
    <s v="Men's Athletic Footwear"/>
    <n v="65.000000000000014"/>
    <n v="5750"/>
    <n v="373750.00000000006"/>
    <n v="93437.500000000015"/>
    <n v="0.25"/>
    <s v="In-store"/>
  </r>
  <r>
    <n v="1128299"/>
    <d v="2021-10-17T00:00:00"/>
    <x v="4"/>
    <x v="8"/>
    <s v="Orlando"/>
    <s v="Women's Street Footwear"/>
    <n v="60.000000000000007"/>
    <n v="4000"/>
    <n v="240000.00000000003"/>
    <n v="72000"/>
    <n v="0.3"/>
    <s v="In-store"/>
  </r>
  <r>
    <n v="1128299"/>
    <d v="2021-10-17T00:00:00"/>
    <x v="4"/>
    <x v="8"/>
    <s v="Orlando"/>
    <s v="Women's Athletic Footwear"/>
    <n v="55.000000000000007"/>
    <n v="3750"/>
    <n v="206250.00000000003"/>
    <n v="61875.000000000007"/>
    <n v="0.3"/>
    <s v="In-store"/>
  </r>
  <r>
    <n v="1128299"/>
    <d v="2021-10-17T00:00:00"/>
    <x v="4"/>
    <x v="8"/>
    <s v="Orlando"/>
    <s v="Men's Apparel"/>
    <n v="65"/>
    <n v="3500"/>
    <n v="227500"/>
    <n v="45500"/>
    <n v="0.2"/>
    <s v="In-store"/>
  </r>
  <r>
    <n v="1128299"/>
    <d v="2021-10-17T00:00:00"/>
    <x v="4"/>
    <x v="8"/>
    <s v="Orlando"/>
    <s v="Women's Apparel"/>
    <n v="70"/>
    <n v="4000"/>
    <n v="280000"/>
    <n v="126000"/>
    <n v="0.45"/>
    <s v="In-store"/>
  </r>
  <r>
    <n v="1128299"/>
    <d v="2021-11-17T00:00:00"/>
    <x v="4"/>
    <x v="8"/>
    <s v="Orlando"/>
    <s v="Men's Street Footwear"/>
    <n v="55.000000000000007"/>
    <n v="6250"/>
    <n v="343750.00000000006"/>
    <n v="103125.00000000001"/>
    <n v="0.3"/>
    <s v="In-store"/>
  </r>
  <r>
    <n v="1128299"/>
    <d v="2021-11-17T00:00:00"/>
    <x v="4"/>
    <x v="8"/>
    <s v="Orlando"/>
    <s v="Men's Athletic Footwear"/>
    <n v="60.000000000000007"/>
    <n v="7000"/>
    <n v="420000.00000000006"/>
    <n v="105000.00000000001"/>
    <n v="0.25"/>
    <s v="In-store"/>
  </r>
  <r>
    <n v="1128299"/>
    <d v="2021-11-17T00:00:00"/>
    <x v="4"/>
    <x v="8"/>
    <s v="Orlando"/>
    <s v="Women's Street Footwear"/>
    <n v="55.000000000000007"/>
    <n v="5250"/>
    <n v="288750.00000000006"/>
    <n v="86625.000000000015"/>
    <n v="0.3"/>
    <s v="In-store"/>
  </r>
  <r>
    <n v="1128299"/>
    <d v="2021-11-17T00:00:00"/>
    <x v="4"/>
    <x v="8"/>
    <s v="Orlando"/>
    <s v="Women's Athletic Footwear"/>
    <n v="65.000000000000014"/>
    <n v="5000"/>
    <n v="325000.00000000006"/>
    <n v="97500.000000000015"/>
    <n v="0.3"/>
    <s v="In-store"/>
  </r>
  <r>
    <n v="1128299"/>
    <d v="2021-11-17T00:00:00"/>
    <x v="4"/>
    <x v="8"/>
    <s v="Orlando"/>
    <s v="Men's Apparel"/>
    <n v="85.000000000000014"/>
    <n v="4750"/>
    <n v="403750.00000000006"/>
    <n v="80750.000000000015"/>
    <n v="0.2"/>
    <s v="In-store"/>
  </r>
  <r>
    <n v="1128299"/>
    <d v="2021-11-17T00:00:00"/>
    <x v="4"/>
    <x v="8"/>
    <s v="Orlando"/>
    <s v="Women's Apparel"/>
    <n v="90.000000000000014"/>
    <n v="6000"/>
    <n v="540000.00000000012"/>
    <n v="243000.00000000006"/>
    <n v="0.45"/>
    <s v="In-store"/>
  </r>
  <r>
    <n v="1128299"/>
    <d v="2021-12-16T00:00:00"/>
    <x v="4"/>
    <x v="8"/>
    <s v="Orlando"/>
    <s v="Men's Street Footwear"/>
    <n v="75.000000000000014"/>
    <n v="8000"/>
    <n v="600000.00000000012"/>
    <n v="180000.00000000003"/>
    <n v="0.3"/>
    <s v="In-store"/>
  </r>
  <r>
    <n v="1128299"/>
    <d v="2021-12-16T00:00:00"/>
    <x v="4"/>
    <x v="8"/>
    <s v="Orlando"/>
    <s v="Men's Athletic Footwear"/>
    <n v="85.000000000000014"/>
    <n v="8000"/>
    <n v="680000.00000000012"/>
    <n v="170000.00000000003"/>
    <n v="0.25"/>
    <s v="In-store"/>
  </r>
  <r>
    <n v="1128299"/>
    <d v="2021-12-16T00:00:00"/>
    <x v="4"/>
    <x v="8"/>
    <s v="Orlando"/>
    <s v="Women's Street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Women's Athletic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Men's Apparel"/>
    <n v="90.000000000000014"/>
    <n v="5250"/>
    <n v="472500.00000000006"/>
    <n v="94500.000000000015"/>
    <n v="0.2"/>
    <s v="In-store"/>
  </r>
  <r>
    <n v="1128299"/>
    <d v="2021-12-16T00:00:00"/>
    <x v="4"/>
    <x v="8"/>
    <s v="Orlando"/>
    <s v="Women's Apparel"/>
    <n v="95.000000000000014"/>
    <n v="6250"/>
    <n v="593750.00000000012"/>
    <n v="267187.50000000006"/>
    <n v="0.45"/>
    <s v="In-store"/>
  </r>
  <r>
    <n v="1185732"/>
    <d v="2021-01-12T00:00:00"/>
    <x v="4"/>
    <x v="8"/>
    <s v="Orlando"/>
    <s v="Men's Street Footwear"/>
    <n v="45"/>
    <n v="8500"/>
    <n v="382500"/>
    <n v="172125"/>
    <n v="0.45"/>
    <s v="In-store"/>
  </r>
  <r>
    <n v="1185732"/>
    <d v="2021-01-12T00:00:00"/>
    <x v="4"/>
    <x v="8"/>
    <s v="Orlando"/>
    <s v="Men's Athletic Footwear"/>
    <n v="45"/>
    <n v="6500"/>
    <n v="292500"/>
    <n v="102375"/>
    <n v="0.35"/>
    <s v="In-store"/>
  </r>
  <r>
    <n v="1185732"/>
    <d v="2021-01-12T00:00:00"/>
    <x v="4"/>
    <x v="8"/>
    <s v="Orlando"/>
    <s v="Women's Street Footwear"/>
    <n v="35"/>
    <n v="6500"/>
    <n v="227500"/>
    <n v="56875"/>
    <n v="0.25"/>
    <s v="In-store"/>
  </r>
  <r>
    <n v="1185732"/>
    <d v="2021-01-12T00:00:00"/>
    <x v="4"/>
    <x v="8"/>
    <s v="Orlando"/>
    <s v="Women's Athletic Footwear"/>
    <n v="40"/>
    <n v="5000"/>
    <n v="200000"/>
    <n v="60000"/>
    <n v="0.3"/>
    <s v="In-store"/>
  </r>
  <r>
    <n v="1185732"/>
    <d v="2021-01-12T00:00:00"/>
    <x v="4"/>
    <x v="8"/>
    <s v="Orlando"/>
    <s v="Men's Apparel"/>
    <n v="55.000000000000007"/>
    <n v="5500"/>
    <n v="302500.00000000006"/>
    <n v="105875.00000000001"/>
    <n v="0.35"/>
    <s v="In-store"/>
  </r>
  <r>
    <n v="1185732"/>
    <d v="2021-01-12T00:00:00"/>
    <x v="4"/>
    <x v="8"/>
    <s v="Orlando"/>
    <s v="Women's Apparel"/>
    <n v="45"/>
    <n v="6500"/>
    <n v="292500"/>
    <n v="146250"/>
    <n v="0.5"/>
    <s v="In-store"/>
  </r>
  <r>
    <n v="1185732"/>
    <d v="2021-02-10T00:00:00"/>
    <x v="4"/>
    <x v="8"/>
    <s v="Orlando"/>
    <s v="Men's Street Footwear"/>
    <n v="45"/>
    <n v="9000"/>
    <n v="405000"/>
    <n v="182250"/>
    <n v="0.45"/>
    <s v="In-store"/>
  </r>
  <r>
    <n v="1185732"/>
    <d v="2021-02-10T00:00:00"/>
    <x v="4"/>
    <x v="8"/>
    <s v="Orlando"/>
    <s v="Men's Athletic Footwear"/>
    <n v="45"/>
    <n v="5500"/>
    <n v="247500"/>
    <n v="86625"/>
    <n v="0.35"/>
    <s v="In-store"/>
  </r>
  <r>
    <n v="1185732"/>
    <d v="2021-02-10T00:00:00"/>
    <x v="4"/>
    <x v="8"/>
    <s v="Orlando"/>
    <s v="Women's Street Footwear"/>
    <n v="35"/>
    <n v="6000"/>
    <n v="210000"/>
    <n v="52500"/>
    <n v="0.25"/>
    <s v="In-store"/>
  </r>
  <r>
    <n v="1185732"/>
    <d v="2021-02-10T00:00:00"/>
    <x v="0"/>
    <x v="0"/>
    <s v="Albany"/>
    <s v="Women's Athletic Footwear"/>
    <n v="40"/>
    <n v="4750"/>
    <n v="190000"/>
    <n v="57000"/>
    <n v="0.3"/>
    <s v="In-store"/>
  </r>
  <r>
    <n v="1185732"/>
    <d v="2021-02-10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2-10T00:00:00"/>
    <x v="0"/>
    <x v="0"/>
    <s v="Albany"/>
    <s v="Women's Apparel"/>
    <n v="45"/>
    <n v="6500"/>
    <n v="292500"/>
    <n v="146250"/>
    <n v="0.5"/>
    <s v="In-store"/>
  </r>
  <r>
    <n v="1185732"/>
    <d v="2021-03-08T00:00:00"/>
    <x v="0"/>
    <x v="0"/>
    <s v="Albany"/>
    <s v="Men's Street Footwear"/>
    <n v="45"/>
    <n v="8700"/>
    <n v="391500"/>
    <n v="176175"/>
    <n v="0.45"/>
    <s v="In-store"/>
  </r>
  <r>
    <n v="1185732"/>
    <d v="2021-03-08T00:00:00"/>
    <x v="0"/>
    <x v="0"/>
    <s v="Albany"/>
    <s v="Men's Athletic Footwear"/>
    <n v="45"/>
    <n v="5500"/>
    <n v="247500"/>
    <n v="86625"/>
    <n v="0.35"/>
    <s v="In-store"/>
  </r>
  <r>
    <n v="1185732"/>
    <d v="2021-03-08T00:00:00"/>
    <x v="0"/>
    <x v="0"/>
    <s v="Albany"/>
    <s v="Women's Street Footwear"/>
    <n v="35"/>
    <n v="5750"/>
    <n v="201250"/>
    <n v="50312.5"/>
    <n v="0.25"/>
    <s v="In-store"/>
  </r>
  <r>
    <n v="1185732"/>
    <d v="2021-03-08T00:00:00"/>
    <x v="0"/>
    <x v="0"/>
    <s v="Albany"/>
    <s v="Women's Athletic Footwear"/>
    <n v="40"/>
    <n v="4250"/>
    <n v="170000"/>
    <n v="51000"/>
    <n v="0.3"/>
    <s v="In-store"/>
  </r>
  <r>
    <n v="1185732"/>
    <d v="2021-03-08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3-08T00:00:00"/>
    <x v="0"/>
    <x v="0"/>
    <s v="Albany"/>
    <s v="Women's Apparel"/>
    <n v="45"/>
    <n v="5750"/>
    <n v="258750"/>
    <n v="129375"/>
    <n v="0.5"/>
    <s v="In-store"/>
  </r>
  <r>
    <n v="1185732"/>
    <d v="2021-04-09T00:00:00"/>
    <x v="0"/>
    <x v="0"/>
    <s v="Albany"/>
    <s v="Men's Street Footwear"/>
    <n v="45"/>
    <n v="8250"/>
    <n v="371250"/>
    <n v="167062.5"/>
    <n v="0.45"/>
    <s v="In-store"/>
  </r>
  <r>
    <n v="1185732"/>
    <d v="2021-04-09T00:00:00"/>
    <x v="0"/>
    <x v="0"/>
    <s v="Albany"/>
    <s v="Men's Athletic Footwear"/>
    <n v="45"/>
    <n v="5250"/>
    <n v="236250"/>
    <n v="82687.5"/>
    <n v="0.35"/>
    <s v="In-store"/>
  </r>
  <r>
    <n v="1185732"/>
    <d v="2021-04-09T00:00:00"/>
    <x v="0"/>
    <x v="0"/>
    <s v="Albany"/>
    <s v="Women's Street Footwear"/>
    <n v="35"/>
    <n v="5250"/>
    <n v="183750"/>
    <n v="45937.5"/>
    <n v="0.25"/>
    <s v="In-store"/>
  </r>
  <r>
    <n v="1185732"/>
    <d v="2021-04-09T00:00:00"/>
    <x v="0"/>
    <x v="0"/>
    <s v="Albany"/>
    <s v="Women's Athletic Footwear"/>
    <n v="40"/>
    <n v="4500"/>
    <n v="180000"/>
    <n v="54000"/>
    <n v="0.3"/>
    <s v="In-store"/>
  </r>
  <r>
    <n v="1185732"/>
    <d v="2021-04-09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4-09T00:00:00"/>
    <x v="0"/>
    <x v="0"/>
    <s v="Albany"/>
    <s v="Women's Apparel"/>
    <n v="45"/>
    <n v="6000"/>
    <n v="270000"/>
    <n v="135000"/>
    <n v="0.5"/>
    <s v="In-store"/>
  </r>
  <r>
    <n v="1185732"/>
    <d v="2021-05-08T00:00:00"/>
    <x v="0"/>
    <x v="0"/>
    <s v="Albany"/>
    <s v="Men's Street Footwear"/>
    <n v="55.000000000000007"/>
    <n v="8700"/>
    <n v="478500.00000000006"/>
    <n v="215325.00000000003"/>
    <n v="0.45"/>
    <s v="In-store"/>
  </r>
  <r>
    <n v="1185732"/>
    <d v="2021-05-08T00:00:00"/>
    <x v="0"/>
    <x v="0"/>
    <s v="Albany"/>
    <s v="Men's Athletic Footwear"/>
    <n v="55.000000000000007"/>
    <n v="5750"/>
    <n v="316250.00000000006"/>
    <n v="110687.50000000001"/>
    <n v="0.35"/>
    <s v="In-store"/>
  </r>
  <r>
    <n v="1185732"/>
    <d v="2021-05-08T00:00:00"/>
    <x v="0"/>
    <x v="0"/>
    <s v="Albany"/>
    <s v="Women's Street Footwear"/>
    <n v="50"/>
    <n v="5500"/>
    <n v="275000"/>
    <n v="68750"/>
    <n v="0.25"/>
    <s v="In-store"/>
  </r>
  <r>
    <n v="1185732"/>
    <d v="2021-05-08T00:00:00"/>
    <x v="0"/>
    <x v="0"/>
    <s v="Albany"/>
    <s v="Women's Athletic Footwear"/>
    <n v="50"/>
    <n v="5000"/>
    <n v="250000"/>
    <n v="75000"/>
    <n v="0.3"/>
    <s v="In-store"/>
  </r>
  <r>
    <n v="1185732"/>
    <d v="2021-05-08T00:00:00"/>
    <x v="0"/>
    <x v="0"/>
    <s v="Albany"/>
    <s v="Men's Apparel"/>
    <n v="60"/>
    <n v="5250"/>
    <n v="315000"/>
    <n v="110250"/>
    <n v="0.35"/>
    <s v="In-store"/>
  </r>
  <r>
    <n v="1185732"/>
    <d v="2021-05-08T00:00:00"/>
    <x v="0"/>
    <x v="0"/>
    <s v="Albany"/>
    <s v="Women's Apparel"/>
    <n v="65"/>
    <n v="6250"/>
    <n v="406250"/>
    <n v="203125"/>
    <n v="0.5"/>
    <s v="In-store"/>
  </r>
  <r>
    <n v="1185732"/>
    <d v="2021-06-10T00:00:00"/>
    <x v="0"/>
    <x v="0"/>
    <s v="Albany"/>
    <s v="Men's Street Footwear"/>
    <n v="60"/>
    <n v="8750"/>
    <n v="525000"/>
    <n v="236250"/>
    <n v="0.45"/>
    <s v="In-store"/>
  </r>
  <r>
    <n v="1185732"/>
    <d v="2021-06-10T00:00:00"/>
    <x v="0"/>
    <x v="0"/>
    <s v="Albany"/>
    <s v="Men's Athletic Footwear"/>
    <n v="55.000000000000007"/>
    <n v="6250"/>
    <n v="343750.00000000006"/>
    <n v="120312.50000000001"/>
    <n v="0.35"/>
    <s v="In-store"/>
  </r>
  <r>
    <n v="1185732"/>
    <d v="2021-06-10T00:00:00"/>
    <x v="0"/>
    <x v="0"/>
    <s v="Albany"/>
    <s v="Women's Street Footwear"/>
    <n v="50"/>
    <n v="6000"/>
    <n v="300000"/>
    <n v="75000"/>
    <n v="0.25"/>
    <s v="In-store"/>
  </r>
  <r>
    <n v="1185732"/>
    <d v="2021-06-10T00:00:00"/>
    <x v="0"/>
    <x v="0"/>
    <s v="Albany"/>
    <s v="Women's Athletic Footwear"/>
    <n v="50"/>
    <n v="5750"/>
    <n v="287500"/>
    <n v="86250"/>
    <n v="0.3"/>
    <s v="In-store"/>
  </r>
  <r>
    <n v="1185732"/>
    <d v="2021-06-10T00:00:00"/>
    <x v="0"/>
    <x v="0"/>
    <s v="Albany"/>
    <s v="Men's Apparel"/>
    <n v="65"/>
    <n v="5750"/>
    <n v="373750"/>
    <n v="130812.49999999999"/>
    <n v="0.35"/>
    <s v="In-store"/>
  </r>
  <r>
    <n v="1185732"/>
    <d v="2021-06-10T00:00:00"/>
    <x v="0"/>
    <x v="0"/>
    <s v="Albany"/>
    <s v="Women's Apparel"/>
    <n v="70"/>
    <n v="7250"/>
    <n v="507500"/>
    <n v="253750"/>
    <n v="0.5"/>
    <s v="In-store"/>
  </r>
  <r>
    <n v="1185732"/>
    <d v="2021-07-08T00:00:00"/>
    <x v="0"/>
    <x v="0"/>
    <s v="Albany"/>
    <s v="Men's Street Footwear"/>
    <n v="65"/>
    <n v="9500"/>
    <n v="617500"/>
    <n v="277875"/>
    <n v="0.45"/>
    <s v="In-store"/>
  </r>
  <r>
    <n v="1185732"/>
    <d v="2021-07-08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7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7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07-08T00:00:00"/>
    <x v="0"/>
    <x v="0"/>
    <s v="Albany"/>
    <s v="Men's Apparel"/>
    <n v="65"/>
    <n v="6000"/>
    <n v="390000"/>
    <n v="136500"/>
    <n v="0.35"/>
    <s v="In-store"/>
  </r>
  <r>
    <n v="1185732"/>
    <d v="2021-07-08T00:00:00"/>
    <x v="0"/>
    <x v="0"/>
    <s v="Albany"/>
    <s v="Women's Apparel"/>
    <n v="70"/>
    <n v="7750"/>
    <n v="542500"/>
    <n v="271250"/>
    <n v="0.5"/>
    <s v="In-store"/>
  </r>
  <r>
    <n v="1185732"/>
    <d v="2021-08-09T00:00:00"/>
    <x v="0"/>
    <x v="0"/>
    <s v="Albany"/>
    <s v="Men's Street Footwear"/>
    <n v="65"/>
    <n v="9250"/>
    <n v="601250"/>
    <n v="270562.5"/>
    <n v="0.45"/>
    <s v="In-store"/>
  </r>
  <r>
    <n v="1185732"/>
    <d v="2021-08-09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8-09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8-09T00:00:00"/>
    <x v="0"/>
    <x v="0"/>
    <s v="Albany"/>
    <s v="Women's Athletic Footwear"/>
    <n v="45"/>
    <n v="5750"/>
    <n v="258750"/>
    <n v="77625"/>
    <n v="0.3"/>
    <s v="In-store"/>
  </r>
  <r>
    <n v="1185732"/>
    <d v="2021-08-09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8-09T00:00:00"/>
    <x v="0"/>
    <x v="0"/>
    <s v="Albany"/>
    <s v="Women's Apparel"/>
    <n v="60.000000000000007"/>
    <n v="7250"/>
    <n v="435000.00000000006"/>
    <n v="217500.00000000003"/>
    <n v="0.5"/>
    <s v="In-store"/>
  </r>
  <r>
    <n v="1185732"/>
    <d v="2021-09-08T00:00:00"/>
    <x v="0"/>
    <x v="0"/>
    <s v="Albany"/>
    <s v="Men's Street Footwear"/>
    <n v="55.000000000000007"/>
    <n v="8500"/>
    <n v="467500.00000000006"/>
    <n v="210375.00000000003"/>
    <n v="0.45"/>
    <s v="In-store"/>
  </r>
  <r>
    <n v="1185732"/>
    <d v="2021-09-08T00:00:00"/>
    <x v="0"/>
    <x v="0"/>
    <s v="Albany"/>
    <s v="Men's Athletic Footwear"/>
    <n v="50.000000000000014"/>
    <n v="6500"/>
    <n v="325000.00000000012"/>
    <n v="113750.00000000003"/>
    <n v="0.35"/>
    <s v="In-store"/>
  </r>
  <r>
    <n v="1185732"/>
    <d v="2021-09-08T00:00:00"/>
    <x v="0"/>
    <x v="0"/>
    <s v="Albany"/>
    <s v="Women's Street Footwear"/>
    <n v="45"/>
    <n v="5500"/>
    <n v="247500"/>
    <n v="61875"/>
    <n v="0.25"/>
    <s v="In-store"/>
  </r>
  <r>
    <n v="1185732"/>
    <d v="2021-09-08T00:00:00"/>
    <x v="0"/>
    <x v="0"/>
    <s v="Albany"/>
    <s v="Women's Athletic Footwear"/>
    <n v="45"/>
    <n v="5250"/>
    <n v="236250"/>
    <n v="70875"/>
    <n v="0.3"/>
    <s v="In-store"/>
  </r>
  <r>
    <n v="1185732"/>
    <d v="2021-09-08T00:00:00"/>
    <x v="0"/>
    <x v="0"/>
    <s v="Albany"/>
    <s v="Men's Apparel"/>
    <n v="55.000000000000007"/>
    <n v="5250"/>
    <n v="288750.00000000006"/>
    <n v="101062.50000000001"/>
    <n v="0.35"/>
    <s v="In-store"/>
  </r>
  <r>
    <n v="1185732"/>
    <d v="2021-09-08T00:00:00"/>
    <x v="0"/>
    <x v="0"/>
    <s v="Albany"/>
    <s v="Women's Apparel"/>
    <n v="60.000000000000007"/>
    <n v="6250"/>
    <n v="375000.00000000006"/>
    <n v="187500.00000000003"/>
    <n v="0.5"/>
    <s v="In-store"/>
  </r>
  <r>
    <n v="1185732"/>
    <d v="2021-10-10T00:00:00"/>
    <x v="0"/>
    <x v="0"/>
    <s v="Albany"/>
    <s v="Men's Street Footwear"/>
    <n v="60.000000000000007"/>
    <n v="8000"/>
    <n v="480000.00000000006"/>
    <n v="216000.00000000003"/>
    <n v="0.45"/>
    <s v="In-store"/>
  </r>
  <r>
    <n v="1185732"/>
    <d v="2021-10-10T00:00:00"/>
    <x v="0"/>
    <x v="0"/>
    <s v="Albany"/>
    <s v="Men's Athletic Footwear"/>
    <n v="50.000000000000014"/>
    <n v="6250"/>
    <n v="312500.00000000012"/>
    <n v="109375.00000000003"/>
    <n v="0.35"/>
    <s v="In-store"/>
  </r>
  <r>
    <n v="1185732"/>
    <d v="2021-10-10T00:00:00"/>
    <x v="0"/>
    <x v="0"/>
    <s v="Albany"/>
    <s v="Women's Street Footwear"/>
    <n v="50.000000000000014"/>
    <n v="5250"/>
    <n v="262500.00000000006"/>
    <n v="65625.000000000015"/>
    <n v="0.25"/>
    <s v="In-store"/>
  </r>
  <r>
    <n v="1185732"/>
    <d v="2021-10-10T00:00:00"/>
    <x v="0"/>
    <x v="0"/>
    <s v="Albany"/>
    <s v="Women's Athletic Footwear"/>
    <n v="50.000000000000014"/>
    <n v="5000"/>
    <n v="250000.00000000006"/>
    <n v="75000.000000000015"/>
    <n v="0.3"/>
    <s v="In-store"/>
  </r>
  <r>
    <n v="1185732"/>
    <d v="2021-10-10T00:00:00"/>
    <x v="0"/>
    <x v="0"/>
    <s v="Albany"/>
    <s v="Men's Apparel"/>
    <n v="60.000000000000007"/>
    <n v="5000"/>
    <n v="300000.00000000006"/>
    <n v="105000.00000000001"/>
    <n v="0.35"/>
    <s v="In-store"/>
  </r>
  <r>
    <n v="1185732"/>
    <d v="2021-10-10T00:00:00"/>
    <x v="0"/>
    <x v="0"/>
    <s v="Albany"/>
    <s v="Women's Apparel"/>
    <n v="65"/>
    <n v="6250"/>
    <n v="406250"/>
    <n v="203125"/>
    <n v="0.5"/>
    <s v="In-store"/>
  </r>
  <r>
    <n v="1185732"/>
    <d v="2021-11-09T00:00:00"/>
    <x v="0"/>
    <x v="0"/>
    <s v="Albany"/>
    <s v="Men's Street Footwear"/>
    <n v="60.000000000000007"/>
    <n v="7750"/>
    <n v="465000.00000000006"/>
    <n v="209250.00000000003"/>
    <n v="0.45"/>
    <s v="In-store"/>
  </r>
  <r>
    <n v="1185732"/>
    <d v="2021-11-09T00:00:00"/>
    <x v="0"/>
    <x v="0"/>
    <s v="Albany"/>
    <s v="Men's Athletic Footwear"/>
    <n v="50.000000000000014"/>
    <n v="6000"/>
    <n v="300000.00000000006"/>
    <n v="105000.00000000001"/>
    <n v="0.35"/>
    <s v="In-store"/>
  </r>
  <r>
    <n v="1185732"/>
    <d v="2021-11-09T00:00:00"/>
    <x v="0"/>
    <x v="0"/>
    <s v="Albany"/>
    <s v="Women's Street Footwear"/>
    <n v="50.000000000000014"/>
    <n v="5450"/>
    <n v="272500.00000000006"/>
    <n v="68125.000000000015"/>
    <n v="0.25"/>
    <s v="In-store"/>
  </r>
  <r>
    <n v="1185732"/>
    <d v="2021-11-09T00:00:00"/>
    <x v="0"/>
    <x v="0"/>
    <s v="Albany"/>
    <s v="Women's Athletic Footwear"/>
    <n v="50.000000000000014"/>
    <n v="5750"/>
    <n v="287500.00000000006"/>
    <n v="86250.000000000015"/>
    <n v="0.3"/>
    <s v="In-store"/>
  </r>
  <r>
    <n v="1185732"/>
    <d v="2021-11-09T00:00:00"/>
    <x v="0"/>
    <x v="0"/>
    <s v="Albany"/>
    <s v="Men's Apparel"/>
    <n v="65"/>
    <n v="5500"/>
    <n v="357500"/>
    <n v="125124.99999999999"/>
    <n v="0.35"/>
    <s v="In-store"/>
  </r>
  <r>
    <n v="1185732"/>
    <d v="2021-11-09T00:00:00"/>
    <x v="0"/>
    <x v="0"/>
    <s v="Albany"/>
    <s v="Women's Apparel"/>
    <n v="70"/>
    <n v="6500"/>
    <n v="455000"/>
    <n v="227500"/>
    <n v="0.5"/>
    <s v="In-store"/>
  </r>
  <r>
    <n v="1185732"/>
    <d v="2021-12-08T00:00:00"/>
    <x v="0"/>
    <x v="0"/>
    <s v="Albany"/>
    <s v="Men's Street Footwear"/>
    <n v="65"/>
    <n v="8750"/>
    <n v="568750"/>
    <n v="255937.5"/>
    <n v="0.45"/>
    <s v="In-store"/>
  </r>
  <r>
    <n v="1185732"/>
    <d v="2021-12-08T00:00:00"/>
    <x v="0"/>
    <x v="0"/>
    <s v="Albany"/>
    <s v="Men's Athletic Footwear"/>
    <n v="55.000000000000007"/>
    <n v="6750"/>
    <n v="371250.00000000006"/>
    <n v="129937.50000000001"/>
    <n v="0.35"/>
    <s v="In-store"/>
  </r>
  <r>
    <n v="1185732"/>
    <d v="2021-12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12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12-08T00:00:00"/>
    <x v="0"/>
    <x v="0"/>
    <s v="Albany"/>
    <s v="Men's Apparel"/>
    <n v="65"/>
    <n v="5750"/>
    <n v="373750"/>
    <n v="130812.49999999999"/>
    <n v="0.35"/>
    <s v="In-store"/>
  </r>
  <r>
    <n v="1185732"/>
    <d v="2021-12-08T00:00:00"/>
    <x v="0"/>
    <x v="0"/>
    <s v="Albany"/>
    <s v="Women's Apparel"/>
    <n v="70"/>
    <n v="6750"/>
    <n v="472500"/>
    <n v="236250"/>
    <n v="0.5"/>
    <s v="In-store"/>
  </r>
  <r>
    <n v="1185732"/>
    <d v="2021-01-14T00:00:00"/>
    <x v="0"/>
    <x v="0"/>
    <s v="Albany"/>
    <s v="Men's Street Footwear"/>
    <n v="40"/>
    <n v="8000"/>
    <n v="320000"/>
    <n v="160000"/>
    <n v="0.5"/>
    <s v="In-store"/>
  </r>
  <r>
    <n v="1185732"/>
    <d v="2021-01-14T00:00:00"/>
    <x v="0"/>
    <x v="0"/>
    <s v="Albany"/>
    <s v="Men's Athletic Footwear"/>
    <n v="40"/>
    <n v="6000"/>
    <n v="240000"/>
    <n v="72000"/>
    <n v="0.3"/>
    <s v="In-store"/>
  </r>
  <r>
    <n v="1185732"/>
    <d v="2021-01-14T00:00:00"/>
    <x v="0"/>
    <x v="0"/>
    <s v="Albany"/>
    <s v="Women's Street Footwear"/>
    <n v="30.000000000000004"/>
    <n v="6000"/>
    <n v="180000.00000000003"/>
    <n v="63000.000000000007"/>
    <n v="0.35"/>
    <s v="In-store"/>
  </r>
  <r>
    <n v="1185732"/>
    <d v="2021-01-14T00:00:00"/>
    <x v="0"/>
    <x v="0"/>
    <s v="Albany"/>
    <s v="Women's Athletic Footwear"/>
    <n v="35"/>
    <n v="4500"/>
    <n v="157500"/>
    <n v="55125"/>
    <n v="0.35"/>
    <s v="In-store"/>
  </r>
  <r>
    <n v="1185732"/>
    <d v="2021-01-14T00:00:00"/>
    <x v="0"/>
    <x v="0"/>
    <s v="Albany"/>
    <s v="Men's Apparel"/>
    <n v="50"/>
    <n v="5000"/>
    <n v="250000"/>
    <n v="75000"/>
    <n v="0.3"/>
    <s v="In-store"/>
  </r>
  <r>
    <n v="1185732"/>
    <d v="2021-01-14T00:00:00"/>
    <x v="0"/>
    <x v="0"/>
    <s v="Albany"/>
    <s v="Women's Apparel"/>
    <n v="40"/>
    <n v="6000"/>
    <n v="240000"/>
    <n v="60000"/>
    <n v="0.25"/>
    <s v="In-store"/>
  </r>
  <r>
    <n v="1185732"/>
    <d v="2021-02-12T00:00:00"/>
    <x v="0"/>
    <x v="0"/>
    <s v="Albany"/>
    <s v="Men's Street Footwear"/>
    <n v="40"/>
    <n v="8500"/>
    <n v="340000"/>
    <n v="170000"/>
    <n v="0.5"/>
    <s v="In-store"/>
  </r>
  <r>
    <n v="1185732"/>
    <d v="2021-02-12T00:00:00"/>
    <x v="0"/>
    <x v="0"/>
    <s v="Albany"/>
    <s v="Men's Athletic Footwear"/>
    <n v="40"/>
    <n v="5000"/>
    <n v="200000"/>
    <n v="60000"/>
    <n v="0.3"/>
    <s v="In-store"/>
  </r>
  <r>
    <n v="1185732"/>
    <d v="2021-02-12T00:00:00"/>
    <x v="0"/>
    <x v="0"/>
    <s v="Albany"/>
    <s v="Women's Street Footwear"/>
    <n v="30.000000000000004"/>
    <n v="5500"/>
    <n v="165000.00000000003"/>
    <n v="57750.000000000007"/>
    <n v="0.35"/>
    <s v="In-store"/>
  </r>
  <r>
    <n v="1185732"/>
    <d v="2021-02-12T00:00:00"/>
    <x v="2"/>
    <x v="17"/>
    <s v="Cheyenne"/>
    <s v="Women's Athletic Footwear"/>
    <n v="35"/>
    <n v="4250"/>
    <n v="148750"/>
    <n v="52062.5"/>
    <n v="0.35"/>
    <s v="In-store"/>
  </r>
  <r>
    <n v="1185732"/>
    <d v="2021-02-12T00:00:00"/>
    <x v="2"/>
    <x v="17"/>
    <s v="Cheyenne"/>
    <s v="Men's Apparel"/>
    <n v="50"/>
    <n v="5000"/>
    <n v="250000"/>
    <n v="75000"/>
    <n v="0.3"/>
    <s v="In-store"/>
  </r>
  <r>
    <n v="1185732"/>
    <d v="2021-02-12T00:00:00"/>
    <x v="2"/>
    <x v="17"/>
    <s v="Cheyenne"/>
    <s v="Women's Apparel"/>
    <n v="40"/>
    <n v="6000"/>
    <n v="240000"/>
    <n v="60000"/>
    <n v="0.25"/>
    <s v="In-store"/>
  </r>
  <r>
    <n v="1185732"/>
    <d v="2021-03-10T00:00:00"/>
    <x v="2"/>
    <x v="17"/>
    <s v="Cheyenne"/>
    <s v="Men's Street Footwear"/>
    <n v="40"/>
    <n v="8200"/>
    <n v="328000"/>
    <n v="164000"/>
    <n v="0.5"/>
    <s v="In-store"/>
  </r>
  <r>
    <n v="1185732"/>
    <d v="2021-03-10T00:00:00"/>
    <x v="2"/>
    <x v="17"/>
    <s v="Cheyenne"/>
    <s v="Men's Athletic Footwear"/>
    <n v="40"/>
    <n v="5250"/>
    <n v="210000"/>
    <n v="63000"/>
    <n v="0.3"/>
    <s v="In-store"/>
  </r>
  <r>
    <n v="1185732"/>
    <d v="2021-03-10T00:00:00"/>
    <x v="2"/>
    <x v="17"/>
    <s v="Cheyenne"/>
    <s v="Women's Street Footwear"/>
    <n v="30.000000000000004"/>
    <n v="5500"/>
    <n v="165000.00000000003"/>
    <n v="57750.000000000007"/>
    <n v="0.35"/>
    <s v="In-store"/>
  </r>
  <r>
    <n v="1185732"/>
    <d v="2021-03-10T00:00:00"/>
    <x v="2"/>
    <x v="17"/>
    <s v="Cheyenne"/>
    <s v="Women's Athletic Footwear"/>
    <n v="35"/>
    <n v="4000"/>
    <n v="140000"/>
    <n v="49000"/>
    <n v="0.35"/>
    <s v="In-store"/>
  </r>
  <r>
    <n v="1185732"/>
    <d v="2021-03-10T00:00:00"/>
    <x v="2"/>
    <x v="17"/>
    <s v="Cheyenne"/>
    <s v="Men's Apparel"/>
    <n v="50"/>
    <n v="4500"/>
    <n v="225000"/>
    <n v="67500"/>
    <n v="0.3"/>
    <s v="In-store"/>
  </r>
  <r>
    <n v="1185732"/>
    <d v="2021-03-10T00:00:00"/>
    <x v="2"/>
    <x v="17"/>
    <s v="Cheyenne"/>
    <s v="Women's Apparel"/>
    <n v="40"/>
    <n v="5500"/>
    <n v="220000"/>
    <n v="55000"/>
    <n v="0.25"/>
    <s v="In-store"/>
  </r>
  <r>
    <n v="1185732"/>
    <d v="2021-04-11T00:00:00"/>
    <x v="2"/>
    <x v="17"/>
    <s v="Cheyenne"/>
    <s v="Men's Street Footwear"/>
    <n v="40"/>
    <n v="8000"/>
    <n v="320000"/>
    <n v="160000"/>
    <n v="0.5"/>
    <s v="In-store"/>
  </r>
  <r>
    <n v="1185732"/>
    <d v="2021-04-11T00:00:00"/>
    <x v="2"/>
    <x v="17"/>
    <s v="Cheyenne"/>
    <s v="Men's Athletic Footwear"/>
    <n v="40"/>
    <n v="5000"/>
    <n v="200000"/>
    <n v="60000"/>
    <n v="0.3"/>
    <s v="In-store"/>
  </r>
  <r>
    <n v="1185732"/>
    <d v="2021-04-11T00:00:00"/>
    <x v="2"/>
    <x v="17"/>
    <s v="Cheyenne"/>
    <s v="Women's Street Footwear"/>
    <n v="30.000000000000004"/>
    <n v="5000"/>
    <n v="150000.00000000003"/>
    <n v="52500.000000000007"/>
    <n v="0.35"/>
    <s v="In-store"/>
  </r>
  <r>
    <n v="1185732"/>
    <d v="2021-04-11T00:00:00"/>
    <x v="2"/>
    <x v="17"/>
    <s v="Cheyenne"/>
    <s v="Women's Athletic Footwear"/>
    <n v="35"/>
    <n v="4250"/>
    <n v="148750"/>
    <n v="52062.5"/>
    <n v="0.35"/>
    <s v="In-store"/>
  </r>
  <r>
    <n v="1185732"/>
    <d v="2021-04-11T00:00:00"/>
    <x v="2"/>
    <x v="17"/>
    <s v="Cheyenne"/>
    <s v="Men's Apparel"/>
    <n v="50"/>
    <n v="4250"/>
    <n v="212500"/>
    <n v="63750"/>
    <n v="0.3"/>
    <s v="In-store"/>
  </r>
  <r>
    <n v="1185732"/>
    <d v="2021-04-11T00:00:00"/>
    <x v="2"/>
    <x v="17"/>
    <s v="Cheyenne"/>
    <s v="Women's Apparel"/>
    <n v="40"/>
    <n v="5500"/>
    <n v="220000"/>
    <n v="55000"/>
    <n v="0.25"/>
    <s v="In-store"/>
  </r>
  <r>
    <n v="1185732"/>
    <d v="2021-05-10T00:00:00"/>
    <x v="2"/>
    <x v="17"/>
    <s v="Cheyenne"/>
    <s v="Men's Street Footwear"/>
    <n v="50"/>
    <n v="8200"/>
    <n v="410000"/>
    <n v="205000"/>
    <n v="0.5"/>
    <s v="In-store"/>
  </r>
  <r>
    <n v="1185732"/>
    <d v="2021-05-10T00:00:00"/>
    <x v="2"/>
    <x v="17"/>
    <s v="Cheyenne"/>
    <s v="Men's Athletic Footwear"/>
    <n v="45.000000000000007"/>
    <n v="5250"/>
    <n v="236250.00000000003"/>
    <n v="70875"/>
    <n v="0.3"/>
    <s v="In-store"/>
  </r>
  <r>
    <n v="1185732"/>
    <d v="2021-05-10T00:00:00"/>
    <x v="2"/>
    <x v="17"/>
    <s v="Cheyenne"/>
    <s v="Women's Street Footwear"/>
    <n v="40"/>
    <n v="5000"/>
    <n v="200000"/>
    <n v="70000"/>
    <n v="0.35"/>
    <s v="In-store"/>
  </r>
  <r>
    <n v="1185732"/>
    <d v="2021-05-10T00:00:00"/>
    <x v="2"/>
    <x v="17"/>
    <s v="Cheyenne"/>
    <s v="Women's Athletic Footwear"/>
    <n v="40"/>
    <n v="4500"/>
    <n v="180000"/>
    <n v="62999.999999999993"/>
    <n v="0.35"/>
    <s v="In-store"/>
  </r>
  <r>
    <n v="1185732"/>
    <d v="2021-05-10T00:00:00"/>
    <x v="2"/>
    <x v="17"/>
    <s v="Cheyenne"/>
    <s v="Men's Apparel"/>
    <n v="50"/>
    <n v="4750"/>
    <n v="237500"/>
    <n v="71250"/>
    <n v="0.3"/>
    <s v="In-store"/>
  </r>
  <r>
    <n v="1185732"/>
    <d v="2021-05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06-12T00:00:00"/>
    <x v="2"/>
    <x v="17"/>
    <s v="Cheyenne"/>
    <s v="Men's Street Footwear"/>
    <n v="50"/>
    <n v="8500"/>
    <n v="425000"/>
    <n v="212500"/>
    <n v="0.5"/>
    <s v="In-store"/>
  </r>
  <r>
    <n v="1185732"/>
    <d v="2021-06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6-12T00:00:00"/>
    <x v="2"/>
    <x v="17"/>
    <s v="Cheyenne"/>
    <s v="Women's Street Footwear"/>
    <n v="40"/>
    <n v="5250"/>
    <n v="210000"/>
    <n v="73500"/>
    <n v="0.35"/>
    <s v="In-store"/>
  </r>
  <r>
    <n v="1185732"/>
    <d v="2021-06-12T00:00:00"/>
    <x v="2"/>
    <x v="17"/>
    <s v="Cheyenne"/>
    <s v="Women's Athletic Footwear"/>
    <n v="40"/>
    <n v="5000"/>
    <n v="200000"/>
    <n v="70000"/>
    <n v="0.35"/>
    <s v="In-store"/>
  </r>
  <r>
    <n v="1185732"/>
    <d v="2021-06-12T00:00:00"/>
    <x v="2"/>
    <x v="17"/>
    <s v="Cheyenne"/>
    <s v="Men's Apparel"/>
    <n v="50"/>
    <n v="5000"/>
    <n v="250000"/>
    <n v="75000"/>
    <n v="0.3"/>
    <s v="In-store"/>
  </r>
  <r>
    <n v="1185732"/>
    <d v="2021-06-12T00:00:00"/>
    <x v="2"/>
    <x v="17"/>
    <s v="Cheyenne"/>
    <s v="Women's Apparel"/>
    <n v="55.000000000000007"/>
    <n v="6500"/>
    <n v="357500.00000000006"/>
    <n v="89375.000000000015"/>
    <n v="0.25"/>
    <s v="In-store"/>
  </r>
  <r>
    <n v="1185732"/>
    <d v="2021-07-10T00:00:00"/>
    <x v="2"/>
    <x v="17"/>
    <s v="Cheyenne"/>
    <s v="Men's Street Footwear"/>
    <n v="50"/>
    <n v="8750"/>
    <n v="437500"/>
    <n v="218750"/>
    <n v="0.5"/>
    <s v="In-store"/>
  </r>
  <r>
    <n v="1185732"/>
    <d v="2021-07-10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7-10T00:00:00"/>
    <x v="2"/>
    <x v="17"/>
    <s v="Cheyenne"/>
    <s v="Women's Street Footwear"/>
    <n v="40"/>
    <n v="5500"/>
    <n v="220000"/>
    <n v="77000"/>
    <n v="0.35"/>
    <s v="In-store"/>
  </r>
  <r>
    <n v="1185732"/>
    <d v="2021-07-10T00:00:00"/>
    <x v="2"/>
    <x v="17"/>
    <s v="Cheyenne"/>
    <s v="Women's Athletic Footwear"/>
    <n v="40"/>
    <n v="5000"/>
    <n v="200000"/>
    <n v="70000"/>
    <n v="0.35"/>
    <s v="In-store"/>
  </r>
  <r>
    <n v="1185732"/>
    <d v="2021-07-10T00:00:00"/>
    <x v="2"/>
    <x v="17"/>
    <s v="Cheyenne"/>
    <s v="Men's Apparel"/>
    <n v="50"/>
    <n v="5250"/>
    <n v="262500"/>
    <n v="78750"/>
    <n v="0.3"/>
    <s v="In-store"/>
  </r>
  <r>
    <n v="1185732"/>
    <d v="2021-07-10T00:00:00"/>
    <x v="2"/>
    <x v="17"/>
    <s v="Cheyenne"/>
    <s v="Women's Apparel"/>
    <n v="55.000000000000007"/>
    <n v="7000"/>
    <n v="385000.00000000006"/>
    <n v="96250.000000000015"/>
    <n v="0.25"/>
    <s v="In-store"/>
  </r>
  <r>
    <n v="1185732"/>
    <d v="2021-08-11T00:00:00"/>
    <x v="2"/>
    <x v="17"/>
    <s v="Cheyenne"/>
    <s v="Men's Street Footwear"/>
    <n v="50"/>
    <n v="8500"/>
    <n v="425000"/>
    <n v="212500"/>
    <n v="0.5"/>
    <s v="In-store"/>
  </r>
  <r>
    <n v="1185732"/>
    <d v="2021-08-11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8-11T00:00:00"/>
    <x v="2"/>
    <x v="17"/>
    <s v="Cheyenne"/>
    <s v="Women's Street Footwear"/>
    <n v="40"/>
    <n v="5500"/>
    <n v="220000"/>
    <n v="77000"/>
    <n v="0.35"/>
    <s v="In-store"/>
  </r>
  <r>
    <n v="1185732"/>
    <d v="2021-08-11T00:00:00"/>
    <x v="2"/>
    <x v="17"/>
    <s v="Cheyenne"/>
    <s v="Women's Athletic Footwear"/>
    <n v="40"/>
    <n v="5250"/>
    <n v="210000"/>
    <n v="73500"/>
    <n v="0.35"/>
    <s v="In-store"/>
  </r>
  <r>
    <n v="1185732"/>
    <d v="2021-08-11T00:00:00"/>
    <x v="2"/>
    <x v="17"/>
    <s v="Cheyenne"/>
    <s v="Men's Apparel"/>
    <n v="50"/>
    <n v="5000"/>
    <n v="250000"/>
    <n v="75000"/>
    <n v="0.3"/>
    <s v="In-store"/>
  </r>
  <r>
    <n v="1185732"/>
    <d v="2021-08-11T00:00:00"/>
    <x v="2"/>
    <x v="17"/>
    <s v="Cheyenne"/>
    <s v="Women's Apparel"/>
    <n v="55.000000000000007"/>
    <n v="6750"/>
    <n v="371250.00000000006"/>
    <n v="92812.500000000015"/>
    <n v="0.25"/>
    <s v="In-store"/>
  </r>
  <r>
    <n v="1185732"/>
    <d v="2021-09-10T00:00:00"/>
    <x v="2"/>
    <x v="17"/>
    <s v="Cheyenne"/>
    <s v="Men's Street Footwear"/>
    <n v="50"/>
    <n v="8000"/>
    <n v="400000"/>
    <n v="200000"/>
    <n v="0.5"/>
    <s v="In-store"/>
  </r>
  <r>
    <n v="1185732"/>
    <d v="2021-09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9-10T00:00:00"/>
    <x v="2"/>
    <x v="17"/>
    <s v="Cheyenne"/>
    <s v="Women's Street Footwear"/>
    <n v="40"/>
    <n v="5250"/>
    <n v="210000"/>
    <n v="73500"/>
    <n v="0.35"/>
    <s v="In-store"/>
  </r>
  <r>
    <n v="1185732"/>
    <d v="2021-09-10T00:00:00"/>
    <x v="2"/>
    <x v="17"/>
    <s v="Cheyenne"/>
    <s v="Women's Athletic Footwear"/>
    <n v="40"/>
    <n v="5000"/>
    <n v="200000"/>
    <n v="70000"/>
    <n v="0.35"/>
    <s v="In-store"/>
  </r>
  <r>
    <n v="1185732"/>
    <d v="2021-09-10T00:00:00"/>
    <x v="2"/>
    <x v="17"/>
    <s v="Cheyenne"/>
    <s v="Men's Apparel"/>
    <n v="50"/>
    <n v="5000"/>
    <n v="250000"/>
    <n v="75000"/>
    <n v="0.3"/>
    <s v="In-store"/>
  </r>
  <r>
    <n v="1185732"/>
    <d v="2021-09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10-12T00:00:00"/>
    <x v="2"/>
    <x v="17"/>
    <s v="Cheyenne"/>
    <s v="Men's Street Footwear"/>
    <n v="55.000000000000007"/>
    <n v="7750"/>
    <n v="426250.00000000006"/>
    <n v="213125.00000000003"/>
    <n v="0.5"/>
    <s v="In-store"/>
  </r>
  <r>
    <n v="1185732"/>
    <d v="2021-10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0-12T00:00:00"/>
    <x v="2"/>
    <x v="17"/>
    <s v="Cheyenne"/>
    <s v="Women's Street Footwear"/>
    <n v="45.000000000000007"/>
    <n v="5000"/>
    <n v="225000.00000000003"/>
    <n v="78750"/>
    <n v="0.35"/>
    <s v="In-store"/>
  </r>
  <r>
    <n v="1185732"/>
    <d v="2021-10-12T00:00:00"/>
    <x v="2"/>
    <x v="17"/>
    <s v="Cheyenne"/>
    <s v="Women's Athletic Footwear"/>
    <n v="45.000000000000007"/>
    <n v="4750"/>
    <n v="213750.00000000003"/>
    <n v="74812.5"/>
    <n v="0.35"/>
    <s v="In-store"/>
  </r>
  <r>
    <n v="1185732"/>
    <d v="2021-10-12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0-12T00:00:00"/>
    <x v="2"/>
    <x v="17"/>
    <s v="Cheyenne"/>
    <s v="Women's Apparel"/>
    <n v="60"/>
    <n v="6000"/>
    <n v="360000"/>
    <n v="90000"/>
    <n v="0.25"/>
    <s v="In-store"/>
  </r>
  <r>
    <n v="1185732"/>
    <d v="2021-11-11T00:00:00"/>
    <x v="2"/>
    <x v="17"/>
    <s v="Cheyenne"/>
    <s v="Men's Street Footwear"/>
    <n v="55.000000000000007"/>
    <n v="7500"/>
    <n v="412500.00000000006"/>
    <n v="206250.00000000003"/>
    <n v="0.5"/>
    <s v="In-store"/>
  </r>
  <r>
    <n v="1185732"/>
    <d v="2021-11-11T00:00:00"/>
    <x v="2"/>
    <x v="17"/>
    <s v="Cheyenne"/>
    <s v="Men's Athletic Footwear"/>
    <n v="45.000000000000007"/>
    <n v="5750"/>
    <n v="258750.00000000003"/>
    <n v="77625"/>
    <n v="0.3"/>
    <s v="In-store"/>
  </r>
  <r>
    <n v="1185732"/>
    <d v="2021-11-11T00:00:00"/>
    <x v="2"/>
    <x v="17"/>
    <s v="Cheyenne"/>
    <s v="Women's Street Footwear"/>
    <n v="45.000000000000007"/>
    <n v="5200"/>
    <n v="234000.00000000003"/>
    <n v="81900"/>
    <n v="0.35"/>
    <s v="In-store"/>
  </r>
  <r>
    <n v="1185732"/>
    <d v="2021-11-11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1-11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1-11T00:00:00"/>
    <x v="2"/>
    <x v="17"/>
    <s v="Cheyenne"/>
    <s v="Women's Apparel"/>
    <n v="60"/>
    <n v="5750"/>
    <n v="345000"/>
    <n v="86250"/>
    <n v="0.25"/>
    <s v="In-store"/>
  </r>
  <r>
    <n v="1185732"/>
    <d v="2021-12-10T00:00:00"/>
    <x v="2"/>
    <x v="17"/>
    <s v="Cheyenne"/>
    <s v="Men's Street Footwear"/>
    <n v="55.000000000000007"/>
    <n v="8000"/>
    <n v="440000.00000000006"/>
    <n v="220000.00000000003"/>
    <n v="0.5"/>
    <s v="In-store"/>
  </r>
  <r>
    <n v="1185732"/>
    <d v="2021-12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2-10T00:00:00"/>
    <x v="2"/>
    <x v="17"/>
    <s v="Cheyenne"/>
    <s v="Women's Street Footwear"/>
    <n v="45.000000000000007"/>
    <n v="5500"/>
    <n v="247500.00000000003"/>
    <n v="86625"/>
    <n v="0.35"/>
    <s v="In-store"/>
  </r>
  <r>
    <n v="1185732"/>
    <d v="2021-12-10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2-10T00:00:00"/>
    <x v="2"/>
    <x v="17"/>
    <s v="Cheyenne"/>
    <s v="Men's Apparel"/>
    <n v="55.000000000000007"/>
    <n v="5000"/>
    <n v="275000.00000000006"/>
    <n v="82500.000000000015"/>
    <n v="0.3"/>
    <s v="In-store"/>
  </r>
  <r>
    <n v="1185732"/>
    <d v="2021-12-10T00:00:00"/>
    <x v="2"/>
    <x v="17"/>
    <s v="Cheyenne"/>
    <s v="Women's Apparel"/>
    <n v="60"/>
    <n v="6000"/>
    <n v="360000"/>
    <n v="90000"/>
    <n v="0.25"/>
    <s v="In-store"/>
  </r>
  <r>
    <n v="1128299"/>
    <d v="2021-01-24T00:00:00"/>
    <x v="2"/>
    <x v="17"/>
    <s v="Cheyenne"/>
    <s v="Men's Street Footwear"/>
    <n v="30.000000000000004"/>
    <n v="3500"/>
    <n v="105000.00000000001"/>
    <n v="36750"/>
    <n v="0.35"/>
    <s v="In-store"/>
  </r>
  <r>
    <n v="1128299"/>
    <d v="2021-01-24T00:00:00"/>
    <x v="2"/>
    <x v="17"/>
    <s v="Cheyenne"/>
    <s v="Men's Athletic Footwear"/>
    <n v="40"/>
    <n v="3500"/>
    <n v="140000"/>
    <n v="49000"/>
    <n v="0.35"/>
    <s v="In-store"/>
  </r>
  <r>
    <n v="1128299"/>
    <d v="2021-01-24T00:00:00"/>
    <x v="2"/>
    <x v="17"/>
    <s v="Cheyenne"/>
    <s v="Women's Street Footwear"/>
    <n v="40"/>
    <n v="3500"/>
    <n v="140000"/>
    <n v="49000"/>
    <n v="0.35"/>
    <s v="In-store"/>
  </r>
  <r>
    <n v="1128299"/>
    <d v="2021-01-24T00:00:00"/>
    <x v="2"/>
    <x v="17"/>
    <s v="Cheyenne"/>
    <s v="Women's Athletic Footwear"/>
    <n v="40"/>
    <n v="2000"/>
    <n v="80000"/>
    <n v="28000"/>
    <n v="0.35"/>
    <s v="In-store"/>
  </r>
  <r>
    <n v="1128299"/>
    <d v="2021-01-24T00:00:00"/>
    <x v="2"/>
    <x v="17"/>
    <s v="Cheyenne"/>
    <s v="Men's Apparel"/>
    <n v="45.000000000000007"/>
    <n v="1500"/>
    <n v="67500.000000000015"/>
    <n v="27000.000000000007"/>
    <n v="0.4"/>
    <s v="In-store"/>
  </r>
  <r>
    <n v="1128299"/>
    <d v="2021-01-24T00:00:00"/>
    <x v="2"/>
    <x v="17"/>
    <s v="Cheyenne"/>
    <s v="Women's Apparel"/>
    <n v="40"/>
    <n v="4000"/>
    <n v="160000"/>
    <n v="48000"/>
    <n v="0.3"/>
    <s v="In-store"/>
  </r>
  <r>
    <n v="1128299"/>
    <d v="2021-02-24T00:00:00"/>
    <x v="2"/>
    <x v="17"/>
    <s v="Cheyenne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17"/>
    <s v="Cheyenne"/>
    <s v="Men's Athletic Footwear"/>
    <n v="40"/>
    <n v="3500"/>
    <n v="140000"/>
    <n v="49000"/>
    <n v="0.35"/>
    <s v="In-store"/>
  </r>
  <r>
    <n v="1128299"/>
    <d v="2021-02-24T00:00:00"/>
    <x v="2"/>
    <x v="17"/>
    <s v="Cheyenne"/>
    <s v="Women's Street Footwear"/>
    <n v="40"/>
    <n v="3500"/>
    <n v="140000"/>
    <n v="49000"/>
    <n v="0.35"/>
    <s v="In-store"/>
  </r>
  <r>
    <n v="1128299"/>
    <d v="2021-02-24T00:00:00"/>
    <x v="4"/>
    <x v="18"/>
    <s v="Richmond"/>
    <s v="Women's Athletic Footwear"/>
    <n v="40"/>
    <n v="2000"/>
    <n v="80000"/>
    <n v="28000"/>
    <n v="0.35"/>
    <s v="In-store"/>
  </r>
  <r>
    <n v="1128299"/>
    <d v="2021-02-24T00:00:00"/>
    <x v="4"/>
    <x v="18"/>
    <s v="Richmond"/>
    <s v="Men's Apparel"/>
    <n v="45.000000000000007"/>
    <n v="1250"/>
    <n v="56250.000000000007"/>
    <n v="22500.000000000004"/>
    <n v="0.4"/>
    <s v="In-store"/>
  </r>
  <r>
    <n v="1128299"/>
    <d v="2021-02-24T00:00:00"/>
    <x v="4"/>
    <x v="18"/>
    <s v="Richmond"/>
    <s v="Women's Apparel"/>
    <n v="40"/>
    <n v="3250"/>
    <n v="130000"/>
    <n v="39000"/>
    <n v="0.3"/>
    <s v="In-store"/>
  </r>
  <r>
    <n v="1128299"/>
    <d v="2021-03-23T00:00:00"/>
    <x v="4"/>
    <x v="18"/>
    <s v="Richmond"/>
    <s v="Men's Street Footwear"/>
    <n v="40"/>
    <n v="4750"/>
    <n v="190000"/>
    <n v="66500"/>
    <n v="0.35"/>
    <s v="In-store"/>
  </r>
  <r>
    <n v="1128299"/>
    <d v="2021-03-23T00:00:00"/>
    <x v="4"/>
    <x v="18"/>
    <s v="Richmond"/>
    <s v="Men's Athletic Footwear"/>
    <n v="50"/>
    <n v="3250"/>
    <n v="162500"/>
    <n v="56875"/>
    <n v="0.35"/>
    <s v="In-store"/>
  </r>
  <r>
    <n v="1128299"/>
    <d v="2021-03-23T00:00:00"/>
    <x v="4"/>
    <x v="18"/>
    <s v="Richmond"/>
    <s v="Women's Street Footwear"/>
    <n v="54.999999999999993"/>
    <n v="3500"/>
    <n v="192499.99999999997"/>
    <n v="67374.999999999985"/>
    <n v="0.35"/>
    <s v="In-store"/>
  </r>
  <r>
    <n v="1128299"/>
    <d v="2021-03-23T00:00:00"/>
    <x v="4"/>
    <x v="18"/>
    <s v="Richmond"/>
    <s v="Women's Athletic Footwear"/>
    <n v="50"/>
    <n v="2500"/>
    <n v="125000"/>
    <n v="43750"/>
    <n v="0.35"/>
    <s v="In-store"/>
  </r>
  <r>
    <n v="1128299"/>
    <d v="2021-03-23T00:00:00"/>
    <x v="4"/>
    <x v="18"/>
    <s v="Richmond"/>
    <s v="Men's Apparel"/>
    <n v="55.000000000000007"/>
    <n v="1000"/>
    <n v="55000.000000000007"/>
    <n v="22000.000000000004"/>
    <n v="0.4"/>
    <s v="In-store"/>
  </r>
  <r>
    <n v="1128299"/>
    <d v="2021-03-23T00:00:00"/>
    <x v="4"/>
    <x v="18"/>
    <s v="Richmond"/>
    <s v="Women's Apparel"/>
    <n v="50"/>
    <n v="3000"/>
    <n v="150000"/>
    <n v="45000"/>
    <n v="0.3"/>
    <s v="In-store"/>
  </r>
  <r>
    <n v="1128299"/>
    <d v="2021-04-24T00:00:00"/>
    <x v="4"/>
    <x v="18"/>
    <s v="Richmond"/>
    <s v="Men's Street Footwear"/>
    <n v="55.000000000000007"/>
    <n v="4750"/>
    <n v="261250.00000000003"/>
    <n v="91437.5"/>
    <n v="0.35"/>
    <s v="In-store"/>
  </r>
  <r>
    <n v="1128299"/>
    <d v="2021-04-24T00:00:00"/>
    <x v="4"/>
    <x v="18"/>
    <s v="Richmond"/>
    <s v="Men's Athletic Footwear"/>
    <n v="60.000000000000007"/>
    <n v="2750"/>
    <n v="165000.00000000003"/>
    <n v="57750.000000000007"/>
    <n v="0.35"/>
    <s v="In-store"/>
  </r>
  <r>
    <n v="1128299"/>
    <d v="2021-04-24T00:00:00"/>
    <x v="4"/>
    <x v="18"/>
    <s v="Richmond"/>
    <s v="Women's Street Footwear"/>
    <n v="60.000000000000007"/>
    <n v="3250"/>
    <n v="195000.00000000003"/>
    <n v="68250"/>
    <n v="0.35"/>
    <s v="In-store"/>
  </r>
  <r>
    <n v="1128299"/>
    <d v="2021-04-24T00:00:00"/>
    <x v="4"/>
    <x v="18"/>
    <s v="Richmond"/>
    <s v="Women's Athletic Footwear"/>
    <n v="45.000000000000007"/>
    <n v="2250"/>
    <n v="101250.00000000001"/>
    <n v="35437.5"/>
    <n v="0.35"/>
    <s v="In-store"/>
  </r>
  <r>
    <n v="1128299"/>
    <d v="2021-04-24T00:00:00"/>
    <x v="4"/>
    <x v="18"/>
    <s v="Richmond"/>
    <s v="Men's Apparel"/>
    <n v="50.000000000000014"/>
    <n v="1250"/>
    <n v="62500.000000000015"/>
    <n v="25000.000000000007"/>
    <n v="0.4"/>
    <s v="In-store"/>
  </r>
  <r>
    <n v="1128299"/>
    <d v="2021-04-24T00:00:00"/>
    <x v="4"/>
    <x v="18"/>
    <s v="Richmond"/>
    <s v="Women's Apparel"/>
    <n v="65.000000000000014"/>
    <n v="3000"/>
    <n v="195000.00000000003"/>
    <n v="58500.000000000007"/>
    <n v="0.3"/>
    <s v="In-store"/>
  </r>
  <r>
    <n v="1128299"/>
    <d v="2021-05-25T00:00:00"/>
    <x v="4"/>
    <x v="18"/>
    <s v="Richmond"/>
    <s v="Men's Street Footwear"/>
    <n v="50"/>
    <n v="5000"/>
    <n v="250000"/>
    <n v="87500"/>
    <n v="0.35"/>
    <s v="In-store"/>
  </r>
  <r>
    <n v="1128299"/>
    <d v="2021-05-25T00:00:00"/>
    <x v="4"/>
    <x v="18"/>
    <s v="Richmond"/>
    <s v="Men's Athletic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Street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Athletic Footwear"/>
    <n v="50"/>
    <n v="2750"/>
    <n v="137500"/>
    <n v="48125"/>
    <n v="0.35"/>
    <s v="In-store"/>
  </r>
  <r>
    <n v="1128299"/>
    <d v="2021-05-25T00:00:00"/>
    <x v="4"/>
    <x v="18"/>
    <s v="Richmond"/>
    <s v="Men's Apparel"/>
    <n v="44.999999999999993"/>
    <n v="1750"/>
    <n v="78749.999999999985"/>
    <n v="31499.999999999996"/>
    <n v="0.4"/>
    <s v="In-store"/>
  </r>
  <r>
    <n v="1128299"/>
    <d v="2021-05-25T00:00:00"/>
    <x v="4"/>
    <x v="18"/>
    <s v="Richmond"/>
    <s v="Women's Apparel"/>
    <n v="60"/>
    <n v="5250"/>
    <n v="315000"/>
    <n v="94500"/>
    <n v="0.3"/>
    <s v="In-store"/>
  </r>
  <r>
    <n v="1128299"/>
    <d v="2021-06-24T00:00:00"/>
    <x v="4"/>
    <x v="18"/>
    <s v="Richmond"/>
    <s v="Men's Street Footwear"/>
    <n v="54.999999999999993"/>
    <n v="7750"/>
    <n v="426249.99999999994"/>
    <n v="149187.49999999997"/>
    <n v="0.35"/>
    <s v="In-store"/>
  </r>
  <r>
    <n v="1128299"/>
    <d v="2021-06-24T00:00:00"/>
    <x v="4"/>
    <x v="18"/>
    <s v="Richmond"/>
    <s v="Men's Athletic Footwear"/>
    <n v="64.999999999999986"/>
    <n v="6500"/>
    <n v="422499.99999999988"/>
    <n v="147874.99999999994"/>
    <n v="0.35"/>
    <s v="In-store"/>
  </r>
  <r>
    <n v="1128299"/>
    <d v="2021-06-24T00:00:00"/>
    <x v="4"/>
    <x v="18"/>
    <s v="Richmond"/>
    <s v="Women's Street Footwear"/>
    <n v="80"/>
    <n v="6500"/>
    <n v="520000"/>
    <n v="182000"/>
    <n v="0.35"/>
    <s v="In-store"/>
  </r>
  <r>
    <n v="1128299"/>
    <d v="2021-06-24T00:00:00"/>
    <x v="4"/>
    <x v="18"/>
    <s v="Richmond"/>
    <s v="Women's Athletic Footwear"/>
    <n v="80"/>
    <n v="5250"/>
    <n v="420000"/>
    <n v="147000"/>
    <n v="0.35"/>
    <s v="In-store"/>
  </r>
  <r>
    <n v="1128299"/>
    <d v="2021-06-24T00:00:00"/>
    <x v="4"/>
    <x v="18"/>
    <s v="Richmond"/>
    <s v="Men's Apparel"/>
    <n v="90"/>
    <n v="4000"/>
    <n v="360000"/>
    <n v="144000"/>
    <n v="0.4"/>
    <s v="In-store"/>
  </r>
  <r>
    <n v="1128299"/>
    <d v="2021-06-24T00:00:00"/>
    <x v="4"/>
    <x v="18"/>
    <s v="Richmond"/>
    <s v="Women's Apparel"/>
    <n v="105"/>
    <n v="7000"/>
    <n v="735000"/>
    <n v="220500"/>
    <n v="0.3"/>
    <s v="In-store"/>
  </r>
  <r>
    <n v="1128299"/>
    <d v="2021-07-23T00:00:00"/>
    <x v="4"/>
    <x v="18"/>
    <s v="Richmond"/>
    <s v="Men's Street Footwear"/>
    <n v="85"/>
    <n v="8500"/>
    <n v="722500"/>
    <n v="252874.99999999997"/>
    <n v="0.35"/>
    <s v="In-store"/>
  </r>
  <r>
    <n v="1128299"/>
    <d v="2021-07-23T00:00:00"/>
    <x v="4"/>
    <x v="18"/>
    <s v="Richmond"/>
    <s v="Men's Athletic Footwear"/>
    <n v="90"/>
    <n v="7000"/>
    <n v="630000"/>
    <n v="220500"/>
    <n v="0.35"/>
    <s v="In-store"/>
  </r>
  <r>
    <n v="1128299"/>
    <d v="2021-07-23T00:00:00"/>
    <x v="4"/>
    <x v="18"/>
    <s v="Richmond"/>
    <s v="Women's Street Footwear"/>
    <n v="90"/>
    <n v="6500"/>
    <n v="585000"/>
    <n v="204750"/>
    <n v="0.35"/>
    <s v="In-store"/>
  </r>
  <r>
    <n v="1128299"/>
    <d v="2021-07-23T00:00:00"/>
    <x v="4"/>
    <x v="18"/>
    <s v="Richmond"/>
    <s v="Women's Athletic Footwear"/>
    <n v="85"/>
    <n v="5500"/>
    <n v="467500"/>
    <n v="163625"/>
    <n v="0.35"/>
    <s v="In-store"/>
  </r>
  <r>
    <n v="1128299"/>
    <d v="2021-07-23T00:00:00"/>
    <x v="4"/>
    <x v="18"/>
    <s v="Richmond"/>
    <s v="Men's Apparel"/>
    <n v="90"/>
    <n v="6000"/>
    <n v="540000"/>
    <n v="216000"/>
    <n v="0.4"/>
    <s v="In-store"/>
  </r>
  <r>
    <n v="1128299"/>
    <d v="2021-07-23T00:00:00"/>
    <x v="4"/>
    <x v="18"/>
    <s v="Richmond"/>
    <s v="Women's Apparel"/>
    <n v="105"/>
    <n v="6000"/>
    <n v="630000"/>
    <n v="189000"/>
    <n v="0.3"/>
    <s v="In-store"/>
  </r>
  <r>
    <n v="1128299"/>
    <d v="2021-08-24T00:00:00"/>
    <x v="4"/>
    <x v="18"/>
    <s v="Richmond"/>
    <s v="Men's Street Footwear"/>
    <n v="90"/>
    <n v="8000"/>
    <n v="720000"/>
    <n v="251999.99999999997"/>
    <n v="0.35"/>
    <s v="In-store"/>
  </r>
  <r>
    <n v="1128299"/>
    <d v="2021-08-24T00:00:00"/>
    <x v="4"/>
    <x v="18"/>
    <s v="Richmond"/>
    <s v="Men's Athletic Footwear"/>
    <n v="80"/>
    <n v="7750"/>
    <n v="620000"/>
    <n v="217000"/>
    <n v="0.35"/>
    <s v="In-store"/>
  </r>
  <r>
    <n v="1128299"/>
    <d v="2021-08-24T00:00:00"/>
    <x v="4"/>
    <x v="18"/>
    <s v="Richmond"/>
    <s v="Women's Street Footwear"/>
    <n v="70"/>
    <n v="6500"/>
    <n v="455000"/>
    <n v="159250"/>
    <n v="0.35"/>
    <s v="In-store"/>
  </r>
  <r>
    <n v="1128299"/>
    <d v="2021-08-24T00:00:00"/>
    <x v="4"/>
    <x v="18"/>
    <s v="Richmond"/>
    <s v="Women's Athletic Footwear"/>
    <n v="70"/>
    <n v="4250"/>
    <n v="297500"/>
    <n v="104125"/>
    <n v="0.35"/>
    <s v="In-store"/>
  </r>
  <r>
    <n v="1128299"/>
    <d v="2021-08-24T00:00:00"/>
    <x v="4"/>
    <x v="18"/>
    <s v="Richmond"/>
    <s v="Men's Apparel"/>
    <n v="70"/>
    <n v="4250"/>
    <n v="297500"/>
    <n v="119000"/>
    <n v="0.4"/>
    <s v="In-store"/>
  </r>
  <r>
    <n v="1128299"/>
    <d v="2021-08-24T00:00:00"/>
    <x v="4"/>
    <x v="18"/>
    <s v="Richmond"/>
    <s v="Women's Apparel"/>
    <n v="75"/>
    <n v="2500"/>
    <n v="187500"/>
    <n v="56250"/>
    <n v="0.3"/>
    <s v="In-store"/>
  </r>
  <r>
    <n v="1128299"/>
    <d v="2021-09-25T00:00:00"/>
    <x v="4"/>
    <x v="18"/>
    <s v="Richmond"/>
    <s v="Men's Street Footwear"/>
    <n v="50.000000000000014"/>
    <n v="4500"/>
    <n v="225000.00000000006"/>
    <n v="78750.000000000015"/>
    <n v="0.35"/>
    <s v="In-store"/>
  </r>
  <r>
    <n v="1128299"/>
    <d v="2021-09-25T00:00:00"/>
    <x v="4"/>
    <x v="18"/>
    <s v="Richmond"/>
    <s v="Men's Athletic Footwear"/>
    <n v="55.000000000000014"/>
    <n v="4500"/>
    <n v="247500.00000000006"/>
    <n v="86625.000000000015"/>
    <n v="0.35"/>
    <s v="In-store"/>
  </r>
  <r>
    <n v="1128299"/>
    <d v="2021-09-25T00:00:00"/>
    <x v="4"/>
    <x v="18"/>
    <s v="Richmond"/>
    <s v="Women's Street Footwear"/>
    <n v="50.000000000000014"/>
    <n v="2500"/>
    <n v="125000.00000000003"/>
    <n v="43750.000000000007"/>
    <n v="0.35"/>
    <s v="In-store"/>
  </r>
  <r>
    <n v="1128299"/>
    <d v="2021-09-25T00:00:00"/>
    <x v="4"/>
    <x v="18"/>
    <s v="Richmond"/>
    <s v="Women's Athletic Footwear"/>
    <n v="50.000000000000014"/>
    <n v="2000"/>
    <n v="100000.00000000003"/>
    <n v="35000.000000000007"/>
    <n v="0.35"/>
    <s v="In-store"/>
  </r>
  <r>
    <n v="1128299"/>
    <d v="2021-09-25T00:00:00"/>
    <x v="4"/>
    <x v="18"/>
    <s v="Richmond"/>
    <s v="Men's Apparel"/>
    <n v="60.000000000000007"/>
    <n v="2250"/>
    <n v="135000.00000000003"/>
    <n v="54000.000000000015"/>
    <n v="0.4"/>
    <s v="In-store"/>
  </r>
  <r>
    <n v="1128299"/>
    <d v="2021-09-25T00:00:00"/>
    <x v="4"/>
    <x v="18"/>
    <s v="Richmond"/>
    <s v="Women's Apparel"/>
    <n v="44.999999999999993"/>
    <n v="2500"/>
    <n v="112499.99999999999"/>
    <n v="33749.999999999993"/>
    <n v="0.3"/>
    <s v="In-store"/>
  </r>
  <r>
    <n v="1128299"/>
    <d v="2021-10-24T00:00:00"/>
    <x v="4"/>
    <x v="18"/>
    <s v="Richmond"/>
    <s v="Men's Street Footwear"/>
    <n v="40"/>
    <n v="3500"/>
    <n v="140000"/>
    <n v="49000"/>
    <n v="0.35"/>
    <s v="In-store"/>
  </r>
  <r>
    <n v="1128299"/>
    <d v="2021-10-24T00:00:00"/>
    <x v="4"/>
    <x v="18"/>
    <s v="Richmond"/>
    <s v="Men's Athletic Footwear"/>
    <n v="55.000000000000014"/>
    <n v="5250"/>
    <n v="288750.00000000006"/>
    <n v="101062.50000000001"/>
    <n v="0.35"/>
    <s v="In-store"/>
  </r>
  <r>
    <n v="1128299"/>
    <d v="2021-10-24T00:00:00"/>
    <x v="4"/>
    <x v="18"/>
    <s v="Richmond"/>
    <s v="Women's Street Footwear"/>
    <n v="50.000000000000014"/>
    <n v="3500"/>
    <n v="175000.00000000006"/>
    <n v="61250.000000000015"/>
    <n v="0.35"/>
    <s v="In-store"/>
  </r>
  <r>
    <n v="1128299"/>
    <d v="2021-10-24T00:00:00"/>
    <x v="4"/>
    <x v="18"/>
    <s v="Richmond"/>
    <s v="Women's Athletic Footwear"/>
    <n v="45.000000000000007"/>
    <n v="3250"/>
    <n v="146250.00000000003"/>
    <n v="51187.500000000007"/>
    <n v="0.35"/>
    <s v="In-store"/>
  </r>
  <r>
    <n v="1128299"/>
    <d v="2021-10-24T00:00:00"/>
    <x v="4"/>
    <x v="18"/>
    <s v="Richmond"/>
    <s v="Men's Apparel"/>
    <n v="55.000000000000007"/>
    <n v="3000"/>
    <n v="165000.00000000003"/>
    <n v="66000.000000000015"/>
    <n v="0.4"/>
    <s v="In-store"/>
  </r>
  <r>
    <n v="1128299"/>
    <d v="2021-10-24T00:00:00"/>
    <x v="4"/>
    <x v="18"/>
    <s v="Richmond"/>
    <s v="Women's Apparel"/>
    <n v="60.000000000000007"/>
    <n v="3500"/>
    <n v="210000.00000000003"/>
    <n v="63000.000000000007"/>
    <n v="0.3"/>
    <s v="In-store"/>
  </r>
  <r>
    <n v="1128299"/>
    <d v="2021-11-24T00:00:00"/>
    <x v="4"/>
    <x v="18"/>
    <s v="Richmond"/>
    <s v="Men's Street Footwear"/>
    <n v="45.000000000000007"/>
    <n v="5750"/>
    <n v="258750.00000000003"/>
    <n v="90562.5"/>
    <n v="0.35"/>
    <s v="In-store"/>
  </r>
  <r>
    <n v="1128299"/>
    <d v="2021-11-24T00:00:00"/>
    <x v="4"/>
    <x v="18"/>
    <s v="Richmond"/>
    <s v="Men's Athletic Footwear"/>
    <n v="50.000000000000014"/>
    <n v="6500"/>
    <n v="325000.00000000012"/>
    <n v="113750.00000000003"/>
    <n v="0.35"/>
    <s v="In-store"/>
  </r>
  <r>
    <n v="1128299"/>
    <d v="2021-11-24T00:00:00"/>
    <x v="4"/>
    <x v="18"/>
    <s v="Richmond"/>
    <s v="Women's Street Footwear"/>
    <n v="45.000000000000007"/>
    <n v="4750"/>
    <n v="213750.00000000003"/>
    <n v="74812.5"/>
    <n v="0.35"/>
    <s v="In-store"/>
  </r>
  <r>
    <n v="1128299"/>
    <d v="2021-11-24T00:00:00"/>
    <x v="4"/>
    <x v="18"/>
    <s v="Richmond"/>
    <s v="Women's Athletic Footwear"/>
    <n v="55.000000000000014"/>
    <n v="4500"/>
    <n v="247500.00000000006"/>
    <n v="86625.000000000015"/>
    <n v="0.35"/>
    <s v="In-store"/>
  </r>
  <r>
    <n v="1128299"/>
    <d v="2021-11-24T00:00:00"/>
    <x v="4"/>
    <x v="18"/>
    <s v="Richmond"/>
    <s v="Men's Apparel"/>
    <n v="75.000000000000014"/>
    <n v="4250"/>
    <n v="318750.00000000006"/>
    <n v="127500.00000000003"/>
    <n v="0.4"/>
    <s v="In-store"/>
  </r>
  <r>
    <n v="1128299"/>
    <d v="2021-11-24T00:00:00"/>
    <x v="4"/>
    <x v="18"/>
    <s v="Richmond"/>
    <s v="Women's Apparel"/>
    <n v="80.000000000000014"/>
    <n v="5500"/>
    <n v="440000.00000000006"/>
    <n v="132000"/>
    <n v="0.3"/>
    <s v="In-store"/>
  </r>
  <r>
    <n v="1128299"/>
    <d v="2021-12-23T00:00:00"/>
    <x v="4"/>
    <x v="18"/>
    <s v="Richmond"/>
    <s v="Men's Street Footwear"/>
    <n v="65.000000000000014"/>
    <n v="7500"/>
    <n v="487500.00000000012"/>
    <n v="170625.00000000003"/>
    <n v="0.35"/>
    <s v="In-store"/>
  </r>
  <r>
    <n v="1128299"/>
    <d v="2021-12-23T00:00:00"/>
    <x v="4"/>
    <x v="18"/>
    <s v="Richmond"/>
    <s v="Men's Athletic Footwear"/>
    <n v="75.000000000000028"/>
    <n v="7500"/>
    <n v="562500.00000000023"/>
    <n v="196875.00000000006"/>
    <n v="0.35"/>
    <s v="In-store"/>
  </r>
  <r>
    <n v="1128299"/>
    <d v="2021-12-23T00:00:00"/>
    <x v="4"/>
    <x v="18"/>
    <s v="Richmond"/>
    <s v="Women's Street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Women's Athletic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Men's Apparel"/>
    <n v="80.000000000000014"/>
    <n v="4750"/>
    <n v="380000.00000000006"/>
    <n v="152000.00000000003"/>
    <n v="0.4"/>
    <s v="In-store"/>
  </r>
  <r>
    <n v="1128299"/>
    <d v="2021-12-23T00:00:00"/>
    <x v="4"/>
    <x v="18"/>
    <s v="Richmond"/>
    <s v="Women's Apparel"/>
    <n v="85.000000000000014"/>
    <n v="5750"/>
    <n v="488750.00000000006"/>
    <n v="146625"/>
    <n v="0.3"/>
    <s v="In-store"/>
  </r>
  <r>
    <n v="1185732"/>
    <d v="2021-01-19T00:00:00"/>
    <x v="4"/>
    <x v="18"/>
    <s v="Richmond"/>
    <s v="Men's Street Footwear"/>
    <n v="35"/>
    <n v="7500"/>
    <n v="262500"/>
    <n v="131250"/>
    <n v="0.5"/>
    <s v="In-store"/>
  </r>
  <r>
    <n v="1185732"/>
    <d v="2021-01-19T00:00:00"/>
    <x v="4"/>
    <x v="18"/>
    <s v="Richmond"/>
    <s v="Men's Athletic Footwear"/>
    <n v="35"/>
    <n v="5500"/>
    <n v="192500"/>
    <n v="77000"/>
    <n v="0.39999999999999997"/>
    <s v="In-store"/>
  </r>
  <r>
    <n v="1185732"/>
    <d v="2021-01-19T00:00:00"/>
    <x v="4"/>
    <x v="18"/>
    <s v="Richmond"/>
    <s v="Women's Street Footwear"/>
    <n v="25"/>
    <n v="5500"/>
    <n v="137500"/>
    <n v="41250"/>
    <n v="0.3"/>
    <s v="In-store"/>
  </r>
  <r>
    <n v="1185732"/>
    <d v="2021-01-19T00:00:00"/>
    <x v="4"/>
    <x v="18"/>
    <s v="Richmond"/>
    <s v="Women's Athletic Footwear"/>
    <n v="29.999999999999993"/>
    <n v="4000"/>
    <n v="119999.99999999997"/>
    <n v="41999.999999999985"/>
    <n v="0.35"/>
    <s v="In-store"/>
  </r>
  <r>
    <n v="1185732"/>
    <d v="2021-01-19T00:00:00"/>
    <x v="4"/>
    <x v="18"/>
    <s v="Richmond"/>
    <s v="Men's Apparel"/>
    <n v="45.000000000000007"/>
    <n v="4500"/>
    <n v="202500.00000000003"/>
    <n v="81000"/>
    <n v="0.39999999999999997"/>
    <s v="In-store"/>
  </r>
  <r>
    <n v="1185732"/>
    <d v="2021-01-19T00:00:00"/>
    <x v="4"/>
    <x v="18"/>
    <s v="Richmond"/>
    <s v="Women's Apparel"/>
    <n v="35"/>
    <n v="5500"/>
    <n v="192500"/>
    <n v="105875.00000000001"/>
    <n v="0.55000000000000004"/>
    <s v="In-store"/>
  </r>
  <r>
    <n v="1185732"/>
    <d v="2021-02-17T00:00:00"/>
    <x v="4"/>
    <x v="18"/>
    <s v="Richmond"/>
    <s v="Men's Street Footwear"/>
    <n v="35"/>
    <n v="8000"/>
    <n v="280000"/>
    <n v="140000"/>
    <n v="0.5"/>
    <s v="In-store"/>
  </r>
  <r>
    <n v="1185732"/>
    <d v="2021-02-17T00:00:00"/>
    <x v="4"/>
    <x v="18"/>
    <s v="Richmond"/>
    <s v="Men's Athletic Footwear"/>
    <n v="35"/>
    <n v="4500"/>
    <n v="157500"/>
    <n v="62999.999999999993"/>
    <n v="0.39999999999999997"/>
    <s v="In-store"/>
  </r>
  <r>
    <n v="1185732"/>
    <d v="2021-02-17T00:00:00"/>
    <x v="4"/>
    <x v="18"/>
    <s v="Richmond"/>
    <s v="Women's Street Footwear"/>
    <n v="25"/>
    <n v="5000"/>
    <n v="125000"/>
    <n v="37500"/>
    <n v="0.3"/>
    <s v="In-store"/>
  </r>
  <r>
    <n v="1185732"/>
    <d v="2021-02-17T00:00:00"/>
    <x v="3"/>
    <x v="19"/>
    <s v="Detroit"/>
    <s v="Women's Athletic Footwear"/>
    <n v="29.999999999999993"/>
    <n v="3750"/>
    <n v="112499.99999999997"/>
    <n v="39374.999999999985"/>
    <n v="0.35"/>
    <s v="In-store"/>
  </r>
  <r>
    <n v="1185732"/>
    <d v="2021-02-17T00:00:00"/>
    <x v="3"/>
    <x v="19"/>
    <s v="Detroit"/>
    <s v="Men's Apparel"/>
    <n v="45.000000000000007"/>
    <n v="4500"/>
    <n v="202500.00000000003"/>
    <n v="81000"/>
    <n v="0.39999999999999997"/>
    <s v="In-store"/>
  </r>
  <r>
    <n v="1185732"/>
    <d v="2021-02-17T00:00:00"/>
    <x v="3"/>
    <x v="19"/>
    <s v="Detroit"/>
    <s v="Women's Apparel"/>
    <n v="35"/>
    <n v="5500"/>
    <n v="192500"/>
    <n v="105875.00000000001"/>
    <n v="0.55000000000000004"/>
    <s v="In-store"/>
  </r>
  <r>
    <n v="1185732"/>
    <d v="2021-03-15T00:00:00"/>
    <x v="3"/>
    <x v="19"/>
    <s v="Detroit"/>
    <s v="Men's Street Footwear"/>
    <n v="35"/>
    <n v="7700"/>
    <n v="269500"/>
    <n v="134750"/>
    <n v="0.5"/>
    <s v="In-store"/>
  </r>
  <r>
    <n v="1185732"/>
    <d v="2021-03-15T00:00:00"/>
    <x v="3"/>
    <x v="19"/>
    <s v="Detroit"/>
    <s v="Men's Athletic Footwear"/>
    <n v="35"/>
    <n v="4500"/>
    <n v="157500"/>
    <n v="62999.999999999993"/>
    <n v="0.39999999999999997"/>
    <s v="In-store"/>
  </r>
  <r>
    <n v="1185732"/>
    <d v="2021-03-15T00:00:00"/>
    <x v="3"/>
    <x v="19"/>
    <s v="Detroit"/>
    <s v="Women's Street Footwear"/>
    <n v="25"/>
    <n v="4750"/>
    <n v="118750"/>
    <n v="35625"/>
    <n v="0.3"/>
    <s v="In-store"/>
  </r>
  <r>
    <n v="1185732"/>
    <d v="2021-03-15T00:00:00"/>
    <x v="3"/>
    <x v="19"/>
    <s v="Detroit"/>
    <s v="Women's Athletic Footwear"/>
    <n v="29.999999999999993"/>
    <n v="3250"/>
    <n v="97499.999999999971"/>
    <n v="34124.999999999985"/>
    <n v="0.35"/>
    <s v="In-store"/>
  </r>
  <r>
    <n v="1185732"/>
    <d v="2021-03-15T00:00:00"/>
    <x v="3"/>
    <x v="19"/>
    <s v="Detroit"/>
    <s v="Men's Apparel"/>
    <n v="45.000000000000007"/>
    <n v="3750"/>
    <n v="168750.00000000003"/>
    <n v="67500"/>
    <n v="0.39999999999999997"/>
    <s v="In-store"/>
  </r>
  <r>
    <n v="1185732"/>
    <d v="2021-03-15T00:00:00"/>
    <x v="3"/>
    <x v="19"/>
    <s v="Detroit"/>
    <s v="Women's Apparel"/>
    <n v="35"/>
    <n v="4750"/>
    <n v="166250"/>
    <n v="91437.500000000015"/>
    <n v="0.55000000000000004"/>
    <s v="In-store"/>
  </r>
  <r>
    <n v="1185732"/>
    <d v="2021-04-16T00:00:00"/>
    <x v="3"/>
    <x v="19"/>
    <s v="Detroit"/>
    <s v="Men's Street Footwear"/>
    <n v="35"/>
    <n v="7250"/>
    <n v="253750"/>
    <n v="126875"/>
    <n v="0.5"/>
    <s v="In-store"/>
  </r>
  <r>
    <n v="1185732"/>
    <d v="2021-04-16T00:00:00"/>
    <x v="3"/>
    <x v="19"/>
    <s v="Detroit"/>
    <s v="Men's Athletic Footwear"/>
    <n v="40"/>
    <n v="4250"/>
    <n v="170000"/>
    <n v="68000"/>
    <n v="0.39999999999999997"/>
    <s v="In-store"/>
  </r>
  <r>
    <n v="1185732"/>
    <d v="2021-04-16T00:00:00"/>
    <x v="3"/>
    <x v="19"/>
    <s v="Detroit"/>
    <s v="Women's Street Footwear"/>
    <n v="30.000000000000004"/>
    <n v="4500"/>
    <n v="135000.00000000003"/>
    <n v="40500.000000000007"/>
    <n v="0.3"/>
    <s v="In-store"/>
  </r>
  <r>
    <n v="1185732"/>
    <d v="2021-04-16T00:00:00"/>
    <x v="3"/>
    <x v="19"/>
    <s v="Detroit"/>
    <s v="Women's Athletic Footwear"/>
    <n v="35"/>
    <n v="3750"/>
    <n v="131250"/>
    <n v="45937.5"/>
    <n v="0.35"/>
    <s v="In-store"/>
  </r>
  <r>
    <n v="1185732"/>
    <d v="2021-04-16T00:00:00"/>
    <x v="3"/>
    <x v="19"/>
    <s v="Detroit"/>
    <s v="Men's Apparel"/>
    <n v="50"/>
    <n v="4000"/>
    <n v="200000"/>
    <n v="80000"/>
    <n v="0.39999999999999997"/>
    <s v="In-store"/>
  </r>
  <r>
    <n v="1185732"/>
    <d v="2021-04-16T00:00:00"/>
    <x v="3"/>
    <x v="19"/>
    <s v="Detroit"/>
    <s v="Women's Apparel"/>
    <n v="40"/>
    <n v="5250"/>
    <n v="210000"/>
    <n v="115500.00000000001"/>
    <n v="0.55000000000000004"/>
    <s v="In-store"/>
  </r>
  <r>
    <n v="1185732"/>
    <d v="2021-05-15T00:00:00"/>
    <x v="3"/>
    <x v="19"/>
    <s v="Detroit"/>
    <s v="Men's Street Footwear"/>
    <n v="50"/>
    <n v="7950"/>
    <n v="397500"/>
    <n v="198750"/>
    <n v="0.5"/>
    <s v="In-store"/>
  </r>
  <r>
    <n v="1185732"/>
    <d v="2021-05-15T00:00:00"/>
    <x v="3"/>
    <x v="19"/>
    <s v="Detroit"/>
    <s v="Men's Athletic Footwear"/>
    <n v="50"/>
    <n v="5000"/>
    <n v="250000"/>
    <n v="99999.999999999985"/>
    <n v="0.39999999999999997"/>
    <s v="In-store"/>
  </r>
  <r>
    <n v="1185732"/>
    <d v="2021-05-15T00:00:00"/>
    <x v="3"/>
    <x v="19"/>
    <s v="Detroit"/>
    <s v="Women's Street Footwear"/>
    <n v="45"/>
    <n v="4750"/>
    <n v="213750"/>
    <n v="64125"/>
    <n v="0.3"/>
    <s v="In-store"/>
  </r>
  <r>
    <n v="1185732"/>
    <d v="2021-05-15T00:00:00"/>
    <x v="3"/>
    <x v="19"/>
    <s v="Detroit"/>
    <s v="Women's Athletic Footwear"/>
    <n v="45"/>
    <n v="4500"/>
    <n v="202500"/>
    <n v="70875"/>
    <n v="0.35"/>
    <s v="In-store"/>
  </r>
  <r>
    <n v="1185732"/>
    <d v="2021-05-15T00:00:00"/>
    <x v="3"/>
    <x v="19"/>
    <s v="Detroit"/>
    <s v="Men's Apparel"/>
    <n v="54.999999999999993"/>
    <n v="4750"/>
    <n v="261249.99999999997"/>
    <n v="104499.99999999999"/>
    <n v="0.39999999999999997"/>
    <s v="In-store"/>
  </r>
  <r>
    <n v="1185732"/>
    <d v="2021-05-15T00:00:00"/>
    <x v="3"/>
    <x v="19"/>
    <s v="Detroit"/>
    <s v="Women's Apparel"/>
    <n v="60"/>
    <n v="5750"/>
    <n v="345000"/>
    <n v="189750.00000000003"/>
    <n v="0.55000000000000004"/>
    <s v="In-store"/>
  </r>
  <r>
    <n v="1185732"/>
    <d v="2021-06-17T00:00:00"/>
    <x v="3"/>
    <x v="19"/>
    <s v="Detroit"/>
    <s v="Men's Street Footwear"/>
    <n v="54.999999999999993"/>
    <n v="8250"/>
    <n v="453749.99999999994"/>
    <n v="226874.99999999997"/>
    <n v="0.5"/>
    <s v="In-store"/>
  </r>
  <r>
    <n v="1185732"/>
    <d v="2021-06-17T00:00:00"/>
    <x v="3"/>
    <x v="19"/>
    <s v="Detroit"/>
    <s v="Men's Athletic Footwear"/>
    <n v="50"/>
    <n v="5750"/>
    <n v="287500"/>
    <n v="114999.99999999999"/>
    <n v="0.39999999999999997"/>
    <s v="In-store"/>
  </r>
  <r>
    <n v="1185732"/>
    <d v="2021-06-17T00:00:00"/>
    <x v="3"/>
    <x v="19"/>
    <s v="Detroit"/>
    <s v="Women's Street Footwear"/>
    <n v="45"/>
    <n v="5500"/>
    <n v="247500"/>
    <n v="74250"/>
    <n v="0.3"/>
    <s v="In-store"/>
  </r>
  <r>
    <n v="1185732"/>
    <d v="2021-06-17T00:00:00"/>
    <x v="3"/>
    <x v="19"/>
    <s v="Detroit"/>
    <s v="Women's Athletic Footwear"/>
    <n v="45"/>
    <n v="5250"/>
    <n v="236250"/>
    <n v="82687.5"/>
    <n v="0.35"/>
    <s v="In-store"/>
  </r>
  <r>
    <n v="1185732"/>
    <d v="2021-06-17T00:00:00"/>
    <x v="3"/>
    <x v="19"/>
    <s v="Detroit"/>
    <s v="Men's Apparel"/>
    <n v="60"/>
    <n v="5250"/>
    <n v="315000"/>
    <n v="125999.99999999999"/>
    <n v="0.39999999999999997"/>
    <s v="In-store"/>
  </r>
  <r>
    <n v="1185732"/>
    <d v="2021-06-17T00:00:00"/>
    <x v="3"/>
    <x v="19"/>
    <s v="Detroit"/>
    <s v="Women's Apparel"/>
    <n v="65"/>
    <n v="6750"/>
    <n v="438750"/>
    <n v="241312.50000000003"/>
    <n v="0.55000000000000004"/>
    <s v="In-store"/>
  </r>
  <r>
    <n v="1185732"/>
    <d v="2021-07-15T00:00:00"/>
    <x v="3"/>
    <x v="19"/>
    <s v="Detroit"/>
    <s v="Men's Street Footwear"/>
    <n v="60"/>
    <n v="9000"/>
    <n v="540000"/>
    <n v="270000"/>
    <n v="0.5"/>
    <s v="In-store"/>
  </r>
  <r>
    <n v="1185732"/>
    <d v="2021-07-15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7-15T00:00:00"/>
    <x v="3"/>
    <x v="19"/>
    <s v="Detroit"/>
    <s v="Women's Street Footwear"/>
    <n v="50"/>
    <n v="5750"/>
    <n v="287500"/>
    <n v="86250"/>
    <n v="0.3"/>
    <s v="In-store"/>
  </r>
  <r>
    <n v="1185732"/>
    <d v="2021-07-15T00:00:00"/>
    <x v="3"/>
    <x v="19"/>
    <s v="Detroit"/>
    <s v="Women's Athletic Footwear"/>
    <n v="50"/>
    <n v="5250"/>
    <n v="262500"/>
    <n v="91875"/>
    <n v="0.35"/>
    <s v="In-store"/>
  </r>
  <r>
    <n v="1185732"/>
    <d v="2021-07-15T00:00:00"/>
    <x v="3"/>
    <x v="19"/>
    <s v="Detroit"/>
    <s v="Men's Apparel"/>
    <n v="60"/>
    <n v="5500"/>
    <n v="330000"/>
    <n v="132000"/>
    <n v="0.39999999999999997"/>
    <s v="In-store"/>
  </r>
  <r>
    <n v="1185732"/>
    <d v="2021-07-15T00:00:00"/>
    <x v="3"/>
    <x v="19"/>
    <s v="Detroit"/>
    <s v="Women's Apparel"/>
    <n v="65"/>
    <n v="7250"/>
    <n v="471250"/>
    <n v="259187.50000000003"/>
    <n v="0.55000000000000004"/>
    <s v="In-store"/>
  </r>
  <r>
    <n v="1185732"/>
    <d v="2021-08-16T00:00:00"/>
    <x v="3"/>
    <x v="19"/>
    <s v="Detroit"/>
    <s v="Men's Street Footwear"/>
    <n v="60"/>
    <n v="8750"/>
    <n v="525000"/>
    <n v="262500"/>
    <n v="0.5"/>
    <s v="In-store"/>
  </r>
  <r>
    <n v="1185732"/>
    <d v="2021-08-16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8-16T00:00:00"/>
    <x v="3"/>
    <x v="19"/>
    <s v="Detroit"/>
    <s v="Women's Street Footwear"/>
    <n v="45.000000000000007"/>
    <n v="5750"/>
    <n v="258750.00000000003"/>
    <n v="77625"/>
    <n v="0.3"/>
    <s v="In-store"/>
  </r>
  <r>
    <n v="1185732"/>
    <d v="2021-08-16T00:00:00"/>
    <x v="3"/>
    <x v="19"/>
    <s v="Detroit"/>
    <s v="Women's Athletic Footwear"/>
    <n v="35"/>
    <n v="5250"/>
    <n v="183750"/>
    <n v="64312.499999999993"/>
    <n v="0.35"/>
    <s v="In-store"/>
  </r>
  <r>
    <n v="1185732"/>
    <d v="2021-08-16T00:00:00"/>
    <x v="3"/>
    <x v="19"/>
    <s v="Detroit"/>
    <s v="Men's Apparel"/>
    <n v="45.000000000000007"/>
    <n v="5000"/>
    <n v="225000.00000000003"/>
    <n v="90000"/>
    <n v="0.39999999999999997"/>
    <s v="In-store"/>
  </r>
  <r>
    <n v="1185732"/>
    <d v="2021-08-16T00:00:00"/>
    <x v="3"/>
    <x v="19"/>
    <s v="Detroit"/>
    <s v="Women's Apparel"/>
    <n v="50.000000000000014"/>
    <n v="6750"/>
    <n v="337500.00000000012"/>
    <n v="185625.00000000009"/>
    <n v="0.55000000000000004"/>
    <s v="In-store"/>
  </r>
  <r>
    <n v="1185732"/>
    <d v="2021-09-15T00:00:00"/>
    <x v="3"/>
    <x v="19"/>
    <s v="Detroit"/>
    <s v="Men's Street Footwear"/>
    <n v="45.000000000000007"/>
    <n v="8000"/>
    <n v="360000.00000000006"/>
    <n v="180000.00000000003"/>
    <n v="0.5"/>
    <s v="In-store"/>
  </r>
  <r>
    <n v="1185732"/>
    <d v="2021-09-15T00:00:00"/>
    <x v="3"/>
    <x v="19"/>
    <s v="Detroit"/>
    <s v="Men's Athletic Footwear"/>
    <n v="40.000000000000014"/>
    <n v="6000"/>
    <n v="240000.00000000009"/>
    <n v="96000.000000000029"/>
    <n v="0.39999999999999997"/>
    <s v="In-store"/>
  </r>
  <r>
    <n v="1185732"/>
    <d v="2021-09-15T00:00:00"/>
    <x v="3"/>
    <x v="19"/>
    <s v="Detroit"/>
    <s v="Women's Street Footwear"/>
    <n v="35"/>
    <n v="5000"/>
    <n v="175000"/>
    <n v="52500"/>
    <n v="0.3"/>
    <s v="In-store"/>
  </r>
  <r>
    <n v="1185732"/>
    <d v="2021-09-15T00:00:00"/>
    <x v="3"/>
    <x v="19"/>
    <s v="Detroit"/>
    <s v="Women's Athletic Footwear"/>
    <n v="35"/>
    <n v="4750"/>
    <n v="166250"/>
    <n v="58187.499999999993"/>
    <n v="0.35"/>
    <s v="In-store"/>
  </r>
  <r>
    <n v="1185732"/>
    <d v="2021-09-15T00:00:00"/>
    <x v="3"/>
    <x v="19"/>
    <s v="Detroit"/>
    <s v="Men's Apparel"/>
    <n v="45.000000000000007"/>
    <n v="4750"/>
    <n v="213750.00000000003"/>
    <n v="85500"/>
    <n v="0.39999999999999997"/>
    <s v="In-store"/>
  </r>
  <r>
    <n v="1185732"/>
    <d v="2021-09-15T00:00:00"/>
    <x v="3"/>
    <x v="19"/>
    <s v="Detroit"/>
    <s v="Women's Apparel"/>
    <n v="50.000000000000014"/>
    <n v="5750"/>
    <n v="287500.00000000006"/>
    <n v="158125.00000000006"/>
    <n v="0.55000000000000004"/>
    <s v="In-store"/>
  </r>
  <r>
    <n v="1185732"/>
    <d v="2021-10-17T00:00:00"/>
    <x v="3"/>
    <x v="19"/>
    <s v="Detroit"/>
    <s v="Men's Street Footwear"/>
    <n v="50.000000000000014"/>
    <n v="7500"/>
    <n v="375000.00000000012"/>
    <n v="187500.00000000006"/>
    <n v="0.5"/>
    <s v="In-store"/>
  </r>
  <r>
    <n v="1185732"/>
    <d v="2021-10-17T00:00:00"/>
    <x v="3"/>
    <x v="19"/>
    <s v="Detroit"/>
    <s v="Men's Athletic Footwear"/>
    <n v="40.000000000000014"/>
    <n v="5750"/>
    <n v="230000.00000000009"/>
    <n v="92000.000000000029"/>
    <n v="0.39999999999999997"/>
    <s v="In-store"/>
  </r>
  <r>
    <n v="1185732"/>
    <d v="2021-10-17T00:00:00"/>
    <x v="3"/>
    <x v="19"/>
    <s v="Detroit"/>
    <s v="Women's Street Footwear"/>
    <n v="40.000000000000014"/>
    <n v="4250"/>
    <n v="170000.00000000006"/>
    <n v="51000.000000000015"/>
    <n v="0.3"/>
    <s v="In-store"/>
  </r>
  <r>
    <n v="1185732"/>
    <d v="2021-10-17T00:00:00"/>
    <x v="3"/>
    <x v="19"/>
    <s v="Detroit"/>
    <s v="Women's Athletic Footwear"/>
    <n v="40.000000000000014"/>
    <n v="4000"/>
    <n v="160000.00000000006"/>
    <n v="56000.000000000015"/>
    <n v="0.35"/>
    <s v="In-store"/>
  </r>
  <r>
    <n v="1185732"/>
    <d v="2021-10-17T00:00:00"/>
    <x v="3"/>
    <x v="19"/>
    <s v="Detroit"/>
    <s v="Men's Apparel"/>
    <n v="50.000000000000014"/>
    <n v="4000"/>
    <n v="200000.00000000006"/>
    <n v="80000.000000000015"/>
    <n v="0.39999999999999997"/>
    <s v="In-store"/>
  </r>
  <r>
    <n v="1185732"/>
    <d v="2021-10-17T00:00:00"/>
    <x v="3"/>
    <x v="19"/>
    <s v="Detroit"/>
    <s v="Women's Apparel"/>
    <n v="55.000000000000007"/>
    <n v="5250"/>
    <n v="288750.00000000006"/>
    <n v="158812.50000000006"/>
    <n v="0.55000000000000004"/>
    <s v="In-store"/>
  </r>
  <r>
    <n v="1185732"/>
    <d v="2021-11-16T00:00:00"/>
    <x v="3"/>
    <x v="19"/>
    <s v="Detroit"/>
    <s v="Men's Street Footwear"/>
    <n v="50.000000000000014"/>
    <n v="6750"/>
    <n v="337500.00000000012"/>
    <n v="168750.00000000006"/>
    <n v="0.5"/>
    <s v="In-store"/>
  </r>
  <r>
    <n v="1185732"/>
    <d v="2021-11-16T00:00:00"/>
    <x v="3"/>
    <x v="19"/>
    <s v="Detroit"/>
    <s v="Men's Athletic Footwear"/>
    <n v="45.000000000000014"/>
    <n v="5000"/>
    <n v="225000.00000000006"/>
    <n v="90000.000000000015"/>
    <n v="0.39999999999999997"/>
    <s v="In-store"/>
  </r>
  <r>
    <n v="1185732"/>
    <d v="2021-11-16T00:00:00"/>
    <x v="3"/>
    <x v="19"/>
    <s v="Detroit"/>
    <s v="Women's Street Footwear"/>
    <n v="45.000000000000014"/>
    <n v="4450"/>
    <n v="200250.00000000006"/>
    <n v="60075.000000000015"/>
    <n v="0.3"/>
    <s v="In-store"/>
  </r>
  <r>
    <n v="1185732"/>
    <d v="2021-11-16T00:00:00"/>
    <x v="3"/>
    <x v="19"/>
    <s v="Detroit"/>
    <s v="Women's Athletic Footwear"/>
    <n v="45.000000000000014"/>
    <n v="4750"/>
    <n v="213750.00000000006"/>
    <n v="74812.500000000015"/>
    <n v="0.35"/>
    <s v="In-store"/>
  </r>
  <r>
    <n v="1185732"/>
    <d v="2021-11-16T00:00:00"/>
    <x v="3"/>
    <x v="19"/>
    <s v="Detroit"/>
    <s v="Men's Apparel"/>
    <n v="60"/>
    <n v="4500"/>
    <n v="270000"/>
    <n v="107999.99999999999"/>
    <n v="0.39999999999999997"/>
    <s v="In-store"/>
  </r>
  <r>
    <n v="1185732"/>
    <d v="2021-11-16T00:00:00"/>
    <x v="3"/>
    <x v="19"/>
    <s v="Detroit"/>
    <s v="Women's Apparel"/>
    <n v="64.999999999999986"/>
    <n v="6250"/>
    <n v="406249.99999999988"/>
    <n v="223437.49999999994"/>
    <n v="0.55000000000000004"/>
    <s v="In-store"/>
  </r>
  <r>
    <n v="1185732"/>
    <d v="2021-12-15T00:00:00"/>
    <x v="3"/>
    <x v="19"/>
    <s v="Detroit"/>
    <s v="Men's Street Footwear"/>
    <n v="60"/>
    <n v="8500"/>
    <n v="510000"/>
    <n v="255000"/>
    <n v="0.5"/>
    <s v="In-store"/>
  </r>
  <r>
    <n v="1185732"/>
    <d v="2021-12-15T00:00:00"/>
    <x v="3"/>
    <x v="19"/>
    <s v="Detroit"/>
    <s v="Men's Athletic Footwear"/>
    <n v="50"/>
    <n v="6500"/>
    <n v="325000"/>
    <n v="129999.99999999999"/>
    <n v="0.39999999999999997"/>
    <s v="In-store"/>
  </r>
  <r>
    <n v="1185732"/>
    <d v="2021-12-15T00:00:00"/>
    <x v="3"/>
    <x v="19"/>
    <s v="Detroit"/>
    <s v="Women's Street Footwear"/>
    <n v="50"/>
    <n v="6000"/>
    <n v="300000"/>
    <n v="90000"/>
    <n v="0.3"/>
    <s v="In-store"/>
  </r>
  <r>
    <n v="1185732"/>
    <d v="2021-12-15T00:00:00"/>
    <x v="3"/>
    <x v="19"/>
    <s v="Detroit"/>
    <s v="Women's Athletic Footwear"/>
    <n v="50"/>
    <n v="5500"/>
    <n v="275000"/>
    <n v="96250"/>
    <n v="0.35"/>
    <s v="In-store"/>
  </r>
  <r>
    <n v="1185732"/>
    <d v="2021-12-15T00:00:00"/>
    <x v="3"/>
    <x v="19"/>
    <s v="Detroit"/>
    <s v="Men's Apparel"/>
    <n v="60"/>
    <n v="5500"/>
    <n v="330000"/>
    <n v="132000"/>
    <n v="0.39999999999999997"/>
    <s v="In-store"/>
  </r>
  <r>
    <n v="1185732"/>
    <d v="2021-12-15T00:00:00"/>
    <x v="3"/>
    <x v="19"/>
    <s v="Detroit"/>
    <s v="Women's Apparel"/>
    <n v="64.999999999999986"/>
    <n v="6500"/>
    <n v="422499.99999999988"/>
    <n v="232374.99999999994"/>
    <n v="0.55000000000000004"/>
    <s v="In-store"/>
  </r>
  <r>
    <n v="1185732"/>
    <d v="2021-01-18T00:00:00"/>
    <x v="3"/>
    <x v="19"/>
    <s v="Detroit"/>
    <s v="Men's Street Footwear"/>
    <n v="30"/>
    <n v="6250"/>
    <n v="187500"/>
    <n v="75000"/>
    <n v="0.4"/>
    <s v="In-store"/>
  </r>
  <r>
    <n v="1185732"/>
    <d v="2021-01-18T00:00:00"/>
    <x v="3"/>
    <x v="19"/>
    <s v="Detroit"/>
    <s v="Men's Athletic Footwear"/>
    <n v="30"/>
    <n v="4250"/>
    <n v="127500"/>
    <n v="44625"/>
    <n v="0.35"/>
    <s v="In-store"/>
  </r>
  <r>
    <n v="1185732"/>
    <d v="2021-01-18T00:00:00"/>
    <x v="3"/>
    <x v="19"/>
    <s v="Detroit"/>
    <s v="Women's Street Footwear"/>
    <n v="20"/>
    <n v="4250"/>
    <n v="85000"/>
    <n v="29749.999999999996"/>
    <n v="0.35"/>
    <s v="In-store"/>
  </r>
  <r>
    <n v="1185732"/>
    <d v="2021-01-18T00:00:00"/>
    <x v="3"/>
    <x v="19"/>
    <s v="Detroit"/>
    <s v="Women's Athletic Footwear"/>
    <n v="25.000000000000007"/>
    <n v="2750"/>
    <n v="68750.000000000015"/>
    <n v="27500.000000000007"/>
    <n v="0.4"/>
    <s v="In-store"/>
  </r>
  <r>
    <n v="1185732"/>
    <d v="2021-01-18T00:00:00"/>
    <x v="3"/>
    <x v="19"/>
    <s v="Detroit"/>
    <s v="Men's Apparel"/>
    <n v="40"/>
    <n v="3250"/>
    <n v="130000"/>
    <n v="45500"/>
    <n v="0.35"/>
    <s v="In-store"/>
  </r>
  <r>
    <n v="1185732"/>
    <d v="2021-01-18T00:00:00"/>
    <x v="3"/>
    <x v="19"/>
    <s v="Detroit"/>
    <s v="Women's Apparel"/>
    <n v="30"/>
    <n v="4250"/>
    <n v="127500"/>
    <n v="63750"/>
    <n v="0.5"/>
    <s v="In-store"/>
  </r>
  <r>
    <n v="1185732"/>
    <d v="2021-02-18T00:00:00"/>
    <x v="3"/>
    <x v="19"/>
    <s v="Detroit"/>
    <s v="Men's Street Footwear"/>
    <n v="30"/>
    <n v="6750"/>
    <n v="202500"/>
    <n v="81000"/>
    <n v="0.4"/>
    <s v="In-store"/>
  </r>
  <r>
    <n v="1185732"/>
    <d v="2021-02-18T00:00:00"/>
    <x v="3"/>
    <x v="19"/>
    <s v="Detroit"/>
    <s v="Men's Athletic Footwear"/>
    <n v="30"/>
    <n v="3250"/>
    <n v="97500"/>
    <n v="34125"/>
    <n v="0.35"/>
    <s v="In-store"/>
  </r>
  <r>
    <n v="1185732"/>
    <d v="2021-02-18T00:00:00"/>
    <x v="3"/>
    <x v="19"/>
    <s v="Detroit"/>
    <s v="Women's Street Footwear"/>
    <n v="20"/>
    <n v="3750"/>
    <n v="75000"/>
    <n v="26250"/>
    <n v="0.35"/>
    <s v="In-store"/>
  </r>
  <r>
    <n v="1185732"/>
    <d v="2021-02-18T00:00:00"/>
    <x v="3"/>
    <x v="20"/>
    <s v="St. Louis"/>
    <s v="Women's Athletic Footwear"/>
    <n v="25.000000000000007"/>
    <n v="2500"/>
    <n v="62500.000000000015"/>
    <n v="25000.000000000007"/>
    <n v="0.4"/>
    <s v="In-store"/>
  </r>
  <r>
    <n v="1185732"/>
    <d v="2021-02-18T00:00:00"/>
    <x v="3"/>
    <x v="20"/>
    <s v="St. Louis"/>
    <s v="Men's Apparel"/>
    <n v="40"/>
    <n v="3250"/>
    <n v="130000"/>
    <n v="45500"/>
    <n v="0.35"/>
    <s v="In-store"/>
  </r>
  <r>
    <n v="1185732"/>
    <d v="2021-02-18T00:00:00"/>
    <x v="3"/>
    <x v="20"/>
    <s v="St. Louis"/>
    <s v="Women's Apparel"/>
    <n v="30"/>
    <n v="4000"/>
    <n v="120000"/>
    <n v="60000"/>
    <n v="0.5"/>
    <s v="In-store"/>
  </r>
  <r>
    <n v="1185732"/>
    <d v="2021-03-17T00:00:00"/>
    <x v="3"/>
    <x v="20"/>
    <s v="St. Louis"/>
    <s v="Men's Street Footwear"/>
    <n v="35"/>
    <n v="6200"/>
    <n v="217000"/>
    <n v="86800"/>
    <n v="0.4"/>
    <s v="In-store"/>
  </r>
  <r>
    <n v="1185732"/>
    <d v="2021-03-17T00:00:00"/>
    <x v="3"/>
    <x v="20"/>
    <s v="St. Louis"/>
    <s v="Men's Athletic Footwear"/>
    <n v="35"/>
    <n v="3000"/>
    <n v="105000"/>
    <n v="36750"/>
    <n v="0.35"/>
    <s v="In-store"/>
  </r>
  <r>
    <n v="1185732"/>
    <d v="2021-03-17T00:00:00"/>
    <x v="3"/>
    <x v="20"/>
    <s v="St. Louis"/>
    <s v="Women's Street Footwear"/>
    <n v="25.000000000000007"/>
    <n v="3500"/>
    <n v="87500.000000000029"/>
    <n v="30625.000000000007"/>
    <n v="0.35"/>
    <s v="In-store"/>
  </r>
  <r>
    <n v="1185732"/>
    <d v="2021-03-17T00:00:00"/>
    <x v="3"/>
    <x v="20"/>
    <s v="St. Louis"/>
    <s v="Women's Athletic Footwear"/>
    <n v="30"/>
    <n v="2000"/>
    <n v="60000"/>
    <n v="24000"/>
    <n v="0.4"/>
    <s v="In-store"/>
  </r>
  <r>
    <n v="1185732"/>
    <d v="2021-03-17T00:00:00"/>
    <x v="3"/>
    <x v="20"/>
    <s v="St. Louis"/>
    <s v="Men's Apparel"/>
    <n v="45"/>
    <n v="2500"/>
    <n v="112500"/>
    <n v="39375"/>
    <n v="0.35"/>
    <s v="In-store"/>
  </r>
  <r>
    <n v="1185732"/>
    <d v="2021-03-17T00:00:00"/>
    <x v="3"/>
    <x v="20"/>
    <s v="St. Louis"/>
    <s v="Women's Apparel"/>
    <n v="35"/>
    <n v="3500"/>
    <n v="122500"/>
    <n v="61250"/>
    <n v="0.5"/>
    <s v="In-store"/>
  </r>
  <r>
    <n v="1185732"/>
    <d v="2021-04-18T00:00:00"/>
    <x v="3"/>
    <x v="20"/>
    <s v="St. Louis"/>
    <s v="Men's Street Footwear"/>
    <n v="35"/>
    <n v="5750"/>
    <n v="201250"/>
    <n v="80500"/>
    <n v="0.4"/>
    <s v="In-store"/>
  </r>
  <r>
    <n v="1185732"/>
    <d v="2021-04-18T00:00:00"/>
    <x v="3"/>
    <x v="20"/>
    <s v="St. Louis"/>
    <s v="Men's Athletic Footwear"/>
    <n v="30.000000000000004"/>
    <n v="2750"/>
    <n v="82500.000000000015"/>
    <n v="28875.000000000004"/>
    <n v="0.35"/>
    <s v="In-store"/>
  </r>
  <r>
    <n v="1185732"/>
    <d v="2021-04-18T00:00:00"/>
    <x v="3"/>
    <x v="20"/>
    <s v="St. Louis"/>
    <s v="Women's Street Footwear"/>
    <n v="20.000000000000007"/>
    <n v="2750"/>
    <n v="55000.000000000022"/>
    <n v="19250.000000000007"/>
    <n v="0.35"/>
    <s v="In-store"/>
  </r>
  <r>
    <n v="1185732"/>
    <d v="2021-04-18T00:00:00"/>
    <x v="3"/>
    <x v="20"/>
    <s v="St. Louis"/>
    <s v="Women's Athletic Footwear"/>
    <n v="25"/>
    <n v="2000"/>
    <n v="50000"/>
    <n v="20000"/>
    <n v="0.4"/>
    <s v="In-store"/>
  </r>
  <r>
    <n v="1185732"/>
    <d v="2021-04-18T00:00:00"/>
    <x v="3"/>
    <x v="20"/>
    <s v="St. Louis"/>
    <s v="Men's Apparel"/>
    <n v="40"/>
    <n v="2250"/>
    <n v="90000"/>
    <n v="31499.999999999996"/>
    <n v="0.35"/>
    <s v="In-store"/>
  </r>
  <r>
    <n v="1185732"/>
    <d v="2021-04-18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05-19T00:00:00"/>
    <x v="3"/>
    <x v="20"/>
    <s v="St. Louis"/>
    <s v="Men's Street Footwear"/>
    <n v="40"/>
    <n v="6200"/>
    <n v="248000"/>
    <n v="99200"/>
    <n v="0.4"/>
    <s v="In-store"/>
  </r>
  <r>
    <n v="1185732"/>
    <d v="2021-05-19T00:00:00"/>
    <x v="3"/>
    <x v="20"/>
    <s v="St. Louis"/>
    <s v="Men's Athletic Footwear"/>
    <n v="35.000000000000007"/>
    <n v="3250"/>
    <n v="113750.00000000003"/>
    <n v="39812.500000000007"/>
    <n v="0.35"/>
    <s v="In-store"/>
  </r>
  <r>
    <n v="1185732"/>
    <d v="2021-05-19T00:00:00"/>
    <x v="3"/>
    <x v="20"/>
    <s v="St. Louis"/>
    <s v="Women's Street Footwear"/>
    <n v="30.000000000000004"/>
    <n v="3000"/>
    <n v="90000.000000000015"/>
    <n v="31500.000000000004"/>
    <n v="0.35"/>
    <s v="In-store"/>
  </r>
  <r>
    <n v="1185732"/>
    <d v="2021-05-19T00:00:00"/>
    <x v="3"/>
    <x v="20"/>
    <s v="St. Louis"/>
    <s v="Women's Athletic Footwear"/>
    <n v="30.000000000000004"/>
    <n v="2250"/>
    <n v="67500.000000000015"/>
    <n v="27000.000000000007"/>
    <n v="0.4"/>
    <s v="In-store"/>
  </r>
  <r>
    <n v="1185732"/>
    <d v="2021-05-19T00:00:00"/>
    <x v="3"/>
    <x v="20"/>
    <s v="St. Louis"/>
    <s v="Men's Apparel"/>
    <n v="44.999999999999993"/>
    <n v="2500"/>
    <n v="112499.99999999999"/>
    <n v="39374.999999999993"/>
    <n v="0.35"/>
    <s v="In-store"/>
  </r>
  <r>
    <n v="1185732"/>
    <d v="2021-05-19T00:00:00"/>
    <x v="3"/>
    <x v="20"/>
    <s v="St. Louis"/>
    <s v="Women's Apparel"/>
    <n v="49.999999999999993"/>
    <n v="3500"/>
    <n v="174999.99999999997"/>
    <n v="87499.999999999985"/>
    <n v="0.5"/>
    <s v="In-store"/>
  </r>
  <r>
    <n v="1185732"/>
    <d v="2021-06-18T00:00:00"/>
    <x v="3"/>
    <x v="20"/>
    <s v="St. Louis"/>
    <s v="Men's Street Footwear"/>
    <n v="35"/>
    <n v="6000"/>
    <n v="210000"/>
    <n v="84000"/>
    <n v="0.4"/>
    <s v="In-store"/>
  </r>
  <r>
    <n v="1185732"/>
    <d v="2021-06-18T00:00:00"/>
    <x v="3"/>
    <x v="20"/>
    <s v="St. Louis"/>
    <s v="Men's Athletic Footwear"/>
    <n v="30.000000000000011"/>
    <n v="3500"/>
    <n v="105000.00000000004"/>
    <n v="36750.000000000015"/>
    <n v="0.35"/>
    <s v="In-store"/>
  </r>
  <r>
    <n v="1185732"/>
    <d v="2021-06-18T00:00:00"/>
    <x v="3"/>
    <x v="20"/>
    <s v="St. Louis"/>
    <s v="Women's Street Footwear"/>
    <n v="25.000000000000007"/>
    <n v="3750"/>
    <n v="93750.000000000029"/>
    <n v="32812.500000000007"/>
    <n v="0.35"/>
    <s v="In-store"/>
  </r>
  <r>
    <n v="1185732"/>
    <d v="2021-06-18T00:00:00"/>
    <x v="3"/>
    <x v="20"/>
    <s v="St. Louis"/>
    <s v="Women's Athletic Footwear"/>
    <n v="25.000000000000007"/>
    <n v="3500"/>
    <n v="87500.000000000029"/>
    <n v="35000.000000000015"/>
    <n v="0.4"/>
    <s v="In-store"/>
  </r>
  <r>
    <n v="1185732"/>
    <d v="2021-06-18T00:00:00"/>
    <x v="3"/>
    <x v="20"/>
    <s v="St. Louis"/>
    <s v="Men's Apparel"/>
    <n v="40"/>
    <n v="3500"/>
    <n v="140000"/>
    <n v="49000"/>
    <n v="0.35"/>
    <s v="In-store"/>
  </r>
  <r>
    <n v="1185732"/>
    <d v="2021-06-18T00:00:00"/>
    <x v="3"/>
    <x v="20"/>
    <s v="St. Louis"/>
    <s v="Women's Apparel"/>
    <n v="45"/>
    <n v="5250"/>
    <n v="236250"/>
    <n v="118125"/>
    <n v="0.5"/>
    <s v="In-store"/>
  </r>
  <r>
    <n v="1185732"/>
    <d v="2021-07-17T00:00:00"/>
    <x v="3"/>
    <x v="20"/>
    <s v="St. Louis"/>
    <s v="Men's Street Footwear"/>
    <n v="40"/>
    <n v="7500"/>
    <n v="300000"/>
    <n v="120000"/>
    <n v="0.4"/>
    <s v="In-store"/>
  </r>
  <r>
    <n v="1185732"/>
    <d v="2021-07-17T00:00:00"/>
    <x v="3"/>
    <x v="20"/>
    <s v="St. Louis"/>
    <s v="Men's Athletic Footwear"/>
    <n v="35.000000000000007"/>
    <n v="5000"/>
    <n v="175000.00000000003"/>
    <n v="61250.000000000007"/>
    <n v="0.35"/>
    <s v="In-store"/>
  </r>
  <r>
    <n v="1185732"/>
    <d v="2021-07-17T00:00:00"/>
    <x v="3"/>
    <x v="20"/>
    <s v="St. Louis"/>
    <s v="Women's Street Footwear"/>
    <n v="30.000000000000004"/>
    <n v="4250"/>
    <n v="127500.00000000001"/>
    <n v="44625"/>
    <n v="0.35"/>
    <s v="In-store"/>
  </r>
  <r>
    <n v="1185732"/>
    <d v="2021-07-17T00:00:00"/>
    <x v="3"/>
    <x v="20"/>
    <s v="St. Louis"/>
    <s v="Women's Athletic Footwear"/>
    <n v="30.000000000000004"/>
    <n v="3750"/>
    <n v="112500.00000000001"/>
    <n v="45000.000000000007"/>
    <n v="0.4"/>
    <s v="In-store"/>
  </r>
  <r>
    <n v="1185732"/>
    <d v="2021-07-17T00:00:00"/>
    <x v="3"/>
    <x v="20"/>
    <s v="St. Louis"/>
    <s v="Men's Apparel"/>
    <n v="40"/>
    <n v="3750"/>
    <n v="150000"/>
    <n v="52500"/>
    <n v="0.35"/>
    <s v="In-store"/>
  </r>
  <r>
    <n v="1185732"/>
    <d v="2021-07-17T00:00:00"/>
    <x v="3"/>
    <x v="20"/>
    <s v="St. Louis"/>
    <s v="Women's Apparel"/>
    <n v="45"/>
    <n v="5500"/>
    <n v="247500"/>
    <n v="123750"/>
    <n v="0.5"/>
    <s v="In-store"/>
  </r>
  <r>
    <n v="1185732"/>
    <d v="2021-08-18T00:00:00"/>
    <x v="3"/>
    <x v="20"/>
    <s v="St. Louis"/>
    <s v="Men's Street Footwear"/>
    <n v="40"/>
    <n v="7000"/>
    <n v="280000"/>
    <n v="112000"/>
    <n v="0.4"/>
    <s v="In-store"/>
  </r>
  <r>
    <n v="1185732"/>
    <d v="2021-08-18T00:00:00"/>
    <x v="3"/>
    <x v="20"/>
    <s v="St. Louis"/>
    <s v="Men's Athletic Footwear"/>
    <n v="40.000000000000007"/>
    <n v="4750"/>
    <n v="190000.00000000003"/>
    <n v="66500"/>
    <n v="0.35"/>
    <s v="In-store"/>
  </r>
  <r>
    <n v="1185732"/>
    <d v="2021-08-18T00:00:00"/>
    <x v="3"/>
    <x v="20"/>
    <s v="St. Louis"/>
    <s v="Women's Street Footwear"/>
    <n v="35"/>
    <n v="4000"/>
    <n v="140000"/>
    <n v="49000"/>
    <n v="0.35"/>
    <s v="In-store"/>
  </r>
  <r>
    <n v="1185732"/>
    <d v="2021-08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08-18T00:00:00"/>
    <x v="3"/>
    <x v="20"/>
    <s v="St. Louis"/>
    <s v="Men's Apparel"/>
    <n v="35"/>
    <n v="3000"/>
    <n v="105000"/>
    <n v="36750"/>
    <n v="0.35"/>
    <s v="In-store"/>
  </r>
  <r>
    <n v="1185732"/>
    <d v="2021-08-18T00:00:00"/>
    <x v="3"/>
    <x v="20"/>
    <s v="St. Louis"/>
    <s v="Women's Apparel"/>
    <n v="40"/>
    <n v="4750"/>
    <n v="190000"/>
    <n v="95000"/>
    <n v="0.5"/>
    <s v="In-store"/>
  </r>
  <r>
    <n v="1185732"/>
    <d v="2021-09-19T00:00:00"/>
    <x v="3"/>
    <x v="20"/>
    <s v="St. Louis"/>
    <s v="Men's Street Footwear"/>
    <n v="35"/>
    <n v="6000"/>
    <n v="210000"/>
    <n v="84000"/>
    <n v="0.4"/>
    <s v="In-store"/>
  </r>
  <r>
    <n v="1185732"/>
    <d v="2021-09-19T00:00:00"/>
    <x v="3"/>
    <x v="20"/>
    <s v="St. Louis"/>
    <s v="Men's Athletic Footwear"/>
    <n v="30.000000000000011"/>
    <n v="4000"/>
    <n v="120000.00000000004"/>
    <n v="42000.000000000015"/>
    <n v="0.35"/>
    <s v="In-store"/>
  </r>
  <r>
    <n v="1185732"/>
    <d v="2021-09-19T00:00:00"/>
    <x v="3"/>
    <x v="20"/>
    <s v="St. Louis"/>
    <s v="Women's Street Footwear"/>
    <n v="15.000000000000002"/>
    <n v="3000"/>
    <n v="45000.000000000007"/>
    <n v="15750.000000000002"/>
    <n v="0.35"/>
    <s v="In-store"/>
  </r>
  <r>
    <n v="1185732"/>
    <d v="2021-09-19T00:00:00"/>
    <x v="3"/>
    <x v="20"/>
    <s v="St. Louis"/>
    <s v="Women's Athletic Footwear"/>
    <n v="15.000000000000002"/>
    <n v="2750"/>
    <n v="41250.000000000007"/>
    <n v="16500.000000000004"/>
    <n v="0.4"/>
    <s v="In-store"/>
  </r>
  <r>
    <n v="1185732"/>
    <d v="2021-09-19T00:00:00"/>
    <x v="3"/>
    <x v="20"/>
    <s v="St. Louis"/>
    <s v="Men's Apparel"/>
    <n v="25"/>
    <n v="2750"/>
    <n v="68750"/>
    <n v="24062.5"/>
    <n v="0.35"/>
    <s v="In-store"/>
  </r>
  <r>
    <n v="1185732"/>
    <d v="2021-09-19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10-18T00:00:00"/>
    <x v="3"/>
    <x v="20"/>
    <s v="St. Louis"/>
    <s v="Men's Street Footwear"/>
    <n v="35"/>
    <n v="5250"/>
    <n v="183750"/>
    <n v="73500"/>
    <n v="0.4"/>
    <s v="In-store"/>
  </r>
  <r>
    <n v="1185732"/>
    <d v="2021-10-18T00:00:00"/>
    <x v="3"/>
    <x v="20"/>
    <s v="St. Louis"/>
    <s v="Men's Athletic Footwear"/>
    <n v="25"/>
    <n v="3500"/>
    <n v="87500"/>
    <n v="30624.999999999996"/>
    <n v="0.35"/>
    <s v="In-store"/>
  </r>
  <r>
    <n v="1185732"/>
    <d v="2021-10-18T00:00:00"/>
    <x v="3"/>
    <x v="20"/>
    <s v="St. Louis"/>
    <s v="Women's Street Footwear"/>
    <n v="25"/>
    <n v="2500"/>
    <n v="62500"/>
    <n v="21875"/>
    <n v="0.35"/>
    <s v="In-store"/>
  </r>
  <r>
    <n v="1185732"/>
    <d v="2021-10-18T00:00:00"/>
    <x v="3"/>
    <x v="20"/>
    <s v="St. Louis"/>
    <s v="Women's Athletic Footwear"/>
    <n v="25"/>
    <n v="2250"/>
    <n v="56250"/>
    <n v="22500"/>
    <n v="0.4"/>
    <s v="In-store"/>
  </r>
  <r>
    <n v="1185732"/>
    <d v="2021-10-18T00:00:00"/>
    <x v="3"/>
    <x v="20"/>
    <s v="St. Louis"/>
    <s v="Men's Apparel"/>
    <n v="35"/>
    <n v="2250"/>
    <n v="78750"/>
    <n v="27562.5"/>
    <n v="0.35"/>
    <s v="In-store"/>
  </r>
  <r>
    <n v="1185732"/>
    <d v="2021-10-18T00:00:00"/>
    <x v="3"/>
    <x v="20"/>
    <s v="St. Louis"/>
    <s v="Women's Apparel"/>
    <n v="39.999999999999993"/>
    <n v="3500"/>
    <n v="139999.99999999997"/>
    <n v="69999.999999999985"/>
    <n v="0.5"/>
    <s v="In-store"/>
  </r>
  <r>
    <n v="1185732"/>
    <d v="2021-11-18T00:00:00"/>
    <x v="3"/>
    <x v="20"/>
    <s v="St. Louis"/>
    <s v="Men's Street Footwear"/>
    <n v="35"/>
    <n v="5000"/>
    <n v="175000"/>
    <n v="70000"/>
    <n v="0.4"/>
    <s v="In-store"/>
  </r>
  <r>
    <n v="1185732"/>
    <d v="2021-11-18T00:00:00"/>
    <x v="3"/>
    <x v="20"/>
    <s v="St. Louis"/>
    <s v="Men's Athletic Footwear"/>
    <n v="25.000000000000007"/>
    <n v="3500"/>
    <n v="87500.000000000029"/>
    <n v="30625.000000000007"/>
    <n v="0.35"/>
    <s v="In-store"/>
  </r>
  <r>
    <n v="1185732"/>
    <d v="2021-11-18T00:00:00"/>
    <x v="3"/>
    <x v="20"/>
    <s v="St. Louis"/>
    <s v="Women's Street Footwear"/>
    <n v="25.000000000000007"/>
    <n v="2950"/>
    <n v="73750.000000000015"/>
    <n v="25812.500000000004"/>
    <n v="0.35"/>
    <s v="In-store"/>
  </r>
  <r>
    <n v="1185732"/>
    <d v="2021-11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11-18T00:00:00"/>
    <x v="3"/>
    <x v="20"/>
    <s v="St. Louis"/>
    <s v="Men's Apparel"/>
    <n v="44.999999999999993"/>
    <n v="3000"/>
    <n v="134999.99999999997"/>
    <n v="47249.999999999985"/>
    <n v="0.35"/>
    <s v="In-store"/>
  </r>
  <r>
    <n v="1185732"/>
    <d v="2021-11-18T00:00:00"/>
    <x v="3"/>
    <x v="20"/>
    <s v="St. Louis"/>
    <s v="Women's Apparel"/>
    <n v="49.999999999999986"/>
    <n v="4000"/>
    <n v="199999.99999999994"/>
    <n v="99999.999999999971"/>
    <n v="0.5"/>
    <s v="In-store"/>
  </r>
  <r>
    <n v="1185732"/>
    <d v="2021-12-17T00:00:00"/>
    <x v="3"/>
    <x v="20"/>
    <s v="St. Louis"/>
    <s v="Men's Street Footwear"/>
    <n v="44.999999999999993"/>
    <n v="6500"/>
    <n v="292499.99999999994"/>
    <n v="116999.99999999999"/>
    <n v="0.4"/>
    <s v="In-store"/>
  </r>
  <r>
    <n v="1185732"/>
    <d v="2021-12-17T00:00:00"/>
    <x v="3"/>
    <x v="20"/>
    <s v="St. Louis"/>
    <s v="Men's Athletic Footwear"/>
    <n v="35"/>
    <n v="4500"/>
    <n v="157500"/>
    <n v="55125"/>
    <n v="0.35"/>
    <s v="In-store"/>
  </r>
  <r>
    <n v="1185732"/>
    <d v="2021-12-17T00:00:00"/>
    <x v="3"/>
    <x v="20"/>
    <s v="St. Louis"/>
    <s v="Women's Street Footwear"/>
    <n v="35"/>
    <n v="4000"/>
    <n v="140000"/>
    <n v="49000"/>
    <n v="0.35"/>
    <s v="In-store"/>
  </r>
  <r>
    <n v="1185732"/>
    <d v="2021-12-17T00:00:00"/>
    <x v="3"/>
    <x v="20"/>
    <s v="St. Louis"/>
    <s v="Women's Athletic Footwear"/>
    <n v="35"/>
    <n v="3500"/>
    <n v="122500"/>
    <n v="49000"/>
    <n v="0.4"/>
    <s v="In-store"/>
  </r>
  <r>
    <n v="1185732"/>
    <d v="2021-12-17T00:00:00"/>
    <x v="3"/>
    <x v="20"/>
    <s v="St. Louis"/>
    <s v="Men's Apparel"/>
    <n v="44.999999999999993"/>
    <n v="3500"/>
    <n v="157499.99999999997"/>
    <n v="55124.999999999985"/>
    <n v="0.35"/>
    <s v="In-store"/>
  </r>
  <r>
    <n v="1185732"/>
    <d v="2021-12-17T00:00:00"/>
    <x v="3"/>
    <x v="20"/>
    <s v="St. Louis"/>
    <s v="Women's Apparel"/>
    <n v="49.999999999999986"/>
    <n v="4500"/>
    <n v="224999.99999999994"/>
    <n v="112499.99999999997"/>
    <n v="0.5"/>
    <s v="In-store"/>
  </r>
  <r>
    <n v="1185732"/>
    <d v="2021-01-11T00:00:00"/>
    <x v="3"/>
    <x v="20"/>
    <s v="St. Louis"/>
    <s v="Men's Street Footwear"/>
    <n v="25"/>
    <n v="6750"/>
    <n v="168750"/>
    <n v="67500"/>
    <n v="0.4"/>
    <s v="In-store"/>
  </r>
  <r>
    <n v="1185732"/>
    <d v="2021-01-11T00:00:00"/>
    <x v="3"/>
    <x v="20"/>
    <s v="St. Louis"/>
    <s v="Men's Athletic Footwear"/>
    <n v="25"/>
    <n v="4750"/>
    <n v="118750"/>
    <n v="41562.5"/>
    <n v="0.35"/>
    <s v="In-store"/>
  </r>
  <r>
    <n v="1185732"/>
    <d v="2021-01-11T00:00:00"/>
    <x v="3"/>
    <x v="20"/>
    <s v="St. Louis"/>
    <s v="Women's Street Footwear"/>
    <n v="15.000000000000002"/>
    <n v="4750"/>
    <n v="71250.000000000015"/>
    <n v="24937.500000000004"/>
    <n v="0.35"/>
    <s v="In-store"/>
  </r>
  <r>
    <n v="1185732"/>
    <d v="2021-01-11T00:00:00"/>
    <x v="3"/>
    <x v="20"/>
    <s v="St. Louis"/>
    <s v="Women's Athletic Footwear"/>
    <n v="20.000000000000007"/>
    <n v="3250"/>
    <n v="65000.000000000022"/>
    <n v="26000.000000000011"/>
    <n v="0.4"/>
    <s v="In-store"/>
  </r>
  <r>
    <n v="1185732"/>
    <d v="2021-01-11T00:00:00"/>
    <x v="3"/>
    <x v="20"/>
    <s v="St. Louis"/>
    <s v="Men's Apparel"/>
    <n v="35"/>
    <n v="3750"/>
    <n v="131250"/>
    <n v="45937.5"/>
    <n v="0.35"/>
    <s v="In-store"/>
  </r>
  <r>
    <n v="1185732"/>
    <d v="2021-01-11T00:00:00"/>
    <x v="3"/>
    <x v="20"/>
    <s v="St. Louis"/>
    <s v="Women's Apparel"/>
    <n v="25"/>
    <n v="4750"/>
    <n v="118750"/>
    <n v="59375"/>
    <n v="0.5"/>
    <s v="In-store"/>
  </r>
  <r>
    <n v="1185732"/>
    <d v="2021-02-11T00:00:00"/>
    <x v="3"/>
    <x v="20"/>
    <s v="St. Louis"/>
    <s v="Men's Street Footwear"/>
    <n v="25"/>
    <n v="7250"/>
    <n v="181250"/>
    <n v="72500"/>
    <n v="0.4"/>
    <s v="In-store"/>
  </r>
  <r>
    <n v="1185732"/>
    <d v="2021-02-11T00:00:00"/>
    <x v="3"/>
    <x v="20"/>
    <s v="St. Louis"/>
    <s v="Men's Athletic Footwear"/>
    <n v="25"/>
    <n v="3750"/>
    <n v="93750"/>
    <n v="32812.5"/>
    <n v="0.35"/>
    <s v="In-store"/>
  </r>
  <r>
    <n v="1185732"/>
    <d v="2021-02-11T00:00:00"/>
    <x v="3"/>
    <x v="20"/>
    <s v="St. Louis"/>
    <s v="Women's Street Footwear"/>
    <n v="15.000000000000002"/>
    <n v="4250"/>
    <n v="63750.000000000007"/>
    <n v="22312.5"/>
    <n v="0.35"/>
    <s v="In-store"/>
  </r>
  <r>
    <n v="1185732"/>
    <d v="2021-02-11T00:00:00"/>
    <x v="2"/>
    <x v="21"/>
    <s v="Salt Lake City"/>
    <s v="Women's Athletic Footwear"/>
    <n v="20.000000000000007"/>
    <n v="3000"/>
    <n v="60000.000000000022"/>
    <n v="24000.000000000011"/>
    <n v="0.4"/>
    <s v="In-store"/>
  </r>
  <r>
    <n v="1185732"/>
    <d v="2021-02-11T00:00:00"/>
    <x v="2"/>
    <x v="21"/>
    <s v="Salt Lake City"/>
    <s v="Men's Apparel"/>
    <n v="35"/>
    <n v="3750"/>
    <n v="131250"/>
    <n v="45937.5"/>
    <n v="0.35"/>
    <s v="In-store"/>
  </r>
  <r>
    <n v="1185732"/>
    <d v="2021-02-11T00:00:00"/>
    <x v="2"/>
    <x v="21"/>
    <s v="Salt Lake City"/>
    <s v="Women's Apparel"/>
    <n v="25"/>
    <n v="4500"/>
    <n v="112500"/>
    <n v="56250"/>
    <n v="0.5"/>
    <s v="In-store"/>
  </r>
  <r>
    <n v="1185732"/>
    <d v="2021-03-10T00:00:00"/>
    <x v="2"/>
    <x v="21"/>
    <s v="Salt Lake City"/>
    <s v="Men's Street Footwear"/>
    <n v="30.000000000000004"/>
    <n v="6700"/>
    <n v="201000.00000000003"/>
    <n v="80400.000000000015"/>
    <n v="0.4"/>
    <s v="In-store"/>
  </r>
  <r>
    <n v="1185732"/>
    <d v="2021-03-10T00:00:00"/>
    <x v="2"/>
    <x v="21"/>
    <s v="Salt Lake City"/>
    <s v="Men's Athletic Footwear"/>
    <n v="30.000000000000004"/>
    <n v="3500"/>
    <n v="105000.00000000001"/>
    <n v="36750"/>
    <n v="0.35"/>
    <s v="In-store"/>
  </r>
  <r>
    <n v="1185732"/>
    <d v="2021-03-10T00:00:00"/>
    <x v="2"/>
    <x v="21"/>
    <s v="Salt Lake City"/>
    <s v="Women's Street Footwear"/>
    <n v="20.000000000000007"/>
    <n v="4000"/>
    <n v="80000.000000000029"/>
    <n v="28000.000000000007"/>
    <n v="0.35"/>
    <s v="In-store"/>
  </r>
  <r>
    <n v="1185732"/>
    <d v="2021-03-10T00:00:00"/>
    <x v="2"/>
    <x v="21"/>
    <s v="Salt Lake City"/>
    <s v="Women's Athletic Footwear"/>
    <n v="25"/>
    <n v="2500"/>
    <n v="62500"/>
    <n v="25000"/>
    <n v="0.4"/>
    <s v="In-store"/>
  </r>
  <r>
    <n v="1185732"/>
    <d v="2021-03-10T00:00:00"/>
    <x v="2"/>
    <x v="21"/>
    <s v="Salt Lake City"/>
    <s v="Men's Apparel"/>
    <n v="40"/>
    <n v="3000"/>
    <n v="120000"/>
    <n v="42000"/>
    <n v="0.35"/>
    <s v="In-store"/>
  </r>
  <r>
    <n v="1185732"/>
    <d v="2021-03-10T00:00:00"/>
    <x v="2"/>
    <x v="21"/>
    <s v="Salt Lake City"/>
    <s v="Women's Apparel"/>
    <n v="30.000000000000004"/>
    <n v="4000"/>
    <n v="120000.00000000001"/>
    <n v="60000.000000000007"/>
    <n v="0.5"/>
    <s v="In-store"/>
  </r>
  <r>
    <n v="1185732"/>
    <d v="2021-04-11T00:00:00"/>
    <x v="2"/>
    <x v="21"/>
    <s v="Salt Lake City"/>
    <s v="Men's Street Footwear"/>
    <n v="30.000000000000004"/>
    <n v="6250"/>
    <n v="187500.00000000003"/>
    <n v="75000.000000000015"/>
    <n v="0.4"/>
    <s v="In-store"/>
  </r>
  <r>
    <n v="1185732"/>
    <d v="2021-04-11T00:00:00"/>
    <x v="2"/>
    <x v="21"/>
    <s v="Salt Lake City"/>
    <s v="Men's Athletic Footwear"/>
    <n v="25.000000000000007"/>
    <n v="3250"/>
    <n v="81250.000000000029"/>
    <n v="28437.500000000007"/>
    <n v="0.35"/>
    <s v="In-store"/>
  </r>
  <r>
    <n v="1185732"/>
    <d v="2021-04-11T00:00:00"/>
    <x v="2"/>
    <x v="21"/>
    <s v="Salt Lake City"/>
    <s v="Women's Street Footwear"/>
    <n v="15.000000000000007"/>
    <n v="3250"/>
    <n v="48750.000000000022"/>
    <n v="17062.500000000007"/>
    <n v="0.35"/>
    <s v="In-store"/>
  </r>
  <r>
    <n v="1185732"/>
    <d v="2021-04-11T00:00:00"/>
    <x v="2"/>
    <x v="21"/>
    <s v="Salt Lake City"/>
    <s v="Women's Athletic Footwear"/>
    <n v="20"/>
    <n v="2500"/>
    <n v="50000"/>
    <n v="20000"/>
    <n v="0.4"/>
    <s v="In-store"/>
  </r>
  <r>
    <n v="1185732"/>
    <d v="2021-04-11T00:00:00"/>
    <x v="2"/>
    <x v="21"/>
    <s v="Salt Lake City"/>
    <s v="Men's Apparel"/>
    <n v="35"/>
    <n v="2750"/>
    <n v="96250"/>
    <n v="33687.5"/>
    <n v="0.35"/>
    <s v="In-store"/>
  </r>
  <r>
    <n v="1185732"/>
    <d v="2021-04-11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05-12T00:00:00"/>
    <x v="2"/>
    <x v="21"/>
    <s v="Salt Lake City"/>
    <s v="Men's Street Footwear"/>
    <n v="35"/>
    <n v="6700"/>
    <n v="234500"/>
    <n v="93800"/>
    <n v="0.4"/>
    <s v="In-store"/>
  </r>
  <r>
    <n v="1185732"/>
    <d v="2021-05-12T00:00:00"/>
    <x v="2"/>
    <x v="21"/>
    <s v="Salt Lake City"/>
    <s v="Men's Athletic Footwear"/>
    <n v="30.000000000000011"/>
    <n v="3750"/>
    <n v="112500.00000000004"/>
    <n v="39375.000000000015"/>
    <n v="0.35"/>
    <s v="In-store"/>
  </r>
  <r>
    <n v="1185732"/>
    <d v="2021-05-12T00:00:00"/>
    <x v="2"/>
    <x v="21"/>
    <s v="Salt Lake City"/>
    <s v="Women's Street Footwear"/>
    <n v="25.000000000000007"/>
    <n v="3500"/>
    <n v="87500.000000000029"/>
    <n v="30625.000000000007"/>
    <n v="0.35"/>
    <s v="In-store"/>
  </r>
  <r>
    <n v="1185732"/>
    <d v="2021-05-12T00:00:00"/>
    <x v="2"/>
    <x v="21"/>
    <s v="Salt Lake City"/>
    <s v="Women's Athletic Footwear"/>
    <n v="25.000000000000007"/>
    <n v="2750"/>
    <n v="68750.000000000015"/>
    <n v="27500.000000000007"/>
    <n v="0.4"/>
    <s v="In-store"/>
  </r>
  <r>
    <n v="1185732"/>
    <d v="2021-05-12T00:00:00"/>
    <x v="2"/>
    <x v="21"/>
    <s v="Salt Lake City"/>
    <s v="Men's Apparel"/>
    <n v="40"/>
    <n v="3000"/>
    <n v="120000"/>
    <n v="42000"/>
    <n v="0.35"/>
    <s v="In-store"/>
  </r>
  <r>
    <n v="1185732"/>
    <d v="2021-05-12T00:00:00"/>
    <x v="2"/>
    <x v="21"/>
    <s v="Salt Lake City"/>
    <s v="Women's Apparel"/>
    <n v="44.999999999999993"/>
    <n v="4000"/>
    <n v="179999.99999999997"/>
    <n v="89999.999999999985"/>
    <n v="0.5"/>
    <s v="In-store"/>
  </r>
  <r>
    <n v="1185732"/>
    <d v="2021-06-11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6-11T00:00:00"/>
    <x v="2"/>
    <x v="21"/>
    <s v="Salt Lake City"/>
    <s v="Men's Athletic Footwear"/>
    <n v="25.000000000000011"/>
    <n v="4000"/>
    <n v="100000.00000000004"/>
    <n v="35000.000000000015"/>
    <n v="0.35"/>
    <s v="In-store"/>
  </r>
  <r>
    <n v="1185732"/>
    <d v="2021-06-11T00:00:00"/>
    <x v="2"/>
    <x v="21"/>
    <s v="Salt Lake City"/>
    <s v="Women's Street Footwear"/>
    <n v="20.000000000000007"/>
    <n v="4250"/>
    <n v="85000.000000000029"/>
    <n v="29750.000000000007"/>
    <n v="0.35"/>
    <s v="In-store"/>
  </r>
  <r>
    <n v="1185732"/>
    <d v="2021-06-11T00:00:00"/>
    <x v="2"/>
    <x v="21"/>
    <s v="Salt Lake City"/>
    <s v="Women's Athletic Footwear"/>
    <n v="20.000000000000007"/>
    <n v="4000"/>
    <n v="80000.000000000029"/>
    <n v="32000.000000000015"/>
    <n v="0.4"/>
    <s v="In-store"/>
  </r>
  <r>
    <n v="1185732"/>
    <d v="2021-06-11T00:00:00"/>
    <x v="2"/>
    <x v="21"/>
    <s v="Salt Lake City"/>
    <s v="Men's Apparel"/>
    <n v="35"/>
    <n v="4000"/>
    <n v="140000"/>
    <n v="49000"/>
    <n v="0.35"/>
    <s v="In-store"/>
  </r>
  <r>
    <n v="1185732"/>
    <d v="2021-06-11T00:00:00"/>
    <x v="2"/>
    <x v="21"/>
    <s v="Salt Lake City"/>
    <s v="Women's Apparel"/>
    <n v="40"/>
    <n v="5750"/>
    <n v="230000"/>
    <n v="115000"/>
    <n v="0.5"/>
    <s v="In-store"/>
  </r>
  <r>
    <n v="1185732"/>
    <d v="2021-07-10T00:00:00"/>
    <x v="2"/>
    <x v="21"/>
    <s v="Salt Lake City"/>
    <s v="Men's Street Footwear"/>
    <n v="35"/>
    <n v="8000"/>
    <n v="280000"/>
    <n v="112000"/>
    <n v="0.4"/>
    <s v="In-store"/>
  </r>
  <r>
    <n v="1185732"/>
    <d v="2021-07-10T00:00:00"/>
    <x v="2"/>
    <x v="21"/>
    <s v="Salt Lake City"/>
    <s v="Men's Athletic Footwear"/>
    <n v="30.000000000000011"/>
    <n v="5500"/>
    <n v="165000.00000000006"/>
    <n v="57750.000000000015"/>
    <n v="0.35"/>
    <s v="In-store"/>
  </r>
  <r>
    <n v="1185732"/>
    <d v="2021-07-10T00:00:00"/>
    <x v="2"/>
    <x v="21"/>
    <s v="Salt Lake City"/>
    <s v="Women's Street Footwear"/>
    <n v="25.000000000000007"/>
    <n v="4750"/>
    <n v="118750.00000000003"/>
    <n v="41562.500000000007"/>
    <n v="0.35"/>
    <s v="In-store"/>
  </r>
  <r>
    <n v="1185732"/>
    <d v="2021-07-10T00:00:00"/>
    <x v="2"/>
    <x v="21"/>
    <s v="Salt Lake City"/>
    <s v="Women's Athletic Footwear"/>
    <n v="25.000000000000007"/>
    <n v="4250"/>
    <n v="106250.00000000003"/>
    <n v="42500.000000000015"/>
    <n v="0.4"/>
    <s v="In-store"/>
  </r>
  <r>
    <n v="1185732"/>
    <d v="2021-07-10T00:00:00"/>
    <x v="2"/>
    <x v="21"/>
    <s v="Salt Lake City"/>
    <s v="Men's Apparel"/>
    <n v="35"/>
    <n v="4250"/>
    <n v="148750"/>
    <n v="52062.5"/>
    <n v="0.35"/>
    <s v="In-store"/>
  </r>
  <r>
    <n v="1185732"/>
    <d v="2021-07-10T00:00:00"/>
    <x v="2"/>
    <x v="21"/>
    <s v="Salt Lake City"/>
    <s v="Women's Apparel"/>
    <n v="40"/>
    <n v="6000"/>
    <n v="240000"/>
    <n v="120000"/>
    <n v="0.5"/>
    <s v="In-store"/>
  </r>
  <r>
    <n v="1185732"/>
    <d v="2021-08-11T00:00:00"/>
    <x v="2"/>
    <x v="21"/>
    <s v="Salt Lake City"/>
    <s v="Men's Street Footwear"/>
    <n v="35"/>
    <n v="7500"/>
    <n v="262500"/>
    <n v="105000"/>
    <n v="0.4"/>
    <s v="In-store"/>
  </r>
  <r>
    <n v="1185732"/>
    <d v="2021-08-11T00:00:00"/>
    <x v="2"/>
    <x v="21"/>
    <s v="Salt Lake City"/>
    <s v="Men's Athletic Footwear"/>
    <n v="35.000000000000007"/>
    <n v="5250"/>
    <n v="183750.00000000003"/>
    <n v="64312.500000000007"/>
    <n v="0.35"/>
    <s v="In-store"/>
  </r>
  <r>
    <n v="1185732"/>
    <d v="2021-08-11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08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08-11T00:00:00"/>
    <x v="2"/>
    <x v="21"/>
    <s v="Salt Lake City"/>
    <s v="Men's Apparel"/>
    <n v="30.000000000000004"/>
    <n v="3500"/>
    <n v="105000.00000000001"/>
    <n v="36750"/>
    <n v="0.35"/>
    <s v="In-store"/>
  </r>
  <r>
    <n v="1185732"/>
    <d v="2021-08-11T00:00:00"/>
    <x v="2"/>
    <x v="21"/>
    <s v="Salt Lake City"/>
    <s v="Women's Apparel"/>
    <n v="35"/>
    <n v="5250"/>
    <n v="183750"/>
    <n v="91875"/>
    <n v="0.5"/>
    <s v="In-store"/>
  </r>
  <r>
    <n v="1185732"/>
    <d v="2021-09-12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9-12T00:00:00"/>
    <x v="2"/>
    <x v="21"/>
    <s v="Salt Lake City"/>
    <s v="Men's Athletic Footwear"/>
    <n v="25.000000000000011"/>
    <n v="4500"/>
    <n v="112500.00000000004"/>
    <n v="39375.000000000015"/>
    <n v="0.35"/>
    <s v="In-store"/>
  </r>
  <r>
    <n v="1185732"/>
    <d v="2021-09-12T00:00:00"/>
    <x v="2"/>
    <x v="21"/>
    <s v="Salt Lake City"/>
    <s v="Women's Street Footwear"/>
    <n v="10.000000000000002"/>
    <n v="3500"/>
    <n v="35000.000000000007"/>
    <n v="12250.000000000002"/>
    <n v="0.35"/>
    <s v="In-store"/>
  </r>
  <r>
    <n v="1185732"/>
    <d v="2021-09-12T00:00:00"/>
    <x v="2"/>
    <x v="21"/>
    <s v="Salt Lake City"/>
    <s v="Women's Athletic Footwear"/>
    <n v="10.000000000000002"/>
    <n v="3250"/>
    <n v="32500.000000000007"/>
    <n v="13000.000000000004"/>
    <n v="0.4"/>
    <s v="In-store"/>
  </r>
  <r>
    <n v="1185732"/>
    <d v="2021-09-12T00:00:00"/>
    <x v="2"/>
    <x v="21"/>
    <s v="Salt Lake City"/>
    <s v="Men's Apparel"/>
    <n v="20"/>
    <n v="3250"/>
    <n v="65000"/>
    <n v="22750"/>
    <n v="0.35"/>
    <s v="In-store"/>
  </r>
  <r>
    <n v="1185732"/>
    <d v="2021-09-12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10-11T00:00:00"/>
    <x v="2"/>
    <x v="21"/>
    <s v="Salt Lake City"/>
    <s v="Men's Street Footwear"/>
    <n v="30"/>
    <n v="5750"/>
    <n v="172500"/>
    <n v="69000"/>
    <n v="0.4"/>
    <s v="In-store"/>
  </r>
  <r>
    <n v="1185732"/>
    <d v="2021-10-11T00:00:00"/>
    <x v="2"/>
    <x v="21"/>
    <s v="Salt Lake City"/>
    <s v="Men's Athletic Footwear"/>
    <n v="20"/>
    <n v="4000"/>
    <n v="80000"/>
    <n v="28000"/>
    <n v="0.35"/>
    <s v="In-store"/>
  </r>
  <r>
    <n v="1185732"/>
    <d v="2021-10-11T00:00:00"/>
    <x v="2"/>
    <x v="21"/>
    <s v="Salt Lake City"/>
    <s v="Women's Street Footwear"/>
    <n v="20"/>
    <n v="3000"/>
    <n v="60000"/>
    <n v="21000"/>
    <n v="0.35"/>
    <s v="In-store"/>
  </r>
  <r>
    <n v="1185732"/>
    <d v="2021-10-11T00:00:00"/>
    <x v="2"/>
    <x v="21"/>
    <s v="Salt Lake City"/>
    <s v="Women's Athletic Footwear"/>
    <n v="20"/>
    <n v="2750"/>
    <n v="55000"/>
    <n v="22000"/>
    <n v="0.4"/>
    <s v="In-store"/>
  </r>
  <r>
    <n v="1185732"/>
    <d v="2021-10-11T00:00:00"/>
    <x v="2"/>
    <x v="21"/>
    <s v="Salt Lake City"/>
    <s v="Men's Apparel"/>
    <n v="30"/>
    <n v="2750"/>
    <n v="82500"/>
    <n v="28874.999999999996"/>
    <n v="0.35"/>
    <s v="In-store"/>
  </r>
  <r>
    <n v="1185732"/>
    <d v="2021-10-11T00:00:00"/>
    <x v="2"/>
    <x v="21"/>
    <s v="Salt Lake City"/>
    <s v="Women's Apparel"/>
    <n v="34.999999999999993"/>
    <n v="4000"/>
    <n v="139999.99999999997"/>
    <n v="69999.999999999985"/>
    <n v="0.5"/>
    <s v="In-store"/>
  </r>
  <r>
    <n v="1185732"/>
    <d v="2021-11-11T00:00:00"/>
    <x v="2"/>
    <x v="21"/>
    <s v="Salt Lake City"/>
    <s v="Men's Street Footwear"/>
    <n v="30.000000000000004"/>
    <n v="5500"/>
    <n v="165000.00000000003"/>
    <n v="66000.000000000015"/>
    <n v="0.4"/>
    <s v="In-store"/>
  </r>
  <r>
    <n v="1185732"/>
    <d v="2021-11-11T00:00:00"/>
    <x v="2"/>
    <x v="21"/>
    <s v="Salt Lake City"/>
    <s v="Men's Athletic Footwear"/>
    <n v="20.000000000000007"/>
    <n v="4000"/>
    <n v="80000.000000000029"/>
    <n v="28000.000000000007"/>
    <n v="0.35"/>
    <s v="In-store"/>
  </r>
  <r>
    <n v="1185732"/>
    <d v="2021-11-11T00:00:00"/>
    <x v="2"/>
    <x v="21"/>
    <s v="Salt Lake City"/>
    <s v="Women's Street Footwear"/>
    <n v="20.000000000000007"/>
    <n v="3450"/>
    <n v="69000.000000000029"/>
    <n v="24150.000000000007"/>
    <n v="0.35"/>
    <s v="In-store"/>
  </r>
  <r>
    <n v="1185732"/>
    <d v="2021-11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11-11T00:00:00"/>
    <x v="2"/>
    <x v="21"/>
    <s v="Salt Lake City"/>
    <s v="Men's Apparel"/>
    <n v="40"/>
    <n v="3500"/>
    <n v="140000"/>
    <n v="49000"/>
    <n v="0.35"/>
    <s v="In-store"/>
  </r>
  <r>
    <n v="1185732"/>
    <d v="2021-11-11T00:00:00"/>
    <x v="2"/>
    <x v="21"/>
    <s v="Salt Lake City"/>
    <s v="Women's Apparel"/>
    <n v="44.999999999999986"/>
    <n v="4500"/>
    <n v="202499.99999999994"/>
    <n v="101249.99999999997"/>
    <n v="0.5"/>
    <s v="In-store"/>
  </r>
  <r>
    <n v="1185732"/>
    <d v="2021-12-10T00:00:00"/>
    <x v="2"/>
    <x v="21"/>
    <s v="Salt Lake City"/>
    <s v="Men's Street Footwear"/>
    <n v="40"/>
    <n v="7000"/>
    <n v="280000"/>
    <n v="112000"/>
    <n v="0.4"/>
    <s v="In-store"/>
  </r>
  <r>
    <n v="1185732"/>
    <d v="2021-12-10T00:00:00"/>
    <x v="2"/>
    <x v="21"/>
    <s v="Salt Lake City"/>
    <s v="Men's Athletic Footwear"/>
    <n v="30.000000000000004"/>
    <n v="5000"/>
    <n v="150000.00000000003"/>
    <n v="52500.000000000007"/>
    <n v="0.35"/>
    <s v="In-store"/>
  </r>
  <r>
    <n v="1185732"/>
    <d v="2021-12-10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12-10T00:00:00"/>
    <x v="2"/>
    <x v="21"/>
    <s v="Salt Lake City"/>
    <s v="Women's Athletic Footwear"/>
    <n v="30.000000000000004"/>
    <n v="4000"/>
    <n v="120000.00000000001"/>
    <n v="48000.000000000007"/>
    <n v="0.4"/>
    <s v="In-store"/>
  </r>
  <r>
    <n v="1185732"/>
    <d v="2021-12-10T00:00:00"/>
    <x v="2"/>
    <x v="21"/>
    <s v="Salt Lake City"/>
    <s v="Men's Apparel"/>
    <n v="40"/>
    <n v="4000"/>
    <n v="160000"/>
    <n v="56000"/>
    <n v="0.35"/>
    <s v="In-store"/>
  </r>
  <r>
    <n v="1185732"/>
    <d v="2021-12-10T00:00:00"/>
    <x v="2"/>
    <x v="21"/>
    <s v="Salt Lake City"/>
    <s v="Women's Apparel"/>
    <n v="44.999999999999986"/>
    <n v="5000"/>
    <n v="224999.99999999994"/>
    <n v="112499.99999999997"/>
    <n v="0.5"/>
    <s v="In-store"/>
  </r>
  <r>
    <n v="1128299"/>
    <d v="2021-01-24T00:00:00"/>
    <x v="2"/>
    <x v="21"/>
    <s v="Salt Lake City"/>
    <s v="Men's Street Footwear"/>
    <n v="30.000000000000004"/>
    <n v="3500"/>
    <n v="105000.00000000001"/>
    <n v="36750"/>
    <n v="0.35"/>
    <s v="In-store"/>
  </r>
  <r>
    <n v="1128299"/>
    <d v="2021-01-24T00:00:00"/>
    <x v="2"/>
    <x v="21"/>
    <s v="Salt Lake City"/>
    <s v="Men's Athletic Footwear"/>
    <n v="40"/>
    <n v="3500"/>
    <n v="140000"/>
    <n v="49000"/>
    <n v="0.35"/>
    <s v="In-store"/>
  </r>
  <r>
    <n v="1128299"/>
    <d v="2021-01-24T00:00:00"/>
    <x v="2"/>
    <x v="21"/>
    <s v="Salt Lake City"/>
    <s v="Women's Street Footwear"/>
    <n v="40"/>
    <n v="3500"/>
    <n v="140000"/>
    <n v="49000"/>
    <n v="0.35"/>
    <s v="In-store"/>
  </r>
  <r>
    <n v="1128299"/>
    <d v="2021-01-24T00:00:00"/>
    <x v="2"/>
    <x v="21"/>
    <s v="Salt Lake City"/>
    <s v="Women's Athletic Footwear"/>
    <n v="40"/>
    <n v="2000"/>
    <n v="80000"/>
    <n v="28000"/>
    <n v="0.35"/>
    <s v="In-store"/>
  </r>
  <r>
    <n v="1128299"/>
    <d v="2021-01-24T00:00:00"/>
    <x v="2"/>
    <x v="21"/>
    <s v="Salt Lake City"/>
    <s v="Men's Apparel"/>
    <n v="45.000000000000007"/>
    <n v="1500"/>
    <n v="67500.000000000015"/>
    <n v="27000.000000000007"/>
    <n v="0.4"/>
    <s v="In-store"/>
  </r>
  <r>
    <n v="1128299"/>
    <d v="2021-01-24T00:00:00"/>
    <x v="2"/>
    <x v="21"/>
    <s v="Salt Lake City"/>
    <s v="Women's Apparel"/>
    <n v="40"/>
    <n v="4000"/>
    <n v="160000"/>
    <n v="48000"/>
    <n v="0.3"/>
    <s v="In-store"/>
  </r>
  <r>
    <n v="1128299"/>
    <d v="2021-02-24T00:00:00"/>
    <x v="2"/>
    <x v="21"/>
    <s v="Salt Lake City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21"/>
    <s v="Salt Lake City"/>
    <s v="Men's Athletic Footwear"/>
    <n v="40"/>
    <n v="3500"/>
    <n v="140000"/>
    <n v="49000"/>
    <n v="0.35"/>
    <s v="In-store"/>
  </r>
  <r>
    <n v="1128299"/>
    <d v="2021-02-24T00:00:00"/>
    <x v="2"/>
    <x v="21"/>
    <s v="Salt Lake City"/>
    <s v="Women's Street Footwear"/>
    <n v="40"/>
    <n v="3500"/>
    <n v="140000"/>
    <n v="49000"/>
    <n v="0.35"/>
    <s v="In-store"/>
  </r>
  <r>
    <n v="1128299"/>
    <d v="2021-02-24T00:00:00"/>
    <x v="2"/>
    <x v="22"/>
    <s v="Portland"/>
    <s v="Women's Athletic Footwear"/>
    <n v="40"/>
    <n v="2000"/>
    <n v="80000"/>
    <n v="28000"/>
    <n v="0.35"/>
    <s v="In-store"/>
  </r>
  <r>
    <n v="1128299"/>
    <d v="2021-02-24T00:00:00"/>
    <x v="2"/>
    <x v="22"/>
    <s v="Portland"/>
    <s v="Men's Apparel"/>
    <n v="45.000000000000007"/>
    <n v="1250"/>
    <n v="56250.000000000007"/>
    <n v="22500.000000000004"/>
    <n v="0.4"/>
    <s v="In-store"/>
  </r>
  <r>
    <n v="1128299"/>
    <d v="2021-02-24T00:00:00"/>
    <x v="2"/>
    <x v="22"/>
    <s v="Portland"/>
    <s v="Women's Apparel"/>
    <n v="40"/>
    <n v="3250"/>
    <n v="130000"/>
    <n v="39000"/>
    <n v="0.3"/>
    <s v="In-store"/>
  </r>
  <r>
    <n v="1128299"/>
    <d v="2021-03-23T00:00:00"/>
    <x v="2"/>
    <x v="22"/>
    <s v="Portland"/>
    <s v="Men's Street Footwear"/>
    <n v="40"/>
    <n v="4750"/>
    <n v="190000"/>
    <n v="66500"/>
    <n v="0.35"/>
    <s v="In-store"/>
  </r>
  <r>
    <n v="1128299"/>
    <d v="2021-03-23T00:00:00"/>
    <x v="2"/>
    <x v="22"/>
    <s v="Portland"/>
    <s v="Men's Athletic Footwear"/>
    <n v="50"/>
    <n v="3250"/>
    <n v="162500"/>
    <n v="56875"/>
    <n v="0.35"/>
    <s v="In-store"/>
  </r>
  <r>
    <n v="1128299"/>
    <d v="2021-03-23T00:00:00"/>
    <x v="2"/>
    <x v="22"/>
    <s v="Portland"/>
    <s v="Women's Street Footwear"/>
    <n v="54.999999999999993"/>
    <n v="3500"/>
    <n v="192499.99999999997"/>
    <n v="67374.999999999985"/>
    <n v="0.35"/>
    <s v="In-store"/>
  </r>
  <r>
    <n v="1128299"/>
    <d v="2021-03-23T00:00:00"/>
    <x v="2"/>
    <x v="22"/>
    <s v="Portland"/>
    <s v="Women's Athletic Footwear"/>
    <n v="50"/>
    <n v="2500"/>
    <n v="125000"/>
    <n v="43750"/>
    <n v="0.35"/>
    <s v="In-store"/>
  </r>
  <r>
    <n v="1128299"/>
    <d v="2021-03-23T00:00:00"/>
    <x v="2"/>
    <x v="22"/>
    <s v="Portland"/>
    <s v="Men's Apparel"/>
    <n v="55.000000000000007"/>
    <n v="1000"/>
    <n v="55000.000000000007"/>
    <n v="22000.000000000004"/>
    <n v="0.4"/>
    <s v="In-store"/>
  </r>
  <r>
    <n v="1128299"/>
    <d v="2021-03-23T00:00:00"/>
    <x v="2"/>
    <x v="22"/>
    <s v="Portland"/>
    <s v="Women's Apparel"/>
    <n v="50"/>
    <n v="3000"/>
    <n v="150000"/>
    <n v="45000"/>
    <n v="0.3"/>
    <s v="In-store"/>
  </r>
  <r>
    <n v="1128299"/>
    <d v="2021-04-24T00:00:00"/>
    <x v="2"/>
    <x v="22"/>
    <s v="Portland"/>
    <s v="Men's Street Footwear"/>
    <n v="55.000000000000007"/>
    <n v="4750"/>
    <n v="261250.00000000003"/>
    <n v="91437.5"/>
    <n v="0.35"/>
    <s v="In-store"/>
  </r>
  <r>
    <n v="1128299"/>
    <d v="2021-04-24T00:00:00"/>
    <x v="2"/>
    <x v="22"/>
    <s v="Portland"/>
    <s v="Men's Athletic Footwear"/>
    <n v="60.000000000000007"/>
    <n v="2750"/>
    <n v="165000.00000000003"/>
    <n v="57750.000000000007"/>
    <n v="0.35"/>
    <s v="In-store"/>
  </r>
  <r>
    <n v="1128299"/>
    <d v="2021-04-24T00:00:00"/>
    <x v="2"/>
    <x v="22"/>
    <s v="Portland"/>
    <s v="Women's Street Footwear"/>
    <n v="60.000000000000007"/>
    <n v="3250"/>
    <n v="195000.00000000003"/>
    <n v="68250"/>
    <n v="0.35"/>
    <s v="In-store"/>
  </r>
  <r>
    <n v="1128299"/>
    <d v="2021-04-24T00:00:00"/>
    <x v="2"/>
    <x v="22"/>
    <s v="Portland"/>
    <s v="Women's Athletic Footwear"/>
    <n v="45.000000000000007"/>
    <n v="2250"/>
    <n v="101250.00000000001"/>
    <n v="35437.5"/>
    <n v="0.35"/>
    <s v="In-store"/>
  </r>
  <r>
    <n v="1128299"/>
    <d v="2021-04-24T00:00:00"/>
    <x v="2"/>
    <x v="22"/>
    <s v="Portland"/>
    <s v="Men's Apparel"/>
    <n v="50.000000000000014"/>
    <n v="1250"/>
    <n v="62500.000000000015"/>
    <n v="25000.000000000007"/>
    <n v="0.4"/>
    <s v="In-store"/>
  </r>
  <r>
    <n v="1128299"/>
    <d v="2021-04-24T00:00:00"/>
    <x v="2"/>
    <x v="22"/>
    <s v="Portland"/>
    <s v="Women's Apparel"/>
    <n v="65.000000000000014"/>
    <n v="3000"/>
    <n v="195000.00000000003"/>
    <n v="58500.000000000007"/>
    <n v="0.3"/>
    <s v="In-store"/>
  </r>
  <r>
    <n v="1128299"/>
    <d v="2021-05-25T00:00:00"/>
    <x v="2"/>
    <x v="22"/>
    <s v="Portland"/>
    <s v="Men's Street Footwear"/>
    <n v="50"/>
    <n v="5000"/>
    <n v="250000"/>
    <n v="87500"/>
    <n v="0.35"/>
    <s v="In-store"/>
  </r>
  <r>
    <n v="1128299"/>
    <d v="2021-05-25T00:00:00"/>
    <x v="2"/>
    <x v="22"/>
    <s v="Portland"/>
    <s v="Men's Athletic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Street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Athletic Footwear"/>
    <n v="50"/>
    <n v="2750"/>
    <n v="137500"/>
    <n v="48125"/>
    <n v="0.35"/>
    <s v="In-store"/>
  </r>
  <r>
    <n v="1128299"/>
    <d v="2021-05-25T00:00:00"/>
    <x v="2"/>
    <x v="22"/>
    <s v="Portland"/>
    <s v="Men's Apparel"/>
    <n v="44.999999999999993"/>
    <n v="1750"/>
    <n v="78749.999999999985"/>
    <n v="31499.999999999996"/>
    <n v="0.4"/>
    <s v="In-store"/>
  </r>
  <r>
    <n v="1128299"/>
    <d v="2021-05-25T00:00:00"/>
    <x v="2"/>
    <x v="22"/>
    <s v="Portland"/>
    <s v="Women's Apparel"/>
    <n v="60"/>
    <n v="5250"/>
    <n v="315000"/>
    <n v="94500"/>
    <n v="0.3"/>
    <s v="In-store"/>
  </r>
  <r>
    <n v="1128299"/>
    <d v="2021-06-24T00:00:00"/>
    <x v="2"/>
    <x v="22"/>
    <s v="Portland"/>
    <s v="Men's Street Footwear"/>
    <n v="54.999999999999993"/>
    <n v="7750"/>
    <n v="426249.99999999994"/>
    <n v="149187.49999999997"/>
    <n v="0.35"/>
    <s v="In-store"/>
  </r>
  <r>
    <n v="1128299"/>
    <d v="2021-06-24T00:00:00"/>
    <x v="2"/>
    <x v="22"/>
    <s v="Portland"/>
    <s v="Men's Athletic Footwear"/>
    <n v="64.999999999999986"/>
    <n v="6500"/>
    <n v="422499.99999999988"/>
    <n v="147874.99999999994"/>
    <n v="0.35"/>
    <s v="In-store"/>
  </r>
  <r>
    <n v="1128299"/>
    <d v="2021-06-24T00:00:00"/>
    <x v="2"/>
    <x v="22"/>
    <s v="Portland"/>
    <s v="Women's Street Footwear"/>
    <n v="80"/>
    <n v="6500"/>
    <n v="520000"/>
    <n v="182000"/>
    <n v="0.35"/>
    <s v="In-store"/>
  </r>
  <r>
    <n v="1128299"/>
    <d v="2021-06-24T00:00:00"/>
    <x v="2"/>
    <x v="22"/>
    <s v="Portland"/>
    <s v="Women's Athletic Footwear"/>
    <n v="80"/>
    <n v="5250"/>
    <n v="420000"/>
    <n v="147000"/>
    <n v="0.35"/>
    <s v="In-store"/>
  </r>
  <r>
    <n v="1128299"/>
    <d v="2021-06-24T00:00:00"/>
    <x v="2"/>
    <x v="22"/>
    <s v="Portland"/>
    <s v="Men's Apparel"/>
    <n v="90"/>
    <n v="4000"/>
    <n v="360000"/>
    <n v="144000"/>
    <n v="0.4"/>
    <s v="In-store"/>
  </r>
  <r>
    <n v="1128299"/>
    <d v="2021-06-24T00:00:00"/>
    <x v="2"/>
    <x v="22"/>
    <s v="Portland"/>
    <s v="Women's Apparel"/>
    <n v="105"/>
    <n v="7000"/>
    <n v="735000"/>
    <n v="220500"/>
    <n v="0.3"/>
    <s v="In-store"/>
  </r>
  <r>
    <n v="1128299"/>
    <d v="2021-07-23T00:00:00"/>
    <x v="2"/>
    <x v="22"/>
    <s v="Portland"/>
    <s v="Men's Street Footwear"/>
    <n v="85"/>
    <n v="8500"/>
    <n v="722500"/>
    <n v="252874.99999999997"/>
    <n v="0.35"/>
    <s v="In-store"/>
  </r>
  <r>
    <n v="1128299"/>
    <d v="2021-07-23T00:00:00"/>
    <x v="2"/>
    <x v="22"/>
    <s v="Portland"/>
    <s v="Men's Athletic Footwear"/>
    <n v="90"/>
    <n v="7000"/>
    <n v="630000"/>
    <n v="220500"/>
    <n v="0.35"/>
    <s v="In-store"/>
  </r>
  <r>
    <n v="1128299"/>
    <d v="2021-07-23T00:00:00"/>
    <x v="2"/>
    <x v="22"/>
    <s v="Portland"/>
    <s v="Women's Street Footwear"/>
    <n v="90"/>
    <n v="6500"/>
    <n v="585000"/>
    <n v="204750"/>
    <n v="0.35"/>
    <s v="In-store"/>
  </r>
  <r>
    <n v="1128299"/>
    <d v="2021-07-23T00:00:00"/>
    <x v="2"/>
    <x v="22"/>
    <s v="Portland"/>
    <s v="Women's Athletic Footwear"/>
    <n v="85"/>
    <n v="5500"/>
    <n v="467500"/>
    <n v="163625"/>
    <n v="0.35"/>
    <s v="In-store"/>
  </r>
  <r>
    <n v="1128299"/>
    <d v="2021-07-23T00:00:00"/>
    <x v="2"/>
    <x v="22"/>
    <s v="Portland"/>
    <s v="Men's Apparel"/>
    <n v="90"/>
    <n v="6000"/>
    <n v="540000"/>
    <n v="216000"/>
    <n v="0.4"/>
    <s v="In-store"/>
  </r>
  <r>
    <n v="1128299"/>
    <d v="2021-07-23T00:00:00"/>
    <x v="2"/>
    <x v="22"/>
    <s v="Portland"/>
    <s v="Women's Apparel"/>
    <n v="105"/>
    <n v="6000"/>
    <n v="630000"/>
    <n v="189000"/>
    <n v="0.3"/>
    <s v="In-store"/>
  </r>
  <r>
    <n v="1128299"/>
    <d v="2021-08-24T00:00:00"/>
    <x v="2"/>
    <x v="22"/>
    <s v="Portland"/>
    <s v="Men's Street Footwear"/>
    <n v="90"/>
    <n v="8000"/>
    <n v="720000"/>
    <n v="251999.99999999997"/>
    <n v="0.35"/>
    <s v="In-store"/>
  </r>
  <r>
    <n v="1128299"/>
    <d v="2021-08-24T00:00:00"/>
    <x v="2"/>
    <x v="22"/>
    <s v="Portland"/>
    <s v="Men's Athletic Footwear"/>
    <n v="80"/>
    <n v="7750"/>
    <n v="620000"/>
    <n v="217000"/>
    <n v="0.35"/>
    <s v="In-store"/>
  </r>
  <r>
    <n v="1128299"/>
    <d v="2021-08-24T00:00:00"/>
    <x v="2"/>
    <x v="22"/>
    <s v="Portland"/>
    <s v="Women's Street Footwear"/>
    <n v="70"/>
    <n v="6500"/>
    <n v="455000"/>
    <n v="159250"/>
    <n v="0.35"/>
    <s v="In-store"/>
  </r>
  <r>
    <n v="1128299"/>
    <d v="2021-08-24T00:00:00"/>
    <x v="2"/>
    <x v="22"/>
    <s v="Portland"/>
    <s v="Women's Athletic Footwear"/>
    <n v="70"/>
    <n v="4250"/>
    <n v="297500"/>
    <n v="104125"/>
    <n v="0.35"/>
    <s v="In-store"/>
  </r>
  <r>
    <n v="1128299"/>
    <d v="2021-08-24T00:00:00"/>
    <x v="2"/>
    <x v="22"/>
    <s v="Portland"/>
    <s v="Men's Apparel"/>
    <n v="70"/>
    <n v="4250"/>
    <n v="297500"/>
    <n v="119000"/>
    <n v="0.4"/>
    <s v="In-store"/>
  </r>
  <r>
    <n v="1128299"/>
    <d v="2021-08-24T00:00:00"/>
    <x v="2"/>
    <x v="22"/>
    <s v="Portland"/>
    <s v="Women's Apparel"/>
    <n v="75"/>
    <n v="2500"/>
    <n v="187500"/>
    <n v="56250"/>
    <n v="0.3"/>
    <s v="In-store"/>
  </r>
  <r>
    <n v="1128299"/>
    <d v="2021-09-25T00:00:00"/>
    <x v="2"/>
    <x v="22"/>
    <s v="Portland"/>
    <s v="Men's Street Footwear"/>
    <n v="50.000000000000014"/>
    <n v="4500"/>
    <n v="225000.00000000006"/>
    <n v="78750.000000000015"/>
    <n v="0.35"/>
    <s v="In-store"/>
  </r>
  <r>
    <n v="1128299"/>
    <d v="2021-09-25T00:00:00"/>
    <x v="2"/>
    <x v="22"/>
    <s v="Portland"/>
    <s v="Men's Athletic Footwear"/>
    <n v="55.000000000000014"/>
    <n v="4500"/>
    <n v="247500.00000000006"/>
    <n v="86625.000000000015"/>
    <n v="0.35"/>
    <s v="In-store"/>
  </r>
  <r>
    <n v="1128299"/>
    <d v="2021-09-25T00:00:00"/>
    <x v="2"/>
    <x v="22"/>
    <s v="Portland"/>
    <s v="Women's Street Footwear"/>
    <n v="50.000000000000014"/>
    <n v="2500"/>
    <n v="125000.00000000003"/>
    <n v="43750.000000000007"/>
    <n v="0.35"/>
    <s v="In-store"/>
  </r>
  <r>
    <n v="1128299"/>
    <d v="2021-09-25T00:00:00"/>
    <x v="2"/>
    <x v="22"/>
    <s v="Portland"/>
    <s v="Women's Athletic Footwear"/>
    <n v="50.000000000000014"/>
    <n v="2000"/>
    <n v="100000.00000000003"/>
    <n v="35000.000000000007"/>
    <n v="0.35"/>
    <s v="In-store"/>
  </r>
  <r>
    <n v="1128299"/>
    <d v="2021-09-25T00:00:00"/>
    <x v="2"/>
    <x v="22"/>
    <s v="Portland"/>
    <s v="Men's Apparel"/>
    <n v="60.000000000000007"/>
    <n v="2250"/>
    <n v="135000.00000000003"/>
    <n v="54000.000000000015"/>
    <n v="0.4"/>
    <s v="In-store"/>
  </r>
  <r>
    <n v="1128299"/>
    <d v="2021-09-25T00:00:00"/>
    <x v="2"/>
    <x v="22"/>
    <s v="Portland"/>
    <s v="Women's Apparel"/>
    <n v="44.999999999999993"/>
    <n v="2500"/>
    <n v="112499.99999999999"/>
    <n v="33749.999999999993"/>
    <n v="0.3"/>
    <s v="In-store"/>
  </r>
  <r>
    <n v="1128299"/>
    <d v="2021-10-24T00:00:00"/>
    <x v="2"/>
    <x v="22"/>
    <s v="Portland"/>
    <s v="Men's Street Footwear"/>
    <n v="40"/>
    <n v="3500"/>
    <n v="140000"/>
    <n v="49000"/>
    <n v="0.35"/>
    <s v="In-store"/>
  </r>
  <r>
    <n v="1128299"/>
    <d v="2021-10-24T00:00:00"/>
    <x v="2"/>
    <x v="22"/>
    <s v="Portland"/>
    <s v="Men's Athletic Footwear"/>
    <n v="55.000000000000014"/>
    <n v="5250"/>
    <n v="288750.00000000006"/>
    <n v="101062.50000000001"/>
    <n v="0.35"/>
    <s v="In-store"/>
  </r>
  <r>
    <n v="1128299"/>
    <d v="2021-10-24T00:00:00"/>
    <x v="2"/>
    <x v="22"/>
    <s v="Portland"/>
    <s v="Women's Street Footwear"/>
    <n v="50.000000000000014"/>
    <n v="3500"/>
    <n v="175000.00000000006"/>
    <n v="61250.000000000015"/>
    <n v="0.35"/>
    <s v="In-store"/>
  </r>
  <r>
    <n v="1128299"/>
    <d v="2021-10-24T00:00:00"/>
    <x v="2"/>
    <x v="22"/>
    <s v="Portland"/>
    <s v="Women's Athletic Footwear"/>
    <n v="45.000000000000007"/>
    <n v="3250"/>
    <n v="146250.00000000003"/>
    <n v="51187.500000000007"/>
    <n v="0.35"/>
    <s v="In-store"/>
  </r>
  <r>
    <n v="1128299"/>
    <d v="2021-10-24T00:00:00"/>
    <x v="2"/>
    <x v="22"/>
    <s v="Portland"/>
    <s v="Men's Apparel"/>
    <n v="55.000000000000007"/>
    <n v="3000"/>
    <n v="165000.00000000003"/>
    <n v="66000.000000000015"/>
    <n v="0.4"/>
    <s v="In-store"/>
  </r>
  <r>
    <n v="1128299"/>
    <d v="2021-10-24T00:00:00"/>
    <x v="2"/>
    <x v="22"/>
    <s v="Portland"/>
    <s v="Women's Apparel"/>
    <n v="60.000000000000007"/>
    <n v="3500"/>
    <n v="210000.00000000003"/>
    <n v="63000.000000000007"/>
    <n v="0.3"/>
    <s v="In-store"/>
  </r>
  <r>
    <n v="1128299"/>
    <d v="2021-11-24T00:00:00"/>
    <x v="2"/>
    <x v="22"/>
    <s v="Portland"/>
    <s v="Men's Street Footwear"/>
    <n v="45.000000000000007"/>
    <n v="5750"/>
    <n v="258750.00000000003"/>
    <n v="90562.5"/>
    <n v="0.35"/>
    <s v="In-store"/>
  </r>
  <r>
    <n v="1128299"/>
    <d v="2021-11-24T00:00:00"/>
    <x v="2"/>
    <x v="22"/>
    <s v="Portland"/>
    <s v="Men's Athletic Footwear"/>
    <n v="50.000000000000014"/>
    <n v="6500"/>
    <n v="325000.00000000012"/>
    <n v="113750.00000000003"/>
    <n v="0.35"/>
    <s v="In-store"/>
  </r>
  <r>
    <n v="1128299"/>
    <d v="2021-11-24T00:00:00"/>
    <x v="2"/>
    <x v="22"/>
    <s v="Portland"/>
    <s v="Women's Street Footwear"/>
    <n v="45.000000000000007"/>
    <n v="4750"/>
    <n v="213750.00000000003"/>
    <n v="74812.5"/>
    <n v="0.35"/>
    <s v="In-store"/>
  </r>
  <r>
    <n v="1128299"/>
    <d v="2021-11-24T00:00:00"/>
    <x v="2"/>
    <x v="22"/>
    <s v="Portland"/>
    <s v="Women's Athletic Footwear"/>
    <n v="55.000000000000014"/>
    <n v="4500"/>
    <n v="247500.00000000006"/>
    <n v="86625.000000000015"/>
    <n v="0.35"/>
    <s v="In-store"/>
  </r>
  <r>
    <n v="1128299"/>
    <d v="2021-11-24T00:00:00"/>
    <x v="2"/>
    <x v="22"/>
    <s v="Portland"/>
    <s v="Men's Apparel"/>
    <n v="75.000000000000014"/>
    <n v="4250"/>
    <n v="318750.00000000006"/>
    <n v="127500.00000000003"/>
    <n v="0.4"/>
    <s v="In-store"/>
  </r>
  <r>
    <n v="1128299"/>
    <d v="2021-11-24T00:00:00"/>
    <x v="2"/>
    <x v="22"/>
    <s v="Portland"/>
    <s v="Women's Apparel"/>
    <n v="80.000000000000014"/>
    <n v="5500"/>
    <n v="440000.00000000006"/>
    <n v="132000"/>
    <n v="0.3"/>
    <s v="In-store"/>
  </r>
  <r>
    <n v="1128299"/>
    <d v="2021-12-23T00:00:00"/>
    <x v="2"/>
    <x v="22"/>
    <s v="Portland"/>
    <s v="Men's Street Footwear"/>
    <n v="65.000000000000014"/>
    <n v="7500"/>
    <n v="487500.00000000012"/>
    <n v="170625.00000000003"/>
    <n v="0.35"/>
    <s v="In-store"/>
  </r>
  <r>
    <n v="1128299"/>
    <d v="2021-12-23T00:00:00"/>
    <x v="2"/>
    <x v="22"/>
    <s v="Portland"/>
    <s v="Men's Athletic Footwear"/>
    <n v="75.000000000000028"/>
    <n v="7500"/>
    <n v="562500.00000000023"/>
    <n v="196875.00000000006"/>
    <n v="0.35"/>
    <s v="In-store"/>
  </r>
  <r>
    <n v="1128299"/>
    <d v="2021-12-23T00:00:00"/>
    <x v="2"/>
    <x v="22"/>
    <s v="Portland"/>
    <s v="Women's Street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Women's Athletic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Men's Apparel"/>
    <n v="80.000000000000014"/>
    <n v="4750"/>
    <n v="380000.00000000006"/>
    <n v="152000.00000000003"/>
    <n v="0.4"/>
    <s v="In-store"/>
  </r>
  <r>
    <n v="1128299"/>
    <d v="2021-12-23T00:00:00"/>
    <x v="2"/>
    <x v="22"/>
    <s v="Portland"/>
    <s v="Women's Apparel"/>
    <n v="85.000000000000014"/>
    <n v="5750"/>
    <n v="488750.00000000006"/>
    <n v="146625"/>
    <n v="0.3"/>
    <s v="In-store"/>
  </r>
  <r>
    <n v="1128299"/>
    <d v="2021-01-17T00:00:00"/>
    <x v="2"/>
    <x v="22"/>
    <s v="Portland"/>
    <s v="Men's Street Footwear"/>
    <n v="35"/>
    <n v="4000"/>
    <n v="140000"/>
    <n v="55999.999999999993"/>
    <n v="0.39999999999999997"/>
    <s v="In-store"/>
  </r>
  <r>
    <n v="1128299"/>
    <d v="2021-01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1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1-17T00:00:00"/>
    <x v="2"/>
    <x v="22"/>
    <s v="Portland"/>
    <s v="Women's Athletic Footwear"/>
    <n v="45"/>
    <n v="2500"/>
    <n v="112500"/>
    <n v="44999.999999999993"/>
    <n v="0.39999999999999997"/>
    <s v="In-store"/>
  </r>
  <r>
    <n v="1128299"/>
    <d v="2021-01-17T00:00:00"/>
    <x v="2"/>
    <x v="22"/>
    <s v="Portland"/>
    <s v="Men's Apparel"/>
    <n v="50.000000000000014"/>
    <n v="2000"/>
    <n v="100000.00000000003"/>
    <n v="45000.000000000015"/>
    <n v="0.45"/>
    <s v="In-store"/>
  </r>
  <r>
    <n v="1128299"/>
    <d v="2021-01-17T00:00:00"/>
    <x v="2"/>
    <x v="22"/>
    <s v="Portland"/>
    <s v="Women's Apparel"/>
    <n v="45"/>
    <n v="4500"/>
    <n v="202500"/>
    <n v="70875"/>
    <n v="0.35"/>
    <s v="In-store"/>
  </r>
  <r>
    <n v="1128299"/>
    <d v="2021-02-17T00:00:00"/>
    <x v="2"/>
    <x v="22"/>
    <s v="Portland"/>
    <s v="Men's Street Footwear"/>
    <n v="35"/>
    <n v="5000"/>
    <n v="175000"/>
    <n v="70000"/>
    <n v="0.39999999999999997"/>
    <s v="In-store"/>
  </r>
  <r>
    <n v="1128299"/>
    <d v="2021-02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2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2-17T00:00:00"/>
    <x v="1"/>
    <x v="23"/>
    <s v="New Orleans"/>
    <s v="Women's Athletic Footwear"/>
    <n v="45"/>
    <n v="2500"/>
    <n v="112500"/>
    <n v="44999.999999999993"/>
    <n v="0.39999999999999997"/>
    <s v="In-store"/>
  </r>
  <r>
    <n v="1128299"/>
    <d v="2021-02-17T00:00:00"/>
    <x v="1"/>
    <x v="23"/>
    <s v="New Orleans"/>
    <s v="Men's Apparel"/>
    <n v="50.000000000000014"/>
    <n v="1750"/>
    <n v="87500.000000000029"/>
    <n v="39375.000000000015"/>
    <n v="0.45"/>
    <s v="In-store"/>
  </r>
  <r>
    <n v="1128299"/>
    <d v="2021-02-17T00:00:00"/>
    <x v="1"/>
    <x v="23"/>
    <s v="New Orleans"/>
    <s v="Women's Apparel"/>
    <n v="45"/>
    <n v="3750"/>
    <n v="168750"/>
    <n v="59062.499999999993"/>
    <n v="0.35"/>
    <s v="In-store"/>
  </r>
  <r>
    <n v="1128299"/>
    <d v="2021-03-16T00:00:00"/>
    <x v="1"/>
    <x v="23"/>
    <s v="New Orleans"/>
    <s v="Men's Street Footwear"/>
    <n v="45"/>
    <n v="5250"/>
    <n v="236250"/>
    <n v="94499.999999999985"/>
    <n v="0.39999999999999997"/>
    <s v="In-store"/>
  </r>
  <r>
    <n v="1128299"/>
    <d v="2021-03-16T00:00:00"/>
    <x v="1"/>
    <x v="23"/>
    <s v="New Orleans"/>
    <s v="Men's Athletic Footwear"/>
    <n v="55.000000000000007"/>
    <n v="3750"/>
    <n v="206250.00000000003"/>
    <n v="82500"/>
    <n v="0.39999999999999997"/>
    <s v="In-store"/>
  </r>
  <r>
    <n v="1128299"/>
    <d v="2021-03-16T00:00:00"/>
    <x v="1"/>
    <x v="23"/>
    <s v="New Orleans"/>
    <s v="Women's Street Footwear"/>
    <n v="60"/>
    <n v="4000"/>
    <n v="240000"/>
    <n v="95999.999999999985"/>
    <n v="0.39999999999999997"/>
    <s v="In-store"/>
  </r>
  <r>
    <n v="1128299"/>
    <d v="2021-03-16T00:00:00"/>
    <x v="1"/>
    <x v="23"/>
    <s v="New Orleans"/>
    <s v="Women's Athletic Footwear"/>
    <n v="55.000000000000007"/>
    <n v="3000"/>
    <n v="165000.00000000003"/>
    <n v="66000"/>
    <n v="0.39999999999999997"/>
    <s v="In-store"/>
  </r>
  <r>
    <n v="1128299"/>
    <d v="2021-03-16T00:00:00"/>
    <x v="1"/>
    <x v="23"/>
    <s v="New Orleans"/>
    <s v="Men's Apparel"/>
    <n v="60.000000000000007"/>
    <n v="1500"/>
    <n v="90000.000000000015"/>
    <n v="40500.000000000007"/>
    <n v="0.45"/>
    <s v="In-store"/>
  </r>
  <r>
    <n v="1128299"/>
    <d v="2021-03-16T00:00:00"/>
    <x v="1"/>
    <x v="23"/>
    <s v="New Orleans"/>
    <s v="Women's Apparel"/>
    <n v="45"/>
    <n v="3500"/>
    <n v="157500"/>
    <n v="55125"/>
    <n v="0.35"/>
    <s v="In-store"/>
  </r>
  <r>
    <n v="1128299"/>
    <d v="2021-04-17T00:00:00"/>
    <x v="1"/>
    <x v="23"/>
    <s v="New Orleans"/>
    <s v="Men's Street Footwear"/>
    <n v="50"/>
    <n v="5250"/>
    <n v="262500"/>
    <n v="104999.99999999999"/>
    <n v="0.39999999999999997"/>
    <s v="In-store"/>
  </r>
  <r>
    <n v="1128299"/>
    <d v="2021-04-17T00:00:00"/>
    <x v="1"/>
    <x v="23"/>
    <s v="New Orleans"/>
    <s v="Men's Athletic Footwear"/>
    <n v="55.000000000000007"/>
    <n v="3250"/>
    <n v="178750.00000000003"/>
    <n v="71500"/>
    <n v="0.39999999999999997"/>
    <s v="In-store"/>
  </r>
  <r>
    <n v="1128299"/>
    <d v="2021-04-17T00:00:00"/>
    <x v="1"/>
    <x v="23"/>
    <s v="New Orleans"/>
    <s v="Women's Street Footwear"/>
    <n v="55.000000000000007"/>
    <n v="3750"/>
    <n v="206250.00000000003"/>
    <n v="82500"/>
    <n v="0.39999999999999997"/>
    <s v="In-store"/>
  </r>
  <r>
    <n v="1128299"/>
    <d v="2021-04-17T00:00:00"/>
    <x v="1"/>
    <x v="23"/>
    <s v="New Orleans"/>
    <s v="Women's Athletic Footwear"/>
    <n v="40.000000000000007"/>
    <n v="2750"/>
    <n v="110000.00000000001"/>
    <n v="44000"/>
    <n v="0.39999999999999997"/>
    <s v="In-store"/>
  </r>
  <r>
    <n v="1128299"/>
    <d v="2021-04-17T00:00:00"/>
    <x v="1"/>
    <x v="23"/>
    <s v="New Orleans"/>
    <s v="Men's Apparel"/>
    <n v="45.000000000000014"/>
    <n v="1750"/>
    <n v="78750.000000000029"/>
    <n v="35437.500000000015"/>
    <n v="0.45"/>
    <s v="In-store"/>
  </r>
  <r>
    <n v="1128299"/>
    <d v="2021-04-17T00:00:00"/>
    <x v="1"/>
    <x v="23"/>
    <s v="New Orleans"/>
    <s v="Women's Apparel"/>
    <n v="60.000000000000007"/>
    <n v="3500"/>
    <n v="210000.00000000003"/>
    <n v="73500"/>
    <n v="0.35"/>
    <s v="In-store"/>
  </r>
  <r>
    <n v="1128299"/>
    <d v="2021-05-18T00:00:00"/>
    <x v="1"/>
    <x v="23"/>
    <s v="New Orleans"/>
    <s v="Men's Street Footwear"/>
    <n v="45"/>
    <n v="5500"/>
    <n v="247500"/>
    <n v="98999.999999999985"/>
    <n v="0.39999999999999997"/>
    <s v="In-store"/>
  </r>
  <r>
    <n v="1128299"/>
    <d v="2021-05-18T00:00:00"/>
    <x v="1"/>
    <x v="23"/>
    <s v="New Orleans"/>
    <s v="Men's Athletic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Street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Athletic Footwear"/>
    <n v="45"/>
    <n v="3250"/>
    <n v="146250"/>
    <n v="58499.999999999993"/>
    <n v="0.39999999999999997"/>
    <s v="In-store"/>
  </r>
  <r>
    <n v="1128299"/>
    <d v="2021-05-18T00:00:00"/>
    <x v="1"/>
    <x v="23"/>
    <s v="New Orleans"/>
    <s v="Men's Apparel"/>
    <n v="40"/>
    <n v="2250"/>
    <n v="90000"/>
    <n v="40500"/>
    <n v="0.45"/>
    <s v="In-store"/>
  </r>
  <r>
    <n v="1128299"/>
    <d v="2021-05-18T00:00:00"/>
    <x v="1"/>
    <x v="23"/>
    <s v="New Orleans"/>
    <s v="Women's Apparel"/>
    <n v="65"/>
    <n v="5750"/>
    <n v="373750"/>
    <n v="130812.49999999999"/>
    <n v="0.35"/>
    <s v="Online"/>
  </r>
  <r>
    <n v="1128299"/>
    <d v="2021-06-17T00:00:00"/>
    <x v="1"/>
    <x v="23"/>
    <s v="New Orleans"/>
    <s v="Men's Street Footwear"/>
    <n v="60"/>
    <n v="8250"/>
    <n v="495000"/>
    <n v="197999.99999999997"/>
    <n v="0.39999999999999997"/>
    <s v="Online"/>
  </r>
  <r>
    <n v="1128299"/>
    <d v="2021-06-17T00:00:00"/>
    <x v="1"/>
    <x v="23"/>
    <s v="New Orleans"/>
    <s v="Men's Athletic Footwear"/>
    <n v="70"/>
    <n v="7000"/>
    <n v="490000"/>
    <n v="195999.99999999997"/>
    <n v="0.39999999999999997"/>
    <s v="Online"/>
  </r>
  <r>
    <n v="1128299"/>
    <d v="2021-06-17T00:00:00"/>
    <x v="1"/>
    <x v="23"/>
    <s v="New Orleans"/>
    <s v="Women's Street Footwear"/>
    <n v="85"/>
    <n v="7000"/>
    <n v="595000"/>
    <n v="237999.99999999997"/>
    <n v="0.39999999999999997"/>
    <s v="Online"/>
  </r>
  <r>
    <n v="1128299"/>
    <d v="2021-06-17T00:00:00"/>
    <x v="1"/>
    <x v="23"/>
    <s v="New Orleans"/>
    <s v="Women's Athletic Footwear"/>
    <n v="85"/>
    <n v="5750"/>
    <n v="488750"/>
    <n v="195499.99999999997"/>
    <n v="0.39999999999999997"/>
    <s v="Online"/>
  </r>
  <r>
    <n v="1128299"/>
    <d v="2021-06-17T00:00:00"/>
    <x v="1"/>
    <x v="23"/>
    <s v="New Orleans"/>
    <s v="Men's Apparel"/>
    <n v="95"/>
    <n v="4500"/>
    <n v="427500"/>
    <n v="192375"/>
    <n v="0.45"/>
    <s v="Online"/>
  </r>
  <r>
    <n v="1128299"/>
    <d v="2021-06-17T00:00:00"/>
    <x v="1"/>
    <x v="23"/>
    <s v="New Orleans"/>
    <s v="Women's Apparel"/>
    <n v="110.00000000000001"/>
    <n v="7500"/>
    <n v="825000.00000000012"/>
    <n v="288750"/>
    <n v="0.35"/>
    <s v="Online"/>
  </r>
  <r>
    <n v="1128299"/>
    <d v="2021-07-16T00:00:00"/>
    <x v="1"/>
    <x v="23"/>
    <s v="New Orleans"/>
    <s v="Men's Street Footwear"/>
    <n v="90"/>
    <n v="9000"/>
    <n v="810000"/>
    <n v="324000"/>
    <n v="0.39999999999999997"/>
    <s v="Online"/>
  </r>
  <r>
    <n v="1128299"/>
    <d v="2021-07-16T00:00:00"/>
    <x v="1"/>
    <x v="23"/>
    <s v="New Orleans"/>
    <s v="Men's Athletic Footwear"/>
    <n v="95"/>
    <n v="7500"/>
    <n v="712500"/>
    <n v="285000"/>
    <n v="0.39999999999999997"/>
    <s v="Online"/>
  </r>
  <r>
    <n v="1128299"/>
    <d v="2021-07-16T00:00:00"/>
    <x v="1"/>
    <x v="23"/>
    <s v="New Orleans"/>
    <s v="Women's Street Footwear"/>
    <n v="95"/>
    <n v="7000"/>
    <n v="665000"/>
    <n v="266000"/>
    <n v="0.39999999999999997"/>
    <s v="Online"/>
  </r>
  <r>
    <n v="1128299"/>
    <d v="2021-07-16T00:00:00"/>
    <x v="1"/>
    <x v="23"/>
    <s v="New Orleans"/>
    <s v="Women's Athletic Footwear"/>
    <n v="90"/>
    <n v="6000"/>
    <n v="540000"/>
    <n v="215999.99999999997"/>
    <n v="0.39999999999999997"/>
    <s v="Online"/>
  </r>
  <r>
    <n v="1128299"/>
    <d v="2021-07-16T00:00:00"/>
    <x v="1"/>
    <x v="23"/>
    <s v="New Orleans"/>
    <s v="Men's Apparel"/>
    <n v="95"/>
    <n v="6500"/>
    <n v="617500"/>
    <n v="277875"/>
    <n v="0.45"/>
    <s v="Online"/>
  </r>
  <r>
    <n v="1128299"/>
    <d v="2021-07-16T00:00:00"/>
    <x v="1"/>
    <x v="23"/>
    <s v="New Orleans"/>
    <s v="Women's Apparel"/>
    <n v="110.00000000000001"/>
    <n v="6500"/>
    <n v="715000.00000000012"/>
    <n v="250250.00000000003"/>
    <n v="0.35"/>
    <s v="Online"/>
  </r>
  <r>
    <n v="1128299"/>
    <d v="2021-08-17T00:00:00"/>
    <x v="1"/>
    <x v="23"/>
    <s v="New Orleans"/>
    <s v="Men's Street Footwear"/>
    <n v="95"/>
    <n v="8500"/>
    <n v="807500"/>
    <n v="323000"/>
    <n v="0.39999999999999997"/>
    <s v="Online"/>
  </r>
  <r>
    <n v="1128299"/>
    <d v="2021-08-17T00:00:00"/>
    <x v="1"/>
    <x v="23"/>
    <s v="New Orleans"/>
    <s v="Men's Athletic Footwear"/>
    <n v="85.000000000000014"/>
    <n v="8250"/>
    <n v="701250.00000000012"/>
    <n v="280500"/>
    <n v="0.39999999999999997"/>
    <s v="Online"/>
  </r>
  <r>
    <n v="1128299"/>
    <d v="2021-08-17T00:00:00"/>
    <x v="1"/>
    <x v="23"/>
    <s v="New Orleans"/>
    <s v="Women's Street Footwear"/>
    <n v="75.000000000000014"/>
    <n v="7000"/>
    <n v="525000.00000000012"/>
    <n v="210000.00000000003"/>
    <n v="0.39999999999999997"/>
    <s v="Online"/>
  </r>
  <r>
    <n v="1128299"/>
    <d v="2021-08-17T00:00:00"/>
    <x v="1"/>
    <x v="23"/>
    <s v="New Orleans"/>
    <s v="Women's Athletic Footwear"/>
    <n v="75.000000000000014"/>
    <n v="4750"/>
    <n v="356250.00000000006"/>
    <n v="142500"/>
    <n v="0.39999999999999997"/>
    <s v="Online"/>
  </r>
  <r>
    <n v="1128299"/>
    <d v="2021-08-17T00:00:00"/>
    <x v="1"/>
    <x v="23"/>
    <s v="New Orleans"/>
    <s v="Men's Apparel"/>
    <n v="64.999999999999986"/>
    <n v="4750"/>
    <n v="308749.99999999994"/>
    <n v="138937.49999999997"/>
    <n v="0.45"/>
    <s v="Online"/>
  </r>
  <r>
    <n v="1128299"/>
    <d v="2021-08-17T00:00:00"/>
    <x v="1"/>
    <x v="23"/>
    <s v="New Orleans"/>
    <s v="Women's Apparel"/>
    <n v="70"/>
    <n v="3000"/>
    <n v="210000"/>
    <n v="73500"/>
    <n v="0.35"/>
    <s v="Online"/>
  </r>
  <r>
    <n v="1128299"/>
    <d v="2021-09-18T00:00:00"/>
    <x v="1"/>
    <x v="23"/>
    <s v="New Orleans"/>
    <s v="Men's Street Footwear"/>
    <n v="45.000000000000014"/>
    <n v="5000"/>
    <n v="225000.00000000006"/>
    <n v="90000.000000000015"/>
    <n v="0.39999999999999997"/>
    <s v="Online"/>
  </r>
  <r>
    <n v="1128299"/>
    <d v="2021-09-18T00:00:00"/>
    <x v="1"/>
    <x v="23"/>
    <s v="New Orleans"/>
    <s v="Men's Athletic Footwear"/>
    <n v="50.000000000000014"/>
    <n v="5000"/>
    <n v="250000.00000000006"/>
    <n v="100000.00000000001"/>
    <n v="0.39999999999999997"/>
    <s v="Online"/>
  </r>
  <r>
    <n v="1128299"/>
    <d v="2021-09-18T00:00:00"/>
    <x v="1"/>
    <x v="23"/>
    <s v="New Orleans"/>
    <s v="Women's Street Footwear"/>
    <n v="45.000000000000014"/>
    <n v="3000"/>
    <n v="135000.00000000003"/>
    <n v="54000.000000000007"/>
    <n v="0.39999999999999997"/>
    <s v="Online"/>
  </r>
  <r>
    <n v="1128299"/>
    <d v="2021-09-18T00:00:00"/>
    <x v="1"/>
    <x v="23"/>
    <s v="New Orleans"/>
    <s v="Women's Athletic Footwear"/>
    <n v="45.000000000000014"/>
    <n v="2500"/>
    <n v="112500.00000000003"/>
    <n v="45000.000000000007"/>
    <n v="0.39999999999999997"/>
    <s v="Online"/>
  </r>
  <r>
    <n v="1128299"/>
    <d v="2021-09-18T00:00:00"/>
    <x v="1"/>
    <x v="23"/>
    <s v="New Orleans"/>
    <s v="Men's Apparel"/>
    <n v="55.000000000000007"/>
    <n v="2750"/>
    <n v="151250.00000000003"/>
    <n v="68062.500000000015"/>
    <n v="0.45"/>
    <s v="Online"/>
  </r>
  <r>
    <n v="1128299"/>
    <d v="2021-09-18T00:00:00"/>
    <x v="1"/>
    <x v="23"/>
    <s v="New Orleans"/>
    <s v="Women's Apparel"/>
    <n v="40"/>
    <n v="3000"/>
    <n v="120000"/>
    <n v="42000"/>
    <n v="0.35"/>
    <s v="Online"/>
  </r>
  <r>
    <n v="1128299"/>
    <d v="2021-10-17T00:00:00"/>
    <x v="1"/>
    <x v="23"/>
    <s v="New Orleans"/>
    <s v="Men's Street Footwear"/>
    <n v="35"/>
    <n v="4000"/>
    <n v="140000"/>
    <n v="55999.999999999993"/>
    <n v="0.39999999999999997"/>
    <s v="Online"/>
  </r>
  <r>
    <n v="1128299"/>
    <d v="2021-10-17T00:00:00"/>
    <x v="1"/>
    <x v="23"/>
    <s v="New Orleans"/>
    <s v="Men's Athletic Footwear"/>
    <n v="50.000000000000014"/>
    <n v="5750"/>
    <n v="287500.00000000006"/>
    <n v="115000.00000000001"/>
    <n v="0.39999999999999997"/>
    <s v="Online"/>
  </r>
  <r>
    <n v="1128299"/>
    <d v="2021-10-17T00:00:00"/>
    <x v="1"/>
    <x v="23"/>
    <s v="New Orleans"/>
    <s v="Women's Street Footwear"/>
    <n v="45.000000000000014"/>
    <n v="4000"/>
    <n v="180000.00000000006"/>
    <n v="72000.000000000015"/>
    <n v="0.39999999999999997"/>
    <s v="Online"/>
  </r>
  <r>
    <n v="1128299"/>
    <d v="2021-10-17T00:00:00"/>
    <x v="1"/>
    <x v="23"/>
    <s v="New Orleans"/>
    <s v="Women's Athletic Footwear"/>
    <n v="40.000000000000007"/>
    <n v="3750"/>
    <n v="150000.00000000003"/>
    <n v="60000.000000000007"/>
    <n v="0.39999999999999997"/>
    <s v="Online"/>
  </r>
  <r>
    <n v="1128299"/>
    <d v="2021-10-17T00:00:00"/>
    <x v="1"/>
    <x v="23"/>
    <s v="New Orleans"/>
    <s v="Men's Apparel"/>
    <n v="50"/>
    <n v="3500"/>
    <n v="175000"/>
    <n v="78750"/>
    <n v="0.45"/>
    <s v="Online"/>
  </r>
  <r>
    <n v="1128299"/>
    <d v="2021-10-17T00:00:00"/>
    <x v="1"/>
    <x v="23"/>
    <s v="New Orleans"/>
    <s v="Women's Apparel"/>
    <n v="55.000000000000007"/>
    <n v="4000"/>
    <n v="220000.00000000003"/>
    <n v="77000"/>
    <n v="0.35"/>
    <s v="Online"/>
  </r>
  <r>
    <n v="1128299"/>
    <d v="2021-11-17T00:00:00"/>
    <x v="1"/>
    <x v="23"/>
    <s v="New Orleans"/>
    <s v="Men's Street Footwear"/>
    <n v="40.000000000000007"/>
    <n v="6250"/>
    <n v="250000.00000000006"/>
    <n v="100000.00000000001"/>
    <n v="0.39999999999999997"/>
    <s v="Online"/>
  </r>
  <r>
    <n v="1128299"/>
    <d v="2021-11-17T00:00:00"/>
    <x v="1"/>
    <x v="23"/>
    <s v="New Orleans"/>
    <s v="Men's Athletic Footwear"/>
    <n v="45.000000000000014"/>
    <n v="7000"/>
    <n v="315000.00000000012"/>
    <n v="126000.00000000003"/>
    <n v="0.39999999999999997"/>
    <s v="Online"/>
  </r>
  <r>
    <n v="1128299"/>
    <d v="2021-11-17T00:00:00"/>
    <x v="1"/>
    <x v="23"/>
    <s v="New Orleans"/>
    <s v="Women's Street Footwear"/>
    <n v="40.000000000000007"/>
    <n v="5250"/>
    <n v="210000.00000000003"/>
    <n v="84000"/>
    <n v="0.39999999999999997"/>
    <s v="Online"/>
  </r>
  <r>
    <n v="1128299"/>
    <d v="2021-11-17T00:00:00"/>
    <x v="1"/>
    <x v="23"/>
    <s v="New Orleans"/>
    <s v="Women's Athletic Footwear"/>
    <n v="50.000000000000014"/>
    <n v="5000"/>
    <n v="250000.00000000006"/>
    <n v="100000.00000000001"/>
    <n v="0.39999999999999997"/>
    <s v="Online"/>
  </r>
  <r>
    <n v="1128299"/>
    <d v="2021-11-17T00:00:00"/>
    <x v="1"/>
    <x v="23"/>
    <s v="New Orleans"/>
    <s v="Men's Apparel"/>
    <n v="70"/>
    <n v="4750"/>
    <n v="332500"/>
    <n v="149625"/>
    <n v="0.45"/>
    <s v="Online"/>
  </r>
  <r>
    <n v="1128299"/>
    <d v="2021-11-17T00:00:00"/>
    <x v="1"/>
    <x v="23"/>
    <s v="New Orleans"/>
    <s v="Women's Apparel"/>
    <n v="85.000000000000014"/>
    <n v="6000"/>
    <n v="510000.00000000006"/>
    <n v="178500"/>
    <n v="0.35"/>
    <s v="Online"/>
  </r>
  <r>
    <n v="1128299"/>
    <d v="2021-12-16T00:00:00"/>
    <x v="1"/>
    <x v="23"/>
    <s v="New Orleans"/>
    <s v="Men's Street Footwear"/>
    <n v="70.000000000000014"/>
    <n v="8000"/>
    <n v="560000.00000000012"/>
    <n v="224000.00000000003"/>
    <n v="0.39999999999999997"/>
    <s v="Online"/>
  </r>
  <r>
    <n v="1128299"/>
    <d v="2021-12-16T00:00:00"/>
    <x v="1"/>
    <x v="23"/>
    <s v="New Orleans"/>
    <s v="Men's Athletic Footwear"/>
    <n v="80.000000000000028"/>
    <n v="8000"/>
    <n v="640000.00000000023"/>
    <n v="256000.00000000006"/>
    <n v="0.39999999999999997"/>
    <s v="Online"/>
  </r>
  <r>
    <n v="1128299"/>
    <d v="2021-12-16T00:00:00"/>
    <x v="1"/>
    <x v="23"/>
    <s v="New Orleans"/>
    <s v="Women's Street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Women's Athletic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Men's Apparel"/>
    <n v="85.000000000000014"/>
    <n v="5250"/>
    <n v="446250.00000000006"/>
    <n v="200812.50000000003"/>
    <n v="0.45"/>
    <s v="Online"/>
  </r>
  <r>
    <n v="1128299"/>
    <d v="2021-12-16T00:00:00"/>
    <x v="1"/>
    <x v="23"/>
    <s v="New Orleans"/>
    <s v="Women's Apparel"/>
    <n v="90.000000000000028"/>
    <n v="6250"/>
    <n v="562500.00000000023"/>
    <n v="196875.00000000006"/>
    <n v="0.35"/>
    <s v="Online"/>
  </r>
  <r>
    <n v="1197831"/>
    <d v="2021-01-05T00:00:00"/>
    <x v="1"/>
    <x v="23"/>
    <s v="New Orleans"/>
    <s v="Men's Street Footwear"/>
    <n v="20"/>
    <n v="6750"/>
    <n v="135000"/>
    <n v="40500"/>
    <n v="0.3"/>
    <s v="Online"/>
  </r>
  <r>
    <n v="1197831"/>
    <d v="2021-01-05T00:00:00"/>
    <x v="1"/>
    <x v="23"/>
    <s v="New Orleans"/>
    <s v="Men's Athletic Footwear"/>
    <n v="30"/>
    <n v="6750"/>
    <n v="202500"/>
    <n v="60750"/>
    <n v="0.3"/>
    <s v="Online"/>
  </r>
  <r>
    <n v="1197831"/>
    <d v="2021-01-05T00:00:00"/>
    <x v="1"/>
    <x v="23"/>
    <s v="New Orleans"/>
    <s v="Women's Street Footwear"/>
    <n v="30"/>
    <n v="4750"/>
    <n v="142500"/>
    <n v="42750"/>
    <n v="0.3"/>
    <s v="Online"/>
  </r>
  <r>
    <n v="1197831"/>
    <d v="2021-01-05T00:00:00"/>
    <x v="1"/>
    <x v="23"/>
    <s v="New Orleans"/>
    <s v="Women's Athletic Footwear"/>
    <n v="35"/>
    <n v="4750"/>
    <n v="166250"/>
    <n v="66500"/>
    <n v="0.4"/>
    <s v="Online"/>
  </r>
  <r>
    <n v="1197831"/>
    <d v="2021-01-05T00:00:00"/>
    <x v="1"/>
    <x v="23"/>
    <s v="New Orleans"/>
    <s v="Men's Apparel"/>
    <n v="40"/>
    <n v="3250"/>
    <n v="130000"/>
    <n v="32500"/>
    <n v="0.25"/>
    <s v="Online"/>
  </r>
  <r>
    <n v="1197831"/>
    <d v="2021-01-05T00:00:00"/>
    <x v="1"/>
    <x v="23"/>
    <s v="New Orleans"/>
    <s v="Women's Apparel"/>
    <n v="35"/>
    <n v="4750"/>
    <n v="166250"/>
    <n v="74812.5"/>
    <n v="0.45"/>
    <s v="Online"/>
  </r>
  <r>
    <n v="1197831"/>
    <d v="2021-02-04T00:00:00"/>
    <x v="1"/>
    <x v="23"/>
    <s v="New Orleans"/>
    <s v="Men's Street Footwear"/>
    <n v="25"/>
    <n v="6250"/>
    <n v="156250"/>
    <n v="46875"/>
    <n v="0.3"/>
    <s v="Online"/>
  </r>
  <r>
    <n v="1197831"/>
    <d v="2021-02-04T00:00:00"/>
    <x v="1"/>
    <x v="23"/>
    <s v="New Orleans"/>
    <s v="Men's Athletic Footwear"/>
    <n v="35"/>
    <n v="6000"/>
    <n v="210000"/>
    <n v="63000"/>
    <n v="0.3"/>
    <s v="Online"/>
  </r>
  <r>
    <n v="1197831"/>
    <d v="2021-02-04T00:00:00"/>
    <x v="1"/>
    <x v="23"/>
    <s v="New Orleans"/>
    <s v="Women's Street Footwear"/>
    <n v="35"/>
    <n v="4250"/>
    <n v="148750"/>
    <n v="44625"/>
    <n v="0.3"/>
    <s v="Online"/>
  </r>
  <r>
    <n v="1197831"/>
    <d v="2021-02-04T00:00:00"/>
    <x v="2"/>
    <x v="24"/>
    <s v="Boise"/>
    <s v="Women's Athletic Footwear"/>
    <n v="35"/>
    <n v="3750"/>
    <n v="131250"/>
    <n v="52500"/>
    <n v="0.4"/>
    <s v="Online"/>
  </r>
  <r>
    <n v="1197831"/>
    <d v="2021-02-04T00:00:00"/>
    <x v="2"/>
    <x v="24"/>
    <s v="Boise"/>
    <s v="Men's Apparel"/>
    <n v="40"/>
    <n v="2500"/>
    <n v="100000"/>
    <n v="25000"/>
    <n v="0.25"/>
    <s v="Online"/>
  </r>
  <r>
    <n v="1197831"/>
    <d v="2021-02-04T00:00:00"/>
    <x v="2"/>
    <x v="24"/>
    <s v="Boise"/>
    <s v="Women's Apparel"/>
    <n v="35"/>
    <n v="4500"/>
    <n v="157500"/>
    <n v="70875"/>
    <n v="0.45"/>
    <s v="Online"/>
  </r>
  <r>
    <n v="1197831"/>
    <d v="2021-03-06T00:00:00"/>
    <x v="2"/>
    <x v="24"/>
    <s v="Boise"/>
    <s v="Men's Street Footwear"/>
    <n v="30"/>
    <n v="6250"/>
    <n v="187500"/>
    <n v="65625"/>
    <n v="0.35"/>
    <s v="Online"/>
  </r>
  <r>
    <n v="1197831"/>
    <d v="2021-03-06T00:00:00"/>
    <x v="2"/>
    <x v="24"/>
    <s v="Boise"/>
    <s v="Men's Athletic Footwear"/>
    <n v="40"/>
    <n v="6250"/>
    <n v="250000"/>
    <n v="87500"/>
    <n v="0.35"/>
    <s v="Online"/>
  </r>
  <r>
    <n v="1197831"/>
    <d v="2021-03-06T00:00:00"/>
    <x v="2"/>
    <x v="24"/>
    <s v="Boise"/>
    <s v="Women's Street Footwear"/>
    <n v="30"/>
    <n v="4500"/>
    <n v="135000"/>
    <n v="47250"/>
    <n v="0.35"/>
    <s v="Online"/>
  </r>
  <r>
    <n v="1197831"/>
    <d v="2021-03-06T00:00:00"/>
    <x v="2"/>
    <x v="24"/>
    <s v="Boise"/>
    <s v="Women's Athletic Footwear"/>
    <n v="35"/>
    <n v="3500"/>
    <n v="122500"/>
    <n v="55125"/>
    <n v="0.45"/>
    <s v="Online"/>
  </r>
  <r>
    <n v="1197831"/>
    <d v="2021-03-06T00:00:00"/>
    <x v="2"/>
    <x v="24"/>
    <s v="Boise"/>
    <s v="Men's Apparel"/>
    <n v="40"/>
    <n v="2500"/>
    <n v="100000"/>
    <n v="30000"/>
    <n v="0.3"/>
    <s v="Online"/>
  </r>
  <r>
    <n v="1197831"/>
    <d v="2021-03-06T00:00:00"/>
    <x v="2"/>
    <x v="24"/>
    <s v="Boise"/>
    <s v="Women's Apparel"/>
    <n v="35"/>
    <n v="4000"/>
    <n v="140000"/>
    <n v="70000"/>
    <n v="0.5"/>
    <s v="Online"/>
  </r>
  <r>
    <n v="1197831"/>
    <d v="2021-04-05T00:00:00"/>
    <x v="2"/>
    <x v="24"/>
    <s v="Boise"/>
    <s v="Men's Street Footwear"/>
    <n v="20"/>
    <n v="6500"/>
    <n v="130000"/>
    <n v="45500"/>
    <n v="0.35"/>
    <s v="Online"/>
  </r>
  <r>
    <n v="1197831"/>
    <d v="2021-04-05T00:00:00"/>
    <x v="2"/>
    <x v="24"/>
    <s v="Boise"/>
    <s v="Men's Athletic Footwear"/>
    <n v="30.000000000000004"/>
    <n v="6500"/>
    <n v="195000.00000000003"/>
    <n v="68250"/>
    <n v="0.35"/>
    <s v="Online"/>
  </r>
  <r>
    <n v="1197831"/>
    <d v="2021-04-05T00:00:00"/>
    <x v="2"/>
    <x v="24"/>
    <s v="Boise"/>
    <s v="Women's Street Footwear"/>
    <n v="24.999999999999996"/>
    <n v="4750"/>
    <n v="118749.99999999999"/>
    <n v="41562.499999999993"/>
    <n v="0.35"/>
    <s v="Online"/>
  </r>
  <r>
    <n v="1197831"/>
    <d v="2021-04-05T00:00:00"/>
    <x v="2"/>
    <x v="24"/>
    <s v="Boise"/>
    <s v="Women's Athletic Footwear"/>
    <n v="30.000000000000004"/>
    <n v="3750"/>
    <n v="112500.00000000001"/>
    <n v="50625.000000000007"/>
    <n v="0.45"/>
    <s v="Online"/>
  </r>
  <r>
    <n v="1197831"/>
    <d v="2021-04-05T00:00:00"/>
    <x v="2"/>
    <x v="24"/>
    <s v="Boise"/>
    <s v="Men's Apparel"/>
    <n v="35"/>
    <n v="2750"/>
    <n v="96250"/>
    <n v="28875"/>
    <n v="0.3"/>
    <s v="Online"/>
  </r>
  <r>
    <n v="1197831"/>
    <d v="2021-04-05T00:00:00"/>
    <x v="2"/>
    <x v="24"/>
    <s v="Boise"/>
    <s v="Women's Apparel"/>
    <n v="30.000000000000004"/>
    <n v="5500"/>
    <n v="165000.00000000003"/>
    <n v="82500.000000000015"/>
    <n v="0.5"/>
    <s v="Online"/>
  </r>
  <r>
    <n v="1197831"/>
    <d v="2021-05-05T00:00:00"/>
    <x v="2"/>
    <x v="24"/>
    <s v="Boise"/>
    <s v="Men's Street Footwear"/>
    <n v="20"/>
    <n v="7000"/>
    <n v="140000"/>
    <n v="49000"/>
    <n v="0.35"/>
    <s v="Online"/>
  </r>
  <r>
    <n v="1197831"/>
    <d v="2021-05-05T00:00:00"/>
    <x v="2"/>
    <x v="24"/>
    <s v="Boise"/>
    <s v="Men's Athletic Footwear"/>
    <n v="30.000000000000004"/>
    <n v="7250"/>
    <n v="217500.00000000003"/>
    <n v="76125"/>
    <n v="0.35"/>
    <s v="Online"/>
  </r>
  <r>
    <n v="1197831"/>
    <d v="2021-05-05T00:00:00"/>
    <x v="2"/>
    <x v="24"/>
    <s v="Boise"/>
    <s v="Women's Street Footwear"/>
    <n v="24.999999999999996"/>
    <n v="5750"/>
    <n v="143749.99999999997"/>
    <n v="50312.499999999985"/>
    <n v="0.35"/>
    <s v="Online"/>
  </r>
  <r>
    <n v="1197831"/>
    <d v="2021-05-05T00:00:00"/>
    <x v="2"/>
    <x v="24"/>
    <s v="Boise"/>
    <s v="Women's Athletic Footwear"/>
    <n v="35"/>
    <n v="5000"/>
    <n v="175000"/>
    <n v="78750"/>
    <n v="0.45"/>
    <s v="Online"/>
  </r>
  <r>
    <n v="1197831"/>
    <d v="2021-05-05T00:00:00"/>
    <x v="2"/>
    <x v="24"/>
    <s v="Boise"/>
    <s v="Men's Apparel"/>
    <n v="50"/>
    <n v="4000"/>
    <n v="200000"/>
    <n v="60000"/>
    <n v="0.3"/>
    <s v="Online"/>
  </r>
  <r>
    <n v="1197831"/>
    <d v="2021-05-05T00:00:00"/>
    <x v="2"/>
    <x v="24"/>
    <s v="Boise"/>
    <s v="Women's Apparel"/>
    <n v="45"/>
    <n v="7500"/>
    <n v="337500"/>
    <n v="168750"/>
    <n v="0.5"/>
    <s v="Online"/>
  </r>
  <r>
    <n v="1197831"/>
    <d v="2021-06-04T00:00:00"/>
    <x v="2"/>
    <x v="24"/>
    <s v="Boise"/>
    <s v="Men's Street Footwear"/>
    <n v="45"/>
    <n v="7500"/>
    <n v="337500"/>
    <n v="118124.99999999999"/>
    <n v="0.35"/>
    <s v="Online"/>
  </r>
  <r>
    <n v="1197831"/>
    <d v="2021-06-04T00:00:00"/>
    <x v="2"/>
    <x v="24"/>
    <s v="Boise"/>
    <s v="Men's Athletic Footwear"/>
    <n v="50"/>
    <n v="7500"/>
    <n v="375000"/>
    <n v="131250"/>
    <n v="0.35"/>
    <s v="Online"/>
  </r>
  <r>
    <n v="1197831"/>
    <d v="2021-06-04T00:00:00"/>
    <x v="2"/>
    <x v="24"/>
    <s v="Boise"/>
    <s v="Women's Street Footwear"/>
    <n v="50"/>
    <n v="6000"/>
    <n v="300000"/>
    <n v="105000"/>
    <n v="0.35"/>
    <s v="Online"/>
  </r>
  <r>
    <n v="1197831"/>
    <d v="2021-06-04T00:00:00"/>
    <x v="2"/>
    <x v="24"/>
    <s v="Boise"/>
    <s v="Women's Athletic Footwear"/>
    <n v="50"/>
    <n v="5500"/>
    <n v="275000"/>
    <n v="123750"/>
    <n v="0.45"/>
    <s v="Online"/>
  </r>
  <r>
    <n v="1197831"/>
    <d v="2021-06-04T00:00:00"/>
    <x v="2"/>
    <x v="24"/>
    <s v="Boise"/>
    <s v="Men's Apparel"/>
    <n v="55.000000000000007"/>
    <n v="4500"/>
    <n v="247500.00000000003"/>
    <n v="74250"/>
    <n v="0.3"/>
    <s v="Online"/>
  </r>
  <r>
    <n v="1197831"/>
    <d v="2021-06-04T00:00:00"/>
    <x v="2"/>
    <x v="24"/>
    <s v="Boise"/>
    <s v="Women's Apparel"/>
    <n v="60.000000000000007"/>
    <n v="8250"/>
    <n v="495000.00000000006"/>
    <n v="247500.00000000003"/>
    <n v="0.5"/>
    <s v="Online"/>
  </r>
  <r>
    <n v="1197831"/>
    <d v="2021-07-06T00:00:00"/>
    <x v="2"/>
    <x v="24"/>
    <s v="Boise"/>
    <s v="Men's Street Footwear"/>
    <n v="50"/>
    <n v="7750"/>
    <n v="387500"/>
    <n v="155000"/>
    <n v="0.39999999999999997"/>
    <s v="Online"/>
  </r>
  <r>
    <n v="1197831"/>
    <d v="2021-07-06T00:00:00"/>
    <x v="2"/>
    <x v="24"/>
    <s v="Boise"/>
    <s v="Men's Athletic Footwear"/>
    <n v="55.000000000000007"/>
    <n v="7750"/>
    <n v="426250.00000000006"/>
    <n v="170500"/>
    <n v="0.39999999999999997"/>
    <s v="Online"/>
  </r>
  <r>
    <n v="1197831"/>
    <d v="2021-07-06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7-06T00:00:00"/>
    <x v="2"/>
    <x v="24"/>
    <s v="Boise"/>
    <s v="Women's Athletic Footwear"/>
    <n v="50"/>
    <n v="5250"/>
    <n v="262500"/>
    <n v="131250"/>
    <n v="0.5"/>
    <s v="Online"/>
  </r>
  <r>
    <n v="1197831"/>
    <d v="2021-07-06T00:00:00"/>
    <x v="2"/>
    <x v="24"/>
    <s v="Boise"/>
    <s v="Men's Apparel"/>
    <n v="55.000000000000007"/>
    <n v="5250"/>
    <n v="288750.00000000006"/>
    <n v="101062.50000000001"/>
    <n v="0.35"/>
    <s v="Online"/>
  </r>
  <r>
    <n v="1197831"/>
    <d v="2021-07-06T00:00:00"/>
    <x v="2"/>
    <x v="24"/>
    <s v="Boise"/>
    <s v="Women's Apparel"/>
    <n v="65"/>
    <n v="8000"/>
    <n v="520000"/>
    <n v="286000"/>
    <n v="0.55000000000000004"/>
    <s v="Online"/>
  </r>
  <r>
    <n v="1197831"/>
    <d v="2021-08-08T00:00:00"/>
    <x v="2"/>
    <x v="24"/>
    <s v="Boise"/>
    <s v="Men's Street Footwear"/>
    <n v="50"/>
    <n v="7500"/>
    <n v="375000"/>
    <n v="150000"/>
    <n v="0.39999999999999997"/>
    <s v="Online"/>
  </r>
  <r>
    <n v="1197831"/>
    <d v="2021-08-08T00:00:00"/>
    <x v="2"/>
    <x v="24"/>
    <s v="Boise"/>
    <s v="Men's Athletic Footwear"/>
    <n v="55.000000000000007"/>
    <n v="7500"/>
    <n v="412500.00000000006"/>
    <n v="165000"/>
    <n v="0.39999999999999997"/>
    <s v="Online"/>
  </r>
  <r>
    <n v="1197831"/>
    <d v="2021-08-08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8-08T00:00:00"/>
    <x v="2"/>
    <x v="24"/>
    <s v="Boise"/>
    <s v="Women's Athletic Footwear"/>
    <n v="50"/>
    <n v="4750"/>
    <n v="237500"/>
    <n v="118750"/>
    <n v="0.5"/>
    <s v="Online"/>
  </r>
  <r>
    <n v="1197831"/>
    <d v="2021-08-08T00:00:00"/>
    <x v="2"/>
    <x v="24"/>
    <s v="Boise"/>
    <s v="Men's Apparel"/>
    <n v="55.000000000000007"/>
    <n v="4750"/>
    <n v="261250.00000000003"/>
    <n v="91437.5"/>
    <n v="0.35"/>
    <s v="Online"/>
  </r>
  <r>
    <n v="1197831"/>
    <d v="2021-08-08T00:00:00"/>
    <x v="2"/>
    <x v="24"/>
    <s v="Boise"/>
    <s v="Women's Apparel"/>
    <n v="60"/>
    <n v="7250"/>
    <n v="435000"/>
    <n v="239250.00000000003"/>
    <n v="0.55000000000000004"/>
    <s v="Online"/>
  </r>
  <r>
    <n v="1197831"/>
    <d v="2021-09-05T00:00:00"/>
    <x v="2"/>
    <x v="24"/>
    <s v="Boise"/>
    <s v="Men's Street Footwear"/>
    <n v="55.000000000000007"/>
    <n v="6750"/>
    <n v="371250.00000000006"/>
    <n v="148500"/>
    <n v="0.39999999999999997"/>
    <s v="Online"/>
  </r>
  <r>
    <n v="1197831"/>
    <d v="2021-09-05T00:00:00"/>
    <x v="2"/>
    <x v="24"/>
    <s v="Boise"/>
    <s v="Men's Athletic Footwear"/>
    <n v="55.000000000000007"/>
    <n v="6250"/>
    <n v="343750.00000000006"/>
    <n v="137500"/>
    <n v="0.39999999999999997"/>
    <s v="Online"/>
  </r>
  <r>
    <n v="1197831"/>
    <d v="2021-09-05T00:00:00"/>
    <x v="2"/>
    <x v="24"/>
    <s v="Boise"/>
    <s v="Women's Street Footwear"/>
    <n v="60"/>
    <n v="6750"/>
    <n v="405000"/>
    <n v="162000"/>
    <n v="0.39999999999999997"/>
    <s v="Online"/>
  </r>
  <r>
    <n v="1197831"/>
    <d v="2021-09-05T00:00:00"/>
    <x v="2"/>
    <x v="24"/>
    <s v="Boise"/>
    <s v="Women's Athletic Footwear"/>
    <n v="60"/>
    <n v="4000"/>
    <n v="240000"/>
    <n v="120000"/>
    <n v="0.5"/>
    <s v="Online"/>
  </r>
  <r>
    <n v="1197831"/>
    <d v="2021-09-05T00:00:00"/>
    <x v="2"/>
    <x v="24"/>
    <s v="Boise"/>
    <s v="Men's Apparel"/>
    <n v="55.000000000000007"/>
    <n v="4000"/>
    <n v="220000.00000000003"/>
    <n v="77000"/>
    <n v="0.35"/>
    <s v="Online"/>
  </r>
  <r>
    <n v="1197831"/>
    <d v="2021-09-05T00:00:00"/>
    <x v="2"/>
    <x v="24"/>
    <s v="Boise"/>
    <s v="Women's Apparel"/>
    <n v="50"/>
    <n v="6250"/>
    <n v="312500"/>
    <n v="171875"/>
    <n v="0.55000000000000004"/>
    <s v="Online"/>
  </r>
  <r>
    <n v="1197831"/>
    <d v="2021-10-04T00:00:00"/>
    <x v="2"/>
    <x v="24"/>
    <s v="Boise"/>
    <s v="Men's Street Footwear"/>
    <n v="40"/>
    <n v="5750"/>
    <n v="230000"/>
    <n v="91999.999999999985"/>
    <n v="0.39999999999999997"/>
    <s v="Online"/>
  </r>
  <r>
    <n v="1197831"/>
    <d v="2021-10-04T00:00:00"/>
    <x v="2"/>
    <x v="24"/>
    <s v="Boise"/>
    <s v="Men's Athletic Footwear"/>
    <n v="40"/>
    <n v="5750"/>
    <n v="230000"/>
    <n v="91999.999999999985"/>
    <n v="0.39999999999999997"/>
    <s v="Online"/>
  </r>
  <r>
    <n v="1197831"/>
    <d v="2021-10-04T00:00:00"/>
    <x v="2"/>
    <x v="24"/>
    <s v="Boise"/>
    <s v="Women's Street Footwear"/>
    <n v="45"/>
    <n v="5250"/>
    <n v="236250"/>
    <n v="94499.999999999985"/>
    <n v="0.39999999999999997"/>
    <s v="Online"/>
  </r>
  <r>
    <n v="1197831"/>
    <d v="2021-10-04T00:00:00"/>
    <x v="2"/>
    <x v="24"/>
    <s v="Boise"/>
    <s v="Women's Athletic Footwear"/>
    <n v="45"/>
    <n v="3750"/>
    <n v="168750"/>
    <n v="84375"/>
    <n v="0.5"/>
    <s v="Online"/>
  </r>
  <r>
    <n v="1197831"/>
    <d v="2021-10-04T00:00:00"/>
    <x v="2"/>
    <x v="24"/>
    <s v="Boise"/>
    <s v="Men's Apparel"/>
    <n v="35"/>
    <n v="3500"/>
    <n v="122500"/>
    <n v="42875"/>
    <n v="0.35"/>
    <s v="Online"/>
  </r>
  <r>
    <n v="1197831"/>
    <d v="2021-10-04T00:00:00"/>
    <x v="2"/>
    <x v="24"/>
    <s v="Boise"/>
    <s v="Women's Apparel"/>
    <n v="45"/>
    <n v="5250"/>
    <n v="236250"/>
    <n v="129937.50000000001"/>
    <n v="0.55000000000000004"/>
    <s v="Online"/>
  </r>
  <r>
    <n v="1197831"/>
    <d v="2021-11-05T00:00:00"/>
    <x v="2"/>
    <x v="24"/>
    <s v="Boise"/>
    <s v="Men's Street Footwear"/>
    <n v="35"/>
    <n v="6750"/>
    <n v="236250"/>
    <n v="94499.999999999985"/>
    <n v="0.39999999999999997"/>
    <s v="Online"/>
  </r>
  <r>
    <n v="1197831"/>
    <d v="2021-11-05T00:00:00"/>
    <x v="2"/>
    <x v="24"/>
    <s v="Boise"/>
    <s v="Men's Athletic Footwear"/>
    <n v="35"/>
    <n v="6750"/>
    <n v="236250"/>
    <n v="94499.999999999985"/>
    <n v="0.39999999999999997"/>
    <s v="Online"/>
  </r>
  <r>
    <n v="1197831"/>
    <d v="2021-11-05T00:00:00"/>
    <x v="2"/>
    <x v="24"/>
    <s v="Boise"/>
    <s v="Women's Street Footwear"/>
    <n v="60"/>
    <n v="6000"/>
    <n v="360000"/>
    <n v="144000"/>
    <n v="0.39999999999999997"/>
    <s v="Online"/>
  </r>
  <r>
    <n v="1197831"/>
    <d v="2021-11-05T00:00:00"/>
    <x v="2"/>
    <x v="24"/>
    <s v="Boise"/>
    <s v="Women's Athletic Footwear"/>
    <n v="60"/>
    <n v="4500"/>
    <n v="270000"/>
    <n v="135000"/>
    <n v="0.5"/>
    <s v="Online"/>
  </r>
  <r>
    <n v="1197831"/>
    <d v="2021-11-05T00:00:00"/>
    <x v="2"/>
    <x v="24"/>
    <s v="Boise"/>
    <s v="Men's Apparel"/>
    <n v="54.999999999999993"/>
    <n v="4250"/>
    <n v="233749.99999999997"/>
    <n v="81812.499999999985"/>
    <n v="0.35"/>
    <s v="Online"/>
  </r>
  <r>
    <n v="1197831"/>
    <d v="2021-11-05T00:00:00"/>
    <x v="2"/>
    <x v="24"/>
    <s v="Boise"/>
    <s v="Women's Apparel"/>
    <n v="65"/>
    <n v="6250"/>
    <n v="406250"/>
    <n v="223437.50000000003"/>
    <n v="0.55000000000000004"/>
    <s v="Online"/>
  </r>
  <r>
    <n v="1197831"/>
    <d v="2021-12-04T00:00:00"/>
    <x v="2"/>
    <x v="24"/>
    <s v="Boise"/>
    <s v="Men's Street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Men's Athletic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Women's Street Footwear"/>
    <n v="60"/>
    <n v="6750"/>
    <n v="405000"/>
    <n v="162000"/>
    <n v="0.39999999999999997"/>
    <s v="Online"/>
  </r>
  <r>
    <n v="1197831"/>
    <d v="2021-12-04T00:00:00"/>
    <x v="2"/>
    <x v="24"/>
    <s v="Boise"/>
    <s v="Women's Athletic Footwear"/>
    <n v="60"/>
    <n v="5250"/>
    <n v="315000"/>
    <n v="157500"/>
    <n v="0.5"/>
    <s v="Online"/>
  </r>
  <r>
    <n v="1197831"/>
    <d v="2021-12-04T00:00:00"/>
    <x v="2"/>
    <x v="24"/>
    <s v="Boise"/>
    <s v="Men's Apparel"/>
    <n v="54.999999999999993"/>
    <n v="4750"/>
    <n v="261249.99999999997"/>
    <n v="91437.499999999985"/>
    <n v="0.35"/>
    <s v="Online"/>
  </r>
  <r>
    <n v="1197831"/>
    <d v="2021-12-04T00:00:00"/>
    <x v="2"/>
    <x v="24"/>
    <s v="Boise"/>
    <s v="Women's Apparel"/>
    <n v="65"/>
    <n v="7250"/>
    <n v="471250"/>
    <n v="259187.50000000003"/>
    <n v="0.55000000000000004"/>
    <s v="Online"/>
  </r>
  <r>
    <n v="1128299"/>
    <d v="2021-01-23T00:00:00"/>
    <x v="2"/>
    <x v="24"/>
    <s v="Boise"/>
    <s v="Men's Street Footwear"/>
    <n v="29.999999999999993"/>
    <n v="4250"/>
    <n v="127499.99999999997"/>
    <n v="44624.999999999985"/>
    <n v="0.35"/>
    <s v="Online"/>
  </r>
  <r>
    <n v="1128299"/>
    <d v="2021-01-23T00:00:00"/>
    <x v="2"/>
    <x v="24"/>
    <s v="Boise"/>
    <s v="Men's Athletic Footwear"/>
    <n v="40"/>
    <n v="4250"/>
    <n v="170000"/>
    <n v="68000"/>
    <n v="0.4"/>
    <s v="Online"/>
  </r>
  <r>
    <n v="1128299"/>
    <d v="2021-01-23T00:00:00"/>
    <x v="2"/>
    <x v="24"/>
    <s v="Boise"/>
    <s v="Women's Street Footwear"/>
    <n v="40"/>
    <n v="4250"/>
    <n v="170000"/>
    <n v="59499.999999999993"/>
    <n v="0.35"/>
    <s v="Online"/>
  </r>
  <r>
    <n v="1128299"/>
    <d v="2021-01-23T00:00:00"/>
    <x v="2"/>
    <x v="24"/>
    <s v="Boise"/>
    <s v="Women's Athletic Footwear"/>
    <n v="40"/>
    <n v="2750"/>
    <n v="110000"/>
    <n v="38500"/>
    <n v="0.35"/>
    <s v="Online"/>
  </r>
  <r>
    <n v="1128299"/>
    <d v="2021-01-23T00:00:00"/>
    <x v="2"/>
    <x v="24"/>
    <s v="Boise"/>
    <s v="Men's Apparel"/>
    <n v="45.000000000000007"/>
    <n v="2250"/>
    <n v="101250.00000000001"/>
    <n v="30375.000000000004"/>
    <n v="0.3"/>
    <s v="Online"/>
  </r>
  <r>
    <n v="1128299"/>
    <d v="2021-01-23T00:00:00"/>
    <x v="2"/>
    <x v="24"/>
    <s v="Boise"/>
    <s v="Women's Apparel"/>
    <n v="40"/>
    <n v="4250"/>
    <n v="170000"/>
    <n v="42500"/>
    <n v="0.25"/>
    <s v="Online"/>
  </r>
  <r>
    <n v="1128299"/>
    <d v="2021-02-23T00:00:00"/>
    <x v="2"/>
    <x v="24"/>
    <s v="Boise"/>
    <s v="Men's Street Footwear"/>
    <n v="29.999999999999993"/>
    <n v="4750"/>
    <n v="142499.99999999997"/>
    <n v="49874.999999999985"/>
    <n v="0.35"/>
    <s v="Online"/>
  </r>
  <r>
    <n v="1128299"/>
    <d v="2021-02-23T00:00:00"/>
    <x v="2"/>
    <x v="24"/>
    <s v="Boise"/>
    <s v="Men's Athletic Footwear"/>
    <n v="40"/>
    <n v="3750"/>
    <n v="150000"/>
    <n v="60000"/>
    <n v="0.4"/>
    <s v="Online"/>
  </r>
  <r>
    <n v="1128299"/>
    <d v="2021-02-23T00:00:00"/>
    <x v="2"/>
    <x v="24"/>
    <s v="Boise"/>
    <s v="Women's Street Footwear"/>
    <n v="40"/>
    <n v="3750"/>
    <n v="150000"/>
    <n v="52500"/>
    <n v="0.35"/>
    <s v="Online"/>
  </r>
  <r>
    <n v="1128299"/>
    <d v="2021-02-23T00:00:00"/>
    <x v="2"/>
    <x v="25"/>
    <s v="Phoenix"/>
    <s v="Women's Athletic Footwear"/>
    <n v="40"/>
    <n v="2250"/>
    <n v="90000"/>
    <n v="31499.999999999996"/>
    <n v="0.35"/>
    <s v="Online"/>
  </r>
  <r>
    <n v="1128299"/>
    <d v="2021-02-23T00:00:00"/>
    <x v="2"/>
    <x v="25"/>
    <s v="Phoenix"/>
    <s v="Men's Apparel"/>
    <n v="45.000000000000007"/>
    <n v="1500"/>
    <n v="67500.000000000015"/>
    <n v="20250.000000000004"/>
    <n v="0.3"/>
    <s v="Online"/>
  </r>
  <r>
    <n v="1128299"/>
    <d v="2021-02-23T00:00:00"/>
    <x v="2"/>
    <x v="25"/>
    <s v="Phoenix"/>
    <s v="Women's Apparel"/>
    <n v="40"/>
    <n v="3500"/>
    <n v="140000"/>
    <n v="35000"/>
    <n v="0.25"/>
    <s v="Online"/>
  </r>
  <r>
    <n v="1128299"/>
    <d v="2021-03-22T00:00:00"/>
    <x v="2"/>
    <x v="25"/>
    <s v="Phoenix"/>
    <s v="Men's Street Footwear"/>
    <n v="40"/>
    <n v="5000"/>
    <n v="200000"/>
    <n v="70000"/>
    <n v="0.35"/>
    <s v="Online"/>
  </r>
  <r>
    <n v="1128299"/>
    <d v="2021-03-22T00:00:00"/>
    <x v="2"/>
    <x v="25"/>
    <s v="Phoenix"/>
    <s v="Men's Athletic Footwear"/>
    <n v="50"/>
    <n v="3500"/>
    <n v="175000"/>
    <n v="70000"/>
    <n v="0.4"/>
    <s v="Online"/>
  </r>
  <r>
    <n v="1128299"/>
    <d v="2021-03-22T00:00:00"/>
    <x v="2"/>
    <x v="25"/>
    <s v="Phoenix"/>
    <s v="Women's Street Footwear"/>
    <n v="50"/>
    <n v="3500"/>
    <n v="175000"/>
    <n v="61249.999999999993"/>
    <n v="0.35"/>
    <s v="Online"/>
  </r>
  <r>
    <n v="1128299"/>
    <d v="2021-03-22T00:00:00"/>
    <x v="2"/>
    <x v="25"/>
    <s v="Phoenix"/>
    <s v="Women's Athletic Footwear"/>
    <n v="50"/>
    <n v="2250"/>
    <n v="112500"/>
    <n v="39375"/>
    <n v="0.35"/>
    <s v="Online"/>
  </r>
  <r>
    <n v="1128299"/>
    <d v="2021-03-22T00:00:00"/>
    <x v="2"/>
    <x v="25"/>
    <s v="Phoenix"/>
    <s v="Men's Apparel"/>
    <n v="55.000000000000007"/>
    <n v="1250"/>
    <n v="68750.000000000015"/>
    <n v="20625.000000000004"/>
    <n v="0.3"/>
    <s v="Online"/>
  </r>
  <r>
    <n v="1128299"/>
    <d v="2021-03-22T00:00:00"/>
    <x v="2"/>
    <x v="25"/>
    <s v="Phoenix"/>
    <s v="Women's Apparel"/>
    <n v="50"/>
    <n v="3250"/>
    <n v="162500"/>
    <n v="40625"/>
    <n v="0.25"/>
    <s v="Online"/>
  </r>
  <r>
    <n v="1128299"/>
    <d v="2021-04-23T00:00:00"/>
    <x v="2"/>
    <x v="25"/>
    <s v="Phoenix"/>
    <s v="Men's Street Footwear"/>
    <n v="50"/>
    <n v="5000"/>
    <n v="250000"/>
    <n v="87500"/>
    <n v="0.35"/>
    <s v="Online"/>
  </r>
  <r>
    <n v="1128299"/>
    <d v="2021-04-23T00:00:00"/>
    <x v="2"/>
    <x v="25"/>
    <s v="Phoenix"/>
    <s v="Men's Athletic Footwear"/>
    <n v="55.000000000000007"/>
    <n v="3000"/>
    <n v="165000.00000000003"/>
    <n v="66000.000000000015"/>
    <n v="0.4"/>
    <s v="Online"/>
  </r>
  <r>
    <n v="1128299"/>
    <d v="2021-04-23T00:00:00"/>
    <x v="2"/>
    <x v="25"/>
    <s v="Phoenix"/>
    <s v="Women's Street Footwear"/>
    <n v="55.000000000000007"/>
    <n v="3500"/>
    <n v="192500.00000000003"/>
    <n v="67375"/>
    <n v="0.35"/>
    <s v="Online"/>
  </r>
  <r>
    <n v="1128299"/>
    <d v="2021-04-23T00:00:00"/>
    <x v="2"/>
    <x v="25"/>
    <s v="Phoenix"/>
    <s v="Women's Athletic Footwear"/>
    <n v="50"/>
    <n v="2500"/>
    <n v="125000"/>
    <n v="43750"/>
    <n v="0.35"/>
    <s v="Online"/>
  </r>
  <r>
    <n v="1128299"/>
    <d v="2021-04-23T00:00:00"/>
    <x v="2"/>
    <x v="25"/>
    <s v="Phoenix"/>
    <s v="Men's Apparel"/>
    <n v="55.000000000000007"/>
    <n v="1500"/>
    <n v="82500.000000000015"/>
    <n v="24750.000000000004"/>
    <n v="0.3"/>
    <s v="Online"/>
  </r>
  <r>
    <n v="1128299"/>
    <d v="2021-04-23T00:00:00"/>
    <x v="2"/>
    <x v="25"/>
    <s v="Phoenix"/>
    <s v="Women's Apparel"/>
    <n v="70"/>
    <n v="3250"/>
    <n v="227500"/>
    <n v="56875"/>
    <n v="0.25"/>
    <s v="Online"/>
  </r>
  <r>
    <n v="1128299"/>
    <d v="2021-05-24T00:00:00"/>
    <x v="2"/>
    <x v="25"/>
    <s v="Phoenix"/>
    <s v="Men's Street Footwear"/>
    <n v="50"/>
    <n v="5250"/>
    <n v="262500"/>
    <n v="91875"/>
    <n v="0.35"/>
    <s v="Online"/>
  </r>
  <r>
    <n v="1128299"/>
    <d v="2021-05-24T00:00:00"/>
    <x v="2"/>
    <x v="25"/>
    <s v="Phoenix"/>
    <s v="Men's Athletic Footwear"/>
    <n v="55.000000000000007"/>
    <n v="3750"/>
    <n v="206250.00000000003"/>
    <n v="82500.000000000015"/>
    <n v="0.4"/>
    <s v="Online"/>
  </r>
  <r>
    <n v="1128299"/>
    <d v="2021-05-24T00:00:00"/>
    <x v="2"/>
    <x v="25"/>
    <s v="Phoenix"/>
    <s v="Women's Street Footwear"/>
    <n v="55.000000000000007"/>
    <n v="4000"/>
    <n v="220000.00000000003"/>
    <n v="77000"/>
    <n v="0.35"/>
    <s v="Online"/>
  </r>
  <r>
    <n v="1128299"/>
    <d v="2021-05-24T00:00:00"/>
    <x v="2"/>
    <x v="25"/>
    <s v="Phoenix"/>
    <s v="Women's Athletic Footwear"/>
    <n v="50"/>
    <n v="3000"/>
    <n v="150000"/>
    <n v="52500"/>
    <n v="0.35"/>
    <s v="Online"/>
  </r>
  <r>
    <n v="1128299"/>
    <d v="2021-05-24T00:00:00"/>
    <x v="2"/>
    <x v="25"/>
    <s v="Phoenix"/>
    <s v="Men's Apparel"/>
    <n v="55.000000000000007"/>
    <n v="2000"/>
    <n v="110000.00000000001"/>
    <n v="33000"/>
    <n v="0.3"/>
    <s v="Online"/>
  </r>
  <r>
    <n v="1128299"/>
    <d v="2021-05-24T00:00:00"/>
    <x v="2"/>
    <x v="25"/>
    <s v="Phoenix"/>
    <s v="Women's Apparel"/>
    <n v="70"/>
    <n v="3750"/>
    <n v="262500"/>
    <n v="65625"/>
    <n v="0.25"/>
    <s v="Online"/>
  </r>
  <r>
    <n v="1128299"/>
    <d v="2021-06-23T00:00:00"/>
    <x v="2"/>
    <x v="25"/>
    <s v="Phoenix"/>
    <s v="Men's Street Footwear"/>
    <n v="50"/>
    <n v="6250"/>
    <n v="312500"/>
    <n v="109375"/>
    <n v="0.35"/>
    <s v="Online"/>
  </r>
  <r>
    <n v="1128299"/>
    <d v="2021-06-23T00:00:00"/>
    <x v="2"/>
    <x v="25"/>
    <s v="Phoenix"/>
    <s v="Men's Athletic Footwear"/>
    <n v="55.000000000000007"/>
    <n v="4750"/>
    <n v="261250.00000000003"/>
    <n v="104500.00000000001"/>
    <n v="0.4"/>
    <s v="Online"/>
  </r>
  <r>
    <n v="1128299"/>
    <d v="2021-06-23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6-23T00:00:00"/>
    <x v="2"/>
    <x v="25"/>
    <s v="Phoenix"/>
    <s v="Women's Athletic Footwear"/>
    <n v="50"/>
    <n v="3500"/>
    <n v="175000"/>
    <n v="61249.999999999993"/>
    <n v="0.35"/>
    <s v="Online"/>
  </r>
  <r>
    <n v="1128299"/>
    <d v="2021-06-23T00:00:00"/>
    <x v="2"/>
    <x v="25"/>
    <s v="Phoenix"/>
    <s v="Men's Apparel"/>
    <n v="55.000000000000007"/>
    <n v="2250"/>
    <n v="123750.00000000001"/>
    <n v="37125"/>
    <n v="0.3"/>
    <s v="Online"/>
  </r>
  <r>
    <n v="1128299"/>
    <d v="2021-06-23T00:00:00"/>
    <x v="2"/>
    <x v="25"/>
    <s v="Phoenix"/>
    <s v="Women's Apparel"/>
    <n v="70"/>
    <n v="5250"/>
    <n v="367500"/>
    <n v="91875"/>
    <n v="0.25"/>
    <s v="Online"/>
  </r>
  <r>
    <n v="1128299"/>
    <d v="2021-07-22T00:00:00"/>
    <x v="2"/>
    <x v="25"/>
    <s v="Phoenix"/>
    <s v="Men's Street Footwear"/>
    <n v="50"/>
    <n v="6750"/>
    <n v="337500"/>
    <n v="118124.99999999999"/>
    <n v="0.35"/>
    <s v="Online"/>
  </r>
  <r>
    <n v="1128299"/>
    <d v="2021-07-22T00:00:00"/>
    <x v="2"/>
    <x v="25"/>
    <s v="Phoenix"/>
    <s v="Men's Athletic Footwear"/>
    <n v="55.000000000000007"/>
    <n v="5250"/>
    <n v="288750.00000000006"/>
    <n v="115500.00000000003"/>
    <n v="0.4"/>
    <s v="Online"/>
  </r>
  <r>
    <n v="1128299"/>
    <d v="2021-07-22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7-22T00:00:00"/>
    <x v="2"/>
    <x v="25"/>
    <s v="Phoenix"/>
    <s v="Women's Athletic Footwear"/>
    <n v="50"/>
    <n v="3750"/>
    <n v="187500"/>
    <n v="65625"/>
    <n v="0.35"/>
    <s v="Online"/>
  </r>
  <r>
    <n v="1128299"/>
    <d v="2021-07-22T00:00:00"/>
    <x v="2"/>
    <x v="25"/>
    <s v="Phoenix"/>
    <s v="Men's Apparel"/>
    <n v="55.000000000000007"/>
    <n v="4250"/>
    <n v="233750.00000000003"/>
    <n v="70125"/>
    <n v="0.3"/>
    <s v="Online"/>
  </r>
  <r>
    <n v="1128299"/>
    <d v="2021-07-22T00:00:00"/>
    <x v="2"/>
    <x v="25"/>
    <s v="Phoenix"/>
    <s v="Women's Apparel"/>
    <n v="70"/>
    <n v="4250"/>
    <n v="297500"/>
    <n v="74375"/>
    <n v="0.25"/>
    <s v="Online"/>
  </r>
  <r>
    <n v="1128299"/>
    <d v="2021-08-23T00:00:00"/>
    <x v="2"/>
    <x v="25"/>
    <s v="Phoenix"/>
    <s v="Men's Street Footwear"/>
    <n v="55.000000000000007"/>
    <n v="6250"/>
    <n v="343750.00000000006"/>
    <n v="120312.50000000001"/>
    <n v="0.35"/>
    <s v="Online"/>
  </r>
  <r>
    <n v="1128299"/>
    <d v="2021-08-23T00:00:00"/>
    <x v="2"/>
    <x v="25"/>
    <s v="Phoenix"/>
    <s v="Men's Athletic Footwear"/>
    <n v="60.000000000000007"/>
    <n v="5750"/>
    <n v="345000.00000000006"/>
    <n v="138000.00000000003"/>
    <n v="0.4"/>
    <s v="Online"/>
  </r>
  <r>
    <n v="1128299"/>
    <d v="2021-08-23T00:00:00"/>
    <x v="2"/>
    <x v="25"/>
    <s v="Phoenix"/>
    <s v="Women's Street Footwear"/>
    <n v="55.000000000000007"/>
    <n v="4500"/>
    <n v="247500.00000000003"/>
    <n v="86625"/>
    <n v="0.35"/>
    <s v="Online"/>
  </r>
  <r>
    <n v="1128299"/>
    <d v="2021-08-23T00:00:00"/>
    <x v="2"/>
    <x v="25"/>
    <s v="Phoenix"/>
    <s v="Women's Athletic Footwear"/>
    <n v="55.000000000000007"/>
    <n v="4000"/>
    <n v="220000.00000000003"/>
    <n v="77000"/>
    <n v="0.35"/>
    <s v="Online"/>
  </r>
  <r>
    <n v="1128299"/>
    <d v="2021-08-23T00:00:00"/>
    <x v="2"/>
    <x v="25"/>
    <s v="Phoenix"/>
    <s v="Men's Apparel"/>
    <n v="65"/>
    <n v="4000"/>
    <n v="260000"/>
    <n v="78000"/>
    <n v="0.3"/>
    <s v="Online"/>
  </r>
  <r>
    <n v="1128299"/>
    <d v="2021-08-23T00:00:00"/>
    <x v="2"/>
    <x v="25"/>
    <s v="Phoenix"/>
    <s v="Women's Apparel"/>
    <n v="70"/>
    <n v="3750"/>
    <n v="262500"/>
    <n v="65625"/>
    <n v="0.25"/>
    <s v="Online"/>
  </r>
  <r>
    <n v="1128299"/>
    <d v="2021-09-24T00:00:00"/>
    <x v="2"/>
    <x v="25"/>
    <s v="Phoenix"/>
    <s v="Men's Street Footwear"/>
    <n v="45.000000000000007"/>
    <n v="5750"/>
    <n v="258750.00000000003"/>
    <n v="90562.5"/>
    <n v="0.35"/>
    <s v="Online"/>
  </r>
  <r>
    <n v="1128299"/>
    <d v="2021-09-24T00:00:00"/>
    <x v="2"/>
    <x v="25"/>
    <s v="Phoenix"/>
    <s v="Men's Athletic Footwear"/>
    <n v="50.000000000000014"/>
    <n v="5750"/>
    <n v="287500.00000000006"/>
    <n v="115000.00000000003"/>
    <n v="0.4"/>
    <s v="Online"/>
  </r>
  <r>
    <n v="1128299"/>
    <d v="2021-09-24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09-24T00:00:00"/>
    <x v="2"/>
    <x v="25"/>
    <s v="Phoenix"/>
    <s v="Women's Athletic Footwear"/>
    <n v="45.000000000000007"/>
    <n v="3750"/>
    <n v="168750.00000000003"/>
    <n v="59062.500000000007"/>
    <n v="0.35"/>
    <s v="Online"/>
  </r>
  <r>
    <n v="1128299"/>
    <d v="2021-09-24T00:00:00"/>
    <x v="2"/>
    <x v="25"/>
    <s v="Phoenix"/>
    <s v="Men's Apparel"/>
    <n v="55.000000000000007"/>
    <n v="3750"/>
    <n v="206250.00000000003"/>
    <n v="61875.000000000007"/>
    <n v="0.3"/>
    <s v="Online"/>
  </r>
  <r>
    <n v="1128299"/>
    <d v="2021-09-24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0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0-23T00:00:00"/>
    <x v="2"/>
    <x v="25"/>
    <s v="Phoenix"/>
    <s v="Men's Athletic Footwear"/>
    <n v="50.000000000000014"/>
    <n v="5000"/>
    <n v="250000.00000000006"/>
    <n v="100000.00000000003"/>
    <n v="0.4"/>
    <s v="Online"/>
  </r>
  <r>
    <n v="1128299"/>
    <d v="2021-10-23T00:00:00"/>
    <x v="2"/>
    <x v="25"/>
    <s v="Phoenix"/>
    <s v="Women's Street Footwear"/>
    <n v="45.000000000000007"/>
    <n v="3250"/>
    <n v="146250.00000000003"/>
    <n v="51187.500000000007"/>
    <n v="0.35"/>
    <s v="Online"/>
  </r>
  <r>
    <n v="1128299"/>
    <d v="2021-10-23T00:00:00"/>
    <x v="2"/>
    <x v="25"/>
    <s v="Phoenix"/>
    <s v="Women's Athletic Footwear"/>
    <n v="45.000000000000007"/>
    <n v="3000"/>
    <n v="135000.00000000003"/>
    <n v="47250.000000000007"/>
    <n v="0.35"/>
    <s v="Online"/>
  </r>
  <r>
    <n v="1128299"/>
    <d v="2021-10-23T00:00:00"/>
    <x v="2"/>
    <x v="25"/>
    <s v="Phoenix"/>
    <s v="Men's Apparel"/>
    <n v="55.000000000000007"/>
    <n v="2750"/>
    <n v="151250.00000000003"/>
    <n v="45375.000000000007"/>
    <n v="0.3"/>
    <s v="Online"/>
  </r>
  <r>
    <n v="1128299"/>
    <d v="2021-10-23T00:00:00"/>
    <x v="2"/>
    <x v="25"/>
    <s v="Phoenix"/>
    <s v="Women's Apparel"/>
    <n v="60.000000000000007"/>
    <n v="3250"/>
    <n v="195000.00000000003"/>
    <n v="48750.000000000007"/>
    <n v="0.25"/>
    <s v="Online"/>
  </r>
  <r>
    <n v="1128299"/>
    <d v="2021-11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1-23T00:00:00"/>
    <x v="2"/>
    <x v="25"/>
    <s v="Phoenix"/>
    <s v="Men's Athletic Footwear"/>
    <n v="50.000000000000014"/>
    <n v="5250"/>
    <n v="262500.00000000006"/>
    <n v="105000.00000000003"/>
    <n v="0.4"/>
    <s v="Online"/>
  </r>
  <r>
    <n v="1128299"/>
    <d v="2021-11-23T00:00:00"/>
    <x v="2"/>
    <x v="25"/>
    <s v="Phoenix"/>
    <s v="Women's Street Footwear"/>
    <n v="45.000000000000007"/>
    <n v="3750"/>
    <n v="168750.00000000003"/>
    <n v="59062.500000000007"/>
    <n v="0.35"/>
    <s v="Online"/>
  </r>
  <r>
    <n v="1128299"/>
    <d v="2021-11-23T00:00:00"/>
    <x v="2"/>
    <x v="25"/>
    <s v="Phoenix"/>
    <s v="Women's Athletic Footwear"/>
    <n v="45.000000000000007"/>
    <n v="3500"/>
    <n v="157500.00000000003"/>
    <n v="55125.000000000007"/>
    <n v="0.35"/>
    <s v="Online"/>
  </r>
  <r>
    <n v="1128299"/>
    <d v="2021-11-23T00:00:00"/>
    <x v="2"/>
    <x v="25"/>
    <s v="Phoenix"/>
    <s v="Men's Apparel"/>
    <n v="55.000000000000007"/>
    <n v="3000"/>
    <n v="165000.00000000003"/>
    <n v="49500.000000000007"/>
    <n v="0.3"/>
    <s v="Online"/>
  </r>
  <r>
    <n v="1128299"/>
    <d v="2021-11-23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2-22T00:00:00"/>
    <x v="2"/>
    <x v="25"/>
    <s v="Phoenix"/>
    <s v="Men's Street Footwear"/>
    <n v="45.000000000000007"/>
    <n v="6250"/>
    <n v="281250.00000000006"/>
    <n v="98437.500000000015"/>
    <n v="0.35"/>
    <s v="Online"/>
  </r>
  <r>
    <n v="1128299"/>
    <d v="2021-12-22T00:00:00"/>
    <x v="2"/>
    <x v="25"/>
    <s v="Phoenix"/>
    <s v="Men's Athletic Footwear"/>
    <n v="50.000000000000014"/>
    <n v="6250"/>
    <n v="312500.00000000012"/>
    <n v="125000.00000000006"/>
    <n v="0.4"/>
    <s v="Online"/>
  </r>
  <r>
    <n v="1128299"/>
    <d v="2021-12-22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Women's Athletic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Men's Apparel"/>
    <n v="55.000000000000007"/>
    <n v="3500"/>
    <n v="192500.00000000003"/>
    <n v="57750.000000000007"/>
    <n v="0.3"/>
    <s v="Online"/>
  </r>
  <r>
    <n v="1128299"/>
    <d v="2021-12-22T00:00:00"/>
    <x v="2"/>
    <x v="25"/>
    <s v="Phoenix"/>
    <s v="Women's Apparel"/>
    <n v="60.000000000000007"/>
    <n v="4500"/>
    <n v="270000.00000000006"/>
    <n v="67500.000000000015"/>
    <n v="0.25"/>
    <s v="Online"/>
  </r>
  <r>
    <n v="1128299"/>
    <d v="2021-01-26T00:00:00"/>
    <x v="2"/>
    <x v="25"/>
    <s v="Phoenix"/>
    <s v="Men's Street Footwear"/>
    <n v="34.999999999999993"/>
    <n v="4750"/>
    <n v="166249.99999999997"/>
    <n v="58187.499999999985"/>
    <n v="0.35"/>
    <s v="Online"/>
  </r>
  <r>
    <n v="1128299"/>
    <d v="2021-01-26T00:00:00"/>
    <x v="2"/>
    <x v="25"/>
    <s v="Phoenix"/>
    <s v="Men's Athletic Footwear"/>
    <n v="45"/>
    <n v="4750"/>
    <n v="213750"/>
    <n v="85500"/>
    <n v="0.4"/>
    <s v="Online"/>
  </r>
  <r>
    <n v="1128299"/>
    <d v="2021-01-26T00:00:00"/>
    <x v="2"/>
    <x v="25"/>
    <s v="Phoenix"/>
    <s v="Women's Street Footwear"/>
    <n v="45"/>
    <n v="4750"/>
    <n v="213750"/>
    <n v="74812.5"/>
    <n v="0.35"/>
    <s v="Online"/>
  </r>
  <r>
    <n v="1128299"/>
    <d v="2021-01-26T00:00:00"/>
    <x v="2"/>
    <x v="25"/>
    <s v="Phoenix"/>
    <s v="Women's Athletic Footwear"/>
    <n v="45"/>
    <n v="3250"/>
    <n v="146250"/>
    <n v="51187.5"/>
    <n v="0.35"/>
    <s v="Online"/>
  </r>
  <r>
    <n v="1128299"/>
    <d v="2021-01-26T00:00:00"/>
    <x v="2"/>
    <x v="25"/>
    <s v="Phoenix"/>
    <s v="Men's Apparel"/>
    <n v="50.000000000000014"/>
    <n v="2750"/>
    <n v="137500.00000000003"/>
    <n v="41250.000000000007"/>
    <n v="0.3"/>
    <s v="Online"/>
  </r>
  <r>
    <n v="1128299"/>
    <d v="2021-01-26T00:00:00"/>
    <x v="2"/>
    <x v="25"/>
    <s v="Phoenix"/>
    <s v="Women's Apparel"/>
    <n v="45"/>
    <n v="4750"/>
    <n v="213750"/>
    <n v="53437.5"/>
    <n v="0.25"/>
    <s v="Online"/>
  </r>
  <r>
    <n v="1128299"/>
    <d v="2021-02-26T00:00:00"/>
    <x v="2"/>
    <x v="25"/>
    <s v="Phoenix"/>
    <s v="Men's Street Footwear"/>
    <n v="34.999999999999993"/>
    <n v="5250"/>
    <n v="183749.99999999997"/>
    <n v="64312.499999999985"/>
    <n v="0.35"/>
    <s v="Online"/>
  </r>
  <r>
    <n v="1128299"/>
    <d v="2021-02-26T00:00:00"/>
    <x v="2"/>
    <x v="25"/>
    <s v="Phoenix"/>
    <s v="Men's Athletic Footwear"/>
    <n v="45"/>
    <n v="4250"/>
    <n v="191250"/>
    <n v="76500"/>
    <n v="0.4"/>
    <s v="Online"/>
  </r>
  <r>
    <n v="1128299"/>
    <d v="2021-02-26T00:00:00"/>
    <x v="2"/>
    <x v="25"/>
    <s v="Phoenix"/>
    <s v="Women's Street Footwear"/>
    <n v="45"/>
    <n v="4250"/>
    <n v="191250"/>
    <n v="66937.5"/>
    <n v="0.35"/>
    <s v="Online"/>
  </r>
  <r>
    <n v="1128299"/>
    <d v="2021-02-26T00:00:00"/>
    <x v="2"/>
    <x v="26"/>
    <s v="Albuquerque"/>
    <s v="Women's Athletic Footwear"/>
    <n v="45"/>
    <n v="2750"/>
    <n v="123750"/>
    <n v="43312.5"/>
    <n v="0.35"/>
    <s v="Online"/>
  </r>
  <r>
    <n v="1128299"/>
    <d v="2021-02-26T00:00:00"/>
    <x v="2"/>
    <x v="26"/>
    <s v="Albuquerque"/>
    <s v="Men's Apparel"/>
    <n v="50.000000000000014"/>
    <n v="2000"/>
    <n v="100000.00000000003"/>
    <n v="30000.000000000007"/>
    <n v="0.3"/>
    <s v="Online"/>
  </r>
  <r>
    <n v="1128299"/>
    <d v="2021-02-26T00:00:00"/>
    <x v="2"/>
    <x v="26"/>
    <s v="Albuquerque"/>
    <s v="Women's Apparel"/>
    <n v="45"/>
    <n v="4000"/>
    <n v="180000"/>
    <n v="45000"/>
    <n v="0.25"/>
    <s v="Online"/>
  </r>
  <r>
    <n v="1128299"/>
    <d v="2021-03-25T00:00:00"/>
    <x v="2"/>
    <x v="26"/>
    <s v="Albuquerque"/>
    <s v="Men's Street Footwear"/>
    <n v="45"/>
    <n v="5500"/>
    <n v="247500"/>
    <n v="86625"/>
    <n v="0.35"/>
    <s v="Online"/>
  </r>
  <r>
    <n v="1128299"/>
    <d v="2021-03-25T00:00:00"/>
    <x v="2"/>
    <x v="26"/>
    <s v="Albuquerque"/>
    <s v="Men's Athletic Footwear"/>
    <n v="55.000000000000007"/>
    <n v="4000"/>
    <n v="220000.00000000003"/>
    <n v="88000.000000000015"/>
    <n v="0.4"/>
    <s v="Online"/>
  </r>
  <r>
    <n v="1128299"/>
    <d v="2021-03-25T00:00:00"/>
    <x v="2"/>
    <x v="26"/>
    <s v="Albuquerque"/>
    <s v="Women's Street Footwear"/>
    <n v="55.000000000000007"/>
    <n v="4000"/>
    <n v="220000.00000000003"/>
    <n v="77000"/>
    <n v="0.35"/>
    <s v="Online"/>
  </r>
  <r>
    <n v="1128299"/>
    <d v="2021-03-25T00:00:00"/>
    <x v="2"/>
    <x v="26"/>
    <s v="Albuquerque"/>
    <s v="Women's Athletic Footwear"/>
    <n v="55.000000000000007"/>
    <n v="2750"/>
    <n v="151250.00000000003"/>
    <n v="52937.500000000007"/>
    <n v="0.35"/>
    <s v="Online"/>
  </r>
  <r>
    <n v="1128299"/>
    <d v="2021-03-25T00:00:00"/>
    <x v="2"/>
    <x v="26"/>
    <s v="Albuquerque"/>
    <s v="Men's Apparel"/>
    <n v="60.000000000000007"/>
    <n v="1750"/>
    <n v="105000.00000000001"/>
    <n v="31500.000000000004"/>
    <n v="0.3"/>
    <s v="Online"/>
  </r>
  <r>
    <n v="1128299"/>
    <d v="2021-03-25T00:00:00"/>
    <x v="2"/>
    <x v="26"/>
    <s v="Albuquerque"/>
    <s v="Women's Apparel"/>
    <n v="55.000000000000007"/>
    <n v="3750"/>
    <n v="206250.00000000003"/>
    <n v="51562.500000000007"/>
    <n v="0.25"/>
    <s v="Online"/>
  </r>
  <r>
    <n v="1128299"/>
    <d v="2021-04-26T00:00:00"/>
    <x v="2"/>
    <x v="26"/>
    <s v="Albuquerque"/>
    <s v="Men's Street Footwear"/>
    <n v="55.000000000000007"/>
    <n v="5500"/>
    <n v="302500.00000000006"/>
    <n v="105875.00000000001"/>
    <n v="0.35"/>
    <s v="Online"/>
  </r>
  <r>
    <n v="1128299"/>
    <d v="2021-04-26T00:00:00"/>
    <x v="2"/>
    <x v="26"/>
    <s v="Albuquerque"/>
    <s v="Men's Athletic Footwear"/>
    <n v="60.000000000000007"/>
    <n v="3500"/>
    <n v="210000.00000000003"/>
    <n v="84000.000000000015"/>
    <n v="0.4"/>
    <s v="Online"/>
  </r>
  <r>
    <n v="1128299"/>
    <d v="2021-04-26T00:00:00"/>
    <x v="2"/>
    <x v="26"/>
    <s v="Albuquerque"/>
    <s v="Women's Street Footwear"/>
    <n v="60.000000000000007"/>
    <n v="4000"/>
    <n v="240000.00000000003"/>
    <n v="84000"/>
    <n v="0.35"/>
    <s v="Online"/>
  </r>
  <r>
    <n v="1128299"/>
    <d v="2021-04-26T00:00:00"/>
    <x v="2"/>
    <x v="26"/>
    <s v="Albuquerque"/>
    <s v="Women's Athletic Footwear"/>
    <n v="55.000000000000007"/>
    <n v="3000"/>
    <n v="165000.00000000003"/>
    <n v="57750.000000000007"/>
    <n v="0.35"/>
    <s v="Online"/>
  </r>
  <r>
    <n v="1128299"/>
    <d v="2021-04-26T00:00:00"/>
    <x v="2"/>
    <x v="26"/>
    <s v="Albuquerque"/>
    <s v="Men's Apparel"/>
    <n v="60.000000000000007"/>
    <n v="2000"/>
    <n v="120000.00000000001"/>
    <n v="36000"/>
    <n v="0.3"/>
    <s v="Online"/>
  </r>
  <r>
    <n v="1128299"/>
    <d v="2021-04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05-27T00:00:00"/>
    <x v="2"/>
    <x v="26"/>
    <s v="Albuquerque"/>
    <s v="Men's Street Footwear"/>
    <n v="55.000000000000007"/>
    <n v="5750"/>
    <n v="316250.00000000006"/>
    <n v="110687.50000000001"/>
    <n v="0.35"/>
    <s v="Online"/>
  </r>
  <r>
    <n v="1128299"/>
    <d v="2021-05-27T00:00:00"/>
    <x v="2"/>
    <x v="26"/>
    <s v="Albuquerque"/>
    <s v="Men's Athletic Footwear"/>
    <n v="60.000000000000007"/>
    <n v="4250"/>
    <n v="255000.00000000003"/>
    <n v="102000.00000000001"/>
    <n v="0.4"/>
    <s v="Online"/>
  </r>
  <r>
    <n v="1128299"/>
    <d v="2021-05-27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05-27T00:00:00"/>
    <x v="2"/>
    <x v="26"/>
    <s v="Albuquerque"/>
    <s v="Women's Athletic Footwear"/>
    <n v="55.000000000000007"/>
    <n v="3500"/>
    <n v="192500.00000000003"/>
    <n v="67375"/>
    <n v="0.35"/>
    <s v="Online"/>
  </r>
  <r>
    <n v="1128299"/>
    <d v="2021-05-27T00:00:00"/>
    <x v="2"/>
    <x v="26"/>
    <s v="Albuquerque"/>
    <s v="Men's Apparel"/>
    <n v="60.000000000000007"/>
    <n v="2500"/>
    <n v="150000.00000000003"/>
    <n v="45000.000000000007"/>
    <n v="0.3"/>
    <s v="Online"/>
  </r>
  <r>
    <n v="1128299"/>
    <d v="2021-05-27T00:00:00"/>
    <x v="2"/>
    <x v="26"/>
    <s v="Albuquerque"/>
    <s v="Women's Apparel"/>
    <n v="75.000000000000014"/>
    <n v="4250"/>
    <n v="318750.00000000006"/>
    <n v="79687.500000000015"/>
    <n v="0.25"/>
    <s v="Online"/>
  </r>
  <r>
    <n v="1128299"/>
    <d v="2021-06-26T00:00:00"/>
    <x v="2"/>
    <x v="26"/>
    <s v="Albuquerque"/>
    <s v="Men's Street Footwear"/>
    <n v="55.000000000000007"/>
    <n v="7000"/>
    <n v="385000.00000000006"/>
    <n v="134750"/>
    <n v="0.35"/>
    <s v="Online"/>
  </r>
  <r>
    <n v="1128299"/>
    <d v="2021-06-26T00:00:00"/>
    <x v="2"/>
    <x v="26"/>
    <s v="Albuquerque"/>
    <s v="Men's Athletic Footwear"/>
    <n v="60.000000000000007"/>
    <n v="5500"/>
    <n v="330000.00000000006"/>
    <n v="132000.00000000003"/>
    <n v="0.4"/>
    <s v="Online"/>
  </r>
  <r>
    <n v="1128299"/>
    <d v="2021-06-26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6-26T00:00:00"/>
    <x v="2"/>
    <x v="26"/>
    <s v="Albuquerque"/>
    <s v="Women's Athletic Footwear"/>
    <n v="55.000000000000007"/>
    <n v="4250"/>
    <n v="233750.00000000003"/>
    <n v="81812.5"/>
    <n v="0.35"/>
    <s v="Online"/>
  </r>
  <r>
    <n v="1128299"/>
    <d v="2021-06-26T00:00:00"/>
    <x v="2"/>
    <x v="26"/>
    <s v="Albuquerque"/>
    <s v="Men's Apparel"/>
    <n v="60.000000000000007"/>
    <n v="3000"/>
    <n v="180000.00000000003"/>
    <n v="54000.000000000007"/>
    <n v="0.3"/>
    <s v="Online"/>
  </r>
  <r>
    <n v="1128299"/>
    <d v="2021-06-26T00:00:00"/>
    <x v="2"/>
    <x v="26"/>
    <s v="Albuquerque"/>
    <s v="Women's Apparel"/>
    <n v="75.000000000000014"/>
    <n v="6000"/>
    <n v="450000.00000000006"/>
    <n v="112500.00000000001"/>
    <n v="0.25"/>
    <s v="Online"/>
  </r>
  <r>
    <n v="1128299"/>
    <d v="2021-07-25T00:00:00"/>
    <x v="2"/>
    <x v="26"/>
    <s v="Albuquerque"/>
    <s v="Men's Street Footwear"/>
    <n v="55.000000000000007"/>
    <n v="7500"/>
    <n v="412500.00000000006"/>
    <n v="144375"/>
    <n v="0.35"/>
    <s v="Online"/>
  </r>
  <r>
    <n v="1128299"/>
    <d v="2021-07-25T00:00:00"/>
    <x v="2"/>
    <x v="26"/>
    <s v="Albuquerque"/>
    <s v="Men's Athletic Footwear"/>
    <n v="60.000000000000007"/>
    <n v="6000"/>
    <n v="360000.00000000006"/>
    <n v="144000.00000000003"/>
    <n v="0.4"/>
    <s v="Online"/>
  </r>
  <r>
    <n v="1128299"/>
    <d v="2021-07-25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7-25T00:00:00"/>
    <x v="2"/>
    <x v="26"/>
    <s v="Albuquerque"/>
    <s v="Women's Athletic Footwear"/>
    <n v="55.000000000000007"/>
    <n v="4500"/>
    <n v="247500.00000000003"/>
    <n v="86625"/>
    <n v="0.35"/>
    <s v="Online"/>
  </r>
  <r>
    <n v="1128299"/>
    <d v="2021-07-25T00:00:00"/>
    <x v="2"/>
    <x v="26"/>
    <s v="Albuquerque"/>
    <s v="Men's Apparel"/>
    <n v="60.000000000000007"/>
    <n v="5000"/>
    <n v="300000.00000000006"/>
    <n v="90000.000000000015"/>
    <n v="0.3"/>
    <s v="Online"/>
  </r>
  <r>
    <n v="1128299"/>
    <d v="2021-07-25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08-26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08-26T00:00:00"/>
    <x v="2"/>
    <x v="26"/>
    <s v="Albuquerque"/>
    <s v="Men's Athletic Footwear"/>
    <n v="65.000000000000014"/>
    <n v="6500"/>
    <n v="422500.00000000012"/>
    <n v="169000.00000000006"/>
    <n v="0.4"/>
    <s v="Online"/>
  </r>
  <r>
    <n v="1128299"/>
    <d v="2021-08-26T00:00:00"/>
    <x v="2"/>
    <x v="26"/>
    <s v="Albuquerque"/>
    <s v="Women's Street Footwear"/>
    <n v="60.000000000000007"/>
    <n v="5250"/>
    <n v="315000.00000000006"/>
    <n v="110250.00000000001"/>
    <n v="0.35"/>
    <s v="Online"/>
  </r>
  <r>
    <n v="1128299"/>
    <d v="2021-08-26T00:00:00"/>
    <x v="2"/>
    <x v="26"/>
    <s v="Albuquerque"/>
    <s v="Women's Athletic Footwear"/>
    <n v="60.000000000000007"/>
    <n v="4750"/>
    <n v="285000.00000000006"/>
    <n v="99750.000000000015"/>
    <n v="0.35"/>
    <s v="Online"/>
  </r>
  <r>
    <n v="1128299"/>
    <d v="2021-08-26T00:00:00"/>
    <x v="2"/>
    <x v="26"/>
    <s v="Albuquerque"/>
    <s v="Men's Apparel"/>
    <n v="70"/>
    <n v="4750"/>
    <n v="332500"/>
    <n v="99750"/>
    <n v="0.3"/>
    <s v="Online"/>
  </r>
  <r>
    <n v="1128299"/>
    <d v="2021-08-26T00:00:00"/>
    <x v="2"/>
    <x v="26"/>
    <s v="Albuquerque"/>
    <s v="Women's Apparel"/>
    <n v="75.000000000000014"/>
    <n v="4500"/>
    <n v="337500.00000000006"/>
    <n v="84375.000000000015"/>
    <n v="0.25"/>
    <s v="Online"/>
  </r>
  <r>
    <n v="1128299"/>
    <d v="2021-09-27T00:00:00"/>
    <x v="2"/>
    <x v="26"/>
    <s v="Albuquerque"/>
    <s v="Men's Street Footwear"/>
    <n v="50.000000000000014"/>
    <n v="6250"/>
    <n v="312500.00000000012"/>
    <n v="109375.00000000003"/>
    <n v="0.35"/>
    <s v="Online"/>
  </r>
  <r>
    <n v="1128299"/>
    <d v="2021-09-27T00:00:00"/>
    <x v="2"/>
    <x v="26"/>
    <s v="Albuquerque"/>
    <s v="Men's Athletic Footwear"/>
    <n v="55.000000000000014"/>
    <n v="6250"/>
    <n v="343750.00000000012"/>
    <n v="137500.00000000006"/>
    <n v="0.4"/>
    <s v="Online"/>
  </r>
  <r>
    <n v="1128299"/>
    <d v="2021-09-27T00:00:00"/>
    <x v="2"/>
    <x v="26"/>
    <s v="Albuquerque"/>
    <s v="Women's Street Footwear"/>
    <n v="50.000000000000014"/>
    <n v="4750"/>
    <n v="237500.00000000006"/>
    <n v="83125.000000000015"/>
    <n v="0.35"/>
    <s v="Online"/>
  </r>
  <r>
    <n v="1128299"/>
    <d v="2021-09-27T00:00:00"/>
    <x v="2"/>
    <x v="26"/>
    <s v="Albuquerque"/>
    <s v="Women's Athletic Footwear"/>
    <n v="50.000000000000014"/>
    <n v="4250"/>
    <n v="212500.00000000006"/>
    <n v="74375.000000000015"/>
    <n v="0.35"/>
    <s v="Online"/>
  </r>
  <r>
    <n v="1128299"/>
    <d v="2021-09-27T00:00:00"/>
    <x v="2"/>
    <x v="26"/>
    <s v="Albuquerque"/>
    <s v="Men's Apparel"/>
    <n v="60.000000000000007"/>
    <n v="4250"/>
    <n v="255000.00000000003"/>
    <n v="76500"/>
    <n v="0.3"/>
    <s v="Online"/>
  </r>
  <r>
    <n v="1128299"/>
    <d v="2021-09-27T00:00:00"/>
    <x v="2"/>
    <x v="26"/>
    <s v="Albuquerque"/>
    <s v="Women's Apparel"/>
    <n v="65.000000000000014"/>
    <n v="4750"/>
    <n v="308750.00000000006"/>
    <n v="77187.500000000015"/>
    <n v="0.25"/>
    <s v="Online"/>
  </r>
  <r>
    <n v="1128299"/>
    <d v="2021-10-26T00:00:00"/>
    <x v="2"/>
    <x v="26"/>
    <s v="Albuquerque"/>
    <s v="Men's Street Footwear"/>
    <n v="50.000000000000014"/>
    <n v="5500"/>
    <n v="275000.00000000006"/>
    <n v="96250.000000000015"/>
    <n v="0.35"/>
    <s v="Online"/>
  </r>
  <r>
    <n v="1128299"/>
    <d v="2021-10-26T00:00:00"/>
    <x v="2"/>
    <x v="26"/>
    <s v="Albuquerque"/>
    <s v="Men's Athletic Footwear"/>
    <n v="55.000000000000014"/>
    <n v="5500"/>
    <n v="302500.00000000006"/>
    <n v="121000.00000000003"/>
    <n v="0.4"/>
    <s v="Online"/>
  </r>
  <r>
    <n v="1128299"/>
    <d v="2021-10-26T00:00:00"/>
    <x v="2"/>
    <x v="26"/>
    <s v="Albuquerque"/>
    <s v="Women's Street Footwear"/>
    <n v="50.000000000000014"/>
    <n v="3750"/>
    <n v="187500.00000000006"/>
    <n v="65625.000000000015"/>
    <n v="0.35"/>
    <s v="Online"/>
  </r>
  <r>
    <n v="1128299"/>
    <d v="2021-10-26T00:00:00"/>
    <x v="2"/>
    <x v="26"/>
    <s v="Albuquerque"/>
    <s v="Women's Athletic Footwear"/>
    <n v="50.000000000000014"/>
    <n v="3500"/>
    <n v="175000.00000000006"/>
    <n v="61250.000000000015"/>
    <n v="0.35"/>
    <s v="Online"/>
  </r>
  <r>
    <n v="1128299"/>
    <d v="2021-10-26T00:00:00"/>
    <x v="2"/>
    <x v="26"/>
    <s v="Albuquerque"/>
    <s v="Men's Apparel"/>
    <n v="60.000000000000007"/>
    <n v="3250"/>
    <n v="195000.00000000003"/>
    <n v="58500.000000000007"/>
    <n v="0.3"/>
    <s v="Online"/>
  </r>
  <r>
    <n v="1128299"/>
    <d v="2021-10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11-26T00:00:00"/>
    <x v="2"/>
    <x v="26"/>
    <s v="Albuquerque"/>
    <s v="Men's Street Footwear"/>
    <n v="60.000000000000007"/>
    <n v="5500"/>
    <n v="330000.00000000006"/>
    <n v="115500.00000000001"/>
    <n v="0.35"/>
    <s v="Online"/>
  </r>
  <r>
    <n v="1128299"/>
    <d v="2021-11-26T00:00:00"/>
    <x v="2"/>
    <x v="26"/>
    <s v="Albuquerque"/>
    <s v="Men's Athletic Footwear"/>
    <n v="65.000000000000014"/>
    <n v="6000"/>
    <n v="390000.00000000006"/>
    <n v="156000.00000000003"/>
    <n v="0.4"/>
    <s v="Online"/>
  </r>
  <r>
    <n v="1128299"/>
    <d v="2021-11-26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11-26T00:00:00"/>
    <x v="2"/>
    <x v="26"/>
    <s v="Albuquerque"/>
    <s v="Women's Athletic Footwear"/>
    <n v="60.000000000000007"/>
    <n v="4250"/>
    <n v="255000.00000000003"/>
    <n v="89250"/>
    <n v="0.35"/>
    <s v="Online"/>
  </r>
  <r>
    <n v="1128299"/>
    <d v="2021-11-26T00:00:00"/>
    <x v="2"/>
    <x v="26"/>
    <s v="Albuquerque"/>
    <s v="Men's Apparel"/>
    <n v="70"/>
    <n v="3750"/>
    <n v="262500"/>
    <n v="78750"/>
    <n v="0.3"/>
    <s v="Online"/>
  </r>
  <r>
    <n v="1128299"/>
    <d v="2021-11-26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12-25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12-25T00:00:00"/>
    <x v="2"/>
    <x v="26"/>
    <s v="Albuquerque"/>
    <s v="Men's Athletic Footwear"/>
    <n v="65.000000000000014"/>
    <n v="7000"/>
    <n v="455000.00000000012"/>
    <n v="182000.00000000006"/>
    <n v="0.4"/>
    <s v="Online"/>
  </r>
  <r>
    <n v="1128299"/>
    <d v="2021-12-25T00:00:00"/>
    <x v="2"/>
    <x v="26"/>
    <s v="Albuquerque"/>
    <s v="Women's Street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Women's Athletic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Men's Apparel"/>
    <n v="70"/>
    <n v="4250"/>
    <n v="297500"/>
    <n v="89250"/>
    <n v="0.3"/>
    <s v="Online"/>
  </r>
  <r>
    <n v="1128299"/>
    <d v="2021-12-25T00:00:00"/>
    <x v="2"/>
    <x v="26"/>
    <s v="Albuquerque"/>
    <s v="Women's Apparel"/>
    <n v="75.000000000000014"/>
    <n v="5250"/>
    <n v="393750.00000000006"/>
    <n v="98437.500000000015"/>
    <n v="0.25"/>
    <s v="Online"/>
  </r>
  <r>
    <n v="1128299"/>
    <d v="2021-01-13T00:00:00"/>
    <x v="2"/>
    <x v="26"/>
    <s v="Albuquerque"/>
    <s v="Men's Street Footwear"/>
    <n v="29.999999999999993"/>
    <n v="4500"/>
    <n v="134999.99999999997"/>
    <n v="53999.999999999993"/>
    <n v="0.4"/>
    <s v="Online"/>
  </r>
  <r>
    <n v="1128299"/>
    <d v="2021-01-13T00:00:00"/>
    <x v="2"/>
    <x v="26"/>
    <s v="Albuquerque"/>
    <s v="Men's Athletic Footwear"/>
    <n v="40"/>
    <n v="4500"/>
    <n v="180000"/>
    <n v="72000"/>
    <n v="0.4"/>
    <s v="Online"/>
  </r>
  <r>
    <n v="1128299"/>
    <d v="2021-01-13T00:00:00"/>
    <x v="2"/>
    <x v="26"/>
    <s v="Albuquerque"/>
    <s v="Women's Street Footwear"/>
    <n v="40"/>
    <n v="4500"/>
    <n v="180000"/>
    <n v="62999.999999999993"/>
    <n v="0.35"/>
    <s v="Online"/>
  </r>
  <r>
    <n v="1128299"/>
    <d v="2021-01-13T00:00:00"/>
    <x v="2"/>
    <x v="26"/>
    <s v="Albuquerque"/>
    <s v="Women's Athletic Footwear"/>
    <n v="40"/>
    <n v="3000"/>
    <n v="120000"/>
    <n v="48000"/>
    <n v="0.4"/>
    <s v="Online"/>
  </r>
  <r>
    <n v="1128299"/>
    <d v="2021-01-13T00:00:00"/>
    <x v="2"/>
    <x v="26"/>
    <s v="Albuquerque"/>
    <s v="Men's Apparel"/>
    <n v="45.000000000000014"/>
    <n v="2500"/>
    <n v="112500.00000000003"/>
    <n v="39375.000000000007"/>
    <n v="0.35"/>
    <s v="Online"/>
  </r>
  <r>
    <n v="1128299"/>
    <d v="2021-01-13T00:00:00"/>
    <x v="2"/>
    <x v="26"/>
    <s v="Albuquerque"/>
    <s v="Women's Apparel"/>
    <n v="40"/>
    <n v="4500"/>
    <n v="180000"/>
    <n v="45000"/>
    <n v="0.25"/>
    <s v="Online"/>
  </r>
  <r>
    <n v="1128299"/>
    <d v="2021-02-13T00:00:00"/>
    <x v="2"/>
    <x v="26"/>
    <s v="Albuquerque"/>
    <s v="Men's Street Footwear"/>
    <n v="29.999999999999993"/>
    <n v="5000"/>
    <n v="149999.99999999997"/>
    <n v="59999.999999999993"/>
    <n v="0.4"/>
    <s v="Online"/>
  </r>
  <r>
    <n v="1128299"/>
    <d v="2021-02-13T00:00:00"/>
    <x v="2"/>
    <x v="26"/>
    <s v="Albuquerque"/>
    <s v="Men's Athletic Footwear"/>
    <n v="40"/>
    <n v="4000"/>
    <n v="160000"/>
    <n v="64000"/>
    <n v="0.4"/>
    <s v="Online"/>
  </r>
  <r>
    <n v="1128299"/>
    <d v="2021-02-13T00:00:00"/>
    <x v="2"/>
    <x v="26"/>
    <s v="Albuquerque"/>
    <s v="Women's Street Footwear"/>
    <n v="40"/>
    <n v="4000"/>
    <n v="160000"/>
    <n v="56000"/>
    <n v="0.35"/>
    <s v="Online"/>
  </r>
  <r>
    <n v="1128299"/>
    <d v="2021-02-13T00:00:00"/>
    <x v="4"/>
    <x v="27"/>
    <s v="Atlanta"/>
    <s v="Women's Athletic Footwear"/>
    <n v="40"/>
    <n v="2500"/>
    <n v="100000"/>
    <n v="40000"/>
    <n v="0.4"/>
    <s v="Online"/>
  </r>
  <r>
    <n v="1128299"/>
    <d v="2021-02-13T00:00:00"/>
    <x v="4"/>
    <x v="27"/>
    <s v="Atlanta"/>
    <s v="Men's Apparel"/>
    <n v="45.000000000000014"/>
    <n v="1750"/>
    <n v="78750.000000000029"/>
    <n v="27562.500000000007"/>
    <n v="0.35"/>
    <s v="Online"/>
  </r>
  <r>
    <n v="1128299"/>
    <d v="2021-02-13T00:00:00"/>
    <x v="4"/>
    <x v="27"/>
    <s v="Atlanta"/>
    <s v="Women's Apparel"/>
    <n v="40"/>
    <n v="3750"/>
    <n v="150000"/>
    <n v="37500"/>
    <n v="0.25"/>
    <s v="Online"/>
  </r>
  <r>
    <n v="1128299"/>
    <d v="2021-03-12T00:00:00"/>
    <x v="4"/>
    <x v="27"/>
    <s v="Atlanta"/>
    <s v="Men's Street Footwear"/>
    <n v="40"/>
    <n v="5250"/>
    <n v="210000"/>
    <n v="84000"/>
    <n v="0.4"/>
    <s v="Online"/>
  </r>
  <r>
    <n v="1128299"/>
    <d v="2021-03-12T00:00:00"/>
    <x v="4"/>
    <x v="27"/>
    <s v="Atlanta"/>
    <s v="Men's Athletic Footwear"/>
    <n v="50"/>
    <n v="3750"/>
    <n v="187500"/>
    <n v="75000"/>
    <n v="0.4"/>
    <s v="Online"/>
  </r>
  <r>
    <n v="1128299"/>
    <d v="2021-03-12T00:00:00"/>
    <x v="4"/>
    <x v="27"/>
    <s v="Atlanta"/>
    <s v="Women's Street Footwear"/>
    <n v="50"/>
    <n v="3750"/>
    <n v="187500"/>
    <n v="65625"/>
    <n v="0.35"/>
    <s v="Online"/>
  </r>
  <r>
    <n v="1128299"/>
    <d v="2021-03-12T00:00:00"/>
    <x v="4"/>
    <x v="27"/>
    <s v="Atlanta"/>
    <s v="Women's Athletic Footwear"/>
    <n v="50"/>
    <n v="2500"/>
    <n v="125000"/>
    <n v="50000"/>
    <n v="0.4"/>
    <s v="Online"/>
  </r>
  <r>
    <n v="1128299"/>
    <d v="2021-03-12T00:00:00"/>
    <x v="4"/>
    <x v="27"/>
    <s v="Atlanta"/>
    <s v="Men's Apparel"/>
    <n v="55.000000000000007"/>
    <n v="1500"/>
    <n v="82500.000000000015"/>
    <n v="28875.000000000004"/>
    <n v="0.35"/>
    <s v="Online"/>
  </r>
  <r>
    <n v="1128299"/>
    <d v="2021-03-12T00:00:00"/>
    <x v="4"/>
    <x v="27"/>
    <s v="Atlanta"/>
    <s v="Women's Apparel"/>
    <n v="50"/>
    <n v="3500"/>
    <n v="175000"/>
    <n v="43750"/>
    <n v="0.25"/>
    <s v="Online"/>
  </r>
  <r>
    <n v="1128299"/>
    <d v="2021-04-13T00:00:00"/>
    <x v="4"/>
    <x v="27"/>
    <s v="Atlanta"/>
    <s v="Men's Street Footwear"/>
    <n v="50"/>
    <n v="5250"/>
    <n v="262500"/>
    <n v="105000"/>
    <n v="0.4"/>
    <s v="Online"/>
  </r>
  <r>
    <n v="1128299"/>
    <d v="2021-04-13T00:00:00"/>
    <x v="4"/>
    <x v="27"/>
    <s v="Atlanta"/>
    <s v="Men's Athletic Footwear"/>
    <n v="55.000000000000007"/>
    <n v="3250"/>
    <n v="178750.00000000003"/>
    <n v="71500.000000000015"/>
    <n v="0.4"/>
    <s v="Online"/>
  </r>
  <r>
    <n v="1128299"/>
    <d v="2021-04-13T00:00:00"/>
    <x v="4"/>
    <x v="27"/>
    <s v="Atlanta"/>
    <s v="Women's Street Footwear"/>
    <n v="55.000000000000007"/>
    <n v="3750"/>
    <n v="206250.00000000003"/>
    <n v="72187.5"/>
    <n v="0.35"/>
    <s v="Online"/>
  </r>
  <r>
    <n v="1128299"/>
    <d v="2021-04-13T00:00:00"/>
    <x v="4"/>
    <x v="27"/>
    <s v="Atlanta"/>
    <s v="Women's Athletic Footwear"/>
    <n v="50"/>
    <n v="2750"/>
    <n v="137500"/>
    <n v="55000"/>
    <n v="0.4"/>
    <s v="Online"/>
  </r>
  <r>
    <n v="1128299"/>
    <d v="2021-04-13T00:00:00"/>
    <x v="4"/>
    <x v="27"/>
    <s v="Atlanta"/>
    <s v="Men's Apparel"/>
    <n v="55.000000000000007"/>
    <n v="1750"/>
    <n v="96250.000000000015"/>
    <n v="33687.5"/>
    <n v="0.35"/>
    <s v="Online"/>
  </r>
  <r>
    <n v="1128299"/>
    <d v="2021-04-13T00:00:00"/>
    <x v="4"/>
    <x v="27"/>
    <s v="Atlanta"/>
    <s v="Women's Apparel"/>
    <n v="70"/>
    <n v="3500"/>
    <n v="245000"/>
    <n v="61250"/>
    <n v="0.25"/>
    <s v="Online"/>
  </r>
  <r>
    <n v="1128299"/>
    <d v="2021-05-14T00:00:00"/>
    <x v="4"/>
    <x v="27"/>
    <s v="Atlanta"/>
    <s v="Men's Street Footwear"/>
    <n v="50"/>
    <n v="5500"/>
    <n v="275000"/>
    <n v="110000"/>
    <n v="0.4"/>
    <s v="Online"/>
  </r>
  <r>
    <n v="1128299"/>
    <d v="2021-05-14T00:00:00"/>
    <x v="4"/>
    <x v="27"/>
    <s v="Atlanta"/>
    <s v="Men's Athletic Footwear"/>
    <n v="55.000000000000007"/>
    <n v="4000"/>
    <n v="220000.00000000003"/>
    <n v="88000.000000000015"/>
    <n v="0.4"/>
    <s v="Online"/>
  </r>
  <r>
    <n v="1128299"/>
    <d v="2021-05-14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05-14T00:00:00"/>
    <x v="4"/>
    <x v="27"/>
    <s v="Atlanta"/>
    <s v="Women's Athletic Footwear"/>
    <n v="50"/>
    <n v="3250"/>
    <n v="162500"/>
    <n v="65000"/>
    <n v="0.4"/>
    <s v="Online"/>
  </r>
  <r>
    <n v="1128299"/>
    <d v="2021-05-14T00:00:00"/>
    <x v="4"/>
    <x v="27"/>
    <s v="Atlanta"/>
    <s v="Men's Apparel"/>
    <n v="55.000000000000007"/>
    <n v="2250"/>
    <n v="123750.00000000001"/>
    <n v="43312.5"/>
    <n v="0.35"/>
    <s v="Online"/>
  </r>
  <r>
    <n v="1128299"/>
    <d v="2021-05-14T00:00:00"/>
    <x v="4"/>
    <x v="27"/>
    <s v="Atlanta"/>
    <s v="Women's Apparel"/>
    <n v="70"/>
    <n v="4000"/>
    <n v="280000"/>
    <n v="70000"/>
    <n v="0.25"/>
    <s v="Online"/>
  </r>
  <r>
    <n v="1128299"/>
    <d v="2021-06-13T00:00:00"/>
    <x v="4"/>
    <x v="27"/>
    <s v="Atlanta"/>
    <s v="Men's Street Footwear"/>
    <n v="50"/>
    <n v="6750"/>
    <n v="337500"/>
    <n v="135000"/>
    <n v="0.4"/>
    <s v="Online"/>
  </r>
  <r>
    <n v="1128299"/>
    <d v="2021-06-13T00:00:00"/>
    <x v="4"/>
    <x v="27"/>
    <s v="Atlanta"/>
    <s v="Men's Athletic Footwear"/>
    <n v="55.000000000000007"/>
    <n v="5250"/>
    <n v="288750.00000000006"/>
    <n v="115500.00000000003"/>
    <n v="0.4"/>
    <s v="Online"/>
  </r>
  <r>
    <n v="1128299"/>
    <d v="2021-06-13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6-13T00:00:00"/>
    <x v="4"/>
    <x v="27"/>
    <s v="Atlanta"/>
    <s v="Women's Athletic Footwear"/>
    <n v="50"/>
    <n v="4000"/>
    <n v="200000"/>
    <n v="80000"/>
    <n v="0.4"/>
    <s v="Online"/>
  </r>
  <r>
    <n v="1128299"/>
    <d v="2021-06-13T00:00:00"/>
    <x v="4"/>
    <x v="27"/>
    <s v="Atlanta"/>
    <s v="Men's Apparel"/>
    <n v="55.000000000000007"/>
    <n v="2750"/>
    <n v="151250.00000000003"/>
    <n v="52937.500000000007"/>
    <n v="0.35"/>
    <s v="Online"/>
  </r>
  <r>
    <n v="1128299"/>
    <d v="2021-06-13T00:00:00"/>
    <x v="4"/>
    <x v="27"/>
    <s v="Atlanta"/>
    <s v="Women's Apparel"/>
    <n v="70"/>
    <n v="5750"/>
    <n v="402500"/>
    <n v="100625"/>
    <n v="0.25"/>
    <s v="Online"/>
  </r>
  <r>
    <n v="1128299"/>
    <d v="2021-07-12T00:00:00"/>
    <x v="4"/>
    <x v="27"/>
    <s v="Atlanta"/>
    <s v="Men's Street Footwear"/>
    <n v="50"/>
    <n v="7250"/>
    <n v="362500"/>
    <n v="145000"/>
    <n v="0.4"/>
    <s v="Online"/>
  </r>
  <r>
    <n v="1128299"/>
    <d v="2021-07-12T00:00:00"/>
    <x v="4"/>
    <x v="27"/>
    <s v="Atlanta"/>
    <s v="Men's Athletic Footwear"/>
    <n v="55.000000000000007"/>
    <n v="5750"/>
    <n v="316250.00000000006"/>
    <n v="126500.00000000003"/>
    <n v="0.4"/>
    <s v="Online"/>
  </r>
  <r>
    <n v="1128299"/>
    <d v="2021-07-12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7-12T00:00:00"/>
    <x v="4"/>
    <x v="27"/>
    <s v="Atlanta"/>
    <s v="Women's Athletic Footwear"/>
    <n v="50"/>
    <n v="4250"/>
    <n v="212500"/>
    <n v="85000"/>
    <n v="0.4"/>
    <s v="Online"/>
  </r>
  <r>
    <n v="1128299"/>
    <d v="2021-07-12T00:00:00"/>
    <x v="4"/>
    <x v="27"/>
    <s v="Atlanta"/>
    <s v="Men's Apparel"/>
    <n v="55.000000000000007"/>
    <n v="4750"/>
    <n v="261250.00000000003"/>
    <n v="91437.5"/>
    <n v="0.35"/>
    <s v="Online"/>
  </r>
  <r>
    <n v="1128299"/>
    <d v="2021-07-12T00:00:00"/>
    <x v="4"/>
    <x v="27"/>
    <s v="Atlanta"/>
    <s v="Women's Apparel"/>
    <n v="70"/>
    <n v="4750"/>
    <n v="332500"/>
    <n v="83125"/>
    <n v="0.25"/>
    <s v="Online"/>
  </r>
  <r>
    <n v="1128299"/>
    <d v="2021-08-13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08-13T00:00:00"/>
    <x v="4"/>
    <x v="27"/>
    <s v="Atlanta"/>
    <s v="Men's Athletic Footwear"/>
    <n v="60.000000000000007"/>
    <n v="6250"/>
    <n v="375000.00000000006"/>
    <n v="150000.00000000003"/>
    <n v="0.4"/>
    <s v="Online"/>
  </r>
  <r>
    <n v="1128299"/>
    <d v="2021-08-13T00:00:00"/>
    <x v="4"/>
    <x v="27"/>
    <s v="Atlanta"/>
    <s v="Women's Street Footwear"/>
    <n v="55.000000000000007"/>
    <n v="5000"/>
    <n v="275000.00000000006"/>
    <n v="96250.000000000015"/>
    <n v="0.35"/>
    <s v="Online"/>
  </r>
  <r>
    <n v="1128299"/>
    <d v="2021-08-13T00:00:00"/>
    <x v="4"/>
    <x v="27"/>
    <s v="Atlanta"/>
    <s v="Women's Athletic Footwear"/>
    <n v="55.000000000000007"/>
    <n v="4500"/>
    <n v="247500.00000000003"/>
    <n v="99000.000000000015"/>
    <n v="0.4"/>
    <s v="Online"/>
  </r>
  <r>
    <n v="1128299"/>
    <d v="2021-08-13T00:00:00"/>
    <x v="4"/>
    <x v="27"/>
    <s v="Atlanta"/>
    <s v="Men's Apparel"/>
    <n v="65"/>
    <n v="4500"/>
    <n v="292500"/>
    <n v="102375"/>
    <n v="0.35"/>
    <s v="Online"/>
  </r>
  <r>
    <n v="1128299"/>
    <d v="2021-08-13T00:00:00"/>
    <x v="4"/>
    <x v="27"/>
    <s v="Atlanta"/>
    <s v="Women's Apparel"/>
    <n v="70"/>
    <n v="4250"/>
    <n v="297500"/>
    <n v="74375"/>
    <n v="0.25"/>
    <s v="Online"/>
  </r>
  <r>
    <n v="1128299"/>
    <d v="2021-09-14T00:00:00"/>
    <x v="4"/>
    <x v="27"/>
    <s v="Atlanta"/>
    <s v="Men's Street Footwear"/>
    <n v="45.000000000000014"/>
    <n v="6000"/>
    <n v="270000.00000000006"/>
    <n v="108000.00000000003"/>
    <n v="0.4"/>
    <s v="Online"/>
  </r>
  <r>
    <n v="1128299"/>
    <d v="2021-09-14T00:00:00"/>
    <x v="4"/>
    <x v="27"/>
    <s v="Atlanta"/>
    <s v="Men's Athletic Footwear"/>
    <n v="50.000000000000014"/>
    <n v="6000"/>
    <n v="300000.00000000006"/>
    <n v="120000.00000000003"/>
    <n v="0.4"/>
    <s v="Online"/>
  </r>
  <r>
    <n v="1128299"/>
    <d v="2021-09-14T00:00:00"/>
    <x v="4"/>
    <x v="27"/>
    <s v="Atlanta"/>
    <s v="Women's Street Footwear"/>
    <n v="45.000000000000014"/>
    <n v="4500"/>
    <n v="202500.00000000006"/>
    <n v="70875.000000000015"/>
    <n v="0.35"/>
    <s v="Online"/>
  </r>
  <r>
    <n v="1128299"/>
    <d v="2021-09-14T00:00:00"/>
    <x v="4"/>
    <x v="27"/>
    <s v="Atlanta"/>
    <s v="Women's Athletic Footwear"/>
    <n v="45.000000000000014"/>
    <n v="4000"/>
    <n v="180000.00000000006"/>
    <n v="72000.000000000029"/>
    <n v="0.4"/>
    <s v="Online"/>
  </r>
  <r>
    <n v="1128299"/>
    <d v="2021-09-14T00:00:00"/>
    <x v="4"/>
    <x v="27"/>
    <s v="Atlanta"/>
    <s v="Men's Apparel"/>
    <n v="55.000000000000007"/>
    <n v="4000"/>
    <n v="220000.00000000003"/>
    <n v="77000"/>
    <n v="0.35"/>
    <s v="Online"/>
  </r>
  <r>
    <n v="1128299"/>
    <d v="2021-09-14T00:00:00"/>
    <x v="4"/>
    <x v="27"/>
    <s v="Atlanta"/>
    <s v="Women's Apparel"/>
    <n v="60.000000000000007"/>
    <n v="4500"/>
    <n v="270000.00000000006"/>
    <n v="67500.000000000015"/>
    <n v="0.25"/>
    <s v="Online"/>
  </r>
  <r>
    <n v="1128299"/>
    <d v="2021-10-13T00:00:00"/>
    <x v="4"/>
    <x v="27"/>
    <s v="Atlanta"/>
    <s v="Men's Street Footwear"/>
    <n v="45.000000000000014"/>
    <n v="5250"/>
    <n v="236250.00000000009"/>
    <n v="94500.000000000044"/>
    <n v="0.4"/>
    <s v="Online"/>
  </r>
  <r>
    <n v="1128299"/>
    <d v="2021-10-13T00:00:00"/>
    <x v="4"/>
    <x v="27"/>
    <s v="Atlanta"/>
    <s v="Men's Athletic Footwear"/>
    <n v="50.000000000000014"/>
    <n v="5250"/>
    <n v="262500.00000000006"/>
    <n v="105000.00000000003"/>
    <n v="0.4"/>
    <s v="Online"/>
  </r>
  <r>
    <n v="1128299"/>
    <d v="2021-10-13T00:00:00"/>
    <x v="4"/>
    <x v="27"/>
    <s v="Atlanta"/>
    <s v="Women's Street Footwear"/>
    <n v="45.000000000000014"/>
    <n v="3500"/>
    <n v="157500.00000000006"/>
    <n v="55125.000000000015"/>
    <n v="0.35"/>
    <s v="Online"/>
  </r>
  <r>
    <n v="1128299"/>
    <d v="2021-10-13T00:00:00"/>
    <x v="4"/>
    <x v="27"/>
    <s v="Atlanta"/>
    <s v="Women's Athletic Footwear"/>
    <n v="45.000000000000014"/>
    <n v="3250"/>
    <n v="146250.00000000006"/>
    <n v="58500.000000000029"/>
    <n v="0.4"/>
    <s v="Online"/>
  </r>
  <r>
    <n v="1128299"/>
    <d v="2021-10-13T00:00:00"/>
    <x v="4"/>
    <x v="27"/>
    <s v="Atlanta"/>
    <s v="Men's Apparel"/>
    <n v="55.000000000000007"/>
    <n v="3000"/>
    <n v="165000.00000000003"/>
    <n v="57750.000000000007"/>
    <n v="0.35"/>
    <s v="Online"/>
  </r>
  <r>
    <n v="1128299"/>
    <d v="2021-10-13T00:00:00"/>
    <x v="4"/>
    <x v="27"/>
    <s v="Atlanta"/>
    <s v="Women's Apparel"/>
    <n v="70"/>
    <n v="3500"/>
    <n v="245000"/>
    <n v="61250"/>
    <n v="0.25"/>
    <s v="Online"/>
  </r>
  <r>
    <n v="1128299"/>
    <d v="2021-11-13T00:00:00"/>
    <x v="4"/>
    <x v="27"/>
    <s v="Atlanta"/>
    <s v="Men's Street Footwear"/>
    <n v="55.000000000000007"/>
    <n v="5250"/>
    <n v="288750.00000000006"/>
    <n v="115500.00000000003"/>
    <n v="0.4"/>
    <s v="Online"/>
  </r>
  <r>
    <n v="1128299"/>
    <d v="2021-11-13T00:00:00"/>
    <x v="4"/>
    <x v="27"/>
    <s v="Atlanta"/>
    <s v="Men's Athletic Footwear"/>
    <n v="60.000000000000007"/>
    <n v="5750"/>
    <n v="345000.00000000006"/>
    <n v="138000.00000000003"/>
    <n v="0.4"/>
    <s v="Online"/>
  </r>
  <r>
    <n v="1128299"/>
    <d v="2021-11-13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11-13T00:00:00"/>
    <x v="4"/>
    <x v="27"/>
    <s v="Atlanta"/>
    <s v="Women's Athletic Footwear"/>
    <n v="55.000000000000007"/>
    <n v="4000"/>
    <n v="220000.00000000003"/>
    <n v="88000.000000000015"/>
    <n v="0.4"/>
    <s v="Online"/>
  </r>
  <r>
    <n v="1128299"/>
    <d v="2021-11-13T00:00:00"/>
    <x v="4"/>
    <x v="27"/>
    <s v="Atlanta"/>
    <s v="Men's Apparel"/>
    <n v="65"/>
    <n v="3500"/>
    <n v="227500"/>
    <n v="79625"/>
    <n v="0.35"/>
    <s v="Online"/>
  </r>
  <r>
    <n v="1128299"/>
    <d v="2021-11-13T00:00:00"/>
    <x v="4"/>
    <x v="27"/>
    <s v="Atlanta"/>
    <s v="Women's Apparel"/>
    <n v="70"/>
    <n v="4750"/>
    <n v="332500"/>
    <n v="83125"/>
    <n v="0.25"/>
    <s v="Online"/>
  </r>
  <r>
    <n v="1128299"/>
    <d v="2021-12-12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12-12T00:00:00"/>
    <x v="4"/>
    <x v="27"/>
    <s v="Atlanta"/>
    <s v="Men's Athletic Footwear"/>
    <n v="60.000000000000007"/>
    <n v="6750"/>
    <n v="405000.00000000006"/>
    <n v="162000.00000000003"/>
    <n v="0.4"/>
    <s v="Online"/>
  </r>
  <r>
    <n v="1128299"/>
    <d v="2021-12-12T00:00:00"/>
    <x v="4"/>
    <x v="27"/>
    <s v="Atlanta"/>
    <s v="Women's Street Footwear"/>
    <n v="55.000000000000007"/>
    <n v="4750"/>
    <n v="261250.00000000003"/>
    <n v="91437.5"/>
    <n v="0.35"/>
    <s v="Online"/>
  </r>
  <r>
    <n v="1128299"/>
    <d v="2021-12-12T00:00:00"/>
    <x v="4"/>
    <x v="27"/>
    <s v="Atlanta"/>
    <s v="Women's Athletic Footwear"/>
    <n v="55.000000000000007"/>
    <n v="4750"/>
    <n v="261250.00000000003"/>
    <n v="104500.00000000001"/>
    <n v="0.4"/>
    <s v="Online"/>
  </r>
  <r>
    <n v="1128299"/>
    <d v="2021-12-12T00:00:00"/>
    <x v="4"/>
    <x v="27"/>
    <s v="Atlanta"/>
    <s v="Men's Apparel"/>
    <n v="65"/>
    <n v="4000"/>
    <n v="260000"/>
    <n v="91000"/>
    <n v="0.35"/>
    <s v="Online"/>
  </r>
  <r>
    <n v="1128299"/>
    <d v="2021-12-12T00:00:00"/>
    <x v="4"/>
    <x v="27"/>
    <s v="Atlanta"/>
    <s v="Women's Apparel"/>
    <n v="70"/>
    <n v="5000"/>
    <n v="350000"/>
    <n v="87500"/>
    <n v="0.25"/>
    <s v="Online"/>
  </r>
  <r>
    <n v="1185732"/>
    <d v="2021-01-09T00:00:00"/>
    <x v="4"/>
    <x v="27"/>
    <s v="Atlanta"/>
    <s v="Men's Street Footwear"/>
    <n v="40"/>
    <n v="10250"/>
    <n v="410000"/>
    <n v="184500"/>
    <n v="0.45"/>
    <s v="Online"/>
  </r>
  <r>
    <n v="1185732"/>
    <d v="2021-01-09T00:00:00"/>
    <x v="4"/>
    <x v="27"/>
    <s v="Atlanta"/>
    <s v="Men's Athletic Footwear"/>
    <n v="40"/>
    <n v="8250"/>
    <n v="330000"/>
    <n v="115499.99999999999"/>
    <n v="0.35"/>
    <s v="Online"/>
  </r>
  <r>
    <n v="1185732"/>
    <d v="2021-01-09T00:00:00"/>
    <x v="4"/>
    <x v="27"/>
    <s v="Atlanta"/>
    <s v="Women's Street Footwear"/>
    <n v="30.000000000000004"/>
    <n v="8250"/>
    <n v="247500.00000000003"/>
    <n v="61875.000000000007"/>
    <n v="0.25"/>
    <s v="Online"/>
  </r>
  <r>
    <n v="1185732"/>
    <d v="2021-01-09T00:00:00"/>
    <x v="4"/>
    <x v="27"/>
    <s v="Atlanta"/>
    <s v="Women's Athletic Footwear"/>
    <n v="35"/>
    <n v="6750"/>
    <n v="236250"/>
    <n v="70875"/>
    <n v="0.3"/>
    <s v="Online"/>
  </r>
  <r>
    <n v="1185732"/>
    <d v="2021-01-09T00:00:00"/>
    <x v="4"/>
    <x v="27"/>
    <s v="Atlanta"/>
    <s v="Men's Apparel"/>
    <n v="50"/>
    <n v="7250"/>
    <n v="362500"/>
    <n v="126874.99999999999"/>
    <n v="0.35"/>
    <s v="Online"/>
  </r>
  <r>
    <n v="1185732"/>
    <d v="2021-01-09T00:00:00"/>
    <x v="4"/>
    <x v="27"/>
    <s v="Atlanta"/>
    <s v="Women's Apparel"/>
    <n v="40"/>
    <n v="8250"/>
    <n v="330000"/>
    <n v="165000"/>
    <n v="0.5"/>
    <s v="Online"/>
  </r>
  <r>
    <n v="1185732"/>
    <d v="2021-02-07T00:00:00"/>
    <x v="4"/>
    <x v="27"/>
    <s v="Atlanta"/>
    <s v="Men's Street Footwear"/>
    <n v="40"/>
    <n v="10750"/>
    <n v="430000"/>
    <n v="193500"/>
    <n v="0.45"/>
    <s v="Online"/>
  </r>
  <r>
    <n v="1185732"/>
    <d v="2021-02-07T00:00:00"/>
    <x v="4"/>
    <x v="27"/>
    <s v="Atlanta"/>
    <s v="Men's Athletic Footwear"/>
    <n v="40"/>
    <n v="7250"/>
    <n v="290000"/>
    <n v="101500"/>
    <n v="0.35"/>
    <s v="Online"/>
  </r>
  <r>
    <n v="1185732"/>
    <d v="2021-02-07T00:00:00"/>
    <x v="4"/>
    <x v="27"/>
    <s v="Atlanta"/>
    <s v="Women's Street Footwear"/>
    <n v="30.000000000000004"/>
    <n v="7750"/>
    <n v="232500.00000000003"/>
    <n v="58125.000000000007"/>
    <n v="0.25"/>
    <s v="Online"/>
  </r>
  <r>
    <n v="1185732"/>
    <d v="2021-02-07T00:00:00"/>
    <x v="4"/>
    <x v="28"/>
    <s v="Charleston"/>
    <s v="Women's Athletic Footwear"/>
    <n v="35"/>
    <n v="6250"/>
    <n v="218750"/>
    <n v="65625"/>
    <n v="0.3"/>
    <s v="Online"/>
  </r>
  <r>
    <n v="1185732"/>
    <d v="2021-02-07T00:00:00"/>
    <x v="4"/>
    <x v="28"/>
    <s v="Charleston"/>
    <s v="Men's Apparel"/>
    <n v="50"/>
    <n v="7000"/>
    <n v="350000"/>
    <n v="122499.99999999999"/>
    <n v="0.35"/>
    <s v="Online"/>
  </r>
  <r>
    <n v="1185732"/>
    <d v="2021-02-07T00:00:00"/>
    <x v="4"/>
    <x v="28"/>
    <s v="Charleston"/>
    <s v="Women's Apparel"/>
    <n v="35"/>
    <n v="8000"/>
    <n v="280000"/>
    <n v="140000"/>
    <n v="0.5"/>
    <s v="Online"/>
  </r>
  <r>
    <n v="1185732"/>
    <d v="2021-03-05T00:00:00"/>
    <x v="4"/>
    <x v="28"/>
    <s v="Charleston"/>
    <s v="Men's Street Footwear"/>
    <n v="35"/>
    <n v="10200"/>
    <n v="357000"/>
    <n v="160650"/>
    <n v="0.45"/>
    <s v="Online"/>
  </r>
  <r>
    <n v="1185732"/>
    <d v="2021-03-05T00:00:00"/>
    <x v="4"/>
    <x v="28"/>
    <s v="Charleston"/>
    <s v="Men's Athletic Footwear"/>
    <n v="35"/>
    <n v="7000"/>
    <n v="245000"/>
    <n v="85750"/>
    <n v="0.35"/>
    <s v="Online"/>
  </r>
  <r>
    <n v="1185732"/>
    <d v="2021-03-05T00:00:00"/>
    <x v="4"/>
    <x v="28"/>
    <s v="Charleston"/>
    <s v="Women's Street Footwear"/>
    <n v="25"/>
    <n v="7250"/>
    <n v="181250"/>
    <n v="45312.5"/>
    <n v="0.25"/>
    <s v="Online"/>
  </r>
  <r>
    <n v="1185732"/>
    <d v="2021-03-05T00:00:00"/>
    <x v="4"/>
    <x v="28"/>
    <s v="Charleston"/>
    <s v="Women's Athletic Footwear"/>
    <n v="29.999999999999993"/>
    <n v="5750"/>
    <n v="172499.99999999997"/>
    <n v="51749.999999999993"/>
    <n v="0.3"/>
    <s v="Online"/>
  </r>
  <r>
    <n v="1185732"/>
    <d v="2021-03-05T00:00:00"/>
    <x v="4"/>
    <x v="28"/>
    <s v="Charleston"/>
    <s v="Men's Apparel"/>
    <n v="45.000000000000007"/>
    <n v="6250"/>
    <n v="281250.00000000006"/>
    <n v="98437.500000000015"/>
    <n v="0.35"/>
    <s v="Online"/>
  </r>
  <r>
    <n v="1185732"/>
    <d v="2021-03-05T00:00:00"/>
    <x v="4"/>
    <x v="28"/>
    <s v="Charleston"/>
    <s v="Women's Apparel"/>
    <n v="35"/>
    <n v="7250"/>
    <n v="253750"/>
    <n v="126875"/>
    <n v="0.5"/>
    <s v="Online"/>
  </r>
  <r>
    <n v="1185732"/>
    <d v="2021-04-06T00:00:00"/>
    <x v="4"/>
    <x v="28"/>
    <s v="Charleston"/>
    <s v="Men's Street Footwear"/>
    <n v="35"/>
    <n v="9750"/>
    <n v="341250"/>
    <n v="153562.5"/>
    <n v="0.45"/>
    <s v="Online"/>
  </r>
  <r>
    <n v="1185732"/>
    <d v="2021-04-06T00:00:00"/>
    <x v="4"/>
    <x v="28"/>
    <s v="Charleston"/>
    <s v="Men's Athletic Footwear"/>
    <n v="35"/>
    <n v="6750"/>
    <n v="236250"/>
    <n v="82687.5"/>
    <n v="0.35"/>
    <s v="Online"/>
  </r>
  <r>
    <n v="1185732"/>
    <d v="2021-04-06T00:00:00"/>
    <x v="4"/>
    <x v="28"/>
    <s v="Charleston"/>
    <s v="Women's Street Footwear"/>
    <n v="25"/>
    <n v="6750"/>
    <n v="168750"/>
    <n v="42187.5"/>
    <n v="0.25"/>
    <s v="Online"/>
  </r>
  <r>
    <n v="1185732"/>
    <d v="2021-04-06T00:00:00"/>
    <x v="4"/>
    <x v="28"/>
    <s v="Charleston"/>
    <s v="Women's Athletic Footwear"/>
    <n v="29.999999999999993"/>
    <n v="6000"/>
    <n v="179999.99999999997"/>
    <n v="53999.999999999993"/>
    <n v="0.3"/>
    <s v="Online"/>
  </r>
  <r>
    <n v="1185732"/>
    <d v="2021-04-06T00:00:00"/>
    <x v="4"/>
    <x v="28"/>
    <s v="Charleston"/>
    <s v="Men's Apparel"/>
    <n v="50"/>
    <n v="6250"/>
    <n v="312500"/>
    <n v="109375"/>
    <n v="0.35"/>
    <s v="Online"/>
  </r>
  <r>
    <n v="1185732"/>
    <d v="2021-04-06T00:00:00"/>
    <x v="4"/>
    <x v="28"/>
    <s v="Charleston"/>
    <s v="Women's Apparel"/>
    <n v="40"/>
    <n v="7750"/>
    <n v="310000"/>
    <n v="155000"/>
    <n v="0.5"/>
    <s v="Online"/>
  </r>
  <r>
    <n v="1185732"/>
    <d v="2021-05-05T00:00:00"/>
    <x v="4"/>
    <x v="28"/>
    <s v="Charleston"/>
    <s v="Men's Street Footwear"/>
    <n v="50"/>
    <n v="10450"/>
    <n v="522500"/>
    <n v="235125"/>
    <n v="0.45"/>
    <s v="Online"/>
  </r>
  <r>
    <n v="1185732"/>
    <d v="2021-05-05T00:00:00"/>
    <x v="4"/>
    <x v="28"/>
    <s v="Charleston"/>
    <s v="Men's Athletic Footwear"/>
    <n v="50"/>
    <n v="7500"/>
    <n v="375000"/>
    <n v="131250"/>
    <n v="0.35"/>
    <s v="Online"/>
  </r>
  <r>
    <n v="1185732"/>
    <d v="2021-05-05T00:00:00"/>
    <x v="4"/>
    <x v="28"/>
    <s v="Charleston"/>
    <s v="Women's Street Footwear"/>
    <n v="45"/>
    <n v="7250"/>
    <n v="326250"/>
    <n v="81562.5"/>
    <n v="0.25"/>
    <s v="Online"/>
  </r>
  <r>
    <n v="1185732"/>
    <d v="2021-05-05T00:00:00"/>
    <x v="4"/>
    <x v="28"/>
    <s v="Charleston"/>
    <s v="Women's Athletic Footwear"/>
    <n v="45"/>
    <n v="6750"/>
    <n v="303750"/>
    <n v="91125"/>
    <n v="0.3"/>
    <s v="Online"/>
  </r>
  <r>
    <n v="1185732"/>
    <d v="2021-05-05T00:00:00"/>
    <x v="4"/>
    <x v="28"/>
    <s v="Charleston"/>
    <s v="Men's Apparel"/>
    <n v="54.999999999999993"/>
    <n v="7000"/>
    <n v="384999.99999999994"/>
    <n v="134749.99999999997"/>
    <n v="0.35"/>
    <s v="Online"/>
  </r>
  <r>
    <n v="1185732"/>
    <d v="2021-05-05T00:00:00"/>
    <x v="4"/>
    <x v="28"/>
    <s v="Charleston"/>
    <s v="Women's Apparel"/>
    <n v="60"/>
    <n v="8000"/>
    <n v="480000"/>
    <n v="240000"/>
    <n v="0.5"/>
    <s v="Online"/>
  </r>
  <r>
    <n v="1185732"/>
    <d v="2021-06-07T00:00:00"/>
    <x v="4"/>
    <x v="28"/>
    <s v="Charleston"/>
    <s v="Men's Street Footwear"/>
    <n v="54.999999999999993"/>
    <n v="10500"/>
    <n v="577499.99999999988"/>
    <n v="259874.99999999994"/>
    <n v="0.45"/>
    <s v="Online"/>
  </r>
  <r>
    <n v="1185732"/>
    <d v="2021-06-07T00:00:00"/>
    <x v="4"/>
    <x v="28"/>
    <s v="Charleston"/>
    <s v="Men's Athletic Footwear"/>
    <n v="50"/>
    <n v="8000"/>
    <n v="400000"/>
    <n v="140000"/>
    <n v="0.35"/>
    <s v="Online"/>
  </r>
  <r>
    <n v="1185732"/>
    <d v="2021-06-07T00:00:00"/>
    <x v="4"/>
    <x v="28"/>
    <s v="Charleston"/>
    <s v="Women's Street Footwear"/>
    <n v="50"/>
    <n v="7750"/>
    <n v="387500"/>
    <n v="96875"/>
    <n v="0.25"/>
    <s v="Online"/>
  </r>
  <r>
    <n v="1185732"/>
    <d v="2021-06-07T00:00:00"/>
    <x v="4"/>
    <x v="28"/>
    <s v="Charleston"/>
    <s v="Women's Athletic Footwear"/>
    <n v="50"/>
    <n v="7500"/>
    <n v="375000"/>
    <n v="112500"/>
    <n v="0.3"/>
    <s v="Online"/>
  </r>
  <r>
    <n v="1185732"/>
    <d v="2021-06-07T00:00:00"/>
    <x v="4"/>
    <x v="28"/>
    <s v="Charleston"/>
    <s v="Men's Apparel"/>
    <n v="65"/>
    <n v="7500"/>
    <n v="487500"/>
    <n v="170625"/>
    <n v="0.35"/>
    <s v="Online"/>
  </r>
  <r>
    <n v="1185732"/>
    <d v="2021-06-07T00:00:00"/>
    <x v="4"/>
    <x v="28"/>
    <s v="Charleston"/>
    <s v="Women's Apparel"/>
    <n v="70"/>
    <n v="9250"/>
    <n v="647500"/>
    <n v="323750"/>
    <n v="0.5"/>
    <s v="Online"/>
  </r>
  <r>
    <n v="1185732"/>
    <d v="2021-07-05T00:00:00"/>
    <x v="4"/>
    <x v="28"/>
    <s v="Charleston"/>
    <s v="Men's Street Footwear"/>
    <n v="65"/>
    <n v="11500"/>
    <n v="747500"/>
    <n v="336375"/>
    <n v="0.45"/>
    <s v="Online"/>
  </r>
  <r>
    <n v="1185732"/>
    <d v="2021-07-05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7-05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7-05T00:00:00"/>
    <x v="4"/>
    <x v="28"/>
    <s v="Charleston"/>
    <s v="Women's Athletic Footwear"/>
    <n v="55.000000000000007"/>
    <n v="7750"/>
    <n v="426250.00000000006"/>
    <n v="127875.00000000001"/>
    <n v="0.3"/>
    <s v="Online"/>
  </r>
  <r>
    <n v="1185732"/>
    <d v="2021-07-05T00:00:00"/>
    <x v="4"/>
    <x v="28"/>
    <s v="Charleston"/>
    <s v="Men's Apparel"/>
    <n v="65"/>
    <n v="8000"/>
    <n v="520000"/>
    <n v="182000"/>
    <n v="0.35"/>
    <s v="Online"/>
  </r>
  <r>
    <n v="1185732"/>
    <d v="2021-07-05T00:00:00"/>
    <x v="4"/>
    <x v="28"/>
    <s v="Charleston"/>
    <s v="Women's Apparel"/>
    <n v="70"/>
    <n v="9750"/>
    <n v="682500"/>
    <n v="341250"/>
    <n v="0.5"/>
    <s v="Online"/>
  </r>
  <r>
    <n v="1185732"/>
    <d v="2021-08-06T00:00:00"/>
    <x v="4"/>
    <x v="28"/>
    <s v="Charleston"/>
    <s v="Men's Street Footwear"/>
    <n v="65"/>
    <n v="11250"/>
    <n v="731250"/>
    <n v="329062.5"/>
    <n v="0.45"/>
    <s v="Online"/>
  </r>
  <r>
    <n v="1185732"/>
    <d v="2021-08-06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8-06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8-06T00:00:00"/>
    <x v="4"/>
    <x v="28"/>
    <s v="Charleston"/>
    <s v="Women's Athletic Footwear"/>
    <n v="45"/>
    <n v="7750"/>
    <n v="348750"/>
    <n v="104625"/>
    <n v="0.3"/>
    <s v="Online"/>
  </r>
  <r>
    <n v="1185732"/>
    <d v="2021-08-06T00:00:00"/>
    <x v="4"/>
    <x v="28"/>
    <s v="Charleston"/>
    <s v="Men's Apparel"/>
    <n v="55.000000000000007"/>
    <n v="7500"/>
    <n v="412500.00000000006"/>
    <n v="144375"/>
    <n v="0.35"/>
    <s v="Online"/>
  </r>
  <r>
    <n v="1185732"/>
    <d v="2021-08-06T00:00:00"/>
    <x v="4"/>
    <x v="28"/>
    <s v="Charleston"/>
    <s v="Women's Apparel"/>
    <n v="60.000000000000007"/>
    <n v="9250"/>
    <n v="555000.00000000012"/>
    <n v="277500.00000000006"/>
    <n v="0.5"/>
    <s v="Online"/>
  </r>
  <r>
    <n v="1185732"/>
    <d v="2021-09-05T00:00:00"/>
    <x v="4"/>
    <x v="28"/>
    <s v="Charleston"/>
    <s v="Men's Street Footwear"/>
    <n v="55.000000000000007"/>
    <n v="10250"/>
    <n v="563750.00000000012"/>
    <n v="253687.50000000006"/>
    <n v="0.45"/>
    <s v="Online"/>
  </r>
  <r>
    <n v="1185732"/>
    <d v="2021-09-05T00:00:00"/>
    <x v="4"/>
    <x v="28"/>
    <s v="Charleston"/>
    <s v="Men's Athletic Footwear"/>
    <n v="50.000000000000014"/>
    <n v="8250"/>
    <n v="412500.00000000012"/>
    <n v="144375.00000000003"/>
    <n v="0.35"/>
    <s v="Online"/>
  </r>
  <r>
    <n v="1185732"/>
    <d v="2021-09-05T00:00:00"/>
    <x v="4"/>
    <x v="28"/>
    <s v="Charleston"/>
    <s v="Women's Street Footwear"/>
    <n v="40"/>
    <n v="7250"/>
    <n v="290000"/>
    <n v="72500"/>
    <n v="0.25"/>
    <s v="Online"/>
  </r>
  <r>
    <n v="1185732"/>
    <d v="2021-09-05T00:00:00"/>
    <x v="4"/>
    <x v="28"/>
    <s v="Charleston"/>
    <s v="Women's Athletic Footwear"/>
    <n v="40"/>
    <n v="7000"/>
    <n v="280000"/>
    <n v="84000"/>
    <n v="0.3"/>
    <s v="Online"/>
  </r>
  <r>
    <n v="1185732"/>
    <d v="2021-09-05T00:00:00"/>
    <x v="4"/>
    <x v="28"/>
    <s v="Charleston"/>
    <s v="Men's Apparel"/>
    <n v="50"/>
    <n v="7000"/>
    <n v="350000"/>
    <n v="122499.99999999999"/>
    <n v="0.35"/>
    <s v="Online"/>
  </r>
  <r>
    <n v="1185732"/>
    <d v="2021-09-05T00:00:00"/>
    <x v="4"/>
    <x v="28"/>
    <s v="Charleston"/>
    <s v="Women's Apparel"/>
    <n v="55.000000000000007"/>
    <n v="8000"/>
    <n v="440000.00000000006"/>
    <n v="220000.00000000003"/>
    <n v="0.5"/>
    <s v="Online"/>
  </r>
  <r>
    <n v="1185732"/>
    <d v="2021-10-07T00:00:00"/>
    <x v="4"/>
    <x v="28"/>
    <s v="Charleston"/>
    <s v="Men's Street Footwear"/>
    <n v="55.000000000000007"/>
    <n v="9750"/>
    <n v="536250.00000000012"/>
    <n v="241312.50000000006"/>
    <n v="0.45"/>
    <s v="Online"/>
  </r>
  <r>
    <n v="1185732"/>
    <d v="2021-10-07T00:00:00"/>
    <x v="4"/>
    <x v="28"/>
    <s v="Charleston"/>
    <s v="Men's Athletic Footwear"/>
    <n v="45.000000000000014"/>
    <n v="8000"/>
    <n v="360000.00000000012"/>
    <n v="126000.00000000003"/>
    <n v="0.35"/>
    <s v="Online"/>
  </r>
  <r>
    <n v="1185732"/>
    <d v="2021-10-07T00:00:00"/>
    <x v="4"/>
    <x v="28"/>
    <s v="Charleston"/>
    <s v="Women's Street Footwear"/>
    <n v="45.000000000000014"/>
    <n v="6750"/>
    <n v="303750.00000000012"/>
    <n v="75937.500000000029"/>
    <n v="0.25"/>
    <s v="Online"/>
  </r>
  <r>
    <n v="1185732"/>
    <d v="2021-10-07T00:00:00"/>
    <x v="4"/>
    <x v="28"/>
    <s v="Charleston"/>
    <s v="Women's Athletic Footwear"/>
    <n v="45.000000000000014"/>
    <n v="6500"/>
    <n v="292500.00000000012"/>
    <n v="87750.000000000029"/>
    <n v="0.3"/>
    <s v="Online"/>
  </r>
  <r>
    <n v="1185732"/>
    <d v="2021-10-07T00:00:00"/>
    <x v="4"/>
    <x v="28"/>
    <s v="Charleston"/>
    <s v="Men's Apparel"/>
    <n v="55.000000000000007"/>
    <n v="6500"/>
    <n v="357500.00000000006"/>
    <n v="125125.00000000001"/>
    <n v="0.35"/>
    <s v="Online"/>
  </r>
  <r>
    <n v="1185732"/>
    <d v="2021-10-07T00:00:00"/>
    <x v="4"/>
    <x v="28"/>
    <s v="Charleston"/>
    <s v="Women's Apparel"/>
    <n v="60"/>
    <n v="7750"/>
    <n v="465000"/>
    <n v="232500"/>
    <n v="0.5"/>
    <s v="Online"/>
  </r>
  <r>
    <n v="1185732"/>
    <d v="2021-11-06T00:00:00"/>
    <x v="4"/>
    <x v="28"/>
    <s v="Charleston"/>
    <s v="Men's Street Footwear"/>
    <n v="55.000000000000007"/>
    <n v="9250"/>
    <n v="508750.00000000006"/>
    <n v="228937.50000000003"/>
    <n v="0.45"/>
    <s v="Online"/>
  </r>
  <r>
    <n v="1185732"/>
    <d v="2021-11-06T00:00:00"/>
    <x v="4"/>
    <x v="28"/>
    <s v="Charleston"/>
    <s v="Men's Athletic Footwear"/>
    <n v="45.000000000000014"/>
    <n v="7500"/>
    <n v="337500.00000000012"/>
    <n v="118125.00000000003"/>
    <n v="0.35"/>
    <s v="Online"/>
  </r>
  <r>
    <n v="1185732"/>
    <d v="2021-11-06T00:00:00"/>
    <x v="4"/>
    <x v="28"/>
    <s v="Charleston"/>
    <s v="Women's Street Footwear"/>
    <n v="45.000000000000014"/>
    <n v="6950"/>
    <n v="312750.00000000012"/>
    <n v="78187.500000000029"/>
    <n v="0.25"/>
    <s v="Online"/>
  </r>
  <r>
    <n v="1185732"/>
    <d v="2021-11-06T00:00:00"/>
    <x v="4"/>
    <x v="28"/>
    <s v="Charleston"/>
    <s v="Women's Athletic Footwear"/>
    <n v="55.000000000000014"/>
    <n v="7500"/>
    <n v="412500.00000000012"/>
    <n v="123750.00000000003"/>
    <n v="0.3"/>
    <s v="Online"/>
  </r>
  <r>
    <n v="1185732"/>
    <d v="2021-11-06T00:00:00"/>
    <x v="4"/>
    <x v="28"/>
    <s v="Charleston"/>
    <s v="Men's Apparel"/>
    <n v="70"/>
    <n v="7250"/>
    <n v="507500"/>
    <n v="177625"/>
    <n v="0.35"/>
    <s v="Online"/>
  </r>
  <r>
    <n v="1185732"/>
    <d v="2021-11-06T00:00:00"/>
    <x v="4"/>
    <x v="28"/>
    <s v="Charleston"/>
    <s v="Women's Apparel"/>
    <n v="75"/>
    <n v="8250"/>
    <n v="618750"/>
    <n v="309375"/>
    <n v="0.5"/>
    <s v="Online"/>
  </r>
  <r>
    <n v="1185732"/>
    <d v="2021-12-05T00:00:00"/>
    <x v="4"/>
    <x v="28"/>
    <s v="Charleston"/>
    <s v="Men's Street Footwear"/>
    <n v="70"/>
    <n v="10750"/>
    <n v="752500"/>
    <n v="338625"/>
    <n v="0.45"/>
    <s v="Online"/>
  </r>
  <r>
    <n v="1185732"/>
    <d v="2021-12-05T00:00:00"/>
    <x v="4"/>
    <x v="28"/>
    <s v="Charleston"/>
    <s v="Men's Athletic Footwear"/>
    <n v="60.000000000000007"/>
    <n v="8750"/>
    <n v="525000.00000000012"/>
    <n v="183750.00000000003"/>
    <n v="0.35"/>
    <s v="Online"/>
  </r>
  <r>
    <n v="1185732"/>
    <d v="2021-12-05T00:00:00"/>
    <x v="4"/>
    <x v="28"/>
    <s v="Charleston"/>
    <s v="Women's Street Footwear"/>
    <n v="60.000000000000007"/>
    <n v="8250"/>
    <n v="495000.00000000006"/>
    <n v="123750.00000000001"/>
    <n v="0.25"/>
    <s v="Online"/>
  </r>
  <r>
    <n v="1185732"/>
    <d v="2021-12-05T00:00:00"/>
    <x v="4"/>
    <x v="28"/>
    <s v="Charleston"/>
    <s v="Women's Athletic Footwear"/>
    <n v="60.000000000000007"/>
    <n v="7750"/>
    <n v="465000.00000000006"/>
    <n v="139500"/>
    <n v="0.3"/>
    <s v="Online"/>
  </r>
  <r>
    <n v="1185732"/>
    <d v="2021-12-05T00:00:00"/>
    <x v="4"/>
    <x v="28"/>
    <s v="Charleston"/>
    <s v="Men's Apparel"/>
    <n v="70"/>
    <n v="7750"/>
    <n v="542500"/>
    <n v="189875"/>
    <n v="0.35"/>
    <s v="Online"/>
  </r>
  <r>
    <n v="1185732"/>
    <d v="2021-12-05T00:00:00"/>
    <x v="4"/>
    <x v="28"/>
    <s v="Charleston"/>
    <s v="Women's Apparel"/>
    <n v="75"/>
    <n v="8750"/>
    <n v="656250"/>
    <n v="328125"/>
    <n v="0.5"/>
    <s v="Online"/>
  </r>
  <r>
    <n v="1185732"/>
    <d v="2021-01-06T00:00:00"/>
    <x v="4"/>
    <x v="28"/>
    <s v="Charleston"/>
    <s v="Men's Street Footwear"/>
    <n v="35"/>
    <n v="9250"/>
    <n v="323750"/>
    <n v="129500"/>
    <n v="0.4"/>
    <s v="Online"/>
  </r>
  <r>
    <n v="1185732"/>
    <d v="2021-01-06T00:00:00"/>
    <x v="4"/>
    <x v="28"/>
    <s v="Charleston"/>
    <s v="Men's Athletic Footwear"/>
    <n v="35"/>
    <n v="7250"/>
    <n v="253750"/>
    <n v="88812.5"/>
    <n v="0.35"/>
    <s v="Online"/>
  </r>
  <r>
    <n v="1185732"/>
    <d v="2021-01-06T00:00:00"/>
    <x v="4"/>
    <x v="28"/>
    <s v="Charleston"/>
    <s v="Women's Street Footwear"/>
    <n v="25.000000000000007"/>
    <n v="7250"/>
    <n v="181250.00000000006"/>
    <n v="72500.000000000029"/>
    <n v="0.4"/>
    <s v="Online"/>
  </r>
  <r>
    <n v="1185732"/>
    <d v="2021-01-06T00:00:00"/>
    <x v="4"/>
    <x v="28"/>
    <s v="Charleston"/>
    <s v="Women's Athletic Footwear"/>
    <n v="30"/>
    <n v="5750"/>
    <n v="172500"/>
    <n v="69000"/>
    <n v="0.4"/>
    <s v="Online"/>
  </r>
  <r>
    <n v="1185732"/>
    <d v="2021-01-06T00:00:00"/>
    <x v="4"/>
    <x v="28"/>
    <s v="Charleston"/>
    <s v="Men's Apparel"/>
    <n v="45"/>
    <n v="6250"/>
    <n v="281250"/>
    <n v="98437.5"/>
    <n v="0.35"/>
    <s v="Online"/>
  </r>
  <r>
    <n v="1185732"/>
    <d v="2021-01-06T00:00:00"/>
    <x v="4"/>
    <x v="28"/>
    <s v="Charleston"/>
    <s v="Women's Apparel"/>
    <n v="35"/>
    <n v="7250"/>
    <n v="253750"/>
    <n v="126875"/>
    <n v="0.5"/>
    <s v="Online"/>
  </r>
  <r>
    <n v="1185732"/>
    <d v="2021-02-04T00:00:00"/>
    <x v="4"/>
    <x v="28"/>
    <s v="Charleston"/>
    <s v="Men's Street Footwear"/>
    <n v="35"/>
    <n v="9750"/>
    <n v="341250"/>
    <n v="136500"/>
    <n v="0.4"/>
    <s v="Online"/>
  </r>
  <r>
    <n v="1185732"/>
    <d v="2021-02-04T00:00:00"/>
    <x v="4"/>
    <x v="28"/>
    <s v="Charleston"/>
    <s v="Men's Athletic Footwear"/>
    <n v="35"/>
    <n v="6250"/>
    <n v="218750"/>
    <n v="76562.5"/>
    <n v="0.35"/>
    <s v="Online"/>
  </r>
  <r>
    <n v="1185732"/>
    <d v="2021-02-04T00:00:00"/>
    <x v="4"/>
    <x v="28"/>
    <s v="Charleston"/>
    <s v="Women's Street Footwear"/>
    <n v="25.000000000000007"/>
    <n v="6750"/>
    <n v="168750.00000000006"/>
    <n v="67500.000000000029"/>
    <n v="0.4"/>
    <s v="Online"/>
  </r>
  <r>
    <n v="1185732"/>
    <d v="2021-02-04T00:00:00"/>
    <x v="4"/>
    <x v="29"/>
    <s v="Charlotte"/>
    <s v="Women's Athletic Footwear"/>
    <n v="30"/>
    <n v="5250"/>
    <n v="157500"/>
    <n v="63000"/>
    <n v="0.4"/>
    <s v="Online"/>
  </r>
  <r>
    <n v="1185732"/>
    <d v="2021-02-04T00:00:00"/>
    <x v="4"/>
    <x v="29"/>
    <s v="Charlotte"/>
    <s v="Men's Apparel"/>
    <n v="45"/>
    <n v="6000"/>
    <n v="270000"/>
    <n v="94500"/>
    <n v="0.35"/>
    <s v="Online"/>
  </r>
  <r>
    <n v="1185732"/>
    <d v="2021-02-04T00:00:00"/>
    <x v="4"/>
    <x v="29"/>
    <s v="Charlotte"/>
    <s v="Women's Apparel"/>
    <n v="30"/>
    <n v="7000"/>
    <n v="210000"/>
    <n v="105000"/>
    <n v="0.5"/>
    <s v="Online"/>
  </r>
  <r>
    <n v="1185732"/>
    <d v="2021-03-02T00:00:00"/>
    <x v="4"/>
    <x v="29"/>
    <s v="Charlotte"/>
    <s v="Men's Street Footwear"/>
    <n v="30"/>
    <n v="9200"/>
    <n v="276000"/>
    <n v="110400"/>
    <n v="0.4"/>
    <s v="Online"/>
  </r>
  <r>
    <n v="1185732"/>
    <d v="2021-03-02T00:00:00"/>
    <x v="4"/>
    <x v="29"/>
    <s v="Charlotte"/>
    <s v="Men's Athletic Footwear"/>
    <n v="30"/>
    <n v="6000"/>
    <n v="180000"/>
    <n v="62999.999999999993"/>
    <n v="0.35"/>
    <s v="Online"/>
  </r>
  <r>
    <n v="1185732"/>
    <d v="2021-03-02T00:00:00"/>
    <x v="4"/>
    <x v="29"/>
    <s v="Charlotte"/>
    <s v="Women's Street Footwear"/>
    <n v="20"/>
    <n v="6250"/>
    <n v="125000"/>
    <n v="50000"/>
    <n v="0.4"/>
    <s v="Online"/>
  </r>
  <r>
    <n v="1185732"/>
    <d v="2021-03-02T00:00:00"/>
    <x v="4"/>
    <x v="29"/>
    <s v="Charlotte"/>
    <s v="Women's Athletic Footwear"/>
    <n v="24.999999999999993"/>
    <n v="4750"/>
    <n v="118749.99999999997"/>
    <n v="47499.999999999993"/>
    <n v="0.4"/>
    <s v="Online"/>
  </r>
  <r>
    <n v="1185732"/>
    <d v="2021-03-02T00:00:00"/>
    <x v="4"/>
    <x v="29"/>
    <s v="Charlotte"/>
    <s v="Men's Apparel"/>
    <n v="40.000000000000007"/>
    <n v="5250"/>
    <n v="210000.00000000003"/>
    <n v="73500"/>
    <n v="0.35"/>
    <s v="Online"/>
  </r>
  <r>
    <n v="1185732"/>
    <d v="2021-03-02T00:00:00"/>
    <x v="4"/>
    <x v="29"/>
    <s v="Charlotte"/>
    <s v="Women's Apparel"/>
    <n v="30"/>
    <n v="6250"/>
    <n v="187500"/>
    <n v="93750"/>
    <n v="0.5"/>
    <s v="Online"/>
  </r>
  <r>
    <n v="1185732"/>
    <d v="2021-04-03T00:00:00"/>
    <x v="4"/>
    <x v="29"/>
    <s v="Charlotte"/>
    <s v="Men's Street Footwear"/>
    <n v="30"/>
    <n v="8750"/>
    <n v="262500"/>
    <n v="105000"/>
    <n v="0.4"/>
    <s v="Online"/>
  </r>
  <r>
    <n v="1185732"/>
    <d v="2021-04-03T00:00:00"/>
    <x v="4"/>
    <x v="29"/>
    <s v="Charlotte"/>
    <s v="Men's Athletic Footwear"/>
    <n v="30"/>
    <n v="5750"/>
    <n v="172500"/>
    <n v="60374.999999999993"/>
    <n v="0.35"/>
    <s v="Online"/>
  </r>
  <r>
    <n v="1185732"/>
    <d v="2021-04-03T00:00:00"/>
    <x v="4"/>
    <x v="29"/>
    <s v="Charlotte"/>
    <s v="Women's Street Footwear"/>
    <n v="20"/>
    <n v="5750"/>
    <n v="115000"/>
    <n v="46000"/>
    <n v="0.4"/>
    <s v="Online"/>
  </r>
  <r>
    <n v="1185732"/>
    <d v="2021-04-03T00:00:00"/>
    <x v="4"/>
    <x v="29"/>
    <s v="Charlotte"/>
    <s v="Women's Athletic Footwear"/>
    <n v="24.999999999999993"/>
    <n v="5000"/>
    <n v="124999.99999999997"/>
    <n v="49999.999999999993"/>
    <n v="0.4"/>
    <s v="Online"/>
  </r>
  <r>
    <n v="1185732"/>
    <d v="2021-04-03T00:00:00"/>
    <x v="4"/>
    <x v="29"/>
    <s v="Charlotte"/>
    <s v="Men's Apparel"/>
    <n v="45"/>
    <n v="5250"/>
    <n v="236250"/>
    <n v="82687.5"/>
    <n v="0.35"/>
    <s v="Online"/>
  </r>
  <r>
    <n v="1185732"/>
    <d v="2021-04-03T00:00:00"/>
    <x v="4"/>
    <x v="29"/>
    <s v="Charlotte"/>
    <s v="Women's Apparel"/>
    <n v="35"/>
    <n v="6750"/>
    <n v="236250"/>
    <n v="118125"/>
    <n v="0.5"/>
    <s v="Online"/>
  </r>
  <r>
    <n v="1185732"/>
    <d v="2021-05-02T00:00:00"/>
    <x v="4"/>
    <x v="29"/>
    <s v="Charlotte"/>
    <s v="Men's Street Footwear"/>
    <n v="45"/>
    <n v="9450"/>
    <n v="425250"/>
    <n v="170100"/>
    <n v="0.4"/>
    <s v="Online"/>
  </r>
  <r>
    <n v="1185732"/>
    <d v="2021-05-02T00:00:00"/>
    <x v="4"/>
    <x v="29"/>
    <s v="Charlotte"/>
    <s v="Men's Athletic Footwear"/>
    <n v="45"/>
    <n v="6500"/>
    <n v="292500"/>
    <n v="102375"/>
    <n v="0.35"/>
    <s v="Online"/>
  </r>
  <r>
    <n v="1185732"/>
    <d v="2021-05-02T00:00:00"/>
    <x v="4"/>
    <x v="29"/>
    <s v="Charlotte"/>
    <s v="Women's Street Footwear"/>
    <n v="40"/>
    <n v="6250"/>
    <n v="250000"/>
    <n v="100000"/>
    <n v="0.4"/>
    <s v="Online"/>
  </r>
  <r>
    <n v="1185732"/>
    <d v="2021-05-02T00:00:00"/>
    <x v="4"/>
    <x v="29"/>
    <s v="Charlotte"/>
    <s v="Women's Athletic Footwear"/>
    <n v="40"/>
    <n v="5750"/>
    <n v="230000"/>
    <n v="92000"/>
    <n v="0.4"/>
    <s v="Online"/>
  </r>
  <r>
    <n v="1185732"/>
    <d v="2021-05-02T00:00:00"/>
    <x v="4"/>
    <x v="29"/>
    <s v="Charlotte"/>
    <s v="Men's Apparel"/>
    <n v="49.999999999999993"/>
    <n v="6000"/>
    <n v="299999.99999999994"/>
    <n v="104999.99999999997"/>
    <n v="0.35"/>
    <s v="Online"/>
  </r>
  <r>
    <n v="1185732"/>
    <d v="2021-05-02T00:00:00"/>
    <x v="4"/>
    <x v="29"/>
    <s v="Charlotte"/>
    <s v="Women's Apparel"/>
    <n v="54.999999999999993"/>
    <n v="7000"/>
    <n v="384999.99999999994"/>
    <n v="192499.99999999997"/>
    <n v="0.5"/>
    <s v="Online"/>
  </r>
  <r>
    <n v="1185732"/>
    <d v="2021-06-04T00:00:00"/>
    <x v="4"/>
    <x v="29"/>
    <s v="Charlotte"/>
    <s v="Men's Street Footwear"/>
    <n v="49.999999999999993"/>
    <n v="9500"/>
    <n v="474999.99999999994"/>
    <n v="190000"/>
    <n v="0.4"/>
    <s v="Online"/>
  </r>
  <r>
    <n v="1185732"/>
    <d v="2021-06-04T00:00:00"/>
    <x v="4"/>
    <x v="29"/>
    <s v="Charlotte"/>
    <s v="Men's Athletic Footwear"/>
    <n v="45"/>
    <n v="7000"/>
    <n v="315000"/>
    <n v="110250"/>
    <n v="0.35"/>
    <s v="Online"/>
  </r>
  <r>
    <n v="1185732"/>
    <d v="2021-06-04T00:00:00"/>
    <x v="4"/>
    <x v="29"/>
    <s v="Charlotte"/>
    <s v="Women's Street Footwear"/>
    <n v="50"/>
    <n v="6750"/>
    <n v="337500"/>
    <n v="135000"/>
    <n v="0.4"/>
    <s v="Online"/>
  </r>
  <r>
    <n v="1185732"/>
    <d v="2021-06-04T00:00:00"/>
    <x v="4"/>
    <x v="29"/>
    <s v="Charlotte"/>
    <s v="Women's Athletic Footwear"/>
    <n v="50"/>
    <n v="6500"/>
    <n v="325000"/>
    <n v="130000"/>
    <n v="0.4"/>
    <s v="Online"/>
  </r>
  <r>
    <n v="1185732"/>
    <d v="2021-06-04T00:00:00"/>
    <x v="4"/>
    <x v="29"/>
    <s v="Charlotte"/>
    <s v="Men's Apparel"/>
    <n v="65"/>
    <n v="6500"/>
    <n v="422500"/>
    <n v="147875"/>
    <n v="0.35"/>
    <s v="Online"/>
  </r>
  <r>
    <n v="1185732"/>
    <d v="2021-06-04T00:00:00"/>
    <x v="4"/>
    <x v="29"/>
    <s v="Charlotte"/>
    <s v="Women's Apparel"/>
    <n v="70"/>
    <n v="8250"/>
    <n v="577500"/>
    <n v="288750"/>
    <n v="0.5"/>
    <s v="Online"/>
  </r>
  <r>
    <n v="1185732"/>
    <d v="2021-07-02T00:00:00"/>
    <x v="4"/>
    <x v="29"/>
    <s v="Charlotte"/>
    <s v="Men's Street Footwear"/>
    <n v="65"/>
    <n v="10500"/>
    <n v="682500"/>
    <n v="273000"/>
    <n v="0.4"/>
    <s v="Online"/>
  </r>
  <r>
    <n v="1185732"/>
    <d v="2021-07-02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7-02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7-02T00:00:00"/>
    <x v="4"/>
    <x v="29"/>
    <s v="Charlotte"/>
    <s v="Women's Athletic Footwear"/>
    <n v="55.000000000000007"/>
    <n v="6750"/>
    <n v="371250.00000000006"/>
    <n v="148500.00000000003"/>
    <n v="0.4"/>
    <s v="Online"/>
  </r>
  <r>
    <n v="1185732"/>
    <d v="2021-07-02T00:00:00"/>
    <x v="4"/>
    <x v="29"/>
    <s v="Charlotte"/>
    <s v="Men's Apparel"/>
    <n v="65"/>
    <n v="7000"/>
    <n v="455000"/>
    <n v="159250"/>
    <n v="0.35"/>
    <s v="Online"/>
  </r>
  <r>
    <n v="1185732"/>
    <d v="2021-07-02T00:00:00"/>
    <x v="4"/>
    <x v="29"/>
    <s v="Charlotte"/>
    <s v="Women's Apparel"/>
    <n v="70"/>
    <n v="8750"/>
    <n v="612500"/>
    <n v="306250"/>
    <n v="0.5"/>
    <s v="Online"/>
  </r>
  <r>
    <n v="1185732"/>
    <d v="2021-08-03T00:00:00"/>
    <x v="4"/>
    <x v="29"/>
    <s v="Charlotte"/>
    <s v="Men's Street Footwear"/>
    <n v="65"/>
    <n v="10250"/>
    <n v="666250"/>
    <n v="266500"/>
    <n v="0.4"/>
    <s v="Online"/>
  </r>
  <r>
    <n v="1185732"/>
    <d v="2021-08-03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8-03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8-03T00:00:00"/>
    <x v="4"/>
    <x v="29"/>
    <s v="Charlotte"/>
    <s v="Women's Athletic Footwear"/>
    <n v="45"/>
    <n v="6750"/>
    <n v="303750"/>
    <n v="121500"/>
    <n v="0.4"/>
    <s v="Online"/>
  </r>
  <r>
    <n v="1185732"/>
    <d v="2021-08-03T00:00:00"/>
    <x v="4"/>
    <x v="29"/>
    <s v="Charlotte"/>
    <s v="Men's Apparel"/>
    <n v="55.000000000000007"/>
    <n v="6500"/>
    <n v="357500.00000000006"/>
    <n v="125125.00000000001"/>
    <n v="0.35"/>
    <s v="Online"/>
  </r>
  <r>
    <n v="1185732"/>
    <d v="2021-08-03T00:00:00"/>
    <x v="4"/>
    <x v="29"/>
    <s v="Charlotte"/>
    <s v="Women's Apparel"/>
    <n v="60.000000000000007"/>
    <n v="8250"/>
    <n v="495000.00000000006"/>
    <n v="247500.00000000003"/>
    <n v="0.5"/>
    <s v="Online"/>
  </r>
  <r>
    <n v="1185732"/>
    <d v="2021-09-02T00:00:00"/>
    <x v="4"/>
    <x v="29"/>
    <s v="Charlotte"/>
    <s v="Men's Street Footwear"/>
    <n v="55.000000000000007"/>
    <n v="9250"/>
    <n v="508750.00000000006"/>
    <n v="203500.00000000003"/>
    <n v="0.4"/>
    <s v="Online"/>
  </r>
  <r>
    <n v="1185732"/>
    <d v="2021-09-02T00:00:00"/>
    <x v="4"/>
    <x v="29"/>
    <s v="Charlotte"/>
    <s v="Men's Athletic Footwear"/>
    <n v="50.000000000000014"/>
    <n v="7250"/>
    <n v="362500.00000000012"/>
    <n v="126875.00000000003"/>
    <n v="0.35"/>
    <s v="Online"/>
  </r>
  <r>
    <n v="1185732"/>
    <d v="2021-09-02T00:00:00"/>
    <x v="4"/>
    <x v="29"/>
    <s v="Charlotte"/>
    <s v="Women's Street Footwear"/>
    <n v="30.000000000000004"/>
    <n v="6250"/>
    <n v="187500.00000000003"/>
    <n v="75000.000000000015"/>
    <n v="0.4"/>
    <s v="Online"/>
  </r>
  <r>
    <n v="1185732"/>
    <d v="2021-09-02T00:00:00"/>
    <x v="4"/>
    <x v="29"/>
    <s v="Charlotte"/>
    <s v="Women's Athletic Footwear"/>
    <n v="30.000000000000004"/>
    <n v="6000"/>
    <n v="180000.00000000003"/>
    <n v="72000.000000000015"/>
    <n v="0.4"/>
    <s v="Online"/>
  </r>
  <r>
    <n v="1185732"/>
    <d v="2021-09-02T00:00:00"/>
    <x v="4"/>
    <x v="29"/>
    <s v="Charlotte"/>
    <s v="Men's Apparel"/>
    <n v="40"/>
    <n v="6000"/>
    <n v="240000"/>
    <n v="84000"/>
    <n v="0.35"/>
    <s v="Online"/>
  </r>
  <r>
    <n v="1185732"/>
    <d v="2021-09-02T00:00:00"/>
    <x v="4"/>
    <x v="29"/>
    <s v="Charlotte"/>
    <s v="Women's Apparel"/>
    <n v="45.000000000000007"/>
    <n v="7000"/>
    <n v="315000.00000000006"/>
    <n v="157500.00000000003"/>
    <n v="0.5"/>
    <s v="Online"/>
  </r>
  <r>
    <n v="1185732"/>
    <d v="2021-10-04T00:00:00"/>
    <x v="4"/>
    <x v="29"/>
    <s v="Charlotte"/>
    <s v="Men's Street Footwear"/>
    <n v="45.000000000000007"/>
    <n v="8750"/>
    <n v="393750.00000000006"/>
    <n v="157500.00000000003"/>
    <n v="0.4"/>
    <s v="Online"/>
  </r>
  <r>
    <n v="1185732"/>
    <d v="2021-10-04T00:00:00"/>
    <x v="4"/>
    <x v="29"/>
    <s v="Charlotte"/>
    <s v="Men's Athletic Footwear"/>
    <n v="35.000000000000007"/>
    <n v="7000"/>
    <n v="245000.00000000006"/>
    <n v="85750.000000000015"/>
    <n v="0.35"/>
    <s v="Online"/>
  </r>
  <r>
    <n v="1185732"/>
    <d v="2021-10-04T00:00:00"/>
    <x v="4"/>
    <x v="29"/>
    <s v="Charlotte"/>
    <s v="Women's Street Footwear"/>
    <n v="35.000000000000007"/>
    <n v="5750"/>
    <n v="201250.00000000003"/>
    <n v="80500.000000000015"/>
    <n v="0.4"/>
    <s v="Online"/>
  </r>
  <r>
    <n v="1185732"/>
    <d v="2021-10-04T00:00:00"/>
    <x v="4"/>
    <x v="29"/>
    <s v="Charlotte"/>
    <s v="Women's Athletic Footwear"/>
    <n v="35.000000000000007"/>
    <n v="5500"/>
    <n v="192500.00000000003"/>
    <n v="77000.000000000015"/>
    <n v="0.4"/>
    <s v="Online"/>
  </r>
  <r>
    <n v="1185732"/>
    <d v="2021-10-04T00:00:00"/>
    <x v="4"/>
    <x v="29"/>
    <s v="Charlotte"/>
    <s v="Men's Apparel"/>
    <n v="45.000000000000007"/>
    <n v="5500"/>
    <n v="247500.00000000003"/>
    <n v="86625"/>
    <n v="0.35"/>
    <s v="Online"/>
  </r>
  <r>
    <n v="1185732"/>
    <d v="2021-10-04T00:00:00"/>
    <x v="4"/>
    <x v="29"/>
    <s v="Charlotte"/>
    <s v="Women's Apparel"/>
    <n v="50"/>
    <n v="6750"/>
    <n v="337500"/>
    <n v="168750"/>
    <n v="0.5"/>
    <s v="Online"/>
  </r>
  <r>
    <n v="1185732"/>
    <d v="2021-11-03T00:00:00"/>
    <x v="4"/>
    <x v="29"/>
    <s v="Charlotte"/>
    <s v="Men's Street Footwear"/>
    <n v="45.000000000000007"/>
    <n v="8250"/>
    <n v="371250.00000000006"/>
    <n v="148500.00000000003"/>
    <n v="0.4"/>
    <s v="Online"/>
  </r>
  <r>
    <n v="1185732"/>
    <d v="2021-11-03T00:00:00"/>
    <x v="4"/>
    <x v="29"/>
    <s v="Charlotte"/>
    <s v="Men's Athletic Footwear"/>
    <n v="35.000000000000007"/>
    <n v="6500"/>
    <n v="227500.00000000006"/>
    <n v="79625.000000000015"/>
    <n v="0.35"/>
    <s v="Online"/>
  </r>
  <r>
    <n v="1185732"/>
    <d v="2021-11-03T00:00:00"/>
    <x v="4"/>
    <x v="29"/>
    <s v="Charlotte"/>
    <s v="Women's Street Footwear"/>
    <n v="40.000000000000014"/>
    <n v="5950"/>
    <n v="238000.00000000009"/>
    <n v="95200.000000000044"/>
    <n v="0.4"/>
    <s v="Online"/>
  </r>
  <r>
    <n v="1185732"/>
    <d v="2021-11-03T00:00:00"/>
    <x v="4"/>
    <x v="29"/>
    <s v="Charlotte"/>
    <s v="Women's Athletic Footwear"/>
    <n v="60.000000000000021"/>
    <n v="6500"/>
    <n v="390000.00000000012"/>
    <n v="156000.00000000006"/>
    <n v="0.4"/>
    <s v="Online"/>
  </r>
  <r>
    <n v="1185732"/>
    <d v="2021-11-03T00:00:00"/>
    <x v="4"/>
    <x v="29"/>
    <s v="Charlotte"/>
    <s v="Men's Apparel"/>
    <n v="75.000000000000014"/>
    <n v="6250"/>
    <n v="468750.00000000012"/>
    <n v="164062.50000000003"/>
    <n v="0.35"/>
    <s v="Online"/>
  </r>
  <r>
    <n v="1185732"/>
    <d v="2021-11-03T00:00:00"/>
    <x v="4"/>
    <x v="29"/>
    <s v="Charlotte"/>
    <s v="Women's Apparel"/>
    <n v="75"/>
    <n v="7250"/>
    <n v="543750"/>
    <n v="271875"/>
    <n v="0.5"/>
    <s v="Online"/>
  </r>
  <r>
    <n v="1185732"/>
    <d v="2021-12-02T00:00:00"/>
    <x v="4"/>
    <x v="29"/>
    <s v="Charlotte"/>
    <s v="Men's Street Footwear"/>
    <n v="70"/>
    <n v="9750"/>
    <n v="682500"/>
    <n v="273000"/>
    <n v="0.4"/>
    <s v="Online"/>
  </r>
  <r>
    <n v="1185732"/>
    <d v="2021-12-02T00:00:00"/>
    <x v="4"/>
    <x v="29"/>
    <s v="Charlotte"/>
    <s v="Men's Athletic Footwear"/>
    <n v="60.000000000000007"/>
    <n v="7750"/>
    <n v="465000.00000000006"/>
    <n v="162750"/>
    <n v="0.35"/>
    <s v="Online"/>
  </r>
  <r>
    <n v="1185732"/>
    <d v="2021-12-02T00:00:00"/>
    <x v="4"/>
    <x v="29"/>
    <s v="Charlotte"/>
    <s v="Women's Street Footwear"/>
    <n v="60.000000000000007"/>
    <n v="7250"/>
    <n v="435000.00000000006"/>
    <n v="174000.00000000003"/>
    <n v="0.4"/>
    <s v="Online"/>
  </r>
  <r>
    <n v="1185732"/>
    <d v="2021-12-02T00:00:00"/>
    <x v="4"/>
    <x v="29"/>
    <s v="Charlotte"/>
    <s v="Women's Athletic Footwear"/>
    <n v="60.000000000000007"/>
    <n v="6750"/>
    <n v="405000.00000000006"/>
    <n v="162000.00000000003"/>
    <n v="0.4"/>
    <s v="Online"/>
  </r>
  <r>
    <n v="1185732"/>
    <d v="2021-12-02T00:00:00"/>
    <x v="4"/>
    <x v="29"/>
    <s v="Charlotte"/>
    <s v="Men's Apparel"/>
    <n v="70"/>
    <n v="6750"/>
    <n v="472500"/>
    <n v="165375"/>
    <n v="0.35"/>
    <s v="Online"/>
  </r>
  <r>
    <n v="1185732"/>
    <d v="2021-12-02T00:00:00"/>
    <x v="4"/>
    <x v="29"/>
    <s v="Charlotte"/>
    <s v="Women's Apparel"/>
    <n v="75"/>
    <n v="7750"/>
    <n v="581250"/>
    <n v="290625"/>
    <n v="0.5"/>
    <s v="Online"/>
  </r>
  <r>
    <n v="1185732"/>
    <d v="2021-01-13T00:00:00"/>
    <x v="4"/>
    <x v="29"/>
    <s v="Charlotte"/>
    <s v="Men's Street Footwear"/>
    <n v="35"/>
    <n v="7750"/>
    <n v="271250"/>
    <n v="108500"/>
    <n v="0.4"/>
    <s v="Online"/>
  </r>
  <r>
    <n v="1185732"/>
    <d v="2021-01-13T00:00:00"/>
    <x v="4"/>
    <x v="29"/>
    <s v="Charlotte"/>
    <s v="Men's Athletic Footwear"/>
    <n v="35"/>
    <n v="5750"/>
    <n v="201250"/>
    <n v="70437.5"/>
    <n v="0.35"/>
    <s v="Online"/>
  </r>
  <r>
    <n v="1185732"/>
    <d v="2021-01-13T00:00:00"/>
    <x v="4"/>
    <x v="29"/>
    <s v="Charlotte"/>
    <s v="Women's Street Footwear"/>
    <n v="25.000000000000007"/>
    <n v="5750"/>
    <n v="143750.00000000003"/>
    <n v="57500.000000000015"/>
    <n v="0.4"/>
    <s v="Online"/>
  </r>
  <r>
    <n v="1185732"/>
    <d v="2021-01-13T00:00:00"/>
    <x v="4"/>
    <x v="29"/>
    <s v="Charlotte"/>
    <s v="Women's Athletic Footwear"/>
    <n v="30"/>
    <n v="4250"/>
    <n v="127500"/>
    <n v="51000"/>
    <n v="0.4"/>
    <s v="Online"/>
  </r>
  <r>
    <n v="1185732"/>
    <d v="2021-01-13T00:00:00"/>
    <x v="4"/>
    <x v="29"/>
    <s v="Charlotte"/>
    <s v="Men's Apparel"/>
    <n v="45"/>
    <n v="4750"/>
    <n v="213750"/>
    <n v="74812.5"/>
    <n v="0.35"/>
    <s v="Online"/>
  </r>
  <r>
    <n v="1185732"/>
    <d v="2021-01-13T00:00:00"/>
    <x v="4"/>
    <x v="29"/>
    <s v="Charlotte"/>
    <s v="Women's Apparel"/>
    <n v="35"/>
    <n v="5750"/>
    <n v="201250"/>
    <n v="100625"/>
    <n v="0.5"/>
    <s v="Online"/>
  </r>
  <r>
    <n v="1185732"/>
    <d v="2021-02-11T00:00:00"/>
    <x v="4"/>
    <x v="29"/>
    <s v="Charlotte"/>
    <s v="Men's Street Footwear"/>
    <n v="35"/>
    <n v="8250"/>
    <n v="288750"/>
    <n v="115500"/>
    <n v="0.4"/>
    <s v="Online"/>
  </r>
  <r>
    <n v="1185732"/>
    <d v="2021-02-11T00:00:00"/>
    <x v="4"/>
    <x v="29"/>
    <s v="Charlotte"/>
    <s v="Men's Athletic Footwear"/>
    <n v="35"/>
    <n v="4750"/>
    <n v="166250"/>
    <n v="58187.499999999993"/>
    <n v="0.35"/>
    <s v="Online"/>
  </r>
  <r>
    <n v="1185732"/>
    <d v="2021-02-11T00:00:00"/>
    <x v="4"/>
    <x v="29"/>
    <s v="Charlotte"/>
    <s v="Women's Street Footwear"/>
    <n v="25.000000000000007"/>
    <n v="5250"/>
    <n v="131250.00000000003"/>
    <n v="52500.000000000015"/>
    <n v="0.4"/>
    <s v="Online"/>
  </r>
  <r>
    <n v="1185732"/>
    <d v="2021-02-11T00:00:00"/>
    <x v="3"/>
    <x v="30"/>
    <s v="Columbus"/>
    <s v="Women's Athletic Footwear"/>
    <n v="30"/>
    <n v="3750"/>
    <n v="112500"/>
    <n v="45000"/>
    <n v="0.4"/>
    <s v="Online"/>
  </r>
  <r>
    <n v="1185732"/>
    <d v="2021-02-11T00:00:00"/>
    <x v="3"/>
    <x v="30"/>
    <s v="Columbus"/>
    <s v="Men's Apparel"/>
    <n v="45"/>
    <n v="4500"/>
    <n v="202500"/>
    <n v="70875"/>
    <n v="0.35"/>
    <s v="Online"/>
  </r>
  <r>
    <n v="1185732"/>
    <d v="2021-02-11T00:00:00"/>
    <x v="3"/>
    <x v="30"/>
    <s v="Columbus"/>
    <s v="Women's Apparel"/>
    <n v="30"/>
    <n v="5500"/>
    <n v="165000"/>
    <n v="82500"/>
    <n v="0.5"/>
    <s v="Online"/>
  </r>
  <r>
    <n v="1185732"/>
    <d v="2021-03-09T00:00:00"/>
    <x v="3"/>
    <x v="30"/>
    <s v="Columbus"/>
    <s v="Men's Street Footwear"/>
    <n v="30"/>
    <n v="7700"/>
    <n v="231000"/>
    <n v="92400"/>
    <n v="0.4"/>
    <s v="Online"/>
  </r>
  <r>
    <n v="1185732"/>
    <d v="2021-03-09T00:00:00"/>
    <x v="3"/>
    <x v="30"/>
    <s v="Columbus"/>
    <s v="Men's Athletic Footwear"/>
    <n v="30"/>
    <n v="4500"/>
    <n v="135000"/>
    <n v="47250"/>
    <n v="0.35"/>
    <s v="Online"/>
  </r>
  <r>
    <n v="1185732"/>
    <d v="2021-03-09T00:00:00"/>
    <x v="3"/>
    <x v="30"/>
    <s v="Columbus"/>
    <s v="Women's Street Footwear"/>
    <n v="20"/>
    <n v="4750"/>
    <n v="95000"/>
    <n v="38000"/>
    <n v="0.4"/>
    <s v="Online"/>
  </r>
  <r>
    <n v="1185732"/>
    <d v="2021-03-09T00:00:00"/>
    <x v="3"/>
    <x v="30"/>
    <s v="Columbus"/>
    <s v="Women's Athletic Footwear"/>
    <n v="24.999999999999993"/>
    <n v="3250"/>
    <n v="81249.999999999971"/>
    <n v="32499.999999999989"/>
    <n v="0.4"/>
    <s v="Online"/>
  </r>
  <r>
    <n v="1185732"/>
    <d v="2021-03-09T00:00:00"/>
    <x v="3"/>
    <x v="30"/>
    <s v="Columbus"/>
    <s v="Men's Apparel"/>
    <n v="40.000000000000007"/>
    <n v="3750"/>
    <n v="150000.00000000003"/>
    <n v="52500.000000000007"/>
    <n v="0.35"/>
    <s v="Online"/>
  </r>
  <r>
    <n v="1185732"/>
    <d v="2021-03-09T00:00:00"/>
    <x v="3"/>
    <x v="30"/>
    <s v="Columbus"/>
    <s v="Women's Apparel"/>
    <n v="30"/>
    <n v="4750"/>
    <n v="142500"/>
    <n v="71250"/>
    <n v="0.5"/>
    <s v="Online"/>
  </r>
  <r>
    <n v="1185732"/>
    <d v="2021-04-10T00:00:00"/>
    <x v="3"/>
    <x v="30"/>
    <s v="Columbus"/>
    <s v="Men's Street Footwear"/>
    <n v="30"/>
    <n v="7250"/>
    <n v="217500"/>
    <n v="87000"/>
    <n v="0.4"/>
    <s v="Online"/>
  </r>
  <r>
    <n v="1185732"/>
    <d v="2021-04-10T00:00:00"/>
    <x v="3"/>
    <x v="30"/>
    <s v="Columbus"/>
    <s v="Men's Athletic Footwear"/>
    <n v="30"/>
    <n v="4250"/>
    <n v="127500"/>
    <n v="44625"/>
    <n v="0.35"/>
    <s v="Online"/>
  </r>
  <r>
    <n v="1185732"/>
    <d v="2021-04-10T00:00:00"/>
    <x v="3"/>
    <x v="30"/>
    <s v="Columbus"/>
    <s v="Women's Street Footwear"/>
    <n v="20"/>
    <n v="4250"/>
    <n v="85000"/>
    <n v="34000"/>
    <n v="0.4"/>
    <s v="Online"/>
  </r>
  <r>
    <n v="1185732"/>
    <d v="2021-04-10T00:00:00"/>
    <x v="3"/>
    <x v="30"/>
    <s v="Columbus"/>
    <s v="Women's Athletic Footwear"/>
    <n v="24.999999999999993"/>
    <n v="3500"/>
    <n v="87499.999999999971"/>
    <n v="34999.999999999993"/>
    <n v="0.4"/>
    <s v="Online"/>
  </r>
  <r>
    <n v="1185732"/>
    <d v="2021-04-10T00:00:00"/>
    <x v="3"/>
    <x v="30"/>
    <s v="Columbus"/>
    <s v="Men's Apparel"/>
    <n v="45"/>
    <n v="3750"/>
    <n v="168750"/>
    <n v="59062.499999999993"/>
    <n v="0.35"/>
    <s v="Online"/>
  </r>
  <r>
    <n v="1185732"/>
    <d v="2021-04-10T00:00:00"/>
    <x v="3"/>
    <x v="30"/>
    <s v="Columbus"/>
    <s v="Women's Apparel"/>
    <n v="35"/>
    <n v="5250"/>
    <n v="183750"/>
    <n v="91875"/>
    <n v="0.5"/>
    <s v="Online"/>
  </r>
  <r>
    <n v="1185732"/>
    <d v="2021-05-09T00:00:00"/>
    <x v="3"/>
    <x v="30"/>
    <s v="Columbus"/>
    <s v="Men's Street Footwear"/>
    <n v="45"/>
    <n v="7950"/>
    <n v="357750"/>
    <n v="143100"/>
    <n v="0.4"/>
    <s v="Online"/>
  </r>
  <r>
    <n v="1185732"/>
    <d v="2021-05-09T00:00:00"/>
    <x v="3"/>
    <x v="30"/>
    <s v="Columbus"/>
    <s v="Men's Athletic Footwear"/>
    <n v="45"/>
    <n v="5000"/>
    <n v="225000"/>
    <n v="78750"/>
    <n v="0.35"/>
    <s v="Online"/>
  </r>
  <r>
    <n v="1185732"/>
    <d v="2021-05-09T00:00:00"/>
    <x v="3"/>
    <x v="30"/>
    <s v="Columbus"/>
    <s v="Women's Street Footwear"/>
    <n v="40"/>
    <n v="4750"/>
    <n v="190000"/>
    <n v="76000"/>
    <n v="0.4"/>
    <s v="Online"/>
  </r>
  <r>
    <n v="1185732"/>
    <d v="2021-05-09T00:00:00"/>
    <x v="3"/>
    <x v="30"/>
    <s v="Columbus"/>
    <s v="Women's Athletic Footwear"/>
    <n v="40"/>
    <n v="4250"/>
    <n v="170000"/>
    <n v="68000"/>
    <n v="0.4"/>
    <s v="Online"/>
  </r>
  <r>
    <n v="1185732"/>
    <d v="2021-05-09T00:00:00"/>
    <x v="3"/>
    <x v="30"/>
    <s v="Columbus"/>
    <s v="Men's Apparel"/>
    <n v="49.999999999999993"/>
    <n v="4500"/>
    <n v="224999.99999999997"/>
    <n v="78749.999999999985"/>
    <n v="0.35"/>
    <s v="Online"/>
  </r>
  <r>
    <n v="1185732"/>
    <d v="2021-05-09T00:00:00"/>
    <x v="3"/>
    <x v="30"/>
    <s v="Columbus"/>
    <s v="Women's Apparel"/>
    <n v="54.999999999999993"/>
    <n v="5500"/>
    <n v="302499.99999999994"/>
    <n v="151249.99999999997"/>
    <n v="0.5"/>
    <s v="Online"/>
  </r>
  <r>
    <n v="1185732"/>
    <d v="2021-06-11T00:00:00"/>
    <x v="3"/>
    <x v="30"/>
    <s v="Columbus"/>
    <s v="Men's Street Footwear"/>
    <n v="49.999999999999993"/>
    <n v="8000"/>
    <n v="399999.99999999994"/>
    <n v="160000"/>
    <n v="0.4"/>
    <s v="Online"/>
  </r>
  <r>
    <n v="1185732"/>
    <d v="2021-06-11T00:00:00"/>
    <x v="3"/>
    <x v="30"/>
    <s v="Columbus"/>
    <s v="Men's Athletic Footwear"/>
    <n v="45"/>
    <n v="5500"/>
    <n v="247500"/>
    <n v="86625"/>
    <n v="0.35"/>
    <s v="Online"/>
  </r>
  <r>
    <n v="1185732"/>
    <d v="2021-06-11T00:00:00"/>
    <x v="3"/>
    <x v="30"/>
    <s v="Columbus"/>
    <s v="Women's Street Footwear"/>
    <n v="50"/>
    <n v="5250"/>
    <n v="262500"/>
    <n v="105000"/>
    <n v="0.4"/>
    <s v="Online"/>
  </r>
  <r>
    <n v="1185732"/>
    <d v="2021-06-11T00:00:00"/>
    <x v="3"/>
    <x v="30"/>
    <s v="Columbus"/>
    <s v="Women's Athletic Footwear"/>
    <n v="50"/>
    <n v="5000"/>
    <n v="250000"/>
    <n v="100000"/>
    <n v="0.4"/>
    <s v="Online"/>
  </r>
  <r>
    <n v="1185732"/>
    <d v="2021-06-11T00:00:00"/>
    <x v="3"/>
    <x v="30"/>
    <s v="Columbus"/>
    <s v="Men's Apparel"/>
    <n v="65"/>
    <n v="5000"/>
    <n v="325000"/>
    <n v="113750"/>
    <n v="0.35"/>
    <s v="Online"/>
  </r>
  <r>
    <n v="1185732"/>
    <d v="2021-06-11T00:00:00"/>
    <x v="3"/>
    <x v="30"/>
    <s v="Columbus"/>
    <s v="Women's Apparel"/>
    <n v="70"/>
    <n v="6750"/>
    <n v="472500"/>
    <n v="236250"/>
    <n v="0.5"/>
    <s v="Online"/>
  </r>
  <r>
    <n v="1185732"/>
    <d v="2021-07-09T00:00:00"/>
    <x v="3"/>
    <x v="30"/>
    <s v="Columbus"/>
    <s v="Men's Street Footwear"/>
    <n v="65"/>
    <n v="9000"/>
    <n v="585000"/>
    <n v="234000"/>
    <n v="0.4"/>
    <s v="Online"/>
  </r>
  <r>
    <n v="1185732"/>
    <d v="2021-07-09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7-09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7-09T00:00:00"/>
    <x v="3"/>
    <x v="30"/>
    <s v="Columbus"/>
    <s v="Women's Athletic Footwear"/>
    <n v="55.000000000000007"/>
    <n v="5250"/>
    <n v="288750.00000000006"/>
    <n v="115500.00000000003"/>
    <n v="0.4"/>
    <s v="Online"/>
  </r>
  <r>
    <n v="1185732"/>
    <d v="2021-07-09T00:00:00"/>
    <x v="3"/>
    <x v="30"/>
    <s v="Columbus"/>
    <s v="Men's Apparel"/>
    <n v="65"/>
    <n v="5500"/>
    <n v="357500"/>
    <n v="125124.99999999999"/>
    <n v="0.35"/>
    <s v="Online"/>
  </r>
  <r>
    <n v="1185732"/>
    <d v="2021-07-09T00:00:00"/>
    <x v="3"/>
    <x v="30"/>
    <s v="Columbus"/>
    <s v="Women's Apparel"/>
    <n v="70"/>
    <n v="7250"/>
    <n v="507500"/>
    <n v="253750"/>
    <n v="0.5"/>
    <s v="Online"/>
  </r>
  <r>
    <n v="1185732"/>
    <d v="2021-08-10T00:00:00"/>
    <x v="3"/>
    <x v="30"/>
    <s v="Columbus"/>
    <s v="Men's Street Footwear"/>
    <n v="65"/>
    <n v="8750"/>
    <n v="568750"/>
    <n v="227500"/>
    <n v="0.4"/>
    <s v="Online"/>
  </r>
  <r>
    <n v="1185732"/>
    <d v="2021-08-10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8-10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8-10T00:00:00"/>
    <x v="3"/>
    <x v="30"/>
    <s v="Columbus"/>
    <s v="Women's Athletic Footwear"/>
    <n v="45"/>
    <n v="5250"/>
    <n v="236250"/>
    <n v="94500"/>
    <n v="0.4"/>
    <s v="Online"/>
  </r>
  <r>
    <n v="1185732"/>
    <d v="2021-08-10T00:00:00"/>
    <x v="3"/>
    <x v="30"/>
    <s v="Columbus"/>
    <s v="Men's Apparel"/>
    <n v="55.000000000000007"/>
    <n v="5000"/>
    <n v="275000.00000000006"/>
    <n v="96250.000000000015"/>
    <n v="0.35"/>
    <s v="Online"/>
  </r>
  <r>
    <n v="1185732"/>
    <d v="2021-08-10T00:00:00"/>
    <x v="3"/>
    <x v="30"/>
    <s v="Columbus"/>
    <s v="Women's Apparel"/>
    <n v="60.000000000000007"/>
    <n v="6750"/>
    <n v="405000.00000000006"/>
    <n v="202500.00000000003"/>
    <n v="0.5"/>
    <s v="Online"/>
  </r>
  <r>
    <n v="1185732"/>
    <d v="2021-09-09T00:00:00"/>
    <x v="3"/>
    <x v="30"/>
    <s v="Columbus"/>
    <s v="Men's Street Footwear"/>
    <n v="55.000000000000007"/>
    <n v="7750"/>
    <n v="426250.00000000006"/>
    <n v="170500.00000000003"/>
    <n v="0.4"/>
    <s v="Online"/>
  </r>
  <r>
    <n v="1185732"/>
    <d v="2021-09-09T00:00:00"/>
    <x v="3"/>
    <x v="30"/>
    <s v="Columbus"/>
    <s v="Men's Athletic Footwear"/>
    <n v="50.000000000000014"/>
    <n v="5750"/>
    <n v="287500.00000000006"/>
    <n v="100625.00000000001"/>
    <n v="0.35"/>
    <s v="Online"/>
  </r>
  <r>
    <n v="1185732"/>
    <d v="2021-09-09T00:00:00"/>
    <x v="3"/>
    <x v="30"/>
    <s v="Columbus"/>
    <s v="Women's Street Footwear"/>
    <n v="25.000000000000007"/>
    <n v="4750"/>
    <n v="118750.00000000003"/>
    <n v="47500.000000000015"/>
    <n v="0.4"/>
    <s v="Online"/>
  </r>
  <r>
    <n v="1185732"/>
    <d v="2021-09-09T00:00:00"/>
    <x v="3"/>
    <x v="30"/>
    <s v="Columbus"/>
    <s v="Women's Athletic Footwear"/>
    <n v="25.000000000000007"/>
    <n v="4500"/>
    <n v="112500.00000000003"/>
    <n v="45000.000000000015"/>
    <n v="0.4"/>
    <s v="Online"/>
  </r>
  <r>
    <n v="1185732"/>
    <d v="2021-09-09T00:00:00"/>
    <x v="3"/>
    <x v="30"/>
    <s v="Columbus"/>
    <s v="Men's Apparel"/>
    <n v="35"/>
    <n v="4500"/>
    <n v="157500"/>
    <n v="55125"/>
    <n v="0.35"/>
    <s v="Online"/>
  </r>
  <r>
    <n v="1185732"/>
    <d v="2021-09-09T00:00:00"/>
    <x v="3"/>
    <x v="30"/>
    <s v="Columbus"/>
    <s v="Women's Apparel"/>
    <n v="40.000000000000007"/>
    <n v="5500"/>
    <n v="220000.00000000003"/>
    <n v="110000.00000000001"/>
    <n v="0.5"/>
    <s v="Online"/>
  </r>
  <r>
    <n v="1185732"/>
    <d v="2021-10-11T00:00:00"/>
    <x v="3"/>
    <x v="30"/>
    <s v="Columbus"/>
    <s v="Men's Street Footwear"/>
    <n v="40.000000000000007"/>
    <n v="7250"/>
    <n v="290000.00000000006"/>
    <n v="116000.00000000003"/>
    <n v="0.4"/>
    <s v="Online"/>
  </r>
  <r>
    <n v="1185732"/>
    <d v="2021-10-11T00:00:00"/>
    <x v="3"/>
    <x v="30"/>
    <s v="Columbus"/>
    <s v="Men's Athletic Footwear"/>
    <n v="30.000000000000011"/>
    <n v="5500"/>
    <n v="165000.00000000006"/>
    <n v="57750.000000000015"/>
    <n v="0.35"/>
    <s v="Online"/>
  </r>
  <r>
    <n v="1185732"/>
    <d v="2021-10-11T00:00:00"/>
    <x v="3"/>
    <x v="30"/>
    <s v="Columbus"/>
    <s v="Women's Street Footwear"/>
    <n v="30.000000000000011"/>
    <n v="4250"/>
    <n v="127500.00000000004"/>
    <n v="51000.000000000022"/>
    <n v="0.4"/>
    <s v="Online"/>
  </r>
  <r>
    <n v="1185732"/>
    <d v="2021-10-11T00:00:00"/>
    <x v="3"/>
    <x v="30"/>
    <s v="Columbus"/>
    <s v="Women's Athletic Footwear"/>
    <n v="30.000000000000011"/>
    <n v="4000"/>
    <n v="120000.00000000004"/>
    <n v="48000.000000000022"/>
    <n v="0.4"/>
    <s v="Online"/>
  </r>
  <r>
    <n v="1185732"/>
    <d v="2021-10-11T00:00:00"/>
    <x v="3"/>
    <x v="30"/>
    <s v="Columbus"/>
    <s v="Men's Apparel"/>
    <n v="40.000000000000007"/>
    <n v="4000"/>
    <n v="160000.00000000003"/>
    <n v="56000.000000000007"/>
    <n v="0.35"/>
    <s v="Online"/>
  </r>
  <r>
    <n v="1185732"/>
    <d v="2021-10-11T00:00:00"/>
    <x v="3"/>
    <x v="30"/>
    <s v="Columbus"/>
    <s v="Women's Apparel"/>
    <n v="40"/>
    <n v="5250"/>
    <n v="210000"/>
    <n v="105000"/>
    <n v="0.5"/>
    <s v="Online"/>
  </r>
  <r>
    <n v="1185732"/>
    <d v="2021-11-10T00:00:00"/>
    <x v="3"/>
    <x v="30"/>
    <s v="Columbus"/>
    <s v="Men's Street Footwear"/>
    <n v="35.000000000000007"/>
    <n v="6750"/>
    <n v="236250.00000000006"/>
    <n v="94500.000000000029"/>
    <n v="0.4"/>
    <s v="Online"/>
  </r>
  <r>
    <n v="1185732"/>
    <d v="2021-11-10T00:00:00"/>
    <x v="3"/>
    <x v="30"/>
    <s v="Columbus"/>
    <s v="Men's Athletic Footwear"/>
    <n v="25.000000000000011"/>
    <n v="5000"/>
    <n v="125000.00000000006"/>
    <n v="43750.000000000015"/>
    <n v="0.35"/>
    <s v="Online"/>
  </r>
  <r>
    <n v="1185732"/>
    <d v="2021-11-10T00:00:00"/>
    <x v="3"/>
    <x v="30"/>
    <s v="Columbus"/>
    <s v="Women's Street Footwear"/>
    <n v="35.000000000000014"/>
    <n v="4450"/>
    <n v="155750.00000000006"/>
    <n v="62300.000000000029"/>
    <n v="0.4"/>
    <s v="Online"/>
  </r>
  <r>
    <n v="1185732"/>
    <d v="2021-11-10T00:00:00"/>
    <x v="3"/>
    <x v="30"/>
    <s v="Columbus"/>
    <s v="Women's Athletic Footwear"/>
    <n v="65.000000000000028"/>
    <n v="5000"/>
    <n v="325000.00000000012"/>
    <n v="130000.00000000006"/>
    <n v="0.4"/>
    <s v="Online"/>
  </r>
  <r>
    <n v="1185732"/>
    <d v="2021-11-10T00:00:00"/>
    <x v="3"/>
    <x v="30"/>
    <s v="Columbus"/>
    <s v="Men's Apparel"/>
    <n v="80.000000000000014"/>
    <n v="4750"/>
    <n v="380000.00000000006"/>
    <n v="133000"/>
    <n v="0.35"/>
    <s v="Online"/>
  </r>
  <r>
    <n v="1185732"/>
    <d v="2021-11-10T00:00:00"/>
    <x v="3"/>
    <x v="30"/>
    <s v="Columbus"/>
    <s v="Women's Apparel"/>
    <n v="80"/>
    <n v="5750"/>
    <n v="460000"/>
    <n v="230000"/>
    <n v="0.5"/>
    <s v="Online"/>
  </r>
  <r>
    <n v="1185732"/>
    <d v="2021-12-09T00:00:00"/>
    <x v="3"/>
    <x v="30"/>
    <s v="Columbus"/>
    <s v="Men's Street Footwear"/>
    <n v="75.000000000000014"/>
    <n v="8250"/>
    <n v="618750.00000000012"/>
    <n v="247500.00000000006"/>
    <n v="0.4"/>
    <s v="Online"/>
  </r>
  <r>
    <n v="1185732"/>
    <d v="2021-12-09T00:00:00"/>
    <x v="3"/>
    <x v="30"/>
    <s v="Columbus"/>
    <s v="Men's Athletic Footwear"/>
    <n v="65.000000000000014"/>
    <n v="6250"/>
    <n v="406250.00000000012"/>
    <n v="142187.50000000003"/>
    <n v="0.35"/>
    <s v="Online"/>
  </r>
  <r>
    <n v="1185732"/>
    <d v="2021-12-09T00:00:00"/>
    <x v="3"/>
    <x v="30"/>
    <s v="Columbus"/>
    <s v="Women's Street Footwear"/>
    <n v="65.000000000000014"/>
    <n v="5750"/>
    <n v="373750.00000000006"/>
    <n v="149500.00000000003"/>
    <n v="0.4"/>
    <s v="Online"/>
  </r>
  <r>
    <n v="1185732"/>
    <d v="2021-12-09T00:00:00"/>
    <x v="3"/>
    <x v="30"/>
    <s v="Columbus"/>
    <s v="Women's Athletic Footwear"/>
    <n v="65.000000000000014"/>
    <n v="5250"/>
    <n v="341250.00000000006"/>
    <n v="136500.00000000003"/>
    <n v="0.4"/>
    <s v="Online"/>
  </r>
  <r>
    <n v="1185732"/>
    <d v="2021-12-09T00:00:00"/>
    <x v="3"/>
    <x v="30"/>
    <s v="Columbus"/>
    <s v="Men's Apparel"/>
    <n v="75.000000000000014"/>
    <n v="5250"/>
    <n v="393750.00000000006"/>
    <n v="137812.5"/>
    <n v="0.35"/>
    <s v="Online"/>
  </r>
  <r>
    <n v="1185732"/>
    <d v="2021-12-09T00:00:00"/>
    <x v="3"/>
    <x v="30"/>
    <s v="Columbus"/>
    <s v="Women's Apparel"/>
    <n v="80"/>
    <n v="6250"/>
    <n v="500000"/>
    <n v="250000"/>
    <n v="0.5"/>
    <s v="Online"/>
  </r>
  <r>
    <n v="1185732"/>
    <d v="2021-01-22T00:00:00"/>
    <x v="3"/>
    <x v="30"/>
    <s v="Columbus"/>
    <s v="Men's Street Footwear"/>
    <n v="40"/>
    <n v="5000"/>
    <n v="200000"/>
    <n v="80000"/>
    <n v="0.4"/>
    <s v="Online"/>
  </r>
  <r>
    <n v="1185732"/>
    <d v="2021-01-22T00:00:00"/>
    <x v="3"/>
    <x v="30"/>
    <s v="Columbus"/>
    <s v="Men's Athletic Footwear"/>
    <n v="40"/>
    <n v="3000"/>
    <n v="120000"/>
    <n v="42000"/>
    <n v="0.35"/>
    <s v="Online"/>
  </r>
  <r>
    <n v="1185732"/>
    <d v="2021-01-22T00:00:00"/>
    <x v="3"/>
    <x v="30"/>
    <s v="Columbus"/>
    <s v="Women's Street Footwear"/>
    <n v="30.000000000000004"/>
    <n v="3000"/>
    <n v="90000.000000000015"/>
    <n v="36000.000000000007"/>
    <n v="0.4"/>
    <s v="Online"/>
  </r>
  <r>
    <n v="1185732"/>
    <d v="2021-01-22T00:00:00"/>
    <x v="3"/>
    <x v="30"/>
    <s v="Columbus"/>
    <s v="Women's Athletic Footwear"/>
    <n v="35"/>
    <n v="1500"/>
    <n v="52500"/>
    <n v="21000"/>
    <n v="0.4"/>
    <s v="Online"/>
  </r>
  <r>
    <n v="1185732"/>
    <d v="2021-01-22T00:00:00"/>
    <x v="3"/>
    <x v="30"/>
    <s v="Columbus"/>
    <s v="Men's Apparel"/>
    <n v="49.999999999999993"/>
    <n v="2000"/>
    <n v="99999.999999999985"/>
    <n v="34999.999999999993"/>
    <n v="0.35"/>
    <s v="Online"/>
  </r>
  <r>
    <n v="1185732"/>
    <d v="2021-01-22T00:00:00"/>
    <x v="3"/>
    <x v="30"/>
    <s v="Columbus"/>
    <s v="Women's Apparel"/>
    <n v="40"/>
    <n v="3000"/>
    <n v="120000"/>
    <n v="48000"/>
    <n v="0.4"/>
    <s v="Online"/>
  </r>
  <r>
    <n v="1185732"/>
    <d v="2021-02-22T00:00:00"/>
    <x v="3"/>
    <x v="30"/>
    <s v="Columbus"/>
    <s v="Men's Street Footwear"/>
    <n v="40"/>
    <n v="5500"/>
    <n v="220000"/>
    <n v="88000"/>
    <n v="0.4"/>
    <s v="Online"/>
  </r>
  <r>
    <n v="1185732"/>
    <d v="2021-02-22T00:00:00"/>
    <x v="3"/>
    <x v="30"/>
    <s v="Columbus"/>
    <s v="Men's Athletic Footwear"/>
    <n v="40"/>
    <n v="2000"/>
    <n v="80000"/>
    <n v="28000"/>
    <n v="0.35"/>
    <s v="Online"/>
  </r>
  <r>
    <n v="1185732"/>
    <d v="2021-02-22T00:00:00"/>
    <x v="3"/>
    <x v="30"/>
    <s v="Columbus"/>
    <s v="Women's Street Footwear"/>
    <n v="30.000000000000004"/>
    <n v="2500"/>
    <n v="75000.000000000015"/>
    <n v="30000.000000000007"/>
    <n v="0.4"/>
    <s v="Online"/>
  </r>
  <r>
    <n v="1185732"/>
    <d v="2021-02-22T00:00:00"/>
    <x v="4"/>
    <x v="31"/>
    <s v="Louisville"/>
    <s v="Women's Athletic Footwear"/>
    <n v="35"/>
    <n v="1250"/>
    <n v="43750"/>
    <n v="17500"/>
    <n v="0.4"/>
    <s v="Online"/>
  </r>
  <r>
    <n v="1185732"/>
    <d v="2021-02-22T00:00:00"/>
    <x v="4"/>
    <x v="31"/>
    <s v="Louisville"/>
    <s v="Men's Apparel"/>
    <n v="49.999999999999993"/>
    <n v="2000"/>
    <n v="99999.999999999985"/>
    <n v="34999.999999999993"/>
    <n v="0.35"/>
    <s v="Online"/>
  </r>
  <r>
    <n v="1185732"/>
    <d v="2021-02-22T00:00:00"/>
    <x v="4"/>
    <x v="31"/>
    <s v="Louisville"/>
    <s v="Women's Apparel"/>
    <n v="40"/>
    <n v="3000"/>
    <n v="120000"/>
    <n v="48000"/>
    <n v="0.4"/>
    <s v="Online"/>
  </r>
  <r>
    <n v="1185732"/>
    <d v="2021-03-21T00:00:00"/>
    <x v="4"/>
    <x v="31"/>
    <s v="Louisville"/>
    <s v="Men's Street Footwear"/>
    <n v="45"/>
    <n v="5200"/>
    <n v="234000"/>
    <n v="93600"/>
    <n v="0.4"/>
    <s v="Online"/>
  </r>
  <r>
    <n v="1185732"/>
    <d v="2021-03-21T00:00:00"/>
    <x v="4"/>
    <x v="31"/>
    <s v="Louisville"/>
    <s v="Men's Athletic Footwear"/>
    <n v="45"/>
    <n v="2250"/>
    <n v="101250"/>
    <n v="35437.5"/>
    <n v="0.35"/>
    <s v="Online"/>
  </r>
  <r>
    <n v="1185732"/>
    <d v="2021-03-21T00:00:00"/>
    <x v="4"/>
    <x v="31"/>
    <s v="Louisville"/>
    <s v="Women's Street Footwear"/>
    <n v="35"/>
    <n v="2500"/>
    <n v="87500"/>
    <n v="35000"/>
    <n v="0.4"/>
    <s v="Online"/>
  </r>
  <r>
    <n v="1185732"/>
    <d v="2021-03-21T00:00:00"/>
    <x v="4"/>
    <x v="31"/>
    <s v="Louisville"/>
    <s v="Women's Athletic Footwear"/>
    <n v="40"/>
    <n v="1000"/>
    <n v="40000"/>
    <n v="16000"/>
    <n v="0.4"/>
    <s v="Online"/>
  </r>
  <r>
    <n v="1185732"/>
    <d v="2021-03-21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03-21T00:00:00"/>
    <x v="4"/>
    <x v="31"/>
    <s v="Louisville"/>
    <s v="Women's Apparel"/>
    <n v="45"/>
    <n v="2500"/>
    <n v="112500"/>
    <n v="45000"/>
    <n v="0.4"/>
    <s v="Online"/>
  </r>
  <r>
    <n v="1185732"/>
    <d v="2021-04-22T00:00:00"/>
    <x v="4"/>
    <x v="31"/>
    <s v="Louisville"/>
    <s v="Men's Street Footwear"/>
    <n v="45"/>
    <n v="4750"/>
    <n v="213750"/>
    <n v="85500"/>
    <n v="0.4"/>
    <s v="Online"/>
  </r>
  <r>
    <n v="1185732"/>
    <d v="2021-04-22T00:00:00"/>
    <x v="4"/>
    <x v="31"/>
    <s v="Louisville"/>
    <s v="Men's Athletic Footwear"/>
    <n v="45"/>
    <n v="1750"/>
    <n v="78750"/>
    <n v="27562.5"/>
    <n v="0.35"/>
    <s v="Online"/>
  </r>
  <r>
    <n v="1185732"/>
    <d v="2021-04-22T00:00:00"/>
    <x v="4"/>
    <x v="31"/>
    <s v="Louisville"/>
    <s v="Women's Street Footwear"/>
    <n v="40"/>
    <n v="1750"/>
    <n v="70000"/>
    <n v="28000"/>
    <n v="0.4"/>
    <s v="Online"/>
  </r>
  <r>
    <n v="1185732"/>
    <d v="2021-04-22T00:00:00"/>
    <x v="4"/>
    <x v="31"/>
    <s v="Louisville"/>
    <s v="Women's Athletic Footwear"/>
    <n v="45"/>
    <n v="1000"/>
    <n v="45000"/>
    <n v="18000"/>
    <n v="0.4"/>
    <s v="Online"/>
  </r>
  <r>
    <n v="1185732"/>
    <d v="2021-04-22T00:00:00"/>
    <x v="4"/>
    <x v="31"/>
    <s v="Louisville"/>
    <s v="Men's Apparel"/>
    <n v="50"/>
    <n v="1250"/>
    <n v="62500"/>
    <n v="21875"/>
    <n v="0.35"/>
    <s v="Online"/>
  </r>
  <r>
    <n v="1185732"/>
    <d v="2021-04-22T00:00:00"/>
    <x v="4"/>
    <x v="31"/>
    <s v="Louisville"/>
    <s v="Women's Apparel"/>
    <n v="40"/>
    <n v="2500"/>
    <n v="100000"/>
    <n v="40000"/>
    <n v="0.4"/>
    <s v="Online"/>
  </r>
  <r>
    <n v="1185732"/>
    <d v="2021-05-23T00:00:00"/>
    <x v="4"/>
    <x v="31"/>
    <s v="Louisville"/>
    <s v="Men's Street Footwear"/>
    <n v="50"/>
    <n v="5200"/>
    <n v="260000"/>
    <n v="104000"/>
    <n v="0.4"/>
    <s v="Online"/>
  </r>
  <r>
    <n v="1185732"/>
    <d v="2021-05-23T00:00:00"/>
    <x v="4"/>
    <x v="31"/>
    <s v="Louisville"/>
    <s v="Men's Athletic Footwear"/>
    <n v="45.000000000000007"/>
    <n v="2250"/>
    <n v="101250.00000000001"/>
    <n v="35437.5"/>
    <n v="0.35"/>
    <s v="Online"/>
  </r>
  <r>
    <n v="1185732"/>
    <d v="2021-05-23T00:00:00"/>
    <x v="4"/>
    <x v="31"/>
    <s v="Louisville"/>
    <s v="Women's Street Footwear"/>
    <n v="40"/>
    <n v="2000"/>
    <n v="80000"/>
    <n v="32000"/>
    <n v="0.4"/>
    <s v="Online"/>
  </r>
  <r>
    <n v="1185732"/>
    <d v="2021-05-23T00:00:00"/>
    <x v="4"/>
    <x v="31"/>
    <s v="Louisville"/>
    <s v="Women's Athletic Footwear"/>
    <n v="40"/>
    <n v="1250"/>
    <n v="50000"/>
    <n v="20000"/>
    <n v="0.4"/>
    <s v="Online"/>
  </r>
  <r>
    <n v="1185732"/>
    <d v="2021-05-23T00:00:00"/>
    <x v="4"/>
    <x v="31"/>
    <s v="Louisville"/>
    <s v="Men's Apparel"/>
    <n v="50"/>
    <n v="1500"/>
    <n v="75000"/>
    <n v="26250"/>
    <n v="0.35"/>
    <s v="Online"/>
  </r>
  <r>
    <n v="1185732"/>
    <d v="2021-05-23T00:00:00"/>
    <x v="4"/>
    <x v="31"/>
    <s v="Louisville"/>
    <s v="Women's Apparel"/>
    <n v="55.000000000000007"/>
    <n v="2750"/>
    <n v="151250.00000000003"/>
    <n v="60500.000000000015"/>
    <n v="0.4"/>
    <s v="Online"/>
  </r>
  <r>
    <n v="1185732"/>
    <d v="2021-06-22T00:00:00"/>
    <x v="4"/>
    <x v="31"/>
    <s v="Louisville"/>
    <s v="Men's Street Footwear"/>
    <n v="40"/>
    <n v="5250"/>
    <n v="210000"/>
    <n v="84000"/>
    <n v="0.4"/>
    <s v="Online"/>
  </r>
  <r>
    <n v="1185732"/>
    <d v="2021-06-22T00:00:00"/>
    <x v="4"/>
    <x v="31"/>
    <s v="Louisville"/>
    <s v="Men's Athletic Footwear"/>
    <n v="35.000000000000007"/>
    <n v="2750"/>
    <n v="96250.000000000015"/>
    <n v="33687.5"/>
    <n v="0.35"/>
    <s v="Online"/>
  </r>
  <r>
    <n v="1185732"/>
    <d v="2021-06-22T00:00:00"/>
    <x v="4"/>
    <x v="31"/>
    <s v="Louisville"/>
    <s v="Women's Street Footwear"/>
    <n v="30.000000000000004"/>
    <n v="2250"/>
    <n v="67500.000000000015"/>
    <n v="27000.000000000007"/>
    <n v="0.4"/>
    <s v="Online"/>
  </r>
  <r>
    <n v="1185732"/>
    <d v="2021-06-22T00:00:00"/>
    <x v="4"/>
    <x v="31"/>
    <s v="Louisville"/>
    <s v="Women's Athletic Footwear"/>
    <n v="30.000000000000004"/>
    <n v="2000"/>
    <n v="60000.000000000007"/>
    <n v="24000.000000000004"/>
    <n v="0.4"/>
    <s v="Online"/>
  </r>
  <r>
    <n v="1185732"/>
    <d v="2021-06-22T00:00:00"/>
    <x v="4"/>
    <x v="31"/>
    <s v="Louisville"/>
    <s v="Men's Apparel"/>
    <n v="50"/>
    <n v="2000"/>
    <n v="100000"/>
    <n v="35000"/>
    <n v="0.35"/>
    <s v="Online"/>
  </r>
  <r>
    <n v="1185732"/>
    <d v="2021-06-22T00:00:00"/>
    <x v="4"/>
    <x v="31"/>
    <s v="Louisville"/>
    <s v="Women's Apparel"/>
    <n v="55.000000000000007"/>
    <n v="3750"/>
    <n v="206250.00000000003"/>
    <n v="82500.000000000015"/>
    <n v="0.4"/>
    <s v="Online"/>
  </r>
  <r>
    <n v="1185732"/>
    <d v="2021-07-21T00:00:00"/>
    <x v="4"/>
    <x v="31"/>
    <s v="Louisville"/>
    <s v="Men's Street Footwear"/>
    <n v="50"/>
    <n v="6000"/>
    <n v="300000"/>
    <n v="120000"/>
    <n v="0.4"/>
    <s v="Online"/>
  </r>
  <r>
    <n v="1185732"/>
    <d v="2021-07-21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7-21T00:00:00"/>
    <x v="4"/>
    <x v="31"/>
    <s v="Louisville"/>
    <s v="Women's Street Footwear"/>
    <n v="40"/>
    <n v="2750"/>
    <n v="110000"/>
    <n v="44000"/>
    <n v="0.4"/>
    <s v="Online"/>
  </r>
  <r>
    <n v="1185732"/>
    <d v="2021-07-21T00:00:00"/>
    <x v="4"/>
    <x v="31"/>
    <s v="Louisville"/>
    <s v="Women's Athletic Footwear"/>
    <n v="40"/>
    <n v="2250"/>
    <n v="90000"/>
    <n v="36000"/>
    <n v="0.4"/>
    <s v="Online"/>
  </r>
  <r>
    <n v="1185732"/>
    <d v="2021-07-21T00:00:00"/>
    <x v="4"/>
    <x v="31"/>
    <s v="Louisville"/>
    <s v="Men's Apparel"/>
    <n v="50"/>
    <n v="2500"/>
    <n v="125000"/>
    <n v="43750"/>
    <n v="0.35"/>
    <s v="Online"/>
  </r>
  <r>
    <n v="1185732"/>
    <d v="2021-07-21T00:00:00"/>
    <x v="4"/>
    <x v="31"/>
    <s v="Louisville"/>
    <s v="Women's Apparel"/>
    <n v="55.000000000000007"/>
    <n v="4250"/>
    <n v="233750.00000000003"/>
    <n v="93500.000000000015"/>
    <n v="0.4"/>
    <s v="Online"/>
  </r>
  <r>
    <n v="1185732"/>
    <d v="2021-08-22T00:00:00"/>
    <x v="4"/>
    <x v="31"/>
    <s v="Louisville"/>
    <s v="Men's Street Footwear"/>
    <n v="50"/>
    <n v="5750"/>
    <n v="287500"/>
    <n v="115000"/>
    <n v="0.4"/>
    <s v="Online"/>
  </r>
  <r>
    <n v="1185732"/>
    <d v="2021-08-22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8-22T00:00:00"/>
    <x v="4"/>
    <x v="31"/>
    <s v="Louisville"/>
    <s v="Women's Street Footwear"/>
    <n v="40"/>
    <n v="2750"/>
    <n v="110000"/>
    <n v="44000"/>
    <n v="0.4"/>
    <s v="Online"/>
  </r>
  <r>
    <n v="1185732"/>
    <d v="2021-08-22T00:00:00"/>
    <x v="4"/>
    <x v="31"/>
    <s v="Louisville"/>
    <s v="Women's Athletic Footwear"/>
    <n v="40"/>
    <n v="2500"/>
    <n v="100000"/>
    <n v="40000"/>
    <n v="0.4"/>
    <s v="Online"/>
  </r>
  <r>
    <n v="1185732"/>
    <d v="2021-08-22T00:00:00"/>
    <x v="4"/>
    <x v="31"/>
    <s v="Louisville"/>
    <s v="Men's Apparel"/>
    <n v="50"/>
    <n v="2250"/>
    <n v="112500"/>
    <n v="39375"/>
    <n v="0.35"/>
    <s v="Online"/>
  </r>
  <r>
    <n v="1185732"/>
    <d v="2021-08-22T00:00:00"/>
    <x v="4"/>
    <x v="31"/>
    <s v="Louisville"/>
    <s v="Women's Apparel"/>
    <n v="55.000000000000007"/>
    <n v="4000"/>
    <n v="220000.00000000003"/>
    <n v="88000.000000000015"/>
    <n v="0.4"/>
    <s v="Online"/>
  </r>
  <r>
    <n v="1185732"/>
    <d v="2021-09-23T00:00:00"/>
    <x v="4"/>
    <x v="31"/>
    <s v="Louisville"/>
    <s v="Men's Street Footwear"/>
    <n v="50"/>
    <n v="5250"/>
    <n v="262500"/>
    <n v="105000"/>
    <n v="0.4"/>
    <s v="Online"/>
  </r>
  <r>
    <n v="1185732"/>
    <d v="2021-09-23T00:00:00"/>
    <x v="4"/>
    <x v="31"/>
    <s v="Louisville"/>
    <s v="Men's Athletic Footwear"/>
    <n v="45.000000000000007"/>
    <n v="3250"/>
    <n v="146250.00000000003"/>
    <n v="51187.500000000007"/>
    <n v="0.35"/>
    <s v="Online"/>
  </r>
  <r>
    <n v="1185732"/>
    <d v="2021-09-23T00:00:00"/>
    <x v="4"/>
    <x v="31"/>
    <s v="Louisville"/>
    <s v="Women's Street Footwear"/>
    <n v="35"/>
    <n v="2250"/>
    <n v="78750"/>
    <n v="31500"/>
    <n v="0.4"/>
    <s v="Online"/>
  </r>
  <r>
    <n v="1185732"/>
    <d v="2021-09-23T00:00:00"/>
    <x v="4"/>
    <x v="31"/>
    <s v="Louisville"/>
    <s v="Women's Athletic Footwear"/>
    <n v="35"/>
    <n v="2000"/>
    <n v="70000"/>
    <n v="28000"/>
    <n v="0.4"/>
    <s v="Online"/>
  </r>
  <r>
    <n v="1185732"/>
    <d v="2021-09-23T00:00:00"/>
    <x v="4"/>
    <x v="31"/>
    <s v="Louisville"/>
    <s v="Men's Apparel"/>
    <n v="45"/>
    <n v="2000"/>
    <n v="90000"/>
    <n v="31499.999999999996"/>
    <n v="0.35"/>
    <s v="Online"/>
  </r>
  <r>
    <n v="1185732"/>
    <d v="2021-09-23T00:00:00"/>
    <x v="4"/>
    <x v="31"/>
    <s v="Louisville"/>
    <s v="Women's Apparel"/>
    <n v="50"/>
    <n v="2750"/>
    <n v="137500"/>
    <n v="55000"/>
    <n v="0.4"/>
    <s v="Online"/>
  </r>
  <r>
    <n v="1185732"/>
    <d v="2021-10-22T00:00:00"/>
    <x v="4"/>
    <x v="31"/>
    <s v="Louisville"/>
    <s v="Men's Street Footwear"/>
    <n v="54.999999999999993"/>
    <n v="4500"/>
    <n v="247499.99999999997"/>
    <n v="99000"/>
    <n v="0.4"/>
    <s v="Online"/>
  </r>
  <r>
    <n v="1185732"/>
    <d v="2021-10-22T00:00:00"/>
    <x v="4"/>
    <x v="31"/>
    <s v="Louisville"/>
    <s v="Men's Athletic Footwear"/>
    <n v="45"/>
    <n v="2750"/>
    <n v="123750"/>
    <n v="43312.5"/>
    <n v="0.35"/>
    <s v="Online"/>
  </r>
  <r>
    <n v="1185732"/>
    <d v="2021-10-22T00:00:00"/>
    <x v="4"/>
    <x v="31"/>
    <s v="Louisville"/>
    <s v="Women's Street Footwear"/>
    <n v="45"/>
    <n v="1750"/>
    <n v="78750"/>
    <n v="31500"/>
    <n v="0.4"/>
    <s v="Online"/>
  </r>
  <r>
    <n v="1185732"/>
    <d v="2021-10-22T00:00:00"/>
    <x v="4"/>
    <x v="31"/>
    <s v="Louisville"/>
    <s v="Women's Athletic Footwear"/>
    <n v="45"/>
    <n v="1500"/>
    <n v="67500"/>
    <n v="27000"/>
    <n v="0.4"/>
    <s v="Online"/>
  </r>
  <r>
    <n v="1185732"/>
    <d v="2021-10-22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10-22T00:00:00"/>
    <x v="4"/>
    <x v="31"/>
    <s v="Louisville"/>
    <s v="Women's Apparel"/>
    <n v="54.999999999999993"/>
    <n v="2750"/>
    <n v="151249.99999999997"/>
    <n v="60499.999999999993"/>
    <n v="0.4"/>
    <s v="Online"/>
  </r>
  <r>
    <n v="1185732"/>
    <d v="2021-11-22T00:00:00"/>
    <x v="4"/>
    <x v="31"/>
    <s v="Louisville"/>
    <s v="Men's Street Footwear"/>
    <n v="50"/>
    <n v="4250"/>
    <n v="212500"/>
    <n v="85000"/>
    <n v="0.4"/>
    <s v="Online"/>
  </r>
  <r>
    <n v="1185732"/>
    <d v="2021-11-22T00:00:00"/>
    <x v="4"/>
    <x v="31"/>
    <s v="Louisville"/>
    <s v="Men's Athletic Footwear"/>
    <n v="40"/>
    <n v="2750"/>
    <n v="110000"/>
    <n v="38500"/>
    <n v="0.35"/>
    <s v="Online"/>
  </r>
  <r>
    <n v="1185732"/>
    <d v="2021-11-22T00:00:00"/>
    <x v="4"/>
    <x v="31"/>
    <s v="Louisville"/>
    <s v="Women's Street Footwear"/>
    <n v="45"/>
    <n v="2200"/>
    <n v="99000"/>
    <n v="39600"/>
    <n v="0.4"/>
    <s v="Online"/>
  </r>
  <r>
    <n v="1185732"/>
    <d v="2021-11-22T00:00:00"/>
    <x v="4"/>
    <x v="31"/>
    <s v="Louisville"/>
    <s v="Women's Athletic Footwear"/>
    <n v="55.000000000000007"/>
    <n v="2000"/>
    <n v="110000.00000000001"/>
    <n v="44000.000000000007"/>
    <n v="0.4"/>
    <s v="Online"/>
  </r>
  <r>
    <n v="1185732"/>
    <d v="2021-11-22T00:00:00"/>
    <x v="4"/>
    <x v="31"/>
    <s v="Louisville"/>
    <s v="Men's Apparel"/>
    <n v="65"/>
    <n v="1750"/>
    <n v="113750"/>
    <n v="39812.5"/>
    <n v="0.35"/>
    <s v="Online"/>
  </r>
  <r>
    <n v="1185732"/>
    <d v="2021-11-22T00:00:00"/>
    <x v="4"/>
    <x v="31"/>
    <s v="Louisville"/>
    <s v="Women's Apparel"/>
    <n v="70"/>
    <n v="2750"/>
    <n v="192500"/>
    <n v="77000"/>
    <n v="0.4"/>
    <s v="Online"/>
  </r>
  <r>
    <n v="1185732"/>
    <d v="2021-12-21T00:00:00"/>
    <x v="4"/>
    <x v="31"/>
    <s v="Louisville"/>
    <s v="Men's Street Footwear"/>
    <n v="65"/>
    <n v="5250"/>
    <n v="341250"/>
    <n v="136500"/>
    <n v="0.4"/>
    <s v="Online"/>
  </r>
  <r>
    <n v="1185732"/>
    <d v="2021-12-21T00:00:00"/>
    <x v="4"/>
    <x v="31"/>
    <s v="Louisville"/>
    <s v="Men's Athletic Footwear"/>
    <n v="55.000000000000007"/>
    <n v="3250"/>
    <n v="178750.00000000003"/>
    <n v="62562.500000000007"/>
    <n v="0.35"/>
    <s v="Online"/>
  </r>
  <r>
    <n v="1185732"/>
    <d v="2021-12-21T00:00:00"/>
    <x v="4"/>
    <x v="31"/>
    <s v="Louisville"/>
    <s v="Women's Street Footwear"/>
    <n v="55.000000000000007"/>
    <n v="2750"/>
    <n v="151250.00000000003"/>
    <n v="60500.000000000015"/>
    <n v="0.4"/>
    <s v="Online"/>
  </r>
  <r>
    <n v="1185732"/>
    <d v="2021-12-21T00:00:00"/>
    <x v="4"/>
    <x v="31"/>
    <s v="Louisville"/>
    <s v="Women's Athletic Footwear"/>
    <n v="50"/>
    <n v="2250"/>
    <n v="112500"/>
    <n v="45000"/>
    <n v="0.4"/>
    <s v="Online"/>
  </r>
  <r>
    <n v="1185732"/>
    <d v="2021-12-21T00:00:00"/>
    <x v="4"/>
    <x v="31"/>
    <s v="Louisville"/>
    <s v="Men's Apparel"/>
    <n v="60"/>
    <n v="2250"/>
    <n v="135000"/>
    <n v="47250"/>
    <n v="0.35"/>
    <s v="Online"/>
  </r>
  <r>
    <n v="1185732"/>
    <d v="2021-12-21T00:00:00"/>
    <x v="4"/>
    <x v="31"/>
    <s v="Louisville"/>
    <s v="Women's Apparel"/>
    <n v="64.999999999999986"/>
    <n v="3250"/>
    <n v="211249.99999999994"/>
    <n v="84499.999999999985"/>
    <n v="0.4"/>
    <s v="Online"/>
  </r>
  <r>
    <n v="1185732"/>
    <d v="2021-01-20T00:00:00"/>
    <x v="4"/>
    <x v="31"/>
    <s v="Louisville"/>
    <s v="Men's Street Footwear"/>
    <n v="30.000000000000004"/>
    <n v="7250"/>
    <n v="217500.00000000003"/>
    <n v="87000.000000000015"/>
    <n v="0.4"/>
    <s v="Online"/>
  </r>
  <r>
    <n v="1185732"/>
    <d v="2021-01-20T00:00:00"/>
    <x v="4"/>
    <x v="31"/>
    <s v="Louisville"/>
    <s v="Men's Athletic Footwear"/>
    <n v="30.000000000000004"/>
    <n v="5250"/>
    <n v="157500.00000000003"/>
    <n v="55125.000000000007"/>
    <n v="0.35"/>
    <s v="Online"/>
  </r>
  <r>
    <n v="1185732"/>
    <d v="2021-01-20T00:00:00"/>
    <x v="4"/>
    <x v="31"/>
    <s v="Louisville"/>
    <s v="Women's Street Footwear"/>
    <n v="20.000000000000007"/>
    <n v="5250"/>
    <n v="105000.00000000004"/>
    <n v="42000.000000000022"/>
    <n v="0.4"/>
    <s v="Online"/>
  </r>
  <r>
    <n v="1185732"/>
    <d v="2021-01-20T00:00:00"/>
    <x v="4"/>
    <x v="31"/>
    <s v="Louisville"/>
    <s v="Women's Athletic Footwear"/>
    <n v="25"/>
    <n v="3750"/>
    <n v="93750"/>
    <n v="37500"/>
    <n v="0.4"/>
    <s v="Online"/>
  </r>
  <r>
    <n v="1185732"/>
    <d v="2021-01-20T00:00:00"/>
    <x v="4"/>
    <x v="31"/>
    <s v="Louisville"/>
    <s v="Men's Apparel"/>
    <n v="40"/>
    <n v="4250"/>
    <n v="170000"/>
    <n v="59499.999999999993"/>
    <n v="0.35"/>
    <s v="Online"/>
  </r>
  <r>
    <n v="1185732"/>
    <d v="2021-01-20T00:00:00"/>
    <x v="4"/>
    <x v="31"/>
    <s v="Louisville"/>
    <s v="Women's Apparel"/>
    <n v="30.000000000000004"/>
    <n v="5250"/>
    <n v="157500.00000000003"/>
    <n v="78750.000000000015"/>
    <n v="0.5"/>
    <s v="Online"/>
  </r>
  <r>
    <n v="1185732"/>
    <d v="2021-02-18T00:00:00"/>
    <x v="4"/>
    <x v="31"/>
    <s v="Louisville"/>
    <s v="Men's Street Footwear"/>
    <n v="30.000000000000004"/>
    <n v="7750"/>
    <n v="232500.00000000003"/>
    <n v="93000.000000000015"/>
    <n v="0.4"/>
    <s v="Online"/>
  </r>
  <r>
    <n v="1185732"/>
    <d v="2021-02-18T00:00:00"/>
    <x v="4"/>
    <x v="31"/>
    <s v="Louisville"/>
    <s v="Men's Athletic Footwear"/>
    <n v="30.000000000000004"/>
    <n v="4250"/>
    <n v="127500.00000000001"/>
    <n v="44625"/>
    <n v="0.35"/>
    <s v="Online"/>
  </r>
  <r>
    <n v="1185732"/>
    <d v="2021-02-18T00:00:00"/>
    <x v="4"/>
    <x v="31"/>
    <s v="Louisville"/>
    <s v="Women's Street Footwear"/>
    <n v="20.000000000000007"/>
    <n v="4750"/>
    <n v="95000.000000000029"/>
    <n v="38000.000000000015"/>
    <n v="0.4"/>
    <s v="Online"/>
  </r>
  <r>
    <n v="1185732"/>
    <d v="2021-02-18T00:00:00"/>
    <x v="1"/>
    <x v="32"/>
    <s v="Jackson"/>
    <s v="Women's Athletic Footwear"/>
    <n v="25"/>
    <n v="3250"/>
    <n v="81250"/>
    <n v="32500"/>
    <n v="0.4"/>
    <s v="Online"/>
  </r>
  <r>
    <n v="1185732"/>
    <d v="2021-02-18T00:00:00"/>
    <x v="1"/>
    <x v="32"/>
    <s v="Jackson"/>
    <s v="Men's Apparel"/>
    <n v="40"/>
    <n v="4000"/>
    <n v="160000"/>
    <n v="56000"/>
    <n v="0.35"/>
    <s v="Online"/>
  </r>
  <r>
    <n v="1185732"/>
    <d v="2021-02-18T00:00:00"/>
    <x v="1"/>
    <x v="32"/>
    <s v="Jackson"/>
    <s v="Women's Apparel"/>
    <n v="25"/>
    <n v="5000"/>
    <n v="125000"/>
    <n v="62500"/>
    <n v="0.5"/>
    <s v="Online"/>
  </r>
  <r>
    <n v="1185732"/>
    <d v="2021-03-16T00:00:00"/>
    <x v="1"/>
    <x v="32"/>
    <s v="Jackson"/>
    <s v="Men's Street Footwear"/>
    <n v="25"/>
    <n v="7200"/>
    <n v="180000"/>
    <n v="72000"/>
    <n v="0.4"/>
    <s v="Online"/>
  </r>
  <r>
    <n v="1185732"/>
    <d v="2021-03-16T00:00:00"/>
    <x v="1"/>
    <x v="32"/>
    <s v="Jackson"/>
    <s v="Men's Athletic Footwear"/>
    <n v="25"/>
    <n v="4000"/>
    <n v="100000"/>
    <n v="35000"/>
    <n v="0.35"/>
    <s v="Online"/>
  </r>
  <r>
    <n v="1185732"/>
    <d v="2021-03-16T00:00:00"/>
    <x v="1"/>
    <x v="32"/>
    <s v="Jackson"/>
    <s v="Women's Street Footwear"/>
    <n v="15.000000000000002"/>
    <n v="4250"/>
    <n v="63750.000000000007"/>
    <n v="25500.000000000004"/>
    <n v="0.4"/>
    <s v="Online"/>
  </r>
  <r>
    <n v="1185732"/>
    <d v="2021-03-16T00:00:00"/>
    <x v="1"/>
    <x v="32"/>
    <s v="Jackson"/>
    <s v="Women's Athletic Footwear"/>
    <n v="19.999999999999996"/>
    <n v="2750"/>
    <n v="54999.999999999993"/>
    <n v="22000"/>
    <n v="0.4"/>
    <s v="Online"/>
  </r>
  <r>
    <n v="1185732"/>
    <d v="2021-03-16T00:00:00"/>
    <x v="1"/>
    <x v="32"/>
    <s v="Jackson"/>
    <s v="Men's Apparel"/>
    <n v="35.000000000000007"/>
    <n v="3250"/>
    <n v="113750.00000000003"/>
    <n v="39812.500000000007"/>
    <n v="0.35"/>
    <s v="Online"/>
  </r>
  <r>
    <n v="1185732"/>
    <d v="2021-03-16T00:00:00"/>
    <x v="1"/>
    <x v="32"/>
    <s v="Jackson"/>
    <s v="Women's Apparel"/>
    <n v="25"/>
    <n v="4250"/>
    <n v="106250"/>
    <n v="53125"/>
    <n v="0.5"/>
    <s v="Online"/>
  </r>
  <r>
    <n v="1185732"/>
    <d v="2021-04-17T00:00:00"/>
    <x v="1"/>
    <x v="32"/>
    <s v="Jackson"/>
    <s v="Men's Street Footwear"/>
    <n v="25"/>
    <n v="6750"/>
    <n v="168750"/>
    <n v="67500"/>
    <n v="0.4"/>
    <s v="Online"/>
  </r>
  <r>
    <n v="1185732"/>
    <d v="2021-04-17T00:00:00"/>
    <x v="1"/>
    <x v="32"/>
    <s v="Jackson"/>
    <s v="Men's Athletic Footwear"/>
    <n v="25"/>
    <n v="3750"/>
    <n v="93750"/>
    <n v="32812.5"/>
    <n v="0.35"/>
    <s v="Online"/>
  </r>
  <r>
    <n v="1185732"/>
    <d v="2021-04-17T00:00:00"/>
    <x v="1"/>
    <x v="32"/>
    <s v="Jackson"/>
    <s v="Women's Street Footwear"/>
    <n v="15.000000000000002"/>
    <n v="3750"/>
    <n v="56250.000000000007"/>
    <n v="22500.000000000004"/>
    <n v="0.4"/>
    <s v="Online"/>
  </r>
  <r>
    <n v="1185732"/>
    <d v="2021-04-17T00:00:00"/>
    <x v="1"/>
    <x v="32"/>
    <s v="Jackson"/>
    <s v="Women's Athletic Footwear"/>
    <n v="19.999999999999996"/>
    <n v="3000"/>
    <n v="59999.999999999993"/>
    <n v="24000"/>
    <n v="0.4"/>
    <s v="Online"/>
  </r>
  <r>
    <n v="1185732"/>
    <d v="2021-04-17T00:00:00"/>
    <x v="1"/>
    <x v="32"/>
    <s v="Jackson"/>
    <s v="Men's Apparel"/>
    <n v="40"/>
    <n v="3250"/>
    <n v="130000"/>
    <n v="45500"/>
    <n v="0.35"/>
    <s v="Online"/>
  </r>
  <r>
    <n v="1185732"/>
    <d v="2021-04-17T00:00:00"/>
    <x v="1"/>
    <x v="32"/>
    <s v="Jackson"/>
    <s v="Women's Apparel"/>
    <n v="30.000000000000004"/>
    <n v="4750"/>
    <n v="142500.00000000003"/>
    <n v="71250.000000000015"/>
    <n v="0.5"/>
    <s v="Online"/>
  </r>
  <r>
    <n v="1185732"/>
    <d v="2021-05-16T00:00:00"/>
    <x v="1"/>
    <x v="32"/>
    <s v="Jackson"/>
    <s v="Men's Street Footwear"/>
    <n v="40"/>
    <n v="7450"/>
    <n v="298000"/>
    <n v="119200"/>
    <n v="0.4"/>
    <s v="Online"/>
  </r>
  <r>
    <n v="1185732"/>
    <d v="2021-05-16T00:00:00"/>
    <x v="1"/>
    <x v="32"/>
    <s v="Jackson"/>
    <s v="Men's Athletic Footwear"/>
    <n v="40"/>
    <n v="4500"/>
    <n v="180000"/>
    <n v="62999.999999999993"/>
    <n v="0.35"/>
    <s v="Online"/>
  </r>
  <r>
    <n v="1185732"/>
    <d v="2021-05-16T00:00:00"/>
    <x v="1"/>
    <x v="32"/>
    <s v="Jackson"/>
    <s v="Women's Street Footwear"/>
    <n v="35"/>
    <n v="4250"/>
    <n v="148750"/>
    <n v="59500"/>
    <n v="0.4"/>
    <s v="Online"/>
  </r>
  <r>
    <n v="1185732"/>
    <d v="2021-05-16T00:00:00"/>
    <x v="1"/>
    <x v="32"/>
    <s v="Jackson"/>
    <s v="Women's Athletic Footwear"/>
    <n v="35"/>
    <n v="3750"/>
    <n v="131250"/>
    <n v="52500"/>
    <n v="0.4"/>
    <s v="Online"/>
  </r>
  <r>
    <n v="1185732"/>
    <d v="2021-05-16T00:00:00"/>
    <x v="1"/>
    <x v="32"/>
    <s v="Jackson"/>
    <s v="Men's Apparel"/>
    <n v="44.999999999999993"/>
    <n v="4000"/>
    <n v="179999.99999999997"/>
    <n v="62999.999999999985"/>
    <n v="0.35"/>
    <s v="Online"/>
  </r>
  <r>
    <n v="1185732"/>
    <d v="2021-05-16T00:00:00"/>
    <x v="1"/>
    <x v="32"/>
    <s v="Jackson"/>
    <s v="Women's Apparel"/>
    <n v="49.999999999999993"/>
    <n v="5000"/>
    <n v="249999.99999999997"/>
    <n v="124999.99999999999"/>
    <n v="0.5"/>
    <s v="Online"/>
  </r>
  <r>
    <n v="1185732"/>
    <d v="2021-06-18T00:00:00"/>
    <x v="1"/>
    <x v="32"/>
    <s v="Jackson"/>
    <s v="Men's Street Footwear"/>
    <n v="44.999999999999993"/>
    <n v="7500"/>
    <n v="337499.99999999994"/>
    <n v="134999.99999999997"/>
    <n v="0.4"/>
    <s v="Online"/>
  </r>
  <r>
    <n v="1185732"/>
    <d v="2021-06-18T00:00:00"/>
    <x v="1"/>
    <x v="32"/>
    <s v="Jackson"/>
    <s v="Men's Athletic Footwear"/>
    <n v="40"/>
    <n v="5000"/>
    <n v="200000"/>
    <n v="70000"/>
    <n v="0.35"/>
    <s v="Online"/>
  </r>
  <r>
    <n v="1185732"/>
    <d v="2021-06-18T00:00:00"/>
    <x v="1"/>
    <x v="32"/>
    <s v="Jackson"/>
    <s v="Women's Street Footwear"/>
    <n v="45"/>
    <n v="4750"/>
    <n v="213750"/>
    <n v="85500"/>
    <n v="0.4"/>
    <s v="Online"/>
  </r>
  <r>
    <n v="1185732"/>
    <d v="2021-06-18T00:00:00"/>
    <x v="1"/>
    <x v="32"/>
    <s v="Jackson"/>
    <s v="Women's Athletic Footwear"/>
    <n v="45"/>
    <n v="4500"/>
    <n v="202500"/>
    <n v="81000"/>
    <n v="0.4"/>
    <s v="Online"/>
  </r>
  <r>
    <n v="1185732"/>
    <d v="2021-06-18T00:00:00"/>
    <x v="1"/>
    <x v="32"/>
    <s v="Jackson"/>
    <s v="Men's Apparel"/>
    <n v="60"/>
    <n v="4500"/>
    <n v="270000"/>
    <n v="94500"/>
    <n v="0.35"/>
    <s v="Online"/>
  </r>
  <r>
    <n v="1185732"/>
    <d v="2021-06-18T00:00:00"/>
    <x v="1"/>
    <x v="32"/>
    <s v="Jackson"/>
    <s v="Women's Apparel"/>
    <n v="65"/>
    <n v="6250"/>
    <n v="406250"/>
    <n v="203125"/>
    <n v="0.5"/>
    <s v="Online"/>
  </r>
  <r>
    <n v="1185732"/>
    <d v="2021-07-16T00:00:00"/>
    <x v="1"/>
    <x v="32"/>
    <s v="Jackson"/>
    <s v="Men's Street Footwear"/>
    <n v="60"/>
    <n v="8500"/>
    <n v="510000"/>
    <n v="204000"/>
    <n v="0.4"/>
    <s v="Online"/>
  </r>
  <r>
    <n v="1185732"/>
    <d v="2021-07-16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7-16T00:00:00"/>
    <x v="1"/>
    <x v="32"/>
    <s v="Jackson"/>
    <s v="Women's Street Footwear"/>
    <n v="50"/>
    <n v="5250"/>
    <n v="262500"/>
    <n v="105000"/>
    <n v="0.4"/>
    <s v="Online"/>
  </r>
  <r>
    <n v="1185732"/>
    <d v="2021-07-16T00:00:00"/>
    <x v="1"/>
    <x v="32"/>
    <s v="Jackson"/>
    <s v="Women's Athletic Footwear"/>
    <n v="50"/>
    <n v="4750"/>
    <n v="237500"/>
    <n v="95000"/>
    <n v="0.4"/>
    <s v="Online"/>
  </r>
  <r>
    <n v="1185732"/>
    <d v="2021-07-16T00:00:00"/>
    <x v="1"/>
    <x v="32"/>
    <s v="Jackson"/>
    <s v="Men's Apparel"/>
    <n v="60"/>
    <n v="5000"/>
    <n v="300000"/>
    <n v="105000"/>
    <n v="0.35"/>
    <s v="Online"/>
  </r>
  <r>
    <n v="1185732"/>
    <d v="2021-07-16T00:00:00"/>
    <x v="1"/>
    <x v="32"/>
    <s v="Jackson"/>
    <s v="Women's Apparel"/>
    <n v="65"/>
    <n v="6750"/>
    <n v="438750"/>
    <n v="219375"/>
    <n v="0.5"/>
    <s v="Online"/>
  </r>
  <r>
    <n v="1185732"/>
    <d v="2021-08-17T00:00:00"/>
    <x v="1"/>
    <x v="32"/>
    <s v="Jackson"/>
    <s v="Men's Street Footwear"/>
    <n v="60"/>
    <n v="8250"/>
    <n v="495000"/>
    <n v="198000"/>
    <n v="0.4"/>
    <s v="Online"/>
  </r>
  <r>
    <n v="1185732"/>
    <d v="2021-08-17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8-17T00:00:00"/>
    <x v="1"/>
    <x v="32"/>
    <s v="Jackson"/>
    <s v="Women's Street Footwear"/>
    <n v="50"/>
    <n v="5250"/>
    <n v="262500"/>
    <n v="105000"/>
    <n v="0.4"/>
    <s v="Online"/>
  </r>
  <r>
    <n v="1185732"/>
    <d v="2021-08-17T00:00:00"/>
    <x v="1"/>
    <x v="32"/>
    <s v="Jackson"/>
    <s v="Women's Athletic Footwear"/>
    <n v="40"/>
    <n v="4750"/>
    <n v="190000"/>
    <n v="76000"/>
    <n v="0.4"/>
    <s v="Online"/>
  </r>
  <r>
    <n v="1185732"/>
    <d v="2021-08-17T00:00:00"/>
    <x v="1"/>
    <x v="32"/>
    <s v="Jackson"/>
    <s v="Men's Apparel"/>
    <n v="50"/>
    <n v="4500"/>
    <n v="225000"/>
    <n v="78750"/>
    <n v="0.35"/>
    <s v="Online"/>
  </r>
  <r>
    <n v="1185732"/>
    <d v="2021-08-17T00:00:00"/>
    <x v="1"/>
    <x v="32"/>
    <s v="Jackson"/>
    <s v="Women's Apparel"/>
    <n v="55.000000000000007"/>
    <n v="6250"/>
    <n v="343750.00000000006"/>
    <n v="171875.00000000003"/>
    <n v="0.5"/>
    <s v="Online"/>
  </r>
  <r>
    <n v="1185732"/>
    <d v="2021-09-16T00:00:00"/>
    <x v="1"/>
    <x v="32"/>
    <s v="Jackson"/>
    <s v="Men's Street Footwear"/>
    <n v="50"/>
    <n v="7250"/>
    <n v="362500"/>
    <n v="145000"/>
    <n v="0.4"/>
    <s v="Online"/>
  </r>
  <r>
    <n v="1185732"/>
    <d v="2021-09-16T00:00:00"/>
    <x v="1"/>
    <x v="32"/>
    <s v="Jackson"/>
    <s v="Men's Athletic Footwear"/>
    <n v="45.000000000000014"/>
    <n v="5250"/>
    <n v="236250.00000000009"/>
    <n v="82687.500000000029"/>
    <n v="0.35"/>
    <s v="Online"/>
  </r>
  <r>
    <n v="1185732"/>
    <d v="2021-09-16T00:00:00"/>
    <x v="1"/>
    <x v="32"/>
    <s v="Jackson"/>
    <s v="Women's Street Footwear"/>
    <n v="20.000000000000007"/>
    <n v="4250"/>
    <n v="85000.000000000029"/>
    <n v="34000.000000000015"/>
    <n v="0.4"/>
    <s v="Online"/>
  </r>
  <r>
    <n v="1185732"/>
    <d v="2021-09-16T00:00:00"/>
    <x v="1"/>
    <x v="32"/>
    <s v="Jackson"/>
    <s v="Women's Athletic Footwear"/>
    <n v="20.000000000000007"/>
    <n v="4000"/>
    <n v="80000.000000000029"/>
    <n v="32000.000000000015"/>
    <n v="0.4"/>
    <s v="Online"/>
  </r>
  <r>
    <n v="1185732"/>
    <d v="2021-09-16T00:00:00"/>
    <x v="1"/>
    <x v="32"/>
    <s v="Jackson"/>
    <s v="Men's Apparel"/>
    <n v="30.000000000000004"/>
    <n v="4000"/>
    <n v="120000.00000000001"/>
    <n v="42000"/>
    <n v="0.35"/>
    <s v="Online"/>
  </r>
  <r>
    <n v="1185732"/>
    <d v="2021-09-16T00:00:00"/>
    <x v="1"/>
    <x v="32"/>
    <s v="Jackson"/>
    <s v="Women's Apparel"/>
    <n v="35.000000000000007"/>
    <n v="5000"/>
    <n v="175000.00000000003"/>
    <n v="87500.000000000015"/>
    <n v="0.5"/>
    <s v="Online"/>
  </r>
  <r>
    <n v="1185732"/>
    <d v="2021-10-18T00:00:00"/>
    <x v="1"/>
    <x v="32"/>
    <s v="Jackson"/>
    <s v="Men's Street Footwear"/>
    <n v="35.000000000000007"/>
    <n v="6750"/>
    <n v="236250.00000000006"/>
    <n v="94500.000000000029"/>
    <n v="0.4"/>
    <s v="Online"/>
  </r>
  <r>
    <n v="1185732"/>
    <d v="2021-10-18T00:00:00"/>
    <x v="1"/>
    <x v="32"/>
    <s v="Jackson"/>
    <s v="Men's Athletic Footwear"/>
    <n v="25.000000000000011"/>
    <n v="5000"/>
    <n v="125000.00000000006"/>
    <n v="43750.000000000015"/>
    <n v="0.35"/>
    <s v="Online"/>
  </r>
  <r>
    <n v="1185732"/>
    <d v="2021-10-18T00:00:00"/>
    <x v="1"/>
    <x v="32"/>
    <s v="Jackson"/>
    <s v="Women's Street Footwear"/>
    <n v="25.000000000000011"/>
    <n v="3750"/>
    <n v="93750.000000000044"/>
    <n v="37500.000000000022"/>
    <n v="0.4"/>
    <s v="Online"/>
  </r>
  <r>
    <n v="1185732"/>
    <d v="2021-10-18T00:00:00"/>
    <x v="1"/>
    <x v="32"/>
    <s v="Jackson"/>
    <s v="Women's Athletic Footwear"/>
    <n v="25.000000000000011"/>
    <n v="3500"/>
    <n v="87500.000000000044"/>
    <n v="35000.000000000022"/>
    <n v="0.4"/>
    <s v="Online"/>
  </r>
  <r>
    <n v="1185732"/>
    <d v="2021-10-18T00:00:00"/>
    <x v="1"/>
    <x v="32"/>
    <s v="Jackson"/>
    <s v="Men's Apparel"/>
    <n v="35.000000000000007"/>
    <n v="3500"/>
    <n v="122500.00000000003"/>
    <n v="42875.000000000007"/>
    <n v="0.35"/>
    <s v="Online"/>
  </r>
  <r>
    <n v="1185732"/>
    <d v="2021-10-18T00:00:00"/>
    <x v="1"/>
    <x v="32"/>
    <s v="Jackson"/>
    <s v="Women's Apparel"/>
    <n v="35"/>
    <n v="4750"/>
    <n v="166250"/>
    <n v="83125"/>
    <n v="0.5"/>
    <s v="Online"/>
  </r>
  <r>
    <n v="1185732"/>
    <d v="2021-11-17T00:00:00"/>
    <x v="1"/>
    <x v="32"/>
    <s v="Jackson"/>
    <s v="Men's Street Footwear"/>
    <n v="30.000000000000011"/>
    <n v="6250"/>
    <n v="187500.00000000006"/>
    <n v="75000.000000000029"/>
    <n v="0.4"/>
    <s v="Online"/>
  </r>
  <r>
    <n v="1185732"/>
    <d v="2021-11-17T00:00:00"/>
    <x v="1"/>
    <x v="32"/>
    <s v="Jackson"/>
    <s v="Men's Athletic Footwear"/>
    <n v="20.000000000000011"/>
    <n v="4500"/>
    <n v="90000.000000000044"/>
    <n v="31500.000000000015"/>
    <n v="0.35"/>
    <s v="Online"/>
  </r>
  <r>
    <n v="1185732"/>
    <d v="2021-11-17T00:00:00"/>
    <x v="1"/>
    <x v="32"/>
    <s v="Jackson"/>
    <s v="Women's Street Footwear"/>
    <n v="30.000000000000014"/>
    <n v="3950"/>
    <n v="118500.00000000006"/>
    <n v="47400.000000000029"/>
    <n v="0.4"/>
    <s v="Online"/>
  </r>
  <r>
    <n v="1185732"/>
    <d v="2021-11-17T00:00:00"/>
    <x v="1"/>
    <x v="32"/>
    <s v="Jackson"/>
    <s v="Women's Athletic Footwear"/>
    <n v="60.000000000000021"/>
    <n v="4500"/>
    <n v="270000.00000000012"/>
    <n v="108000.00000000006"/>
    <n v="0.4"/>
    <s v="Online"/>
  </r>
  <r>
    <n v="1185732"/>
    <d v="2021-11-17T00:00:00"/>
    <x v="1"/>
    <x v="32"/>
    <s v="Jackson"/>
    <s v="Men's Apparel"/>
    <n v="75.000000000000014"/>
    <n v="4250"/>
    <n v="318750.00000000006"/>
    <n v="111562.50000000001"/>
    <n v="0.35"/>
    <s v="Online"/>
  </r>
  <r>
    <n v="1185732"/>
    <d v="2021-11-17T00:00:00"/>
    <x v="1"/>
    <x v="32"/>
    <s v="Jackson"/>
    <s v="Women's Apparel"/>
    <n v="75"/>
    <n v="5250"/>
    <n v="393750"/>
    <n v="196875"/>
    <n v="0.5"/>
    <s v="Online"/>
  </r>
  <r>
    <n v="1185732"/>
    <d v="2021-12-16T00:00:00"/>
    <x v="1"/>
    <x v="32"/>
    <s v="Jackson"/>
    <s v="Men's Street Footwear"/>
    <n v="70"/>
    <n v="7750"/>
    <n v="542500"/>
    <n v="217000"/>
    <n v="0.4"/>
    <s v="Online"/>
  </r>
  <r>
    <n v="1185732"/>
    <d v="2021-12-16T00:00:00"/>
    <x v="1"/>
    <x v="32"/>
    <s v="Jackson"/>
    <s v="Men's Athletic Footwear"/>
    <n v="60.000000000000007"/>
    <n v="5750"/>
    <n v="345000.00000000006"/>
    <n v="120750.00000000001"/>
    <n v="0.35"/>
    <s v="Online"/>
  </r>
  <r>
    <n v="1185732"/>
    <d v="2021-12-16T00:00:00"/>
    <x v="1"/>
    <x v="32"/>
    <s v="Jackson"/>
    <s v="Women's Street Footwear"/>
    <n v="60.000000000000007"/>
    <n v="5250"/>
    <n v="315000.00000000006"/>
    <n v="126000.00000000003"/>
    <n v="0.4"/>
    <s v="Online"/>
  </r>
  <r>
    <n v="1185732"/>
    <d v="2021-12-16T00:00:00"/>
    <x v="1"/>
    <x v="32"/>
    <s v="Jackson"/>
    <s v="Women's Athletic Footwear"/>
    <n v="60.000000000000007"/>
    <n v="4750"/>
    <n v="285000.00000000006"/>
    <n v="114000.00000000003"/>
    <n v="0.4"/>
    <s v="Online"/>
  </r>
  <r>
    <n v="1185732"/>
    <d v="2021-12-16T00:00:00"/>
    <x v="1"/>
    <x v="32"/>
    <s v="Jackson"/>
    <s v="Men's Apparel"/>
    <n v="70"/>
    <n v="4750"/>
    <n v="332500"/>
    <n v="116374.99999999999"/>
    <n v="0.35"/>
    <s v="Online"/>
  </r>
  <r>
    <n v="1185732"/>
    <d v="2021-12-16T00:00:00"/>
    <x v="1"/>
    <x v="32"/>
    <s v="Jackson"/>
    <s v="Women's Apparel"/>
    <n v="75"/>
    <n v="5750"/>
    <n v="431250"/>
    <n v="215625"/>
    <n v="0.5"/>
    <s v="Online"/>
  </r>
  <r>
    <n v="1197831"/>
    <d v="2021-01-23T00:00:00"/>
    <x v="1"/>
    <x v="32"/>
    <s v="Jackson"/>
    <s v="Men's Street Footwear"/>
    <n v="25.000000000000007"/>
    <n v="6500"/>
    <n v="162500.00000000006"/>
    <n v="65000.000000000029"/>
    <n v="0.4"/>
    <s v="Online"/>
  </r>
  <r>
    <n v="1197831"/>
    <d v="2021-01-23T00:00:00"/>
    <x v="1"/>
    <x v="32"/>
    <s v="Jackson"/>
    <s v="Men's Athletic Footwear"/>
    <n v="25.000000000000007"/>
    <n v="4500"/>
    <n v="112500.00000000003"/>
    <n v="39375.000000000007"/>
    <n v="0.35"/>
    <s v="Online"/>
  </r>
  <r>
    <n v="1197831"/>
    <d v="2021-01-23T00:00:00"/>
    <x v="1"/>
    <x v="32"/>
    <s v="Jackson"/>
    <s v="Women's Street Footwear"/>
    <n v="15.000000000000007"/>
    <n v="4500"/>
    <n v="67500.000000000029"/>
    <n v="27000.000000000015"/>
    <n v="0.4"/>
    <s v="Online"/>
  </r>
  <r>
    <n v="1197831"/>
    <d v="2021-01-23T00:00:00"/>
    <x v="1"/>
    <x v="32"/>
    <s v="Jackson"/>
    <s v="Women's Athletic Footwear"/>
    <n v="20"/>
    <n v="3000"/>
    <n v="60000"/>
    <n v="24000"/>
    <n v="0.4"/>
    <s v="Online"/>
  </r>
  <r>
    <n v="1197831"/>
    <d v="2021-01-23T00:00:00"/>
    <x v="1"/>
    <x v="32"/>
    <s v="Jackson"/>
    <s v="Men's Apparel"/>
    <n v="35"/>
    <n v="3500"/>
    <n v="122500"/>
    <n v="42875"/>
    <n v="0.35"/>
    <s v="Online"/>
  </r>
  <r>
    <n v="1197831"/>
    <d v="2021-01-23T00:00:00"/>
    <x v="1"/>
    <x v="32"/>
    <s v="Jackson"/>
    <s v="Women's Apparel"/>
    <n v="25.000000000000007"/>
    <n v="4500"/>
    <n v="112500.00000000003"/>
    <n v="45000.000000000015"/>
    <n v="0.4"/>
    <s v="Online"/>
  </r>
  <r>
    <n v="1197831"/>
    <d v="2021-02-21T00:00:00"/>
    <x v="1"/>
    <x v="32"/>
    <s v="Jackson"/>
    <s v="Men's Street Footwear"/>
    <n v="25.000000000000007"/>
    <n v="7000"/>
    <n v="175000.00000000006"/>
    <n v="70000.000000000029"/>
    <n v="0.4"/>
    <s v="Online"/>
  </r>
  <r>
    <n v="1197831"/>
    <d v="2021-02-21T00:00:00"/>
    <x v="1"/>
    <x v="32"/>
    <s v="Jackson"/>
    <s v="Men's Athletic Footwear"/>
    <n v="25.000000000000007"/>
    <n v="3500"/>
    <n v="87500.000000000029"/>
    <n v="30625.000000000007"/>
    <n v="0.35"/>
    <s v="Online"/>
  </r>
  <r>
    <n v="1197831"/>
    <d v="2021-02-21T00:00:00"/>
    <x v="1"/>
    <x v="32"/>
    <s v="Jackson"/>
    <s v="Women's Street Footwear"/>
    <n v="15.000000000000007"/>
    <n v="4000"/>
    <n v="60000.000000000029"/>
    <n v="24000.000000000015"/>
    <n v="0.4"/>
    <s v="Online"/>
  </r>
  <r>
    <n v="1197831"/>
    <d v="2021-02-21T00:00:00"/>
    <x v="1"/>
    <x v="33"/>
    <s v="Little Rock"/>
    <s v="Women's Athletic Footwear"/>
    <n v="20"/>
    <n v="2500"/>
    <n v="50000"/>
    <n v="20000"/>
    <n v="0.4"/>
    <s v="Online"/>
  </r>
  <r>
    <n v="1197831"/>
    <d v="2021-02-21T00:00:00"/>
    <x v="1"/>
    <x v="33"/>
    <s v="Little Rock"/>
    <s v="Men's Apparel"/>
    <n v="35"/>
    <n v="3250"/>
    <n v="113750"/>
    <n v="39812.5"/>
    <n v="0.35"/>
    <s v="Online"/>
  </r>
  <r>
    <n v="1197831"/>
    <d v="2021-02-21T00:00:00"/>
    <x v="1"/>
    <x v="33"/>
    <s v="Little Rock"/>
    <s v="Women's Apparel"/>
    <n v="20"/>
    <n v="4250"/>
    <n v="85000"/>
    <n v="34000"/>
    <n v="0.4"/>
    <s v="Online"/>
  </r>
  <r>
    <n v="1197831"/>
    <d v="2021-03-19T00:00:00"/>
    <x v="1"/>
    <x v="33"/>
    <s v="Little Rock"/>
    <s v="Men's Street Footwear"/>
    <n v="20"/>
    <n v="6450"/>
    <n v="129000"/>
    <n v="51600"/>
    <n v="0.4"/>
    <s v="Online"/>
  </r>
  <r>
    <n v="1197831"/>
    <d v="2021-03-19T00:00:00"/>
    <x v="1"/>
    <x v="33"/>
    <s v="Little Rock"/>
    <s v="Men's Athletic Footwear"/>
    <n v="20"/>
    <n v="3250"/>
    <n v="65000"/>
    <n v="22750"/>
    <n v="0.35"/>
    <s v="Online"/>
  </r>
  <r>
    <n v="1197831"/>
    <d v="2021-03-19T00:00:00"/>
    <x v="1"/>
    <x v="33"/>
    <s v="Little Rock"/>
    <s v="Women's Street Footwear"/>
    <n v="10.000000000000002"/>
    <n v="3500"/>
    <n v="35000.000000000007"/>
    <n v="14000.000000000004"/>
    <n v="0.4"/>
    <s v="Online"/>
  </r>
  <r>
    <n v="1197831"/>
    <d v="2021-03-19T00:00:00"/>
    <x v="1"/>
    <x v="33"/>
    <s v="Little Rock"/>
    <s v="Women's Athletic Footwear"/>
    <n v="19.999999999999996"/>
    <n v="2000"/>
    <n v="39999.999999999993"/>
    <n v="15999.999999999998"/>
    <n v="0.4"/>
    <s v="Online"/>
  </r>
  <r>
    <n v="1197831"/>
    <d v="2021-03-19T00:00:00"/>
    <x v="1"/>
    <x v="33"/>
    <s v="Little Rock"/>
    <s v="Men's Apparel"/>
    <n v="35.000000000000007"/>
    <n v="2500"/>
    <n v="87500.000000000015"/>
    <n v="30625.000000000004"/>
    <n v="0.35"/>
    <s v="Online"/>
  </r>
  <r>
    <n v="1197831"/>
    <d v="2021-03-19T00:00:00"/>
    <x v="1"/>
    <x v="33"/>
    <s v="Little Rock"/>
    <s v="Women's Apparel"/>
    <n v="25"/>
    <n v="3500"/>
    <n v="87500"/>
    <n v="35000"/>
    <n v="0.4"/>
    <s v="Online"/>
  </r>
  <r>
    <n v="1197831"/>
    <d v="2021-04-20T00:00:00"/>
    <x v="1"/>
    <x v="33"/>
    <s v="Little Rock"/>
    <s v="Men's Street Footwear"/>
    <n v="25"/>
    <n v="6000"/>
    <n v="150000"/>
    <n v="60000"/>
    <n v="0.4"/>
    <s v="Online"/>
  </r>
  <r>
    <n v="1197831"/>
    <d v="2021-04-20T00:00:00"/>
    <x v="1"/>
    <x v="33"/>
    <s v="Little Rock"/>
    <s v="Men's Athletic Footwear"/>
    <n v="25"/>
    <n v="3000"/>
    <n v="75000"/>
    <n v="26250"/>
    <n v="0.35"/>
    <s v="Online"/>
  </r>
  <r>
    <n v="1197831"/>
    <d v="2021-04-20T00:00:00"/>
    <x v="1"/>
    <x v="33"/>
    <s v="Little Rock"/>
    <s v="Women's Street Footwear"/>
    <n v="15.000000000000002"/>
    <n v="3000"/>
    <n v="45000.000000000007"/>
    <n v="18000.000000000004"/>
    <n v="0.4"/>
    <s v="Online"/>
  </r>
  <r>
    <n v="1197831"/>
    <d v="2021-04-20T00:00:00"/>
    <x v="1"/>
    <x v="33"/>
    <s v="Little Rock"/>
    <s v="Women's Athletic Footwear"/>
    <n v="19.999999999999996"/>
    <n v="2250"/>
    <n v="44999.999999999993"/>
    <n v="17999.999999999996"/>
    <n v="0.4"/>
    <s v="Online"/>
  </r>
  <r>
    <n v="1197831"/>
    <d v="2021-04-20T00:00:00"/>
    <x v="1"/>
    <x v="33"/>
    <s v="Little Rock"/>
    <s v="Men's Apparel"/>
    <n v="40"/>
    <n v="2500"/>
    <n v="100000"/>
    <n v="35000"/>
    <n v="0.35"/>
    <s v="Online"/>
  </r>
  <r>
    <n v="1197831"/>
    <d v="2021-04-20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05-19T00:00:00"/>
    <x v="1"/>
    <x v="33"/>
    <s v="Little Rock"/>
    <s v="Men's Street Footwear"/>
    <n v="40"/>
    <n v="6700"/>
    <n v="268000"/>
    <n v="107200"/>
    <n v="0.4"/>
    <s v="Online"/>
  </r>
  <r>
    <n v="1197831"/>
    <d v="2021-05-19T00:00:00"/>
    <x v="1"/>
    <x v="33"/>
    <s v="Little Rock"/>
    <s v="Men's Athletic Footwear"/>
    <n v="40"/>
    <n v="3750"/>
    <n v="150000"/>
    <n v="52500"/>
    <n v="0.35"/>
    <s v="Online"/>
  </r>
  <r>
    <n v="1197831"/>
    <d v="2021-05-19T00:00:00"/>
    <x v="1"/>
    <x v="33"/>
    <s v="Little Rock"/>
    <s v="Women's Street Footwear"/>
    <n v="35"/>
    <n v="3500"/>
    <n v="122500"/>
    <n v="49000"/>
    <n v="0.4"/>
    <s v="Online"/>
  </r>
  <r>
    <n v="1197831"/>
    <d v="2021-05-19T00:00:00"/>
    <x v="1"/>
    <x v="33"/>
    <s v="Little Rock"/>
    <s v="Women's Athletic Footwear"/>
    <n v="35"/>
    <n v="3000"/>
    <n v="105000"/>
    <n v="42000"/>
    <n v="0.4"/>
    <s v="Online"/>
  </r>
  <r>
    <n v="1197831"/>
    <d v="2021-05-19T00:00:00"/>
    <x v="1"/>
    <x v="33"/>
    <s v="Little Rock"/>
    <s v="Men's Apparel"/>
    <n v="44.999999999999993"/>
    <n v="3250"/>
    <n v="146249.99999999997"/>
    <n v="51187.499999999985"/>
    <n v="0.35"/>
    <s v="Online"/>
  </r>
  <r>
    <n v="1197831"/>
    <d v="2021-05-19T00:00:00"/>
    <x v="1"/>
    <x v="33"/>
    <s v="Little Rock"/>
    <s v="Women's Apparel"/>
    <n v="44.999999999999993"/>
    <n v="4250"/>
    <n v="191249.99999999997"/>
    <n v="76499.999999999985"/>
    <n v="0.4"/>
    <s v="Online"/>
  </r>
  <r>
    <n v="1197831"/>
    <d v="2021-06-21T00:00:00"/>
    <x v="1"/>
    <x v="33"/>
    <s v="Little Rock"/>
    <s v="Men's Street Footwear"/>
    <n v="40"/>
    <n v="6750"/>
    <n v="270000"/>
    <n v="108000"/>
    <n v="0.4"/>
    <s v="Online"/>
  </r>
  <r>
    <n v="1197831"/>
    <d v="2021-06-21T00:00:00"/>
    <x v="1"/>
    <x v="33"/>
    <s v="Little Rock"/>
    <s v="Men's Athletic Footwear"/>
    <n v="35"/>
    <n v="4250"/>
    <n v="148750"/>
    <n v="52062.5"/>
    <n v="0.35"/>
    <s v="Online"/>
  </r>
  <r>
    <n v="1197831"/>
    <d v="2021-06-21T00:00:00"/>
    <x v="1"/>
    <x v="33"/>
    <s v="Little Rock"/>
    <s v="Women's Street Footwear"/>
    <n v="40"/>
    <n v="4000"/>
    <n v="160000"/>
    <n v="64000"/>
    <n v="0.4"/>
    <s v="Online"/>
  </r>
  <r>
    <n v="1197831"/>
    <d v="2021-06-21T00:00:00"/>
    <x v="1"/>
    <x v="33"/>
    <s v="Little Rock"/>
    <s v="Women's Athletic Footwear"/>
    <n v="40"/>
    <n v="3750"/>
    <n v="150000"/>
    <n v="60000"/>
    <n v="0.4"/>
    <s v="Online"/>
  </r>
  <r>
    <n v="1197831"/>
    <d v="2021-06-21T00:00:00"/>
    <x v="1"/>
    <x v="33"/>
    <s v="Little Rock"/>
    <s v="Men's Apparel"/>
    <n v="54.999999999999993"/>
    <n v="3750"/>
    <n v="206249.99999999997"/>
    <n v="72187.499999999985"/>
    <n v="0.35"/>
    <s v="Online"/>
  </r>
  <r>
    <n v="1197831"/>
    <d v="2021-06-21T00:00:00"/>
    <x v="1"/>
    <x v="33"/>
    <s v="Little Rock"/>
    <s v="Women's Apparel"/>
    <n v="60"/>
    <n v="5500"/>
    <n v="330000"/>
    <n v="132000"/>
    <n v="0.4"/>
    <s v="Online"/>
  </r>
  <r>
    <n v="1197831"/>
    <d v="2021-07-19T00:00:00"/>
    <x v="1"/>
    <x v="33"/>
    <s v="Little Rock"/>
    <s v="Men's Street Footwear"/>
    <n v="54.999999999999993"/>
    <n v="7750"/>
    <n v="426249.99999999994"/>
    <n v="170500"/>
    <n v="0.4"/>
    <s v="Online"/>
  </r>
  <r>
    <n v="1197831"/>
    <d v="2021-07-19T00:00:00"/>
    <x v="1"/>
    <x v="33"/>
    <s v="Little Rock"/>
    <s v="Men's Athletic Footwear"/>
    <n v="50"/>
    <n v="5250"/>
    <n v="262500"/>
    <n v="91875"/>
    <n v="0.35"/>
    <s v="Online"/>
  </r>
  <r>
    <n v="1197831"/>
    <d v="2021-07-19T00:00:00"/>
    <x v="1"/>
    <x v="33"/>
    <s v="Little Rock"/>
    <s v="Women's Street Footwear"/>
    <n v="45"/>
    <n v="4500"/>
    <n v="202500"/>
    <n v="81000"/>
    <n v="0.4"/>
    <s v="Online"/>
  </r>
  <r>
    <n v="1197831"/>
    <d v="2021-07-19T00:00:00"/>
    <x v="1"/>
    <x v="33"/>
    <s v="Little Rock"/>
    <s v="Women's Athletic Footwear"/>
    <n v="45"/>
    <n v="4000"/>
    <n v="180000"/>
    <n v="72000"/>
    <n v="0.4"/>
    <s v="Online"/>
  </r>
  <r>
    <n v="1197831"/>
    <d v="2021-07-19T00:00:00"/>
    <x v="1"/>
    <x v="33"/>
    <s v="Little Rock"/>
    <s v="Men's Apparel"/>
    <n v="60"/>
    <n v="4250"/>
    <n v="255000"/>
    <n v="89250"/>
    <n v="0.35"/>
    <s v="Online"/>
  </r>
  <r>
    <n v="1197831"/>
    <d v="2021-07-19T00:00:00"/>
    <x v="1"/>
    <x v="33"/>
    <s v="Little Rock"/>
    <s v="Women's Apparel"/>
    <n v="65"/>
    <n v="6000"/>
    <n v="390000"/>
    <n v="156000"/>
    <n v="0.4"/>
    <s v="Online"/>
  </r>
  <r>
    <n v="1197831"/>
    <d v="2021-08-20T00:00:00"/>
    <x v="1"/>
    <x v="33"/>
    <s v="Little Rock"/>
    <s v="Men's Street Footwear"/>
    <n v="60"/>
    <n v="7500"/>
    <n v="450000"/>
    <n v="180000"/>
    <n v="0.4"/>
    <s v="Online"/>
  </r>
  <r>
    <n v="1197831"/>
    <d v="2021-08-20T00:00:00"/>
    <x v="1"/>
    <x v="33"/>
    <s v="Little Rock"/>
    <s v="Men's Athletic Footwear"/>
    <n v="55.000000000000007"/>
    <n v="5250"/>
    <n v="288750.00000000006"/>
    <n v="101062.50000000001"/>
    <n v="0.35"/>
    <s v="Online"/>
  </r>
  <r>
    <n v="1197831"/>
    <d v="2021-08-20T00:00:00"/>
    <x v="1"/>
    <x v="33"/>
    <s v="Little Rock"/>
    <s v="Women's Street Footwear"/>
    <n v="50"/>
    <n v="4500"/>
    <n v="225000"/>
    <n v="90000"/>
    <n v="0.4"/>
    <s v="Online"/>
  </r>
  <r>
    <n v="1197831"/>
    <d v="2021-08-20T00:00:00"/>
    <x v="1"/>
    <x v="33"/>
    <s v="Little Rock"/>
    <s v="Women's Athletic Footwear"/>
    <n v="40"/>
    <n v="4000"/>
    <n v="160000"/>
    <n v="64000"/>
    <n v="0.4"/>
    <s v="Online"/>
  </r>
  <r>
    <n v="1197831"/>
    <d v="2021-08-20T00:00:00"/>
    <x v="1"/>
    <x v="33"/>
    <s v="Little Rock"/>
    <s v="Men's Apparel"/>
    <n v="50"/>
    <n v="3750"/>
    <n v="187500"/>
    <n v="65625"/>
    <n v="0.35"/>
    <s v="Online"/>
  </r>
  <r>
    <n v="1197831"/>
    <d v="2021-08-20T00:00:00"/>
    <x v="1"/>
    <x v="33"/>
    <s v="Little Rock"/>
    <s v="Women's Apparel"/>
    <n v="55.000000000000007"/>
    <n v="5500"/>
    <n v="302500.00000000006"/>
    <n v="121000.00000000003"/>
    <n v="0.4"/>
    <s v="Online"/>
  </r>
  <r>
    <n v="1197831"/>
    <d v="2021-09-19T00:00:00"/>
    <x v="1"/>
    <x v="33"/>
    <s v="Little Rock"/>
    <s v="Men's Street Footwear"/>
    <n v="50"/>
    <n v="6500"/>
    <n v="325000"/>
    <n v="130000"/>
    <n v="0.4"/>
    <s v="Online"/>
  </r>
  <r>
    <n v="1197831"/>
    <d v="2021-09-19T00:00:00"/>
    <x v="1"/>
    <x v="33"/>
    <s v="Little Rock"/>
    <s v="Men's Athletic Footwear"/>
    <n v="40.000000000000014"/>
    <n v="4500"/>
    <n v="180000.00000000006"/>
    <n v="63000.000000000015"/>
    <n v="0.35"/>
    <s v="Online"/>
  </r>
  <r>
    <n v="1197831"/>
    <d v="2021-09-19T00:00:00"/>
    <x v="1"/>
    <x v="33"/>
    <s v="Little Rock"/>
    <s v="Women's Street Footwear"/>
    <n v="15.000000000000007"/>
    <n v="3500"/>
    <n v="52500.000000000022"/>
    <n v="21000.000000000011"/>
    <n v="0.4"/>
    <s v="Online"/>
  </r>
  <r>
    <n v="1197831"/>
    <d v="2021-09-19T00:00:00"/>
    <x v="1"/>
    <x v="33"/>
    <s v="Little Rock"/>
    <s v="Women's Athletic Footwear"/>
    <n v="15.000000000000007"/>
    <n v="3250"/>
    <n v="48750.000000000022"/>
    <n v="19500.000000000011"/>
    <n v="0.4"/>
    <s v="Online"/>
  </r>
  <r>
    <n v="1197831"/>
    <d v="2021-09-19T00:00:00"/>
    <x v="1"/>
    <x v="33"/>
    <s v="Little Rock"/>
    <s v="Men's Apparel"/>
    <n v="25.000000000000007"/>
    <n v="3250"/>
    <n v="81250.000000000029"/>
    <n v="28437.500000000007"/>
    <n v="0.35"/>
    <s v="Online"/>
  </r>
  <r>
    <n v="1197831"/>
    <d v="2021-09-19T00:00:00"/>
    <x v="1"/>
    <x v="33"/>
    <s v="Little Rock"/>
    <s v="Women's Apparel"/>
    <n v="30.000000000000011"/>
    <n v="4250"/>
    <n v="127500.00000000004"/>
    <n v="51000.000000000022"/>
    <n v="0.4"/>
    <s v="Online"/>
  </r>
  <r>
    <n v="1197831"/>
    <d v="2021-10-21T00:00:00"/>
    <x v="1"/>
    <x v="33"/>
    <s v="Little Rock"/>
    <s v="Men's Street Footwear"/>
    <n v="30.000000000000011"/>
    <n v="6000"/>
    <n v="180000.00000000006"/>
    <n v="72000.000000000029"/>
    <n v="0.4"/>
    <s v="Online"/>
  </r>
  <r>
    <n v="1197831"/>
    <d v="2021-10-21T00:00:00"/>
    <x v="1"/>
    <x v="33"/>
    <s v="Little Rock"/>
    <s v="Men's Athletic Footwear"/>
    <n v="20.000000000000011"/>
    <n v="4250"/>
    <n v="85000.000000000044"/>
    <n v="29750.000000000015"/>
    <n v="0.35"/>
    <s v="Online"/>
  </r>
  <r>
    <n v="1197831"/>
    <d v="2021-10-21T00:00:00"/>
    <x v="1"/>
    <x v="33"/>
    <s v="Little Rock"/>
    <s v="Women's Street Footwear"/>
    <n v="20.000000000000011"/>
    <n v="3000"/>
    <n v="60000.000000000029"/>
    <n v="24000.000000000015"/>
    <n v="0.4"/>
    <s v="Online"/>
  </r>
  <r>
    <n v="1197831"/>
    <d v="2021-10-21T00:00:00"/>
    <x v="1"/>
    <x v="33"/>
    <s v="Little Rock"/>
    <s v="Women's Athletic Footwear"/>
    <n v="20.000000000000011"/>
    <n v="2750"/>
    <n v="55000.000000000029"/>
    <n v="22000.000000000015"/>
    <n v="0.4"/>
    <s v="Online"/>
  </r>
  <r>
    <n v="1197831"/>
    <d v="2021-10-21T00:00:00"/>
    <x v="1"/>
    <x v="33"/>
    <s v="Little Rock"/>
    <s v="Men's Apparel"/>
    <n v="30.000000000000011"/>
    <n v="2750"/>
    <n v="82500.000000000029"/>
    <n v="28875.000000000007"/>
    <n v="0.35"/>
    <s v="Online"/>
  </r>
  <r>
    <n v="1197831"/>
    <d v="2021-10-21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11-20T00:00:00"/>
    <x v="1"/>
    <x v="33"/>
    <s v="Little Rock"/>
    <s v="Men's Street Footwear"/>
    <n v="25.000000000000011"/>
    <n v="5500"/>
    <n v="137500.00000000006"/>
    <n v="55000.000000000029"/>
    <n v="0.4"/>
    <s v="Online"/>
  </r>
  <r>
    <n v="1197831"/>
    <d v="2021-11-20T00:00:00"/>
    <x v="1"/>
    <x v="33"/>
    <s v="Little Rock"/>
    <s v="Men's Athletic Footwear"/>
    <n v="15.000000000000014"/>
    <n v="3750"/>
    <n v="56250.000000000051"/>
    <n v="19687.500000000018"/>
    <n v="0.35"/>
    <s v="Online"/>
  </r>
  <r>
    <n v="1197831"/>
    <d v="2021-11-20T00:00:00"/>
    <x v="1"/>
    <x v="33"/>
    <s v="Little Rock"/>
    <s v="Women's Street Footwear"/>
    <n v="25.000000000000018"/>
    <n v="3200"/>
    <n v="80000.000000000058"/>
    <n v="32000.000000000025"/>
    <n v="0.4"/>
    <s v="Online"/>
  </r>
  <r>
    <n v="1197831"/>
    <d v="2021-11-20T00:00:00"/>
    <x v="1"/>
    <x v="33"/>
    <s v="Little Rock"/>
    <s v="Women's Athletic Footwear"/>
    <n v="55.000000000000014"/>
    <n v="3750"/>
    <n v="206250.00000000006"/>
    <n v="82500.000000000029"/>
    <n v="0.4"/>
    <s v="Online"/>
  </r>
  <r>
    <n v="1197831"/>
    <d v="2021-11-20T00:00:00"/>
    <x v="1"/>
    <x v="33"/>
    <s v="Little Rock"/>
    <s v="Men's Apparel"/>
    <n v="75.000000000000014"/>
    <n v="3500"/>
    <n v="262500.00000000006"/>
    <n v="91875.000000000015"/>
    <n v="0.35"/>
    <s v="Online"/>
  </r>
  <r>
    <n v="1197831"/>
    <d v="2021-11-20T00:00:00"/>
    <x v="1"/>
    <x v="33"/>
    <s v="Little Rock"/>
    <s v="Women's Apparel"/>
    <n v="75"/>
    <n v="4500"/>
    <n v="337500"/>
    <n v="135000"/>
    <n v="0.4"/>
    <s v="Online"/>
  </r>
  <r>
    <n v="1197831"/>
    <d v="2021-12-19T00:00:00"/>
    <x v="1"/>
    <x v="33"/>
    <s v="Little Rock"/>
    <s v="Men's Street Footwear"/>
    <n v="70"/>
    <n v="7000"/>
    <n v="490000"/>
    <n v="196000"/>
    <n v="0.4"/>
    <s v="Online"/>
  </r>
  <r>
    <n v="1197831"/>
    <d v="2021-12-19T00:00:00"/>
    <x v="1"/>
    <x v="33"/>
    <s v="Little Rock"/>
    <s v="Men's Athletic Footwear"/>
    <n v="60.000000000000007"/>
    <n v="5000"/>
    <n v="300000.00000000006"/>
    <n v="105000.00000000001"/>
    <n v="0.35"/>
    <s v="Online"/>
  </r>
  <r>
    <n v="1197831"/>
    <d v="2021-12-19T00:00:00"/>
    <x v="1"/>
    <x v="33"/>
    <s v="Little Rock"/>
    <s v="Women's Street Footwear"/>
    <n v="60.000000000000007"/>
    <n v="4500"/>
    <n v="270000.00000000006"/>
    <n v="108000.00000000003"/>
    <n v="0.4"/>
    <s v="Online"/>
  </r>
  <r>
    <n v="1197831"/>
    <d v="2021-12-19T00:00:00"/>
    <x v="1"/>
    <x v="33"/>
    <s v="Little Rock"/>
    <s v="Women's Athletic Footwear"/>
    <n v="60.000000000000007"/>
    <n v="4000"/>
    <n v="240000.00000000003"/>
    <n v="96000.000000000015"/>
    <n v="0.4"/>
    <s v="Online"/>
  </r>
  <r>
    <n v="1197831"/>
    <d v="2021-12-19T00:00:00"/>
    <x v="1"/>
    <x v="33"/>
    <s v="Little Rock"/>
    <s v="Men's Apparel"/>
    <n v="70"/>
    <n v="4000"/>
    <n v="280000"/>
    <n v="98000"/>
    <n v="0.35"/>
    <s v="Online"/>
  </r>
  <r>
    <n v="1197831"/>
    <d v="2021-12-19T00:00:00"/>
    <x v="1"/>
    <x v="33"/>
    <s v="Little Rock"/>
    <s v="Women's Apparel"/>
    <n v="75"/>
    <n v="5000"/>
    <n v="375000"/>
    <n v="150000"/>
    <n v="0.4"/>
    <s v="Online"/>
  </r>
  <r>
    <n v="1197831"/>
    <d v="2021-01-23T00:00:00"/>
    <x v="1"/>
    <x v="33"/>
    <s v="Little Rock"/>
    <s v="Men's Street Footwear"/>
    <n v="25.000000000000007"/>
    <n v="5750"/>
    <n v="143750.00000000003"/>
    <n v="57500.000000000015"/>
    <n v="0.4"/>
    <s v="Online"/>
  </r>
  <r>
    <n v="1197831"/>
    <d v="2021-01-23T00:00:00"/>
    <x v="1"/>
    <x v="33"/>
    <s v="Little Rock"/>
    <s v="Men's Athletic Footwear"/>
    <n v="25.000000000000007"/>
    <n v="3750"/>
    <n v="93750.000000000029"/>
    <n v="32812.500000000007"/>
    <n v="0.35"/>
    <s v="Online"/>
  </r>
  <r>
    <n v="1197831"/>
    <d v="2021-01-23T00:00:00"/>
    <x v="1"/>
    <x v="33"/>
    <s v="Little Rock"/>
    <s v="Women's Street Footwear"/>
    <n v="15.000000000000007"/>
    <n v="3750"/>
    <n v="56250.000000000029"/>
    <n v="22500.000000000015"/>
    <n v="0.4"/>
    <s v="Online"/>
  </r>
  <r>
    <n v="1197831"/>
    <d v="2021-01-23T00:00:00"/>
    <x v="1"/>
    <x v="33"/>
    <s v="Little Rock"/>
    <s v="Women's Athletic Footwear"/>
    <n v="20"/>
    <n v="2250"/>
    <n v="45000"/>
    <n v="18000"/>
    <n v="0.4"/>
    <s v="Online"/>
  </r>
  <r>
    <n v="1197831"/>
    <d v="2021-01-23T00:00:00"/>
    <x v="1"/>
    <x v="33"/>
    <s v="Little Rock"/>
    <s v="Men's Apparel"/>
    <n v="35"/>
    <n v="2750"/>
    <n v="96250"/>
    <n v="33687.5"/>
    <n v="0.35"/>
    <s v="Online"/>
  </r>
  <r>
    <n v="1197831"/>
    <d v="2021-01-23T00:00:00"/>
    <x v="1"/>
    <x v="33"/>
    <s v="Little Rock"/>
    <s v="Women's Apparel"/>
    <n v="25.000000000000007"/>
    <n v="3750"/>
    <n v="93750.000000000029"/>
    <n v="37500.000000000015"/>
    <n v="0.4"/>
    <s v="Online"/>
  </r>
  <r>
    <n v="1197831"/>
    <d v="2021-02-21T00:00:00"/>
    <x v="1"/>
    <x v="33"/>
    <s v="Little Rock"/>
    <s v="Men's Street Footwear"/>
    <n v="25.000000000000007"/>
    <n v="6250"/>
    <n v="156250.00000000006"/>
    <n v="62500.000000000029"/>
    <n v="0.4"/>
    <s v="Online"/>
  </r>
  <r>
    <n v="1197831"/>
    <d v="2021-02-21T00:00:00"/>
    <x v="1"/>
    <x v="33"/>
    <s v="Little Rock"/>
    <s v="Men's Athletic Footwear"/>
    <n v="25.000000000000007"/>
    <n v="2750"/>
    <n v="68750.000000000015"/>
    <n v="24062.500000000004"/>
    <n v="0.35"/>
    <s v="Online"/>
  </r>
  <r>
    <n v="1197831"/>
    <d v="2021-02-21T00:00:00"/>
    <x v="1"/>
    <x v="33"/>
    <s v="Little Rock"/>
    <s v="Women's Street Footwear"/>
    <n v="15.000000000000007"/>
    <n v="3250"/>
    <n v="48750.000000000022"/>
    <n v="19500.000000000011"/>
    <n v="0.4"/>
    <s v="Online"/>
  </r>
  <r>
    <n v="1197831"/>
    <d v="2021-02-21T00:00:00"/>
    <x v="1"/>
    <x v="34"/>
    <s v="Oklahoma City"/>
    <s v="Women's Athletic Footwear"/>
    <n v="20"/>
    <n v="1750"/>
    <n v="35000"/>
    <n v="14000"/>
    <n v="0.4"/>
    <s v="Online"/>
  </r>
  <r>
    <n v="1197831"/>
    <d v="2021-02-21T00:00:00"/>
    <x v="1"/>
    <x v="34"/>
    <s v="Oklahoma City"/>
    <s v="Men's Apparel"/>
    <n v="35"/>
    <n v="2500"/>
    <n v="87500"/>
    <n v="30624.999999999996"/>
    <n v="0.35"/>
    <s v="Online"/>
  </r>
  <r>
    <n v="1197831"/>
    <d v="2021-02-21T00:00:00"/>
    <x v="1"/>
    <x v="34"/>
    <s v="Oklahoma City"/>
    <s v="Women's Apparel"/>
    <n v="20"/>
    <n v="3500"/>
    <n v="70000"/>
    <n v="28000"/>
    <n v="0.4"/>
    <s v="Online"/>
  </r>
  <r>
    <n v="1197831"/>
    <d v="2021-03-19T00:00:00"/>
    <x v="1"/>
    <x v="34"/>
    <s v="Oklahoma City"/>
    <s v="Men's Street Footwear"/>
    <n v="20"/>
    <n v="5700"/>
    <n v="114000"/>
    <n v="45600"/>
    <n v="0.4"/>
    <s v="Online"/>
  </r>
  <r>
    <n v="1197831"/>
    <d v="2021-03-19T00:00:00"/>
    <x v="1"/>
    <x v="34"/>
    <s v="Oklahoma City"/>
    <s v="Men's Athletic Footwear"/>
    <n v="20"/>
    <n v="2500"/>
    <n v="50000"/>
    <n v="17500"/>
    <n v="0.35"/>
    <s v="Online"/>
  </r>
  <r>
    <n v="1197831"/>
    <d v="2021-03-19T00:00:00"/>
    <x v="1"/>
    <x v="34"/>
    <s v="Oklahoma City"/>
    <s v="Women's Street Footwear"/>
    <n v="10.000000000000002"/>
    <n v="2750"/>
    <n v="27500.000000000004"/>
    <n v="11000.000000000002"/>
    <n v="0.4"/>
    <s v="Online"/>
  </r>
  <r>
    <n v="1197831"/>
    <d v="2021-03-19T00:00:00"/>
    <x v="1"/>
    <x v="34"/>
    <s v="Oklahoma City"/>
    <s v="Women's Athletic Footwear"/>
    <n v="19.999999999999996"/>
    <n v="1250"/>
    <n v="24999.999999999996"/>
    <n v="10000"/>
    <n v="0.4"/>
    <s v="Online"/>
  </r>
  <r>
    <n v="1197831"/>
    <d v="2021-03-19T00:00:00"/>
    <x v="1"/>
    <x v="34"/>
    <s v="Oklahoma City"/>
    <s v="Men's Apparel"/>
    <n v="35.000000000000007"/>
    <n v="1750"/>
    <n v="61250.000000000015"/>
    <n v="21437.500000000004"/>
    <n v="0.35"/>
    <s v="Online"/>
  </r>
  <r>
    <n v="1197831"/>
    <d v="2021-03-19T00:00:00"/>
    <x v="1"/>
    <x v="34"/>
    <s v="Oklahoma City"/>
    <s v="Women's Apparel"/>
    <n v="25"/>
    <n v="2750"/>
    <n v="68750"/>
    <n v="27500"/>
    <n v="0.4"/>
    <s v="Online"/>
  </r>
  <r>
    <n v="1197831"/>
    <d v="2021-04-20T00:00:00"/>
    <x v="1"/>
    <x v="34"/>
    <s v="Oklahoma City"/>
    <s v="Men's Street Footwear"/>
    <n v="25"/>
    <n v="5250"/>
    <n v="131250"/>
    <n v="52500"/>
    <n v="0.4"/>
    <s v="Online"/>
  </r>
  <r>
    <n v="1197831"/>
    <d v="2021-04-20T00:00:00"/>
    <x v="1"/>
    <x v="34"/>
    <s v="Oklahoma City"/>
    <s v="Men's Athletic Footwear"/>
    <n v="25"/>
    <n v="2250"/>
    <n v="56250"/>
    <n v="19687.5"/>
    <n v="0.35"/>
    <s v="Online"/>
  </r>
  <r>
    <n v="1197831"/>
    <d v="2021-04-20T00:00:00"/>
    <x v="1"/>
    <x v="34"/>
    <s v="Oklahoma City"/>
    <s v="Women's Street Footwear"/>
    <n v="15.000000000000002"/>
    <n v="2250"/>
    <n v="33750.000000000007"/>
    <n v="13500.000000000004"/>
    <n v="0.4"/>
    <s v="Online"/>
  </r>
  <r>
    <n v="1197831"/>
    <d v="2021-04-20T00:00:00"/>
    <x v="1"/>
    <x v="34"/>
    <s v="Oklahoma City"/>
    <s v="Women's Athletic Footwear"/>
    <n v="19.999999999999996"/>
    <n v="1500"/>
    <n v="29999.999999999996"/>
    <n v="12000"/>
    <n v="0.4"/>
    <s v="Online"/>
  </r>
  <r>
    <n v="1197831"/>
    <d v="2021-04-20T00:00:00"/>
    <x v="1"/>
    <x v="34"/>
    <s v="Oklahoma City"/>
    <s v="Men's Apparel"/>
    <n v="40"/>
    <n v="1750"/>
    <n v="70000"/>
    <n v="24500"/>
    <n v="0.35"/>
    <s v="Online"/>
  </r>
  <r>
    <n v="1197831"/>
    <d v="2021-04-20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05-19T00:00:00"/>
    <x v="1"/>
    <x v="34"/>
    <s v="Oklahoma City"/>
    <s v="Men's Street Footwear"/>
    <n v="40"/>
    <n v="5950"/>
    <n v="238000"/>
    <n v="95200"/>
    <n v="0.4"/>
    <s v="Online"/>
  </r>
  <r>
    <n v="1197831"/>
    <d v="2021-05-19T00:00:00"/>
    <x v="1"/>
    <x v="34"/>
    <s v="Oklahoma City"/>
    <s v="Men's Athletic Footwear"/>
    <n v="40"/>
    <n v="3000"/>
    <n v="120000"/>
    <n v="42000"/>
    <n v="0.35"/>
    <s v="Online"/>
  </r>
  <r>
    <n v="1197831"/>
    <d v="2021-05-19T00:00:00"/>
    <x v="1"/>
    <x v="34"/>
    <s v="Oklahoma City"/>
    <s v="Women's Street Footwear"/>
    <n v="35"/>
    <n v="2750"/>
    <n v="96250"/>
    <n v="38500"/>
    <n v="0.4"/>
    <s v="Online"/>
  </r>
  <r>
    <n v="1197831"/>
    <d v="2021-05-19T00:00:00"/>
    <x v="1"/>
    <x v="34"/>
    <s v="Oklahoma City"/>
    <s v="Women's Athletic Footwear"/>
    <n v="35"/>
    <n v="2250"/>
    <n v="78750"/>
    <n v="31500"/>
    <n v="0.4"/>
    <s v="Online"/>
  </r>
  <r>
    <n v="1197831"/>
    <d v="2021-05-19T00:00:00"/>
    <x v="1"/>
    <x v="34"/>
    <s v="Oklahoma City"/>
    <s v="Men's Apparel"/>
    <n v="44.999999999999993"/>
    <n v="2500"/>
    <n v="112499.99999999999"/>
    <n v="39374.999999999993"/>
    <n v="0.35"/>
    <s v="Online"/>
  </r>
  <r>
    <n v="1197831"/>
    <d v="2021-05-19T00:00:00"/>
    <x v="1"/>
    <x v="34"/>
    <s v="Oklahoma City"/>
    <s v="Women's Apparel"/>
    <n v="44.999999999999993"/>
    <n v="3500"/>
    <n v="157499.99999999997"/>
    <n v="62999.999999999993"/>
    <n v="0.4"/>
    <s v="Online"/>
  </r>
  <r>
    <n v="1197831"/>
    <d v="2021-06-21T00:00:00"/>
    <x v="1"/>
    <x v="34"/>
    <s v="Oklahoma City"/>
    <s v="Men's Street Footwear"/>
    <n v="40"/>
    <n v="6000"/>
    <n v="240000"/>
    <n v="96000"/>
    <n v="0.4"/>
    <s v="Online"/>
  </r>
  <r>
    <n v="1197831"/>
    <d v="2021-06-21T00:00:00"/>
    <x v="1"/>
    <x v="34"/>
    <s v="Oklahoma City"/>
    <s v="Men's Athletic Footwear"/>
    <n v="35"/>
    <n v="3500"/>
    <n v="122500"/>
    <n v="42875"/>
    <n v="0.35"/>
    <s v="Online"/>
  </r>
  <r>
    <n v="1197831"/>
    <d v="2021-06-21T00:00:00"/>
    <x v="1"/>
    <x v="34"/>
    <s v="Oklahoma City"/>
    <s v="Women's Street Footwear"/>
    <n v="40"/>
    <n v="3250"/>
    <n v="130000"/>
    <n v="52000"/>
    <n v="0.4"/>
    <s v="Online"/>
  </r>
  <r>
    <n v="1197831"/>
    <d v="2021-06-21T00:00:00"/>
    <x v="1"/>
    <x v="34"/>
    <s v="Oklahoma City"/>
    <s v="Women's Athletic Footwear"/>
    <n v="40"/>
    <n v="3000"/>
    <n v="120000"/>
    <n v="48000"/>
    <n v="0.4"/>
    <s v="Online"/>
  </r>
  <r>
    <n v="1197831"/>
    <d v="2021-06-21T00:00:00"/>
    <x v="1"/>
    <x v="34"/>
    <s v="Oklahoma City"/>
    <s v="Men's Apparel"/>
    <n v="54.999999999999993"/>
    <n v="3000"/>
    <n v="164999.99999999997"/>
    <n v="57749.999999999985"/>
    <n v="0.35"/>
    <s v="Online"/>
  </r>
  <r>
    <n v="1197831"/>
    <d v="2021-06-21T00:00:00"/>
    <x v="1"/>
    <x v="34"/>
    <s v="Oklahoma City"/>
    <s v="Women's Apparel"/>
    <n v="60"/>
    <n v="4750"/>
    <n v="285000"/>
    <n v="114000"/>
    <n v="0.4"/>
    <s v="Online"/>
  </r>
  <r>
    <n v="1197831"/>
    <d v="2021-07-19T00:00:00"/>
    <x v="1"/>
    <x v="34"/>
    <s v="Oklahoma City"/>
    <s v="Men's Street Footwear"/>
    <n v="54.999999999999993"/>
    <n v="7000"/>
    <n v="384999.99999999994"/>
    <n v="153999.99999999997"/>
    <n v="0.4"/>
    <s v="Online"/>
  </r>
  <r>
    <n v="1197831"/>
    <d v="2021-07-19T00:00:00"/>
    <x v="1"/>
    <x v="34"/>
    <s v="Oklahoma City"/>
    <s v="Men's Athletic Footwear"/>
    <n v="50"/>
    <n v="4500"/>
    <n v="225000"/>
    <n v="78750"/>
    <n v="0.35"/>
    <s v="Online"/>
  </r>
  <r>
    <n v="1197831"/>
    <d v="2021-07-19T00:00:00"/>
    <x v="1"/>
    <x v="34"/>
    <s v="Oklahoma City"/>
    <s v="Women's Street Footwear"/>
    <n v="45"/>
    <n v="3750"/>
    <n v="168750"/>
    <n v="67500"/>
    <n v="0.4"/>
    <s v="Online"/>
  </r>
  <r>
    <n v="1197831"/>
    <d v="2021-07-19T00:00:00"/>
    <x v="1"/>
    <x v="34"/>
    <s v="Oklahoma City"/>
    <s v="Women's Athletic Footwear"/>
    <n v="45"/>
    <n v="3250"/>
    <n v="146250"/>
    <n v="58500"/>
    <n v="0.4"/>
    <s v="Online"/>
  </r>
  <r>
    <n v="1197831"/>
    <d v="2021-07-19T00:00:00"/>
    <x v="1"/>
    <x v="34"/>
    <s v="Oklahoma City"/>
    <s v="Men's Apparel"/>
    <n v="60"/>
    <n v="3500"/>
    <n v="210000"/>
    <n v="73500"/>
    <n v="0.35"/>
    <s v="Online"/>
  </r>
  <r>
    <n v="1197831"/>
    <d v="2021-07-19T00:00:00"/>
    <x v="1"/>
    <x v="34"/>
    <s v="Oklahoma City"/>
    <s v="Women's Apparel"/>
    <n v="65"/>
    <n v="5250"/>
    <n v="341250"/>
    <n v="136500"/>
    <n v="0.4"/>
    <s v="Online"/>
  </r>
  <r>
    <n v="1197831"/>
    <d v="2021-08-20T00:00:00"/>
    <x v="1"/>
    <x v="34"/>
    <s v="Oklahoma City"/>
    <s v="Men's Street Footwear"/>
    <n v="60"/>
    <n v="6750"/>
    <n v="405000"/>
    <n v="162000"/>
    <n v="0.4"/>
    <s v="Online"/>
  </r>
  <r>
    <n v="1197831"/>
    <d v="2021-08-20T00:00:00"/>
    <x v="1"/>
    <x v="34"/>
    <s v="Oklahoma City"/>
    <s v="Men's Athletic Footwear"/>
    <n v="55.000000000000007"/>
    <n v="4500"/>
    <n v="247500.00000000003"/>
    <n v="86625"/>
    <n v="0.35"/>
    <s v="Online"/>
  </r>
  <r>
    <n v="1197831"/>
    <d v="2021-08-20T00:00:00"/>
    <x v="1"/>
    <x v="34"/>
    <s v="Oklahoma City"/>
    <s v="Women's Street Footwear"/>
    <n v="50"/>
    <n v="3750"/>
    <n v="187500"/>
    <n v="75000"/>
    <n v="0.4"/>
    <s v="Online"/>
  </r>
  <r>
    <n v="1197831"/>
    <d v="2021-08-20T00:00:00"/>
    <x v="1"/>
    <x v="34"/>
    <s v="Oklahoma City"/>
    <s v="Women's Athletic Footwear"/>
    <n v="40"/>
    <n v="3250"/>
    <n v="130000"/>
    <n v="52000"/>
    <n v="0.4"/>
    <s v="Online"/>
  </r>
  <r>
    <n v="1197831"/>
    <d v="2021-08-20T00:00:00"/>
    <x v="1"/>
    <x v="34"/>
    <s v="Oklahoma City"/>
    <s v="Men's Apparel"/>
    <n v="50"/>
    <n v="3000"/>
    <n v="150000"/>
    <n v="52500"/>
    <n v="0.35"/>
    <s v="Online"/>
  </r>
  <r>
    <n v="1197831"/>
    <d v="2021-08-20T00:00:00"/>
    <x v="1"/>
    <x v="34"/>
    <s v="Oklahoma City"/>
    <s v="Women's Apparel"/>
    <n v="55.000000000000007"/>
    <n v="4750"/>
    <n v="261250.00000000003"/>
    <n v="104500.00000000001"/>
    <n v="0.4"/>
    <s v="Online"/>
  </r>
  <r>
    <n v="1197831"/>
    <d v="2021-09-19T00:00:00"/>
    <x v="1"/>
    <x v="34"/>
    <s v="Oklahoma City"/>
    <s v="Men's Street Footwear"/>
    <n v="50"/>
    <n v="5750"/>
    <n v="287500"/>
    <n v="115000"/>
    <n v="0.4"/>
    <s v="Online"/>
  </r>
  <r>
    <n v="1197831"/>
    <d v="2021-09-19T00:00:00"/>
    <x v="1"/>
    <x v="34"/>
    <s v="Oklahoma City"/>
    <s v="Men's Athletic Footwear"/>
    <n v="40.000000000000014"/>
    <n v="3750"/>
    <n v="150000.00000000006"/>
    <n v="52500.000000000015"/>
    <n v="0.35"/>
    <s v="Online"/>
  </r>
  <r>
    <n v="1197831"/>
    <d v="2021-09-19T00:00:00"/>
    <x v="1"/>
    <x v="34"/>
    <s v="Oklahoma City"/>
    <s v="Women's Street Footwear"/>
    <n v="15.000000000000007"/>
    <n v="2750"/>
    <n v="41250.000000000022"/>
    <n v="16500.000000000011"/>
    <n v="0.4"/>
    <s v="Online"/>
  </r>
  <r>
    <n v="1197831"/>
    <d v="2021-09-19T00:00:00"/>
    <x v="1"/>
    <x v="34"/>
    <s v="Oklahoma City"/>
    <s v="Women's Athletic Footwear"/>
    <n v="15.000000000000007"/>
    <n v="2500"/>
    <n v="37500.000000000015"/>
    <n v="15000.000000000007"/>
    <n v="0.4"/>
    <s v="Online"/>
  </r>
  <r>
    <n v="1197831"/>
    <d v="2021-09-19T00:00:00"/>
    <x v="1"/>
    <x v="34"/>
    <s v="Oklahoma City"/>
    <s v="Men's Apparel"/>
    <n v="25.000000000000007"/>
    <n v="2500"/>
    <n v="62500.000000000015"/>
    <n v="21875.000000000004"/>
    <n v="0.35"/>
    <s v="Online"/>
  </r>
  <r>
    <n v="1197831"/>
    <d v="2021-09-19T00:00:00"/>
    <x v="1"/>
    <x v="34"/>
    <s v="Oklahoma City"/>
    <s v="Women's Apparel"/>
    <n v="30.000000000000011"/>
    <n v="3500"/>
    <n v="105000.00000000004"/>
    <n v="42000.000000000022"/>
    <n v="0.4"/>
    <s v="Online"/>
  </r>
  <r>
    <n v="1197831"/>
    <d v="2021-10-21T00:00:00"/>
    <x v="1"/>
    <x v="34"/>
    <s v="Oklahoma City"/>
    <s v="Men's Street Footwear"/>
    <n v="30.000000000000011"/>
    <n v="5250"/>
    <n v="157500.00000000006"/>
    <n v="63000.000000000029"/>
    <n v="0.4"/>
    <s v="Online"/>
  </r>
  <r>
    <n v="1197831"/>
    <d v="2021-10-21T00:00:00"/>
    <x v="1"/>
    <x v="34"/>
    <s v="Oklahoma City"/>
    <s v="Men's Athletic Footwear"/>
    <n v="20.000000000000011"/>
    <n v="3500"/>
    <n v="70000.000000000044"/>
    <n v="24500.000000000015"/>
    <n v="0.35"/>
    <s v="Online"/>
  </r>
  <r>
    <n v="1197831"/>
    <d v="2021-10-21T00:00:00"/>
    <x v="1"/>
    <x v="34"/>
    <s v="Oklahoma City"/>
    <s v="Women's Street Footwear"/>
    <n v="20.000000000000011"/>
    <n v="2250"/>
    <n v="45000.000000000022"/>
    <n v="18000.000000000011"/>
    <n v="0.4"/>
    <s v="Online"/>
  </r>
  <r>
    <n v="1197831"/>
    <d v="2021-10-21T00:00:00"/>
    <x v="1"/>
    <x v="34"/>
    <s v="Oklahoma City"/>
    <s v="Women's Athletic Footwear"/>
    <n v="20.000000000000011"/>
    <n v="2000"/>
    <n v="40000.000000000022"/>
    <n v="16000.000000000009"/>
    <n v="0.4"/>
    <s v="Online"/>
  </r>
  <r>
    <n v="1197831"/>
    <d v="2021-10-21T00:00:00"/>
    <x v="1"/>
    <x v="34"/>
    <s v="Oklahoma City"/>
    <s v="Men's Apparel"/>
    <n v="30.000000000000011"/>
    <n v="2000"/>
    <n v="60000.000000000022"/>
    <n v="21000.000000000007"/>
    <n v="0.35"/>
    <s v="Online"/>
  </r>
  <r>
    <n v="1197831"/>
    <d v="2021-10-21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11-20T00:00:00"/>
    <x v="1"/>
    <x v="34"/>
    <s v="Oklahoma City"/>
    <s v="Men's Street Footwear"/>
    <n v="25.000000000000011"/>
    <n v="4750"/>
    <n v="118750.00000000004"/>
    <n v="47500.000000000022"/>
    <n v="0.4"/>
    <s v="Online"/>
  </r>
  <r>
    <n v="1197831"/>
    <d v="2021-11-20T00:00:00"/>
    <x v="1"/>
    <x v="34"/>
    <s v="Oklahoma City"/>
    <s v="Men's Athletic Footwear"/>
    <n v="15.000000000000014"/>
    <n v="3000"/>
    <n v="45000.000000000044"/>
    <n v="15750.000000000015"/>
    <n v="0.35"/>
    <s v="Online"/>
  </r>
  <r>
    <n v="1197831"/>
    <d v="2021-11-20T00:00:00"/>
    <x v="1"/>
    <x v="34"/>
    <s v="Oklahoma City"/>
    <s v="Women's Street Footwear"/>
    <n v="25.000000000000018"/>
    <n v="2450"/>
    <n v="61250.000000000044"/>
    <n v="24500.000000000018"/>
    <n v="0.4"/>
    <s v="Online"/>
  </r>
  <r>
    <n v="1197831"/>
    <d v="2021-11-20T00:00:00"/>
    <x v="1"/>
    <x v="34"/>
    <s v="Oklahoma City"/>
    <s v="Women's Athletic Footwear"/>
    <n v="55.000000000000014"/>
    <n v="3000"/>
    <n v="165000.00000000003"/>
    <n v="66000.000000000015"/>
    <n v="0.4"/>
    <s v="Online"/>
  </r>
  <r>
    <n v="1197831"/>
    <d v="2021-11-20T00:00:00"/>
    <x v="1"/>
    <x v="34"/>
    <s v="Oklahoma City"/>
    <s v="Men's Apparel"/>
    <n v="75.000000000000014"/>
    <n v="2750"/>
    <n v="206250.00000000003"/>
    <n v="72187.5"/>
    <n v="0.35"/>
    <s v="Online"/>
  </r>
  <r>
    <n v="1197831"/>
    <d v="2021-11-20T00:00:00"/>
    <x v="1"/>
    <x v="34"/>
    <s v="Oklahoma City"/>
    <s v="Women's Apparel"/>
    <n v="75"/>
    <n v="3750"/>
    <n v="281250"/>
    <n v="112500"/>
    <n v="0.4"/>
    <s v="Online"/>
  </r>
  <r>
    <n v="1197831"/>
    <d v="2021-12-19T00:00:00"/>
    <x v="1"/>
    <x v="34"/>
    <s v="Oklahoma City"/>
    <s v="Men's Street Footwear"/>
    <n v="70"/>
    <n v="6250"/>
    <n v="437500"/>
    <n v="175000"/>
    <n v="0.4"/>
    <s v="Online"/>
  </r>
  <r>
    <n v="1197831"/>
    <d v="2021-12-19T00:00:00"/>
    <x v="1"/>
    <x v="34"/>
    <s v="Oklahoma City"/>
    <s v="Men's Athletic Footwear"/>
    <n v="60.000000000000007"/>
    <n v="4250"/>
    <n v="255000.00000000003"/>
    <n v="89250"/>
    <n v="0.35"/>
    <s v="Online"/>
  </r>
  <r>
    <n v="1197831"/>
    <d v="2021-12-19T00:00:00"/>
    <x v="1"/>
    <x v="34"/>
    <s v="Oklahoma City"/>
    <s v="Women's Street Footwear"/>
    <n v="60.000000000000007"/>
    <n v="3750"/>
    <n v="225000.00000000003"/>
    <n v="90000.000000000015"/>
    <n v="0.4"/>
    <s v="Online"/>
  </r>
  <r>
    <n v="1197831"/>
    <d v="2021-12-19T00:00:00"/>
    <x v="1"/>
    <x v="34"/>
    <s v="Oklahoma City"/>
    <s v="Women's Athletic Footwear"/>
    <n v="60.000000000000007"/>
    <n v="3250"/>
    <n v="195000.00000000003"/>
    <n v="78000.000000000015"/>
    <n v="0.4"/>
    <s v="Online"/>
  </r>
  <r>
    <n v="1197831"/>
    <d v="2021-12-19T00:00:00"/>
    <x v="1"/>
    <x v="34"/>
    <s v="Oklahoma City"/>
    <s v="Men's Apparel"/>
    <n v="70"/>
    <n v="3250"/>
    <n v="227500"/>
    <n v="79625"/>
    <n v="0.35"/>
    <s v="Online"/>
  </r>
  <r>
    <n v="1197831"/>
    <d v="2021-12-19T00:00:00"/>
    <x v="1"/>
    <x v="34"/>
    <s v="Oklahoma City"/>
    <s v="Women's Apparel"/>
    <n v="75"/>
    <n v="4250"/>
    <n v="318750"/>
    <n v="127500"/>
    <n v="0.4"/>
    <s v="Online"/>
  </r>
  <r>
    <n v="1197831"/>
    <d v="2021-01-16T00:00:00"/>
    <x v="1"/>
    <x v="34"/>
    <s v="Oklahoma City"/>
    <s v="Men's Street Footwear"/>
    <n v="25.000000000000007"/>
    <n v="5500"/>
    <n v="137500.00000000003"/>
    <n v="48125.000000000007"/>
    <n v="0.35"/>
    <s v="Online"/>
  </r>
  <r>
    <n v="1197831"/>
    <d v="2021-01-16T00:00:00"/>
    <x v="1"/>
    <x v="34"/>
    <s v="Oklahoma City"/>
    <s v="Men's Athletic Footwear"/>
    <n v="25.000000000000007"/>
    <n v="3500"/>
    <n v="87500.000000000029"/>
    <n v="30625.000000000007"/>
    <n v="0.35"/>
    <s v="Online"/>
  </r>
  <r>
    <n v="1197831"/>
    <d v="2021-01-16T00:00:00"/>
    <x v="1"/>
    <x v="34"/>
    <s v="Oklahoma City"/>
    <s v="Women's Street Footwear"/>
    <n v="15.000000000000007"/>
    <n v="3500"/>
    <n v="52500.000000000022"/>
    <n v="18375.000000000007"/>
    <n v="0.35"/>
    <s v="Online"/>
  </r>
  <r>
    <n v="1197831"/>
    <d v="2021-01-16T00:00:00"/>
    <x v="1"/>
    <x v="34"/>
    <s v="Oklahoma City"/>
    <s v="Women's Athletic Footwear"/>
    <n v="20"/>
    <n v="2000"/>
    <n v="40000"/>
    <n v="14000"/>
    <n v="0.35"/>
    <s v="Online"/>
  </r>
  <r>
    <n v="1197831"/>
    <d v="2021-01-16T00:00:00"/>
    <x v="1"/>
    <x v="34"/>
    <s v="Oklahoma City"/>
    <s v="Men's Apparel"/>
    <n v="35"/>
    <n v="2500"/>
    <n v="87500"/>
    <n v="30624.999999999996"/>
    <n v="0.35"/>
    <s v="Online"/>
  </r>
  <r>
    <n v="1197831"/>
    <d v="2021-01-16T00:00:00"/>
    <x v="1"/>
    <x v="34"/>
    <s v="Oklahoma City"/>
    <s v="Women's Apparel"/>
    <n v="25.000000000000007"/>
    <n v="3500"/>
    <n v="87500.000000000029"/>
    <n v="30625.000000000007"/>
    <n v="0.35"/>
    <s v="Online"/>
  </r>
  <r>
    <n v="1197831"/>
    <d v="2021-02-14T00:00:00"/>
    <x v="1"/>
    <x v="34"/>
    <s v="Oklahoma City"/>
    <s v="Men's Street Footwear"/>
    <n v="25.000000000000007"/>
    <n v="6000"/>
    <n v="150000.00000000003"/>
    <n v="52500.000000000007"/>
    <n v="0.35"/>
    <s v="Online"/>
  </r>
  <r>
    <n v="1197831"/>
    <d v="2021-02-14T00:00:00"/>
    <x v="1"/>
    <x v="34"/>
    <s v="Oklahoma City"/>
    <s v="Men's Athletic Footwear"/>
    <n v="25.000000000000007"/>
    <n v="2500"/>
    <n v="62500.000000000015"/>
    <n v="21875.000000000004"/>
    <n v="0.35"/>
    <s v="Online"/>
  </r>
  <r>
    <n v="1197831"/>
    <d v="2021-02-14T00:00:00"/>
    <x v="1"/>
    <x v="34"/>
    <s v="Oklahoma City"/>
    <s v="Women's Street Footwear"/>
    <n v="15.000000000000007"/>
    <n v="3000"/>
    <n v="45000.000000000022"/>
    <n v="15750.000000000007"/>
    <n v="0.35"/>
    <s v="Online"/>
  </r>
  <r>
    <n v="1197831"/>
    <d v="2021-02-14T00:00:00"/>
    <x v="3"/>
    <x v="35"/>
    <s v="Wichita"/>
    <s v="Women's Athletic Footwear"/>
    <n v="20"/>
    <n v="1500"/>
    <n v="30000"/>
    <n v="10500"/>
    <n v="0.35"/>
    <s v="Online"/>
  </r>
  <r>
    <n v="1197831"/>
    <d v="2021-02-14T00:00:00"/>
    <x v="3"/>
    <x v="35"/>
    <s v="Wichita"/>
    <s v="Men's Apparel"/>
    <n v="35"/>
    <n v="2250"/>
    <n v="78750"/>
    <n v="27562.5"/>
    <n v="0.35"/>
    <s v="Online"/>
  </r>
  <r>
    <n v="1197831"/>
    <d v="2021-02-14T00:00:00"/>
    <x v="3"/>
    <x v="35"/>
    <s v="Wichita"/>
    <s v="Women's Apparel"/>
    <n v="20"/>
    <n v="3250"/>
    <n v="65000"/>
    <n v="22750"/>
    <n v="0.35"/>
    <s v="Online"/>
  </r>
  <r>
    <n v="1197831"/>
    <d v="2021-03-12T00:00:00"/>
    <x v="3"/>
    <x v="35"/>
    <s v="Wichita"/>
    <s v="Men's Street Footwear"/>
    <n v="20"/>
    <n v="5450"/>
    <n v="109000"/>
    <n v="38150"/>
    <n v="0.35"/>
    <s v="Online"/>
  </r>
  <r>
    <n v="1197831"/>
    <d v="2021-03-12T00:00:00"/>
    <x v="3"/>
    <x v="35"/>
    <s v="Wichita"/>
    <s v="Men's Athletic Footwear"/>
    <n v="20"/>
    <n v="2250"/>
    <n v="45000"/>
    <n v="15749.999999999998"/>
    <n v="0.35"/>
    <s v="Online"/>
  </r>
  <r>
    <n v="1197831"/>
    <d v="2021-03-12T00:00:00"/>
    <x v="3"/>
    <x v="35"/>
    <s v="Wichita"/>
    <s v="Women's Street Footwear"/>
    <n v="10.000000000000002"/>
    <n v="2500"/>
    <n v="25000.000000000004"/>
    <n v="8750"/>
    <n v="0.35"/>
    <s v="Online"/>
  </r>
  <r>
    <n v="1197831"/>
    <d v="2021-03-12T00:00:00"/>
    <x v="3"/>
    <x v="35"/>
    <s v="Wichita"/>
    <s v="Women's Athletic Footwear"/>
    <n v="19.999999999999996"/>
    <n v="1000"/>
    <n v="19999.999999999996"/>
    <n v="6999.9999999999982"/>
    <n v="0.35"/>
    <s v="Online"/>
  </r>
  <r>
    <n v="1197831"/>
    <d v="2021-03-12T00:00:00"/>
    <x v="3"/>
    <x v="35"/>
    <s v="Wichita"/>
    <s v="Men's Apparel"/>
    <n v="35.000000000000007"/>
    <n v="1500"/>
    <n v="52500.000000000007"/>
    <n v="18375"/>
    <n v="0.35"/>
    <s v="Online"/>
  </r>
  <r>
    <n v="1197831"/>
    <d v="2021-03-12T00:00:00"/>
    <x v="3"/>
    <x v="35"/>
    <s v="Wichita"/>
    <s v="Women's Apparel"/>
    <n v="25"/>
    <n v="2500"/>
    <n v="62500"/>
    <n v="21875"/>
    <n v="0.35"/>
    <s v="Online"/>
  </r>
  <r>
    <n v="1197831"/>
    <d v="2021-04-13T00:00:00"/>
    <x v="3"/>
    <x v="35"/>
    <s v="Wichita"/>
    <s v="Men's Street Footwear"/>
    <n v="25"/>
    <n v="5000"/>
    <n v="125000"/>
    <n v="43750"/>
    <n v="0.35"/>
    <s v="Online"/>
  </r>
  <r>
    <n v="1197831"/>
    <d v="2021-04-13T00:00:00"/>
    <x v="3"/>
    <x v="35"/>
    <s v="Wichita"/>
    <s v="Men's Athletic Footwear"/>
    <n v="25"/>
    <n v="2000"/>
    <n v="50000"/>
    <n v="17500"/>
    <n v="0.35"/>
    <s v="Online"/>
  </r>
  <r>
    <n v="1197831"/>
    <d v="2021-04-13T00:00:00"/>
    <x v="3"/>
    <x v="35"/>
    <s v="Wichita"/>
    <s v="Women's Street Footwear"/>
    <n v="15.000000000000002"/>
    <n v="2000"/>
    <n v="30000.000000000004"/>
    <n v="10500"/>
    <n v="0.35"/>
    <s v="Online"/>
  </r>
  <r>
    <n v="1197831"/>
    <d v="2021-04-13T00:00:00"/>
    <x v="3"/>
    <x v="35"/>
    <s v="Wichita"/>
    <s v="Women's Athletic Footwear"/>
    <n v="19.999999999999996"/>
    <n v="1250"/>
    <n v="24999.999999999996"/>
    <n v="8749.9999999999982"/>
    <n v="0.35"/>
    <s v="Online"/>
  </r>
  <r>
    <n v="1197831"/>
    <d v="2021-04-13T00:00:00"/>
    <x v="3"/>
    <x v="35"/>
    <s v="Wichita"/>
    <s v="Men's Apparel"/>
    <n v="40"/>
    <n v="1500"/>
    <n v="60000"/>
    <n v="21000"/>
    <n v="0.35"/>
    <s v="Online"/>
  </r>
  <r>
    <n v="1197831"/>
    <d v="2021-04-13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05-12T00:00:00"/>
    <x v="3"/>
    <x v="35"/>
    <s v="Wichita"/>
    <s v="Men's Street Footwear"/>
    <n v="40"/>
    <n v="5700"/>
    <n v="228000"/>
    <n v="79800"/>
    <n v="0.35"/>
    <s v="Online"/>
  </r>
  <r>
    <n v="1197831"/>
    <d v="2021-05-12T00:00:00"/>
    <x v="3"/>
    <x v="35"/>
    <s v="Wichita"/>
    <s v="Men's Athletic Footwear"/>
    <n v="40"/>
    <n v="2750"/>
    <n v="110000"/>
    <n v="38500"/>
    <n v="0.35"/>
    <s v="Online"/>
  </r>
  <r>
    <n v="1197831"/>
    <d v="2021-05-12T00:00:00"/>
    <x v="3"/>
    <x v="35"/>
    <s v="Wichita"/>
    <s v="Women's Street Footwear"/>
    <n v="35"/>
    <n v="2500"/>
    <n v="87500"/>
    <n v="30624.999999999996"/>
    <n v="0.35"/>
    <s v="Online"/>
  </r>
  <r>
    <n v="1197831"/>
    <d v="2021-05-12T00:00:00"/>
    <x v="3"/>
    <x v="35"/>
    <s v="Wichita"/>
    <s v="Women's Athletic Footwear"/>
    <n v="35"/>
    <n v="2000"/>
    <n v="70000"/>
    <n v="24500"/>
    <n v="0.35"/>
    <s v="Online"/>
  </r>
  <r>
    <n v="1197831"/>
    <d v="2021-05-12T00:00:00"/>
    <x v="3"/>
    <x v="35"/>
    <s v="Wichita"/>
    <s v="Men's Apparel"/>
    <n v="44.999999999999993"/>
    <n v="2250"/>
    <n v="101249.99999999999"/>
    <n v="35437.499999999993"/>
    <n v="0.35"/>
    <s v="Online"/>
  </r>
  <r>
    <n v="1197831"/>
    <d v="2021-05-12T00:00:00"/>
    <x v="3"/>
    <x v="35"/>
    <s v="Wichita"/>
    <s v="Women's Apparel"/>
    <n v="44.999999999999993"/>
    <n v="3250"/>
    <n v="146249.99999999997"/>
    <n v="51187.499999999985"/>
    <n v="0.35"/>
    <s v="Online"/>
  </r>
  <r>
    <n v="1197831"/>
    <d v="2021-06-14T00:00:00"/>
    <x v="3"/>
    <x v="35"/>
    <s v="Wichita"/>
    <s v="Men's Street Footwear"/>
    <n v="40"/>
    <n v="5750"/>
    <n v="230000"/>
    <n v="80500"/>
    <n v="0.35"/>
    <s v="Online"/>
  </r>
  <r>
    <n v="1197831"/>
    <d v="2021-06-14T00:00:00"/>
    <x v="3"/>
    <x v="35"/>
    <s v="Wichita"/>
    <s v="Men's Athletic Footwear"/>
    <n v="35"/>
    <n v="3250"/>
    <n v="113750"/>
    <n v="39812.5"/>
    <n v="0.35"/>
    <s v="Online"/>
  </r>
  <r>
    <n v="1197831"/>
    <d v="2021-06-14T00:00:00"/>
    <x v="3"/>
    <x v="35"/>
    <s v="Wichita"/>
    <s v="Women's Street Footwear"/>
    <n v="40"/>
    <n v="3000"/>
    <n v="120000"/>
    <n v="42000"/>
    <n v="0.35"/>
    <s v="Online"/>
  </r>
  <r>
    <n v="1197831"/>
    <d v="2021-06-14T00:00:00"/>
    <x v="3"/>
    <x v="35"/>
    <s v="Wichita"/>
    <s v="Women's Athletic Footwear"/>
    <n v="40"/>
    <n v="2750"/>
    <n v="110000"/>
    <n v="38500"/>
    <n v="0.35"/>
    <s v="Online"/>
  </r>
  <r>
    <n v="1197831"/>
    <d v="2021-06-14T00:00:00"/>
    <x v="3"/>
    <x v="35"/>
    <s v="Wichita"/>
    <s v="Men's Apparel"/>
    <n v="54.999999999999993"/>
    <n v="2750"/>
    <n v="151249.99999999997"/>
    <n v="52937.499999999985"/>
    <n v="0.35"/>
    <s v="Online"/>
  </r>
  <r>
    <n v="1197831"/>
    <d v="2021-06-14T00:00:00"/>
    <x v="3"/>
    <x v="35"/>
    <s v="Wichita"/>
    <s v="Women's Apparel"/>
    <n v="60"/>
    <n v="4500"/>
    <n v="270000"/>
    <n v="94500"/>
    <n v="0.35"/>
    <s v="Online"/>
  </r>
  <r>
    <n v="1197831"/>
    <d v="2021-07-12T00:00:00"/>
    <x v="3"/>
    <x v="35"/>
    <s v="Wichita"/>
    <s v="Men's Street Footwear"/>
    <n v="54.999999999999993"/>
    <n v="6750"/>
    <n v="371249.99999999994"/>
    <n v="129937.49999999997"/>
    <n v="0.35"/>
    <s v="Online"/>
  </r>
  <r>
    <n v="1197831"/>
    <d v="2021-07-12T00:00:00"/>
    <x v="3"/>
    <x v="35"/>
    <s v="Wichita"/>
    <s v="Men's Athletic Footwear"/>
    <n v="50"/>
    <n v="4250"/>
    <n v="212500"/>
    <n v="74375"/>
    <n v="0.35"/>
    <s v="Online"/>
  </r>
  <r>
    <n v="1197831"/>
    <d v="2021-07-12T00:00:00"/>
    <x v="3"/>
    <x v="35"/>
    <s v="Wichita"/>
    <s v="Women's Street Footwear"/>
    <n v="45"/>
    <n v="3500"/>
    <n v="157500"/>
    <n v="55125"/>
    <n v="0.35"/>
    <s v="Online"/>
  </r>
  <r>
    <n v="1197831"/>
    <d v="2021-07-12T00:00:00"/>
    <x v="3"/>
    <x v="35"/>
    <s v="Wichita"/>
    <s v="Women's Athletic Footwear"/>
    <n v="45"/>
    <n v="3000"/>
    <n v="135000"/>
    <n v="47250"/>
    <n v="0.35"/>
    <s v="Online"/>
  </r>
  <r>
    <n v="1197831"/>
    <d v="2021-07-12T00:00:00"/>
    <x v="3"/>
    <x v="35"/>
    <s v="Wichita"/>
    <s v="Men's Apparel"/>
    <n v="60"/>
    <n v="3250"/>
    <n v="195000"/>
    <n v="68250"/>
    <n v="0.35"/>
    <s v="Online"/>
  </r>
  <r>
    <n v="1197831"/>
    <d v="2021-07-12T00:00:00"/>
    <x v="3"/>
    <x v="35"/>
    <s v="Wichita"/>
    <s v="Women's Apparel"/>
    <n v="65"/>
    <n v="5000"/>
    <n v="325000"/>
    <n v="113750"/>
    <n v="0.35"/>
    <s v="Online"/>
  </r>
  <r>
    <n v="1197831"/>
    <d v="2021-08-13T00:00:00"/>
    <x v="3"/>
    <x v="35"/>
    <s v="Wichita"/>
    <s v="Men's Street Footwear"/>
    <n v="60"/>
    <n v="6500"/>
    <n v="390000"/>
    <n v="136500"/>
    <n v="0.35"/>
    <s v="Online"/>
  </r>
  <r>
    <n v="1197831"/>
    <d v="2021-08-13T00:00:00"/>
    <x v="3"/>
    <x v="35"/>
    <s v="Wichita"/>
    <s v="Men's Athletic Footwear"/>
    <n v="55.000000000000007"/>
    <n v="4250"/>
    <n v="233750.00000000003"/>
    <n v="81812.5"/>
    <n v="0.35"/>
    <s v="Online"/>
  </r>
  <r>
    <n v="1197831"/>
    <d v="2021-08-13T00:00:00"/>
    <x v="3"/>
    <x v="35"/>
    <s v="Wichita"/>
    <s v="Women's Street Footwear"/>
    <n v="50"/>
    <n v="3500"/>
    <n v="175000"/>
    <n v="61249.999999999993"/>
    <n v="0.35"/>
    <s v="Online"/>
  </r>
  <r>
    <n v="1197831"/>
    <d v="2021-08-13T00:00:00"/>
    <x v="3"/>
    <x v="35"/>
    <s v="Wichita"/>
    <s v="Women's Athletic Footwear"/>
    <n v="40"/>
    <n v="3000"/>
    <n v="120000"/>
    <n v="42000"/>
    <n v="0.35"/>
    <s v="Online"/>
  </r>
  <r>
    <n v="1197831"/>
    <d v="2021-08-13T00:00:00"/>
    <x v="3"/>
    <x v="35"/>
    <s v="Wichita"/>
    <s v="Men's Apparel"/>
    <n v="50"/>
    <n v="2750"/>
    <n v="137500"/>
    <n v="48125"/>
    <n v="0.35"/>
    <s v="Online"/>
  </r>
  <r>
    <n v="1197831"/>
    <d v="2021-08-13T00:00:00"/>
    <x v="3"/>
    <x v="35"/>
    <s v="Wichita"/>
    <s v="Women's Apparel"/>
    <n v="55.000000000000007"/>
    <n v="4500"/>
    <n v="247500.00000000003"/>
    <n v="86625"/>
    <n v="0.35"/>
    <s v="Online"/>
  </r>
  <r>
    <n v="1197831"/>
    <d v="2021-09-12T00:00:00"/>
    <x v="3"/>
    <x v="35"/>
    <s v="Wichita"/>
    <s v="Men's Street Footwear"/>
    <n v="50"/>
    <n v="5500"/>
    <n v="275000"/>
    <n v="96250"/>
    <n v="0.35"/>
    <s v="Online"/>
  </r>
  <r>
    <n v="1197831"/>
    <d v="2021-09-12T00:00:00"/>
    <x v="3"/>
    <x v="35"/>
    <s v="Wichita"/>
    <s v="Men's Athletic Footwear"/>
    <n v="40.000000000000014"/>
    <n v="3500"/>
    <n v="140000.00000000006"/>
    <n v="49000.000000000015"/>
    <n v="0.35"/>
    <s v="Online"/>
  </r>
  <r>
    <n v="1197831"/>
    <d v="2021-09-12T00:00:00"/>
    <x v="3"/>
    <x v="35"/>
    <s v="Wichita"/>
    <s v="Women's Street Footwear"/>
    <n v="15.000000000000007"/>
    <n v="2500"/>
    <n v="37500.000000000015"/>
    <n v="13125.000000000004"/>
    <n v="0.35"/>
    <s v="Online"/>
  </r>
  <r>
    <n v="1197831"/>
    <d v="2021-09-12T00:00:00"/>
    <x v="3"/>
    <x v="35"/>
    <s v="Wichita"/>
    <s v="Women's Athletic Footwear"/>
    <n v="15.000000000000007"/>
    <n v="2250"/>
    <n v="33750.000000000015"/>
    <n v="11812.500000000004"/>
    <n v="0.35"/>
    <s v="Online"/>
  </r>
  <r>
    <n v="1197831"/>
    <d v="2021-09-12T00:00:00"/>
    <x v="3"/>
    <x v="35"/>
    <s v="Wichita"/>
    <s v="Men's Apparel"/>
    <n v="25.000000000000007"/>
    <n v="2250"/>
    <n v="56250.000000000015"/>
    <n v="19687.500000000004"/>
    <n v="0.35"/>
    <s v="Online"/>
  </r>
  <r>
    <n v="1197831"/>
    <d v="2021-09-12T00:00:00"/>
    <x v="3"/>
    <x v="35"/>
    <s v="Wichita"/>
    <s v="Women's Apparel"/>
    <n v="30.000000000000011"/>
    <n v="3250"/>
    <n v="97500.000000000029"/>
    <n v="34125.000000000007"/>
    <n v="0.35"/>
    <s v="Online"/>
  </r>
  <r>
    <n v="1197831"/>
    <d v="2021-10-14T00:00:00"/>
    <x v="3"/>
    <x v="35"/>
    <s v="Wichita"/>
    <s v="Men's Street Footwear"/>
    <n v="30.000000000000011"/>
    <n v="5000"/>
    <n v="150000.00000000006"/>
    <n v="52500.000000000015"/>
    <n v="0.35"/>
    <s v="Online"/>
  </r>
  <r>
    <n v="1197831"/>
    <d v="2021-10-14T00:00:00"/>
    <x v="3"/>
    <x v="35"/>
    <s v="Wichita"/>
    <s v="Men's Athletic Footwear"/>
    <n v="20.000000000000011"/>
    <n v="3250"/>
    <n v="65000.000000000036"/>
    <n v="22750.000000000011"/>
    <n v="0.35"/>
    <s v="Online"/>
  </r>
  <r>
    <n v="1197831"/>
    <d v="2021-10-14T00:00:00"/>
    <x v="3"/>
    <x v="35"/>
    <s v="Wichita"/>
    <s v="Women's Street Footwear"/>
    <n v="20.000000000000011"/>
    <n v="2000"/>
    <n v="40000.000000000022"/>
    <n v="14000.000000000007"/>
    <n v="0.35"/>
    <s v="Online"/>
  </r>
  <r>
    <n v="1197831"/>
    <d v="2021-10-14T00:00:00"/>
    <x v="3"/>
    <x v="35"/>
    <s v="Wichita"/>
    <s v="Women's Athletic Footwear"/>
    <n v="20.000000000000011"/>
    <n v="1750"/>
    <n v="35000.000000000022"/>
    <n v="12250.000000000007"/>
    <n v="0.35"/>
    <s v="Online"/>
  </r>
  <r>
    <n v="1197831"/>
    <d v="2021-10-14T00:00:00"/>
    <x v="3"/>
    <x v="35"/>
    <s v="Wichita"/>
    <s v="Men's Apparel"/>
    <n v="30.000000000000011"/>
    <n v="1750"/>
    <n v="52500.000000000022"/>
    <n v="18375.000000000007"/>
    <n v="0.35"/>
    <s v="Online"/>
  </r>
  <r>
    <n v="1197831"/>
    <d v="2021-10-14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11-13T00:00:00"/>
    <x v="3"/>
    <x v="35"/>
    <s v="Wichita"/>
    <s v="Men's Street Footwear"/>
    <n v="25.000000000000011"/>
    <n v="4500"/>
    <n v="112500.00000000004"/>
    <n v="39375.000000000015"/>
    <n v="0.35"/>
    <s v="Online"/>
  </r>
  <r>
    <n v="1197831"/>
    <d v="2021-11-13T00:00:00"/>
    <x v="3"/>
    <x v="35"/>
    <s v="Wichita"/>
    <s v="Men's Athletic Footwear"/>
    <n v="15.000000000000014"/>
    <n v="2750"/>
    <n v="41250.000000000036"/>
    <n v="14437.500000000011"/>
    <n v="0.35"/>
    <s v="Online"/>
  </r>
  <r>
    <n v="1197831"/>
    <d v="2021-11-13T00:00:00"/>
    <x v="3"/>
    <x v="35"/>
    <s v="Wichita"/>
    <s v="Women's Street Footwear"/>
    <n v="25.000000000000018"/>
    <n v="2200"/>
    <n v="55000.000000000036"/>
    <n v="19250.000000000011"/>
    <n v="0.35"/>
    <s v="Online"/>
  </r>
  <r>
    <n v="1197831"/>
    <d v="2021-11-13T00:00:00"/>
    <x v="3"/>
    <x v="35"/>
    <s v="Wichita"/>
    <s v="Women's Athletic Footwear"/>
    <n v="55.000000000000014"/>
    <n v="2750"/>
    <n v="151250.00000000003"/>
    <n v="52937.500000000007"/>
    <n v="0.35"/>
    <s v="Online"/>
  </r>
  <r>
    <n v="1197831"/>
    <d v="2021-11-13T00:00:00"/>
    <x v="3"/>
    <x v="35"/>
    <s v="Wichita"/>
    <s v="Men's Apparel"/>
    <n v="75.000000000000014"/>
    <n v="2500"/>
    <n v="187500.00000000003"/>
    <n v="65625"/>
    <n v="0.35"/>
    <s v="Online"/>
  </r>
  <r>
    <n v="1197831"/>
    <d v="2021-11-13T00:00:00"/>
    <x v="3"/>
    <x v="35"/>
    <s v="Wichita"/>
    <s v="Women's Apparel"/>
    <n v="75"/>
    <n v="3500"/>
    <n v="262500"/>
    <n v="91875"/>
    <n v="0.35"/>
    <s v="Online"/>
  </r>
  <r>
    <n v="1197831"/>
    <d v="2021-12-12T00:00:00"/>
    <x v="3"/>
    <x v="35"/>
    <s v="Wichita"/>
    <s v="Men's Street Footwear"/>
    <n v="70"/>
    <n v="6000"/>
    <n v="420000"/>
    <n v="147000"/>
    <n v="0.35"/>
    <s v="Online"/>
  </r>
  <r>
    <n v="1197831"/>
    <d v="2021-12-12T00:00:00"/>
    <x v="3"/>
    <x v="35"/>
    <s v="Wichita"/>
    <s v="Men's Athletic Footwear"/>
    <n v="60.000000000000007"/>
    <n v="4000"/>
    <n v="240000.00000000003"/>
    <n v="84000"/>
    <n v="0.35"/>
    <s v="Online"/>
  </r>
  <r>
    <n v="1197831"/>
    <d v="2021-12-12T00:00:00"/>
    <x v="3"/>
    <x v="35"/>
    <s v="Wichita"/>
    <s v="Women's Street Footwear"/>
    <n v="60.000000000000007"/>
    <n v="3500"/>
    <n v="210000.00000000003"/>
    <n v="73500"/>
    <n v="0.35"/>
    <s v="Online"/>
  </r>
  <r>
    <n v="1197831"/>
    <d v="2021-12-12T00:00:00"/>
    <x v="3"/>
    <x v="35"/>
    <s v="Wichita"/>
    <s v="Women's Athletic Footwear"/>
    <n v="60.000000000000007"/>
    <n v="3000"/>
    <n v="180000.00000000003"/>
    <n v="63000.000000000007"/>
    <n v="0.35"/>
    <s v="Online"/>
  </r>
  <r>
    <n v="1197831"/>
    <d v="2021-12-12T00:00:00"/>
    <x v="3"/>
    <x v="35"/>
    <s v="Wichita"/>
    <s v="Men's Apparel"/>
    <n v="70"/>
    <n v="3000"/>
    <n v="210000"/>
    <n v="73500"/>
    <n v="0.35"/>
    <s v="Online"/>
  </r>
  <r>
    <n v="1197831"/>
    <d v="2021-12-12T00:00:00"/>
    <x v="3"/>
    <x v="35"/>
    <s v="Wichita"/>
    <s v="Women's Apparel"/>
    <n v="75"/>
    <n v="4000"/>
    <n v="300000"/>
    <n v="105000"/>
    <n v="0.35"/>
    <s v="Online"/>
  </r>
  <r>
    <n v="1185732"/>
    <d v="2021-01-12T00:00:00"/>
    <x v="3"/>
    <x v="35"/>
    <s v="Wichita"/>
    <s v="Men's Street Footwear"/>
    <n v="40"/>
    <n v="4750"/>
    <n v="190000"/>
    <n v="66500"/>
    <n v="0.35"/>
    <s v="Online"/>
  </r>
  <r>
    <n v="1185732"/>
    <d v="2021-01-12T00:00:00"/>
    <x v="3"/>
    <x v="35"/>
    <s v="Wichita"/>
    <s v="Men's Athletic Footwear"/>
    <n v="40"/>
    <n v="2750"/>
    <n v="110000"/>
    <n v="33000"/>
    <n v="0.3"/>
    <s v="Online"/>
  </r>
  <r>
    <n v="1185732"/>
    <d v="2021-01-12T00:00:00"/>
    <x v="3"/>
    <x v="35"/>
    <s v="Wichita"/>
    <s v="Women's Street Footwear"/>
    <n v="30.000000000000004"/>
    <n v="2750"/>
    <n v="82500.000000000015"/>
    <n v="24750.000000000004"/>
    <n v="0.3"/>
    <s v="Online"/>
  </r>
  <r>
    <n v="1185732"/>
    <d v="2021-01-12T00:00:00"/>
    <x v="3"/>
    <x v="35"/>
    <s v="Wichita"/>
    <s v="Women's Athletic Footwear"/>
    <n v="35"/>
    <n v="1250"/>
    <n v="43750"/>
    <n v="13125"/>
    <n v="0.3"/>
    <s v="Online"/>
  </r>
  <r>
    <n v="1185732"/>
    <d v="2021-01-12T00:00:00"/>
    <x v="3"/>
    <x v="35"/>
    <s v="Wichita"/>
    <s v="Men's Apparel"/>
    <n v="49.999999999999993"/>
    <n v="1750"/>
    <n v="87499.999999999985"/>
    <n v="30624.999999999993"/>
    <n v="0.35"/>
    <s v="Online"/>
  </r>
  <r>
    <n v="1185732"/>
    <d v="2021-01-12T00:00:00"/>
    <x v="3"/>
    <x v="35"/>
    <s v="Wichita"/>
    <s v="Women's Apparel"/>
    <n v="40"/>
    <n v="2750"/>
    <n v="110000"/>
    <n v="44000"/>
    <n v="0.4"/>
    <s v="Online"/>
  </r>
  <r>
    <n v="1185732"/>
    <d v="2021-02-12T00:00:00"/>
    <x v="3"/>
    <x v="35"/>
    <s v="Wichita"/>
    <s v="Men's Street Footwear"/>
    <n v="40"/>
    <n v="5250"/>
    <n v="210000"/>
    <n v="73500"/>
    <n v="0.35"/>
    <s v="Online"/>
  </r>
  <r>
    <n v="1185732"/>
    <d v="2021-02-12T00:00:00"/>
    <x v="3"/>
    <x v="35"/>
    <s v="Wichita"/>
    <s v="Men's Athletic Footwear"/>
    <n v="40"/>
    <n v="1750"/>
    <n v="70000"/>
    <n v="21000"/>
    <n v="0.3"/>
    <s v="Online"/>
  </r>
  <r>
    <n v="1185732"/>
    <d v="2021-02-12T00:00:00"/>
    <x v="3"/>
    <x v="35"/>
    <s v="Wichita"/>
    <s v="Women's Street Footwear"/>
    <n v="30.000000000000004"/>
    <n v="2250"/>
    <n v="67500.000000000015"/>
    <n v="20250.000000000004"/>
    <n v="0.3"/>
    <s v="Online"/>
  </r>
  <r>
    <n v="1185732"/>
    <d v="2021-02-12T00:00:00"/>
    <x v="3"/>
    <x v="36"/>
    <s v="Sioux Falls"/>
    <s v="Women's Athletic Footwear"/>
    <n v="35"/>
    <n v="1000"/>
    <n v="35000"/>
    <n v="10500"/>
    <n v="0.3"/>
    <s v="Online"/>
  </r>
  <r>
    <n v="1185732"/>
    <d v="2021-02-12T00:00:00"/>
    <x v="3"/>
    <x v="36"/>
    <s v="Sioux Falls"/>
    <s v="Men's Apparel"/>
    <n v="49.999999999999993"/>
    <n v="1750"/>
    <n v="87499.999999999985"/>
    <n v="30624.999999999993"/>
    <n v="0.35"/>
    <s v="Online"/>
  </r>
  <r>
    <n v="1185732"/>
    <d v="2021-02-12T00:00:00"/>
    <x v="3"/>
    <x v="36"/>
    <s v="Sioux Falls"/>
    <s v="Women's Apparel"/>
    <n v="35"/>
    <n v="2750"/>
    <n v="96250"/>
    <n v="38500"/>
    <n v="0.4"/>
    <s v="Online"/>
  </r>
  <r>
    <n v="1185732"/>
    <d v="2021-03-11T00:00:00"/>
    <x v="3"/>
    <x v="36"/>
    <s v="Sioux Falls"/>
    <s v="Men's Street Footwear"/>
    <n v="40"/>
    <n v="4950"/>
    <n v="198000"/>
    <n v="69300"/>
    <n v="0.35"/>
    <s v="Online"/>
  </r>
  <r>
    <n v="1185732"/>
    <d v="2021-03-11T00:00:00"/>
    <x v="3"/>
    <x v="36"/>
    <s v="Sioux Falls"/>
    <s v="Men's Athletic Footwear"/>
    <n v="40"/>
    <n v="2000"/>
    <n v="80000"/>
    <n v="24000"/>
    <n v="0.3"/>
    <s v="Online"/>
  </r>
  <r>
    <n v="1185732"/>
    <d v="2021-03-11T00:00:00"/>
    <x v="3"/>
    <x v="36"/>
    <s v="Sioux Falls"/>
    <s v="Women's Street Footwear"/>
    <n v="30.000000000000004"/>
    <n v="2250"/>
    <n v="67500.000000000015"/>
    <n v="20250.000000000004"/>
    <n v="0.3"/>
    <s v="Online"/>
  </r>
  <r>
    <n v="1185732"/>
    <d v="2021-03-11T00:00:00"/>
    <x v="3"/>
    <x v="36"/>
    <s v="Sioux Falls"/>
    <s v="Women's Athletic Footwear"/>
    <n v="35"/>
    <n v="750"/>
    <n v="26250"/>
    <n v="7875"/>
    <n v="0.3"/>
    <s v="Online"/>
  </r>
  <r>
    <n v="1185732"/>
    <d v="2021-03-11T00:00:00"/>
    <x v="3"/>
    <x v="36"/>
    <s v="Sioux Falls"/>
    <s v="Men's Apparel"/>
    <n v="50"/>
    <n v="1250"/>
    <n v="62500"/>
    <n v="21875"/>
    <n v="0.35"/>
    <s v="Online"/>
  </r>
  <r>
    <n v="1185732"/>
    <d v="2021-03-11T00:00:00"/>
    <x v="3"/>
    <x v="36"/>
    <s v="Sioux Falls"/>
    <s v="Women's Apparel"/>
    <n v="40"/>
    <n v="2250"/>
    <n v="90000"/>
    <n v="36000"/>
    <n v="0.4"/>
    <s v="Online"/>
  </r>
  <r>
    <n v="1185732"/>
    <d v="2021-04-12T00:00:00"/>
    <x v="3"/>
    <x v="36"/>
    <s v="Sioux Falls"/>
    <s v="Men's Street Footwear"/>
    <n v="40"/>
    <n v="4500"/>
    <n v="180000"/>
    <n v="62999.999999999993"/>
    <n v="0.35"/>
    <s v="Online"/>
  </r>
  <r>
    <n v="1185732"/>
    <d v="2021-04-12T00:00:00"/>
    <x v="3"/>
    <x v="36"/>
    <s v="Sioux Falls"/>
    <s v="Men's Athletic Footwear"/>
    <n v="40"/>
    <n v="1500"/>
    <n v="60000"/>
    <n v="18000"/>
    <n v="0.3"/>
    <s v="Online"/>
  </r>
  <r>
    <n v="1185732"/>
    <d v="2021-04-12T00:00:00"/>
    <x v="3"/>
    <x v="36"/>
    <s v="Sioux Falls"/>
    <s v="Women's Street Footwear"/>
    <n v="30.000000000000004"/>
    <n v="1500"/>
    <n v="45000.000000000007"/>
    <n v="13500.000000000002"/>
    <n v="0.3"/>
    <s v="Online"/>
  </r>
  <r>
    <n v="1185732"/>
    <d v="2021-04-12T00:00:00"/>
    <x v="3"/>
    <x v="36"/>
    <s v="Sioux Falls"/>
    <s v="Women's Athletic Footwear"/>
    <n v="35"/>
    <n v="750"/>
    <n v="26250"/>
    <n v="7875"/>
    <n v="0.3"/>
    <s v="Online"/>
  </r>
  <r>
    <n v="1185732"/>
    <d v="2021-04-12T00:00:00"/>
    <x v="3"/>
    <x v="36"/>
    <s v="Sioux Falls"/>
    <s v="Men's Apparel"/>
    <n v="60"/>
    <n v="1000"/>
    <n v="60000"/>
    <n v="21000"/>
    <n v="0.35"/>
    <s v="Online"/>
  </r>
  <r>
    <n v="1185732"/>
    <d v="2021-04-12T00:00:00"/>
    <x v="3"/>
    <x v="36"/>
    <s v="Sioux Falls"/>
    <s v="Women's Apparel"/>
    <n v="50"/>
    <n v="2250"/>
    <n v="112500"/>
    <n v="45000"/>
    <n v="0.4"/>
    <s v="Online"/>
  </r>
  <r>
    <n v="1185732"/>
    <d v="2021-05-13T00:00:00"/>
    <x v="3"/>
    <x v="36"/>
    <s v="Sioux Falls"/>
    <s v="Men's Street Footwear"/>
    <n v="60"/>
    <n v="4950"/>
    <n v="297000"/>
    <n v="103950"/>
    <n v="0.35"/>
    <s v="Online"/>
  </r>
  <r>
    <n v="1185732"/>
    <d v="2021-05-13T00:00:00"/>
    <x v="3"/>
    <x v="36"/>
    <s v="Sioux Falls"/>
    <s v="Men's Athletic Footwear"/>
    <n v="50"/>
    <n v="2000"/>
    <n v="100000"/>
    <n v="30000"/>
    <n v="0.3"/>
    <s v="Online"/>
  </r>
  <r>
    <n v="1185732"/>
    <d v="2021-05-13T00:00:00"/>
    <x v="3"/>
    <x v="36"/>
    <s v="Sioux Falls"/>
    <s v="Women's Street Footwear"/>
    <n v="45"/>
    <n v="1750"/>
    <n v="78750"/>
    <n v="23625"/>
    <n v="0.3"/>
    <s v="Online"/>
  </r>
  <r>
    <n v="1185732"/>
    <d v="2021-05-13T00:00:00"/>
    <x v="3"/>
    <x v="36"/>
    <s v="Sioux Falls"/>
    <s v="Women's Athletic Footwear"/>
    <n v="45"/>
    <n v="1000"/>
    <n v="45000"/>
    <n v="13500"/>
    <n v="0.3"/>
    <s v="Online"/>
  </r>
  <r>
    <n v="1185732"/>
    <d v="2021-05-13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05-13T00:00:00"/>
    <x v="3"/>
    <x v="36"/>
    <s v="Sioux Falls"/>
    <s v="Women's Apparel"/>
    <n v="60"/>
    <n v="2500"/>
    <n v="150000"/>
    <n v="60000"/>
    <n v="0.4"/>
    <s v="Online"/>
  </r>
  <r>
    <n v="1185732"/>
    <d v="2021-06-12T00:00:00"/>
    <x v="3"/>
    <x v="36"/>
    <s v="Sioux Falls"/>
    <s v="Men's Street Footwear"/>
    <n v="45"/>
    <n v="5000"/>
    <n v="225000"/>
    <n v="78750"/>
    <n v="0.35"/>
    <s v="Online"/>
  </r>
  <r>
    <n v="1185732"/>
    <d v="2021-06-12T00:00:00"/>
    <x v="3"/>
    <x v="36"/>
    <s v="Sioux Falls"/>
    <s v="Men's Athletic Footwear"/>
    <n v="40.000000000000007"/>
    <n v="2500"/>
    <n v="100000.00000000001"/>
    <n v="30000.000000000004"/>
    <n v="0.3"/>
    <s v="Online"/>
  </r>
  <r>
    <n v="1185732"/>
    <d v="2021-06-12T00:00:00"/>
    <x v="3"/>
    <x v="36"/>
    <s v="Sioux Falls"/>
    <s v="Women's Street Footwear"/>
    <n v="35"/>
    <n v="2000"/>
    <n v="70000"/>
    <n v="21000"/>
    <n v="0.3"/>
    <s v="Online"/>
  </r>
  <r>
    <n v="1185732"/>
    <d v="2021-06-12T00:00:00"/>
    <x v="3"/>
    <x v="36"/>
    <s v="Sioux Falls"/>
    <s v="Women's Athletic Footwear"/>
    <n v="35"/>
    <n v="1750"/>
    <n v="61250"/>
    <n v="18375"/>
    <n v="0.3"/>
    <s v="Online"/>
  </r>
  <r>
    <n v="1185732"/>
    <d v="2021-06-12T00:00:00"/>
    <x v="3"/>
    <x v="36"/>
    <s v="Sioux Falls"/>
    <s v="Men's Apparel"/>
    <n v="45"/>
    <n v="1750"/>
    <n v="78750"/>
    <n v="27562.5"/>
    <n v="0.35"/>
    <s v="Online"/>
  </r>
  <r>
    <n v="1185732"/>
    <d v="2021-06-12T00:00:00"/>
    <x v="3"/>
    <x v="36"/>
    <s v="Sioux Falls"/>
    <s v="Women's Apparel"/>
    <n v="55.000000000000007"/>
    <n v="3250"/>
    <n v="178750.00000000003"/>
    <n v="71500.000000000015"/>
    <n v="0.4"/>
    <s v="Online"/>
  </r>
  <r>
    <n v="1185732"/>
    <d v="2021-07-11T00:00:00"/>
    <x v="3"/>
    <x v="36"/>
    <s v="Sioux Falls"/>
    <s v="Men's Street Footwear"/>
    <n v="50"/>
    <n v="5500"/>
    <n v="275000"/>
    <n v="96250"/>
    <n v="0.35"/>
    <s v="Online"/>
  </r>
  <r>
    <n v="1185732"/>
    <d v="2021-07-11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7-11T00:00:00"/>
    <x v="3"/>
    <x v="36"/>
    <s v="Sioux Falls"/>
    <s v="Women's Street Footwear"/>
    <n v="40"/>
    <n v="2250"/>
    <n v="90000"/>
    <n v="27000"/>
    <n v="0.3"/>
    <s v="Online"/>
  </r>
  <r>
    <n v="1185732"/>
    <d v="2021-07-11T00:00:00"/>
    <x v="3"/>
    <x v="36"/>
    <s v="Sioux Falls"/>
    <s v="Women's Athletic Footwear"/>
    <n v="40"/>
    <n v="1750"/>
    <n v="70000"/>
    <n v="21000"/>
    <n v="0.3"/>
    <s v="Online"/>
  </r>
  <r>
    <n v="1185732"/>
    <d v="2021-07-11T00:00:00"/>
    <x v="3"/>
    <x v="36"/>
    <s v="Sioux Falls"/>
    <s v="Men's Apparel"/>
    <n v="50"/>
    <n v="2000"/>
    <n v="100000"/>
    <n v="35000"/>
    <n v="0.35"/>
    <s v="Online"/>
  </r>
  <r>
    <n v="1185732"/>
    <d v="2021-07-11T00:00:00"/>
    <x v="3"/>
    <x v="36"/>
    <s v="Sioux Falls"/>
    <s v="Women's Apparel"/>
    <n v="55.000000000000007"/>
    <n v="3750"/>
    <n v="206250.00000000003"/>
    <n v="82500.000000000015"/>
    <n v="0.4"/>
    <s v="Online"/>
  </r>
  <r>
    <n v="1185732"/>
    <d v="2021-08-12T00:00:00"/>
    <x v="3"/>
    <x v="36"/>
    <s v="Sioux Falls"/>
    <s v="Men's Street Footwear"/>
    <n v="50"/>
    <n v="5250"/>
    <n v="262500"/>
    <n v="91875"/>
    <n v="0.35"/>
    <s v="Online"/>
  </r>
  <r>
    <n v="1185732"/>
    <d v="2021-08-12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8-12T00:00:00"/>
    <x v="3"/>
    <x v="36"/>
    <s v="Sioux Falls"/>
    <s v="Women's Street Footwear"/>
    <n v="40"/>
    <n v="2250"/>
    <n v="90000"/>
    <n v="27000"/>
    <n v="0.3"/>
    <s v="Online"/>
  </r>
  <r>
    <n v="1185732"/>
    <d v="2021-08-12T00:00:00"/>
    <x v="3"/>
    <x v="36"/>
    <s v="Sioux Falls"/>
    <s v="Women's Athletic Footwear"/>
    <n v="40"/>
    <n v="2000"/>
    <n v="80000"/>
    <n v="24000"/>
    <n v="0.3"/>
    <s v="Online"/>
  </r>
  <r>
    <n v="1185732"/>
    <d v="2021-08-12T00:00:00"/>
    <x v="3"/>
    <x v="36"/>
    <s v="Sioux Falls"/>
    <s v="Men's Apparel"/>
    <n v="50"/>
    <n v="1750"/>
    <n v="87500"/>
    <n v="30624.999999999996"/>
    <n v="0.35"/>
    <s v="Online"/>
  </r>
  <r>
    <n v="1185732"/>
    <d v="2021-08-12T00:00:00"/>
    <x v="3"/>
    <x v="36"/>
    <s v="Sioux Falls"/>
    <s v="Women's Apparel"/>
    <n v="55.000000000000007"/>
    <n v="3500"/>
    <n v="192500.00000000003"/>
    <n v="77000.000000000015"/>
    <n v="0.4"/>
    <s v="Online"/>
  </r>
  <r>
    <n v="1185732"/>
    <d v="2021-09-13T00:00:00"/>
    <x v="3"/>
    <x v="36"/>
    <s v="Sioux Falls"/>
    <s v="Men's Street Footwear"/>
    <n v="45"/>
    <n v="4750"/>
    <n v="213750"/>
    <n v="74812.5"/>
    <n v="0.35"/>
    <s v="Online"/>
  </r>
  <r>
    <n v="1185732"/>
    <d v="2021-09-13T00:00:00"/>
    <x v="3"/>
    <x v="36"/>
    <s v="Sioux Falls"/>
    <s v="Men's Athletic Footwear"/>
    <n v="40.000000000000007"/>
    <n v="2750"/>
    <n v="110000.00000000001"/>
    <n v="33000"/>
    <n v="0.3"/>
    <s v="Online"/>
  </r>
  <r>
    <n v="1185732"/>
    <d v="2021-09-13T00:00:00"/>
    <x v="3"/>
    <x v="36"/>
    <s v="Sioux Falls"/>
    <s v="Women's Street Footwear"/>
    <n v="35"/>
    <n v="1750"/>
    <n v="61250"/>
    <n v="18375"/>
    <n v="0.3"/>
    <s v="Online"/>
  </r>
  <r>
    <n v="1185732"/>
    <d v="2021-09-13T00:00:00"/>
    <x v="3"/>
    <x v="36"/>
    <s v="Sioux Falls"/>
    <s v="Women's Athletic Footwear"/>
    <n v="35"/>
    <n v="1500"/>
    <n v="52500"/>
    <n v="15750"/>
    <n v="0.3"/>
    <s v="Online"/>
  </r>
  <r>
    <n v="1185732"/>
    <d v="2021-09-13T00:00:00"/>
    <x v="3"/>
    <x v="36"/>
    <s v="Sioux Falls"/>
    <s v="Men's Apparel"/>
    <n v="45"/>
    <n v="1500"/>
    <n v="67500"/>
    <n v="23625"/>
    <n v="0.35"/>
    <s v="Online"/>
  </r>
  <r>
    <n v="1185732"/>
    <d v="2021-09-13T00:00:00"/>
    <x v="3"/>
    <x v="36"/>
    <s v="Sioux Falls"/>
    <s v="Women's Apparel"/>
    <n v="50"/>
    <n v="2250"/>
    <n v="112500"/>
    <n v="45000"/>
    <n v="0.4"/>
    <s v="Online"/>
  </r>
  <r>
    <n v="1185732"/>
    <d v="2021-10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0-12T00:00:00"/>
    <x v="3"/>
    <x v="36"/>
    <s v="Sioux Falls"/>
    <s v="Men's Athletic Footwear"/>
    <n v="45"/>
    <n v="2500"/>
    <n v="112500"/>
    <n v="33750"/>
    <n v="0.3"/>
    <s v="Online"/>
  </r>
  <r>
    <n v="1185732"/>
    <d v="2021-10-12T00:00:00"/>
    <x v="3"/>
    <x v="36"/>
    <s v="Sioux Falls"/>
    <s v="Women's Street Footwear"/>
    <n v="45"/>
    <n v="1500"/>
    <n v="67500"/>
    <n v="20250"/>
    <n v="0.3"/>
    <s v="Online"/>
  </r>
  <r>
    <n v="1185732"/>
    <d v="2021-10-12T00:00:00"/>
    <x v="3"/>
    <x v="36"/>
    <s v="Sioux Falls"/>
    <s v="Women's Athletic Footwear"/>
    <n v="45"/>
    <n v="1250"/>
    <n v="56250"/>
    <n v="16875"/>
    <n v="0.3"/>
    <s v="Online"/>
  </r>
  <r>
    <n v="1185732"/>
    <d v="2021-10-12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10-12T00:00:00"/>
    <x v="3"/>
    <x v="36"/>
    <s v="Sioux Falls"/>
    <s v="Women's Apparel"/>
    <n v="59.999999999999986"/>
    <n v="2500"/>
    <n v="149999.99999999997"/>
    <n v="59999.999999999993"/>
    <n v="0.4"/>
    <s v="Online"/>
  </r>
  <r>
    <n v="1185732"/>
    <d v="2021-11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1-12T00:00:00"/>
    <x v="3"/>
    <x v="36"/>
    <s v="Sioux Falls"/>
    <s v="Men's Athletic Footwear"/>
    <n v="45"/>
    <n v="2500"/>
    <n v="112500"/>
    <n v="33750"/>
    <n v="0.3"/>
    <s v="Online"/>
  </r>
  <r>
    <n v="1185732"/>
    <d v="2021-11-12T00:00:00"/>
    <x v="3"/>
    <x v="36"/>
    <s v="Sioux Falls"/>
    <s v="Women's Street Footwear"/>
    <n v="45"/>
    <n v="1950"/>
    <n v="87750"/>
    <n v="26325"/>
    <n v="0.3"/>
    <s v="Online"/>
  </r>
  <r>
    <n v="1185732"/>
    <d v="2021-11-12T00:00:00"/>
    <x v="3"/>
    <x v="36"/>
    <s v="Sioux Falls"/>
    <s v="Women's Athletic Footwear"/>
    <n v="45"/>
    <n v="1750"/>
    <n v="78750"/>
    <n v="23625"/>
    <n v="0.3"/>
    <s v="Online"/>
  </r>
  <r>
    <n v="1185732"/>
    <d v="2021-11-12T00:00:00"/>
    <x v="3"/>
    <x v="36"/>
    <s v="Sioux Falls"/>
    <s v="Men's Apparel"/>
    <n v="60"/>
    <n v="1500"/>
    <n v="90000"/>
    <n v="31499.999999999996"/>
    <n v="0.35"/>
    <s v="Online"/>
  </r>
  <r>
    <n v="1185732"/>
    <d v="2021-11-12T00:00:00"/>
    <x v="3"/>
    <x v="36"/>
    <s v="Sioux Falls"/>
    <s v="Women's Apparel"/>
    <n v="64.999999999999986"/>
    <n v="2500"/>
    <n v="162499.99999999997"/>
    <n v="64999.999999999993"/>
    <n v="0.4"/>
    <s v="Online"/>
  </r>
  <r>
    <n v="1185732"/>
    <d v="2021-12-11T00:00:00"/>
    <x v="3"/>
    <x v="36"/>
    <s v="Sioux Falls"/>
    <s v="Men's Street Footwear"/>
    <n v="60"/>
    <n v="5000"/>
    <n v="300000"/>
    <n v="105000"/>
    <n v="0.35"/>
    <s v="Online"/>
  </r>
  <r>
    <n v="1185732"/>
    <d v="2021-12-11T00:00:00"/>
    <x v="3"/>
    <x v="36"/>
    <s v="Sioux Falls"/>
    <s v="Men's Athletic Footwear"/>
    <n v="50"/>
    <n v="3000"/>
    <n v="150000"/>
    <n v="45000"/>
    <n v="0.3"/>
    <s v="Online"/>
  </r>
  <r>
    <n v="1185732"/>
    <d v="2021-12-11T00:00:00"/>
    <x v="3"/>
    <x v="36"/>
    <s v="Sioux Falls"/>
    <s v="Women's Street Footwear"/>
    <n v="50"/>
    <n v="2500"/>
    <n v="125000"/>
    <n v="37500"/>
    <n v="0.3"/>
    <s v="Online"/>
  </r>
  <r>
    <n v="1185732"/>
    <d v="2021-12-11T00:00:00"/>
    <x v="3"/>
    <x v="36"/>
    <s v="Sioux Falls"/>
    <s v="Women's Athletic Footwear"/>
    <n v="50"/>
    <n v="2000"/>
    <n v="100000"/>
    <n v="30000"/>
    <n v="0.3"/>
    <s v="Online"/>
  </r>
  <r>
    <n v="1185732"/>
    <d v="2021-12-11T00:00:00"/>
    <x v="3"/>
    <x v="36"/>
    <s v="Sioux Falls"/>
    <s v="Men's Apparel"/>
    <n v="60"/>
    <n v="2000"/>
    <n v="120000"/>
    <n v="42000"/>
    <n v="0.35"/>
    <s v="Online"/>
  </r>
  <r>
    <n v="1185732"/>
    <d v="2021-12-11T00:00:00"/>
    <x v="3"/>
    <x v="36"/>
    <s v="Sioux Falls"/>
    <s v="Women's Apparel"/>
    <n v="64.999999999999986"/>
    <n v="3000"/>
    <n v="194999.99999999997"/>
    <n v="77999.999999999985"/>
    <n v="0.4"/>
    <s v="Online"/>
  </r>
  <r>
    <n v="1185732"/>
    <d v="2021-01-09T00:00:00"/>
    <x v="3"/>
    <x v="36"/>
    <s v="Sioux Falls"/>
    <s v="Men's Street Footwear"/>
    <n v="35"/>
    <n v="4750"/>
    <n v="166250"/>
    <n v="58187.499999999993"/>
    <n v="0.35"/>
    <s v="Online"/>
  </r>
  <r>
    <n v="1185732"/>
    <d v="2021-01-09T00:00:00"/>
    <x v="3"/>
    <x v="36"/>
    <s v="Sioux Falls"/>
    <s v="Men's Athletic Footwear"/>
    <n v="35"/>
    <n v="2750"/>
    <n v="96250"/>
    <n v="28875"/>
    <n v="0.3"/>
    <s v="Online"/>
  </r>
  <r>
    <n v="1185732"/>
    <d v="2021-01-09T00:00:00"/>
    <x v="3"/>
    <x v="36"/>
    <s v="Sioux Falls"/>
    <s v="Women's Street Footwear"/>
    <n v="25.000000000000007"/>
    <n v="2750"/>
    <n v="68750.000000000015"/>
    <n v="20625.000000000004"/>
    <n v="0.3"/>
    <s v="Online"/>
  </r>
  <r>
    <n v="1185732"/>
    <d v="2021-01-09T00:00:00"/>
    <x v="3"/>
    <x v="36"/>
    <s v="Sioux Falls"/>
    <s v="Women's Athletic Footwear"/>
    <n v="30.000000000000004"/>
    <n v="1250"/>
    <n v="37500.000000000007"/>
    <n v="11250.000000000002"/>
    <n v="0.3"/>
    <s v="Online"/>
  </r>
  <r>
    <n v="1185732"/>
    <d v="2021-01-09T00:00:00"/>
    <x v="3"/>
    <x v="36"/>
    <s v="Sioux Falls"/>
    <s v="Men's Apparel"/>
    <n v="44.999999999999993"/>
    <n v="1750"/>
    <n v="78749.999999999985"/>
    <n v="27562.499999999993"/>
    <n v="0.35"/>
    <s v="Online"/>
  </r>
  <r>
    <n v="1185732"/>
    <d v="2021-01-09T00:00:00"/>
    <x v="3"/>
    <x v="36"/>
    <s v="Sioux Falls"/>
    <s v="Women's Apparel"/>
    <n v="35"/>
    <n v="2750"/>
    <n v="96250"/>
    <n v="38500"/>
    <n v="0.4"/>
    <s v="Online"/>
  </r>
  <r>
    <n v="1185732"/>
    <d v="2021-02-09T00:00:00"/>
    <x v="3"/>
    <x v="36"/>
    <s v="Sioux Falls"/>
    <s v="Men's Street Footwear"/>
    <n v="35"/>
    <n v="5250"/>
    <n v="183750"/>
    <n v="64312.499999999993"/>
    <n v="0.35"/>
    <s v="Online"/>
  </r>
  <r>
    <n v="1185732"/>
    <d v="2021-02-09T00:00:00"/>
    <x v="3"/>
    <x v="36"/>
    <s v="Sioux Falls"/>
    <s v="Men's Athletic Footwear"/>
    <n v="35"/>
    <n v="1750"/>
    <n v="61250"/>
    <n v="18375"/>
    <n v="0.3"/>
    <s v="Online"/>
  </r>
  <r>
    <n v="1185732"/>
    <d v="2021-02-09T00:00:00"/>
    <x v="3"/>
    <x v="36"/>
    <s v="Sioux Falls"/>
    <s v="Women's Street Footwear"/>
    <n v="25.000000000000007"/>
    <n v="2250"/>
    <n v="56250.000000000015"/>
    <n v="16875.000000000004"/>
    <n v="0.3"/>
    <s v="Online"/>
  </r>
  <r>
    <n v="1185732"/>
    <d v="2021-02-09T00:00:00"/>
    <x v="3"/>
    <x v="37"/>
    <s v="Fargo"/>
    <s v="Women's Athletic Footwear"/>
    <n v="30.000000000000004"/>
    <n v="1000"/>
    <n v="30000.000000000004"/>
    <n v="9000"/>
    <n v="0.3"/>
    <s v="Online"/>
  </r>
  <r>
    <n v="1185732"/>
    <d v="2021-02-09T00:00:00"/>
    <x v="3"/>
    <x v="37"/>
    <s v="Fargo"/>
    <s v="Men's Apparel"/>
    <n v="44.999999999999993"/>
    <n v="1750"/>
    <n v="78749.999999999985"/>
    <n v="27562.499999999993"/>
    <n v="0.35"/>
    <s v="Online"/>
  </r>
  <r>
    <n v="1185732"/>
    <d v="2021-02-09T00:00:00"/>
    <x v="3"/>
    <x v="37"/>
    <s v="Fargo"/>
    <s v="Women's Apparel"/>
    <n v="24.999999999999996"/>
    <n v="2750"/>
    <n v="68749.999999999985"/>
    <n v="27499.999999999996"/>
    <n v="0.4"/>
    <s v="Online"/>
  </r>
  <r>
    <n v="1185732"/>
    <d v="2021-03-08T00:00:00"/>
    <x v="3"/>
    <x v="37"/>
    <s v="Fargo"/>
    <s v="Men's Street Footwear"/>
    <n v="30.000000000000004"/>
    <n v="4950"/>
    <n v="148500.00000000003"/>
    <n v="51975.000000000007"/>
    <n v="0.35"/>
    <s v="Online"/>
  </r>
  <r>
    <n v="1185732"/>
    <d v="2021-03-08T00:00:00"/>
    <x v="3"/>
    <x v="37"/>
    <s v="Fargo"/>
    <s v="Men's Athletic Footwear"/>
    <n v="30.000000000000004"/>
    <n v="2000"/>
    <n v="60000.000000000007"/>
    <n v="18000"/>
    <n v="0.3"/>
    <s v="Online"/>
  </r>
  <r>
    <n v="1185732"/>
    <d v="2021-03-08T00:00:00"/>
    <x v="3"/>
    <x v="37"/>
    <s v="Fargo"/>
    <s v="Women's Street Footwear"/>
    <n v="20.000000000000004"/>
    <n v="2250"/>
    <n v="45000.000000000007"/>
    <n v="13500.000000000002"/>
    <n v="0.3"/>
    <s v="Online"/>
  </r>
  <r>
    <n v="1185732"/>
    <d v="2021-03-08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3-08T00:00:00"/>
    <x v="3"/>
    <x v="37"/>
    <s v="Fargo"/>
    <s v="Men's Apparel"/>
    <n v="40"/>
    <n v="1250"/>
    <n v="50000"/>
    <n v="17500"/>
    <n v="0.35"/>
    <s v="Online"/>
  </r>
  <r>
    <n v="1185732"/>
    <d v="2021-03-08T00:00:00"/>
    <x v="3"/>
    <x v="37"/>
    <s v="Fargo"/>
    <s v="Women's Apparel"/>
    <n v="30.000000000000004"/>
    <n v="2250"/>
    <n v="67500.000000000015"/>
    <n v="27000.000000000007"/>
    <n v="0.4"/>
    <s v="Online"/>
  </r>
  <r>
    <n v="1185732"/>
    <d v="2021-04-09T00:00:00"/>
    <x v="3"/>
    <x v="37"/>
    <s v="Fargo"/>
    <s v="Men's Street Footwear"/>
    <n v="30.000000000000004"/>
    <n v="4500"/>
    <n v="135000.00000000003"/>
    <n v="47250.000000000007"/>
    <n v="0.35"/>
    <s v="Online"/>
  </r>
  <r>
    <n v="1185732"/>
    <d v="2021-04-09T00:00:00"/>
    <x v="3"/>
    <x v="37"/>
    <s v="Fargo"/>
    <s v="Men's Athletic Footwear"/>
    <n v="30.000000000000004"/>
    <n v="1500"/>
    <n v="45000.000000000007"/>
    <n v="13500.000000000002"/>
    <n v="0.3"/>
    <s v="Online"/>
  </r>
  <r>
    <n v="1185732"/>
    <d v="2021-04-09T00:00:00"/>
    <x v="3"/>
    <x v="37"/>
    <s v="Fargo"/>
    <s v="Women's Street Footwear"/>
    <n v="20.000000000000004"/>
    <n v="1500"/>
    <n v="30000.000000000004"/>
    <n v="9000"/>
    <n v="0.3"/>
    <s v="Online"/>
  </r>
  <r>
    <n v="1185732"/>
    <d v="2021-04-09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4-09T00:00:00"/>
    <x v="3"/>
    <x v="37"/>
    <s v="Fargo"/>
    <s v="Men's Apparel"/>
    <n v="60"/>
    <n v="1000"/>
    <n v="60000"/>
    <n v="21000"/>
    <n v="0.35"/>
    <s v="In-store"/>
  </r>
  <r>
    <n v="1185732"/>
    <d v="2021-04-09T00:00:00"/>
    <x v="3"/>
    <x v="37"/>
    <s v="Fargo"/>
    <s v="Women's Apparel"/>
    <n v="50"/>
    <n v="2250"/>
    <n v="112500"/>
    <n v="45000"/>
    <n v="0.4"/>
    <s v="In-store"/>
  </r>
  <r>
    <n v="1185732"/>
    <d v="2021-05-10T00:00:00"/>
    <x v="3"/>
    <x v="37"/>
    <s v="Fargo"/>
    <s v="Men's Street Footwear"/>
    <n v="60"/>
    <n v="4950"/>
    <n v="297000"/>
    <n v="103950"/>
    <n v="0.35"/>
    <s v="In-store"/>
  </r>
  <r>
    <n v="1185732"/>
    <d v="2021-05-10T00:00:00"/>
    <x v="3"/>
    <x v="37"/>
    <s v="Fargo"/>
    <s v="Men's Athletic Footwear"/>
    <n v="45"/>
    <n v="2000"/>
    <n v="90000"/>
    <n v="27000"/>
    <n v="0.3"/>
    <s v="In-store"/>
  </r>
  <r>
    <n v="1185732"/>
    <d v="2021-05-10T00:00:00"/>
    <x v="3"/>
    <x v="37"/>
    <s v="Fargo"/>
    <s v="Women's Street Footwear"/>
    <n v="40"/>
    <n v="1750"/>
    <n v="70000"/>
    <n v="21000"/>
    <n v="0.3"/>
    <s v="In-store"/>
  </r>
  <r>
    <n v="1185732"/>
    <d v="2021-05-10T00:00:00"/>
    <x v="3"/>
    <x v="37"/>
    <s v="Fargo"/>
    <s v="Women's Athletic Footwear"/>
    <n v="40"/>
    <n v="1000"/>
    <n v="40000"/>
    <n v="12000"/>
    <n v="0.3"/>
    <s v="In-store"/>
  </r>
  <r>
    <n v="1185732"/>
    <d v="2021-05-10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05-10T00:00:00"/>
    <x v="3"/>
    <x v="37"/>
    <s v="Fargo"/>
    <s v="Women's Apparel"/>
    <n v="54.999999999999993"/>
    <n v="2500"/>
    <n v="137499.99999999997"/>
    <n v="54999.999999999993"/>
    <n v="0.4"/>
    <s v="In-store"/>
  </r>
  <r>
    <n v="1185732"/>
    <d v="2021-06-09T00:00:00"/>
    <x v="3"/>
    <x v="37"/>
    <s v="Fargo"/>
    <s v="Men's Street Footwear"/>
    <n v="40"/>
    <n v="5000"/>
    <n v="200000"/>
    <n v="70000"/>
    <n v="0.35"/>
    <s v="In-store"/>
  </r>
  <r>
    <n v="1185732"/>
    <d v="2021-06-09T00:00:00"/>
    <x v="3"/>
    <x v="37"/>
    <s v="Fargo"/>
    <s v="Men's Athletic Footwear"/>
    <n v="35.000000000000007"/>
    <n v="2500"/>
    <n v="87500.000000000015"/>
    <n v="26250.000000000004"/>
    <n v="0.3"/>
    <s v="In-store"/>
  </r>
  <r>
    <n v="1185732"/>
    <d v="2021-06-09T00:00:00"/>
    <x v="3"/>
    <x v="37"/>
    <s v="Fargo"/>
    <s v="Women's Street Footwear"/>
    <n v="30.000000000000004"/>
    <n v="2000"/>
    <n v="60000.000000000007"/>
    <n v="18000"/>
    <n v="0.3"/>
    <s v="In-store"/>
  </r>
  <r>
    <n v="1185732"/>
    <d v="2021-06-09T00:00:00"/>
    <x v="3"/>
    <x v="37"/>
    <s v="Fargo"/>
    <s v="Women's Athletic Footwear"/>
    <n v="30.000000000000004"/>
    <n v="1750"/>
    <n v="52500.000000000007"/>
    <n v="15750.000000000002"/>
    <n v="0.3"/>
    <s v="In-store"/>
  </r>
  <r>
    <n v="1185732"/>
    <d v="2021-06-09T00:00:00"/>
    <x v="3"/>
    <x v="37"/>
    <s v="Fargo"/>
    <s v="Men's Apparel"/>
    <n v="40"/>
    <n v="1750"/>
    <n v="70000"/>
    <n v="24500"/>
    <n v="0.35"/>
    <s v="In-store"/>
  </r>
  <r>
    <n v="1185732"/>
    <d v="2021-06-09T00:00:00"/>
    <x v="3"/>
    <x v="37"/>
    <s v="Fargo"/>
    <s v="Women's Apparel"/>
    <n v="55.000000000000007"/>
    <n v="3250"/>
    <n v="178750.00000000003"/>
    <n v="71500.000000000015"/>
    <n v="0.4"/>
    <s v="In-store"/>
  </r>
  <r>
    <n v="1185732"/>
    <d v="2021-07-08T00:00:00"/>
    <x v="3"/>
    <x v="37"/>
    <s v="Fargo"/>
    <s v="Men's Street Footwear"/>
    <n v="50"/>
    <n v="5500"/>
    <n v="275000"/>
    <n v="96250"/>
    <n v="0.35"/>
    <s v="In-store"/>
  </r>
  <r>
    <n v="1185732"/>
    <d v="2021-07-08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7-08T00:00:00"/>
    <x v="3"/>
    <x v="37"/>
    <s v="Fargo"/>
    <s v="Women's Street Footwear"/>
    <n v="40"/>
    <n v="2250"/>
    <n v="90000"/>
    <n v="27000"/>
    <n v="0.3"/>
    <s v="In-store"/>
  </r>
  <r>
    <n v="1185732"/>
    <d v="2021-07-08T00:00:00"/>
    <x v="3"/>
    <x v="37"/>
    <s v="Fargo"/>
    <s v="Women's Athletic Footwear"/>
    <n v="40"/>
    <n v="1750"/>
    <n v="70000"/>
    <n v="21000"/>
    <n v="0.3"/>
    <s v="In-store"/>
  </r>
  <r>
    <n v="1185732"/>
    <d v="2021-07-08T00:00:00"/>
    <x v="3"/>
    <x v="37"/>
    <s v="Fargo"/>
    <s v="Men's Apparel"/>
    <n v="50"/>
    <n v="2000"/>
    <n v="100000"/>
    <n v="35000"/>
    <n v="0.35"/>
    <s v="In-store"/>
  </r>
  <r>
    <n v="1185732"/>
    <d v="2021-07-08T00:00:00"/>
    <x v="3"/>
    <x v="37"/>
    <s v="Fargo"/>
    <s v="Women's Apparel"/>
    <n v="55.000000000000007"/>
    <n v="3750"/>
    <n v="206250.00000000003"/>
    <n v="82500.000000000015"/>
    <n v="0.4"/>
    <s v="In-store"/>
  </r>
  <r>
    <n v="1185732"/>
    <d v="2021-08-09T00:00:00"/>
    <x v="3"/>
    <x v="37"/>
    <s v="Fargo"/>
    <s v="Men's Street Footwear"/>
    <n v="50"/>
    <n v="5250"/>
    <n v="262500"/>
    <n v="91875"/>
    <n v="0.35"/>
    <s v="In-store"/>
  </r>
  <r>
    <n v="1185732"/>
    <d v="2021-08-09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8-09T00:00:00"/>
    <x v="3"/>
    <x v="37"/>
    <s v="Fargo"/>
    <s v="Women's Street Footwear"/>
    <n v="40"/>
    <n v="2250"/>
    <n v="90000"/>
    <n v="27000"/>
    <n v="0.3"/>
    <s v="In-store"/>
  </r>
  <r>
    <n v="1185732"/>
    <d v="2021-08-09T00:00:00"/>
    <x v="3"/>
    <x v="37"/>
    <s v="Fargo"/>
    <s v="Women's Athletic Footwear"/>
    <n v="40"/>
    <n v="2000"/>
    <n v="80000"/>
    <n v="24000"/>
    <n v="0.3"/>
    <s v="In-store"/>
  </r>
  <r>
    <n v="1185732"/>
    <d v="2021-08-09T00:00:00"/>
    <x v="3"/>
    <x v="37"/>
    <s v="Fargo"/>
    <s v="Men's Apparel"/>
    <n v="50"/>
    <n v="1750"/>
    <n v="87500"/>
    <n v="30624.999999999996"/>
    <n v="0.35"/>
    <s v="In-store"/>
  </r>
  <r>
    <n v="1185732"/>
    <d v="2021-08-09T00:00:00"/>
    <x v="3"/>
    <x v="37"/>
    <s v="Fargo"/>
    <s v="Women's Apparel"/>
    <n v="55.000000000000007"/>
    <n v="3500"/>
    <n v="192500.00000000003"/>
    <n v="77000.000000000015"/>
    <n v="0.4"/>
    <s v="In-store"/>
  </r>
  <r>
    <n v="1185732"/>
    <d v="2021-09-10T00:00:00"/>
    <x v="3"/>
    <x v="37"/>
    <s v="Fargo"/>
    <s v="Men's Street Footwear"/>
    <n v="40"/>
    <n v="4750"/>
    <n v="190000"/>
    <n v="66500"/>
    <n v="0.35"/>
    <s v="In-store"/>
  </r>
  <r>
    <n v="1185732"/>
    <d v="2021-09-10T00:00:00"/>
    <x v="3"/>
    <x v="37"/>
    <s v="Fargo"/>
    <s v="Men's Athletic Footwear"/>
    <n v="35.000000000000007"/>
    <n v="2750"/>
    <n v="96250.000000000015"/>
    <n v="28875.000000000004"/>
    <n v="0.3"/>
    <s v="In-store"/>
  </r>
  <r>
    <n v="1185732"/>
    <d v="2021-09-10T00:00:00"/>
    <x v="3"/>
    <x v="37"/>
    <s v="Fargo"/>
    <s v="Women's Street Footwear"/>
    <n v="30.000000000000004"/>
    <n v="1750"/>
    <n v="52500.000000000007"/>
    <n v="15750.000000000002"/>
    <n v="0.3"/>
    <s v="In-store"/>
  </r>
  <r>
    <n v="1185732"/>
    <d v="2021-09-10T00:00:00"/>
    <x v="3"/>
    <x v="37"/>
    <s v="Fargo"/>
    <s v="Women's Athletic Footwear"/>
    <n v="30.000000000000004"/>
    <n v="1500"/>
    <n v="45000.000000000007"/>
    <n v="13500.000000000002"/>
    <n v="0.3"/>
    <s v="In-store"/>
  </r>
  <r>
    <n v="1185732"/>
    <d v="2021-09-10T00:00:00"/>
    <x v="3"/>
    <x v="37"/>
    <s v="Fargo"/>
    <s v="Men's Apparel"/>
    <n v="40"/>
    <n v="1500"/>
    <n v="60000"/>
    <n v="21000"/>
    <n v="0.35"/>
    <s v="In-store"/>
  </r>
  <r>
    <n v="1185732"/>
    <d v="2021-09-10T00:00:00"/>
    <x v="3"/>
    <x v="37"/>
    <s v="Fargo"/>
    <s v="Women's Apparel"/>
    <n v="45"/>
    <n v="2250"/>
    <n v="101250"/>
    <n v="40500"/>
    <n v="0.4"/>
    <s v="In-store"/>
  </r>
  <r>
    <n v="1185732"/>
    <d v="2021-10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0-09T00:00:00"/>
    <x v="3"/>
    <x v="37"/>
    <s v="Fargo"/>
    <s v="Men's Athletic Footwear"/>
    <n v="40"/>
    <n v="2500"/>
    <n v="100000"/>
    <n v="30000"/>
    <n v="0.3"/>
    <s v="In-store"/>
  </r>
  <r>
    <n v="1185732"/>
    <d v="2021-10-09T00:00:00"/>
    <x v="3"/>
    <x v="37"/>
    <s v="Fargo"/>
    <s v="Women's Street Footwear"/>
    <n v="40"/>
    <n v="1500"/>
    <n v="60000"/>
    <n v="18000"/>
    <n v="0.3"/>
    <s v="In-store"/>
  </r>
  <r>
    <n v="1185732"/>
    <d v="2021-10-09T00:00:00"/>
    <x v="3"/>
    <x v="37"/>
    <s v="Fargo"/>
    <s v="Women's Athletic Footwear"/>
    <n v="40"/>
    <n v="1250"/>
    <n v="50000"/>
    <n v="15000"/>
    <n v="0.3"/>
    <s v="In-store"/>
  </r>
  <r>
    <n v="1185732"/>
    <d v="2021-10-09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10-09T00:00:00"/>
    <x v="3"/>
    <x v="37"/>
    <s v="Fargo"/>
    <s v="Women's Apparel"/>
    <n v="54.999999999999986"/>
    <n v="2500"/>
    <n v="137499.99999999997"/>
    <n v="54999.999999999993"/>
    <n v="0.4"/>
    <s v="In-store"/>
  </r>
  <r>
    <n v="1185732"/>
    <d v="2021-11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1-09T00:00:00"/>
    <x v="3"/>
    <x v="37"/>
    <s v="Fargo"/>
    <s v="Men's Athletic Footwear"/>
    <n v="40"/>
    <n v="2500"/>
    <n v="100000"/>
    <n v="30000"/>
    <n v="0.3"/>
    <s v="In-store"/>
  </r>
  <r>
    <n v="1185732"/>
    <d v="2021-11-09T00:00:00"/>
    <x v="3"/>
    <x v="37"/>
    <s v="Fargo"/>
    <s v="Women's Street Footwear"/>
    <n v="40"/>
    <n v="1950"/>
    <n v="78000"/>
    <n v="23400"/>
    <n v="0.3"/>
    <s v="In-store"/>
  </r>
  <r>
    <n v="1185732"/>
    <d v="2021-11-09T00:00:00"/>
    <x v="3"/>
    <x v="37"/>
    <s v="Fargo"/>
    <s v="Women's Athletic Footwear"/>
    <n v="40"/>
    <n v="1750"/>
    <n v="70000"/>
    <n v="21000"/>
    <n v="0.3"/>
    <s v="In-store"/>
  </r>
  <r>
    <n v="1185732"/>
    <d v="2021-11-09T00:00:00"/>
    <x v="3"/>
    <x v="37"/>
    <s v="Fargo"/>
    <s v="Men's Apparel"/>
    <n v="60"/>
    <n v="1500"/>
    <n v="90000"/>
    <n v="31499.999999999996"/>
    <n v="0.35"/>
    <s v="In-store"/>
  </r>
  <r>
    <n v="1185732"/>
    <d v="2021-11-09T00:00:00"/>
    <x v="3"/>
    <x v="37"/>
    <s v="Fargo"/>
    <s v="Women's Apparel"/>
    <n v="64.999999999999986"/>
    <n v="2500"/>
    <n v="162499.99999999997"/>
    <n v="64999.999999999993"/>
    <n v="0.4"/>
    <s v="In-store"/>
  </r>
  <r>
    <n v="1185732"/>
    <d v="2021-12-08T00:00:00"/>
    <x v="3"/>
    <x v="37"/>
    <s v="Fargo"/>
    <s v="Men's Street Footwear"/>
    <n v="60"/>
    <n v="5000"/>
    <n v="300000"/>
    <n v="105000"/>
    <n v="0.35"/>
    <s v="In-store"/>
  </r>
  <r>
    <n v="1185732"/>
    <d v="2021-12-08T00:00:00"/>
    <x v="3"/>
    <x v="37"/>
    <s v="Fargo"/>
    <s v="Men's Athletic Footwear"/>
    <n v="50"/>
    <n v="3000"/>
    <n v="150000"/>
    <n v="45000"/>
    <n v="0.3"/>
    <s v="In-store"/>
  </r>
  <r>
    <n v="1185732"/>
    <d v="2021-12-08T00:00:00"/>
    <x v="3"/>
    <x v="37"/>
    <s v="Fargo"/>
    <s v="Women's Street Footwear"/>
    <n v="50"/>
    <n v="2500"/>
    <n v="125000"/>
    <n v="37500"/>
    <n v="0.3"/>
    <s v="In-store"/>
  </r>
  <r>
    <n v="1185732"/>
    <d v="2021-12-08T00:00:00"/>
    <x v="3"/>
    <x v="37"/>
    <s v="Fargo"/>
    <s v="Women's Athletic Footwear"/>
    <n v="50"/>
    <n v="2000"/>
    <n v="100000"/>
    <n v="30000"/>
    <n v="0.3"/>
    <s v="In-store"/>
  </r>
  <r>
    <n v="1185732"/>
    <d v="2021-12-08T00:00:00"/>
    <x v="3"/>
    <x v="37"/>
    <s v="Fargo"/>
    <s v="Men's Apparel"/>
    <n v="60"/>
    <n v="2000"/>
    <n v="120000"/>
    <n v="42000"/>
    <n v="0.35"/>
    <s v="In-store"/>
  </r>
  <r>
    <n v="1185732"/>
    <d v="2021-12-08T00:00:00"/>
    <x v="3"/>
    <x v="37"/>
    <s v="Fargo"/>
    <s v="Women's Apparel"/>
    <n v="64.999999999999986"/>
    <n v="3000"/>
    <n v="194999.99999999997"/>
    <n v="77999.999999999985"/>
    <n v="0.4"/>
    <s v="In-store"/>
  </r>
  <r>
    <n v="1185732"/>
    <d v="2021-01-06T00:00:00"/>
    <x v="3"/>
    <x v="37"/>
    <s v="Fargo"/>
    <s v="Men's Street Footwear"/>
    <n v="30.000000000000004"/>
    <n v="4500"/>
    <n v="135000.00000000003"/>
    <n v="40500.000000000007"/>
    <n v="0.3"/>
    <s v="In-store"/>
  </r>
  <r>
    <n v="1185732"/>
    <d v="2021-01-06T00:00:00"/>
    <x v="3"/>
    <x v="37"/>
    <s v="Fargo"/>
    <s v="Men's Athletic Footwear"/>
    <n v="30.000000000000004"/>
    <n v="2500"/>
    <n v="75000.000000000015"/>
    <n v="26250.000000000004"/>
    <n v="0.35"/>
    <s v="In-store"/>
  </r>
  <r>
    <n v="1185732"/>
    <d v="2021-01-06T00:00:00"/>
    <x v="3"/>
    <x v="37"/>
    <s v="Fargo"/>
    <s v="Women's Street Footwear"/>
    <n v="20.000000000000007"/>
    <n v="2500"/>
    <n v="50000.000000000015"/>
    <n v="15000.000000000004"/>
    <n v="0.3"/>
    <s v="In-store"/>
  </r>
  <r>
    <n v="1185732"/>
    <d v="2021-01-06T00:00:00"/>
    <x v="3"/>
    <x v="37"/>
    <s v="Fargo"/>
    <s v="Women's Athletic Footwear"/>
    <n v="25.000000000000007"/>
    <n v="1000"/>
    <n v="25000.000000000007"/>
    <n v="7500.0000000000018"/>
    <n v="0.3"/>
    <s v="In-store"/>
  </r>
  <r>
    <n v="1185732"/>
    <d v="2021-01-06T00:00:00"/>
    <x v="3"/>
    <x v="37"/>
    <s v="Fargo"/>
    <s v="Men's Apparel"/>
    <n v="40"/>
    <n v="1500"/>
    <n v="60000"/>
    <n v="30000"/>
    <n v="0.5"/>
    <s v="In-store"/>
  </r>
  <r>
    <n v="1185732"/>
    <d v="2021-01-06T00:00:00"/>
    <x v="3"/>
    <x v="37"/>
    <s v="Fargo"/>
    <s v="Women's Apparel"/>
    <n v="30.000000000000004"/>
    <n v="2500"/>
    <n v="75000.000000000015"/>
    <n v="30000.000000000007"/>
    <n v="0.4"/>
    <s v="In-store"/>
  </r>
  <r>
    <n v="1185732"/>
    <d v="2021-02-06T00:00:00"/>
    <x v="3"/>
    <x v="37"/>
    <s v="Fargo"/>
    <s v="Men's Street Footwear"/>
    <n v="30.000000000000004"/>
    <n v="5000"/>
    <n v="150000.00000000003"/>
    <n v="45000.000000000007"/>
    <n v="0.3"/>
    <s v="In-store"/>
  </r>
  <r>
    <n v="1185732"/>
    <d v="2021-02-06T00:00:00"/>
    <x v="3"/>
    <x v="37"/>
    <s v="Fargo"/>
    <s v="Men's Athletic Footwear"/>
    <n v="30.000000000000004"/>
    <n v="1500"/>
    <n v="45000.000000000007"/>
    <n v="15750.000000000002"/>
    <n v="0.35"/>
    <s v="In-store"/>
  </r>
  <r>
    <n v="1185732"/>
    <d v="2021-02-06T00:00:00"/>
    <x v="3"/>
    <x v="37"/>
    <s v="Fargo"/>
    <s v="Women's Street Footwear"/>
    <n v="20.000000000000007"/>
    <n v="2000"/>
    <n v="40000.000000000015"/>
    <n v="12000.000000000004"/>
    <n v="0.3"/>
    <s v="In-store"/>
  </r>
  <r>
    <n v="1185732"/>
    <d v="2021-02-06T00:00:00"/>
    <x v="3"/>
    <x v="38"/>
    <s v="Des Moines"/>
    <s v="Women's Athletic Footwear"/>
    <n v="25.000000000000007"/>
    <n v="750"/>
    <n v="18750.000000000004"/>
    <n v="5625.0000000000009"/>
    <n v="0.3"/>
    <s v="In-store"/>
  </r>
  <r>
    <n v="1185732"/>
    <d v="2021-02-06T00:00:00"/>
    <x v="3"/>
    <x v="38"/>
    <s v="Des Moines"/>
    <s v="Men's Apparel"/>
    <n v="40"/>
    <n v="1500"/>
    <n v="60000"/>
    <n v="30000"/>
    <n v="0.5"/>
    <s v="In-store"/>
  </r>
  <r>
    <n v="1185732"/>
    <d v="2021-02-06T00:00:00"/>
    <x v="3"/>
    <x v="38"/>
    <s v="Des Moines"/>
    <s v="Women's Apparel"/>
    <n v="14.999999999999996"/>
    <n v="2500"/>
    <n v="37499.999999999993"/>
    <n v="14999.999999999998"/>
    <n v="0.4"/>
    <s v="In-store"/>
  </r>
  <r>
    <n v="1185732"/>
    <d v="2021-03-05T00:00:00"/>
    <x v="3"/>
    <x v="38"/>
    <s v="Des Moines"/>
    <s v="Men's Street Footwear"/>
    <n v="20.000000000000004"/>
    <n v="4700"/>
    <n v="94000.000000000015"/>
    <n v="28200.000000000004"/>
    <n v="0.3"/>
    <s v="In-store"/>
  </r>
  <r>
    <n v="1185732"/>
    <d v="2021-03-05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3-05T00:00:00"/>
    <x v="3"/>
    <x v="38"/>
    <s v="Des Moines"/>
    <s v="Women's Street Footwear"/>
    <n v="10.000000000000004"/>
    <n v="2250"/>
    <n v="22500.000000000007"/>
    <n v="6750.0000000000018"/>
    <n v="0.3"/>
    <s v="In-store"/>
  </r>
  <r>
    <n v="1185732"/>
    <d v="2021-03-05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3-05T00:00:00"/>
    <x v="3"/>
    <x v="38"/>
    <s v="Des Moines"/>
    <s v="Men's Apparel"/>
    <n v="30.000000000000004"/>
    <n v="1500"/>
    <n v="45000.000000000007"/>
    <n v="22500.000000000004"/>
    <n v="0.5"/>
    <s v="In-store"/>
  </r>
  <r>
    <n v="1185732"/>
    <d v="2021-03-05T00:00:00"/>
    <x v="3"/>
    <x v="38"/>
    <s v="Des Moines"/>
    <s v="Women's Apparel"/>
    <n v="20.000000000000004"/>
    <n v="2500"/>
    <n v="50000.000000000007"/>
    <n v="20000.000000000004"/>
    <n v="0.4"/>
    <s v="In-store"/>
  </r>
  <r>
    <n v="1185732"/>
    <d v="2021-04-06T00:00:00"/>
    <x v="3"/>
    <x v="38"/>
    <s v="Des Moines"/>
    <s v="Men's Street Footwear"/>
    <n v="20.000000000000004"/>
    <n v="4750"/>
    <n v="95000.000000000015"/>
    <n v="28500.000000000004"/>
    <n v="0.3"/>
    <s v="In-store"/>
  </r>
  <r>
    <n v="1185732"/>
    <d v="2021-04-06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4-06T00:00:00"/>
    <x v="3"/>
    <x v="38"/>
    <s v="Des Moines"/>
    <s v="Women's Street Footwear"/>
    <n v="10.000000000000004"/>
    <n v="1750"/>
    <n v="17500.000000000007"/>
    <n v="5250.0000000000018"/>
    <n v="0.3"/>
    <s v="In-store"/>
  </r>
  <r>
    <n v="1185732"/>
    <d v="2021-04-06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4-06T00:00:00"/>
    <x v="3"/>
    <x v="38"/>
    <s v="Des Moines"/>
    <s v="Men's Apparel"/>
    <n v="60"/>
    <n v="1250"/>
    <n v="75000"/>
    <n v="37500"/>
    <n v="0.5"/>
    <s v="In-store"/>
  </r>
  <r>
    <n v="1185732"/>
    <d v="2021-04-06T00:00:00"/>
    <x v="3"/>
    <x v="38"/>
    <s v="Des Moines"/>
    <s v="Women's Apparel"/>
    <n v="50"/>
    <n v="2500"/>
    <n v="125000"/>
    <n v="50000"/>
    <n v="0.4"/>
    <s v="In-store"/>
  </r>
  <r>
    <n v="1185732"/>
    <d v="2021-05-07T00:00:00"/>
    <x v="3"/>
    <x v="38"/>
    <s v="Des Moines"/>
    <s v="Men's Street Footwear"/>
    <n v="60"/>
    <n v="5200"/>
    <n v="312000"/>
    <n v="93600"/>
    <n v="0.3"/>
    <s v="In-store"/>
  </r>
  <r>
    <n v="1185732"/>
    <d v="2021-05-07T00:00:00"/>
    <x v="3"/>
    <x v="38"/>
    <s v="Des Moines"/>
    <s v="Men's Athletic Footwear"/>
    <n v="40"/>
    <n v="2250"/>
    <n v="90000"/>
    <n v="31499.999999999996"/>
    <n v="0.35"/>
    <s v="In-store"/>
  </r>
  <r>
    <n v="1185732"/>
    <d v="2021-05-07T00:00:00"/>
    <x v="3"/>
    <x v="38"/>
    <s v="Des Moines"/>
    <s v="Women's Street Footwear"/>
    <n v="35"/>
    <n v="2000"/>
    <n v="70000"/>
    <n v="21000"/>
    <n v="0.3"/>
    <s v="In-store"/>
  </r>
  <r>
    <n v="1185732"/>
    <d v="2021-05-07T00:00:00"/>
    <x v="3"/>
    <x v="38"/>
    <s v="Des Moines"/>
    <s v="Women's Athletic Footwear"/>
    <n v="35"/>
    <n v="1250"/>
    <n v="43750"/>
    <n v="13125"/>
    <n v="0.3"/>
    <s v="In-store"/>
  </r>
  <r>
    <n v="1185732"/>
    <d v="2021-05-07T00:00:00"/>
    <x v="3"/>
    <x v="38"/>
    <s v="Des Moines"/>
    <s v="Men's Apparel"/>
    <n v="44.999999999999993"/>
    <n v="1500"/>
    <n v="67499.999999999985"/>
    <n v="33749.999999999993"/>
    <n v="0.5"/>
    <s v="In-store"/>
  </r>
  <r>
    <n v="1185732"/>
    <d v="2021-05-07T00:00:00"/>
    <x v="3"/>
    <x v="38"/>
    <s v="Des Moines"/>
    <s v="Women's Apparel"/>
    <n v="49.999999999999993"/>
    <n v="2750"/>
    <n v="137499.99999999997"/>
    <n v="54999.999999999993"/>
    <n v="0.4"/>
    <s v="In-store"/>
  </r>
  <r>
    <n v="1185732"/>
    <d v="2021-06-06T00:00:00"/>
    <x v="3"/>
    <x v="38"/>
    <s v="Des Moines"/>
    <s v="Men's Street Footwear"/>
    <n v="35"/>
    <n v="5250"/>
    <n v="183750"/>
    <n v="55125"/>
    <n v="0.3"/>
    <s v="In-store"/>
  </r>
  <r>
    <n v="1185732"/>
    <d v="2021-06-06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6-06T00:00:00"/>
    <x v="3"/>
    <x v="38"/>
    <s v="Des Moines"/>
    <s v="Women's Street Footwear"/>
    <n v="25.000000000000007"/>
    <n v="2000"/>
    <n v="50000.000000000015"/>
    <n v="15000.000000000004"/>
    <n v="0.3"/>
    <s v="In-store"/>
  </r>
  <r>
    <n v="1185732"/>
    <d v="2021-06-06T00:00:00"/>
    <x v="3"/>
    <x v="38"/>
    <s v="Des Moines"/>
    <s v="Women's Athletic Footwear"/>
    <n v="25.000000000000007"/>
    <n v="1750"/>
    <n v="43750.000000000015"/>
    <n v="13125.000000000004"/>
    <n v="0.3"/>
    <s v="In-store"/>
  </r>
  <r>
    <n v="1185732"/>
    <d v="2021-06-06T00:00:00"/>
    <x v="3"/>
    <x v="38"/>
    <s v="Des Moines"/>
    <s v="Men's Apparel"/>
    <n v="35"/>
    <n v="1750"/>
    <n v="61250"/>
    <n v="30625"/>
    <n v="0.5"/>
    <s v="In-store"/>
  </r>
  <r>
    <n v="1185732"/>
    <d v="2021-06-06T00:00:00"/>
    <x v="3"/>
    <x v="38"/>
    <s v="Des Moines"/>
    <s v="Women's Apparel"/>
    <n v="55.000000000000007"/>
    <n v="3250"/>
    <n v="178750.00000000003"/>
    <n v="71500.000000000015"/>
    <n v="0.4"/>
    <s v="In-store"/>
  </r>
  <r>
    <n v="1185732"/>
    <d v="2021-07-05T00:00:00"/>
    <x v="3"/>
    <x v="38"/>
    <s v="Des Moines"/>
    <s v="Men's Street Footwear"/>
    <n v="50"/>
    <n v="5500"/>
    <n v="275000"/>
    <n v="82500"/>
    <n v="0.3"/>
    <s v="In-store"/>
  </r>
  <r>
    <n v="1185732"/>
    <d v="2021-07-05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7-05T00:00:00"/>
    <x v="3"/>
    <x v="38"/>
    <s v="Des Moines"/>
    <s v="Women's Street Footwear"/>
    <n v="40"/>
    <n v="2250"/>
    <n v="90000"/>
    <n v="27000"/>
    <n v="0.3"/>
    <s v="In-store"/>
  </r>
  <r>
    <n v="1185732"/>
    <d v="2021-07-05T00:00:00"/>
    <x v="3"/>
    <x v="38"/>
    <s v="Des Moines"/>
    <s v="Women's Athletic Footwear"/>
    <n v="40"/>
    <n v="1750"/>
    <n v="70000"/>
    <n v="21000"/>
    <n v="0.3"/>
    <s v="In-store"/>
  </r>
  <r>
    <n v="1185732"/>
    <d v="2021-07-05T00:00:00"/>
    <x v="3"/>
    <x v="38"/>
    <s v="Des Moines"/>
    <s v="Men's Apparel"/>
    <n v="50"/>
    <n v="2000"/>
    <n v="100000"/>
    <n v="50000"/>
    <n v="0.5"/>
    <s v="In-store"/>
  </r>
  <r>
    <n v="1185732"/>
    <d v="2021-07-05T00:00:00"/>
    <x v="3"/>
    <x v="38"/>
    <s v="Des Moines"/>
    <s v="Women's Apparel"/>
    <n v="55.000000000000007"/>
    <n v="3750"/>
    <n v="206250.00000000003"/>
    <n v="82500.000000000015"/>
    <n v="0.4"/>
    <s v="In-store"/>
  </r>
  <r>
    <n v="1185732"/>
    <d v="2021-08-06T00:00:00"/>
    <x v="3"/>
    <x v="38"/>
    <s v="Des Moines"/>
    <s v="Men's Street Footwear"/>
    <n v="50"/>
    <n v="5250"/>
    <n v="262500"/>
    <n v="78750"/>
    <n v="0.3"/>
    <s v="In-store"/>
  </r>
  <r>
    <n v="1185732"/>
    <d v="2021-08-06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8-06T00:00:00"/>
    <x v="3"/>
    <x v="38"/>
    <s v="Des Moines"/>
    <s v="Women's Street Footwear"/>
    <n v="40"/>
    <n v="2250"/>
    <n v="90000"/>
    <n v="27000"/>
    <n v="0.3"/>
    <s v="In-store"/>
  </r>
  <r>
    <n v="1185732"/>
    <d v="2021-08-06T00:00:00"/>
    <x v="3"/>
    <x v="38"/>
    <s v="Des Moines"/>
    <s v="Women's Athletic Footwear"/>
    <n v="40"/>
    <n v="2000"/>
    <n v="80000"/>
    <n v="24000"/>
    <n v="0.3"/>
    <s v="In-store"/>
  </r>
  <r>
    <n v="1185732"/>
    <d v="2021-08-06T00:00:00"/>
    <x v="3"/>
    <x v="38"/>
    <s v="Des Moines"/>
    <s v="Men's Apparel"/>
    <n v="50"/>
    <n v="1750"/>
    <n v="87500"/>
    <n v="43750"/>
    <n v="0.5"/>
    <s v="In-store"/>
  </r>
  <r>
    <n v="1185732"/>
    <d v="2021-08-06T00:00:00"/>
    <x v="3"/>
    <x v="38"/>
    <s v="Des Moines"/>
    <s v="Women's Apparel"/>
    <n v="55.000000000000007"/>
    <n v="3500"/>
    <n v="192500.00000000003"/>
    <n v="77000.000000000015"/>
    <n v="0.4"/>
    <s v="In-store"/>
  </r>
  <r>
    <n v="1185732"/>
    <d v="2021-09-07T00:00:00"/>
    <x v="3"/>
    <x v="38"/>
    <s v="Des Moines"/>
    <s v="Men's Street Footwear"/>
    <n v="35"/>
    <n v="4750"/>
    <n v="166250"/>
    <n v="49875"/>
    <n v="0.3"/>
    <s v="In-store"/>
  </r>
  <r>
    <n v="1185732"/>
    <d v="2021-09-07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9-07T00:00:00"/>
    <x v="3"/>
    <x v="38"/>
    <s v="Des Moines"/>
    <s v="Women's Street Footwear"/>
    <n v="25.000000000000007"/>
    <n v="1750"/>
    <n v="43750.000000000015"/>
    <n v="13125.000000000004"/>
    <n v="0.3"/>
    <s v="In-store"/>
  </r>
  <r>
    <n v="1185732"/>
    <d v="2021-09-07T00:00:00"/>
    <x v="3"/>
    <x v="38"/>
    <s v="Des Moines"/>
    <s v="Women's Athletic Footwear"/>
    <n v="25.000000000000007"/>
    <n v="1500"/>
    <n v="37500.000000000007"/>
    <n v="11250.000000000002"/>
    <n v="0.3"/>
    <s v="In-store"/>
  </r>
  <r>
    <n v="1185732"/>
    <d v="2021-09-07T00:00:00"/>
    <x v="3"/>
    <x v="38"/>
    <s v="Des Moines"/>
    <s v="Men's Apparel"/>
    <n v="35"/>
    <n v="1500"/>
    <n v="52500"/>
    <n v="26250"/>
    <n v="0.5"/>
    <s v="In-store"/>
  </r>
  <r>
    <n v="1185732"/>
    <d v="2021-09-07T00:00:00"/>
    <x v="3"/>
    <x v="38"/>
    <s v="Des Moines"/>
    <s v="Women's Apparel"/>
    <n v="40"/>
    <n v="2250"/>
    <n v="90000"/>
    <n v="36000"/>
    <n v="0.4"/>
    <s v="In-store"/>
  </r>
  <r>
    <n v="1185732"/>
    <d v="2021-10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0-06T00:00:00"/>
    <x v="3"/>
    <x v="38"/>
    <s v="Des Moines"/>
    <s v="Men's Athletic Footwear"/>
    <n v="35"/>
    <n v="2500"/>
    <n v="87500"/>
    <n v="30624.999999999996"/>
    <n v="0.35"/>
    <s v="In-store"/>
  </r>
  <r>
    <n v="1185732"/>
    <d v="2021-10-06T00:00:00"/>
    <x v="3"/>
    <x v="38"/>
    <s v="Des Moines"/>
    <s v="Women's Street Footwear"/>
    <n v="35"/>
    <n v="1500"/>
    <n v="52500"/>
    <n v="15750"/>
    <n v="0.3"/>
    <s v="In-store"/>
  </r>
  <r>
    <n v="1185732"/>
    <d v="2021-10-06T00:00:00"/>
    <x v="3"/>
    <x v="38"/>
    <s v="Des Moines"/>
    <s v="Women's Athletic Footwear"/>
    <n v="35"/>
    <n v="1250"/>
    <n v="43750"/>
    <n v="13125"/>
    <n v="0.3"/>
    <s v="In-store"/>
  </r>
  <r>
    <n v="1185732"/>
    <d v="2021-10-06T00:00:00"/>
    <x v="3"/>
    <x v="38"/>
    <s v="Des Moines"/>
    <s v="Men's Apparel"/>
    <n v="44.999999999999993"/>
    <n v="1250"/>
    <n v="56249.999999999993"/>
    <n v="28124.999999999996"/>
    <n v="0.5"/>
    <s v="In-store"/>
  </r>
  <r>
    <n v="1185732"/>
    <d v="2021-10-06T00:00:00"/>
    <x v="3"/>
    <x v="38"/>
    <s v="Des Moines"/>
    <s v="Women's Apparel"/>
    <n v="49.999999999999986"/>
    <n v="2500"/>
    <n v="124999.99999999997"/>
    <n v="49999.999999999993"/>
    <n v="0.4"/>
    <s v="In-store"/>
  </r>
  <r>
    <n v="1185732"/>
    <d v="2021-11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1-06T00:00:00"/>
    <x v="3"/>
    <x v="38"/>
    <s v="Des Moines"/>
    <s v="Men's Athletic Footwear"/>
    <n v="35"/>
    <n v="2750"/>
    <n v="96250"/>
    <n v="33687.5"/>
    <n v="0.35"/>
    <s v="In-store"/>
  </r>
  <r>
    <n v="1185732"/>
    <d v="2021-11-06T00:00:00"/>
    <x v="3"/>
    <x v="38"/>
    <s v="Des Moines"/>
    <s v="Women's Street Footwear"/>
    <n v="35"/>
    <n v="2200"/>
    <n v="77000"/>
    <n v="23100"/>
    <n v="0.3"/>
    <s v="In-store"/>
  </r>
  <r>
    <n v="1185732"/>
    <d v="2021-11-06T00:00:00"/>
    <x v="3"/>
    <x v="38"/>
    <s v="Des Moines"/>
    <s v="Women's Athletic Footwear"/>
    <n v="35"/>
    <n v="2000"/>
    <n v="70000"/>
    <n v="21000"/>
    <n v="0.3"/>
    <s v="In-store"/>
  </r>
  <r>
    <n v="1185732"/>
    <d v="2021-11-06T00:00:00"/>
    <x v="3"/>
    <x v="38"/>
    <s v="Des Moines"/>
    <s v="Men's Apparel"/>
    <n v="60"/>
    <n v="1750"/>
    <n v="105000"/>
    <n v="52500"/>
    <n v="0.5"/>
    <s v="In-store"/>
  </r>
  <r>
    <n v="1185732"/>
    <d v="2021-11-06T00:00:00"/>
    <x v="3"/>
    <x v="38"/>
    <s v="Des Moines"/>
    <s v="Women's Apparel"/>
    <n v="64.999999999999986"/>
    <n v="2750"/>
    <n v="178749.99999999997"/>
    <n v="71499.999999999985"/>
    <n v="0.4"/>
    <s v="In-store"/>
  </r>
  <r>
    <n v="1185732"/>
    <d v="2021-12-05T00:00:00"/>
    <x v="3"/>
    <x v="38"/>
    <s v="Des Moines"/>
    <s v="Men's Street Footwear"/>
    <n v="60"/>
    <n v="5250"/>
    <n v="315000"/>
    <n v="94500"/>
    <n v="0.3"/>
    <s v="In-store"/>
  </r>
  <r>
    <n v="1185732"/>
    <d v="2021-12-05T00:00:00"/>
    <x v="3"/>
    <x v="38"/>
    <s v="Des Moines"/>
    <s v="Men's Athletic Footwear"/>
    <n v="50"/>
    <n v="3250"/>
    <n v="162500"/>
    <n v="56875"/>
    <n v="0.35"/>
    <s v="In-store"/>
  </r>
  <r>
    <n v="1185732"/>
    <d v="2021-12-05T00:00:00"/>
    <x v="3"/>
    <x v="38"/>
    <s v="Des Moines"/>
    <s v="Women's Street Footwear"/>
    <n v="50"/>
    <n v="2750"/>
    <n v="137500"/>
    <n v="41250"/>
    <n v="0.3"/>
    <s v="In-store"/>
  </r>
  <r>
    <n v="1185732"/>
    <d v="2021-12-05T00:00:00"/>
    <x v="3"/>
    <x v="38"/>
    <s v="Des Moines"/>
    <s v="Women's Athletic Footwear"/>
    <n v="50"/>
    <n v="2250"/>
    <n v="112500"/>
    <n v="33750"/>
    <n v="0.3"/>
    <s v="In-store"/>
  </r>
  <r>
    <n v="1185732"/>
    <d v="2021-12-05T00:00:00"/>
    <x v="3"/>
    <x v="38"/>
    <s v="Des Moines"/>
    <s v="Men's Apparel"/>
    <n v="60"/>
    <n v="2250"/>
    <n v="135000"/>
    <n v="67500"/>
    <n v="0.5"/>
    <s v="In-store"/>
  </r>
  <r>
    <n v="1185732"/>
    <d v="2021-12-05T00:00:00"/>
    <x v="3"/>
    <x v="38"/>
    <s v="Des Moines"/>
    <s v="Women's Apparel"/>
    <n v="64.999999999999986"/>
    <n v="3250"/>
    <n v="211249.99999999994"/>
    <n v="84499.999999999985"/>
    <n v="0.4"/>
    <s v="In-store"/>
  </r>
  <r>
    <n v="1185732"/>
    <d v="2021-01-03T00:00:00"/>
    <x v="3"/>
    <x v="38"/>
    <s v="Des Moines"/>
    <s v="Men's Street Footwear"/>
    <n v="30.000000000000004"/>
    <n v="4500"/>
    <n v="135000.00000000003"/>
    <n v="40500.000000000007"/>
    <n v="0.3"/>
    <s v="In-store"/>
  </r>
  <r>
    <n v="1185732"/>
    <d v="2021-01-03T00:00:00"/>
    <x v="3"/>
    <x v="38"/>
    <s v="Des Moines"/>
    <s v="Men's Athletic Footwear"/>
    <n v="30.000000000000004"/>
    <n v="2500"/>
    <n v="75000.000000000015"/>
    <n v="26250.000000000004"/>
    <n v="0.35"/>
    <s v="In-store"/>
  </r>
  <r>
    <n v="1185732"/>
    <d v="2021-01-03T00:00:00"/>
    <x v="3"/>
    <x v="38"/>
    <s v="Des Moines"/>
    <s v="Women's Street Footwear"/>
    <n v="20.000000000000007"/>
    <n v="2500"/>
    <n v="50000.000000000015"/>
    <n v="15000.000000000004"/>
    <n v="0.3"/>
    <s v="In-store"/>
  </r>
  <r>
    <n v="1185732"/>
    <d v="2021-01-03T00:00:00"/>
    <x v="3"/>
    <x v="38"/>
    <s v="Des Moines"/>
    <s v="Women's Athletic Footwear"/>
    <n v="25.000000000000007"/>
    <n v="1000"/>
    <n v="25000.000000000007"/>
    <n v="7500.0000000000018"/>
    <n v="0.3"/>
    <s v="In-store"/>
  </r>
  <r>
    <n v="1185732"/>
    <d v="2021-01-03T00:00:00"/>
    <x v="3"/>
    <x v="38"/>
    <s v="Des Moines"/>
    <s v="Men's Apparel"/>
    <n v="40"/>
    <n v="1500"/>
    <n v="60000"/>
    <n v="30000"/>
    <n v="0.5"/>
    <s v="In-store"/>
  </r>
  <r>
    <n v="1185732"/>
    <d v="2021-01-03T00:00:00"/>
    <x v="3"/>
    <x v="38"/>
    <s v="Des Moines"/>
    <s v="Women's Apparel"/>
    <n v="30.000000000000004"/>
    <n v="2500"/>
    <n v="75000.000000000015"/>
    <n v="30000.000000000007"/>
    <n v="0.4"/>
    <s v="In-store"/>
  </r>
  <r>
    <n v="1185732"/>
    <d v="2021-02-03T00:00:00"/>
    <x v="3"/>
    <x v="38"/>
    <s v="Des Moines"/>
    <s v="Men's Street Footwear"/>
    <n v="30.000000000000004"/>
    <n v="5000"/>
    <n v="150000.00000000003"/>
    <n v="45000.000000000007"/>
    <n v="0.3"/>
    <s v="In-store"/>
  </r>
  <r>
    <n v="1185732"/>
    <d v="2021-02-03T00:00:00"/>
    <x v="3"/>
    <x v="38"/>
    <s v="Des Moines"/>
    <s v="Men's Athletic Footwear"/>
    <n v="30.000000000000004"/>
    <n v="1500"/>
    <n v="45000.000000000007"/>
    <n v="15750.000000000002"/>
    <n v="0.35"/>
    <s v="In-store"/>
  </r>
  <r>
    <n v="1185732"/>
    <d v="2021-02-03T00:00:00"/>
    <x v="3"/>
    <x v="38"/>
    <s v="Des Moines"/>
    <s v="Women's Street Footwear"/>
    <n v="20.000000000000007"/>
    <n v="2000"/>
    <n v="40000.000000000015"/>
    <n v="12000.000000000004"/>
    <n v="0.3"/>
    <s v="In-store"/>
  </r>
  <r>
    <n v="1185732"/>
    <d v="2021-02-03T00:00:00"/>
    <x v="3"/>
    <x v="39"/>
    <s v="Milwaukee"/>
    <s v="Women's Athletic Footwear"/>
    <n v="25.000000000000007"/>
    <n v="750"/>
    <n v="18750.000000000004"/>
    <n v="5625.0000000000009"/>
    <n v="0.3"/>
    <s v="In-store"/>
  </r>
  <r>
    <n v="1185732"/>
    <d v="2021-02-03T00:00:00"/>
    <x v="3"/>
    <x v="39"/>
    <s v="Milwaukee"/>
    <s v="Men's Apparel"/>
    <n v="40"/>
    <n v="1500"/>
    <n v="60000"/>
    <n v="30000"/>
    <n v="0.5"/>
    <s v="In-store"/>
  </r>
  <r>
    <n v="1185732"/>
    <d v="2021-02-03T00:00:00"/>
    <x v="3"/>
    <x v="39"/>
    <s v="Milwaukee"/>
    <s v="Women's Apparel"/>
    <n v="14.999999999999996"/>
    <n v="2500"/>
    <n v="37499.999999999993"/>
    <n v="14999.999999999998"/>
    <n v="0.4"/>
    <s v="In-store"/>
  </r>
  <r>
    <n v="1185732"/>
    <d v="2021-03-02T00:00:00"/>
    <x v="3"/>
    <x v="39"/>
    <s v="Milwaukee"/>
    <s v="Men's Street Footwear"/>
    <n v="20.000000000000004"/>
    <n v="4700"/>
    <n v="94000.000000000015"/>
    <n v="28200.000000000004"/>
    <n v="0.3"/>
    <s v="In-store"/>
  </r>
  <r>
    <n v="1185732"/>
    <d v="2021-03-02T00:00:00"/>
    <x v="3"/>
    <x v="39"/>
    <s v="Milwaukee"/>
    <s v="Men's Athletic Footwear"/>
    <n v="20.000000000000004"/>
    <n v="1750"/>
    <n v="35000.000000000007"/>
    <n v="12250.000000000002"/>
    <n v="0.35"/>
    <s v="In-store"/>
  </r>
  <r>
    <n v="1185732"/>
    <d v="2021-03-02T00:00:00"/>
    <x v="3"/>
    <x v="39"/>
    <s v="Milwaukee"/>
    <s v="Women's Street Footwear"/>
    <n v="10.000000000000004"/>
    <n v="2250"/>
    <n v="22500.000000000007"/>
    <n v="6750.0000000000018"/>
    <n v="0.3"/>
    <s v="In-store"/>
  </r>
  <r>
    <n v="1185732"/>
    <d v="2021-03-02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3-02T00:00:00"/>
    <x v="3"/>
    <x v="39"/>
    <s v="Milwaukee"/>
    <s v="Men's Apparel"/>
    <n v="30.000000000000004"/>
    <n v="1250"/>
    <n v="37500.000000000007"/>
    <n v="18750.000000000004"/>
    <n v="0.5"/>
    <s v="In-store"/>
  </r>
  <r>
    <n v="1185732"/>
    <d v="2021-03-02T00:00:00"/>
    <x v="3"/>
    <x v="39"/>
    <s v="Milwaukee"/>
    <s v="Women's Apparel"/>
    <n v="20.000000000000004"/>
    <n v="2250"/>
    <n v="45000.000000000007"/>
    <n v="18000.000000000004"/>
    <n v="0.4"/>
    <s v="In-store"/>
  </r>
  <r>
    <n v="1185732"/>
    <d v="2021-04-03T00:00:00"/>
    <x v="3"/>
    <x v="39"/>
    <s v="Milwaukee"/>
    <s v="Men's Street Footwear"/>
    <n v="20.000000000000004"/>
    <n v="4500"/>
    <n v="90000.000000000015"/>
    <n v="27000.000000000004"/>
    <n v="0.3"/>
    <s v="In-store"/>
  </r>
  <r>
    <n v="1185732"/>
    <d v="2021-04-03T00:00:00"/>
    <x v="3"/>
    <x v="39"/>
    <s v="Milwaukee"/>
    <s v="Men's Athletic Footwear"/>
    <n v="20.000000000000004"/>
    <n v="1500"/>
    <n v="30000.000000000004"/>
    <n v="10500"/>
    <n v="0.35"/>
    <s v="In-store"/>
  </r>
  <r>
    <n v="1185732"/>
    <d v="2021-04-03T00:00:00"/>
    <x v="3"/>
    <x v="39"/>
    <s v="Milwaukee"/>
    <s v="Women's Street Footwear"/>
    <n v="10.000000000000004"/>
    <n v="1500"/>
    <n v="15000.000000000005"/>
    <n v="4500.0000000000018"/>
    <n v="0.3"/>
    <s v="In-store"/>
  </r>
  <r>
    <n v="1185732"/>
    <d v="2021-04-03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4-03T00:00:00"/>
    <x v="3"/>
    <x v="39"/>
    <s v="Milwaukee"/>
    <s v="Men's Apparel"/>
    <n v="60"/>
    <n v="1000"/>
    <n v="60000"/>
    <n v="30000"/>
    <n v="0.5"/>
    <s v="In-store"/>
  </r>
  <r>
    <n v="1185732"/>
    <d v="2021-04-03T00:00:00"/>
    <x v="3"/>
    <x v="39"/>
    <s v="Milwaukee"/>
    <s v="Women's Apparel"/>
    <n v="50"/>
    <n v="2250"/>
    <n v="112500"/>
    <n v="45000"/>
    <n v="0.4"/>
    <s v="In-store"/>
  </r>
  <r>
    <n v="1185732"/>
    <d v="2021-05-04T00:00:00"/>
    <x v="3"/>
    <x v="39"/>
    <s v="Milwaukee"/>
    <s v="Men's Street Footwear"/>
    <n v="60"/>
    <n v="4950"/>
    <n v="297000"/>
    <n v="89100"/>
    <n v="0.3"/>
    <s v="In-store"/>
  </r>
  <r>
    <n v="1185732"/>
    <d v="2021-05-04T00:00:00"/>
    <x v="3"/>
    <x v="39"/>
    <s v="Milwaukee"/>
    <s v="Men's Athletic Footwear"/>
    <n v="40"/>
    <n v="2000"/>
    <n v="80000"/>
    <n v="28000"/>
    <n v="0.35"/>
    <s v="In-store"/>
  </r>
  <r>
    <n v="1185732"/>
    <d v="2021-05-04T00:00:00"/>
    <x v="3"/>
    <x v="39"/>
    <s v="Milwaukee"/>
    <s v="Women's Street Footwear"/>
    <n v="35"/>
    <n v="1750"/>
    <n v="61250"/>
    <n v="18375"/>
    <n v="0.3"/>
    <s v="In-store"/>
  </r>
  <r>
    <n v="1185732"/>
    <d v="2021-05-04T00:00:00"/>
    <x v="3"/>
    <x v="39"/>
    <s v="Milwaukee"/>
    <s v="Women's Athletic Footwear"/>
    <n v="35"/>
    <n v="1500"/>
    <n v="52500"/>
    <n v="15750"/>
    <n v="0.3"/>
    <s v="In-store"/>
  </r>
  <r>
    <n v="1185732"/>
    <d v="2021-05-04T00:00:00"/>
    <x v="3"/>
    <x v="39"/>
    <s v="Milwaukee"/>
    <s v="Men's Apparel"/>
    <n v="44.999999999999993"/>
    <n v="1750"/>
    <n v="78749.999999999985"/>
    <n v="39374.999999999993"/>
    <n v="0.5"/>
    <s v="In-store"/>
  </r>
  <r>
    <n v="1185732"/>
    <d v="2021-05-04T00:00:00"/>
    <x v="3"/>
    <x v="39"/>
    <s v="Milwaukee"/>
    <s v="Women's Apparel"/>
    <n v="49.999999999999993"/>
    <n v="3000"/>
    <n v="149999.99999999997"/>
    <n v="59999.999999999993"/>
    <n v="0.4"/>
    <s v="In-store"/>
  </r>
  <r>
    <n v="1185732"/>
    <d v="2021-06-03T00:00:00"/>
    <x v="3"/>
    <x v="39"/>
    <s v="Milwaukee"/>
    <s v="Men's Street Footwear"/>
    <n v="35"/>
    <n v="5500"/>
    <n v="192500"/>
    <n v="57750"/>
    <n v="0.3"/>
    <s v="In-store"/>
  </r>
  <r>
    <n v="1185732"/>
    <d v="2021-06-03T00:00:00"/>
    <x v="3"/>
    <x v="39"/>
    <s v="Milwaukee"/>
    <s v="Men's Athletic Footwear"/>
    <n v="30.000000000000011"/>
    <n v="3000"/>
    <n v="90000.000000000029"/>
    <n v="31500.000000000007"/>
    <n v="0.35"/>
    <s v="In-store"/>
  </r>
  <r>
    <n v="1185732"/>
    <d v="2021-06-03T00:00:00"/>
    <x v="3"/>
    <x v="39"/>
    <s v="Milwaukee"/>
    <s v="Women's Street Footwear"/>
    <n v="25.000000000000007"/>
    <n v="2000"/>
    <n v="50000.000000000015"/>
    <n v="15000.000000000004"/>
    <n v="0.3"/>
    <s v="In-store"/>
  </r>
  <r>
    <n v="1185732"/>
    <d v="2021-06-03T00:00:00"/>
    <x v="3"/>
    <x v="39"/>
    <s v="Milwaukee"/>
    <s v="Women's Athletic Footwear"/>
    <n v="25.000000000000007"/>
    <n v="1750"/>
    <n v="43750.000000000015"/>
    <n v="13125.000000000004"/>
    <n v="0.3"/>
    <s v="In-store"/>
  </r>
  <r>
    <n v="1185732"/>
    <d v="2021-06-03T00:00:00"/>
    <x v="3"/>
    <x v="39"/>
    <s v="Milwaukee"/>
    <s v="Men's Apparel"/>
    <n v="35"/>
    <n v="1750"/>
    <n v="61250"/>
    <n v="30625"/>
    <n v="0.5"/>
    <s v="In-store"/>
  </r>
  <r>
    <n v="1185732"/>
    <d v="2021-06-03T00:00:00"/>
    <x v="3"/>
    <x v="39"/>
    <s v="Milwaukee"/>
    <s v="Women's Apparel"/>
    <n v="55.000000000000007"/>
    <n v="3250"/>
    <n v="178750.00000000003"/>
    <n v="71500.000000000015"/>
    <n v="0.4"/>
    <s v="In-store"/>
  </r>
  <r>
    <n v="1185732"/>
    <d v="2021-07-02T00:00:00"/>
    <x v="3"/>
    <x v="39"/>
    <s v="Milwaukee"/>
    <s v="Men's Street Footwear"/>
    <n v="50"/>
    <n v="5500"/>
    <n v="275000"/>
    <n v="82500"/>
    <n v="0.3"/>
    <s v="In-store"/>
  </r>
  <r>
    <n v="1185732"/>
    <d v="2021-07-02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7-02T00:00:00"/>
    <x v="3"/>
    <x v="39"/>
    <s v="Milwaukee"/>
    <s v="Women's Street Footwear"/>
    <n v="40"/>
    <n v="2250"/>
    <n v="90000"/>
    <n v="27000"/>
    <n v="0.3"/>
    <s v="In-store"/>
  </r>
  <r>
    <n v="1185732"/>
    <d v="2021-07-02T00:00:00"/>
    <x v="3"/>
    <x v="39"/>
    <s v="Milwaukee"/>
    <s v="Women's Athletic Footwear"/>
    <n v="40"/>
    <n v="1750"/>
    <n v="70000"/>
    <n v="21000"/>
    <n v="0.3"/>
    <s v="In-store"/>
  </r>
  <r>
    <n v="1185732"/>
    <d v="2021-07-02T00:00:00"/>
    <x v="3"/>
    <x v="39"/>
    <s v="Milwaukee"/>
    <s v="Men's Apparel"/>
    <n v="50"/>
    <n v="2000"/>
    <n v="100000"/>
    <n v="50000"/>
    <n v="0.5"/>
    <s v="In-store"/>
  </r>
  <r>
    <n v="1185732"/>
    <d v="2021-07-02T00:00:00"/>
    <x v="3"/>
    <x v="39"/>
    <s v="Milwaukee"/>
    <s v="Women's Apparel"/>
    <n v="55.000000000000007"/>
    <n v="3750"/>
    <n v="206250.00000000003"/>
    <n v="82500.000000000015"/>
    <n v="0.4"/>
    <s v="In-store"/>
  </r>
  <r>
    <n v="1185732"/>
    <d v="2021-08-03T00:00:00"/>
    <x v="3"/>
    <x v="39"/>
    <s v="Milwaukee"/>
    <s v="Men's Street Footwear"/>
    <n v="50"/>
    <n v="5250"/>
    <n v="262500"/>
    <n v="78750"/>
    <n v="0.3"/>
    <s v="In-store"/>
  </r>
  <r>
    <n v="1185732"/>
    <d v="2021-08-03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8-03T00:00:00"/>
    <x v="3"/>
    <x v="39"/>
    <s v="Milwaukee"/>
    <s v="Women's Street Footwear"/>
    <n v="40"/>
    <n v="2250"/>
    <n v="90000"/>
    <n v="27000"/>
    <n v="0.3"/>
    <s v="In-store"/>
  </r>
  <r>
    <n v="1185732"/>
    <d v="2021-08-03T00:00:00"/>
    <x v="3"/>
    <x v="39"/>
    <s v="Milwaukee"/>
    <s v="Women's Athletic Footwear"/>
    <n v="40"/>
    <n v="2000"/>
    <n v="80000"/>
    <n v="24000"/>
    <n v="0.3"/>
    <s v="In-store"/>
  </r>
  <r>
    <n v="1185732"/>
    <d v="2021-08-03T00:00:00"/>
    <x v="3"/>
    <x v="39"/>
    <s v="Milwaukee"/>
    <s v="Men's Apparel"/>
    <n v="50"/>
    <n v="1750"/>
    <n v="87500"/>
    <n v="43750"/>
    <n v="0.5"/>
    <s v="In-store"/>
  </r>
  <r>
    <n v="1185732"/>
    <d v="2021-08-03T00:00:00"/>
    <x v="3"/>
    <x v="39"/>
    <s v="Milwaukee"/>
    <s v="Women's Apparel"/>
    <n v="55.000000000000007"/>
    <n v="3500"/>
    <n v="192500.00000000003"/>
    <n v="77000.000000000015"/>
    <n v="0.4"/>
    <s v="In-store"/>
  </r>
  <r>
    <n v="1185732"/>
    <d v="2021-09-04T00:00:00"/>
    <x v="3"/>
    <x v="39"/>
    <s v="Milwaukee"/>
    <s v="Men's Street Footwear"/>
    <n v="35"/>
    <n v="4750"/>
    <n v="166250"/>
    <n v="49875"/>
    <n v="0.3"/>
    <s v="In-store"/>
  </r>
  <r>
    <n v="1185732"/>
    <d v="2021-09-04T00:00:00"/>
    <x v="3"/>
    <x v="39"/>
    <s v="Milwaukee"/>
    <s v="Men's Athletic Footwear"/>
    <n v="30.000000000000011"/>
    <n v="2500"/>
    <n v="75000.000000000029"/>
    <n v="26250.000000000007"/>
    <n v="0.35"/>
    <s v="In-store"/>
  </r>
  <r>
    <n v="1185732"/>
    <d v="2021-09-04T00:00:00"/>
    <x v="3"/>
    <x v="39"/>
    <s v="Milwaukee"/>
    <s v="Women's Street Footwear"/>
    <n v="25.000000000000007"/>
    <n v="1500"/>
    <n v="37500.000000000007"/>
    <n v="11250.000000000002"/>
    <n v="0.3"/>
    <s v="In-store"/>
  </r>
  <r>
    <n v="1185732"/>
    <d v="2021-09-04T00:00:00"/>
    <x v="3"/>
    <x v="39"/>
    <s v="Milwaukee"/>
    <s v="Women's Athletic Footwear"/>
    <n v="25.000000000000007"/>
    <n v="1250"/>
    <n v="31250.000000000007"/>
    <n v="9375.0000000000018"/>
    <n v="0.3"/>
    <s v="In-store"/>
  </r>
  <r>
    <n v="1185732"/>
    <d v="2021-09-04T00:00:00"/>
    <x v="3"/>
    <x v="39"/>
    <s v="Milwaukee"/>
    <s v="Men's Apparel"/>
    <n v="35"/>
    <n v="1250"/>
    <n v="43750"/>
    <n v="21875"/>
    <n v="0.5"/>
    <s v="In-store"/>
  </r>
  <r>
    <n v="1185732"/>
    <d v="2021-09-04T00:00:00"/>
    <x v="3"/>
    <x v="39"/>
    <s v="Milwaukee"/>
    <s v="Women's Apparel"/>
    <n v="40"/>
    <n v="2000"/>
    <n v="80000"/>
    <n v="32000"/>
    <n v="0.4"/>
    <s v="In-store"/>
  </r>
  <r>
    <n v="1185732"/>
    <d v="2021-10-03T00:00:00"/>
    <x v="3"/>
    <x v="39"/>
    <s v="Milwaukee"/>
    <s v="Men's Street Footwear"/>
    <n v="44.999999999999993"/>
    <n v="3750"/>
    <n v="168749.99999999997"/>
    <n v="50624.999999999993"/>
    <n v="0.3"/>
    <s v="In-store"/>
  </r>
  <r>
    <n v="1185732"/>
    <d v="2021-10-03T00:00:00"/>
    <x v="3"/>
    <x v="39"/>
    <s v="Milwaukee"/>
    <s v="Men's Athletic Footwear"/>
    <n v="35"/>
    <n v="2250"/>
    <n v="78750"/>
    <n v="27562.5"/>
    <n v="0.35"/>
    <s v="In-store"/>
  </r>
  <r>
    <n v="1185732"/>
    <d v="2021-10-03T00:00:00"/>
    <x v="3"/>
    <x v="39"/>
    <s v="Milwaukee"/>
    <s v="Women's Street Footwear"/>
    <n v="35"/>
    <n v="1250"/>
    <n v="43750"/>
    <n v="13125"/>
    <n v="0.3"/>
    <s v="In-store"/>
  </r>
  <r>
    <n v="1185732"/>
    <d v="2021-10-03T00:00:00"/>
    <x v="3"/>
    <x v="39"/>
    <s v="Milwaukee"/>
    <s v="Women's Athletic Footwear"/>
    <n v="35"/>
    <n v="1250"/>
    <n v="43750"/>
    <n v="13125"/>
    <n v="0.3"/>
    <s v="In-store"/>
  </r>
  <r>
    <n v="1185732"/>
    <d v="2021-10-03T00:00:00"/>
    <x v="3"/>
    <x v="39"/>
    <s v="Milwaukee"/>
    <s v="Men's Apparel"/>
    <n v="44.999999999999993"/>
    <n v="1250"/>
    <n v="56249.999999999993"/>
    <n v="28124.999999999996"/>
    <n v="0.5"/>
    <s v="In-store"/>
  </r>
  <r>
    <n v="1185732"/>
    <d v="2021-10-03T00:00:00"/>
    <x v="3"/>
    <x v="39"/>
    <s v="Milwaukee"/>
    <s v="Women's Apparel"/>
    <n v="49.999999999999986"/>
    <n v="2500"/>
    <n v="124999.99999999997"/>
    <n v="49999.999999999993"/>
    <n v="0.4"/>
    <s v="In-store"/>
  </r>
  <r>
    <n v="1185732"/>
    <d v="2021-11-03T00:00:00"/>
    <x v="3"/>
    <x v="39"/>
    <s v="Milwaukee"/>
    <s v="Men's Street Footwear"/>
    <n v="44.999999999999993"/>
    <n v="4000"/>
    <n v="179999.99999999997"/>
    <n v="53999.999999999993"/>
    <n v="0.3"/>
    <s v="In-store"/>
  </r>
  <r>
    <n v="1185732"/>
    <d v="2021-11-03T00:00:00"/>
    <x v="3"/>
    <x v="39"/>
    <s v="Milwaukee"/>
    <s v="Men's Athletic Footwear"/>
    <n v="35"/>
    <n v="3000"/>
    <n v="105000"/>
    <n v="36750"/>
    <n v="0.35"/>
    <s v="In-store"/>
  </r>
  <r>
    <n v="1185732"/>
    <d v="2021-11-03T00:00:00"/>
    <x v="3"/>
    <x v="39"/>
    <s v="Milwaukee"/>
    <s v="Women's Street Footwear"/>
    <n v="35"/>
    <n v="2450"/>
    <n v="85750"/>
    <n v="25725"/>
    <n v="0.3"/>
    <s v="In-store"/>
  </r>
  <r>
    <n v="1185732"/>
    <d v="2021-11-03T00:00:00"/>
    <x v="3"/>
    <x v="39"/>
    <s v="Milwaukee"/>
    <s v="Women's Athletic Footwear"/>
    <n v="35"/>
    <n v="2250"/>
    <n v="78750"/>
    <n v="23625"/>
    <n v="0.3"/>
    <s v="In-store"/>
  </r>
  <r>
    <n v="1185732"/>
    <d v="2021-11-03T00:00:00"/>
    <x v="3"/>
    <x v="39"/>
    <s v="Milwaukee"/>
    <s v="Men's Apparel"/>
    <n v="60"/>
    <n v="2000"/>
    <n v="120000"/>
    <n v="60000"/>
    <n v="0.5"/>
    <s v="In-store"/>
  </r>
  <r>
    <n v="1185732"/>
    <d v="2021-11-03T00:00:00"/>
    <x v="3"/>
    <x v="39"/>
    <s v="Milwaukee"/>
    <s v="Women's Apparel"/>
    <n v="64.999999999999986"/>
    <n v="3000"/>
    <n v="194999.99999999997"/>
    <n v="77999.999999999985"/>
    <n v="0.4"/>
    <s v="In-store"/>
  </r>
  <r>
    <n v="1185732"/>
    <d v="2021-12-02T00:00:00"/>
    <x v="3"/>
    <x v="39"/>
    <s v="Milwaukee"/>
    <s v="Men's Street Footwear"/>
    <n v="60"/>
    <n v="5500"/>
    <n v="330000"/>
    <n v="99000"/>
    <n v="0.3"/>
    <s v="In-store"/>
  </r>
  <r>
    <n v="1185732"/>
    <d v="2021-12-02T00:00:00"/>
    <x v="3"/>
    <x v="39"/>
    <s v="Milwaukee"/>
    <s v="Men's Athletic Footwear"/>
    <n v="50"/>
    <n v="3500"/>
    <n v="175000"/>
    <n v="61249.999999999993"/>
    <n v="0.35"/>
    <s v="In-store"/>
  </r>
  <r>
    <n v="1185732"/>
    <d v="2021-12-02T00:00:00"/>
    <x v="3"/>
    <x v="39"/>
    <s v="Milwaukee"/>
    <s v="Women's Street Footwear"/>
    <n v="50"/>
    <n v="3000"/>
    <n v="150000"/>
    <n v="45000"/>
    <n v="0.3"/>
    <s v="In-store"/>
  </r>
  <r>
    <n v="1185732"/>
    <d v="2021-12-02T00:00:00"/>
    <x v="3"/>
    <x v="39"/>
    <s v="Milwaukee"/>
    <s v="Women's Athletic Footwear"/>
    <n v="50"/>
    <n v="2500"/>
    <n v="125000"/>
    <n v="37500"/>
    <n v="0.3"/>
    <s v="In-store"/>
  </r>
  <r>
    <n v="1185732"/>
    <d v="2021-12-02T00:00:00"/>
    <x v="3"/>
    <x v="39"/>
    <s v="Milwaukee"/>
    <s v="Men's Apparel"/>
    <n v="60"/>
    <n v="2500"/>
    <n v="150000"/>
    <n v="75000"/>
    <n v="0.5"/>
    <s v="In-store"/>
  </r>
  <r>
    <n v="1185732"/>
    <d v="2021-12-02T00:00:00"/>
    <x v="3"/>
    <x v="39"/>
    <s v="Milwaukee"/>
    <s v="Women's Apparel"/>
    <n v="64.999999999999986"/>
    <n v="3500"/>
    <n v="227499.99999999994"/>
    <n v="90999.999999999985"/>
    <n v="0.4"/>
    <s v="In-store"/>
  </r>
  <r>
    <n v="1185732"/>
    <d v="2021-01-10T00:00:00"/>
    <x v="3"/>
    <x v="39"/>
    <s v="Milwaukee"/>
    <s v="Men's Street Footwear"/>
    <n v="35"/>
    <n v="5000"/>
    <n v="175000"/>
    <n v="70000"/>
    <n v="0.4"/>
    <s v="In-store"/>
  </r>
  <r>
    <n v="1185732"/>
    <d v="2021-01-10T00:00:00"/>
    <x v="3"/>
    <x v="39"/>
    <s v="Milwaukee"/>
    <s v="Men's Athletic Footwear"/>
    <n v="35"/>
    <n v="3000"/>
    <n v="105000"/>
    <n v="42000"/>
    <n v="0.4"/>
    <s v="In-store"/>
  </r>
  <r>
    <n v="1185732"/>
    <d v="2021-01-10T00:00:00"/>
    <x v="3"/>
    <x v="39"/>
    <s v="Milwaukee"/>
    <s v="Women's Street Footwear"/>
    <n v="25.000000000000007"/>
    <n v="3000"/>
    <n v="75000.000000000015"/>
    <n v="26250.000000000004"/>
    <n v="0.35"/>
    <s v="In-store"/>
  </r>
  <r>
    <n v="1185732"/>
    <d v="2021-01-10T00:00:00"/>
    <x v="3"/>
    <x v="39"/>
    <s v="Milwaukee"/>
    <s v="Women's Athletic Footwear"/>
    <n v="30.000000000000004"/>
    <n v="1500"/>
    <n v="45000.000000000007"/>
    <n v="15750.000000000002"/>
    <n v="0.35"/>
    <s v="In-store"/>
  </r>
  <r>
    <n v="1185732"/>
    <d v="2021-01-10T00:00:00"/>
    <x v="3"/>
    <x v="39"/>
    <s v="Milwaukee"/>
    <s v="Men's Apparel"/>
    <n v="44.999999999999993"/>
    <n v="2000"/>
    <n v="89999.999999999985"/>
    <n v="26999.999999999996"/>
    <n v="0.3"/>
    <s v="In-store"/>
  </r>
  <r>
    <n v="1185732"/>
    <d v="2021-01-10T00:00:00"/>
    <x v="3"/>
    <x v="39"/>
    <s v="Milwaukee"/>
    <s v="Women's Apparel"/>
    <n v="35"/>
    <n v="3000"/>
    <n v="105000"/>
    <n v="42000"/>
    <n v="0.4"/>
    <s v="In-store"/>
  </r>
  <r>
    <n v="1185732"/>
    <d v="2021-02-10T00:00:00"/>
    <x v="3"/>
    <x v="39"/>
    <s v="Milwaukee"/>
    <s v="Men's Street Footwear"/>
    <n v="35"/>
    <n v="5500"/>
    <n v="192500"/>
    <n v="77000"/>
    <n v="0.4"/>
    <s v="In-store"/>
  </r>
  <r>
    <n v="1185732"/>
    <d v="2021-02-10T00:00:00"/>
    <x v="3"/>
    <x v="39"/>
    <s v="Milwaukee"/>
    <s v="Men's Athletic Footwear"/>
    <n v="35"/>
    <n v="2000"/>
    <n v="70000"/>
    <n v="28000"/>
    <n v="0.4"/>
    <s v="In-store"/>
  </r>
  <r>
    <n v="1185732"/>
    <d v="2021-02-10T00:00:00"/>
    <x v="3"/>
    <x v="39"/>
    <s v="Milwaukee"/>
    <s v="Women's Street Footwear"/>
    <n v="25.000000000000007"/>
    <n v="2500"/>
    <n v="62500.000000000015"/>
    <n v="21875.000000000004"/>
    <n v="0.35"/>
    <s v="In-store"/>
  </r>
  <r>
    <n v="1185732"/>
    <d v="2021-02-10T00:00:00"/>
    <x v="3"/>
    <x v="40"/>
    <s v="Indianapolis"/>
    <s v="Women's Athletic Footwear"/>
    <n v="30.000000000000004"/>
    <n v="1250"/>
    <n v="37500.000000000007"/>
    <n v="13125.000000000002"/>
    <n v="0.35"/>
    <s v="In-store"/>
  </r>
  <r>
    <n v="1185732"/>
    <d v="2021-02-10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2-10T00:00:00"/>
    <x v="3"/>
    <x v="40"/>
    <s v="Indianapolis"/>
    <s v="Women's Apparel"/>
    <n v="19.999999999999996"/>
    <n v="3000"/>
    <n v="59999.999999999993"/>
    <n v="24000"/>
    <n v="0.4"/>
    <s v="In-store"/>
  </r>
  <r>
    <n v="1185732"/>
    <d v="2021-03-09T00:00:00"/>
    <x v="3"/>
    <x v="40"/>
    <s v="Indianapolis"/>
    <s v="Men's Street Footwear"/>
    <n v="25.000000000000007"/>
    <n v="5200"/>
    <n v="130000.00000000004"/>
    <n v="52000.000000000022"/>
    <n v="0.4"/>
    <s v="In-store"/>
  </r>
  <r>
    <n v="1185732"/>
    <d v="2021-03-09T00:00:00"/>
    <x v="3"/>
    <x v="40"/>
    <s v="Indianapolis"/>
    <s v="Men's Athletic Footwear"/>
    <n v="25.000000000000007"/>
    <n v="2250"/>
    <n v="56250.000000000015"/>
    <n v="22500.000000000007"/>
    <n v="0.4"/>
    <s v="In-store"/>
  </r>
  <r>
    <n v="1185732"/>
    <d v="2021-03-09T00:00:00"/>
    <x v="3"/>
    <x v="40"/>
    <s v="Indianapolis"/>
    <s v="Women's Street Footwear"/>
    <n v="15.000000000000002"/>
    <n v="2750"/>
    <n v="41250.000000000007"/>
    <n v="14437.500000000002"/>
    <n v="0.35"/>
    <s v="In-store"/>
  </r>
  <r>
    <n v="1185732"/>
    <d v="2021-03-09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3-09T00:00:00"/>
    <x v="3"/>
    <x v="40"/>
    <s v="Indianapolis"/>
    <s v="Men's Apparel"/>
    <n v="35"/>
    <n v="1750"/>
    <n v="61250"/>
    <n v="18375"/>
    <n v="0.3"/>
    <s v="In-store"/>
  </r>
  <r>
    <n v="1185732"/>
    <d v="2021-03-09T00:00:00"/>
    <x v="3"/>
    <x v="40"/>
    <s v="Indianapolis"/>
    <s v="Women's Apparel"/>
    <n v="25.000000000000007"/>
    <n v="2750"/>
    <n v="68750.000000000015"/>
    <n v="27500.000000000007"/>
    <n v="0.4"/>
    <s v="In-store"/>
  </r>
  <r>
    <n v="1185732"/>
    <d v="2021-04-10T00:00:00"/>
    <x v="3"/>
    <x v="40"/>
    <s v="Indianapolis"/>
    <s v="Men's Street Footwear"/>
    <n v="25.000000000000007"/>
    <n v="5000"/>
    <n v="125000.00000000003"/>
    <n v="50000.000000000015"/>
    <n v="0.4"/>
    <s v="In-store"/>
  </r>
  <r>
    <n v="1185732"/>
    <d v="2021-04-10T00:00:00"/>
    <x v="3"/>
    <x v="40"/>
    <s v="Indianapolis"/>
    <s v="Men's Athletic Footwear"/>
    <n v="25.000000000000007"/>
    <n v="2000"/>
    <n v="50000.000000000015"/>
    <n v="20000.000000000007"/>
    <n v="0.4"/>
    <s v="In-store"/>
  </r>
  <r>
    <n v="1185732"/>
    <d v="2021-04-10T00:00:00"/>
    <x v="3"/>
    <x v="40"/>
    <s v="Indianapolis"/>
    <s v="Women's Street Footwear"/>
    <n v="15.000000000000002"/>
    <n v="2000"/>
    <n v="30000.000000000004"/>
    <n v="10500"/>
    <n v="0.35"/>
    <s v="In-store"/>
  </r>
  <r>
    <n v="1185732"/>
    <d v="2021-04-10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4-10T00:00:00"/>
    <x v="3"/>
    <x v="40"/>
    <s v="Indianapolis"/>
    <s v="Men's Apparel"/>
    <n v="65"/>
    <n v="1500"/>
    <n v="97500"/>
    <n v="29250"/>
    <n v="0.3"/>
    <s v="In-store"/>
  </r>
  <r>
    <n v="1185732"/>
    <d v="2021-04-10T00:00:00"/>
    <x v="3"/>
    <x v="40"/>
    <s v="Indianapolis"/>
    <s v="Women's Apparel"/>
    <n v="50"/>
    <n v="2750"/>
    <n v="137500"/>
    <n v="55000"/>
    <n v="0.4"/>
    <s v="In-store"/>
  </r>
  <r>
    <n v="1185732"/>
    <d v="2021-05-11T00:00:00"/>
    <x v="3"/>
    <x v="40"/>
    <s v="Indianapolis"/>
    <s v="Men's Street Footwear"/>
    <n v="60"/>
    <n v="5450"/>
    <n v="327000"/>
    <n v="130800"/>
    <n v="0.4"/>
    <s v="In-store"/>
  </r>
  <r>
    <n v="1185732"/>
    <d v="2021-05-11T00:00:00"/>
    <x v="3"/>
    <x v="40"/>
    <s v="Indianapolis"/>
    <s v="Men's Athletic Footwear"/>
    <n v="40"/>
    <n v="2500"/>
    <n v="100000"/>
    <n v="40000"/>
    <n v="0.4"/>
    <s v="In-store"/>
  </r>
  <r>
    <n v="1185732"/>
    <d v="2021-05-11T00:00:00"/>
    <x v="3"/>
    <x v="40"/>
    <s v="Indianapolis"/>
    <s v="Women's Street Footwear"/>
    <n v="35"/>
    <n v="2250"/>
    <n v="78750"/>
    <n v="27562.5"/>
    <n v="0.35"/>
    <s v="In-store"/>
  </r>
  <r>
    <n v="1185732"/>
    <d v="2021-05-11T00:00:00"/>
    <x v="3"/>
    <x v="40"/>
    <s v="Indianapolis"/>
    <s v="Women's Athletic Footwear"/>
    <n v="35"/>
    <n v="1750"/>
    <n v="61250"/>
    <n v="21437.5"/>
    <n v="0.35"/>
    <s v="In-store"/>
  </r>
  <r>
    <n v="1185732"/>
    <d v="2021-05-11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5-11T00:00:00"/>
    <x v="3"/>
    <x v="40"/>
    <s v="Indianapolis"/>
    <s v="Women's Apparel"/>
    <n v="54.999999999999993"/>
    <n v="3250"/>
    <n v="178749.99999999997"/>
    <n v="71499.999999999985"/>
    <n v="0.4"/>
    <s v="In-store"/>
  </r>
  <r>
    <n v="1185732"/>
    <d v="2021-06-10T00:00:00"/>
    <x v="3"/>
    <x v="40"/>
    <s v="Indianapolis"/>
    <s v="Men's Street Footwear"/>
    <n v="40"/>
    <n v="5750"/>
    <n v="230000"/>
    <n v="92000"/>
    <n v="0.4"/>
    <s v="In-store"/>
  </r>
  <r>
    <n v="1185732"/>
    <d v="2021-06-10T00:00:00"/>
    <x v="3"/>
    <x v="40"/>
    <s v="Indianapolis"/>
    <s v="Men's Athletic Footwear"/>
    <n v="35.000000000000007"/>
    <n v="3250"/>
    <n v="113750.00000000003"/>
    <n v="45500.000000000015"/>
    <n v="0.4"/>
    <s v="In-store"/>
  </r>
  <r>
    <n v="1185732"/>
    <d v="2021-06-10T00:00:00"/>
    <x v="3"/>
    <x v="40"/>
    <s v="Indianapolis"/>
    <s v="Women's Street Footwear"/>
    <n v="30.000000000000004"/>
    <n v="2000"/>
    <n v="60000.000000000007"/>
    <n v="21000"/>
    <n v="0.35"/>
    <s v="In-store"/>
  </r>
  <r>
    <n v="1185732"/>
    <d v="2021-06-10T00:00:00"/>
    <x v="3"/>
    <x v="40"/>
    <s v="Indianapolis"/>
    <s v="Women's Athletic Footwear"/>
    <n v="30.000000000000004"/>
    <n v="1750"/>
    <n v="52500.000000000007"/>
    <n v="18375"/>
    <n v="0.35"/>
    <s v="In-store"/>
  </r>
  <r>
    <n v="1185732"/>
    <d v="2021-06-10T00:00:00"/>
    <x v="3"/>
    <x v="40"/>
    <s v="Indianapolis"/>
    <s v="Men's Apparel"/>
    <n v="40"/>
    <n v="1750"/>
    <n v="70000"/>
    <n v="21000"/>
    <n v="0.3"/>
    <s v="In-store"/>
  </r>
  <r>
    <n v="1185732"/>
    <d v="2021-06-10T00:00:00"/>
    <x v="3"/>
    <x v="40"/>
    <s v="Indianapolis"/>
    <s v="Women's Apparel"/>
    <n v="60.000000000000007"/>
    <n v="3250"/>
    <n v="195000.00000000003"/>
    <n v="78000.000000000015"/>
    <n v="0.4"/>
    <s v="In-store"/>
  </r>
  <r>
    <n v="1185732"/>
    <d v="2021-07-09T00:00:00"/>
    <x v="3"/>
    <x v="40"/>
    <s v="Indianapolis"/>
    <s v="Men's Street Footwear"/>
    <n v="55.000000000000007"/>
    <n v="5500"/>
    <n v="302500.00000000006"/>
    <n v="121000.00000000003"/>
    <n v="0.4"/>
    <s v="In-store"/>
  </r>
  <r>
    <n v="1185732"/>
    <d v="2021-07-09T00:00:00"/>
    <x v="3"/>
    <x v="40"/>
    <s v="Indianapolis"/>
    <s v="Men's Athletic Footwear"/>
    <n v="50.000000000000014"/>
    <n v="3000"/>
    <n v="150000.00000000003"/>
    <n v="60000.000000000015"/>
    <n v="0.4"/>
    <s v="In-store"/>
  </r>
  <r>
    <n v="1185732"/>
    <d v="2021-07-09T00:00:00"/>
    <x v="3"/>
    <x v="40"/>
    <s v="Indianapolis"/>
    <s v="Women's Street Footwear"/>
    <n v="45"/>
    <n v="2250"/>
    <n v="101250"/>
    <n v="35437.5"/>
    <n v="0.35"/>
    <s v="In-store"/>
  </r>
  <r>
    <n v="1185732"/>
    <d v="2021-07-09T00:00:00"/>
    <x v="3"/>
    <x v="40"/>
    <s v="Indianapolis"/>
    <s v="Women's Athletic Footwear"/>
    <n v="45"/>
    <n v="1750"/>
    <n v="78750"/>
    <n v="27562.5"/>
    <n v="0.35"/>
    <s v="In-store"/>
  </r>
  <r>
    <n v="1185732"/>
    <d v="2021-07-09T00:00:00"/>
    <x v="3"/>
    <x v="40"/>
    <s v="Indianapolis"/>
    <s v="Men's Apparel"/>
    <n v="55.000000000000007"/>
    <n v="2000"/>
    <n v="110000.00000000001"/>
    <n v="33000"/>
    <n v="0.3"/>
    <s v="In-store"/>
  </r>
  <r>
    <n v="1185732"/>
    <d v="2021-07-09T00:00:00"/>
    <x v="3"/>
    <x v="40"/>
    <s v="Indianapolis"/>
    <s v="Women's Apparel"/>
    <n v="60.000000000000007"/>
    <n v="3750"/>
    <n v="225000.00000000003"/>
    <n v="90000.000000000015"/>
    <n v="0.4"/>
    <s v="In-store"/>
  </r>
  <r>
    <n v="1185732"/>
    <d v="2021-08-10T00:00:00"/>
    <x v="3"/>
    <x v="40"/>
    <s v="Indianapolis"/>
    <s v="Men's Street Footwear"/>
    <n v="50"/>
    <n v="5250"/>
    <n v="262500"/>
    <n v="105000"/>
    <n v="0.4"/>
    <s v="In-store"/>
  </r>
  <r>
    <n v="1185732"/>
    <d v="2021-08-10T00:00:00"/>
    <x v="3"/>
    <x v="40"/>
    <s v="Indianapolis"/>
    <s v="Men's Athletic Footwear"/>
    <n v="45.000000000000007"/>
    <n v="3000"/>
    <n v="135000.00000000003"/>
    <n v="54000.000000000015"/>
    <n v="0.4"/>
    <s v="In-store"/>
  </r>
  <r>
    <n v="1185732"/>
    <d v="2021-08-10T00:00:00"/>
    <x v="3"/>
    <x v="40"/>
    <s v="Indianapolis"/>
    <s v="Women's Street Footwear"/>
    <n v="40"/>
    <n v="2250"/>
    <n v="90000"/>
    <n v="31499.999999999996"/>
    <n v="0.35"/>
    <s v="In-store"/>
  </r>
  <r>
    <n v="1185732"/>
    <d v="2021-08-10T00:00:00"/>
    <x v="3"/>
    <x v="40"/>
    <s v="Indianapolis"/>
    <s v="Women's Athletic Footwear"/>
    <n v="40"/>
    <n v="2000"/>
    <n v="80000"/>
    <n v="28000"/>
    <n v="0.35"/>
    <s v="In-store"/>
  </r>
  <r>
    <n v="1185732"/>
    <d v="2021-08-10T00:00:00"/>
    <x v="3"/>
    <x v="40"/>
    <s v="Indianapolis"/>
    <s v="Men's Apparel"/>
    <n v="50"/>
    <n v="1750"/>
    <n v="87500"/>
    <n v="26250"/>
    <n v="0.3"/>
    <s v="In-store"/>
  </r>
  <r>
    <n v="1185732"/>
    <d v="2021-08-10T00:00:00"/>
    <x v="3"/>
    <x v="40"/>
    <s v="Indianapolis"/>
    <s v="Women's Apparel"/>
    <n v="55.000000000000007"/>
    <n v="3500"/>
    <n v="192500.00000000003"/>
    <n v="77000.000000000015"/>
    <n v="0.4"/>
    <s v="In-store"/>
  </r>
  <r>
    <n v="1185732"/>
    <d v="2021-09-11T00:00:00"/>
    <x v="3"/>
    <x v="40"/>
    <s v="Indianapolis"/>
    <s v="Men's Street Footwear"/>
    <n v="35"/>
    <n v="4750"/>
    <n v="166250"/>
    <n v="66500"/>
    <n v="0.4"/>
    <s v="In-store"/>
  </r>
  <r>
    <n v="1185732"/>
    <d v="2021-09-11T00:00:00"/>
    <x v="3"/>
    <x v="40"/>
    <s v="Indianapolis"/>
    <s v="Men's Athletic Footwear"/>
    <n v="30.000000000000011"/>
    <n v="2750"/>
    <n v="82500.000000000029"/>
    <n v="33000.000000000015"/>
    <n v="0.4"/>
    <s v="In-store"/>
  </r>
  <r>
    <n v="1185732"/>
    <d v="2021-09-11T00:00:00"/>
    <x v="3"/>
    <x v="40"/>
    <s v="Indianapolis"/>
    <s v="Women's Street Footwear"/>
    <n v="25.000000000000007"/>
    <n v="1750"/>
    <n v="43750.000000000015"/>
    <n v="15312.500000000004"/>
    <n v="0.35"/>
    <s v="In-store"/>
  </r>
  <r>
    <n v="1185732"/>
    <d v="2021-09-11T00:00:00"/>
    <x v="3"/>
    <x v="40"/>
    <s v="Indianapolis"/>
    <s v="Women's Athletic Footwear"/>
    <n v="25.000000000000007"/>
    <n v="1500"/>
    <n v="37500.000000000007"/>
    <n v="13125.000000000002"/>
    <n v="0.35"/>
    <s v="In-store"/>
  </r>
  <r>
    <n v="1185732"/>
    <d v="2021-09-11T00:00:00"/>
    <x v="3"/>
    <x v="40"/>
    <s v="Indianapolis"/>
    <s v="Men's Apparel"/>
    <n v="35"/>
    <n v="1500"/>
    <n v="52500"/>
    <n v="15750"/>
    <n v="0.3"/>
    <s v="In-store"/>
  </r>
  <r>
    <n v="1185732"/>
    <d v="2021-09-11T00:00:00"/>
    <x v="3"/>
    <x v="40"/>
    <s v="Indianapolis"/>
    <s v="Women's Apparel"/>
    <n v="40"/>
    <n v="2250"/>
    <n v="90000"/>
    <n v="36000"/>
    <n v="0.4"/>
    <s v="In-store"/>
  </r>
  <r>
    <n v="1185732"/>
    <d v="2021-10-10T00:00:00"/>
    <x v="3"/>
    <x v="40"/>
    <s v="Indianapolis"/>
    <s v="Men's Street Footwear"/>
    <n v="44.999999999999993"/>
    <n v="4000"/>
    <n v="179999.99999999997"/>
    <n v="71999.999999999985"/>
    <n v="0.4"/>
    <s v="In-store"/>
  </r>
  <r>
    <n v="1185732"/>
    <d v="2021-10-10T00:00:00"/>
    <x v="3"/>
    <x v="40"/>
    <s v="Indianapolis"/>
    <s v="Men's Athletic Footwear"/>
    <n v="35"/>
    <n v="2500"/>
    <n v="87500"/>
    <n v="35000"/>
    <n v="0.4"/>
    <s v="In-store"/>
  </r>
  <r>
    <n v="1185732"/>
    <d v="2021-10-10T00:00:00"/>
    <x v="3"/>
    <x v="40"/>
    <s v="Indianapolis"/>
    <s v="Women's Street Footwear"/>
    <n v="35"/>
    <n v="1500"/>
    <n v="52500"/>
    <n v="18375"/>
    <n v="0.35"/>
    <s v="In-store"/>
  </r>
  <r>
    <n v="1185732"/>
    <d v="2021-10-10T00:00:00"/>
    <x v="3"/>
    <x v="40"/>
    <s v="Indianapolis"/>
    <s v="Women's Athletic Footwear"/>
    <n v="35"/>
    <n v="1500"/>
    <n v="52500"/>
    <n v="18375"/>
    <n v="0.35"/>
    <s v="In-store"/>
  </r>
  <r>
    <n v="1185732"/>
    <d v="2021-10-10T00:00:00"/>
    <x v="3"/>
    <x v="40"/>
    <s v="Indianapolis"/>
    <s v="Men's Apparel"/>
    <n v="44.999999999999993"/>
    <n v="1500"/>
    <n v="67499.999999999985"/>
    <n v="20249.999999999996"/>
    <n v="0.3"/>
    <s v="In-store"/>
  </r>
  <r>
    <n v="1185732"/>
    <d v="2021-10-10T00:00:00"/>
    <x v="3"/>
    <x v="40"/>
    <s v="Indianapolis"/>
    <s v="Women's Apparel"/>
    <n v="49.999999999999986"/>
    <n v="2750"/>
    <n v="137499.99999999997"/>
    <n v="54999.999999999993"/>
    <n v="0.4"/>
    <s v="In-store"/>
  </r>
  <r>
    <n v="1185732"/>
    <d v="2021-11-10T00:00:00"/>
    <x v="3"/>
    <x v="40"/>
    <s v="Indianapolis"/>
    <s v="Men's Street Footwear"/>
    <n v="44.999999999999993"/>
    <n v="4250"/>
    <n v="191249.99999999997"/>
    <n v="76499.999999999985"/>
    <n v="0.4"/>
    <s v="In-store"/>
  </r>
  <r>
    <n v="1185732"/>
    <d v="2021-11-10T00:00:00"/>
    <x v="3"/>
    <x v="40"/>
    <s v="Indianapolis"/>
    <s v="Men's Athletic Footwear"/>
    <n v="35"/>
    <n v="3250"/>
    <n v="113750"/>
    <n v="45500"/>
    <n v="0.4"/>
    <s v="In-store"/>
  </r>
  <r>
    <n v="1185732"/>
    <d v="2021-11-10T00:00:00"/>
    <x v="3"/>
    <x v="40"/>
    <s v="Indianapolis"/>
    <s v="Women's Street Footwear"/>
    <n v="35"/>
    <n v="2700"/>
    <n v="94500"/>
    <n v="33075"/>
    <n v="0.35"/>
    <s v="In-store"/>
  </r>
  <r>
    <n v="1185732"/>
    <d v="2021-11-10T00:00:00"/>
    <x v="3"/>
    <x v="40"/>
    <s v="Indianapolis"/>
    <s v="Women's Athletic Footwear"/>
    <n v="35"/>
    <n v="2750"/>
    <n v="96250"/>
    <n v="33687.5"/>
    <n v="0.35"/>
    <s v="In-store"/>
  </r>
  <r>
    <n v="1185732"/>
    <d v="2021-11-10T00:00:00"/>
    <x v="3"/>
    <x v="40"/>
    <s v="Indianapolis"/>
    <s v="Men's Apparel"/>
    <n v="60"/>
    <n v="2500"/>
    <n v="150000"/>
    <n v="45000"/>
    <n v="0.3"/>
    <s v="In-store"/>
  </r>
  <r>
    <n v="1185732"/>
    <d v="2021-11-10T00:00:00"/>
    <x v="3"/>
    <x v="40"/>
    <s v="Indianapolis"/>
    <s v="Women's Apparel"/>
    <n v="64.999999999999986"/>
    <n v="3500"/>
    <n v="227499.99999999994"/>
    <n v="90999.999999999985"/>
    <n v="0.4"/>
    <s v="In-store"/>
  </r>
  <r>
    <n v="1185732"/>
    <d v="2021-12-09T00:00:00"/>
    <x v="3"/>
    <x v="40"/>
    <s v="Indianapolis"/>
    <s v="Men's Street Footwear"/>
    <n v="60"/>
    <n v="6000"/>
    <n v="360000"/>
    <n v="144000"/>
    <n v="0.4"/>
    <s v="In-store"/>
  </r>
  <r>
    <n v="1185732"/>
    <d v="2021-12-09T00:00:00"/>
    <x v="3"/>
    <x v="40"/>
    <s v="Indianapolis"/>
    <s v="Men's Athletic Footwear"/>
    <n v="50"/>
    <n v="4000"/>
    <n v="200000"/>
    <n v="80000"/>
    <n v="0.4"/>
    <s v="In-store"/>
  </r>
  <r>
    <n v="1185732"/>
    <d v="2021-12-09T00:00:00"/>
    <x v="3"/>
    <x v="40"/>
    <s v="Indianapolis"/>
    <s v="Women's Street Footwear"/>
    <n v="50"/>
    <n v="3500"/>
    <n v="175000"/>
    <n v="61249.999999999993"/>
    <n v="0.35"/>
    <s v="In-store"/>
  </r>
  <r>
    <n v="1185732"/>
    <d v="2021-12-09T00:00:00"/>
    <x v="3"/>
    <x v="40"/>
    <s v="Indianapolis"/>
    <s v="Women's Athletic Footwear"/>
    <n v="50"/>
    <n v="3000"/>
    <n v="150000"/>
    <n v="52500"/>
    <n v="0.35"/>
    <s v="In-store"/>
  </r>
  <r>
    <n v="1185732"/>
    <d v="2021-12-09T00:00:00"/>
    <x v="3"/>
    <x v="40"/>
    <s v="Indianapolis"/>
    <s v="Men's Apparel"/>
    <n v="60"/>
    <n v="3000"/>
    <n v="180000"/>
    <n v="54000"/>
    <n v="0.3"/>
    <s v="In-store"/>
  </r>
  <r>
    <n v="1185732"/>
    <d v="2021-12-09T00:00:00"/>
    <x v="3"/>
    <x v="40"/>
    <s v="Indianapolis"/>
    <s v="Women's Apparel"/>
    <n v="64.999999999999986"/>
    <n v="4000"/>
    <n v="259999.99999999994"/>
    <n v="103999.99999999999"/>
    <n v="0.4"/>
    <s v="In-store"/>
  </r>
  <r>
    <n v="1185732"/>
    <d v="2021-01-17T00:00:00"/>
    <x v="3"/>
    <x v="40"/>
    <s v="Indianapolis"/>
    <s v="Men's Street Footwear"/>
    <n v="35"/>
    <n v="5000"/>
    <n v="175000"/>
    <n v="70000"/>
    <n v="0.4"/>
    <s v="In-store"/>
  </r>
  <r>
    <n v="1185732"/>
    <d v="2021-01-17T00:00:00"/>
    <x v="3"/>
    <x v="40"/>
    <s v="Indianapolis"/>
    <s v="Men's Athletic Footwear"/>
    <n v="35"/>
    <n v="3000"/>
    <n v="105000"/>
    <n v="42000"/>
    <n v="0.4"/>
    <s v="In-store"/>
  </r>
  <r>
    <n v="1185732"/>
    <d v="2021-01-17T00:00:00"/>
    <x v="3"/>
    <x v="40"/>
    <s v="Indianapolis"/>
    <s v="Women's Street Footwear"/>
    <n v="25.000000000000007"/>
    <n v="3000"/>
    <n v="75000.000000000015"/>
    <n v="30000.000000000007"/>
    <n v="0.4"/>
    <s v="In-store"/>
  </r>
  <r>
    <n v="1185732"/>
    <d v="2021-01-17T00:00:00"/>
    <x v="3"/>
    <x v="40"/>
    <s v="Indianapolis"/>
    <s v="Women's Athletic Footwear"/>
    <n v="30.000000000000004"/>
    <n v="1500"/>
    <n v="45000.000000000007"/>
    <n v="18000.000000000004"/>
    <n v="0.4"/>
    <s v="In-store"/>
  </r>
  <r>
    <n v="1185732"/>
    <d v="2021-01-17T00:00:00"/>
    <x v="3"/>
    <x v="40"/>
    <s v="Indianapolis"/>
    <s v="Men's Apparel"/>
    <n v="44.999999999999993"/>
    <n v="2000"/>
    <n v="89999.999999999985"/>
    <n v="35999.999999999993"/>
    <n v="0.4"/>
    <s v="In-store"/>
  </r>
  <r>
    <n v="1185732"/>
    <d v="2021-01-17T00:00:00"/>
    <x v="3"/>
    <x v="40"/>
    <s v="Indianapolis"/>
    <s v="Women's Apparel"/>
    <n v="35"/>
    <n v="3000"/>
    <n v="105000"/>
    <n v="42000"/>
    <n v="0.4"/>
    <s v="In-store"/>
  </r>
  <r>
    <n v="1185732"/>
    <d v="2021-02-17T00:00:00"/>
    <x v="3"/>
    <x v="40"/>
    <s v="Indianapolis"/>
    <s v="Men's Street Footwear"/>
    <n v="35"/>
    <n v="5500"/>
    <n v="192500"/>
    <n v="77000"/>
    <n v="0.4"/>
    <s v="In-store"/>
  </r>
  <r>
    <n v="1185732"/>
    <d v="2021-02-17T00:00:00"/>
    <x v="3"/>
    <x v="40"/>
    <s v="Indianapolis"/>
    <s v="Men's Athletic Footwear"/>
    <n v="40"/>
    <n v="2000"/>
    <n v="80000"/>
    <n v="32000"/>
    <n v="0.4"/>
    <s v="In-store"/>
  </r>
  <r>
    <n v="1185732"/>
    <d v="2021-02-17T00:00:00"/>
    <x v="3"/>
    <x v="40"/>
    <s v="Indianapolis"/>
    <s v="Women's Street Footwear"/>
    <n v="30.000000000000004"/>
    <n v="3000"/>
    <n v="90000.000000000015"/>
    <n v="36000.000000000007"/>
    <n v="0.4"/>
    <s v="In-store"/>
  </r>
  <r>
    <n v="1185732"/>
    <d v="2021-02-17T00:00:00"/>
    <x v="0"/>
    <x v="41"/>
    <s v="Charleston"/>
    <s v="Women's Athletic Footwear"/>
    <n v="35"/>
    <n v="1750"/>
    <n v="61250"/>
    <n v="24500"/>
    <n v="0.4"/>
    <s v="In-store"/>
  </r>
  <r>
    <n v="1185732"/>
    <d v="2021-02-17T00:00:00"/>
    <x v="0"/>
    <x v="41"/>
    <s v="Charleston"/>
    <s v="Men's Apparel"/>
    <n v="49.999999999999993"/>
    <n v="2500"/>
    <n v="124999.99999999999"/>
    <n v="50000"/>
    <n v="0.4"/>
    <s v="In-store"/>
  </r>
  <r>
    <n v="1185732"/>
    <d v="2021-02-17T00:00:00"/>
    <x v="0"/>
    <x v="41"/>
    <s v="Charleston"/>
    <s v="Women's Apparel"/>
    <n v="24.999999999999993"/>
    <n v="3500"/>
    <n v="87499.999999999971"/>
    <n v="34999.999999999993"/>
    <n v="0.4"/>
    <s v="In-store"/>
  </r>
  <r>
    <n v="1185732"/>
    <d v="2021-03-16T00:00:00"/>
    <x v="0"/>
    <x v="41"/>
    <s v="Charleston"/>
    <s v="Men's Street Footwear"/>
    <n v="30.000000000000004"/>
    <n v="5700"/>
    <n v="171000.00000000003"/>
    <n v="68400.000000000015"/>
    <n v="0.4"/>
    <s v="In-store"/>
  </r>
  <r>
    <n v="1185732"/>
    <d v="2021-03-16T00:00:00"/>
    <x v="0"/>
    <x v="41"/>
    <s v="Charleston"/>
    <s v="Men's Athletic Footwear"/>
    <n v="30.000000000000004"/>
    <n v="2750"/>
    <n v="82500.000000000015"/>
    <n v="33000.000000000007"/>
    <n v="0.4"/>
    <s v="In-store"/>
  </r>
  <r>
    <n v="1185732"/>
    <d v="2021-03-16T00:00:00"/>
    <x v="0"/>
    <x v="41"/>
    <s v="Charleston"/>
    <s v="Women's Street Footwear"/>
    <n v="20"/>
    <n v="3250"/>
    <n v="65000"/>
    <n v="26000"/>
    <n v="0.4"/>
    <s v="In-store"/>
  </r>
  <r>
    <n v="1185732"/>
    <d v="2021-03-16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3-16T00:00:00"/>
    <x v="0"/>
    <x v="41"/>
    <s v="Charleston"/>
    <s v="Men's Apparel"/>
    <n v="40"/>
    <n v="2250"/>
    <n v="90000"/>
    <n v="36000"/>
    <n v="0.4"/>
    <s v="In-store"/>
  </r>
  <r>
    <n v="1185732"/>
    <d v="2021-03-16T00:00:00"/>
    <x v="0"/>
    <x v="41"/>
    <s v="Charleston"/>
    <s v="Women's Apparel"/>
    <n v="30.000000000000004"/>
    <n v="3250"/>
    <n v="97500.000000000015"/>
    <n v="39000.000000000007"/>
    <n v="0.4"/>
    <s v="In-store"/>
  </r>
  <r>
    <n v="1185732"/>
    <d v="2021-04-17T00:00:00"/>
    <x v="0"/>
    <x v="41"/>
    <s v="Charleston"/>
    <s v="Men's Street Footwear"/>
    <n v="30.000000000000004"/>
    <n v="5500"/>
    <n v="165000.00000000003"/>
    <n v="66000.000000000015"/>
    <n v="0.4"/>
    <s v="In-store"/>
  </r>
  <r>
    <n v="1185732"/>
    <d v="2021-04-17T00:00:00"/>
    <x v="0"/>
    <x v="41"/>
    <s v="Charleston"/>
    <s v="Men's Athletic Footwear"/>
    <n v="30.000000000000004"/>
    <n v="2500"/>
    <n v="75000.000000000015"/>
    <n v="30000.000000000007"/>
    <n v="0.4"/>
    <s v="In-store"/>
  </r>
  <r>
    <n v="1185732"/>
    <d v="2021-04-17T00:00:00"/>
    <x v="0"/>
    <x v="41"/>
    <s v="Charleston"/>
    <s v="Women's Street Footwear"/>
    <n v="20"/>
    <n v="2500"/>
    <n v="50000"/>
    <n v="20000"/>
    <n v="0.4"/>
    <s v="In-store"/>
  </r>
  <r>
    <n v="1185732"/>
    <d v="2021-04-17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4-17T00:00:00"/>
    <x v="0"/>
    <x v="41"/>
    <s v="Charleston"/>
    <s v="Men's Apparel"/>
    <n v="65"/>
    <n v="2000"/>
    <n v="130000"/>
    <n v="52000"/>
    <n v="0.4"/>
    <s v="In-store"/>
  </r>
  <r>
    <n v="1185732"/>
    <d v="2021-04-17T00:00:00"/>
    <x v="0"/>
    <x v="41"/>
    <s v="Charleston"/>
    <s v="Women's Apparel"/>
    <n v="50"/>
    <n v="3250"/>
    <n v="162500"/>
    <n v="65000"/>
    <n v="0.4"/>
    <s v="In-store"/>
  </r>
  <r>
    <n v="1185732"/>
    <d v="2021-05-18T00:00:00"/>
    <x v="0"/>
    <x v="41"/>
    <s v="Charleston"/>
    <s v="Men's Street Footwear"/>
    <n v="60"/>
    <n v="5950"/>
    <n v="357000"/>
    <n v="142800"/>
    <n v="0.4"/>
    <s v="In-store"/>
  </r>
  <r>
    <n v="1185732"/>
    <d v="2021-05-18T00:00:00"/>
    <x v="0"/>
    <x v="41"/>
    <s v="Charleston"/>
    <s v="Men's Athletic Footwear"/>
    <n v="40"/>
    <n v="3000"/>
    <n v="120000"/>
    <n v="48000"/>
    <n v="0.4"/>
    <s v="In-store"/>
  </r>
  <r>
    <n v="1185732"/>
    <d v="2021-05-18T00:00:00"/>
    <x v="0"/>
    <x v="41"/>
    <s v="Charleston"/>
    <s v="Women's Street Footwear"/>
    <n v="35"/>
    <n v="2750"/>
    <n v="96250"/>
    <n v="38500"/>
    <n v="0.4"/>
    <s v="In-store"/>
  </r>
  <r>
    <n v="1185732"/>
    <d v="2021-05-18T00:00:00"/>
    <x v="0"/>
    <x v="41"/>
    <s v="Charleston"/>
    <s v="Women's Athletic Footwear"/>
    <n v="35"/>
    <n v="2000"/>
    <n v="70000"/>
    <n v="28000"/>
    <n v="0.4"/>
    <s v="In-store"/>
  </r>
  <r>
    <n v="1185732"/>
    <d v="2021-05-18T00:00:00"/>
    <x v="0"/>
    <x v="41"/>
    <s v="Charleston"/>
    <s v="Men's Apparel"/>
    <n v="44.999999999999993"/>
    <n v="2250"/>
    <n v="101249.99999999999"/>
    <n v="40500"/>
    <n v="0.4"/>
    <s v="In-store"/>
  </r>
  <r>
    <n v="1185732"/>
    <d v="2021-05-18T00:00:00"/>
    <x v="0"/>
    <x v="41"/>
    <s v="Charleston"/>
    <s v="Women's Apparel"/>
    <n v="54.999999999999993"/>
    <n v="3500"/>
    <n v="192499.99999999997"/>
    <n v="76999.999999999985"/>
    <n v="0.4"/>
    <s v="In-store"/>
  </r>
  <r>
    <n v="1185732"/>
    <d v="2021-06-17T00:00:00"/>
    <x v="0"/>
    <x v="41"/>
    <s v="Charleston"/>
    <s v="Men's Street Footwear"/>
    <n v="45"/>
    <n v="6000"/>
    <n v="270000"/>
    <n v="108000"/>
    <n v="0.4"/>
    <s v="In-store"/>
  </r>
  <r>
    <n v="1185732"/>
    <d v="2021-06-17T00:00:00"/>
    <x v="0"/>
    <x v="41"/>
    <s v="Charleston"/>
    <s v="Men's Athletic Footwear"/>
    <n v="40.000000000000007"/>
    <n v="4250"/>
    <n v="170000.00000000003"/>
    <n v="68000.000000000015"/>
    <n v="0.4"/>
    <s v="In-store"/>
  </r>
  <r>
    <n v="1185732"/>
    <d v="2021-06-17T00:00:00"/>
    <x v="0"/>
    <x v="41"/>
    <s v="Charleston"/>
    <s v="Women's Street Footwear"/>
    <n v="35"/>
    <n v="3000"/>
    <n v="105000"/>
    <n v="42000"/>
    <n v="0.4"/>
    <s v="In-store"/>
  </r>
  <r>
    <n v="1185732"/>
    <d v="2021-06-17T00:00:00"/>
    <x v="0"/>
    <x v="41"/>
    <s v="Charleston"/>
    <s v="Women's Athletic Footwear"/>
    <n v="35"/>
    <n v="2750"/>
    <n v="96250"/>
    <n v="38500"/>
    <n v="0.4"/>
    <s v="In-store"/>
  </r>
  <r>
    <n v="1185732"/>
    <d v="2021-06-17T00:00:00"/>
    <x v="0"/>
    <x v="41"/>
    <s v="Charleston"/>
    <s v="Men's Apparel"/>
    <n v="45"/>
    <n v="2750"/>
    <n v="123750"/>
    <n v="49500"/>
    <n v="0.4"/>
    <s v="In-store"/>
  </r>
  <r>
    <n v="1185732"/>
    <d v="2021-06-17T00:00:00"/>
    <x v="0"/>
    <x v="41"/>
    <s v="Charleston"/>
    <s v="Women's Apparel"/>
    <n v="65.000000000000014"/>
    <n v="4250"/>
    <n v="276250.00000000006"/>
    <n v="110500.00000000003"/>
    <n v="0.4"/>
    <s v="In-store"/>
  </r>
  <r>
    <n v="1185732"/>
    <d v="2021-07-16T00:00:00"/>
    <x v="0"/>
    <x v="41"/>
    <s v="Charleston"/>
    <s v="Men's Street Footwear"/>
    <n v="60.000000000000007"/>
    <n v="6500"/>
    <n v="390000.00000000006"/>
    <n v="156000.00000000003"/>
    <n v="0.4"/>
    <s v="In-store"/>
  </r>
  <r>
    <n v="1185732"/>
    <d v="2021-07-16T00:00:00"/>
    <x v="0"/>
    <x v="41"/>
    <s v="Charleston"/>
    <s v="Men's Athletic Footwear"/>
    <n v="55.000000000000014"/>
    <n v="4000"/>
    <n v="220000.00000000006"/>
    <n v="88000.000000000029"/>
    <n v="0.4"/>
    <s v="In-store"/>
  </r>
  <r>
    <n v="1185732"/>
    <d v="2021-07-16T00:00:00"/>
    <x v="0"/>
    <x v="41"/>
    <s v="Charleston"/>
    <s v="Women's Street Footwear"/>
    <n v="50"/>
    <n v="3250"/>
    <n v="162500"/>
    <n v="65000"/>
    <n v="0.4"/>
    <s v="In-store"/>
  </r>
  <r>
    <n v="1185732"/>
    <d v="2021-07-16T00:00:00"/>
    <x v="0"/>
    <x v="41"/>
    <s v="Charleston"/>
    <s v="Women's Athletic Footwear"/>
    <n v="50"/>
    <n v="2750"/>
    <n v="137500"/>
    <n v="55000"/>
    <n v="0.4"/>
    <s v="In-store"/>
  </r>
  <r>
    <n v="1185732"/>
    <d v="2021-07-16T00:00:00"/>
    <x v="0"/>
    <x v="41"/>
    <s v="Charleston"/>
    <s v="Men's Apparel"/>
    <n v="60.000000000000007"/>
    <n v="3000"/>
    <n v="180000.00000000003"/>
    <n v="72000.000000000015"/>
    <n v="0.4"/>
    <s v="In-store"/>
  </r>
  <r>
    <n v="1185732"/>
    <d v="2021-07-16T00:00:00"/>
    <x v="0"/>
    <x v="41"/>
    <s v="Charleston"/>
    <s v="Women's Apparel"/>
    <n v="65.000000000000014"/>
    <n v="4750"/>
    <n v="308750.00000000006"/>
    <n v="123500.00000000003"/>
    <n v="0.4"/>
    <s v="In-store"/>
  </r>
  <r>
    <n v="1185732"/>
    <d v="2021-08-17T00:00:00"/>
    <x v="0"/>
    <x v="41"/>
    <s v="Charleston"/>
    <s v="Men's Street Footwear"/>
    <n v="50"/>
    <n v="5250"/>
    <n v="262500"/>
    <n v="105000"/>
    <n v="0.4"/>
    <s v="In-store"/>
  </r>
  <r>
    <n v="1185732"/>
    <d v="2021-08-17T00:00:00"/>
    <x v="0"/>
    <x v="41"/>
    <s v="Charleston"/>
    <s v="Men's Athletic Footwear"/>
    <n v="45.000000000000007"/>
    <n v="3000"/>
    <n v="135000.00000000003"/>
    <n v="54000.000000000015"/>
    <n v="0.4"/>
    <s v="In-store"/>
  </r>
  <r>
    <n v="1185732"/>
    <d v="2021-08-17T00:00:00"/>
    <x v="0"/>
    <x v="41"/>
    <s v="Charleston"/>
    <s v="Women's Street Footwear"/>
    <n v="40"/>
    <n v="3000"/>
    <n v="120000"/>
    <n v="48000"/>
    <n v="0.4"/>
    <s v="In-store"/>
  </r>
  <r>
    <n v="1185732"/>
    <d v="2021-08-17T00:00:00"/>
    <x v="0"/>
    <x v="41"/>
    <s v="Charleston"/>
    <s v="Women's Athletic Footwear"/>
    <n v="40"/>
    <n v="2750"/>
    <n v="110000"/>
    <n v="44000"/>
    <n v="0.4"/>
    <s v="In-store"/>
  </r>
  <r>
    <n v="1185732"/>
    <d v="2021-08-17T00:00:00"/>
    <x v="0"/>
    <x v="41"/>
    <s v="Charleston"/>
    <s v="Men's Apparel"/>
    <n v="50"/>
    <n v="2500"/>
    <n v="125000"/>
    <n v="50000"/>
    <n v="0.4"/>
    <s v="In-store"/>
  </r>
  <r>
    <n v="1185732"/>
    <d v="2021-08-17T00:00:00"/>
    <x v="0"/>
    <x v="41"/>
    <s v="Charleston"/>
    <s v="Women's Apparel"/>
    <n v="55.000000000000007"/>
    <n v="4250"/>
    <n v="233750.00000000003"/>
    <n v="93500.000000000015"/>
    <n v="0.4"/>
    <s v="In-store"/>
  </r>
  <r>
    <n v="1185732"/>
    <d v="2021-09-18T00:00:00"/>
    <x v="0"/>
    <x v="41"/>
    <s v="Charleston"/>
    <s v="Men's Street Footwear"/>
    <n v="35"/>
    <n v="5500"/>
    <n v="192500"/>
    <n v="77000"/>
    <n v="0.4"/>
    <s v="In-store"/>
  </r>
  <r>
    <n v="1185732"/>
    <d v="2021-09-18T00:00:00"/>
    <x v="0"/>
    <x v="41"/>
    <s v="Charleston"/>
    <s v="Men's Athletic Footwear"/>
    <n v="30.000000000000011"/>
    <n v="3500"/>
    <n v="105000.00000000004"/>
    <n v="42000.000000000022"/>
    <n v="0.4"/>
    <s v="In-store"/>
  </r>
  <r>
    <n v="1185732"/>
    <d v="2021-09-18T00:00:00"/>
    <x v="0"/>
    <x v="41"/>
    <s v="Charleston"/>
    <s v="Women's Street Footwear"/>
    <n v="25.000000000000007"/>
    <n v="2500"/>
    <n v="62500.000000000015"/>
    <n v="25000.000000000007"/>
    <n v="0.4"/>
    <s v="In-store"/>
  </r>
  <r>
    <n v="1185732"/>
    <d v="2021-09-18T00:00:00"/>
    <x v="0"/>
    <x v="41"/>
    <s v="Charleston"/>
    <s v="Women's Athletic Footwear"/>
    <n v="25.000000000000007"/>
    <n v="2250"/>
    <n v="56250.000000000015"/>
    <n v="22500.000000000007"/>
    <n v="0.4"/>
    <s v="In-store"/>
  </r>
  <r>
    <n v="1185732"/>
    <d v="2021-09-18T00:00:00"/>
    <x v="0"/>
    <x v="41"/>
    <s v="Charleston"/>
    <s v="Men's Apparel"/>
    <n v="35"/>
    <n v="2250"/>
    <n v="78750"/>
    <n v="31500"/>
    <n v="0.4"/>
    <s v="In-store"/>
  </r>
  <r>
    <n v="1185732"/>
    <d v="2021-09-18T00:00:00"/>
    <x v="0"/>
    <x v="41"/>
    <s v="Charleston"/>
    <s v="Women's Apparel"/>
    <n v="40"/>
    <n v="3000"/>
    <n v="120000"/>
    <n v="48000"/>
    <n v="0.4"/>
    <s v="In-store"/>
  </r>
  <r>
    <n v="1185732"/>
    <d v="2021-10-17T00:00:00"/>
    <x v="0"/>
    <x v="41"/>
    <s v="Charleston"/>
    <s v="Men's Street Footwear"/>
    <n v="44.999999999999993"/>
    <n v="4250"/>
    <n v="191249.99999999997"/>
    <n v="76499.999999999985"/>
    <n v="0.4"/>
    <s v="In-store"/>
  </r>
  <r>
    <n v="1185732"/>
    <d v="2021-10-17T00:00:00"/>
    <x v="0"/>
    <x v="41"/>
    <s v="Charleston"/>
    <s v="Men's Athletic Footwear"/>
    <n v="35"/>
    <n v="2750"/>
    <n v="96250"/>
    <n v="38500"/>
    <n v="0.4"/>
    <s v="In-store"/>
  </r>
  <r>
    <n v="1185732"/>
    <d v="2021-10-17T00:00:00"/>
    <x v="0"/>
    <x v="41"/>
    <s v="Charleston"/>
    <s v="Women's Street Footwear"/>
    <n v="35"/>
    <n v="1750"/>
    <n v="61250"/>
    <n v="24500"/>
    <n v="0.4"/>
    <s v="In-store"/>
  </r>
  <r>
    <n v="1185732"/>
    <d v="2021-10-17T00:00:00"/>
    <x v="0"/>
    <x v="41"/>
    <s v="Charleston"/>
    <s v="Women's Athletic Footwear"/>
    <n v="35"/>
    <n v="1750"/>
    <n v="61250"/>
    <n v="24500"/>
    <n v="0.4"/>
    <s v="In-store"/>
  </r>
  <r>
    <n v="1185732"/>
    <d v="2021-10-17T00:00:00"/>
    <x v="0"/>
    <x v="41"/>
    <s v="Charleston"/>
    <s v="Men's Apparel"/>
    <n v="44.999999999999993"/>
    <n v="1750"/>
    <n v="78749.999999999985"/>
    <n v="31499.999999999996"/>
    <n v="0.4"/>
    <s v="In-store"/>
  </r>
  <r>
    <n v="1185732"/>
    <d v="2021-10-17T00:00:00"/>
    <x v="0"/>
    <x v="41"/>
    <s v="Charleston"/>
    <s v="Women's Apparel"/>
    <n v="49.999999999999986"/>
    <n v="3000"/>
    <n v="149999.99999999997"/>
    <n v="59999.999999999993"/>
    <n v="0.4"/>
    <s v="In-store"/>
  </r>
  <r>
    <n v="1185732"/>
    <d v="2021-11-17T00:00:00"/>
    <x v="0"/>
    <x v="41"/>
    <s v="Charleston"/>
    <s v="Men's Street Footwear"/>
    <n v="44.999999999999993"/>
    <n v="4500"/>
    <n v="202499.99999999997"/>
    <n v="81000"/>
    <n v="0.4"/>
    <s v="In-store"/>
  </r>
  <r>
    <n v="1185732"/>
    <d v="2021-11-17T00:00:00"/>
    <x v="0"/>
    <x v="41"/>
    <s v="Charleston"/>
    <s v="Men's Athletic Footwear"/>
    <n v="35"/>
    <n v="3500"/>
    <n v="122500"/>
    <n v="49000"/>
    <n v="0.4"/>
    <s v="In-store"/>
  </r>
  <r>
    <n v="1185732"/>
    <d v="2021-11-17T00:00:00"/>
    <x v="0"/>
    <x v="41"/>
    <s v="Charleston"/>
    <s v="Women's Street Footwear"/>
    <n v="35"/>
    <n v="2950"/>
    <n v="103250"/>
    <n v="41300"/>
    <n v="0.4"/>
    <s v="In-store"/>
  </r>
  <r>
    <n v="1185732"/>
    <d v="2021-11-17T00:00:00"/>
    <x v="0"/>
    <x v="41"/>
    <s v="Charleston"/>
    <s v="Women's Athletic Footwear"/>
    <n v="40"/>
    <n v="3250"/>
    <n v="130000"/>
    <n v="52000"/>
    <n v="0.4"/>
    <s v="In-store"/>
  </r>
  <r>
    <n v="1185732"/>
    <d v="2021-11-17T00:00:00"/>
    <x v="0"/>
    <x v="41"/>
    <s v="Charleston"/>
    <s v="Men's Apparel"/>
    <n v="65"/>
    <n v="3000"/>
    <n v="195000"/>
    <n v="78000"/>
    <n v="0.4"/>
    <s v="In-store"/>
  </r>
  <r>
    <n v="1185732"/>
    <d v="2021-11-17T00:00:00"/>
    <x v="0"/>
    <x v="41"/>
    <s v="Charleston"/>
    <s v="Women's Apparel"/>
    <n v="70"/>
    <n v="4000"/>
    <n v="280000"/>
    <n v="112000"/>
    <n v="0.4"/>
    <s v="In-store"/>
  </r>
  <r>
    <n v="1185732"/>
    <d v="2021-12-16T00:00:00"/>
    <x v="0"/>
    <x v="41"/>
    <s v="Charleston"/>
    <s v="Men's Street Footwear"/>
    <n v="65"/>
    <n v="6500"/>
    <n v="422500"/>
    <n v="169000"/>
    <n v="0.4"/>
    <s v="In-store"/>
  </r>
  <r>
    <n v="1185732"/>
    <d v="2021-12-16T00:00:00"/>
    <x v="0"/>
    <x v="41"/>
    <s v="Charleston"/>
    <s v="Men's Athletic Footwear"/>
    <n v="55.000000000000007"/>
    <n v="4500"/>
    <n v="247500.00000000003"/>
    <n v="99000.000000000015"/>
    <n v="0.4"/>
    <s v="In-store"/>
  </r>
  <r>
    <n v="1185732"/>
    <d v="2021-12-16T00:00:00"/>
    <x v="0"/>
    <x v="41"/>
    <s v="Charleston"/>
    <s v="Women's Street Footwear"/>
    <n v="55.000000000000007"/>
    <n v="4000"/>
    <n v="220000.00000000003"/>
    <n v="88000.000000000015"/>
    <n v="0.4"/>
    <s v="In-store"/>
  </r>
  <r>
    <n v="1185732"/>
    <d v="2021-12-16T00:00:00"/>
    <x v="0"/>
    <x v="41"/>
    <s v="Charleston"/>
    <s v="Women's Athletic Footwear"/>
    <n v="55.000000000000007"/>
    <n v="3500"/>
    <n v="192500.00000000003"/>
    <n v="77000.000000000015"/>
    <n v="0.4"/>
    <s v="In-store"/>
  </r>
  <r>
    <n v="1185732"/>
    <d v="2021-12-16T00:00:00"/>
    <x v="0"/>
    <x v="41"/>
    <s v="Charleston"/>
    <s v="Men's Apparel"/>
    <n v="65"/>
    <n v="3500"/>
    <n v="227500"/>
    <n v="91000"/>
    <n v="0.4"/>
    <s v="In-store"/>
  </r>
  <r>
    <n v="1185732"/>
    <d v="2021-12-16T00:00:00"/>
    <x v="0"/>
    <x v="41"/>
    <s v="Charleston"/>
    <s v="Women's Apparel"/>
    <n v="70"/>
    <n v="4500"/>
    <n v="315000"/>
    <n v="126000"/>
    <n v="0.4"/>
    <s v="In-store"/>
  </r>
  <r>
    <n v="1185732"/>
    <d v="2021-01-24T00:00:00"/>
    <x v="0"/>
    <x v="41"/>
    <s v="Charleston"/>
    <s v="Men's Street Footwear"/>
    <n v="35"/>
    <n v="4250"/>
    <n v="148750"/>
    <n v="59500"/>
    <n v="0.4"/>
    <s v="In-store"/>
  </r>
  <r>
    <n v="1185732"/>
    <d v="2021-01-24T00:00:00"/>
    <x v="0"/>
    <x v="41"/>
    <s v="Charleston"/>
    <s v="Men's Athletic Footwear"/>
    <n v="35"/>
    <n v="2250"/>
    <n v="78750"/>
    <n v="27562.5"/>
    <n v="0.35"/>
    <s v="In-store"/>
  </r>
  <r>
    <n v="1185732"/>
    <d v="2021-01-24T00:00:00"/>
    <x v="0"/>
    <x v="41"/>
    <s v="Charleston"/>
    <s v="Women's Street Footwear"/>
    <n v="25.000000000000007"/>
    <n v="2250"/>
    <n v="56250.000000000015"/>
    <n v="19687.500000000004"/>
    <n v="0.35"/>
    <s v="In-store"/>
  </r>
  <r>
    <n v="1185732"/>
    <d v="2021-01-24T00:00:00"/>
    <x v="0"/>
    <x v="41"/>
    <s v="Charleston"/>
    <s v="Women's Athletic Footwear"/>
    <n v="30"/>
    <n v="750"/>
    <n v="22500"/>
    <n v="7874.9999999999991"/>
    <n v="0.35"/>
    <s v="In-store"/>
  </r>
  <r>
    <n v="1185732"/>
    <d v="2021-01-24T00:00:00"/>
    <x v="0"/>
    <x v="41"/>
    <s v="Charleston"/>
    <s v="Men's Apparel"/>
    <n v="45"/>
    <n v="1250"/>
    <n v="56250"/>
    <n v="16875"/>
    <n v="0.3"/>
    <s v="In-store"/>
  </r>
  <r>
    <n v="1185732"/>
    <d v="2021-01-24T00:00:00"/>
    <x v="0"/>
    <x v="41"/>
    <s v="Charleston"/>
    <s v="Women's Apparel"/>
    <n v="35"/>
    <n v="2250"/>
    <n v="78750"/>
    <n v="23625"/>
    <n v="0.3"/>
    <s v="In-store"/>
  </r>
  <r>
    <n v="1185732"/>
    <d v="2021-02-22T00:00:00"/>
    <x v="0"/>
    <x v="41"/>
    <s v="Charleston"/>
    <s v="Men's Street Footwear"/>
    <n v="35"/>
    <n v="4750"/>
    <n v="166250"/>
    <n v="66500"/>
    <n v="0.4"/>
    <s v="In-store"/>
  </r>
  <r>
    <n v="1185732"/>
    <d v="2021-02-22T00:00:00"/>
    <x v="0"/>
    <x v="41"/>
    <s v="Charleston"/>
    <s v="Men's Athletic Footwear"/>
    <n v="35"/>
    <n v="1250"/>
    <n v="43750"/>
    <n v="15312.499999999998"/>
    <n v="0.35"/>
    <s v="In-store"/>
  </r>
  <r>
    <n v="1185732"/>
    <d v="2021-02-22T00:00:00"/>
    <x v="0"/>
    <x v="41"/>
    <s v="Charleston"/>
    <s v="Women's Street Footwear"/>
    <n v="25.000000000000007"/>
    <n v="1750"/>
    <n v="43750.000000000015"/>
    <n v="15312.500000000004"/>
    <n v="0.35"/>
    <s v="In-store"/>
  </r>
  <r>
    <n v="1185732"/>
    <d v="2021-02-22T00:00:00"/>
    <x v="0"/>
    <x v="42"/>
    <s v="Baltimore"/>
    <s v="Women's Athletic Footwear"/>
    <n v="30"/>
    <n v="500"/>
    <n v="15000"/>
    <n v="5250"/>
    <n v="0.35"/>
    <s v="In-store"/>
  </r>
  <r>
    <n v="1185732"/>
    <d v="2021-02-22T00:00:00"/>
    <x v="0"/>
    <x v="42"/>
    <s v="Baltimore"/>
    <s v="Men's Apparel"/>
    <n v="45"/>
    <n v="1250"/>
    <n v="56250"/>
    <n v="16875"/>
    <n v="0.3"/>
    <s v="In-store"/>
  </r>
  <r>
    <n v="1185732"/>
    <d v="2021-02-22T00:00:00"/>
    <x v="0"/>
    <x v="42"/>
    <s v="Baltimore"/>
    <s v="Women's Apparel"/>
    <n v="35"/>
    <n v="2250"/>
    <n v="78750"/>
    <n v="23625"/>
    <n v="0.3"/>
    <s v="In-store"/>
  </r>
  <r>
    <n v="1185732"/>
    <d v="2021-03-20T00:00:00"/>
    <x v="0"/>
    <x v="42"/>
    <s v="Baltimore"/>
    <s v="Men's Street Footwear"/>
    <n v="35"/>
    <n v="4450"/>
    <n v="155750"/>
    <n v="62300"/>
    <n v="0.4"/>
    <s v="In-store"/>
  </r>
  <r>
    <n v="1185732"/>
    <d v="2021-03-20T00:00:00"/>
    <x v="0"/>
    <x v="42"/>
    <s v="Baltimore"/>
    <s v="Men's Athletic Footwear"/>
    <n v="35"/>
    <n v="1500"/>
    <n v="52500"/>
    <n v="18375"/>
    <n v="0.35"/>
    <s v="In-store"/>
  </r>
  <r>
    <n v="1185732"/>
    <d v="2021-03-20T00:00:00"/>
    <x v="0"/>
    <x v="42"/>
    <s v="Baltimore"/>
    <s v="Women's Street Footwear"/>
    <n v="25.000000000000007"/>
    <n v="1750"/>
    <n v="43750.000000000015"/>
    <n v="15312.500000000004"/>
    <n v="0.35"/>
    <s v="In-store"/>
  </r>
  <r>
    <n v="1185732"/>
    <d v="2021-03-20T00:00:00"/>
    <x v="0"/>
    <x v="42"/>
    <s v="Baltimore"/>
    <s v="Women's Athletic Footwear"/>
    <n v="30"/>
    <n v="250"/>
    <n v="7500"/>
    <n v="2625"/>
    <n v="0.35"/>
    <s v="In-store"/>
  </r>
  <r>
    <n v="1185732"/>
    <d v="2021-03-20T00:00:00"/>
    <x v="0"/>
    <x v="42"/>
    <s v="Baltimore"/>
    <s v="Men's Apparel"/>
    <n v="45"/>
    <n v="750"/>
    <n v="33750"/>
    <n v="10125"/>
    <n v="0.3"/>
    <s v="In-store"/>
  </r>
  <r>
    <n v="1185732"/>
    <d v="2021-03-20T00:00:00"/>
    <x v="0"/>
    <x v="42"/>
    <s v="Baltimore"/>
    <s v="Women's Apparel"/>
    <n v="35"/>
    <n v="1750"/>
    <n v="61250"/>
    <n v="18375"/>
    <n v="0.3"/>
    <s v="In-store"/>
  </r>
  <r>
    <n v="1185732"/>
    <d v="2021-04-21T00:00:00"/>
    <x v="0"/>
    <x v="42"/>
    <s v="Baltimore"/>
    <s v="Men's Street Footwear"/>
    <n v="35"/>
    <n v="4250"/>
    <n v="148750"/>
    <n v="59500"/>
    <n v="0.4"/>
    <s v="In-store"/>
  </r>
  <r>
    <n v="1185732"/>
    <d v="2021-04-21T00:00:00"/>
    <x v="0"/>
    <x v="42"/>
    <s v="Baltimore"/>
    <s v="Men's Athletic Footwear"/>
    <n v="35"/>
    <n v="1250"/>
    <n v="43750"/>
    <n v="15312.499999999998"/>
    <n v="0.35"/>
    <s v="In-store"/>
  </r>
  <r>
    <n v="1185732"/>
    <d v="2021-04-21T00:00:00"/>
    <x v="0"/>
    <x v="42"/>
    <s v="Baltimore"/>
    <s v="Women's Street Footwear"/>
    <n v="25.000000000000007"/>
    <n v="1250"/>
    <n v="31250.000000000007"/>
    <n v="10937.500000000002"/>
    <n v="0.35"/>
    <s v="In-store"/>
  </r>
  <r>
    <n v="1185732"/>
    <d v="2021-04-21T00:00:00"/>
    <x v="0"/>
    <x v="42"/>
    <s v="Baltimore"/>
    <s v="Women's Athletic Footwear"/>
    <n v="30"/>
    <n v="500"/>
    <n v="15000"/>
    <n v="5250"/>
    <n v="0.35"/>
    <s v="In-store"/>
  </r>
  <r>
    <n v="1185732"/>
    <d v="2021-04-21T00:00:00"/>
    <x v="0"/>
    <x v="42"/>
    <s v="Baltimore"/>
    <s v="Men's Apparel"/>
    <n v="45"/>
    <n v="500"/>
    <n v="22500"/>
    <n v="6750"/>
    <n v="0.3"/>
    <s v="In-store"/>
  </r>
  <r>
    <n v="1185732"/>
    <d v="2021-04-21T00:00:00"/>
    <x v="0"/>
    <x v="42"/>
    <s v="Baltimore"/>
    <s v="Women's Apparel"/>
    <n v="35"/>
    <n v="2000"/>
    <n v="70000"/>
    <n v="21000"/>
    <n v="0.3"/>
    <s v="In-store"/>
  </r>
  <r>
    <n v="1185732"/>
    <d v="2021-05-20T00:00:00"/>
    <x v="0"/>
    <x v="42"/>
    <s v="Baltimore"/>
    <s v="Men's Street Footwear"/>
    <n v="49.999999999999993"/>
    <n v="4700"/>
    <n v="234999.99999999997"/>
    <n v="94000"/>
    <n v="0.4"/>
    <s v="In-store"/>
  </r>
  <r>
    <n v="1185732"/>
    <d v="2021-05-20T00:00:00"/>
    <x v="0"/>
    <x v="42"/>
    <s v="Baltimore"/>
    <s v="Men's Athletic Footwear"/>
    <n v="45"/>
    <n v="1750"/>
    <n v="78750"/>
    <n v="27562.5"/>
    <n v="0.35"/>
    <s v="In-store"/>
  </r>
  <r>
    <n v="1185732"/>
    <d v="2021-05-20T00:00:00"/>
    <x v="0"/>
    <x v="42"/>
    <s v="Baltimore"/>
    <s v="Women's Street Footwear"/>
    <n v="40"/>
    <n v="1500"/>
    <n v="60000"/>
    <n v="21000"/>
    <n v="0.35"/>
    <s v="In-store"/>
  </r>
  <r>
    <n v="1185732"/>
    <d v="2021-05-20T00:00:00"/>
    <x v="0"/>
    <x v="42"/>
    <s v="Baltimore"/>
    <s v="Women's Athletic Footwear"/>
    <n v="40"/>
    <n v="1000"/>
    <n v="40000"/>
    <n v="14000"/>
    <n v="0.35"/>
    <s v="In-store"/>
  </r>
  <r>
    <n v="1185732"/>
    <d v="2021-05-20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5-20T00:00:00"/>
    <x v="0"/>
    <x v="42"/>
    <s v="Baltimore"/>
    <s v="Women's Apparel"/>
    <n v="54.999999999999993"/>
    <n v="2500"/>
    <n v="137499.99999999997"/>
    <n v="41249.999999999993"/>
    <n v="0.3"/>
    <s v="In-store"/>
  </r>
  <r>
    <n v="1185732"/>
    <d v="2021-06-22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6-22T00:00:00"/>
    <x v="0"/>
    <x v="42"/>
    <s v="Baltimore"/>
    <s v="Men's Athletic Footwear"/>
    <n v="45"/>
    <n v="2500"/>
    <n v="112500"/>
    <n v="39375"/>
    <n v="0.35"/>
    <s v="In-store"/>
  </r>
  <r>
    <n v="1185732"/>
    <d v="2021-06-22T00:00:00"/>
    <x v="0"/>
    <x v="42"/>
    <s v="Baltimore"/>
    <s v="Women's Street Footwear"/>
    <n v="40"/>
    <n v="1750"/>
    <n v="70000"/>
    <n v="24500"/>
    <n v="0.35"/>
    <s v="In-store"/>
  </r>
  <r>
    <n v="1185732"/>
    <d v="2021-06-22T00:00:00"/>
    <x v="0"/>
    <x v="42"/>
    <s v="Baltimore"/>
    <s v="Women's Athletic Footwear"/>
    <n v="40"/>
    <n v="1500"/>
    <n v="60000"/>
    <n v="21000"/>
    <n v="0.35"/>
    <s v="In-store"/>
  </r>
  <r>
    <n v="1185732"/>
    <d v="2021-06-22T00:00:00"/>
    <x v="0"/>
    <x v="42"/>
    <s v="Baltimore"/>
    <s v="Men's Apparel"/>
    <n v="49.999999999999993"/>
    <n v="1500"/>
    <n v="74999.999999999985"/>
    <n v="22499.999999999996"/>
    <n v="0.3"/>
    <s v="In-store"/>
  </r>
  <r>
    <n v="1185732"/>
    <d v="2021-06-22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7-20T00:00:00"/>
    <x v="0"/>
    <x v="42"/>
    <s v="Baltimore"/>
    <s v="Men's Street Footwear"/>
    <n v="49.999999999999993"/>
    <n v="5250"/>
    <n v="262499.99999999994"/>
    <n v="104999.99999999999"/>
    <n v="0.4"/>
    <s v="In-store"/>
  </r>
  <r>
    <n v="1185732"/>
    <d v="2021-07-20T00:00:00"/>
    <x v="0"/>
    <x v="42"/>
    <s v="Baltimore"/>
    <s v="Men's Athletic Footwear"/>
    <n v="45"/>
    <n v="2750"/>
    <n v="123750"/>
    <n v="43312.5"/>
    <n v="0.35"/>
    <s v="In-store"/>
  </r>
  <r>
    <n v="1185732"/>
    <d v="2021-07-20T00:00:00"/>
    <x v="0"/>
    <x v="42"/>
    <s v="Baltimore"/>
    <s v="Women's Street Footwear"/>
    <n v="40"/>
    <n v="2000"/>
    <n v="80000"/>
    <n v="28000"/>
    <n v="0.35"/>
    <s v="In-store"/>
  </r>
  <r>
    <n v="1185732"/>
    <d v="2021-07-20T00:00:00"/>
    <x v="0"/>
    <x v="42"/>
    <s v="Baltimore"/>
    <s v="Women's Athletic Footwear"/>
    <n v="40"/>
    <n v="1500"/>
    <n v="60000"/>
    <n v="21000"/>
    <n v="0.35"/>
    <s v="In-store"/>
  </r>
  <r>
    <n v="1185732"/>
    <d v="2021-07-20T00:00:00"/>
    <x v="0"/>
    <x v="42"/>
    <s v="Baltimore"/>
    <s v="Men's Apparel"/>
    <n v="49.999999999999993"/>
    <n v="1750"/>
    <n v="87499.999999999985"/>
    <n v="26249.999999999996"/>
    <n v="0.3"/>
    <s v="In-store"/>
  </r>
  <r>
    <n v="1185732"/>
    <d v="2021-07-20T00:00:00"/>
    <x v="0"/>
    <x v="42"/>
    <s v="Baltimore"/>
    <s v="Women's Apparel"/>
    <n v="54.999999999999993"/>
    <n v="3500"/>
    <n v="192499.99999999997"/>
    <n v="57749.999999999993"/>
    <n v="0.3"/>
    <s v="In-store"/>
  </r>
  <r>
    <n v="1185732"/>
    <d v="2021-08-21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8-21T00:00:00"/>
    <x v="0"/>
    <x v="42"/>
    <s v="Baltimore"/>
    <s v="Men's Athletic Footwear"/>
    <n v="45"/>
    <n v="2750"/>
    <n v="123750"/>
    <n v="43312.5"/>
    <n v="0.35"/>
    <s v="In-store"/>
  </r>
  <r>
    <n v="1185732"/>
    <d v="2021-08-21T00:00:00"/>
    <x v="0"/>
    <x v="42"/>
    <s v="Baltimore"/>
    <s v="Women's Street Footwear"/>
    <n v="40"/>
    <n v="2000"/>
    <n v="80000"/>
    <n v="28000"/>
    <n v="0.35"/>
    <s v="In-store"/>
  </r>
  <r>
    <n v="1185732"/>
    <d v="2021-08-21T00:00:00"/>
    <x v="0"/>
    <x v="42"/>
    <s v="Baltimore"/>
    <s v="Women's Athletic Footwear"/>
    <n v="40"/>
    <n v="1500"/>
    <n v="60000"/>
    <n v="21000"/>
    <n v="0.35"/>
    <s v="In-store"/>
  </r>
  <r>
    <n v="1185732"/>
    <d v="2021-08-21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8-21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9-20T00:00:00"/>
    <x v="0"/>
    <x v="42"/>
    <s v="Baltimore"/>
    <s v="Men's Street Footwear"/>
    <n v="49.999999999999993"/>
    <n v="4250"/>
    <n v="212499.99999999997"/>
    <n v="85000"/>
    <n v="0.4"/>
    <s v="In-store"/>
  </r>
  <r>
    <n v="1185732"/>
    <d v="2021-09-20T00:00:00"/>
    <x v="0"/>
    <x v="42"/>
    <s v="Baltimore"/>
    <s v="Men's Athletic Footwear"/>
    <n v="45"/>
    <n v="2250"/>
    <n v="101250"/>
    <n v="35437.5"/>
    <n v="0.35"/>
    <s v="In-store"/>
  </r>
  <r>
    <n v="1185732"/>
    <d v="2021-09-20T00:00:00"/>
    <x v="0"/>
    <x v="42"/>
    <s v="Baltimore"/>
    <s v="Women's Street Footwear"/>
    <n v="40"/>
    <n v="1250"/>
    <n v="50000"/>
    <n v="17500"/>
    <n v="0.35"/>
    <s v="In-store"/>
  </r>
  <r>
    <n v="1185732"/>
    <d v="2021-09-20T00:00:00"/>
    <x v="0"/>
    <x v="42"/>
    <s v="Baltimore"/>
    <s v="Women's Athletic Footwear"/>
    <n v="40"/>
    <n v="1000"/>
    <n v="40000"/>
    <n v="14000"/>
    <n v="0.35"/>
    <s v="In-store"/>
  </r>
  <r>
    <n v="1185732"/>
    <d v="2021-09-20T00:00:00"/>
    <x v="0"/>
    <x v="42"/>
    <s v="Baltimore"/>
    <s v="Men's Apparel"/>
    <n v="49.999999999999993"/>
    <n v="1000"/>
    <n v="49999.999999999993"/>
    <n v="14999.999999999996"/>
    <n v="0.3"/>
    <s v="In-store"/>
  </r>
  <r>
    <n v="1185732"/>
    <d v="2021-09-20T00:00:00"/>
    <x v="0"/>
    <x v="42"/>
    <s v="Baltimore"/>
    <s v="Women's Apparel"/>
    <n v="54.999999999999993"/>
    <n v="2000"/>
    <n v="109999.99999999999"/>
    <n v="32999.999999999993"/>
    <n v="0.3"/>
    <s v="In-store"/>
  </r>
  <r>
    <n v="1185732"/>
    <d v="2021-10-22T00:00:00"/>
    <x v="0"/>
    <x v="42"/>
    <s v="Baltimore"/>
    <s v="Men's Street Footwear"/>
    <n v="54.999999999999993"/>
    <n v="3750"/>
    <n v="206249.99999999997"/>
    <n v="82500"/>
    <n v="0.4"/>
    <s v="In-store"/>
  </r>
  <r>
    <n v="1185732"/>
    <d v="2021-10-22T00:00:00"/>
    <x v="0"/>
    <x v="42"/>
    <s v="Baltimore"/>
    <s v="Men's Athletic Footwear"/>
    <n v="50"/>
    <n v="2000"/>
    <n v="100000"/>
    <n v="35000"/>
    <n v="0.35"/>
    <s v="In-store"/>
  </r>
  <r>
    <n v="1185732"/>
    <d v="2021-10-22T00:00:00"/>
    <x v="0"/>
    <x v="42"/>
    <s v="Baltimore"/>
    <s v="Women's Street Footwear"/>
    <n v="50"/>
    <n v="1000"/>
    <n v="50000"/>
    <n v="17500"/>
    <n v="0.35"/>
    <s v="In-store"/>
  </r>
  <r>
    <n v="1185732"/>
    <d v="2021-10-22T00:00:00"/>
    <x v="0"/>
    <x v="42"/>
    <s v="Baltimore"/>
    <s v="Women's Athletic Footwear"/>
    <n v="50"/>
    <n v="750"/>
    <n v="37500"/>
    <n v="13125"/>
    <n v="0.35"/>
    <s v="In-store"/>
  </r>
  <r>
    <n v="1185732"/>
    <d v="2021-10-22T00:00:00"/>
    <x v="0"/>
    <x v="42"/>
    <s v="Baltimore"/>
    <s v="Men's Apparel"/>
    <n v="60"/>
    <n v="750"/>
    <n v="45000"/>
    <n v="13500"/>
    <n v="0.3"/>
    <s v="In-store"/>
  </r>
  <r>
    <n v="1185732"/>
    <d v="2021-10-22T00:00:00"/>
    <x v="0"/>
    <x v="42"/>
    <s v="Baltimore"/>
    <s v="Women's Apparel"/>
    <n v="64.999999999999986"/>
    <n v="2000"/>
    <n v="129999.99999999997"/>
    <n v="38999.999999999993"/>
    <n v="0.3"/>
    <s v="In-store"/>
  </r>
  <r>
    <n v="1185732"/>
    <d v="2021-11-21T00:00:00"/>
    <x v="0"/>
    <x v="42"/>
    <s v="Baltimore"/>
    <s v="Men's Street Footwear"/>
    <n v="60"/>
    <n v="3500"/>
    <n v="210000"/>
    <n v="84000"/>
    <n v="0.4"/>
    <s v="In-store"/>
  </r>
  <r>
    <n v="1185732"/>
    <d v="2021-11-21T00:00:00"/>
    <x v="0"/>
    <x v="42"/>
    <s v="Baltimore"/>
    <s v="Men's Athletic Footwear"/>
    <n v="50"/>
    <n v="1750"/>
    <n v="87500"/>
    <n v="30624.999999999996"/>
    <n v="0.35"/>
    <s v="In-store"/>
  </r>
  <r>
    <n v="1185732"/>
    <d v="2021-11-21T00:00:00"/>
    <x v="0"/>
    <x v="42"/>
    <s v="Baltimore"/>
    <s v="Women's Street Footwear"/>
    <n v="50"/>
    <n v="1700"/>
    <n v="85000"/>
    <n v="29749.999999999996"/>
    <n v="0.35"/>
    <s v="In-store"/>
  </r>
  <r>
    <n v="1185732"/>
    <d v="2021-11-21T00:00:00"/>
    <x v="0"/>
    <x v="42"/>
    <s v="Baltimore"/>
    <s v="Women's Athletic Footwear"/>
    <n v="50"/>
    <n v="1500"/>
    <n v="75000"/>
    <n v="26250"/>
    <n v="0.35"/>
    <s v="In-store"/>
  </r>
  <r>
    <n v="1185732"/>
    <d v="2021-11-21T00:00:00"/>
    <x v="0"/>
    <x v="42"/>
    <s v="Baltimore"/>
    <s v="Men's Apparel"/>
    <n v="60"/>
    <n v="1250"/>
    <n v="75000"/>
    <n v="22500"/>
    <n v="0.3"/>
    <s v="In-store"/>
  </r>
  <r>
    <n v="1185732"/>
    <d v="2021-11-21T00:00:00"/>
    <x v="0"/>
    <x v="42"/>
    <s v="Baltimore"/>
    <s v="Women's Apparel"/>
    <n v="64.999999999999986"/>
    <n v="2250"/>
    <n v="146249.99999999997"/>
    <n v="43874.999999999993"/>
    <n v="0.3"/>
    <s v="In-store"/>
  </r>
  <r>
    <n v="1185732"/>
    <d v="2021-12-20T00:00:00"/>
    <x v="0"/>
    <x v="42"/>
    <s v="Baltimore"/>
    <s v="Men's Street Footwear"/>
    <n v="60"/>
    <n v="4500"/>
    <n v="270000"/>
    <n v="108000"/>
    <n v="0.4"/>
    <s v="In-store"/>
  </r>
  <r>
    <n v="1185732"/>
    <d v="2021-12-20T00:00:00"/>
    <x v="0"/>
    <x v="42"/>
    <s v="Baltimore"/>
    <s v="Men's Athletic Footwear"/>
    <n v="50"/>
    <n v="2500"/>
    <n v="125000"/>
    <n v="43750"/>
    <n v="0.35"/>
    <s v="In-store"/>
  </r>
  <r>
    <n v="1185732"/>
    <d v="2021-12-20T00:00:00"/>
    <x v="0"/>
    <x v="42"/>
    <s v="Baltimore"/>
    <s v="Women's Street Footwear"/>
    <n v="50"/>
    <n v="2250"/>
    <n v="112500"/>
    <n v="39375"/>
    <n v="0.35"/>
    <s v="In-store"/>
  </r>
  <r>
    <n v="1185732"/>
    <d v="2021-12-20T00:00:00"/>
    <x v="0"/>
    <x v="42"/>
    <s v="Baltimore"/>
    <s v="Women's Athletic Footwear"/>
    <n v="50"/>
    <n v="1750"/>
    <n v="87500"/>
    <n v="30624.999999999996"/>
    <n v="0.35"/>
    <s v="In-store"/>
  </r>
  <r>
    <n v="1185732"/>
    <d v="2021-12-20T00:00:00"/>
    <x v="0"/>
    <x v="42"/>
    <s v="Baltimore"/>
    <s v="Men's Apparel"/>
    <n v="60"/>
    <n v="1750"/>
    <n v="105000"/>
    <n v="31500"/>
    <n v="0.3"/>
    <s v="In-store"/>
  </r>
  <r>
    <n v="1185732"/>
    <d v="2021-12-20T00:00:00"/>
    <x v="0"/>
    <x v="42"/>
    <s v="Baltimore"/>
    <s v="Women's Apparel"/>
    <n v="64.999999999999986"/>
    <n v="2750"/>
    <n v="178749.99999999997"/>
    <n v="53624.999999999993"/>
    <n v="0.3"/>
    <s v="In-store"/>
  </r>
  <r>
    <n v="1185732"/>
    <d v="2021-01-17T00:00:00"/>
    <x v="0"/>
    <x v="42"/>
    <s v="Baltimore"/>
    <s v="Men's Street Footwear"/>
    <n v="40"/>
    <n v="5250"/>
    <n v="210000"/>
    <n v="73500"/>
    <n v="0.35"/>
    <s v="In-store"/>
  </r>
  <r>
    <n v="1185732"/>
    <d v="2021-01-17T00:00:00"/>
    <x v="0"/>
    <x v="42"/>
    <s v="Baltimore"/>
    <s v="Men's Athletic Footwear"/>
    <n v="40"/>
    <n v="3250"/>
    <n v="130000"/>
    <n v="45500"/>
    <n v="0.35"/>
    <s v="In-store"/>
  </r>
  <r>
    <n v="1185732"/>
    <d v="2021-01-17T00:00:00"/>
    <x v="0"/>
    <x v="42"/>
    <s v="Baltimore"/>
    <s v="Women's Street Footwear"/>
    <n v="30.000000000000004"/>
    <n v="3250"/>
    <n v="97500.000000000015"/>
    <n v="39000.000000000007"/>
    <n v="0.4"/>
    <s v="In-store"/>
  </r>
  <r>
    <n v="1185732"/>
    <d v="2021-01-17T00:00:00"/>
    <x v="0"/>
    <x v="42"/>
    <s v="Baltimore"/>
    <s v="Women's Athletic Footwear"/>
    <n v="35"/>
    <n v="1750"/>
    <n v="61250"/>
    <n v="24500"/>
    <n v="0.4"/>
    <s v="In-store"/>
  </r>
  <r>
    <n v="1185732"/>
    <d v="2021-01-17T00:00:00"/>
    <x v="0"/>
    <x v="42"/>
    <s v="Baltimore"/>
    <s v="Men's Apparel"/>
    <n v="50"/>
    <n v="2250"/>
    <n v="112500"/>
    <n v="33750"/>
    <n v="0.3"/>
    <s v="In-store"/>
  </r>
  <r>
    <n v="1185732"/>
    <d v="2021-01-17T00:00:00"/>
    <x v="0"/>
    <x v="42"/>
    <s v="Baltimore"/>
    <s v="Women's Apparel"/>
    <n v="40"/>
    <n v="3250"/>
    <n v="130000"/>
    <n v="52000"/>
    <n v="0.4"/>
    <s v="In-store"/>
  </r>
  <r>
    <n v="1185732"/>
    <d v="2021-02-15T00:00:00"/>
    <x v="0"/>
    <x v="42"/>
    <s v="Baltimore"/>
    <s v="Men's Street Footwear"/>
    <n v="40"/>
    <n v="5750"/>
    <n v="230000"/>
    <n v="80500"/>
    <n v="0.35"/>
    <s v="In-store"/>
  </r>
  <r>
    <n v="1185732"/>
    <d v="2021-02-15T00:00:00"/>
    <x v="0"/>
    <x v="42"/>
    <s v="Baltimore"/>
    <s v="Men's Athletic Footwear"/>
    <n v="40"/>
    <n v="2250"/>
    <n v="90000"/>
    <n v="31499.999999999996"/>
    <n v="0.35"/>
    <s v="In-store"/>
  </r>
  <r>
    <n v="1185732"/>
    <d v="2021-02-15T00:00:00"/>
    <x v="0"/>
    <x v="42"/>
    <s v="Baltimore"/>
    <s v="Women's Street Footwear"/>
    <n v="30.000000000000004"/>
    <n v="2750"/>
    <n v="82500.000000000015"/>
    <n v="33000.000000000007"/>
    <n v="0.4"/>
    <s v="In-store"/>
  </r>
  <r>
    <n v="1185732"/>
    <d v="2021-02-15T00:00:00"/>
    <x v="0"/>
    <x v="43"/>
    <s v="Wilmington"/>
    <s v="Women's Athletic Footwear"/>
    <n v="35"/>
    <n v="1500"/>
    <n v="52500"/>
    <n v="21000"/>
    <n v="0.4"/>
    <s v="In-store"/>
  </r>
  <r>
    <n v="1185732"/>
    <d v="2021-02-15T00:00:00"/>
    <x v="0"/>
    <x v="43"/>
    <s v="Wilmington"/>
    <s v="Men's Apparel"/>
    <n v="50"/>
    <n v="2250"/>
    <n v="112500"/>
    <n v="33750"/>
    <n v="0.3"/>
    <s v="In-store"/>
  </r>
  <r>
    <n v="1185732"/>
    <d v="2021-02-15T00:00:00"/>
    <x v="0"/>
    <x v="43"/>
    <s v="Wilmington"/>
    <s v="Women's Apparel"/>
    <n v="40"/>
    <n v="3250"/>
    <n v="130000"/>
    <n v="52000"/>
    <n v="0.4"/>
    <s v="In-store"/>
  </r>
  <r>
    <n v="1185732"/>
    <d v="2021-03-13T00:00:00"/>
    <x v="0"/>
    <x v="43"/>
    <s v="Wilmington"/>
    <s v="Men's Street Footwear"/>
    <n v="40"/>
    <n v="5450"/>
    <n v="218000"/>
    <n v="76300"/>
    <n v="0.35"/>
    <s v="In-store"/>
  </r>
  <r>
    <n v="1185732"/>
    <d v="2021-03-13T00:00:00"/>
    <x v="0"/>
    <x v="43"/>
    <s v="Wilmington"/>
    <s v="Men's Athletic Footwear"/>
    <n v="40"/>
    <n v="2500"/>
    <n v="100000"/>
    <n v="35000"/>
    <n v="0.35"/>
    <s v="In-store"/>
  </r>
  <r>
    <n v="1185732"/>
    <d v="2021-03-13T00:00:00"/>
    <x v="0"/>
    <x v="43"/>
    <s v="Wilmington"/>
    <s v="Women's Street Footwear"/>
    <n v="30.000000000000004"/>
    <n v="2750"/>
    <n v="82500.000000000015"/>
    <n v="33000.000000000007"/>
    <n v="0.4"/>
    <s v="In-store"/>
  </r>
  <r>
    <n v="1185732"/>
    <d v="2021-03-13T00:00:00"/>
    <x v="0"/>
    <x v="43"/>
    <s v="Wilmington"/>
    <s v="Women's Athletic Footwear"/>
    <n v="35"/>
    <n v="1250"/>
    <n v="43750"/>
    <n v="17500"/>
    <n v="0.4"/>
    <s v="In-store"/>
  </r>
  <r>
    <n v="1185732"/>
    <d v="2021-03-13T00:00:00"/>
    <x v="0"/>
    <x v="43"/>
    <s v="Wilmington"/>
    <s v="Men's Apparel"/>
    <n v="50"/>
    <n v="1750"/>
    <n v="87500"/>
    <n v="26250"/>
    <n v="0.3"/>
    <s v="In-store"/>
  </r>
  <r>
    <n v="1185732"/>
    <d v="2021-03-13T00:00:00"/>
    <x v="0"/>
    <x v="43"/>
    <s v="Wilmington"/>
    <s v="Women's Apparel"/>
    <n v="40"/>
    <n v="2750"/>
    <n v="110000"/>
    <n v="44000"/>
    <n v="0.4"/>
    <s v="In-store"/>
  </r>
  <r>
    <n v="1185732"/>
    <d v="2021-04-14T00:00:00"/>
    <x v="0"/>
    <x v="43"/>
    <s v="Wilmington"/>
    <s v="Men's Street Footwear"/>
    <n v="40"/>
    <n v="5250"/>
    <n v="210000"/>
    <n v="73500"/>
    <n v="0.35"/>
    <s v="In-store"/>
  </r>
  <r>
    <n v="1185732"/>
    <d v="2021-04-14T00:00:00"/>
    <x v="0"/>
    <x v="43"/>
    <s v="Wilmington"/>
    <s v="Men's Athletic Footwear"/>
    <n v="40"/>
    <n v="2250"/>
    <n v="90000"/>
    <n v="31499.999999999996"/>
    <n v="0.35"/>
    <s v="In-store"/>
  </r>
  <r>
    <n v="1185732"/>
    <d v="2021-04-14T00:00:00"/>
    <x v="0"/>
    <x v="43"/>
    <s v="Wilmington"/>
    <s v="Women's Street Footwear"/>
    <n v="30.000000000000004"/>
    <n v="2250"/>
    <n v="67500.000000000015"/>
    <n v="27000.000000000007"/>
    <n v="0.4"/>
    <s v="In-store"/>
  </r>
  <r>
    <n v="1185732"/>
    <d v="2021-04-14T00:00:00"/>
    <x v="0"/>
    <x v="43"/>
    <s v="Wilmington"/>
    <s v="Women's Athletic Footwear"/>
    <n v="35"/>
    <n v="1500"/>
    <n v="52500"/>
    <n v="21000"/>
    <n v="0.4"/>
    <s v="In-store"/>
  </r>
  <r>
    <n v="1185732"/>
    <d v="2021-04-14T00:00:00"/>
    <x v="0"/>
    <x v="43"/>
    <s v="Wilmington"/>
    <s v="Men's Apparel"/>
    <n v="50"/>
    <n v="1500"/>
    <n v="75000"/>
    <n v="22500"/>
    <n v="0.3"/>
    <s v="In-store"/>
  </r>
  <r>
    <n v="1185732"/>
    <d v="2021-04-14T00:00:00"/>
    <x v="0"/>
    <x v="43"/>
    <s v="Wilmington"/>
    <s v="Women's Apparel"/>
    <n v="40"/>
    <n v="3000"/>
    <n v="120000"/>
    <n v="48000"/>
    <n v="0.4"/>
    <s v="In-store"/>
  </r>
  <r>
    <n v="1185732"/>
    <d v="2021-05-13T00:00:00"/>
    <x v="0"/>
    <x v="43"/>
    <s v="Wilmington"/>
    <s v="Men's Street Footwear"/>
    <n v="54.999999999999993"/>
    <n v="5700"/>
    <n v="313499.99999999994"/>
    <n v="109724.99999999997"/>
    <n v="0.35"/>
    <s v="In-store"/>
  </r>
  <r>
    <n v="1185732"/>
    <d v="2021-05-13T00:00:00"/>
    <x v="0"/>
    <x v="43"/>
    <s v="Wilmington"/>
    <s v="Men's Athletic Footwear"/>
    <n v="50"/>
    <n v="2750"/>
    <n v="137500"/>
    <n v="48125"/>
    <n v="0.35"/>
    <s v="In-store"/>
  </r>
  <r>
    <n v="1185732"/>
    <d v="2021-05-13T00:00:00"/>
    <x v="0"/>
    <x v="43"/>
    <s v="Wilmington"/>
    <s v="Women's Street Footwear"/>
    <n v="45"/>
    <n v="3000"/>
    <n v="135000"/>
    <n v="54000"/>
    <n v="0.4"/>
    <s v="In-store"/>
  </r>
  <r>
    <n v="1185732"/>
    <d v="2021-05-13T00:00:00"/>
    <x v="0"/>
    <x v="43"/>
    <s v="Wilmington"/>
    <s v="Women's Athletic Footwear"/>
    <n v="45"/>
    <n v="2500"/>
    <n v="112500"/>
    <n v="45000"/>
    <n v="0.4"/>
    <s v="In-store"/>
  </r>
  <r>
    <n v="1185732"/>
    <d v="2021-05-13T00:00:00"/>
    <x v="0"/>
    <x v="43"/>
    <s v="Wilmington"/>
    <s v="Men's Apparel"/>
    <n v="54.999999999999993"/>
    <n v="2750"/>
    <n v="151249.99999999997"/>
    <n v="45374.999999999993"/>
    <n v="0.3"/>
    <s v="In-store"/>
  </r>
  <r>
    <n v="1185732"/>
    <d v="2021-05-13T00:00:00"/>
    <x v="0"/>
    <x v="43"/>
    <s v="Wilmington"/>
    <s v="Women's Apparel"/>
    <n v="60"/>
    <n v="4000"/>
    <n v="240000"/>
    <n v="96000"/>
    <n v="0.4"/>
    <s v="In-store"/>
  </r>
  <r>
    <n v="1185732"/>
    <d v="2021-06-15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6-15T00:00:00"/>
    <x v="0"/>
    <x v="43"/>
    <s v="Wilmington"/>
    <s v="Men's Athletic Footwear"/>
    <n v="50"/>
    <n v="4000"/>
    <n v="200000"/>
    <n v="70000"/>
    <n v="0.35"/>
    <s v="In-store"/>
  </r>
  <r>
    <n v="1185732"/>
    <d v="2021-06-15T00:00:00"/>
    <x v="0"/>
    <x v="43"/>
    <s v="Wilmington"/>
    <s v="Women's Street Footwear"/>
    <n v="45"/>
    <n v="3250"/>
    <n v="146250"/>
    <n v="58500"/>
    <n v="0.4"/>
    <s v="In-store"/>
  </r>
  <r>
    <n v="1185732"/>
    <d v="2021-06-15T00:00:00"/>
    <x v="0"/>
    <x v="43"/>
    <s v="Wilmington"/>
    <s v="Women's Athletic Footwear"/>
    <n v="45"/>
    <n v="3000"/>
    <n v="135000"/>
    <n v="54000"/>
    <n v="0.4"/>
    <s v="In-store"/>
  </r>
  <r>
    <n v="1185732"/>
    <d v="2021-06-15T00:00:00"/>
    <x v="0"/>
    <x v="43"/>
    <s v="Wilmington"/>
    <s v="Men's Apparel"/>
    <n v="54.999999999999993"/>
    <n v="3000"/>
    <n v="164999.99999999997"/>
    <n v="49499.999999999993"/>
    <n v="0.3"/>
    <s v="In-store"/>
  </r>
  <r>
    <n v="1185732"/>
    <d v="2021-06-15T00:00:00"/>
    <x v="0"/>
    <x v="43"/>
    <s v="Wilmington"/>
    <s v="Women's Apparel"/>
    <n v="60"/>
    <n v="4500"/>
    <n v="270000"/>
    <n v="108000"/>
    <n v="0.4"/>
    <s v="In-store"/>
  </r>
  <r>
    <n v="1185732"/>
    <d v="2021-07-13T00:00:00"/>
    <x v="0"/>
    <x v="43"/>
    <s v="Wilmington"/>
    <s v="Men's Street Footwear"/>
    <n v="54.999999999999993"/>
    <n v="6750"/>
    <n v="371249.99999999994"/>
    <n v="129937.49999999997"/>
    <n v="0.35"/>
    <s v="In-store"/>
  </r>
  <r>
    <n v="1185732"/>
    <d v="2021-07-13T00:00:00"/>
    <x v="0"/>
    <x v="43"/>
    <s v="Wilmington"/>
    <s v="Men's Athletic Footwear"/>
    <n v="50"/>
    <n v="4250"/>
    <n v="212500"/>
    <n v="74375"/>
    <n v="0.35"/>
    <s v="In-store"/>
  </r>
  <r>
    <n v="1185732"/>
    <d v="2021-07-13T00:00:00"/>
    <x v="0"/>
    <x v="43"/>
    <s v="Wilmington"/>
    <s v="Women's Street Footwear"/>
    <n v="45"/>
    <n v="3500"/>
    <n v="157500"/>
    <n v="63000"/>
    <n v="0.4"/>
    <s v="In-store"/>
  </r>
  <r>
    <n v="1185732"/>
    <d v="2021-07-13T00:00:00"/>
    <x v="0"/>
    <x v="43"/>
    <s v="Wilmington"/>
    <s v="Women's Athletic Footwear"/>
    <n v="45"/>
    <n v="3000"/>
    <n v="135000"/>
    <n v="54000"/>
    <n v="0.4"/>
    <s v="In-store"/>
  </r>
  <r>
    <n v="1185732"/>
    <d v="2021-07-13T00:00:00"/>
    <x v="0"/>
    <x v="43"/>
    <s v="Wilmington"/>
    <s v="Men's Apparel"/>
    <n v="54.999999999999993"/>
    <n v="3250"/>
    <n v="178749.99999999997"/>
    <n v="53624.999999999993"/>
    <n v="0.3"/>
    <s v="In-store"/>
  </r>
  <r>
    <n v="1185732"/>
    <d v="2021-07-13T00:00:00"/>
    <x v="0"/>
    <x v="43"/>
    <s v="Wilmington"/>
    <s v="Women's Apparel"/>
    <n v="60"/>
    <n v="5000"/>
    <n v="300000"/>
    <n v="120000"/>
    <n v="0.4"/>
    <s v="In-store"/>
  </r>
  <r>
    <n v="1185732"/>
    <d v="2021-08-14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8-14T00:00:00"/>
    <x v="0"/>
    <x v="43"/>
    <s v="Wilmington"/>
    <s v="Men's Athletic Footwear"/>
    <n v="50"/>
    <n v="4250"/>
    <n v="212500"/>
    <n v="74375"/>
    <n v="0.35"/>
    <s v="In-store"/>
  </r>
  <r>
    <n v="1185732"/>
    <d v="2021-08-14T00:00:00"/>
    <x v="0"/>
    <x v="43"/>
    <s v="Wilmington"/>
    <s v="Women's Street Footwear"/>
    <n v="45"/>
    <n v="3500"/>
    <n v="157500"/>
    <n v="63000"/>
    <n v="0.4"/>
    <s v="In-store"/>
  </r>
  <r>
    <n v="1185732"/>
    <d v="2021-08-14T00:00:00"/>
    <x v="0"/>
    <x v="43"/>
    <s v="Wilmington"/>
    <s v="Women's Athletic Footwear"/>
    <n v="45"/>
    <n v="2500"/>
    <n v="112500"/>
    <n v="45000"/>
    <n v="0.4"/>
    <s v="In-store"/>
  </r>
  <r>
    <n v="1185732"/>
    <d v="2021-08-14T00:00:00"/>
    <x v="0"/>
    <x v="43"/>
    <s v="Wilmington"/>
    <s v="Men's Apparel"/>
    <n v="54.999999999999993"/>
    <n v="2250"/>
    <n v="123749.99999999999"/>
    <n v="37124.999999999993"/>
    <n v="0.3"/>
    <s v="In-store"/>
  </r>
  <r>
    <n v="1185732"/>
    <d v="2021-08-14T00:00:00"/>
    <x v="0"/>
    <x v="43"/>
    <s v="Wilmington"/>
    <s v="Women's Apparel"/>
    <n v="60"/>
    <n v="4000"/>
    <n v="240000"/>
    <n v="96000"/>
    <n v="0.4"/>
    <s v="In-store"/>
  </r>
  <r>
    <n v="1185732"/>
    <d v="2021-09-13T00:00:00"/>
    <x v="0"/>
    <x v="43"/>
    <s v="Wilmington"/>
    <s v="Men's Street Footwear"/>
    <n v="54.999999999999993"/>
    <n v="5250"/>
    <n v="288749.99999999994"/>
    <n v="101062.49999999997"/>
    <n v="0.35"/>
    <s v="In-store"/>
  </r>
  <r>
    <n v="1185732"/>
    <d v="2021-09-13T00:00:00"/>
    <x v="0"/>
    <x v="43"/>
    <s v="Wilmington"/>
    <s v="Men's Athletic Footwear"/>
    <n v="50"/>
    <n v="3250"/>
    <n v="162500"/>
    <n v="56875"/>
    <n v="0.35"/>
    <s v="In-store"/>
  </r>
  <r>
    <n v="1185732"/>
    <d v="2021-09-13T00:00:00"/>
    <x v="0"/>
    <x v="43"/>
    <s v="Wilmington"/>
    <s v="Women's Street Footwear"/>
    <n v="45"/>
    <n v="2250"/>
    <n v="101250"/>
    <n v="40500"/>
    <n v="0.4"/>
    <s v="In-store"/>
  </r>
  <r>
    <n v="1185732"/>
    <d v="2021-09-13T00:00:00"/>
    <x v="0"/>
    <x v="43"/>
    <s v="Wilmington"/>
    <s v="Women's Athletic Footwear"/>
    <n v="45"/>
    <n v="2000"/>
    <n v="90000"/>
    <n v="36000"/>
    <n v="0.4"/>
    <s v="In-store"/>
  </r>
  <r>
    <n v="1185732"/>
    <d v="2021-09-13T00:00:00"/>
    <x v="0"/>
    <x v="43"/>
    <s v="Wilmington"/>
    <s v="Men's Apparel"/>
    <n v="54.999999999999993"/>
    <n v="2000"/>
    <n v="109999.99999999999"/>
    <n v="32999.999999999993"/>
    <n v="0.3"/>
    <s v="In-store"/>
  </r>
  <r>
    <n v="1185732"/>
    <d v="2021-09-13T00:00:00"/>
    <x v="0"/>
    <x v="43"/>
    <s v="Wilmington"/>
    <s v="Women's Apparel"/>
    <n v="60"/>
    <n v="3000"/>
    <n v="180000"/>
    <n v="72000"/>
    <n v="0.4"/>
    <s v="In-store"/>
  </r>
  <r>
    <n v="1185732"/>
    <d v="2021-10-15T00:00:00"/>
    <x v="0"/>
    <x v="43"/>
    <s v="Wilmington"/>
    <s v="Men's Street Footwear"/>
    <n v="60"/>
    <n v="4750"/>
    <n v="285000"/>
    <n v="99750"/>
    <n v="0.35"/>
    <s v="In-store"/>
  </r>
  <r>
    <n v="1185732"/>
    <d v="2021-10-15T00:00:00"/>
    <x v="0"/>
    <x v="43"/>
    <s v="Wilmington"/>
    <s v="Men's Athletic Footwear"/>
    <n v="55.000000000000007"/>
    <n v="3000"/>
    <n v="165000.00000000003"/>
    <n v="57750.000000000007"/>
    <n v="0.35"/>
    <s v="In-store"/>
  </r>
  <r>
    <n v="1185732"/>
    <d v="2021-10-15T00:00:00"/>
    <x v="0"/>
    <x v="43"/>
    <s v="Wilmington"/>
    <s v="Women's Street Footwear"/>
    <n v="55.000000000000007"/>
    <n v="2000"/>
    <n v="110000.00000000001"/>
    <n v="44000.000000000007"/>
    <n v="0.4"/>
    <s v="In-store"/>
  </r>
  <r>
    <n v="1185732"/>
    <d v="2021-10-15T00:00:00"/>
    <x v="0"/>
    <x v="43"/>
    <s v="Wilmington"/>
    <s v="Women's Athletic Footwear"/>
    <n v="55.000000000000007"/>
    <n v="1750"/>
    <n v="96250.000000000015"/>
    <n v="38500.000000000007"/>
    <n v="0.4"/>
    <s v="In-store"/>
  </r>
  <r>
    <n v="1185732"/>
    <d v="2021-10-15T00:00:00"/>
    <x v="0"/>
    <x v="43"/>
    <s v="Wilmington"/>
    <s v="Men's Apparel"/>
    <n v="65"/>
    <n v="1750"/>
    <n v="113750"/>
    <n v="34125"/>
    <n v="0.3"/>
    <s v="In-store"/>
  </r>
  <r>
    <n v="1185732"/>
    <d v="2021-10-15T00:00:00"/>
    <x v="0"/>
    <x v="43"/>
    <s v="Wilmington"/>
    <s v="Women's Apparel"/>
    <n v="70"/>
    <n v="3000"/>
    <n v="210000"/>
    <n v="84000"/>
    <n v="0.4"/>
    <s v="In-store"/>
  </r>
  <r>
    <n v="1185732"/>
    <d v="2021-11-14T00:00:00"/>
    <x v="0"/>
    <x v="43"/>
    <s v="Wilmington"/>
    <s v="Men's Street Footwear"/>
    <n v="65"/>
    <n v="4500"/>
    <n v="292500"/>
    <n v="102375"/>
    <n v="0.35"/>
    <s v="In-store"/>
  </r>
  <r>
    <n v="1185732"/>
    <d v="2021-11-14T00:00:00"/>
    <x v="0"/>
    <x v="43"/>
    <s v="Wilmington"/>
    <s v="Men's Athletic Footwear"/>
    <n v="55.000000000000007"/>
    <n v="3250"/>
    <n v="178750.00000000003"/>
    <n v="62562.500000000007"/>
    <n v="0.35"/>
    <s v="In-store"/>
  </r>
  <r>
    <n v="1185732"/>
    <d v="2021-11-14T00:00:00"/>
    <x v="0"/>
    <x v="43"/>
    <s v="Wilmington"/>
    <s v="Women's Street Footwear"/>
    <n v="55.000000000000007"/>
    <n v="3200"/>
    <n v="176000.00000000003"/>
    <n v="70400.000000000015"/>
    <n v="0.4"/>
    <s v="In-store"/>
  </r>
  <r>
    <n v="1185732"/>
    <d v="2021-11-14T00:00:00"/>
    <x v="0"/>
    <x v="43"/>
    <s v="Wilmington"/>
    <s v="Women's Athletic Footwear"/>
    <n v="55.000000000000007"/>
    <n v="3000"/>
    <n v="165000.00000000003"/>
    <n v="66000.000000000015"/>
    <n v="0.4"/>
    <s v="In-store"/>
  </r>
  <r>
    <n v="1185732"/>
    <d v="2021-11-14T00:00:00"/>
    <x v="0"/>
    <x v="43"/>
    <s v="Wilmington"/>
    <s v="Men's Apparel"/>
    <n v="65"/>
    <n v="2750"/>
    <n v="178750"/>
    <n v="53625"/>
    <n v="0.3"/>
    <s v="In-store"/>
  </r>
  <r>
    <n v="1185732"/>
    <d v="2021-11-14T00:00:00"/>
    <x v="0"/>
    <x v="43"/>
    <s v="Wilmington"/>
    <s v="Women's Apparel"/>
    <n v="70"/>
    <n v="3750"/>
    <n v="262500"/>
    <n v="105000"/>
    <n v="0.4"/>
    <s v="In-store"/>
  </r>
  <r>
    <n v="1185732"/>
    <d v="2021-12-13T00:00:00"/>
    <x v="0"/>
    <x v="43"/>
    <s v="Wilmington"/>
    <s v="Men's Street Footwear"/>
    <n v="65"/>
    <n v="6000"/>
    <n v="390000"/>
    <n v="136500"/>
    <n v="0.35"/>
    <s v="In-store"/>
  </r>
  <r>
    <n v="1185732"/>
    <d v="2021-12-13T00:00:00"/>
    <x v="0"/>
    <x v="43"/>
    <s v="Wilmington"/>
    <s v="Men's Athletic Footwear"/>
    <n v="55.000000000000007"/>
    <n v="4000"/>
    <n v="220000.00000000003"/>
    <n v="77000"/>
    <n v="0.35"/>
    <s v="In-store"/>
  </r>
  <r>
    <n v="1185732"/>
    <d v="2021-12-13T00:00:00"/>
    <x v="0"/>
    <x v="43"/>
    <s v="Wilmington"/>
    <s v="Women's Street Footwear"/>
    <n v="55.000000000000007"/>
    <n v="3750"/>
    <n v="206250.00000000003"/>
    <n v="82500.000000000015"/>
    <n v="0.4"/>
    <s v="In-store"/>
  </r>
  <r>
    <n v="1185732"/>
    <d v="2021-12-13T00:00:00"/>
    <x v="0"/>
    <x v="43"/>
    <s v="Wilmington"/>
    <s v="Women's Athletic Footwear"/>
    <n v="55.000000000000007"/>
    <n v="3250"/>
    <n v="178750.00000000003"/>
    <n v="71500.000000000015"/>
    <n v="0.4"/>
    <s v="In-store"/>
  </r>
  <r>
    <n v="1185732"/>
    <d v="2021-12-13T00:00:00"/>
    <x v="0"/>
    <x v="43"/>
    <s v="Wilmington"/>
    <s v="Men's Apparel"/>
    <n v="65"/>
    <n v="3250"/>
    <n v="211250"/>
    <n v="63375"/>
    <n v="0.3"/>
    <s v="In-store"/>
  </r>
  <r>
    <n v="1185732"/>
    <d v="2021-12-13T00:00:00"/>
    <x v="0"/>
    <x v="43"/>
    <s v="Wilmington"/>
    <s v="Women's Apparel"/>
    <n v="70"/>
    <n v="4250"/>
    <n v="297500"/>
    <n v="119000"/>
    <n v="0.4"/>
    <s v="In-store"/>
  </r>
  <r>
    <n v="1185732"/>
    <d v="2021-01-10T00:00:00"/>
    <x v="0"/>
    <x v="43"/>
    <s v="Wilmington"/>
    <s v="Men's Street Footwear"/>
    <n v="35"/>
    <n v="4750"/>
    <n v="166250"/>
    <n v="58187.499999999993"/>
    <n v="0.35"/>
    <s v="In-store"/>
  </r>
  <r>
    <n v="1185732"/>
    <d v="2021-01-10T00:00:00"/>
    <x v="0"/>
    <x v="43"/>
    <s v="Wilmington"/>
    <s v="Men's Athletic Footwear"/>
    <n v="35"/>
    <n v="2750"/>
    <n v="96250"/>
    <n v="33687.5"/>
    <n v="0.35"/>
    <s v="In-store"/>
  </r>
  <r>
    <n v="1185732"/>
    <d v="2021-01-10T00:00:00"/>
    <x v="0"/>
    <x v="43"/>
    <s v="Wilmington"/>
    <s v="Women's Street Footwear"/>
    <n v="25.000000000000007"/>
    <n v="2750"/>
    <n v="68750.000000000015"/>
    <n v="27500.000000000007"/>
    <n v="0.4"/>
    <s v="In-store"/>
  </r>
  <r>
    <n v="1185732"/>
    <d v="2021-01-10T00:00:00"/>
    <x v="0"/>
    <x v="43"/>
    <s v="Wilmington"/>
    <s v="Women's Athletic Footwear"/>
    <n v="30"/>
    <n v="1250"/>
    <n v="37500"/>
    <n v="15000"/>
    <n v="0.4"/>
    <s v="In-store"/>
  </r>
  <r>
    <n v="1185732"/>
    <d v="2021-01-10T00:00:00"/>
    <x v="0"/>
    <x v="43"/>
    <s v="Wilmington"/>
    <s v="Men's Apparel"/>
    <n v="45"/>
    <n v="1750"/>
    <n v="78750"/>
    <n v="23625"/>
    <n v="0.3"/>
    <s v="In-store"/>
  </r>
  <r>
    <n v="1185732"/>
    <d v="2021-01-10T00:00:00"/>
    <x v="0"/>
    <x v="43"/>
    <s v="Wilmington"/>
    <s v="Women's Apparel"/>
    <n v="35"/>
    <n v="2750"/>
    <n v="96250"/>
    <n v="38500"/>
    <n v="0.4"/>
    <s v="In-store"/>
  </r>
  <r>
    <n v="1185732"/>
    <d v="2021-02-08T00:00:00"/>
    <x v="0"/>
    <x v="43"/>
    <s v="Wilmington"/>
    <s v="Men's Street Footwear"/>
    <n v="35"/>
    <n v="5250"/>
    <n v="183750"/>
    <n v="64312.499999999993"/>
    <n v="0.35"/>
    <s v="In-store"/>
  </r>
  <r>
    <n v="1185732"/>
    <d v="2021-02-08T00:00:00"/>
    <x v="0"/>
    <x v="43"/>
    <s v="Wilmington"/>
    <s v="Men's Athletic Footwear"/>
    <n v="35"/>
    <n v="1750"/>
    <n v="61250"/>
    <n v="21437.5"/>
    <n v="0.35"/>
    <s v="In-store"/>
  </r>
  <r>
    <n v="1185732"/>
    <d v="2021-02-08T00:00:00"/>
    <x v="0"/>
    <x v="43"/>
    <s v="Wilmington"/>
    <s v="Women's Street Footwear"/>
    <n v="25.000000000000007"/>
    <n v="2250"/>
    <n v="56250.000000000015"/>
    <n v="22500.000000000007"/>
    <n v="0.4"/>
    <s v="In-store"/>
  </r>
  <r>
    <n v="1185732"/>
    <d v="2021-02-08T00:00:00"/>
    <x v="0"/>
    <x v="44"/>
    <s v="Newark"/>
    <s v="Women's Athletic Footwear"/>
    <n v="30"/>
    <n v="1000"/>
    <n v="30000"/>
    <n v="12000"/>
    <n v="0.4"/>
    <s v="In-store"/>
  </r>
  <r>
    <n v="1185732"/>
    <d v="2021-02-08T00:00:00"/>
    <x v="0"/>
    <x v="44"/>
    <s v="Newark"/>
    <s v="Men's Apparel"/>
    <n v="45"/>
    <n v="1750"/>
    <n v="78750"/>
    <n v="23625"/>
    <n v="0.3"/>
    <s v="In-store"/>
  </r>
  <r>
    <n v="1185732"/>
    <d v="2021-02-08T00:00:00"/>
    <x v="0"/>
    <x v="44"/>
    <s v="Newark"/>
    <s v="Women's Apparel"/>
    <n v="35"/>
    <n v="2750"/>
    <n v="96250"/>
    <n v="38500"/>
    <n v="0.4"/>
    <s v="In-store"/>
  </r>
  <r>
    <n v="1185732"/>
    <d v="2021-03-06T00:00:00"/>
    <x v="0"/>
    <x v="44"/>
    <s v="Newark"/>
    <s v="Men's Street Footwear"/>
    <n v="35"/>
    <n v="4950"/>
    <n v="173250"/>
    <n v="60637.499999999993"/>
    <n v="0.35"/>
    <s v="In-store"/>
  </r>
  <r>
    <n v="1185732"/>
    <d v="2021-03-06T00:00:00"/>
    <x v="0"/>
    <x v="44"/>
    <s v="Newark"/>
    <s v="Men's Athletic Footwear"/>
    <n v="35"/>
    <n v="2000"/>
    <n v="70000"/>
    <n v="24500"/>
    <n v="0.35"/>
    <s v="In-store"/>
  </r>
  <r>
    <n v="1185732"/>
    <d v="2021-03-06T00:00:00"/>
    <x v="0"/>
    <x v="44"/>
    <s v="Newark"/>
    <s v="Women's Street Footwear"/>
    <n v="25.000000000000007"/>
    <n v="2250"/>
    <n v="56250.000000000015"/>
    <n v="22500.000000000007"/>
    <n v="0.4"/>
    <s v="In-store"/>
  </r>
  <r>
    <n v="1185732"/>
    <d v="2021-03-06T00:00:00"/>
    <x v="0"/>
    <x v="44"/>
    <s v="Newark"/>
    <s v="Women's Athletic Footwear"/>
    <n v="30"/>
    <n v="750"/>
    <n v="22500"/>
    <n v="9000"/>
    <n v="0.4"/>
    <s v="In-store"/>
  </r>
  <r>
    <n v="1185732"/>
    <d v="2021-03-06T00:00:00"/>
    <x v="0"/>
    <x v="44"/>
    <s v="Newark"/>
    <s v="Men's Apparel"/>
    <n v="45"/>
    <n v="1250"/>
    <n v="56250"/>
    <n v="16875"/>
    <n v="0.3"/>
    <s v="In-store"/>
  </r>
  <r>
    <n v="1185732"/>
    <d v="2021-03-06T00:00:00"/>
    <x v="0"/>
    <x v="44"/>
    <s v="Newark"/>
    <s v="Women's Apparel"/>
    <n v="35"/>
    <n v="2250"/>
    <n v="78750"/>
    <n v="31500"/>
    <n v="0.4"/>
    <s v="In-store"/>
  </r>
  <r>
    <n v="1185732"/>
    <d v="2021-04-07T00:00:00"/>
    <x v="0"/>
    <x v="44"/>
    <s v="Newark"/>
    <s v="Men's Street Footwear"/>
    <n v="35"/>
    <n v="4750"/>
    <n v="166250"/>
    <n v="58187.499999999993"/>
    <n v="0.35"/>
    <s v="In-store"/>
  </r>
  <r>
    <n v="1185732"/>
    <d v="2021-04-07T00:00:00"/>
    <x v="0"/>
    <x v="44"/>
    <s v="Newark"/>
    <s v="Men's Athletic Footwear"/>
    <n v="35"/>
    <n v="1750"/>
    <n v="61250"/>
    <n v="21437.5"/>
    <n v="0.35"/>
    <s v="In-store"/>
  </r>
  <r>
    <n v="1185732"/>
    <d v="2021-04-07T00:00:00"/>
    <x v="0"/>
    <x v="44"/>
    <s v="Newark"/>
    <s v="Women's Street Footwear"/>
    <n v="25.000000000000007"/>
    <n v="1750"/>
    <n v="43750.000000000015"/>
    <n v="17500.000000000007"/>
    <n v="0.4"/>
    <s v="In-store"/>
  </r>
  <r>
    <n v="1185732"/>
    <d v="2021-04-07T00:00:00"/>
    <x v="0"/>
    <x v="44"/>
    <s v="Newark"/>
    <s v="Women's Athletic Footwear"/>
    <n v="30"/>
    <n v="1000"/>
    <n v="30000"/>
    <n v="12000"/>
    <n v="0.4"/>
    <s v="In-store"/>
  </r>
  <r>
    <n v="1185732"/>
    <d v="2021-04-07T00:00:00"/>
    <x v="0"/>
    <x v="44"/>
    <s v="Newark"/>
    <s v="Men's Apparel"/>
    <n v="45"/>
    <n v="1000"/>
    <n v="45000"/>
    <n v="13500"/>
    <n v="0.3"/>
    <s v="In-store"/>
  </r>
  <r>
    <n v="1185732"/>
    <d v="2021-04-07T00:00:00"/>
    <x v="0"/>
    <x v="44"/>
    <s v="Newark"/>
    <s v="Women's Apparel"/>
    <n v="35"/>
    <n v="2500"/>
    <n v="87500"/>
    <n v="35000"/>
    <n v="0.4"/>
    <s v="In-store"/>
  </r>
  <r>
    <n v="1185732"/>
    <d v="2021-05-06T00:00:00"/>
    <x v="0"/>
    <x v="44"/>
    <s v="Newark"/>
    <s v="Men's Street Footwear"/>
    <n v="49.999999999999993"/>
    <n v="5200"/>
    <n v="259999.99999999997"/>
    <n v="90999.999999999985"/>
    <n v="0.35"/>
    <s v="In-store"/>
  </r>
  <r>
    <n v="1185732"/>
    <d v="2021-05-06T00:00:00"/>
    <x v="0"/>
    <x v="44"/>
    <s v="Newark"/>
    <s v="Men's Athletic Footwear"/>
    <n v="45"/>
    <n v="2250"/>
    <n v="101250"/>
    <n v="35437.5"/>
    <n v="0.35"/>
    <s v="In-store"/>
  </r>
  <r>
    <n v="1185732"/>
    <d v="2021-05-06T00:00:00"/>
    <x v="0"/>
    <x v="44"/>
    <s v="Newark"/>
    <s v="Women's Street Footwear"/>
    <n v="40"/>
    <n v="2500"/>
    <n v="100000"/>
    <n v="40000"/>
    <n v="0.4"/>
    <s v="In-store"/>
  </r>
  <r>
    <n v="1185732"/>
    <d v="2021-05-06T00:00:00"/>
    <x v="0"/>
    <x v="44"/>
    <s v="Newark"/>
    <s v="Women's Athletic Footwear"/>
    <n v="40"/>
    <n v="2000"/>
    <n v="80000"/>
    <n v="32000"/>
    <n v="0.4"/>
    <s v="In-store"/>
  </r>
  <r>
    <n v="1185732"/>
    <d v="2021-05-06T00:00:00"/>
    <x v="0"/>
    <x v="44"/>
    <s v="Newark"/>
    <s v="Men's Apparel"/>
    <n v="49.999999999999993"/>
    <n v="2250"/>
    <n v="112499.99999999999"/>
    <n v="33749.999999999993"/>
    <n v="0.3"/>
    <s v="In-store"/>
  </r>
  <r>
    <n v="1185732"/>
    <d v="2021-05-06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6-08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6-08T00:00:00"/>
    <x v="0"/>
    <x v="44"/>
    <s v="Newark"/>
    <s v="Men's Athletic Footwear"/>
    <n v="45"/>
    <n v="3500"/>
    <n v="157500"/>
    <n v="55125"/>
    <n v="0.35"/>
    <s v="In-store"/>
  </r>
  <r>
    <n v="1185732"/>
    <d v="2021-06-08T00:00:00"/>
    <x v="0"/>
    <x v="44"/>
    <s v="Newark"/>
    <s v="Women's Street Footwear"/>
    <n v="40"/>
    <n v="2750"/>
    <n v="110000"/>
    <n v="44000"/>
    <n v="0.4"/>
    <s v="In-store"/>
  </r>
  <r>
    <n v="1185732"/>
    <d v="2021-06-08T00:00:00"/>
    <x v="0"/>
    <x v="44"/>
    <s v="Newark"/>
    <s v="Women's Athletic Footwear"/>
    <n v="40"/>
    <n v="2500"/>
    <n v="100000"/>
    <n v="40000"/>
    <n v="0.4"/>
    <s v="In-store"/>
  </r>
  <r>
    <n v="1185732"/>
    <d v="2021-06-08T00:00:00"/>
    <x v="0"/>
    <x v="44"/>
    <s v="Newark"/>
    <s v="Men's Apparel"/>
    <n v="49.999999999999993"/>
    <n v="2500"/>
    <n v="124999.99999999999"/>
    <n v="37499.999999999993"/>
    <n v="0.3"/>
    <s v="In-store"/>
  </r>
  <r>
    <n v="1185732"/>
    <d v="2021-06-08T00:00:00"/>
    <x v="0"/>
    <x v="44"/>
    <s v="Newark"/>
    <s v="Women's Apparel"/>
    <n v="54.999999999999993"/>
    <n v="4000"/>
    <n v="219999.99999999997"/>
    <n v="88000"/>
    <n v="0.4"/>
    <s v="In-store"/>
  </r>
  <r>
    <n v="1185732"/>
    <d v="2021-07-06T00:00:00"/>
    <x v="0"/>
    <x v="44"/>
    <s v="Newark"/>
    <s v="Men's Street Footwear"/>
    <n v="49.999999999999993"/>
    <n v="6250"/>
    <n v="312499.99999999994"/>
    <n v="109374.99999999997"/>
    <n v="0.35"/>
    <s v="In-store"/>
  </r>
  <r>
    <n v="1185732"/>
    <d v="2021-07-06T00:00:00"/>
    <x v="0"/>
    <x v="44"/>
    <s v="Newark"/>
    <s v="Men's Athletic Footwear"/>
    <n v="45"/>
    <n v="3750"/>
    <n v="168750"/>
    <n v="59062.499999999993"/>
    <n v="0.35"/>
    <s v="In-store"/>
  </r>
  <r>
    <n v="1185732"/>
    <d v="2021-07-06T00:00:00"/>
    <x v="0"/>
    <x v="44"/>
    <s v="Newark"/>
    <s v="Women's Street Footwear"/>
    <n v="40"/>
    <n v="3000"/>
    <n v="120000"/>
    <n v="48000"/>
    <n v="0.4"/>
    <s v="In-store"/>
  </r>
  <r>
    <n v="1185732"/>
    <d v="2021-07-06T00:00:00"/>
    <x v="0"/>
    <x v="44"/>
    <s v="Newark"/>
    <s v="Women's Athletic Footwear"/>
    <n v="40"/>
    <n v="2500"/>
    <n v="100000"/>
    <n v="40000"/>
    <n v="0.4"/>
    <s v="In-store"/>
  </r>
  <r>
    <n v="1185732"/>
    <d v="2021-07-06T00:00:00"/>
    <x v="0"/>
    <x v="44"/>
    <s v="Newark"/>
    <s v="Men's Apparel"/>
    <n v="49.999999999999993"/>
    <n v="2750"/>
    <n v="137499.99999999997"/>
    <n v="41249.999999999993"/>
    <n v="0.3"/>
    <s v="In-store"/>
  </r>
  <r>
    <n v="1185732"/>
    <d v="2021-07-06T00:00:00"/>
    <x v="0"/>
    <x v="44"/>
    <s v="Newark"/>
    <s v="Women's Apparel"/>
    <n v="54.999999999999993"/>
    <n v="4500"/>
    <n v="247499.99999999997"/>
    <n v="99000"/>
    <n v="0.4"/>
    <s v="In-store"/>
  </r>
  <r>
    <n v="1185732"/>
    <d v="2021-08-07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8-07T00:00:00"/>
    <x v="0"/>
    <x v="44"/>
    <s v="Newark"/>
    <s v="Men's Athletic Footwear"/>
    <n v="45"/>
    <n v="3750"/>
    <n v="168750"/>
    <n v="59062.499999999993"/>
    <n v="0.35"/>
    <s v="In-store"/>
  </r>
  <r>
    <n v="1185732"/>
    <d v="2021-08-07T00:00:00"/>
    <x v="0"/>
    <x v="44"/>
    <s v="Newark"/>
    <s v="Women's Street Footwear"/>
    <n v="40"/>
    <n v="3000"/>
    <n v="120000"/>
    <n v="48000"/>
    <n v="0.4"/>
    <s v="In-store"/>
  </r>
  <r>
    <n v="1185732"/>
    <d v="2021-08-07T00:00:00"/>
    <x v="0"/>
    <x v="44"/>
    <s v="Newark"/>
    <s v="Women's Athletic Footwear"/>
    <n v="40"/>
    <n v="2000"/>
    <n v="80000"/>
    <n v="32000"/>
    <n v="0.4"/>
    <s v="In-store"/>
  </r>
  <r>
    <n v="1185732"/>
    <d v="2021-08-07T00:00:00"/>
    <x v="0"/>
    <x v="44"/>
    <s v="Newark"/>
    <s v="Men's Apparel"/>
    <n v="49.999999999999993"/>
    <n v="1750"/>
    <n v="87499.999999999985"/>
    <n v="26249.999999999996"/>
    <n v="0.3"/>
    <s v="In-store"/>
  </r>
  <r>
    <n v="1185732"/>
    <d v="2021-08-07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9-06T00:00:00"/>
    <x v="0"/>
    <x v="44"/>
    <s v="Newark"/>
    <s v="Men's Street Footwear"/>
    <n v="49.999999999999993"/>
    <n v="4750"/>
    <n v="237499.99999999997"/>
    <n v="83124.999999999985"/>
    <n v="0.35"/>
    <s v="In-store"/>
  </r>
  <r>
    <n v="1185732"/>
    <d v="2021-09-06T00:00:00"/>
    <x v="0"/>
    <x v="44"/>
    <s v="Newark"/>
    <s v="Men's Athletic Footwear"/>
    <n v="45"/>
    <n v="2750"/>
    <n v="123750"/>
    <n v="43312.5"/>
    <n v="0.35"/>
    <s v="In-store"/>
  </r>
  <r>
    <n v="1185732"/>
    <d v="2021-09-06T00:00:00"/>
    <x v="0"/>
    <x v="44"/>
    <s v="Newark"/>
    <s v="Women's Street Footwear"/>
    <n v="40"/>
    <n v="1750"/>
    <n v="70000"/>
    <n v="28000"/>
    <n v="0.4"/>
    <s v="In-store"/>
  </r>
  <r>
    <n v="1185732"/>
    <d v="2021-09-06T00:00:00"/>
    <x v="0"/>
    <x v="44"/>
    <s v="Newark"/>
    <s v="Women's Athletic Footwear"/>
    <n v="40"/>
    <n v="1500"/>
    <n v="60000"/>
    <n v="24000"/>
    <n v="0.4"/>
    <s v="In-store"/>
  </r>
  <r>
    <n v="1185732"/>
    <d v="2021-09-06T00:00:00"/>
    <x v="0"/>
    <x v="44"/>
    <s v="Newark"/>
    <s v="Men's Apparel"/>
    <n v="49.999999999999993"/>
    <n v="1500"/>
    <n v="74999.999999999985"/>
    <n v="22499.999999999996"/>
    <n v="0.3"/>
    <s v="In-store"/>
  </r>
  <r>
    <n v="1185732"/>
    <d v="2021-09-06T00:00:00"/>
    <x v="0"/>
    <x v="44"/>
    <s v="Newark"/>
    <s v="Women's Apparel"/>
    <n v="54.999999999999993"/>
    <n v="2500"/>
    <n v="137499.99999999997"/>
    <n v="54999.999999999993"/>
    <n v="0.4"/>
    <s v="In-store"/>
  </r>
  <r>
    <n v="1185732"/>
    <d v="2021-10-08T00:00:00"/>
    <x v="0"/>
    <x v="44"/>
    <s v="Newark"/>
    <s v="Men's Street Footwear"/>
    <n v="54.999999999999993"/>
    <n v="4250"/>
    <n v="233749.99999999997"/>
    <n v="81812.499999999985"/>
    <n v="0.35"/>
    <s v="In-store"/>
  </r>
  <r>
    <n v="1185732"/>
    <d v="2021-10-08T00:00:00"/>
    <x v="0"/>
    <x v="44"/>
    <s v="Newark"/>
    <s v="Men's Athletic Footwear"/>
    <n v="50"/>
    <n v="2500"/>
    <n v="125000"/>
    <n v="43750"/>
    <n v="0.35"/>
    <s v="In-store"/>
  </r>
  <r>
    <n v="1185732"/>
    <d v="2021-10-08T00:00:00"/>
    <x v="0"/>
    <x v="44"/>
    <s v="Newark"/>
    <s v="Women's Street Footwear"/>
    <n v="50"/>
    <n v="1500"/>
    <n v="75000"/>
    <n v="30000"/>
    <n v="0.4"/>
    <s v="In-store"/>
  </r>
  <r>
    <n v="1185732"/>
    <d v="2021-10-08T00:00:00"/>
    <x v="0"/>
    <x v="44"/>
    <s v="Newark"/>
    <s v="Women's Athletic Footwear"/>
    <n v="50"/>
    <n v="1250"/>
    <n v="62500"/>
    <n v="25000"/>
    <n v="0.4"/>
    <s v="In-store"/>
  </r>
  <r>
    <n v="1185732"/>
    <d v="2021-10-08T00:00:00"/>
    <x v="0"/>
    <x v="44"/>
    <s v="Newark"/>
    <s v="Men's Apparel"/>
    <n v="60"/>
    <n v="1250"/>
    <n v="75000"/>
    <n v="22500"/>
    <n v="0.3"/>
    <s v="In-store"/>
  </r>
  <r>
    <n v="1185732"/>
    <d v="2021-10-08T00:00:00"/>
    <x v="0"/>
    <x v="44"/>
    <s v="Newark"/>
    <s v="Women's Apparel"/>
    <n v="64.999999999999986"/>
    <n v="2500"/>
    <n v="162499.99999999997"/>
    <n v="64999.999999999993"/>
    <n v="0.4"/>
    <s v="In-store"/>
  </r>
  <r>
    <n v="1185732"/>
    <d v="2021-11-07T00:00:00"/>
    <x v="0"/>
    <x v="44"/>
    <s v="Newark"/>
    <s v="Men's Street Footwear"/>
    <n v="60"/>
    <n v="4000"/>
    <n v="240000"/>
    <n v="84000"/>
    <n v="0.35"/>
    <s v="In-store"/>
  </r>
  <r>
    <n v="1185732"/>
    <d v="2021-11-07T00:00:00"/>
    <x v="0"/>
    <x v="44"/>
    <s v="Newark"/>
    <s v="Men's Athletic Footwear"/>
    <n v="50"/>
    <n v="2750"/>
    <n v="137500"/>
    <n v="48125"/>
    <n v="0.35"/>
    <s v="In-store"/>
  </r>
  <r>
    <n v="1185732"/>
    <d v="2021-11-07T00:00:00"/>
    <x v="0"/>
    <x v="44"/>
    <s v="Newark"/>
    <s v="Women's Street Footwear"/>
    <n v="50"/>
    <n v="2700"/>
    <n v="135000"/>
    <n v="54000"/>
    <n v="0.4"/>
    <s v="In-store"/>
  </r>
  <r>
    <n v="1185732"/>
    <d v="2021-11-07T00:00:00"/>
    <x v="0"/>
    <x v="44"/>
    <s v="Newark"/>
    <s v="Women's Athletic Footwear"/>
    <n v="50"/>
    <n v="2500"/>
    <n v="125000"/>
    <n v="50000"/>
    <n v="0.4"/>
    <s v="In-store"/>
  </r>
  <r>
    <n v="1185732"/>
    <d v="2021-11-07T00:00:00"/>
    <x v="0"/>
    <x v="44"/>
    <s v="Newark"/>
    <s v="Men's Apparel"/>
    <n v="60"/>
    <n v="2250"/>
    <n v="135000"/>
    <n v="40500"/>
    <n v="0.3"/>
    <s v="In-store"/>
  </r>
  <r>
    <n v="1185732"/>
    <d v="2021-11-07T00:00:00"/>
    <x v="0"/>
    <x v="44"/>
    <s v="Newark"/>
    <s v="Women's Apparel"/>
    <n v="64.999999999999986"/>
    <n v="3250"/>
    <n v="211249.99999999994"/>
    <n v="84499.999999999985"/>
    <n v="0.4"/>
    <s v="In-store"/>
  </r>
  <r>
    <n v="1185732"/>
    <d v="2021-12-06T00:00:00"/>
    <x v="0"/>
    <x v="44"/>
    <s v="Newark"/>
    <s v="Men's Street Footwear"/>
    <n v="60"/>
    <n v="5500"/>
    <n v="330000"/>
    <n v="115499.99999999999"/>
    <n v="0.35"/>
    <s v="In-store"/>
  </r>
  <r>
    <n v="1185732"/>
    <d v="2021-12-06T00:00:00"/>
    <x v="0"/>
    <x v="44"/>
    <s v="Newark"/>
    <s v="Men's Athletic Footwear"/>
    <n v="50"/>
    <n v="3500"/>
    <n v="175000"/>
    <n v="61249.999999999993"/>
    <n v="0.35"/>
    <s v="In-store"/>
  </r>
  <r>
    <n v="1185732"/>
    <d v="2021-12-06T00:00:00"/>
    <x v="0"/>
    <x v="44"/>
    <s v="Newark"/>
    <s v="Women's Street Footwear"/>
    <n v="50"/>
    <n v="3250"/>
    <n v="162500"/>
    <n v="65000"/>
    <n v="0.4"/>
    <s v="In-store"/>
  </r>
  <r>
    <n v="1185732"/>
    <d v="2021-12-06T00:00:00"/>
    <x v="0"/>
    <x v="44"/>
    <s v="Newark"/>
    <s v="Women's Athletic Footwear"/>
    <n v="50"/>
    <n v="2750"/>
    <n v="137500"/>
    <n v="55000"/>
    <n v="0.4"/>
    <s v="In-store"/>
  </r>
  <r>
    <n v="1185732"/>
    <d v="2021-12-06T00:00:00"/>
    <x v="0"/>
    <x v="44"/>
    <s v="Newark"/>
    <s v="Men's Apparel"/>
    <n v="60"/>
    <n v="2750"/>
    <n v="165000"/>
    <n v="49500"/>
    <n v="0.3"/>
    <s v="In-store"/>
  </r>
  <r>
    <n v="1185732"/>
    <d v="2021-12-06T00:00:00"/>
    <x v="0"/>
    <x v="44"/>
    <s v="Newark"/>
    <s v="Women's Apparel"/>
    <n v="64.999999999999986"/>
    <n v="3750"/>
    <n v="243749.99999999994"/>
    <n v="97499.999999999985"/>
    <n v="0.4"/>
    <s v="In-store"/>
  </r>
  <r>
    <n v="1185732"/>
    <d v="2021-01-07T00:00:00"/>
    <x v="0"/>
    <x v="44"/>
    <s v="Newark"/>
    <s v="Men's Street Footwear"/>
    <n v="40"/>
    <n v="5000"/>
    <n v="200000"/>
    <n v="80000"/>
    <n v="0.4"/>
    <s v="In-store"/>
  </r>
  <r>
    <n v="1185732"/>
    <d v="2021-01-07T00:00:00"/>
    <x v="0"/>
    <x v="44"/>
    <s v="Newark"/>
    <s v="Men's Athletic Footwear"/>
    <n v="40"/>
    <n v="3000"/>
    <n v="120000"/>
    <n v="48000"/>
    <n v="0.4"/>
    <s v="In-store"/>
  </r>
  <r>
    <n v="1185732"/>
    <d v="2021-01-07T00:00:00"/>
    <x v="0"/>
    <x v="44"/>
    <s v="Newark"/>
    <s v="Women's Street Footwear"/>
    <n v="30.000000000000004"/>
    <n v="3000"/>
    <n v="90000.000000000015"/>
    <n v="27000.000000000004"/>
    <n v="0.3"/>
    <s v="In-store"/>
  </r>
  <r>
    <n v="1185732"/>
    <d v="2021-01-07T00:00:00"/>
    <x v="0"/>
    <x v="44"/>
    <s v="Newark"/>
    <s v="Women's Athletic Footwear"/>
    <n v="35"/>
    <n v="1500"/>
    <n v="52500"/>
    <n v="15750"/>
    <n v="0.3"/>
    <s v="In-store"/>
  </r>
  <r>
    <n v="1185732"/>
    <d v="2021-01-07T00:00:00"/>
    <x v="0"/>
    <x v="44"/>
    <s v="Newark"/>
    <s v="Men's Apparel"/>
    <n v="50"/>
    <n v="2000"/>
    <n v="100000"/>
    <n v="30000"/>
    <n v="0.3"/>
    <s v="In-store"/>
  </r>
  <r>
    <n v="1185732"/>
    <d v="2021-01-07T00:00:00"/>
    <x v="0"/>
    <x v="44"/>
    <s v="Newark"/>
    <s v="Women's Apparel"/>
    <n v="40"/>
    <n v="3000"/>
    <n v="120000"/>
    <n v="42000"/>
    <n v="0.35"/>
    <s v="In-store"/>
  </r>
  <r>
    <n v="1185732"/>
    <d v="2021-02-05T00:00:00"/>
    <x v="0"/>
    <x v="44"/>
    <s v="Newark"/>
    <s v="Men's Street Footwear"/>
    <n v="40"/>
    <n v="5500"/>
    <n v="220000"/>
    <n v="88000"/>
    <n v="0.4"/>
    <s v="In-store"/>
  </r>
  <r>
    <n v="1185732"/>
    <d v="2021-02-05T00:00:00"/>
    <x v="0"/>
    <x v="44"/>
    <s v="Newark"/>
    <s v="Men's Athletic Footwear"/>
    <n v="40"/>
    <n v="2000"/>
    <n v="80000"/>
    <n v="32000"/>
    <n v="0.4"/>
    <s v="In-store"/>
  </r>
  <r>
    <n v="1185732"/>
    <d v="2021-02-05T00:00:00"/>
    <x v="0"/>
    <x v="44"/>
    <s v="Newark"/>
    <s v="Women's Street Footwear"/>
    <n v="30.000000000000004"/>
    <n v="2500"/>
    <n v="75000.000000000015"/>
    <n v="22500.000000000004"/>
    <n v="0.3"/>
    <s v="In-store"/>
  </r>
  <r>
    <n v="1185732"/>
    <d v="2021-02-05T00:00:00"/>
    <x v="0"/>
    <x v="45"/>
    <s v="Hartford"/>
    <s v="Women's Athletic Footwear"/>
    <n v="35"/>
    <n v="1250"/>
    <n v="43750"/>
    <n v="13125"/>
    <n v="0.3"/>
    <s v="In-store"/>
  </r>
  <r>
    <n v="1185732"/>
    <d v="2021-02-05T00:00:00"/>
    <x v="0"/>
    <x v="45"/>
    <s v="Hartford"/>
    <s v="Men's Apparel"/>
    <n v="50"/>
    <n v="2000"/>
    <n v="100000"/>
    <n v="30000"/>
    <n v="0.3"/>
    <s v="In-store"/>
  </r>
  <r>
    <n v="1185732"/>
    <d v="2021-02-05T00:00:00"/>
    <x v="0"/>
    <x v="45"/>
    <s v="Hartford"/>
    <s v="Women's Apparel"/>
    <n v="40"/>
    <n v="3000"/>
    <n v="120000"/>
    <n v="42000"/>
    <n v="0.35"/>
    <s v="In-store"/>
  </r>
  <r>
    <n v="1185732"/>
    <d v="2021-03-03T00:00:00"/>
    <x v="0"/>
    <x v="45"/>
    <s v="Hartford"/>
    <s v="Men's Street Footwear"/>
    <n v="40"/>
    <n v="5200"/>
    <n v="208000"/>
    <n v="83200"/>
    <n v="0.4"/>
    <s v="In-store"/>
  </r>
  <r>
    <n v="1185732"/>
    <d v="2021-03-03T00:00:00"/>
    <x v="0"/>
    <x v="45"/>
    <s v="Hartford"/>
    <s v="Men's Athletic Footwear"/>
    <n v="40"/>
    <n v="2250"/>
    <n v="90000"/>
    <n v="36000"/>
    <n v="0.4"/>
    <s v="In-store"/>
  </r>
  <r>
    <n v="1185732"/>
    <d v="2021-03-03T00:00:00"/>
    <x v="0"/>
    <x v="45"/>
    <s v="Hartford"/>
    <s v="Women's Street Footwear"/>
    <n v="30.000000000000004"/>
    <n v="2500"/>
    <n v="75000.000000000015"/>
    <n v="22500.000000000004"/>
    <n v="0.3"/>
    <s v="In-store"/>
  </r>
  <r>
    <n v="1185732"/>
    <d v="2021-03-03T00:00:00"/>
    <x v="0"/>
    <x v="45"/>
    <s v="Hartford"/>
    <s v="Women's Athletic Footwear"/>
    <n v="35"/>
    <n v="1000"/>
    <n v="35000"/>
    <n v="10500"/>
    <n v="0.3"/>
    <s v="In-store"/>
  </r>
  <r>
    <n v="1185732"/>
    <d v="2021-03-03T00:00:00"/>
    <x v="0"/>
    <x v="45"/>
    <s v="Hartford"/>
    <s v="Men's Apparel"/>
    <n v="50"/>
    <n v="1500"/>
    <n v="75000"/>
    <n v="22500"/>
    <n v="0.3"/>
    <s v="In-store"/>
  </r>
  <r>
    <n v="1185732"/>
    <d v="2021-03-03T00:00:00"/>
    <x v="0"/>
    <x v="45"/>
    <s v="Hartford"/>
    <s v="Women's Apparel"/>
    <n v="40"/>
    <n v="2500"/>
    <n v="100000"/>
    <n v="35000"/>
    <n v="0.35"/>
    <s v="In-store"/>
  </r>
  <r>
    <n v="1185732"/>
    <d v="2021-04-04T00:00:00"/>
    <x v="0"/>
    <x v="45"/>
    <s v="Hartford"/>
    <s v="Men's Street Footwear"/>
    <n v="40"/>
    <n v="5000"/>
    <n v="200000"/>
    <n v="80000"/>
    <n v="0.4"/>
    <s v="In-store"/>
  </r>
  <r>
    <n v="1185732"/>
    <d v="2021-04-04T00:00:00"/>
    <x v="0"/>
    <x v="45"/>
    <s v="Hartford"/>
    <s v="Men's Athletic Footwear"/>
    <n v="40"/>
    <n v="2000"/>
    <n v="80000"/>
    <n v="32000"/>
    <n v="0.4"/>
    <s v="In-store"/>
  </r>
  <r>
    <n v="1185732"/>
    <d v="2021-04-04T00:00:00"/>
    <x v="0"/>
    <x v="45"/>
    <s v="Hartford"/>
    <s v="Women's Street Footwear"/>
    <n v="30.000000000000004"/>
    <n v="2000"/>
    <n v="60000.000000000007"/>
    <n v="18000"/>
    <n v="0.3"/>
    <s v="In-store"/>
  </r>
  <r>
    <n v="1185732"/>
    <d v="2021-04-04T00:00:00"/>
    <x v="0"/>
    <x v="45"/>
    <s v="Hartford"/>
    <s v="Women's Athletic Footwear"/>
    <n v="35"/>
    <n v="1250"/>
    <n v="43750"/>
    <n v="13125"/>
    <n v="0.3"/>
    <s v="In-store"/>
  </r>
  <r>
    <n v="1185732"/>
    <d v="2021-04-04T00:00:00"/>
    <x v="0"/>
    <x v="45"/>
    <s v="Hartford"/>
    <s v="Men's Apparel"/>
    <n v="50"/>
    <n v="1250"/>
    <n v="62500"/>
    <n v="18750"/>
    <n v="0.3"/>
    <s v="In-store"/>
  </r>
  <r>
    <n v="1185732"/>
    <d v="2021-04-04T00:00:00"/>
    <x v="0"/>
    <x v="45"/>
    <s v="Hartford"/>
    <s v="Women's Apparel"/>
    <n v="40"/>
    <n v="2750"/>
    <n v="110000"/>
    <n v="38500"/>
    <n v="0.35"/>
    <s v="In-store"/>
  </r>
  <r>
    <n v="1185732"/>
    <d v="2021-05-03T00:00:00"/>
    <x v="0"/>
    <x v="45"/>
    <s v="Hartford"/>
    <s v="Men's Street Footwear"/>
    <n v="54.999999999999993"/>
    <n v="5450"/>
    <n v="299749.99999999994"/>
    <n v="119899.99999999999"/>
    <n v="0.4"/>
    <s v="In-store"/>
  </r>
  <r>
    <n v="1185732"/>
    <d v="2021-05-03T00:00:00"/>
    <x v="0"/>
    <x v="45"/>
    <s v="Hartford"/>
    <s v="Men's Athletic Footwear"/>
    <n v="50"/>
    <n v="2500"/>
    <n v="125000"/>
    <n v="50000"/>
    <n v="0.4"/>
    <s v="In-store"/>
  </r>
  <r>
    <n v="1185732"/>
    <d v="2021-05-03T00:00:00"/>
    <x v="0"/>
    <x v="45"/>
    <s v="Hartford"/>
    <s v="Women's Street Footwear"/>
    <n v="45"/>
    <n v="2750"/>
    <n v="123750"/>
    <n v="37125"/>
    <n v="0.3"/>
    <s v="In-store"/>
  </r>
  <r>
    <n v="1185732"/>
    <d v="2021-05-03T00:00:00"/>
    <x v="0"/>
    <x v="45"/>
    <s v="Hartford"/>
    <s v="Women's Athletic Footwear"/>
    <n v="45"/>
    <n v="2250"/>
    <n v="101250"/>
    <n v="30375"/>
    <n v="0.3"/>
    <s v="In-store"/>
  </r>
  <r>
    <n v="1185732"/>
    <d v="2021-05-03T00:00:00"/>
    <x v="0"/>
    <x v="45"/>
    <s v="Hartford"/>
    <s v="Men's Apparel"/>
    <n v="54.999999999999993"/>
    <n v="2500"/>
    <n v="137499.99999999997"/>
    <n v="41249.999999999993"/>
    <n v="0.3"/>
    <s v="In-store"/>
  </r>
  <r>
    <n v="1185732"/>
    <d v="2021-05-03T00:00:00"/>
    <x v="0"/>
    <x v="45"/>
    <s v="Hartford"/>
    <s v="Women's Apparel"/>
    <n v="60"/>
    <n v="3750"/>
    <n v="225000"/>
    <n v="78750"/>
    <n v="0.35"/>
    <s v="In-store"/>
  </r>
  <r>
    <n v="1185732"/>
    <d v="2021-06-05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6-05T00:00:00"/>
    <x v="0"/>
    <x v="45"/>
    <s v="Hartford"/>
    <s v="Men's Athletic Footwear"/>
    <n v="50"/>
    <n v="3750"/>
    <n v="187500"/>
    <n v="75000"/>
    <n v="0.4"/>
    <s v="In-store"/>
  </r>
  <r>
    <n v="1185732"/>
    <d v="2021-06-05T00:00:00"/>
    <x v="0"/>
    <x v="45"/>
    <s v="Hartford"/>
    <s v="Women's Street Footwear"/>
    <n v="45"/>
    <n v="3000"/>
    <n v="135000"/>
    <n v="40500"/>
    <n v="0.3"/>
    <s v="In-store"/>
  </r>
  <r>
    <n v="1185732"/>
    <d v="2021-06-05T00:00:00"/>
    <x v="0"/>
    <x v="45"/>
    <s v="Hartford"/>
    <s v="Women's Athletic Footwear"/>
    <n v="45"/>
    <n v="2750"/>
    <n v="123750"/>
    <n v="37125"/>
    <n v="0.3"/>
    <s v="In-store"/>
  </r>
  <r>
    <n v="1185732"/>
    <d v="2021-06-05T00:00:00"/>
    <x v="0"/>
    <x v="45"/>
    <s v="Hartford"/>
    <s v="Men's Apparel"/>
    <n v="54.999999999999993"/>
    <n v="2750"/>
    <n v="151249.99999999997"/>
    <n v="45374.999999999993"/>
    <n v="0.3"/>
    <s v="In-store"/>
  </r>
  <r>
    <n v="1185732"/>
    <d v="2021-06-05T00:00:00"/>
    <x v="0"/>
    <x v="45"/>
    <s v="Hartford"/>
    <s v="Women's Apparel"/>
    <n v="60"/>
    <n v="4250"/>
    <n v="255000"/>
    <n v="89250"/>
    <n v="0.35"/>
    <s v="In-store"/>
  </r>
  <r>
    <n v="1185732"/>
    <d v="2021-07-03T00:00:00"/>
    <x v="0"/>
    <x v="45"/>
    <s v="Hartford"/>
    <s v="Men's Street Footwear"/>
    <n v="54.999999999999993"/>
    <n v="6500"/>
    <n v="357499.99999999994"/>
    <n v="142999.99999999997"/>
    <n v="0.4"/>
    <s v="In-store"/>
  </r>
  <r>
    <n v="1185732"/>
    <d v="2021-07-03T00:00:00"/>
    <x v="0"/>
    <x v="45"/>
    <s v="Hartford"/>
    <s v="Men's Athletic Footwear"/>
    <n v="50"/>
    <n v="4000"/>
    <n v="200000"/>
    <n v="80000"/>
    <n v="0.4"/>
    <s v="In-store"/>
  </r>
  <r>
    <n v="1185732"/>
    <d v="2021-07-03T00:00:00"/>
    <x v="0"/>
    <x v="45"/>
    <s v="Hartford"/>
    <s v="Women's Street Footwear"/>
    <n v="45"/>
    <n v="3250"/>
    <n v="146250"/>
    <n v="43875"/>
    <n v="0.3"/>
    <s v="In-store"/>
  </r>
  <r>
    <n v="1185732"/>
    <d v="2021-07-03T00:00:00"/>
    <x v="0"/>
    <x v="45"/>
    <s v="Hartford"/>
    <s v="Women's Athletic Footwear"/>
    <n v="45"/>
    <n v="2750"/>
    <n v="123750"/>
    <n v="37125"/>
    <n v="0.3"/>
    <s v="In-store"/>
  </r>
  <r>
    <n v="1185732"/>
    <d v="2021-07-03T00:00:00"/>
    <x v="0"/>
    <x v="45"/>
    <s v="Hartford"/>
    <s v="Men's Apparel"/>
    <n v="54.999999999999993"/>
    <n v="3000"/>
    <n v="164999.99999999997"/>
    <n v="49499.999999999993"/>
    <n v="0.3"/>
    <s v="In-store"/>
  </r>
  <r>
    <n v="1185732"/>
    <d v="2021-07-03T00:00:00"/>
    <x v="0"/>
    <x v="45"/>
    <s v="Hartford"/>
    <s v="Women's Apparel"/>
    <n v="60"/>
    <n v="4750"/>
    <n v="285000"/>
    <n v="99750"/>
    <n v="0.35"/>
    <s v="In-store"/>
  </r>
  <r>
    <n v="1185732"/>
    <d v="2021-08-04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8-04T00:00:00"/>
    <x v="0"/>
    <x v="45"/>
    <s v="Hartford"/>
    <s v="Men's Athletic Footwear"/>
    <n v="50"/>
    <n v="4000"/>
    <n v="200000"/>
    <n v="80000"/>
    <n v="0.4"/>
    <s v="In-store"/>
  </r>
  <r>
    <n v="1185732"/>
    <d v="2021-08-04T00:00:00"/>
    <x v="0"/>
    <x v="45"/>
    <s v="Hartford"/>
    <s v="Women's Street Footwear"/>
    <n v="45"/>
    <n v="3250"/>
    <n v="146250"/>
    <n v="43875"/>
    <n v="0.3"/>
    <s v="In-store"/>
  </r>
  <r>
    <n v="1185732"/>
    <d v="2021-08-04T00:00:00"/>
    <x v="0"/>
    <x v="45"/>
    <s v="Hartford"/>
    <s v="Women's Athletic Footwear"/>
    <n v="45"/>
    <n v="2250"/>
    <n v="101250"/>
    <n v="30375"/>
    <n v="0.3"/>
    <s v="In-store"/>
  </r>
  <r>
    <n v="1185732"/>
    <d v="2021-08-04T00:00:00"/>
    <x v="0"/>
    <x v="45"/>
    <s v="Hartford"/>
    <s v="Men's Apparel"/>
    <n v="54.999999999999993"/>
    <n v="2000"/>
    <n v="109999.99999999999"/>
    <n v="32999.999999999993"/>
    <n v="0.3"/>
    <s v="In-store"/>
  </r>
  <r>
    <n v="1185732"/>
    <d v="2021-08-04T00:00:00"/>
    <x v="0"/>
    <x v="45"/>
    <s v="Hartford"/>
    <s v="Women's Apparel"/>
    <n v="60"/>
    <n v="3750"/>
    <n v="225000"/>
    <n v="78750"/>
    <n v="0.35"/>
    <s v="In-store"/>
  </r>
  <r>
    <n v="1185732"/>
    <d v="2021-09-03T00:00:00"/>
    <x v="0"/>
    <x v="45"/>
    <s v="Hartford"/>
    <s v="Men's Street Footwear"/>
    <n v="54.999999999999993"/>
    <n v="5000"/>
    <n v="274999.99999999994"/>
    <n v="109999.99999999999"/>
    <n v="0.4"/>
    <s v="In-store"/>
  </r>
  <r>
    <n v="1185732"/>
    <d v="2021-09-03T00:00:00"/>
    <x v="0"/>
    <x v="45"/>
    <s v="Hartford"/>
    <s v="Men's Athletic Footwear"/>
    <n v="50"/>
    <n v="3000"/>
    <n v="150000"/>
    <n v="60000"/>
    <n v="0.4"/>
    <s v="In-store"/>
  </r>
  <r>
    <n v="1185732"/>
    <d v="2021-09-03T00:00:00"/>
    <x v="0"/>
    <x v="45"/>
    <s v="Hartford"/>
    <s v="Women's Street Footwear"/>
    <n v="45"/>
    <n v="2000"/>
    <n v="90000"/>
    <n v="27000"/>
    <n v="0.3"/>
    <s v="In-store"/>
  </r>
  <r>
    <n v="1185732"/>
    <d v="2021-09-03T00:00:00"/>
    <x v="0"/>
    <x v="45"/>
    <s v="Hartford"/>
    <s v="Women's Athletic Footwear"/>
    <n v="45"/>
    <n v="1750"/>
    <n v="78750"/>
    <n v="23625"/>
    <n v="0.3"/>
    <s v="In-store"/>
  </r>
  <r>
    <n v="1185732"/>
    <d v="2021-09-03T00:00:00"/>
    <x v="0"/>
    <x v="45"/>
    <s v="Hartford"/>
    <s v="Men's Apparel"/>
    <n v="54.999999999999993"/>
    <n v="1750"/>
    <n v="96249.999999999985"/>
    <n v="28874.999999999996"/>
    <n v="0.3"/>
    <s v="In-store"/>
  </r>
  <r>
    <n v="1185732"/>
    <d v="2021-09-03T00:00:00"/>
    <x v="0"/>
    <x v="45"/>
    <s v="Hartford"/>
    <s v="Women's Apparel"/>
    <n v="60"/>
    <n v="2750"/>
    <n v="165000"/>
    <n v="57749.999999999993"/>
    <n v="0.35"/>
    <s v="In-store"/>
  </r>
  <r>
    <n v="1185732"/>
    <d v="2021-10-05T00:00:00"/>
    <x v="0"/>
    <x v="45"/>
    <s v="Hartford"/>
    <s v="Men's Street Footwear"/>
    <n v="60"/>
    <n v="4500"/>
    <n v="270000"/>
    <n v="108000"/>
    <n v="0.4"/>
    <s v="In-store"/>
  </r>
  <r>
    <n v="1185732"/>
    <d v="2021-10-05T00:00:00"/>
    <x v="0"/>
    <x v="45"/>
    <s v="Hartford"/>
    <s v="Men's Athletic Footwear"/>
    <n v="55.000000000000007"/>
    <n v="2750"/>
    <n v="151250.00000000003"/>
    <n v="60500.000000000015"/>
    <n v="0.4"/>
    <s v="In-store"/>
  </r>
  <r>
    <n v="1185732"/>
    <d v="2021-10-05T00:00:00"/>
    <x v="0"/>
    <x v="45"/>
    <s v="Hartford"/>
    <s v="Women's Street Footwear"/>
    <n v="55.000000000000007"/>
    <n v="1750"/>
    <n v="96250.000000000015"/>
    <n v="28875.000000000004"/>
    <n v="0.3"/>
    <s v="In-store"/>
  </r>
  <r>
    <n v="1185732"/>
    <d v="2021-10-05T00:00:00"/>
    <x v="0"/>
    <x v="45"/>
    <s v="Hartford"/>
    <s v="Women's Athletic Footwear"/>
    <n v="55.000000000000007"/>
    <n v="1500"/>
    <n v="82500.000000000015"/>
    <n v="24750.000000000004"/>
    <n v="0.3"/>
    <s v="In-store"/>
  </r>
  <r>
    <n v="1185732"/>
    <d v="2021-10-05T00:00:00"/>
    <x v="0"/>
    <x v="45"/>
    <s v="Hartford"/>
    <s v="Men's Apparel"/>
    <n v="65"/>
    <n v="1500"/>
    <n v="97500"/>
    <n v="29250"/>
    <n v="0.3"/>
    <s v="In-store"/>
  </r>
  <r>
    <n v="1185732"/>
    <d v="2021-10-05T00:00:00"/>
    <x v="0"/>
    <x v="45"/>
    <s v="Hartford"/>
    <s v="Women's Apparel"/>
    <n v="70"/>
    <n v="2750"/>
    <n v="192500"/>
    <n v="67375"/>
    <n v="0.35"/>
    <s v="In-store"/>
  </r>
  <r>
    <n v="1185732"/>
    <d v="2021-11-04T00:00:00"/>
    <x v="0"/>
    <x v="45"/>
    <s v="Hartford"/>
    <s v="Men's Street Footwear"/>
    <n v="65"/>
    <n v="4250"/>
    <n v="276250"/>
    <n v="110500"/>
    <n v="0.4"/>
    <s v="In-store"/>
  </r>
  <r>
    <n v="1185732"/>
    <d v="2021-11-04T00:00:00"/>
    <x v="0"/>
    <x v="45"/>
    <s v="Hartford"/>
    <s v="Men's Athletic Footwear"/>
    <n v="55.000000000000007"/>
    <n v="3000"/>
    <n v="165000.00000000003"/>
    <n v="66000.000000000015"/>
    <n v="0.4"/>
    <s v="In-store"/>
  </r>
  <r>
    <n v="1185732"/>
    <d v="2021-11-04T00:00:00"/>
    <x v="0"/>
    <x v="45"/>
    <s v="Hartford"/>
    <s v="Women's Street Footwear"/>
    <n v="55.000000000000007"/>
    <n v="2950"/>
    <n v="162250.00000000003"/>
    <n v="48675.000000000007"/>
    <n v="0.3"/>
    <s v="In-store"/>
  </r>
  <r>
    <n v="1185732"/>
    <d v="2021-11-04T00:00:00"/>
    <x v="0"/>
    <x v="45"/>
    <s v="Hartford"/>
    <s v="Women's Athletic Footwear"/>
    <n v="55.000000000000007"/>
    <n v="2750"/>
    <n v="151250.00000000003"/>
    <n v="45375.000000000007"/>
    <n v="0.3"/>
    <s v="In-store"/>
  </r>
  <r>
    <n v="1185732"/>
    <d v="2021-11-04T00:00:00"/>
    <x v="0"/>
    <x v="45"/>
    <s v="Hartford"/>
    <s v="Men's Apparel"/>
    <n v="65"/>
    <n v="2500"/>
    <n v="162500"/>
    <n v="48750"/>
    <n v="0.3"/>
    <s v="In-store"/>
  </r>
  <r>
    <n v="1185732"/>
    <d v="2021-11-04T00:00:00"/>
    <x v="0"/>
    <x v="45"/>
    <s v="Hartford"/>
    <s v="Women's Apparel"/>
    <n v="70"/>
    <n v="3500"/>
    <n v="245000"/>
    <n v="85750"/>
    <n v="0.35"/>
    <s v="In-store"/>
  </r>
  <r>
    <n v="1185732"/>
    <d v="2021-12-03T00:00:00"/>
    <x v="0"/>
    <x v="45"/>
    <s v="Hartford"/>
    <s v="Men's Street Footwear"/>
    <n v="65"/>
    <n v="5750"/>
    <n v="373750"/>
    <n v="149500"/>
    <n v="0.4"/>
    <s v="In-store"/>
  </r>
  <r>
    <n v="1185732"/>
    <d v="2021-12-03T00:00:00"/>
    <x v="0"/>
    <x v="45"/>
    <s v="Hartford"/>
    <s v="Men's Athletic Footwear"/>
    <n v="55.000000000000007"/>
    <n v="3750"/>
    <n v="206250.00000000003"/>
    <n v="82500.000000000015"/>
    <n v="0.4"/>
    <s v="In-store"/>
  </r>
  <r>
    <n v="1185732"/>
    <d v="2021-12-03T00:00:00"/>
    <x v="0"/>
    <x v="45"/>
    <s v="Hartford"/>
    <s v="Women's Street Footwear"/>
    <n v="55.000000000000007"/>
    <n v="3500"/>
    <n v="192500.00000000003"/>
    <n v="57750.000000000007"/>
    <n v="0.3"/>
    <s v="In-store"/>
  </r>
  <r>
    <n v="1185732"/>
    <d v="2021-12-03T00:00:00"/>
    <x v="0"/>
    <x v="45"/>
    <s v="Hartford"/>
    <s v="Women's Athletic Footwear"/>
    <n v="55.000000000000007"/>
    <n v="3000"/>
    <n v="165000.00000000003"/>
    <n v="49500.000000000007"/>
    <n v="0.3"/>
    <s v="In-store"/>
  </r>
  <r>
    <n v="1185732"/>
    <d v="2021-12-03T00:00:00"/>
    <x v="0"/>
    <x v="45"/>
    <s v="Hartford"/>
    <s v="Men's Apparel"/>
    <n v="65"/>
    <n v="3000"/>
    <n v="195000"/>
    <n v="58500"/>
    <n v="0.3"/>
    <s v="In-store"/>
  </r>
  <r>
    <n v="1185732"/>
    <d v="2021-12-03T00:00:00"/>
    <x v="0"/>
    <x v="45"/>
    <s v="Hartford"/>
    <s v="Women's Apparel"/>
    <n v="70"/>
    <n v="4000"/>
    <n v="280000"/>
    <n v="98000"/>
    <n v="0.35"/>
    <s v="In-store"/>
  </r>
  <r>
    <n v="1185732"/>
    <d v="2021-01-10T00:00:00"/>
    <x v="0"/>
    <x v="45"/>
    <s v="Hartford"/>
    <s v="Men's Street Footwear"/>
    <n v="35"/>
    <n v="4250"/>
    <n v="148750"/>
    <n v="52062.5"/>
    <n v="0.35"/>
    <s v="In-store"/>
  </r>
  <r>
    <n v="1185732"/>
    <d v="2021-01-10T00:00:00"/>
    <x v="0"/>
    <x v="45"/>
    <s v="Hartford"/>
    <s v="Men's Athletic Footwear"/>
    <n v="35"/>
    <n v="2250"/>
    <n v="78750"/>
    <n v="27562.5"/>
    <n v="0.35"/>
    <s v="In-store"/>
  </r>
  <r>
    <n v="1185732"/>
    <d v="2021-01-10T00:00:00"/>
    <x v="0"/>
    <x v="45"/>
    <s v="Hartford"/>
    <s v="Women's Street Footwear"/>
    <n v="25.000000000000007"/>
    <n v="2250"/>
    <n v="56250.000000000015"/>
    <n v="22500.000000000007"/>
    <n v="0.4"/>
    <s v="In-store"/>
  </r>
  <r>
    <n v="1185732"/>
    <d v="2021-01-10T00:00:00"/>
    <x v="0"/>
    <x v="45"/>
    <s v="Hartford"/>
    <s v="Women's Athletic Footwear"/>
    <n v="30"/>
    <n v="750"/>
    <n v="22500"/>
    <n v="9000"/>
    <n v="0.4"/>
    <s v="In-store"/>
  </r>
  <r>
    <n v="1185732"/>
    <d v="2021-01-10T00:00:00"/>
    <x v="0"/>
    <x v="45"/>
    <s v="Hartford"/>
    <s v="Men's Apparel"/>
    <n v="45"/>
    <n v="1250"/>
    <n v="56250"/>
    <n v="16875"/>
    <n v="0.3"/>
    <s v="In-store"/>
  </r>
  <r>
    <n v="1185732"/>
    <d v="2021-01-10T00:00:00"/>
    <x v="0"/>
    <x v="45"/>
    <s v="Hartford"/>
    <s v="Women's Apparel"/>
    <n v="35"/>
    <n v="2250"/>
    <n v="78750"/>
    <n v="31500"/>
    <n v="0.4"/>
    <s v="In-store"/>
  </r>
  <r>
    <n v="1185732"/>
    <d v="2021-02-08T00:00:00"/>
    <x v="0"/>
    <x v="45"/>
    <s v="Hartford"/>
    <s v="Men's Street Footwear"/>
    <n v="35"/>
    <n v="4750"/>
    <n v="166250"/>
    <n v="58187.499999999993"/>
    <n v="0.35"/>
    <s v="In-store"/>
  </r>
  <r>
    <n v="1185732"/>
    <d v="2021-02-08T00:00:00"/>
    <x v="0"/>
    <x v="45"/>
    <s v="Hartford"/>
    <s v="Men's Athletic Footwear"/>
    <n v="35"/>
    <n v="1250"/>
    <n v="43750"/>
    <n v="15312.499999999998"/>
    <n v="0.35"/>
    <s v="In-store"/>
  </r>
  <r>
    <n v="1185732"/>
    <d v="2021-02-08T00:00:00"/>
    <x v="0"/>
    <x v="45"/>
    <s v="Hartford"/>
    <s v="Women's Street Footwear"/>
    <n v="25.000000000000007"/>
    <n v="1750"/>
    <n v="43750.000000000015"/>
    <n v="17500.000000000007"/>
    <n v="0.4"/>
    <s v="In-store"/>
  </r>
  <r>
    <n v="1185732"/>
    <d v="2021-02-08T00:00:00"/>
    <x v="0"/>
    <x v="46"/>
    <s v="Providence"/>
    <s v="Women's Athletic Footwear"/>
    <n v="30"/>
    <n v="500"/>
    <n v="15000"/>
    <n v="6000"/>
    <n v="0.4"/>
    <s v="In-store"/>
  </r>
  <r>
    <n v="1185732"/>
    <d v="2021-02-08T00:00:00"/>
    <x v="0"/>
    <x v="46"/>
    <s v="Providence"/>
    <s v="Men's Apparel"/>
    <n v="45"/>
    <n v="1250"/>
    <n v="56250"/>
    <n v="16875"/>
    <n v="0.3"/>
    <s v="In-store"/>
  </r>
  <r>
    <n v="1185732"/>
    <d v="2021-02-08T00:00:00"/>
    <x v="0"/>
    <x v="46"/>
    <s v="Providence"/>
    <s v="Women's Apparel"/>
    <n v="35"/>
    <n v="2250"/>
    <n v="78750"/>
    <n v="31500"/>
    <n v="0.4"/>
    <s v="In-store"/>
  </r>
  <r>
    <n v="1185732"/>
    <d v="2021-03-06T00:00:00"/>
    <x v="0"/>
    <x v="46"/>
    <s v="Providence"/>
    <s v="Men's Street Footwear"/>
    <n v="35"/>
    <n v="4450"/>
    <n v="155750"/>
    <n v="54512.5"/>
    <n v="0.35"/>
    <s v="In-store"/>
  </r>
  <r>
    <n v="1185732"/>
    <d v="2021-03-06T00:00:00"/>
    <x v="0"/>
    <x v="46"/>
    <s v="Providence"/>
    <s v="Men's Athletic Footwear"/>
    <n v="35"/>
    <n v="1500"/>
    <n v="52500"/>
    <n v="18375"/>
    <n v="0.35"/>
    <s v="In-store"/>
  </r>
  <r>
    <n v="1185732"/>
    <d v="2021-03-06T00:00:00"/>
    <x v="0"/>
    <x v="46"/>
    <s v="Providence"/>
    <s v="Women's Street Footwear"/>
    <n v="25.000000000000007"/>
    <n v="1750"/>
    <n v="43750.000000000015"/>
    <n v="17500.000000000007"/>
    <n v="0.4"/>
    <s v="In-store"/>
  </r>
  <r>
    <n v="1185732"/>
    <d v="2021-03-06T00:00:00"/>
    <x v="0"/>
    <x v="46"/>
    <s v="Providence"/>
    <s v="Women's Athletic Footwear"/>
    <n v="30"/>
    <n v="250"/>
    <n v="7500"/>
    <n v="3000"/>
    <n v="0.4"/>
    <s v="In-store"/>
  </r>
  <r>
    <n v="1185732"/>
    <d v="2021-03-06T00:00:00"/>
    <x v="0"/>
    <x v="46"/>
    <s v="Providence"/>
    <s v="Men's Apparel"/>
    <n v="45"/>
    <n v="750"/>
    <n v="33750"/>
    <n v="10125"/>
    <n v="0.3"/>
    <s v="In-store"/>
  </r>
  <r>
    <n v="1185732"/>
    <d v="2021-03-06T00:00:00"/>
    <x v="0"/>
    <x v="46"/>
    <s v="Providence"/>
    <s v="Women's Apparel"/>
    <n v="35"/>
    <n v="1750"/>
    <n v="61250"/>
    <n v="24500"/>
    <n v="0.4"/>
    <s v="In-store"/>
  </r>
  <r>
    <n v="1185732"/>
    <d v="2021-04-07T00:00:00"/>
    <x v="0"/>
    <x v="46"/>
    <s v="Providence"/>
    <s v="Men's Street Footwear"/>
    <n v="35"/>
    <n v="4250"/>
    <n v="148750"/>
    <n v="52062.5"/>
    <n v="0.35"/>
    <s v="In-store"/>
  </r>
  <r>
    <n v="1185732"/>
    <d v="2021-04-07T00:00:00"/>
    <x v="0"/>
    <x v="46"/>
    <s v="Providence"/>
    <s v="Men's Athletic Footwear"/>
    <n v="35"/>
    <n v="1250"/>
    <n v="43750"/>
    <n v="15312.499999999998"/>
    <n v="0.35"/>
    <s v="In-store"/>
  </r>
  <r>
    <n v="1185732"/>
    <d v="2021-04-07T00:00:00"/>
    <x v="0"/>
    <x v="46"/>
    <s v="Providence"/>
    <s v="Women's Street Footwear"/>
    <n v="25.000000000000007"/>
    <n v="1250"/>
    <n v="31250.000000000007"/>
    <n v="12500.000000000004"/>
    <n v="0.4"/>
    <s v="In-store"/>
  </r>
  <r>
    <n v="1185732"/>
    <d v="2021-04-07T00:00:00"/>
    <x v="0"/>
    <x v="46"/>
    <s v="Providence"/>
    <s v="Women's Athletic Footwear"/>
    <n v="30"/>
    <n v="500"/>
    <n v="15000"/>
    <n v="6000"/>
    <n v="0.4"/>
    <s v="In-store"/>
  </r>
  <r>
    <n v="1185732"/>
    <d v="2021-04-07T00:00:00"/>
    <x v="0"/>
    <x v="46"/>
    <s v="Providence"/>
    <s v="Men's Apparel"/>
    <n v="45"/>
    <n v="500"/>
    <n v="22500"/>
    <n v="6750"/>
    <n v="0.3"/>
    <s v="In-store"/>
  </r>
  <r>
    <n v="1185732"/>
    <d v="2021-04-07T00:00:00"/>
    <x v="0"/>
    <x v="46"/>
    <s v="Providence"/>
    <s v="Women's Apparel"/>
    <n v="35"/>
    <n v="2000"/>
    <n v="70000"/>
    <n v="28000"/>
    <n v="0.4"/>
    <s v="In-store"/>
  </r>
  <r>
    <n v="1185732"/>
    <d v="2021-05-06T00:00:00"/>
    <x v="0"/>
    <x v="46"/>
    <s v="Providence"/>
    <s v="Men's Street Footwear"/>
    <n v="49.999999999999993"/>
    <n v="4700"/>
    <n v="234999.99999999997"/>
    <n v="82249.999999999985"/>
    <n v="0.35"/>
    <s v="In-store"/>
  </r>
  <r>
    <n v="1185732"/>
    <d v="2021-05-06T00:00:00"/>
    <x v="0"/>
    <x v="46"/>
    <s v="Providence"/>
    <s v="Men's Athletic Footwear"/>
    <n v="45"/>
    <n v="1750"/>
    <n v="78750"/>
    <n v="27562.5"/>
    <n v="0.35"/>
    <s v="In-store"/>
  </r>
  <r>
    <n v="1185732"/>
    <d v="2021-05-06T00:00:00"/>
    <x v="0"/>
    <x v="46"/>
    <s v="Providence"/>
    <s v="Women's Street Footwear"/>
    <n v="40"/>
    <n v="2000"/>
    <n v="80000"/>
    <n v="32000"/>
    <n v="0.4"/>
    <s v="In-store"/>
  </r>
  <r>
    <n v="1185732"/>
    <d v="2021-05-06T00:00:00"/>
    <x v="0"/>
    <x v="46"/>
    <s v="Providence"/>
    <s v="Women's Athletic Footwear"/>
    <n v="40"/>
    <n v="1500"/>
    <n v="60000"/>
    <n v="24000"/>
    <n v="0.4"/>
    <s v="In-store"/>
  </r>
  <r>
    <n v="1185732"/>
    <d v="2021-05-06T00:00:00"/>
    <x v="0"/>
    <x v="46"/>
    <s v="Providence"/>
    <s v="Men's Apparel"/>
    <n v="49.999999999999993"/>
    <n v="1750"/>
    <n v="87499.999999999985"/>
    <n v="26249.999999999996"/>
    <n v="0.3"/>
    <s v="In-store"/>
  </r>
  <r>
    <n v="1185732"/>
    <d v="2021-05-06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6-08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6-08T00:00:00"/>
    <x v="0"/>
    <x v="46"/>
    <s v="Providence"/>
    <s v="Men's Athletic Footwear"/>
    <n v="45"/>
    <n v="3000"/>
    <n v="135000"/>
    <n v="47250"/>
    <n v="0.35"/>
    <s v="In-store"/>
  </r>
  <r>
    <n v="1185732"/>
    <d v="2021-06-08T00:00:00"/>
    <x v="0"/>
    <x v="46"/>
    <s v="Providence"/>
    <s v="Women's Street Footwear"/>
    <n v="40"/>
    <n v="2250"/>
    <n v="90000"/>
    <n v="36000"/>
    <n v="0.4"/>
    <s v="In-store"/>
  </r>
  <r>
    <n v="1185732"/>
    <d v="2021-06-08T00:00:00"/>
    <x v="0"/>
    <x v="46"/>
    <s v="Providence"/>
    <s v="Women's Athletic Footwear"/>
    <n v="40"/>
    <n v="2000"/>
    <n v="80000"/>
    <n v="32000"/>
    <n v="0.4"/>
    <s v="In-store"/>
  </r>
  <r>
    <n v="1185732"/>
    <d v="2021-06-08T00:00:00"/>
    <x v="0"/>
    <x v="46"/>
    <s v="Providence"/>
    <s v="Men's Apparel"/>
    <n v="49.999999999999993"/>
    <n v="2000"/>
    <n v="99999.999999999985"/>
    <n v="29999.999999999993"/>
    <n v="0.3"/>
    <s v="In-store"/>
  </r>
  <r>
    <n v="1185732"/>
    <d v="2021-06-08T00:00:00"/>
    <x v="0"/>
    <x v="46"/>
    <s v="Providence"/>
    <s v="Women's Apparel"/>
    <n v="54.999999999999993"/>
    <n v="3500"/>
    <n v="192499.99999999997"/>
    <n v="76999.999999999985"/>
    <n v="0.4"/>
    <s v="In-store"/>
  </r>
  <r>
    <n v="1185732"/>
    <d v="2021-07-06T00:00:00"/>
    <x v="0"/>
    <x v="46"/>
    <s v="Providence"/>
    <s v="Men's Street Footwear"/>
    <n v="49.999999999999993"/>
    <n v="5750"/>
    <n v="287499.99999999994"/>
    <n v="100624.99999999997"/>
    <n v="0.35"/>
    <s v="In-store"/>
  </r>
  <r>
    <n v="1185732"/>
    <d v="2021-07-06T00:00:00"/>
    <x v="0"/>
    <x v="46"/>
    <s v="Providence"/>
    <s v="Men's Athletic Footwear"/>
    <n v="45"/>
    <n v="3250"/>
    <n v="146250"/>
    <n v="51187.5"/>
    <n v="0.35"/>
    <s v="In-store"/>
  </r>
  <r>
    <n v="1185732"/>
    <d v="2021-07-06T00:00:00"/>
    <x v="0"/>
    <x v="46"/>
    <s v="Providence"/>
    <s v="Women's Street Footwear"/>
    <n v="40"/>
    <n v="2500"/>
    <n v="100000"/>
    <n v="40000"/>
    <n v="0.4"/>
    <s v="In-store"/>
  </r>
  <r>
    <n v="1185732"/>
    <d v="2021-07-06T00:00:00"/>
    <x v="0"/>
    <x v="46"/>
    <s v="Providence"/>
    <s v="Women's Athletic Footwear"/>
    <n v="40"/>
    <n v="2000"/>
    <n v="80000"/>
    <n v="32000"/>
    <n v="0.4"/>
    <s v="In-store"/>
  </r>
  <r>
    <n v="1185732"/>
    <d v="2021-07-06T00:00:00"/>
    <x v="0"/>
    <x v="46"/>
    <s v="Providence"/>
    <s v="Men's Apparel"/>
    <n v="49.999999999999993"/>
    <n v="2250"/>
    <n v="112499.99999999999"/>
    <n v="33749.999999999993"/>
    <n v="0.3"/>
    <s v="In-store"/>
  </r>
  <r>
    <n v="1185732"/>
    <d v="2021-07-06T00:00:00"/>
    <x v="0"/>
    <x v="46"/>
    <s v="Providence"/>
    <s v="Women's Apparel"/>
    <n v="54.999999999999993"/>
    <n v="4000"/>
    <n v="219999.99999999997"/>
    <n v="88000"/>
    <n v="0.4"/>
    <s v="In-store"/>
  </r>
  <r>
    <n v="1185732"/>
    <d v="2021-08-07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8-07T00:00:00"/>
    <x v="0"/>
    <x v="46"/>
    <s v="Providence"/>
    <s v="Men's Athletic Footwear"/>
    <n v="45"/>
    <n v="3250"/>
    <n v="146250"/>
    <n v="51187.5"/>
    <n v="0.35"/>
    <s v="In-store"/>
  </r>
  <r>
    <n v="1185732"/>
    <d v="2021-08-07T00:00:00"/>
    <x v="0"/>
    <x v="46"/>
    <s v="Providence"/>
    <s v="Women's Street Footwear"/>
    <n v="40"/>
    <n v="2500"/>
    <n v="100000"/>
    <n v="40000"/>
    <n v="0.4"/>
    <s v="In-store"/>
  </r>
  <r>
    <n v="1185732"/>
    <d v="2021-08-07T00:00:00"/>
    <x v="0"/>
    <x v="46"/>
    <s v="Providence"/>
    <s v="Women's Athletic Footwear"/>
    <n v="40"/>
    <n v="1500"/>
    <n v="60000"/>
    <n v="24000"/>
    <n v="0.4"/>
    <s v="In-store"/>
  </r>
  <r>
    <n v="1185732"/>
    <d v="2021-08-07T00:00:00"/>
    <x v="0"/>
    <x v="46"/>
    <s v="Providence"/>
    <s v="Men's Apparel"/>
    <n v="49.999999999999993"/>
    <n v="1250"/>
    <n v="62499.999999999993"/>
    <n v="18749.999999999996"/>
    <n v="0.3"/>
    <s v="In-store"/>
  </r>
  <r>
    <n v="1185732"/>
    <d v="2021-08-07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9-06T00:00:00"/>
    <x v="0"/>
    <x v="46"/>
    <s v="Providence"/>
    <s v="Men's Street Footwear"/>
    <n v="49.999999999999993"/>
    <n v="4250"/>
    <n v="212499.99999999997"/>
    <n v="74374.999999999985"/>
    <n v="0.35"/>
    <s v="In-store"/>
  </r>
  <r>
    <n v="1185732"/>
    <d v="2021-09-06T00:00:00"/>
    <x v="0"/>
    <x v="46"/>
    <s v="Providence"/>
    <s v="Men's Athletic Footwear"/>
    <n v="45"/>
    <n v="2250"/>
    <n v="101250"/>
    <n v="35437.5"/>
    <n v="0.35"/>
    <s v="In-store"/>
  </r>
  <r>
    <n v="1185732"/>
    <d v="2021-09-06T00:00:00"/>
    <x v="0"/>
    <x v="46"/>
    <s v="Providence"/>
    <s v="Women's Street Footwear"/>
    <n v="40"/>
    <n v="1250"/>
    <n v="50000"/>
    <n v="20000"/>
    <n v="0.4"/>
    <s v="In-store"/>
  </r>
  <r>
    <n v="1185732"/>
    <d v="2021-09-06T00:00:00"/>
    <x v="0"/>
    <x v="46"/>
    <s v="Providence"/>
    <s v="Women's Athletic Footwear"/>
    <n v="40"/>
    <n v="1000"/>
    <n v="40000"/>
    <n v="16000"/>
    <n v="0.4"/>
    <s v="In-store"/>
  </r>
  <r>
    <n v="1185732"/>
    <d v="2021-09-06T00:00:00"/>
    <x v="0"/>
    <x v="46"/>
    <s v="Providence"/>
    <s v="Men's Apparel"/>
    <n v="49.999999999999993"/>
    <n v="1000"/>
    <n v="49999.999999999993"/>
    <n v="14999.999999999996"/>
    <n v="0.3"/>
    <s v="In-store"/>
  </r>
  <r>
    <n v="1185732"/>
    <d v="2021-09-06T00:00:00"/>
    <x v="0"/>
    <x v="46"/>
    <s v="Providence"/>
    <s v="Women's Apparel"/>
    <n v="54.999999999999993"/>
    <n v="2000"/>
    <n v="109999.99999999999"/>
    <n v="44000"/>
    <n v="0.4"/>
    <s v="In-store"/>
  </r>
  <r>
    <n v="1185732"/>
    <d v="2021-10-08T00:00:00"/>
    <x v="0"/>
    <x v="46"/>
    <s v="Providence"/>
    <s v="Men's Street Footwear"/>
    <n v="54.999999999999993"/>
    <n v="3750"/>
    <n v="206249.99999999997"/>
    <n v="72187.499999999985"/>
    <n v="0.35"/>
    <s v="In-store"/>
  </r>
  <r>
    <n v="1185732"/>
    <d v="2021-10-08T00:00:00"/>
    <x v="0"/>
    <x v="46"/>
    <s v="Providence"/>
    <s v="Men's Athletic Footwear"/>
    <n v="50"/>
    <n v="2000"/>
    <n v="100000"/>
    <n v="35000"/>
    <n v="0.35"/>
    <s v="In-store"/>
  </r>
  <r>
    <n v="1185732"/>
    <d v="2021-10-08T00:00:00"/>
    <x v="0"/>
    <x v="46"/>
    <s v="Providence"/>
    <s v="Women's Street Footwear"/>
    <n v="50"/>
    <n v="1000"/>
    <n v="50000"/>
    <n v="20000"/>
    <n v="0.4"/>
    <s v="In-store"/>
  </r>
  <r>
    <n v="1185732"/>
    <d v="2021-10-08T00:00:00"/>
    <x v="0"/>
    <x v="46"/>
    <s v="Providence"/>
    <s v="Women's Athletic Footwear"/>
    <n v="50"/>
    <n v="750"/>
    <n v="37500"/>
    <n v="15000"/>
    <n v="0.4"/>
    <s v="In-store"/>
  </r>
  <r>
    <n v="1185732"/>
    <d v="2021-10-08T00:00:00"/>
    <x v="0"/>
    <x v="46"/>
    <s v="Providence"/>
    <s v="Men's Apparel"/>
    <n v="60"/>
    <n v="750"/>
    <n v="45000"/>
    <n v="13500"/>
    <n v="0.3"/>
    <s v="In-store"/>
  </r>
  <r>
    <n v="1185732"/>
    <d v="2021-10-08T00:00:00"/>
    <x v="0"/>
    <x v="46"/>
    <s v="Providence"/>
    <s v="Women's Apparel"/>
    <n v="64.999999999999986"/>
    <n v="2000"/>
    <n v="129999.99999999997"/>
    <n v="51999.999999999993"/>
    <n v="0.4"/>
    <s v="In-store"/>
  </r>
  <r>
    <n v="1185732"/>
    <d v="2021-11-07T00:00:00"/>
    <x v="0"/>
    <x v="46"/>
    <s v="Providence"/>
    <s v="Men's Street Footwear"/>
    <n v="60"/>
    <n v="3500"/>
    <n v="210000"/>
    <n v="73500"/>
    <n v="0.35"/>
    <s v="In-store"/>
  </r>
  <r>
    <n v="1185732"/>
    <d v="2021-11-07T00:00:00"/>
    <x v="0"/>
    <x v="46"/>
    <s v="Providence"/>
    <s v="Men's Athletic Footwear"/>
    <n v="50"/>
    <n v="2250"/>
    <n v="112500"/>
    <n v="39375"/>
    <n v="0.35"/>
    <s v="In-store"/>
  </r>
  <r>
    <n v="1185732"/>
    <d v="2021-11-07T00:00:00"/>
    <x v="0"/>
    <x v="46"/>
    <s v="Providence"/>
    <s v="Women's Street Footwear"/>
    <n v="50"/>
    <n v="2200"/>
    <n v="110000"/>
    <n v="44000"/>
    <n v="0.4"/>
    <s v="In-store"/>
  </r>
  <r>
    <n v="1185732"/>
    <d v="2021-11-07T00:00:00"/>
    <x v="0"/>
    <x v="46"/>
    <s v="Providence"/>
    <s v="Women's Athletic Footwear"/>
    <n v="50"/>
    <n v="2000"/>
    <n v="100000"/>
    <n v="40000"/>
    <n v="0.4"/>
    <s v="In-store"/>
  </r>
  <r>
    <n v="1185732"/>
    <d v="2021-11-07T00:00:00"/>
    <x v="0"/>
    <x v="46"/>
    <s v="Providence"/>
    <s v="Men's Apparel"/>
    <n v="60"/>
    <n v="1750"/>
    <n v="105000"/>
    <n v="31500"/>
    <n v="0.3"/>
    <s v="In-store"/>
  </r>
  <r>
    <n v="1185732"/>
    <d v="2021-11-07T00:00:00"/>
    <x v="0"/>
    <x v="46"/>
    <s v="Providence"/>
    <s v="Women's Apparel"/>
    <n v="64.999999999999986"/>
    <n v="2750"/>
    <n v="178749.99999999997"/>
    <n v="71499.999999999985"/>
    <n v="0.4"/>
    <s v="In-store"/>
  </r>
  <r>
    <n v="1185732"/>
    <d v="2021-12-06T00:00:00"/>
    <x v="0"/>
    <x v="46"/>
    <s v="Providence"/>
    <s v="Men's Street Footwear"/>
    <n v="60"/>
    <n v="5000"/>
    <n v="300000"/>
    <n v="105000"/>
    <n v="0.35"/>
    <s v="In-store"/>
  </r>
  <r>
    <n v="1185732"/>
    <d v="2021-12-06T00:00:00"/>
    <x v="0"/>
    <x v="46"/>
    <s v="Providence"/>
    <s v="Men's Athletic Footwear"/>
    <n v="50"/>
    <n v="3000"/>
    <n v="150000"/>
    <n v="52500"/>
    <n v="0.35"/>
    <s v="In-store"/>
  </r>
  <r>
    <n v="1185732"/>
    <d v="2021-12-06T00:00:00"/>
    <x v="0"/>
    <x v="46"/>
    <s v="Providence"/>
    <s v="Women's Street Footwear"/>
    <n v="50"/>
    <n v="2750"/>
    <n v="137500"/>
    <n v="55000"/>
    <n v="0.4"/>
    <s v="In-store"/>
  </r>
  <r>
    <n v="1185732"/>
    <d v="2021-12-06T00:00:00"/>
    <x v="0"/>
    <x v="46"/>
    <s v="Providence"/>
    <s v="Women's Athletic Footwear"/>
    <n v="50"/>
    <n v="2250"/>
    <n v="112500"/>
    <n v="45000"/>
    <n v="0.4"/>
    <s v="In-store"/>
  </r>
  <r>
    <n v="1185732"/>
    <d v="2021-12-06T00:00:00"/>
    <x v="0"/>
    <x v="46"/>
    <s v="Providence"/>
    <s v="Men's Apparel"/>
    <n v="60"/>
    <n v="2250"/>
    <n v="135000"/>
    <n v="40500"/>
    <n v="0.3"/>
    <s v="In-store"/>
  </r>
  <r>
    <n v="1185732"/>
    <d v="2021-12-06T00:00:00"/>
    <x v="0"/>
    <x v="46"/>
    <s v="Providence"/>
    <s v="Women's Apparel"/>
    <n v="64.999999999999986"/>
    <n v="3250"/>
    <n v="211249.99999999994"/>
    <n v="84499.999999999985"/>
    <n v="0.4"/>
    <s v="In-store"/>
  </r>
  <r>
    <n v="1185732"/>
    <d v="2021-01-17T00:00:00"/>
    <x v="0"/>
    <x v="46"/>
    <s v="Providence"/>
    <s v="Men's Street Footwear"/>
    <n v="40"/>
    <n v="4500"/>
    <n v="180000"/>
    <n v="54000"/>
    <n v="0.3"/>
    <s v="In-store"/>
  </r>
  <r>
    <n v="1185732"/>
    <d v="2021-01-17T00:00:00"/>
    <x v="0"/>
    <x v="46"/>
    <s v="Providence"/>
    <s v="Men's Athletic Footwear"/>
    <n v="40"/>
    <n v="2500"/>
    <n v="100000"/>
    <n v="30000"/>
    <n v="0.3"/>
    <s v="In-store"/>
  </r>
  <r>
    <n v="1185732"/>
    <d v="2021-01-17T00:00:00"/>
    <x v="0"/>
    <x v="46"/>
    <s v="Providence"/>
    <s v="Women's Street Footwear"/>
    <n v="30.000000000000004"/>
    <n v="2500"/>
    <n v="75000.000000000015"/>
    <n v="18750.000000000004"/>
    <n v="0.25"/>
    <s v="In-store"/>
  </r>
  <r>
    <n v="1185732"/>
    <d v="2021-01-17T00:00:00"/>
    <x v="0"/>
    <x v="46"/>
    <s v="Providence"/>
    <s v="Women's Athletic Footwear"/>
    <n v="35"/>
    <n v="1000"/>
    <n v="35000"/>
    <n v="8750"/>
    <n v="0.25"/>
    <s v="In-store"/>
  </r>
  <r>
    <n v="1185732"/>
    <d v="2021-01-17T00:00:00"/>
    <x v="0"/>
    <x v="46"/>
    <s v="Providence"/>
    <s v="Men's Apparel"/>
    <n v="50"/>
    <n v="1500"/>
    <n v="75000"/>
    <n v="18750"/>
    <n v="0.25"/>
    <s v="In-store"/>
  </r>
  <r>
    <n v="1185732"/>
    <d v="2021-01-17T00:00:00"/>
    <x v="0"/>
    <x v="46"/>
    <s v="Providence"/>
    <s v="Women's Apparel"/>
    <n v="40"/>
    <n v="2500"/>
    <n v="100000"/>
    <n v="30000"/>
    <n v="0.3"/>
    <s v="In-store"/>
  </r>
  <r>
    <n v="1185732"/>
    <d v="2021-02-15T00:00:00"/>
    <x v="0"/>
    <x v="46"/>
    <s v="Providence"/>
    <s v="Men's Street Footwear"/>
    <n v="40"/>
    <n v="5000"/>
    <n v="200000"/>
    <n v="60000"/>
    <n v="0.3"/>
    <s v="In-store"/>
  </r>
  <r>
    <n v="1185732"/>
    <d v="2021-02-15T00:00:00"/>
    <x v="0"/>
    <x v="46"/>
    <s v="Providence"/>
    <s v="Men's Athletic Footwear"/>
    <n v="40"/>
    <n v="1500"/>
    <n v="60000"/>
    <n v="18000"/>
    <n v="0.3"/>
    <s v="In-store"/>
  </r>
  <r>
    <n v="1185732"/>
    <d v="2021-02-15T00:00:00"/>
    <x v="0"/>
    <x v="46"/>
    <s v="Providence"/>
    <s v="Women's Street Footwear"/>
    <n v="30.000000000000004"/>
    <n v="2000"/>
    <n v="60000.000000000007"/>
    <n v="15000.000000000002"/>
    <n v="0.25"/>
    <s v="In-store"/>
  </r>
  <r>
    <n v="1185732"/>
    <d v="2021-02-15T00:00:00"/>
    <x v="0"/>
    <x v="47"/>
    <s v="Boston"/>
    <s v="Women's Athletic Footwear"/>
    <n v="35"/>
    <n v="2500"/>
    <n v="87500"/>
    <n v="21875"/>
    <n v="0.25"/>
    <s v="In-store"/>
  </r>
  <r>
    <n v="1185732"/>
    <d v="2021-02-15T00:00:00"/>
    <x v="0"/>
    <x v="47"/>
    <s v="Boston"/>
    <s v="Men's Apparel"/>
    <n v="50"/>
    <n v="1500"/>
    <n v="75000"/>
    <n v="18750"/>
    <n v="0.25"/>
    <s v="In-store"/>
  </r>
  <r>
    <n v="1185732"/>
    <d v="2021-02-15T00:00:00"/>
    <x v="0"/>
    <x v="47"/>
    <s v="Boston"/>
    <s v="Women's Apparel"/>
    <n v="40"/>
    <n v="2500"/>
    <n v="100000"/>
    <n v="30000"/>
    <n v="0.3"/>
    <s v="In-store"/>
  </r>
  <r>
    <n v="1185732"/>
    <d v="2021-03-13T00:00:00"/>
    <x v="0"/>
    <x v="47"/>
    <s v="Boston"/>
    <s v="Men's Street Footwear"/>
    <n v="40"/>
    <n v="4700"/>
    <n v="188000"/>
    <n v="56400"/>
    <n v="0.3"/>
    <s v="In-store"/>
  </r>
  <r>
    <n v="1185732"/>
    <d v="2021-03-13T00:00:00"/>
    <x v="0"/>
    <x v="47"/>
    <s v="Boston"/>
    <s v="Men's Athletic Footwear"/>
    <n v="40"/>
    <n v="1750"/>
    <n v="70000"/>
    <n v="21000"/>
    <n v="0.3"/>
    <s v="In-store"/>
  </r>
  <r>
    <n v="1185732"/>
    <d v="2021-03-13T00:00:00"/>
    <x v="0"/>
    <x v="47"/>
    <s v="Boston"/>
    <s v="Women's Street Footwear"/>
    <n v="30.000000000000004"/>
    <n v="2000"/>
    <n v="60000.000000000007"/>
    <n v="15000.000000000002"/>
    <n v="0.25"/>
    <s v="In-store"/>
  </r>
  <r>
    <n v="1185732"/>
    <d v="2021-03-13T00:00:00"/>
    <x v="0"/>
    <x v="47"/>
    <s v="Boston"/>
    <s v="Women's Athletic Footwear"/>
    <n v="35"/>
    <n v="3000"/>
    <n v="105000"/>
    <n v="26250"/>
    <n v="0.25"/>
    <s v="In-store"/>
  </r>
  <r>
    <n v="1185732"/>
    <d v="2021-03-13T00:00:00"/>
    <x v="0"/>
    <x v="47"/>
    <s v="Boston"/>
    <s v="Men's Apparel"/>
    <n v="50"/>
    <n v="1000"/>
    <n v="50000"/>
    <n v="12500"/>
    <n v="0.25"/>
    <s v="In-store"/>
  </r>
  <r>
    <n v="1185732"/>
    <d v="2021-03-13T00:00:00"/>
    <x v="0"/>
    <x v="47"/>
    <s v="Boston"/>
    <s v="Women's Apparel"/>
    <n v="40"/>
    <n v="2000"/>
    <n v="80000"/>
    <n v="24000"/>
    <n v="0.3"/>
    <s v="In-store"/>
  </r>
  <r>
    <n v="1185732"/>
    <d v="2021-04-14T00:00:00"/>
    <x v="0"/>
    <x v="47"/>
    <s v="Boston"/>
    <s v="Men's Street Footwear"/>
    <n v="40"/>
    <n v="4500"/>
    <n v="180000"/>
    <n v="54000"/>
    <n v="0.3"/>
    <s v="In-store"/>
  </r>
  <r>
    <n v="1185732"/>
    <d v="2021-04-14T00:00:00"/>
    <x v="0"/>
    <x v="47"/>
    <s v="Boston"/>
    <s v="Men's Athletic Footwear"/>
    <n v="40"/>
    <n v="1500"/>
    <n v="60000"/>
    <n v="18000"/>
    <n v="0.3"/>
    <s v="In-store"/>
  </r>
  <r>
    <n v="1185732"/>
    <d v="2021-04-14T00:00:00"/>
    <x v="0"/>
    <x v="47"/>
    <s v="Boston"/>
    <s v="Women's Street Footwear"/>
    <n v="30.000000000000004"/>
    <n v="1500"/>
    <n v="45000.000000000007"/>
    <n v="11250.000000000002"/>
    <n v="0.25"/>
    <s v="In-store"/>
  </r>
  <r>
    <n v="1185732"/>
    <d v="2021-04-14T00:00:00"/>
    <x v="0"/>
    <x v="47"/>
    <s v="Boston"/>
    <s v="Women's Athletic Footwear"/>
    <n v="35"/>
    <n v="1250"/>
    <n v="43750"/>
    <n v="10937.5"/>
    <n v="0.25"/>
    <s v="In-store"/>
  </r>
  <r>
    <n v="1185732"/>
    <d v="2021-04-14T00:00:00"/>
    <x v="0"/>
    <x v="47"/>
    <s v="Boston"/>
    <s v="Men's Apparel"/>
    <n v="50"/>
    <n v="1250"/>
    <n v="62500"/>
    <n v="15625"/>
    <n v="0.25"/>
    <s v="In-store"/>
  </r>
  <r>
    <n v="1185732"/>
    <d v="2021-04-14T00:00:00"/>
    <x v="0"/>
    <x v="47"/>
    <s v="Boston"/>
    <s v="Women's Apparel"/>
    <n v="40"/>
    <n v="2750"/>
    <n v="110000"/>
    <n v="33000"/>
    <n v="0.3"/>
    <s v="In-store"/>
  </r>
  <r>
    <n v="1185732"/>
    <d v="2021-05-13T00:00:00"/>
    <x v="0"/>
    <x v="47"/>
    <s v="Boston"/>
    <s v="Men's Street Footwear"/>
    <n v="54.999999999999993"/>
    <n v="4950"/>
    <n v="272249.99999999994"/>
    <n v="81674.999999999985"/>
    <n v="0.3"/>
    <s v="In-store"/>
  </r>
  <r>
    <n v="1185732"/>
    <d v="2021-05-13T00:00:00"/>
    <x v="0"/>
    <x v="47"/>
    <s v="Boston"/>
    <s v="Men's Athletic Footwear"/>
    <n v="50"/>
    <n v="2000"/>
    <n v="100000"/>
    <n v="30000"/>
    <n v="0.3"/>
    <s v="In-store"/>
  </r>
  <r>
    <n v="1185732"/>
    <d v="2021-05-13T00:00:00"/>
    <x v="0"/>
    <x v="47"/>
    <s v="Boston"/>
    <s v="Women's Street Footwear"/>
    <n v="45"/>
    <n v="2250"/>
    <n v="101250"/>
    <n v="25312.5"/>
    <n v="0.25"/>
    <s v="In-store"/>
  </r>
  <r>
    <n v="1185732"/>
    <d v="2021-05-13T00:00:00"/>
    <x v="0"/>
    <x v="47"/>
    <s v="Boston"/>
    <s v="Women's Athletic Footwear"/>
    <n v="45"/>
    <n v="1750"/>
    <n v="78750"/>
    <n v="19687.5"/>
    <n v="0.25"/>
    <s v="In-store"/>
  </r>
  <r>
    <n v="1185732"/>
    <d v="2021-05-13T00:00:00"/>
    <x v="0"/>
    <x v="47"/>
    <s v="Boston"/>
    <s v="Men's Apparel"/>
    <n v="54.999999999999993"/>
    <n v="2000"/>
    <n v="109999.99999999999"/>
    <n v="27499.999999999996"/>
    <n v="0.25"/>
    <s v="In-store"/>
  </r>
  <r>
    <n v="1185732"/>
    <d v="2021-05-13T00:00:00"/>
    <x v="0"/>
    <x v="47"/>
    <s v="Boston"/>
    <s v="Women's Apparel"/>
    <n v="60"/>
    <n v="3250"/>
    <n v="195000"/>
    <n v="58500"/>
    <n v="0.3"/>
    <s v="In-store"/>
  </r>
  <r>
    <n v="1185732"/>
    <d v="2021-06-15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6-15T00:00:00"/>
    <x v="0"/>
    <x v="47"/>
    <s v="Boston"/>
    <s v="Men's Athletic Footwear"/>
    <n v="50"/>
    <n v="3250"/>
    <n v="162500"/>
    <n v="48750"/>
    <n v="0.3"/>
    <s v="In-store"/>
  </r>
  <r>
    <n v="1185732"/>
    <d v="2021-06-15T00:00:00"/>
    <x v="0"/>
    <x v="47"/>
    <s v="Boston"/>
    <s v="Women's Street Footwear"/>
    <n v="45"/>
    <n v="2500"/>
    <n v="112500"/>
    <n v="28125"/>
    <n v="0.25"/>
    <s v="In-store"/>
  </r>
  <r>
    <n v="1185732"/>
    <d v="2021-06-15T00:00:00"/>
    <x v="0"/>
    <x v="47"/>
    <s v="Boston"/>
    <s v="Women's Athletic Footwear"/>
    <n v="45"/>
    <n v="2250"/>
    <n v="101250"/>
    <n v="25312.5"/>
    <n v="0.25"/>
    <s v="In-store"/>
  </r>
  <r>
    <n v="1185732"/>
    <d v="2021-06-15T00:00:00"/>
    <x v="0"/>
    <x v="47"/>
    <s v="Boston"/>
    <s v="Men's Apparel"/>
    <n v="54.999999999999993"/>
    <n v="2250"/>
    <n v="123749.99999999999"/>
    <n v="30937.499999999996"/>
    <n v="0.25"/>
    <s v="In-store"/>
  </r>
  <r>
    <n v="1185732"/>
    <d v="2021-06-15T00:00:00"/>
    <x v="0"/>
    <x v="47"/>
    <s v="Boston"/>
    <s v="Women's Apparel"/>
    <n v="60"/>
    <n v="3750"/>
    <n v="225000"/>
    <n v="67500"/>
    <n v="0.3"/>
    <s v="In-store"/>
  </r>
  <r>
    <n v="1185732"/>
    <d v="2021-07-13T00:00:00"/>
    <x v="0"/>
    <x v="47"/>
    <s v="Boston"/>
    <s v="Men's Street Footwear"/>
    <n v="54.999999999999993"/>
    <n v="6000"/>
    <n v="329999.99999999994"/>
    <n v="98999.999999999985"/>
    <n v="0.3"/>
    <s v="In-store"/>
  </r>
  <r>
    <n v="1185732"/>
    <d v="2021-07-13T00:00:00"/>
    <x v="0"/>
    <x v="47"/>
    <s v="Boston"/>
    <s v="Men's Athletic Footwear"/>
    <n v="50"/>
    <n v="3500"/>
    <n v="175000"/>
    <n v="52500"/>
    <n v="0.3"/>
    <s v="In-store"/>
  </r>
  <r>
    <n v="1185732"/>
    <d v="2021-07-13T00:00:00"/>
    <x v="0"/>
    <x v="47"/>
    <s v="Boston"/>
    <s v="Women's Street Footwear"/>
    <n v="45"/>
    <n v="2750"/>
    <n v="123750"/>
    <n v="30937.5"/>
    <n v="0.25"/>
    <s v="In-store"/>
  </r>
  <r>
    <n v="1185732"/>
    <d v="2021-07-13T00:00:00"/>
    <x v="0"/>
    <x v="47"/>
    <s v="Boston"/>
    <s v="Women's Athletic Footwear"/>
    <n v="45"/>
    <n v="2250"/>
    <n v="101250"/>
    <n v="25312.5"/>
    <n v="0.25"/>
    <s v="In-store"/>
  </r>
  <r>
    <n v="1185732"/>
    <d v="2021-07-13T00:00:00"/>
    <x v="0"/>
    <x v="47"/>
    <s v="Boston"/>
    <s v="Men's Apparel"/>
    <n v="54.999999999999993"/>
    <n v="2500"/>
    <n v="137499.99999999997"/>
    <n v="34374.999999999993"/>
    <n v="0.25"/>
    <s v="In-store"/>
  </r>
  <r>
    <n v="1185732"/>
    <d v="2021-07-13T00:00:00"/>
    <x v="0"/>
    <x v="47"/>
    <s v="Boston"/>
    <s v="Women's Apparel"/>
    <n v="60"/>
    <n v="4250"/>
    <n v="255000"/>
    <n v="76500"/>
    <n v="0.3"/>
    <s v="In-store"/>
  </r>
  <r>
    <n v="1185732"/>
    <d v="2021-08-14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8-14T00:00:00"/>
    <x v="0"/>
    <x v="47"/>
    <s v="Boston"/>
    <s v="Men's Athletic Footwear"/>
    <n v="50"/>
    <n v="3500"/>
    <n v="175000"/>
    <n v="52500"/>
    <n v="0.3"/>
    <s v="In-store"/>
  </r>
  <r>
    <n v="1185732"/>
    <d v="2021-08-14T00:00:00"/>
    <x v="0"/>
    <x v="47"/>
    <s v="Boston"/>
    <s v="Women's Street Footwear"/>
    <n v="45"/>
    <n v="2750"/>
    <n v="123750"/>
    <n v="30937.5"/>
    <n v="0.25"/>
    <s v="In-store"/>
  </r>
  <r>
    <n v="1185732"/>
    <d v="2021-08-14T00:00:00"/>
    <x v="0"/>
    <x v="47"/>
    <s v="Boston"/>
    <s v="Women's Athletic Footwear"/>
    <n v="45"/>
    <n v="1750"/>
    <n v="78750"/>
    <n v="19687.5"/>
    <n v="0.25"/>
    <s v="In-store"/>
  </r>
  <r>
    <n v="1185732"/>
    <d v="2021-08-14T00:00:00"/>
    <x v="0"/>
    <x v="47"/>
    <s v="Boston"/>
    <s v="Men's Apparel"/>
    <n v="54.999999999999993"/>
    <n v="1500"/>
    <n v="82499.999999999985"/>
    <n v="20624.999999999996"/>
    <n v="0.25"/>
    <s v="In-store"/>
  </r>
  <r>
    <n v="1185732"/>
    <d v="2021-08-14T00:00:00"/>
    <x v="0"/>
    <x v="47"/>
    <s v="Boston"/>
    <s v="Women's Apparel"/>
    <n v="60"/>
    <n v="3250"/>
    <n v="195000"/>
    <n v="58500"/>
    <n v="0.3"/>
    <s v="In-store"/>
  </r>
  <r>
    <n v="1185732"/>
    <d v="2021-09-13T00:00:00"/>
    <x v="0"/>
    <x v="47"/>
    <s v="Boston"/>
    <s v="Men's Street Footwear"/>
    <n v="54.999999999999993"/>
    <n v="4500"/>
    <n v="247499.99999999997"/>
    <n v="74249.999999999985"/>
    <n v="0.3"/>
    <s v="In-store"/>
  </r>
  <r>
    <n v="1185732"/>
    <d v="2021-09-13T00:00:00"/>
    <x v="0"/>
    <x v="47"/>
    <s v="Boston"/>
    <s v="Men's Athletic Footwear"/>
    <n v="50"/>
    <n v="2500"/>
    <n v="125000"/>
    <n v="37500"/>
    <n v="0.3"/>
    <s v="In-store"/>
  </r>
  <r>
    <n v="1185732"/>
    <d v="2021-09-13T00:00:00"/>
    <x v="0"/>
    <x v="47"/>
    <s v="Boston"/>
    <s v="Women's Street Footwear"/>
    <n v="45"/>
    <n v="1500"/>
    <n v="67500"/>
    <n v="16875"/>
    <n v="0.25"/>
    <s v="In-store"/>
  </r>
  <r>
    <n v="1185732"/>
    <d v="2021-09-13T00:00:00"/>
    <x v="0"/>
    <x v="47"/>
    <s v="Boston"/>
    <s v="Women's Athletic Footwear"/>
    <n v="45"/>
    <n v="1250"/>
    <n v="56250"/>
    <n v="14062.5"/>
    <n v="0.25"/>
    <s v="In-store"/>
  </r>
  <r>
    <n v="1185732"/>
    <d v="2021-09-13T00:00:00"/>
    <x v="0"/>
    <x v="47"/>
    <s v="Boston"/>
    <s v="Men's Apparel"/>
    <n v="54.999999999999993"/>
    <n v="1250"/>
    <n v="68749.999999999985"/>
    <n v="17187.499999999996"/>
    <n v="0.25"/>
    <s v="In-store"/>
  </r>
  <r>
    <n v="1185732"/>
    <d v="2021-09-13T00:00:00"/>
    <x v="0"/>
    <x v="47"/>
    <s v="Boston"/>
    <s v="Women's Apparel"/>
    <n v="60"/>
    <n v="2250"/>
    <n v="135000"/>
    <n v="40500"/>
    <n v="0.3"/>
    <s v="In-store"/>
  </r>
  <r>
    <n v="1185732"/>
    <d v="2021-10-15T00:00:00"/>
    <x v="0"/>
    <x v="47"/>
    <s v="Boston"/>
    <s v="Men's Street Footwear"/>
    <n v="60"/>
    <n v="4000"/>
    <n v="240000"/>
    <n v="72000"/>
    <n v="0.3"/>
    <s v="In-store"/>
  </r>
  <r>
    <n v="1185732"/>
    <d v="2021-10-15T00:00:00"/>
    <x v="0"/>
    <x v="47"/>
    <s v="Boston"/>
    <s v="Men's Athletic Footwear"/>
    <n v="55.000000000000007"/>
    <n v="2250"/>
    <n v="123750.00000000001"/>
    <n v="37125"/>
    <n v="0.3"/>
    <s v="In-store"/>
  </r>
  <r>
    <n v="1185732"/>
    <d v="2021-10-15T00:00:00"/>
    <x v="0"/>
    <x v="47"/>
    <s v="Boston"/>
    <s v="Women's Street Footwear"/>
    <n v="55.000000000000007"/>
    <n v="1250"/>
    <n v="68750.000000000015"/>
    <n v="17187.500000000004"/>
    <n v="0.25"/>
    <s v="In-store"/>
  </r>
  <r>
    <n v="1185732"/>
    <d v="2021-10-15T00:00:00"/>
    <x v="0"/>
    <x v="47"/>
    <s v="Boston"/>
    <s v="Women's Athletic Footwear"/>
    <n v="55.000000000000007"/>
    <n v="1000"/>
    <n v="55000.000000000007"/>
    <n v="13750.000000000002"/>
    <n v="0.25"/>
    <s v="In-store"/>
  </r>
  <r>
    <n v="1185732"/>
    <d v="2021-10-15T00:00:00"/>
    <x v="0"/>
    <x v="47"/>
    <s v="Boston"/>
    <s v="Men's Apparel"/>
    <n v="65"/>
    <n v="1000"/>
    <n v="65000"/>
    <n v="16250"/>
    <n v="0.25"/>
    <s v="In-store"/>
  </r>
  <r>
    <n v="1185732"/>
    <d v="2021-10-15T00:00:00"/>
    <x v="0"/>
    <x v="47"/>
    <s v="Boston"/>
    <s v="Women's Apparel"/>
    <n v="70"/>
    <n v="2250"/>
    <n v="157500"/>
    <n v="47250"/>
    <n v="0.3"/>
    <s v="In-store"/>
  </r>
  <r>
    <n v="1185732"/>
    <d v="2021-11-14T00:00:00"/>
    <x v="0"/>
    <x v="47"/>
    <s v="Boston"/>
    <s v="Men's Street Footwear"/>
    <n v="65"/>
    <n v="3750"/>
    <n v="243750"/>
    <n v="73125"/>
    <n v="0.3"/>
    <s v="In-store"/>
  </r>
  <r>
    <n v="1185732"/>
    <d v="2021-11-14T00:00:00"/>
    <x v="0"/>
    <x v="47"/>
    <s v="Boston"/>
    <s v="Men's Athletic Footwear"/>
    <n v="55.000000000000007"/>
    <n v="3000"/>
    <n v="165000.00000000003"/>
    <n v="49500.000000000007"/>
    <n v="0.3"/>
    <s v="In-store"/>
  </r>
  <r>
    <n v="1185732"/>
    <d v="2021-11-14T00:00:00"/>
    <x v="0"/>
    <x v="47"/>
    <s v="Boston"/>
    <s v="Women's Street Footwear"/>
    <n v="55.000000000000007"/>
    <n v="2950"/>
    <n v="162250.00000000003"/>
    <n v="40562.500000000007"/>
    <n v="0.25"/>
    <s v="In-store"/>
  </r>
  <r>
    <n v="1185732"/>
    <d v="2021-11-14T00:00:00"/>
    <x v="0"/>
    <x v="47"/>
    <s v="Boston"/>
    <s v="Women's Athletic Footwear"/>
    <n v="55.000000000000007"/>
    <n v="2750"/>
    <n v="151250.00000000003"/>
    <n v="37812.500000000007"/>
    <n v="0.25"/>
    <s v="In-store"/>
  </r>
  <r>
    <n v="1185732"/>
    <d v="2021-11-14T00:00:00"/>
    <x v="0"/>
    <x v="47"/>
    <s v="Boston"/>
    <s v="Men's Apparel"/>
    <n v="65"/>
    <n v="2500"/>
    <n v="162500"/>
    <n v="40625"/>
    <n v="0.25"/>
    <s v="In-store"/>
  </r>
  <r>
    <n v="1185732"/>
    <d v="2021-11-14T00:00:00"/>
    <x v="0"/>
    <x v="47"/>
    <s v="Boston"/>
    <s v="Women's Apparel"/>
    <n v="70"/>
    <n v="3500"/>
    <n v="245000"/>
    <n v="73500"/>
    <n v="0.3"/>
    <s v="In-store"/>
  </r>
  <r>
    <n v="1185732"/>
    <d v="2021-12-13T00:00:00"/>
    <x v="0"/>
    <x v="47"/>
    <s v="Boston"/>
    <s v="Men's Street Footwear"/>
    <n v="65"/>
    <n v="5750"/>
    <n v="373750"/>
    <n v="112125"/>
    <n v="0.3"/>
    <s v="In-store"/>
  </r>
  <r>
    <n v="1185732"/>
    <d v="2021-12-13T00:00:00"/>
    <x v="0"/>
    <x v="47"/>
    <s v="Boston"/>
    <s v="Men's Athletic Footwear"/>
    <n v="55.000000000000007"/>
    <n v="3750"/>
    <n v="206250.00000000003"/>
    <n v="61875.000000000007"/>
    <n v="0.3"/>
    <s v="In-store"/>
  </r>
  <r>
    <n v="1185732"/>
    <d v="2021-12-13T00:00:00"/>
    <x v="0"/>
    <x v="47"/>
    <s v="Boston"/>
    <s v="Women's Street Footwear"/>
    <n v="55.000000000000007"/>
    <n v="3500"/>
    <n v="192500.00000000003"/>
    <n v="48125.000000000007"/>
    <n v="0.25"/>
    <s v="In-store"/>
  </r>
  <r>
    <n v="1185732"/>
    <d v="2021-12-13T00:00:00"/>
    <x v="0"/>
    <x v="47"/>
    <s v="Boston"/>
    <s v="Women's Athletic Footwear"/>
    <n v="55.000000000000007"/>
    <n v="3000"/>
    <n v="165000.00000000003"/>
    <n v="41250.000000000007"/>
    <n v="0.25"/>
    <s v="In-store"/>
  </r>
  <r>
    <n v="1185732"/>
    <d v="2021-12-13T00:00:00"/>
    <x v="0"/>
    <x v="47"/>
    <s v="Boston"/>
    <s v="Men's Apparel"/>
    <n v="65"/>
    <n v="3000"/>
    <n v="195000"/>
    <n v="48750"/>
    <n v="0.25"/>
    <s v="In-store"/>
  </r>
  <r>
    <n v="1185732"/>
    <d v="2021-12-13T00:00:00"/>
    <x v="0"/>
    <x v="47"/>
    <s v="Boston"/>
    <s v="Women's Apparel"/>
    <n v="70"/>
    <n v="4000"/>
    <n v="280000"/>
    <n v="84000"/>
    <n v="0.3"/>
    <s v="In-store"/>
  </r>
  <r>
    <n v="1185732"/>
    <d v="2021-01-14T00:00:00"/>
    <x v="0"/>
    <x v="47"/>
    <s v="Boston"/>
    <s v="Men's Street Footwear"/>
    <n v="45"/>
    <n v="5250"/>
    <n v="236250"/>
    <n v="106312.5"/>
    <n v="0.45"/>
    <s v="In-store"/>
  </r>
  <r>
    <n v="1185732"/>
    <d v="2021-01-14T00:00:00"/>
    <x v="0"/>
    <x v="47"/>
    <s v="Boston"/>
    <s v="Men's Athletic Footwear"/>
    <n v="45"/>
    <n v="3250"/>
    <n v="146250"/>
    <n v="65812.5"/>
    <n v="0.45"/>
    <s v="In-store"/>
  </r>
  <r>
    <n v="1185732"/>
    <d v="2021-01-14T00:00:00"/>
    <x v="0"/>
    <x v="47"/>
    <s v="Boston"/>
    <s v="Women's Street Footwear"/>
    <n v="35"/>
    <n v="3250"/>
    <n v="113750"/>
    <n v="39812.5"/>
    <n v="0.35"/>
    <s v="In-store"/>
  </r>
  <r>
    <n v="1185732"/>
    <d v="2021-01-14T00:00:00"/>
    <x v="0"/>
    <x v="47"/>
    <s v="Boston"/>
    <s v="Women's Athletic Footwear"/>
    <n v="40"/>
    <n v="1750"/>
    <n v="70000"/>
    <n v="24500"/>
    <n v="0.35"/>
    <s v="In-store"/>
  </r>
  <r>
    <n v="1185732"/>
    <d v="2021-01-14T00:00:00"/>
    <x v="0"/>
    <x v="47"/>
    <s v="Boston"/>
    <s v="Men's Apparel"/>
    <n v="55.000000000000007"/>
    <n v="2250"/>
    <n v="123750.00000000001"/>
    <n v="43312.5"/>
    <n v="0.35"/>
    <s v="In-store"/>
  </r>
  <r>
    <n v="1185732"/>
    <d v="2021-01-14T00:00:00"/>
    <x v="0"/>
    <x v="47"/>
    <s v="Boston"/>
    <s v="Women's Apparel"/>
    <n v="45"/>
    <n v="3250"/>
    <n v="146250"/>
    <n v="58499.999999999993"/>
    <n v="0.39999999999999997"/>
    <s v="In-store"/>
  </r>
  <r>
    <n v="1185732"/>
    <d v="2021-02-12T00:00:00"/>
    <x v="0"/>
    <x v="47"/>
    <s v="Boston"/>
    <s v="Men's Street Footwear"/>
    <n v="45"/>
    <n v="5750"/>
    <n v="258750"/>
    <n v="116437.5"/>
    <n v="0.45"/>
    <s v="In-store"/>
  </r>
  <r>
    <n v="1185732"/>
    <d v="2021-02-12T00:00:00"/>
    <x v="0"/>
    <x v="47"/>
    <s v="Boston"/>
    <s v="Men's Athletic Footwear"/>
    <n v="45"/>
    <n v="2250"/>
    <n v="101250"/>
    <n v="45562.5"/>
    <n v="0.45"/>
    <s v="In-store"/>
  </r>
  <r>
    <n v="1185732"/>
    <d v="2021-02-12T00:00:00"/>
    <x v="0"/>
    <x v="47"/>
    <s v="Boston"/>
    <s v="Women's Street Footwear"/>
    <n v="35"/>
    <n v="2750"/>
    <n v="96250"/>
    <n v="33687.5"/>
    <n v="0.35"/>
    <s v="In-store"/>
  </r>
  <r>
    <n v="1185732"/>
    <d v="2021-02-12T00:00:00"/>
    <x v="0"/>
    <x v="48"/>
    <s v="Burlington"/>
    <s v="Women's Athletic Footwear"/>
    <n v="40"/>
    <n v="1500"/>
    <n v="60000"/>
    <n v="21000"/>
    <n v="0.35"/>
    <s v="In-store"/>
  </r>
  <r>
    <n v="1185732"/>
    <d v="2021-02-12T00:00:00"/>
    <x v="0"/>
    <x v="48"/>
    <s v="Burlington"/>
    <s v="Men's Apparel"/>
    <n v="55.000000000000007"/>
    <n v="2250"/>
    <n v="123750.00000000001"/>
    <n v="43312.5"/>
    <n v="0.35"/>
    <s v="In-store"/>
  </r>
  <r>
    <n v="1185732"/>
    <d v="2021-02-12T00:00:00"/>
    <x v="0"/>
    <x v="48"/>
    <s v="Burlington"/>
    <s v="Women's Apparel"/>
    <n v="45"/>
    <n v="3250"/>
    <n v="146250"/>
    <n v="58499.999999999993"/>
    <n v="0.39999999999999997"/>
    <s v="In-store"/>
  </r>
  <r>
    <n v="1185732"/>
    <d v="2021-03-10T00:00:00"/>
    <x v="0"/>
    <x v="48"/>
    <s v="Burlington"/>
    <s v="Men's Street Footwear"/>
    <n v="45"/>
    <n v="5450"/>
    <n v="245250"/>
    <n v="110362.5"/>
    <n v="0.45"/>
    <s v="In-store"/>
  </r>
  <r>
    <n v="1185732"/>
    <d v="2021-03-10T00:00:00"/>
    <x v="0"/>
    <x v="48"/>
    <s v="Burlington"/>
    <s v="Men's Athletic Footwear"/>
    <n v="45"/>
    <n v="2500"/>
    <n v="112500"/>
    <n v="50625"/>
    <n v="0.45"/>
    <s v="In-store"/>
  </r>
  <r>
    <n v="1185732"/>
    <d v="2021-03-10T00:00:00"/>
    <x v="0"/>
    <x v="48"/>
    <s v="Burlington"/>
    <s v="Women's Street Footwear"/>
    <n v="35"/>
    <n v="2750"/>
    <n v="96250"/>
    <n v="33687.5"/>
    <n v="0.35"/>
    <s v="In-store"/>
  </r>
  <r>
    <n v="1185732"/>
    <d v="2021-03-10T00:00:00"/>
    <x v="0"/>
    <x v="48"/>
    <s v="Burlington"/>
    <s v="Women's Athletic Footwear"/>
    <n v="40"/>
    <n v="1250"/>
    <n v="50000"/>
    <n v="17500"/>
    <n v="0.35"/>
    <s v="In-store"/>
  </r>
  <r>
    <n v="1185732"/>
    <d v="2021-03-10T00:00:00"/>
    <x v="0"/>
    <x v="48"/>
    <s v="Burlington"/>
    <s v="Men's Apparel"/>
    <n v="55.000000000000007"/>
    <n v="1750"/>
    <n v="96250.000000000015"/>
    <n v="33687.5"/>
    <n v="0.35"/>
    <s v="In-store"/>
  </r>
  <r>
    <n v="1185732"/>
    <d v="2021-03-10T00:00:00"/>
    <x v="0"/>
    <x v="48"/>
    <s v="Burlington"/>
    <s v="Women's Apparel"/>
    <n v="45"/>
    <n v="2750"/>
    <n v="123750"/>
    <n v="49499.999999999993"/>
    <n v="0.39999999999999997"/>
    <s v="In-store"/>
  </r>
  <r>
    <n v="1185732"/>
    <d v="2021-04-11T00:00:00"/>
    <x v="0"/>
    <x v="48"/>
    <s v="Burlington"/>
    <s v="Men's Street Footwear"/>
    <n v="45"/>
    <n v="5250"/>
    <n v="236250"/>
    <n v="106312.5"/>
    <n v="0.45"/>
    <s v="In-store"/>
  </r>
  <r>
    <n v="1185732"/>
    <d v="2021-04-11T00:00:00"/>
    <x v="0"/>
    <x v="48"/>
    <s v="Burlington"/>
    <s v="Men's Athletic Footwear"/>
    <n v="45"/>
    <n v="2250"/>
    <n v="101250"/>
    <n v="45562.5"/>
    <n v="0.45"/>
    <s v="In-store"/>
  </r>
  <r>
    <n v="1185732"/>
    <d v="2021-04-11T00:00:00"/>
    <x v="0"/>
    <x v="48"/>
    <s v="Burlington"/>
    <s v="Women's Street Footwear"/>
    <n v="35"/>
    <n v="2250"/>
    <n v="78750"/>
    <n v="27562.5"/>
    <n v="0.35"/>
    <s v="In-store"/>
  </r>
  <r>
    <n v="1185732"/>
    <d v="2021-04-11T00:00:00"/>
    <x v="0"/>
    <x v="48"/>
    <s v="Burlington"/>
    <s v="Women's Athletic Footwear"/>
    <n v="40"/>
    <n v="1500"/>
    <n v="60000"/>
    <n v="21000"/>
    <n v="0.35"/>
    <s v="In-store"/>
  </r>
  <r>
    <n v="1185732"/>
    <d v="2021-04-11T00:00:00"/>
    <x v="0"/>
    <x v="48"/>
    <s v="Burlington"/>
    <s v="Men's Apparel"/>
    <n v="55.000000000000007"/>
    <n v="1500"/>
    <n v="82500.000000000015"/>
    <n v="28875.000000000004"/>
    <n v="0.35"/>
    <s v="In-store"/>
  </r>
  <r>
    <n v="1185732"/>
    <d v="2021-04-11T00:00:00"/>
    <x v="0"/>
    <x v="48"/>
    <s v="Burlington"/>
    <s v="Women's Apparel"/>
    <n v="45"/>
    <n v="3000"/>
    <n v="135000"/>
    <n v="53999.999999999993"/>
    <n v="0.39999999999999997"/>
    <s v="In-store"/>
  </r>
  <r>
    <n v="1185732"/>
    <d v="2021-05-10T00:00:00"/>
    <x v="0"/>
    <x v="48"/>
    <s v="Burlington"/>
    <s v="Men's Street Footwear"/>
    <n v="60"/>
    <n v="5700"/>
    <n v="342000"/>
    <n v="153900"/>
    <n v="0.45"/>
    <s v="In-store"/>
  </r>
  <r>
    <n v="1185732"/>
    <d v="2021-05-10T00:00:00"/>
    <x v="0"/>
    <x v="48"/>
    <s v="Burlington"/>
    <s v="Men's Athletic Footwear"/>
    <n v="55.000000000000007"/>
    <n v="2750"/>
    <n v="151250.00000000003"/>
    <n v="68062.500000000015"/>
    <n v="0.45"/>
    <s v="In-store"/>
  </r>
  <r>
    <n v="1185732"/>
    <d v="2021-05-10T00:00:00"/>
    <x v="0"/>
    <x v="48"/>
    <s v="Burlington"/>
    <s v="Women's Street Footwear"/>
    <n v="50"/>
    <n v="3000"/>
    <n v="150000"/>
    <n v="52500"/>
    <n v="0.35"/>
    <s v="In-store"/>
  </r>
  <r>
    <n v="1185732"/>
    <d v="2021-05-10T00:00:00"/>
    <x v="0"/>
    <x v="48"/>
    <s v="Burlington"/>
    <s v="Women's Athletic Footwear"/>
    <n v="50"/>
    <n v="2500"/>
    <n v="125000"/>
    <n v="43750"/>
    <n v="0.35"/>
    <s v="In-store"/>
  </r>
  <r>
    <n v="1185732"/>
    <d v="2021-05-10T00:00:00"/>
    <x v="0"/>
    <x v="48"/>
    <s v="Burlington"/>
    <s v="Men's Apparel"/>
    <n v="60"/>
    <n v="2750"/>
    <n v="165000"/>
    <n v="57749.999999999993"/>
    <n v="0.35"/>
    <s v="In-store"/>
  </r>
  <r>
    <n v="1185732"/>
    <d v="2021-05-10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6-12T00:00:00"/>
    <x v="0"/>
    <x v="48"/>
    <s v="Burlington"/>
    <s v="Men's Street Footwear"/>
    <n v="60"/>
    <n v="6500"/>
    <n v="390000"/>
    <n v="175500"/>
    <n v="0.45"/>
    <s v="In-store"/>
  </r>
  <r>
    <n v="1185732"/>
    <d v="2021-06-12T00:00:00"/>
    <x v="0"/>
    <x v="48"/>
    <s v="Burlington"/>
    <s v="Men's Athletic Footwear"/>
    <n v="55.000000000000007"/>
    <n v="4000"/>
    <n v="220000.00000000003"/>
    <n v="99000.000000000015"/>
    <n v="0.45"/>
    <s v="In-store"/>
  </r>
  <r>
    <n v="1185732"/>
    <d v="2021-06-12T00:00:00"/>
    <x v="0"/>
    <x v="48"/>
    <s v="Burlington"/>
    <s v="Women's Street Footwear"/>
    <n v="50"/>
    <n v="3250"/>
    <n v="162500"/>
    <n v="56875"/>
    <n v="0.35"/>
    <s v="In-store"/>
  </r>
  <r>
    <n v="1185732"/>
    <d v="2021-06-12T00:00:00"/>
    <x v="0"/>
    <x v="48"/>
    <s v="Burlington"/>
    <s v="Women's Athletic Footwear"/>
    <n v="50"/>
    <n v="3000"/>
    <n v="150000"/>
    <n v="52500"/>
    <n v="0.35"/>
    <s v="In-store"/>
  </r>
  <r>
    <n v="1185732"/>
    <d v="2021-06-12T00:00:00"/>
    <x v="0"/>
    <x v="48"/>
    <s v="Burlington"/>
    <s v="Men's Apparel"/>
    <n v="60"/>
    <n v="3000"/>
    <n v="180000"/>
    <n v="62999.999999999993"/>
    <n v="0.35"/>
    <s v="In-store"/>
  </r>
  <r>
    <n v="1185732"/>
    <d v="2021-06-12T00:00:00"/>
    <x v="0"/>
    <x v="48"/>
    <s v="Burlington"/>
    <s v="Women's Apparel"/>
    <n v="65"/>
    <n v="4500"/>
    <n v="292500"/>
    <n v="116999.99999999999"/>
    <n v="0.39999999999999997"/>
    <s v="In-store"/>
  </r>
  <r>
    <n v="1185732"/>
    <d v="2021-07-10T00:00:00"/>
    <x v="0"/>
    <x v="48"/>
    <s v="Burlington"/>
    <s v="Men's Street Footwear"/>
    <n v="60"/>
    <n v="6750"/>
    <n v="405000"/>
    <n v="182250"/>
    <n v="0.45"/>
    <s v="In-store"/>
  </r>
  <r>
    <n v="1185732"/>
    <d v="2021-07-10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7-10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7-10T00:00:00"/>
    <x v="0"/>
    <x v="48"/>
    <s v="Burlington"/>
    <s v="Women's Athletic Footwear"/>
    <n v="50"/>
    <n v="3000"/>
    <n v="150000"/>
    <n v="52500"/>
    <n v="0.35"/>
    <s v="In-store"/>
  </r>
  <r>
    <n v="1185732"/>
    <d v="2021-07-10T00:00:00"/>
    <x v="0"/>
    <x v="48"/>
    <s v="Burlington"/>
    <s v="Men's Apparel"/>
    <n v="60"/>
    <n v="3250"/>
    <n v="195000"/>
    <n v="68250"/>
    <n v="0.35"/>
    <s v="In-store"/>
  </r>
  <r>
    <n v="1185732"/>
    <d v="2021-07-10T00:00:00"/>
    <x v="0"/>
    <x v="48"/>
    <s v="Burlington"/>
    <s v="Women's Apparel"/>
    <n v="65"/>
    <n v="5000"/>
    <n v="325000"/>
    <n v="129999.99999999999"/>
    <n v="0.39999999999999997"/>
    <s v="In-store"/>
  </r>
  <r>
    <n v="1185732"/>
    <d v="2021-08-11T00:00:00"/>
    <x v="0"/>
    <x v="48"/>
    <s v="Burlington"/>
    <s v="Men's Street Footwear"/>
    <n v="60"/>
    <n v="6500"/>
    <n v="390000"/>
    <n v="175500"/>
    <n v="0.45"/>
    <s v="In-store"/>
  </r>
  <r>
    <n v="1185732"/>
    <d v="2021-08-11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8-11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8-11T00:00:00"/>
    <x v="0"/>
    <x v="48"/>
    <s v="Burlington"/>
    <s v="Women's Athletic Footwear"/>
    <n v="50"/>
    <n v="2500"/>
    <n v="125000"/>
    <n v="43750"/>
    <n v="0.35"/>
    <s v="In-store"/>
  </r>
  <r>
    <n v="1185732"/>
    <d v="2021-08-11T00:00:00"/>
    <x v="0"/>
    <x v="48"/>
    <s v="Burlington"/>
    <s v="Men's Apparel"/>
    <n v="60"/>
    <n v="2250"/>
    <n v="135000"/>
    <n v="47250"/>
    <n v="0.35"/>
    <s v="In-store"/>
  </r>
  <r>
    <n v="1185732"/>
    <d v="2021-08-11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9-10T00:00:00"/>
    <x v="0"/>
    <x v="48"/>
    <s v="Burlington"/>
    <s v="Men's Street Footwear"/>
    <n v="60"/>
    <n v="5250"/>
    <n v="315000"/>
    <n v="141750"/>
    <n v="0.45"/>
    <s v="In-store"/>
  </r>
  <r>
    <n v="1185732"/>
    <d v="2021-09-10T00:00:00"/>
    <x v="0"/>
    <x v="48"/>
    <s v="Burlington"/>
    <s v="Men's Athletic Footwear"/>
    <n v="55.000000000000007"/>
    <n v="3250"/>
    <n v="178750.00000000003"/>
    <n v="80437.500000000015"/>
    <n v="0.45"/>
    <s v="In-store"/>
  </r>
  <r>
    <n v="1185732"/>
    <d v="2021-09-10T00:00:00"/>
    <x v="0"/>
    <x v="48"/>
    <s v="Burlington"/>
    <s v="Women's Street Footwear"/>
    <n v="50"/>
    <n v="2250"/>
    <n v="112500"/>
    <n v="39375"/>
    <n v="0.35"/>
    <s v="In-store"/>
  </r>
  <r>
    <n v="1185732"/>
    <d v="2021-09-10T00:00:00"/>
    <x v="0"/>
    <x v="48"/>
    <s v="Burlington"/>
    <s v="Women's Athletic Footwear"/>
    <n v="50"/>
    <n v="2000"/>
    <n v="100000"/>
    <n v="35000"/>
    <n v="0.35"/>
    <s v="In-store"/>
  </r>
  <r>
    <n v="1185732"/>
    <d v="2021-09-10T00:00:00"/>
    <x v="0"/>
    <x v="48"/>
    <s v="Burlington"/>
    <s v="Men's Apparel"/>
    <n v="60"/>
    <n v="2000"/>
    <n v="120000"/>
    <n v="42000"/>
    <n v="0.35"/>
    <s v="In-store"/>
  </r>
  <r>
    <n v="1185732"/>
    <d v="2021-09-10T00:00:00"/>
    <x v="0"/>
    <x v="48"/>
    <s v="Burlington"/>
    <s v="Women's Apparel"/>
    <n v="65"/>
    <n v="3000"/>
    <n v="195000"/>
    <n v="78000"/>
    <n v="0.39999999999999997"/>
    <s v="In-store"/>
  </r>
  <r>
    <n v="1185732"/>
    <d v="2021-10-12T00:00:00"/>
    <x v="0"/>
    <x v="48"/>
    <s v="Burlington"/>
    <s v="Men's Street Footwear"/>
    <n v="65"/>
    <n v="4750"/>
    <n v="308750"/>
    <n v="138937.5"/>
    <n v="0.45"/>
    <s v="In-store"/>
  </r>
  <r>
    <n v="1185732"/>
    <d v="2021-10-12T00:00:00"/>
    <x v="0"/>
    <x v="48"/>
    <s v="Burlington"/>
    <s v="Men's Athletic Footwear"/>
    <n v="60.000000000000007"/>
    <n v="3000"/>
    <n v="180000.00000000003"/>
    <n v="81000.000000000015"/>
    <n v="0.45"/>
    <s v="In-store"/>
  </r>
  <r>
    <n v="1185732"/>
    <d v="2021-10-12T00:00:00"/>
    <x v="0"/>
    <x v="48"/>
    <s v="Burlington"/>
    <s v="Women's Street Footwear"/>
    <n v="60.000000000000007"/>
    <n v="2000"/>
    <n v="120000.00000000001"/>
    <n v="42000"/>
    <n v="0.35"/>
    <s v="In-store"/>
  </r>
  <r>
    <n v="1185732"/>
    <d v="2021-10-12T00:00:00"/>
    <x v="0"/>
    <x v="48"/>
    <s v="Burlington"/>
    <s v="Women's Athletic Footwear"/>
    <n v="60.000000000000007"/>
    <n v="1750"/>
    <n v="105000.00000000001"/>
    <n v="36750"/>
    <n v="0.35"/>
    <s v="In-store"/>
  </r>
  <r>
    <n v="1185732"/>
    <d v="2021-10-12T00:00:00"/>
    <x v="0"/>
    <x v="48"/>
    <s v="Burlington"/>
    <s v="Men's Apparel"/>
    <n v="70"/>
    <n v="1750"/>
    <n v="122500"/>
    <n v="42875"/>
    <n v="0.35"/>
    <s v="In-store"/>
  </r>
  <r>
    <n v="1185732"/>
    <d v="2021-10-12T00:00:00"/>
    <x v="0"/>
    <x v="48"/>
    <s v="Burlington"/>
    <s v="Women's Apparel"/>
    <n v="75"/>
    <n v="3000"/>
    <n v="225000"/>
    <n v="89999.999999999985"/>
    <n v="0.39999999999999997"/>
    <s v="In-store"/>
  </r>
  <r>
    <n v="1185732"/>
    <d v="2021-11-11T00:00:00"/>
    <x v="0"/>
    <x v="48"/>
    <s v="Burlington"/>
    <s v="Men's Street Footwear"/>
    <n v="70"/>
    <n v="4500"/>
    <n v="315000"/>
    <n v="141750"/>
    <n v="0.45"/>
    <s v="In-store"/>
  </r>
  <r>
    <n v="1185732"/>
    <d v="2021-11-11T00:00:00"/>
    <x v="0"/>
    <x v="48"/>
    <s v="Burlington"/>
    <s v="Men's Athletic Footwear"/>
    <n v="60.000000000000007"/>
    <n v="3250"/>
    <n v="195000.00000000003"/>
    <n v="87750.000000000015"/>
    <n v="0.45"/>
    <s v="In-store"/>
  </r>
  <r>
    <n v="1185732"/>
    <d v="2021-11-11T00:00:00"/>
    <x v="0"/>
    <x v="48"/>
    <s v="Burlington"/>
    <s v="Women's Street Footwear"/>
    <n v="60.000000000000007"/>
    <n v="3200"/>
    <n v="192000.00000000003"/>
    <n v="67200"/>
    <n v="0.35"/>
    <s v="In-store"/>
  </r>
  <r>
    <n v="1185732"/>
    <d v="2021-11-11T00:00:00"/>
    <x v="0"/>
    <x v="48"/>
    <s v="Burlington"/>
    <s v="Women's Athletic Footwear"/>
    <n v="60.000000000000007"/>
    <n v="3000"/>
    <n v="180000.00000000003"/>
    <n v="63000.000000000007"/>
    <n v="0.35"/>
    <s v="In-store"/>
  </r>
  <r>
    <n v="1185732"/>
    <d v="2021-11-11T00:00:00"/>
    <x v="0"/>
    <x v="48"/>
    <s v="Burlington"/>
    <s v="Men's Apparel"/>
    <n v="70"/>
    <n v="2750"/>
    <n v="192500"/>
    <n v="67375"/>
    <n v="0.35"/>
    <s v="In-store"/>
  </r>
  <r>
    <n v="1185732"/>
    <d v="2021-11-11T00:00:00"/>
    <x v="0"/>
    <x v="48"/>
    <s v="Burlington"/>
    <s v="Women's Apparel"/>
    <n v="75"/>
    <n v="3750"/>
    <n v="281250"/>
    <n v="112499.99999999999"/>
    <n v="0.39999999999999997"/>
    <s v="In-store"/>
  </r>
  <r>
    <n v="1185732"/>
    <d v="2021-12-10T00:00:00"/>
    <x v="0"/>
    <x v="48"/>
    <s v="Burlington"/>
    <s v="Men's Street Footwear"/>
    <n v="70"/>
    <n v="6000"/>
    <n v="420000"/>
    <n v="189000"/>
    <n v="0.45"/>
    <s v="In-store"/>
  </r>
  <r>
    <n v="1185732"/>
    <d v="2021-12-10T00:00:00"/>
    <x v="0"/>
    <x v="48"/>
    <s v="Burlington"/>
    <s v="Men's Athletic Footwear"/>
    <n v="60.000000000000007"/>
    <n v="4000"/>
    <n v="240000.00000000003"/>
    <n v="108000.00000000001"/>
    <n v="0.45"/>
    <s v="In-store"/>
  </r>
  <r>
    <n v="1185732"/>
    <d v="2021-12-10T00:00:00"/>
    <x v="0"/>
    <x v="48"/>
    <s v="Burlington"/>
    <s v="Women's Street Footwear"/>
    <n v="60.000000000000007"/>
    <n v="3750"/>
    <n v="225000.00000000003"/>
    <n v="78750"/>
    <n v="0.35"/>
    <s v="In-store"/>
  </r>
  <r>
    <n v="1185732"/>
    <d v="2021-12-10T00:00:00"/>
    <x v="0"/>
    <x v="48"/>
    <s v="Burlington"/>
    <s v="Women's Athletic Footwear"/>
    <n v="60.000000000000007"/>
    <n v="3250"/>
    <n v="195000.00000000003"/>
    <n v="68250"/>
    <n v="0.35"/>
    <s v="In-store"/>
  </r>
  <r>
    <n v="1185732"/>
    <d v="2021-12-10T00:00:00"/>
    <x v="0"/>
    <x v="48"/>
    <s v="Burlington"/>
    <s v="Men's Apparel"/>
    <n v="70"/>
    <n v="3250"/>
    <n v="227500"/>
    <n v="79625"/>
    <n v="0.35"/>
    <s v="In-store"/>
  </r>
  <r>
    <n v="1185732"/>
    <d v="2021-12-10T00:00:00"/>
    <x v="0"/>
    <x v="48"/>
    <s v="Burlington"/>
    <s v="Women's Apparel"/>
    <n v="75"/>
    <n v="4250"/>
    <n v="318750"/>
    <n v="127499.99999999999"/>
    <n v="0.39999999999999997"/>
    <s v="In-store"/>
  </r>
  <r>
    <n v="1185732"/>
    <d v="2021-01-21T00:00:00"/>
    <x v="0"/>
    <x v="48"/>
    <s v="Burlington"/>
    <s v="Men's Street Footwear"/>
    <n v="50"/>
    <n v="5250"/>
    <n v="262500"/>
    <n v="105000"/>
    <n v="0.4"/>
    <s v="In-store"/>
  </r>
  <r>
    <n v="1185732"/>
    <d v="2021-01-21T00:00:00"/>
    <x v="0"/>
    <x v="48"/>
    <s v="Burlington"/>
    <s v="Men's Athletic Footwear"/>
    <n v="50"/>
    <n v="3250"/>
    <n v="162500"/>
    <n v="65000"/>
    <n v="0.4"/>
    <s v="In-store"/>
  </r>
  <r>
    <n v="1185732"/>
    <d v="2021-01-21T00:00:00"/>
    <x v="0"/>
    <x v="48"/>
    <s v="Burlington"/>
    <s v="Women's Street Footwear"/>
    <n v="40"/>
    <n v="3250"/>
    <n v="130000"/>
    <n v="39000"/>
    <n v="0.3"/>
    <s v="In-store"/>
  </r>
  <r>
    <n v="1185732"/>
    <d v="2021-01-21T00:00:00"/>
    <x v="0"/>
    <x v="48"/>
    <s v="Burlington"/>
    <s v="Women's Athletic Footwear"/>
    <n v="44.999999999999993"/>
    <n v="1750"/>
    <n v="78749.999999999985"/>
    <n v="23624.999999999996"/>
    <n v="0.3"/>
    <s v="In-store"/>
  </r>
  <r>
    <n v="1185732"/>
    <d v="2021-01-21T00:00:00"/>
    <x v="0"/>
    <x v="48"/>
    <s v="Burlington"/>
    <s v="Men's Apparel"/>
    <n v="60.000000000000007"/>
    <n v="2250"/>
    <n v="135000.00000000003"/>
    <n v="40500.000000000007"/>
    <n v="0.3"/>
    <s v="In-store"/>
  </r>
  <r>
    <n v="1185732"/>
    <d v="2021-01-21T00:00:00"/>
    <x v="0"/>
    <x v="48"/>
    <s v="Burlington"/>
    <s v="Women's Apparel"/>
    <n v="50"/>
    <n v="3250"/>
    <n v="162500"/>
    <n v="56875"/>
    <n v="0.35"/>
    <s v="In-store"/>
  </r>
  <r>
    <n v="1185732"/>
    <d v="2021-02-19T00:00:00"/>
    <x v="0"/>
    <x v="48"/>
    <s v="Burlington"/>
    <s v="Men's Street Footwear"/>
    <n v="50"/>
    <n v="6000"/>
    <n v="300000"/>
    <n v="120000"/>
    <n v="0.4"/>
    <s v="In-store"/>
  </r>
  <r>
    <n v="1185732"/>
    <d v="2021-02-19T00:00:00"/>
    <x v="0"/>
    <x v="48"/>
    <s v="Burlington"/>
    <s v="Men's Athletic Footwear"/>
    <n v="50"/>
    <n v="2500"/>
    <n v="125000"/>
    <n v="50000"/>
    <n v="0.4"/>
    <s v="In-store"/>
  </r>
  <r>
    <n v="1185732"/>
    <d v="2021-02-19T00:00:00"/>
    <x v="0"/>
    <x v="48"/>
    <s v="Burlington"/>
    <s v="Women's Street Footwear"/>
    <n v="40"/>
    <n v="3000"/>
    <n v="120000"/>
    <n v="36000"/>
    <n v="0.3"/>
    <s v="In-store"/>
  </r>
  <r>
    <n v="1185732"/>
    <d v="2021-02-19T00:00:00"/>
    <x v="0"/>
    <x v="49"/>
    <s v="Manchester"/>
    <s v="Women's Athletic Footwear"/>
    <n v="44.999999999999993"/>
    <n v="2000"/>
    <n v="89999.999999999985"/>
    <n v="26999.999999999996"/>
    <n v="0.3"/>
    <s v="In-store"/>
  </r>
  <r>
    <n v="1185732"/>
    <d v="2021-02-19T00:00:00"/>
    <x v="0"/>
    <x v="49"/>
    <s v="Manchester"/>
    <s v="Men's Apparel"/>
    <n v="60.000000000000007"/>
    <n v="2750"/>
    <n v="165000.00000000003"/>
    <n v="49500.000000000007"/>
    <n v="0.3"/>
    <s v="In-store"/>
  </r>
  <r>
    <n v="1185732"/>
    <d v="2021-02-19T00:00:00"/>
    <x v="0"/>
    <x v="49"/>
    <s v="Manchester"/>
    <s v="Women's Apparel"/>
    <n v="50"/>
    <n v="3750"/>
    <n v="187500"/>
    <n v="65625"/>
    <n v="0.35"/>
    <s v="In-store"/>
  </r>
  <r>
    <n v="1185732"/>
    <d v="2021-03-17T00:00:00"/>
    <x v="0"/>
    <x v="49"/>
    <s v="Manchester"/>
    <s v="Men's Street Footwear"/>
    <n v="50"/>
    <n v="5700"/>
    <n v="285000"/>
    <n v="114000"/>
    <n v="0.4"/>
    <s v="In-store"/>
  </r>
  <r>
    <n v="1185732"/>
    <d v="2021-03-17T00:00:00"/>
    <x v="0"/>
    <x v="49"/>
    <s v="Manchester"/>
    <s v="Men's Athletic Footwear"/>
    <n v="50"/>
    <n v="2750"/>
    <n v="137500"/>
    <n v="55000"/>
    <n v="0.4"/>
    <s v="In-store"/>
  </r>
  <r>
    <n v="1185732"/>
    <d v="2021-03-17T00:00:00"/>
    <x v="0"/>
    <x v="49"/>
    <s v="Manchester"/>
    <s v="Women's Street Footwear"/>
    <n v="40"/>
    <n v="3000"/>
    <n v="120000"/>
    <n v="36000"/>
    <n v="0.3"/>
    <s v="In-store"/>
  </r>
  <r>
    <n v="1185732"/>
    <d v="2021-03-17T00:00:00"/>
    <x v="0"/>
    <x v="49"/>
    <s v="Manchester"/>
    <s v="Women's Athletic Footwear"/>
    <n v="44.999999999999993"/>
    <n v="1500"/>
    <n v="67499.999999999985"/>
    <n v="20249.999999999996"/>
    <n v="0.3"/>
    <s v="In-store"/>
  </r>
  <r>
    <n v="1185732"/>
    <d v="2021-03-17T00:00:00"/>
    <x v="0"/>
    <x v="49"/>
    <s v="Manchester"/>
    <s v="Men's Apparel"/>
    <n v="60.000000000000007"/>
    <n v="2000"/>
    <n v="120000.00000000001"/>
    <n v="36000"/>
    <n v="0.3"/>
    <s v="In-store"/>
  </r>
  <r>
    <n v="1185732"/>
    <d v="2021-03-17T00:00:00"/>
    <x v="0"/>
    <x v="49"/>
    <s v="Manchester"/>
    <s v="Women's Apparel"/>
    <n v="50"/>
    <n v="3000"/>
    <n v="150000"/>
    <n v="52500"/>
    <n v="0.35"/>
    <s v="In-store"/>
  </r>
  <r>
    <n v="1185732"/>
    <d v="2021-04-18T00:00:00"/>
    <x v="0"/>
    <x v="49"/>
    <s v="Manchester"/>
    <s v="Men's Street Footwear"/>
    <n v="50"/>
    <n v="5500"/>
    <n v="275000"/>
    <n v="110000"/>
    <n v="0.4"/>
    <s v="In-store"/>
  </r>
  <r>
    <n v="1185732"/>
    <d v="2021-04-18T00:00:00"/>
    <x v="0"/>
    <x v="49"/>
    <s v="Manchester"/>
    <s v="Men's Athletic Footwear"/>
    <n v="50"/>
    <n v="2500"/>
    <n v="125000"/>
    <n v="50000"/>
    <n v="0.4"/>
    <s v="In-store"/>
  </r>
  <r>
    <n v="1185732"/>
    <d v="2021-04-18T00:00:00"/>
    <x v="0"/>
    <x v="49"/>
    <s v="Manchester"/>
    <s v="Women's Street Footwear"/>
    <n v="40"/>
    <n v="2500"/>
    <n v="100000"/>
    <n v="30000"/>
    <n v="0.3"/>
    <s v="In-store"/>
  </r>
  <r>
    <n v="1185732"/>
    <d v="2021-04-18T00:00:00"/>
    <x v="0"/>
    <x v="49"/>
    <s v="Manchester"/>
    <s v="Women's Athletic Footwear"/>
    <n v="44.999999999999993"/>
    <n v="1750"/>
    <n v="78749.999999999985"/>
    <n v="23624.999999999996"/>
    <n v="0.3"/>
    <s v="In-store"/>
  </r>
  <r>
    <n v="1185732"/>
    <d v="2021-04-18T00:00:00"/>
    <x v="0"/>
    <x v="49"/>
    <s v="Manchester"/>
    <s v="Men's Apparel"/>
    <n v="60.000000000000007"/>
    <n v="1750"/>
    <n v="105000.00000000001"/>
    <n v="31500.000000000004"/>
    <n v="0.3"/>
    <s v="In-store"/>
  </r>
  <r>
    <n v="1185732"/>
    <d v="2021-04-18T00:00:00"/>
    <x v="0"/>
    <x v="49"/>
    <s v="Manchester"/>
    <s v="Women's Apparel"/>
    <n v="50"/>
    <n v="3250"/>
    <n v="162500"/>
    <n v="56875"/>
    <n v="0.35"/>
    <s v="In-store"/>
  </r>
  <r>
    <n v="1185732"/>
    <d v="2021-05-17T00:00:00"/>
    <x v="0"/>
    <x v="49"/>
    <s v="Manchester"/>
    <s v="Men's Street Footwear"/>
    <n v="65"/>
    <n v="5950"/>
    <n v="386750"/>
    <n v="154700"/>
    <n v="0.4"/>
    <s v="In-store"/>
  </r>
  <r>
    <n v="1185732"/>
    <d v="2021-05-17T00:00:00"/>
    <x v="0"/>
    <x v="49"/>
    <s v="Manchester"/>
    <s v="Men's Athletic Footwear"/>
    <n v="60.000000000000007"/>
    <n v="3000"/>
    <n v="180000.00000000003"/>
    <n v="72000.000000000015"/>
    <n v="0.4"/>
    <s v="In-store"/>
  </r>
  <r>
    <n v="1185732"/>
    <d v="2021-05-17T00:00:00"/>
    <x v="0"/>
    <x v="49"/>
    <s v="Manchester"/>
    <s v="Women's Street Footwear"/>
    <n v="55.000000000000007"/>
    <n v="3250"/>
    <n v="178750.00000000003"/>
    <n v="53625.000000000007"/>
    <n v="0.3"/>
    <s v="In-store"/>
  </r>
  <r>
    <n v="1185732"/>
    <d v="2021-05-17T00:00:00"/>
    <x v="0"/>
    <x v="49"/>
    <s v="Manchester"/>
    <s v="Women's Athletic Footwear"/>
    <n v="55.000000000000007"/>
    <n v="2750"/>
    <n v="151250.00000000003"/>
    <n v="45375.000000000007"/>
    <n v="0.3"/>
    <s v="In-store"/>
  </r>
  <r>
    <n v="1185732"/>
    <d v="2021-05-17T00:00:00"/>
    <x v="0"/>
    <x v="49"/>
    <s v="Manchester"/>
    <s v="Men's Apparel"/>
    <n v="65"/>
    <n v="3000"/>
    <n v="195000"/>
    <n v="58500"/>
    <n v="0.3"/>
    <s v="In-store"/>
  </r>
  <r>
    <n v="1185732"/>
    <d v="2021-05-17T00:00:00"/>
    <x v="0"/>
    <x v="49"/>
    <s v="Manchester"/>
    <s v="Women's Apparel"/>
    <n v="70"/>
    <n v="4250"/>
    <n v="297500"/>
    <n v="104125"/>
    <n v="0.35"/>
    <s v="In-store"/>
  </r>
  <r>
    <n v="1185732"/>
    <d v="2021-06-19T00:00:00"/>
    <x v="0"/>
    <x v="49"/>
    <s v="Manchester"/>
    <s v="Men's Street Footwear"/>
    <n v="65"/>
    <n v="6750"/>
    <n v="438750"/>
    <n v="175500"/>
    <n v="0.4"/>
    <s v="In-store"/>
  </r>
  <r>
    <n v="1185732"/>
    <d v="2021-06-19T00:00:00"/>
    <x v="0"/>
    <x v="49"/>
    <s v="Manchester"/>
    <s v="Men's Athletic Footwear"/>
    <n v="60.000000000000007"/>
    <n v="4250"/>
    <n v="255000.00000000003"/>
    <n v="102000.00000000001"/>
    <n v="0.4"/>
    <s v="In-store"/>
  </r>
  <r>
    <n v="1185732"/>
    <d v="2021-06-19T00:00:00"/>
    <x v="0"/>
    <x v="49"/>
    <s v="Manchester"/>
    <s v="Women's Street Footwear"/>
    <n v="55.000000000000007"/>
    <n v="3500"/>
    <n v="192500.00000000003"/>
    <n v="57750.000000000007"/>
    <n v="0.3"/>
    <s v="In-store"/>
  </r>
  <r>
    <n v="1185732"/>
    <d v="2021-06-19T00:00:00"/>
    <x v="0"/>
    <x v="49"/>
    <s v="Manchester"/>
    <s v="Women's Athletic Footwear"/>
    <n v="55.000000000000007"/>
    <n v="3250"/>
    <n v="178750.00000000003"/>
    <n v="53625.000000000007"/>
    <n v="0.3"/>
    <s v="In-store"/>
  </r>
  <r>
    <n v="1185732"/>
    <d v="2021-06-19T00:00:00"/>
    <x v="0"/>
    <x v="49"/>
    <s v="Manchester"/>
    <s v="Men's Apparel"/>
    <n v="65"/>
    <n v="3250"/>
    <n v="211250"/>
    <n v="63375"/>
    <n v="0.3"/>
    <s v="In-store"/>
  </r>
  <r>
    <n v="1185732"/>
    <d v="2021-06-19T00:00:00"/>
    <x v="0"/>
    <x v="49"/>
    <s v="Manchester"/>
    <s v="Women's Apparel"/>
    <n v="70"/>
    <n v="4750"/>
    <n v="332500"/>
    <n v="116374.99999999999"/>
    <n v="0.35"/>
    <s v="In-store"/>
  </r>
  <r>
    <n v="1185732"/>
    <d v="2021-07-17T00:00:00"/>
    <x v="0"/>
    <x v="49"/>
    <s v="Manchester"/>
    <s v="Men's Street Footwear"/>
    <n v="65"/>
    <n v="7000"/>
    <n v="455000"/>
    <n v="182000"/>
    <n v="0.4"/>
    <s v="In-store"/>
  </r>
  <r>
    <n v="1185732"/>
    <d v="2021-07-17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7-17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7-17T00:00:00"/>
    <x v="0"/>
    <x v="49"/>
    <s v="Manchester"/>
    <s v="Women's Athletic Footwear"/>
    <n v="55.000000000000007"/>
    <n v="3250"/>
    <n v="178750.00000000003"/>
    <n v="53625.000000000007"/>
    <n v="0.3"/>
    <s v="Outlet"/>
  </r>
  <r>
    <n v="1185732"/>
    <d v="2021-07-17T00:00:00"/>
    <x v="0"/>
    <x v="49"/>
    <s v="Manchester"/>
    <s v="Men's Apparel"/>
    <n v="65"/>
    <n v="3500"/>
    <n v="227500"/>
    <n v="68250"/>
    <n v="0.3"/>
    <s v="Outlet"/>
  </r>
  <r>
    <n v="1185732"/>
    <d v="2021-07-17T00:00:00"/>
    <x v="0"/>
    <x v="49"/>
    <s v="Manchester"/>
    <s v="Women's Apparel"/>
    <n v="70"/>
    <n v="5250"/>
    <n v="367500"/>
    <n v="128624.99999999999"/>
    <n v="0.35"/>
    <s v="Outlet"/>
  </r>
  <r>
    <n v="1185732"/>
    <d v="2021-08-18T00:00:00"/>
    <x v="0"/>
    <x v="49"/>
    <s v="Manchester"/>
    <s v="Men's Street Footwear"/>
    <n v="65"/>
    <n v="6750"/>
    <n v="438750"/>
    <n v="175500"/>
    <n v="0.4"/>
    <s v="Outlet"/>
  </r>
  <r>
    <n v="1185732"/>
    <d v="2021-08-18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8-18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8-18T00:00:00"/>
    <x v="0"/>
    <x v="49"/>
    <s v="Manchester"/>
    <s v="Women's Athletic Footwear"/>
    <n v="55.000000000000007"/>
    <n v="2750"/>
    <n v="151250.00000000003"/>
    <n v="45375.000000000007"/>
    <n v="0.3"/>
    <s v="Outlet"/>
  </r>
  <r>
    <n v="1185732"/>
    <d v="2021-08-18T00:00:00"/>
    <x v="0"/>
    <x v="49"/>
    <s v="Manchester"/>
    <s v="Men's Apparel"/>
    <n v="65"/>
    <n v="2500"/>
    <n v="162500"/>
    <n v="48750"/>
    <n v="0.3"/>
    <s v="Outlet"/>
  </r>
  <r>
    <n v="1185732"/>
    <d v="2021-08-18T00:00:00"/>
    <x v="0"/>
    <x v="49"/>
    <s v="Manchester"/>
    <s v="Women's Apparel"/>
    <n v="70"/>
    <n v="4250"/>
    <n v="297500"/>
    <n v="104125"/>
    <n v="0.35"/>
    <s v="Outlet"/>
  </r>
  <r>
    <n v="1185732"/>
    <d v="2021-09-17T00:00:00"/>
    <x v="0"/>
    <x v="49"/>
    <s v="Manchester"/>
    <s v="Men's Street Footwear"/>
    <n v="65"/>
    <n v="5500"/>
    <n v="357500"/>
    <n v="143000"/>
    <n v="0.4"/>
    <s v="Outlet"/>
  </r>
  <r>
    <n v="1185732"/>
    <d v="2021-09-17T00:00:00"/>
    <x v="0"/>
    <x v="49"/>
    <s v="Manchester"/>
    <s v="Men's Athletic Footwear"/>
    <n v="60.000000000000007"/>
    <n v="3500"/>
    <n v="210000.00000000003"/>
    <n v="84000.000000000015"/>
    <n v="0.4"/>
    <s v="Outlet"/>
  </r>
  <r>
    <n v="1185732"/>
    <d v="2021-09-17T00:00:00"/>
    <x v="0"/>
    <x v="49"/>
    <s v="Manchester"/>
    <s v="Women's Street Footwear"/>
    <n v="55.000000000000007"/>
    <n v="2500"/>
    <n v="137500.00000000003"/>
    <n v="41250.000000000007"/>
    <n v="0.3"/>
    <s v="Outlet"/>
  </r>
  <r>
    <n v="1185732"/>
    <d v="2021-09-17T00:00:00"/>
    <x v="0"/>
    <x v="49"/>
    <s v="Manchester"/>
    <s v="Women's Athletic Footwear"/>
    <n v="55.000000000000007"/>
    <n v="2250"/>
    <n v="123750.00000000001"/>
    <n v="37125"/>
    <n v="0.3"/>
    <s v="Outlet"/>
  </r>
  <r>
    <n v="1185732"/>
    <d v="2021-09-17T00:00:00"/>
    <x v="0"/>
    <x v="49"/>
    <s v="Manchester"/>
    <s v="Men's Apparel"/>
    <n v="65"/>
    <n v="2250"/>
    <n v="146250"/>
    <n v="43875"/>
    <n v="0.3"/>
    <s v="Outlet"/>
  </r>
  <r>
    <n v="1185732"/>
    <d v="2021-09-17T00:00:00"/>
    <x v="0"/>
    <x v="49"/>
    <s v="Manchester"/>
    <s v="Women's Apparel"/>
    <n v="70"/>
    <n v="3250"/>
    <n v="227500"/>
    <n v="79625"/>
    <n v="0.35"/>
    <s v="Outlet"/>
  </r>
  <r>
    <n v="1185732"/>
    <d v="2021-10-19T00:00:00"/>
    <x v="0"/>
    <x v="49"/>
    <s v="Manchester"/>
    <s v="Men's Street Footwear"/>
    <n v="70"/>
    <n v="4750"/>
    <n v="332500"/>
    <n v="133000"/>
    <n v="0.4"/>
    <s v="Outlet"/>
  </r>
  <r>
    <n v="1185732"/>
    <d v="2021-10-19T00:00:00"/>
    <x v="0"/>
    <x v="49"/>
    <s v="Manchester"/>
    <s v="Men's Athletic Footwear"/>
    <n v="65.000000000000014"/>
    <n v="3000"/>
    <n v="195000.00000000003"/>
    <n v="78000.000000000015"/>
    <n v="0.4"/>
    <s v="Outlet"/>
  </r>
  <r>
    <n v="1185732"/>
    <d v="2021-10-19T00:00:00"/>
    <x v="0"/>
    <x v="49"/>
    <s v="Manchester"/>
    <s v="Women's Street Footwear"/>
    <n v="65.000000000000014"/>
    <n v="2000"/>
    <n v="130000.00000000003"/>
    <n v="39000.000000000007"/>
    <n v="0.3"/>
    <s v="Outlet"/>
  </r>
  <r>
    <n v="1185732"/>
    <d v="2021-10-19T00:00:00"/>
    <x v="0"/>
    <x v="49"/>
    <s v="Manchester"/>
    <s v="Women's Athletic Footwear"/>
    <n v="65.000000000000014"/>
    <n v="1750"/>
    <n v="113750.00000000003"/>
    <n v="34125.000000000007"/>
    <n v="0.3"/>
    <s v="Outlet"/>
  </r>
  <r>
    <n v="1185732"/>
    <d v="2021-10-19T00:00:00"/>
    <x v="0"/>
    <x v="49"/>
    <s v="Manchester"/>
    <s v="Men's Apparel"/>
    <n v="75.000000000000014"/>
    <n v="1750"/>
    <n v="131250.00000000003"/>
    <n v="39375.000000000007"/>
    <n v="0.3"/>
    <s v="Outlet"/>
  </r>
  <r>
    <n v="1185732"/>
    <d v="2021-10-19T00:00:00"/>
    <x v="0"/>
    <x v="49"/>
    <s v="Manchester"/>
    <s v="Women's Apparel"/>
    <n v="80"/>
    <n v="3000"/>
    <n v="240000"/>
    <n v="84000"/>
    <n v="0.35"/>
    <s v="Outlet"/>
  </r>
  <r>
    <n v="1185732"/>
    <d v="2021-11-18T00:00:00"/>
    <x v="0"/>
    <x v="49"/>
    <s v="Manchester"/>
    <s v="Men's Street Footwear"/>
    <n v="75.000000000000014"/>
    <n v="4500"/>
    <n v="337500.00000000006"/>
    <n v="135000.00000000003"/>
    <n v="0.4"/>
    <s v="Outlet"/>
  </r>
  <r>
    <n v="1185732"/>
    <d v="2021-11-18T00:00:00"/>
    <x v="0"/>
    <x v="49"/>
    <s v="Manchester"/>
    <s v="Men's Athletic Footwear"/>
    <n v="65.000000000000014"/>
    <n v="3250"/>
    <n v="211250.00000000006"/>
    <n v="84500.000000000029"/>
    <n v="0.4"/>
    <s v="Outlet"/>
  </r>
  <r>
    <n v="1185732"/>
    <d v="2021-11-18T00:00:00"/>
    <x v="0"/>
    <x v="49"/>
    <s v="Manchester"/>
    <s v="Women's Street Footwear"/>
    <n v="65.000000000000014"/>
    <n v="3450"/>
    <n v="224250.00000000006"/>
    <n v="67275.000000000015"/>
    <n v="0.3"/>
    <s v="Outlet"/>
  </r>
  <r>
    <n v="1185732"/>
    <d v="2021-11-18T00:00:00"/>
    <x v="0"/>
    <x v="49"/>
    <s v="Manchester"/>
    <s v="Women's Athletic Footwear"/>
    <n v="65.000000000000014"/>
    <n v="3250"/>
    <n v="211250.00000000006"/>
    <n v="63375.000000000015"/>
    <n v="0.3"/>
    <s v="Outlet"/>
  </r>
  <r>
    <n v="1185732"/>
    <d v="2021-11-18T00:00:00"/>
    <x v="0"/>
    <x v="49"/>
    <s v="Manchester"/>
    <s v="Men's Apparel"/>
    <n v="75.000000000000014"/>
    <n v="3000"/>
    <n v="225000.00000000003"/>
    <n v="67500"/>
    <n v="0.3"/>
    <s v="Outlet"/>
  </r>
  <r>
    <n v="1185732"/>
    <d v="2021-11-18T00:00:00"/>
    <x v="0"/>
    <x v="49"/>
    <s v="Manchester"/>
    <s v="Women's Apparel"/>
    <n v="80"/>
    <n v="4000"/>
    <n v="320000"/>
    <n v="112000"/>
    <n v="0.35"/>
    <s v="Outlet"/>
  </r>
  <r>
    <n v="1185732"/>
    <d v="2021-12-17T00:00:00"/>
    <x v="0"/>
    <x v="49"/>
    <s v="Manchester"/>
    <s v="Men's Street Footwear"/>
    <n v="75.000000000000014"/>
    <n v="6250"/>
    <n v="468750.00000000012"/>
    <n v="187500.00000000006"/>
    <n v="0.4"/>
    <s v="Outlet"/>
  </r>
  <r>
    <n v="1185732"/>
    <d v="2021-12-17T00:00:00"/>
    <x v="0"/>
    <x v="49"/>
    <s v="Manchester"/>
    <s v="Men's Athletic Footwear"/>
    <n v="65.000000000000014"/>
    <n v="4250"/>
    <n v="276250.00000000006"/>
    <n v="110500.00000000003"/>
    <n v="0.4"/>
    <s v="Outlet"/>
  </r>
  <r>
    <n v="1185732"/>
    <d v="2021-12-17T00:00:00"/>
    <x v="0"/>
    <x v="49"/>
    <s v="Manchester"/>
    <s v="Women's Street Footwear"/>
    <n v="65.000000000000014"/>
    <n v="4000"/>
    <n v="260000.00000000006"/>
    <n v="78000.000000000015"/>
    <n v="0.3"/>
    <s v="Outlet"/>
  </r>
  <r>
    <n v="1185732"/>
    <d v="2021-12-17T00:00:00"/>
    <x v="0"/>
    <x v="49"/>
    <s v="Manchester"/>
    <s v="Women's Athletic Footwear"/>
    <n v="65.000000000000014"/>
    <n v="3500"/>
    <n v="227500.00000000006"/>
    <n v="68250.000000000015"/>
    <n v="0.3"/>
    <s v="Outlet"/>
  </r>
  <r>
    <n v="1185732"/>
    <d v="2021-12-17T00:00:00"/>
    <x v="0"/>
    <x v="49"/>
    <s v="Manchester"/>
    <s v="Men's Apparel"/>
    <n v="75.000000000000014"/>
    <n v="3500"/>
    <n v="262500.00000000006"/>
    <n v="78750.000000000015"/>
    <n v="0.3"/>
    <s v="Outlet"/>
  </r>
  <r>
    <n v="1185732"/>
    <d v="2021-12-17T00:00:00"/>
    <x v="0"/>
    <x v="49"/>
    <s v="Manchester"/>
    <s v="Women's Apparel"/>
    <n v="80"/>
    <n v="4500"/>
    <n v="360000"/>
    <n v="125999.99999999999"/>
    <n v="0.35"/>
    <s v="Outlet"/>
  </r>
  <r>
    <n v="1185732"/>
    <d v="2021-01-24T00:00:00"/>
    <x v="0"/>
    <x v="49"/>
    <s v="Manchester"/>
    <s v="Men's Street Footwear"/>
    <n v="55.000000000000007"/>
    <n v="5000"/>
    <n v="275000.00000000006"/>
    <n v="96250.000000000029"/>
    <n v="0.35000000000000003"/>
    <s v="Outlet"/>
  </r>
  <r>
    <n v="1185732"/>
    <d v="2021-01-24T00:00:00"/>
    <x v="0"/>
    <x v="49"/>
    <s v="Manchester"/>
    <s v="Men's Athletic Footwear"/>
    <n v="55.000000000000007"/>
    <n v="3000"/>
    <n v="165000.00000000003"/>
    <n v="57750.000000000015"/>
    <n v="0.35000000000000003"/>
    <s v="Outlet"/>
  </r>
  <r>
    <n v="1185732"/>
    <d v="2021-01-24T00:00:00"/>
    <x v="0"/>
    <x v="49"/>
    <s v="Manchester"/>
    <s v="Women's Street Footwear"/>
    <n v="45"/>
    <n v="3000"/>
    <n v="135000"/>
    <n v="33750"/>
    <n v="0.25"/>
    <s v="Outlet"/>
  </r>
  <r>
    <n v="1185732"/>
    <d v="2021-01-24T00:00:00"/>
    <x v="0"/>
    <x v="49"/>
    <s v="Manchester"/>
    <s v="Women's Athletic Footwear"/>
    <n v="49.999999999999993"/>
    <n v="1500"/>
    <n v="74999.999999999985"/>
    <n v="18749.999999999996"/>
    <n v="0.25"/>
    <s v="Outlet"/>
  </r>
  <r>
    <n v="1185732"/>
    <d v="2021-01-24T00:00:00"/>
    <x v="0"/>
    <x v="49"/>
    <s v="Manchester"/>
    <s v="Men's Apparel"/>
    <n v="65.000000000000014"/>
    <n v="2000"/>
    <n v="130000.00000000003"/>
    <n v="32500.000000000007"/>
    <n v="0.25"/>
    <s v="Outlet"/>
  </r>
  <r>
    <n v="1185732"/>
    <d v="2021-01-24T00:00:00"/>
    <x v="0"/>
    <x v="49"/>
    <s v="Manchester"/>
    <s v="Women's Apparel"/>
    <n v="55.000000000000007"/>
    <n v="3000"/>
    <n v="165000.00000000003"/>
    <n v="49500.000000000007"/>
    <n v="0.3"/>
    <s v="Outlet"/>
  </r>
  <r>
    <n v="1185732"/>
    <d v="2021-02-22T00:00:00"/>
    <x v="0"/>
    <x v="49"/>
    <s v="Manchester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0"/>
    <x v="49"/>
    <s v="Manchester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0"/>
    <x v="49"/>
    <s v="Manchester"/>
    <s v="Women's Street Footwear"/>
    <n v="45"/>
    <n v="2750"/>
    <n v="123750"/>
    <n v="30937.5"/>
    <n v="0.25"/>
    <s v="Outlet"/>
  </r>
  <r>
    <n v="1185732"/>
    <d v="2020-01-01T00:00:00"/>
    <x v="0"/>
    <x v="0"/>
    <s v="New York"/>
    <s v="Men's Street Footwear"/>
    <n v="47"/>
    <n v="3360"/>
    <n v="15792"/>
    <n v="9633.119999999999"/>
    <n v="0.61"/>
    <s v="Online"/>
  </r>
  <r>
    <n v="1185732"/>
    <d v="2020-01-02T00:00:00"/>
    <x v="0"/>
    <x v="0"/>
    <s v="New York"/>
    <s v="Men's Athletic Footwear"/>
    <n v="47"/>
    <n v="2600"/>
    <n v="12220"/>
    <n v="5132.3999999999996"/>
    <n v="0.42"/>
    <s v="Online"/>
  </r>
  <r>
    <n v="1185732"/>
    <d v="2020-01-03T00:00:00"/>
    <x v="0"/>
    <x v="0"/>
    <s v="New York"/>
    <s v="Women's Street Footwear"/>
    <n v="36"/>
    <n v="2500"/>
    <n v="9000"/>
    <n v="4140"/>
    <n v="0.45999999999999996"/>
    <s v="Online"/>
  </r>
  <r>
    <n v="1185732"/>
    <d v="2020-01-04T00:00:00"/>
    <x v="0"/>
    <x v="0"/>
    <s v="New York"/>
    <s v="Women's Athletic Footwear"/>
    <n v="41"/>
    <n v="2470"/>
    <n v="10127"/>
    <n v="4658.42"/>
    <n v="0.45999999999999996"/>
    <s v="Online"/>
  </r>
  <r>
    <n v="1185732"/>
    <d v="2020-01-05T00:00:00"/>
    <x v="0"/>
    <x v="0"/>
    <s v="New York"/>
    <s v="Men's Apparel"/>
    <n v="55"/>
    <n v="2340"/>
    <n v="12870"/>
    <n v="5148"/>
    <n v="0.4"/>
    <s v="Online"/>
  </r>
  <r>
    <n v="1185732"/>
    <d v="2020-01-06T00:00:00"/>
    <x v="0"/>
    <x v="0"/>
    <s v="New York"/>
    <s v="Women's Apparel"/>
    <n v="46"/>
    <n v="2600"/>
    <n v="11960"/>
    <n v="4425.2"/>
    <n v="0.37"/>
    <s v="Online"/>
  </r>
  <r>
    <n v="1185732"/>
    <d v="2020-01-07T00:00:00"/>
    <x v="0"/>
    <x v="0"/>
    <s v="New York"/>
    <s v="Men's Street Footwear"/>
    <n v="46"/>
    <n v="3130"/>
    <n v="14398"/>
    <n v="8926.76"/>
    <n v="0.62"/>
    <s v="Online"/>
  </r>
  <r>
    <n v="1185732"/>
    <d v="2020-01-08T00:00:00"/>
    <x v="0"/>
    <x v="0"/>
    <s v="New York"/>
    <s v="Men's Athletic Footwear"/>
    <n v="46"/>
    <n v="2610"/>
    <n v="12006"/>
    <n v="5282.64"/>
    <n v="0.44"/>
    <s v="Online"/>
  </r>
  <r>
    <n v="1185732"/>
    <d v="2020-01-21T00:00:00"/>
    <x v="0"/>
    <x v="0"/>
    <s v="New York"/>
    <s v="Women's Street Footwear"/>
    <n v="36"/>
    <n v="2760"/>
    <n v="9936"/>
    <n v="4669.92"/>
    <n v="0.47"/>
    <s v="Online"/>
  </r>
  <r>
    <n v="1185732"/>
    <d v="2020-01-22T00:00:00"/>
    <x v="0"/>
    <x v="0"/>
    <s v="New York"/>
    <s v="Women's Athletic Footwear"/>
    <n v="44"/>
    <n v="2060"/>
    <n v="9064"/>
    <n v="4441.3599999999997"/>
    <n v="0.49"/>
    <s v="Online"/>
  </r>
  <r>
    <n v="1185732"/>
    <d v="2020-01-23T00:00:00"/>
    <x v="0"/>
    <x v="0"/>
    <s v="New York"/>
    <s v="Men's Apparel"/>
    <n v="58"/>
    <n v="2430"/>
    <n v="14094"/>
    <n v="6060.42"/>
    <n v="0.43"/>
    <s v="Online"/>
  </r>
  <r>
    <n v="1185732"/>
    <d v="2020-01-24T00:00:00"/>
    <x v="0"/>
    <x v="0"/>
    <s v="New York"/>
    <s v="Women's Apparel"/>
    <n v="48"/>
    <n v="2900"/>
    <n v="13920"/>
    <n v="5289.6"/>
    <n v="0.38"/>
    <s v="Online"/>
  </r>
  <r>
    <n v="1185732"/>
    <d v="2020-01-25T00:00:00"/>
    <x v="0"/>
    <x v="0"/>
    <s v="New York"/>
    <s v="Men's Street Footwear"/>
    <n v="46"/>
    <n v="3540"/>
    <n v="16284"/>
    <n v="10258.92"/>
    <n v="0.63"/>
    <s v="Online"/>
  </r>
  <r>
    <n v="1185732"/>
    <d v="2020-01-26T00:00:00"/>
    <x v="0"/>
    <x v="0"/>
    <s v="New York"/>
    <s v="Men's Athletic Footwear"/>
    <n v="48"/>
    <n v="2590"/>
    <n v="12432"/>
    <n v="5345.76"/>
    <n v="0.43"/>
    <s v="Online"/>
  </r>
  <r>
    <n v="1185732"/>
    <d v="2020-01-27T00:00:00"/>
    <x v="0"/>
    <x v="0"/>
    <s v="New York"/>
    <s v="Women's Street Footwear"/>
    <n v="39"/>
    <n v="2470"/>
    <n v="9633"/>
    <n v="4720.17"/>
    <n v="0.49"/>
    <s v="Online"/>
  </r>
  <r>
    <n v="1185732"/>
    <d v="2020-01-28T00:00:00"/>
    <x v="0"/>
    <x v="0"/>
    <s v="New York"/>
    <s v="Women's Athletic Footwear"/>
    <n v="43"/>
    <n v="2160"/>
    <n v="9288"/>
    <n v="4644"/>
    <n v="0.5"/>
    <s v="Online"/>
  </r>
  <r>
    <n v="1185732"/>
    <d v="2020-01-29T00:00:00"/>
    <x v="0"/>
    <x v="0"/>
    <s v="New York"/>
    <s v="Men's Apparel"/>
    <n v="59"/>
    <n v="2300"/>
    <n v="13570"/>
    <n v="5699.4"/>
    <n v="0.42"/>
    <s v="Online"/>
  </r>
  <r>
    <n v="1185732"/>
    <d v="2020-01-30T00:00:00"/>
    <x v="0"/>
    <x v="0"/>
    <s v="New York"/>
    <s v="Women's Apparel"/>
    <n v="45"/>
    <n v="2380"/>
    <n v="10710"/>
    <n v="3748.4999999999995"/>
    <n v="0.35"/>
    <s v="Online"/>
  </r>
  <r>
    <n v="1185732"/>
    <d v="2020-01-31T00:00:00"/>
    <x v="0"/>
    <x v="0"/>
    <s v="New York"/>
    <s v="Men's Street Footwear"/>
    <n v="45"/>
    <n v="3000"/>
    <n v="13500"/>
    <n v="8370"/>
    <n v="0.62"/>
    <s v="Online"/>
  </r>
  <r>
    <n v="1185732"/>
    <d v="2020-02-01T00:00:00"/>
    <x v="0"/>
    <x v="0"/>
    <s v="New York"/>
    <s v="Men's Athletic Footwear"/>
    <n v="47"/>
    <n v="2340"/>
    <n v="10998"/>
    <n v="4509.1799999999994"/>
    <n v="0.41"/>
    <s v="Online"/>
  </r>
  <r>
    <n v="1185732"/>
    <d v="2020-02-02T00:00:00"/>
    <x v="0"/>
    <x v="0"/>
    <s v="New York"/>
    <s v="Women's Street Footwear"/>
    <n v="39"/>
    <n v="2520"/>
    <n v="9828"/>
    <n v="4914"/>
    <n v="0.5"/>
    <s v="Online"/>
  </r>
  <r>
    <n v="1185732"/>
    <d v="2020-02-03T00:00:00"/>
    <x v="0"/>
    <x v="0"/>
    <s v="New York"/>
    <s v="Women's Athletic Footwear"/>
    <n v="41"/>
    <n v="2390"/>
    <n v="9799"/>
    <n v="4801.51"/>
    <n v="0.49"/>
    <s v="Online"/>
  </r>
  <r>
    <n v="1185732"/>
    <d v="2020-02-04T00:00:00"/>
    <x v="0"/>
    <x v="0"/>
    <s v="New York"/>
    <s v="Men's Apparel"/>
    <n v="56"/>
    <n v="2150"/>
    <n v="12040"/>
    <n v="5056.8"/>
    <n v="0.42"/>
    <s v="Online"/>
  </r>
  <r>
    <n v="1185732"/>
    <d v="2020-02-05T00:00:00"/>
    <x v="0"/>
    <x v="0"/>
    <s v="New York"/>
    <s v="Women's Apparel"/>
    <n v="49"/>
    <n v="2380"/>
    <n v="11662"/>
    <n v="4314.9399999999996"/>
    <n v="0.37"/>
    <s v="Online"/>
  </r>
  <r>
    <n v="1185732"/>
    <d v="2020-02-06T00:00:00"/>
    <x v="0"/>
    <x v="0"/>
    <s v="New York"/>
    <s v="Men's Street Footwear"/>
    <n v="54"/>
    <n v="3170"/>
    <n v="17118"/>
    <n v="10955.52"/>
    <n v="0.64"/>
    <s v="Online"/>
  </r>
  <r>
    <n v="1185732"/>
    <d v="2020-02-07T00:00:00"/>
    <x v="0"/>
    <x v="0"/>
    <s v="New York"/>
    <s v="Men's Athletic Footwear"/>
    <n v="50"/>
    <n v="2590"/>
    <n v="12950"/>
    <n v="5180"/>
    <n v="0.4"/>
    <s v="Online"/>
  </r>
  <r>
    <n v="1185732"/>
    <d v="2020-02-08T00:00:00"/>
    <x v="0"/>
    <x v="0"/>
    <s v="New York"/>
    <s v="Women's Street Footwear"/>
    <n v="46"/>
    <n v="2610"/>
    <n v="12006"/>
    <n v="5642.82"/>
    <n v="0.47"/>
    <s v="Online"/>
  </r>
  <r>
    <n v="1185732"/>
    <d v="2020-02-09T00:00:00"/>
    <x v="0"/>
    <x v="0"/>
    <s v="New York"/>
    <s v="Women's Athletic Footwear"/>
    <n v="46"/>
    <n v="2300"/>
    <n v="10580"/>
    <n v="5078.3999999999996"/>
    <n v="0.48"/>
    <s v="Online"/>
  </r>
  <r>
    <n v="1185732"/>
    <d v="2020-02-10T00:00:00"/>
    <x v="0"/>
    <x v="0"/>
    <s v="New York"/>
    <s v="Men's Apparel"/>
    <n v="59"/>
    <n v="2450"/>
    <n v="14455"/>
    <n v="6504.7499999999991"/>
    <n v="0.44999999999999996"/>
    <s v="Online"/>
  </r>
  <r>
    <n v="1185732"/>
    <d v="2020-03-03T00:00:00"/>
    <x v="0"/>
    <x v="0"/>
    <s v="New York"/>
    <s v="Women's Apparel"/>
    <n v="59"/>
    <n v="2900"/>
    <n v="17110"/>
    <n v="6159.5999999999995"/>
    <n v="0.36"/>
    <s v="Online"/>
  </r>
  <r>
    <n v="1185732"/>
    <d v="2020-03-04T00:00:00"/>
    <x v="0"/>
    <x v="0"/>
    <s v="New York"/>
    <s v="Men's Street Footwear"/>
    <n v="55"/>
    <n v="3130"/>
    <n v="17215"/>
    <n v="10501.15"/>
    <n v="0.61"/>
    <s v="Online"/>
  </r>
  <r>
    <n v="1185732"/>
    <d v="2020-03-05T00:00:00"/>
    <x v="0"/>
    <x v="0"/>
    <s v="New York"/>
    <s v="Men's Athletic Footwear"/>
    <n v="54"/>
    <n v="2700"/>
    <n v="14580"/>
    <n v="5977.7999999999993"/>
    <n v="0.41"/>
    <s v="Online"/>
  </r>
  <r>
    <n v="1185732"/>
    <d v="2020-03-06T00:00:00"/>
    <x v="0"/>
    <x v="0"/>
    <s v="New York"/>
    <s v="Women's Street Footwear"/>
    <n v="46"/>
    <n v="2780"/>
    <n v="12788"/>
    <n v="6138.24"/>
    <n v="0.48"/>
    <s v="Online"/>
  </r>
  <r>
    <n v="1185732"/>
    <d v="2020-03-07T00:00:00"/>
    <x v="0"/>
    <x v="0"/>
    <s v="New York"/>
    <s v="Women's Athletic Footwear"/>
    <n v="47"/>
    <n v="2610"/>
    <n v="12267"/>
    <n v="5520.15"/>
    <n v="0.44999999999999996"/>
    <s v="Online"/>
  </r>
  <r>
    <n v="1185732"/>
    <d v="2020-03-08T00:00:00"/>
    <x v="0"/>
    <x v="0"/>
    <s v="New York"/>
    <s v="Men's Apparel"/>
    <n v="55"/>
    <n v="2520"/>
    <n v="13860"/>
    <n v="6236.9999999999991"/>
    <n v="0.44999999999999996"/>
    <s v="Online"/>
  </r>
  <r>
    <n v="1185732"/>
    <d v="2020-03-09T00:00:00"/>
    <x v="0"/>
    <x v="0"/>
    <s v="New York"/>
    <s v="Women's Apparel"/>
    <n v="64"/>
    <n v="3050"/>
    <n v="19520"/>
    <n v="7612.8"/>
    <n v="0.39"/>
    <s v="Online"/>
  </r>
  <r>
    <n v="1185732"/>
    <d v="2020-03-10T00:00:00"/>
    <x v="0"/>
    <x v="0"/>
    <s v="New York"/>
    <s v="Men's Street Footwear"/>
    <n v="59"/>
    <n v="3190"/>
    <n v="18821"/>
    <n v="11292.6"/>
    <n v="0.6"/>
    <s v="Online"/>
  </r>
  <r>
    <n v="1185732"/>
    <d v="2020-03-11T00:00:00"/>
    <x v="0"/>
    <x v="0"/>
    <s v="New York"/>
    <s v="Men's Athletic Footwear"/>
    <n v="53"/>
    <n v="2670"/>
    <n v="14151"/>
    <n v="5943.42"/>
    <n v="0.42"/>
    <s v="Online"/>
  </r>
  <r>
    <n v="1185732"/>
    <d v="2020-03-12T00:00:00"/>
    <x v="0"/>
    <x v="0"/>
    <s v="New York"/>
    <s v="Women's Street Footwear"/>
    <n v="46"/>
    <n v="2470"/>
    <n v="11362"/>
    <n v="5112.8999999999996"/>
    <n v="0.44999999999999996"/>
    <s v="Online"/>
  </r>
  <r>
    <n v="1185732"/>
    <d v="2020-03-13T00:00:00"/>
    <x v="0"/>
    <x v="0"/>
    <s v="New York"/>
    <s v="Women's Athletic Footwear"/>
    <n v="46"/>
    <n v="2430"/>
    <n v="11178"/>
    <n v="5141.8799999999992"/>
    <n v="0.45999999999999996"/>
    <s v="Online"/>
  </r>
  <r>
    <n v="1185732"/>
    <d v="2020-03-14T00:00:00"/>
    <x v="0"/>
    <x v="0"/>
    <s v="New York"/>
    <s v="Men's Apparel"/>
    <n v="58"/>
    <n v="2310"/>
    <n v="13398"/>
    <n v="5761.14"/>
    <n v="0.43"/>
    <s v="Online"/>
  </r>
  <r>
    <n v="1185732"/>
    <d v="2020-03-15T00:00:00"/>
    <x v="0"/>
    <x v="0"/>
    <s v="New York"/>
    <s v="Women's Apparel"/>
    <n v="61"/>
    <n v="2860"/>
    <n v="17446"/>
    <n v="6978.4000000000005"/>
    <n v="0.4"/>
    <s v="Online"/>
  </r>
  <r>
    <n v="1185732"/>
    <d v="2020-03-16T00:00:00"/>
    <x v="0"/>
    <x v="0"/>
    <s v="New York"/>
    <s v="Men's Street Footwear"/>
    <n v="58"/>
    <n v="3250"/>
    <n v="18850"/>
    <n v="11498.5"/>
    <n v="0.61"/>
    <s v="Online"/>
  </r>
  <r>
    <n v="1185732"/>
    <d v="2020-03-17T00:00:00"/>
    <x v="0"/>
    <x v="0"/>
    <s v="New York"/>
    <s v="Men's Athletic Footwear"/>
    <n v="53"/>
    <n v="3080"/>
    <n v="16324"/>
    <n v="6692.8399999999992"/>
    <n v="0.41"/>
    <s v="Online"/>
  </r>
  <r>
    <n v="1185732"/>
    <d v="2020-03-18T00:00:00"/>
    <x v="0"/>
    <x v="0"/>
    <s v="New York"/>
    <s v="Women's Street Footwear"/>
    <n v="45"/>
    <n v="2570"/>
    <n v="11565"/>
    <n v="5319.9"/>
    <n v="0.45999999999999996"/>
    <s v="Online"/>
  </r>
  <r>
    <n v="1185732"/>
    <d v="2020-03-31T00:00:00"/>
    <x v="0"/>
    <x v="0"/>
    <s v="New York"/>
    <s v="Women's Athletic Footwear"/>
    <n v="47"/>
    <n v="2410"/>
    <n v="11327"/>
    <n v="5323.69"/>
    <n v="0.47"/>
    <s v="Online"/>
  </r>
  <r>
    <n v="1185732"/>
    <d v="2020-04-17T00:00:00"/>
    <x v="0"/>
    <x v="0"/>
    <s v="New York"/>
    <s v="Men's Apparel"/>
    <n v="54"/>
    <n v="2700"/>
    <n v="14580"/>
    <n v="6560.9999999999991"/>
    <n v="0.44999999999999996"/>
    <s v="Online"/>
  </r>
  <r>
    <n v="1185732"/>
    <d v="2020-04-18T00:00:00"/>
    <x v="0"/>
    <x v="0"/>
    <s v="New York"/>
    <s v="Women's Apparel"/>
    <n v="62"/>
    <n v="2900"/>
    <n v="17980"/>
    <n v="6652.6"/>
    <n v="0.37"/>
    <s v="Online"/>
  </r>
  <r>
    <n v="1185732"/>
    <d v="2020-04-19T00:00:00"/>
    <x v="0"/>
    <x v="0"/>
    <s v="New York"/>
    <s v="Men's Street Footwear"/>
    <n v="56"/>
    <n v="3600"/>
    <n v="20160"/>
    <n v="12499.2"/>
    <n v="0.62"/>
    <s v="Online"/>
  </r>
  <r>
    <n v="1185732"/>
    <d v="2020-04-20T00:00:00"/>
    <x v="0"/>
    <x v="0"/>
    <s v="New York"/>
    <s v="Men's Athletic Footwear"/>
    <n v="50"/>
    <n v="2700"/>
    <n v="13500"/>
    <n v="5940"/>
    <n v="0.44"/>
    <s v="Online"/>
  </r>
  <r>
    <n v="1185732"/>
    <d v="2020-04-21T00:00:00"/>
    <x v="0"/>
    <x v="0"/>
    <s v="New York"/>
    <s v="Women's Street Footwear"/>
    <n v="47"/>
    <n v="2680"/>
    <n v="12596"/>
    <n v="5920.12"/>
    <n v="0.47"/>
    <s v="Online"/>
  </r>
  <r>
    <n v="1185732"/>
    <d v="2020-04-22T00:00:00"/>
    <x v="0"/>
    <x v="0"/>
    <s v="New York"/>
    <s v="Women's Athletic Footwear"/>
    <n v="47"/>
    <n v="2520"/>
    <n v="11844"/>
    <n v="5448.24"/>
    <n v="0.45999999999999996"/>
    <s v="Online"/>
  </r>
  <r>
    <n v="1185732"/>
    <d v="2020-04-23T00:00:00"/>
    <x v="0"/>
    <x v="0"/>
    <s v="New York"/>
    <s v="Men's Apparel"/>
    <n v="58"/>
    <n v="2520"/>
    <n v="14616"/>
    <n v="5846.4000000000005"/>
    <n v="0.4"/>
    <s v="Online"/>
  </r>
  <r>
    <n v="1185732"/>
    <d v="2020-04-24T00:00:00"/>
    <x v="0"/>
    <x v="0"/>
    <s v="New York"/>
    <s v="Women's Apparel"/>
    <n v="59"/>
    <n v="2800"/>
    <n v="16520"/>
    <n v="6608"/>
    <n v="0.4"/>
    <s v="Online"/>
  </r>
  <r>
    <n v="1185732"/>
    <d v="2020-04-25T00:00:00"/>
    <x v="0"/>
    <x v="0"/>
    <s v="New York"/>
    <s v="Men's Apparel"/>
    <n v="64"/>
    <n v="2360"/>
    <n v="15104"/>
    <n v="6343.6799999999994"/>
    <n v="0.42"/>
    <s v="Online"/>
  </r>
  <r>
    <n v="1185732"/>
    <d v="2020-04-26T00:00:00"/>
    <x v="0"/>
    <x v="0"/>
    <s v="New York"/>
    <s v="Women's Apparel"/>
    <n v="68"/>
    <n v="2900"/>
    <n v="19720"/>
    <n v="7493.6"/>
    <n v="0.38"/>
    <s v="Online"/>
  </r>
  <r>
    <n v="1185732"/>
    <d v="2020-04-27T00:00:00"/>
    <x v="0"/>
    <x v="0"/>
    <s v="New York"/>
    <s v="Men's Street Footwear"/>
    <n v="60"/>
    <n v="2990"/>
    <n v="17940"/>
    <n v="10764"/>
    <n v="0.6"/>
    <s v="Online"/>
  </r>
  <r>
    <n v="1185732"/>
    <d v="2020-04-28T00:00:00"/>
    <x v="0"/>
    <x v="0"/>
    <s v="New York"/>
    <s v="Men's Athletic Footwear"/>
    <n v="53"/>
    <n v="2730"/>
    <n v="14469"/>
    <n v="6221.67"/>
    <n v="0.43"/>
    <s v="Online"/>
  </r>
  <r>
    <n v="1185732"/>
    <d v="2020-04-29T00:00:00"/>
    <x v="0"/>
    <x v="0"/>
    <s v="New York"/>
    <s v="Women's Street Footwear"/>
    <n v="52"/>
    <n v="2580"/>
    <n v="13416"/>
    <n v="6439.6799999999994"/>
    <n v="0.48"/>
    <s v="Online"/>
  </r>
  <r>
    <n v="1185732"/>
    <d v="2020-04-30T00:00:00"/>
    <x v="0"/>
    <x v="0"/>
    <s v="New York"/>
    <s v="Women's Athletic Footwear"/>
    <n v="50"/>
    <n v="2520"/>
    <n v="12600"/>
    <n v="6174"/>
    <n v="0.49"/>
    <s v="Online"/>
  </r>
  <r>
    <n v="1185732"/>
    <d v="2020-05-01T00:00:00"/>
    <x v="0"/>
    <x v="0"/>
    <s v="New York"/>
    <s v="Men's Apparel"/>
    <n v="64"/>
    <n v="2540"/>
    <n v="16256"/>
    <n v="6827.5199999999995"/>
    <n v="0.42"/>
    <s v="Online"/>
  </r>
  <r>
    <n v="1185732"/>
    <d v="2020-05-02T00:00:00"/>
    <x v="0"/>
    <x v="0"/>
    <s v="New York"/>
    <s v="Women's Apparel"/>
    <n v="66"/>
    <n v="2630"/>
    <n v="17358"/>
    <n v="6422.46"/>
    <n v="0.37"/>
    <s v="Online"/>
  </r>
  <r>
    <n v="1185732"/>
    <d v="2020-05-03T00:00:00"/>
    <x v="0"/>
    <x v="0"/>
    <s v="New York"/>
    <s v="Men's Street Footwear"/>
    <n v="62"/>
    <n v="3120"/>
    <n v="19344"/>
    <n v="12380.16"/>
    <n v="0.64"/>
    <s v="Online"/>
  </r>
  <r>
    <n v="1185732"/>
    <d v="2020-05-04T00:00:00"/>
    <x v="0"/>
    <x v="0"/>
    <s v="New York"/>
    <s v="Men's Athletic Footwear"/>
    <n v="51"/>
    <n v="3000"/>
    <n v="15300"/>
    <n v="6426"/>
    <n v="0.42"/>
    <s v="Online"/>
  </r>
  <r>
    <n v="1185732"/>
    <d v="2020-05-05T00:00:00"/>
    <x v="0"/>
    <x v="0"/>
    <s v="New York"/>
    <s v="Women's Street Footwear"/>
    <n v="54"/>
    <n v="2850"/>
    <n v="15390"/>
    <n v="7233.2999999999993"/>
    <n v="0.47"/>
    <s v="Online"/>
  </r>
  <r>
    <n v="1185732"/>
    <d v="2020-05-06T00:00:00"/>
    <x v="0"/>
    <x v="0"/>
    <s v="New York"/>
    <s v="Women's Athletic Footwear"/>
    <n v="54"/>
    <n v="2250"/>
    <n v="12150"/>
    <n v="5589"/>
    <n v="0.45999999999999996"/>
    <s v="Online"/>
  </r>
  <r>
    <n v="1185732"/>
    <d v="2020-05-07T00:00:00"/>
    <x v="0"/>
    <x v="0"/>
    <s v="New York"/>
    <s v="Men's Apparel"/>
    <n v="60"/>
    <n v="2610"/>
    <n v="15660"/>
    <n v="6733.8"/>
    <n v="0.43"/>
    <s v="Online"/>
  </r>
  <r>
    <n v="1185732"/>
    <d v="2020-07-18T00:00:00"/>
    <x v="0"/>
    <x v="0"/>
    <s v="New York"/>
    <s v="Women's Apparel"/>
    <n v="68"/>
    <n v="2900"/>
    <n v="19720"/>
    <n v="6902"/>
    <n v="0.35"/>
    <s v="Online"/>
  </r>
  <r>
    <n v="1197831"/>
    <d v="2020-07-19T00:00:00"/>
    <x v="0"/>
    <x v="0"/>
    <s v="New York"/>
    <s v="Men's Street Footwear"/>
    <n v="24"/>
    <n v="2340"/>
    <n v="5616"/>
    <n v="2639.52"/>
    <n v="0.47"/>
    <s v="Online"/>
  </r>
  <r>
    <n v="1197831"/>
    <d v="2020-07-20T00:00:00"/>
    <x v="0"/>
    <x v="0"/>
    <s v="New York"/>
    <s v="Men's Athletic Footwear"/>
    <n v="34"/>
    <n v="2250"/>
    <n v="7650"/>
    <n v="3748.5"/>
    <n v="0.49"/>
    <s v="Online"/>
  </r>
  <r>
    <n v="1197831"/>
    <d v="2020-07-21T00:00:00"/>
    <x v="0"/>
    <x v="0"/>
    <s v="New York"/>
    <s v="Women's Street Footwear"/>
    <n v="33"/>
    <n v="2100"/>
    <n v="6930"/>
    <n v="3187.7999999999997"/>
    <n v="0.45999999999999996"/>
    <s v="Online"/>
  </r>
  <r>
    <n v="1197831"/>
    <d v="2020-07-22T00:00:00"/>
    <x v="0"/>
    <x v="0"/>
    <s v="New York"/>
    <s v="Women's Athletic Footwear"/>
    <n v="34"/>
    <n v="1750"/>
    <n v="5950"/>
    <n v="3272.5000000000005"/>
    <n v="0.55000000000000004"/>
    <s v="Online"/>
  </r>
  <r>
    <n v="1197831"/>
    <d v="2020-07-23T00:00:00"/>
    <x v="1"/>
    <x v="1"/>
    <s v="Houston"/>
    <s v="Men's Apparel"/>
    <n v="36"/>
    <n v="1540"/>
    <n v="5544"/>
    <n v="2383.92"/>
    <n v="0.43"/>
    <s v="Online"/>
  </r>
  <r>
    <n v="1197831"/>
    <d v="2020-07-24T00:00:00"/>
    <x v="1"/>
    <x v="1"/>
    <s v="Houston"/>
    <s v="Women's Apparel"/>
    <n v="34"/>
    <n v="2030"/>
    <n v="6902"/>
    <n v="4417.28"/>
    <n v="0.64"/>
    <s v="Online"/>
  </r>
  <r>
    <n v="1197831"/>
    <d v="2020-07-25T00:00:00"/>
    <x v="1"/>
    <x v="1"/>
    <s v="Houston"/>
    <s v="Men's Street Footwear"/>
    <n v="23"/>
    <n v="2130"/>
    <n v="4899"/>
    <n v="2449.5"/>
    <n v="0.5"/>
    <s v="Online"/>
  </r>
  <r>
    <n v="1197831"/>
    <d v="2020-07-26T00:00:00"/>
    <x v="1"/>
    <x v="1"/>
    <s v="Houston"/>
    <s v="Men's Athletic Footwear"/>
    <n v="33"/>
    <n v="2550"/>
    <n v="8415"/>
    <n v="3786.7499999999995"/>
    <n v="0.44999999999999996"/>
    <s v="Online"/>
  </r>
  <r>
    <n v="1197831"/>
    <d v="2020-07-27T00:00:00"/>
    <x v="1"/>
    <x v="1"/>
    <s v="Houston"/>
    <s v="Women's Street Footwear"/>
    <n v="32"/>
    <n v="1760"/>
    <n v="5632"/>
    <n v="2534.3999999999996"/>
    <n v="0.44999999999999996"/>
    <s v="Online"/>
  </r>
  <r>
    <n v="1197831"/>
    <d v="2020-07-28T00:00:00"/>
    <x v="1"/>
    <x v="1"/>
    <s v="Houston"/>
    <s v="Women's Athletic Footwear"/>
    <n v="34"/>
    <n v="1750"/>
    <n v="5950"/>
    <n v="3570"/>
    <n v="0.6"/>
    <s v="Online"/>
  </r>
  <r>
    <n v="1197831"/>
    <d v="2020-07-29T00:00:00"/>
    <x v="1"/>
    <x v="1"/>
    <s v="Houston"/>
    <s v="Men's Apparel"/>
    <n v="38"/>
    <n v="1250"/>
    <n v="4750"/>
    <n v="2137.5"/>
    <n v="0.44999999999999996"/>
    <s v="Online"/>
  </r>
  <r>
    <n v="1197831"/>
    <d v="2020-07-30T00:00:00"/>
    <x v="1"/>
    <x v="1"/>
    <s v="Houston"/>
    <s v="Women's Apparel"/>
    <n v="34"/>
    <n v="1960"/>
    <n v="6664"/>
    <n v="4198.32"/>
    <n v="0.63"/>
    <s v="Online"/>
  </r>
  <r>
    <n v="1197831"/>
    <d v="2020-07-31T00:00:00"/>
    <x v="1"/>
    <x v="1"/>
    <s v="Houston"/>
    <s v="Men's Street Footwear"/>
    <n v="29"/>
    <n v="2540"/>
    <n v="7366"/>
    <n v="3314.7"/>
    <n v="0.44999999999999996"/>
    <s v="Online"/>
  </r>
  <r>
    <n v="1197831"/>
    <d v="2020-08-01T00:00:00"/>
    <x v="1"/>
    <x v="1"/>
    <s v="Houston"/>
    <s v="Men's Athletic Footwear"/>
    <n v="39"/>
    <n v="2360"/>
    <n v="9204"/>
    <n v="4141.7999999999993"/>
    <n v="0.44999999999999996"/>
    <s v="Online"/>
  </r>
  <r>
    <n v="1197831"/>
    <d v="2020-08-02T00:00:00"/>
    <x v="1"/>
    <x v="1"/>
    <s v="Houston"/>
    <s v="Women's Street Footwear"/>
    <n v="32"/>
    <n v="1820"/>
    <n v="5824"/>
    <n v="2853.7599999999998"/>
    <n v="0.49"/>
    <s v="Online"/>
  </r>
  <r>
    <n v="1197831"/>
    <d v="2020-08-03T00:00:00"/>
    <x v="1"/>
    <x v="1"/>
    <s v="Houston"/>
    <s v="Women's Athletic Footwear"/>
    <n v="37"/>
    <n v="1740"/>
    <n v="6438"/>
    <n v="3734.0400000000004"/>
    <n v="0.58000000000000007"/>
    <s v="Online"/>
  </r>
  <r>
    <n v="1197831"/>
    <d v="2020-08-04T00:00:00"/>
    <x v="1"/>
    <x v="1"/>
    <s v="Houston"/>
    <s v="Men's Apparel"/>
    <n v="41"/>
    <n v="1250"/>
    <n v="5125"/>
    <n v="2050"/>
    <n v="0.4"/>
    <s v="Online"/>
  </r>
  <r>
    <n v="1197831"/>
    <d v="2020-08-05T00:00:00"/>
    <x v="1"/>
    <x v="1"/>
    <s v="Houston"/>
    <s v="Women's Apparel"/>
    <n v="39"/>
    <n v="1890"/>
    <n v="7371"/>
    <n v="4422.5999999999995"/>
    <n v="0.6"/>
    <s v="Online"/>
  </r>
  <r>
    <n v="1197831"/>
    <d v="2020-08-06T00:00:00"/>
    <x v="1"/>
    <x v="1"/>
    <s v="Houston"/>
    <s v="Men's Street Footwear"/>
    <n v="27"/>
    <n v="2340"/>
    <n v="6318"/>
    <n v="3032.64"/>
    <n v="0.48"/>
    <s v="Online"/>
  </r>
  <r>
    <n v="1197831"/>
    <d v="2020-08-07T00:00:00"/>
    <x v="1"/>
    <x v="1"/>
    <s v="Houston"/>
    <s v="Men's Athletic Footwear"/>
    <n v="38"/>
    <n v="2250"/>
    <n v="8550"/>
    <n v="3847.4999999999995"/>
    <n v="0.44999999999999996"/>
    <s v="Online"/>
  </r>
  <r>
    <n v="1197831"/>
    <d v="2020-08-08T00:00:00"/>
    <x v="1"/>
    <x v="1"/>
    <s v="Houston"/>
    <s v="Women's Street Footwear"/>
    <n v="34"/>
    <n v="2030"/>
    <n v="6902"/>
    <n v="3174.9199999999996"/>
    <n v="0.45999999999999996"/>
    <s v="Online"/>
  </r>
  <r>
    <n v="1197831"/>
    <d v="2020-08-09T00:00:00"/>
    <x v="1"/>
    <x v="1"/>
    <s v="Houston"/>
    <s v="Women's Athletic Footwear"/>
    <n v="36"/>
    <n v="1630"/>
    <n v="5868"/>
    <n v="3462.1200000000003"/>
    <n v="0.59000000000000008"/>
    <s v="Online"/>
  </r>
  <r>
    <n v="1197831"/>
    <d v="2020-08-10T00:00:00"/>
    <x v="1"/>
    <x v="1"/>
    <s v="Houston"/>
    <s v="Men's Apparel"/>
    <n v="42"/>
    <n v="1470"/>
    <n v="6174"/>
    <n v="2593.08"/>
    <n v="0.42"/>
    <s v="Online"/>
  </r>
  <r>
    <n v="1197831"/>
    <d v="2020-08-11T00:00:00"/>
    <x v="1"/>
    <x v="1"/>
    <s v="Houston"/>
    <s v="Women's Apparel"/>
    <n v="39"/>
    <n v="2320"/>
    <n v="9048"/>
    <n v="5519.28"/>
    <n v="0.61"/>
    <s v="Online"/>
  </r>
  <r>
    <n v="1197831"/>
    <d v="2020-08-12T00:00:00"/>
    <x v="1"/>
    <x v="1"/>
    <s v="Houston"/>
    <s v="Men's Street Footwear"/>
    <n v="29"/>
    <n v="2680"/>
    <n v="7772"/>
    <n v="3730.56"/>
    <n v="0.48"/>
    <s v="Online"/>
  </r>
  <r>
    <n v="1197831"/>
    <d v="2020-08-13T00:00:00"/>
    <x v="1"/>
    <x v="1"/>
    <s v="Houston"/>
    <s v="Men's Athletic Footwear"/>
    <n v="38"/>
    <n v="2590"/>
    <n v="9842"/>
    <n v="4527.32"/>
    <n v="0.45999999999999996"/>
    <s v="Online"/>
  </r>
  <r>
    <n v="1197831"/>
    <d v="2020-08-14T00:00:00"/>
    <x v="1"/>
    <x v="1"/>
    <s v="Houston"/>
    <s v="Women's Street Footwear"/>
    <n v="33"/>
    <n v="2250"/>
    <n v="7425"/>
    <n v="3564"/>
    <n v="0.48"/>
    <s v="Online"/>
  </r>
  <r>
    <n v="1197831"/>
    <d v="2020-08-15T00:00:00"/>
    <x v="1"/>
    <x v="1"/>
    <s v="Houston"/>
    <s v="Women's Athletic Footwear"/>
    <n v="39"/>
    <n v="1890"/>
    <n v="7371"/>
    <n v="4275.18"/>
    <n v="0.58000000000000007"/>
    <s v="Online"/>
  </r>
  <r>
    <n v="1197831"/>
    <d v="2020-08-16T00:00:00"/>
    <x v="1"/>
    <x v="1"/>
    <s v="Houston"/>
    <s v="Men's Apparel"/>
    <n v="42"/>
    <n v="1680"/>
    <n v="7056"/>
    <n v="2822.4"/>
    <n v="0.4"/>
    <s v="Online"/>
  </r>
  <r>
    <n v="1197831"/>
    <d v="2020-08-17T00:00:00"/>
    <x v="1"/>
    <x v="1"/>
    <s v="Houston"/>
    <s v="Women's Apparel"/>
    <n v="37"/>
    <n v="2760"/>
    <n v="10212"/>
    <n v="6433.56"/>
    <n v="0.63"/>
    <s v="Online"/>
  </r>
  <r>
    <n v="1197831"/>
    <d v="2020-08-18T00:00:00"/>
    <x v="1"/>
    <x v="1"/>
    <s v="Houston"/>
    <s v="Men's Street Footwear"/>
    <n v="39"/>
    <n v="2380"/>
    <n v="9282"/>
    <n v="4362.54"/>
    <n v="0.47"/>
    <s v="Online"/>
  </r>
  <r>
    <n v="1197831"/>
    <d v="2020-08-19T00:00:00"/>
    <x v="1"/>
    <x v="1"/>
    <s v="Houston"/>
    <s v="Men's Athletic Footwear"/>
    <n v="42"/>
    <n v="2380"/>
    <n v="9996"/>
    <n v="4498.2"/>
    <n v="0.44999999999999996"/>
    <s v="Online"/>
  </r>
  <r>
    <n v="1197831"/>
    <d v="2020-08-20T00:00:00"/>
    <x v="1"/>
    <x v="1"/>
    <s v="Houston"/>
    <s v="Women's Street Footwear"/>
    <n v="37"/>
    <n v="2320"/>
    <n v="8584"/>
    <n v="4206.16"/>
    <n v="0.49"/>
    <s v="Online"/>
  </r>
  <r>
    <n v="1197831"/>
    <d v="2020-08-21T00:00:00"/>
    <x v="1"/>
    <x v="1"/>
    <s v="Houston"/>
    <s v="Women's Athletic Footwear"/>
    <n v="38"/>
    <n v="2030"/>
    <n v="7714"/>
    <n v="4396.9800000000005"/>
    <n v="0.57000000000000006"/>
    <s v="Online"/>
  </r>
  <r>
    <n v="1197831"/>
    <d v="2020-08-22T00:00:00"/>
    <x v="1"/>
    <x v="1"/>
    <s v="Houston"/>
    <s v="Men's Apparel"/>
    <n v="41"/>
    <n v="1690"/>
    <n v="6929"/>
    <n v="3118.0499999999997"/>
    <n v="0.44999999999999996"/>
    <s v="Online"/>
  </r>
  <r>
    <n v="1197831"/>
    <d v="2020-08-23T00:00:00"/>
    <x v="1"/>
    <x v="1"/>
    <s v="Houston"/>
    <s v="Women's Apparel"/>
    <n v="47"/>
    <n v="2500"/>
    <n v="11750"/>
    <n v="7520"/>
    <n v="0.64"/>
    <s v="Online"/>
  </r>
  <r>
    <n v="1197831"/>
    <d v="2020-08-24T00:00:00"/>
    <x v="1"/>
    <x v="1"/>
    <s v="Houston"/>
    <s v="Men's Street Footwear"/>
    <n v="37"/>
    <n v="2380"/>
    <n v="8806"/>
    <n v="3962.7"/>
    <n v="0.44999999999999996"/>
    <s v="Online"/>
  </r>
  <r>
    <n v="1197831"/>
    <d v="2020-08-25T00:00:00"/>
    <x v="1"/>
    <x v="1"/>
    <s v="Houston"/>
    <s v="Men's Athletic Footwear"/>
    <n v="42"/>
    <n v="2380"/>
    <n v="9996"/>
    <n v="4598.16"/>
    <n v="0.45999999999999996"/>
    <s v="Online"/>
  </r>
  <r>
    <n v="1197831"/>
    <d v="2020-08-26T00:00:00"/>
    <x v="1"/>
    <x v="1"/>
    <s v="Houston"/>
    <s v="Women's Street Footwear"/>
    <n v="37"/>
    <n v="3190"/>
    <n v="11803"/>
    <n v="5311.3499999999995"/>
    <n v="0.44999999999999996"/>
    <s v="Online"/>
  </r>
  <r>
    <n v="1197831"/>
    <d v="2020-08-27T00:00:00"/>
    <x v="1"/>
    <x v="1"/>
    <s v="Houston"/>
    <s v="Women's Athletic Footwear"/>
    <n v="36"/>
    <n v="2100"/>
    <n v="7560"/>
    <n v="4536"/>
    <n v="0.6"/>
    <s v="Online"/>
  </r>
  <r>
    <n v="1197831"/>
    <d v="2020-08-28T00:00:00"/>
    <x v="1"/>
    <x v="1"/>
    <s v="Houston"/>
    <s v="Men's Apparel"/>
    <n v="41"/>
    <n v="1960"/>
    <n v="8036"/>
    <n v="3214.4"/>
    <n v="0.4"/>
    <s v="Online"/>
  </r>
  <r>
    <n v="1197831"/>
    <d v="2020-08-29T00:00:00"/>
    <x v="1"/>
    <x v="1"/>
    <s v="Houston"/>
    <s v="Women's Apparel"/>
    <n v="47"/>
    <n v="2930"/>
    <n v="13771"/>
    <n v="8675.73"/>
    <n v="0.63"/>
    <s v="Online"/>
  </r>
  <r>
    <n v="1197831"/>
    <d v="2020-08-30T00:00:00"/>
    <x v="1"/>
    <x v="1"/>
    <s v="Houston"/>
    <s v="Men's Street Footwear"/>
    <n v="37"/>
    <n v="2680"/>
    <n v="9916"/>
    <n v="4858.84"/>
    <n v="0.49"/>
    <s v="Online"/>
  </r>
  <r>
    <n v="1197831"/>
    <d v="2020-08-31T00:00:00"/>
    <x v="1"/>
    <x v="1"/>
    <s v="Houston"/>
    <s v="Men's Athletic Footwear"/>
    <n v="41"/>
    <n v="2590"/>
    <n v="10619"/>
    <n v="4778.5499999999993"/>
    <n v="0.44999999999999996"/>
    <s v="Online"/>
  </r>
  <r>
    <n v="1197831"/>
    <d v="2020-09-01T00:00:00"/>
    <x v="1"/>
    <x v="1"/>
    <s v="Houston"/>
    <s v="Women's Street Footwear"/>
    <n v="39"/>
    <n v="2970"/>
    <n v="11583"/>
    <n v="5328.1799999999994"/>
    <n v="0.45999999999999996"/>
    <s v="Online"/>
  </r>
  <r>
    <n v="1197831"/>
    <d v="2020-09-02T00:00:00"/>
    <x v="1"/>
    <x v="1"/>
    <s v="Houston"/>
    <s v="Women's Athletic Footwear"/>
    <n v="38"/>
    <n v="1890"/>
    <n v="7182"/>
    <n v="4237.380000000001"/>
    <n v="0.59000000000000008"/>
    <s v="Online"/>
  </r>
  <r>
    <n v="1197831"/>
    <d v="2020-09-03T00:00:00"/>
    <x v="1"/>
    <x v="1"/>
    <s v="Houston"/>
    <s v="Men's Apparel"/>
    <n v="41"/>
    <n v="1690"/>
    <n v="6929"/>
    <n v="2771.6000000000004"/>
    <n v="0.4"/>
    <s v="Online"/>
  </r>
  <r>
    <n v="1197831"/>
    <d v="2020-09-04T00:00:00"/>
    <x v="1"/>
    <x v="1"/>
    <s v="Houston"/>
    <s v="Women's Apparel"/>
    <n v="46"/>
    <n v="2250"/>
    <n v="10350"/>
    <n v="6727.5"/>
    <n v="0.65"/>
    <s v="Online"/>
  </r>
  <r>
    <n v="1197831"/>
    <d v="2020-09-05T00:00:00"/>
    <x v="1"/>
    <x v="1"/>
    <s v="Houston"/>
    <s v="Men's Street Footwear"/>
    <n v="44"/>
    <n v="2550"/>
    <n v="11220"/>
    <n v="5385.5999999999995"/>
    <n v="0.48"/>
    <s v="Online"/>
  </r>
  <r>
    <n v="1197831"/>
    <d v="2020-09-06T00:00:00"/>
    <x v="1"/>
    <x v="1"/>
    <s v="Houston"/>
    <s v="Men's Athletic Footwear"/>
    <n v="41"/>
    <n v="2130"/>
    <n v="8733"/>
    <n v="4017.18"/>
    <n v="0.45999999999999996"/>
    <s v="Online"/>
  </r>
  <r>
    <n v="1197831"/>
    <d v="2020-09-07T00:00:00"/>
    <x v="1"/>
    <x v="1"/>
    <s v="Houston"/>
    <s v="Women's Street Footwear"/>
    <n v="46"/>
    <n v="2340"/>
    <n v="10764"/>
    <n v="5274.36"/>
    <n v="0.49"/>
    <s v="Online"/>
  </r>
  <r>
    <n v="1197831"/>
    <d v="2020-09-08T00:00:00"/>
    <x v="1"/>
    <x v="1"/>
    <s v="Houston"/>
    <s v="Women's Athletic Footwear"/>
    <n v="47"/>
    <n v="1810"/>
    <n v="8507"/>
    <n v="4678.8500000000004"/>
    <n v="0.55000000000000004"/>
    <s v="Online"/>
  </r>
  <r>
    <n v="1197831"/>
    <d v="2020-09-09T00:00:00"/>
    <x v="1"/>
    <x v="1"/>
    <s v="Houston"/>
    <s v="Men's Apparel"/>
    <n v="44"/>
    <n v="1750"/>
    <n v="7700"/>
    <n v="3311"/>
    <n v="0.43"/>
    <s v="Online"/>
  </r>
  <r>
    <n v="1197831"/>
    <d v="2020-09-10T00:00:00"/>
    <x v="1"/>
    <x v="1"/>
    <s v="Houston"/>
    <s v="Women's Apparel"/>
    <n v="50"/>
    <n v="2130"/>
    <n v="10650"/>
    <n v="6816"/>
    <n v="0.64"/>
    <s v="Online"/>
  </r>
  <r>
    <n v="1197831"/>
    <d v="2020-09-11T00:00:00"/>
    <x v="1"/>
    <x v="1"/>
    <s v="Houston"/>
    <s v="Men's Street Footwear"/>
    <n v="44"/>
    <n v="2400"/>
    <n v="10560"/>
    <n v="5280"/>
    <n v="0.5"/>
    <s v="Online"/>
  </r>
  <r>
    <n v="1197831"/>
    <d v="2020-09-12T00:00:00"/>
    <x v="1"/>
    <x v="1"/>
    <s v="Houston"/>
    <s v="Men's Athletic Footwear"/>
    <n v="43"/>
    <n v="2160"/>
    <n v="9288"/>
    <n v="4365.3599999999997"/>
    <n v="0.47"/>
    <s v="Online"/>
  </r>
  <r>
    <n v="1197831"/>
    <d v="2020-09-13T00:00:00"/>
    <x v="1"/>
    <x v="1"/>
    <s v="Houston"/>
    <s v="Women's Street Footwear"/>
    <n v="48"/>
    <n v="1880"/>
    <n v="9024"/>
    <n v="4241.28"/>
    <n v="0.47"/>
    <s v="Online"/>
  </r>
  <r>
    <n v="1197831"/>
    <d v="2020-09-14T00:00:00"/>
    <x v="1"/>
    <x v="1"/>
    <s v="Houston"/>
    <s v="Women's Athletic Footwear"/>
    <n v="45"/>
    <n v="1680"/>
    <n v="7560"/>
    <n v="4384.8"/>
    <n v="0.58000000000000007"/>
    <s v="Online"/>
  </r>
  <r>
    <n v="1197831"/>
    <d v="2020-09-15T00:00:00"/>
    <x v="1"/>
    <x v="1"/>
    <s v="Houston"/>
    <s v="Men's Apparel"/>
    <n v="42"/>
    <n v="1500"/>
    <n v="6300"/>
    <n v="2583"/>
    <n v="0.41"/>
    <s v="Online"/>
  </r>
  <r>
    <n v="1197831"/>
    <d v="2020-09-16T00:00:00"/>
    <x v="1"/>
    <x v="1"/>
    <s v="Houston"/>
    <s v="Women's Apparel"/>
    <n v="53"/>
    <n v="2100"/>
    <n v="11130"/>
    <n v="6900.6"/>
    <n v="0.62"/>
    <s v="Online"/>
  </r>
  <r>
    <n v="1197831"/>
    <d v="2020-10-20T00:00:00"/>
    <x v="1"/>
    <x v="1"/>
    <s v="Houston"/>
    <s v="Men's Street Footwear"/>
    <n v="43"/>
    <n v="2340"/>
    <n v="10062"/>
    <n v="4930.38"/>
    <n v="0.49"/>
    <s v="Online"/>
  </r>
  <r>
    <n v="1197831"/>
    <d v="2020-10-21T00:00:00"/>
    <x v="1"/>
    <x v="1"/>
    <s v="Houston"/>
    <s v="Men's Athletic Footwear"/>
    <n v="43"/>
    <n v="2430"/>
    <n v="10449"/>
    <n v="5120.01"/>
    <n v="0.49"/>
    <s v="Online"/>
  </r>
  <r>
    <n v="1197831"/>
    <d v="2020-10-22T00:00:00"/>
    <x v="1"/>
    <x v="1"/>
    <s v="Houston"/>
    <s v="Women's Street Footwear"/>
    <n v="47"/>
    <n v="2060"/>
    <n v="9682"/>
    <n v="4647.3599999999997"/>
    <n v="0.48"/>
    <s v="Online"/>
  </r>
  <r>
    <n v="1197831"/>
    <d v="2020-10-23T00:00:00"/>
    <x v="1"/>
    <x v="1"/>
    <s v="Houston"/>
    <s v="Women's Athletic Footwear"/>
    <n v="48"/>
    <n v="2030"/>
    <n v="9744"/>
    <n v="5359.2000000000007"/>
    <n v="0.55000000000000004"/>
    <s v="Online"/>
  </r>
  <r>
    <n v="1197831"/>
    <d v="2020-10-24T00:00:00"/>
    <x v="1"/>
    <x v="1"/>
    <s v="Houston"/>
    <s v="Men's Apparel"/>
    <n v="42"/>
    <n v="1950"/>
    <n v="8190"/>
    <n v="3685.4999999999995"/>
    <n v="0.44999999999999996"/>
    <s v="Online"/>
  </r>
  <r>
    <n v="1197831"/>
    <d v="2020-10-25T00:00:00"/>
    <x v="1"/>
    <x v="1"/>
    <s v="Houston"/>
    <s v="Women's Apparel"/>
    <n v="51"/>
    <n v="2470"/>
    <n v="12597"/>
    <n v="7810.14"/>
    <n v="0.62"/>
    <s v="Online"/>
  </r>
  <r>
    <n v="1197831"/>
    <d v="2020-10-26T00:00:00"/>
    <x v="1"/>
    <x v="1"/>
    <s v="Houston"/>
    <s v="Men's Street Footwear"/>
    <n v="41"/>
    <n v="2380"/>
    <n v="9758"/>
    <n v="4683.84"/>
    <n v="0.48"/>
    <s v="Online"/>
  </r>
  <r>
    <n v="1197831"/>
    <d v="2020-10-27T00:00:00"/>
    <x v="1"/>
    <x v="1"/>
    <s v="Houston"/>
    <s v="Men's Athletic Footwear"/>
    <n v="44"/>
    <n v="2850"/>
    <n v="12540"/>
    <n v="6019.2"/>
    <n v="0.48"/>
    <s v="Online"/>
  </r>
  <r>
    <n v="1197831"/>
    <d v="2020-10-28T00:00:00"/>
    <x v="1"/>
    <x v="1"/>
    <s v="Houston"/>
    <s v="Women's Street Footwear"/>
    <n v="47"/>
    <n v="2550"/>
    <n v="11985"/>
    <n v="5872.65"/>
    <n v="0.49"/>
    <s v="Online"/>
  </r>
  <r>
    <n v="1197831"/>
    <d v="2020-10-29T00:00:00"/>
    <x v="1"/>
    <x v="1"/>
    <s v="Houston"/>
    <s v="Women's Athletic Footwear"/>
    <n v="47"/>
    <n v="1820"/>
    <n v="8554"/>
    <n v="4961.3200000000006"/>
    <n v="0.58000000000000007"/>
    <s v="Online"/>
  </r>
  <r>
    <n v="1197831"/>
    <d v="2020-10-30T00:00:00"/>
    <x v="1"/>
    <x v="1"/>
    <s v="Houston"/>
    <s v="Men's Apparel"/>
    <n v="42"/>
    <n v="1690"/>
    <n v="7098"/>
    <n v="3194.1"/>
    <n v="0.44999999999999996"/>
    <s v="Online"/>
  </r>
  <r>
    <n v="1197831"/>
    <d v="2020-10-31T00:00:00"/>
    <x v="1"/>
    <x v="1"/>
    <s v="Houston"/>
    <s v="Women's Apparel"/>
    <n v="53"/>
    <n v="2610"/>
    <n v="13833"/>
    <n v="8576.4599999999991"/>
    <n v="0.62"/>
    <s v="Online"/>
  </r>
  <r>
    <n v="1128299"/>
    <d v="2020-11-01T00:00:00"/>
    <x v="1"/>
    <x v="1"/>
    <s v="Houston"/>
    <s v="Men's Street Footwear"/>
    <n v="37"/>
    <n v="2090"/>
    <n v="7733"/>
    <n v="3479.8500000000004"/>
    <n v="0.45000000000000007"/>
    <s v="Online"/>
  </r>
  <r>
    <n v="1128299"/>
    <d v="2020-11-02T00:00:00"/>
    <x v="1"/>
    <x v="1"/>
    <s v="Houston"/>
    <s v="Men's Athletic Footwear"/>
    <n v="49"/>
    <n v="1940"/>
    <n v="9506"/>
    <n v="2946.86"/>
    <n v="0.31"/>
    <s v="Online"/>
  </r>
  <r>
    <n v="1128299"/>
    <d v="2020-11-03T00:00:00"/>
    <x v="1"/>
    <x v="1"/>
    <s v="Houston"/>
    <s v="Women's Street Footwear"/>
    <n v="46"/>
    <n v="2170"/>
    <n v="9982"/>
    <n v="4491.9000000000005"/>
    <n v="0.45000000000000007"/>
    <s v="Online"/>
  </r>
  <r>
    <n v="1128299"/>
    <d v="2020-11-04T00:00:00"/>
    <x v="1"/>
    <x v="1"/>
    <s v="Houston"/>
    <s v="Women's Athletic Footwear"/>
    <n v="48"/>
    <n v="1750"/>
    <n v="8400"/>
    <n v="3360"/>
    <n v="0.4"/>
    <s v="Online"/>
  </r>
  <r>
    <n v="1128299"/>
    <d v="2020-11-05T00:00:00"/>
    <x v="2"/>
    <x v="2"/>
    <s v="San Francisco"/>
    <s v="Men's Apparel"/>
    <n v="51"/>
    <n v="1610"/>
    <n v="8211"/>
    <n v="5172.93"/>
    <n v="0.63"/>
    <s v="Online"/>
  </r>
  <r>
    <n v="1128299"/>
    <d v="2020-11-06T00:00:00"/>
    <x v="2"/>
    <x v="2"/>
    <s v="San Francisco"/>
    <s v="Women's Apparel"/>
    <n v="49"/>
    <n v="2330"/>
    <n v="11417"/>
    <n v="2854.25"/>
    <n v="0.25"/>
    <s v="Online"/>
  </r>
  <r>
    <n v="1128299"/>
    <d v="2020-11-07T00:00:00"/>
    <x v="2"/>
    <x v="2"/>
    <s v="San Francisco"/>
    <s v="Men's Street Footwear"/>
    <n v="37"/>
    <n v="2230"/>
    <n v="8251"/>
    <n v="4125.5"/>
    <n v="0.5"/>
    <s v="Online"/>
  </r>
  <r>
    <n v="1128299"/>
    <d v="2020-11-08T00:00:00"/>
    <x v="2"/>
    <x v="2"/>
    <s v="San Francisco"/>
    <s v="Men's Athletic Footwear"/>
    <n v="49"/>
    <n v="2100"/>
    <n v="10290"/>
    <n v="3189.9"/>
    <n v="0.31"/>
    <s v="Online"/>
  </r>
  <r>
    <n v="1128299"/>
    <d v="2020-11-09T00:00:00"/>
    <x v="2"/>
    <x v="2"/>
    <s v="San Francisco"/>
    <s v="Women's Street Footwear"/>
    <n v="49"/>
    <n v="1960"/>
    <n v="9604"/>
    <n v="4705.96"/>
    <n v="0.49000000000000005"/>
    <s v="Online"/>
  </r>
  <r>
    <n v="1128299"/>
    <d v="2020-11-10T00:00:00"/>
    <x v="2"/>
    <x v="2"/>
    <s v="San Francisco"/>
    <s v="Women's Athletic Footwear"/>
    <n v="47"/>
    <n v="1500"/>
    <n v="7050"/>
    <n v="2961"/>
    <n v="0.42"/>
    <s v="Online"/>
  </r>
  <r>
    <n v="1128299"/>
    <d v="2020-11-11T00:00:00"/>
    <x v="2"/>
    <x v="2"/>
    <s v="San Francisco"/>
    <s v="Men's Apparel"/>
    <n v="50"/>
    <n v="1400"/>
    <n v="7000"/>
    <n v="4270"/>
    <n v="0.61"/>
    <s v="Online"/>
  </r>
  <r>
    <n v="1128299"/>
    <d v="2020-11-12T00:00:00"/>
    <x v="2"/>
    <x v="2"/>
    <s v="San Francisco"/>
    <s v="Women's Apparel"/>
    <n v="46"/>
    <n v="1820"/>
    <n v="8372"/>
    <n v="2344.1600000000003"/>
    <n v="0.28000000000000003"/>
    <s v="Online"/>
  </r>
  <r>
    <n v="1128299"/>
    <d v="2020-11-13T00:00:00"/>
    <x v="2"/>
    <x v="2"/>
    <s v="San Francisco"/>
    <s v="Men's Street Footwear"/>
    <n v="49"/>
    <n v="2300"/>
    <n v="11270"/>
    <n v="5071.5000000000009"/>
    <n v="0.45000000000000007"/>
    <s v="Online"/>
  </r>
  <r>
    <n v="1128299"/>
    <d v="2020-11-14T00:00:00"/>
    <x v="2"/>
    <x v="2"/>
    <s v="San Francisco"/>
    <s v="Men's Athletic Footwear"/>
    <n v="58"/>
    <n v="1750"/>
    <n v="10150"/>
    <n v="3045.0000000000005"/>
    <n v="0.30000000000000004"/>
    <s v="Online"/>
  </r>
  <r>
    <n v="1128299"/>
    <d v="2020-11-15T00:00:00"/>
    <x v="2"/>
    <x v="2"/>
    <s v="San Francisco"/>
    <s v="Women's Street Footwear"/>
    <n v="55"/>
    <n v="2030"/>
    <n v="11165"/>
    <n v="5247.55"/>
    <n v="0.47000000000000003"/>
    <s v="Online"/>
  </r>
  <r>
    <n v="1128299"/>
    <d v="2020-12-22T00:00:00"/>
    <x v="2"/>
    <x v="2"/>
    <s v="San Francisco"/>
    <s v="Women's Athletic Footwear"/>
    <n v="58"/>
    <n v="1740"/>
    <n v="10092"/>
    <n v="4339.5599999999995"/>
    <n v="0.43"/>
    <s v="Online"/>
  </r>
  <r>
    <n v="1128299"/>
    <d v="2020-12-23T00:00:00"/>
    <x v="2"/>
    <x v="2"/>
    <s v="San Francisco"/>
    <s v="Men's Apparel"/>
    <n v="62"/>
    <n v="1450"/>
    <n v="8990"/>
    <n v="5663.7"/>
    <n v="0.63"/>
    <s v="Online"/>
  </r>
  <r>
    <n v="1128299"/>
    <d v="2020-12-24T00:00:00"/>
    <x v="2"/>
    <x v="2"/>
    <s v="San Francisco"/>
    <s v="Women's Apparel"/>
    <n v="54"/>
    <n v="2100"/>
    <n v="11340"/>
    <n v="3061.8"/>
    <n v="0.27"/>
    <s v="Online"/>
  </r>
  <r>
    <n v="1128299"/>
    <d v="2020-12-25T00:00:00"/>
    <x v="2"/>
    <x v="2"/>
    <s v="San Francisco"/>
    <s v="Men's Street Footwear"/>
    <n v="56"/>
    <n v="2280"/>
    <n v="12768"/>
    <n v="6000.96"/>
    <n v="0.47000000000000003"/>
    <s v="Online"/>
  </r>
  <r>
    <n v="1128299"/>
    <d v="2020-12-26T00:00:00"/>
    <x v="2"/>
    <x v="2"/>
    <s v="San Francisco"/>
    <s v="Men's Athletic Footwear"/>
    <n v="62"/>
    <n v="2030"/>
    <n v="12586"/>
    <n v="3775.8000000000006"/>
    <n v="0.30000000000000004"/>
    <s v="Online"/>
  </r>
  <r>
    <n v="1128299"/>
    <d v="2020-12-27T00:00:00"/>
    <x v="2"/>
    <x v="2"/>
    <s v="San Francisco"/>
    <s v="Women's Street Footwear"/>
    <n v="64"/>
    <n v="2100"/>
    <n v="13440"/>
    <n v="6720"/>
    <n v="0.5"/>
    <s v="Online"/>
  </r>
  <r>
    <n v="1128299"/>
    <d v="2020-12-28T00:00:00"/>
    <x v="2"/>
    <x v="2"/>
    <s v="San Francisco"/>
    <s v="Women's Athletic Footwear"/>
    <n v="54"/>
    <n v="1880"/>
    <n v="10152"/>
    <n v="4162.32"/>
    <n v="0.41"/>
    <s v="Online"/>
  </r>
  <r>
    <n v="1128299"/>
    <d v="2020-12-29T00:00:00"/>
    <x v="2"/>
    <x v="2"/>
    <s v="San Francisco"/>
    <s v="Men's Apparel"/>
    <n v="59"/>
    <n v="1520"/>
    <n v="8968"/>
    <n v="5829.2"/>
    <n v="0.65"/>
    <s v="Online"/>
  </r>
  <r>
    <n v="1128299"/>
    <d v="2020-12-30T00:00:00"/>
    <x v="2"/>
    <x v="2"/>
    <s v="San Francisco"/>
    <s v="Women's Apparel"/>
    <n v="72"/>
    <n v="2030"/>
    <n v="14616"/>
    <n v="3946.32"/>
    <n v="0.27"/>
    <s v="Online"/>
  </r>
  <r>
    <n v="1128299"/>
    <d v="2020-12-31T00:00:00"/>
    <x v="2"/>
    <x v="2"/>
    <s v="San Francisco"/>
    <s v="Men's Street Footwear"/>
    <n v="56"/>
    <n v="2520"/>
    <n v="14112"/>
    <n v="7056"/>
    <n v="0.5"/>
    <s v="Online"/>
  </r>
  <r>
    <n v="1128299"/>
    <d v="2021-01-01T00:00:00"/>
    <x v="2"/>
    <x v="2"/>
    <s v="San Francisco"/>
    <s v="Men's Athletic Footwear"/>
    <n v="64"/>
    <n v="2250"/>
    <n v="14400"/>
    <n v="5184"/>
    <n v="0.36"/>
    <s v="Online"/>
  </r>
  <r>
    <n v="1128299"/>
    <d v="2021-01-02T00:00:00"/>
    <x v="2"/>
    <x v="2"/>
    <s v="San Francisco"/>
    <s v="Women's Street Footwear"/>
    <n v="60"/>
    <n v="2180"/>
    <n v="13080"/>
    <n v="6670.8"/>
    <n v="0.51"/>
    <s v="Online"/>
  </r>
  <r>
    <n v="1128299"/>
    <d v="2021-01-03T00:00:00"/>
    <x v="2"/>
    <x v="2"/>
    <s v="San Francisco"/>
    <s v="Women's Athletic Footwear"/>
    <n v="56"/>
    <n v="1820"/>
    <n v="10192"/>
    <n v="4586.3999999999996"/>
    <n v="0.44999999999999996"/>
    <s v="Online"/>
  </r>
  <r>
    <n v="1128299"/>
    <d v="2021-01-04T00:00:00"/>
    <x v="2"/>
    <x v="2"/>
    <s v="San Francisco"/>
    <s v="Men's Apparel"/>
    <n v="60"/>
    <n v="1540"/>
    <n v="9240"/>
    <n v="6098.4000000000005"/>
    <n v="0.66"/>
    <s v="Online"/>
  </r>
  <r>
    <n v="1128299"/>
    <d v="2021-01-05T00:00:00"/>
    <x v="2"/>
    <x v="2"/>
    <s v="San Francisco"/>
    <s v="Women's Apparel"/>
    <n v="72"/>
    <n v="1890"/>
    <n v="13608"/>
    <n v="4490.6400000000003"/>
    <n v="0.33"/>
    <s v="Online"/>
  </r>
  <r>
    <n v="1128299"/>
    <d v="2021-01-06T00:00:00"/>
    <x v="2"/>
    <x v="2"/>
    <s v="San Francisco"/>
    <s v="Men's Street Footwear"/>
    <n v="56"/>
    <n v="2730"/>
    <n v="15288"/>
    <n v="7644"/>
    <n v="0.5"/>
    <s v="Online"/>
  </r>
  <r>
    <n v="1128299"/>
    <d v="2021-01-07T00:00:00"/>
    <x v="2"/>
    <x v="2"/>
    <s v="San Francisco"/>
    <s v="Men's Athletic Footwear"/>
    <n v="63"/>
    <n v="2480"/>
    <n v="15624"/>
    <n v="5780.88"/>
    <n v="0.37"/>
    <s v="Online"/>
  </r>
  <r>
    <n v="1128299"/>
    <d v="2021-01-08T00:00:00"/>
    <x v="2"/>
    <x v="2"/>
    <s v="San Francisco"/>
    <s v="Women's Street Footwear"/>
    <n v="64"/>
    <n v="2060"/>
    <n v="13184"/>
    <n v="7251.2000000000007"/>
    <n v="0.55000000000000004"/>
    <s v="Online"/>
  </r>
  <r>
    <n v="1128299"/>
    <d v="2021-01-09T00:00:00"/>
    <x v="2"/>
    <x v="2"/>
    <s v="San Francisco"/>
    <s v="Women's Athletic Footwear"/>
    <n v="59"/>
    <n v="2100"/>
    <n v="12390"/>
    <n v="6071.0999999999995"/>
    <n v="0.49"/>
    <s v="Online"/>
  </r>
  <r>
    <n v="1128299"/>
    <d v="2021-01-10T00:00:00"/>
    <x v="2"/>
    <x v="2"/>
    <s v="San Francisco"/>
    <s v="Men's Apparel"/>
    <n v="62"/>
    <n v="1550"/>
    <n v="9610"/>
    <n v="6342.6"/>
    <n v="0.66"/>
    <s v="Online"/>
  </r>
  <r>
    <n v="1128299"/>
    <d v="2021-01-11T00:00:00"/>
    <x v="2"/>
    <x v="2"/>
    <s v="San Francisco"/>
    <s v="Women's Apparel"/>
    <n v="72"/>
    <n v="2190"/>
    <n v="15768"/>
    <n v="5518.7999999999993"/>
    <n v="0.35"/>
    <s v="Online"/>
  </r>
  <r>
    <n v="1128299"/>
    <d v="2021-01-12T00:00:00"/>
    <x v="2"/>
    <x v="2"/>
    <s v="San Francisco"/>
    <s v="Men's Street Footwear"/>
    <n v="56"/>
    <n v="2770"/>
    <n v="15512"/>
    <n v="6980.4000000000015"/>
    <n v="0.45000000000000007"/>
    <s v="Online"/>
  </r>
  <r>
    <n v="1128299"/>
    <d v="2021-01-13T00:00:00"/>
    <x v="2"/>
    <x v="2"/>
    <s v="San Francisco"/>
    <s v="Men's Athletic Footwear"/>
    <n v="59"/>
    <n v="2450"/>
    <n v="14455"/>
    <n v="4914.7000000000007"/>
    <n v="0.34"/>
    <s v="Online"/>
  </r>
  <r>
    <n v="1128299"/>
    <d v="2021-01-14T00:00:00"/>
    <x v="2"/>
    <x v="2"/>
    <s v="San Francisco"/>
    <s v="Women's Street Footwear"/>
    <n v="62"/>
    <n v="2480"/>
    <n v="15376"/>
    <n v="7072.96"/>
    <n v="0.46"/>
    <s v="Online"/>
  </r>
  <r>
    <n v="1128299"/>
    <d v="2021-01-15T00:00:00"/>
    <x v="2"/>
    <x v="2"/>
    <s v="San Francisco"/>
    <s v="Women's Athletic Footwear"/>
    <n v="55"/>
    <n v="2180"/>
    <n v="11990"/>
    <n v="4796"/>
    <n v="0.4"/>
    <s v="Online"/>
  </r>
  <r>
    <n v="1128299"/>
    <d v="2021-01-16T00:00:00"/>
    <x v="2"/>
    <x v="2"/>
    <s v="San Francisco"/>
    <s v="Men's Apparel"/>
    <n v="64"/>
    <n v="2330"/>
    <n v="14912"/>
    <n v="9543.68"/>
    <n v="0.64"/>
    <s v="Online"/>
  </r>
  <r>
    <n v="1128299"/>
    <d v="2021-01-17T00:00:00"/>
    <x v="2"/>
    <x v="2"/>
    <s v="San Francisco"/>
    <s v="Women's Apparel"/>
    <n v="72"/>
    <n v="2330"/>
    <n v="16776"/>
    <n v="4865.0400000000009"/>
    <n v="0.29000000000000004"/>
    <s v="Online"/>
  </r>
  <r>
    <n v="1128299"/>
    <d v="2021-01-18T00:00:00"/>
    <x v="2"/>
    <x v="2"/>
    <s v="San Francisco"/>
    <s v="Men's Street Footwear"/>
    <n v="62"/>
    <n v="2730"/>
    <n v="16926"/>
    <n v="7785.96"/>
    <n v="0.46"/>
    <s v="Online"/>
  </r>
  <r>
    <n v="1128299"/>
    <d v="2021-01-19T00:00:00"/>
    <x v="2"/>
    <x v="2"/>
    <s v="San Francisco"/>
    <s v="Men's Athletic Footwear"/>
    <n v="66"/>
    <n v="2590"/>
    <n v="17094"/>
    <n v="5128.2000000000007"/>
    <n v="0.30000000000000004"/>
    <s v="Online"/>
  </r>
  <r>
    <n v="1128299"/>
    <d v="2021-01-20T00:00:00"/>
    <x v="2"/>
    <x v="2"/>
    <s v="San Francisco"/>
    <s v="Women's Street Footwear"/>
    <n v="60"/>
    <n v="2000"/>
    <n v="12000"/>
    <n v="5640"/>
    <n v="0.47000000000000003"/>
    <s v="Online"/>
  </r>
  <r>
    <n v="1128299"/>
    <d v="2021-01-21T00:00:00"/>
    <x v="2"/>
    <x v="2"/>
    <s v="San Francisco"/>
    <s v="Women's Athletic Footwear"/>
    <n v="59"/>
    <n v="1880"/>
    <n v="11092"/>
    <n v="4547.7199999999993"/>
    <n v="0.41"/>
    <s v="Online"/>
  </r>
  <r>
    <n v="1128299"/>
    <d v="2021-01-22T00:00:00"/>
    <x v="2"/>
    <x v="2"/>
    <s v="San Francisco"/>
    <s v="Men's Apparel"/>
    <n v="69"/>
    <n v="1880"/>
    <n v="12972"/>
    <n v="7912.92"/>
    <n v="0.61"/>
    <s v="Online"/>
  </r>
  <r>
    <n v="1128299"/>
    <d v="2021-01-23T00:00:00"/>
    <x v="2"/>
    <x v="2"/>
    <s v="San Francisco"/>
    <s v="Women's Apparel"/>
    <n v="76"/>
    <n v="1810"/>
    <n v="13756"/>
    <n v="3439"/>
    <n v="0.25"/>
    <s v="Online"/>
  </r>
  <r>
    <n v="1128299"/>
    <d v="2021-01-24T00:00:00"/>
    <x v="2"/>
    <x v="2"/>
    <s v="San Francisco"/>
    <s v="Men's Street Footwear"/>
    <n v="51"/>
    <n v="2410"/>
    <n v="12291"/>
    <n v="5162.22"/>
    <n v="0.42000000000000004"/>
    <s v="Online"/>
  </r>
  <r>
    <n v="1128299"/>
    <d v="2021-01-25T00:00:00"/>
    <x v="2"/>
    <x v="2"/>
    <s v="San Francisco"/>
    <s v="Men's Athletic Footwear"/>
    <n v="56"/>
    <n v="2680"/>
    <n v="15008"/>
    <n v="4202.2400000000007"/>
    <n v="0.28000000000000003"/>
    <s v="Online"/>
  </r>
  <r>
    <n v="1128299"/>
    <d v="2021-01-26T00:00:00"/>
    <x v="2"/>
    <x v="2"/>
    <s v="San Francisco"/>
    <s v="Women's Street Footwear"/>
    <n v="52"/>
    <n v="2250"/>
    <n v="11700"/>
    <n v="4680"/>
    <n v="0.4"/>
    <s v="Online"/>
  </r>
  <r>
    <n v="1128299"/>
    <d v="2021-01-27T00:00:00"/>
    <x v="2"/>
    <x v="2"/>
    <s v="San Francisco"/>
    <s v="Women's Athletic Footwear"/>
    <n v="53"/>
    <n v="2030"/>
    <n v="10759"/>
    <n v="3765.6499999999996"/>
    <n v="0.35"/>
    <s v="Online"/>
  </r>
  <r>
    <n v="1128299"/>
    <d v="2021-01-28T00:00:00"/>
    <x v="2"/>
    <x v="2"/>
    <s v="San Francisco"/>
    <s v="Men's Apparel"/>
    <n v="63"/>
    <n v="2180"/>
    <n v="13734"/>
    <n v="7965.7200000000012"/>
    <n v="0.58000000000000007"/>
    <s v="Online"/>
  </r>
  <r>
    <n v="1128299"/>
    <d v="2021-01-29T00:00:00"/>
    <x v="2"/>
    <x v="2"/>
    <s v="San Francisco"/>
    <s v="Women's Apparel"/>
    <n v="65"/>
    <n v="2170"/>
    <n v="14105"/>
    <n v="3385.2000000000003"/>
    <n v="0.24000000000000002"/>
    <s v="Online"/>
  </r>
  <r>
    <n v="1128299"/>
    <d v="2021-01-30T00:00:00"/>
    <x v="2"/>
    <x v="2"/>
    <s v="San Francisco"/>
    <s v="Men's Street Footwear"/>
    <n v="51"/>
    <n v="2360"/>
    <n v="12036"/>
    <n v="5416.2000000000007"/>
    <n v="0.45000000000000007"/>
    <s v="Online"/>
  </r>
  <r>
    <n v="1128299"/>
    <d v="2021-01-31T00:00:00"/>
    <x v="2"/>
    <x v="2"/>
    <s v="San Francisco"/>
    <s v="Men's Athletic Footwear"/>
    <n v="59"/>
    <n v="2190"/>
    <n v="12921"/>
    <n v="3747.0900000000006"/>
    <n v="0.29000000000000004"/>
    <s v="Online"/>
  </r>
  <r>
    <n v="1128299"/>
    <d v="2021-02-01T00:00:00"/>
    <x v="2"/>
    <x v="2"/>
    <s v="San Francisco"/>
    <s v="Women's Street Footwear"/>
    <n v="50"/>
    <n v="1820"/>
    <n v="9100"/>
    <n v="3822.0000000000005"/>
    <n v="0.42000000000000004"/>
    <s v="Online"/>
  </r>
  <r>
    <n v="1128299"/>
    <d v="2021-02-02T00:00:00"/>
    <x v="2"/>
    <x v="2"/>
    <s v="San Francisco"/>
    <s v="Women's Athletic Footwear"/>
    <n v="51"/>
    <n v="2030"/>
    <n v="10353"/>
    <n v="3727.08"/>
    <n v="0.36"/>
    <s v="Online"/>
  </r>
  <r>
    <n v="1128299"/>
    <d v="2021-02-03T00:00:00"/>
    <x v="2"/>
    <x v="2"/>
    <s v="San Francisco"/>
    <s v="Men's Apparel"/>
    <n v="59"/>
    <n v="1820"/>
    <n v="10738"/>
    <n v="6228.0400000000009"/>
    <n v="0.58000000000000007"/>
    <s v="Online"/>
  </r>
  <r>
    <n v="1128299"/>
    <d v="2021-02-04T00:00:00"/>
    <x v="2"/>
    <x v="2"/>
    <s v="San Francisco"/>
    <s v="Women's Apparel"/>
    <n v="63"/>
    <n v="1960"/>
    <n v="12348"/>
    <n v="2840.04"/>
    <n v="0.23"/>
    <s v="Online"/>
  </r>
  <r>
    <n v="1128299"/>
    <d v="2021-02-05T00:00:00"/>
    <x v="2"/>
    <x v="2"/>
    <s v="San Francisco"/>
    <s v="Men's Street Footwear"/>
    <n v="52"/>
    <n v="2630"/>
    <n v="13676"/>
    <n v="6017.4400000000005"/>
    <n v="0.44000000000000006"/>
    <s v="Online"/>
  </r>
  <r>
    <n v="1128299"/>
    <d v="2021-02-06T00:00:00"/>
    <x v="2"/>
    <x v="2"/>
    <s v="San Francisco"/>
    <s v="Men's Athletic Footwear"/>
    <n v="58"/>
    <n v="2360"/>
    <n v="13688"/>
    <n v="3422"/>
    <n v="0.25"/>
    <s v="Online"/>
  </r>
  <r>
    <n v="1128299"/>
    <d v="2021-02-07T00:00:00"/>
    <x v="2"/>
    <x v="2"/>
    <s v="San Francisco"/>
    <s v="Women's Street Footwear"/>
    <n v="50"/>
    <n v="2100"/>
    <n v="10500"/>
    <n v="4200"/>
    <n v="0.4"/>
    <s v="Online"/>
  </r>
  <r>
    <n v="1128299"/>
    <d v="2021-02-08T00:00:00"/>
    <x v="2"/>
    <x v="2"/>
    <s v="San Francisco"/>
    <s v="Women's Athletic Footwear"/>
    <n v="53"/>
    <n v="2100"/>
    <n v="11130"/>
    <n v="4452"/>
    <n v="0.39999999999999997"/>
    <s v="Online"/>
  </r>
  <r>
    <n v="1128299"/>
    <d v="2021-02-09T00:00:00"/>
    <x v="2"/>
    <x v="2"/>
    <s v="San Francisco"/>
    <s v="Men's Apparel"/>
    <n v="63"/>
    <n v="1630"/>
    <n v="10269"/>
    <n v="5853.3300000000008"/>
    <n v="0.57000000000000006"/>
    <s v="Online"/>
  </r>
  <r>
    <n v="1128299"/>
    <d v="2021-02-10T00:00:00"/>
    <x v="2"/>
    <x v="2"/>
    <s v="San Francisco"/>
    <s v="Women's Apparel"/>
    <n v="67"/>
    <n v="2020"/>
    <n v="13534"/>
    <n v="2842.1400000000003"/>
    <n v="0.21000000000000002"/>
    <s v="Online"/>
  </r>
  <r>
    <n v="1128299"/>
    <d v="2021-02-11T00:00:00"/>
    <x v="2"/>
    <x v="2"/>
    <s v="San Francisco"/>
    <s v="Men's Street Footwear"/>
    <n v="51"/>
    <n v="2930"/>
    <n v="14943"/>
    <n v="5977.2000000000007"/>
    <n v="0.4"/>
    <s v="Online"/>
  </r>
  <r>
    <n v="1128299"/>
    <d v="2021-02-12T00:00:00"/>
    <x v="2"/>
    <x v="2"/>
    <s v="San Francisco"/>
    <s v="Men's Athletic Footwear"/>
    <n v="58"/>
    <n v="2730"/>
    <n v="15834"/>
    <n v="4275.18"/>
    <n v="0.27"/>
    <s v="Online"/>
  </r>
  <r>
    <n v="1128299"/>
    <d v="2021-02-13T00:00:00"/>
    <x v="2"/>
    <x v="2"/>
    <s v="San Francisco"/>
    <s v="Women's Street Footwear"/>
    <n v="52"/>
    <n v="2330"/>
    <n v="12116"/>
    <n v="4846.4000000000005"/>
    <n v="0.4"/>
    <s v="Online"/>
  </r>
  <r>
    <n v="1128299"/>
    <d v="2021-02-14T00:00:00"/>
    <x v="2"/>
    <x v="2"/>
    <s v="San Francisco"/>
    <s v="Women's Athletic Footwear"/>
    <n v="51"/>
    <n v="1940"/>
    <n v="9894"/>
    <n v="3957.5999999999995"/>
    <n v="0.39999999999999997"/>
    <s v="Online"/>
  </r>
  <r>
    <n v="1128299"/>
    <d v="2021-02-15T00:00:00"/>
    <x v="2"/>
    <x v="2"/>
    <s v="San Francisco"/>
    <s v="Men's Apparel"/>
    <n v="59"/>
    <n v="1750"/>
    <n v="10325"/>
    <n v="6195.0000000000009"/>
    <n v="0.60000000000000009"/>
    <s v="Online"/>
  </r>
  <r>
    <n v="1128299"/>
    <d v="2021-02-16T00:00:00"/>
    <x v="2"/>
    <x v="2"/>
    <s v="San Francisco"/>
    <s v="Women's Apparel"/>
    <n v="67"/>
    <n v="2080"/>
    <n v="13936"/>
    <n v="3205.28"/>
    <n v="0.23"/>
    <s v="Online"/>
  </r>
  <r>
    <n v="1189833"/>
    <d v="2021-02-17T00:00:00"/>
    <x v="2"/>
    <x v="2"/>
    <s v="San Francisco"/>
    <s v="Men's Street Footwear"/>
    <n v="32"/>
    <n v="2030"/>
    <n v="6496"/>
    <n v="3312.96"/>
    <n v="0.51"/>
    <s v="Online"/>
  </r>
  <r>
    <n v="1189833"/>
    <d v="2021-02-18T00:00:00"/>
    <x v="2"/>
    <x v="2"/>
    <s v="San Francisco"/>
    <s v="Men's Athletic Footwear"/>
    <n v="41"/>
    <n v="1960"/>
    <n v="8036"/>
    <n v="2892.96"/>
    <n v="0.36"/>
    <s v="Online"/>
  </r>
  <r>
    <n v="1189833"/>
    <d v="2021-03-09T00:00:00"/>
    <x v="2"/>
    <x v="2"/>
    <s v="San Francisco"/>
    <s v="Women's Street Footwear"/>
    <n v="41"/>
    <n v="1890"/>
    <n v="7749"/>
    <n v="4029.48"/>
    <n v="0.52"/>
    <s v="Online"/>
  </r>
  <r>
    <n v="1189833"/>
    <d v="2021-03-10T00:00:00"/>
    <x v="2"/>
    <x v="2"/>
    <s v="San Francisco"/>
    <s v="Women's Athletic Footwear"/>
    <n v="41"/>
    <n v="1600"/>
    <n v="6560"/>
    <n v="3214.4"/>
    <n v="0.49"/>
    <s v="Online"/>
  </r>
  <r>
    <n v="1189833"/>
    <d v="2021-03-11T00:00:00"/>
    <x v="2"/>
    <x v="2"/>
    <s v="Los Angeles"/>
    <s v="Men's Apparel"/>
    <n v="49"/>
    <n v="1450"/>
    <n v="7105"/>
    <n v="4689.3"/>
    <n v="0.66"/>
    <s v="Online"/>
  </r>
  <r>
    <n v="1189833"/>
    <d v="2021-03-12T00:00:00"/>
    <x v="2"/>
    <x v="2"/>
    <s v="Los Angeles"/>
    <s v="Women's Apparel"/>
    <n v="41"/>
    <n v="1820"/>
    <n v="7462"/>
    <n v="2313.2199999999998"/>
    <n v="0.31"/>
    <s v="Online"/>
  </r>
  <r>
    <n v="1189833"/>
    <d v="2021-03-13T00:00:00"/>
    <x v="2"/>
    <x v="2"/>
    <s v="Los Angeles"/>
    <s v="Men's Street Footwear"/>
    <n v="34"/>
    <n v="2250"/>
    <n v="7650"/>
    <n v="4054.5"/>
    <n v="0.53"/>
    <s v="Online"/>
  </r>
  <r>
    <n v="1189833"/>
    <d v="2021-03-14T00:00:00"/>
    <x v="2"/>
    <x v="2"/>
    <s v="Los Angeles"/>
    <s v="Men's Athletic Footwear"/>
    <n v="43"/>
    <n v="1950"/>
    <n v="8385"/>
    <n v="3354"/>
    <n v="0.4"/>
    <s v="Online"/>
  </r>
  <r>
    <n v="1189833"/>
    <d v="2021-03-15T00:00:00"/>
    <x v="2"/>
    <x v="2"/>
    <s v="Los Angeles"/>
    <s v="Women's Street Footwear"/>
    <n v="44"/>
    <n v="1690"/>
    <n v="7436"/>
    <n v="3718"/>
    <n v="0.5"/>
    <s v="Online"/>
  </r>
  <r>
    <n v="1189833"/>
    <d v="2021-03-16T00:00:00"/>
    <x v="2"/>
    <x v="2"/>
    <s v="Los Angeles"/>
    <s v="Women's Athletic Footwear"/>
    <n v="41"/>
    <n v="1520"/>
    <n v="6232"/>
    <n v="3053.68"/>
    <n v="0.49"/>
    <s v="Online"/>
  </r>
  <r>
    <n v="1189833"/>
    <d v="2021-03-17T00:00:00"/>
    <x v="2"/>
    <x v="2"/>
    <s v="Los Angeles"/>
    <s v="Men's Apparel"/>
    <n v="46"/>
    <n v="1130"/>
    <n v="5198"/>
    <n v="3534.6400000000003"/>
    <n v="0.68"/>
    <s v="Online"/>
  </r>
  <r>
    <n v="1189833"/>
    <d v="2021-03-18T00:00:00"/>
    <x v="2"/>
    <x v="2"/>
    <s v="Los Angeles"/>
    <s v="Women's Apparel"/>
    <n v="41"/>
    <n v="1760"/>
    <n v="7216"/>
    <n v="2164.8000000000002"/>
    <n v="0.30000000000000004"/>
    <s v="Online"/>
  </r>
  <r>
    <n v="1189833"/>
    <d v="2021-03-19T00:00:00"/>
    <x v="2"/>
    <x v="2"/>
    <s v="Los Angeles"/>
    <s v="Men's Street Footwear"/>
    <n v="32"/>
    <n v="2160"/>
    <n v="6912"/>
    <n v="3456"/>
    <n v="0.5"/>
    <s v="Online"/>
  </r>
  <r>
    <n v="1189833"/>
    <d v="2021-03-20T00:00:00"/>
    <x v="2"/>
    <x v="2"/>
    <s v="Los Angeles"/>
    <s v="Men's Athletic Footwear"/>
    <n v="41"/>
    <n v="1950"/>
    <n v="7995"/>
    <n v="2798.25"/>
    <n v="0.35"/>
    <s v="Online"/>
  </r>
  <r>
    <n v="1189833"/>
    <d v="2021-03-21T00:00:00"/>
    <x v="2"/>
    <x v="2"/>
    <s v="Los Angeles"/>
    <s v="Women's Street Footwear"/>
    <n v="42"/>
    <n v="1690"/>
    <n v="7098"/>
    <n v="3903.9"/>
    <n v="0.55000000000000004"/>
    <s v="Online"/>
  </r>
  <r>
    <n v="1189833"/>
    <d v="2021-03-22T00:00:00"/>
    <x v="2"/>
    <x v="2"/>
    <s v="Los Angeles"/>
    <s v="Women's Athletic Footwear"/>
    <n v="41"/>
    <n v="1540"/>
    <n v="6314"/>
    <n v="2841.2999999999997"/>
    <n v="0.44999999999999996"/>
    <s v="Online"/>
  </r>
  <r>
    <n v="1189833"/>
    <d v="2021-03-23T00:00:00"/>
    <x v="2"/>
    <x v="2"/>
    <s v="Los Angeles"/>
    <s v="Men's Apparel"/>
    <n v="46"/>
    <n v="1060"/>
    <n v="4876"/>
    <n v="3315.6800000000003"/>
    <n v="0.68"/>
    <s v="Online"/>
  </r>
  <r>
    <n v="1189833"/>
    <d v="2021-04-06T00:00:00"/>
    <x v="2"/>
    <x v="2"/>
    <s v="Los Angeles"/>
    <s v="Women's Apparel"/>
    <n v="41"/>
    <n v="1880"/>
    <n v="7708"/>
    <n v="2697.7999999999997"/>
    <n v="0.35"/>
    <s v="Online"/>
  </r>
  <r>
    <n v="1189833"/>
    <d v="2021-04-07T00:00:00"/>
    <x v="2"/>
    <x v="2"/>
    <s v="Los Angeles"/>
    <s v="Men's Street Footwear"/>
    <n v="43"/>
    <n v="2400"/>
    <n v="10320"/>
    <n v="5160"/>
    <n v="0.5"/>
    <s v="Online"/>
  </r>
  <r>
    <n v="1189833"/>
    <d v="2021-04-08T00:00:00"/>
    <x v="2"/>
    <x v="2"/>
    <s v="Los Angeles"/>
    <s v="Men's Athletic Footwear"/>
    <n v="49"/>
    <n v="1560"/>
    <n v="7644"/>
    <n v="2751.8399999999997"/>
    <n v="0.36"/>
    <s v="Online"/>
  </r>
  <r>
    <n v="1189833"/>
    <d v="2021-04-09T00:00:00"/>
    <x v="2"/>
    <x v="2"/>
    <s v="Los Angeles"/>
    <s v="Women's Street Footwear"/>
    <n v="49"/>
    <n v="1750"/>
    <n v="8575"/>
    <n v="4716.25"/>
    <n v="0.55000000000000004"/>
    <s v="Online"/>
  </r>
  <r>
    <n v="1189833"/>
    <d v="2021-04-10T00:00:00"/>
    <x v="2"/>
    <x v="2"/>
    <s v="Los Angeles"/>
    <s v="Women's Athletic Footwear"/>
    <n v="43"/>
    <n v="1520"/>
    <n v="6536"/>
    <n v="3202.64"/>
    <n v="0.49"/>
    <s v="Online"/>
  </r>
  <r>
    <n v="1189833"/>
    <d v="2021-04-11T00:00:00"/>
    <x v="2"/>
    <x v="2"/>
    <s v="Los Angeles"/>
    <s v="Men's Apparel"/>
    <n v="49"/>
    <n v="1190"/>
    <n v="5831"/>
    <n v="3848.46"/>
    <n v="0.66"/>
    <s v="Online"/>
  </r>
  <r>
    <n v="1189833"/>
    <d v="2021-04-12T00:00:00"/>
    <x v="2"/>
    <x v="2"/>
    <s v="Los Angeles"/>
    <s v="Women's Apparel"/>
    <n v="62"/>
    <n v="1740"/>
    <n v="10788"/>
    <n v="3560.04"/>
    <n v="0.33"/>
    <s v="Online"/>
  </r>
  <r>
    <n v="1189833"/>
    <d v="2021-04-13T00:00:00"/>
    <x v="2"/>
    <x v="2"/>
    <s v="Los Angeles"/>
    <s v="Men's Street Footwear"/>
    <n v="41"/>
    <n v="2080"/>
    <n v="8528"/>
    <n v="4434.5600000000004"/>
    <n v="0.52"/>
    <s v="Online"/>
  </r>
  <r>
    <n v="1189833"/>
    <d v="2021-04-14T00:00:00"/>
    <x v="2"/>
    <x v="2"/>
    <s v="Los Angeles"/>
    <s v="Men's Athletic Footwear"/>
    <n v="47"/>
    <n v="1690"/>
    <n v="7943"/>
    <n v="2780.0499999999997"/>
    <n v="0.35"/>
    <s v="Online"/>
  </r>
  <r>
    <n v="1189833"/>
    <d v="2021-04-15T00:00:00"/>
    <x v="2"/>
    <x v="2"/>
    <s v="Los Angeles"/>
    <s v="Women's Street Footwear"/>
    <n v="45"/>
    <n v="1630"/>
    <n v="7335"/>
    <n v="3814.2000000000003"/>
    <n v="0.52"/>
    <s v="Online"/>
  </r>
  <r>
    <n v="1189833"/>
    <d v="2021-04-16T00:00:00"/>
    <x v="2"/>
    <x v="2"/>
    <s v="Los Angeles"/>
    <s v="Women's Athletic Footwear"/>
    <n v="41"/>
    <n v="1540"/>
    <n v="6314"/>
    <n v="3030.72"/>
    <n v="0.48"/>
    <s v="Online"/>
  </r>
  <r>
    <n v="1189833"/>
    <d v="2021-04-17T00:00:00"/>
    <x v="2"/>
    <x v="2"/>
    <s v="Los Angeles"/>
    <s v="Men's Apparel"/>
    <n v="45"/>
    <n v="1310"/>
    <n v="5895"/>
    <n v="3831.75"/>
    <n v="0.65"/>
    <s v="Online"/>
  </r>
  <r>
    <n v="1189833"/>
    <d v="2021-04-18T00:00:00"/>
    <x v="2"/>
    <x v="2"/>
    <s v="Los Angeles"/>
    <s v="Women's Apparel"/>
    <n v="64"/>
    <n v="1810"/>
    <n v="11584"/>
    <n v="3591.04"/>
    <n v="0.31"/>
    <s v="Online"/>
  </r>
  <r>
    <n v="1189833"/>
    <d v="2021-04-19T00:00:00"/>
    <x v="2"/>
    <x v="2"/>
    <s v="Los Angeles"/>
    <s v="Men's Street Footwear"/>
    <n v="44"/>
    <n v="2700"/>
    <n v="11880"/>
    <n v="6534.0000000000009"/>
    <n v="0.55000000000000004"/>
    <s v="Online"/>
  </r>
  <r>
    <n v="1189833"/>
    <d v="2021-04-20T00:00:00"/>
    <x v="2"/>
    <x v="2"/>
    <s v="Los Angeles"/>
    <s v="Men's Athletic Footwear"/>
    <n v="47"/>
    <n v="2250"/>
    <n v="10575"/>
    <n v="3701.2499999999995"/>
    <n v="0.35"/>
    <s v="Online"/>
  </r>
  <r>
    <n v="1189833"/>
    <d v="2021-04-21T00:00:00"/>
    <x v="2"/>
    <x v="2"/>
    <s v="Los Angeles"/>
    <s v="Women's Street Footwear"/>
    <n v="48"/>
    <n v="2030"/>
    <n v="9744"/>
    <n v="5359.2000000000007"/>
    <n v="0.55000000000000004"/>
    <s v="Online"/>
  </r>
  <r>
    <n v="1189833"/>
    <d v="2021-04-22T00:00:00"/>
    <x v="2"/>
    <x v="2"/>
    <s v="Los Angeles"/>
    <s v="Women's Athletic Footwear"/>
    <n v="44"/>
    <n v="1750"/>
    <n v="7700"/>
    <n v="3696"/>
    <n v="0.48"/>
    <s v="Online"/>
  </r>
  <r>
    <n v="1189833"/>
    <d v="2021-04-23T00:00:00"/>
    <x v="2"/>
    <x v="2"/>
    <s v="Los Angeles"/>
    <s v="Men's Apparel"/>
    <n v="45"/>
    <n v="1250"/>
    <n v="5625"/>
    <n v="3881.2500000000005"/>
    <n v="0.69000000000000006"/>
    <s v="Online"/>
  </r>
  <r>
    <n v="1189833"/>
    <d v="2021-04-24T00:00:00"/>
    <x v="2"/>
    <x v="2"/>
    <s v="Los Angeles"/>
    <s v="Women's Apparel"/>
    <n v="60"/>
    <n v="2000"/>
    <n v="12000"/>
    <n v="3720"/>
    <n v="0.31"/>
    <s v="Online"/>
  </r>
  <r>
    <n v="1189833"/>
    <d v="2021-04-25T00:00:00"/>
    <x v="2"/>
    <x v="2"/>
    <s v="Los Angeles"/>
    <s v="Men's Street Footwear"/>
    <n v="41"/>
    <n v="2380"/>
    <n v="9758"/>
    <n v="4976.58"/>
    <n v="0.51"/>
    <s v="Online"/>
  </r>
  <r>
    <n v="1189833"/>
    <d v="2021-04-26T00:00:00"/>
    <x v="2"/>
    <x v="2"/>
    <s v="Los Angeles"/>
    <s v="Men's Athletic Footwear"/>
    <n v="46"/>
    <n v="2160"/>
    <n v="9936"/>
    <n v="3775.68"/>
    <n v="0.38"/>
    <s v="Online"/>
  </r>
  <r>
    <n v="1189833"/>
    <d v="2021-04-27T00:00:00"/>
    <x v="2"/>
    <x v="2"/>
    <s v="Los Angeles"/>
    <s v="Women's Street Footwear"/>
    <n v="47"/>
    <n v="2180"/>
    <n v="10246"/>
    <n v="5327.92"/>
    <n v="0.52"/>
    <s v="Online"/>
  </r>
  <r>
    <n v="1189833"/>
    <d v="2021-04-28T00:00:00"/>
    <x v="2"/>
    <x v="2"/>
    <s v="Los Angeles"/>
    <s v="Women's Athletic Footwear"/>
    <n v="44"/>
    <n v="1890"/>
    <n v="8316"/>
    <n v="3991.68"/>
    <n v="0.48"/>
    <s v="Online"/>
  </r>
  <r>
    <n v="1189833"/>
    <d v="2021-04-29T00:00:00"/>
    <x v="2"/>
    <x v="2"/>
    <s v="Los Angeles"/>
    <s v="Men's Apparel"/>
    <n v="46"/>
    <n v="1890"/>
    <n v="8694"/>
    <n v="5738.04"/>
    <n v="0.66"/>
    <s v="Online"/>
  </r>
  <r>
    <n v="1189833"/>
    <d v="2021-04-30T00:00:00"/>
    <x v="2"/>
    <x v="2"/>
    <s v="Los Angeles"/>
    <s v="Women's Apparel"/>
    <n v="59"/>
    <n v="2030"/>
    <n v="11977"/>
    <n v="3593.1000000000004"/>
    <n v="0.30000000000000004"/>
    <s v="Online"/>
  </r>
  <r>
    <n v="1189833"/>
    <d v="2021-05-01T00:00:00"/>
    <x v="2"/>
    <x v="2"/>
    <s v="Los Angeles"/>
    <s v="Men's Street Footwear"/>
    <n v="47"/>
    <n v="2520"/>
    <n v="11844"/>
    <n v="6158.88"/>
    <n v="0.52"/>
    <s v="Online"/>
  </r>
  <r>
    <n v="1189833"/>
    <d v="2021-05-02T00:00:00"/>
    <x v="2"/>
    <x v="2"/>
    <s v="Los Angeles"/>
    <s v="Men's Athletic Footwear"/>
    <n v="51"/>
    <n v="2210"/>
    <n v="11271"/>
    <n v="4508.4000000000005"/>
    <n v="0.4"/>
    <s v="Online"/>
  </r>
  <r>
    <n v="1189833"/>
    <d v="2021-05-03T00:00:00"/>
    <x v="2"/>
    <x v="2"/>
    <s v="Los Angeles"/>
    <s v="Women's Street Footwear"/>
    <n v="48"/>
    <n v="2180"/>
    <n v="10464"/>
    <n v="5336.64"/>
    <n v="0.51"/>
    <s v="Online"/>
  </r>
  <r>
    <n v="1189833"/>
    <d v="2021-05-04T00:00:00"/>
    <x v="2"/>
    <x v="2"/>
    <s v="Los Angeles"/>
    <s v="Women's Athletic Footwear"/>
    <n v="47"/>
    <n v="1690"/>
    <n v="7943"/>
    <n v="3812.64"/>
    <n v="0.48"/>
    <s v="Online"/>
  </r>
  <r>
    <n v="1189833"/>
    <d v="2021-05-05T00:00:00"/>
    <x v="2"/>
    <x v="2"/>
    <s v="Los Angeles"/>
    <s v="Men's Apparel"/>
    <n v="58"/>
    <n v="1820"/>
    <n v="10556"/>
    <n v="7072.52"/>
    <n v="0.67"/>
    <s v="Online"/>
  </r>
  <r>
    <n v="1189833"/>
    <d v="2021-05-06T00:00:00"/>
    <x v="2"/>
    <x v="2"/>
    <s v="Los Angeles"/>
    <s v="Women's Apparel"/>
    <n v="61"/>
    <n v="1890"/>
    <n v="11529"/>
    <n v="4035.1499999999996"/>
    <n v="0.35"/>
    <s v="Online"/>
  </r>
  <r>
    <n v="1189833"/>
    <d v="2021-05-07T00:00:00"/>
    <x v="2"/>
    <x v="2"/>
    <s v="Los Angeles"/>
    <s v="Men's Street Footwear"/>
    <n v="47"/>
    <n v="2130"/>
    <n v="10011"/>
    <n v="5405.9400000000005"/>
    <n v="0.54"/>
    <s v="Online"/>
  </r>
  <r>
    <n v="1189833"/>
    <d v="2021-05-08T00:00:00"/>
    <x v="2"/>
    <x v="2"/>
    <s v="Los Angeles"/>
    <s v="Men's Athletic Footwear"/>
    <n v="50"/>
    <n v="2470"/>
    <n v="12350"/>
    <n v="4569.5"/>
    <n v="0.37"/>
    <s v="Online"/>
  </r>
  <r>
    <n v="1189833"/>
    <d v="2021-05-09T00:00:00"/>
    <x v="2"/>
    <x v="2"/>
    <s v="Los Angeles"/>
    <s v="Women's Street Footwear"/>
    <n v="46"/>
    <n v="1960"/>
    <n v="9016"/>
    <n v="4508"/>
    <n v="0.5"/>
    <s v="Online"/>
  </r>
  <r>
    <n v="1189833"/>
    <d v="2021-05-10T00:00:00"/>
    <x v="2"/>
    <x v="2"/>
    <s v="Los Angeles"/>
    <s v="Women's Athletic Footwear"/>
    <n v="46"/>
    <n v="1760"/>
    <n v="8096"/>
    <n v="4048"/>
    <n v="0.5"/>
    <s v="Online"/>
  </r>
  <r>
    <n v="1189833"/>
    <d v="2021-05-11T00:00:00"/>
    <x v="2"/>
    <x v="2"/>
    <s v="Los Angeles"/>
    <s v="Men's Apparel"/>
    <n v="58"/>
    <n v="1630"/>
    <n v="9454"/>
    <n v="6334.18"/>
    <n v="0.67"/>
    <s v="Online"/>
  </r>
  <r>
    <n v="1189833"/>
    <d v="2021-05-12T00:00:00"/>
    <x v="2"/>
    <x v="2"/>
    <s v="Los Angeles"/>
    <s v="Women's Apparel"/>
    <n v="59"/>
    <n v="1890"/>
    <n v="11151"/>
    <n v="3456.81"/>
    <n v="0.31"/>
    <s v="Online"/>
  </r>
  <r>
    <n v="1189833"/>
    <d v="2021-05-13T00:00:00"/>
    <x v="2"/>
    <x v="2"/>
    <s v="Los Angeles"/>
    <s v="Men's Street Footwear"/>
    <n v="49"/>
    <n v="2240"/>
    <n v="10976"/>
    <n v="5488"/>
    <n v="0.5"/>
    <s v="Online"/>
  </r>
  <r>
    <n v="1189833"/>
    <d v="2021-05-14T00:00:00"/>
    <x v="2"/>
    <x v="2"/>
    <s v="Los Angeles"/>
    <s v="Men's Athletic Footwear"/>
    <n v="51"/>
    <n v="2320"/>
    <n v="11832"/>
    <n v="4259.5199999999995"/>
    <n v="0.36"/>
    <s v="Online"/>
  </r>
  <r>
    <n v="1189833"/>
    <d v="2021-05-15T00:00:00"/>
    <x v="2"/>
    <x v="2"/>
    <s v="Los Angeles"/>
    <s v="Women's Street Footwear"/>
    <n v="49"/>
    <n v="1760"/>
    <n v="8624"/>
    <n v="4398.24"/>
    <n v="0.51"/>
    <s v="Online"/>
  </r>
  <r>
    <n v="1189833"/>
    <d v="2021-05-16T00:00:00"/>
    <x v="2"/>
    <x v="2"/>
    <s v="Los Angeles"/>
    <s v="Women's Athletic Footwear"/>
    <n v="48"/>
    <n v="1750"/>
    <n v="8400"/>
    <n v="3779.9999999999995"/>
    <n v="0.44999999999999996"/>
    <s v="Online"/>
  </r>
  <r>
    <n v="1189833"/>
    <d v="2021-05-17T00:00:00"/>
    <x v="2"/>
    <x v="2"/>
    <s v="Los Angeles"/>
    <s v="Men's Apparel"/>
    <n v="56"/>
    <n v="1740"/>
    <n v="9744"/>
    <n v="6625.92"/>
    <n v="0.68"/>
    <s v="Online"/>
  </r>
  <r>
    <n v="1189833"/>
    <d v="2021-05-18T00:00:00"/>
    <x v="2"/>
    <x v="2"/>
    <s v="Los Angeles"/>
    <s v="Women's Apparel"/>
    <n v="62"/>
    <n v="1760"/>
    <n v="10912"/>
    <n v="3819.2"/>
    <n v="0.35"/>
    <s v="Online"/>
  </r>
  <r>
    <n v="1189833"/>
    <d v="2021-05-19T00:00:00"/>
    <x v="2"/>
    <x v="2"/>
    <s v="Los Angeles"/>
    <s v="Men's Street Footwear"/>
    <n v="49"/>
    <n v="2310"/>
    <n v="11319"/>
    <n v="5659.5"/>
    <n v="0.5"/>
    <s v="Online"/>
  </r>
  <r>
    <n v="1189833"/>
    <d v="2021-05-20T00:00:00"/>
    <x v="2"/>
    <x v="2"/>
    <s v="Los Angeles"/>
    <s v="Men's Athletic Footwear"/>
    <n v="54"/>
    <n v="2150"/>
    <n v="11610"/>
    <n v="4411.8"/>
    <n v="0.38"/>
    <s v="Online"/>
  </r>
  <r>
    <n v="1189833"/>
    <d v="2021-05-21T00:00:00"/>
    <x v="2"/>
    <x v="2"/>
    <s v="Los Angeles"/>
    <s v="Women's Street Footwear"/>
    <n v="47"/>
    <n v="1690"/>
    <n v="7943"/>
    <n v="3971.5"/>
    <n v="0.5"/>
    <s v="Online"/>
  </r>
  <r>
    <n v="1189833"/>
    <d v="2021-05-22T00:00:00"/>
    <x v="2"/>
    <x v="2"/>
    <s v="Los Angeles"/>
    <s v="Women's Athletic Footwear"/>
    <n v="47"/>
    <n v="1760"/>
    <n v="8272"/>
    <n v="3722.3999999999996"/>
    <n v="0.44999999999999996"/>
    <s v="Online"/>
  </r>
  <r>
    <n v="1189833"/>
    <d v="2021-05-23T00:00:00"/>
    <x v="2"/>
    <x v="2"/>
    <s v="Los Angeles"/>
    <s v="Men's Apparel"/>
    <n v="55"/>
    <n v="1740"/>
    <n v="9570"/>
    <n v="6603.3"/>
    <n v="0.69000000000000006"/>
    <s v="Online"/>
  </r>
  <r>
    <n v="1189833"/>
    <d v="2021-05-24T00:00:00"/>
    <x v="2"/>
    <x v="2"/>
    <s v="Los Angeles"/>
    <s v="Women's Apparel"/>
    <n v="59"/>
    <n v="1890"/>
    <n v="11151"/>
    <n v="3791.34"/>
    <n v="0.34"/>
    <s v="Online"/>
  </r>
  <r>
    <n v="1189833"/>
    <d v="2021-05-25T00:00:00"/>
    <x v="2"/>
    <x v="2"/>
    <s v="Los Angeles"/>
    <s v="Men's Street Footwear"/>
    <n v="49"/>
    <n v="2250"/>
    <n v="11025"/>
    <n v="5622.75"/>
    <n v="0.51"/>
    <s v="Online"/>
  </r>
  <r>
    <n v="1189833"/>
    <d v="2021-05-26T00:00:00"/>
    <x v="2"/>
    <x v="2"/>
    <s v="Los Angeles"/>
    <s v="Men's Athletic Footwear"/>
    <n v="50"/>
    <n v="2430"/>
    <n v="12150"/>
    <n v="4617"/>
    <n v="0.38"/>
    <s v="Online"/>
  </r>
  <r>
    <n v="1189833"/>
    <d v="2021-05-27T00:00:00"/>
    <x v="2"/>
    <x v="2"/>
    <s v="Los Angeles"/>
    <s v="Women's Street Footwear"/>
    <n v="46"/>
    <n v="1820"/>
    <n v="8372"/>
    <n v="4520.88"/>
    <n v="0.54"/>
    <s v="Online"/>
  </r>
  <r>
    <n v="1189833"/>
    <d v="2021-05-28T00:00:00"/>
    <x v="2"/>
    <x v="2"/>
    <s v="Los Angeles"/>
    <s v="Women's Athletic Footwear"/>
    <n v="49"/>
    <n v="2100"/>
    <n v="10290"/>
    <n v="5145"/>
    <n v="0.5"/>
    <s v="Online"/>
  </r>
  <r>
    <n v="1189833"/>
    <d v="2021-05-29T00:00:00"/>
    <x v="2"/>
    <x v="2"/>
    <s v="Los Angeles"/>
    <s v="Men's Apparel"/>
    <n v="55"/>
    <n v="1560"/>
    <n v="8580"/>
    <n v="5577"/>
    <n v="0.65"/>
    <s v="Online"/>
  </r>
  <r>
    <n v="1189833"/>
    <d v="2021-05-30T00:00:00"/>
    <x v="2"/>
    <x v="2"/>
    <s v="Los Angeles"/>
    <s v="Women's Apparel"/>
    <n v="59"/>
    <n v="1960"/>
    <n v="11564"/>
    <n v="4047.3999999999996"/>
    <n v="0.35"/>
    <s v="Online"/>
  </r>
  <r>
    <n v="1185732"/>
    <d v="2021-05-31T00:00:00"/>
    <x v="2"/>
    <x v="2"/>
    <s v="Los Angeles"/>
    <s v="Men's Street Footwear"/>
    <n v="44"/>
    <n v="1240"/>
    <n v="5456"/>
    <n v="2837.12"/>
    <n v="0.52"/>
    <s v="Online"/>
  </r>
  <r>
    <n v="1185732"/>
    <d v="2021-06-01T00:00:00"/>
    <x v="2"/>
    <x v="2"/>
    <s v="Los Angeles"/>
    <s v="Men's Athletic Footwear"/>
    <n v="41"/>
    <n v="770"/>
    <n v="3157"/>
    <n v="1452.2199999999998"/>
    <n v="0.45999999999999996"/>
    <s v="Online"/>
  </r>
  <r>
    <n v="1185732"/>
    <d v="2021-06-02T00:00:00"/>
    <x v="2"/>
    <x v="2"/>
    <s v="Los Angeles"/>
    <s v="Women's Street Footwear"/>
    <n v="32"/>
    <n v="830"/>
    <n v="2656"/>
    <n v="1248.32"/>
    <n v="0.47"/>
    <s v="Online"/>
  </r>
  <r>
    <n v="1185732"/>
    <d v="2021-06-03T00:00:00"/>
    <x v="2"/>
    <x v="2"/>
    <s v="Los Angeles"/>
    <s v="Women's Athletic Footwear"/>
    <n v="37"/>
    <n v="340"/>
    <n v="1258"/>
    <n v="654.16"/>
    <n v="0.52"/>
    <s v="Online"/>
  </r>
  <r>
    <n v="1185732"/>
    <d v="2021-06-04T00:00:00"/>
    <x v="3"/>
    <x v="3"/>
    <s v="Chicago"/>
    <s v="Men's Apparel"/>
    <n v="53"/>
    <n v="470"/>
    <n v="2491"/>
    <n v="1220.5899999999999"/>
    <n v="0.49"/>
    <s v="Online"/>
  </r>
  <r>
    <n v="1185732"/>
    <d v="2021-06-05T00:00:00"/>
    <x v="3"/>
    <x v="3"/>
    <s v="Chicago"/>
    <s v="Women's Apparel"/>
    <n v="41"/>
    <n v="690"/>
    <n v="2829"/>
    <n v="1697.3999999999999"/>
    <n v="0.6"/>
    <s v="Online"/>
  </r>
  <r>
    <n v="1185732"/>
    <d v="2021-06-06T00:00:00"/>
    <x v="3"/>
    <x v="3"/>
    <s v="Chicago"/>
    <s v="Men's Street Footwear"/>
    <n v="44"/>
    <n v="1580"/>
    <n v="6952"/>
    <n v="3545.52"/>
    <n v="0.51"/>
    <s v="Online"/>
  </r>
  <r>
    <n v="1185732"/>
    <d v="2021-06-07T00:00:00"/>
    <x v="3"/>
    <x v="3"/>
    <s v="Chicago"/>
    <s v="Men's Athletic Footwear"/>
    <n v="43"/>
    <n v="510"/>
    <n v="2193"/>
    <n v="1030.71"/>
    <n v="0.47"/>
    <s v="Online"/>
  </r>
  <r>
    <n v="1185732"/>
    <d v="2021-06-08T00:00:00"/>
    <x v="3"/>
    <x v="3"/>
    <s v="Chicago"/>
    <s v="Women's Street Footwear"/>
    <n v="32"/>
    <n v="610"/>
    <n v="1952"/>
    <n v="897.92"/>
    <n v="0.45999999999999996"/>
    <s v="Online"/>
  </r>
  <r>
    <n v="1185732"/>
    <d v="2021-06-09T00:00:00"/>
    <x v="3"/>
    <x v="3"/>
    <s v="Chicago"/>
    <s v="Women's Athletic Footwear"/>
    <n v="39"/>
    <n v="280"/>
    <n v="1092"/>
    <n v="578.76"/>
    <n v="0.53"/>
    <s v="Online"/>
  </r>
  <r>
    <n v="1185732"/>
    <d v="2021-06-10T00:00:00"/>
    <x v="3"/>
    <x v="3"/>
    <s v="Chicago"/>
    <s v="Men's Apparel"/>
    <n v="50"/>
    <n v="440"/>
    <n v="2200"/>
    <n v="1034"/>
    <n v="0.47"/>
    <s v="Online"/>
  </r>
  <r>
    <n v="1185732"/>
    <d v="2021-06-11T00:00:00"/>
    <x v="3"/>
    <x v="3"/>
    <s v="Chicago"/>
    <s v="Women's Apparel"/>
    <n v="43"/>
    <n v="770"/>
    <n v="3311"/>
    <n v="2152.15"/>
    <n v="0.65"/>
    <s v="Online"/>
  </r>
  <r>
    <n v="1185732"/>
    <d v="2021-06-12T00:00:00"/>
    <x v="3"/>
    <x v="3"/>
    <s v="Chicago"/>
    <s v="Men's Street Footwear"/>
    <n v="47"/>
    <n v="1440"/>
    <n v="6768"/>
    <n v="3722.4"/>
    <n v="0.55000000000000004"/>
    <s v="Online"/>
  </r>
  <r>
    <n v="1185732"/>
    <d v="2021-06-13T00:00:00"/>
    <x v="3"/>
    <x v="3"/>
    <s v="Chicago"/>
    <s v="Men's Athletic Footwear"/>
    <n v="46"/>
    <n v="600"/>
    <n v="2760"/>
    <n v="1324.8"/>
    <n v="0.48"/>
    <s v="Online"/>
  </r>
  <r>
    <n v="1185732"/>
    <d v="2021-06-14T00:00:00"/>
    <x v="3"/>
    <x v="3"/>
    <s v="Chicago"/>
    <s v="Women's Street Footwear"/>
    <n v="37"/>
    <n v="680"/>
    <n v="2516"/>
    <n v="1132.1999999999998"/>
    <n v="0.44999999999999996"/>
    <s v="Online"/>
  </r>
  <r>
    <n v="1185732"/>
    <d v="2021-06-15T00:00:00"/>
    <x v="3"/>
    <x v="3"/>
    <s v="Chicago"/>
    <s v="Women's Athletic Footwear"/>
    <n v="41"/>
    <n v="190"/>
    <n v="779"/>
    <n v="412.87"/>
    <n v="0.53"/>
    <s v="Online"/>
  </r>
  <r>
    <n v="1185732"/>
    <d v="2021-06-16T00:00:00"/>
    <x v="3"/>
    <x v="3"/>
    <s v="Chicago"/>
    <s v="Men's Apparel"/>
    <n v="56"/>
    <n v="380"/>
    <n v="2128"/>
    <n v="1000.16"/>
    <n v="0.47"/>
    <s v="Online"/>
  </r>
  <r>
    <n v="1185732"/>
    <d v="2021-06-17T00:00:00"/>
    <x v="3"/>
    <x v="3"/>
    <s v="Chicago"/>
    <s v="Women's Apparel"/>
    <n v="45"/>
    <n v="630"/>
    <n v="2835"/>
    <n v="1786.05"/>
    <n v="0.63"/>
    <s v="Online"/>
  </r>
  <r>
    <n v="1185732"/>
    <d v="2021-06-18T00:00:00"/>
    <x v="3"/>
    <x v="3"/>
    <s v="Chicago"/>
    <s v="Men's Street Footwear"/>
    <n v="48"/>
    <n v="1220"/>
    <n v="5856"/>
    <n v="3045.12"/>
    <n v="0.52"/>
    <s v="Online"/>
  </r>
  <r>
    <n v="1185732"/>
    <d v="2021-06-19T00:00:00"/>
    <x v="3"/>
    <x v="3"/>
    <s v="Chicago"/>
    <s v="Men's Athletic Footwear"/>
    <n v="48"/>
    <n v="440"/>
    <n v="2112"/>
    <n v="971.52"/>
    <n v="0.45999999999999996"/>
    <s v="Online"/>
  </r>
  <r>
    <n v="1185732"/>
    <d v="2021-06-20T00:00:00"/>
    <x v="3"/>
    <x v="3"/>
    <s v="Chicago"/>
    <s v="Women's Street Footwear"/>
    <n v="36"/>
    <n v="420"/>
    <n v="1512"/>
    <n v="725.76"/>
    <n v="0.48"/>
    <s v="Online"/>
  </r>
  <r>
    <n v="1185732"/>
    <d v="2021-06-21T00:00:00"/>
    <x v="3"/>
    <x v="3"/>
    <s v="Chicago"/>
    <s v="Women's Athletic Footwear"/>
    <n v="44"/>
    <n v="200"/>
    <n v="880"/>
    <n v="440"/>
    <n v="0.5"/>
    <s v="Online"/>
  </r>
  <r>
    <n v="1185732"/>
    <d v="2021-06-22T00:00:00"/>
    <x v="3"/>
    <x v="3"/>
    <s v="Chicago"/>
    <s v="Men's Apparel"/>
    <n v="54"/>
    <n v="280"/>
    <n v="1512"/>
    <n v="710.64"/>
    <n v="0.47"/>
    <s v="Online"/>
  </r>
  <r>
    <n v="1185732"/>
    <d v="2021-06-23T00:00:00"/>
    <x v="3"/>
    <x v="3"/>
    <s v="Chicago"/>
    <s v="Women's Apparel"/>
    <n v="49"/>
    <n v="650"/>
    <n v="3185"/>
    <n v="1911"/>
    <n v="0.6"/>
    <s v="Online"/>
  </r>
  <r>
    <n v="1185732"/>
    <d v="2021-06-24T00:00:00"/>
    <x v="3"/>
    <x v="3"/>
    <s v="Chicago"/>
    <s v="Men's Street Footwear"/>
    <n v="58"/>
    <n v="1340"/>
    <n v="7772"/>
    <n v="4196.88"/>
    <n v="0.54"/>
    <s v="Online"/>
  </r>
  <r>
    <n v="1185732"/>
    <d v="2021-06-25T00:00:00"/>
    <x v="3"/>
    <x v="3"/>
    <s v="Chicago"/>
    <s v="Men's Athletic Footwear"/>
    <n v="53"/>
    <n v="540"/>
    <n v="2862"/>
    <n v="1287.8999999999999"/>
    <n v="0.44999999999999996"/>
    <s v="Online"/>
  </r>
  <r>
    <n v="1185732"/>
    <d v="2021-06-26T00:00:00"/>
    <x v="3"/>
    <x v="3"/>
    <s v="Chicago"/>
    <s v="Women's Street Footwear"/>
    <n v="49"/>
    <n v="440"/>
    <n v="2156"/>
    <n v="991.75999999999988"/>
    <n v="0.45999999999999996"/>
    <s v="Online"/>
  </r>
  <r>
    <n v="1185732"/>
    <d v="2021-06-27T00:00:00"/>
    <x v="3"/>
    <x v="3"/>
    <s v="Chicago"/>
    <s v="Women's Athletic Footwear"/>
    <n v="48"/>
    <n v="280"/>
    <n v="1344"/>
    <n v="712.32"/>
    <n v="0.53"/>
    <s v="Online"/>
  </r>
  <r>
    <n v="1185732"/>
    <d v="2021-06-28T00:00:00"/>
    <x v="3"/>
    <x v="3"/>
    <s v="Chicago"/>
    <s v="Men's Apparel"/>
    <n v="59"/>
    <n v="350"/>
    <n v="2065"/>
    <n v="949.9"/>
    <n v="0.45999999999999996"/>
    <s v="Online"/>
  </r>
  <r>
    <n v="1185732"/>
    <d v="2021-06-29T00:00:00"/>
    <x v="3"/>
    <x v="3"/>
    <s v="Chicago"/>
    <s v="Women's Apparel"/>
    <n v="64"/>
    <n v="630"/>
    <n v="4032"/>
    <n v="2419.1999999999998"/>
    <n v="0.6"/>
    <s v="Online"/>
  </r>
  <r>
    <n v="1185732"/>
    <d v="2021-06-30T00:00:00"/>
    <x v="3"/>
    <x v="3"/>
    <s v="Chicago"/>
    <s v="Men's Street Footwear"/>
    <n v="46"/>
    <n v="1350"/>
    <n v="6210"/>
    <n v="3415.5000000000005"/>
    <n v="0.55000000000000004"/>
    <s v="Online"/>
  </r>
  <r>
    <n v="1185732"/>
    <d v="2021-07-01T00:00:00"/>
    <x v="3"/>
    <x v="3"/>
    <s v="Chicago"/>
    <s v="Men's Athletic Footwear"/>
    <n v="43"/>
    <n v="630"/>
    <n v="2709"/>
    <n v="1219.05"/>
    <n v="0.44999999999999996"/>
    <s v="Online"/>
  </r>
  <r>
    <n v="1185732"/>
    <d v="2021-07-02T00:00:00"/>
    <x v="3"/>
    <x v="3"/>
    <s v="Chicago"/>
    <s v="Women's Street Footwear"/>
    <n v="39"/>
    <n v="540"/>
    <n v="2106"/>
    <n v="947.69999999999993"/>
    <n v="0.44999999999999996"/>
    <s v="Online"/>
  </r>
  <r>
    <n v="1185732"/>
    <d v="2021-07-03T00:00:00"/>
    <x v="3"/>
    <x v="3"/>
    <s v="Chicago"/>
    <s v="Women's Athletic Footwear"/>
    <n v="38"/>
    <n v="470"/>
    <n v="1786"/>
    <n v="946.58"/>
    <n v="0.53"/>
    <s v="Online"/>
  </r>
  <r>
    <n v="1185732"/>
    <d v="2021-07-04T00:00:00"/>
    <x v="3"/>
    <x v="3"/>
    <s v="Chicago"/>
    <s v="Men's Apparel"/>
    <n v="46"/>
    <n v="510"/>
    <n v="2346"/>
    <n v="1173"/>
    <n v="0.5"/>
    <s v="Online"/>
  </r>
  <r>
    <n v="1185732"/>
    <d v="2021-07-05T00:00:00"/>
    <x v="3"/>
    <x v="3"/>
    <s v="Chicago"/>
    <s v="Women's Apparel"/>
    <n v="51"/>
    <n v="1050"/>
    <n v="5355"/>
    <n v="3373.65"/>
    <n v="0.63"/>
    <s v="Online"/>
  </r>
  <r>
    <n v="1185732"/>
    <d v="2021-07-06T00:00:00"/>
    <x v="3"/>
    <x v="3"/>
    <s v="Chicago"/>
    <s v="Men's Street Footwear"/>
    <n v="47"/>
    <n v="1610"/>
    <n v="7567"/>
    <n v="3934.84"/>
    <n v="0.52"/>
    <s v="Online"/>
  </r>
  <r>
    <n v="1185732"/>
    <d v="2021-07-07T00:00:00"/>
    <x v="3"/>
    <x v="3"/>
    <s v="Chicago"/>
    <s v="Men's Athletic Footwear"/>
    <n v="43"/>
    <n v="810"/>
    <n v="3483"/>
    <n v="1567.35"/>
    <n v="0.44999999999999996"/>
    <s v="Online"/>
  </r>
  <r>
    <n v="1185732"/>
    <d v="2021-07-08T00:00:00"/>
    <x v="3"/>
    <x v="3"/>
    <s v="Chicago"/>
    <s v="Women's Street Footwear"/>
    <n v="36"/>
    <n v="650"/>
    <n v="2340"/>
    <n v="1053"/>
    <n v="0.44999999999999996"/>
    <s v="Online"/>
  </r>
  <r>
    <n v="1185732"/>
    <d v="2021-07-09T00:00:00"/>
    <x v="3"/>
    <x v="3"/>
    <s v="Chicago"/>
    <s v="Women's Athletic Footwear"/>
    <n v="39"/>
    <n v="500"/>
    <n v="1950"/>
    <n v="1053"/>
    <n v="0.54"/>
    <s v="Online"/>
  </r>
  <r>
    <n v="1185732"/>
    <d v="2021-07-10T00:00:00"/>
    <x v="3"/>
    <x v="3"/>
    <s v="Chicago"/>
    <s v="Men's Apparel"/>
    <n v="47"/>
    <n v="560"/>
    <n v="2632"/>
    <n v="1210.7199999999998"/>
    <n v="0.45999999999999996"/>
    <s v="Online"/>
  </r>
  <r>
    <n v="1185732"/>
    <d v="2021-07-11T00:00:00"/>
    <x v="3"/>
    <x v="3"/>
    <s v="Chicago"/>
    <s v="Women's Apparel"/>
    <n v="54"/>
    <n v="1200"/>
    <n v="6480"/>
    <n v="3952.7999999999997"/>
    <n v="0.61"/>
    <s v="Online"/>
  </r>
  <r>
    <n v="1185732"/>
    <d v="2021-07-12T00:00:00"/>
    <x v="3"/>
    <x v="3"/>
    <s v="Chicago"/>
    <s v="Men's Street Footwear"/>
    <n v="49"/>
    <n v="1490"/>
    <n v="7301"/>
    <n v="3723.51"/>
    <n v="0.51"/>
    <s v="Online"/>
  </r>
  <r>
    <n v="1185732"/>
    <d v="2021-07-13T00:00:00"/>
    <x v="3"/>
    <x v="3"/>
    <s v="Chicago"/>
    <s v="Men's Athletic Footwear"/>
    <n v="41"/>
    <n v="940"/>
    <n v="3854"/>
    <n v="1772.84"/>
    <n v="0.45999999999999996"/>
    <s v="Online"/>
  </r>
  <r>
    <n v="1185732"/>
    <d v="2021-07-14T00:00:00"/>
    <x v="3"/>
    <x v="3"/>
    <s v="Chicago"/>
    <s v="Women's Street Footwear"/>
    <n v="38"/>
    <n v="750"/>
    <n v="2850"/>
    <n v="1396.5"/>
    <n v="0.49"/>
    <s v="Online"/>
  </r>
  <r>
    <n v="1185732"/>
    <d v="2021-07-15T00:00:00"/>
    <x v="3"/>
    <x v="3"/>
    <s v="Chicago"/>
    <s v="Women's Athletic Footwear"/>
    <n v="37"/>
    <n v="630"/>
    <n v="2331"/>
    <n v="1165.5"/>
    <n v="0.5"/>
    <s v="Online"/>
  </r>
  <r>
    <n v="1185732"/>
    <d v="2021-07-16T00:00:00"/>
    <x v="3"/>
    <x v="3"/>
    <s v="Chicago"/>
    <s v="Men's Apparel"/>
    <n v="49"/>
    <n v="500"/>
    <n v="2450"/>
    <n v="1225"/>
    <n v="0.5"/>
    <s v="Online"/>
  </r>
  <r>
    <n v="1185732"/>
    <d v="2021-07-17T00:00:00"/>
    <x v="3"/>
    <x v="3"/>
    <s v="Chicago"/>
    <s v="Women's Apparel"/>
    <n v="50"/>
    <n v="940"/>
    <n v="4700"/>
    <n v="3055"/>
    <n v="0.65"/>
    <s v="Online"/>
  </r>
  <r>
    <n v="1185732"/>
    <d v="2021-07-18T00:00:00"/>
    <x v="3"/>
    <x v="3"/>
    <s v="Chicago"/>
    <s v="Men's Street Footwear"/>
    <n v="47"/>
    <n v="1350"/>
    <n v="6345"/>
    <n v="3172.5"/>
    <n v="0.5"/>
    <s v="Online"/>
  </r>
  <r>
    <n v="1185732"/>
    <d v="2021-07-19T00:00:00"/>
    <x v="3"/>
    <x v="3"/>
    <s v="Chicago"/>
    <s v="Men's Athletic Footwear"/>
    <n v="41"/>
    <n v="840"/>
    <n v="3444"/>
    <n v="1687.56"/>
    <n v="0.49"/>
    <s v="Online"/>
  </r>
  <r>
    <n v="1185732"/>
    <d v="2021-07-20T00:00:00"/>
    <x v="3"/>
    <x v="3"/>
    <s v="Chicago"/>
    <s v="Women's Street Footwear"/>
    <n v="36"/>
    <n v="600"/>
    <n v="2160"/>
    <n v="1015.1999999999999"/>
    <n v="0.47"/>
    <s v="Online"/>
  </r>
  <r>
    <n v="1185732"/>
    <d v="2021-07-21T00:00:00"/>
    <x v="3"/>
    <x v="3"/>
    <s v="Chicago"/>
    <s v="Women's Athletic Footwear"/>
    <n v="36"/>
    <n v="440"/>
    <n v="1584"/>
    <n v="839.5200000000001"/>
    <n v="0.53"/>
    <s v="Online"/>
  </r>
  <r>
    <n v="1185732"/>
    <d v="2021-07-22T00:00:00"/>
    <x v="3"/>
    <x v="3"/>
    <s v="Chicago"/>
    <s v="Men's Apparel"/>
    <n v="49"/>
    <n v="490"/>
    <n v="2401"/>
    <n v="1104.4599999999998"/>
    <n v="0.45999999999999996"/>
    <s v="Online"/>
  </r>
  <r>
    <n v="1185732"/>
    <d v="2021-07-23T00:00:00"/>
    <x v="3"/>
    <x v="3"/>
    <s v="Chicago"/>
    <s v="Women's Apparel"/>
    <n v="53"/>
    <n v="730"/>
    <n v="3869"/>
    <n v="2476.16"/>
    <n v="0.64"/>
    <s v="Online"/>
  </r>
  <r>
    <n v="1185732"/>
    <d v="2021-07-24T00:00:00"/>
    <x v="3"/>
    <x v="3"/>
    <s v="Chicago"/>
    <s v="Men's Street Footwear"/>
    <n v="56"/>
    <n v="1150"/>
    <n v="6440"/>
    <n v="3542.0000000000005"/>
    <n v="0.55000000000000004"/>
    <s v="Online"/>
  </r>
  <r>
    <n v="1185732"/>
    <d v="2021-07-25T00:00:00"/>
    <x v="3"/>
    <x v="3"/>
    <s v="Chicago"/>
    <s v="Men's Athletic Footwear"/>
    <n v="49"/>
    <n v="750"/>
    <n v="3675"/>
    <n v="1800.75"/>
    <n v="0.49"/>
    <s v="Online"/>
  </r>
  <r>
    <n v="1185732"/>
    <d v="2021-07-26T00:00:00"/>
    <x v="3"/>
    <x v="3"/>
    <s v="Chicago"/>
    <s v="Women's Street Footwear"/>
    <n v="48"/>
    <n v="390"/>
    <n v="1872"/>
    <n v="842.39999999999986"/>
    <n v="0.44999999999999996"/>
    <s v="Online"/>
  </r>
  <r>
    <n v="1185732"/>
    <d v="2021-07-27T00:00:00"/>
    <x v="3"/>
    <x v="3"/>
    <s v="Chicago"/>
    <s v="Women's Athletic Footwear"/>
    <n v="47"/>
    <n v="330"/>
    <n v="1551"/>
    <n v="791.01"/>
    <n v="0.51"/>
    <s v="Online"/>
  </r>
  <r>
    <n v="1185732"/>
    <d v="2021-07-28T00:00:00"/>
    <x v="3"/>
    <x v="3"/>
    <s v="Chicago"/>
    <s v="Men's Apparel"/>
    <n v="56"/>
    <n v="330"/>
    <n v="1848"/>
    <n v="868.56"/>
    <n v="0.47"/>
    <s v="Online"/>
  </r>
  <r>
    <n v="1185732"/>
    <d v="2021-07-29T00:00:00"/>
    <x v="3"/>
    <x v="3"/>
    <s v="Chicago"/>
    <s v="Women's Apparel"/>
    <n v="60"/>
    <n v="650"/>
    <n v="3900"/>
    <n v="2340"/>
    <n v="0.6"/>
    <s v="Online"/>
  </r>
  <r>
    <n v="1185732"/>
    <d v="2021-07-30T00:00:00"/>
    <x v="3"/>
    <x v="3"/>
    <s v="Chicago"/>
    <s v="Men's Street Footwear"/>
    <n v="55"/>
    <n v="1120"/>
    <n v="6160"/>
    <n v="3326.4"/>
    <n v="0.54"/>
    <s v="Online"/>
  </r>
  <r>
    <n v="1185732"/>
    <d v="2021-07-31T00:00:00"/>
    <x v="3"/>
    <x v="3"/>
    <s v="Chicago"/>
    <s v="Men's Athletic Footwear"/>
    <n v="46"/>
    <n v="650"/>
    <n v="2990"/>
    <n v="1405.3"/>
    <n v="0.47"/>
    <s v="Online"/>
  </r>
  <r>
    <n v="1185732"/>
    <d v="2021-08-01T00:00:00"/>
    <x v="3"/>
    <x v="3"/>
    <s v="Chicago"/>
    <s v="Women's Street Footwear"/>
    <n v="48"/>
    <n v="490"/>
    <n v="2352"/>
    <n v="1105.4399999999998"/>
    <n v="0.47"/>
    <s v="Online"/>
  </r>
  <r>
    <n v="1185732"/>
    <d v="2021-08-02T00:00:00"/>
    <x v="3"/>
    <x v="3"/>
    <s v="Chicago"/>
    <s v="Women's Athletic Footwear"/>
    <n v="46"/>
    <n v="530"/>
    <n v="2438"/>
    <n v="1292.1400000000001"/>
    <n v="0.53"/>
    <s v="Online"/>
  </r>
  <r>
    <n v="1185732"/>
    <d v="2021-08-03T00:00:00"/>
    <x v="3"/>
    <x v="3"/>
    <s v="Chicago"/>
    <s v="Men's Apparel"/>
    <n v="56"/>
    <n v="410"/>
    <n v="2296"/>
    <n v="1148"/>
    <n v="0.5"/>
    <s v="Online"/>
  </r>
  <r>
    <n v="1185732"/>
    <d v="2021-08-04T00:00:00"/>
    <x v="3"/>
    <x v="3"/>
    <s v="Chicago"/>
    <s v="Women's Apparel"/>
    <n v="61"/>
    <n v="650"/>
    <n v="3965"/>
    <n v="2379"/>
    <n v="0.6"/>
    <s v="Online"/>
  </r>
  <r>
    <n v="1185732"/>
    <d v="2021-08-05T00:00:00"/>
    <x v="3"/>
    <x v="3"/>
    <s v="Chicago"/>
    <s v="Men's Street Footwear"/>
    <n v="57"/>
    <n v="1500"/>
    <n v="8550"/>
    <n v="4702.5"/>
    <n v="0.55000000000000004"/>
    <s v="Online"/>
  </r>
  <r>
    <n v="1185732"/>
    <d v="2021-08-06T00:00:00"/>
    <x v="3"/>
    <x v="3"/>
    <s v="Chicago"/>
    <s v="Men's Athletic Footwear"/>
    <n v="46"/>
    <n v="750"/>
    <n v="3450"/>
    <n v="1656"/>
    <n v="0.48"/>
    <s v="Online"/>
  </r>
  <r>
    <n v="1185732"/>
    <d v="2021-08-07T00:00:00"/>
    <x v="3"/>
    <x v="3"/>
    <s v="Chicago"/>
    <s v="Women's Street Footwear"/>
    <n v="46"/>
    <n v="750"/>
    <n v="3450"/>
    <n v="1690.5"/>
    <n v="0.49"/>
    <s v="Online"/>
  </r>
  <r>
    <n v="1185732"/>
    <d v="2021-08-08T00:00:00"/>
    <x v="3"/>
    <x v="3"/>
    <s v="Chicago"/>
    <s v="Women's Athletic Footwear"/>
    <n v="49"/>
    <n v="540"/>
    <n v="2646"/>
    <n v="1402.38"/>
    <n v="0.53"/>
    <s v="Online"/>
  </r>
  <r>
    <n v="1185732"/>
    <d v="2021-08-09T00:00:00"/>
    <x v="3"/>
    <x v="3"/>
    <s v="Chicago"/>
    <s v="Men's Apparel"/>
    <n v="59"/>
    <n v="580"/>
    <n v="3422"/>
    <n v="1539.8999999999999"/>
    <n v="0.44999999999999996"/>
    <s v="Online"/>
  </r>
  <r>
    <n v="1185732"/>
    <d v="2021-08-10T00:00:00"/>
    <x v="3"/>
    <x v="3"/>
    <s v="Chicago"/>
    <s v="Women's Apparel"/>
    <n v="64"/>
    <n v="810"/>
    <n v="5184"/>
    <n v="3265.92"/>
    <n v="0.63"/>
    <s v="Online"/>
  </r>
  <r>
    <n v="1197831"/>
    <d v="2021-08-11T00:00:00"/>
    <x v="3"/>
    <x v="3"/>
    <s v="Chicago"/>
    <s v="Men's Street Footwear"/>
    <n v="20"/>
    <n v="1890"/>
    <n v="3780"/>
    <n v="1512"/>
    <n v="0.4"/>
    <s v="Online"/>
  </r>
  <r>
    <n v="1197831"/>
    <d v="2021-08-12T00:00:00"/>
    <x v="3"/>
    <x v="3"/>
    <s v="Chicago"/>
    <s v="Men's Athletic Footwear"/>
    <n v="28"/>
    <n v="1960"/>
    <n v="5488"/>
    <n v="2195.2000000000003"/>
    <n v="0.4"/>
    <s v="Online"/>
  </r>
  <r>
    <n v="1197831"/>
    <d v="2021-08-13T00:00:00"/>
    <x v="3"/>
    <x v="3"/>
    <s v="Chicago"/>
    <s v="Women's Street Footwear"/>
    <n v="27"/>
    <n v="1580"/>
    <n v="4266"/>
    <n v="1749.06"/>
    <n v="0.41"/>
    <s v="Online"/>
  </r>
  <r>
    <n v="1197831"/>
    <d v="2021-08-14T00:00:00"/>
    <x v="3"/>
    <x v="3"/>
    <s v="Chicago"/>
    <s v="Women's Athletic Footwear"/>
    <n v="34"/>
    <n v="1520"/>
    <n v="5168"/>
    <n v="2635.68"/>
    <n v="0.51"/>
    <s v="Online"/>
  </r>
  <r>
    <n v="1197831"/>
    <d v="2021-08-15T00:00:00"/>
    <x v="1"/>
    <x v="1"/>
    <s v="Dallas"/>
    <s v="Men's Apparel"/>
    <n v="37"/>
    <n v="940"/>
    <n v="3478"/>
    <n v="1217.3"/>
    <n v="0.35"/>
    <s v="Online"/>
  </r>
  <r>
    <n v="1197831"/>
    <d v="2021-08-16T00:00:00"/>
    <x v="1"/>
    <x v="1"/>
    <s v="Dallas"/>
    <s v="Women's Apparel"/>
    <n v="33"/>
    <n v="1470"/>
    <n v="4851"/>
    <n v="2668.05"/>
    <n v="0.55000000000000004"/>
    <s v="Online"/>
  </r>
  <r>
    <n v="1197831"/>
    <d v="2021-08-17T00:00:00"/>
    <x v="1"/>
    <x v="1"/>
    <s v="Dallas"/>
    <s v="Men's Street Footwear"/>
    <n v="23"/>
    <n v="1760"/>
    <n v="4048"/>
    <n v="1740.6399999999999"/>
    <n v="0.43"/>
    <s v="Online"/>
  </r>
  <r>
    <n v="1197831"/>
    <d v="2021-08-18T00:00:00"/>
    <x v="1"/>
    <x v="1"/>
    <s v="Dallas"/>
    <s v="Men's Athletic Footwear"/>
    <n v="32"/>
    <n v="1630"/>
    <n v="5216"/>
    <n v="2086.4"/>
    <n v="0.4"/>
    <s v="Online"/>
  </r>
  <r>
    <n v="1197831"/>
    <d v="2021-08-19T00:00:00"/>
    <x v="1"/>
    <x v="1"/>
    <s v="Dallas"/>
    <s v="Women's Street Footwear"/>
    <n v="34"/>
    <n v="1190"/>
    <n v="4046"/>
    <n v="1739.78"/>
    <n v="0.43"/>
    <s v="Online"/>
  </r>
  <r>
    <n v="1197831"/>
    <d v="2021-08-20T00:00:00"/>
    <x v="1"/>
    <x v="1"/>
    <s v="Dallas"/>
    <s v="Women's Athletic Footwear"/>
    <n v="32"/>
    <n v="1280"/>
    <n v="4096"/>
    <n v="2170.88"/>
    <n v="0.53"/>
    <s v="Online"/>
  </r>
  <r>
    <n v="1197831"/>
    <d v="2021-08-21T00:00:00"/>
    <x v="1"/>
    <x v="1"/>
    <s v="Dallas"/>
    <s v="Men's Apparel"/>
    <n v="38"/>
    <n v="750"/>
    <n v="2850"/>
    <n v="997.49999999999989"/>
    <n v="0.35"/>
    <s v="Online"/>
  </r>
  <r>
    <n v="1197831"/>
    <d v="2021-08-22T00:00:00"/>
    <x v="1"/>
    <x v="1"/>
    <s v="Dallas"/>
    <s v="Women's Apparel"/>
    <n v="32"/>
    <n v="1400"/>
    <n v="4480"/>
    <n v="2508.8000000000002"/>
    <n v="0.56000000000000005"/>
    <s v="Online"/>
  </r>
  <r>
    <n v="1197831"/>
    <d v="2021-08-23T00:00:00"/>
    <x v="1"/>
    <x v="1"/>
    <s v="Dallas"/>
    <s v="Men's Street Footwear"/>
    <n v="29"/>
    <n v="1820"/>
    <n v="5278"/>
    <n v="2639"/>
    <n v="0.5"/>
    <s v="Online"/>
  </r>
  <r>
    <n v="1197831"/>
    <d v="2021-08-24T00:00:00"/>
    <x v="1"/>
    <x v="1"/>
    <s v="Dallas"/>
    <s v="Men's Athletic Footwear"/>
    <n v="39"/>
    <n v="1690"/>
    <n v="6591"/>
    <n v="3295.5"/>
    <n v="0.5"/>
    <s v="Online"/>
  </r>
  <r>
    <n v="1197831"/>
    <d v="2021-08-25T00:00:00"/>
    <x v="1"/>
    <x v="1"/>
    <s v="Dallas"/>
    <s v="Women's Street Footwear"/>
    <n v="28"/>
    <n v="1450"/>
    <n v="4060"/>
    <n v="1908.1999999999998"/>
    <n v="0.47"/>
    <s v="Online"/>
  </r>
  <r>
    <n v="1197831"/>
    <d v="2021-08-26T00:00:00"/>
    <x v="1"/>
    <x v="1"/>
    <s v="Dallas"/>
    <s v="Women's Athletic Footwear"/>
    <n v="32"/>
    <n v="1160"/>
    <n v="3712"/>
    <n v="2115.84"/>
    <n v="0.57000000000000006"/>
    <s v="Online"/>
  </r>
  <r>
    <n v="1197831"/>
    <d v="2021-08-27T00:00:00"/>
    <x v="1"/>
    <x v="1"/>
    <s v="Dallas"/>
    <s v="Men's Apparel"/>
    <n v="38"/>
    <n v="810"/>
    <n v="3078"/>
    <n v="1385.1"/>
    <n v="0.44999999999999996"/>
    <s v="Online"/>
  </r>
  <r>
    <n v="1197831"/>
    <d v="2021-08-28T00:00:00"/>
    <x v="1"/>
    <x v="1"/>
    <s v="Dallas"/>
    <s v="Women's Apparel"/>
    <n v="32"/>
    <n v="1350"/>
    <n v="4320"/>
    <n v="2721.6"/>
    <n v="0.63"/>
    <s v="Online"/>
  </r>
  <r>
    <n v="1197831"/>
    <d v="2021-08-29T00:00:00"/>
    <x v="1"/>
    <x v="1"/>
    <s v="Dallas"/>
    <s v="Men's Street Footwear"/>
    <n v="18"/>
    <n v="1820"/>
    <n v="3276"/>
    <n v="1474.1999999999998"/>
    <n v="0.44999999999999996"/>
    <s v="Online"/>
  </r>
  <r>
    <n v="1197831"/>
    <d v="2021-08-30T00:00:00"/>
    <x v="1"/>
    <x v="1"/>
    <s v="Dallas"/>
    <s v="Men's Athletic Footwear"/>
    <n v="28"/>
    <n v="1750"/>
    <n v="4900"/>
    <n v="2352"/>
    <n v="0.48"/>
    <s v="Online"/>
  </r>
  <r>
    <n v="1197831"/>
    <d v="2021-08-31T00:00:00"/>
    <x v="1"/>
    <x v="1"/>
    <s v="Dallas"/>
    <s v="Women's Street Footwear"/>
    <n v="25"/>
    <n v="1520"/>
    <n v="3800"/>
    <n v="1862"/>
    <n v="0.49"/>
    <s v="Online"/>
  </r>
  <r>
    <n v="1197831"/>
    <d v="2021-09-01T00:00:00"/>
    <x v="1"/>
    <x v="1"/>
    <s v="Dallas"/>
    <s v="Women's Athletic Footwear"/>
    <n v="29"/>
    <n v="1280"/>
    <n v="3712"/>
    <n v="2190.0800000000004"/>
    <n v="0.59000000000000008"/>
    <s v="Online"/>
  </r>
  <r>
    <n v="1197831"/>
    <d v="2021-09-02T00:00:00"/>
    <x v="1"/>
    <x v="1"/>
    <s v="Dallas"/>
    <s v="Men's Apparel"/>
    <n v="34"/>
    <n v="850"/>
    <n v="2890"/>
    <n v="1156"/>
    <n v="0.4"/>
    <s v="Online"/>
  </r>
  <r>
    <n v="1197831"/>
    <d v="2021-09-03T00:00:00"/>
    <x v="1"/>
    <x v="1"/>
    <s v="Dallas"/>
    <s v="Women's Apparel"/>
    <n v="29"/>
    <n v="1560"/>
    <n v="4524"/>
    <n v="2804.88"/>
    <n v="0.62"/>
    <s v="Online"/>
  </r>
  <r>
    <n v="1197831"/>
    <d v="2021-09-04T00:00:00"/>
    <x v="1"/>
    <x v="1"/>
    <s v="Dallas"/>
    <s v="Men's Street Footwear"/>
    <n v="19"/>
    <n v="1950"/>
    <n v="3705"/>
    <n v="1852.5"/>
    <n v="0.5"/>
    <s v="Online"/>
  </r>
  <r>
    <n v="1197831"/>
    <d v="2021-09-05T00:00:00"/>
    <x v="1"/>
    <x v="1"/>
    <s v="Dallas"/>
    <s v="Men's Athletic Footwear"/>
    <n v="29"/>
    <n v="1940"/>
    <n v="5626"/>
    <n v="2756.74"/>
    <n v="0.49"/>
    <s v="Online"/>
  </r>
  <r>
    <n v="1197831"/>
    <d v="2021-09-06T00:00:00"/>
    <x v="1"/>
    <x v="1"/>
    <s v="Dallas"/>
    <s v="Women's Street Footwear"/>
    <n v="24"/>
    <n v="1750"/>
    <n v="4200"/>
    <n v="1974"/>
    <n v="0.47"/>
    <s v="Online"/>
  </r>
  <r>
    <n v="1197831"/>
    <d v="2021-09-07T00:00:00"/>
    <x v="1"/>
    <x v="1"/>
    <s v="Dallas"/>
    <s v="Women's Athletic Footwear"/>
    <n v="34"/>
    <n v="1540"/>
    <n v="5236"/>
    <n v="3141.6"/>
    <n v="0.6"/>
    <s v="Online"/>
  </r>
  <r>
    <n v="1197831"/>
    <d v="2021-09-08T00:00:00"/>
    <x v="1"/>
    <x v="1"/>
    <s v="Dallas"/>
    <s v="Men's Apparel"/>
    <n v="49"/>
    <n v="1310"/>
    <n v="6419"/>
    <n v="2888.5499999999997"/>
    <n v="0.44999999999999996"/>
    <s v="Online"/>
  </r>
  <r>
    <n v="1197831"/>
    <d v="2021-09-09T00:00:00"/>
    <x v="1"/>
    <x v="1"/>
    <s v="Dallas"/>
    <s v="Women's Apparel"/>
    <n v="43"/>
    <n v="2240"/>
    <n v="9632"/>
    <n v="6260.8"/>
    <n v="0.65"/>
    <s v="Online"/>
  </r>
  <r>
    <n v="1197831"/>
    <d v="2021-09-10T00:00:00"/>
    <x v="1"/>
    <x v="1"/>
    <s v="Dallas"/>
    <s v="Men's Street Footwear"/>
    <n v="41"/>
    <n v="2240"/>
    <n v="9184"/>
    <n v="4132.7999999999993"/>
    <n v="0.44999999999999996"/>
    <s v="Online"/>
  </r>
  <r>
    <n v="1197831"/>
    <d v="2021-09-11T00:00:00"/>
    <x v="1"/>
    <x v="1"/>
    <s v="Dallas"/>
    <s v="Men's Athletic Footwear"/>
    <n v="49"/>
    <n v="2000"/>
    <n v="9800"/>
    <n v="4704"/>
    <n v="0.48"/>
    <s v="Online"/>
  </r>
  <r>
    <n v="1197831"/>
    <d v="2021-09-12T00:00:00"/>
    <x v="1"/>
    <x v="1"/>
    <s v="Dallas"/>
    <s v="Women's Street Footwear"/>
    <n v="44"/>
    <n v="1760"/>
    <n v="7744"/>
    <n v="3639.68"/>
    <n v="0.47"/>
    <s v="Online"/>
  </r>
  <r>
    <n v="1197831"/>
    <d v="2021-09-13T00:00:00"/>
    <x v="1"/>
    <x v="1"/>
    <s v="Dallas"/>
    <s v="Women's Athletic Footwear"/>
    <n v="43"/>
    <n v="1740"/>
    <n v="7482"/>
    <n v="4115.1000000000004"/>
    <n v="0.55000000000000004"/>
    <s v="Online"/>
  </r>
  <r>
    <n v="1197831"/>
    <d v="2021-09-14T00:00:00"/>
    <x v="1"/>
    <x v="1"/>
    <s v="Dallas"/>
    <s v="Men's Apparel"/>
    <n v="45"/>
    <n v="1450"/>
    <n v="6525"/>
    <n v="2805.75"/>
    <n v="0.43"/>
    <s v="Online"/>
  </r>
  <r>
    <n v="1197831"/>
    <d v="2021-09-15T00:00:00"/>
    <x v="1"/>
    <x v="1"/>
    <s v="Dallas"/>
    <s v="Women's Apparel"/>
    <n v="53"/>
    <n v="2630"/>
    <n v="13939"/>
    <n v="8781.57"/>
    <n v="0.63"/>
    <s v="Online"/>
  </r>
  <r>
    <n v="1197831"/>
    <d v="2021-09-16T00:00:00"/>
    <x v="1"/>
    <x v="1"/>
    <s v="Dallas"/>
    <s v="Men's Street Footwear"/>
    <n v="41"/>
    <n v="2310"/>
    <n v="9471"/>
    <n v="4924.92"/>
    <n v="0.52"/>
    <s v="Online"/>
  </r>
  <r>
    <n v="1197831"/>
    <d v="2021-09-17T00:00:00"/>
    <x v="1"/>
    <x v="1"/>
    <s v="Dallas"/>
    <s v="Men's Athletic Footwear"/>
    <n v="48"/>
    <n v="2150"/>
    <n v="10320"/>
    <n v="5572.8"/>
    <n v="0.54"/>
    <s v="Online"/>
  </r>
  <r>
    <n v="1197831"/>
    <d v="2021-09-18T00:00:00"/>
    <x v="1"/>
    <x v="1"/>
    <s v="Dallas"/>
    <s v="Women's Street Footwear"/>
    <n v="44"/>
    <n v="2540"/>
    <n v="11176"/>
    <n v="6146.7999999999993"/>
    <n v="0.54999999999999993"/>
    <s v="Online"/>
  </r>
  <r>
    <n v="1197831"/>
    <d v="2021-09-19T00:00:00"/>
    <x v="1"/>
    <x v="1"/>
    <s v="Dallas"/>
    <s v="Women's Athletic Footwear"/>
    <n v="43"/>
    <n v="1500"/>
    <n v="6450"/>
    <n v="3934.5"/>
    <n v="0.61"/>
    <s v="Online"/>
  </r>
  <r>
    <n v="1197831"/>
    <d v="2021-09-20T00:00:00"/>
    <x v="1"/>
    <x v="1"/>
    <s v="Dallas"/>
    <s v="Men's Apparel"/>
    <n v="47"/>
    <n v="1670"/>
    <n v="7849"/>
    <n v="3610.5399999999995"/>
    <n v="0.45999999999999996"/>
    <s v="Online"/>
  </r>
  <r>
    <n v="1197831"/>
    <d v="2021-09-21T00:00:00"/>
    <x v="1"/>
    <x v="1"/>
    <s v="Dallas"/>
    <s v="Women's Apparel"/>
    <n v="54"/>
    <n v="2550"/>
    <n v="13770"/>
    <n v="9225.9000000000015"/>
    <n v="0.67"/>
    <s v="Online"/>
  </r>
  <r>
    <n v="1197831"/>
    <d v="2021-09-22T00:00:00"/>
    <x v="1"/>
    <x v="1"/>
    <s v="Dallas"/>
    <s v="Men's Street Footwear"/>
    <n v="49"/>
    <n v="2080"/>
    <n v="10192"/>
    <n v="5197.92"/>
    <n v="0.51"/>
    <s v="Online"/>
  </r>
  <r>
    <n v="1197831"/>
    <d v="2021-09-23T00:00:00"/>
    <x v="1"/>
    <x v="1"/>
    <s v="Dallas"/>
    <s v="Men's Athletic Footwear"/>
    <n v="53"/>
    <n v="2080"/>
    <n v="11024"/>
    <n v="5512"/>
    <n v="0.5"/>
    <s v="Online"/>
  </r>
  <r>
    <n v="1197831"/>
    <d v="2021-09-24T00:00:00"/>
    <x v="1"/>
    <x v="1"/>
    <s v="Dallas"/>
    <s v="Women's Street Footwear"/>
    <n v="46"/>
    <n v="2730"/>
    <n v="12558"/>
    <n v="6906.8999999999987"/>
    <n v="0.54999999999999993"/>
    <s v="Online"/>
  </r>
  <r>
    <n v="1197831"/>
    <d v="2021-09-25T00:00:00"/>
    <x v="1"/>
    <x v="1"/>
    <s v="Dallas"/>
    <s v="Women's Athletic Footwear"/>
    <n v="47"/>
    <n v="1470"/>
    <n v="6909"/>
    <n v="4490.8500000000004"/>
    <n v="0.65"/>
    <s v="Online"/>
  </r>
  <r>
    <n v="1197831"/>
    <d v="2021-09-26T00:00:00"/>
    <x v="1"/>
    <x v="1"/>
    <s v="Dallas"/>
    <s v="Men's Apparel"/>
    <n v="53"/>
    <n v="1420"/>
    <n v="7526"/>
    <n v="3612.48"/>
    <n v="0.48"/>
    <s v="Online"/>
  </r>
  <r>
    <n v="1197831"/>
    <d v="2021-09-27T00:00:00"/>
    <x v="1"/>
    <x v="1"/>
    <s v="Dallas"/>
    <s v="Women's Apparel"/>
    <n v="56"/>
    <n v="2330"/>
    <n v="13048"/>
    <n v="9133.6"/>
    <n v="0.70000000000000007"/>
    <s v="Online"/>
  </r>
  <r>
    <n v="1197831"/>
    <d v="2021-09-28T00:00:00"/>
    <x v="1"/>
    <x v="1"/>
    <s v="Dallas"/>
    <s v="Men's Street Footwear"/>
    <n v="53"/>
    <n v="1810"/>
    <n v="9593"/>
    <n v="5276.15"/>
    <n v="0.54999999999999993"/>
    <s v="Online"/>
  </r>
  <r>
    <n v="1197831"/>
    <d v="2021-09-29T00:00:00"/>
    <x v="1"/>
    <x v="1"/>
    <s v="Dallas"/>
    <s v="Men's Athletic Footwear"/>
    <n v="54"/>
    <n v="1760"/>
    <n v="9504"/>
    <n v="4847.04"/>
    <n v="0.51"/>
    <s v="Online"/>
  </r>
  <r>
    <n v="1197831"/>
    <d v="2021-09-30T00:00:00"/>
    <x v="1"/>
    <x v="1"/>
    <s v="Dallas"/>
    <s v="Women's Street Footwear"/>
    <n v="59"/>
    <n v="2030"/>
    <n v="11977"/>
    <n v="6347.81"/>
    <n v="0.53"/>
    <s v="Online"/>
  </r>
  <r>
    <n v="1197831"/>
    <d v="2021-10-01T00:00:00"/>
    <x v="1"/>
    <x v="1"/>
    <s v="Dallas"/>
    <s v="Women's Athletic Footwear"/>
    <n v="56"/>
    <n v="1260"/>
    <n v="7056"/>
    <n v="4586.4000000000005"/>
    <n v="0.65"/>
    <s v="Online"/>
  </r>
  <r>
    <n v="1197831"/>
    <d v="2021-10-02T00:00:00"/>
    <x v="1"/>
    <x v="1"/>
    <s v="Dallas"/>
    <s v="Men's Apparel"/>
    <n v="53"/>
    <n v="1350"/>
    <n v="7155"/>
    <n v="3505.95"/>
    <n v="0.49"/>
    <s v="Online"/>
  </r>
  <r>
    <n v="1197831"/>
    <d v="2021-10-03T00:00:00"/>
    <x v="1"/>
    <x v="1"/>
    <s v="Dallas"/>
    <s v="Women's Apparel"/>
    <n v="48"/>
    <n v="2030"/>
    <n v="9744"/>
    <n v="6820.8000000000011"/>
    <n v="0.70000000000000007"/>
    <s v="Online"/>
  </r>
  <r>
    <n v="1197831"/>
    <d v="2021-10-04T00:00:00"/>
    <x v="1"/>
    <x v="1"/>
    <s v="Dallas"/>
    <s v="Men's Street Footwear"/>
    <n v="39"/>
    <n v="1560"/>
    <n v="6084"/>
    <n v="3042"/>
    <n v="0.5"/>
    <s v="Online"/>
  </r>
  <r>
    <n v="1197831"/>
    <d v="2021-10-05T00:00:00"/>
    <x v="1"/>
    <x v="1"/>
    <s v="Dallas"/>
    <s v="Men's Athletic Footwear"/>
    <n v="38"/>
    <n v="1690"/>
    <n v="6422"/>
    <n v="3275.2200000000003"/>
    <n v="0.51"/>
    <s v="Online"/>
  </r>
  <r>
    <n v="1197831"/>
    <d v="2021-10-06T00:00:00"/>
    <x v="1"/>
    <x v="1"/>
    <s v="Dallas"/>
    <s v="Women's Street Footwear"/>
    <n v="41"/>
    <n v="1440"/>
    <n v="5904"/>
    <n v="3070.08"/>
    <n v="0.52"/>
    <s v="Online"/>
  </r>
  <r>
    <n v="1197831"/>
    <d v="2021-10-07T00:00:00"/>
    <x v="1"/>
    <x v="1"/>
    <s v="Dallas"/>
    <s v="Women's Athletic Footwear"/>
    <n v="41"/>
    <n v="1110"/>
    <n v="4551"/>
    <n v="2730.6"/>
    <n v="0.6"/>
    <s v="Online"/>
  </r>
  <r>
    <n v="1197831"/>
    <d v="2021-10-08T00:00:00"/>
    <x v="1"/>
    <x v="1"/>
    <s v="Dallas"/>
    <s v="Men's Apparel"/>
    <n v="36"/>
    <n v="1000"/>
    <n v="3600"/>
    <n v="1619.9999999999998"/>
    <n v="0.44999999999999996"/>
    <s v="Online"/>
  </r>
  <r>
    <n v="1197831"/>
    <d v="2021-10-09T00:00:00"/>
    <x v="1"/>
    <x v="1"/>
    <s v="Dallas"/>
    <s v="Women's Apparel"/>
    <n v="45"/>
    <n v="1610"/>
    <n v="7245"/>
    <n v="5071.5000000000009"/>
    <n v="0.70000000000000007"/>
    <s v="Online"/>
  </r>
  <r>
    <n v="1197831"/>
    <d v="2021-10-10T00:00:00"/>
    <x v="1"/>
    <x v="1"/>
    <s v="Dallas"/>
    <s v="Men's Street Footwear"/>
    <n v="38"/>
    <n v="1810"/>
    <n v="6878"/>
    <n v="3782.8999999999996"/>
    <n v="0.54999999999999993"/>
    <s v="Online"/>
  </r>
  <r>
    <n v="1197831"/>
    <d v="2021-10-11T00:00:00"/>
    <x v="1"/>
    <x v="1"/>
    <s v="Dallas"/>
    <s v="Men's Athletic Footwear"/>
    <n v="37"/>
    <n v="2180"/>
    <n v="8066"/>
    <n v="4033"/>
    <n v="0.5"/>
    <s v="Online"/>
  </r>
  <r>
    <n v="1197831"/>
    <d v="2021-10-12T00:00:00"/>
    <x v="1"/>
    <x v="1"/>
    <s v="Dallas"/>
    <s v="Women's Street Footwear"/>
    <n v="63"/>
    <n v="1760"/>
    <n v="11088"/>
    <n v="6098.4"/>
    <n v="0.54999999999999993"/>
    <s v="Online"/>
  </r>
  <r>
    <n v="1197831"/>
    <d v="2021-10-13T00:00:00"/>
    <x v="1"/>
    <x v="1"/>
    <s v="Dallas"/>
    <s v="Women's Athletic Footwear"/>
    <n v="59"/>
    <n v="1450"/>
    <n v="8555"/>
    <n v="5304.1"/>
    <n v="0.62"/>
    <s v="Online"/>
  </r>
  <r>
    <n v="1197831"/>
    <d v="2021-10-14T00:00:00"/>
    <x v="1"/>
    <x v="1"/>
    <s v="Dallas"/>
    <s v="Men's Apparel"/>
    <n v="56"/>
    <n v="1380"/>
    <n v="7728"/>
    <n v="3709.44"/>
    <n v="0.48"/>
    <s v="Online"/>
  </r>
  <r>
    <n v="1197831"/>
    <d v="2021-10-15T00:00:00"/>
    <x v="1"/>
    <x v="1"/>
    <s v="Dallas"/>
    <s v="Women's Apparel"/>
    <n v="67"/>
    <n v="1760"/>
    <n v="11792"/>
    <n v="7664.8"/>
    <n v="0.65"/>
    <s v="Online"/>
  </r>
  <r>
    <n v="1197831"/>
    <d v="2021-10-16T00:00:00"/>
    <x v="1"/>
    <x v="1"/>
    <s v="Dallas"/>
    <s v="Men's Street Footwear"/>
    <n v="59"/>
    <n v="2230"/>
    <n v="13157"/>
    <n v="7104.7800000000007"/>
    <n v="0.54"/>
    <s v="Online"/>
  </r>
  <r>
    <n v="1197831"/>
    <d v="2021-10-17T00:00:00"/>
    <x v="1"/>
    <x v="1"/>
    <s v="Dallas"/>
    <s v="Men's Athletic Footwear"/>
    <n v="56"/>
    <n v="2310"/>
    <n v="12936"/>
    <n v="6726.72"/>
    <n v="0.52"/>
    <s v="Online"/>
  </r>
  <r>
    <n v="1197831"/>
    <d v="2021-10-18T00:00:00"/>
    <x v="1"/>
    <x v="1"/>
    <s v="Dallas"/>
    <s v="Women's Street Footwear"/>
    <n v="62"/>
    <n v="1890"/>
    <n v="11718"/>
    <n v="6327.72"/>
    <n v="0.54"/>
    <s v="Online"/>
  </r>
  <r>
    <n v="1197831"/>
    <d v="2021-10-19T00:00:00"/>
    <x v="1"/>
    <x v="1"/>
    <s v="Dallas"/>
    <s v="Women's Athletic Footwear"/>
    <n v="59"/>
    <n v="1730"/>
    <n v="10207"/>
    <n v="6328.34"/>
    <n v="0.62"/>
    <s v="Online"/>
  </r>
  <r>
    <n v="1197831"/>
    <d v="2021-10-20T00:00:00"/>
    <x v="1"/>
    <x v="1"/>
    <s v="Dallas"/>
    <s v="Men's Apparel"/>
    <n v="58"/>
    <n v="1580"/>
    <n v="9164"/>
    <n v="4582"/>
    <n v="0.5"/>
    <s v="Online"/>
  </r>
  <r>
    <n v="1197831"/>
    <d v="2021-10-21T00:00:00"/>
    <x v="1"/>
    <x v="1"/>
    <s v="Dallas"/>
    <s v="Women's Apparel"/>
    <n v="65"/>
    <n v="2330"/>
    <n v="15145"/>
    <n v="9995.7000000000007"/>
    <n v="0.66"/>
    <s v="Online"/>
  </r>
  <r>
    <n v="1185732"/>
    <d v="2021-10-22T00:00:00"/>
    <x v="1"/>
    <x v="1"/>
    <s v="Dallas"/>
    <s v="Men's Street Footwear"/>
    <n v="44"/>
    <n v="1110"/>
    <n v="4884"/>
    <n v="3418.8"/>
    <n v="0.70000000000000007"/>
    <s v="Online"/>
  </r>
  <r>
    <n v="1185732"/>
    <d v="2021-10-23T00:00:00"/>
    <x v="1"/>
    <x v="1"/>
    <s v="Dallas"/>
    <s v="Men's Athletic Footwear"/>
    <n v="41"/>
    <n v="680"/>
    <n v="2788"/>
    <n v="1310.3599999999999"/>
    <n v="0.47"/>
    <s v="Online"/>
  </r>
  <r>
    <n v="1185732"/>
    <d v="2021-10-24T00:00:00"/>
    <x v="1"/>
    <x v="1"/>
    <s v="Dallas"/>
    <s v="Women's Street Footwear"/>
    <n v="33"/>
    <n v="560"/>
    <n v="1848"/>
    <n v="942.48"/>
    <n v="0.51"/>
    <s v="Online"/>
  </r>
  <r>
    <n v="1185732"/>
    <d v="2021-10-25T00:00:00"/>
    <x v="1"/>
    <x v="1"/>
    <s v="Dallas"/>
    <s v="Women's Athletic Footwear"/>
    <n v="38"/>
    <n v="190"/>
    <n v="722"/>
    <n v="368.22"/>
    <n v="0.51"/>
    <s v="Online"/>
  </r>
  <r>
    <n v="1185732"/>
    <d v="2021-10-26T00:00:00"/>
    <x v="0"/>
    <x v="4"/>
    <s v="Philadelphia"/>
    <s v="Men's Apparel"/>
    <n v="54"/>
    <n v="360"/>
    <n v="1944"/>
    <n v="874.8"/>
    <n v="0.44999999999999996"/>
    <s v="Online"/>
  </r>
  <r>
    <n v="1185732"/>
    <d v="2021-10-27T00:00:00"/>
    <x v="0"/>
    <x v="4"/>
    <s v="Philadelphia"/>
    <s v="Women's Apparel"/>
    <n v="43"/>
    <n v="610"/>
    <n v="2623"/>
    <n v="1154.1200000000001"/>
    <n v="0.44"/>
    <s v="Online"/>
  </r>
  <r>
    <n v="1185732"/>
    <d v="2021-10-28T00:00:00"/>
    <x v="0"/>
    <x v="4"/>
    <s v="Philadelphia"/>
    <s v="Men's Street Footwear"/>
    <n v="42"/>
    <n v="1190"/>
    <n v="4998"/>
    <n v="3348.6600000000003"/>
    <n v="0.67"/>
    <s v="Online"/>
  </r>
  <r>
    <n v="1185732"/>
    <d v="2021-10-29T00:00:00"/>
    <x v="0"/>
    <x v="4"/>
    <s v="Philadelphia"/>
    <s v="Men's Athletic Footwear"/>
    <n v="44"/>
    <n v="350"/>
    <n v="1540"/>
    <n v="739.19999999999993"/>
    <n v="0.48"/>
    <s v="Online"/>
  </r>
  <r>
    <n v="1185732"/>
    <d v="2021-10-30T00:00:00"/>
    <x v="0"/>
    <x v="4"/>
    <s v="Philadelphia"/>
    <s v="Women's Street Footwear"/>
    <n v="34"/>
    <n v="460"/>
    <n v="1564"/>
    <n v="813.28"/>
    <n v="0.52"/>
    <s v="Online"/>
  </r>
  <r>
    <n v="1185732"/>
    <d v="2021-10-31T00:00:00"/>
    <x v="0"/>
    <x v="4"/>
    <s v="Philadelphia"/>
    <s v="Women's Athletic Footwear"/>
    <n v="39"/>
    <n v="130"/>
    <n v="507"/>
    <n v="263.64"/>
    <n v="0.52"/>
    <s v="Online"/>
  </r>
  <r>
    <n v="1185732"/>
    <d v="2021-11-01T00:00:00"/>
    <x v="0"/>
    <x v="4"/>
    <s v="Philadelphia"/>
    <s v="Men's Apparel"/>
    <n v="51"/>
    <n v="360"/>
    <n v="1836"/>
    <n v="844.56"/>
    <n v="0.45999999999999996"/>
    <s v="Online"/>
  </r>
  <r>
    <n v="1185732"/>
    <d v="2021-11-02T00:00:00"/>
    <x v="0"/>
    <x v="4"/>
    <s v="Philadelphia"/>
    <s v="Women's Apparel"/>
    <n v="44"/>
    <n v="680"/>
    <n v="2992"/>
    <n v="1346.3999999999999"/>
    <n v="0.44999999999999996"/>
    <s v="Online"/>
  </r>
  <r>
    <n v="1185732"/>
    <d v="2021-11-03T00:00:00"/>
    <x v="0"/>
    <x v="4"/>
    <s v="Philadelphia"/>
    <s v="Men's Street Footwear"/>
    <n v="49"/>
    <n v="1200"/>
    <n v="5880"/>
    <n v="4116"/>
    <n v="0.70000000000000007"/>
    <s v="Online"/>
  </r>
  <r>
    <n v="1185732"/>
    <d v="2021-11-04T00:00:00"/>
    <x v="0"/>
    <x v="4"/>
    <s v="Philadelphia"/>
    <s v="Men's Athletic Footwear"/>
    <n v="47"/>
    <n v="380"/>
    <n v="1786"/>
    <n v="875.14"/>
    <n v="0.49"/>
    <s v="Online"/>
  </r>
  <r>
    <n v="1185732"/>
    <d v="2021-11-05T00:00:00"/>
    <x v="0"/>
    <x v="4"/>
    <s v="Philadelphia"/>
    <s v="Women's Street Footwear"/>
    <n v="36"/>
    <n v="510"/>
    <n v="1836"/>
    <n v="991.44"/>
    <n v="0.54"/>
    <s v="Online"/>
  </r>
  <r>
    <n v="1185732"/>
    <d v="2021-11-06T00:00:00"/>
    <x v="0"/>
    <x v="4"/>
    <s v="Philadelphia"/>
    <s v="Women's Athletic Footwear"/>
    <n v="43"/>
    <n v="80"/>
    <n v="344"/>
    <n v="175.44"/>
    <n v="0.51"/>
    <s v="Online"/>
  </r>
  <r>
    <n v="1185732"/>
    <d v="2021-11-07T00:00:00"/>
    <x v="0"/>
    <x v="4"/>
    <s v="Philadelphia"/>
    <s v="Men's Apparel"/>
    <n v="58"/>
    <n v="200"/>
    <n v="1160"/>
    <n v="464"/>
    <n v="0.4"/>
    <s v="Online"/>
  </r>
  <r>
    <n v="1185732"/>
    <d v="2021-11-08T00:00:00"/>
    <x v="0"/>
    <x v="4"/>
    <s v="Philadelphia"/>
    <s v="Women's Apparel"/>
    <n v="47"/>
    <n v="440"/>
    <n v="2068"/>
    <n v="723.8"/>
    <n v="0.35"/>
    <s v="Online"/>
  </r>
  <r>
    <n v="1185732"/>
    <d v="2021-11-09T00:00:00"/>
    <x v="0"/>
    <x v="4"/>
    <s v="Philadelphia"/>
    <s v="Men's Street Footwear"/>
    <n v="46"/>
    <n v="1220"/>
    <n v="5612"/>
    <n v="3535.56"/>
    <n v="0.63"/>
    <s v="Online"/>
  </r>
  <r>
    <n v="1185732"/>
    <d v="2021-11-10T00:00:00"/>
    <x v="0"/>
    <x v="4"/>
    <s v="Philadelphia"/>
    <s v="Men's Athletic Footwear"/>
    <n v="45"/>
    <n v="450"/>
    <n v="2025"/>
    <n v="850.5"/>
    <n v="0.42"/>
    <s v="Online"/>
  </r>
  <r>
    <n v="1185732"/>
    <d v="2021-11-11T00:00:00"/>
    <x v="0"/>
    <x v="4"/>
    <s v="Philadelphia"/>
    <s v="Women's Street Footwear"/>
    <n v="38"/>
    <n v="380"/>
    <n v="1444"/>
    <n v="664.2399999999999"/>
    <n v="0.45999999999999996"/>
    <s v="Online"/>
  </r>
  <r>
    <n v="1185732"/>
    <d v="2021-11-12T00:00:00"/>
    <x v="0"/>
    <x v="4"/>
    <s v="Philadelphia"/>
    <s v="Women's Athletic Footwear"/>
    <n v="42"/>
    <n v="200"/>
    <n v="840"/>
    <n v="386.4"/>
    <n v="0.45999999999999996"/>
    <s v="Online"/>
  </r>
  <r>
    <n v="1185732"/>
    <d v="2021-11-13T00:00:00"/>
    <x v="0"/>
    <x v="4"/>
    <s v="Philadelphia"/>
    <s v="Men's Apparel"/>
    <n v="55"/>
    <n v="220"/>
    <n v="1210"/>
    <n v="508.2"/>
    <n v="0.42"/>
    <s v="Online"/>
  </r>
  <r>
    <n v="1185732"/>
    <d v="2021-11-14T00:00:00"/>
    <x v="0"/>
    <x v="4"/>
    <s v="Philadelphia"/>
    <s v="Women's Apparel"/>
    <n v="48"/>
    <n v="540"/>
    <n v="2592"/>
    <n v="933.12"/>
    <n v="0.36"/>
    <s v="Online"/>
  </r>
  <r>
    <n v="1185732"/>
    <d v="2021-11-15T00:00:00"/>
    <x v="0"/>
    <x v="4"/>
    <s v="Philadelphia"/>
    <s v="Men's Street Footwear"/>
    <n v="58"/>
    <n v="1360"/>
    <n v="7888"/>
    <n v="4969.4399999999996"/>
    <n v="0.63"/>
    <s v="Online"/>
  </r>
  <r>
    <n v="1185732"/>
    <d v="2021-11-16T00:00:00"/>
    <x v="0"/>
    <x v="4"/>
    <s v="Philadelphia"/>
    <s v="Men's Athletic Footwear"/>
    <n v="54"/>
    <n v="530"/>
    <n v="2862"/>
    <n v="1144.8"/>
    <n v="0.4"/>
    <s v="Online"/>
  </r>
  <r>
    <n v="1185732"/>
    <d v="2021-11-17T00:00:00"/>
    <x v="0"/>
    <x v="4"/>
    <s v="Philadelphia"/>
    <s v="Women's Street Footwear"/>
    <n v="52"/>
    <n v="420"/>
    <n v="2184"/>
    <n v="1004.6399999999999"/>
    <n v="0.45999999999999996"/>
    <s v="Online"/>
  </r>
  <r>
    <n v="1185732"/>
    <d v="2021-11-18T00:00:00"/>
    <x v="0"/>
    <x v="4"/>
    <s v="Philadelphia"/>
    <s v="Women's Athletic Footwear"/>
    <n v="51"/>
    <n v="290"/>
    <n v="1479"/>
    <n v="695.13"/>
    <n v="0.47"/>
    <s v="Online"/>
  </r>
  <r>
    <n v="1185732"/>
    <d v="2021-11-19T00:00:00"/>
    <x v="0"/>
    <x v="4"/>
    <s v="Philadelphia"/>
    <s v="Men's Apparel"/>
    <n v="59"/>
    <n v="310"/>
    <n v="1829"/>
    <n v="768.18"/>
    <n v="0.42"/>
    <s v="Online"/>
  </r>
  <r>
    <n v="1185732"/>
    <d v="2021-11-20T00:00:00"/>
    <x v="0"/>
    <x v="4"/>
    <s v="Philadelphia"/>
    <s v="Women's Apparel"/>
    <n v="64"/>
    <n v="630"/>
    <n v="4032"/>
    <n v="1814.3999999999999"/>
    <n v="0.44999999999999996"/>
    <s v="Online"/>
  </r>
  <r>
    <n v="1185732"/>
    <d v="2021-11-21T00:00:00"/>
    <x v="0"/>
    <x v="4"/>
    <s v="Philadelphia"/>
    <s v="Men's Street Footwear"/>
    <n v="64"/>
    <n v="1350"/>
    <n v="8640"/>
    <n v="5616"/>
    <n v="0.65"/>
    <s v="Online"/>
  </r>
  <r>
    <n v="1185732"/>
    <d v="2021-11-22T00:00:00"/>
    <x v="0"/>
    <x v="4"/>
    <s v="Philadelphia"/>
    <s v="Men's Athletic Footwear"/>
    <n v="59"/>
    <n v="700"/>
    <n v="4130"/>
    <n v="1899.8"/>
    <n v="0.45999999999999996"/>
    <s v="Online"/>
  </r>
  <r>
    <n v="1185732"/>
    <d v="2021-11-23T00:00:00"/>
    <x v="0"/>
    <x v="4"/>
    <s v="Philadelphia"/>
    <s v="Women's Street Footwear"/>
    <n v="52"/>
    <n v="440"/>
    <n v="2288"/>
    <n v="1144"/>
    <n v="0.5"/>
    <s v="Online"/>
  </r>
  <r>
    <n v="1185732"/>
    <d v="2021-11-24T00:00:00"/>
    <x v="0"/>
    <x v="4"/>
    <s v="Philadelphia"/>
    <s v="Women's Athletic Footwear"/>
    <n v="52"/>
    <n v="390"/>
    <n v="2028"/>
    <n v="1074.8400000000001"/>
    <n v="0.53"/>
    <s v="Online"/>
  </r>
  <r>
    <n v="1185732"/>
    <d v="2021-11-25T00:00:00"/>
    <x v="0"/>
    <x v="4"/>
    <s v="Philadelphia"/>
    <s v="Men's Apparel"/>
    <n v="60"/>
    <n v="450"/>
    <n v="2700"/>
    <n v="1242"/>
    <n v="0.45999999999999996"/>
    <s v="Online"/>
  </r>
  <r>
    <n v="1185732"/>
    <d v="2021-11-26T00:00:00"/>
    <x v="0"/>
    <x v="4"/>
    <s v="Philadelphia"/>
    <s v="Women's Apparel"/>
    <n v="65"/>
    <n v="810"/>
    <n v="5265"/>
    <n v="2211.2999999999997"/>
    <n v="0.42"/>
    <s v="Online"/>
  </r>
  <r>
    <n v="1185732"/>
    <d v="2021-11-27T00:00:00"/>
    <x v="0"/>
    <x v="4"/>
    <s v="Philadelphia"/>
    <s v="Men's Street Footwear"/>
    <n v="60"/>
    <n v="1450"/>
    <n v="8700"/>
    <n v="5829"/>
    <n v="0.67"/>
    <s v="Online"/>
  </r>
  <r>
    <n v="1185732"/>
    <d v="2021-11-28T00:00:00"/>
    <x v="0"/>
    <x v="4"/>
    <s v="Philadelphia"/>
    <s v="Men's Athletic Footwear"/>
    <n v="55"/>
    <n v="900"/>
    <n v="4950"/>
    <n v="2475"/>
    <n v="0.5"/>
    <s v="Online"/>
  </r>
  <r>
    <n v="1185732"/>
    <d v="2021-11-29T00:00:00"/>
    <x v="0"/>
    <x v="4"/>
    <s v="Philadelphia"/>
    <s v="Women's Street Footwear"/>
    <n v="51"/>
    <n v="590"/>
    <n v="3009"/>
    <n v="1504.5"/>
    <n v="0.5"/>
    <s v="Online"/>
  </r>
  <r>
    <n v="1185732"/>
    <d v="2021-11-30T00:00:00"/>
    <x v="0"/>
    <x v="4"/>
    <s v="Philadelphia"/>
    <s v="Women's Athletic Footwear"/>
    <n v="51"/>
    <n v="440"/>
    <n v="2244"/>
    <n v="1189.3200000000002"/>
    <n v="0.53"/>
    <s v="Online"/>
  </r>
  <r>
    <n v="1185732"/>
    <d v="2021-12-01T00:00:00"/>
    <x v="0"/>
    <x v="4"/>
    <s v="Philadelphia"/>
    <s v="Men's Apparel"/>
    <n v="64"/>
    <n v="600"/>
    <n v="3840"/>
    <n v="1843.1999999999998"/>
    <n v="0.48"/>
    <s v="Online"/>
  </r>
  <r>
    <n v="1185732"/>
    <d v="2021-12-02T00:00:00"/>
    <x v="0"/>
    <x v="4"/>
    <s v="Philadelphia"/>
    <s v="Women's Apparel"/>
    <n v="64"/>
    <n v="980"/>
    <n v="6272"/>
    <n v="2634.24"/>
    <n v="0.42"/>
    <s v="Online"/>
  </r>
  <r>
    <n v="1185732"/>
    <d v="2021-12-03T00:00:00"/>
    <x v="0"/>
    <x v="4"/>
    <s v="Philadelphia"/>
    <s v="Men's Street Footwear"/>
    <n v="60"/>
    <n v="1580"/>
    <n v="9480"/>
    <n v="6256.8"/>
    <n v="0.66"/>
    <s v="Online"/>
  </r>
  <r>
    <n v="1185732"/>
    <d v="2021-12-04T00:00:00"/>
    <x v="0"/>
    <x v="4"/>
    <s v="Philadelphia"/>
    <s v="Men's Athletic Footwear"/>
    <n v="54"/>
    <n v="750"/>
    <n v="4050"/>
    <n v="1903.5"/>
    <n v="0.47"/>
    <s v="Online"/>
  </r>
  <r>
    <n v="1185732"/>
    <d v="2021-12-05T00:00:00"/>
    <x v="0"/>
    <x v="4"/>
    <s v="Philadelphia"/>
    <s v="Women's Street Footwear"/>
    <n v="54"/>
    <n v="610"/>
    <n v="3294"/>
    <n v="1811.6999999999998"/>
    <n v="0.54999999999999993"/>
    <s v="Online"/>
  </r>
  <r>
    <n v="1185732"/>
    <d v="2021-12-06T00:00:00"/>
    <x v="0"/>
    <x v="4"/>
    <s v="Philadelphia"/>
    <s v="Women's Athletic Footwear"/>
    <n v="53"/>
    <n v="580"/>
    <n v="3074"/>
    <n v="1659.96"/>
    <n v="0.54"/>
    <s v="Online"/>
  </r>
  <r>
    <n v="1185732"/>
    <d v="2021-12-07T00:00:00"/>
    <x v="0"/>
    <x v="4"/>
    <s v="Philadelphia"/>
    <s v="Men's Apparel"/>
    <n v="61"/>
    <n v="460"/>
    <n v="2806"/>
    <n v="1290.76"/>
    <n v="0.45999999999999996"/>
    <s v="Online"/>
  </r>
  <r>
    <n v="1185732"/>
    <d v="2021-12-08T00:00:00"/>
    <x v="0"/>
    <x v="4"/>
    <s v="Philadelphia"/>
    <s v="Women's Apparel"/>
    <n v="64"/>
    <n v="950"/>
    <n v="6080"/>
    <n v="2614.4"/>
    <n v="0.43"/>
    <s v="Online"/>
  </r>
  <r>
    <n v="1185732"/>
    <d v="2021-12-09T00:00:00"/>
    <x v="0"/>
    <x v="4"/>
    <s v="Philadelphia"/>
    <s v="Men's Street Footwear"/>
    <n v="62"/>
    <n v="1430"/>
    <n v="8866"/>
    <n v="5319.5999999999995"/>
    <n v="0.6"/>
    <s v="Online"/>
  </r>
  <r>
    <n v="1185732"/>
    <d v="2021-12-10T00:00:00"/>
    <x v="0"/>
    <x v="4"/>
    <s v="Philadelphia"/>
    <s v="Men's Athletic Footwear"/>
    <n v="48"/>
    <n v="800"/>
    <n v="3840"/>
    <n v="1536"/>
    <n v="0.4"/>
    <s v="Online"/>
  </r>
  <r>
    <n v="1185732"/>
    <d v="2021-12-11T00:00:00"/>
    <x v="0"/>
    <x v="4"/>
    <s v="Philadelphia"/>
    <s v="Women's Street Footwear"/>
    <n v="41"/>
    <n v="500"/>
    <n v="2050"/>
    <n v="922.49999999999989"/>
    <n v="0.44999999999999996"/>
    <s v="Online"/>
  </r>
  <r>
    <n v="1185732"/>
    <d v="2021-12-12T00:00:00"/>
    <x v="0"/>
    <x v="4"/>
    <s v="Philadelphia"/>
    <s v="Women's Athletic Footwear"/>
    <n v="41"/>
    <n v="530"/>
    <n v="2173"/>
    <n v="1021.31"/>
    <n v="0.47"/>
    <s v="Online"/>
  </r>
  <r>
    <n v="1185732"/>
    <d v="2021-12-13T00:00:00"/>
    <x v="0"/>
    <x v="4"/>
    <s v="Philadelphia"/>
    <s v="Men's Apparel"/>
    <n v="50"/>
    <n v="360"/>
    <n v="1800"/>
    <n v="809.99999999999989"/>
    <n v="0.44999999999999996"/>
    <s v="Online"/>
  </r>
  <r>
    <n v="1185732"/>
    <d v="2021-12-14T00:00:00"/>
    <x v="0"/>
    <x v="4"/>
    <s v="Philadelphia"/>
    <s v="Women's Apparel"/>
    <n v="55"/>
    <n v="610"/>
    <n v="3355"/>
    <n v="1342"/>
    <n v="0.4"/>
    <s v="Online"/>
  </r>
  <r>
    <n v="1185732"/>
    <d v="2021-12-15T00:00:00"/>
    <x v="0"/>
    <x v="4"/>
    <s v="Philadelphia"/>
    <s v="Men's Street Footwear"/>
    <n v="55"/>
    <n v="1040"/>
    <n v="5720"/>
    <n v="3546.4"/>
    <n v="0.62"/>
    <s v="Online"/>
  </r>
  <r>
    <n v="1185732"/>
    <d v="2021-12-16T00:00:00"/>
    <x v="0"/>
    <x v="4"/>
    <s v="Philadelphia"/>
    <s v="Men's Athletic Footwear"/>
    <n v="47"/>
    <n v="630"/>
    <n v="2961"/>
    <n v="1243.6199999999999"/>
    <n v="0.42"/>
    <s v="Online"/>
  </r>
  <r>
    <n v="1185732"/>
    <d v="2021-12-17T00:00:00"/>
    <x v="0"/>
    <x v="4"/>
    <s v="Philadelphia"/>
    <s v="Women's Street Footwear"/>
    <n v="48"/>
    <n v="340"/>
    <n v="1632"/>
    <n v="734.4"/>
    <n v="0.44999999999999996"/>
    <s v="Online"/>
  </r>
  <r>
    <n v="1185732"/>
    <d v="2021-12-18T00:00:00"/>
    <x v="0"/>
    <x v="4"/>
    <s v="Philadelphia"/>
    <s v="Women's Athletic Footwear"/>
    <n v="48"/>
    <n v="290"/>
    <n v="1392"/>
    <n v="626.4"/>
    <n v="0.44999999999999996"/>
    <s v="Online"/>
  </r>
  <r>
    <n v="1185732"/>
    <d v="2021-12-19T00:00:00"/>
    <x v="0"/>
    <x v="4"/>
    <s v="Philadelphia"/>
    <s v="Men's Apparel"/>
    <n v="56"/>
    <n v="270"/>
    <n v="1512"/>
    <n v="650.16"/>
    <n v="0.43"/>
    <s v="Online"/>
  </r>
  <r>
    <n v="1185732"/>
    <d v="2021-12-20T00:00:00"/>
    <x v="0"/>
    <x v="4"/>
    <s v="Philadelphia"/>
    <s v="Women's Apparel"/>
    <n v="60"/>
    <n v="630"/>
    <n v="3780"/>
    <n v="1474.2"/>
    <n v="0.39"/>
    <s v="Online"/>
  </r>
  <r>
    <n v="1185732"/>
    <d v="2021-12-21T00:00:00"/>
    <x v="0"/>
    <x v="4"/>
    <s v="Philadelphia"/>
    <s v="Men's Street Footwear"/>
    <n v="66"/>
    <n v="1130"/>
    <n v="7458"/>
    <n v="4847.7"/>
    <n v="0.65"/>
    <s v="Online"/>
  </r>
  <r>
    <n v="1185732"/>
    <d v="2021-12-22T00:00:00"/>
    <x v="0"/>
    <x v="4"/>
    <s v="Philadelphia"/>
    <s v="Men's Athletic Footwear"/>
    <n v="55"/>
    <n v="600"/>
    <n v="3300"/>
    <n v="1551"/>
    <n v="0.47"/>
    <s v="Online"/>
  </r>
  <r>
    <n v="1185732"/>
    <d v="2021-12-23T00:00:00"/>
    <x v="0"/>
    <x v="4"/>
    <s v="Philadelphia"/>
    <s v="Women's Street Footwear"/>
    <n v="55"/>
    <n v="550"/>
    <n v="3025"/>
    <n v="1603.25"/>
    <n v="0.53"/>
    <s v="Online"/>
  </r>
  <r>
    <n v="1185732"/>
    <d v="2021-12-24T00:00:00"/>
    <x v="0"/>
    <x v="4"/>
    <s v="Philadelphia"/>
    <s v="Women's Athletic Footwear"/>
    <n v="56"/>
    <n v="440"/>
    <n v="2464"/>
    <n v="1256.6400000000001"/>
    <n v="0.51"/>
    <s v="Online"/>
  </r>
  <r>
    <n v="1185732"/>
    <d v="2021-12-25T00:00:00"/>
    <x v="0"/>
    <x v="4"/>
    <s v="Philadelphia"/>
    <s v="Men's Apparel"/>
    <n v="64"/>
    <n v="420"/>
    <n v="2688"/>
    <n v="1290.24"/>
    <n v="0.48"/>
    <s v="Online"/>
  </r>
  <r>
    <n v="1185732"/>
    <d v="2021-12-26T00:00:00"/>
    <x v="0"/>
    <x v="4"/>
    <s v="Philadelphia"/>
    <s v="Women's Apparel"/>
    <n v="71"/>
    <n v="650"/>
    <n v="4615"/>
    <n v="2030.6"/>
    <n v="0.44"/>
    <s v="Online"/>
  </r>
  <r>
    <n v="1185732"/>
    <d v="2021-12-27T00:00:00"/>
    <x v="0"/>
    <x v="4"/>
    <s v="Philadelphia"/>
    <s v="Men's Street Footwear"/>
    <n v="67"/>
    <n v="1240"/>
    <n v="8308"/>
    <n v="5732.52"/>
    <n v="0.69000000000000006"/>
    <s v="Online"/>
  </r>
  <r>
    <n v="1185732"/>
    <d v="2021-12-28T00:00:00"/>
    <x v="0"/>
    <x v="4"/>
    <s v="Philadelphia"/>
    <s v="Men's Athletic Footwear"/>
    <n v="55"/>
    <n v="690"/>
    <n v="3795"/>
    <n v="1707.7499999999998"/>
    <n v="0.44999999999999996"/>
    <s v="Online"/>
  </r>
  <r>
    <n v="1185732"/>
    <d v="2021-12-29T00:00:00"/>
    <x v="0"/>
    <x v="4"/>
    <s v="Philadelphia"/>
    <s v="Women's Street Footwear"/>
    <n v="55"/>
    <n v="650"/>
    <n v="3575"/>
    <n v="1894.75"/>
    <n v="0.53"/>
    <s v="Online"/>
  </r>
  <r>
    <n v="1185732"/>
    <d v="2021-12-30T00:00:00"/>
    <x v="0"/>
    <x v="4"/>
    <s v="Philadelphia"/>
    <s v="Women's Athletic Footwear"/>
    <n v="57"/>
    <n v="530"/>
    <n v="3021"/>
    <n v="1601.13"/>
    <n v="0.53"/>
    <s v="Online"/>
  </r>
  <r>
    <n v="1185732"/>
    <d v="2021-12-31T00:00:00"/>
    <x v="0"/>
    <x v="4"/>
    <s v="Philadelphia"/>
    <s v="Men's Apparel"/>
    <n v="63"/>
    <n v="470"/>
    <n v="2961"/>
    <n v="1362.06"/>
    <n v="0.45999999999999996"/>
    <s v="Online"/>
  </r>
  <r>
    <n v="1185732"/>
    <d v="2020-01-01T00:00:00"/>
    <x v="0"/>
    <x v="4"/>
    <s v="Philadelphia"/>
    <s v="Women's Apparel"/>
    <n v="68"/>
    <n v="830"/>
    <n v="5644"/>
    <n v="2426.92"/>
    <n v="0.43"/>
    <s v="Online"/>
  </r>
  <r>
    <n v="1128299"/>
    <d v="2020-01-02T00:00:00"/>
    <x v="0"/>
    <x v="4"/>
    <s v="Philadelphia"/>
    <s v="Men's Street Footwear"/>
    <n v="32"/>
    <n v="1220"/>
    <n v="3904"/>
    <n v="1991.04"/>
    <n v="0.51"/>
    <s v="Online"/>
  </r>
  <r>
    <n v="1128299"/>
    <d v="2020-01-03T00:00:00"/>
    <x v="0"/>
    <x v="4"/>
    <s v="Philadelphia"/>
    <s v="Men's Athletic Footwear"/>
    <n v="44"/>
    <n v="1170"/>
    <n v="5148"/>
    <n v="1904.76"/>
    <n v="0.37"/>
    <s v="Online"/>
  </r>
  <r>
    <n v="1128299"/>
    <d v="2020-01-04T00:00:00"/>
    <x v="0"/>
    <x v="4"/>
    <s v="Philadelphia"/>
    <s v="Women's Street Footwear"/>
    <n v="41"/>
    <n v="1170"/>
    <n v="4797"/>
    <n v="2590.38"/>
    <n v="0.54"/>
    <s v="Online"/>
  </r>
  <r>
    <n v="1128299"/>
    <d v="2020-01-05T00:00:00"/>
    <x v="0"/>
    <x v="4"/>
    <s v="Philadelphia"/>
    <s v="Women's Athletic Footwear"/>
    <n v="43"/>
    <n v="870"/>
    <n v="3741"/>
    <n v="1870.5"/>
    <n v="0.5"/>
    <s v="Online"/>
  </r>
  <r>
    <n v="1128299"/>
    <d v="2020-01-06T00:00:00"/>
    <x v="2"/>
    <x v="5"/>
    <s v="Las Vegas"/>
    <s v="Men's Apparel"/>
    <n v="47"/>
    <n v="700"/>
    <n v="3290"/>
    <n v="2138.5"/>
    <n v="0.65"/>
    <s v="Online"/>
  </r>
  <r>
    <n v="1128299"/>
    <d v="2020-01-07T00:00:00"/>
    <x v="2"/>
    <x v="5"/>
    <s v="Las Vegas"/>
    <s v="Women's Apparel"/>
    <n v="41"/>
    <n v="1280"/>
    <n v="5248"/>
    <n v="1574.4000000000003"/>
    <n v="0.30000000000000004"/>
    <s v="Online"/>
  </r>
  <r>
    <n v="1128299"/>
    <d v="2020-01-08T00:00:00"/>
    <x v="2"/>
    <x v="5"/>
    <s v="Las Vegas"/>
    <s v="Men's Street Footwear"/>
    <n v="34"/>
    <n v="1580"/>
    <n v="5372"/>
    <n v="2686"/>
    <n v="0.5"/>
    <s v="Online"/>
  </r>
  <r>
    <n v="1128299"/>
    <d v="2020-01-09T00:00:00"/>
    <x v="2"/>
    <x v="5"/>
    <s v="Las Vegas"/>
    <s v="Men's Athletic Footwear"/>
    <n v="43"/>
    <n v="1280"/>
    <n v="5504"/>
    <n v="2201.6"/>
    <n v="0.4"/>
    <s v="Online"/>
  </r>
  <r>
    <n v="1128299"/>
    <d v="2020-01-10T00:00:00"/>
    <x v="2"/>
    <x v="5"/>
    <s v="Las Vegas"/>
    <s v="Women's Street Footwear"/>
    <n v="41"/>
    <n v="1190"/>
    <n v="4879"/>
    <n v="2585.8700000000003"/>
    <n v="0.53"/>
    <s v="Online"/>
  </r>
  <r>
    <n v="1128299"/>
    <d v="2020-01-11T00:00:00"/>
    <x v="2"/>
    <x v="5"/>
    <s v="Las Vegas"/>
    <s v="Women's Athletic Footwear"/>
    <n v="44"/>
    <n v="740"/>
    <n v="3256"/>
    <n v="1497.76"/>
    <n v="0.45999999999999996"/>
    <s v="Online"/>
  </r>
  <r>
    <n v="1128299"/>
    <d v="2020-01-12T00:00:00"/>
    <x v="2"/>
    <x v="5"/>
    <s v="Las Vegas"/>
    <s v="Men's Apparel"/>
    <n v="46"/>
    <n v="520"/>
    <n v="2392"/>
    <n v="1674.4"/>
    <n v="0.70000000000000007"/>
    <s v="Online"/>
  </r>
  <r>
    <n v="1128299"/>
    <d v="2020-01-13T00:00:00"/>
    <x v="2"/>
    <x v="5"/>
    <s v="Las Vegas"/>
    <s v="Women's Apparel"/>
    <n v="41"/>
    <n v="1160"/>
    <n v="4756"/>
    <n v="1617.0400000000002"/>
    <n v="0.34"/>
    <s v="Online"/>
  </r>
  <r>
    <n v="1128299"/>
    <d v="2020-01-14T00:00:00"/>
    <x v="2"/>
    <x v="5"/>
    <s v="Las Vegas"/>
    <s v="Men's Street Footwear"/>
    <n v="43"/>
    <n v="1600"/>
    <n v="6880"/>
    <n v="3784.0000000000005"/>
    <n v="0.55000000000000004"/>
    <s v="Online"/>
  </r>
  <r>
    <n v="1128299"/>
    <d v="2020-01-15T00:00:00"/>
    <x v="2"/>
    <x v="5"/>
    <s v="Las Vegas"/>
    <s v="Men's Athletic Footwear"/>
    <n v="50"/>
    <n v="1200"/>
    <n v="6000"/>
    <n v="2400"/>
    <n v="0.4"/>
    <s v="Online"/>
  </r>
  <r>
    <n v="1128299"/>
    <d v="2020-01-16T00:00:00"/>
    <x v="2"/>
    <x v="5"/>
    <s v="Las Vegas"/>
    <s v="Women's Street Footwear"/>
    <n v="52"/>
    <n v="1040"/>
    <n v="5408"/>
    <n v="2866.2400000000002"/>
    <n v="0.53"/>
    <s v="Online"/>
  </r>
  <r>
    <n v="1128299"/>
    <d v="2020-01-17T00:00:00"/>
    <x v="2"/>
    <x v="5"/>
    <s v="Las Vegas"/>
    <s v="Women's Athletic Footwear"/>
    <n v="50"/>
    <n v="840"/>
    <n v="4200"/>
    <n v="1974"/>
    <n v="0.47"/>
    <s v="Online"/>
  </r>
  <r>
    <n v="1128299"/>
    <d v="2020-01-18T00:00:00"/>
    <x v="2"/>
    <x v="5"/>
    <s v="Las Vegas"/>
    <s v="Men's Apparel"/>
    <n v="55"/>
    <n v="470"/>
    <n v="2585"/>
    <n v="1809.5000000000002"/>
    <n v="0.70000000000000007"/>
    <s v="Online"/>
  </r>
  <r>
    <n v="1128299"/>
    <d v="2020-01-19T00:00:00"/>
    <x v="2"/>
    <x v="5"/>
    <s v="Las Vegas"/>
    <s v="Women's Apparel"/>
    <n v="54"/>
    <n v="940"/>
    <n v="5076"/>
    <n v="1725.8400000000001"/>
    <n v="0.34"/>
    <s v="Online"/>
  </r>
  <r>
    <n v="1128299"/>
    <d v="2020-01-20T00:00:00"/>
    <x v="2"/>
    <x v="5"/>
    <s v="Las Vegas"/>
    <s v="Men's Street Footwear"/>
    <n v="58"/>
    <n v="1430"/>
    <n v="8294"/>
    <n v="4229.9400000000005"/>
    <n v="0.51"/>
    <s v="Online"/>
  </r>
  <r>
    <n v="1128299"/>
    <d v="2020-01-21T00:00:00"/>
    <x v="2"/>
    <x v="5"/>
    <s v="Las Vegas"/>
    <s v="Men's Athletic Footwear"/>
    <n v="62"/>
    <n v="1020"/>
    <n v="6324"/>
    <n v="2403.12"/>
    <n v="0.38"/>
    <s v="Online"/>
  </r>
  <r>
    <n v="1128299"/>
    <d v="2020-01-22T00:00:00"/>
    <x v="2"/>
    <x v="5"/>
    <s v="Las Vegas"/>
    <s v="Women's Street Footwear"/>
    <n v="61"/>
    <n v="1200"/>
    <n v="7320"/>
    <n v="3879.6000000000004"/>
    <n v="0.53"/>
    <s v="Online"/>
  </r>
  <r>
    <n v="1128299"/>
    <d v="2020-01-23T00:00:00"/>
    <x v="2"/>
    <x v="5"/>
    <s v="Las Vegas"/>
    <s v="Women's Athletic Footwear"/>
    <n v="59"/>
    <n v="750"/>
    <n v="4425"/>
    <n v="2035.4999999999998"/>
    <n v="0.45999999999999996"/>
    <s v="Online"/>
  </r>
  <r>
    <n v="1128299"/>
    <d v="2020-01-24T00:00:00"/>
    <x v="2"/>
    <x v="5"/>
    <s v="Las Vegas"/>
    <s v="Men's Apparel"/>
    <n v="63"/>
    <n v="520"/>
    <n v="3276"/>
    <n v="2162.1600000000003"/>
    <n v="0.66"/>
    <s v="Online"/>
  </r>
  <r>
    <n v="1128299"/>
    <d v="2020-01-25T00:00:00"/>
    <x v="2"/>
    <x v="5"/>
    <s v="Las Vegas"/>
    <s v="Women's Apparel"/>
    <n v="78"/>
    <n v="950"/>
    <n v="7410"/>
    <n v="2519.4"/>
    <n v="0.34"/>
    <s v="Online"/>
  </r>
  <r>
    <n v="1128299"/>
    <d v="2020-01-26T00:00:00"/>
    <x v="2"/>
    <x v="5"/>
    <s v="Las Vegas"/>
    <s v="Men's Street Footwear"/>
    <n v="58"/>
    <n v="1490"/>
    <n v="8642"/>
    <n v="5012.3600000000006"/>
    <n v="0.58000000000000007"/>
    <s v="Online"/>
  </r>
  <r>
    <n v="1128299"/>
    <d v="2020-01-27T00:00:00"/>
    <x v="2"/>
    <x v="5"/>
    <s v="Las Vegas"/>
    <s v="Men's Athletic Footwear"/>
    <n v="60"/>
    <n v="1040"/>
    <n v="6240"/>
    <n v="2683.2"/>
    <n v="0.43"/>
    <s v="Online"/>
  </r>
  <r>
    <n v="1128299"/>
    <d v="2020-01-28T00:00:00"/>
    <x v="2"/>
    <x v="5"/>
    <s v="Las Vegas"/>
    <s v="Women's Street Footwear"/>
    <n v="63"/>
    <n v="1160"/>
    <n v="7308"/>
    <n v="4165.5600000000004"/>
    <n v="0.57000000000000006"/>
    <s v="Online"/>
  </r>
  <r>
    <n v="1128299"/>
    <d v="2020-01-29T00:00:00"/>
    <x v="2"/>
    <x v="5"/>
    <s v="Las Vegas"/>
    <s v="Women's Athletic Footwear"/>
    <n v="57"/>
    <n v="900"/>
    <n v="5130"/>
    <n v="2565"/>
    <n v="0.5"/>
    <s v="Online"/>
  </r>
  <r>
    <n v="1128299"/>
    <d v="2020-01-30T00:00:00"/>
    <x v="2"/>
    <x v="5"/>
    <s v="Las Vegas"/>
    <s v="Men's Apparel"/>
    <n v="60"/>
    <n v="600"/>
    <n v="3600"/>
    <n v="2520.0000000000005"/>
    <n v="0.70000000000000007"/>
    <s v="Online"/>
  </r>
  <r>
    <n v="1128299"/>
    <d v="2020-01-31T00:00:00"/>
    <x v="2"/>
    <x v="5"/>
    <s v="Las Vegas"/>
    <s v="Women's Apparel"/>
    <n v="78"/>
    <n v="1310"/>
    <n v="10218"/>
    <n v="3576.2999999999997"/>
    <n v="0.35"/>
    <s v="Online"/>
  </r>
  <r>
    <n v="1128299"/>
    <d v="2020-02-01T00:00:00"/>
    <x v="2"/>
    <x v="5"/>
    <s v="Las Vegas"/>
    <s v="Men's Street Footwear"/>
    <n v="56"/>
    <n v="1890"/>
    <n v="10584"/>
    <n v="6032.880000000001"/>
    <n v="0.57000000000000006"/>
    <s v="Online"/>
  </r>
  <r>
    <n v="1128299"/>
    <d v="2020-02-02T00:00:00"/>
    <x v="2"/>
    <x v="5"/>
    <s v="Las Vegas"/>
    <s v="Men's Athletic Footwear"/>
    <n v="62"/>
    <n v="1650"/>
    <n v="10230"/>
    <n v="4194.3"/>
    <n v="0.41"/>
    <s v="Online"/>
  </r>
  <r>
    <n v="1128299"/>
    <d v="2020-02-03T00:00:00"/>
    <x v="2"/>
    <x v="5"/>
    <s v="Las Vegas"/>
    <s v="Women's Street Footwear"/>
    <n v="62"/>
    <n v="1650"/>
    <n v="10230"/>
    <n v="6035.7000000000007"/>
    <n v="0.59000000000000008"/>
    <s v="Online"/>
  </r>
  <r>
    <n v="1128299"/>
    <d v="2020-02-04T00:00:00"/>
    <x v="2"/>
    <x v="5"/>
    <s v="Las Vegas"/>
    <s v="Women's Athletic Footwear"/>
    <n v="58"/>
    <n v="1110"/>
    <n v="6438"/>
    <n v="3283.38"/>
    <n v="0.51"/>
    <s v="Online"/>
  </r>
  <r>
    <n v="1128299"/>
    <d v="2020-02-05T00:00:00"/>
    <x v="2"/>
    <x v="5"/>
    <s v="Las Vegas"/>
    <s v="Men's Apparel"/>
    <n v="59"/>
    <n v="810"/>
    <n v="4779"/>
    <n v="3536.4600000000005"/>
    <n v="0.7400000000000001"/>
    <s v="Online"/>
  </r>
  <r>
    <n v="1128299"/>
    <d v="2020-02-06T00:00:00"/>
    <x v="2"/>
    <x v="5"/>
    <s v="Las Vegas"/>
    <s v="Women's Apparel"/>
    <n v="73"/>
    <n v="1740"/>
    <n v="12702"/>
    <n v="5080.8"/>
    <n v="0.4"/>
    <s v="Online"/>
  </r>
  <r>
    <n v="1128299"/>
    <d v="2020-02-07T00:00:00"/>
    <x v="2"/>
    <x v="5"/>
    <s v="Las Vegas"/>
    <s v="Men's Street Footwear"/>
    <n v="58"/>
    <n v="2180"/>
    <n v="12644"/>
    <n v="6701.3200000000006"/>
    <n v="0.53"/>
    <s v="Online"/>
  </r>
  <r>
    <n v="1128299"/>
    <d v="2020-02-08T00:00:00"/>
    <x v="2"/>
    <x v="5"/>
    <s v="Las Vegas"/>
    <s v="Men's Athletic Footwear"/>
    <n v="61"/>
    <n v="1740"/>
    <n v="10614"/>
    <n v="3821.04"/>
    <n v="0.36"/>
    <s v="Online"/>
  </r>
  <r>
    <n v="1128299"/>
    <d v="2020-02-09T00:00:00"/>
    <x v="2"/>
    <x v="5"/>
    <s v="Las Vegas"/>
    <s v="Women's Street Footwear"/>
    <n v="61"/>
    <n v="1430"/>
    <n v="8723"/>
    <n v="4623.1900000000005"/>
    <n v="0.53"/>
    <s v="Online"/>
  </r>
  <r>
    <n v="1128299"/>
    <d v="2020-02-10T00:00:00"/>
    <x v="2"/>
    <x v="5"/>
    <s v="Las Vegas"/>
    <s v="Women's Athletic Footwear"/>
    <n v="55"/>
    <n v="1170"/>
    <n v="6435"/>
    <n v="3153.15"/>
    <n v="0.49"/>
    <s v="Online"/>
  </r>
  <r>
    <n v="1128299"/>
    <d v="2020-02-11T00:00:00"/>
    <x v="2"/>
    <x v="5"/>
    <s v="Las Vegas"/>
    <s v="Men's Apparel"/>
    <n v="60"/>
    <n v="1300"/>
    <n v="7800"/>
    <n v="5460.0000000000009"/>
    <n v="0.70000000000000007"/>
    <s v="Online"/>
  </r>
  <r>
    <n v="1128299"/>
    <d v="2020-02-12T00:00:00"/>
    <x v="2"/>
    <x v="5"/>
    <s v="Las Vegas"/>
    <s v="Women's Apparel"/>
    <n v="78"/>
    <n v="1450"/>
    <n v="11310"/>
    <n v="3393.0000000000005"/>
    <n v="0.30000000000000004"/>
    <s v="Online"/>
  </r>
  <r>
    <n v="1128299"/>
    <d v="2020-02-13T00:00:00"/>
    <x v="2"/>
    <x v="5"/>
    <s v="Las Vegas"/>
    <s v="Men's Street Footwear"/>
    <n v="62"/>
    <n v="2100"/>
    <n v="13020"/>
    <n v="6900.6"/>
    <n v="0.53"/>
    <s v="Online"/>
  </r>
  <r>
    <n v="1128299"/>
    <d v="2020-02-14T00:00:00"/>
    <x v="2"/>
    <x v="5"/>
    <s v="Las Vegas"/>
    <s v="Men's Athletic Footwear"/>
    <n v="64"/>
    <n v="1820"/>
    <n v="11648"/>
    <n v="4542.72"/>
    <n v="0.39"/>
    <s v="Online"/>
  </r>
  <r>
    <n v="1128299"/>
    <d v="2020-02-15T00:00:00"/>
    <x v="2"/>
    <x v="5"/>
    <s v="Las Vegas"/>
    <s v="Women's Street Footwear"/>
    <n v="60"/>
    <n v="1520"/>
    <n v="9120"/>
    <n v="4742.4000000000005"/>
    <n v="0.52"/>
    <s v="Online"/>
  </r>
  <r>
    <n v="1128299"/>
    <d v="2020-02-16T00:00:00"/>
    <x v="2"/>
    <x v="5"/>
    <s v="Las Vegas"/>
    <s v="Women's Athletic Footwear"/>
    <n v="64"/>
    <n v="1240"/>
    <n v="7936"/>
    <n v="3729.9199999999996"/>
    <n v="0.47"/>
    <s v="Online"/>
  </r>
  <r>
    <n v="1128299"/>
    <d v="2020-02-17T00:00:00"/>
    <x v="2"/>
    <x v="5"/>
    <s v="Las Vegas"/>
    <s v="Men's Apparel"/>
    <n v="68"/>
    <n v="1380"/>
    <n v="9384"/>
    <n v="6381.1200000000008"/>
    <n v="0.68"/>
    <s v="Online"/>
  </r>
  <r>
    <n v="1128299"/>
    <d v="2020-02-18T00:00:00"/>
    <x v="2"/>
    <x v="5"/>
    <s v="Las Vegas"/>
    <s v="Women's Apparel"/>
    <n v="78"/>
    <n v="1080"/>
    <n v="8424"/>
    <n v="2864.1600000000003"/>
    <n v="0.34"/>
    <s v="Online"/>
  </r>
  <r>
    <n v="1128299"/>
    <d v="2020-02-19T00:00:00"/>
    <x v="2"/>
    <x v="5"/>
    <s v="Las Vegas"/>
    <s v="Men's Street Footwear"/>
    <n v="56"/>
    <n v="1740"/>
    <n v="9744"/>
    <n v="4677.1200000000008"/>
    <n v="0.48000000000000004"/>
    <s v="Online"/>
  </r>
  <r>
    <n v="1128299"/>
    <d v="2020-02-20T00:00:00"/>
    <x v="2"/>
    <x v="5"/>
    <s v="Las Vegas"/>
    <s v="Men's Athletic Footwear"/>
    <n v="61"/>
    <n v="1620"/>
    <n v="9882"/>
    <n v="3359.88"/>
    <n v="0.34"/>
    <s v="Online"/>
  </r>
  <r>
    <n v="1128299"/>
    <d v="2020-02-21T00:00:00"/>
    <x v="2"/>
    <x v="5"/>
    <s v="Las Vegas"/>
    <s v="Women's Street Footwear"/>
    <n v="57"/>
    <n v="1170"/>
    <n v="6669"/>
    <n v="3334.5"/>
    <n v="0.5"/>
    <s v="Online"/>
  </r>
  <r>
    <n v="1128299"/>
    <d v="2020-02-22T00:00:00"/>
    <x v="2"/>
    <x v="5"/>
    <s v="Las Vegas"/>
    <s v="Women's Athletic Footwear"/>
    <n v="58"/>
    <n v="1120"/>
    <n v="6496"/>
    <n v="2858.2400000000002"/>
    <n v="0.44"/>
    <s v="Online"/>
  </r>
  <r>
    <n v="1128299"/>
    <d v="2020-02-23T00:00:00"/>
    <x v="2"/>
    <x v="5"/>
    <s v="Las Vegas"/>
    <s v="Men's Apparel"/>
    <n v="67"/>
    <n v="1200"/>
    <n v="8040"/>
    <n v="4904.4000000000005"/>
    <n v="0.6100000000000001"/>
    <s v="Online"/>
  </r>
  <r>
    <n v="1128299"/>
    <d v="2020-02-24T00:00:00"/>
    <x v="2"/>
    <x v="5"/>
    <s v="Las Vegas"/>
    <s v="Women's Apparel"/>
    <n v="74"/>
    <n v="1130"/>
    <n v="8362"/>
    <n v="2508.6000000000004"/>
    <n v="0.30000000000000004"/>
    <s v="Online"/>
  </r>
  <r>
    <n v="1128299"/>
    <d v="2020-02-25T00:00:00"/>
    <x v="2"/>
    <x v="5"/>
    <s v="Las Vegas"/>
    <s v="Men's Street Footwear"/>
    <n v="56"/>
    <n v="1380"/>
    <n v="7728"/>
    <n v="3786.7200000000003"/>
    <n v="0.49000000000000005"/>
    <s v="Online"/>
  </r>
  <r>
    <n v="1128299"/>
    <d v="2020-02-26T00:00:00"/>
    <x v="2"/>
    <x v="5"/>
    <s v="Las Vegas"/>
    <s v="Men's Athletic Footwear"/>
    <n v="59"/>
    <n v="1650"/>
    <n v="9735"/>
    <n v="3407.25"/>
    <n v="0.35"/>
    <s v="Online"/>
  </r>
  <r>
    <n v="1128299"/>
    <d v="2020-02-27T00:00:00"/>
    <x v="2"/>
    <x v="5"/>
    <s v="Las Vegas"/>
    <s v="Women's Street Footwear"/>
    <n v="54"/>
    <n v="1090"/>
    <n v="5886"/>
    <n v="2648.7000000000003"/>
    <n v="0.45000000000000007"/>
    <s v="Online"/>
  </r>
  <r>
    <n v="1128299"/>
    <d v="2020-02-28T00:00:00"/>
    <x v="2"/>
    <x v="5"/>
    <s v="Las Vegas"/>
    <s v="Women's Athletic Footwear"/>
    <n v="54"/>
    <n v="1050"/>
    <n v="5670"/>
    <n v="2381.4"/>
    <n v="0.42"/>
    <s v="Online"/>
  </r>
  <r>
    <n v="1128299"/>
    <d v="2020-03-01T00:00:00"/>
    <x v="2"/>
    <x v="5"/>
    <s v="Las Vegas"/>
    <s v="Men's Apparel"/>
    <n v="63"/>
    <n v="810"/>
    <n v="5103"/>
    <n v="3112.8300000000004"/>
    <n v="0.6100000000000001"/>
    <s v="Online"/>
  </r>
  <r>
    <n v="1128299"/>
    <d v="2020-03-02T00:00:00"/>
    <x v="2"/>
    <x v="5"/>
    <s v="Las Vegas"/>
    <s v="Women's Apparel"/>
    <n v="68"/>
    <n v="940"/>
    <n v="6392"/>
    <n v="1598"/>
    <n v="0.25"/>
    <s v="Online"/>
  </r>
  <r>
    <n v="1128299"/>
    <d v="2020-03-03T00:00:00"/>
    <x v="2"/>
    <x v="5"/>
    <s v="Las Vegas"/>
    <s v="Men's Street Footwear"/>
    <n v="57"/>
    <n v="1550"/>
    <n v="8835"/>
    <n v="4240.8"/>
    <n v="0.48000000000000004"/>
    <s v="Online"/>
  </r>
  <r>
    <n v="1128299"/>
    <d v="2020-03-04T00:00:00"/>
    <x v="2"/>
    <x v="5"/>
    <s v="Las Vegas"/>
    <s v="Men's Athletic Footwear"/>
    <n v="64"/>
    <n v="1500"/>
    <n v="9600"/>
    <n v="3264.0000000000005"/>
    <n v="0.34"/>
    <s v="Online"/>
  </r>
  <r>
    <n v="1128299"/>
    <d v="2020-03-05T00:00:00"/>
    <x v="2"/>
    <x v="5"/>
    <s v="Las Vegas"/>
    <s v="Women's Street Footwear"/>
    <n v="55"/>
    <n v="1060"/>
    <n v="5830"/>
    <n v="2681.8"/>
    <n v="0.46"/>
    <s v="Online"/>
  </r>
  <r>
    <n v="1128299"/>
    <d v="2020-03-06T00:00:00"/>
    <x v="2"/>
    <x v="5"/>
    <s v="Las Vegas"/>
    <s v="Women's Athletic Footwear"/>
    <n v="56"/>
    <n v="1080"/>
    <n v="6048"/>
    <n v="2479.6799999999998"/>
    <n v="0.41"/>
    <s v="Online"/>
  </r>
  <r>
    <n v="1128299"/>
    <d v="2020-03-07T00:00:00"/>
    <x v="2"/>
    <x v="5"/>
    <s v="Las Vegas"/>
    <s v="Men's Apparel"/>
    <n v="64"/>
    <n v="880"/>
    <n v="5632"/>
    <n v="3604.4800000000005"/>
    <n v="0.64000000000000012"/>
    <s v="Online"/>
  </r>
  <r>
    <n v="1128299"/>
    <d v="2020-03-08T00:00:00"/>
    <x v="2"/>
    <x v="5"/>
    <s v="Las Vegas"/>
    <s v="Women's Apparel"/>
    <n v="68"/>
    <n v="1330"/>
    <n v="9044"/>
    <n v="2351.44"/>
    <n v="0.26"/>
    <s v="Online"/>
  </r>
  <r>
    <n v="1128299"/>
    <d v="2020-03-09T00:00:00"/>
    <x v="2"/>
    <x v="5"/>
    <s v="Las Vegas"/>
    <s v="Men's Street Footwear"/>
    <n v="58"/>
    <n v="1960"/>
    <n v="11368"/>
    <n v="5342.96"/>
    <n v="0.47000000000000003"/>
    <s v="Online"/>
  </r>
  <r>
    <n v="1128299"/>
    <d v="2020-03-10T00:00:00"/>
    <x v="2"/>
    <x v="5"/>
    <s v="Las Vegas"/>
    <s v="Men's Athletic Footwear"/>
    <n v="62"/>
    <n v="1890"/>
    <n v="11718"/>
    <n v="3984.1200000000003"/>
    <n v="0.34"/>
    <s v="Online"/>
  </r>
  <r>
    <n v="1128299"/>
    <d v="2020-03-11T00:00:00"/>
    <x v="2"/>
    <x v="5"/>
    <s v="Las Vegas"/>
    <s v="Women's Street Footwear"/>
    <n v="59"/>
    <n v="1190"/>
    <n v="7021"/>
    <n v="3299.8700000000003"/>
    <n v="0.47000000000000003"/>
    <s v="Online"/>
  </r>
  <r>
    <n v="1128299"/>
    <d v="2020-03-12T00:00:00"/>
    <x v="2"/>
    <x v="5"/>
    <s v="Las Vegas"/>
    <s v="Women's Athletic Footwear"/>
    <n v="57"/>
    <n v="1330"/>
    <n v="7581"/>
    <n v="3335.64"/>
    <n v="0.44"/>
    <s v="Online"/>
  </r>
  <r>
    <n v="1128299"/>
    <d v="2020-03-13T00:00:00"/>
    <x v="2"/>
    <x v="5"/>
    <s v="Las Vegas"/>
    <s v="Men's Apparel"/>
    <n v="69"/>
    <n v="1120"/>
    <n v="7728"/>
    <n v="4636.8000000000011"/>
    <n v="0.60000000000000009"/>
    <s v="Online"/>
  </r>
  <r>
    <n v="1128299"/>
    <d v="2020-03-14T00:00:00"/>
    <x v="2"/>
    <x v="5"/>
    <s v="Las Vegas"/>
    <s v="Women's Apparel"/>
    <n v="74"/>
    <n v="1500"/>
    <n v="11100"/>
    <n v="2997"/>
    <n v="0.27"/>
    <s v="Online"/>
  </r>
  <r>
    <n v="1128299"/>
    <d v="2020-03-15T00:00:00"/>
    <x v="2"/>
    <x v="5"/>
    <s v="Las Vegas"/>
    <s v="Men's Street Footwear"/>
    <n v="28"/>
    <n v="1230"/>
    <n v="3444"/>
    <n v="1722"/>
    <n v="0.5"/>
    <s v="Online"/>
  </r>
  <r>
    <n v="1128299"/>
    <d v="2020-03-16T00:00:00"/>
    <x v="2"/>
    <x v="5"/>
    <s v="Las Vegas"/>
    <s v="Men's Athletic Footwear"/>
    <n v="38"/>
    <n v="1230"/>
    <n v="4674"/>
    <n v="1542.42"/>
    <n v="0.33"/>
    <s v="Online"/>
  </r>
  <r>
    <n v="1128299"/>
    <d v="2020-03-17T00:00:00"/>
    <x v="2"/>
    <x v="5"/>
    <s v="Las Vegas"/>
    <s v="Women's Street Footwear"/>
    <n v="39"/>
    <n v="1150"/>
    <n v="4485"/>
    <n v="2063.1"/>
    <n v="0.46"/>
    <s v="Online"/>
  </r>
  <r>
    <n v="1128299"/>
    <d v="2020-03-18T00:00:00"/>
    <x v="2"/>
    <x v="5"/>
    <s v="Las Vegas"/>
    <s v="Women's Athletic Footwear"/>
    <n v="38"/>
    <n v="720"/>
    <n v="2736"/>
    <n v="1231.1999999999998"/>
    <n v="0.44999999999999996"/>
    <s v="Online"/>
  </r>
  <r>
    <n v="1128299"/>
    <d v="2020-03-19T00:00:00"/>
    <x v="2"/>
    <x v="6"/>
    <s v="Denver"/>
    <s v="Men's Apparel"/>
    <n v="41"/>
    <n v="560"/>
    <n v="2296"/>
    <n v="1469.44"/>
    <n v="0.64"/>
    <s v="Online"/>
  </r>
  <r>
    <n v="1128299"/>
    <d v="2020-03-20T00:00:00"/>
    <x v="2"/>
    <x v="6"/>
    <s v="Denver"/>
    <s v="Women's Apparel"/>
    <n v="37"/>
    <n v="1280"/>
    <n v="4736"/>
    <n v="1231.3600000000001"/>
    <n v="0.26"/>
    <s v="Online"/>
  </r>
  <r>
    <n v="1128299"/>
    <d v="2020-03-21T00:00:00"/>
    <x v="2"/>
    <x v="6"/>
    <s v="Denver"/>
    <s v="Men's Street Footwear"/>
    <n v="27"/>
    <n v="1310"/>
    <n v="3537"/>
    <n v="1697.7600000000002"/>
    <n v="0.48000000000000004"/>
    <s v="Online"/>
  </r>
  <r>
    <n v="1128299"/>
    <d v="2020-03-22T00:00:00"/>
    <x v="2"/>
    <x v="6"/>
    <s v="Denver"/>
    <s v="Men's Athletic Footwear"/>
    <n v="38"/>
    <n v="1110"/>
    <n v="4218"/>
    <n v="1265.4000000000001"/>
    <n v="0.30000000000000004"/>
    <s v="Online"/>
  </r>
  <r>
    <n v="1128299"/>
    <d v="2020-03-23T00:00:00"/>
    <x v="2"/>
    <x v="6"/>
    <s v="Denver"/>
    <s v="Women's Street Footwear"/>
    <n v="38"/>
    <n v="1230"/>
    <n v="4674"/>
    <n v="2337"/>
    <n v="0.5"/>
    <s v="Online"/>
  </r>
  <r>
    <n v="1128299"/>
    <d v="2020-03-24T00:00:00"/>
    <x v="2"/>
    <x v="6"/>
    <s v="Denver"/>
    <s v="Women's Athletic Footwear"/>
    <n v="36"/>
    <n v="720"/>
    <n v="2592"/>
    <n v="1166.3999999999999"/>
    <n v="0.44999999999999996"/>
    <s v="Online"/>
  </r>
  <r>
    <n v="1128299"/>
    <d v="2020-03-25T00:00:00"/>
    <x v="2"/>
    <x v="6"/>
    <s v="Denver"/>
    <s v="Men's Apparel"/>
    <n v="43"/>
    <n v="580"/>
    <n v="2494"/>
    <n v="1546.28"/>
    <n v="0.62"/>
    <s v="Online"/>
  </r>
  <r>
    <n v="1128299"/>
    <d v="2020-03-26T00:00:00"/>
    <x v="2"/>
    <x v="6"/>
    <s v="Denver"/>
    <s v="Women's Apparel"/>
    <n v="37"/>
    <n v="1160"/>
    <n v="4292"/>
    <n v="1158.8400000000001"/>
    <n v="0.27"/>
    <s v="Online"/>
  </r>
  <r>
    <n v="1128299"/>
    <d v="2020-03-27T00:00:00"/>
    <x v="2"/>
    <x v="6"/>
    <s v="Denver"/>
    <s v="Men's Street Footwear"/>
    <n v="37"/>
    <n v="1650"/>
    <n v="6105"/>
    <n v="2930.4"/>
    <n v="0.48000000000000004"/>
    <s v="Online"/>
  </r>
  <r>
    <n v="1128299"/>
    <d v="2020-03-28T00:00:00"/>
    <x v="2"/>
    <x v="6"/>
    <s v="Denver"/>
    <s v="Men's Athletic Footwear"/>
    <n v="48"/>
    <n v="1120"/>
    <n v="5376"/>
    <n v="1827.8400000000001"/>
    <n v="0.34"/>
    <s v="Online"/>
  </r>
  <r>
    <n v="1128299"/>
    <d v="2020-03-29T00:00:00"/>
    <x v="2"/>
    <x v="6"/>
    <s v="Denver"/>
    <s v="Women's Street Footwear"/>
    <n v="51"/>
    <n v="1160"/>
    <n v="5916"/>
    <n v="2898.84"/>
    <n v="0.49000000000000005"/>
    <s v="Online"/>
  </r>
  <r>
    <n v="1128299"/>
    <d v="2020-03-30T00:00:00"/>
    <x v="2"/>
    <x v="6"/>
    <s v="Denver"/>
    <s v="Women's Athletic Footwear"/>
    <n v="51"/>
    <n v="900"/>
    <n v="4590"/>
    <n v="1973.7"/>
    <n v="0.43"/>
    <s v="Online"/>
  </r>
  <r>
    <n v="1128299"/>
    <d v="2020-03-31T00:00:00"/>
    <x v="2"/>
    <x v="6"/>
    <s v="Denver"/>
    <s v="Men's Apparel"/>
    <n v="56"/>
    <n v="390"/>
    <n v="2184"/>
    <n v="1310.3999999999999"/>
    <n v="0.6"/>
    <s v="Online"/>
  </r>
  <r>
    <n v="1128299"/>
    <d v="2020-04-01T00:00:00"/>
    <x v="2"/>
    <x v="6"/>
    <s v="Denver"/>
    <s v="Women's Apparel"/>
    <n v="52"/>
    <n v="950"/>
    <n v="4940"/>
    <n v="1432.6000000000001"/>
    <n v="0.29000000000000004"/>
    <s v="Online"/>
  </r>
  <r>
    <n v="1128299"/>
    <d v="2020-04-02T00:00:00"/>
    <x v="2"/>
    <x v="6"/>
    <s v="Denver"/>
    <s v="Men's Street Footwear"/>
    <n v="55"/>
    <n v="1310"/>
    <n v="7205"/>
    <n v="3386.3500000000004"/>
    <n v="0.47000000000000003"/>
    <s v="Online"/>
  </r>
  <r>
    <n v="1128299"/>
    <d v="2020-04-03T00:00:00"/>
    <x v="2"/>
    <x v="6"/>
    <s v="Denver"/>
    <s v="Men's Athletic Footwear"/>
    <n v="59"/>
    <n v="940"/>
    <n v="5546"/>
    <n v="1941.1"/>
    <n v="0.35"/>
    <s v="Online"/>
  </r>
  <r>
    <n v="1128299"/>
    <d v="2020-04-04T00:00:00"/>
    <x v="2"/>
    <x v="6"/>
    <s v="Denver"/>
    <s v="Women's Street Footwear"/>
    <n v="61"/>
    <n v="1130"/>
    <n v="6893"/>
    <n v="3446.5"/>
    <n v="0.5"/>
    <s v="Online"/>
  </r>
  <r>
    <n v="1128299"/>
    <d v="2020-04-05T00:00:00"/>
    <x v="2"/>
    <x v="6"/>
    <s v="Denver"/>
    <s v="Women's Athletic Footwear"/>
    <n v="56"/>
    <n v="740"/>
    <n v="4144"/>
    <n v="1781.92"/>
    <n v="0.43"/>
    <s v="Online"/>
  </r>
  <r>
    <n v="1128299"/>
    <d v="2020-04-06T00:00:00"/>
    <x v="2"/>
    <x v="6"/>
    <s v="Denver"/>
    <s v="Men's Apparel"/>
    <n v="62"/>
    <n v="440"/>
    <n v="2728"/>
    <n v="1664.08"/>
    <n v="0.61"/>
    <s v="Online"/>
  </r>
  <r>
    <n v="1128299"/>
    <d v="2020-04-07T00:00:00"/>
    <x v="2"/>
    <x v="6"/>
    <s v="Denver"/>
    <s v="Women's Apparel"/>
    <n v="72"/>
    <n v="980"/>
    <n v="7056"/>
    <n v="1764"/>
    <n v="0.25"/>
    <s v="Online"/>
  </r>
  <r>
    <n v="1128299"/>
    <d v="2020-04-08T00:00:00"/>
    <x v="2"/>
    <x v="6"/>
    <s v="Denver"/>
    <s v="Men's Street Footwear"/>
    <n v="55"/>
    <n v="1310"/>
    <n v="7205"/>
    <n v="4395.05"/>
    <n v="0.61"/>
    <s v="Online"/>
  </r>
  <r>
    <n v="1128299"/>
    <d v="2020-04-09T00:00:00"/>
    <x v="2"/>
    <x v="6"/>
    <s v="Denver"/>
    <s v="Men's Athletic Footwear"/>
    <n v="60"/>
    <n v="1050"/>
    <n v="6300"/>
    <n v="2898"/>
    <n v="0.45999999999999996"/>
    <s v="Online"/>
  </r>
  <r>
    <n v="1128299"/>
    <d v="2020-04-10T00:00:00"/>
    <x v="2"/>
    <x v="6"/>
    <s v="Denver"/>
    <s v="Women's Street Footwear"/>
    <n v="59"/>
    <n v="980"/>
    <n v="5782"/>
    <n v="3469.2"/>
    <n v="0.6"/>
    <s v="Online"/>
  </r>
  <r>
    <n v="1128299"/>
    <d v="2020-04-11T00:00:00"/>
    <x v="2"/>
    <x v="6"/>
    <s v="Denver"/>
    <s v="Women's Athletic Footwear"/>
    <n v="58"/>
    <n v="690"/>
    <n v="4002"/>
    <n v="2361.1799999999998"/>
    <n v="0.59"/>
    <s v="Online"/>
  </r>
  <r>
    <n v="1128299"/>
    <d v="2020-04-12T00:00:00"/>
    <x v="2"/>
    <x v="6"/>
    <s v="Denver"/>
    <s v="Men's Apparel"/>
    <n v="63"/>
    <n v="440"/>
    <n v="2772"/>
    <n v="2106.7200000000003"/>
    <n v="0.76000000000000012"/>
    <s v="Online"/>
  </r>
  <r>
    <n v="1128299"/>
    <d v="2020-04-13T00:00:00"/>
    <x v="2"/>
    <x v="6"/>
    <s v="Denver"/>
    <s v="Women's Apparel"/>
    <n v="74"/>
    <n v="1330"/>
    <n v="9842"/>
    <n v="4232.0599999999995"/>
    <n v="0.43"/>
    <s v="Online"/>
  </r>
  <r>
    <n v="1128299"/>
    <d v="2020-04-14T00:00:00"/>
    <x v="2"/>
    <x v="6"/>
    <s v="Denver"/>
    <s v="Men's Street Footwear"/>
    <n v="54"/>
    <n v="1890"/>
    <n v="10206"/>
    <n v="6531.84"/>
    <n v="0.64"/>
    <s v="Online"/>
  </r>
  <r>
    <n v="1128299"/>
    <d v="2020-04-15T00:00:00"/>
    <x v="2"/>
    <x v="6"/>
    <s v="Denver"/>
    <s v="Men's Athletic Footwear"/>
    <n v="59"/>
    <n v="1440"/>
    <n v="8496"/>
    <n v="4248"/>
    <n v="0.5"/>
    <s v="Online"/>
  </r>
  <r>
    <n v="1128299"/>
    <d v="2020-04-16T00:00:00"/>
    <x v="2"/>
    <x v="6"/>
    <s v="Denver"/>
    <s v="Women's Street Footwear"/>
    <n v="64"/>
    <n v="1500"/>
    <n v="9600"/>
    <n v="6144"/>
    <n v="0.64"/>
    <s v="Online"/>
  </r>
  <r>
    <n v="1128299"/>
    <d v="2020-04-17T00:00:00"/>
    <x v="2"/>
    <x v="6"/>
    <s v="Denver"/>
    <s v="Women's Athletic Footwear"/>
    <n v="62"/>
    <n v="1350"/>
    <n v="8370"/>
    <n v="5022"/>
    <n v="0.6"/>
    <s v="Online"/>
  </r>
  <r>
    <n v="1128299"/>
    <d v="2020-04-18T00:00:00"/>
    <x v="2"/>
    <x v="6"/>
    <s v="Denver"/>
    <s v="Men's Apparel"/>
    <n v="66"/>
    <n v="910"/>
    <n v="6006"/>
    <n v="4624.6200000000008"/>
    <n v="0.77000000000000013"/>
    <s v="Online"/>
  </r>
  <r>
    <n v="1128299"/>
    <d v="2020-04-19T00:00:00"/>
    <x v="2"/>
    <x v="6"/>
    <s v="Denver"/>
    <s v="Women's Apparel"/>
    <n v="83"/>
    <n v="1810"/>
    <n v="15023"/>
    <n v="6459.89"/>
    <n v="0.43"/>
    <s v="Online"/>
  </r>
  <r>
    <n v="1128299"/>
    <d v="2020-04-20T00:00:00"/>
    <x v="2"/>
    <x v="6"/>
    <s v="Denver"/>
    <s v="Men's Street Footwear"/>
    <n v="64"/>
    <n v="2020"/>
    <n v="12928"/>
    <n v="7756.7999999999993"/>
    <n v="0.6"/>
    <s v="Online"/>
  </r>
  <r>
    <n v="1128299"/>
    <d v="2020-04-21T00:00:00"/>
    <x v="2"/>
    <x v="6"/>
    <s v="Denver"/>
    <s v="Men's Athletic Footwear"/>
    <n v="67"/>
    <n v="1880"/>
    <n v="12596"/>
    <n v="5038.4000000000005"/>
    <n v="0.4"/>
    <s v="Online"/>
  </r>
  <r>
    <n v="1128299"/>
    <d v="2020-04-22T00:00:00"/>
    <x v="2"/>
    <x v="6"/>
    <s v="Denver"/>
    <s v="Women's Street Footwear"/>
    <n v="67"/>
    <n v="1610"/>
    <n v="10787"/>
    <n v="5932.85"/>
    <n v="0.55000000000000004"/>
    <s v="Online"/>
  </r>
  <r>
    <n v="1128299"/>
    <d v="2020-04-23T00:00:00"/>
    <x v="2"/>
    <x v="6"/>
    <s v="Denver"/>
    <s v="Women's Athletic Footwear"/>
    <n v="61"/>
    <n v="1430"/>
    <n v="8723"/>
    <n v="4535.96"/>
    <n v="0.52"/>
    <s v="Online"/>
  </r>
  <r>
    <n v="1128299"/>
    <d v="2020-04-24T00:00:00"/>
    <x v="2"/>
    <x v="6"/>
    <s v="Denver"/>
    <s v="Men's Apparel"/>
    <n v="67"/>
    <n v="1310"/>
    <n v="8777"/>
    <n v="6143.9000000000005"/>
    <n v="0.70000000000000007"/>
    <s v="Online"/>
  </r>
  <r>
    <n v="1128299"/>
    <d v="2020-04-25T00:00:00"/>
    <x v="2"/>
    <x v="6"/>
    <s v="Denver"/>
    <s v="Women's Apparel"/>
    <n v="78"/>
    <n v="1370"/>
    <n v="10686"/>
    <n v="4274.4000000000005"/>
    <n v="0.4"/>
    <s v="Online"/>
  </r>
  <r>
    <n v="1128299"/>
    <d v="2020-04-26T00:00:00"/>
    <x v="2"/>
    <x v="6"/>
    <s v="Denver"/>
    <s v="Men's Street Footwear"/>
    <n v="63"/>
    <n v="1960"/>
    <n v="12348"/>
    <n v="7285.3200000000006"/>
    <n v="0.59000000000000008"/>
    <s v="Online"/>
  </r>
  <r>
    <n v="1128299"/>
    <d v="2020-04-27T00:00:00"/>
    <x v="2"/>
    <x v="6"/>
    <s v="Denver"/>
    <s v="Men's Athletic Footwear"/>
    <n v="73"/>
    <n v="1890"/>
    <n v="13797"/>
    <n v="5794.74"/>
    <n v="0.42"/>
    <s v="Online"/>
  </r>
  <r>
    <n v="1128299"/>
    <d v="2020-04-28T00:00:00"/>
    <x v="2"/>
    <x v="6"/>
    <s v="Denver"/>
    <s v="Women's Street Footwear"/>
    <n v="67"/>
    <n v="1430"/>
    <n v="9581"/>
    <n v="5461.170000000001"/>
    <n v="0.57000000000000006"/>
    <s v="Online"/>
  </r>
  <r>
    <n v="1128299"/>
    <d v="2020-04-29T00:00:00"/>
    <x v="2"/>
    <x v="6"/>
    <s v="Denver"/>
    <s v="Women's Athletic Footwear"/>
    <n v="63"/>
    <n v="1350"/>
    <n v="8505"/>
    <n v="4592.7000000000007"/>
    <n v="0.54"/>
    <s v="Online"/>
  </r>
  <r>
    <n v="1128299"/>
    <d v="2020-04-30T00:00:00"/>
    <x v="2"/>
    <x v="6"/>
    <s v="Denver"/>
    <s v="Men's Apparel"/>
    <n v="74"/>
    <n v="1400"/>
    <n v="10360"/>
    <n v="7562.8000000000011"/>
    <n v="0.73000000000000009"/>
    <s v="Online"/>
  </r>
  <r>
    <n v="1128299"/>
    <d v="2020-05-01T00:00:00"/>
    <x v="2"/>
    <x v="6"/>
    <s v="Denver"/>
    <s v="Women's Apparel"/>
    <n v="74"/>
    <n v="1000"/>
    <n v="7400"/>
    <n v="2590"/>
    <n v="0.35"/>
    <s v="Online"/>
  </r>
  <r>
    <n v="1128299"/>
    <d v="2020-05-02T00:00:00"/>
    <x v="2"/>
    <x v="6"/>
    <s v="Denver"/>
    <s v="Men's Street Footwear"/>
    <n v="59"/>
    <n v="1620"/>
    <n v="9558"/>
    <n v="5065.7400000000007"/>
    <n v="0.53"/>
    <s v="Online"/>
  </r>
  <r>
    <n v="1128299"/>
    <d v="2020-05-03T00:00:00"/>
    <x v="2"/>
    <x v="6"/>
    <s v="Denver"/>
    <s v="Men's Athletic Footwear"/>
    <n v="69"/>
    <n v="1680"/>
    <n v="11592"/>
    <n v="4173.12"/>
    <n v="0.36"/>
    <s v="Online"/>
  </r>
  <r>
    <n v="1128299"/>
    <d v="2020-05-04T00:00:00"/>
    <x v="2"/>
    <x v="6"/>
    <s v="Denver"/>
    <s v="Women's Street Footwear"/>
    <n v="60"/>
    <n v="1130"/>
    <n v="6780"/>
    <n v="3390"/>
    <n v="0.5"/>
    <s v="Online"/>
  </r>
  <r>
    <n v="1128299"/>
    <d v="2020-05-05T00:00:00"/>
    <x v="2"/>
    <x v="6"/>
    <s v="Denver"/>
    <s v="Women's Athletic Footwear"/>
    <n v="59"/>
    <n v="1000"/>
    <n v="5900"/>
    <n v="2832"/>
    <n v="0.48"/>
    <s v="Online"/>
  </r>
  <r>
    <n v="1128299"/>
    <d v="2020-05-06T00:00:00"/>
    <x v="2"/>
    <x v="6"/>
    <s v="Denver"/>
    <s v="Men's Apparel"/>
    <n v="74"/>
    <n v="1200"/>
    <n v="8880"/>
    <n v="6127.2000000000016"/>
    <n v="0.69000000000000017"/>
    <s v="Online"/>
  </r>
  <r>
    <n v="1128299"/>
    <d v="2020-05-07T00:00:00"/>
    <x v="2"/>
    <x v="6"/>
    <s v="Denver"/>
    <s v="Women's Apparel"/>
    <n v="65"/>
    <n v="1060"/>
    <n v="6890"/>
    <n v="2135.9"/>
    <n v="0.31"/>
    <s v="Online"/>
  </r>
  <r>
    <n v="1128299"/>
    <d v="2020-05-08T00:00:00"/>
    <x v="2"/>
    <x v="6"/>
    <s v="Denver"/>
    <s v="Men's Street Footwear"/>
    <n v="51"/>
    <n v="1370"/>
    <n v="6987"/>
    <n v="3493.5"/>
    <n v="0.5"/>
    <s v="Online"/>
  </r>
  <r>
    <n v="1128299"/>
    <d v="2020-05-09T00:00:00"/>
    <x v="2"/>
    <x v="6"/>
    <s v="Denver"/>
    <s v="Men's Athletic Footwear"/>
    <n v="54"/>
    <n v="1520"/>
    <n v="8208"/>
    <n v="2872.7999999999997"/>
    <n v="0.35"/>
    <s v="Online"/>
  </r>
  <r>
    <n v="1128299"/>
    <d v="2020-05-10T00:00:00"/>
    <x v="2"/>
    <x v="6"/>
    <s v="Denver"/>
    <s v="Women's Street Footwear"/>
    <n v="51"/>
    <n v="1020"/>
    <n v="5202"/>
    <n v="2601"/>
    <n v="0.5"/>
    <s v="Online"/>
  </r>
  <r>
    <n v="1128299"/>
    <d v="2020-05-11T00:00:00"/>
    <x v="2"/>
    <x v="6"/>
    <s v="Denver"/>
    <s v="Women's Athletic Footwear"/>
    <n v="53"/>
    <n v="850"/>
    <n v="4505"/>
    <n v="2072.2999999999997"/>
    <n v="0.45999999999999996"/>
    <s v="Online"/>
  </r>
  <r>
    <n v="1128299"/>
    <d v="2020-05-12T00:00:00"/>
    <x v="2"/>
    <x v="6"/>
    <s v="Denver"/>
    <s v="Men's Apparel"/>
    <n v="64"/>
    <n v="750"/>
    <n v="4800"/>
    <n v="3168.0000000000009"/>
    <n v="0.66000000000000014"/>
    <s v="Online"/>
  </r>
  <r>
    <n v="1128299"/>
    <d v="2020-05-13T00:00:00"/>
    <x v="2"/>
    <x v="6"/>
    <s v="Denver"/>
    <s v="Women's Apparel"/>
    <n v="65"/>
    <n v="1050"/>
    <n v="6825"/>
    <n v="2047.5000000000002"/>
    <n v="0.30000000000000004"/>
    <s v="Online"/>
  </r>
  <r>
    <n v="1128299"/>
    <d v="2020-05-14T00:00:00"/>
    <x v="2"/>
    <x v="6"/>
    <s v="Denver"/>
    <s v="Men's Street Footwear"/>
    <n v="52"/>
    <n v="1500"/>
    <n v="7800"/>
    <n v="4290"/>
    <n v="0.55000000000000004"/>
    <s v="Online"/>
  </r>
  <r>
    <n v="1128299"/>
    <d v="2020-05-15T00:00:00"/>
    <x v="2"/>
    <x v="6"/>
    <s v="Denver"/>
    <s v="Men's Athletic Footwear"/>
    <n v="55"/>
    <n v="1500"/>
    <n v="8250"/>
    <n v="3052.5"/>
    <n v="0.37"/>
    <s v="Online"/>
  </r>
  <r>
    <n v="1128299"/>
    <d v="2020-05-16T00:00:00"/>
    <x v="2"/>
    <x v="6"/>
    <s v="Denver"/>
    <s v="Women's Street Footwear"/>
    <n v="51"/>
    <n v="1280"/>
    <n v="6528"/>
    <n v="3459.84"/>
    <n v="0.53"/>
    <s v="Online"/>
  </r>
  <r>
    <n v="1128299"/>
    <d v="2020-05-17T00:00:00"/>
    <x v="2"/>
    <x v="6"/>
    <s v="Denver"/>
    <s v="Women's Athletic Footwear"/>
    <n v="60"/>
    <n v="1160"/>
    <n v="6960"/>
    <n v="3340.7999999999997"/>
    <n v="0.48"/>
    <s v="Online"/>
  </r>
  <r>
    <n v="1128299"/>
    <d v="2020-05-18T00:00:00"/>
    <x v="2"/>
    <x v="6"/>
    <s v="Denver"/>
    <s v="Men's Apparel"/>
    <n v="68"/>
    <n v="1050"/>
    <n v="7140"/>
    <n v="4926.6000000000013"/>
    <n v="0.69000000000000017"/>
    <s v="Online"/>
  </r>
  <r>
    <n v="1128299"/>
    <d v="2020-05-19T00:00:00"/>
    <x v="2"/>
    <x v="6"/>
    <s v="Denver"/>
    <s v="Women's Apparel"/>
    <n v="73"/>
    <n v="1300"/>
    <n v="9490"/>
    <n v="2941.9"/>
    <n v="0.31"/>
    <s v="Online"/>
  </r>
  <r>
    <n v="1128299"/>
    <d v="2020-05-20T00:00:00"/>
    <x v="2"/>
    <x v="6"/>
    <s v="Denver"/>
    <s v="Men's Street Footwear"/>
    <n v="59"/>
    <n v="2030"/>
    <n v="11977"/>
    <n v="6228.04"/>
    <n v="0.52"/>
    <s v="Online"/>
  </r>
  <r>
    <n v="1128299"/>
    <d v="2020-05-21T00:00:00"/>
    <x v="2"/>
    <x v="6"/>
    <s v="Denver"/>
    <s v="Men's Athletic Footwear"/>
    <n v="64"/>
    <n v="1820"/>
    <n v="11648"/>
    <n v="4426.24"/>
    <n v="0.38"/>
    <s v="Online"/>
  </r>
  <r>
    <n v="1128299"/>
    <d v="2020-05-22T00:00:00"/>
    <x v="2"/>
    <x v="6"/>
    <s v="Denver"/>
    <s v="Women's Street Footwear"/>
    <n v="60"/>
    <n v="1250"/>
    <n v="7500"/>
    <n v="4125"/>
    <n v="0.55000000000000004"/>
    <s v="Online"/>
  </r>
  <r>
    <n v="1128299"/>
    <d v="2020-05-23T00:00:00"/>
    <x v="2"/>
    <x v="6"/>
    <s v="Denver"/>
    <s v="Women's Athletic Footwear"/>
    <n v="63"/>
    <n v="1250"/>
    <n v="7875"/>
    <n v="3543.7499999999995"/>
    <n v="0.44999999999999996"/>
    <s v="Online"/>
  </r>
  <r>
    <n v="1128299"/>
    <d v="2020-05-24T00:00:00"/>
    <x v="2"/>
    <x v="6"/>
    <s v="Denver"/>
    <s v="Men's Apparel"/>
    <n v="68"/>
    <n v="1150"/>
    <n v="7820"/>
    <n v="5239.4000000000015"/>
    <n v="0.67000000000000015"/>
    <s v="Online"/>
  </r>
  <r>
    <n v="1128299"/>
    <d v="2020-05-25T00:00:00"/>
    <x v="2"/>
    <x v="6"/>
    <s v="Denver"/>
    <s v="Women's Apparel"/>
    <n v="75"/>
    <n v="1370"/>
    <n v="10275"/>
    <n v="3390.75"/>
    <n v="0.33"/>
    <s v="Online"/>
  </r>
  <r>
    <n v="1128299"/>
    <d v="2020-05-26T00:00:00"/>
    <x v="2"/>
    <x v="6"/>
    <s v="Denver"/>
    <s v="Men's Street Footwear"/>
    <n v="36"/>
    <n v="1170"/>
    <n v="4212"/>
    <n v="1726.9199999999998"/>
    <n v="0.41"/>
    <s v="Online"/>
  </r>
  <r>
    <n v="1128299"/>
    <d v="2020-05-27T00:00:00"/>
    <x v="2"/>
    <x v="6"/>
    <s v="Denver"/>
    <s v="Men's Athletic Footwear"/>
    <n v="48"/>
    <n v="1310"/>
    <n v="6288"/>
    <n v="2515.2000000000003"/>
    <n v="0.4"/>
    <s v="Online"/>
  </r>
  <r>
    <n v="1128299"/>
    <d v="2020-05-28T00:00:00"/>
    <x v="2"/>
    <x v="6"/>
    <s v="Denver"/>
    <s v="Women's Street Footwear"/>
    <n v="46"/>
    <n v="1350"/>
    <n v="6210"/>
    <n v="2173.5"/>
    <n v="0.35"/>
    <s v="Online"/>
  </r>
  <r>
    <n v="1128299"/>
    <d v="2020-05-29T00:00:00"/>
    <x v="2"/>
    <x v="6"/>
    <s v="Denver"/>
    <s v="Women's Athletic Footwear"/>
    <n v="49"/>
    <n v="780"/>
    <n v="3822"/>
    <n v="1567.02"/>
    <n v="0.41"/>
    <s v="Online"/>
  </r>
  <r>
    <n v="1128299"/>
    <d v="2020-05-30T00:00:00"/>
    <x v="2"/>
    <x v="7"/>
    <s v="Seattle"/>
    <s v="Men's Apparel"/>
    <n v="51"/>
    <n v="730"/>
    <n v="3723"/>
    <n v="1451.97"/>
    <n v="0.39"/>
    <s v="Online"/>
  </r>
  <r>
    <n v="1128299"/>
    <d v="2020-05-31T00:00:00"/>
    <x v="2"/>
    <x v="7"/>
    <s v="Seattle"/>
    <s v="Women's Apparel"/>
    <n v="46"/>
    <n v="1250"/>
    <n v="5750"/>
    <n v="1782.5"/>
    <n v="0.31"/>
    <s v="Online"/>
  </r>
  <r>
    <n v="1128299"/>
    <d v="2020-06-01T00:00:00"/>
    <x v="2"/>
    <x v="7"/>
    <s v="Seattle"/>
    <s v="Men's Street Footwear"/>
    <n v="36"/>
    <n v="1380"/>
    <n v="4968"/>
    <n v="2136.2399999999998"/>
    <n v="0.43"/>
    <s v="Online"/>
  </r>
  <r>
    <n v="1128299"/>
    <d v="2020-06-02T00:00:00"/>
    <x v="2"/>
    <x v="7"/>
    <s v="Seattle"/>
    <s v="Men's Athletic Footwear"/>
    <n v="47"/>
    <n v="1310"/>
    <n v="6157"/>
    <n v="2401.23"/>
    <n v="0.39"/>
    <s v="Online"/>
  </r>
  <r>
    <n v="1128299"/>
    <d v="2020-06-03T00:00:00"/>
    <x v="2"/>
    <x v="7"/>
    <s v="Seattle"/>
    <s v="Women's Street Footwear"/>
    <n v="47"/>
    <n v="1220"/>
    <n v="5734"/>
    <n v="2236.2600000000002"/>
    <n v="0.39"/>
    <s v="Online"/>
  </r>
  <r>
    <n v="1128299"/>
    <d v="2020-06-04T00:00:00"/>
    <x v="2"/>
    <x v="7"/>
    <s v="Seattle"/>
    <s v="Women's Athletic Footwear"/>
    <n v="48"/>
    <n v="870"/>
    <n v="4176"/>
    <n v="1753.9199999999998"/>
    <n v="0.42"/>
    <s v="Online"/>
  </r>
  <r>
    <n v="1128299"/>
    <d v="2020-06-05T00:00:00"/>
    <x v="2"/>
    <x v="7"/>
    <s v="Seattle"/>
    <s v="Men's Apparel"/>
    <n v="52"/>
    <n v="650"/>
    <n v="3380"/>
    <n v="1352"/>
    <n v="0.4"/>
    <s v="Online"/>
  </r>
  <r>
    <n v="1128299"/>
    <d v="2020-06-06T00:00:00"/>
    <x v="2"/>
    <x v="7"/>
    <s v="Seattle"/>
    <s v="Women's Apparel"/>
    <n v="46"/>
    <n v="1230"/>
    <n v="5658"/>
    <n v="1753.98"/>
    <n v="0.31"/>
    <s v="Online"/>
  </r>
  <r>
    <n v="1128299"/>
    <d v="2020-06-07T00:00:00"/>
    <x v="2"/>
    <x v="7"/>
    <s v="Seattle"/>
    <s v="Men's Street Footwear"/>
    <n v="46"/>
    <n v="1670"/>
    <n v="7682"/>
    <n v="3456.8999999999996"/>
    <n v="0.44999999999999996"/>
    <s v="Online"/>
  </r>
  <r>
    <n v="1128299"/>
    <d v="2020-06-08T00:00:00"/>
    <x v="2"/>
    <x v="7"/>
    <s v="Seattle"/>
    <s v="Men's Athletic Footwear"/>
    <n v="58"/>
    <n v="1150"/>
    <n v="6670"/>
    <n v="2401.1999999999998"/>
    <n v="0.36"/>
    <s v="Online"/>
  </r>
  <r>
    <n v="1128299"/>
    <d v="2020-06-09T00:00:00"/>
    <x v="2"/>
    <x v="7"/>
    <s v="Seattle"/>
    <s v="Women's Street Footwear"/>
    <n v="60"/>
    <n v="1150"/>
    <n v="6900"/>
    <n v="2760"/>
    <n v="0.4"/>
    <s v="Online"/>
  </r>
  <r>
    <n v="1128299"/>
    <d v="2020-06-10T00:00:00"/>
    <x v="2"/>
    <x v="7"/>
    <s v="Seattle"/>
    <s v="Women's Athletic Footwear"/>
    <n v="64"/>
    <n v="850"/>
    <n v="5440"/>
    <n v="2284.7999999999997"/>
    <n v="0.42"/>
    <s v="Online"/>
  </r>
  <r>
    <n v="1128299"/>
    <d v="2020-06-11T00:00:00"/>
    <x v="2"/>
    <x v="7"/>
    <s v="Seattle"/>
    <s v="Men's Apparel"/>
    <n v="69"/>
    <n v="460"/>
    <n v="3174"/>
    <n v="1206.1200000000001"/>
    <n v="0.38"/>
    <s v="Online"/>
  </r>
  <r>
    <n v="1128299"/>
    <d v="2020-06-12T00:00:00"/>
    <x v="2"/>
    <x v="7"/>
    <s v="Seattle"/>
    <s v="Women's Apparel"/>
    <n v="62"/>
    <n v="1050"/>
    <n v="6510"/>
    <n v="2213.4"/>
    <n v="0.34"/>
    <s v="Online"/>
  </r>
  <r>
    <n v="1128299"/>
    <d v="2020-06-13T00:00:00"/>
    <x v="2"/>
    <x v="7"/>
    <s v="Seattle"/>
    <s v="Men's Street Footwear"/>
    <n v="68"/>
    <n v="1600"/>
    <n v="10880"/>
    <n v="4787.2"/>
    <n v="0.44"/>
    <s v="Online"/>
  </r>
  <r>
    <n v="1128299"/>
    <d v="2020-06-14T00:00:00"/>
    <x v="2"/>
    <x v="7"/>
    <s v="Seattle"/>
    <s v="Men's Athletic Footwear"/>
    <n v="71"/>
    <n v="880"/>
    <n v="6248"/>
    <n v="2436.7200000000003"/>
    <n v="0.39"/>
    <s v="Online"/>
  </r>
  <r>
    <n v="1128299"/>
    <d v="2020-06-15T00:00:00"/>
    <x v="2"/>
    <x v="7"/>
    <s v="Seattle"/>
    <s v="Women's Street Footwear"/>
    <n v="74"/>
    <n v="1200"/>
    <n v="8880"/>
    <n v="3463.2000000000003"/>
    <n v="0.39"/>
    <s v="Online"/>
  </r>
  <r>
    <n v="1128299"/>
    <d v="2020-06-16T00:00:00"/>
    <x v="2"/>
    <x v="7"/>
    <s v="Seattle"/>
    <s v="Women's Athletic Footwear"/>
    <n v="55"/>
    <n v="900"/>
    <n v="4950"/>
    <n v="2079"/>
    <n v="0.42"/>
    <s v="Online"/>
  </r>
  <r>
    <n v="1128299"/>
    <d v="2020-06-17T00:00:00"/>
    <x v="2"/>
    <x v="7"/>
    <s v="Seattle"/>
    <s v="Men's Apparel"/>
    <n v="59"/>
    <n v="560"/>
    <n v="3304"/>
    <n v="1321.6000000000001"/>
    <n v="0.4"/>
    <s v="Online"/>
  </r>
  <r>
    <n v="1128299"/>
    <d v="2020-06-18T00:00:00"/>
    <x v="2"/>
    <x v="7"/>
    <s v="Seattle"/>
    <s v="Women's Apparel"/>
    <n v="78"/>
    <n v="880"/>
    <n v="6864"/>
    <n v="2196.48"/>
    <n v="0.32"/>
    <s v="Online"/>
  </r>
  <r>
    <n v="1128299"/>
    <d v="2020-06-19T00:00:00"/>
    <x v="2"/>
    <x v="7"/>
    <s v="Seattle"/>
    <s v="Men's Street Footwear"/>
    <n v="55"/>
    <n v="1650"/>
    <n v="9075"/>
    <n v="3720.75"/>
    <n v="0.41"/>
    <s v="Online"/>
  </r>
  <r>
    <n v="1128299"/>
    <d v="2020-06-20T00:00:00"/>
    <x v="2"/>
    <x v="7"/>
    <s v="Seattle"/>
    <s v="Men's Athletic Footwear"/>
    <n v="60"/>
    <n v="1080"/>
    <n v="6480"/>
    <n v="2462.4"/>
    <n v="0.38"/>
    <s v="Online"/>
  </r>
  <r>
    <n v="1128299"/>
    <d v="2020-06-21T00:00:00"/>
    <x v="2"/>
    <x v="7"/>
    <s v="Seattle"/>
    <s v="Women's Street Footwear"/>
    <n v="61"/>
    <n v="1200"/>
    <n v="7320"/>
    <n v="2781.6"/>
    <n v="0.38"/>
    <s v="Online"/>
  </r>
  <r>
    <n v="1128299"/>
    <d v="2020-06-22T00:00:00"/>
    <x v="2"/>
    <x v="7"/>
    <s v="Seattle"/>
    <s v="Women's Athletic Footwear"/>
    <n v="59"/>
    <n v="900"/>
    <n v="5310"/>
    <n v="2336.4"/>
    <n v="0.44"/>
    <s v="Online"/>
  </r>
  <r>
    <n v="1128299"/>
    <d v="2020-06-23T00:00:00"/>
    <x v="2"/>
    <x v="7"/>
    <s v="Seattle"/>
    <s v="Men's Apparel"/>
    <n v="60"/>
    <n v="520"/>
    <n v="3120"/>
    <n v="1185.5999999999999"/>
    <n v="0.38"/>
    <s v="Online"/>
  </r>
  <r>
    <n v="1128299"/>
    <d v="2020-06-24T00:00:00"/>
    <x v="2"/>
    <x v="7"/>
    <s v="Seattle"/>
    <s v="Women's Apparel"/>
    <n v="75"/>
    <n v="1250"/>
    <n v="9375"/>
    <n v="3093.75"/>
    <n v="0.33"/>
    <s v="Online"/>
  </r>
  <r>
    <n v="1128299"/>
    <d v="2020-06-25T00:00:00"/>
    <x v="2"/>
    <x v="7"/>
    <s v="Seattle"/>
    <s v="Men's Street Footwear"/>
    <n v="71"/>
    <n v="1950"/>
    <n v="13845"/>
    <n v="5814.9"/>
    <n v="0.42"/>
    <s v="Online"/>
  </r>
  <r>
    <n v="1128299"/>
    <d v="2020-06-26T00:00:00"/>
    <x v="2"/>
    <x v="7"/>
    <s v="Seattle"/>
    <s v="Men's Athletic Footwear"/>
    <n v="74"/>
    <n v="1880"/>
    <n v="13912"/>
    <n v="5147.4399999999996"/>
    <n v="0.37"/>
    <s v="Online"/>
  </r>
  <r>
    <n v="1128299"/>
    <d v="2020-06-27T00:00:00"/>
    <x v="2"/>
    <x v="7"/>
    <s v="Seattle"/>
    <s v="Women's Street Footwear"/>
    <n v="72"/>
    <n v="1630"/>
    <n v="11736"/>
    <n v="4459.68"/>
    <n v="0.38"/>
    <s v="Online"/>
  </r>
  <r>
    <n v="1128299"/>
    <d v="2020-06-28T00:00:00"/>
    <x v="2"/>
    <x v="7"/>
    <s v="Seattle"/>
    <s v="Women's Athletic Footwear"/>
    <n v="75"/>
    <n v="1250"/>
    <n v="9375"/>
    <n v="3750"/>
    <n v="0.4"/>
    <s v="Online"/>
  </r>
  <r>
    <n v="1128299"/>
    <d v="2020-06-29T00:00:00"/>
    <x v="2"/>
    <x v="7"/>
    <s v="Seattle"/>
    <s v="Men's Apparel"/>
    <n v="82"/>
    <n v="1050"/>
    <n v="8610"/>
    <n v="3357.9"/>
    <n v="0.39"/>
    <s v="Online"/>
  </r>
  <r>
    <n v="1128299"/>
    <d v="2020-06-30T00:00:00"/>
    <x v="2"/>
    <x v="7"/>
    <s v="Seattle"/>
    <s v="Women's Apparel"/>
    <n v="98"/>
    <n v="1820"/>
    <n v="17836"/>
    <n v="6064.2400000000007"/>
    <n v="0.34"/>
    <s v="Online"/>
  </r>
  <r>
    <n v="1128299"/>
    <d v="2020-07-01T00:00:00"/>
    <x v="2"/>
    <x v="7"/>
    <s v="Seattle"/>
    <s v="Men's Street Footwear"/>
    <n v="73"/>
    <n v="2390"/>
    <n v="17447"/>
    <n v="6978.8"/>
    <n v="0.4"/>
    <s v="Online"/>
  </r>
  <r>
    <n v="1128299"/>
    <d v="2020-07-02T00:00:00"/>
    <x v="2"/>
    <x v="7"/>
    <s v="Seattle"/>
    <s v="Men's Athletic Footwear"/>
    <n v="82"/>
    <n v="1820"/>
    <n v="14924"/>
    <n v="5372.6399999999994"/>
    <n v="0.36"/>
    <s v="Online"/>
  </r>
  <r>
    <n v="1128299"/>
    <d v="2020-07-03T00:00:00"/>
    <x v="2"/>
    <x v="7"/>
    <s v="Seattle"/>
    <s v="Women's Street Footwear"/>
    <n v="78"/>
    <n v="1750"/>
    <n v="13650"/>
    <n v="4777.5"/>
    <n v="0.35"/>
    <s v="Online"/>
  </r>
  <r>
    <n v="1128299"/>
    <d v="2020-07-04T00:00:00"/>
    <x v="2"/>
    <x v="7"/>
    <s v="Seattle"/>
    <s v="Women's Athletic Footwear"/>
    <n v="78"/>
    <n v="1370"/>
    <n v="10686"/>
    <n v="4381.2599999999993"/>
    <n v="0.41"/>
    <s v="Online"/>
  </r>
  <r>
    <n v="1128299"/>
    <d v="2020-07-05T00:00:00"/>
    <x v="2"/>
    <x v="7"/>
    <s v="Seattle"/>
    <s v="Men's Apparel"/>
    <n v="77"/>
    <n v="1440"/>
    <n v="11088"/>
    <n v="3880.7999999999997"/>
    <n v="0.35"/>
    <s v="Online"/>
  </r>
  <r>
    <n v="1128299"/>
    <d v="2020-07-06T00:00:00"/>
    <x v="2"/>
    <x v="7"/>
    <s v="Seattle"/>
    <s v="Women's Apparel"/>
    <n v="95"/>
    <n v="1550"/>
    <n v="14725"/>
    <n v="5153.75"/>
    <n v="0.35"/>
    <s v="Online"/>
  </r>
  <r>
    <n v="1128299"/>
    <d v="2020-07-07T00:00:00"/>
    <x v="2"/>
    <x v="7"/>
    <s v="Seattle"/>
    <s v="Men's Street Footwear"/>
    <n v="80"/>
    <n v="2170"/>
    <n v="17360"/>
    <n v="7811.9999999999991"/>
    <n v="0.44999999999999996"/>
    <s v="Online"/>
  </r>
  <r>
    <n v="1128299"/>
    <d v="2020-07-08T00:00:00"/>
    <x v="2"/>
    <x v="7"/>
    <s v="Seattle"/>
    <s v="Men's Athletic Footwear"/>
    <n v="77"/>
    <n v="2100"/>
    <n v="16170"/>
    <n v="6306.3"/>
    <n v="0.39"/>
    <s v="Online"/>
  </r>
  <r>
    <n v="1128299"/>
    <d v="2020-07-09T00:00:00"/>
    <x v="2"/>
    <x v="7"/>
    <s v="Seattle"/>
    <s v="Women's Street Footwear"/>
    <n v="73"/>
    <n v="1630"/>
    <n v="11899"/>
    <n v="4164.6499999999996"/>
    <n v="0.35"/>
    <s v="Online"/>
  </r>
  <r>
    <n v="1128299"/>
    <d v="2020-07-10T00:00:00"/>
    <x v="2"/>
    <x v="7"/>
    <s v="Seattle"/>
    <s v="Women's Athletic Footwear"/>
    <n v="74"/>
    <n v="1550"/>
    <n v="11470"/>
    <n v="5046.8"/>
    <n v="0.44"/>
    <s v="Online"/>
  </r>
  <r>
    <n v="1128299"/>
    <d v="2020-07-11T00:00:00"/>
    <x v="2"/>
    <x v="7"/>
    <s v="Seattle"/>
    <s v="Men's Apparel"/>
    <n v="71"/>
    <n v="1550"/>
    <n v="11005"/>
    <n v="4291.95"/>
    <n v="0.39"/>
    <s v="Online"/>
  </r>
  <r>
    <n v="1128299"/>
    <d v="2020-07-12T00:00:00"/>
    <x v="2"/>
    <x v="7"/>
    <s v="Seattle"/>
    <s v="Women's Apparel"/>
    <n v="76"/>
    <n v="1080"/>
    <n v="8208"/>
    <n v="2708.6400000000003"/>
    <n v="0.33"/>
    <s v="Online"/>
  </r>
  <r>
    <n v="1128299"/>
    <d v="2020-07-13T00:00:00"/>
    <x v="2"/>
    <x v="7"/>
    <s v="Seattle"/>
    <s v="Men's Street Footwear"/>
    <n v="64"/>
    <n v="1560"/>
    <n v="9984"/>
    <n v="4093.4399999999996"/>
    <n v="0.41"/>
    <s v="Online"/>
  </r>
  <r>
    <n v="1128299"/>
    <d v="2020-07-14T00:00:00"/>
    <x v="2"/>
    <x v="7"/>
    <s v="Seattle"/>
    <s v="Men's Athletic Footwear"/>
    <n v="71"/>
    <n v="1740"/>
    <n v="12354"/>
    <n v="4323.8999999999996"/>
    <n v="0.35"/>
    <s v="Online"/>
  </r>
  <r>
    <n v="1128299"/>
    <d v="2020-07-15T00:00:00"/>
    <x v="2"/>
    <x v="7"/>
    <s v="Seattle"/>
    <s v="Women's Street Footwear"/>
    <n v="63"/>
    <n v="1350"/>
    <n v="8505"/>
    <n v="3146.85"/>
    <n v="0.37"/>
    <s v="Online"/>
  </r>
  <r>
    <n v="1128299"/>
    <d v="2020-07-16T00:00:00"/>
    <x v="2"/>
    <x v="7"/>
    <s v="Seattle"/>
    <s v="Women's Athletic Footwear"/>
    <n v="67"/>
    <n v="1120"/>
    <n v="7504"/>
    <n v="3001.6000000000004"/>
    <n v="0.4"/>
    <s v="Online"/>
  </r>
  <r>
    <n v="1128299"/>
    <d v="2020-07-17T00:00:00"/>
    <x v="2"/>
    <x v="7"/>
    <s v="Seattle"/>
    <s v="Men's Apparel"/>
    <n v="72"/>
    <n v="1110"/>
    <n v="7992"/>
    <n v="3196.8"/>
    <n v="0.4"/>
    <s v="Online"/>
  </r>
  <r>
    <n v="1128299"/>
    <d v="2020-07-18T00:00:00"/>
    <x v="2"/>
    <x v="7"/>
    <s v="Seattle"/>
    <s v="Women's Apparel"/>
    <n v="62"/>
    <n v="1130"/>
    <n v="7006"/>
    <n v="2452.1"/>
    <n v="0.35"/>
    <s v="Online"/>
  </r>
  <r>
    <n v="1128299"/>
    <d v="2020-07-19T00:00:00"/>
    <x v="2"/>
    <x v="7"/>
    <s v="Seattle"/>
    <s v="Men's Street Footwear"/>
    <n v="58"/>
    <n v="1490"/>
    <n v="8642"/>
    <n v="3456.8"/>
    <n v="0.4"/>
    <s v="Online"/>
  </r>
  <r>
    <n v="1128299"/>
    <d v="2020-07-20T00:00:00"/>
    <x v="2"/>
    <x v="7"/>
    <s v="Seattle"/>
    <s v="Men's Athletic Footwear"/>
    <n v="64"/>
    <n v="1380"/>
    <n v="8832"/>
    <n v="3267.84"/>
    <n v="0.37"/>
    <s v="Online"/>
  </r>
  <r>
    <n v="1128299"/>
    <d v="2020-07-21T00:00:00"/>
    <x v="2"/>
    <x v="7"/>
    <s v="Seattle"/>
    <s v="Women's Street Footwear"/>
    <n v="56"/>
    <n v="1130"/>
    <n v="6328"/>
    <n v="2278.08"/>
    <n v="0.36"/>
    <s v="Online"/>
  </r>
  <r>
    <n v="1128299"/>
    <d v="2020-07-22T00:00:00"/>
    <x v="2"/>
    <x v="7"/>
    <s v="Seattle"/>
    <s v="Women's Athletic Footwear"/>
    <n v="58"/>
    <n v="980"/>
    <n v="5684"/>
    <n v="2500.96"/>
    <n v="0.44"/>
    <s v="Online"/>
  </r>
  <r>
    <n v="1128299"/>
    <d v="2020-07-23T00:00:00"/>
    <x v="2"/>
    <x v="7"/>
    <s v="Seattle"/>
    <s v="Men's Apparel"/>
    <n v="69"/>
    <n v="940"/>
    <n v="6486"/>
    <n v="2270.1"/>
    <n v="0.35"/>
    <s v="Online"/>
  </r>
  <r>
    <n v="1128299"/>
    <d v="2020-07-24T00:00:00"/>
    <x v="2"/>
    <x v="7"/>
    <s v="Seattle"/>
    <s v="Women's Apparel"/>
    <n v="71"/>
    <n v="1010"/>
    <n v="7171"/>
    <n v="2509.85"/>
    <n v="0.35"/>
    <s v="Online"/>
  </r>
  <r>
    <n v="1128299"/>
    <d v="2020-07-25T00:00:00"/>
    <x v="2"/>
    <x v="7"/>
    <s v="Seattle"/>
    <s v="Men's Street Footwear"/>
    <n v="54"/>
    <n v="1620"/>
    <n v="8748"/>
    <n v="3849.12"/>
    <n v="0.44"/>
    <s v="Online"/>
  </r>
  <r>
    <n v="1128299"/>
    <d v="2020-07-26T00:00:00"/>
    <x v="2"/>
    <x v="7"/>
    <s v="Seattle"/>
    <s v="Men's Athletic Footwear"/>
    <n v="60"/>
    <n v="1880"/>
    <n v="11280"/>
    <n v="4173.6000000000004"/>
    <n v="0.37"/>
    <s v="Online"/>
  </r>
  <r>
    <n v="1128299"/>
    <d v="2020-07-27T00:00:00"/>
    <x v="2"/>
    <x v="7"/>
    <s v="Seattle"/>
    <s v="Women's Street Footwear"/>
    <n v="54"/>
    <n v="1240"/>
    <n v="6696"/>
    <n v="2477.52"/>
    <n v="0.37"/>
    <s v="Online"/>
  </r>
  <r>
    <n v="1128299"/>
    <d v="2020-07-28T00:00:00"/>
    <x v="2"/>
    <x v="7"/>
    <s v="Seattle"/>
    <s v="Women's Athletic Footwear"/>
    <n v="69"/>
    <n v="1170"/>
    <n v="8073"/>
    <n v="3471.39"/>
    <n v="0.43"/>
    <s v="Online"/>
  </r>
  <r>
    <n v="1128299"/>
    <d v="2020-07-29T00:00:00"/>
    <x v="2"/>
    <x v="7"/>
    <s v="Seattle"/>
    <s v="Men's Apparel"/>
    <n v="85"/>
    <n v="1150"/>
    <n v="9775"/>
    <n v="3910"/>
    <n v="0.4"/>
    <s v="Online"/>
  </r>
  <r>
    <n v="1128299"/>
    <d v="2020-07-30T00:00:00"/>
    <x v="2"/>
    <x v="7"/>
    <s v="Seattle"/>
    <s v="Women's Apparel"/>
    <n v="88"/>
    <n v="1380"/>
    <n v="12144"/>
    <n v="3764.64"/>
    <n v="0.31"/>
    <s v="Online"/>
  </r>
  <r>
    <n v="1128299"/>
    <d v="2020-07-31T00:00:00"/>
    <x v="2"/>
    <x v="7"/>
    <s v="Seattle"/>
    <s v="Men's Street Footwear"/>
    <n v="78"/>
    <n v="1880"/>
    <n v="14664"/>
    <n v="5865.6"/>
    <n v="0.4"/>
    <s v="Online"/>
  </r>
  <r>
    <n v="1128299"/>
    <d v="2020-08-01T00:00:00"/>
    <x v="2"/>
    <x v="7"/>
    <s v="Seattle"/>
    <s v="Men's Athletic Footwear"/>
    <n v="77"/>
    <n v="1950"/>
    <n v="15015"/>
    <n v="5705.7"/>
    <n v="0.38"/>
    <s v="Online"/>
  </r>
  <r>
    <n v="1128299"/>
    <d v="2020-08-02T00:00:00"/>
    <x v="2"/>
    <x v="7"/>
    <s v="Seattle"/>
    <s v="Women's Street Footwear"/>
    <n v="73"/>
    <n v="1380"/>
    <n v="10074"/>
    <n v="3928.86"/>
    <n v="0.39"/>
    <s v="Online"/>
  </r>
  <r>
    <n v="1128299"/>
    <d v="2020-08-03T00:00:00"/>
    <x v="2"/>
    <x v="7"/>
    <s v="Seattle"/>
    <s v="Women's Athletic Footwear"/>
    <n v="76"/>
    <n v="1380"/>
    <n v="10488"/>
    <n v="4509.84"/>
    <n v="0.43"/>
    <s v="Online"/>
  </r>
  <r>
    <n v="1128299"/>
    <d v="2020-08-04T00:00:00"/>
    <x v="2"/>
    <x v="7"/>
    <s v="Seattle"/>
    <s v="Men's Apparel"/>
    <n v="82"/>
    <n v="1330"/>
    <n v="10906"/>
    <n v="4144.28"/>
    <n v="0.38"/>
    <s v="Online"/>
  </r>
  <r>
    <n v="1128299"/>
    <d v="2020-08-05T00:00:00"/>
    <x v="2"/>
    <x v="7"/>
    <s v="Seattle"/>
    <s v="Women's Apparel"/>
    <n v="86"/>
    <n v="1500"/>
    <n v="12900"/>
    <n v="4386"/>
    <n v="0.34"/>
    <s v="Online"/>
  </r>
  <r>
    <n v="1185732"/>
    <d v="2020-08-06T00:00:00"/>
    <x v="2"/>
    <x v="7"/>
    <s v="Seattle"/>
    <s v="Men's Street Footwear"/>
    <n v="44"/>
    <n v="2730"/>
    <n v="12012"/>
    <n v="6606.6"/>
    <n v="0.55000000000000004"/>
    <s v="Online"/>
  </r>
  <r>
    <n v="1185732"/>
    <d v="2020-08-07T00:00:00"/>
    <x v="2"/>
    <x v="7"/>
    <s v="Seattle"/>
    <s v="Men's Athletic Footwear"/>
    <n v="41"/>
    <n v="2210"/>
    <n v="9061"/>
    <n v="4439.8900000000003"/>
    <n v="0.49"/>
    <s v="Online"/>
  </r>
  <r>
    <n v="1185732"/>
    <d v="2020-08-08T00:00:00"/>
    <x v="2"/>
    <x v="7"/>
    <s v="Seattle"/>
    <s v="Women's Street Footwear"/>
    <n v="34"/>
    <n v="2300"/>
    <n v="7820"/>
    <n v="3049.8"/>
    <n v="0.39"/>
    <s v="Online"/>
  </r>
  <r>
    <n v="1185732"/>
    <d v="2020-08-09T00:00:00"/>
    <x v="2"/>
    <x v="7"/>
    <s v="Seattle"/>
    <s v="Women's Athletic Footwear"/>
    <n v="38"/>
    <n v="1750"/>
    <n v="6650"/>
    <n v="2660"/>
    <n v="0.4"/>
    <s v="Online"/>
  </r>
  <r>
    <n v="1185732"/>
    <d v="2020-08-10T00:00:00"/>
    <x v="4"/>
    <x v="8"/>
    <s v="Miami"/>
    <s v="Men's Apparel"/>
    <n v="50"/>
    <n v="1950"/>
    <n v="9750"/>
    <n v="4875"/>
    <n v="0.5"/>
    <s v="Online"/>
  </r>
  <r>
    <n v="1185732"/>
    <d v="2020-08-11T00:00:00"/>
    <x v="4"/>
    <x v="8"/>
    <s v="Miami"/>
    <s v="Women's Apparel"/>
    <n v="41"/>
    <n v="2470"/>
    <n v="10127"/>
    <n v="6278.74"/>
    <n v="0.62"/>
    <s v="Online"/>
  </r>
  <r>
    <n v="1185732"/>
    <d v="2020-08-12T00:00:00"/>
    <x v="4"/>
    <x v="8"/>
    <s v="Miami"/>
    <s v="Men's Street Footwear"/>
    <n v="43"/>
    <n v="3190"/>
    <n v="13717"/>
    <n v="7818.6900000000005"/>
    <n v="0.57000000000000006"/>
    <s v="Online"/>
  </r>
  <r>
    <n v="1185732"/>
    <d v="2020-08-13T00:00:00"/>
    <x v="4"/>
    <x v="8"/>
    <s v="Miami"/>
    <s v="Men's Athletic Footwear"/>
    <n v="43"/>
    <n v="1950"/>
    <n v="8385"/>
    <n v="4108.6499999999996"/>
    <n v="0.49"/>
    <s v="Online"/>
  </r>
  <r>
    <n v="1185732"/>
    <d v="2020-08-14T00:00:00"/>
    <x v="4"/>
    <x v="8"/>
    <s v="Miami"/>
    <s v="Women's Street Footwear"/>
    <n v="32"/>
    <n v="2400"/>
    <n v="7680"/>
    <n v="2918.4"/>
    <n v="0.38"/>
    <s v="Online"/>
  </r>
  <r>
    <n v="1185732"/>
    <d v="2020-08-15T00:00:00"/>
    <x v="4"/>
    <x v="8"/>
    <s v="Miami"/>
    <s v="Women's Athletic Footwear"/>
    <n v="38"/>
    <n v="1690"/>
    <n v="6422"/>
    <n v="2825.68"/>
    <n v="0.44"/>
    <s v="Online"/>
  </r>
  <r>
    <n v="1185732"/>
    <d v="2020-08-16T00:00:00"/>
    <x v="4"/>
    <x v="8"/>
    <s v="Miami"/>
    <s v="Men's Apparel"/>
    <n v="53"/>
    <n v="2180"/>
    <n v="11554"/>
    <n v="5545.92"/>
    <n v="0.48"/>
    <s v="Online"/>
  </r>
  <r>
    <n v="1185732"/>
    <d v="2020-08-17T00:00:00"/>
    <x v="4"/>
    <x v="8"/>
    <s v="Miami"/>
    <s v="Women's Apparel"/>
    <n v="41"/>
    <n v="2210"/>
    <n v="9061"/>
    <n v="5889.6500000000005"/>
    <n v="0.65"/>
    <s v="Online"/>
  </r>
  <r>
    <n v="1185732"/>
    <d v="2020-08-18T00:00:00"/>
    <x v="4"/>
    <x v="8"/>
    <s v="Miami"/>
    <s v="Men's Street Footwear"/>
    <n v="41"/>
    <n v="2680"/>
    <n v="10988"/>
    <n v="6592.8"/>
    <n v="0.6"/>
    <s v="Online"/>
  </r>
  <r>
    <n v="1185732"/>
    <d v="2020-08-19T00:00:00"/>
    <x v="4"/>
    <x v="8"/>
    <s v="Miami"/>
    <s v="Men's Athletic Footwear"/>
    <n v="42"/>
    <n v="2250"/>
    <n v="9450"/>
    <n v="4536"/>
    <n v="0.48"/>
    <s v="Online"/>
  </r>
  <r>
    <n v="1185732"/>
    <d v="2020-08-20T00:00:00"/>
    <x v="4"/>
    <x v="8"/>
    <s v="Miami"/>
    <s v="Women's Street Footwear"/>
    <n v="32"/>
    <n v="2170"/>
    <n v="6944"/>
    <n v="2430.3999999999996"/>
    <n v="0.35"/>
    <s v="Online"/>
  </r>
  <r>
    <n v="1185732"/>
    <d v="2020-08-21T00:00:00"/>
    <x v="4"/>
    <x v="8"/>
    <s v="Miami"/>
    <s v="Women's Athletic Footwear"/>
    <n v="36"/>
    <n v="1750"/>
    <n v="6300"/>
    <n v="2520"/>
    <n v="0.4"/>
    <s v="Online"/>
  </r>
  <r>
    <n v="1185732"/>
    <d v="2020-08-22T00:00:00"/>
    <x v="4"/>
    <x v="8"/>
    <s v="Miami"/>
    <s v="Men's Apparel"/>
    <n v="53"/>
    <n v="1820"/>
    <n v="9646"/>
    <n v="4437.16"/>
    <n v="0.45999999999999996"/>
    <s v="Online"/>
  </r>
  <r>
    <n v="1185732"/>
    <d v="2020-08-23T00:00:00"/>
    <x v="4"/>
    <x v="8"/>
    <s v="Miami"/>
    <s v="Women's Apparel"/>
    <n v="42"/>
    <n v="2250"/>
    <n v="9450"/>
    <n v="6048"/>
    <n v="0.64"/>
    <s v="Online"/>
  </r>
  <r>
    <n v="1185732"/>
    <d v="2020-04-24T00:00:00"/>
    <x v="4"/>
    <x v="8"/>
    <s v="Miami"/>
    <s v="Men's Street Footwear"/>
    <n v="42"/>
    <n v="2560"/>
    <n v="10752"/>
    <n v="6236.1600000000008"/>
    <n v="0.58000000000000007"/>
    <s v="Online"/>
  </r>
  <r>
    <n v="1185732"/>
    <d v="2020-04-24T00:00:00"/>
    <x v="4"/>
    <x v="8"/>
    <s v="Miami"/>
    <s v="Men's Athletic Footwear"/>
    <n v="41"/>
    <n v="2100"/>
    <n v="8610"/>
    <n v="4305"/>
    <n v="0.5"/>
    <s v="Online"/>
  </r>
  <r>
    <n v="1185732"/>
    <d v="2020-04-24T00:00:00"/>
    <x v="4"/>
    <x v="8"/>
    <s v="Miami"/>
    <s v="Women's Street Footwear"/>
    <n v="32"/>
    <n v="2030"/>
    <n v="6496"/>
    <n v="2598.4"/>
    <n v="0.4"/>
    <s v="Online"/>
  </r>
  <r>
    <n v="1185732"/>
    <d v="2020-04-24T00:00:00"/>
    <x v="4"/>
    <x v="8"/>
    <s v="Miami"/>
    <s v="Women's Athletic Footwear"/>
    <n v="38"/>
    <n v="1890"/>
    <n v="7182"/>
    <n v="3231.8999999999996"/>
    <n v="0.44999999999999996"/>
    <s v="Online"/>
  </r>
  <r>
    <n v="1185732"/>
    <d v="2020-04-24T00:00:00"/>
    <x v="4"/>
    <x v="8"/>
    <s v="Miami"/>
    <s v="Men's Apparel"/>
    <n v="52"/>
    <n v="1960"/>
    <n v="10192"/>
    <n v="4586.3999999999996"/>
    <n v="0.44999999999999996"/>
    <s v="Online"/>
  </r>
  <r>
    <n v="1185732"/>
    <d v="2020-04-24T00:00:00"/>
    <x v="4"/>
    <x v="8"/>
    <s v="Miami"/>
    <s v="Women's Apparel"/>
    <n v="44"/>
    <n v="2080"/>
    <n v="9152"/>
    <n v="5491.2"/>
    <n v="0.6"/>
    <s v="Online"/>
  </r>
  <r>
    <n v="1185732"/>
    <d v="2020-04-24T00:00:00"/>
    <x v="4"/>
    <x v="8"/>
    <s v="Miami"/>
    <s v="Men's Street Footwear"/>
    <n v="52"/>
    <n v="3000"/>
    <n v="15600"/>
    <n v="8736"/>
    <n v="0.56000000000000005"/>
    <s v="Online"/>
  </r>
  <r>
    <n v="1185732"/>
    <d v="2020-04-24T00:00:00"/>
    <x v="4"/>
    <x v="8"/>
    <s v="Miami"/>
    <s v="Men's Athletic Footwear"/>
    <n v="54"/>
    <n v="1940"/>
    <n v="10476"/>
    <n v="5238"/>
    <n v="0.5"/>
    <s v="Online"/>
  </r>
  <r>
    <n v="1185732"/>
    <d v="2020-04-24T00:00:00"/>
    <x v="4"/>
    <x v="8"/>
    <s v="Miami"/>
    <s v="Women's Street Footwear"/>
    <n v="47"/>
    <n v="1880"/>
    <n v="8836"/>
    <n v="3269.32"/>
    <n v="0.37"/>
    <s v="Online"/>
  </r>
  <r>
    <n v="1185732"/>
    <d v="2020-04-24T00:00:00"/>
    <x v="4"/>
    <x v="8"/>
    <s v="Miami"/>
    <s v="Women's Athletic Footwear"/>
    <n v="49"/>
    <n v="1750"/>
    <n v="8575"/>
    <n v="3687.25"/>
    <n v="0.43"/>
    <s v="Online"/>
  </r>
  <r>
    <n v="1185732"/>
    <d v="2020-04-24T00:00:00"/>
    <x v="4"/>
    <x v="8"/>
    <s v="Miami"/>
    <s v="Men's Apparel"/>
    <n v="58"/>
    <n v="1960"/>
    <n v="11368"/>
    <n v="5342.96"/>
    <n v="0.47"/>
    <s v="Online"/>
  </r>
  <r>
    <n v="1185732"/>
    <d v="2020-04-24T00:00:00"/>
    <x v="4"/>
    <x v="8"/>
    <s v="Miami"/>
    <s v="Women's Apparel"/>
    <n v="64"/>
    <n v="2480"/>
    <n v="15872"/>
    <n v="10158.08"/>
    <n v="0.64"/>
    <s v="Online"/>
  </r>
  <r>
    <n v="1185732"/>
    <d v="2020-04-24T00:00:00"/>
    <x v="4"/>
    <x v="8"/>
    <s v="Miami"/>
    <s v="Men's Street Footwear"/>
    <n v="55"/>
    <n v="2900"/>
    <n v="15950"/>
    <n v="9410.5000000000018"/>
    <n v="0.59000000000000008"/>
    <s v="Online"/>
  </r>
  <r>
    <n v="1185732"/>
    <d v="2020-04-24T00:00:00"/>
    <x v="4"/>
    <x v="8"/>
    <s v="Miami"/>
    <s v="Men's Athletic Footwear"/>
    <n v="54"/>
    <n v="2060"/>
    <n v="11124"/>
    <n v="5450.76"/>
    <n v="0.49"/>
    <s v="Online"/>
  </r>
  <r>
    <n v="1185732"/>
    <d v="2020-09-07T00:00:00"/>
    <x v="4"/>
    <x v="8"/>
    <s v="Miami"/>
    <s v="Women's Street Footwear"/>
    <n v="49"/>
    <n v="2080"/>
    <n v="10192"/>
    <n v="3567.2"/>
    <n v="0.35"/>
    <s v="Online"/>
  </r>
  <r>
    <n v="1185732"/>
    <d v="2020-09-08T00:00:00"/>
    <x v="4"/>
    <x v="8"/>
    <s v="Miami"/>
    <s v="Women's Athletic Footwear"/>
    <n v="47"/>
    <n v="2170"/>
    <n v="10199"/>
    <n v="4079.6000000000004"/>
    <n v="0.4"/>
    <s v="Online"/>
  </r>
  <r>
    <n v="1185732"/>
    <d v="2020-09-09T00:00:00"/>
    <x v="4"/>
    <x v="8"/>
    <s v="Miami"/>
    <s v="Men's Apparel"/>
    <n v="62"/>
    <n v="2330"/>
    <n v="14446"/>
    <n v="7078.54"/>
    <n v="0.49"/>
    <s v="Online"/>
  </r>
  <r>
    <n v="1185732"/>
    <d v="2020-09-10T00:00:00"/>
    <x v="4"/>
    <x v="8"/>
    <s v="Miami"/>
    <s v="Women's Apparel"/>
    <n v="63"/>
    <n v="2590"/>
    <n v="16317"/>
    <n v="10606.050000000001"/>
    <n v="0.65"/>
    <s v="Online"/>
  </r>
  <r>
    <n v="1185732"/>
    <d v="2020-09-11T00:00:00"/>
    <x v="4"/>
    <x v="8"/>
    <s v="Miami"/>
    <s v="Men's Street Footwear"/>
    <n v="60"/>
    <n v="2990"/>
    <n v="17940"/>
    <n v="10764"/>
    <n v="0.6"/>
    <s v="Online"/>
  </r>
  <r>
    <n v="1185732"/>
    <d v="2020-09-12T00:00:00"/>
    <x v="4"/>
    <x v="8"/>
    <s v="Miami"/>
    <s v="Men's Athletic Footwear"/>
    <n v="57"/>
    <n v="2250"/>
    <n v="12825"/>
    <n v="5899.4999999999991"/>
    <n v="0.45999999999999996"/>
    <s v="Online"/>
  </r>
  <r>
    <n v="1185732"/>
    <d v="2020-09-13T00:00:00"/>
    <x v="4"/>
    <x v="8"/>
    <s v="Miami"/>
    <s v="Women's Street Footwear"/>
    <n v="50"/>
    <n v="2150"/>
    <n v="10750"/>
    <n v="3977.5"/>
    <n v="0.37"/>
    <s v="Online"/>
  </r>
  <r>
    <n v="1185732"/>
    <d v="2020-09-14T00:00:00"/>
    <x v="4"/>
    <x v="8"/>
    <s v="Miami"/>
    <s v="Women's Athletic Footwear"/>
    <n v="53"/>
    <n v="2330"/>
    <n v="12349"/>
    <n v="5310.07"/>
    <n v="0.43"/>
    <s v="Online"/>
  </r>
  <r>
    <n v="1185732"/>
    <d v="2020-09-15T00:00:00"/>
    <x v="4"/>
    <x v="8"/>
    <s v="Miami"/>
    <s v="Men's Apparel"/>
    <n v="61"/>
    <n v="2080"/>
    <n v="12688"/>
    <n v="6217.12"/>
    <n v="0.49"/>
    <s v="Online"/>
  </r>
  <r>
    <n v="1185732"/>
    <d v="2020-09-16T00:00:00"/>
    <x v="4"/>
    <x v="8"/>
    <s v="Miami"/>
    <s v="Women's Apparel"/>
    <n v="67"/>
    <n v="2440"/>
    <n v="16348"/>
    <n v="10626.2"/>
    <n v="0.65"/>
    <s v="Online"/>
  </r>
  <r>
    <n v="1185732"/>
    <d v="2020-09-17T00:00:00"/>
    <x v="4"/>
    <x v="8"/>
    <s v="Miami"/>
    <s v="Men's Street Footwear"/>
    <n v="60"/>
    <n v="3040"/>
    <n v="18240"/>
    <n v="10396.800000000001"/>
    <n v="0.57000000000000006"/>
    <s v="Online"/>
  </r>
  <r>
    <n v="1185732"/>
    <d v="2020-09-18T00:00:00"/>
    <x v="4"/>
    <x v="8"/>
    <s v="Miami"/>
    <s v="Men's Athletic Footwear"/>
    <n v="55"/>
    <n v="2520"/>
    <n v="13860"/>
    <n v="6236.9999999999991"/>
    <n v="0.44999999999999996"/>
    <s v="Online"/>
  </r>
  <r>
    <n v="1185732"/>
    <d v="2020-09-19T00:00:00"/>
    <x v="4"/>
    <x v="8"/>
    <s v="Miami"/>
    <s v="Women's Street Footwear"/>
    <n v="53"/>
    <n v="2310"/>
    <n v="12243"/>
    <n v="4529.91"/>
    <n v="0.37"/>
    <s v="Online"/>
  </r>
  <r>
    <n v="1185732"/>
    <d v="2020-09-20T00:00:00"/>
    <x v="4"/>
    <x v="8"/>
    <s v="Miami"/>
    <s v="Women's Athletic Footwear"/>
    <n v="44"/>
    <n v="2330"/>
    <n v="10252"/>
    <n v="4100.8"/>
    <n v="0.4"/>
    <s v="Online"/>
  </r>
  <r>
    <n v="1185732"/>
    <d v="2020-09-21T00:00:00"/>
    <x v="4"/>
    <x v="8"/>
    <s v="Miami"/>
    <s v="Men's Apparel"/>
    <n v="52"/>
    <n v="2250"/>
    <n v="11700"/>
    <n v="5264.9999999999991"/>
    <n v="0.44999999999999996"/>
    <s v="Online"/>
  </r>
  <r>
    <n v="1185732"/>
    <d v="2020-09-22T00:00:00"/>
    <x v="4"/>
    <x v="8"/>
    <s v="Miami"/>
    <s v="Women's Apparel"/>
    <n v="56"/>
    <n v="2780"/>
    <n v="15568"/>
    <n v="9496.48"/>
    <n v="0.61"/>
    <s v="Online"/>
  </r>
  <r>
    <n v="1185732"/>
    <d v="2020-09-23T00:00:00"/>
    <x v="4"/>
    <x v="8"/>
    <s v="Miami"/>
    <s v="Men's Street Footwear"/>
    <n v="53"/>
    <n v="2840"/>
    <n v="15052"/>
    <n v="8278.6"/>
    <n v="0.55000000000000004"/>
    <s v="Online"/>
  </r>
  <r>
    <n v="1185732"/>
    <d v="2020-09-24T00:00:00"/>
    <x v="4"/>
    <x v="8"/>
    <s v="Miami"/>
    <s v="Men's Athletic Footwear"/>
    <n v="46"/>
    <n v="2550"/>
    <n v="11730"/>
    <n v="5278.4999999999991"/>
    <n v="0.44999999999999996"/>
    <s v="Online"/>
  </r>
  <r>
    <n v="1185732"/>
    <d v="2020-09-25T00:00:00"/>
    <x v="4"/>
    <x v="8"/>
    <s v="Miami"/>
    <s v="Women's Street Footwear"/>
    <n v="41"/>
    <n v="2250"/>
    <n v="9225"/>
    <n v="3413.25"/>
    <n v="0.37"/>
    <s v="Online"/>
  </r>
  <r>
    <n v="1185732"/>
    <d v="2020-09-26T00:00:00"/>
    <x v="4"/>
    <x v="8"/>
    <s v="Miami"/>
    <s v="Women's Athletic Footwear"/>
    <n v="42"/>
    <n v="2100"/>
    <n v="8820"/>
    <n v="3792.6"/>
    <n v="0.43"/>
    <s v="Online"/>
  </r>
  <r>
    <n v="1185732"/>
    <d v="2020-09-27T00:00:00"/>
    <x v="4"/>
    <x v="8"/>
    <s v="Miami"/>
    <s v="Men's Apparel"/>
    <n v="50"/>
    <n v="2100"/>
    <n v="10500"/>
    <n v="5250"/>
    <n v="0.5"/>
    <s v="Online"/>
  </r>
  <r>
    <n v="1185732"/>
    <d v="2020-09-28T00:00:00"/>
    <x v="4"/>
    <x v="8"/>
    <s v="Miami"/>
    <s v="Women's Apparel"/>
    <n v="55"/>
    <n v="2230"/>
    <n v="12265"/>
    <n v="7726.95"/>
    <n v="0.63"/>
    <s v="Online"/>
  </r>
  <r>
    <n v="1185732"/>
    <d v="2020-09-29T00:00:00"/>
    <x v="4"/>
    <x v="8"/>
    <s v="Miami"/>
    <s v="Men's Street Footwear"/>
    <n v="56"/>
    <n v="2700"/>
    <n v="15120"/>
    <n v="9072"/>
    <n v="0.6"/>
    <s v="Online"/>
  </r>
  <r>
    <n v="1185732"/>
    <d v="2020-09-30T00:00:00"/>
    <x v="4"/>
    <x v="8"/>
    <s v="Miami"/>
    <s v="Men's Athletic Footwear"/>
    <n v="47"/>
    <n v="2150"/>
    <n v="10105"/>
    <n v="4547.25"/>
    <n v="0.44999999999999996"/>
    <s v="Online"/>
  </r>
  <r>
    <n v="1185732"/>
    <d v="2020-10-01T00:00:00"/>
    <x v="4"/>
    <x v="8"/>
    <s v="Miami"/>
    <s v="Women's Street Footwear"/>
    <n v="47"/>
    <n v="2030"/>
    <n v="9541"/>
    <n v="3720.9900000000002"/>
    <n v="0.39"/>
    <s v="Online"/>
  </r>
  <r>
    <n v="1185732"/>
    <d v="2020-10-02T00:00:00"/>
    <x v="4"/>
    <x v="8"/>
    <s v="Miami"/>
    <s v="Women's Athletic Footwear"/>
    <n v="45"/>
    <n v="1820"/>
    <n v="8190"/>
    <n v="3603.6"/>
    <n v="0.44"/>
    <s v="Online"/>
  </r>
  <r>
    <n v="1185732"/>
    <d v="2020-10-03T00:00:00"/>
    <x v="4"/>
    <x v="8"/>
    <s v="Miami"/>
    <s v="Men's Apparel"/>
    <n v="57"/>
    <n v="1890"/>
    <n v="10773"/>
    <n v="5386.5"/>
    <n v="0.5"/>
    <s v="Online"/>
  </r>
  <r>
    <n v="1185732"/>
    <d v="2020-10-04T00:00:00"/>
    <x v="4"/>
    <x v="8"/>
    <s v="Miami"/>
    <s v="Women's Apparel"/>
    <n v="59"/>
    <n v="2230"/>
    <n v="13157"/>
    <n v="8552.0500000000011"/>
    <n v="0.65"/>
    <s v="Online"/>
  </r>
  <r>
    <n v="1185732"/>
    <d v="2020-10-05T00:00:00"/>
    <x v="4"/>
    <x v="8"/>
    <s v="Miami"/>
    <s v="Men's Street Footwear"/>
    <n v="56"/>
    <n v="2440"/>
    <n v="13664"/>
    <n v="7925.1200000000008"/>
    <n v="0.58000000000000007"/>
    <s v="Online"/>
  </r>
  <r>
    <n v="1185732"/>
    <d v="2020-10-06T00:00:00"/>
    <x v="4"/>
    <x v="8"/>
    <s v="Miami"/>
    <s v="Men's Athletic Footwear"/>
    <n v="49"/>
    <n v="2240"/>
    <n v="10976"/>
    <n v="5268.48"/>
    <n v="0.48"/>
    <s v="Online"/>
  </r>
  <r>
    <n v="1185732"/>
    <d v="2020-10-07T00:00:00"/>
    <x v="4"/>
    <x v="8"/>
    <s v="Miami"/>
    <s v="Women's Street Footwear"/>
    <n v="46"/>
    <n v="2240"/>
    <n v="10304"/>
    <n v="3812.48"/>
    <n v="0.37"/>
    <s v="Online"/>
  </r>
  <r>
    <n v="1185732"/>
    <d v="2020-10-08T00:00:00"/>
    <x v="4"/>
    <x v="8"/>
    <s v="Miami"/>
    <s v="Women's Athletic Footwear"/>
    <n v="49"/>
    <n v="2020"/>
    <n v="9898"/>
    <n v="4355.12"/>
    <n v="0.44"/>
    <s v="Online"/>
  </r>
  <r>
    <n v="1185732"/>
    <d v="2020-10-09T00:00:00"/>
    <x v="4"/>
    <x v="8"/>
    <s v="Miami"/>
    <s v="Men's Apparel"/>
    <n v="64"/>
    <n v="1950"/>
    <n v="12480"/>
    <n v="6240"/>
    <n v="0.5"/>
    <s v="Online"/>
  </r>
  <r>
    <n v="1185732"/>
    <d v="2020-10-10T00:00:00"/>
    <x v="4"/>
    <x v="8"/>
    <s v="Miami"/>
    <s v="Women's Apparel"/>
    <n v="64"/>
    <n v="2130"/>
    <n v="13632"/>
    <n v="8179.2"/>
    <n v="0.6"/>
    <s v="Online"/>
  </r>
  <r>
    <n v="1185732"/>
    <d v="2020-05-24T00:00:00"/>
    <x v="4"/>
    <x v="8"/>
    <s v="Miami"/>
    <s v="Men's Street Footwear"/>
    <n v="63"/>
    <n v="3230"/>
    <n v="20349"/>
    <n v="11395.44"/>
    <n v="0.56000000000000005"/>
    <s v="Online"/>
  </r>
  <r>
    <n v="1185732"/>
    <d v="2020-05-24T00:00:00"/>
    <x v="4"/>
    <x v="8"/>
    <s v="Miami"/>
    <s v="Men's Athletic Footwear"/>
    <n v="51"/>
    <n v="2540"/>
    <n v="12954"/>
    <n v="6088.38"/>
    <n v="0.47"/>
    <s v="Online"/>
  </r>
  <r>
    <n v="1185732"/>
    <d v="2020-05-24T00:00:00"/>
    <x v="4"/>
    <x v="8"/>
    <s v="Miami"/>
    <s v="Women's Street Footwear"/>
    <n v="52"/>
    <n v="2480"/>
    <n v="12896"/>
    <n v="4771.5199999999995"/>
    <n v="0.37"/>
    <s v="Online"/>
  </r>
  <r>
    <n v="1185732"/>
    <d v="2020-05-24T00:00:00"/>
    <x v="4"/>
    <x v="8"/>
    <s v="Miami"/>
    <s v="Women's Athletic Footwear"/>
    <n v="54"/>
    <n v="2090"/>
    <n v="11286"/>
    <n v="4852.9799999999996"/>
    <n v="0.43"/>
    <s v="Online"/>
  </r>
  <r>
    <n v="1185732"/>
    <d v="2020-05-24T00:00:00"/>
    <x v="4"/>
    <x v="8"/>
    <s v="Miami"/>
    <s v="Men's Apparel"/>
    <n v="60"/>
    <n v="2020"/>
    <n v="12120"/>
    <n v="5938.8"/>
    <n v="0.49"/>
    <s v="Online"/>
  </r>
  <r>
    <n v="1185732"/>
    <d v="2020-05-24T00:00:00"/>
    <x v="4"/>
    <x v="8"/>
    <s v="Miami"/>
    <s v="Women's Apparel"/>
    <n v="64"/>
    <n v="2190"/>
    <n v="14016"/>
    <n v="8830.08"/>
    <n v="0.63"/>
    <s v="Online"/>
  </r>
  <r>
    <n v="1185732"/>
    <d v="2020-10-17T00:00:00"/>
    <x v="4"/>
    <x v="8"/>
    <s v="Miami"/>
    <s v="Men's Street Footwear"/>
    <n v="33"/>
    <n v="1310"/>
    <n v="4323"/>
    <n v="1945.3500000000004"/>
    <n v="0.45000000000000007"/>
    <s v="Online"/>
  </r>
  <r>
    <n v="1185732"/>
    <d v="2020-10-18T00:00:00"/>
    <x v="4"/>
    <x v="8"/>
    <s v="Miami"/>
    <s v="Men's Athletic Footwear"/>
    <n v="33"/>
    <n v="650"/>
    <n v="2145"/>
    <n v="858"/>
    <n v="0.4"/>
    <s v="Online"/>
  </r>
  <r>
    <n v="1185732"/>
    <d v="2020-10-19T00:00:00"/>
    <x v="4"/>
    <x v="8"/>
    <s v="Miami"/>
    <s v="Women's Street Footwear"/>
    <n v="24"/>
    <n v="630"/>
    <n v="1512"/>
    <n v="665.28"/>
    <n v="0.44"/>
    <s v="Online"/>
  </r>
  <r>
    <n v="1185732"/>
    <d v="2020-10-20T00:00:00"/>
    <x v="4"/>
    <x v="8"/>
    <s v="Miami"/>
    <s v="Women's Athletic Footwear"/>
    <n v="29"/>
    <n v="260"/>
    <n v="754"/>
    <n v="339.30000000000007"/>
    <n v="0.45000000000000007"/>
    <s v="Online"/>
  </r>
  <r>
    <n v="1185732"/>
    <d v="2020-10-21T00:00:00"/>
    <x v="3"/>
    <x v="9"/>
    <s v="Minneapolis"/>
    <s v="Men's Apparel"/>
    <n v="43"/>
    <n v="390"/>
    <n v="1677"/>
    <n v="754.65"/>
    <n v="0.44999999999999996"/>
    <s v="Online"/>
  </r>
  <r>
    <n v="1185732"/>
    <d v="2020-10-22T00:00:00"/>
    <x v="3"/>
    <x v="9"/>
    <s v="Minneapolis"/>
    <s v="Women's Apparel"/>
    <n v="32"/>
    <n v="650"/>
    <n v="2080"/>
    <n v="1164.8000000000002"/>
    <n v="0.56000000000000005"/>
    <s v="Online"/>
  </r>
  <r>
    <n v="1185732"/>
    <d v="2020-10-23T00:00:00"/>
    <x v="3"/>
    <x v="9"/>
    <s v="Minneapolis"/>
    <s v="Men's Street Footwear"/>
    <n v="32"/>
    <n v="1350"/>
    <n v="4320"/>
    <n v="1944.0000000000002"/>
    <n v="0.45000000000000007"/>
    <s v="Online"/>
  </r>
  <r>
    <n v="1185732"/>
    <d v="2020-10-24T00:00:00"/>
    <x v="3"/>
    <x v="9"/>
    <s v="Minneapolis"/>
    <s v="Men's Athletic Footwear"/>
    <n v="34"/>
    <n v="380"/>
    <n v="1292"/>
    <n v="581.4"/>
    <n v="0.44999999999999996"/>
    <s v="Online"/>
  </r>
  <r>
    <n v="1185732"/>
    <d v="2020-10-25T00:00:00"/>
    <x v="3"/>
    <x v="9"/>
    <s v="Minneapolis"/>
    <s v="Women's Street Footwear"/>
    <n v="25"/>
    <n v="560"/>
    <n v="1400"/>
    <n v="588"/>
    <n v="0.42"/>
    <s v="Online"/>
  </r>
  <r>
    <n v="1185732"/>
    <d v="2020-10-26T00:00:00"/>
    <x v="3"/>
    <x v="9"/>
    <s v="Minneapolis"/>
    <s v="Women's Athletic Footwear"/>
    <n v="27"/>
    <n v="200"/>
    <n v="540"/>
    <n v="253.8"/>
    <n v="0.47000000000000003"/>
    <s v="Online"/>
  </r>
  <r>
    <n v="1185732"/>
    <d v="2020-10-27T00:00:00"/>
    <x v="3"/>
    <x v="9"/>
    <s v="Minneapolis"/>
    <s v="Men's Apparel"/>
    <n v="41"/>
    <n v="440"/>
    <n v="1804"/>
    <n v="739.64"/>
    <n v="0.41"/>
    <s v="Online"/>
  </r>
  <r>
    <n v="1185732"/>
    <d v="2020-10-28T00:00:00"/>
    <x v="3"/>
    <x v="9"/>
    <s v="Minneapolis"/>
    <s v="Women's Apparel"/>
    <n v="34"/>
    <n v="650"/>
    <n v="2210"/>
    <n v="1215.5"/>
    <n v="0.55000000000000004"/>
    <s v="Online"/>
  </r>
  <r>
    <n v="1185732"/>
    <d v="2020-10-29T00:00:00"/>
    <x v="3"/>
    <x v="9"/>
    <s v="Minneapolis"/>
    <s v="Men's Street Footwear"/>
    <n v="39"/>
    <n v="1160"/>
    <n v="4524"/>
    <n v="2262"/>
    <n v="0.5"/>
    <s v="Online"/>
  </r>
  <r>
    <n v="1185732"/>
    <d v="2020-10-30T00:00:00"/>
    <x v="3"/>
    <x v="9"/>
    <s v="Minneapolis"/>
    <s v="Men's Athletic Footwear"/>
    <n v="38"/>
    <n v="350"/>
    <n v="1330"/>
    <n v="532"/>
    <n v="0.4"/>
    <s v="Online"/>
  </r>
  <r>
    <n v="1185732"/>
    <d v="2020-10-31T00:00:00"/>
    <x v="3"/>
    <x v="9"/>
    <s v="Minneapolis"/>
    <s v="Women's Street Footwear"/>
    <n v="29"/>
    <n v="530"/>
    <n v="1537"/>
    <n v="691.65"/>
    <n v="0.44999999999999996"/>
    <s v="Online"/>
  </r>
  <r>
    <n v="1185732"/>
    <d v="2020-11-01T00:00:00"/>
    <x v="3"/>
    <x v="9"/>
    <s v="Minneapolis"/>
    <s v="Women's Athletic Footwear"/>
    <n v="32"/>
    <n v="70"/>
    <n v="224"/>
    <n v="112"/>
    <n v="0.5"/>
    <s v="Online"/>
  </r>
  <r>
    <n v="1185732"/>
    <d v="2020-11-02T00:00:00"/>
    <x v="3"/>
    <x v="9"/>
    <s v="Minneapolis"/>
    <s v="Men's Apparel"/>
    <n v="47"/>
    <n v="190"/>
    <n v="893"/>
    <n v="375.06"/>
    <n v="0.42"/>
    <s v="Online"/>
  </r>
  <r>
    <n v="1185732"/>
    <d v="2020-11-03T00:00:00"/>
    <x v="3"/>
    <x v="9"/>
    <s v="Minneapolis"/>
    <s v="Women's Apparel"/>
    <n v="38"/>
    <n v="470"/>
    <n v="1786"/>
    <n v="982.30000000000007"/>
    <n v="0.55000000000000004"/>
    <s v="Online"/>
  </r>
  <r>
    <n v="1185732"/>
    <d v="2020-11-04T00:00:00"/>
    <x v="3"/>
    <x v="9"/>
    <s v="Minneapolis"/>
    <s v="Men's Street Footwear"/>
    <n v="36"/>
    <n v="1200"/>
    <n v="4320"/>
    <n v="2030.4"/>
    <n v="0.47000000000000003"/>
    <s v="Online"/>
  </r>
  <r>
    <n v="1185732"/>
    <d v="2020-11-05T00:00:00"/>
    <x v="3"/>
    <x v="9"/>
    <s v="Minneapolis"/>
    <s v="Men's Athletic Footwear"/>
    <n v="38"/>
    <n v="280"/>
    <n v="1064"/>
    <n v="446.88"/>
    <n v="0.42"/>
    <s v="Online"/>
  </r>
  <r>
    <n v="1185732"/>
    <d v="2020-11-06T00:00:00"/>
    <x v="3"/>
    <x v="9"/>
    <s v="Minneapolis"/>
    <s v="Women's Street Footwear"/>
    <n v="29"/>
    <n v="260"/>
    <n v="754"/>
    <n v="331.76"/>
    <n v="0.44"/>
    <s v="Online"/>
  </r>
  <r>
    <n v="1185732"/>
    <d v="2020-11-07T00:00:00"/>
    <x v="3"/>
    <x v="9"/>
    <s v="Minneapolis"/>
    <s v="Women's Athletic Footwear"/>
    <n v="32"/>
    <n v="70"/>
    <n v="224"/>
    <n v="112"/>
    <n v="0.5"/>
    <s v="Online"/>
  </r>
  <r>
    <n v="1185732"/>
    <d v="2020-11-08T00:00:00"/>
    <x v="3"/>
    <x v="9"/>
    <s v="Minneapolis"/>
    <s v="Men's Apparel"/>
    <n v="47"/>
    <n v="140"/>
    <n v="658"/>
    <n v="263.2"/>
    <n v="0.4"/>
    <s v="Online"/>
  </r>
  <r>
    <n v="1185732"/>
    <d v="2020-11-09T00:00:00"/>
    <x v="3"/>
    <x v="9"/>
    <s v="Minneapolis"/>
    <s v="Women's Apparel"/>
    <n v="36"/>
    <n v="530"/>
    <n v="1908"/>
    <n v="1144.8"/>
    <n v="0.6"/>
    <s v="Online"/>
  </r>
  <r>
    <n v="1185732"/>
    <d v="2020-11-10T00:00:00"/>
    <x v="3"/>
    <x v="9"/>
    <s v="Minneapolis"/>
    <s v="Men's Street Footwear"/>
    <n v="48"/>
    <n v="1160"/>
    <n v="5568"/>
    <n v="2616.96"/>
    <n v="0.47000000000000003"/>
    <s v="Online"/>
  </r>
  <r>
    <n v="1185732"/>
    <d v="2020-11-11T00:00:00"/>
    <x v="3"/>
    <x v="9"/>
    <s v="Minneapolis"/>
    <s v="Men's Athletic Footwear"/>
    <n v="44"/>
    <n v="440"/>
    <n v="1936"/>
    <n v="793.76"/>
    <n v="0.41"/>
    <s v="Online"/>
  </r>
  <r>
    <n v="1185732"/>
    <d v="2020-11-12T00:00:00"/>
    <x v="3"/>
    <x v="9"/>
    <s v="Minneapolis"/>
    <s v="Women's Street Footwear"/>
    <n v="37"/>
    <n v="380"/>
    <n v="1406"/>
    <n v="618.64"/>
    <n v="0.44"/>
    <s v="Online"/>
  </r>
  <r>
    <n v="1185732"/>
    <d v="2020-11-13T00:00:00"/>
    <x v="3"/>
    <x v="9"/>
    <s v="Minneapolis"/>
    <s v="Women's Athletic Footwear"/>
    <n v="36"/>
    <n v="130"/>
    <n v="468"/>
    <n v="229.32000000000002"/>
    <n v="0.49000000000000005"/>
    <s v="Online"/>
  </r>
  <r>
    <n v="1185732"/>
    <d v="2020-11-14T00:00:00"/>
    <x v="3"/>
    <x v="9"/>
    <s v="Minneapolis"/>
    <s v="Men's Apparel"/>
    <n v="50"/>
    <n v="200"/>
    <n v="1000"/>
    <n v="410"/>
    <n v="0.41"/>
    <s v="Online"/>
  </r>
  <r>
    <n v="1185732"/>
    <d v="2020-11-15T00:00:00"/>
    <x v="3"/>
    <x v="9"/>
    <s v="Minneapolis"/>
    <s v="Women's Apparel"/>
    <n v="58"/>
    <n v="510"/>
    <n v="2958"/>
    <n v="1745.2200000000003"/>
    <n v="0.59000000000000008"/>
    <s v="Online"/>
  </r>
  <r>
    <n v="1185732"/>
    <d v="2020-11-16T00:00:00"/>
    <x v="3"/>
    <x v="9"/>
    <s v="Minneapolis"/>
    <s v="Men's Street Footwear"/>
    <n v="44"/>
    <n v="1060"/>
    <n v="4664"/>
    <n v="2285.36"/>
    <n v="0.49000000000000005"/>
    <s v="Online"/>
  </r>
  <r>
    <n v="1185732"/>
    <d v="2020-11-17T00:00:00"/>
    <x v="3"/>
    <x v="9"/>
    <s v="Minneapolis"/>
    <s v="Men's Athletic Footwear"/>
    <n v="38"/>
    <n v="490"/>
    <n v="1862"/>
    <n v="763.42"/>
    <n v="0.41"/>
    <s v="Online"/>
  </r>
  <r>
    <n v="1185732"/>
    <d v="2020-11-18T00:00:00"/>
    <x v="3"/>
    <x v="9"/>
    <s v="Minneapolis"/>
    <s v="Women's Street Footwear"/>
    <n v="33"/>
    <n v="470"/>
    <n v="1551"/>
    <n v="697.94999999999993"/>
    <n v="0.44999999999999996"/>
    <s v="Online"/>
  </r>
  <r>
    <n v="1185732"/>
    <d v="2020-11-19T00:00:00"/>
    <x v="3"/>
    <x v="9"/>
    <s v="Minneapolis"/>
    <s v="Women's Athletic Footwear"/>
    <n v="32"/>
    <n v="450"/>
    <n v="1440"/>
    <n v="676.80000000000007"/>
    <n v="0.47000000000000003"/>
    <s v="Online"/>
  </r>
  <r>
    <n v="1185732"/>
    <d v="2020-11-20T00:00:00"/>
    <x v="3"/>
    <x v="9"/>
    <s v="Minneapolis"/>
    <s v="Men's Apparel"/>
    <n v="49"/>
    <n v="450"/>
    <n v="2205"/>
    <n v="926.09999999999991"/>
    <n v="0.42"/>
    <s v="Online"/>
  </r>
  <r>
    <n v="1185732"/>
    <d v="2020-11-21T00:00:00"/>
    <x v="3"/>
    <x v="9"/>
    <s v="Minneapolis"/>
    <s v="Women's Apparel"/>
    <n v="53"/>
    <n v="810"/>
    <n v="4293"/>
    <n v="2404.0800000000004"/>
    <n v="0.56000000000000005"/>
    <s v="Online"/>
  </r>
  <r>
    <n v="1185732"/>
    <d v="2020-11-22T00:00:00"/>
    <x v="3"/>
    <x v="9"/>
    <s v="Minneapolis"/>
    <s v="Men's Street Footwear"/>
    <n v="49"/>
    <n v="1600"/>
    <n v="7840"/>
    <n v="3684.8"/>
    <n v="0.47000000000000003"/>
    <s v="Online"/>
  </r>
  <r>
    <n v="1185732"/>
    <d v="2020-11-23T00:00:00"/>
    <x v="3"/>
    <x v="9"/>
    <s v="Minneapolis"/>
    <s v="Men's Athletic Footwear"/>
    <n v="42"/>
    <n v="750"/>
    <n v="3150"/>
    <n v="1417.4999999999998"/>
    <n v="0.44999999999999996"/>
    <s v="Online"/>
  </r>
  <r>
    <n v="1185732"/>
    <d v="2020-11-24T00:00:00"/>
    <x v="3"/>
    <x v="9"/>
    <s v="Minneapolis"/>
    <s v="Women's Street Footwear"/>
    <n v="36"/>
    <n v="630"/>
    <n v="2268"/>
    <n v="952.56"/>
    <n v="0.42"/>
    <s v="Online"/>
  </r>
  <r>
    <n v="1185732"/>
    <d v="2020-11-25T00:00:00"/>
    <x v="3"/>
    <x v="9"/>
    <s v="Minneapolis"/>
    <s v="Women's Athletic Footwear"/>
    <n v="38"/>
    <n v="510"/>
    <n v="1938"/>
    <n v="930.24000000000012"/>
    <n v="0.48000000000000004"/>
    <s v="Online"/>
  </r>
  <r>
    <n v="1185732"/>
    <d v="2020-11-26T00:00:00"/>
    <x v="3"/>
    <x v="9"/>
    <s v="Minneapolis"/>
    <s v="Men's Apparel"/>
    <n v="49"/>
    <n v="580"/>
    <n v="2842"/>
    <n v="1165.22"/>
    <n v="0.41"/>
    <s v="Online"/>
  </r>
  <r>
    <n v="1185732"/>
    <d v="2020-11-27T00:00:00"/>
    <x v="3"/>
    <x v="9"/>
    <s v="Minneapolis"/>
    <s v="Women's Apparel"/>
    <n v="54"/>
    <n v="980"/>
    <n v="5292"/>
    <n v="2910.6000000000004"/>
    <n v="0.55000000000000004"/>
    <s v="Online"/>
  </r>
  <r>
    <n v="1185732"/>
    <d v="2020-11-28T00:00:00"/>
    <x v="3"/>
    <x v="9"/>
    <s v="Minneapolis"/>
    <s v="Men's Street Footwear"/>
    <n v="47"/>
    <n v="1370"/>
    <n v="6439"/>
    <n v="3026.3300000000004"/>
    <n v="0.47000000000000003"/>
    <s v="Online"/>
  </r>
  <r>
    <n v="1185732"/>
    <d v="2020-11-29T00:00:00"/>
    <x v="3"/>
    <x v="9"/>
    <s v="Minneapolis"/>
    <s v="Men's Athletic Footwear"/>
    <n v="43"/>
    <n v="870"/>
    <n v="3741"/>
    <n v="1533.81"/>
    <n v="0.41"/>
    <s v="Online"/>
  </r>
  <r>
    <n v="1185732"/>
    <d v="2020-11-30T00:00:00"/>
    <x v="3"/>
    <x v="9"/>
    <s v="Minneapolis"/>
    <s v="Women's Street Footwear"/>
    <n v="37"/>
    <n v="680"/>
    <n v="2516"/>
    <n v="1006.4000000000001"/>
    <n v="0.4"/>
    <s v="Online"/>
  </r>
  <r>
    <n v="1185732"/>
    <d v="2020-12-01T00:00:00"/>
    <x v="3"/>
    <x v="9"/>
    <s v="Minneapolis"/>
    <s v="Women's Athletic Footwear"/>
    <n v="33"/>
    <n v="470"/>
    <n v="1551"/>
    <n v="759.99000000000012"/>
    <n v="0.49000000000000005"/>
    <s v="Online"/>
  </r>
  <r>
    <n v="1185732"/>
    <d v="2020-12-02T00:00:00"/>
    <x v="3"/>
    <x v="9"/>
    <s v="Minneapolis"/>
    <s v="Men's Apparel"/>
    <n v="42"/>
    <n v="420"/>
    <n v="1764"/>
    <n v="723.24"/>
    <n v="0.41"/>
    <s v="Online"/>
  </r>
  <r>
    <n v="1185732"/>
    <d v="2020-12-03T00:00:00"/>
    <x v="3"/>
    <x v="9"/>
    <s v="Minneapolis"/>
    <s v="Women's Apparel"/>
    <n v="46"/>
    <n v="880"/>
    <n v="4048"/>
    <n v="2307.36"/>
    <n v="0.57000000000000006"/>
    <s v="Online"/>
  </r>
  <r>
    <n v="1185732"/>
    <d v="2020-12-04T00:00:00"/>
    <x v="3"/>
    <x v="9"/>
    <s v="Minneapolis"/>
    <s v="Men's Street Footwear"/>
    <n v="43"/>
    <n v="1130"/>
    <n v="4859"/>
    <n v="2332.3200000000002"/>
    <n v="0.48000000000000004"/>
    <s v="Online"/>
  </r>
  <r>
    <n v="1185732"/>
    <d v="2020-12-05T00:00:00"/>
    <x v="3"/>
    <x v="9"/>
    <s v="Minneapolis"/>
    <s v="Men's Athletic Footwear"/>
    <n v="37"/>
    <n v="730"/>
    <n v="2701"/>
    <n v="1215.4499999999998"/>
    <n v="0.44999999999999996"/>
    <s v="Online"/>
  </r>
  <r>
    <n v="1185732"/>
    <d v="2020-12-06T00:00:00"/>
    <x v="3"/>
    <x v="9"/>
    <s v="Minneapolis"/>
    <s v="Women's Street Footwear"/>
    <n v="24"/>
    <n v="410"/>
    <n v="984"/>
    <n v="393.6"/>
    <n v="0.4"/>
    <s v="Online"/>
  </r>
  <r>
    <n v="1185732"/>
    <d v="2020-12-07T00:00:00"/>
    <x v="3"/>
    <x v="9"/>
    <s v="Minneapolis"/>
    <s v="Women's Athletic Footwear"/>
    <n v="24"/>
    <n v="310"/>
    <n v="744"/>
    <n v="342.24"/>
    <n v="0.46"/>
    <s v="Online"/>
  </r>
  <r>
    <n v="1185732"/>
    <d v="2020-12-08T00:00:00"/>
    <x v="3"/>
    <x v="9"/>
    <s v="Minneapolis"/>
    <s v="Men's Apparel"/>
    <n v="32"/>
    <n v="340"/>
    <n v="1088"/>
    <n v="478.72"/>
    <n v="0.44"/>
    <s v="Online"/>
  </r>
  <r>
    <n v="1185732"/>
    <d v="2020-12-09T00:00:00"/>
    <x v="3"/>
    <x v="9"/>
    <s v="Minneapolis"/>
    <s v="Women's Apparel"/>
    <n v="39"/>
    <n v="520"/>
    <n v="2028"/>
    <n v="1155.96"/>
    <n v="0.57000000000000006"/>
    <s v="Online"/>
  </r>
  <r>
    <n v="1185732"/>
    <d v="2020-12-10T00:00:00"/>
    <x v="3"/>
    <x v="9"/>
    <s v="Minneapolis"/>
    <s v="Men's Street Footwear"/>
    <n v="41"/>
    <n v="980"/>
    <n v="4018"/>
    <n v="1888.46"/>
    <n v="0.47000000000000003"/>
    <s v="Online"/>
  </r>
  <r>
    <n v="1185732"/>
    <d v="2020-12-11T00:00:00"/>
    <x v="3"/>
    <x v="9"/>
    <s v="Minneapolis"/>
    <s v="Men's Athletic Footwear"/>
    <n v="34"/>
    <n v="580"/>
    <n v="1972"/>
    <n v="847.96"/>
    <n v="0.43"/>
    <s v="Online"/>
  </r>
  <r>
    <n v="1185732"/>
    <d v="2020-12-12T00:00:00"/>
    <x v="3"/>
    <x v="9"/>
    <s v="Minneapolis"/>
    <s v="Women's Street Footwear"/>
    <n v="32"/>
    <n v="250"/>
    <n v="800"/>
    <n v="336"/>
    <n v="0.42"/>
    <s v="Online"/>
  </r>
  <r>
    <n v="1185732"/>
    <d v="2020-12-13T00:00:00"/>
    <x v="3"/>
    <x v="9"/>
    <s v="Minneapolis"/>
    <s v="Women's Athletic Footwear"/>
    <n v="32"/>
    <n v="210"/>
    <n v="672"/>
    <n v="309.12"/>
    <n v="0.46"/>
    <s v="Online"/>
  </r>
  <r>
    <n v="1185732"/>
    <d v="2020-12-14T00:00:00"/>
    <x v="3"/>
    <x v="9"/>
    <s v="Minneapolis"/>
    <s v="Men's Apparel"/>
    <n v="41"/>
    <n v="190"/>
    <n v="779"/>
    <n v="327.18"/>
    <n v="0.42"/>
    <s v="Online"/>
  </r>
  <r>
    <n v="1185732"/>
    <d v="2020-12-15T00:00:00"/>
    <x v="3"/>
    <x v="9"/>
    <s v="Minneapolis"/>
    <s v="Women's Apparel"/>
    <n v="49"/>
    <n v="600"/>
    <n v="2940"/>
    <n v="1764"/>
    <n v="0.6"/>
    <s v="Online"/>
  </r>
  <r>
    <n v="1185732"/>
    <d v="2020-12-16T00:00:00"/>
    <x v="3"/>
    <x v="9"/>
    <s v="Minneapolis"/>
    <s v="Men's Street Footwear"/>
    <n v="46"/>
    <n v="910"/>
    <n v="4186"/>
    <n v="1967.42"/>
    <n v="0.47000000000000003"/>
    <s v="Online"/>
  </r>
  <r>
    <n v="1185732"/>
    <d v="2020-12-17T00:00:00"/>
    <x v="3"/>
    <x v="9"/>
    <s v="Minneapolis"/>
    <s v="Men's Athletic Footwear"/>
    <n v="38"/>
    <n v="520"/>
    <n v="1976"/>
    <n v="790.40000000000009"/>
    <n v="0.4"/>
    <s v="Online"/>
  </r>
  <r>
    <n v="1185732"/>
    <d v="2020-12-18T00:00:00"/>
    <x v="3"/>
    <x v="9"/>
    <s v="Minneapolis"/>
    <s v="Women's Street Footwear"/>
    <n v="36"/>
    <n v="380"/>
    <n v="1368"/>
    <n v="547.20000000000005"/>
    <n v="0.4"/>
    <s v="Online"/>
  </r>
  <r>
    <n v="1185732"/>
    <d v="2020-12-19T00:00:00"/>
    <x v="3"/>
    <x v="9"/>
    <s v="Minneapolis"/>
    <s v="Women's Athletic Footwear"/>
    <n v="38"/>
    <n v="450"/>
    <n v="1710"/>
    <n v="837.90000000000009"/>
    <n v="0.49000000000000005"/>
    <s v="Online"/>
  </r>
  <r>
    <n v="1185732"/>
    <d v="2020-12-20T00:00:00"/>
    <x v="3"/>
    <x v="9"/>
    <s v="Minneapolis"/>
    <s v="Men's Apparel"/>
    <n v="52"/>
    <n v="340"/>
    <n v="1768"/>
    <n v="742.56"/>
    <n v="0.42"/>
    <s v="Online"/>
  </r>
  <r>
    <n v="1185732"/>
    <d v="2020-12-21T00:00:00"/>
    <x v="3"/>
    <x v="9"/>
    <s v="Minneapolis"/>
    <s v="Women's Apparel"/>
    <n v="59"/>
    <n v="610"/>
    <n v="3599"/>
    <n v="2159.4"/>
    <n v="0.6"/>
    <s v="Online"/>
  </r>
  <r>
    <n v="1185732"/>
    <d v="2020-12-22T00:00:00"/>
    <x v="3"/>
    <x v="9"/>
    <s v="Minneapolis"/>
    <s v="Men's Street Footwear"/>
    <n v="50"/>
    <n v="1240"/>
    <n v="6200"/>
    <n v="3100"/>
    <n v="0.5"/>
    <s v="Online"/>
  </r>
  <r>
    <n v="1185732"/>
    <d v="2020-12-23T00:00:00"/>
    <x v="3"/>
    <x v="9"/>
    <s v="Minneapolis"/>
    <s v="Men's Athletic Footwear"/>
    <n v="42"/>
    <n v="770"/>
    <n v="3234"/>
    <n v="1455.3"/>
    <n v="0.44999999999999996"/>
    <s v="Online"/>
  </r>
  <r>
    <n v="1185732"/>
    <d v="2020-12-24T00:00:00"/>
    <x v="3"/>
    <x v="9"/>
    <s v="Minneapolis"/>
    <s v="Women's Street Footwear"/>
    <n v="44"/>
    <n v="560"/>
    <n v="2464"/>
    <n v="1010.2399999999999"/>
    <n v="0.41"/>
    <s v="Online"/>
  </r>
  <r>
    <n v="1185732"/>
    <d v="2020-12-25T00:00:00"/>
    <x v="3"/>
    <x v="9"/>
    <s v="Minneapolis"/>
    <s v="Women's Athletic Footwear"/>
    <n v="44"/>
    <n v="490"/>
    <n v="2156"/>
    <n v="1056.44"/>
    <n v="0.49000000000000005"/>
    <s v="Online"/>
  </r>
  <r>
    <n v="1185732"/>
    <d v="2020-12-26T00:00:00"/>
    <x v="3"/>
    <x v="9"/>
    <s v="Minneapolis"/>
    <s v="Men's Apparel"/>
    <n v="54"/>
    <n v="440"/>
    <n v="2376"/>
    <n v="974.16"/>
    <n v="0.41"/>
    <s v="Online"/>
  </r>
  <r>
    <n v="1185732"/>
    <d v="2020-12-27T00:00:00"/>
    <x v="3"/>
    <x v="9"/>
    <s v="Minneapolis"/>
    <s v="Women's Apparel"/>
    <n v="54"/>
    <n v="770"/>
    <n v="4158"/>
    <n v="2370.0600000000004"/>
    <n v="0.57000000000000006"/>
    <s v="Online"/>
  </r>
  <r>
    <n v="1189833"/>
    <d v="2020-12-28T00:00:00"/>
    <x v="3"/>
    <x v="9"/>
    <s v="Minneapolis"/>
    <s v="Men's Street Footwear"/>
    <n v="32"/>
    <n v="1190"/>
    <n v="3808"/>
    <n v="2208.6400000000003"/>
    <n v="0.58000000000000007"/>
    <s v="Online"/>
  </r>
  <r>
    <n v="1189833"/>
    <d v="2020-12-29T00:00:00"/>
    <x v="3"/>
    <x v="9"/>
    <s v="Minneapolis"/>
    <s v="Men's Athletic Footwear"/>
    <n v="43"/>
    <n v="1280"/>
    <n v="5504"/>
    <n v="2311.6799999999998"/>
    <n v="0.42"/>
    <s v="Online"/>
  </r>
  <r>
    <n v="1189833"/>
    <d v="2020-12-30T00:00:00"/>
    <x v="3"/>
    <x v="9"/>
    <s v="Minneapolis"/>
    <s v="Women's Street Footwear"/>
    <n v="41"/>
    <n v="1190"/>
    <n v="4879"/>
    <n v="2878.6100000000006"/>
    <n v="0.59000000000000008"/>
    <s v="Online"/>
  </r>
  <r>
    <n v="1189833"/>
    <d v="2020-12-31T00:00:00"/>
    <x v="3"/>
    <x v="9"/>
    <s v="Minneapolis"/>
    <s v="Women's Athletic Footwear"/>
    <n v="44"/>
    <n v="980"/>
    <n v="4312"/>
    <n v="2242.2400000000002"/>
    <n v="0.52"/>
    <s v="Online"/>
  </r>
  <r>
    <n v="1189833"/>
    <d v="2021-01-01T00:00:00"/>
    <x v="3"/>
    <x v="10"/>
    <s v="Billings"/>
    <s v="Men's Apparel"/>
    <n v="47"/>
    <n v="770"/>
    <n v="3619"/>
    <n v="2714.2500000000005"/>
    <n v="0.75000000000000011"/>
    <s v="Online"/>
  </r>
  <r>
    <n v="1189833"/>
    <d v="2021-01-02T00:00:00"/>
    <x v="3"/>
    <x v="10"/>
    <s v="Billings"/>
    <s v="Women's Apparel"/>
    <n v="43"/>
    <n v="1380"/>
    <n v="5934"/>
    <n v="2314.2600000000002"/>
    <n v="0.39"/>
    <s v="Online"/>
  </r>
  <r>
    <n v="1189833"/>
    <d v="2021-01-03T00:00:00"/>
    <x v="3"/>
    <x v="10"/>
    <s v="Billings"/>
    <s v="Men's Street Footwear"/>
    <n v="34"/>
    <n v="1580"/>
    <n v="5372"/>
    <n v="3062.0400000000004"/>
    <n v="0.57000000000000006"/>
    <s v="Online"/>
  </r>
  <r>
    <n v="1189833"/>
    <d v="2021-01-04T00:00:00"/>
    <x v="3"/>
    <x v="10"/>
    <s v="Billings"/>
    <s v="Men's Athletic Footwear"/>
    <n v="42"/>
    <n v="1230"/>
    <n v="5166"/>
    <n v="2324.6999999999998"/>
    <n v="0.44999999999999996"/>
    <s v="Online"/>
  </r>
  <r>
    <n v="1189833"/>
    <d v="2021-01-05T00:00:00"/>
    <x v="3"/>
    <x v="10"/>
    <s v="Billings"/>
    <s v="Women's Street Footwear"/>
    <n v="43"/>
    <n v="1220"/>
    <n v="5246"/>
    <n v="2990.2200000000003"/>
    <n v="0.57000000000000006"/>
    <s v="Online"/>
  </r>
  <r>
    <n v="1189833"/>
    <d v="2021-01-06T00:00:00"/>
    <x v="3"/>
    <x v="10"/>
    <s v="Billings"/>
    <s v="Women's Athletic Footwear"/>
    <n v="44"/>
    <n v="810"/>
    <n v="3564"/>
    <n v="1960.1999999999998"/>
    <n v="0.54999999999999993"/>
    <s v="Online"/>
  </r>
  <r>
    <n v="1189833"/>
    <d v="2021-01-07T00:00:00"/>
    <x v="3"/>
    <x v="10"/>
    <s v="Billings"/>
    <s v="Men's Apparel"/>
    <n v="48"/>
    <n v="590"/>
    <n v="2832"/>
    <n v="2039.0400000000002"/>
    <n v="0.72000000000000008"/>
    <s v="Online"/>
  </r>
  <r>
    <n v="1189833"/>
    <d v="2021-01-08T00:00:00"/>
    <x v="3"/>
    <x v="10"/>
    <s v="Billings"/>
    <s v="Women's Apparel"/>
    <n v="43"/>
    <n v="1190"/>
    <n v="5117"/>
    <n v="1893.29"/>
    <n v="0.37"/>
    <s v="Online"/>
  </r>
  <r>
    <n v="1189833"/>
    <d v="2021-01-09T00:00:00"/>
    <x v="3"/>
    <x v="10"/>
    <s v="Billings"/>
    <s v="Men's Street Footwear"/>
    <n v="32"/>
    <n v="1730"/>
    <n v="5536"/>
    <n v="3044.8"/>
    <n v="0.55000000000000004"/>
    <s v="Online"/>
  </r>
  <r>
    <n v="1189833"/>
    <d v="2021-01-10T00:00:00"/>
    <x v="3"/>
    <x v="10"/>
    <s v="Billings"/>
    <s v="Men's Athletic Footwear"/>
    <n v="41"/>
    <n v="1150"/>
    <n v="4715"/>
    <n v="1933.1499999999999"/>
    <n v="0.41"/>
    <s v="Online"/>
  </r>
  <r>
    <n v="1189833"/>
    <d v="2021-01-11T00:00:00"/>
    <x v="3"/>
    <x v="10"/>
    <s v="Billings"/>
    <s v="Women's Street Footwear"/>
    <n v="42"/>
    <n v="1280"/>
    <n v="5376"/>
    <n v="3064.32"/>
    <n v="0.57000000000000006"/>
    <s v="Online"/>
  </r>
  <r>
    <n v="1189833"/>
    <d v="2021-01-12T00:00:00"/>
    <x v="3"/>
    <x v="10"/>
    <s v="Billings"/>
    <s v="Women's Athletic Footwear"/>
    <n v="44"/>
    <n v="910"/>
    <n v="4004"/>
    <n v="2122.12"/>
    <n v="0.53"/>
    <s v="Online"/>
  </r>
  <r>
    <n v="1189833"/>
    <d v="2021-01-13T00:00:00"/>
    <x v="3"/>
    <x v="10"/>
    <s v="Billings"/>
    <s v="Men's Apparel"/>
    <n v="48"/>
    <n v="600"/>
    <n v="2880"/>
    <n v="2044.8000000000002"/>
    <n v="0.71000000000000008"/>
    <s v="Online"/>
  </r>
  <r>
    <n v="1189833"/>
    <d v="2021-01-14T00:00:00"/>
    <x v="3"/>
    <x v="10"/>
    <s v="Billings"/>
    <s v="Women's Apparel"/>
    <n v="42"/>
    <n v="1120"/>
    <n v="4704"/>
    <n v="1834.5600000000002"/>
    <n v="0.39"/>
    <s v="Online"/>
  </r>
  <r>
    <n v="1189833"/>
    <d v="2021-01-15T00:00:00"/>
    <x v="3"/>
    <x v="10"/>
    <s v="Billings"/>
    <s v="Men's Street Footwear"/>
    <n v="44"/>
    <n v="1610"/>
    <n v="7084"/>
    <n v="4179.5600000000004"/>
    <n v="0.59000000000000008"/>
    <s v="Online"/>
  </r>
  <r>
    <n v="1189833"/>
    <d v="2021-01-16T00:00:00"/>
    <x v="3"/>
    <x v="10"/>
    <s v="Billings"/>
    <s v="Men's Athletic Footwear"/>
    <n v="43"/>
    <n v="1010"/>
    <n v="4343"/>
    <n v="1954.35"/>
    <n v="0.44999999999999996"/>
    <s v="Online"/>
  </r>
  <r>
    <n v="1189833"/>
    <d v="2021-01-17T00:00:00"/>
    <x v="3"/>
    <x v="10"/>
    <s v="Billings"/>
    <s v="Women's Street Footwear"/>
    <n v="44"/>
    <n v="1200"/>
    <n v="5280"/>
    <n v="3168"/>
    <n v="0.6"/>
    <s v="Online"/>
  </r>
  <r>
    <n v="1189833"/>
    <d v="2021-01-18T00:00:00"/>
    <x v="3"/>
    <x v="10"/>
    <s v="Billings"/>
    <s v="Women's Athletic Footwear"/>
    <n v="36"/>
    <n v="780"/>
    <n v="2808"/>
    <n v="1404"/>
    <n v="0.5"/>
    <s v="Online"/>
  </r>
  <r>
    <n v="1189833"/>
    <d v="2021-01-19T00:00:00"/>
    <x v="3"/>
    <x v="10"/>
    <s v="Billings"/>
    <s v="Men's Apparel"/>
    <n v="44"/>
    <n v="560"/>
    <n v="2464"/>
    <n v="1823.3600000000004"/>
    <n v="0.7400000000000001"/>
    <s v="Online"/>
  </r>
  <r>
    <n v="1189833"/>
    <d v="2021-01-20T00:00:00"/>
    <x v="3"/>
    <x v="10"/>
    <s v="Billings"/>
    <s v="Women's Apparel"/>
    <n v="55"/>
    <n v="1010"/>
    <n v="5555"/>
    <n v="2166.4500000000003"/>
    <n v="0.39"/>
    <s v="Online"/>
  </r>
  <r>
    <n v="1189833"/>
    <d v="2021-01-21T00:00:00"/>
    <x v="3"/>
    <x v="10"/>
    <s v="Billings"/>
    <s v="Men's Street Footwear"/>
    <n v="39"/>
    <n v="1500"/>
    <n v="5850"/>
    <n v="3334.5000000000005"/>
    <n v="0.57000000000000006"/>
    <s v="Online"/>
  </r>
  <r>
    <n v="1189833"/>
    <d v="2021-01-22T00:00:00"/>
    <x v="3"/>
    <x v="10"/>
    <s v="Billings"/>
    <s v="Men's Athletic Footwear"/>
    <n v="41"/>
    <n v="1060"/>
    <n v="4346"/>
    <n v="1912.24"/>
    <n v="0.44"/>
    <s v="Online"/>
  </r>
  <r>
    <n v="1189833"/>
    <d v="2021-01-23T00:00:00"/>
    <x v="3"/>
    <x v="10"/>
    <s v="Billings"/>
    <s v="Women's Street Footwear"/>
    <n v="44"/>
    <n v="1110"/>
    <n v="4884"/>
    <n v="2686.2000000000003"/>
    <n v="0.55000000000000004"/>
    <s v="Online"/>
  </r>
  <r>
    <n v="1189833"/>
    <d v="2021-01-24T00:00:00"/>
    <x v="3"/>
    <x v="10"/>
    <s v="Billings"/>
    <s v="Women's Athletic Footwear"/>
    <n v="38"/>
    <n v="880"/>
    <n v="3344"/>
    <n v="1772.3200000000002"/>
    <n v="0.53"/>
    <s v="Online"/>
  </r>
  <r>
    <n v="1189833"/>
    <d v="2021-01-25T00:00:00"/>
    <x v="3"/>
    <x v="10"/>
    <s v="Billings"/>
    <s v="Men's Apparel"/>
    <n v="41"/>
    <n v="610"/>
    <n v="2501"/>
    <n v="1850.7400000000002"/>
    <n v="0.7400000000000001"/>
    <s v="Online"/>
  </r>
  <r>
    <n v="1189833"/>
    <d v="2021-01-26T00:00:00"/>
    <x v="3"/>
    <x v="10"/>
    <s v="Billings"/>
    <s v="Women's Apparel"/>
    <n v="59"/>
    <n v="1080"/>
    <n v="6372"/>
    <n v="2421.36"/>
    <n v="0.38"/>
    <s v="Online"/>
  </r>
  <r>
    <n v="1189833"/>
    <d v="2021-01-27T00:00:00"/>
    <x v="3"/>
    <x v="10"/>
    <s v="Billings"/>
    <s v="Men's Street Footwear"/>
    <n v="36"/>
    <n v="1690"/>
    <n v="6084"/>
    <n v="3589.5600000000004"/>
    <n v="0.59000000000000008"/>
    <s v="Online"/>
  </r>
  <r>
    <n v="1189833"/>
    <d v="2021-01-28T00:00:00"/>
    <x v="3"/>
    <x v="10"/>
    <s v="Billings"/>
    <s v="Men's Athletic Footwear"/>
    <n v="42"/>
    <n v="1470"/>
    <n v="6174"/>
    <n v="2531.3399999999997"/>
    <n v="0.41"/>
    <s v="Online"/>
  </r>
  <r>
    <n v="1189833"/>
    <d v="2021-01-29T00:00:00"/>
    <x v="3"/>
    <x v="10"/>
    <s v="Billings"/>
    <s v="Women's Street Footwear"/>
    <n v="44"/>
    <n v="1650"/>
    <n v="7260"/>
    <n v="3993.0000000000005"/>
    <n v="0.55000000000000004"/>
    <s v="Online"/>
  </r>
  <r>
    <n v="1189833"/>
    <d v="2021-01-30T00:00:00"/>
    <x v="3"/>
    <x v="10"/>
    <s v="Billings"/>
    <s v="Women's Athletic Footwear"/>
    <n v="38"/>
    <n v="1060"/>
    <n v="4028"/>
    <n v="2134.84"/>
    <n v="0.53"/>
    <s v="Online"/>
  </r>
  <r>
    <n v="1189833"/>
    <d v="2021-01-31T00:00:00"/>
    <x v="3"/>
    <x v="10"/>
    <s v="Billings"/>
    <s v="Men's Apparel"/>
    <n v="41"/>
    <n v="750"/>
    <n v="3075"/>
    <n v="2275.5000000000005"/>
    <n v="0.7400000000000001"/>
    <s v="Online"/>
  </r>
  <r>
    <n v="1189833"/>
    <d v="2021-02-01T00:00:00"/>
    <x v="3"/>
    <x v="10"/>
    <s v="Billings"/>
    <s v="Women's Apparel"/>
    <n v="55"/>
    <n v="1500"/>
    <n v="8250"/>
    <n v="2970"/>
    <n v="0.36"/>
    <s v="Online"/>
  </r>
  <r>
    <n v="1189833"/>
    <d v="2021-02-02T00:00:00"/>
    <x v="3"/>
    <x v="10"/>
    <s v="Billings"/>
    <s v="Men's Street Footwear"/>
    <n v="37"/>
    <n v="2030"/>
    <n v="7511"/>
    <n v="4431.4900000000007"/>
    <n v="0.59000000000000008"/>
    <s v="Online"/>
  </r>
  <r>
    <n v="1189833"/>
    <d v="2021-02-03T00:00:00"/>
    <x v="3"/>
    <x v="10"/>
    <s v="Billings"/>
    <s v="Men's Athletic Footwear"/>
    <n v="41"/>
    <n v="1560"/>
    <n v="6396"/>
    <n v="2750.2799999999997"/>
    <n v="0.43"/>
    <s v="Online"/>
  </r>
  <r>
    <n v="1189833"/>
    <d v="2021-02-04T00:00:00"/>
    <x v="3"/>
    <x v="10"/>
    <s v="Billings"/>
    <s v="Women's Street Footwear"/>
    <n v="44"/>
    <n v="1430"/>
    <n v="6292"/>
    <n v="3712.2800000000007"/>
    <n v="0.59000000000000008"/>
    <s v="Online"/>
  </r>
  <r>
    <n v="1189833"/>
    <d v="2021-02-05T00:00:00"/>
    <x v="3"/>
    <x v="10"/>
    <s v="Billings"/>
    <s v="Women's Athletic Footwear"/>
    <n v="36"/>
    <n v="1130"/>
    <n v="4068"/>
    <n v="2156.04"/>
    <n v="0.53"/>
    <s v="Online"/>
  </r>
  <r>
    <n v="1189833"/>
    <d v="2021-02-06T00:00:00"/>
    <x v="3"/>
    <x v="10"/>
    <s v="Billings"/>
    <s v="Men's Apparel"/>
    <n v="42"/>
    <n v="1240"/>
    <n v="5208"/>
    <n v="3645.6000000000004"/>
    <n v="0.70000000000000007"/>
    <s v="Online"/>
  </r>
  <r>
    <n v="1189833"/>
    <d v="2021-02-07T00:00:00"/>
    <x v="3"/>
    <x v="10"/>
    <s v="Billings"/>
    <s v="Women's Apparel"/>
    <n v="58"/>
    <n v="1430"/>
    <n v="8294"/>
    <n v="2902.8999999999996"/>
    <n v="0.35"/>
    <s v="Online"/>
  </r>
  <r>
    <n v="1189833"/>
    <d v="2021-02-08T00:00:00"/>
    <x v="3"/>
    <x v="10"/>
    <s v="Billings"/>
    <s v="Men's Street Footwear"/>
    <n v="42"/>
    <n v="2030"/>
    <n v="8526"/>
    <n v="4945.0800000000008"/>
    <n v="0.58000000000000007"/>
    <s v="Online"/>
  </r>
  <r>
    <n v="1189833"/>
    <d v="2021-02-09T00:00:00"/>
    <x v="3"/>
    <x v="10"/>
    <s v="Billings"/>
    <s v="Men's Athletic Footwear"/>
    <n v="54"/>
    <n v="1880"/>
    <n v="10152"/>
    <n v="4365.3599999999997"/>
    <n v="0.43"/>
    <s v="Online"/>
  </r>
  <r>
    <n v="1189833"/>
    <d v="2021-02-10T00:00:00"/>
    <x v="3"/>
    <x v="10"/>
    <s v="Billings"/>
    <s v="Women's Street Footwear"/>
    <n v="49"/>
    <n v="1300"/>
    <n v="6370"/>
    <n v="3758.3000000000006"/>
    <n v="0.59000000000000008"/>
    <s v="Online"/>
  </r>
  <r>
    <n v="1189833"/>
    <d v="2021-02-11T00:00:00"/>
    <x v="3"/>
    <x v="10"/>
    <s v="Billings"/>
    <s v="Women's Athletic Footwear"/>
    <n v="41"/>
    <n v="1060"/>
    <n v="4346"/>
    <n v="2346.84"/>
    <n v="0.54"/>
    <s v="Online"/>
  </r>
  <r>
    <n v="1189833"/>
    <d v="2021-02-12T00:00:00"/>
    <x v="3"/>
    <x v="10"/>
    <s v="Billings"/>
    <s v="Men's Apparel"/>
    <n v="52"/>
    <n v="1060"/>
    <n v="5512"/>
    <n v="3858.4000000000005"/>
    <n v="0.70000000000000007"/>
    <s v="Online"/>
  </r>
  <r>
    <n v="1189833"/>
    <d v="2021-02-13T00:00:00"/>
    <x v="3"/>
    <x v="10"/>
    <s v="Billings"/>
    <s v="Women's Apparel"/>
    <n v="56"/>
    <n v="1120"/>
    <n v="6272"/>
    <n v="2383.36"/>
    <n v="0.38"/>
    <s v="Online"/>
  </r>
  <r>
    <n v="1189833"/>
    <d v="2021-02-14T00:00:00"/>
    <x v="3"/>
    <x v="10"/>
    <s v="Billings"/>
    <s v="Men's Street Footwear"/>
    <n v="41"/>
    <n v="1800"/>
    <n v="7380"/>
    <n v="4280.4000000000005"/>
    <n v="0.58000000000000007"/>
    <s v="Online"/>
  </r>
  <r>
    <n v="1189833"/>
    <d v="2021-02-15T00:00:00"/>
    <x v="3"/>
    <x v="10"/>
    <s v="Billings"/>
    <s v="Men's Athletic Footwear"/>
    <n v="48"/>
    <n v="1560"/>
    <n v="7488"/>
    <n v="3294.72"/>
    <n v="0.44"/>
    <s v="Online"/>
  </r>
  <r>
    <n v="1189833"/>
    <d v="2021-02-16T00:00:00"/>
    <x v="3"/>
    <x v="10"/>
    <s v="Billings"/>
    <s v="Women's Street Footwear"/>
    <n v="42"/>
    <n v="1170"/>
    <n v="4914"/>
    <n v="2751.84"/>
    <n v="0.56000000000000005"/>
    <s v="Online"/>
  </r>
  <r>
    <n v="1189833"/>
    <d v="2021-02-17T00:00:00"/>
    <x v="3"/>
    <x v="10"/>
    <s v="Billings"/>
    <s v="Women's Athletic Footwear"/>
    <n v="41"/>
    <n v="1160"/>
    <n v="4756"/>
    <n v="2615.7999999999997"/>
    <n v="0.54999999999999993"/>
    <s v="Online"/>
  </r>
  <r>
    <n v="1189833"/>
    <d v="2021-02-18T00:00:00"/>
    <x v="3"/>
    <x v="10"/>
    <s v="Billings"/>
    <s v="Men's Apparel"/>
    <n v="50"/>
    <n v="1000"/>
    <n v="5000"/>
    <n v="3650.0000000000005"/>
    <n v="0.73000000000000009"/>
    <s v="Online"/>
  </r>
  <r>
    <n v="1189833"/>
    <d v="2021-02-19T00:00:00"/>
    <x v="3"/>
    <x v="10"/>
    <s v="Billings"/>
    <s v="Women's Apparel"/>
    <n v="59"/>
    <n v="1220"/>
    <n v="7198"/>
    <n v="2879.2000000000003"/>
    <n v="0.4"/>
    <s v="Online"/>
  </r>
  <r>
    <n v="1189833"/>
    <d v="2021-02-20T00:00:00"/>
    <x v="3"/>
    <x v="10"/>
    <s v="Billings"/>
    <s v="Men's Street Footwear"/>
    <n v="44"/>
    <n v="1600"/>
    <n v="7040"/>
    <n v="3942.4000000000005"/>
    <n v="0.56000000000000005"/>
    <s v="Online"/>
  </r>
  <r>
    <n v="1189833"/>
    <d v="2021-02-21T00:00:00"/>
    <x v="3"/>
    <x v="10"/>
    <s v="Billings"/>
    <s v="Men's Athletic Footwear"/>
    <n v="49"/>
    <n v="1600"/>
    <n v="7840"/>
    <n v="3371.2"/>
    <n v="0.43"/>
    <s v="Online"/>
  </r>
  <r>
    <n v="1189833"/>
    <d v="2021-02-22T00:00:00"/>
    <x v="3"/>
    <x v="10"/>
    <s v="Billings"/>
    <s v="Women's Street Footwear"/>
    <n v="41"/>
    <n v="1160"/>
    <n v="4756"/>
    <n v="2710.92"/>
    <n v="0.57000000000000006"/>
    <s v="Online"/>
  </r>
  <r>
    <n v="1189833"/>
    <d v="2021-02-23T00:00:00"/>
    <x v="3"/>
    <x v="10"/>
    <s v="Billings"/>
    <s v="Women's Athletic Footwear"/>
    <n v="44"/>
    <n v="1050"/>
    <n v="4620"/>
    <n v="2402.4"/>
    <n v="0.52"/>
    <s v="Online"/>
  </r>
  <r>
    <n v="1189833"/>
    <d v="2021-02-24T00:00:00"/>
    <x v="3"/>
    <x v="10"/>
    <s v="Billings"/>
    <s v="Men's Apparel"/>
    <n v="54"/>
    <n v="980"/>
    <n v="5292"/>
    <n v="3969.0000000000005"/>
    <n v="0.75000000000000011"/>
    <s v="Online"/>
  </r>
  <r>
    <n v="1189833"/>
    <d v="2021-02-25T00:00:00"/>
    <x v="3"/>
    <x v="10"/>
    <s v="Billings"/>
    <s v="Women's Apparel"/>
    <n v="58"/>
    <n v="1080"/>
    <n v="6264"/>
    <n v="2442.96"/>
    <n v="0.39"/>
    <s v="Online"/>
  </r>
  <r>
    <n v="1189833"/>
    <d v="2021-02-26T00:00:00"/>
    <x v="3"/>
    <x v="10"/>
    <s v="Billings"/>
    <s v="Men's Street Footwear"/>
    <n v="38"/>
    <n v="1670"/>
    <n v="6346"/>
    <n v="3744.1400000000003"/>
    <n v="0.59000000000000008"/>
    <s v="Online"/>
  </r>
  <r>
    <n v="1189833"/>
    <d v="2021-02-27T00:00:00"/>
    <x v="3"/>
    <x v="10"/>
    <s v="Billings"/>
    <s v="Men's Athletic Footwear"/>
    <n v="42"/>
    <n v="1730"/>
    <n v="7266"/>
    <n v="2979.06"/>
    <n v="0.41"/>
    <s v="Online"/>
  </r>
  <r>
    <n v="1189833"/>
    <d v="2021-02-28T00:00:00"/>
    <x v="3"/>
    <x v="10"/>
    <s v="Billings"/>
    <s v="Women's Street Footwear"/>
    <n v="37"/>
    <n v="1230"/>
    <n v="4551"/>
    <n v="2594.0700000000002"/>
    <n v="0.57000000000000006"/>
    <s v="Online"/>
  </r>
  <r>
    <n v="1189833"/>
    <d v="2021-03-01T00:00:00"/>
    <x v="3"/>
    <x v="10"/>
    <s v="Billings"/>
    <s v="Women's Athletic Footwear"/>
    <n v="39"/>
    <n v="1190"/>
    <n v="4641"/>
    <n v="2552.5499999999997"/>
    <n v="0.54999999999999993"/>
    <s v="Online"/>
  </r>
  <r>
    <n v="1189833"/>
    <d v="2021-03-02T00:00:00"/>
    <x v="3"/>
    <x v="10"/>
    <s v="Billings"/>
    <s v="Men's Apparel"/>
    <n v="51"/>
    <n v="1130"/>
    <n v="5763"/>
    <n v="4264.6200000000008"/>
    <n v="0.7400000000000001"/>
    <s v="Online"/>
  </r>
  <r>
    <n v="1189833"/>
    <d v="2021-03-03T00:00:00"/>
    <x v="3"/>
    <x v="10"/>
    <s v="Billings"/>
    <s v="Women's Apparel"/>
    <n v="56"/>
    <n v="1330"/>
    <n v="7448"/>
    <n v="2830.2400000000002"/>
    <n v="0.38"/>
    <s v="Online"/>
  </r>
  <r>
    <n v="1189833"/>
    <d v="2021-03-04T00:00:00"/>
    <x v="3"/>
    <x v="10"/>
    <s v="Billings"/>
    <s v="Men's Street Footwear"/>
    <n v="41"/>
    <n v="1960"/>
    <n v="8036"/>
    <n v="4500.1600000000008"/>
    <n v="0.56000000000000005"/>
    <s v="Online"/>
  </r>
  <r>
    <n v="1189833"/>
    <d v="2021-03-05T00:00:00"/>
    <x v="3"/>
    <x v="10"/>
    <s v="Billings"/>
    <s v="Men's Athletic Footwear"/>
    <n v="45"/>
    <n v="1820"/>
    <n v="8190"/>
    <n v="3521.7"/>
    <n v="0.43"/>
    <s v="Online"/>
  </r>
  <r>
    <n v="1189833"/>
    <d v="2021-03-06T00:00:00"/>
    <x v="3"/>
    <x v="10"/>
    <s v="Billings"/>
    <s v="Women's Street Footwear"/>
    <n v="42"/>
    <n v="1330"/>
    <n v="5586"/>
    <n v="3351.6"/>
    <n v="0.6"/>
    <s v="Online"/>
  </r>
  <r>
    <n v="1189833"/>
    <d v="2021-03-07T00:00:00"/>
    <x v="3"/>
    <x v="10"/>
    <s v="Billings"/>
    <s v="Women's Athletic Footwear"/>
    <n v="43"/>
    <n v="1430"/>
    <n v="6149"/>
    <n v="3135.9900000000002"/>
    <n v="0.51"/>
    <s v="Online"/>
  </r>
  <r>
    <n v="1189833"/>
    <d v="2021-03-08T00:00:00"/>
    <x v="3"/>
    <x v="10"/>
    <s v="Billings"/>
    <s v="Men's Apparel"/>
    <n v="53"/>
    <n v="1200"/>
    <n v="6360"/>
    <n v="4642.8"/>
    <n v="0.73000000000000009"/>
    <s v="Online"/>
  </r>
  <r>
    <n v="1189833"/>
    <d v="2021-03-09T00:00:00"/>
    <x v="3"/>
    <x v="10"/>
    <s v="Billings"/>
    <s v="Women's Apparel"/>
    <n v="55"/>
    <n v="1300"/>
    <n v="7150"/>
    <n v="2860"/>
    <n v="0.4"/>
    <s v="Online"/>
  </r>
  <r>
    <n v="1197831"/>
    <d v="2021-03-10T00:00:00"/>
    <x v="3"/>
    <x v="10"/>
    <s v="Billings"/>
    <s v="Men's Street Footwear"/>
    <n v="18"/>
    <n v="2100"/>
    <n v="3780"/>
    <n v="1890"/>
    <n v="0.5"/>
    <s v="Online"/>
  </r>
  <r>
    <n v="1197831"/>
    <d v="2021-03-11T00:00:00"/>
    <x v="3"/>
    <x v="10"/>
    <s v="Billings"/>
    <s v="Men's Athletic Footwear"/>
    <n v="29"/>
    <n v="1820"/>
    <n v="5278"/>
    <n v="2427.8799999999997"/>
    <n v="0.45999999999999996"/>
    <s v="Online"/>
  </r>
  <r>
    <n v="1197831"/>
    <d v="2021-03-12T00:00:00"/>
    <x v="3"/>
    <x v="10"/>
    <s v="Billings"/>
    <s v="Women's Street Footwear"/>
    <n v="27"/>
    <n v="1300"/>
    <n v="3510"/>
    <n v="1579.4999999999998"/>
    <n v="0.44999999999999996"/>
    <s v="Online"/>
  </r>
  <r>
    <n v="1197831"/>
    <d v="2021-03-13T00:00:00"/>
    <x v="3"/>
    <x v="10"/>
    <s v="Billings"/>
    <s v="Women's Athletic Footwear"/>
    <n v="32"/>
    <n v="1350"/>
    <n v="4320"/>
    <n v="2462.4"/>
    <n v="0.57000000000000006"/>
    <s v="Online"/>
  </r>
  <r>
    <n v="1197831"/>
    <d v="2021-03-14T00:00:00"/>
    <x v="1"/>
    <x v="11"/>
    <s v="Knoxville"/>
    <s v="Men's Apparel"/>
    <n v="39"/>
    <n v="950"/>
    <n v="3705"/>
    <n v="1482"/>
    <n v="0.4"/>
    <s v="Online"/>
  </r>
  <r>
    <n v="1197831"/>
    <d v="2021-03-15T00:00:00"/>
    <x v="1"/>
    <x v="11"/>
    <s v="Knoxville"/>
    <s v="Women's Apparel"/>
    <n v="33"/>
    <n v="1250"/>
    <n v="4125"/>
    <n v="2681.25"/>
    <n v="0.65"/>
    <s v="Online"/>
  </r>
  <r>
    <n v="1197831"/>
    <d v="2021-03-16T00:00:00"/>
    <x v="1"/>
    <x v="11"/>
    <s v="Knoxville"/>
    <s v="Men's Street Footwear"/>
    <n v="24"/>
    <n v="1690"/>
    <n v="4056"/>
    <n v="2028"/>
    <n v="0.5"/>
    <s v="Online"/>
  </r>
  <r>
    <n v="1197831"/>
    <d v="2021-03-17T00:00:00"/>
    <x v="1"/>
    <x v="11"/>
    <s v="Knoxville"/>
    <s v="Men's Athletic Footwear"/>
    <n v="33"/>
    <n v="1810"/>
    <n v="5973"/>
    <n v="2867.04"/>
    <n v="0.48"/>
    <s v="Online"/>
  </r>
  <r>
    <n v="1197831"/>
    <d v="2021-03-18T00:00:00"/>
    <x v="1"/>
    <x v="11"/>
    <s v="Knoxville"/>
    <s v="Women's Street Footwear"/>
    <n v="32"/>
    <n v="1220"/>
    <n v="3904"/>
    <n v="1873.9199999999998"/>
    <n v="0.48"/>
    <s v="Online"/>
  </r>
  <r>
    <n v="1197831"/>
    <d v="2021-03-19T00:00:00"/>
    <x v="1"/>
    <x v="11"/>
    <s v="Knoxville"/>
    <s v="Women's Athletic Footwear"/>
    <n v="33"/>
    <n v="1080"/>
    <n v="3564"/>
    <n v="2138.4"/>
    <n v="0.6"/>
    <s v="Online"/>
  </r>
  <r>
    <n v="1197831"/>
    <d v="2021-03-20T00:00:00"/>
    <x v="1"/>
    <x v="11"/>
    <s v="Knoxville"/>
    <s v="Men's Apparel"/>
    <n v="37"/>
    <n v="830"/>
    <n v="3071"/>
    <n v="1259.1099999999999"/>
    <n v="0.41"/>
    <s v="Online"/>
  </r>
  <r>
    <n v="1197831"/>
    <d v="2021-03-21T00:00:00"/>
    <x v="1"/>
    <x v="11"/>
    <s v="Knoxville"/>
    <s v="Women's Apparel"/>
    <n v="32"/>
    <n v="1330"/>
    <n v="4256"/>
    <n v="2723.84"/>
    <n v="0.64"/>
    <s v="Online"/>
  </r>
  <r>
    <n v="1197831"/>
    <d v="2021-03-22T00:00:00"/>
    <x v="1"/>
    <x v="11"/>
    <s v="Knoxville"/>
    <s v="Men's Street Footwear"/>
    <n v="27"/>
    <n v="1890"/>
    <n v="5103"/>
    <n v="2602.5300000000002"/>
    <n v="0.51"/>
    <s v="Online"/>
  </r>
  <r>
    <n v="1197831"/>
    <d v="2021-03-23T00:00:00"/>
    <x v="1"/>
    <x v="11"/>
    <s v="Knoxville"/>
    <s v="Men's Athletic Footwear"/>
    <n v="37"/>
    <n v="1630"/>
    <n v="6031"/>
    <n v="3136.12"/>
    <n v="0.52"/>
    <s v="Online"/>
  </r>
  <r>
    <n v="1197831"/>
    <d v="2021-03-24T00:00:00"/>
    <x v="1"/>
    <x v="11"/>
    <s v="Knoxville"/>
    <s v="Women's Street Footwear"/>
    <n v="28"/>
    <n v="1240"/>
    <n v="3472"/>
    <n v="1909.5999999999997"/>
    <n v="0.54999999999999993"/>
    <s v="Online"/>
  </r>
  <r>
    <n v="1197831"/>
    <d v="2021-03-25T00:00:00"/>
    <x v="1"/>
    <x v="11"/>
    <s v="Knoxville"/>
    <s v="Women's Athletic Footwear"/>
    <n v="33"/>
    <n v="1010"/>
    <n v="3333"/>
    <n v="2133.12"/>
    <n v="0.64"/>
    <s v="Online"/>
  </r>
  <r>
    <n v="1197831"/>
    <d v="2021-03-26T00:00:00"/>
    <x v="1"/>
    <x v="11"/>
    <s v="Knoxville"/>
    <s v="Men's Apparel"/>
    <n v="39"/>
    <n v="690"/>
    <n v="2691"/>
    <n v="1264.77"/>
    <n v="0.47"/>
    <s v="Online"/>
  </r>
  <r>
    <n v="1197831"/>
    <d v="2021-03-27T00:00:00"/>
    <x v="1"/>
    <x v="11"/>
    <s v="Knoxville"/>
    <s v="Women's Apparel"/>
    <n v="33"/>
    <n v="1110"/>
    <n v="3663"/>
    <n v="2417.58"/>
    <n v="0.66"/>
    <s v="Online"/>
  </r>
  <r>
    <n v="1197831"/>
    <d v="2021-03-28T00:00:00"/>
    <x v="1"/>
    <x v="11"/>
    <s v="Knoxville"/>
    <s v="Men's Street Footwear"/>
    <n v="19"/>
    <n v="1690"/>
    <n v="3211"/>
    <n v="1605.5"/>
    <n v="0.5"/>
    <s v="Online"/>
  </r>
  <r>
    <n v="1197831"/>
    <d v="2021-03-29T00:00:00"/>
    <x v="1"/>
    <x v="11"/>
    <s v="Knoxville"/>
    <s v="Men's Athletic Footwear"/>
    <n v="24"/>
    <n v="1760"/>
    <n v="4224"/>
    <n v="2154.2400000000002"/>
    <n v="0.51"/>
    <s v="Online"/>
  </r>
  <r>
    <n v="1197831"/>
    <d v="2021-03-30T00:00:00"/>
    <x v="1"/>
    <x v="11"/>
    <s v="Knoxville"/>
    <s v="Women's Street Footwear"/>
    <n v="19"/>
    <n v="1350"/>
    <n v="2565"/>
    <n v="1410.7499999999998"/>
    <n v="0.54999999999999993"/>
    <s v="Online"/>
  </r>
  <r>
    <n v="1197831"/>
    <d v="2021-03-31T00:00:00"/>
    <x v="1"/>
    <x v="11"/>
    <s v="Knoxville"/>
    <s v="Women's Athletic Footwear"/>
    <n v="23"/>
    <n v="1120"/>
    <n v="2576"/>
    <n v="1674.4"/>
    <n v="0.65"/>
    <s v="Online"/>
  </r>
  <r>
    <n v="1197831"/>
    <d v="2021-04-01T00:00:00"/>
    <x v="1"/>
    <x v="11"/>
    <s v="Knoxville"/>
    <s v="Men's Apparel"/>
    <n v="28"/>
    <n v="840"/>
    <n v="2352"/>
    <n v="1058.3999999999999"/>
    <n v="0.44999999999999996"/>
    <s v="Online"/>
  </r>
  <r>
    <n v="1197831"/>
    <d v="2021-04-02T00:00:00"/>
    <x v="1"/>
    <x v="11"/>
    <s v="Knoxville"/>
    <s v="Women's Apparel"/>
    <n v="24"/>
    <n v="1610"/>
    <n v="3864"/>
    <n v="2627.52"/>
    <n v="0.68"/>
    <s v="Online"/>
  </r>
  <r>
    <n v="1197831"/>
    <d v="2021-04-03T00:00:00"/>
    <x v="1"/>
    <x v="11"/>
    <s v="Knoxville"/>
    <s v="Men's Street Footwear"/>
    <n v="14"/>
    <n v="1890"/>
    <n v="2646"/>
    <n v="1323"/>
    <n v="0.5"/>
    <s v="Online"/>
  </r>
  <r>
    <n v="1197831"/>
    <d v="2021-04-04T00:00:00"/>
    <x v="1"/>
    <x v="11"/>
    <s v="Knoxville"/>
    <s v="Men's Athletic Footwear"/>
    <n v="23"/>
    <n v="2180"/>
    <n v="5014"/>
    <n v="2507"/>
    <n v="0.5"/>
    <s v="Online"/>
  </r>
  <r>
    <n v="1197831"/>
    <d v="2021-04-05T00:00:00"/>
    <x v="1"/>
    <x v="11"/>
    <s v="Knoxville"/>
    <s v="Women's Street Footwear"/>
    <n v="19"/>
    <n v="1800"/>
    <n v="3420"/>
    <n v="1846.8000000000002"/>
    <n v="0.54"/>
    <s v="Online"/>
  </r>
  <r>
    <n v="1197831"/>
    <d v="2021-04-06T00:00:00"/>
    <x v="1"/>
    <x v="11"/>
    <s v="Knoxville"/>
    <s v="Women's Athletic Footwear"/>
    <n v="27"/>
    <n v="1420"/>
    <n v="3834"/>
    <n v="2300.4"/>
    <n v="0.6"/>
    <s v="Online"/>
  </r>
  <r>
    <n v="1197831"/>
    <d v="2021-04-07T00:00:00"/>
    <x v="1"/>
    <x v="11"/>
    <s v="Knoxville"/>
    <s v="Men's Apparel"/>
    <n v="41"/>
    <n v="1060"/>
    <n v="4346"/>
    <n v="2129.54"/>
    <n v="0.49"/>
    <s v="Online"/>
  </r>
  <r>
    <n v="1197831"/>
    <d v="2021-04-08T00:00:00"/>
    <x v="1"/>
    <x v="11"/>
    <s v="Knoxville"/>
    <s v="Women's Apparel"/>
    <n v="38"/>
    <n v="2020"/>
    <n v="7676"/>
    <n v="5142.92"/>
    <n v="0.67"/>
    <s v="Online"/>
  </r>
  <r>
    <n v="1197831"/>
    <d v="2021-04-09T00:00:00"/>
    <x v="1"/>
    <x v="11"/>
    <s v="Knoxville"/>
    <s v="Men's Street Footwear"/>
    <n v="36"/>
    <n v="2170"/>
    <n v="7812"/>
    <n v="3984.12"/>
    <n v="0.51"/>
    <s v="Online"/>
  </r>
  <r>
    <n v="1197831"/>
    <d v="2021-04-10T00:00:00"/>
    <x v="1"/>
    <x v="11"/>
    <s v="Knoxville"/>
    <s v="Men's Athletic Footwear"/>
    <n v="42"/>
    <n v="2020"/>
    <n v="8484"/>
    <n v="4326.84"/>
    <n v="0.51"/>
    <s v="Online"/>
  </r>
  <r>
    <n v="1197831"/>
    <d v="2021-04-11T00:00:00"/>
    <x v="1"/>
    <x v="11"/>
    <s v="Knoxville"/>
    <s v="Women's Street Footwear"/>
    <n v="36"/>
    <n v="1690"/>
    <n v="6084"/>
    <n v="3102.84"/>
    <n v="0.51"/>
    <s v="Online"/>
  </r>
  <r>
    <n v="1197831"/>
    <d v="2021-04-12T00:00:00"/>
    <x v="1"/>
    <x v="11"/>
    <s v="Knoxville"/>
    <s v="Women's Athletic Footwear"/>
    <n v="36"/>
    <n v="1740"/>
    <n v="6264"/>
    <n v="3821.04"/>
    <n v="0.61"/>
    <s v="Online"/>
  </r>
  <r>
    <n v="1197831"/>
    <d v="2021-04-13T00:00:00"/>
    <x v="1"/>
    <x v="11"/>
    <s v="Knoxville"/>
    <s v="Men's Apparel"/>
    <n v="43"/>
    <n v="1450"/>
    <n v="6235"/>
    <n v="2992.7999999999997"/>
    <n v="0.48"/>
    <s v="Online"/>
  </r>
  <r>
    <n v="1197831"/>
    <d v="2021-04-14T00:00:00"/>
    <x v="1"/>
    <x v="11"/>
    <s v="Knoxville"/>
    <s v="Women's Apparel"/>
    <n v="49"/>
    <n v="2360"/>
    <n v="11564"/>
    <n v="7516.6"/>
    <n v="0.65"/>
    <s v="Online"/>
  </r>
  <r>
    <n v="1197831"/>
    <d v="2021-04-15T00:00:00"/>
    <x v="1"/>
    <x v="11"/>
    <s v="Knoxville"/>
    <s v="Men's Street Footwear"/>
    <n v="36"/>
    <n v="2150"/>
    <n v="7740"/>
    <n v="4411.7999999999993"/>
    <n v="0.56999999999999995"/>
    <s v="Online"/>
  </r>
  <r>
    <n v="1197831"/>
    <d v="2021-04-16T00:00:00"/>
    <x v="1"/>
    <x v="11"/>
    <s v="Knoxville"/>
    <s v="Men's Athletic Footwear"/>
    <n v="43"/>
    <n v="2060"/>
    <n v="8858"/>
    <n v="5137.6399999999994"/>
    <n v="0.57999999999999996"/>
    <s v="Online"/>
  </r>
  <r>
    <n v="1197831"/>
    <d v="2021-04-17T00:00:00"/>
    <x v="1"/>
    <x v="11"/>
    <s v="Knoxville"/>
    <s v="Women's Street Footwear"/>
    <n v="36"/>
    <n v="2630"/>
    <n v="9468"/>
    <n v="5680.8"/>
    <n v="0.6"/>
    <s v="Online"/>
  </r>
  <r>
    <n v="1197831"/>
    <d v="2021-04-18T00:00:00"/>
    <x v="1"/>
    <x v="11"/>
    <s v="Knoxville"/>
    <s v="Women's Athletic Footwear"/>
    <n v="37"/>
    <n v="1610"/>
    <n v="5957"/>
    <n v="3872.05"/>
    <n v="0.65"/>
    <s v="Online"/>
  </r>
  <r>
    <n v="1197831"/>
    <d v="2021-04-19T00:00:00"/>
    <x v="1"/>
    <x v="11"/>
    <s v="Knoxville"/>
    <s v="Men's Apparel"/>
    <n v="43"/>
    <n v="1650"/>
    <n v="7095"/>
    <n v="3760.3500000000004"/>
    <n v="0.53"/>
    <s v="Online"/>
  </r>
  <r>
    <n v="1197831"/>
    <d v="2021-04-20T00:00:00"/>
    <x v="1"/>
    <x v="11"/>
    <s v="Knoxville"/>
    <s v="Women's Apparel"/>
    <n v="52"/>
    <n v="2230"/>
    <n v="11596"/>
    <n v="8117.2000000000007"/>
    <n v="0.70000000000000007"/>
    <s v="Online"/>
  </r>
  <r>
    <n v="1197831"/>
    <d v="2021-04-21T00:00:00"/>
    <x v="1"/>
    <x v="11"/>
    <s v="Knoxville"/>
    <s v="Men's Street Footwear"/>
    <n v="41"/>
    <n v="2330"/>
    <n v="9553"/>
    <n v="5445.2099999999991"/>
    <n v="0.56999999999999995"/>
    <s v="Online"/>
  </r>
  <r>
    <n v="1197831"/>
    <d v="2021-04-22T00:00:00"/>
    <x v="1"/>
    <x v="11"/>
    <s v="Knoxville"/>
    <s v="Men's Athletic Footwear"/>
    <n v="54"/>
    <n v="2330"/>
    <n v="12582"/>
    <n v="7171.74"/>
    <n v="0.56999999999999995"/>
    <s v="Online"/>
  </r>
  <r>
    <n v="1197831"/>
    <d v="2021-04-23T00:00:00"/>
    <x v="1"/>
    <x v="11"/>
    <s v="Knoxville"/>
    <s v="Women's Street Footwear"/>
    <n v="46"/>
    <n v="2850"/>
    <n v="13110"/>
    <n v="7866"/>
    <n v="0.6"/>
    <s v="Online"/>
  </r>
  <r>
    <n v="1197831"/>
    <d v="2021-04-24T00:00:00"/>
    <x v="1"/>
    <x v="11"/>
    <s v="Knoxville"/>
    <s v="Women's Athletic Footwear"/>
    <n v="42"/>
    <n v="1330"/>
    <n v="5586"/>
    <n v="3854.34"/>
    <n v="0.69000000000000006"/>
    <s v="Online"/>
  </r>
  <r>
    <n v="1197831"/>
    <d v="2021-04-25T00:00:00"/>
    <x v="1"/>
    <x v="11"/>
    <s v="Knoxville"/>
    <s v="Men's Apparel"/>
    <n v="49"/>
    <n v="1330"/>
    <n v="6517"/>
    <n v="3454.01"/>
    <n v="0.53"/>
    <s v="Online"/>
  </r>
  <r>
    <n v="1197831"/>
    <d v="2021-04-26T00:00:00"/>
    <x v="1"/>
    <x v="11"/>
    <s v="Knoxville"/>
    <s v="Women's Apparel"/>
    <n v="53"/>
    <n v="1810"/>
    <n v="9593"/>
    <n v="6811.0300000000007"/>
    <n v="0.71000000000000008"/>
    <s v="Online"/>
  </r>
  <r>
    <n v="1197831"/>
    <d v="2021-04-27T00:00:00"/>
    <x v="1"/>
    <x v="11"/>
    <s v="Knoxville"/>
    <s v="Men's Street Footwear"/>
    <n v="49"/>
    <n v="1820"/>
    <n v="8918"/>
    <n v="5350.8"/>
    <n v="0.6"/>
    <s v="Online"/>
  </r>
  <r>
    <n v="1197831"/>
    <d v="2021-04-28T00:00:00"/>
    <x v="1"/>
    <x v="11"/>
    <s v="Knoxville"/>
    <s v="Men's Athletic Footwear"/>
    <n v="47"/>
    <n v="1690"/>
    <n v="7943"/>
    <n v="4765.8"/>
    <n v="0.6"/>
    <s v="Online"/>
  </r>
  <r>
    <n v="1197831"/>
    <d v="2021-04-29T00:00:00"/>
    <x v="1"/>
    <x v="11"/>
    <s v="Knoxville"/>
    <s v="Women's Street Footwear"/>
    <n v="54"/>
    <n v="1820"/>
    <n v="9828"/>
    <n v="5798.5199999999995"/>
    <n v="0.59"/>
    <s v="Online"/>
  </r>
  <r>
    <n v="1197831"/>
    <d v="2021-04-30T00:00:00"/>
    <x v="1"/>
    <x v="11"/>
    <s v="Knoxville"/>
    <s v="Women's Athletic Footwear"/>
    <n v="53"/>
    <n v="1000"/>
    <n v="5300"/>
    <n v="3710.0000000000005"/>
    <n v="0.70000000000000007"/>
    <s v="Online"/>
  </r>
  <r>
    <n v="1197831"/>
    <d v="2021-05-01T00:00:00"/>
    <x v="1"/>
    <x v="11"/>
    <s v="Knoxville"/>
    <s v="Men's Apparel"/>
    <n v="47"/>
    <n v="1200"/>
    <n v="5640"/>
    <n v="2876.4"/>
    <n v="0.51"/>
    <s v="Online"/>
  </r>
  <r>
    <n v="1197831"/>
    <d v="2021-05-02T00:00:00"/>
    <x v="1"/>
    <x v="11"/>
    <s v="Knoxville"/>
    <s v="Women's Apparel"/>
    <n v="42"/>
    <n v="1630"/>
    <n v="6846"/>
    <n v="5066.0400000000009"/>
    <n v="0.7400000000000001"/>
    <s v="Online"/>
  </r>
  <r>
    <n v="1197831"/>
    <d v="2021-05-03T00:00:00"/>
    <x v="1"/>
    <x v="11"/>
    <s v="Knoxville"/>
    <s v="Men's Street Footwear"/>
    <n v="33"/>
    <n v="1730"/>
    <n v="5709"/>
    <n v="3254.1299999999997"/>
    <n v="0.56999999999999995"/>
    <s v="Online"/>
  </r>
  <r>
    <n v="1197831"/>
    <d v="2021-05-04T00:00:00"/>
    <x v="1"/>
    <x v="11"/>
    <s v="Knoxville"/>
    <s v="Men's Athletic Footwear"/>
    <n v="32"/>
    <n v="1500"/>
    <n v="4800"/>
    <n v="2880"/>
    <n v="0.6"/>
    <s v="Online"/>
  </r>
  <r>
    <n v="1197831"/>
    <d v="2021-05-05T00:00:00"/>
    <x v="1"/>
    <x v="11"/>
    <s v="Knoxville"/>
    <s v="Women's Street Footwear"/>
    <n v="36"/>
    <n v="1470"/>
    <n v="5292"/>
    <n v="3069.3599999999997"/>
    <n v="0.57999999999999996"/>
    <s v="Online"/>
  </r>
  <r>
    <n v="1197831"/>
    <d v="2021-05-06T00:00:00"/>
    <x v="1"/>
    <x v="11"/>
    <s v="Knoxville"/>
    <s v="Women's Athletic Footwear"/>
    <n v="38"/>
    <n v="980"/>
    <n v="3724"/>
    <n v="2606.8000000000002"/>
    <n v="0.70000000000000007"/>
    <s v="Online"/>
  </r>
  <r>
    <n v="1197831"/>
    <d v="2021-05-07T00:00:00"/>
    <x v="1"/>
    <x v="11"/>
    <s v="Knoxville"/>
    <s v="Men's Apparel"/>
    <n v="32"/>
    <n v="880"/>
    <n v="2816"/>
    <n v="1436.16"/>
    <n v="0.51"/>
    <s v="Online"/>
  </r>
  <r>
    <n v="1197831"/>
    <d v="2021-05-08T00:00:00"/>
    <x v="1"/>
    <x v="11"/>
    <s v="Knoxville"/>
    <s v="Women's Apparel"/>
    <n v="43"/>
    <n v="1310"/>
    <n v="5633"/>
    <n v="3999.4300000000003"/>
    <n v="0.71000000000000008"/>
    <s v="Online"/>
  </r>
  <r>
    <n v="1197831"/>
    <d v="2021-05-09T00:00:00"/>
    <x v="1"/>
    <x v="11"/>
    <s v="Knoxville"/>
    <s v="Men's Street Footwear"/>
    <n v="29"/>
    <n v="1960"/>
    <n v="5684"/>
    <n v="3183.0399999999995"/>
    <n v="0.55999999999999994"/>
    <s v="Online"/>
  </r>
  <r>
    <n v="1197831"/>
    <d v="2021-05-10T00:00:00"/>
    <x v="1"/>
    <x v="11"/>
    <s v="Knoxville"/>
    <s v="Men's Athletic Footwear"/>
    <n v="29"/>
    <n v="1890"/>
    <n v="5481"/>
    <n v="3069.3599999999997"/>
    <n v="0.55999999999999994"/>
    <s v="Online"/>
  </r>
  <r>
    <n v="1197831"/>
    <d v="2021-05-11T00:00:00"/>
    <x v="1"/>
    <x v="11"/>
    <s v="Knoxville"/>
    <s v="Women's Street Footwear"/>
    <n v="50"/>
    <n v="1740"/>
    <n v="8700"/>
    <n v="4871.9999999999991"/>
    <n v="0.55999999999999994"/>
    <s v="Online"/>
  </r>
  <r>
    <n v="1197831"/>
    <d v="2021-05-12T00:00:00"/>
    <x v="1"/>
    <x v="11"/>
    <s v="Knoxville"/>
    <s v="Women's Athletic Footwear"/>
    <n v="52"/>
    <n v="1330"/>
    <n v="6916"/>
    <n v="4772.04"/>
    <n v="0.69000000000000006"/>
    <s v="Online"/>
  </r>
  <r>
    <n v="1197831"/>
    <d v="2021-05-13T00:00:00"/>
    <x v="1"/>
    <x v="11"/>
    <s v="Knoxville"/>
    <s v="Men's Apparel"/>
    <n v="51"/>
    <n v="1130"/>
    <n v="5763"/>
    <n v="3054.3900000000003"/>
    <n v="0.53"/>
    <s v="Online"/>
  </r>
  <r>
    <n v="1197831"/>
    <d v="2021-05-14T00:00:00"/>
    <x v="1"/>
    <x v="11"/>
    <s v="Knoxville"/>
    <s v="Women's Apparel"/>
    <n v="59"/>
    <n v="1690"/>
    <n v="9971"/>
    <n v="7079.4100000000008"/>
    <n v="0.71000000000000008"/>
    <s v="Online"/>
  </r>
  <r>
    <n v="1197831"/>
    <d v="2021-05-15T00:00:00"/>
    <x v="1"/>
    <x v="11"/>
    <s v="Knoxville"/>
    <s v="Men's Street Footwear"/>
    <n v="53"/>
    <n v="2000"/>
    <n v="10600"/>
    <n v="6148"/>
    <n v="0.57999999999999996"/>
    <s v="Online"/>
  </r>
  <r>
    <n v="1197831"/>
    <d v="2021-05-16T00:00:00"/>
    <x v="1"/>
    <x v="11"/>
    <s v="Knoxville"/>
    <s v="Men's Athletic Footwear"/>
    <n v="51"/>
    <n v="2400"/>
    <n v="12240"/>
    <n v="6731.9999999999991"/>
    <n v="0.54999999999999993"/>
    <s v="Online"/>
  </r>
  <r>
    <n v="1197831"/>
    <d v="2021-05-17T00:00:00"/>
    <x v="1"/>
    <x v="11"/>
    <s v="Knoxville"/>
    <s v="Women's Street Footwear"/>
    <n v="54"/>
    <n v="2100"/>
    <n v="11340"/>
    <n v="6236.9999999999991"/>
    <n v="0.54999999999999993"/>
    <s v="Online"/>
  </r>
  <r>
    <n v="1197831"/>
    <d v="2021-05-18T00:00:00"/>
    <x v="1"/>
    <x v="11"/>
    <s v="Knoxville"/>
    <s v="Women's Athletic Footwear"/>
    <n v="54"/>
    <n v="1490"/>
    <n v="8046"/>
    <n v="5551.7400000000007"/>
    <n v="0.69000000000000006"/>
    <s v="Online"/>
  </r>
  <r>
    <n v="1197831"/>
    <d v="2021-05-19T00:00:00"/>
    <x v="1"/>
    <x v="11"/>
    <s v="Knoxville"/>
    <s v="Men's Apparel"/>
    <n v="50"/>
    <n v="1400"/>
    <n v="7000"/>
    <n v="3500"/>
    <n v="0.5"/>
    <s v="Online"/>
  </r>
  <r>
    <n v="1197831"/>
    <d v="2021-05-20T00:00:00"/>
    <x v="1"/>
    <x v="11"/>
    <s v="Knoxville"/>
    <s v="Women's Apparel"/>
    <n v="61"/>
    <n v="2250"/>
    <n v="13725"/>
    <n v="10156.500000000002"/>
    <n v="0.7400000000000001"/>
    <s v="Online"/>
  </r>
  <r>
    <n v="1185732"/>
    <d v="2021-05-21T00:00:00"/>
    <x v="1"/>
    <x v="11"/>
    <s v="Knoxville"/>
    <s v="Men's Street Footwear"/>
    <n v="32"/>
    <n v="1190"/>
    <n v="3808"/>
    <n v="1904"/>
    <n v="0.5"/>
    <s v="Online"/>
  </r>
  <r>
    <n v="1185732"/>
    <d v="2021-05-22T00:00:00"/>
    <x v="1"/>
    <x v="11"/>
    <s v="Knoxville"/>
    <s v="Men's Athletic Footwear"/>
    <n v="32"/>
    <n v="560"/>
    <n v="1792"/>
    <n v="878.07999999999993"/>
    <n v="0.49"/>
    <s v="Online"/>
  </r>
  <r>
    <n v="1185732"/>
    <d v="2021-05-23T00:00:00"/>
    <x v="1"/>
    <x v="11"/>
    <s v="Knoxville"/>
    <s v="Women's Street Footwear"/>
    <n v="24"/>
    <n v="650"/>
    <n v="1560"/>
    <n v="748.8"/>
    <n v="0.48"/>
    <s v="Online"/>
  </r>
  <r>
    <n v="1185732"/>
    <d v="2021-05-24T00:00:00"/>
    <x v="1"/>
    <x v="11"/>
    <s v="Knoxville"/>
    <s v="Women's Athletic Footwear"/>
    <n v="27"/>
    <n v="190"/>
    <n v="513"/>
    <n v="271.89"/>
    <n v="0.53"/>
    <s v="Online"/>
  </r>
  <r>
    <n v="1185732"/>
    <d v="2021-05-25T00:00:00"/>
    <x v="3"/>
    <x v="12"/>
    <s v="Omaha"/>
    <s v="Men's Apparel"/>
    <n v="43"/>
    <n v="350"/>
    <n v="1505"/>
    <n v="677.24999999999989"/>
    <n v="0.44999999999999996"/>
    <s v="Online"/>
  </r>
  <r>
    <n v="1185732"/>
    <d v="2021-05-26T00:00:00"/>
    <x v="3"/>
    <x v="12"/>
    <s v="Omaha"/>
    <s v="Women's Apparel"/>
    <n v="32"/>
    <n v="680"/>
    <n v="2176"/>
    <n v="1327.36"/>
    <n v="0.61"/>
    <s v="Online"/>
  </r>
  <r>
    <n v="1185732"/>
    <d v="2021-05-27T00:00:00"/>
    <x v="3"/>
    <x v="12"/>
    <s v="Omaha"/>
    <s v="Men's Street Footwear"/>
    <n v="32"/>
    <n v="1190"/>
    <n v="3808"/>
    <n v="2056.3200000000002"/>
    <n v="0.54"/>
    <s v="Online"/>
  </r>
  <r>
    <n v="1185732"/>
    <d v="2021-05-28T00:00:00"/>
    <x v="3"/>
    <x v="12"/>
    <s v="Omaha"/>
    <s v="Men's Athletic Footwear"/>
    <n v="33"/>
    <n v="380"/>
    <n v="1254"/>
    <n v="627"/>
    <n v="0.5"/>
    <s v="Online"/>
  </r>
  <r>
    <n v="1185732"/>
    <d v="2021-05-29T00:00:00"/>
    <x v="3"/>
    <x v="12"/>
    <s v="Omaha"/>
    <s v="Women's Street Footwear"/>
    <n v="23"/>
    <n v="470"/>
    <n v="1081"/>
    <n v="540.5"/>
    <n v="0.5"/>
    <s v="Online"/>
  </r>
  <r>
    <n v="1185732"/>
    <d v="2021-05-30T00:00:00"/>
    <x v="3"/>
    <x v="12"/>
    <s v="Omaha"/>
    <s v="Women's Athletic Footwear"/>
    <n v="29"/>
    <n v="140"/>
    <n v="406"/>
    <n v="203"/>
    <n v="0.5"/>
    <s v="Online"/>
  </r>
  <r>
    <n v="1185732"/>
    <d v="2021-05-31T00:00:00"/>
    <x v="3"/>
    <x v="12"/>
    <s v="Omaha"/>
    <s v="Men's Apparel"/>
    <n v="41"/>
    <n v="310"/>
    <n v="1271"/>
    <n v="622.79"/>
    <n v="0.49"/>
    <s v="Online"/>
  </r>
  <r>
    <n v="1185732"/>
    <d v="2021-06-01T00:00:00"/>
    <x v="3"/>
    <x v="12"/>
    <s v="Omaha"/>
    <s v="Women's Apparel"/>
    <n v="32"/>
    <n v="600"/>
    <n v="1920"/>
    <n v="1190.4000000000001"/>
    <n v="0.62"/>
    <s v="Online"/>
  </r>
  <r>
    <n v="1185732"/>
    <d v="2021-06-02T00:00:00"/>
    <x v="3"/>
    <x v="12"/>
    <s v="Omaha"/>
    <s v="Men's Street Footwear"/>
    <n v="38"/>
    <n v="1220"/>
    <n v="4636"/>
    <n v="2503.44"/>
    <n v="0.54"/>
    <s v="Online"/>
  </r>
  <r>
    <n v="1185732"/>
    <d v="2021-06-03T00:00:00"/>
    <x v="3"/>
    <x v="12"/>
    <s v="Omaha"/>
    <s v="Men's Athletic Footwear"/>
    <n v="39"/>
    <n v="260"/>
    <n v="1014"/>
    <n v="466.43999999999994"/>
    <n v="0.45999999999999996"/>
    <s v="Online"/>
  </r>
  <r>
    <n v="1185732"/>
    <d v="2021-06-04T00:00:00"/>
    <x v="3"/>
    <x v="12"/>
    <s v="Omaha"/>
    <s v="Women's Street Footwear"/>
    <n v="29"/>
    <n v="390"/>
    <n v="1131"/>
    <n v="565.5"/>
    <n v="0.5"/>
    <s v="Online"/>
  </r>
  <r>
    <n v="1185732"/>
    <d v="2021-06-05T00:00:00"/>
    <x v="3"/>
    <x v="12"/>
    <s v="Omaha"/>
    <s v="Women's Athletic Footwear"/>
    <n v="33"/>
    <n v="0"/>
    <n v="0"/>
    <n v="0"/>
    <n v="0.55000000000000004"/>
    <s v="Online"/>
  </r>
  <r>
    <n v="1185732"/>
    <d v="2021-06-06T00:00:00"/>
    <x v="3"/>
    <x v="12"/>
    <s v="Omaha"/>
    <s v="Men's Apparel"/>
    <n v="45"/>
    <n v="130"/>
    <n v="585"/>
    <n v="274.95"/>
    <n v="0.47"/>
    <s v="Online"/>
  </r>
  <r>
    <n v="1185732"/>
    <d v="2021-06-07T00:00:00"/>
    <x v="3"/>
    <x v="12"/>
    <s v="Omaha"/>
    <s v="Women's Apparel"/>
    <n v="37"/>
    <n v="380"/>
    <n v="1406"/>
    <n v="857.66"/>
    <n v="0.61"/>
    <s v="Online"/>
  </r>
  <r>
    <n v="1185732"/>
    <d v="2021-06-08T00:00:00"/>
    <x v="3"/>
    <x v="12"/>
    <s v="Omaha"/>
    <s v="Men's Street Footwear"/>
    <n v="38"/>
    <n v="1050"/>
    <n v="3990"/>
    <n v="2114.7000000000003"/>
    <n v="0.53"/>
    <s v="Online"/>
  </r>
  <r>
    <n v="1185732"/>
    <d v="2021-06-09T00:00:00"/>
    <x v="3"/>
    <x v="12"/>
    <s v="Omaha"/>
    <s v="Men's Athletic Footwear"/>
    <n v="32"/>
    <n v="230"/>
    <n v="736"/>
    <n v="331.2"/>
    <n v="0.44999999999999996"/>
    <s v="Online"/>
  </r>
  <r>
    <n v="1185732"/>
    <d v="2021-06-10T00:00:00"/>
    <x v="3"/>
    <x v="12"/>
    <s v="Omaha"/>
    <s v="Women's Street Footwear"/>
    <n v="23"/>
    <n v="210"/>
    <n v="483"/>
    <n v="217.34999999999997"/>
    <n v="0.44999999999999996"/>
    <s v="Online"/>
  </r>
  <r>
    <n v="1185732"/>
    <d v="2021-06-11T00:00:00"/>
    <x v="3"/>
    <x v="12"/>
    <s v="Omaha"/>
    <s v="Women's Athletic Footwear"/>
    <n v="27"/>
    <n v="0"/>
    <n v="0"/>
    <n v="0"/>
    <n v="0.53"/>
    <s v="Online"/>
  </r>
  <r>
    <n v="1185732"/>
    <d v="2021-06-12T00:00:00"/>
    <x v="3"/>
    <x v="12"/>
    <s v="Omaha"/>
    <s v="Men's Apparel"/>
    <n v="42"/>
    <n v="60"/>
    <n v="252"/>
    <n v="120.96"/>
    <n v="0.48"/>
    <s v="Online"/>
  </r>
  <r>
    <n v="1185732"/>
    <d v="2021-06-13T00:00:00"/>
    <x v="3"/>
    <x v="12"/>
    <s v="Omaha"/>
    <s v="Women's Apparel"/>
    <n v="34"/>
    <n v="390"/>
    <n v="1326"/>
    <n v="822.12"/>
    <n v="0.62"/>
    <s v="Online"/>
  </r>
  <r>
    <n v="1185732"/>
    <d v="2021-06-14T00:00:00"/>
    <x v="3"/>
    <x v="12"/>
    <s v="Omaha"/>
    <s v="Men's Street Footwear"/>
    <n v="44"/>
    <n v="1180"/>
    <n v="5192"/>
    <n v="2803.6800000000003"/>
    <n v="0.54"/>
    <s v="Online"/>
  </r>
  <r>
    <n v="1185732"/>
    <d v="2021-06-15T00:00:00"/>
    <x v="3"/>
    <x v="12"/>
    <s v="Omaha"/>
    <s v="Men's Athletic Footwear"/>
    <n v="38"/>
    <n v="330"/>
    <n v="1254"/>
    <n v="627"/>
    <n v="0.5"/>
    <s v="Online"/>
  </r>
  <r>
    <n v="1185732"/>
    <d v="2021-06-16T00:00:00"/>
    <x v="3"/>
    <x v="12"/>
    <s v="Omaha"/>
    <s v="Women's Street Footwear"/>
    <n v="32"/>
    <n v="300"/>
    <n v="960"/>
    <n v="460.79999999999995"/>
    <n v="0.48"/>
    <s v="Online"/>
  </r>
  <r>
    <n v="1185732"/>
    <d v="2021-06-17T00:00:00"/>
    <x v="3"/>
    <x v="12"/>
    <s v="Omaha"/>
    <s v="Women's Athletic Footwear"/>
    <n v="34"/>
    <n v="70"/>
    <n v="238"/>
    <n v="126.14"/>
    <n v="0.53"/>
    <s v="Online"/>
  </r>
  <r>
    <n v="1185732"/>
    <d v="2021-06-18T00:00:00"/>
    <x v="3"/>
    <x v="12"/>
    <s v="Omaha"/>
    <s v="Men's Apparel"/>
    <n v="46"/>
    <n v="130"/>
    <n v="598"/>
    <n v="275.08"/>
    <n v="0.45999999999999996"/>
    <s v="Online"/>
  </r>
  <r>
    <n v="1185732"/>
    <d v="2021-06-19T00:00:00"/>
    <x v="3"/>
    <x v="12"/>
    <s v="Omaha"/>
    <s v="Women's Apparel"/>
    <n v="51"/>
    <n v="410"/>
    <n v="2091"/>
    <n v="1296.42"/>
    <n v="0.62"/>
    <s v="Online"/>
  </r>
  <r>
    <n v="1185732"/>
    <d v="2021-06-20T00:00:00"/>
    <x v="3"/>
    <x v="12"/>
    <s v="Omaha"/>
    <s v="Men's Street Footwear"/>
    <n v="36"/>
    <n v="1200"/>
    <n v="4320"/>
    <n v="2289.6"/>
    <n v="0.53"/>
    <s v="Online"/>
  </r>
  <r>
    <n v="1185732"/>
    <d v="2021-06-21T00:00:00"/>
    <x v="3"/>
    <x v="12"/>
    <s v="Omaha"/>
    <s v="Men's Athletic Footwear"/>
    <n v="32"/>
    <n v="450"/>
    <n v="1440"/>
    <n v="720"/>
    <n v="0.5"/>
    <s v="Online"/>
  </r>
  <r>
    <n v="1185732"/>
    <d v="2021-06-22T00:00:00"/>
    <x v="3"/>
    <x v="12"/>
    <s v="Omaha"/>
    <s v="Women's Street Footwear"/>
    <n v="27"/>
    <n v="460"/>
    <n v="1242"/>
    <n v="558.9"/>
    <n v="0.44999999999999996"/>
    <s v="Online"/>
  </r>
  <r>
    <n v="1185732"/>
    <d v="2021-06-23T00:00:00"/>
    <x v="3"/>
    <x v="12"/>
    <s v="Omaha"/>
    <s v="Women's Athletic Footwear"/>
    <n v="27"/>
    <n v="390"/>
    <n v="1053"/>
    <n v="568.62"/>
    <n v="0.54"/>
    <s v="Online"/>
  </r>
  <r>
    <n v="1185732"/>
    <d v="2021-06-24T00:00:00"/>
    <x v="3"/>
    <x v="12"/>
    <s v="Omaha"/>
    <s v="Men's Apparel"/>
    <n v="42"/>
    <n v="420"/>
    <n v="1764"/>
    <n v="882"/>
    <n v="0.5"/>
    <s v="Online"/>
  </r>
  <r>
    <n v="1185732"/>
    <d v="2021-06-25T00:00:00"/>
    <x v="3"/>
    <x v="12"/>
    <s v="Omaha"/>
    <s v="Women's Apparel"/>
    <n v="49"/>
    <n v="850"/>
    <n v="4165"/>
    <n v="2582.3000000000002"/>
    <n v="0.62"/>
    <s v="Online"/>
  </r>
  <r>
    <n v="1185732"/>
    <d v="2021-06-26T00:00:00"/>
    <x v="3"/>
    <x v="12"/>
    <s v="Omaha"/>
    <s v="Men's Street Footwear"/>
    <n v="43"/>
    <n v="1650"/>
    <n v="7095"/>
    <n v="3618.4500000000003"/>
    <n v="0.51"/>
    <s v="Online"/>
  </r>
  <r>
    <n v="1185732"/>
    <d v="2021-06-27T00:00:00"/>
    <x v="3"/>
    <x v="12"/>
    <s v="Omaha"/>
    <s v="Men's Athletic Footwear"/>
    <n v="37"/>
    <n v="810"/>
    <n v="2997"/>
    <n v="1348.6499999999999"/>
    <n v="0.44999999999999996"/>
    <s v="Online"/>
  </r>
  <r>
    <n v="1185732"/>
    <d v="2021-06-28T00:00:00"/>
    <x v="3"/>
    <x v="12"/>
    <s v="Omaha"/>
    <s v="Women's Street Footwear"/>
    <n v="34"/>
    <n v="630"/>
    <n v="2142"/>
    <n v="963.89999999999986"/>
    <n v="0.44999999999999996"/>
    <s v="Online"/>
  </r>
  <r>
    <n v="1185732"/>
    <d v="2021-06-29T00:00:00"/>
    <x v="3"/>
    <x v="12"/>
    <s v="Omaha"/>
    <s v="Women's Athletic Footwear"/>
    <n v="33"/>
    <n v="460"/>
    <n v="1518"/>
    <n v="789.36"/>
    <n v="0.52"/>
    <s v="Online"/>
  </r>
  <r>
    <n v="1185732"/>
    <d v="2021-06-30T00:00:00"/>
    <x v="3"/>
    <x v="12"/>
    <s v="Omaha"/>
    <s v="Men's Apparel"/>
    <n v="41"/>
    <n v="440"/>
    <n v="1804"/>
    <n v="883.96"/>
    <n v="0.49"/>
    <s v="Online"/>
  </r>
  <r>
    <n v="1185732"/>
    <d v="2021-07-01T00:00:00"/>
    <x v="3"/>
    <x v="12"/>
    <s v="Omaha"/>
    <s v="Women's Apparel"/>
    <n v="49"/>
    <n v="910"/>
    <n v="4459"/>
    <n v="2809.17"/>
    <n v="0.63"/>
    <s v="Online"/>
  </r>
  <r>
    <n v="1185732"/>
    <d v="2021-07-02T00:00:00"/>
    <x v="3"/>
    <x v="12"/>
    <s v="Omaha"/>
    <s v="Men's Street Footwear"/>
    <n v="41"/>
    <n v="1450"/>
    <n v="5945"/>
    <n v="3150.8500000000004"/>
    <n v="0.53"/>
    <s v="Online"/>
  </r>
  <r>
    <n v="1185732"/>
    <d v="2021-07-03T00:00:00"/>
    <x v="3"/>
    <x v="12"/>
    <s v="Omaha"/>
    <s v="Men's Athletic Footwear"/>
    <n v="42"/>
    <n v="800"/>
    <n v="3360"/>
    <n v="1646.3999999999999"/>
    <n v="0.49"/>
    <s v="Online"/>
  </r>
  <r>
    <n v="1185732"/>
    <d v="2021-07-04T00:00:00"/>
    <x v="3"/>
    <x v="12"/>
    <s v="Omaha"/>
    <s v="Women's Street Footwear"/>
    <n v="36"/>
    <n v="520"/>
    <n v="1872"/>
    <n v="898.56"/>
    <n v="0.48"/>
    <s v="Online"/>
  </r>
  <r>
    <n v="1185732"/>
    <d v="2021-07-05T00:00:00"/>
    <x v="3"/>
    <x v="12"/>
    <s v="Omaha"/>
    <s v="Women's Athletic Footwear"/>
    <n v="29"/>
    <n v="380"/>
    <n v="1102"/>
    <n v="562.02"/>
    <n v="0.51"/>
    <s v="Online"/>
  </r>
  <r>
    <n v="1185732"/>
    <d v="2021-07-06T00:00:00"/>
    <x v="3"/>
    <x v="12"/>
    <s v="Omaha"/>
    <s v="Men's Apparel"/>
    <n v="37"/>
    <n v="270"/>
    <n v="999"/>
    <n v="479.52"/>
    <n v="0.48"/>
    <s v="Online"/>
  </r>
  <r>
    <n v="1185732"/>
    <d v="2021-07-07T00:00:00"/>
    <x v="3"/>
    <x v="12"/>
    <s v="Omaha"/>
    <s v="Women's Apparel"/>
    <n v="44"/>
    <n v="690"/>
    <n v="3036"/>
    <n v="1821.6"/>
    <n v="0.6"/>
    <s v="Online"/>
  </r>
  <r>
    <n v="1185732"/>
    <d v="2021-07-08T00:00:00"/>
    <x v="3"/>
    <x v="12"/>
    <s v="Omaha"/>
    <s v="Men's Street Footwear"/>
    <n v="38"/>
    <n v="1120"/>
    <n v="4256"/>
    <n v="2298.2400000000002"/>
    <n v="0.54"/>
    <s v="Online"/>
  </r>
  <r>
    <n v="1185732"/>
    <d v="2021-07-09T00:00:00"/>
    <x v="3"/>
    <x v="12"/>
    <s v="Omaha"/>
    <s v="Men's Athletic Footwear"/>
    <n v="33"/>
    <n v="560"/>
    <n v="1848"/>
    <n v="850.07999999999993"/>
    <n v="0.45999999999999996"/>
    <s v="Online"/>
  </r>
  <r>
    <n v="1185732"/>
    <d v="2021-07-10T00:00:00"/>
    <x v="3"/>
    <x v="12"/>
    <s v="Omaha"/>
    <s v="Women's Street Footwear"/>
    <n v="18"/>
    <n v="250"/>
    <n v="450"/>
    <n v="216"/>
    <n v="0.48"/>
    <s v="Online"/>
  </r>
  <r>
    <n v="1185732"/>
    <d v="2021-07-11T00:00:00"/>
    <x v="3"/>
    <x v="12"/>
    <s v="Omaha"/>
    <s v="Women's Athletic Footwear"/>
    <n v="19"/>
    <n v="230"/>
    <n v="437"/>
    <n v="227.24"/>
    <n v="0.52"/>
    <s v="Online"/>
  </r>
  <r>
    <n v="1185732"/>
    <d v="2021-07-12T00:00:00"/>
    <x v="3"/>
    <x v="12"/>
    <s v="Omaha"/>
    <s v="Men's Apparel"/>
    <n v="29"/>
    <n v="210"/>
    <n v="609"/>
    <n v="292.32"/>
    <n v="0.48"/>
    <s v="Online"/>
  </r>
  <r>
    <n v="1185732"/>
    <d v="2021-07-13T00:00:00"/>
    <x v="3"/>
    <x v="12"/>
    <s v="Omaha"/>
    <s v="Women's Apparel"/>
    <n v="34"/>
    <n v="390"/>
    <n v="1326"/>
    <n v="822.12"/>
    <n v="0.62"/>
    <s v="Online"/>
  </r>
  <r>
    <n v="1185732"/>
    <d v="2021-07-14T00:00:00"/>
    <x v="3"/>
    <x v="12"/>
    <s v="Omaha"/>
    <s v="Men's Street Footwear"/>
    <n v="36"/>
    <n v="940"/>
    <n v="3384"/>
    <n v="1827.3600000000001"/>
    <n v="0.54"/>
    <s v="Online"/>
  </r>
  <r>
    <n v="1185732"/>
    <d v="2021-07-15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16T00:00:00"/>
    <x v="3"/>
    <x v="12"/>
    <s v="Omaha"/>
    <s v="Women's Street Footwear"/>
    <n v="29"/>
    <n v="140"/>
    <n v="406"/>
    <n v="203"/>
    <n v="0.5"/>
    <s v="Online"/>
  </r>
  <r>
    <n v="1185732"/>
    <d v="2021-07-17T00:00:00"/>
    <x v="3"/>
    <x v="12"/>
    <s v="Omaha"/>
    <s v="Women's Athletic Footwear"/>
    <n v="29"/>
    <n v="70"/>
    <n v="203"/>
    <n v="107.59"/>
    <n v="0.53"/>
    <s v="Online"/>
  </r>
  <r>
    <n v="1185732"/>
    <d v="2021-07-18T00:00:00"/>
    <x v="3"/>
    <x v="12"/>
    <s v="Omaha"/>
    <s v="Men's Apparel"/>
    <n v="37"/>
    <n v="70"/>
    <n v="259"/>
    <n v="124.32"/>
    <n v="0.48"/>
    <s v="Online"/>
  </r>
  <r>
    <n v="1185732"/>
    <d v="2021-07-19T00:00:00"/>
    <x v="3"/>
    <x v="12"/>
    <s v="Omaha"/>
    <s v="Women's Apparel"/>
    <n v="44"/>
    <n v="380"/>
    <n v="1672"/>
    <n v="1053.3599999999999"/>
    <n v="0.63"/>
    <s v="Online"/>
  </r>
  <r>
    <n v="1185732"/>
    <d v="2021-07-20T00:00:00"/>
    <x v="3"/>
    <x v="12"/>
    <s v="Omaha"/>
    <s v="Men's Street Footwear"/>
    <n v="37"/>
    <n v="840"/>
    <n v="3108"/>
    <n v="1678.3200000000002"/>
    <n v="0.54"/>
    <s v="Online"/>
  </r>
  <r>
    <n v="1185732"/>
    <d v="2021-07-21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22T00:00:00"/>
    <x v="3"/>
    <x v="12"/>
    <s v="Omaha"/>
    <s v="Women's Street Footwear"/>
    <n v="29"/>
    <n v="250"/>
    <n v="725"/>
    <n v="340.75"/>
    <n v="0.47"/>
    <s v="Online"/>
  </r>
  <r>
    <n v="1185732"/>
    <d v="2021-07-23T00:00:00"/>
    <x v="3"/>
    <x v="12"/>
    <s v="Omaha"/>
    <s v="Women's Athletic Footwear"/>
    <n v="27"/>
    <n v="360"/>
    <n v="972"/>
    <n v="534.6"/>
    <n v="0.55000000000000004"/>
    <s v="Online"/>
  </r>
  <r>
    <n v="1185732"/>
    <d v="2021-07-24T00:00:00"/>
    <x v="3"/>
    <x v="12"/>
    <s v="Omaha"/>
    <s v="Men's Apparel"/>
    <n v="48"/>
    <n v="270"/>
    <n v="1296"/>
    <n v="583.19999999999993"/>
    <n v="0.44999999999999996"/>
    <s v="Online"/>
  </r>
  <r>
    <n v="1185732"/>
    <d v="2021-07-25T00:00:00"/>
    <x v="3"/>
    <x v="12"/>
    <s v="Omaha"/>
    <s v="Women's Apparel"/>
    <n v="53"/>
    <n v="580"/>
    <n v="3074"/>
    <n v="1905.8799999999999"/>
    <n v="0.62"/>
    <s v="Online"/>
  </r>
  <r>
    <n v="1185732"/>
    <d v="2021-07-26T00:00:00"/>
    <x v="3"/>
    <x v="12"/>
    <s v="Omaha"/>
    <s v="Men's Street Footwear"/>
    <n v="49"/>
    <n v="1170"/>
    <n v="5733"/>
    <n v="2866.5"/>
    <n v="0.5"/>
    <s v="Online"/>
  </r>
  <r>
    <n v="1185732"/>
    <d v="2021-07-27T00:00:00"/>
    <x v="3"/>
    <x v="12"/>
    <s v="Omaha"/>
    <s v="Men's Athletic Footwear"/>
    <n v="36"/>
    <n v="630"/>
    <n v="2268"/>
    <n v="1134"/>
    <n v="0.5"/>
    <s v="Online"/>
  </r>
  <r>
    <n v="1185732"/>
    <d v="2021-07-28T00:00:00"/>
    <x v="3"/>
    <x v="12"/>
    <s v="Omaha"/>
    <s v="Women's Street Footwear"/>
    <n v="39"/>
    <n v="600"/>
    <n v="2340"/>
    <n v="1146.5999999999999"/>
    <n v="0.49"/>
    <s v="Online"/>
  </r>
  <r>
    <n v="1185732"/>
    <d v="2021-07-29T00:00:00"/>
    <x v="3"/>
    <x v="12"/>
    <s v="Omaha"/>
    <s v="Women's Athletic Footwear"/>
    <n v="38"/>
    <n v="380"/>
    <n v="1444"/>
    <n v="794.2"/>
    <n v="0.55000000000000004"/>
    <s v="Online"/>
  </r>
  <r>
    <n v="1185732"/>
    <d v="2021-07-30T00:00:00"/>
    <x v="3"/>
    <x v="12"/>
    <s v="Omaha"/>
    <s v="Men's Apparel"/>
    <n v="45"/>
    <n v="390"/>
    <n v="1755"/>
    <n v="842.4"/>
    <n v="0.48"/>
    <s v="Online"/>
  </r>
  <r>
    <n v="1185732"/>
    <d v="2021-07-31T00:00:00"/>
    <x v="3"/>
    <x v="12"/>
    <s v="Omaha"/>
    <s v="Women's Apparel"/>
    <n v="54"/>
    <n v="650"/>
    <n v="3510"/>
    <n v="2176.1999999999998"/>
    <n v="0.62"/>
    <s v="Online"/>
  </r>
  <r>
    <n v="1197831"/>
    <d v="2021-08-01T00:00:00"/>
    <x v="3"/>
    <x v="12"/>
    <s v="Omaha"/>
    <s v="Men's Street Footwear"/>
    <n v="19"/>
    <n v="2030"/>
    <n v="3857"/>
    <n v="2044.21"/>
    <n v="0.53"/>
    <s v="Online"/>
  </r>
  <r>
    <n v="1197831"/>
    <d v="2021-08-02T00:00:00"/>
    <x v="3"/>
    <x v="12"/>
    <s v="Omaha"/>
    <s v="Men's Athletic Footwear"/>
    <n v="29"/>
    <n v="1960"/>
    <n v="5684"/>
    <n v="3069.36"/>
    <n v="0.54"/>
    <s v="Online"/>
  </r>
  <r>
    <n v="1197831"/>
    <d v="2021-08-03T00:00:00"/>
    <x v="3"/>
    <x v="12"/>
    <s v="Omaha"/>
    <s v="Women's Street Footwear"/>
    <n v="28"/>
    <n v="1380"/>
    <n v="3864"/>
    <n v="2125.1999999999998"/>
    <n v="0.54999999999999993"/>
    <s v="Online"/>
  </r>
  <r>
    <n v="1197831"/>
    <d v="2021-08-04T00:00:00"/>
    <x v="3"/>
    <x v="12"/>
    <s v="Omaha"/>
    <s v="Women's Athletic Footwear"/>
    <n v="33"/>
    <n v="1380"/>
    <n v="4554"/>
    <n v="2914.56"/>
    <n v="0.64"/>
    <s v="Online"/>
  </r>
  <r>
    <n v="1197831"/>
    <d v="2021-08-05T00:00:00"/>
    <x v="1"/>
    <x v="13"/>
    <s v="Birmingham"/>
    <s v="Men's Apparel"/>
    <n v="37"/>
    <n v="880"/>
    <n v="3256"/>
    <n v="1562.8799999999999"/>
    <n v="0.48"/>
    <s v="Online"/>
  </r>
  <r>
    <n v="1197831"/>
    <d v="2021-08-06T00:00:00"/>
    <x v="1"/>
    <x v="13"/>
    <s v="Birmingham"/>
    <s v="Women's Apparel"/>
    <n v="32"/>
    <n v="1380"/>
    <n v="4416"/>
    <n v="3091.2000000000003"/>
    <n v="0.70000000000000007"/>
    <s v="Online"/>
  </r>
  <r>
    <n v="1197831"/>
    <d v="2021-08-07T00:00:00"/>
    <x v="1"/>
    <x v="13"/>
    <s v="Birmingham"/>
    <s v="Men's Street Footwear"/>
    <n v="24"/>
    <n v="1560"/>
    <n v="3744"/>
    <n v="2021.7600000000002"/>
    <n v="0.54"/>
    <s v="Online"/>
  </r>
  <r>
    <n v="1197831"/>
    <d v="2021-08-08T00:00:00"/>
    <x v="1"/>
    <x v="13"/>
    <s v="Birmingham"/>
    <s v="Men's Athletic Footwear"/>
    <n v="33"/>
    <n v="1740"/>
    <n v="5742"/>
    <n v="3100.6800000000003"/>
    <n v="0.54"/>
    <s v="Online"/>
  </r>
  <r>
    <n v="1197831"/>
    <d v="2021-08-09T00:00:00"/>
    <x v="1"/>
    <x v="13"/>
    <s v="Birmingham"/>
    <s v="Women's Street Footwear"/>
    <n v="32"/>
    <n v="1280"/>
    <n v="4096"/>
    <n v="2129.92"/>
    <n v="0.52"/>
    <s v="Online"/>
  </r>
  <r>
    <n v="1197831"/>
    <d v="2021-08-10T00:00:00"/>
    <x v="1"/>
    <x v="13"/>
    <s v="Birmingham"/>
    <s v="Women's Athletic Footwear"/>
    <n v="32"/>
    <n v="980"/>
    <n v="3136"/>
    <n v="1944.32"/>
    <n v="0.62"/>
    <s v="Online"/>
  </r>
  <r>
    <n v="1197831"/>
    <d v="2021-08-11T00:00:00"/>
    <x v="1"/>
    <x v="13"/>
    <s v="Birmingham"/>
    <s v="Men's Apparel"/>
    <n v="38"/>
    <n v="680"/>
    <n v="2584"/>
    <n v="1240.32"/>
    <n v="0.48"/>
    <s v="Online"/>
  </r>
  <r>
    <n v="1197831"/>
    <d v="2021-08-12T00:00:00"/>
    <x v="1"/>
    <x v="13"/>
    <s v="Birmingham"/>
    <s v="Women's Apparel"/>
    <n v="33"/>
    <n v="1260"/>
    <n v="4158"/>
    <n v="2785.86"/>
    <n v="0.67"/>
    <s v="Online"/>
  </r>
  <r>
    <n v="1197831"/>
    <d v="2021-08-13T00:00:00"/>
    <x v="1"/>
    <x v="13"/>
    <s v="Birmingham"/>
    <s v="Men's Street Footwear"/>
    <n v="28"/>
    <n v="1630"/>
    <n v="4564"/>
    <n v="2510.1999999999998"/>
    <n v="0.54999999999999993"/>
    <s v="Online"/>
  </r>
  <r>
    <n v="1197831"/>
    <d v="2021-08-14T00:00:00"/>
    <x v="1"/>
    <x v="13"/>
    <s v="Birmingham"/>
    <s v="Men's Athletic Footwear"/>
    <n v="36"/>
    <n v="1880"/>
    <n v="6768"/>
    <n v="3722.3999999999996"/>
    <n v="0.54999999999999993"/>
    <s v="Online"/>
  </r>
  <r>
    <n v="1197831"/>
    <d v="2021-08-15T00:00:00"/>
    <x v="1"/>
    <x v="13"/>
    <s v="Birmingham"/>
    <s v="Women's Street Footwear"/>
    <n v="27"/>
    <n v="1170"/>
    <n v="3159"/>
    <n v="1832.2199999999998"/>
    <n v="0.57999999999999996"/>
    <s v="Online"/>
  </r>
  <r>
    <n v="1197831"/>
    <d v="2021-08-16T00:00:00"/>
    <x v="1"/>
    <x v="13"/>
    <s v="Birmingham"/>
    <s v="Women's Athletic Footwear"/>
    <n v="33"/>
    <n v="1050"/>
    <n v="3465"/>
    <n v="2356.2000000000003"/>
    <n v="0.68"/>
    <s v="Online"/>
  </r>
  <r>
    <n v="1197831"/>
    <d v="2021-08-17T00:00:00"/>
    <x v="1"/>
    <x v="13"/>
    <s v="Birmingham"/>
    <s v="Men's Apparel"/>
    <n v="37"/>
    <n v="730"/>
    <n v="2701"/>
    <n v="1350.5"/>
    <n v="0.5"/>
    <s v="Online"/>
  </r>
  <r>
    <n v="1197831"/>
    <d v="2021-08-18T00:00:00"/>
    <x v="1"/>
    <x v="13"/>
    <s v="Birmingham"/>
    <s v="Women's Apparel"/>
    <n v="34"/>
    <n v="1040"/>
    <n v="3536"/>
    <n v="2652.0000000000005"/>
    <n v="0.75000000000000011"/>
    <s v="Online"/>
  </r>
  <r>
    <n v="1197831"/>
    <d v="2021-08-19T00:00:00"/>
    <x v="1"/>
    <x v="13"/>
    <s v="Birmingham"/>
    <s v="Men's Street Footwear"/>
    <n v="19"/>
    <n v="1950"/>
    <n v="3705"/>
    <n v="2148.8999999999996"/>
    <n v="0.57999999999999996"/>
    <s v="Online"/>
  </r>
  <r>
    <n v="1197831"/>
    <d v="2021-08-20T00:00:00"/>
    <x v="1"/>
    <x v="13"/>
    <s v="Birmingham"/>
    <s v="Men's Athletic Footwear"/>
    <n v="19"/>
    <n v="1890"/>
    <n v="3591"/>
    <n v="2082.7799999999997"/>
    <n v="0.57999999999999996"/>
    <s v="Online"/>
  </r>
  <r>
    <n v="1197831"/>
    <d v="2021-08-21T00:00:00"/>
    <x v="1"/>
    <x v="13"/>
    <s v="Birmingham"/>
    <s v="Women's Street Footwear"/>
    <n v="14"/>
    <n v="1190"/>
    <n v="1666"/>
    <n v="982.93999999999994"/>
    <n v="0.59"/>
    <s v="Online"/>
  </r>
  <r>
    <n v="1197831"/>
    <d v="2021-08-22T00:00:00"/>
    <x v="1"/>
    <x v="13"/>
    <s v="Birmingham"/>
    <s v="Women's Athletic Footwear"/>
    <n v="18"/>
    <n v="1130"/>
    <n v="2034"/>
    <n v="1342.44"/>
    <n v="0.66"/>
    <s v="Online"/>
  </r>
  <r>
    <n v="1197831"/>
    <d v="2021-08-23T00:00:00"/>
    <x v="1"/>
    <x v="13"/>
    <s v="Birmingham"/>
    <s v="Men's Apparel"/>
    <n v="23"/>
    <n v="740"/>
    <n v="1702"/>
    <n v="902.06000000000006"/>
    <n v="0.53"/>
    <s v="Online"/>
  </r>
  <r>
    <n v="1197831"/>
    <d v="2021-08-24T00:00:00"/>
    <x v="1"/>
    <x v="13"/>
    <s v="Birmingham"/>
    <s v="Women's Apparel"/>
    <n v="20"/>
    <n v="1490"/>
    <n v="2980"/>
    <n v="2235.0000000000005"/>
    <n v="0.75000000000000011"/>
    <s v="Online"/>
  </r>
  <r>
    <n v="1197831"/>
    <d v="2021-08-25T00:00:00"/>
    <x v="1"/>
    <x v="13"/>
    <s v="Birmingham"/>
    <s v="Men's Street Footwear"/>
    <n v="9"/>
    <n v="2030"/>
    <n v="1827"/>
    <n v="1077.9299999999998"/>
    <n v="0.59"/>
    <s v="Online"/>
  </r>
  <r>
    <n v="1197831"/>
    <d v="2021-08-26T00:00:00"/>
    <x v="1"/>
    <x v="13"/>
    <s v="Birmingham"/>
    <s v="Men's Athletic Footwear"/>
    <n v="19"/>
    <n v="1890"/>
    <n v="3591"/>
    <n v="2118.69"/>
    <n v="0.59"/>
    <s v="Online"/>
  </r>
  <r>
    <n v="1197831"/>
    <d v="2021-08-27T00:00:00"/>
    <x v="1"/>
    <x v="13"/>
    <s v="Birmingham"/>
    <s v="Women's Street Footwear"/>
    <n v="15"/>
    <n v="1730"/>
    <n v="2595"/>
    <n v="1453.1999999999998"/>
    <n v="0.55999999999999994"/>
    <s v="Online"/>
  </r>
  <r>
    <n v="1197831"/>
    <d v="2021-08-28T00:00:00"/>
    <x v="1"/>
    <x v="13"/>
    <s v="Birmingham"/>
    <s v="Women's Athletic Footwear"/>
    <n v="34"/>
    <n v="1350"/>
    <n v="4590"/>
    <n v="3121.2000000000003"/>
    <n v="0.68"/>
    <s v="Online"/>
  </r>
  <r>
    <n v="1197831"/>
    <d v="2021-08-29T00:00:00"/>
    <x v="1"/>
    <x v="13"/>
    <s v="Birmingham"/>
    <s v="Men's Apparel"/>
    <n v="49"/>
    <n v="1200"/>
    <n v="5880"/>
    <n v="3175.2000000000003"/>
    <n v="0.54"/>
    <s v="Online"/>
  </r>
  <r>
    <n v="1197831"/>
    <d v="2021-08-30T00:00:00"/>
    <x v="1"/>
    <x v="13"/>
    <s v="Birmingham"/>
    <s v="Women's Apparel"/>
    <n v="43"/>
    <n v="2030"/>
    <n v="8729"/>
    <n v="6284.880000000001"/>
    <n v="0.72000000000000008"/>
    <s v="Online"/>
  </r>
  <r>
    <n v="1197831"/>
    <d v="2021-08-31T00:00:00"/>
    <x v="1"/>
    <x v="13"/>
    <s v="Birmingham"/>
    <s v="Men's Street Footwear"/>
    <n v="43"/>
    <n v="2030"/>
    <n v="8729"/>
    <n v="4800.95"/>
    <n v="0.54999999999999993"/>
    <s v="Online"/>
  </r>
  <r>
    <n v="1197831"/>
    <d v="2021-09-01T00:00:00"/>
    <x v="1"/>
    <x v="13"/>
    <s v="Birmingham"/>
    <s v="Men's Athletic Footwear"/>
    <n v="49"/>
    <n v="2030"/>
    <n v="9947"/>
    <n v="5570.32"/>
    <n v="0.55999999999999994"/>
    <s v="Online"/>
  </r>
  <r>
    <n v="1197831"/>
    <d v="2021-09-02T00:00:00"/>
    <x v="1"/>
    <x v="13"/>
    <s v="Birmingham"/>
    <s v="Women's Street Footwear"/>
    <n v="44"/>
    <n v="1890"/>
    <n v="8316"/>
    <n v="4906.4399999999996"/>
    <n v="0.59"/>
    <s v="Online"/>
  </r>
  <r>
    <n v="1197831"/>
    <d v="2021-09-03T00:00:00"/>
    <x v="1"/>
    <x v="13"/>
    <s v="Birmingham"/>
    <s v="Women's Athletic Footwear"/>
    <n v="41"/>
    <n v="1800"/>
    <n v="7380"/>
    <n v="5092.2000000000007"/>
    <n v="0.69000000000000006"/>
    <s v="Online"/>
  </r>
  <r>
    <n v="1197831"/>
    <d v="2021-09-04T00:00:00"/>
    <x v="1"/>
    <x v="13"/>
    <s v="Birmingham"/>
    <s v="Men's Apparel"/>
    <n v="49"/>
    <n v="1450"/>
    <n v="7105"/>
    <n v="3907.7499999999995"/>
    <n v="0.54999999999999993"/>
    <s v="Online"/>
  </r>
  <r>
    <n v="1197831"/>
    <d v="2021-09-05T00:00:00"/>
    <x v="1"/>
    <x v="13"/>
    <s v="Birmingham"/>
    <s v="Women's Apparel"/>
    <n v="50"/>
    <n v="2450"/>
    <n v="12250"/>
    <n v="8820.0000000000018"/>
    <n v="0.72000000000000008"/>
    <s v="Online"/>
  </r>
  <r>
    <n v="1197831"/>
    <d v="2021-09-06T00:00:00"/>
    <x v="1"/>
    <x v="13"/>
    <s v="Birmingham"/>
    <s v="Men's Street Footwear"/>
    <n v="44"/>
    <n v="2060"/>
    <n v="9064"/>
    <n v="5800.9599999999991"/>
    <n v="0.6399999999999999"/>
    <s v="Online"/>
  </r>
  <r>
    <n v="1197831"/>
    <d v="2021-09-07T00:00:00"/>
    <x v="1"/>
    <x v="13"/>
    <s v="Birmingham"/>
    <s v="Men's Athletic Footwear"/>
    <n v="49"/>
    <n v="2150"/>
    <n v="10535"/>
    <n v="6742.3999999999987"/>
    <n v="0.6399999999999999"/>
    <s v="Online"/>
  </r>
  <r>
    <n v="1197831"/>
    <d v="2021-09-08T00:00:00"/>
    <x v="1"/>
    <x v="13"/>
    <s v="Birmingham"/>
    <s v="Women's Street Footwear"/>
    <n v="41"/>
    <n v="2540"/>
    <n v="10414"/>
    <n v="6560.8199999999988"/>
    <n v="0.62999999999999989"/>
    <s v="Online"/>
  </r>
  <r>
    <n v="1197831"/>
    <d v="2021-09-09T00:00:00"/>
    <x v="1"/>
    <x v="13"/>
    <s v="Birmingham"/>
    <s v="Women's Athletic Footwear"/>
    <n v="44"/>
    <n v="1730"/>
    <n v="7612"/>
    <n v="5632.880000000001"/>
    <n v="0.7400000000000001"/>
    <s v="Online"/>
  </r>
  <r>
    <n v="1197831"/>
    <d v="2021-09-10T00:00:00"/>
    <x v="1"/>
    <x v="13"/>
    <s v="Birmingham"/>
    <s v="Men's Apparel"/>
    <n v="45"/>
    <n v="1310"/>
    <n v="5895"/>
    <n v="3419.1"/>
    <n v="0.57999999999999996"/>
    <s v="Online"/>
  </r>
  <r>
    <n v="1197831"/>
    <d v="2021-09-11T00:00:00"/>
    <x v="1"/>
    <x v="13"/>
    <s v="Birmingham"/>
    <s v="Women's Apparel"/>
    <n v="56"/>
    <n v="2400"/>
    <n v="13440"/>
    <n v="10752.000000000002"/>
    <n v="0.80000000000000016"/>
    <s v="Online"/>
  </r>
  <r>
    <n v="1197831"/>
    <d v="2021-09-12T00:00:00"/>
    <x v="1"/>
    <x v="13"/>
    <s v="Birmingham"/>
    <s v="Men's Street Footwear"/>
    <n v="38"/>
    <n v="2250"/>
    <n v="8550"/>
    <n v="5215.5"/>
    <n v="0.61"/>
    <s v="Online"/>
  </r>
  <r>
    <n v="1197831"/>
    <d v="2021-09-13T00:00:00"/>
    <x v="1"/>
    <x v="13"/>
    <s v="Birmingham"/>
    <s v="Men's Athletic Footwear"/>
    <n v="52"/>
    <n v="2100"/>
    <n v="10920"/>
    <n v="7097.9999999999991"/>
    <n v="0.64999999999999991"/>
    <s v="Online"/>
  </r>
  <r>
    <n v="1197831"/>
    <d v="2021-09-14T00:00:00"/>
    <x v="1"/>
    <x v="13"/>
    <s v="Birmingham"/>
    <s v="Women's Street Footwear"/>
    <n v="51"/>
    <n v="2680"/>
    <n v="13668"/>
    <n v="8200.7999999999993"/>
    <n v="0.6"/>
    <s v="Online"/>
  </r>
  <r>
    <n v="1197831"/>
    <d v="2021-09-15T00:00:00"/>
    <x v="1"/>
    <x v="13"/>
    <s v="Birmingham"/>
    <s v="Women's Athletic Footwear"/>
    <n v="46"/>
    <n v="1190"/>
    <n v="5474"/>
    <n v="3886.5400000000004"/>
    <n v="0.71000000000000008"/>
    <s v="Online"/>
  </r>
  <r>
    <n v="1197831"/>
    <d v="2021-09-16T00:00:00"/>
    <x v="1"/>
    <x v="13"/>
    <s v="Birmingham"/>
    <s v="Men's Apparel"/>
    <n v="50"/>
    <n v="1230"/>
    <n v="6150"/>
    <n v="3628.5"/>
    <n v="0.59"/>
    <s v="Online"/>
  </r>
  <r>
    <n v="1197831"/>
    <d v="2021-09-17T00:00:00"/>
    <x v="1"/>
    <x v="13"/>
    <s v="Birmingham"/>
    <s v="Women's Apparel"/>
    <n v="59"/>
    <n v="1820"/>
    <n v="10738"/>
    <n v="8268.260000000002"/>
    <n v="0.77000000000000013"/>
    <s v="Online"/>
  </r>
  <r>
    <n v="1197831"/>
    <d v="2021-09-18T00:00:00"/>
    <x v="1"/>
    <x v="13"/>
    <s v="Birmingham"/>
    <s v="Men's Street Footwear"/>
    <n v="51"/>
    <n v="1750"/>
    <n v="8925"/>
    <n v="5355"/>
    <n v="0.6"/>
    <s v="Online"/>
  </r>
  <r>
    <n v="1197831"/>
    <d v="2021-09-19T00:00:00"/>
    <x v="1"/>
    <x v="13"/>
    <s v="Birmingham"/>
    <s v="Men's Athletic Footwear"/>
    <n v="50"/>
    <n v="1440"/>
    <n v="7200"/>
    <n v="4535.9999999999991"/>
    <n v="0.62999999999999989"/>
    <s v="Online"/>
  </r>
  <r>
    <n v="1197831"/>
    <d v="2021-09-20T00:00:00"/>
    <x v="1"/>
    <x v="13"/>
    <s v="Birmingham"/>
    <s v="Women's Street Footwear"/>
    <n v="59"/>
    <n v="1880"/>
    <n v="11092"/>
    <n v="6987.9599999999991"/>
    <n v="0.62999999999999989"/>
    <s v="Online"/>
  </r>
  <r>
    <n v="1197831"/>
    <d v="2021-09-21T00:00:00"/>
    <x v="1"/>
    <x v="13"/>
    <s v="Birmingham"/>
    <s v="Women's Athletic Footwear"/>
    <n v="58"/>
    <n v="950"/>
    <n v="5510"/>
    <n v="3912.1000000000004"/>
    <n v="0.71000000000000008"/>
    <s v="Online"/>
  </r>
  <r>
    <n v="1197831"/>
    <d v="2021-09-22T00:00:00"/>
    <x v="1"/>
    <x v="13"/>
    <s v="Birmingham"/>
    <s v="Men's Apparel"/>
    <n v="41"/>
    <n v="880"/>
    <n v="3608"/>
    <n v="2056.56"/>
    <n v="0.56999999999999995"/>
    <s v="Online"/>
  </r>
  <r>
    <n v="1197831"/>
    <d v="2021-09-23T00:00:00"/>
    <x v="1"/>
    <x v="13"/>
    <s v="Birmingham"/>
    <s v="Women's Apparel"/>
    <n v="37"/>
    <n v="1500"/>
    <n v="5550"/>
    <n v="4273.5000000000009"/>
    <n v="0.77000000000000013"/>
    <s v="Online"/>
  </r>
  <r>
    <n v="1197831"/>
    <d v="2021-09-24T00:00:00"/>
    <x v="1"/>
    <x v="13"/>
    <s v="Birmingham"/>
    <s v="Men's Street Footwear"/>
    <n v="29"/>
    <n v="1310"/>
    <n v="3799"/>
    <n v="2279.4"/>
    <n v="0.6"/>
    <s v="Online"/>
  </r>
  <r>
    <n v="1197831"/>
    <d v="2021-09-25T00:00:00"/>
    <x v="1"/>
    <x v="13"/>
    <s v="Birmingham"/>
    <s v="Men's Athletic Footwear"/>
    <n v="29"/>
    <n v="1580"/>
    <n v="4582"/>
    <n v="2886.6599999999994"/>
    <n v="0.62999999999999989"/>
    <s v="Online"/>
  </r>
  <r>
    <n v="1197831"/>
    <d v="2021-09-26T00:00:00"/>
    <x v="1"/>
    <x v="13"/>
    <s v="Birmingham"/>
    <s v="Women's Street Footwear"/>
    <n v="32"/>
    <n v="1240"/>
    <n v="3968"/>
    <n v="2380.7999999999997"/>
    <n v="0.6"/>
    <s v="Online"/>
  </r>
  <r>
    <n v="1197831"/>
    <d v="2021-09-27T00:00:00"/>
    <x v="1"/>
    <x v="13"/>
    <s v="Birmingham"/>
    <s v="Women's Athletic Footwear"/>
    <n v="32"/>
    <n v="910"/>
    <n v="2912"/>
    <n v="2125.7600000000002"/>
    <n v="0.73000000000000009"/>
    <s v="Online"/>
  </r>
  <r>
    <n v="1197831"/>
    <d v="2021-09-28T00:00:00"/>
    <x v="1"/>
    <x v="13"/>
    <s v="Birmingham"/>
    <s v="Men's Apparel"/>
    <n v="29"/>
    <n v="780"/>
    <n v="2262"/>
    <n v="1357.2"/>
    <n v="0.6"/>
    <s v="Online"/>
  </r>
  <r>
    <n v="1197831"/>
    <d v="2021-09-29T00:00:00"/>
    <x v="1"/>
    <x v="13"/>
    <s v="Birmingham"/>
    <s v="Women's Apparel"/>
    <n v="36"/>
    <n v="1430"/>
    <n v="5148"/>
    <n v="3861.0000000000005"/>
    <n v="0.75000000000000011"/>
    <s v="Online"/>
  </r>
  <r>
    <n v="1197831"/>
    <d v="2021-09-30T00:00:00"/>
    <x v="1"/>
    <x v="13"/>
    <s v="Birmingham"/>
    <s v="Men's Street Footwear"/>
    <n v="18"/>
    <n v="1690"/>
    <n v="3042"/>
    <n v="1946.8799999999997"/>
    <n v="0.6399999999999999"/>
    <s v="Online"/>
  </r>
  <r>
    <n v="1197831"/>
    <d v="2021-10-01T00:00:00"/>
    <x v="1"/>
    <x v="13"/>
    <s v="Birmingham"/>
    <s v="Men's Athletic Footwear"/>
    <n v="19"/>
    <n v="1690"/>
    <n v="3211"/>
    <n v="1958.71"/>
    <n v="0.61"/>
    <s v="Online"/>
  </r>
  <r>
    <n v="1197831"/>
    <d v="2021-10-02T00:00:00"/>
    <x v="1"/>
    <x v="13"/>
    <s v="Birmingham"/>
    <s v="Women's Street Footwear"/>
    <n v="43"/>
    <n v="1440"/>
    <n v="6192"/>
    <n v="3962.8799999999992"/>
    <n v="0.6399999999999999"/>
    <s v="Online"/>
  </r>
  <r>
    <n v="1197831"/>
    <d v="2021-10-03T00:00:00"/>
    <x v="1"/>
    <x v="13"/>
    <s v="Birmingham"/>
    <s v="Women's Athletic Footwear"/>
    <n v="44"/>
    <n v="1310"/>
    <n v="5764"/>
    <n v="4207.72"/>
    <n v="0.73000000000000009"/>
    <s v="Online"/>
  </r>
  <r>
    <n v="1197831"/>
    <d v="2021-10-04T00:00:00"/>
    <x v="1"/>
    <x v="13"/>
    <s v="Birmingham"/>
    <s v="Men's Apparel"/>
    <n v="48"/>
    <n v="1110"/>
    <n v="5328"/>
    <n v="3143.52"/>
    <n v="0.59"/>
    <s v="Online"/>
  </r>
  <r>
    <n v="1197831"/>
    <d v="2021-10-05T00:00:00"/>
    <x v="1"/>
    <x v="13"/>
    <s v="Birmingham"/>
    <s v="Women's Apparel"/>
    <n v="56"/>
    <n v="1880"/>
    <n v="10528"/>
    <n v="8317.1200000000008"/>
    <n v="0.79000000000000015"/>
    <s v="Online"/>
  </r>
  <r>
    <n v="1197831"/>
    <d v="2021-10-06T00:00:00"/>
    <x v="1"/>
    <x v="13"/>
    <s v="Birmingham"/>
    <s v="Men's Street Footwear"/>
    <n v="56"/>
    <n v="2330"/>
    <n v="13048"/>
    <n v="8220.239999999998"/>
    <n v="0.62999999999999989"/>
    <s v="Online"/>
  </r>
  <r>
    <n v="1197831"/>
    <d v="2021-10-07T00:00:00"/>
    <x v="1"/>
    <x v="13"/>
    <s v="Birmingham"/>
    <s v="Men's Athletic Footwear"/>
    <n v="58"/>
    <n v="2250"/>
    <n v="13050"/>
    <n v="8351.9999999999982"/>
    <n v="0.6399999999999999"/>
    <s v="Online"/>
  </r>
  <r>
    <n v="1197831"/>
    <d v="2021-10-08T00:00:00"/>
    <x v="1"/>
    <x v="13"/>
    <s v="Birmingham"/>
    <s v="Women's Street Footwear"/>
    <n v="64"/>
    <n v="1750"/>
    <n v="11200"/>
    <n v="6943.9999999999991"/>
    <n v="0.61999999999999988"/>
    <s v="Online"/>
  </r>
  <r>
    <n v="1197831"/>
    <d v="2021-10-09T00:00:00"/>
    <x v="1"/>
    <x v="13"/>
    <s v="Birmingham"/>
    <s v="Women's Athletic Footwear"/>
    <n v="63"/>
    <n v="1430"/>
    <n v="9009"/>
    <n v="6756.7500000000009"/>
    <n v="0.75000000000000011"/>
    <s v="Online"/>
  </r>
  <r>
    <n v="1197831"/>
    <d v="2021-10-10T00:00:00"/>
    <x v="1"/>
    <x v="13"/>
    <s v="Birmingham"/>
    <s v="Men's Apparel"/>
    <n v="58"/>
    <n v="1450"/>
    <n v="8410"/>
    <n v="4709.5999999999995"/>
    <n v="0.55999999999999994"/>
    <s v="Online"/>
  </r>
  <r>
    <n v="1197831"/>
    <d v="2021-10-11T00:00:00"/>
    <x v="1"/>
    <x v="13"/>
    <s v="Birmingham"/>
    <s v="Women's Apparel"/>
    <n v="68"/>
    <n v="2030"/>
    <n v="13804"/>
    <n v="11043.200000000003"/>
    <n v="0.80000000000000016"/>
    <s v="Online"/>
  </r>
  <r>
    <n v="1185732"/>
    <d v="2021-10-12T00:00:00"/>
    <x v="1"/>
    <x v="13"/>
    <s v="Birmingham"/>
    <s v="Men's Street Footwear"/>
    <n v="38"/>
    <n v="1170"/>
    <n v="4446"/>
    <n v="2223"/>
    <n v="0.5"/>
    <s v="Online"/>
  </r>
  <r>
    <n v="1185732"/>
    <d v="2021-10-13T00:00:00"/>
    <x v="1"/>
    <x v="13"/>
    <s v="Birmingham"/>
    <s v="Men's Athletic Footwear"/>
    <n v="38"/>
    <n v="750"/>
    <n v="2850"/>
    <n v="1311"/>
    <n v="0.45999999999999996"/>
    <s v="Online"/>
  </r>
  <r>
    <n v="1185732"/>
    <d v="2021-10-14T00:00:00"/>
    <x v="1"/>
    <x v="13"/>
    <s v="Birmingham"/>
    <s v="Women's Street Footwear"/>
    <n v="28"/>
    <n v="630"/>
    <n v="1764"/>
    <n v="917.28000000000009"/>
    <n v="0.52"/>
    <s v="Online"/>
  </r>
  <r>
    <n v="1185732"/>
    <d v="2021-10-15T00:00:00"/>
    <x v="1"/>
    <x v="13"/>
    <s v="Birmingham"/>
    <s v="Women's Athletic Footwear"/>
    <n v="34"/>
    <n v="280"/>
    <n v="952"/>
    <n v="390.32"/>
    <n v="0.41"/>
    <s v="Online"/>
  </r>
  <r>
    <n v="1185732"/>
    <d v="2021-10-16T00:00:00"/>
    <x v="0"/>
    <x v="14"/>
    <s v="Portland"/>
    <s v="Men's Apparel"/>
    <n v="47"/>
    <n v="420"/>
    <n v="1974"/>
    <n v="769.86"/>
    <n v="0.39"/>
    <s v="Online"/>
  </r>
  <r>
    <n v="1185732"/>
    <d v="2021-10-17T00:00:00"/>
    <x v="0"/>
    <x v="14"/>
    <s v="Portland"/>
    <s v="Women's Apparel"/>
    <n v="38"/>
    <n v="680"/>
    <n v="2584"/>
    <n v="1343.68"/>
    <n v="0.52"/>
    <s v="Online"/>
  </r>
  <r>
    <n v="1185732"/>
    <d v="2021-10-18T00:00:00"/>
    <x v="0"/>
    <x v="14"/>
    <s v="Portland"/>
    <s v="Men's Street Footwear"/>
    <n v="38"/>
    <n v="1400"/>
    <n v="5320"/>
    <n v="2606.7999999999997"/>
    <n v="0.49"/>
    <s v="Online"/>
  </r>
  <r>
    <n v="1185732"/>
    <d v="2021-10-19T00:00:00"/>
    <x v="0"/>
    <x v="14"/>
    <s v="Portland"/>
    <s v="Men's Athletic Footwear"/>
    <n v="38"/>
    <n v="450"/>
    <n v="1710"/>
    <n v="803.69999999999993"/>
    <n v="0.47"/>
    <s v="Online"/>
  </r>
  <r>
    <n v="1185732"/>
    <d v="2021-10-20T00:00:00"/>
    <x v="0"/>
    <x v="14"/>
    <s v="Portland"/>
    <s v="Women's Street Footwear"/>
    <n v="29"/>
    <n v="600"/>
    <n v="1740"/>
    <n v="922.2"/>
    <n v="0.53"/>
    <s v="Online"/>
  </r>
  <r>
    <n v="1185732"/>
    <d v="2021-10-21T00:00:00"/>
    <x v="0"/>
    <x v="14"/>
    <s v="Portland"/>
    <s v="Women's Athletic Footwear"/>
    <n v="34"/>
    <n v="190"/>
    <n v="646"/>
    <n v="271.32"/>
    <n v="0.42"/>
    <s v="Online"/>
  </r>
  <r>
    <n v="1185732"/>
    <d v="2021-10-22T00:00:00"/>
    <x v="0"/>
    <x v="14"/>
    <s v="Portland"/>
    <s v="Men's Apparel"/>
    <n v="46"/>
    <n v="450"/>
    <n v="2070"/>
    <n v="807.30000000000007"/>
    <n v="0.39"/>
    <s v="Online"/>
  </r>
  <r>
    <n v="1185732"/>
    <d v="2021-10-23T00:00:00"/>
    <x v="0"/>
    <x v="14"/>
    <s v="Portland"/>
    <s v="Women's Apparel"/>
    <n v="37"/>
    <n v="630"/>
    <n v="2331"/>
    <n v="1188.81"/>
    <n v="0.51"/>
    <s v="Online"/>
  </r>
  <r>
    <n v="1185732"/>
    <d v="2021-10-24T00:00:00"/>
    <x v="0"/>
    <x v="14"/>
    <s v="Portland"/>
    <s v="Men's Street Footwear"/>
    <n v="39"/>
    <n v="1270"/>
    <n v="4953"/>
    <n v="2426.9699999999998"/>
    <n v="0.49"/>
    <s v="Online"/>
  </r>
  <r>
    <n v="1185732"/>
    <d v="2021-10-25T00:00:00"/>
    <x v="0"/>
    <x v="14"/>
    <s v="Portland"/>
    <s v="Men's Athletic Footwear"/>
    <n v="39"/>
    <n v="460"/>
    <n v="1794"/>
    <n v="879.06"/>
    <n v="0.49"/>
    <s v="Online"/>
  </r>
  <r>
    <n v="1185732"/>
    <d v="2021-10-26T00:00:00"/>
    <x v="0"/>
    <x v="14"/>
    <s v="Portland"/>
    <s v="Women's Street Footwear"/>
    <n v="27"/>
    <n v="520"/>
    <n v="1404"/>
    <n v="772.19999999999993"/>
    <n v="0.54999999999999993"/>
    <s v="Online"/>
  </r>
  <r>
    <n v="1185732"/>
    <d v="2021-10-27T00:00:00"/>
    <x v="0"/>
    <x v="14"/>
    <s v="Portland"/>
    <s v="Women's Athletic Footwear"/>
    <n v="32"/>
    <n v="130"/>
    <n v="416"/>
    <n v="166.4"/>
    <n v="0.4"/>
    <s v="Online"/>
  </r>
  <r>
    <n v="1185732"/>
    <d v="2021-10-28T00:00:00"/>
    <x v="0"/>
    <x v="14"/>
    <s v="Portland"/>
    <s v="Men's Apparel"/>
    <n v="49"/>
    <n v="290"/>
    <n v="1421"/>
    <n v="511.56"/>
    <n v="0.36"/>
    <s v="Online"/>
  </r>
  <r>
    <n v="1185732"/>
    <d v="2021-10-29T00:00:00"/>
    <x v="0"/>
    <x v="14"/>
    <s v="Portland"/>
    <s v="Women's Apparel"/>
    <n v="36"/>
    <n v="500"/>
    <n v="1800"/>
    <n v="990.00000000000011"/>
    <n v="0.55000000000000004"/>
    <s v="Online"/>
  </r>
  <r>
    <n v="1185732"/>
    <d v="2021-10-30T00:00:00"/>
    <x v="0"/>
    <x v="14"/>
    <s v="Portland"/>
    <s v="Men's Street Footwear"/>
    <n v="37"/>
    <n v="1220"/>
    <n v="4514"/>
    <n v="2166.7199999999998"/>
    <n v="0.48"/>
    <s v="Online"/>
  </r>
  <r>
    <n v="1185732"/>
    <d v="2021-10-31T00:00:00"/>
    <x v="0"/>
    <x v="14"/>
    <s v="Portland"/>
    <s v="Men's Athletic Footwear"/>
    <n v="37"/>
    <n v="440"/>
    <n v="1628"/>
    <n v="765.16"/>
    <n v="0.47"/>
    <s v="Online"/>
  </r>
  <r>
    <n v="1185732"/>
    <d v="2021-11-01T00:00:00"/>
    <x v="0"/>
    <x v="14"/>
    <s v="Portland"/>
    <s v="Women's Street Footwear"/>
    <n v="27"/>
    <n v="440"/>
    <n v="1188"/>
    <n v="641.5200000000001"/>
    <n v="0.54"/>
    <s v="Online"/>
  </r>
  <r>
    <n v="1185732"/>
    <d v="2021-11-02T00:00:00"/>
    <x v="0"/>
    <x v="14"/>
    <s v="Portland"/>
    <s v="Women's Athletic Footwear"/>
    <n v="33"/>
    <n v="210"/>
    <n v="693"/>
    <n v="277.2"/>
    <n v="0.4"/>
    <s v="Online"/>
  </r>
  <r>
    <n v="1185732"/>
    <d v="2021-11-03T00:00:00"/>
    <x v="0"/>
    <x v="14"/>
    <s v="Portland"/>
    <s v="Men's Apparel"/>
    <n v="47"/>
    <n v="200"/>
    <n v="940"/>
    <n v="357.2"/>
    <n v="0.38"/>
    <s v="Online"/>
  </r>
  <r>
    <n v="1185732"/>
    <d v="2021-11-04T00:00:00"/>
    <x v="0"/>
    <x v="14"/>
    <s v="Portland"/>
    <s v="Women's Apparel"/>
    <n v="39"/>
    <n v="630"/>
    <n v="2457"/>
    <n v="1253.07"/>
    <n v="0.51"/>
    <s v="Online"/>
  </r>
  <r>
    <n v="1185732"/>
    <d v="2021-11-05T00:00:00"/>
    <x v="0"/>
    <x v="14"/>
    <s v="Portland"/>
    <s v="Men's Street Footwear"/>
    <n v="52"/>
    <n v="1440"/>
    <n v="7488"/>
    <n v="3369.5999999999995"/>
    <n v="0.44999999999999996"/>
    <s v="Online"/>
  </r>
  <r>
    <n v="1185732"/>
    <d v="2021-11-06T00:00:00"/>
    <x v="0"/>
    <x v="14"/>
    <s v="Portland"/>
    <s v="Men's Athletic Footwear"/>
    <n v="48"/>
    <n v="600"/>
    <n v="2880"/>
    <n v="1440"/>
    <n v="0.5"/>
    <s v="Online"/>
  </r>
  <r>
    <n v="1185732"/>
    <d v="2021-11-07T00:00:00"/>
    <x v="0"/>
    <x v="14"/>
    <s v="Portland"/>
    <s v="Women's Street Footwear"/>
    <n v="42"/>
    <n v="470"/>
    <n v="1974"/>
    <n v="1065.96"/>
    <n v="0.54"/>
    <s v="Online"/>
  </r>
  <r>
    <n v="1185732"/>
    <d v="2021-11-08T00:00:00"/>
    <x v="0"/>
    <x v="14"/>
    <s v="Portland"/>
    <s v="Women's Athletic Footwear"/>
    <n v="41"/>
    <n v="340"/>
    <n v="1394"/>
    <n v="557.6"/>
    <n v="0.4"/>
    <s v="Online"/>
  </r>
  <r>
    <n v="1185732"/>
    <d v="2021-11-09T00:00:00"/>
    <x v="0"/>
    <x v="14"/>
    <s v="Portland"/>
    <s v="Men's Apparel"/>
    <n v="51"/>
    <n v="420"/>
    <n v="2142"/>
    <n v="792.54"/>
    <n v="0.37"/>
    <s v="Online"/>
  </r>
  <r>
    <n v="1185732"/>
    <d v="2021-11-10T00:00:00"/>
    <x v="0"/>
    <x v="14"/>
    <s v="Portland"/>
    <s v="Women's Apparel"/>
    <n v="56"/>
    <n v="720"/>
    <n v="4032"/>
    <n v="2136.96"/>
    <n v="0.53"/>
    <s v="Online"/>
  </r>
  <r>
    <n v="1185732"/>
    <d v="2021-11-11T00:00:00"/>
    <x v="0"/>
    <x v="14"/>
    <s v="Portland"/>
    <s v="Men's Street Footwear"/>
    <n v="54"/>
    <n v="1580"/>
    <n v="8532"/>
    <n v="4010.04"/>
    <n v="0.47"/>
    <s v="Online"/>
  </r>
  <r>
    <n v="1185732"/>
    <d v="2021-11-12T00:00:00"/>
    <x v="0"/>
    <x v="14"/>
    <s v="Portland"/>
    <s v="Men's Athletic Footwear"/>
    <n v="48"/>
    <n v="770"/>
    <n v="3696"/>
    <n v="1811.04"/>
    <n v="0.49"/>
    <s v="Online"/>
  </r>
  <r>
    <n v="1185732"/>
    <d v="2021-11-13T00:00:00"/>
    <x v="0"/>
    <x v="14"/>
    <s v="Portland"/>
    <s v="Women's Street Footwear"/>
    <n v="42"/>
    <n v="580"/>
    <n v="2436"/>
    <n v="1242.3600000000001"/>
    <n v="0.51"/>
    <s v="Online"/>
  </r>
  <r>
    <n v="1185732"/>
    <d v="2021-11-14T00:00:00"/>
    <x v="0"/>
    <x v="14"/>
    <s v="Portland"/>
    <s v="Women's Athletic Footwear"/>
    <n v="41"/>
    <n v="510"/>
    <n v="2091"/>
    <n v="878.21999999999991"/>
    <n v="0.42"/>
    <s v="Online"/>
  </r>
  <r>
    <n v="1185732"/>
    <d v="2021-11-15T00:00:00"/>
    <x v="0"/>
    <x v="14"/>
    <s v="Portland"/>
    <s v="Men's Apparel"/>
    <n v="50"/>
    <n v="530"/>
    <n v="2650"/>
    <n v="954"/>
    <n v="0.36"/>
    <s v="Online"/>
  </r>
  <r>
    <n v="1185732"/>
    <d v="2021-11-16T00:00:00"/>
    <x v="0"/>
    <x v="14"/>
    <s v="Portland"/>
    <s v="Women's Apparel"/>
    <n v="56"/>
    <n v="850"/>
    <n v="4760"/>
    <n v="2427.6"/>
    <n v="0.51"/>
    <s v="Online"/>
  </r>
  <r>
    <n v="1185732"/>
    <d v="2021-11-17T00:00:00"/>
    <x v="0"/>
    <x v="14"/>
    <s v="Portland"/>
    <s v="Men's Street Footwear"/>
    <n v="51"/>
    <n v="1430"/>
    <n v="7293"/>
    <n v="3573.5699999999997"/>
    <n v="0.49"/>
    <s v="Online"/>
  </r>
  <r>
    <n v="1185732"/>
    <d v="2021-11-18T00:00:00"/>
    <x v="0"/>
    <x v="14"/>
    <s v="Portland"/>
    <s v="Men's Athletic Footwear"/>
    <n v="46"/>
    <n v="840"/>
    <n v="3864"/>
    <n v="1854.72"/>
    <n v="0.48"/>
    <s v="Online"/>
  </r>
  <r>
    <n v="1185732"/>
    <d v="2021-11-19T00:00:00"/>
    <x v="0"/>
    <x v="14"/>
    <s v="Portland"/>
    <s v="Women's Street Footwear"/>
    <n v="43"/>
    <n v="630"/>
    <n v="2709"/>
    <n v="1489.9499999999998"/>
    <n v="0.54999999999999993"/>
    <s v="Online"/>
  </r>
  <r>
    <n v="1185732"/>
    <d v="2021-11-20T00:00:00"/>
    <x v="0"/>
    <x v="14"/>
    <s v="Portland"/>
    <s v="Women's Athletic Footwear"/>
    <n v="43"/>
    <n v="440"/>
    <n v="1892"/>
    <n v="775.71999999999991"/>
    <n v="0.41"/>
    <s v="Online"/>
  </r>
  <r>
    <n v="1185732"/>
    <d v="2021-11-21T00:00:00"/>
    <x v="0"/>
    <x v="14"/>
    <s v="Portland"/>
    <s v="Men's Apparel"/>
    <n v="53"/>
    <n v="600"/>
    <n v="3180"/>
    <n v="1208.4000000000001"/>
    <n v="0.38"/>
    <s v="Online"/>
  </r>
  <r>
    <n v="1185732"/>
    <d v="2021-12-20T00:00:00"/>
    <x v="0"/>
    <x v="14"/>
    <s v="Portland"/>
    <s v="Women's Apparel"/>
    <n v="58"/>
    <n v="1130"/>
    <n v="6554"/>
    <n v="3539.1600000000003"/>
    <n v="0.54"/>
    <s v="Online"/>
  </r>
  <r>
    <n v="1185732"/>
    <d v="2021-12-21T00:00:00"/>
    <x v="0"/>
    <x v="14"/>
    <s v="Portland"/>
    <s v="Men's Street Footwear"/>
    <n v="50"/>
    <n v="1470"/>
    <n v="7350"/>
    <n v="3380.9999999999995"/>
    <n v="0.45999999999999996"/>
    <s v="Online"/>
  </r>
  <r>
    <n v="1185732"/>
    <d v="2021-12-22T00:00:00"/>
    <x v="0"/>
    <x v="14"/>
    <s v="Portland"/>
    <s v="Men's Athletic Footwear"/>
    <n v="49"/>
    <n v="900"/>
    <n v="4410"/>
    <n v="2072.6999999999998"/>
    <n v="0.47"/>
    <s v="Online"/>
  </r>
  <r>
    <n v="1185732"/>
    <d v="2021-12-23T00:00:00"/>
    <x v="0"/>
    <x v="14"/>
    <s v="Portland"/>
    <s v="Women's Street Footwear"/>
    <n v="41"/>
    <n v="680"/>
    <n v="2788"/>
    <n v="1394"/>
    <n v="0.5"/>
    <s v="Online"/>
  </r>
  <r>
    <n v="1185732"/>
    <d v="2021-12-24T00:00:00"/>
    <x v="0"/>
    <x v="14"/>
    <s v="Portland"/>
    <s v="Women's Athletic Footwear"/>
    <n v="41"/>
    <n v="510"/>
    <n v="2091"/>
    <n v="857.31"/>
    <n v="0.41"/>
    <s v="Online"/>
  </r>
  <r>
    <n v="1185732"/>
    <d v="2021-12-25T00:00:00"/>
    <x v="0"/>
    <x v="14"/>
    <s v="Portland"/>
    <s v="Men's Apparel"/>
    <n v="54"/>
    <n v="410"/>
    <n v="2214"/>
    <n v="819.18"/>
    <n v="0.37"/>
    <s v="Online"/>
  </r>
  <r>
    <n v="1185732"/>
    <d v="2021-12-26T00:00:00"/>
    <x v="0"/>
    <x v="14"/>
    <s v="Portland"/>
    <s v="Women's Apparel"/>
    <n v="54"/>
    <n v="910"/>
    <n v="4914"/>
    <n v="2653.5600000000004"/>
    <n v="0.54"/>
    <s v="Online"/>
  </r>
  <r>
    <n v="1185732"/>
    <d v="2021-12-27T00:00:00"/>
    <x v="0"/>
    <x v="14"/>
    <s v="Portland"/>
    <s v="Men's Street Footwear"/>
    <n v="53"/>
    <n v="1220"/>
    <n v="6466"/>
    <n v="3103.68"/>
    <n v="0.48"/>
    <s v="Online"/>
  </r>
  <r>
    <n v="1185732"/>
    <d v="2021-12-28T00:00:00"/>
    <x v="0"/>
    <x v="14"/>
    <s v="Portland"/>
    <s v="Men's Athletic Footwear"/>
    <n v="46"/>
    <n v="700"/>
    <n v="3220"/>
    <n v="1513.3999999999999"/>
    <n v="0.47"/>
    <s v="Online"/>
  </r>
  <r>
    <n v="1185732"/>
    <d v="2021-12-29T00:00:00"/>
    <x v="0"/>
    <x v="14"/>
    <s v="Portland"/>
    <s v="Women's Street Footwear"/>
    <n v="41"/>
    <n v="380"/>
    <n v="1558"/>
    <n v="856.89999999999986"/>
    <n v="0.54999999999999993"/>
    <s v="Online"/>
  </r>
  <r>
    <n v="1185732"/>
    <d v="2021-12-30T00:00:00"/>
    <x v="0"/>
    <x v="14"/>
    <s v="Portland"/>
    <s v="Women's Athletic Footwear"/>
    <n v="42"/>
    <n v="360"/>
    <n v="1512"/>
    <n v="680.4"/>
    <n v="0.44999999999999996"/>
    <s v="Online"/>
  </r>
  <r>
    <n v="1185732"/>
    <d v="2021-12-31T00:00:00"/>
    <x v="0"/>
    <x v="14"/>
    <s v="Portland"/>
    <s v="Men's Apparel"/>
    <n v="52"/>
    <n v="360"/>
    <n v="1872"/>
    <n v="692.64"/>
    <n v="0.37"/>
    <s v="Online"/>
  </r>
  <r>
    <n v="1185732"/>
    <d v="2021-09-17T00:00:00"/>
    <x v="0"/>
    <x v="14"/>
    <s v="Portland"/>
    <s v="Women's Apparel"/>
    <n v="57"/>
    <n v="590"/>
    <n v="3363"/>
    <n v="1748.76"/>
    <n v="0.52"/>
    <s v="Online"/>
  </r>
  <r>
    <n v="1185732"/>
    <d v="2021-10-19T00:00:00"/>
    <x v="0"/>
    <x v="14"/>
    <s v="Portland"/>
    <s v="Men's Street Footwear"/>
    <n v="55"/>
    <n v="1200"/>
    <n v="6600"/>
    <n v="3300"/>
    <n v="0.5"/>
    <s v="Online"/>
  </r>
  <r>
    <n v="1185732"/>
    <d v="2021-10-19T00:00:00"/>
    <x v="0"/>
    <x v="14"/>
    <s v="Portland"/>
    <s v="Men's Athletic Footwear"/>
    <n v="54"/>
    <n v="590"/>
    <n v="3186"/>
    <n v="1561.1399999999999"/>
    <n v="0.49"/>
    <s v="Online"/>
  </r>
  <r>
    <n v="1185732"/>
    <d v="2021-10-19T00:00:00"/>
    <x v="0"/>
    <x v="14"/>
    <s v="Portland"/>
    <s v="Women's Street Footwear"/>
    <n v="52"/>
    <n v="310"/>
    <n v="1612"/>
    <n v="886.59999999999991"/>
    <n v="0.54999999999999993"/>
    <s v="Online"/>
  </r>
  <r>
    <n v="1185732"/>
    <d v="2021-10-19T00:00:00"/>
    <x v="0"/>
    <x v="14"/>
    <s v="Portland"/>
    <s v="Women's Athletic Footwear"/>
    <n v="50"/>
    <n v="260"/>
    <n v="1300"/>
    <n v="520"/>
    <n v="0.4"/>
    <s v="Online"/>
  </r>
  <r>
    <n v="1185732"/>
    <d v="2021-10-19T00:00:00"/>
    <x v="0"/>
    <x v="14"/>
    <s v="Portland"/>
    <s v="Men's Apparel"/>
    <n v="61"/>
    <n v="270"/>
    <n v="1647"/>
    <n v="625.86"/>
    <n v="0.38"/>
    <s v="Online"/>
  </r>
  <r>
    <n v="1185732"/>
    <d v="2021-10-19T00:00:00"/>
    <x v="0"/>
    <x v="14"/>
    <s v="Portland"/>
    <s v="Women's Apparel"/>
    <n v="68"/>
    <n v="560"/>
    <n v="3808"/>
    <n v="2018.24"/>
    <n v="0.53"/>
    <s v="Online"/>
  </r>
  <r>
    <n v="1185732"/>
    <d v="2021-11-18T00:00:00"/>
    <x v="0"/>
    <x v="14"/>
    <s v="Portland"/>
    <s v="Men's Street Footwear"/>
    <n v="62"/>
    <n v="980"/>
    <n v="6076"/>
    <n v="2977.24"/>
    <n v="0.49"/>
    <s v="Online"/>
  </r>
  <r>
    <n v="1185732"/>
    <d v="2021-11-18T00:00:00"/>
    <x v="0"/>
    <x v="14"/>
    <s v="Portland"/>
    <s v="Men's Athletic Footwear"/>
    <n v="52"/>
    <n v="520"/>
    <n v="2704"/>
    <n v="1352"/>
    <n v="0.5"/>
    <s v="Online"/>
  </r>
  <r>
    <n v="1185732"/>
    <d v="2021-11-18T00:00:00"/>
    <x v="0"/>
    <x v="14"/>
    <s v="Portland"/>
    <s v="Women's Street Footwear"/>
    <n v="52"/>
    <n v="550"/>
    <n v="2860"/>
    <n v="1487.2"/>
    <n v="0.52"/>
    <s v="Online"/>
  </r>
  <r>
    <n v="1185732"/>
    <d v="2021-11-18T00:00:00"/>
    <x v="0"/>
    <x v="14"/>
    <s v="Portland"/>
    <s v="Women's Athletic Footwear"/>
    <n v="54"/>
    <n v="460"/>
    <n v="2484"/>
    <n v="1068.1199999999999"/>
    <n v="0.43"/>
    <s v="Online"/>
  </r>
  <r>
    <n v="1185732"/>
    <d v="2021-11-18T00:00:00"/>
    <x v="0"/>
    <x v="14"/>
    <s v="Portland"/>
    <s v="Men's Apparel"/>
    <n v="60"/>
    <n v="410"/>
    <n v="2460"/>
    <n v="885.6"/>
    <n v="0.36"/>
    <s v="Online"/>
  </r>
  <r>
    <n v="1185732"/>
    <d v="2021-11-18T00:00:00"/>
    <x v="0"/>
    <x v="14"/>
    <s v="Portland"/>
    <s v="Women's Apparel"/>
    <n v="67"/>
    <n v="630"/>
    <n v="4221"/>
    <n v="2279.34"/>
    <n v="0.54"/>
    <s v="Online"/>
  </r>
  <r>
    <n v="1185732"/>
    <d v="2021-12-17T00:00:00"/>
    <x v="0"/>
    <x v="14"/>
    <s v="Portland"/>
    <s v="Men's Street Footwear"/>
    <n v="62"/>
    <n v="1380"/>
    <n v="8556"/>
    <n v="4106.88"/>
    <n v="0.48"/>
    <s v="Online"/>
  </r>
  <r>
    <n v="1185732"/>
    <d v="2021-12-17T00:00:00"/>
    <x v="0"/>
    <x v="14"/>
    <s v="Portland"/>
    <s v="Men's Athletic Footwear"/>
    <n v="53"/>
    <n v="740"/>
    <n v="3922"/>
    <n v="1961"/>
    <n v="0.5"/>
    <s v="Online"/>
  </r>
  <r>
    <n v="1185732"/>
    <d v="2021-12-17T00:00:00"/>
    <x v="0"/>
    <x v="14"/>
    <s v="Portland"/>
    <s v="Women's Street Footwear"/>
    <n v="52"/>
    <n v="680"/>
    <n v="3536"/>
    <n v="1768"/>
    <n v="0.5"/>
    <s v="Online"/>
  </r>
  <r>
    <n v="1185732"/>
    <d v="2021-12-17T00:00:00"/>
    <x v="0"/>
    <x v="14"/>
    <s v="Portland"/>
    <s v="Women's Athletic Footwear"/>
    <n v="52"/>
    <n v="500"/>
    <n v="2600"/>
    <n v="1118"/>
    <n v="0.43"/>
    <s v="Online"/>
  </r>
  <r>
    <n v="1185732"/>
    <d v="2021-12-17T00:00:00"/>
    <x v="0"/>
    <x v="14"/>
    <s v="Portland"/>
    <s v="Men's Apparel"/>
    <n v="60"/>
    <n v="540"/>
    <n v="3240"/>
    <n v="1166.3999999999999"/>
    <n v="0.36"/>
    <s v="Online"/>
  </r>
  <r>
    <n v="1185732"/>
    <d v="2021-12-17T00:00:00"/>
    <x v="0"/>
    <x v="14"/>
    <s v="Portland"/>
    <s v="Women's Apparel"/>
    <n v="69"/>
    <n v="750"/>
    <n v="5175"/>
    <n v="2742.75"/>
    <n v="0.53"/>
    <s v="Online"/>
  </r>
  <r>
    <n v="1128299"/>
    <d v="2021-01-10T00:00:00"/>
    <x v="0"/>
    <x v="14"/>
    <s v="Portland"/>
    <s v="Men's Street Footwear"/>
    <n v="33"/>
    <n v="980"/>
    <n v="3234"/>
    <n v="1131.8999999999999"/>
    <n v="0.35"/>
    <s v="Online"/>
  </r>
  <r>
    <n v="1128299"/>
    <d v="2021-01-10T00:00:00"/>
    <x v="0"/>
    <x v="14"/>
    <s v="Portland"/>
    <s v="Men's Athletic Footwear"/>
    <n v="41"/>
    <n v="1090"/>
    <n v="4469"/>
    <n v="1474.77"/>
    <n v="0.33"/>
    <s v="Online"/>
  </r>
  <r>
    <n v="1128299"/>
    <d v="2021-01-10T00:00:00"/>
    <x v="0"/>
    <x v="14"/>
    <s v="Portland"/>
    <s v="Women's Street Footwear"/>
    <n v="43"/>
    <n v="1010"/>
    <n v="4343"/>
    <n v="1737.2"/>
    <n v="0.4"/>
    <s v="Online"/>
  </r>
  <r>
    <n v="1128299"/>
    <d v="2021-01-10T00:00:00"/>
    <x v="0"/>
    <x v="14"/>
    <s v="Portland"/>
    <s v="Women's Athletic Footwear"/>
    <n v="43"/>
    <n v="590"/>
    <n v="2537"/>
    <n v="989.43000000000006"/>
    <n v="0.39"/>
    <s v="Online"/>
  </r>
  <r>
    <n v="1185732"/>
    <d v="2021-01-24T00:00:00"/>
    <x v="2"/>
    <x v="15"/>
    <s v="Anchorage"/>
    <s v="Women's Apparel"/>
    <n v="52"/>
    <n v="840"/>
    <n v="4368"/>
    <n v="1790.8799999999999"/>
    <n v="0.41"/>
    <s v="Online"/>
  </r>
  <r>
    <n v="1185732"/>
    <d v="2021-02-22T00:00:00"/>
    <x v="2"/>
    <x v="15"/>
    <s v="Anchorage"/>
    <s v="Men's Street Footwear"/>
    <n v="51"/>
    <n v="1730"/>
    <n v="8823"/>
    <n v="4146.8100000000004"/>
    <n v="0.47000000000000003"/>
    <s v="Online"/>
  </r>
  <r>
    <n v="1185732"/>
    <d v="2021-02-22T00:00:00"/>
    <x v="2"/>
    <x v="15"/>
    <s v="Anchorage"/>
    <s v="Men's Athletic Footwear"/>
    <n v="53"/>
    <n v="650"/>
    <n v="3445"/>
    <n v="1653.6000000000001"/>
    <n v="0.48000000000000004"/>
    <s v="Online"/>
  </r>
  <r>
    <n v="1185732"/>
    <d v="2021-02-22T00:00:00"/>
    <x v="2"/>
    <x v="15"/>
    <s v="Anchorage"/>
    <s v="Women's Street Footwear"/>
    <n v="43"/>
    <n v="770"/>
    <n v="3311"/>
    <n v="1225.07"/>
    <n v="0.37"/>
    <s v="Online"/>
  </r>
  <r>
    <n v="1185732"/>
    <d v="2021-02-22T00:00:00"/>
    <x v="2"/>
    <x v="15"/>
    <s v="Anchorage"/>
    <s v="Women's Athletic Footwear"/>
    <n v="49"/>
    <n v="460"/>
    <n v="2254"/>
    <n v="879.06000000000006"/>
    <n v="0.39"/>
    <s v="Online"/>
  </r>
  <r>
    <n v="1185732"/>
    <d v="2021-02-22T00:00:00"/>
    <x v="2"/>
    <x v="15"/>
    <s v="Anchorage"/>
    <s v="Men's Apparel"/>
    <n v="60"/>
    <n v="750"/>
    <n v="4500"/>
    <n v="1710"/>
    <n v="0.38"/>
    <s v="Online"/>
  </r>
  <r>
    <n v="1185732"/>
    <d v="2021-02-22T00:00:00"/>
    <x v="2"/>
    <x v="15"/>
    <s v="Anchorage"/>
    <s v="Women's Apparel"/>
    <n v="52"/>
    <n v="1020"/>
    <n v="5304"/>
    <n v="2333.7600000000002"/>
    <n v="0.44"/>
    <s v="Online"/>
  </r>
  <r>
    <n v="1185732"/>
    <d v="2021-03-20T00:00:00"/>
    <x v="2"/>
    <x v="15"/>
    <s v="Anchorage"/>
    <s v="Men's Street Footwear"/>
    <n v="53"/>
    <n v="1530"/>
    <n v="8109"/>
    <n v="3973.4100000000003"/>
    <n v="0.49000000000000005"/>
    <s v="Online"/>
  </r>
  <r>
    <n v="1185732"/>
    <d v="2021-03-20T00:00:00"/>
    <x v="2"/>
    <x v="15"/>
    <s v="Anchorage"/>
    <s v="Men's Athletic Footwear"/>
    <n v="52"/>
    <n v="650"/>
    <n v="3380"/>
    <n v="1690"/>
    <n v="0.5"/>
    <s v="Online"/>
  </r>
  <r>
    <n v="1185732"/>
    <d v="2021-03-20T00:00:00"/>
    <x v="2"/>
    <x v="15"/>
    <s v="Anchorage"/>
    <s v="Women's Street Footwear"/>
    <n v="41"/>
    <n v="690"/>
    <n v="2829"/>
    <n v="1046.73"/>
    <n v="0.37"/>
    <s v="Online"/>
  </r>
  <r>
    <n v="1185732"/>
    <d v="2021-03-20T00:00:00"/>
    <x v="2"/>
    <x v="15"/>
    <s v="Anchorage"/>
    <s v="Women's Athletic Footwear"/>
    <n v="49"/>
    <n v="360"/>
    <n v="1764"/>
    <n v="670.32"/>
    <n v="0.38"/>
    <s v="Online"/>
  </r>
  <r>
    <n v="1185732"/>
    <d v="2021-03-20T00:00:00"/>
    <x v="2"/>
    <x v="15"/>
    <s v="Anchorage"/>
    <s v="Men's Apparel"/>
    <n v="64"/>
    <n v="530"/>
    <n v="3392"/>
    <n v="1322.88"/>
    <n v="0.39"/>
    <s v="Online"/>
  </r>
  <r>
    <n v="1185732"/>
    <d v="2021-03-20T00:00:00"/>
    <x v="2"/>
    <x v="15"/>
    <s v="Anchorage"/>
    <s v="Women's Apparel"/>
    <n v="53"/>
    <n v="720"/>
    <n v="3816"/>
    <n v="1526.4"/>
    <n v="0.4"/>
    <s v="Online"/>
  </r>
  <r>
    <n v="1185732"/>
    <d v="2021-04-21T00:00:00"/>
    <x v="2"/>
    <x v="15"/>
    <s v="Anchorage"/>
    <s v="Men's Street Footwear"/>
    <n v="54"/>
    <n v="1310"/>
    <n v="7074"/>
    <n v="3254.04"/>
    <n v="0.46"/>
    <s v="Online"/>
  </r>
  <r>
    <n v="1185732"/>
    <d v="2021-04-21T00:00:00"/>
    <x v="2"/>
    <x v="15"/>
    <s v="Anchorage"/>
    <s v="Men's Athletic Footwear"/>
    <n v="50"/>
    <n v="610"/>
    <n v="3050"/>
    <n v="1525"/>
    <n v="0.5"/>
    <s v="Online"/>
  </r>
  <r>
    <n v="1185732"/>
    <d v="2021-04-21T00:00:00"/>
    <x v="2"/>
    <x v="15"/>
    <s v="Anchorage"/>
    <s v="Women's Street Footwear"/>
    <n v="44"/>
    <n v="610"/>
    <n v="2684"/>
    <n v="1073.6000000000001"/>
    <n v="0.4"/>
    <s v="Online"/>
  </r>
  <r>
    <n v="1185732"/>
    <d v="2021-04-21T00:00:00"/>
    <x v="2"/>
    <x v="15"/>
    <s v="Anchorage"/>
    <s v="Women's Athletic Footwear"/>
    <n v="47"/>
    <n v="440"/>
    <n v="2068"/>
    <n v="765.16"/>
    <n v="0.37"/>
    <s v="Online"/>
  </r>
  <r>
    <n v="1185732"/>
    <d v="2021-04-21T00:00:00"/>
    <x v="2"/>
    <x v="15"/>
    <s v="Anchorage"/>
    <s v="Men's Apparel"/>
    <n v="56"/>
    <n v="410"/>
    <n v="2296"/>
    <n v="849.52"/>
    <n v="0.37"/>
    <s v="Online"/>
  </r>
  <r>
    <n v="1185732"/>
    <d v="2021-04-21T00:00:00"/>
    <x v="2"/>
    <x v="15"/>
    <s v="Anchorage"/>
    <s v="Women's Apparel"/>
    <n v="49"/>
    <n v="840"/>
    <n v="4116"/>
    <n v="1811.04"/>
    <n v="0.44"/>
    <s v="Online"/>
  </r>
  <r>
    <n v="1185732"/>
    <d v="2021-05-20T00:00:00"/>
    <x v="2"/>
    <x v="15"/>
    <s v="Anchorage"/>
    <s v="Men's Street Footwear"/>
    <n v="59"/>
    <n v="1600"/>
    <n v="9440"/>
    <n v="4720"/>
    <n v="0.5"/>
    <s v="Online"/>
  </r>
  <r>
    <n v="1185732"/>
    <d v="2021-05-20T00:00:00"/>
    <x v="2"/>
    <x v="15"/>
    <s v="Anchorage"/>
    <s v="Men's Athletic Footwear"/>
    <n v="56"/>
    <n v="720"/>
    <n v="4032"/>
    <n v="1814.4000000000003"/>
    <n v="0.45000000000000007"/>
    <s v="Online"/>
  </r>
  <r>
    <n v="1185732"/>
    <d v="2021-05-20T00:00:00"/>
    <x v="2"/>
    <x v="15"/>
    <s v="Anchorage"/>
    <s v="Women's Street Footwear"/>
    <n v="53"/>
    <n v="840"/>
    <n v="4452"/>
    <n v="1780.8000000000002"/>
    <n v="0.4"/>
    <s v="Online"/>
  </r>
  <r>
    <n v="1185732"/>
    <d v="2021-05-20T00:00:00"/>
    <x v="2"/>
    <x v="15"/>
    <s v="Anchorage"/>
    <s v="Women's Athletic Footwear"/>
    <n v="51"/>
    <n v="630"/>
    <n v="3213"/>
    <n v="1220.94"/>
    <n v="0.38"/>
    <s v="Online"/>
  </r>
  <r>
    <n v="1185732"/>
    <d v="2021-05-20T00:00:00"/>
    <x v="2"/>
    <x v="15"/>
    <s v="Anchorage"/>
    <s v="Men's Apparel"/>
    <n v="62"/>
    <n v="690"/>
    <n v="4278"/>
    <n v="1625.64"/>
    <n v="0.38"/>
    <s v="Online"/>
  </r>
  <r>
    <n v="1185732"/>
    <d v="2021-05-20T00:00:00"/>
    <x v="2"/>
    <x v="15"/>
    <s v="Anchorage"/>
    <s v="Women's Apparel"/>
    <n v="67"/>
    <n v="1000"/>
    <n v="6700"/>
    <n v="2747"/>
    <n v="0.41"/>
    <s v="Online"/>
  </r>
  <r>
    <n v="1185732"/>
    <d v="2021-06-22T00:00:00"/>
    <x v="2"/>
    <x v="15"/>
    <s v="Anchorage"/>
    <s v="Men's Street Footwear"/>
    <n v="59"/>
    <n v="1890"/>
    <n v="11151"/>
    <n v="5129.46"/>
    <n v="0.46"/>
    <s v="Online"/>
  </r>
  <r>
    <n v="1185732"/>
    <d v="2021-06-22T00:00:00"/>
    <x v="2"/>
    <x v="15"/>
    <s v="Anchorage"/>
    <s v="Men's Athletic Footwear"/>
    <n v="55"/>
    <n v="1120"/>
    <n v="6160"/>
    <n v="3080"/>
    <n v="0.5"/>
    <s v="Online"/>
  </r>
  <r>
    <n v="1185732"/>
    <d v="2021-06-22T00:00:00"/>
    <x v="2"/>
    <x v="15"/>
    <s v="Anchorage"/>
    <s v="Women's Street Footwear"/>
    <n v="53"/>
    <n v="810"/>
    <n v="4293"/>
    <n v="1545.48"/>
    <n v="0.36"/>
    <s v="Online"/>
  </r>
  <r>
    <n v="1185732"/>
    <d v="2021-06-22T00:00:00"/>
    <x v="2"/>
    <x v="15"/>
    <s v="Anchorage"/>
    <s v="Women's Athletic Footwear"/>
    <n v="53"/>
    <n v="900"/>
    <n v="4770"/>
    <n v="1717.2"/>
    <n v="0.36"/>
    <s v="Online"/>
  </r>
  <r>
    <n v="1185732"/>
    <d v="2021-06-22T00:00:00"/>
    <x v="2"/>
    <x v="15"/>
    <s v="Anchorage"/>
    <s v="Men's Apparel"/>
    <n v="60"/>
    <n v="840"/>
    <n v="5040"/>
    <n v="1814.3999999999999"/>
    <n v="0.36"/>
    <s v="Online"/>
  </r>
  <r>
    <n v="1185732"/>
    <d v="2021-06-22T00:00:00"/>
    <x v="2"/>
    <x v="15"/>
    <s v="Anchorage"/>
    <s v="Women's Apparel"/>
    <n v="67"/>
    <n v="1260"/>
    <n v="8442"/>
    <n v="3545.64"/>
    <n v="0.42"/>
    <s v="Online"/>
  </r>
  <r>
    <n v="1185732"/>
    <d v="2021-07-20T00:00:00"/>
    <x v="2"/>
    <x v="15"/>
    <s v="Anchorage"/>
    <s v="Men's Street Footwear"/>
    <n v="63"/>
    <n v="1820"/>
    <n v="11466"/>
    <n v="5274.3600000000006"/>
    <n v="0.46"/>
    <s v="Online"/>
  </r>
  <r>
    <n v="1185732"/>
    <d v="2021-07-20T00:00:00"/>
    <x v="2"/>
    <x v="15"/>
    <s v="Anchorage"/>
    <s v="Men's Athletic Footwear"/>
    <n v="59"/>
    <n v="1110"/>
    <n v="6549"/>
    <n v="3078.03"/>
    <n v="0.47000000000000003"/>
    <s v="Online"/>
  </r>
  <r>
    <n v="1185732"/>
    <d v="2021-07-20T00:00:00"/>
    <x v="2"/>
    <x v="15"/>
    <s v="Anchorage"/>
    <s v="Women's Street Footwear"/>
    <n v="53"/>
    <n v="1020"/>
    <n v="5406"/>
    <n v="1946.1599999999999"/>
    <n v="0.36"/>
    <s v="Online"/>
  </r>
  <r>
    <n v="1185732"/>
    <d v="2021-07-20T00:00:00"/>
    <x v="2"/>
    <x v="15"/>
    <s v="Anchorage"/>
    <s v="Women's Athletic Footwear"/>
    <n v="51"/>
    <n v="750"/>
    <n v="3825"/>
    <n v="1453.5"/>
    <n v="0.38"/>
    <s v="Online"/>
  </r>
  <r>
    <n v="1185732"/>
    <d v="2021-07-20T00:00:00"/>
    <x v="2"/>
    <x v="15"/>
    <s v="Anchorage"/>
    <s v="Men's Apparel"/>
    <n v="61"/>
    <n v="910"/>
    <n v="5551"/>
    <n v="2164.89"/>
    <n v="0.39"/>
    <s v="Online"/>
  </r>
  <r>
    <n v="1185732"/>
    <d v="2021-07-20T00:00:00"/>
    <x v="2"/>
    <x v="15"/>
    <s v="Anchorage"/>
    <s v="Women's Apparel"/>
    <n v="67"/>
    <n v="1300"/>
    <n v="8710"/>
    <n v="3919.4999999999995"/>
    <n v="0.44999999999999996"/>
    <s v="Online"/>
  </r>
  <r>
    <n v="1185732"/>
    <d v="2021-08-21T00:00:00"/>
    <x v="2"/>
    <x v="15"/>
    <s v="Anchorage"/>
    <s v="Men's Street Footwear"/>
    <n v="59"/>
    <n v="1630"/>
    <n v="9617"/>
    <n v="4327.6500000000005"/>
    <n v="0.45000000000000007"/>
    <s v="Online"/>
  </r>
  <r>
    <n v="1185732"/>
    <d v="2021-08-21T00:00:00"/>
    <x v="2"/>
    <x v="15"/>
    <s v="Anchorage"/>
    <s v="Men's Athletic Footwear"/>
    <n v="56"/>
    <n v="1060"/>
    <n v="5936"/>
    <n v="2671.2000000000003"/>
    <n v="0.45000000000000007"/>
    <s v="Online"/>
  </r>
  <r>
    <n v="1185732"/>
    <d v="2021-08-21T00:00:00"/>
    <x v="2"/>
    <x v="15"/>
    <s v="Anchorage"/>
    <s v="Women's Street Footwear"/>
    <n v="54"/>
    <n v="1020"/>
    <n v="5508"/>
    <n v="1982.8799999999999"/>
    <n v="0.36"/>
    <s v="Online"/>
  </r>
  <r>
    <n v="1185732"/>
    <d v="2021-08-21T00:00:00"/>
    <x v="2"/>
    <x v="15"/>
    <s v="Anchorage"/>
    <s v="Women's Athletic Footwear"/>
    <n v="53"/>
    <n v="680"/>
    <n v="3604"/>
    <n v="1441.6000000000001"/>
    <n v="0.4"/>
    <s v="Online"/>
  </r>
  <r>
    <n v="1185732"/>
    <d v="2021-08-21T00:00:00"/>
    <x v="2"/>
    <x v="15"/>
    <s v="Anchorage"/>
    <s v="Men's Apparel"/>
    <n v="62"/>
    <n v="650"/>
    <n v="4030"/>
    <n v="1531.4"/>
    <n v="0.38"/>
    <s v="Online"/>
  </r>
  <r>
    <n v="1185732"/>
    <d v="2021-08-21T00:00:00"/>
    <x v="2"/>
    <x v="15"/>
    <s v="Anchorage"/>
    <s v="Women's Apparel"/>
    <n v="67"/>
    <n v="1040"/>
    <n v="6968"/>
    <n v="2926.56"/>
    <n v="0.42"/>
    <s v="Online"/>
  </r>
  <r>
    <n v="1185732"/>
    <d v="2021-09-20T00:00:00"/>
    <x v="2"/>
    <x v="15"/>
    <s v="Anchorage"/>
    <s v="Men's Street Footwear"/>
    <n v="64"/>
    <n v="1310"/>
    <n v="8384"/>
    <n v="4024.32"/>
    <n v="0.48000000000000004"/>
    <s v="Online"/>
  </r>
  <r>
    <n v="1185732"/>
    <d v="2021-09-20T00:00:00"/>
    <x v="2"/>
    <x v="15"/>
    <s v="Anchorage"/>
    <s v="Men's Athletic Footwear"/>
    <n v="55"/>
    <n v="910"/>
    <n v="5005"/>
    <n v="2402.4"/>
    <n v="0.48000000000000004"/>
    <s v="Online"/>
  </r>
  <r>
    <n v="1185732"/>
    <d v="2021-09-20T00:00:00"/>
    <x v="2"/>
    <x v="15"/>
    <s v="Anchorage"/>
    <s v="Women's Street Footwear"/>
    <n v="50"/>
    <n v="590"/>
    <n v="2950"/>
    <n v="1121"/>
    <n v="0.38"/>
    <s v="Online"/>
  </r>
  <r>
    <n v="1185732"/>
    <d v="2021-09-20T00:00:00"/>
    <x v="2"/>
    <x v="15"/>
    <s v="Anchorage"/>
    <s v="Women's Athletic Footwear"/>
    <n v="50"/>
    <n v="560"/>
    <n v="2800"/>
    <n v="1092"/>
    <n v="0.39"/>
    <s v="Online"/>
  </r>
  <r>
    <n v="1185732"/>
    <d v="2021-09-20T00:00:00"/>
    <x v="2"/>
    <x v="15"/>
    <s v="Anchorage"/>
    <s v="Men's Apparel"/>
    <n v="62"/>
    <n v="600"/>
    <n v="3720"/>
    <n v="1488"/>
    <n v="0.4"/>
    <s v="Online"/>
  </r>
  <r>
    <n v="1185732"/>
    <d v="2021-09-20T00:00:00"/>
    <x v="2"/>
    <x v="15"/>
    <s v="Anchorage"/>
    <s v="Women's Apparel"/>
    <n v="64"/>
    <n v="840"/>
    <n v="5376"/>
    <n v="2204.16"/>
    <n v="0.41"/>
    <s v="Online"/>
  </r>
  <r>
    <n v="1185732"/>
    <d v="2021-10-22T00:00:00"/>
    <x v="2"/>
    <x v="15"/>
    <s v="Anchorage"/>
    <s v="Men's Street Footwear"/>
    <n v="68"/>
    <n v="1130"/>
    <n v="7684"/>
    <n v="3611.48"/>
    <n v="0.47000000000000003"/>
    <s v="Online"/>
  </r>
  <r>
    <n v="1185732"/>
    <d v="2021-10-22T00:00:00"/>
    <x v="2"/>
    <x v="15"/>
    <s v="Anchorage"/>
    <s v="Men's Athletic Footwear"/>
    <n v="60"/>
    <n v="770"/>
    <n v="4620"/>
    <n v="2217.6000000000004"/>
    <n v="0.48000000000000004"/>
    <s v="Online"/>
  </r>
  <r>
    <n v="1185732"/>
    <d v="2021-10-22T00:00:00"/>
    <x v="2"/>
    <x v="15"/>
    <s v="Anchorage"/>
    <s v="Women's Street Footwear"/>
    <n v="59"/>
    <n v="460"/>
    <n v="2714"/>
    <n v="1085.6000000000001"/>
    <n v="0.4"/>
    <s v="Online"/>
  </r>
  <r>
    <n v="1185732"/>
    <d v="2021-10-22T00:00:00"/>
    <x v="2"/>
    <x v="15"/>
    <s v="Anchorage"/>
    <s v="Women's Athletic Footwear"/>
    <n v="59"/>
    <n v="420"/>
    <n v="2478"/>
    <n v="892.07999999999993"/>
    <n v="0.36"/>
    <s v="Online"/>
  </r>
  <r>
    <n v="1185732"/>
    <d v="2021-10-22T00:00:00"/>
    <x v="2"/>
    <x v="15"/>
    <s v="Anchorage"/>
    <s v="Men's Apparel"/>
    <n v="71"/>
    <n v="440"/>
    <n v="3124"/>
    <n v="1093.3999999999999"/>
    <n v="0.35"/>
    <s v="Online"/>
  </r>
  <r>
    <n v="1185732"/>
    <d v="2021-10-22T00:00:00"/>
    <x v="2"/>
    <x v="15"/>
    <s v="Anchorage"/>
    <s v="Women's Apparel"/>
    <n v="73"/>
    <n v="830"/>
    <n v="6059"/>
    <n v="2423.6"/>
    <n v="0.4"/>
    <s v="Online"/>
  </r>
  <r>
    <n v="1185732"/>
    <d v="2021-11-21T00:00:00"/>
    <x v="2"/>
    <x v="15"/>
    <s v="Anchorage"/>
    <s v="Men's Street Footwear"/>
    <n v="68"/>
    <n v="1230"/>
    <n v="8364"/>
    <n v="4014.7200000000003"/>
    <n v="0.48000000000000004"/>
    <s v="Online"/>
  </r>
  <r>
    <n v="1185732"/>
    <d v="2021-11-21T00:00:00"/>
    <x v="2"/>
    <x v="15"/>
    <s v="Anchorage"/>
    <s v="Men's Athletic Footwear"/>
    <n v="59"/>
    <n v="810"/>
    <n v="4779"/>
    <n v="2198.34"/>
    <n v="0.46"/>
    <s v="Online"/>
  </r>
  <r>
    <n v="1185732"/>
    <d v="2021-11-21T00:00:00"/>
    <x v="2"/>
    <x v="15"/>
    <s v="Anchorage"/>
    <s v="Women's Street Footwear"/>
    <n v="59"/>
    <n v="930"/>
    <n v="5487"/>
    <n v="2139.9300000000003"/>
    <n v="0.39"/>
    <s v="Online"/>
  </r>
  <r>
    <n v="1185732"/>
    <d v="2021-11-21T00:00:00"/>
    <x v="2"/>
    <x v="15"/>
    <s v="Anchorage"/>
    <s v="Women's Athletic Footwear"/>
    <n v="62"/>
    <n v="900"/>
    <n v="5580"/>
    <n v="2120.4"/>
    <n v="0.38"/>
    <s v="Online"/>
  </r>
  <r>
    <n v="1185732"/>
    <d v="2021-11-21T00:00:00"/>
    <x v="2"/>
    <x v="15"/>
    <s v="Anchorage"/>
    <s v="Men's Apparel"/>
    <n v="69"/>
    <n v="830"/>
    <n v="5727"/>
    <n v="2004.4499999999998"/>
    <n v="0.35"/>
    <s v="Online"/>
  </r>
  <r>
    <n v="1185732"/>
    <d v="2021-11-21T00:00:00"/>
    <x v="2"/>
    <x v="15"/>
    <s v="Anchorage"/>
    <s v="Women's Apparel"/>
    <n v="74"/>
    <n v="1010"/>
    <n v="7474"/>
    <n v="3139.08"/>
    <n v="0.42"/>
    <s v="Online"/>
  </r>
  <r>
    <n v="1185732"/>
    <d v="2021-12-20T00:00:00"/>
    <x v="2"/>
    <x v="15"/>
    <s v="Anchorage"/>
    <s v="Men's Street Footwear"/>
    <n v="69"/>
    <n v="1740"/>
    <n v="12006"/>
    <n v="5642.8200000000006"/>
    <n v="0.47000000000000003"/>
    <s v="Online"/>
  </r>
  <r>
    <n v="1185732"/>
    <d v="2021-12-20T00:00:00"/>
    <x v="2"/>
    <x v="15"/>
    <s v="Anchorage"/>
    <s v="Men's Athletic Footwear"/>
    <n v="60"/>
    <n v="1120"/>
    <n v="6720"/>
    <n v="3158.4"/>
    <n v="0.47000000000000003"/>
    <s v="Online"/>
  </r>
  <r>
    <n v="1128299"/>
    <d v="2021-01-10T00:00:00"/>
    <x v="2"/>
    <x v="15"/>
    <s v="Anchorage"/>
    <s v="Men's Street Footwear"/>
    <n v="33"/>
    <n v="1090"/>
    <n v="3597"/>
    <n v="1366.8600000000001"/>
    <n v="0.38"/>
    <s v="Online"/>
  </r>
  <r>
    <n v="1128299"/>
    <d v="2021-01-10T00:00:00"/>
    <x v="2"/>
    <x v="15"/>
    <s v="Anchorage"/>
    <s v="Men's Athletic Footwear"/>
    <n v="43"/>
    <n v="1090"/>
    <n v="4687"/>
    <n v="1546.71"/>
    <n v="0.33"/>
    <s v="Online"/>
  </r>
  <r>
    <n v="1128299"/>
    <d v="2021-01-10T00:00:00"/>
    <x v="2"/>
    <x v="15"/>
    <s v="Anchorage"/>
    <s v="Women's Street Footwear"/>
    <n v="41"/>
    <n v="1130"/>
    <n v="4633"/>
    <n v="1667.8799999999999"/>
    <n v="0.36"/>
    <s v="Online"/>
  </r>
  <r>
    <n v="1128299"/>
    <d v="2021-01-10T00:00:00"/>
    <x v="2"/>
    <x v="15"/>
    <s v="Anchorage"/>
    <s v="Women's Athletic Footwear"/>
    <n v="43"/>
    <n v="560"/>
    <n v="2408"/>
    <n v="842.8"/>
    <n v="0.35"/>
    <s v="Online"/>
  </r>
  <r>
    <n v="1128299"/>
    <d v="2021-01-10T00:00:00"/>
    <x v="2"/>
    <x v="15"/>
    <s v="Anchorage"/>
    <s v="Men's Apparel"/>
    <n v="46"/>
    <n v="460"/>
    <n v="2116"/>
    <n v="634.79999999999995"/>
    <n v="0.3"/>
    <s v="Online"/>
  </r>
  <r>
    <n v="1128299"/>
    <d v="2021-01-10T00:00:00"/>
    <x v="2"/>
    <x v="15"/>
    <s v="Anchorage"/>
    <s v="Women's Apparel"/>
    <n v="42"/>
    <n v="1230"/>
    <n v="5166"/>
    <n v="2789.6400000000003"/>
    <n v="0.54"/>
    <s v="Online"/>
  </r>
  <r>
    <n v="1128299"/>
    <d v="2021-02-10T00:00:00"/>
    <x v="2"/>
    <x v="15"/>
    <s v="Anchorage"/>
    <s v="Men's Street Footwear"/>
    <n v="33"/>
    <n v="1430"/>
    <n v="4719"/>
    <n v="1698.84"/>
    <n v="0.36"/>
    <s v="Online"/>
  </r>
  <r>
    <n v="1128299"/>
    <d v="2021-02-10T00:00:00"/>
    <x v="2"/>
    <x v="15"/>
    <s v="Anchorage"/>
    <s v="Men's Athletic Footwear"/>
    <n v="42"/>
    <n v="980"/>
    <n v="4116"/>
    <n v="1317.1200000000001"/>
    <n v="0.32"/>
    <s v="Online"/>
  </r>
  <r>
    <n v="1128299"/>
    <d v="2021-02-10T00:00:00"/>
    <x v="2"/>
    <x v="15"/>
    <s v="Anchorage"/>
    <s v="Women's Street Footwear"/>
    <n v="44"/>
    <n v="940"/>
    <n v="4136"/>
    <n v="1488.96"/>
    <n v="0.36"/>
    <s v="Online"/>
  </r>
  <r>
    <n v="1128299"/>
    <d v="2021-02-10T00:00:00"/>
    <x v="2"/>
    <x v="16"/>
    <s v="Honolulu"/>
    <s v="Women's Athletic Footwear"/>
    <n v="41"/>
    <n v="560"/>
    <n v="2296"/>
    <n v="895.44"/>
    <n v="0.39"/>
    <s v="Online"/>
  </r>
  <r>
    <n v="1128299"/>
    <d v="2021-02-10T00:00:00"/>
    <x v="2"/>
    <x v="16"/>
    <s v="Honolulu"/>
    <s v="Men's Apparel"/>
    <n v="47"/>
    <n v="380"/>
    <n v="1786"/>
    <n v="535.79999999999995"/>
    <n v="0.3"/>
    <s v="Online"/>
  </r>
  <r>
    <n v="1128299"/>
    <d v="2021-02-10T00:00:00"/>
    <x v="2"/>
    <x v="16"/>
    <s v="Honolulu"/>
    <s v="Women's Apparel"/>
    <n v="44"/>
    <n v="1020"/>
    <n v="4488"/>
    <n v="2468.4"/>
    <n v="0.55000000000000004"/>
    <s v="Online"/>
  </r>
  <r>
    <n v="1128299"/>
    <d v="2021-03-09T00:00:00"/>
    <x v="2"/>
    <x v="16"/>
    <s v="Honolulu"/>
    <s v="Men's Street Footwear"/>
    <n v="44"/>
    <n v="1350"/>
    <n v="5940"/>
    <n v="2376"/>
    <n v="0.4"/>
    <s v="Online"/>
  </r>
  <r>
    <n v="1128299"/>
    <d v="2021-03-09T00:00:00"/>
    <x v="2"/>
    <x v="16"/>
    <s v="Honolulu"/>
    <s v="Men's Athletic Footwear"/>
    <n v="54"/>
    <n v="910"/>
    <n v="4914"/>
    <n v="1523.34"/>
    <n v="0.31"/>
    <s v="Online"/>
  </r>
  <r>
    <n v="1128299"/>
    <d v="2021-03-09T00:00:00"/>
    <x v="2"/>
    <x v="16"/>
    <s v="Honolulu"/>
    <s v="Women's Street Footwear"/>
    <n v="57"/>
    <n v="1010"/>
    <n v="5757"/>
    <n v="2245.23"/>
    <n v="0.39"/>
    <s v="Online"/>
  </r>
  <r>
    <n v="1128299"/>
    <d v="2021-03-09T00:00:00"/>
    <x v="2"/>
    <x v="16"/>
    <s v="Honolulu"/>
    <s v="Women's Athletic Footwear"/>
    <n v="52"/>
    <n v="690"/>
    <n v="3588"/>
    <n v="1291.68"/>
    <n v="0.36"/>
    <s v="Online"/>
  </r>
  <r>
    <n v="1128299"/>
    <d v="2021-03-09T00:00:00"/>
    <x v="2"/>
    <x v="16"/>
    <s v="Honolulu"/>
    <s v="Men's Apparel"/>
    <n v="55"/>
    <n v="360"/>
    <n v="1980"/>
    <n v="514.80000000000007"/>
    <n v="0.26"/>
    <s v="Online"/>
  </r>
  <r>
    <n v="1128299"/>
    <d v="2021-03-09T00:00:00"/>
    <x v="2"/>
    <x v="16"/>
    <s v="Honolulu"/>
    <s v="Women's Apparel"/>
    <n v="50"/>
    <n v="850"/>
    <n v="4250"/>
    <n v="2337.5"/>
    <n v="0.55000000000000004"/>
    <s v="Online"/>
  </r>
  <r>
    <n v="1128299"/>
    <d v="2021-04-10T00:00:00"/>
    <x v="2"/>
    <x v="16"/>
    <s v="Honolulu"/>
    <s v="Men's Street Footwear"/>
    <n v="59"/>
    <n v="1300"/>
    <n v="7670"/>
    <n v="2761.2"/>
    <n v="0.36"/>
    <s v="Online"/>
  </r>
  <r>
    <n v="1128299"/>
    <d v="2021-04-10T00:00:00"/>
    <x v="2"/>
    <x v="16"/>
    <s v="Honolulu"/>
    <s v="Men's Athletic Footwear"/>
    <n v="61"/>
    <n v="810"/>
    <n v="4941"/>
    <n v="1729.35"/>
    <n v="0.35"/>
    <s v="Online"/>
  </r>
  <r>
    <n v="1128299"/>
    <d v="2021-04-10T00:00:00"/>
    <x v="2"/>
    <x v="16"/>
    <s v="Honolulu"/>
    <s v="Women's Street Footwear"/>
    <n v="60"/>
    <n v="910"/>
    <n v="5460"/>
    <n v="2074.8000000000002"/>
    <n v="0.38"/>
    <s v="Online"/>
  </r>
  <r>
    <n v="1128299"/>
    <d v="2021-04-10T00:00:00"/>
    <x v="2"/>
    <x v="16"/>
    <s v="Honolulu"/>
    <s v="Women's Athletic Footwear"/>
    <n v="48"/>
    <n v="730"/>
    <n v="3504"/>
    <n v="1226.3999999999999"/>
    <n v="0.35"/>
    <s v="Online"/>
  </r>
  <r>
    <n v="1128299"/>
    <d v="2021-04-10T00:00:00"/>
    <x v="2"/>
    <x v="16"/>
    <s v="Honolulu"/>
    <s v="Men's Apparel"/>
    <n v="52"/>
    <n v="420"/>
    <n v="2184"/>
    <n v="589.68000000000006"/>
    <n v="0.27"/>
    <s v="Online"/>
  </r>
  <r>
    <n v="1128299"/>
    <d v="2021-04-10T00:00:00"/>
    <x v="2"/>
    <x v="16"/>
    <s v="Honolulu"/>
    <s v="Women's Apparel"/>
    <n v="66"/>
    <n v="940"/>
    <n v="6204"/>
    <n v="3102"/>
    <n v="0.5"/>
    <s v="Online"/>
  </r>
  <r>
    <n v="1128299"/>
    <d v="2021-05-11T00:00:00"/>
    <x v="2"/>
    <x v="16"/>
    <s v="Honolulu"/>
    <s v="Men's Street Footwear"/>
    <n v="51"/>
    <n v="1580"/>
    <n v="8058"/>
    <n v="2981.46"/>
    <n v="0.37"/>
    <s v="Online"/>
  </r>
  <r>
    <n v="1128299"/>
    <d v="2021-05-11T00:00:00"/>
    <x v="2"/>
    <x v="16"/>
    <s v="Honolulu"/>
    <s v="Men's Athletic Footwear"/>
    <n v="58"/>
    <n v="980"/>
    <n v="5684"/>
    <n v="1875.72"/>
    <n v="0.33"/>
    <s v="Online"/>
  </r>
  <r>
    <n v="1128299"/>
    <d v="2021-05-11T00:00:00"/>
    <x v="2"/>
    <x v="16"/>
    <s v="Honolulu"/>
    <s v="Women's Street Footwear"/>
    <n v="56"/>
    <n v="980"/>
    <n v="5488"/>
    <n v="2195.2000000000003"/>
    <n v="0.4"/>
    <s v="Online"/>
  </r>
  <r>
    <n v="1128299"/>
    <d v="2021-05-11T00:00:00"/>
    <x v="2"/>
    <x v="16"/>
    <s v="Honolulu"/>
    <s v="Women's Athletic Footwear"/>
    <n v="52"/>
    <n v="800"/>
    <n v="4160"/>
    <n v="1664"/>
    <n v="0.4"/>
    <s v="Online"/>
  </r>
  <r>
    <n v="1128299"/>
    <d v="2021-05-11T00:00:00"/>
    <x v="2"/>
    <x v="16"/>
    <s v="Honolulu"/>
    <s v="Men's Apparel"/>
    <n v="55"/>
    <n v="460"/>
    <n v="2530"/>
    <n v="708.40000000000009"/>
    <n v="0.28000000000000003"/>
    <s v="Online"/>
  </r>
  <r>
    <n v="1128299"/>
    <d v="2021-05-11T00:00:00"/>
    <x v="2"/>
    <x v="16"/>
    <s v="Honolulu"/>
    <s v="Women's Apparel"/>
    <n v="69"/>
    <n v="1430"/>
    <n v="9867"/>
    <n v="5426.85"/>
    <n v="0.55000000000000004"/>
    <s v="Online"/>
  </r>
  <r>
    <n v="1128299"/>
    <d v="2021-06-10T00:00:00"/>
    <x v="2"/>
    <x v="16"/>
    <s v="Honolulu"/>
    <s v="Men's Street Footwear"/>
    <n v="67"/>
    <n v="2100"/>
    <n v="14070"/>
    <n v="5628"/>
    <n v="0.4"/>
    <s v="Online"/>
  </r>
  <r>
    <n v="1128299"/>
    <d v="2021-06-10T00:00:00"/>
    <x v="2"/>
    <x v="16"/>
    <s v="Honolulu"/>
    <s v="Men's Athletic Footwear"/>
    <n v="72"/>
    <n v="1560"/>
    <n v="11232"/>
    <n v="3481.92"/>
    <n v="0.31"/>
    <s v="Online"/>
  </r>
  <r>
    <n v="1128299"/>
    <d v="2021-06-10T00:00:00"/>
    <x v="2"/>
    <x v="16"/>
    <s v="Honolulu"/>
    <s v="Women's Street Footwear"/>
    <n v="71"/>
    <n v="1800"/>
    <n v="12780"/>
    <n v="4600.8"/>
    <n v="0.36"/>
    <s v="Online"/>
  </r>
  <r>
    <n v="1128299"/>
    <d v="2021-06-10T00:00:00"/>
    <x v="2"/>
    <x v="16"/>
    <s v="Honolulu"/>
    <s v="Women's Athletic Footwear"/>
    <n v="74"/>
    <n v="1330"/>
    <n v="9842"/>
    <n v="3739.96"/>
    <n v="0.38"/>
    <s v="Online"/>
  </r>
  <r>
    <n v="1128299"/>
    <d v="2021-06-10T00:00:00"/>
    <x v="2"/>
    <x v="16"/>
    <s v="Honolulu"/>
    <s v="Men's Apparel"/>
    <n v="83"/>
    <n v="880"/>
    <n v="7304"/>
    <n v="2191.1999999999998"/>
    <n v="0.3"/>
    <s v="Online"/>
  </r>
  <r>
    <n v="1128299"/>
    <d v="2021-06-10T00:00:00"/>
    <x v="2"/>
    <x v="16"/>
    <s v="Honolulu"/>
    <s v="Women's Apparel"/>
    <n v="97"/>
    <n v="1690"/>
    <n v="16393"/>
    <n v="8524.36"/>
    <n v="0.52"/>
    <s v="Online"/>
  </r>
  <r>
    <n v="1128299"/>
    <d v="2021-07-09T00:00:00"/>
    <x v="2"/>
    <x v="16"/>
    <s v="Honolulu"/>
    <s v="Men's Street Footwear"/>
    <n v="74"/>
    <n v="2080"/>
    <n v="15392"/>
    <n v="5695.04"/>
    <n v="0.37"/>
    <s v="Online"/>
  </r>
  <r>
    <n v="1128299"/>
    <d v="2021-07-09T00:00:00"/>
    <x v="2"/>
    <x v="16"/>
    <s v="Honolulu"/>
    <s v="Men's Athletic Footwear"/>
    <n v="81"/>
    <n v="1820"/>
    <n v="14742"/>
    <n v="5012.2800000000007"/>
    <n v="0.34"/>
    <s v="Online"/>
  </r>
  <r>
    <n v="1128299"/>
    <d v="2021-07-09T00:00:00"/>
    <x v="2"/>
    <x v="16"/>
    <s v="Honolulu"/>
    <s v="Women's Street Footwear"/>
    <n v="79"/>
    <n v="1500"/>
    <n v="11850"/>
    <n v="4266"/>
    <n v="0.36"/>
    <s v="Online"/>
  </r>
  <r>
    <n v="1128299"/>
    <d v="2021-07-09T00:00:00"/>
    <x v="2"/>
    <x v="16"/>
    <s v="Honolulu"/>
    <s v="Women's Athletic Footwear"/>
    <n v="73"/>
    <n v="1300"/>
    <n v="9490"/>
    <n v="3796"/>
    <n v="0.4"/>
    <s v="Online"/>
  </r>
  <r>
    <n v="1128299"/>
    <d v="2021-07-09T00:00:00"/>
    <x v="2"/>
    <x v="16"/>
    <s v="Honolulu"/>
    <s v="Men's Apparel"/>
    <n v="80"/>
    <n v="1490"/>
    <n v="11920"/>
    <n v="3576"/>
    <n v="0.3"/>
    <s v="Online"/>
  </r>
  <r>
    <n v="1128299"/>
    <d v="2021-07-09T00:00:00"/>
    <x v="2"/>
    <x v="16"/>
    <s v="Honolulu"/>
    <s v="Women's Apparel"/>
    <n v="96"/>
    <n v="1540"/>
    <n v="14784"/>
    <n v="7687.68"/>
    <n v="0.52"/>
    <s v="Online"/>
  </r>
  <r>
    <n v="1128299"/>
    <d v="2021-08-10T00:00:00"/>
    <x v="2"/>
    <x v="16"/>
    <s v="Honolulu"/>
    <s v="Men's Street Footwear"/>
    <n v="79"/>
    <n v="2100"/>
    <n v="16590"/>
    <n v="6138.3"/>
    <n v="0.37"/>
    <s v="Online"/>
  </r>
  <r>
    <n v="1128299"/>
    <d v="2021-08-10T00:00:00"/>
    <x v="2"/>
    <x v="16"/>
    <s v="Honolulu"/>
    <s v="Men's Athletic Footwear"/>
    <n v="71"/>
    <n v="2180"/>
    <n v="15478"/>
    <n v="5262.52"/>
    <n v="0.34"/>
    <s v="Online"/>
  </r>
  <r>
    <n v="1128299"/>
    <d v="2021-08-10T00:00:00"/>
    <x v="2"/>
    <x v="16"/>
    <s v="Honolulu"/>
    <s v="Women's Street Footwear"/>
    <n v="64"/>
    <n v="1620"/>
    <n v="10368"/>
    <n v="4043.52"/>
    <n v="0.39"/>
    <s v="Online"/>
  </r>
  <r>
    <n v="1128299"/>
    <d v="2021-08-10T00:00:00"/>
    <x v="2"/>
    <x v="16"/>
    <s v="Honolulu"/>
    <s v="Women's Athletic Footwear"/>
    <n v="67"/>
    <n v="1420"/>
    <n v="9514"/>
    <n v="3615.32"/>
    <n v="0.38"/>
    <s v="Online"/>
  </r>
  <r>
    <n v="1128299"/>
    <d v="2021-08-10T00:00:00"/>
    <x v="2"/>
    <x v="16"/>
    <s v="Honolulu"/>
    <s v="Men's Apparel"/>
    <n v="69"/>
    <n v="1470"/>
    <n v="10143"/>
    <n v="2738.61"/>
    <n v="0.27"/>
    <s v="Online"/>
  </r>
  <r>
    <n v="1128299"/>
    <d v="2021-08-10T00:00:00"/>
    <x v="2"/>
    <x v="16"/>
    <s v="Honolulu"/>
    <s v="Women's Apparel"/>
    <n v="72"/>
    <n v="880"/>
    <n v="6336"/>
    <n v="3358.0800000000004"/>
    <n v="0.53"/>
    <s v="Online"/>
  </r>
  <r>
    <n v="1128299"/>
    <d v="2021-09-11T00:00:00"/>
    <x v="2"/>
    <x v="16"/>
    <s v="Honolulu"/>
    <s v="Men's Street Footwear"/>
    <n v="62"/>
    <n v="1490"/>
    <n v="9238"/>
    <n v="3325.68"/>
    <n v="0.36"/>
    <s v="Online"/>
  </r>
  <r>
    <n v="1128299"/>
    <d v="2021-09-11T00:00:00"/>
    <x v="2"/>
    <x v="16"/>
    <s v="Honolulu"/>
    <s v="Men's Athletic Footwear"/>
    <n v="69"/>
    <n v="1490"/>
    <n v="10281"/>
    <n v="3392.73"/>
    <n v="0.33"/>
    <s v="Online"/>
  </r>
  <r>
    <n v="1128299"/>
    <d v="2021-09-11T00:00:00"/>
    <x v="2"/>
    <x v="16"/>
    <s v="Honolulu"/>
    <s v="Women's Street Footwear"/>
    <n v="64"/>
    <n v="1050"/>
    <n v="6720"/>
    <n v="2620.8000000000002"/>
    <n v="0.39"/>
    <s v="Online"/>
  </r>
  <r>
    <n v="1128299"/>
    <d v="2021-09-11T00:00:00"/>
    <x v="2"/>
    <x v="16"/>
    <s v="Honolulu"/>
    <s v="Women's Athletic Footwear"/>
    <n v="62"/>
    <n v="850"/>
    <n v="5270"/>
    <n v="2108"/>
    <n v="0.4"/>
    <s v="Online"/>
  </r>
  <r>
    <n v="1128299"/>
    <d v="2021-09-11T00:00:00"/>
    <x v="2"/>
    <x v="16"/>
    <s v="Honolulu"/>
    <s v="Men's Apparel"/>
    <n v="71"/>
    <n v="910"/>
    <n v="6461"/>
    <n v="1938.3"/>
    <n v="0.3"/>
    <s v="Online"/>
  </r>
  <r>
    <n v="1128299"/>
    <d v="2021-09-11T00:00:00"/>
    <x v="2"/>
    <x v="16"/>
    <s v="Honolulu"/>
    <s v="Women's Apparel"/>
    <n v="56"/>
    <n v="1050"/>
    <n v="5880"/>
    <n v="3116.4"/>
    <n v="0.53"/>
    <s v="Online"/>
  </r>
  <r>
    <n v="1128299"/>
    <d v="2021-10-10T00:00:00"/>
    <x v="2"/>
    <x v="16"/>
    <s v="Honolulu"/>
    <s v="Men's Street Footwear"/>
    <n v="52"/>
    <n v="1240"/>
    <n v="6448"/>
    <n v="2579.2000000000003"/>
    <n v="0.4"/>
    <s v="Online"/>
  </r>
  <r>
    <n v="1128299"/>
    <d v="2021-10-10T00:00:00"/>
    <x v="2"/>
    <x v="16"/>
    <s v="Honolulu"/>
    <s v="Men's Athletic Footwear"/>
    <n v="61"/>
    <n v="1380"/>
    <n v="8418"/>
    <n v="2525.4000000000005"/>
    <n v="0.30000000000000004"/>
    <s v="Online"/>
  </r>
  <r>
    <n v="1128299"/>
    <d v="2021-10-10T00:00:00"/>
    <x v="2"/>
    <x v="16"/>
    <s v="Honolulu"/>
    <s v="Women's Street Footwear"/>
    <n v="56"/>
    <n v="870"/>
    <n v="4872"/>
    <n v="1705.1999999999998"/>
    <n v="0.35"/>
    <s v="Online"/>
  </r>
  <r>
    <n v="1128299"/>
    <d v="2021-10-10T00:00:00"/>
    <x v="2"/>
    <x v="16"/>
    <s v="Honolulu"/>
    <s v="Women's Athletic Footwear"/>
    <n v="50"/>
    <n v="830"/>
    <n v="4150"/>
    <n v="1535.5"/>
    <n v="0.37"/>
    <s v="Online"/>
  </r>
  <r>
    <n v="1128299"/>
    <d v="2021-10-10T00:00:00"/>
    <x v="2"/>
    <x v="16"/>
    <s v="Honolulu"/>
    <s v="Men's Apparel"/>
    <n v="63"/>
    <n v="700"/>
    <n v="4410"/>
    <n v="1234.8000000000002"/>
    <n v="0.28000000000000003"/>
    <s v="Online"/>
  </r>
  <r>
    <n v="1128299"/>
    <d v="2021-10-10T00:00:00"/>
    <x v="2"/>
    <x v="16"/>
    <s v="Honolulu"/>
    <s v="Women's Apparel"/>
    <n v="64"/>
    <n v="750"/>
    <n v="4800"/>
    <n v="2448"/>
    <n v="0.51"/>
    <s v="Online"/>
  </r>
  <r>
    <n v="1128299"/>
    <d v="2021-11-10T00:00:00"/>
    <x v="2"/>
    <x v="16"/>
    <s v="Honolulu"/>
    <s v="Men's Street Footwear"/>
    <n v="51"/>
    <n v="1580"/>
    <n v="8058"/>
    <n v="2981.46"/>
    <n v="0.37"/>
    <s v="Online"/>
  </r>
  <r>
    <n v="1128299"/>
    <d v="2021-11-10T00:00:00"/>
    <x v="2"/>
    <x v="16"/>
    <s v="Honolulu"/>
    <s v="Men's Athletic Footwear"/>
    <n v="56"/>
    <n v="1680"/>
    <n v="9408"/>
    <n v="3010.56"/>
    <n v="0.32"/>
    <s v="Online"/>
  </r>
  <r>
    <n v="1128299"/>
    <d v="2021-11-10T00:00:00"/>
    <x v="2"/>
    <x v="16"/>
    <s v="Honolulu"/>
    <s v="Women's Street Footwear"/>
    <n v="50"/>
    <n v="1230"/>
    <n v="6150"/>
    <n v="2460"/>
    <n v="0.4"/>
    <s v="Online"/>
  </r>
  <r>
    <n v="1128299"/>
    <d v="2021-11-10T00:00:00"/>
    <x v="2"/>
    <x v="16"/>
    <s v="Honolulu"/>
    <s v="Women's Athletic Footwear"/>
    <n v="60"/>
    <n v="1040"/>
    <n v="6240"/>
    <n v="2433.6"/>
    <n v="0.39"/>
    <s v="Online"/>
  </r>
  <r>
    <n v="1128299"/>
    <d v="2021-11-10T00:00:00"/>
    <x v="2"/>
    <x v="16"/>
    <s v="Honolulu"/>
    <s v="Men's Apparel"/>
    <n v="83"/>
    <n v="1130"/>
    <n v="9379"/>
    <n v="2813.7"/>
    <n v="0.3"/>
    <s v="Online"/>
  </r>
  <r>
    <n v="1128299"/>
    <d v="2021-11-10T00:00:00"/>
    <x v="2"/>
    <x v="16"/>
    <s v="Honolulu"/>
    <s v="Women's Apparel"/>
    <n v="82"/>
    <n v="1400"/>
    <n v="11480"/>
    <n v="5969.6"/>
    <n v="0.52"/>
    <s v="Online"/>
  </r>
  <r>
    <n v="1128299"/>
    <d v="2021-12-09T00:00:00"/>
    <x v="2"/>
    <x v="16"/>
    <s v="Honolulu"/>
    <s v="Men's Street Footwear"/>
    <n v="68"/>
    <n v="1890"/>
    <n v="12852"/>
    <n v="5140.8"/>
    <n v="0.4"/>
    <s v="Online"/>
  </r>
  <r>
    <n v="1128299"/>
    <d v="2021-12-09T00:00:00"/>
    <x v="2"/>
    <x v="16"/>
    <s v="Honolulu"/>
    <s v="Men's Athletic Footwear"/>
    <n v="77"/>
    <n v="1820"/>
    <n v="14014"/>
    <n v="4204.2000000000007"/>
    <n v="0.30000000000000004"/>
    <s v="Online"/>
  </r>
  <r>
    <n v="1128299"/>
    <d v="2021-12-09T00:00:00"/>
    <x v="2"/>
    <x v="16"/>
    <s v="Honolulu"/>
    <s v="Women's Street Footwear"/>
    <n v="74"/>
    <n v="1350"/>
    <n v="9990"/>
    <n v="3496.5"/>
    <n v="0.35"/>
    <s v="Online"/>
  </r>
  <r>
    <n v="1128299"/>
    <d v="2021-12-09T00:00:00"/>
    <x v="2"/>
    <x v="16"/>
    <s v="Honolulu"/>
    <s v="Women's Athletic Footwear"/>
    <n v="73"/>
    <n v="1450"/>
    <n v="10585"/>
    <n v="3704.7499999999995"/>
    <n v="0.35"/>
    <s v="Online"/>
  </r>
  <r>
    <n v="1128299"/>
    <d v="2021-12-09T00:00:00"/>
    <x v="2"/>
    <x v="16"/>
    <s v="Honolulu"/>
    <s v="Men's Apparel"/>
    <n v="84"/>
    <n v="1280"/>
    <n v="10752"/>
    <n v="2795.52"/>
    <n v="0.26"/>
    <s v="Online"/>
  </r>
  <r>
    <n v="1128299"/>
    <d v="2021-12-09T00:00:00"/>
    <x v="2"/>
    <x v="16"/>
    <s v="Honolulu"/>
    <s v="Women's Apparel"/>
    <n v="89"/>
    <n v="1420"/>
    <n v="12638"/>
    <n v="6319"/>
    <n v="0.5"/>
    <s v="Online"/>
  </r>
  <r>
    <n v="1128299"/>
    <d v="2021-01-17T00:00:00"/>
    <x v="2"/>
    <x v="16"/>
    <s v="Honolulu"/>
    <s v="Men's Street Footwear"/>
    <n v="38"/>
    <n v="1150"/>
    <n v="4370"/>
    <n v="1879.1"/>
    <n v="0.43"/>
    <s v="Online"/>
  </r>
  <r>
    <n v="1128299"/>
    <d v="2021-01-17T00:00:00"/>
    <x v="2"/>
    <x v="16"/>
    <s v="Honolulu"/>
    <s v="Men's Athletic Footwear"/>
    <n v="48"/>
    <n v="1230"/>
    <n v="5904"/>
    <n v="2066.4"/>
    <n v="0.35"/>
    <s v="Online"/>
  </r>
  <r>
    <n v="1128299"/>
    <d v="2021-01-17T00:00:00"/>
    <x v="2"/>
    <x v="16"/>
    <s v="Honolulu"/>
    <s v="Women's Street Footwear"/>
    <n v="45"/>
    <n v="1230"/>
    <n v="5535"/>
    <n v="2269.35"/>
    <n v="0.41"/>
    <s v="Online"/>
  </r>
  <r>
    <n v="1128299"/>
    <d v="2021-01-17T00:00:00"/>
    <x v="2"/>
    <x v="16"/>
    <s v="Honolulu"/>
    <s v="Women's Athletic Footwear"/>
    <n v="47"/>
    <n v="770"/>
    <n v="3619"/>
    <n v="1628.5499999999997"/>
    <n v="0.44999999999999996"/>
    <s v="Online"/>
  </r>
  <r>
    <n v="1128299"/>
    <d v="2021-01-17T00:00:00"/>
    <x v="2"/>
    <x v="16"/>
    <s v="Honolulu"/>
    <s v="Men's Apparel"/>
    <n v="54"/>
    <n v="680"/>
    <n v="3672"/>
    <n v="1101.6000000000001"/>
    <n v="0.30000000000000004"/>
    <s v="Online"/>
  </r>
  <r>
    <n v="1128299"/>
    <d v="2021-01-17T00:00:00"/>
    <x v="2"/>
    <x v="16"/>
    <s v="Honolulu"/>
    <s v="Women's Apparel"/>
    <n v="49"/>
    <n v="1240"/>
    <n v="6076"/>
    <n v="3584.8400000000006"/>
    <n v="0.59000000000000008"/>
    <s v="Online"/>
  </r>
  <r>
    <n v="1128299"/>
    <d v="2021-02-17T00:00:00"/>
    <x v="2"/>
    <x v="16"/>
    <s v="Honolulu"/>
    <s v="Men's Street Footwear"/>
    <n v="36"/>
    <n v="1370"/>
    <n v="4932"/>
    <n v="2071.44"/>
    <n v="0.42"/>
    <s v="Online"/>
  </r>
  <r>
    <n v="1128299"/>
    <d v="2021-02-17T00:00:00"/>
    <x v="2"/>
    <x v="16"/>
    <s v="Honolulu"/>
    <s v="Men's Athletic Footwear"/>
    <n v="49"/>
    <n v="1110"/>
    <n v="5439"/>
    <n v="1903.6499999999999"/>
    <n v="0.35"/>
    <s v="Online"/>
  </r>
  <r>
    <n v="1128299"/>
    <d v="2021-02-17T00:00:00"/>
    <x v="2"/>
    <x v="16"/>
    <s v="Honolulu"/>
    <s v="Women's Street Footwear"/>
    <n v="49"/>
    <n v="1110"/>
    <n v="5439"/>
    <n v="2175.6"/>
    <n v="0.4"/>
    <s v="Online"/>
  </r>
  <r>
    <n v="1128299"/>
    <d v="2021-02-17T00:00:00"/>
    <x v="4"/>
    <x v="8"/>
    <s v="Orlando"/>
    <s v="Women's Athletic Footwear"/>
    <n v="45"/>
    <n v="740"/>
    <n v="3330"/>
    <n v="1465.2"/>
    <n v="0.44"/>
    <s v="Online"/>
  </r>
  <r>
    <n v="1128299"/>
    <d v="2021-02-17T00:00:00"/>
    <x v="4"/>
    <x v="8"/>
    <s v="Orlando"/>
    <s v="Men's Apparel"/>
    <n v="52"/>
    <n v="600"/>
    <n v="3120"/>
    <n v="998.4"/>
    <n v="0.32"/>
    <s v="Online"/>
  </r>
  <r>
    <n v="1128299"/>
    <d v="2021-02-17T00:00:00"/>
    <x v="4"/>
    <x v="8"/>
    <s v="Orlando"/>
    <s v="Women's Apparel"/>
    <n v="47"/>
    <n v="1080"/>
    <n v="5076"/>
    <n v="2944.0800000000004"/>
    <n v="0.58000000000000007"/>
    <s v="Online"/>
  </r>
  <r>
    <n v="1128299"/>
    <d v="2021-03-16T00:00:00"/>
    <x v="4"/>
    <x v="8"/>
    <s v="Orlando"/>
    <s v="Men's Street Footwear"/>
    <n v="46"/>
    <n v="1600"/>
    <n v="7360"/>
    <n v="3017.6"/>
    <n v="0.41"/>
    <s v="Online"/>
  </r>
  <r>
    <n v="1128299"/>
    <d v="2021-03-16T00:00:00"/>
    <x v="4"/>
    <x v="8"/>
    <s v="Orlando"/>
    <s v="Men's Athletic Footwear"/>
    <n v="58"/>
    <n v="1000"/>
    <n v="5800"/>
    <n v="2204"/>
    <n v="0.38"/>
    <s v="Online"/>
  </r>
  <r>
    <n v="1128299"/>
    <d v="2021-03-16T00:00:00"/>
    <x v="4"/>
    <x v="8"/>
    <s v="Orlando"/>
    <s v="Women's Street Footwear"/>
    <n v="59"/>
    <n v="1150"/>
    <n v="6785"/>
    <n v="2917.55"/>
    <n v="0.43"/>
    <s v="Online"/>
  </r>
  <r>
    <n v="1128299"/>
    <d v="2021-03-16T00:00:00"/>
    <x v="4"/>
    <x v="8"/>
    <s v="Orlando"/>
    <s v="Women's Athletic Footwear"/>
    <n v="58"/>
    <n v="910"/>
    <n v="5278"/>
    <n v="2216.7599999999998"/>
    <n v="0.42"/>
    <s v="Online"/>
  </r>
  <r>
    <n v="1128299"/>
    <d v="2021-03-16T00:00:00"/>
    <x v="4"/>
    <x v="8"/>
    <s v="Orlando"/>
    <s v="Men's Apparel"/>
    <n v="61"/>
    <n v="440"/>
    <n v="2684"/>
    <n v="885.72"/>
    <n v="0.33"/>
    <s v="Online"/>
  </r>
  <r>
    <n v="1128299"/>
    <d v="2021-03-16T00:00:00"/>
    <x v="4"/>
    <x v="8"/>
    <s v="Orlando"/>
    <s v="Women's Apparel"/>
    <n v="54"/>
    <n v="1010"/>
    <n v="5454"/>
    <n v="3272.4"/>
    <n v="0.6"/>
    <s v="Online"/>
  </r>
  <r>
    <n v="1128299"/>
    <d v="2021-04-17T00:00:00"/>
    <x v="4"/>
    <x v="8"/>
    <s v="Orlando"/>
    <s v="Men's Street Footwear"/>
    <n v="62"/>
    <n v="1380"/>
    <n v="8556"/>
    <n v="3593.52"/>
    <n v="0.42"/>
    <s v="Online"/>
  </r>
  <r>
    <n v="1128299"/>
    <d v="2021-04-17T00:00:00"/>
    <x v="4"/>
    <x v="8"/>
    <s v="Orlando"/>
    <s v="Men's Athletic Footwear"/>
    <n v="66"/>
    <n v="980"/>
    <n v="6468"/>
    <n v="2263.7999999999997"/>
    <n v="0.35"/>
    <s v="Online"/>
  </r>
  <r>
    <n v="1128299"/>
    <d v="2021-04-17T00:00:00"/>
    <x v="4"/>
    <x v="8"/>
    <s v="Orlando"/>
    <s v="Women's Street Footwear"/>
    <n v="66"/>
    <n v="1200"/>
    <n v="7920"/>
    <n v="3247.2"/>
    <n v="0.41"/>
    <s v="Online"/>
  </r>
  <r>
    <n v="1128299"/>
    <d v="2021-04-17T00:00:00"/>
    <x v="4"/>
    <x v="8"/>
    <s v="Orlando"/>
    <s v="Women's Athletic Footwear"/>
    <n v="52"/>
    <n v="840"/>
    <n v="4368"/>
    <n v="1965.6"/>
    <n v="0.44999999999999996"/>
    <s v="Online"/>
  </r>
  <r>
    <n v="1128299"/>
    <d v="2021-04-17T00:00:00"/>
    <x v="4"/>
    <x v="8"/>
    <s v="Orlando"/>
    <s v="Men's Apparel"/>
    <n v="59"/>
    <n v="580"/>
    <n v="3422"/>
    <n v="1197.6999999999998"/>
    <n v="0.35"/>
    <s v="Online"/>
  </r>
  <r>
    <n v="1128299"/>
    <d v="2021-04-17T00:00:00"/>
    <x v="4"/>
    <x v="8"/>
    <s v="Orlando"/>
    <s v="Women's Apparel"/>
    <n v="72"/>
    <n v="1090"/>
    <n v="7848"/>
    <n v="4708.8"/>
    <n v="0.6"/>
    <s v="Online"/>
  </r>
  <r>
    <n v="1128299"/>
    <d v="2021-05-18T00:00:00"/>
    <x v="4"/>
    <x v="8"/>
    <s v="Orlando"/>
    <s v="Men's Street Footwear"/>
    <n v="58"/>
    <n v="1550"/>
    <n v="8990"/>
    <n v="3865.7"/>
    <n v="0.43"/>
    <s v="Online"/>
  </r>
  <r>
    <n v="1128299"/>
    <d v="2021-05-18T00:00:00"/>
    <x v="4"/>
    <x v="8"/>
    <s v="Orlando"/>
    <s v="Men's Athletic Footwear"/>
    <n v="60"/>
    <n v="1280"/>
    <n v="7680"/>
    <n v="3072"/>
    <n v="0.4"/>
    <s v="Online"/>
  </r>
  <r>
    <n v="1128299"/>
    <d v="2021-05-18T00:00:00"/>
    <x v="4"/>
    <x v="8"/>
    <s v="Orlando"/>
    <s v="Women's Street Footwear"/>
    <n v="59"/>
    <n v="1190"/>
    <n v="7021"/>
    <n v="3159.45"/>
    <n v="0.44999999999999996"/>
    <s v="Online"/>
  </r>
  <r>
    <n v="1128299"/>
    <d v="2021-05-18T00:00:00"/>
    <x v="4"/>
    <x v="8"/>
    <s v="Orlando"/>
    <s v="Women's Athletic Footwear"/>
    <n v="59"/>
    <n v="880"/>
    <n v="5192"/>
    <n v="2232.56"/>
    <n v="0.43"/>
    <s v="Online"/>
  </r>
  <r>
    <n v="1128299"/>
    <d v="2021-05-18T00:00:00"/>
    <x v="4"/>
    <x v="8"/>
    <s v="Orlando"/>
    <s v="Men's Apparel"/>
    <n v="52"/>
    <n v="680"/>
    <n v="3536"/>
    <n v="1131.52"/>
    <n v="0.32"/>
    <s v="Online"/>
  </r>
  <r>
    <n v="1128299"/>
    <d v="2021-05-18T00:00:00"/>
    <x v="4"/>
    <x v="8"/>
    <s v="Orlando"/>
    <s v="Women's Apparel"/>
    <n v="67"/>
    <n v="1730"/>
    <n v="11591"/>
    <n v="6722.7800000000007"/>
    <n v="0.58000000000000007"/>
    <s v="Online"/>
  </r>
  <r>
    <n v="1128299"/>
    <d v="2021-06-17T00:00:00"/>
    <x v="4"/>
    <x v="8"/>
    <s v="Orlando"/>
    <s v="Men's Street Footwear"/>
    <n v="61"/>
    <n v="2230"/>
    <n v="13603"/>
    <n v="6121.3499999999995"/>
    <n v="0.44999999999999996"/>
    <s v="Online"/>
  </r>
  <r>
    <n v="1128299"/>
    <d v="2021-06-17T00:00:00"/>
    <x v="4"/>
    <x v="8"/>
    <s v="Orlando"/>
    <s v="Men's Athletic Footwear"/>
    <n v="64"/>
    <n v="2030"/>
    <n v="12992"/>
    <n v="4547.2"/>
    <n v="0.35"/>
    <s v="Online"/>
  </r>
  <r>
    <n v="1128299"/>
    <d v="2021-06-17T00:00:00"/>
    <x v="4"/>
    <x v="8"/>
    <s v="Orlando"/>
    <s v="Women's Street Footwear"/>
    <n v="80"/>
    <n v="2100"/>
    <n v="16800"/>
    <n v="7224"/>
    <n v="0.43"/>
    <s v="Online"/>
  </r>
  <r>
    <n v="1128299"/>
    <d v="2021-06-17T00:00:00"/>
    <x v="4"/>
    <x v="8"/>
    <s v="Orlando"/>
    <s v="Women's Athletic Footwear"/>
    <n v="77"/>
    <n v="1550"/>
    <n v="11935"/>
    <n v="5012.7"/>
    <n v="0.42"/>
    <s v="Online"/>
  </r>
  <r>
    <n v="1128299"/>
    <d v="2021-06-17T00:00:00"/>
    <x v="4"/>
    <x v="8"/>
    <s v="Orlando"/>
    <s v="Men's Apparel"/>
    <n v="89"/>
    <n v="1260"/>
    <n v="11214"/>
    <n v="3588.48"/>
    <n v="0.32"/>
    <s v="Online"/>
  </r>
  <r>
    <n v="1128299"/>
    <d v="2021-06-17T00:00:00"/>
    <x v="4"/>
    <x v="8"/>
    <s v="Orlando"/>
    <s v="Women's Apparel"/>
    <n v="103"/>
    <n v="2180"/>
    <n v="22454"/>
    <n v="12574.240000000002"/>
    <n v="0.56000000000000005"/>
    <s v="Online"/>
  </r>
  <r>
    <n v="1128299"/>
    <d v="2021-07-16T00:00:00"/>
    <x v="4"/>
    <x v="8"/>
    <s v="Orlando"/>
    <s v="Men's Street Footwear"/>
    <n v="83"/>
    <n v="2610"/>
    <n v="21663"/>
    <n v="9531.7199999999993"/>
    <n v="0.44"/>
    <s v="Online"/>
  </r>
  <r>
    <n v="1128299"/>
    <d v="2021-07-16T00:00:00"/>
    <x v="4"/>
    <x v="8"/>
    <s v="Orlando"/>
    <s v="Men's Athletic Footwear"/>
    <n v="88"/>
    <n v="2250"/>
    <n v="19800"/>
    <n v="7920"/>
    <n v="0.4"/>
    <s v="Online"/>
  </r>
  <r>
    <n v="1128299"/>
    <d v="2021-07-16T00:00:00"/>
    <x v="4"/>
    <x v="8"/>
    <s v="Orlando"/>
    <s v="Women's Street Footwear"/>
    <n v="86"/>
    <n v="1890"/>
    <n v="16254"/>
    <n v="7151.76"/>
    <n v="0.44"/>
    <s v="Online"/>
  </r>
  <r>
    <n v="1128299"/>
    <d v="2021-07-16T00:00:00"/>
    <x v="4"/>
    <x v="8"/>
    <s v="Orlando"/>
    <s v="Women's Athletic Footwear"/>
    <n v="82"/>
    <n v="1800"/>
    <n v="14760"/>
    <n v="6346.8"/>
    <n v="0.43"/>
    <s v="Online"/>
  </r>
  <r>
    <n v="1128299"/>
    <d v="2021-07-16T00:00:00"/>
    <x v="4"/>
    <x v="8"/>
    <s v="Orlando"/>
    <s v="Men's Apparel"/>
    <n v="89"/>
    <n v="1950"/>
    <n v="17355"/>
    <n v="5553.6"/>
    <n v="0.32"/>
    <s v="Online"/>
  </r>
  <r>
    <n v="1128299"/>
    <d v="2021-07-16T00:00:00"/>
    <x v="4"/>
    <x v="8"/>
    <s v="Orlando"/>
    <s v="Women's Apparel"/>
    <n v="101"/>
    <n v="1630"/>
    <n v="16463"/>
    <n v="9383.9100000000017"/>
    <n v="0.57000000000000006"/>
    <s v="Online"/>
  </r>
  <r>
    <n v="1128299"/>
    <d v="2021-08-17T00:00:00"/>
    <x v="4"/>
    <x v="8"/>
    <s v="Orlando"/>
    <s v="Men's Street Footwear"/>
    <n v="87"/>
    <n v="2130"/>
    <n v="18531"/>
    <n v="7597.7099999999991"/>
    <n v="0.41"/>
    <s v="Online"/>
  </r>
  <r>
    <n v="1128299"/>
    <d v="2021-08-17T00:00:00"/>
    <x v="4"/>
    <x v="8"/>
    <s v="Orlando"/>
    <s v="Men's Athletic Footwear"/>
    <n v="77"/>
    <n v="2060"/>
    <n v="15862"/>
    <n v="5551.7"/>
    <n v="0.35"/>
    <s v="Online"/>
  </r>
  <r>
    <n v="1128299"/>
    <d v="2021-08-17T00:00:00"/>
    <x v="4"/>
    <x v="8"/>
    <s v="Orlando"/>
    <s v="Women's Street Footwear"/>
    <n v="78"/>
    <n v="1890"/>
    <n v="14742"/>
    <n v="6339.0599999999995"/>
    <n v="0.43"/>
    <s v="Online"/>
  </r>
  <r>
    <n v="1128299"/>
    <d v="2021-08-17T00:00:00"/>
    <x v="4"/>
    <x v="8"/>
    <s v="Orlando"/>
    <s v="Women's Athletic Footwear"/>
    <n v="77"/>
    <n v="1430"/>
    <n v="11011"/>
    <n v="4624.62"/>
    <n v="0.42"/>
    <s v="Online"/>
  </r>
  <r>
    <n v="1128299"/>
    <d v="2021-08-17T00:00:00"/>
    <x v="4"/>
    <x v="8"/>
    <s v="Orlando"/>
    <s v="Men's Apparel"/>
    <n v="74"/>
    <n v="1430"/>
    <n v="10582"/>
    <n v="3280.42"/>
    <n v="0.31"/>
    <s v="Online"/>
  </r>
  <r>
    <n v="1128299"/>
    <d v="2021-08-17T00:00:00"/>
    <x v="4"/>
    <x v="8"/>
    <s v="Orlando"/>
    <s v="Women's Apparel"/>
    <n v="81"/>
    <n v="870"/>
    <n v="7047"/>
    <n v="4087.2600000000007"/>
    <n v="0.58000000000000007"/>
    <s v="Online"/>
  </r>
  <r>
    <n v="1128299"/>
    <d v="2021-09-18T00:00:00"/>
    <x v="4"/>
    <x v="8"/>
    <s v="Orlando"/>
    <s v="Men's Street Footwear"/>
    <n v="58"/>
    <n v="1400"/>
    <n v="8120"/>
    <n v="3248"/>
    <n v="0.4"/>
    <s v="Online"/>
  </r>
  <r>
    <n v="1128299"/>
    <d v="2021-09-18T00:00:00"/>
    <x v="4"/>
    <x v="8"/>
    <s v="Orlando"/>
    <s v="Men's Athletic Footwear"/>
    <n v="60"/>
    <n v="1350"/>
    <n v="8100"/>
    <n v="2997"/>
    <n v="0.37"/>
    <s v="Online"/>
  </r>
  <r>
    <n v="1128299"/>
    <d v="2021-09-18T00:00:00"/>
    <x v="4"/>
    <x v="8"/>
    <s v="Orlando"/>
    <s v="Women's Street Footwear"/>
    <n v="54"/>
    <n v="750"/>
    <n v="4050"/>
    <n v="1822.4999999999998"/>
    <n v="0.44999999999999996"/>
    <s v="Online"/>
  </r>
  <r>
    <n v="1128299"/>
    <d v="2021-09-18T00:00:00"/>
    <x v="4"/>
    <x v="8"/>
    <s v="Orlando"/>
    <s v="Women's Athletic Footwear"/>
    <n v="54"/>
    <n v="650"/>
    <n v="3510"/>
    <n v="1544.4"/>
    <n v="0.44"/>
    <s v="Online"/>
  </r>
  <r>
    <n v="1128299"/>
    <d v="2021-09-18T00:00:00"/>
    <x v="4"/>
    <x v="8"/>
    <s v="Orlando"/>
    <s v="Men's Apparel"/>
    <n v="64"/>
    <n v="740"/>
    <n v="4736"/>
    <n v="1468.16"/>
    <n v="0.31"/>
    <s v="Online"/>
  </r>
  <r>
    <n v="1128299"/>
    <d v="2021-09-18T00:00:00"/>
    <x v="4"/>
    <x v="8"/>
    <s v="Orlando"/>
    <s v="Women's Apparel"/>
    <n v="51"/>
    <n v="750"/>
    <n v="3825"/>
    <n v="2103.75"/>
    <n v="0.55000000000000004"/>
    <s v="Online"/>
  </r>
  <r>
    <n v="1128299"/>
    <d v="2021-10-17T00:00:00"/>
    <x v="4"/>
    <x v="8"/>
    <s v="Orlando"/>
    <s v="Men's Street Footwear"/>
    <n v="47"/>
    <n v="1000"/>
    <n v="4700"/>
    <n v="2068"/>
    <n v="0.44"/>
    <s v="Online"/>
  </r>
  <r>
    <n v="1128299"/>
    <d v="2021-10-17T00:00:00"/>
    <x v="4"/>
    <x v="8"/>
    <s v="Orlando"/>
    <s v="Men's Athletic Footwear"/>
    <n v="59"/>
    <n v="1440"/>
    <n v="8496"/>
    <n v="3228.48"/>
    <n v="0.38"/>
    <s v="Online"/>
  </r>
  <r>
    <n v="1128299"/>
    <d v="2021-10-17T00:00:00"/>
    <x v="4"/>
    <x v="8"/>
    <s v="Orlando"/>
    <s v="Women's Street Footwear"/>
    <n v="55"/>
    <n v="1120"/>
    <n v="6160"/>
    <n v="2525.6"/>
    <n v="0.41"/>
    <s v="Online"/>
  </r>
  <r>
    <n v="1128299"/>
    <d v="2021-10-17T00:00:00"/>
    <x v="4"/>
    <x v="8"/>
    <s v="Orlando"/>
    <s v="Women's Athletic Footwear"/>
    <n v="51"/>
    <n v="1130"/>
    <n v="5763"/>
    <n v="2362.83"/>
    <n v="0.41"/>
    <s v="Online"/>
  </r>
  <r>
    <n v="1128299"/>
    <d v="2021-10-17T00:00:00"/>
    <x v="4"/>
    <x v="8"/>
    <s v="Orlando"/>
    <s v="Men's Apparel"/>
    <n v="59"/>
    <n v="980"/>
    <n v="5782"/>
    <n v="1792.42"/>
    <n v="0.31"/>
    <s v="Online"/>
  </r>
  <r>
    <n v="1128299"/>
    <d v="2021-10-17T00:00:00"/>
    <x v="4"/>
    <x v="8"/>
    <s v="Orlando"/>
    <s v="Women's Apparel"/>
    <n v="65"/>
    <n v="1040"/>
    <n v="6760"/>
    <n v="3920.8000000000006"/>
    <n v="0.58000000000000007"/>
    <s v="Online"/>
  </r>
  <r>
    <n v="1128299"/>
    <d v="2021-11-17T00:00:00"/>
    <x v="4"/>
    <x v="8"/>
    <s v="Orlando"/>
    <s v="Men's Street Footwear"/>
    <n v="52"/>
    <n v="1690"/>
    <n v="8788"/>
    <n v="3515.2000000000003"/>
    <n v="0.4"/>
    <s v="Online"/>
  </r>
  <r>
    <n v="1128299"/>
    <d v="2021-11-17T00:00:00"/>
    <x v="4"/>
    <x v="8"/>
    <s v="Orlando"/>
    <s v="Men's Athletic Footwear"/>
    <n v="54"/>
    <n v="1750"/>
    <n v="9450"/>
    <n v="3591"/>
    <n v="0.38"/>
    <s v="Online"/>
  </r>
  <r>
    <n v="1128299"/>
    <d v="2021-11-17T00:00:00"/>
    <x v="4"/>
    <x v="8"/>
    <s v="Orlando"/>
    <s v="Women's Street Footwear"/>
    <n v="53"/>
    <n v="1470"/>
    <n v="7791"/>
    <n v="3194.31"/>
    <n v="0.41"/>
    <s v="Online"/>
  </r>
  <r>
    <n v="1128299"/>
    <d v="2021-11-17T00:00:00"/>
    <x v="4"/>
    <x v="8"/>
    <s v="Orlando"/>
    <s v="Women's Athletic Footwear"/>
    <n v="64"/>
    <n v="1500"/>
    <n v="9600"/>
    <n v="4128"/>
    <n v="0.43"/>
    <s v="Online"/>
  </r>
  <r>
    <n v="1128299"/>
    <d v="2021-11-17T00:00:00"/>
    <x v="4"/>
    <x v="8"/>
    <s v="Orlando"/>
    <s v="Men's Apparel"/>
    <n v="77"/>
    <n v="1240"/>
    <n v="9548"/>
    <n v="2864.4000000000005"/>
    <n v="0.30000000000000004"/>
    <s v="Online"/>
  </r>
  <r>
    <n v="1128299"/>
    <d v="2021-11-17T00:00:00"/>
    <x v="4"/>
    <x v="8"/>
    <s v="Orlando"/>
    <s v="Women's Apparel"/>
    <n v="86"/>
    <n v="1620"/>
    <n v="13932"/>
    <n v="8219.880000000001"/>
    <n v="0.59000000000000008"/>
    <s v="Online"/>
  </r>
  <r>
    <n v="1128299"/>
    <d v="2021-12-16T00:00:00"/>
    <x v="4"/>
    <x v="8"/>
    <s v="Orlando"/>
    <s v="Men's Street Footwear"/>
    <n v="72"/>
    <n v="2160"/>
    <n v="15552"/>
    <n v="6220.8"/>
    <n v="0.4"/>
    <s v="Online"/>
  </r>
  <r>
    <n v="1128299"/>
    <d v="2021-12-16T00:00:00"/>
    <x v="4"/>
    <x v="8"/>
    <s v="Orlando"/>
    <s v="Men's Athletic Footwear"/>
    <n v="82"/>
    <n v="2000"/>
    <n v="16400"/>
    <n v="5740"/>
    <n v="0.35"/>
    <s v="Online"/>
  </r>
  <r>
    <n v="1128299"/>
    <d v="2021-12-16T00:00:00"/>
    <x v="4"/>
    <x v="8"/>
    <s v="Orlando"/>
    <s v="Women's Street Footwear"/>
    <n v="75"/>
    <n v="1740"/>
    <n v="13050"/>
    <n v="5220"/>
    <n v="0.4"/>
    <s v="Online"/>
  </r>
  <r>
    <n v="1128299"/>
    <d v="2021-12-16T00:00:00"/>
    <x v="4"/>
    <x v="8"/>
    <s v="Orlando"/>
    <s v="Women's Athletic Footwear"/>
    <n v="78"/>
    <n v="1800"/>
    <n v="14040"/>
    <n v="5756.4"/>
    <n v="0.41"/>
    <s v="Online"/>
  </r>
  <r>
    <n v="1128299"/>
    <d v="2021-12-16T00:00:00"/>
    <x v="4"/>
    <x v="8"/>
    <s v="Orlando"/>
    <s v="Men's Apparel"/>
    <n v="86"/>
    <n v="1470"/>
    <n v="12642"/>
    <n v="4424.7"/>
    <n v="0.35"/>
    <s v="Online"/>
  </r>
  <r>
    <n v="1128299"/>
    <d v="2021-12-16T00:00:00"/>
    <x v="4"/>
    <x v="8"/>
    <s v="Orlando"/>
    <s v="Women's Apparel"/>
    <n v="87"/>
    <n v="1560"/>
    <n v="13572"/>
    <n v="7464.6"/>
    <n v="0.55000000000000004"/>
    <s v="Online"/>
  </r>
  <r>
    <n v="1185732"/>
    <d v="2021-01-12T00:00:00"/>
    <x v="4"/>
    <x v="8"/>
    <s v="Orlando"/>
    <s v="Men's Street Footwear"/>
    <n v="41"/>
    <n v="2550"/>
    <n v="10455"/>
    <n v="5750.2500000000009"/>
    <n v="0.55000000000000004"/>
    <s v="Online"/>
  </r>
  <r>
    <n v="1185732"/>
    <d v="2021-01-12T00:00:00"/>
    <x v="4"/>
    <x v="8"/>
    <s v="Orlando"/>
    <s v="Men's Athletic Footwear"/>
    <n v="44"/>
    <n v="1890"/>
    <n v="8316"/>
    <n v="3908.52"/>
    <n v="0.47"/>
    <s v="Online"/>
  </r>
  <r>
    <n v="1185732"/>
    <d v="2021-01-12T00:00:00"/>
    <x v="4"/>
    <x v="8"/>
    <s v="Orlando"/>
    <s v="Women's Street Footwear"/>
    <n v="32"/>
    <n v="1690"/>
    <n v="5408"/>
    <n v="2055.04"/>
    <n v="0.38"/>
    <s v="Online"/>
  </r>
  <r>
    <n v="1185732"/>
    <d v="2021-01-12T00:00:00"/>
    <x v="4"/>
    <x v="8"/>
    <s v="Orlando"/>
    <s v="Women's Athletic Footwear"/>
    <n v="37"/>
    <n v="1450"/>
    <n v="5365"/>
    <n v="2199.65"/>
    <n v="0.41"/>
    <s v="Online"/>
  </r>
  <r>
    <n v="1185732"/>
    <d v="2021-01-12T00:00:00"/>
    <x v="4"/>
    <x v="8"/>
    <s v="Orlando"/>
    <s v="Men's Apparel"/>
    <n v="51"/>
    <n v="1650"/>
    <n v="8415"/>
    <n v="3786.7499999999995"/>
    <n v="0.44999999999999996"/>
    <s v="Online"/>
  </r>
  <r>
    <n v="1185732"/>
    <d v="2021-01-12T00:00:00"/>
    <x v="4"/>
    <x v="8"/>
    <s v="Orlando"/>
    <s v="Women's Apparel"/>
    <n v="44"/>
    <n v="1760"/>
    <n v="7744"/>
    <n v="5033.6000000000004"/>
    <n v="0.65"/>
    <s v="Online"/>
  </r>
  <r>
    <n v="1185732"/>
    <d v="2021-02-10T00:00:00"/>
    <x v="4"/>
    <x v="8"/>
    <s v="Orlando"/>
    <s v="Men's Street Footwear"/>
    <n v="44"/>
    <n v="2340"/>
    <n v="10296"/>
    <n v="5662.8"/>
    <n v="0.55000000000000004"/>
    <s v="Online"/>
  </r>
  <r>
    <n v="1185732"/>
    <d v="2021-02-10T00:00:00"/>
    <x v="4"/>
    <x v="8"/>
    <s v="Orlando"/>
    <s v="Men's Athletic Footwear"/>
    <n v="42"/>
    <n v="1380"/>
    <n v="5796"/>
    <n v="2840.04"/>
    <n v="0.49"/>
    <s v="Online"/>
  </r>
  <r>
    <n v="1185732"/>
    <d v="2021-02-10T00:00:00"/>
    <x v="4"/>
    <x v="8"/>
    <s v="Orlando"/>
    <s v="Women's Street Footwear"/>
    <n v="33"/>
    <n v="1740"/>
    <n v="5742"/>
    <n v="2124.54"/>
    <n v="0.37"/>
    <s v="Online"/>
  </r>
  <r>
    <n v="1185732"/>
    <d v="2021-02-10T00:00:00"/>
    <x v="0"/>
    <x v="0"/>
    <s v="Albany"/>
    <s v="Women's Athletic Footwear"/>
    <n v="37"/>
    <n v="1330"/>
    <n v="4921"/>
    <n v="2066.8199999999997"/>
    <n v="0.42"/>
    <s v="Online"/>
  </r>
  <r>
    <n v="1185732"/>
    <d v="2021-02-10T00:00:00"/>
    <x v="0"/>
    <x v="0"/>
    <s v="Albany"/>
    <s v="Men's Apparel"/>
    <n v="50"/>
    <n v="1540"/>
    <n v="7700"/>
    <n v="3541.9999999999995"/>
    <n v="0.45999999999999996"/>
    <s v="Online"/>
  </r>
  <r>
    <n v="1185732"/>
    <d v="2021-02-10T00:00:00"/>
    <x v="0"/>
    <x v="0"/>
    <s v="Albany"/>
    <s v="Women's Apparel"/>
    <n v="42"/>
    <n v="1820"/>
    <n v="7644"/>
    <n v="4892.16"/>
    <n v="0.64"/>
    <s v="Online"/>
  </r>
  <r>
    <n v="1185732"/>
    <d v="2021-03-08T00:00:00"/>
    <x v="0"/>
    <x v="0"/>
    <s v="Albany"/>
    <s v="Men's Street Footwear"/>
    <n v="44"/>
    <n v="2520"/>
    <n v="11088"/>
    <n v="6541.920000000001"/>
    <n v="0.59000000000000008"/>
    <s v="Online"/>
  </r>
  <r>
    <n v="1185732"/>
    <d v="2021-03-08T00:00:00"/>
    <x v="0"/>
    <x v="0"/>
    <s v="Albany"/>
    <s v="Men's Athletic Footwear"/>
    <n v="44"/>
    <n v="1650"/>
    <n v="7260"/>
    <n v="3339.6"/>
    <n v="0.45999999999999996"/>
    <s v="Online"/>
  </r>
  <r>
    <n v="1185732"/>
    <d v="2021-03-08T00:00:00"/>
    <x v="0"/>
    <x v="0"/>
    <s v="Albany"/>
    <s v="Women's Street Footwear"/>
    <n v="33"/>
    <n v="1610"/>
    <n v="5313"/>
    <n v="1912.6799999999998"/>
    <n v="0.36"/>
    <s v="Online"/>
  </r>
  <r>
    <n v="1185732"/>
    <d v="2021-03-08T00:00:00"/>
    <x v="0"/>
    <x v="0"/>
    <s v="Albany"/>
    <s v="Women's Athletic Footwear"/>
    <n v="39"/>
    <n v="1060"/>
    <n v="4134"/>
    <n v="1694.9399999999998"/>
    <n v="0.41"/>
    <s v="Online"/>
  </r>
  <r>
    <n v="1185732"/>
    <d v="2021-03-08T00:00:00"/>
    <x v="0"/>
    <x v="0"/>
    <s v="Albany"/>
    <s v="Men's Apparel"/>
    <n v="51"/>
    <n v="1330"/>
    <n v="6783"/>
    <n v="3323.67"/>
    <n v="0.49"/>
    <s v="Online"/>
  </r>
  <r>
    <n v="1185732"/>
    <d v="2021-03-08T00:00:00"/>
    <x v="0"/>
    <x v="0"/>
    <s v="Albany"/>
    <s v="Women's Apparel"/>
    <n v="43"/>
    <n v="1610"/>
    <n v="6923"/>
    <n v="4153.8"/>
    <n v="0.6"/>
    <s v="Online"/>
  </r>
  <r>
    <n v="1185732"/>
    <d v="2021-04-09T00:00:00"/>
    <x v="0"/>
    <x v="0"/>
    <s v="Albany"/>
    <s v="Men's Street Footwear"/>
    <n v="42"/>
    <n v="2480"/>
    <n v="10416"/>
    <n v="5832.9600000000009"/>
    <n v="0.56000000000000005"/>
    <s v="Online"/>
  </r>
  <r>
    <n v="1185732"/>
    <d v="2021-04-09T00:00:00"/>
    <x v="0"/>
    <x v="0"/>
    <s v="Albany"/>
    <s v="Men's Athletic Footwear"/>
    <n v="43"/>
    <n v="1470"/>
    <n v="6321"/>
    <n v="2844.45"/>
    <n v="0.44999999999999996"/>
    <s v="Online"/>
  </r>
  <r>
    <n v="1185732"/>
    <d v="2021-04-09T00:00:00"/>
    <x v="0"/>
    <x v="0"/>
    <s v="Albany"/>
    <s v="Women's Street Footwear"/>
    <n v="34"/>
    <n v="1520"/>
    <n v="5168"/>
    <n v="1860.48"/>
    <n v="0.36"/>
    <s v="Online"/>
  </r>
  <r>
    <n v="1185732"/>
    <d v="2021-04-09T00:00:00"/>
    <x v="0"/>
    <x v="0"/>
    <s v="Albany"/>
    <s v="Women's Athletic Footwear"/>
    <n v="37"/>
    <n v="1350"/>
    <n v="4995"/>
    <n v="2047.9499999999998"/>
    <n v="0.41"/>
    <s v="Online"/>
  </r>
  <r>
    <n v="1185732"/>
    <d v="2021-04-09T00:00:00"/>
    <x v="0"/>
    <x v="0"/>
    <s v="Albany"/>
    <s v="Men's Apparel"/>
    <n v="50"/>
    <n v="1240"/>
    <n v="6200"/>
    <n v="2914"/>
    <n v="0.47"/>
    <s v="Online"/>
  </r>
  <r>
    <n v="1185732"/>
    <d v="2021-04-09T00:00:00"/>
    <x v="0"/>
    <x v="0"/>
    <s v="Albany"/>
    <s v="Women's Apparel"/>
    <n v="41"/>
    <n v="1560"/>
    <n v="6396"/>
    <n v="4157.4000000000005"/>
    <n v="0.65"/>
    <s v="Online"/>
  </r>
  <r>
    <n v="1185732"/>
    <d v="2021-05-08T00:00:00"/>
    <x v="0"/>
    <x v="0"/>
    <s v="Albany"/>
    <s v="Men's Street Footwear"/>
    <n v="50"/>
    <n v="2610"/>
    <n v="13050"/>
    <n v="7830"/>
    <n v="0.6"/>
    <s v="Online"/>
  </r>
  <r>
    <n v="1185732"/>
    <d v="2021-05-08T00:00:00"/>
    <x v="0"/>
    <x v="0"/>
    <s v="Albany"/>
    <s v="Men's Athletic Footwear"/>
    <n v="53"/>
    <n v="1610"/>
    <n v="8533"/>
    <n v="4010.5099999999998"/>
    <n v="0.47"/>
    <s v="Online"/>
  </r>
  <r>
    <n v="1185732"/>
    <d v="2021-05-08T00:00:00"/>
    <x v="0"/>
    <x v="0"/>
    <s v="Albany"/>
    <s v="Women's Street Footwear"/>
    <n v="49"/>
    <n v="1600"/>
    <n v="7840"/>
    <n v="2822.4"/>
    <n v="0.36"/>
    <s v="Online"/>
  </r>
  <r>
    <n v="1185732"/>
    <d v="2021-05-08T00:00:00"/>
    <x v="0"/>
    <x v="0"/>
    <s v="Albany"/>
    <s v="Women's Athletic Footwear"/>
    <n v="47"/>
    <n v="1300"/>
    <n v="6110"/>
    <n v="2444"/>
    <n v="0.4"/>
    <s v="Online"/>
  </r>
  <r>
    <n v="1185732"/>
    <d v="2021-05-08T00:00:00"/>
    <x v="0"/>
    <x v="0"/>
    <s v="Albany"/>
    <s v="Men's Apparel"/>
    <n v="56"/>
    <n v="1370"/>
    <n v="7672"/>
    <n v="3759.2799999999997"/>
    <n v="0.49"/>
    <s v="Online"/>
  </r>
  <r>
    <n v="1185732"/>
    <d v="2021-05-08T00:00:00"/>
    <x v="0"/>
    <x v="0"/>
    <s v="Albany"/>
    <s v="Women's Apparel"/>
    <n v="59"/>
    <n v="1690"/>
    <n v="9971"/>
    <n v="6281.7300000000005"/>
    <n v="0.63"/>
    <s v="Online"/>
  </r>
  <r>
    <n v="1185732"/>
    <d v="2021-06-10T00:00:00"/>
    <x v="0"/>
    <x v="0"/>
    <s v="Albany"/>
    <s v="Men's Street Footwear"/>
    <n v="59"/>
    <n v="2630"/>
    <n v="15517"/>
    <n v="8689.52"/>
    <n v="0.56000000000000005"/>
    <s v="Online"/>
  </r>
  <r>
    <n v="1185732"/>
    <d v="2021-06-10T00:00:00"/>
    <x v="0"/>
    <x v="0"/>
    <s v="Albany"/>
    <s v="Men's Athletic Footwear"/>
    <n v="54"/>
    <n v="1750"/>
    <n v="9450"/>
    <n v="4536"/>
    <n v="0.48"/>
    <s v="Online"/>
  </r>
  <r>
    <n v="1185732"/>
    <d v="2021-06-10T00:00:00"/>
    <x v="0"/>
    <x v="0"/>
    <s v="Albany"/>
    <s v="Women's Street Footwear"/>
    <n v="48"/>
    <n v="1500"/>
    <n v="7200"/>
    <n v="2736"/>
    <n v="0.38"/>
    <s v="Online"/>
  </r>
  <r>
    <n v="1185732"/>
    <d v="2021-06-10T00:00:00"/>
    <x v="0"/>
    <x v="0"/>
    <s v="Albany"/>
    <s v="Women's Athletic Footwear"/>
    <n v="49"/>
    <n v="1440"/>
    <n v="7056"/>
    <n v="2892.96"/>
    <n v="0.41"/>
    <s v="Online"/>
  </r>
  <r>
    <n v="1185732"/>
    <d v="2021-06-10T00:00:00"/>
    <x v="0"/>
    <x v="0"/>
    <s v="Albany"/>
    <s v="Men's Apparel"/>
    <n v="62"/>
    <n v="1500"/>
    <n v="9300"/>
    <n v="4557"/>
    <n v="0.49"/>
    <s v="Online"/>
  </r>
  <r>
    <n v="1185732"/>
    <d v="2021-06-10T00:00:00"/>
    <x v="0"/>
    <x v="0"/>
    <s v="Albany"/>
    <s v="Women's Apparel"/>
    <n v="69"/>
    <n v="1810"/>
    <n v="12489"/>
    <n v="7743.18"/>
    <n v="0.62"/>
    <s v="Online"/>
  </r>
  <r>
    <n v="1185732"/>
    <d v="2021-07-08T00:00:00"/>
    <x v="0"/>
    <x v="0"/>
    <s v="Albany"/>
    <s v="Men's Street Footwear"/>
    <n v="59"/>
    <n v="2470"/>
    <n v="14573"/>
    <n v="8015.1500000000005"/>
    <n v="0.55000000000000004"/>
    <s v="Online"/>
  </r>
  <r>
    <n v="1185732"/>
    <d v="2021-07-08T00:00:00"/>
    <x v="0"/>
    <x v="0"/>
    <s v="Albany"/>
    <s v="Men's Athletic Footwear"/>
    <n v="56"/>
    <n v="1960"/>
    <n v="10976"/>
    <n v="4939.2"/>
    <n v="0.44999999999999996"/>
    <s v="Online"/>
  </r>
  <r>
    <n v="1185732"/>
    <d v="2021-07-08T00:00:00"/>
    <x v="0"/>
    <x v="0"/>
    <s v="Albany"/>
    <s v="Women's Street Footwear"/>
    <n v="51"/>
    <n v="1690"/>
    <n v="8619"/>
    <n v="3016.6499999999996"/>
    <n v="0.35"/>
    <s v="Online"/>
  </r>
  <r>
    <n v="1185732"/>
    <d v="2021-07-08T00:00:00"/>
    <x v="0"/>
    <x v="0"/>
    <s v="Albany"/>
    <s v="Women's Athletic Footwear"/>
    <n v="53"/>
    <n v="1500"/>
    <n v="7950"/>
    <n v="3418.5"/>
    <n v="0.43"/>
    <s v="Online"/>
  </r>
  <r>
    <n v="1185732"/>
    <d v="2021-07-08T00:00:00"/>
    <x v="0"/>
    <x v="0"/>
    <s v="Albany"/>
    <s v="Men's Apparel"/>
    <n v="62"/>
    <n v="1680"/>
    <n v="10416"/>
    <n v="4791.3599999999997"/>
    <n v="0.45999999999999996"/>
    <s v="Online"/>
  </r>
  <r>
    <n v="1185732"/>
    <d v="2021-07-08T00:00:00"/>
    <x v="0"/>
    <x v="0"/>
    <s v="Albany"/>
    <s v="Women's Apparel"/>
    <n v="66"/>
    <n v="1940"/>
    <n v="12804"/>
    <n v="8322.6"/>
    <n v="0.65"/>
    <s v="Online"/>
  </r>
  <r>
    <n v="1185732"/>
    <d v="2021-08-09T00:00:00"/>
    <x v="0"/>
    <x v="0"/>
    <s v="Albany"/>
    <s v="Men's Street Footwear"/>
    <n v="62"/>
    <n v="2500"/>
    <n v="15500"/>
    <n v="8680"/>
    <n v="0.56000000000000005"/>
    <s v="Online"/>
  </r>
  <r>
    <n v="1185732"/>
    <d v="2021-08-09T00:00:00"/>
    <x v="0"/>
    <x v="0"/>
    <s v="Albany"/>
    <s v="Men's Athletic Footwear"/>
    <n v="55"/>
    <n v="2100"/>
    <n v="11550"/>
    <n v="5197.4999999999991"/>
    <n v="0.44999999999999996"/>
    <s v="Online"/>
  </r>
  <r>
    <n v="1185732"/>
    <d v="2021-08-09T00:00:00"/>
    <x v="0"/>
    <x v="0"/>
    <s v="Albany"/>
    <s v="Women's Street Footwear"/>
    <n v="51"/>
    <n v="1880"/>
    <n v="9588"/>
    <n v="3451.68"/>
    <n v="0.36"/>
    <s v="Online"/>
  </r>
  <r>
    <n v="1185732"/>
    <d v="2021-08-09T00:00:00"/>
    <x v="0"/>
    <x v="0"/>
    <s v="Albany"/>
    <s v="Women's Athletic Footwear"/>
    <n v="41"/>
    <n v="1500"/>
    <n v="6150"/>
    <n v="2460"/>
    <n v="0.4"/>
    <s v="Online"/>
  </r>
  <r>
    <n v="1185732"/>
    <d v="2021-08-09T00:00:00"/>
    <x v="0"/>
    <x v="0"/>
    <s v="Albany"/>
    <s v="Men's Apparel"/>
    <n v="52"/>
    <n v="1490"/>
    <n v="7748"/>
    <n v="3719.04"/>
    <n v="0.48"/>
    <s v="Online"/>
  </r>
  <r>
    <n v="1185732"/>
    <d v="2021-08-09T00:00:00"/>
    <x v="0"/>
    <x v="0"/>
    <s v="Albany"/>
    <s v="Women's Apparel"/>
    <n v="55"/>
    <n v="2180"/>
    <n v="11990"/>
    <n v="7194"/>
    <n v="0.6"/>
    <s v="Online"/>
  </r>
  <r>
    <n v="1185732"/>
    <d v="2021-09-08T00:00:00"/>
    <x v="0"/>
    <x v="0"/>
    <s v="Albany"/>
    <s v="Men's Street Footwear"/>
    <n v="50"/>
    <n v="2380"/>
    <n v="11900"/>
    <n v="7021.0000000000009"/>
    <n v="0.59000000000000008"/>
    <s v="Online"/>
  </r>
  <r>
    <n v="1185732"/>
    <d v="2021-09-08T00:00:00"/>
    <x v="0"/>
    <x v="0"/>
    <s v="Albany"/>
    <s v="Men's Athletic Footwear"/>
    <n v="48"/>
    <n v="1630"/>
    <n v="7824"/>
    <n v="3520.7999999999997"/>
    <n v="0.44999999999999996"/>
    <s v="Online"/>
  </r>
  <r>
    <n v="1185732"/>
    <d v="2021-09-08T00:00:00"/>
    <x v="0"/>
    <x v="0"/>
    <s v="Albany"/>
    <s v="Women's Street Footwear"/>
    <n v="41"/>
    <n v="1380"/>
    <n v="5658"/>
    <n v="1980.3"/>
    <n v="0.35"/>
    <s v="Online"/>
  </r>
  <r>
    <n v="1185732"/>
    <d v="2021-09-08T00:00:00"/>
    <x v="0"/>
    <x v="0"/>
    <s v="Albany"/>
    <s v="Women's Athletic Footwear"/>
    <n v="44"/>
    <n v="1370"/>
    <n v="6028"/>
    <n v="2471.48"/>
    <n v="0.41"/>
    <s v="Online"/>
  </r>
  <r>
    <n v="1185732"/>
    <d v="2021-09-08T00:00:00"/>
    <x v="0"/>
    <x v="0"/>
    <s v="Albany"/>
    <s v="Men's Apparel"/>
    <n v="51"/>
    <n v="1310"/>
    <n v="6681"/>
    <n v="3206.8799999999997"/>
    <n v="0.48"/>
    <s v="Online"/>
  </r>
  <r>
    <n v="1185732"/>
    <d v="2021-09-08T00:00:00"/>
    <x v="0"/>
    <x v="0"/>
    <s v="Albany"/>
    <s v="Women's Apparel"/>
    <n v="59"/>
    <n v="1560"/>
    <n v="9204"/>
    <n v="5522.4"/>
    <n v="0.6"/>
    <s v="Online"/>
  </r>
  <r>
    <n v="1185732"/>
    <d v="2021-10-10T00:00:00"/>
    <x v="0"/>
    <x v="0"/>
    <s v="Albany"/>
    <s v="Men's Street Footwear"/>
    <n v="57"/>
    <n v="2080"/>
    <n v="11856"/>
    <n v="6757.920000000001"/>
    <n v="0.57000000000000006"/>
    <s v="Online"/>
  </r>
  <r>
    <n v="1185732"/>
    <d v="2021-10-10T00:00:00"/>
    <x v="0"/>
    <x v="0"/>
    <s v="Albany"/>
    <s v="Men's Athletic Footwear"/>
    <n v="46"/>
    <n v="1560"/>
    <n v="7176"/>
    <n v="3300.9599999999996"/>
    <n v="0.45999999999999996"/>
    <s v="Online"/>
  </r>
  <r>
    <n v="1185732"/>
    <d v="2021-10-10T00:00:00"/>
    <x v="0"/>
    <x v="0"/>
    <s v="Albany"/>
    <s v="Women's Street Footwear"/>
    <n v="46"/>
    <n v="1370"/>
    <n v="6302"/>
    <n v="2520.8000000000002"/>
    <n v="0.4"/>
    <s v="Online"/>
  </r>
  <r>
    <n v="1185732"/>
    <d v="2021-10-10T00:00:00"/>
    <x v="0"/>
    <x v="0"/>
    <s v="Albany"/>
    <s v="Women's Athletic Footwear"/>
    <n v="45"/>
    <n v="1350"/>
    <n v="6075"/>
    <n v="2490.75"/>
    <n v="0.41"/>
    <s v="Online"/>
  </r>
  <r>
    <n v="1185732"/>
    <d v="2021-10-10T00:00:00"/>
    <x v="0"/>
    <x v="0"/>
    <s v="Albany"/>
    <s v="Men's Apparel"/>
    <n v="59"/>
    <n v="1500"/>
    <n v="8850"/>
    <n v="4159.5"/>
    <n v="0.47"/>
    <s v="Online"/>
  </r>
  <r>
    <n v="1185732"/>
    <d v="2021-10-10T00:00:00"/>
    <x v="0"/>
    <x v="0"/>
    <s v="Albany"/>
    <s v="Women's Apparel"/>
    <n v="64"/>
    <n v="1560"/>
    <n v="9984"/>
    <n v="6190.08"/>
    <n v="0.62"/>
    <s v="Online"/>
  </r>
  <r>
    <n v="1185732"/>
    <d v="2021-11-09T00:00:00"/>
    <x v="0"/>
    <x v="0"/>
    <s v="Albany"/>
    <s v="Men's Street Footwear"/>
    <n v="56"/>
    <n v="2170"/>
    <n v="12152"/>
    <n v="6683.6"/>
    <n v="0.55000000000000004"/>
    <s v="Online"/>
  </r>
  <r>
    <n v="1185732"/>
    <d v="2021-11-09T00:00:00"/>
    <x v="0"/>
    <x v="0"/>
    <s v="Albany"/>
    <s v="Men's Athletic Footwear"/>
    <n v="49"/>
    <n v="1620"/>
    <n v="7938"/>
    <n v="3889.62"/>
    <n v="0.49"/>
    <s v="Online"/>
  </r>
  <r>
    <n v="1185732"/>
    <d v="2021-11-09T00:00:00"/>
    <x v="0"/>
    <x v="0"/>
    <s v="Albany"/>
    <s v="Women's Street Footwear"/>
    <n v="45"/>
    <n v="1470"/>
    <n v="6615"/>
    <n v="2381.4"/>
    <n v="0.36"/>
    <s v="Online"/>
  </r>
  <r>
    <n v="1185732"/>
    <d v="2021-11-09T00:00:00"/>
    <x v="0"/>
    <x v="0"/>
    <s v="Albany"/>
    <s v="Women's Athletic Footwear"/>
    <n v="47"/>
    <n v="1440"/>
    <n v="6768"/>
    <n v="2707.2000000000003"/>
    <n v="0.4"/>
    <s v="Online"/>
  </r>
  <r>
    <n v="1185732"/>
    <d v="2021-11-09T00:00:00"/>
    <x v="0"/>
    <x v="0"/>
    <s v="Albany"/>
    <s v="Men's Apparel"/>
    <n v="62"/>
    <n v="1540"/>
    <n v="9548"/>
    <n v="4296.5999999999995"/>
    <n v="0.44999999999999996"/>
    <s v="Online"/>
  </r>
  <r>
    <n v="1185732"/>
    <d v="2021-11-09T00:00:00"/>
    <x v="0"/>
    <x v="0"/>
    <s v="Albany"/>
    <s v="Women's Apparel"/>
    <n v="68"/>
    <n v="1760"/>
    <n v="11968"/>
    <n v="7659.52"/>
    <n v="0.64"/>
    <s v="Online"/>
  </r>
  <r>
    <n v="1185732"/>
    <d v="2021-12-08T00:00:00"/>
    <x v="0"/>
    <x v="0"/>
    <s v="Albany"/>
    <s v="Men's Street Footwear"/>
    <n v="59"/>
    <n v="2450"/>
    <n v="14455"/>
    <n v="8383.9000000000015"/>
    <n v="0.58000000000000007"/>
    <s v="Online"/>
  </r>
  <r>
    <n v="1185732"/>
    <d v="2021-12-08T00:00:00"/>
    <x v="0"/>
    <x v="0"/>
    <s v="Albany"/>
    <s v="Men's Athletic Footwear"/>
    <n v="51"/>
    <n v="1690"/>
    <n v="8619"/>
    <n v="4309.5"/>
    <n v="0.5"/>
    <s v="Online"/>
  </r>
  <r>
    <n v="1185732"/>
    <d v="2021-12-08T00:00:00"/>
    <x v="0"/>
    <x v="0"/>
    <s v="Albany"/>
    <s v="Women's Street Footwear"/>
    <n v="52"/>
    <n v="1630"/>
    <n v="8476"/>
    <n v="3305.6400000000003"/>
    <n v="0.39"/>
    <s v="Online"/>
  </r>
  <r>
    <n v="1185732"/>
    <d v="2021-12-08T00:00:00"/>
    <x v="0"/>
    <x v="0"/>
    <s v="Albany"/>
    <s v="Women's Athletic Footwear"/>
    <n v="54"/>
    <n v="1550"/>
    <n v="8370"/>
    <n v="3431.7"/>
    <n v="0.41"/>
    <s v="Online"/>
  </r>
  <r>
    <n v="1185732"/>
    <d v="2021-12-08T00:00:00"/>
    <x v="0"/>
    <x v="0"/>
    <s v="Albany"/>
    <s v="Men's Apparel"/>
    <n v="60"/>
    <n v="1550"/>
    <n v="9300"/>
    <n v="4278"/>
    <n v="0.45999999999999996"/>
    <s v="Online"/>
  </r>
  <r>
    <n v="1185732"/>
    <d v="2021-12-08T00:00:00"/>
    <x v="0"/>
    <x v="0"/>
    <s v="Albany"/>
    <s v="Women's Apparel"/>
    <n v="69"/>
    <n v="1820"/>
    <n v="12558"/>
    <n v="8037.12"/>
    <n v="0.64"/>
    <s v="Online"/>
  </r>
  <r>
    <n v="1185732"/>
    <d v="2021-01-14T00:00:00"/>
    <x v="0"/>
    <x v="0"/>
    <s v="Albany"/>
    <s v="Men's Street Footwear"/>
    <n v="39"/>
    <n v="2160"/>
    <n v="8424"/>
    <n v="5307.12"/>
    <n v="0.63"/>
    <s v="Online"/>
  </r>
  <r>
    <n v="1185732"/>
    <d v="2021-01-14T00:00:00"/>
    <x v="0"/>
    <x v="0"/>
    <s v="Albany"/>
    <s v="Men's Athletic Footwear"/>
    <n v="39"/>
    <n v="1560"/>
    <n v="6084"/>
    <n v="2737.7999999999997"/>
    <n v="0.44999999999999996"/>
    <s v="Online"/>
  </r>
  <r>
    <n v="1185732"/>
    <d v="2021-01-14T00:00:00"/>
    <x v="0"/>
    <x v="0"/>
    <s v="Albany"/>
    <s v="Women's Street Footwear"/>
    <n v="29"/>
    <n v="1680"/>
    <n v="4872"/>
    <n v="2338.56"/>
    <n v="0.48"/>
    <s v="Online"/>
  </r>
  <r>
    <n v="1185732"/>
    <d v="2021-01-14T00:00:00"/>
    <x v="0"/>
    <x v="0"/>
    <s v="Albany"/>
    <s v="Women's Athletic Footwear"/>
    <n v="34"/>
    <n v="1310"/>
    <n v="4454"/>
    <n v="2093.3799999999997"/>
    <n v="0.47"/>
    <s v="Online"/>
  </r>
  <r>
    <n v="1185732"/>
    <d v="2021-01-14T00:00:00"/>
    <x v="0"/>
    <x v="0"/>
    <s v="Albany"/>
    <s v="Men's Apparel"/>
    <n v="49"/>
    <n v="1450"/>
    <n v="7105"/>
    <n v="3197.2499999999995"/>
    <n v="0.44999999999999996"/>
    <s v="Online"/>
  </r>
  <r>
    <n v="1185732"/>
    <d v="2021-01-14T00:00:00"/>
    <x v="0"/>
    <x v="0"/>
    <s v="Albany"/>
    <s v="Women's Apparel"/>
    <n v="38"/>
    <n v="1560"/>
    <n v="5928"/>
    <n v="2371.2000000000003"/>
    <n v="0.4"/>
    <s v="Online"/>
  </r>
  <r>
    <n v="1185732"/>
    <d v="2021-02-12T00:00:00"/>
    <x v="0"/>
    <x v="0"/>
    <s v="Albany"/>
    <s v="Men's Street Footwear"/>
    <n v="37"/>
    <n v="2380"/>
    <n v="8806"/>
    <n v="5371.66"/>
    <n v="0.61"/>
    <s v="Online"/>
  </r>
  <r>
    <n v="1185732"/>
    <d v="2021-02-12T00:00:00"/>
    <x v="0"/>
    <x v="0"/>
    <s v="Albany"/>
    <s v="Men's Athletic Footwear"/>
    <n v="37"/>
    <n v="1450"/>
    <n v="5365"/>
    <n v="2199.65"/>
    <n v="0.41"/>
    <s v="Online"/>
  </r>
  <r>
    <n v="1185732"/>
    <d v="2021-02-12T00:00:00"/>
    <x v="0"/>
    <x v="0"/>
    <s v="Albany"/>
    <s v="Women's Street Footwear"/>
    <n v="29"/>
    <n v="1430"/>
    <n v="4147"/>
    <n v="2032.03"/>
    <n v="0.49"/>
    <s v="Online"/>
  </r>
  <r>
    <n v="1185732"/>
    <d v="2021-02-12T00:00:00"/>
    <x v="2"/>
    <x v="17"/>
    <s v="Cheyenne"/>
    <s v="Women's Athletic Footwear"/>
    <n v="32"/>
    <n v="1230"/>
    <n v="3936"/>
    <n v="1889.28"/>
    <n v="0.48"/>
    <s v="Online"/>
  </r>
  <r>
    <n v="1185732"/>
    <d v="2021-02-12T00:00:00"/>
    <x v="2"/>
    <x v="17"/>
    <s v="Cheyenne"/>
    <s v="Men's Apparel"/>
    <n v="47"/>
    <n v="1450"/>
    <n v="6815"/>
    <n v="2794.1499999999996"/>
    <n v="0.41"/>
    <s v="Online"/>
  </r>
  <r>
    <n v="1185732"/>
    <d v="2021-02-12T00:00:00"/>
    <x v="2"/>
    <x v="17"/>
    <s v="Cheyenne"/>
    <s v="Women's Apparel"/>
    <n v="38"/>
    <n v="1740"/>
    <n v="6612"/>
    <n v="2578.6800000000003"/>
    <n v="0.39"/>
    <s v="Online"/>
  </r>
  <r>
    <n v="1185732"/>
    <d v="2021-03-10T00:00:00"/>
    <x v="2"/>
    <x v="17"/>
    <s v="Cheyenne"/>
    <s v="Men's Street Footwear"/>
    <n v="38"/>
    <n v="2460"/>
    <n v="9348"/>
    <n v="5608.8"/>
    <n v="0.6"/>
    <s v="Online"/>
  </r>
  <r>
    <n v="1185732"/>
    <d v="2021-03-10T00:00:00"/>
    <x v="2"/>
    <x v="17"/>
    <s v="Cheyenne"/>
    <s v="Men's Athletic Footwear"/>
    <n v="37"/>
    <n v="1310"/>
    <n v="4847"/>
    <n v="2132.6799999999998"/>
    <n v="0.44"/>
    <s v="Online"/>
  </r>
  <r>
    <n v="1185732"/>
    <d v="2021-03-10T00:00:00"/>
    <x v="2"/>
    <x v="17"/>
    <s v="Cheyenne"/>
    <s v="Women's Street Footwear"/>
    <n v="27"/>
    <n v="1490"/>
    <n v="4023"/>
    <n v="1810.35"/>
    <n v="0.44999999999999996"/>
    <s v="Online"/>
  </r>
  <r>
    <n v="1185732"/>
    <d v="2021-03-10T00:00:00"/>
    <x v="2"/>
    <x v="17"/>
    <s v="Cheyenne"/>
    <s v="Women's Athletic Footwear"/>
    <n v="33"/>
    <n v="1120"/>
    <n v="3696"/>
    <n v="1737.12"/>
    <n v="0.47"/>
    <s v="Online"/>
  </r>
  <r>
    <n v="1185732"/>
    <d v="2021-03-10T00:00:00"/>
    <x v="2"/>
    <x v="17"/>
    <s v="Cheyenne"/>
    <s v="Men's Apparel"/>
    <n v="47"/>
    <n v="1260"/>
    <n v="5922"/>
    <n v="2664.8999999999996"/>
    <n v="0.44999999999999996"/>
    <s v="Online"/>
  </r>
  <r>
    <n v="1185732"/>
    <d v="2021-03-10T00:00:00"/>
    <x v="2"/>
    <x v="17"/>
    <s v="Cheyenne"/>
    <s v="Women's Apparel"/>
    <n v="37"/>
    <n v="1650"/>
    <n v="6105"/>
    <n v="2258.85"/>
    <n v="0.37"/>
    <s v="Online"/>
  </r>
  <r>
    <n v="1185732"/>
    <d v="2021-04-11T00:00:00"/>
    <x v="2"/>
    <x v="17"/>
    <s v="Cheyenne"/>
    <s v="Men's Street Footwear"/>
    <n v="39"/>
    <n v="2080"/>
    <n v="8112"/>
    <n v="5029.4399999999996"/>
    <n v="0.62"/>
    <s v="Online"/>
  </r>
  <r>
    <n v="1185732"/>
    <d v="2021-04-11T00:00:00"/>
    <x v="2"/>
    <x v="17"/>
    <s v="Cheyenne"/>
    <s v="Men's Athletic Footwear"/>
    <n v="39"/>
    <n v="1400"/>
    <n v="5460"/>
    <n v="2456.9999999999995"/>
    <n v="0.44999999999999996"/>
    <s v="Online"/>
  </r>
  <r>
    <n v="1185732"/>
    <d v="2021-04-11T00:00:00"/>
    <x v="2"/>
    <x v="17"/>
    <s v="Cheyenne"/>
    <s v="Women's Street Footwear"/>
    <n v="28"/>
    <n v="1450"/>
    <n v="4060"/>
    <n v="1867.6"/>
    <n v="0.45999999999999996"/>
    <s v="Online"/>
  </r>
  <r>
    <n v="1185732"/>
    <d v="2021-04-11T00:00:00"/>
    <x v="2"/>
    <x v="17"/>
    <s v="Cheyenne"/>
    <s v="Women's Athletic Footwear"/>
    <n v="33"/>
    <n v="1190"/>
    <n v="3927"/>
    <n v="1845.6899999999998"/>
    <n v="0.47"/>
    <s v="Online"/>
  </r>
  <r>
    <n v="1185732"/>
    <d v="2021-04-11T00:00:00"/>
    <x v="2"/>
    <x v="17"/>
    <s v="Cheyenne"/>
    <s v="Men's Apparel"/>
    <n v="47"/>
    <n v="1060"/>
    <n v="4982"/>
    <n v="2092.44"/>
    <n v="0.42"/>
    <s v="Online"/>
  </r>
  <r>
    <n v="1185732"/>
    <d v="2021-04-11T00:00:00"/>
    <x v="2"/>
    <x v="17"/>
    <s v="Cheyenne"/>
    <s v="Women's Apparel"/>
    <n v="36"/>
    <n v="1490"/>
    <n v="5364"/>
    <n v="1877.3999999999999"/>
    <n v="0.35"/>
    <s v="Online"/>
  </r>
  <r>
    <n v="1185732"/>
    <d v="2021-05-10T00:00:00"/>
    <x v="2"/>
    <x v="17"/>
    <s v="Cheyenne"/>
    <s v="Men's Street Footwear"/>
    <n v="45"/>
    <n v="2460"/>
    <n v="11070"/>
    <n v="7195.5"/>
    <n v="0.65"/>
    <s v="Online"/>
  </r>
  <r>
    <n v="1185732"/>
    <d v="2021-05-10T00:00:00"/>
    <x v="2"/>
    <x v="17"/>
    <s v="Cheyenne"/>
    <s v="Men's Athletic Footwear"/>
    <n v="41"/>
    <n v="1520"/>
    <n v="6232"/>
    <n v="2492.8000000000002"/>
    <n v="0.4"/>
    <s v="Online"/>
  </r>
  <r>
    <n v="1185732"/>
    <d v="2021-05-10T00:00:00"/>
    <x v="2"/>
    <x v="17"/>
    <s v="Cheyenne"/>
    <s v="Women's Street Footwear"/>
    <n v="39"/>
    <n v="1450"/>
    <n v="5655"/>
    <n v="2770.95"/>
    <n v="0.49"/>
    <s v="Online"/>
  </r>
  <r>
    <n v="1185732"/>
    <d v="2021-05-10T00:00:00"/>
    <x v="2"/>
    <x v="17"/>
    <s v="Cheyenne"/>
    <s v="Women's Athletic Footwear"/>
    <n v="39"/>
    <n v="1310"/>
    <n v="5109"/>
    <n v="2554.5"/>
    <n v="0.5"/>
    <s v="Online"/>
  </r>
  <r>
    <n v="1185732"/>
    <d v="2021-05-10T00:00:00"/>
    <x v="2"/>
    <x v="17"/>
    <s v="Cheyenne"/>
    <s v="Men's Apparel"/>
    <n v="45"/>
    <n v="1330"/>
    <n v="5985"/>
    <n v="2513.6999999999998"/>
    <n v="0.42"/>
    <s v="Online"/>
  </r>
  <r>
    <n v="1185732"/>
    <d v="2021-05-10T00:00:00"/>
    <x v="2"/>
    <x v="17"/>
    <s v="Cheyenne"/>
    <s v="Women's Apparel"/>
    <n v="52"/>
    <n v="1560"/>
    <n v="8112"/>
    <n v="3244.8"/>
    <n v="0.4"/>
    <s v="Online"/>
  </r>
  <r>
    <n v="1185732"/>
    <d v="2021-06-12T00:00:00"/>
    <x v="2"/>
    <x v="17"/>
    <s v="Cheyenne"/>
    <s v="Men's Street Footwear"/>
    <n v="46"/>
    <n v="2470"/>
    <n v="11362"/>
    <n v="7158.06"/>
    <n v="0.63"/>
    <s v="Online"/>
  </r>
  <r>
    <n v="1185732"/>
    <d v="2021-06-12T00:00:00"/>
    <x v="2"/>
    <x v="17"/>
    <s v="Cheyenne"/>
    <s v="Men's Athletic Footwear"/>
    <n v="42"/>
    <n v="1680"/>
    <n v="7056"/>
    <n v="2892.96"/>
    <n v="0.41"/>
    <s v="Online"/>
  </r>
  <r>
    <n v="1185732"/>
    <d v="2021-06-12T00:00:00"/>
    <x v="2"/>
    <x v="17"/>
    <s v="Cheyenne"/>
    <s v="Women's Street Footwear"/>
    <n v="38"/>
    <n v="1310"/>
    <n v="4978"/>
    <n v="2240.1"/>
    <n v="0.44999999999999996"/>
    <s v="Online"/>
  </r>
  <r>
    <n v="1185732"/>
    <d v="2021-06-12T00:00:00"/>
    <x v="2"/>
    <x v="17"/>
    <s v="Cheyenne"/>
    <s v="Women's Athletic Footwear"/>
    <n v="38"/>
    <n v="1400"/>
    <n v="5320"/>
    <n v="2500.3999999999996"/>
    <n v="0.47"/>
    <s v="Online"/>
  </r>
  <r>
    <n v="1185732"/>
    <d v="2021-06-12T00:00:00"/>
    <x v="2"/>
    <x v="17"/>
    <s v="Cheyenne"/>
    <s v="Men's Apparel"/>
    <n v="49"/>
    <n v="1350"/>
    <n v="6615"/>
    <n v="2910.6"/>
    <n v="0.44"/>
    <s v="Online"/>
  </r>
  <r>
    <n v="1185732"/>
    <d v="2021-06-12T00:00:00"/>
    <x v="2"/>
    <x v="17"/>
    <s v="Cheyenne"/>
    <s v="Women's Apparel"/>
    <n v="50"/>
    <n v="1630"/>
    <n v="8150"/>
    <n v="3015.5"/>
    <n v="0.37"/>
    <s v="Online"/>
  </r>
  <r>
    <n v="1185732"/>
    <d v="2021-07-10T00:00:00"/>
    <x v="2"/>
    <x v="17"/>
    <s v="Cheyenne"/>
    <s v="Men's Street Footwear"/>
    <n v="48"/>
    <n v="2280"/>
    <n v="10944"/>
    <n v="7004.16"/>
    <n v="0.64"/>
    <s v="Online"/>
  </r>
  <r>
    <n v="1185732"/>
    <d v="2021-07-10T00:00:00"/>
    <x v="2"/>
    <x v="17"/>
    <s v="Cheyenne"/>
    <s v="Men's Athletic Footwear"/>
    <n v="44"/>
    <n v="1630"/>
    <n v="7172"/>
    <n v="3083.96"/>
    <n v="0.43"/>
    <s v="Online"/>
  </r>
  <r>
    <n v="1185732"/>
    <d v="2021-07-10T00:00:00"/>
    <x v="2"/>
    <x v="17"/>
    <s v="Cheyenne"/>
    <s v="Women's Street Footwear"/>
    <n v="38"/>
    <n v="1490"/>
    <n v="5662"/>
    <n v="2717.7599999999998"/>
    <n v="0.48"/>
    <s v="Online"/>
  </r>
  <r>
    <n v="1185732"/>
    <d v="2021-07-10T00:00:00"/>
    <x v="2"/>
    <x v="17"/>
    <s v="Cheyenne"/>
    <s v="Women's Athletic Footwear"/>
    <n v="39"/>
    <n v="1500"/>
    <n v="5850"/>
    <n v="2749.5"/>
    <n v="0.47"/>
    <s v="Online"/>
  </r>
  <r>
    <n v="1185732"/>
    <d v="2021-07-10T00:00:00"/>
    <x v="2"/>
    <x v="17"/>
    <s v="Cheyenne"/>
    <s v="Men's Apparel"/>
    <n v="48"/>
    <n v="1370"/>
    <n v="6576"/>
    <n v="2761.92"/>
    <n v="0.42"/>
    <s v="Online"/>
  </r>
  <r>
    <n v="1185732"/>
    <d v="2021-07-10T00:00:00"/>
    <x v="2"/>
    <x v="17"/>
    <s v="Cheyenne"/>
    <s v="Women's Apparel"/>
    <n v="51"/>
    <n v="1960"/>
    <n v="9996"/>
    <n v="3598.56"/>
    <n v="0.36"/>
    <s v="Online"/>
  </r>
  <r>
    <n v="1185732"/>
    <d v="2021-08-11T00:00:00"/>
    <x v="2"/>
    <x v="17"/>
    <s v="Cheyenne"/>
    <s v="Men's Street Footwear"/>
    <n v="47"/>
    <n v="2550"/>
    <n v="11985"/>
    <n v="7670.4000000000005"/>
    <n v="0.64"/>
    <s v="Online"/>
  </r>
  <r>
    <n v="1185732"/>
    <d v="2021-08-11T00:00:00"/>
    <x v="2"/>
    <x v="17"/>
    <s v="Cheyenne"/>
    <s v="Men's Athletic Footwear"/>
    <n v="43"/>
    <n v="1630"/>
    <n v="7009"/>
    <n v="2873.69"/>
    <n v="0.41"/>
    <s v="Online"/>
  </r>
  <r>
    <n v="1185732"/>
    <d v="2021-08-11T00:00:00"/>
    <x v="2"/>
    <x v="17"/>
    <s v="Cheyenne"/>
    <s v="Women's Street Footwear"/>
    <n v="38"/>
    <n v="1430"/>
    <n v="5434"/>
    <n v="2445.2999999999997"/>
    <n v="0.44999999999999996"/>
    <s v="Online"/>
  </r>
  <r>
    <n v="1185732"/>
    <d v="2021-08-11T00:00:00"/>
    <x v="2"/>
    <x v="17"/>
    <s v="Cheyenne"/>
    <s v="Women's Athletic Footwear"/>
    <n v="38"/>
    <n v="1470"/>
    <n v="5586"/>
    <n v="2737.14"/>
    <n v="0.49"/>
    <s v="Online"/>
  </r>
  <r>
    <n v="1185732"/>
    <d v="2021-08-11T00:00:00"/>
    <x v="2"/>
    <x v="17"/>
    <s v="Cheyenne"/>
    <s v="Men's Apparel"/>
    <n v="47"/>
    <n v="1400"/>
    <n v="6580"/>
    <n v="2697.7999999999997"/>
    <n v="0.41"/>
    <s v="Online"/>
  </r>
  <r>
    <n v="1185732"/>
    <d v="2021-08-11T00:00:00"/>
    <x v="2"/>
    <x v="17"/>
    <s v="Cheyenne"/>
    <s v="Women's Apparel"/>
    <n v="52"/>
    <n v="1960"/>
    <n v="10192"/>
    <n v="4076.8"/>
    <n v="0.4"/>
    <s v="Online"/>
  </r>
  <r>
    <n v="1185732"/>
    <d v="2021-09-10T00:00:00"/>
    <x v="2"/>
    <x v="17"/>
    <s v="Cheyenne"/>
    <s v="Men's Street Footwear"/>
    <n v="48"/>
    <n v="2080"/>
    <n v="9984"/>
    <n v="6389.76"/>
    <n v="0.64"/>
    <s v="Online"/>
  </r>
  <r>
    <n v="1185732"/>
    <d v="2021-09-10T00:00:00"/>
    <x v="2"/>
    <x v="17"/>
    <s v="Cheyenne"/>
    <s v="Men's Athletic Footwear"/>
    <n v="44"/>
    <n v="1500"/>
    <n v="6600"/>
    <n v="2838"/>
    <n v="0.43"/>
    <s v="Online"/>
  </r>
  <r>
    <n v="1185732"/>
    <d v="2021-09-10T00:00:00"/>
    <x v="2"/>
    <x v="17"/>
    <s v="Cheyenne"/>
    <s v="Women's Street Footwear"/>
    <n v="38"/>
    <n v="1370"/>
    <n v="5206"/>
    <n v="2394.7599999999998"/>
    <n v="0.45999999999999996"/>
    <s v="Online"/>
  </r>
  <r>
    <n v="1185732"/>
    <d v="2021-09-10T00:00:00"/>
    <x v="2"/>
    <x v="17"/>
    <s v="Cheyenne"/>
    <s v="Women's Athletic Footwear"/>
    <n v="38"/>
    <n v="1350"/>
    <n v="5130"/>
    <n v="2513.6999999999998"/>
    <n v="0.49"/>
    <s v="Online"/>
  </r>
  <r>
    <n v="1185732"/>
    <d v="2021-09-10T00:00:00"/>
    <x v="2"/>
    <x v="17"/>
    <s v="Cheyenne"/>
    <s v="Men's Apparel"/>
    <n v="48"/>
    <n v="1250"/>
    <n v="6000"/>
    <n v="2580"/>
    <n v="0.43"/>
    <s v="Online"/>
  </r>
  <r>
    <n v="1185732"/>
    <d v="2021-09-10T00:00:00"/>
    <x v="2"/>
    <x v="17"/>
    <s v="Cheyenne"/>
    <s v="Women's Apparel"/>
    <n v="52"/>
    <n v="1740"/>
    <n v="9048"/>
    <n v="3619.2000000000003"/>
    <n v="0.4"/>
    <s v="Online"/>
  </r>
  <r>
    <n v="1185732"/>
    <d v="2021-10-12T00:00:00"/>
    <x v="2"/>
    <x v="17"/>
    <s v="Cheyenne"/>
    <s v="Men's Street Footwear"/>
    <n v="50"/>
    <n v="2020"/>
    <n v="10100"/>
    <n v="6464"/>
    <n v="0.64"/>
    <s v="Online"/>
  </r>
  <r>
    <n v="1185732"/>
    <d v="2021-10-12T00:00:00"/>
    <x v="2"/>
    <x v="17"/>
    <s v="Cheyenne"/>
    <s v="Men's Athletic Footwear"/>
    <n v="44"/>
    <n v="1740"/>
    <n v="7656"/>
    <n v="3062.4"/>
    <n v="0.4"/>
    <s v="Online"/>
  </r>
  <r>
    <n v="1185732"/>
    <d v="2021-10-12T00:00:00"/>
    <x v="2"/>
    <x v="17"/>
    <s v="Cheyenne"/>
    <s v="Women's Street Footwear"/>
    <n v="42"/>
    <n v="1250"/>
    <n v="5250"/>
    <n v="2415"/>
    <n v="0.45999999999999996"/>
    <s v="Online"/>
  </r>
  <r>
    <n v="1185732"/>
    <d v="2021-10-12T00:00:00"/>
    <x v="2"/>
    <x v="17"/>
    <s v="Cheyenne"/>
    <s v="Women's Athletic Footwear"/>
    <n v="41"/>
    <n v="1190"/>
    <n v="4879"/>
    <n v="2244.3399999999997"/>
    <n v="0.45999999999999996"/>
    <s v="Online"/>
  </r>
  <r>
    <n v="1185732"/>
    <d v="2021-10-12T00:00:00"/>
    <x v="2"/>
    <x v="17"/>
    <s v="Cheyenne"/>
    <s v="Men's Apparel"/>
    <n v="54"/>
    <n v="1280"/>
    <n v="6912"/>
    <n v="3041.28"/>
    <n v="0.44"/>
    <s v="Online"/>
  </r>
  <r>
    <n v="1185732"/>
    <d v="2021-10-12T00:00:00"/>
    <x v="2"/>
    <x v="17"/>
    <s v="Cheyenne"/>
    <s v="Women's Apparel"/>
    <n v="55"/>
    <n v="1500"/>
    <n v="8250"/>
    <n v="3052.5"/>
    <n v="0.37"/>
    <s v="Online"/>
  </r>
  <r>
    <n v="1185732"/>
    <d v="2021-11-11T00:00:00"/>
    <x v="2"/>
    <x v="17"/>
    <s v="Cheyenne"/>
    <s v="Men's Street Footwear"/>
    <n v="53"/>
    <n v="2180"/>
    <n v="11554"/>
    <n v="7047.94"/>
    <n v="0.61"/>
    <s v="Online"/>
  </r>
  <r>
    <n v="1185732"/>
    <d v="2021-11-11T00:00:00"/>
    <x v="2"/>
    <x v="17"/>
    <s v="Cheyenne"/>
    <s v="Men's Athletic Footwear"/>
    <n v="42"/>
    <n v="1670"/>
    <n v="7014"/>
    <n v="3016.02"/>
    <n v="0.43"/>
    <s v="Online"/>
  </r>
  <r>
    <n v="1185732"/>
    <d v="2021-11-11T00:00:00"/>
    <x v="2"/>
    <x v="17"/>
    <s v="Cheyenne"/>
    <s v="Women's Street Footwear"/>
    <n v="42"/>
    <n v="1460"/>
    <n v="6132"/>
    <n v="3066"/>
    <n v="0.5"/>
    <s v="Online"/>
  </r>
  <r>
    <n v="1185732"/>
    <d v="2021-11-11T00:00:00"/>
    <x v="2"/>
    <x v="17"/>
    <s v="Cheyenne"/>
    <s v="Women's Athletic Footwear"/>
    <n v="42"/>
    <n v="1350"/>
    <n v="5670"/>
    <n v="2778.2999999999997"/>
    <n v="0.49"/>
    <s v="Online"/>
  </r>
  <r>
    <n v="1185732"/>
    <d v="2021-11-11T00:00:00"/>
    <x v="2"/>
    <x v="17"/>
    <s v="Cheyenne"/>
    <s v="Men's Apparel"/>
    <n v="51"/>
    <n v="1430"/>
    <n v="7293"/>
    <n v="2990.1299999999997"/>
    <n v="0.41"/>
    <s v="Online"/>
  </r>
  <r>
    <n v="1185732"/>
    <d v="2021-11-11T00:00:00"/>
    <x v="2"/>
    <x v="17"/>
    <s v="Cheyenne"/>
    <s v="Women's Apparel"/>
    <n v="55"/>
    <n v="1610"/>
    <n v="8855"/>
    <n v="3453.4500000000003"/>
    <n v="0.39"/>
    <s v="Online"/>
  </r>
  <r>
    <n v="1185732"/>
    <d v="2021-12-10T00:00:00"/>
    <x v="2"/>
    <x v="17"/>
    <s v="Cheyenne"/>
    <s v="Men's Street Footwear"/>
    <n v="52"/>
    <n v="2240"/>
    <n v="11648"/>
    <n v="7105.28"/>
    <n v="0.61"/>
    <s v="Online"/>
  </r>
  <r>
    <n v="1185732"/>
    <d v="2021-12-10T00:00:00"/>
    <x v="2"/>
    <x v="17"/>
    <s v="Cheyenne"/>
    <s v="Men's Athletic Footwear"/>
    <n v="44"/>
    <n v="1680"/>
    <n v="7392"/>
    <n v="3030.72"/>
    <n v="0.41"/>
    <s v="Online"/>
  </r>
  <r>
    <n v="1185732"/>
    <d v="2021-12-10T00:00:00"/>
    <x v="2"/>
    <x v="17"/>
    <s v="Cheyenne"/>
    <s v="Women's Street Footwear"/>
    <n v="44"/>
    <n v="1650"/>
    <n v="7260"/>
    <n v="3339.6"/>
    <n v="0.45999999999999996"/>
    <s v="Online"/>
  </r>
  <r>
    <n v="1185732"/>
    <d v="2021-12-10T00:00:00"/>
    <x v="2"/>
    <x v="17"/>
    <s v="Cheyenne"/>
    <s v="Women's Athletic Footwear"/>
    <n v="44"/>
    <n v="1350"/>
    <n v="5940"/>
    <n v="2910.6"/>
    <n v="0.49"/>
    <s v="Online"/>
  </r>
  <r>
    <n v="1185732"/>
    <d v="2021-12-10T00:00:00"/>
    <x v="2"/>
    <x v="17"/>
    <s v="Cheyenne"/>
    <s v="Men's Apparel"/>
    <n v="54"/>
    <n v="1450"/>
    <n v="7830"/>
    <n v="3523.4999999999995"/>
    <n v="0.44999999999999996"/>
    <s v="Online"/>
  </r>
  <r>
    <n v="1185732"/>
    <d v="2021-12-10T00:00:00"/>
    <x v="2"/>
    <x v="17"/>
    <s v="Cheyenne"/>
    <s v="Women's Apparel"/>
    <n v="56"/>
    <n v="1740"/>
    <n v="9744"/>
    <n v="3507.8399999999997"/>
    <n v="0.36"/>
    <s v="Online"/>
  </r>
  <r>
    <n v="1128299"/>
    <d v="2021-01-24T00:00:00"/>
    <x v="2"/>
    <x v="17"/>
    <s v="Cheyenne"/>
    <s v="Men's Street Footwear"/>
    <n v="29"/>
    <n v="910"/>
    <n v="2639"/>
    <n v="1213.9399999999998"/>
    <n v="0.45999999999999996"/>
    <s v="Online"/>
  </r>
  <r>
    <n v="1128299"/>
    <d v="2021-01-24T00:00:00"/>
    <x v="2"/>
    <x v="17"/>
    <s v="Cheyenne"/>
    <s v="Men's Athletic Footwear"/>
    <n v="36"/>
    <n v="1050"/>
    <n v="3780"/>
    <n v="1738.8"/>
    <n v="0.45999999999999996"/>
    <s v="Online"/>
  </r>
  <r>
    <n v="1128299"/>
    <d v="2021-01-24T00:00:00"/>
    <x v="2"/>
    <x v="17"/>
    <s v="Cheyenne"/>
    <s v="Women's Street Footwear"/>
    <n v="39"/>
    <n v="910"/>
    <n v="3549"/>
    <n v="1597.05"/>
    <n v="0.44999999999999996"/>
    <s v="Online"/>
  </r>
  <r>
    <n v="1128299"/>
    <d v="2021-01-24T00:00:00"/>
    <x v="2"/>
    <x v="17"/>
    <s v="Cheyenne"/>
    <s v="Women's Athletic Footwear"/>
    <n v="38"/>
    <n v="540"/>
    <n v="2052"/>
    <n v="964.43999999999994"/>
    <n v="0.47"/>
    <s v="Online"/>
  </r>
  <r>
    <n v="1128299"/>
    <d v="2021-01-24T00:00:00"/>
    <x v="2"/>
    <x v="17"/>
    <s v="Cheyenne"/>
    <s v="Men's Apparel"/>
    <n v="42"/>
    <n v="450"/>
    <n v="1890"/>
    <n v="963.9"/>
    <n v="0.51"/>
    <s v="Online"/>
  </r>
  <r>
    <n v="1128299"/>
    <d v="2021-01-24T00:00:00"/>
    <x v="2"/>
    <x v="17"/>
    <s v="Cheyenne"/>
    <s v="Women's Apparel"/>
    <n v="38"/>
    <n v="1160"/>
    <n v="4408"/>
    <n v="1983.6"/>
    <n v="0.44999999999999996"/>
    <s v="Online"/>
  </r>
  <r>
    <n v="1128299"/>
    <d v="2021-02-24T00:00:00"/>
    <x v="2"/>
    <x v="17"/>
    <s v="Cheyenne"/>
    <s v="Men's Street Footwear"/>
    <n v="27"/>
    <n v="1130"/>
    <n v="3051"/>
    <n v="1403.4599999999998"/>
    <n v="0.45999999999999996"/>
    <s v="Online"/>
  </r>
  <r>
    <n v="1128299"/>
    <d v="2021-02-24T00:00:00"/>
    <x v="2"/>
    <x v="17"/>
    <s v="Cheyenne"/>
    <s v="Men's Athletic Footwear"/>
    <n v="36"/>
    <n v="1050"/>
    <n v="3780"/>
    <n v="1700.9999999999998"/>
    <n v="0.44999999999999996"/>
    <s v="Online"/>
  </r>
  <r>
    <n v="1128299"/>
    <d v="2021-02-24T00:00:00"/>
    <x v="2"/>
    <x v="17"/>
    <s v="Cheyenne"/>
    <s v="Women's Street Footwear"/>
    <n v="39"/>
    <n v="880"/>
    <n v="3432"/>
    <n v="1544.3999999999999"/>
    <n v="0.44999999999999996"/>
    <s v="Online"/>
  </r>
  <r>
    <n v="1128299"/>
    <d v="2021-02-24T00:00:00"/>
    <x v="4"/>
    <x v="18"/>
    <s v="Richmond"/>
    <s v="Women's Athletic Footwear"/>
    <n v="38"/>
    <n v="580"/>
    <n v="2204"/>
    <n v="1102"/>
    <n v="0.5"/>
    <s v="Online"/>
  </r>
  <r>
    <n v="1128299"/>
    <d v="2021-02-24T00:00:00"/>
    <x v="4"/>
    <x v="18"/>
    <s v="Richmond"/>
    <s v="Men's Apparel"/>
    <n v="42"/>
    <n v="380"/>
    <n v="1596"/>
    <n v="877.80000000000007"/>
    <n v="0.55000000000000004"/>
    <s v="Online"/>
  </r>
  <r>
    <n v="1128299"/>
    <d v="2021-02-24T00:00:00"/>
    <x v="4"/>
    <x v="18"/>
    <s v="Richmond"/>
    <s v="Women's Apparel"/>
    <n v="38"/>
    <n v="810"/>
    <n v="3078"/>
    <n v="1323.54"/>
    <n v="0.43"/>
    <s v="Online"/>
  </r>
  <r>
    <n v="1128299"/>
    <d v="2021-03-23T00:00:00"/>
    <x v="4"/>
    <x v="18"/>
    <s v="Richmond"/>
    <s v="Men's Street Footwear"/>
    <n v="38"/>
    <n v="1430"/>
    <n v="5434"/>
    <n v="2553.98"/>
    <n v="0.47"/>
    <s v="Online"/>
  </r>
  <r>
    <n v="1128299"/>
    <d v="2021-03-23T00:00:00"/>
    <x v="4"/>
    <x v="18"/>
    <s v="Richmond"/>
    <s v="Men's Athletic Footwear"/>
    <n v="45"/>
    <n v="850"/>
    <n v="3825"/>
    <n v="1797.75"/>
    <n v="0.47"/>
    <s v="Online"/>
  </r>
  <r>
    <n v="1128299"/>
    <d v="2021-03-23T00:00:00"/>
    <x v="4"/>
    <x v="18"/>
    <s v="Richmond"/>
    <s v="Women's Street Footwear"/>
    <n v="52"/>
    <n v="910"/>
    <n v="4732"/>
    <n v="2271.36"/>
    <n v="0.48"/>
    <s v="Online"/>
  </r>
  <r>
    <n v="1128299"/>
    <d v="2021-03-23T00:00:00"/>
    <x v="4"/>
    <x v="18"/>
    <s v="Richmond"/>
    <s v="Women's Athletic Footwear"/>
    <n v="48"/>
    <n v="650"/>
    <n v="3120"/>
    <n v="1435.1999999999998"/>
    <n v="0.45999999999999996"/>
    <s v="Online"/>
  </r>
  <r>
    <n v="1128299"/>
    <d v="2021-03-23T00:00:00"/>
    <x v="4"/>
    <x v="18"/>
    <s v="Richmond"/>
    <s v="Men's Apparel"/>
    <n v="51"/>
    <n v="300"/>
    <n v="1530"/>
    <n v="795.6"/>
    <n v="0.52"/>
    <s v="Online"/>
  </r>
  <r>
    <n v="1128299"/>
    <d v="2021-03-23T00:00:00"/>
    <x v="4"/>
    <x v="18"/>
    <s v="Richmond"/>
    <s v="Women's Apparel"/>
    <n v="49"/>
    <n v="780"/>
    <n v="3822"/>
    <n v="1605.24"/>
    <n v="0.42"/>
    <s v="Online"/>
  </r>
  <r>
    <n v="1128299"/>
    <d v="2021-04-24T00:00:00"/>
    <x v="4"/>
    <x v="18"/>
    <s v="Richmond"/>
    <s v="Men's Street Footwear"/>
    <n v="52"/>
    <n v="1240"/>
    <n v="6448"/>
    <n v="3095.04"/>
    <n v="0.48"/>
    <s v="Online"/>
  </r>
  <r>
    <n v="1128299"/>
    <d v="2021-04-24T00:00:00"/>
    <x v="4"/>
    <x v="18"/>
    <s v="Richmond"/>
    <s v="Men's Athletic Footwear"/>
    <n v="59"/>
    <n v="690"/>
    <n v="4071"/>
    <n v="1954.08"/>
    <n v="0.48"/>
    <s v="Online"/>
  </r>
  <r>
    <n v="1128299"/>
    <d v="2021-04-24T00:00:00"/>
    <x v="4"/>
    <x v="18"/>
    <s v="Richmond"/>
    <s v="Women's Street Footwear"/>
    <n v="57"/>
    <n v="850"/>
    <n v="4845"/>
    <n v="2374.0500000000002"/>
    <n v="0.49"/>
    <s v="Online"/>
  </r>
  <r>
    <n v="1128299"/>
    <d v="2021-04-24T00:00:00"/>
    <x v="4"/>
    <x v="18"/>
    <s v="Richmond"/>
    <s v="Women's Athletic Footwear"/>
    <n v="42"/>
    <n v="560"/>
    <n v="2352"/>
    <n v="1105.4399999999998"/>
    <n v="0.47"/>
    <s v="Online"/>
  </r>
  <r>
    <n v="1128299"/>
    <d v="2021-04-24T00:00:00"/>
    <x v="4"/>
    <x v="18"/>
    <s v="Richmond"/>
    <s v="Men's Apparel"/>
    <n v="49"/>
    <n v="350"/>
    <n v="1715"/>
    <n v="874.65"/>
    <n v="0.51"/>
    <s v="Online"/>
  </r>
  <r>
    <n v="1128299"/>
    <d v="2021-04-24T00:00:00"/>
    <x v="4"/>
    <x v="18"/>
    <s v="Richmond"/>
    <s v="Women's Apparel"/>
    <n v="64"/>
    <n v="780"/>
    <n v="4992"/>
    <n v="2196.48"/>
    <n v="0.44"/>
    <s v="Online"/>
  </r>
  <r>
    <n v="1128299"/>
    <d v="2021-05-25T00:00:00"/>
    <x v="4"/>
    <x v="18"/>
    <s v="Richmond"/>
    <s v="Men's Street Footwear"/>
    <n v="46"/>
    <n v="1250"/>
    <n v="5750"/>
    <n v="2645"/>
    <n v="0.45999999999999996"/>
    <s v="Online"/>
  </r>
  <r>
    <n v="1128299"/>
    <d v="2021-05-25T00:00:00"/>
    <x v="4"/>
    <x v="18"/>
    <s v="Richmond"/>
    <s v="Men's Athletic Footwear"/>
    <n v="51"/>
    <n v="980"/>
    <n v="4998"/>
    <n v="2249.1"/>
    <n v="0.44999999999999996"/>
    <s v="Online"/>
  </r>
  <r>
    <n v="1128299"/>
    <d v="2021-05-25T00:00:00"/>
    <x v="4"/>
    <x v="18"/>
    <s v="Richmond"/>
    <s v="Women's Street Footwear"/>
    <n v="50"/>
    <n v="880"/>
    <n v="4400"/>
    <n v="2200"/>
    <n v="0.5"/>
    <s v="Online"/>
  </r>
  <r>
    <n v="1128299"/>
    <d v="2021-05-25T00:00:00"/>
    <x v="4"/>
    <x v="18"/>
    <s v="Richmond"/>
    <s v="Women's Athletic Footwear"/>
    <n v="47"/>
    <n v="690"/>
    <n v="3243"/>
    <n v="1621.5"/>
    <n v="0.5"/>
    <s v="Online"/>
  </r>
  <r>
    <n v="1128299"/>
    <d v="2021-05-25T00:00:00"/>
    <x v="4"/>
    <x v="18"/>
    <s v="Richmond"/>
    <s v="Men's Apparel"/>
    <n v="44"/>
    <n v="490"/>
    <n v="2156"/>
    <n v="1164.24"/>
    <n v="0.54"/>
    <s v="Online"/>
  </r>
  <r>
    <n v="1128299"/>
    <d v="2021-05-25T00:00:00"/>
    <x v="4"/>
    <x v="18"/>
    <s v="Richmond"/>
    <s v="Women's Apparel"/>
    <n v="56"/>
    <n v="1520"/>
    <n v="8512"/>
    <n v="3660.16"/>
    <n v="0.43"/>
    <s v="Online"/>
  </r>
  <r>
    <n v="1128299"/>
    <d v="2021-06-24T00:00:00"/>
    <x v="4"/>
    <x v="18"/>
    <s v="Richmond"/>
    <s v="Men's Street Footwear"/>
    <n v="53"/>
    <n v="2330"/>
    <n v="12349"/>
    <n v="5804.03"/>
    <n v="0.47"/>
    <s v="Online"/>
  </r>
  <r>
    <n v="1128299"/>
    <d v="2021-06-24T00:00:00"/>
    <x v="4"/>
    <x v="18"/>
    <s v="Richmond"/>
    <s v="Men's Athletic Footwear"/>
    <n v="62"/>
    <n v="1760"/>
    <n v="10912"/>
    <n v="5019.5199999999995"/>
    <n v="0.45999999999999996"/>
    <s v="Online"/>
  </r>
  <r>
    <n v="1128299"/>
    <d v="2021-06-24T00:00:00"/>
    <x v="4"/>
    <x v="18"/>
    <s v="Richmond"/>
    <s v="Women's Street Footwear"/>
    <n v="73"/>
    <n v="1950"/>
    <n v="14235"/>
    <n v="6832.8"/>
    <n v="0.48"/>
    <s v="Online"/>
  </r>
  <r>
    <n v="1128299"/>
    <d v="2021-06-24T00:00:00"/>
    <x v="4"/>
    <x v="18"/>
    <s v="Richmond"/>
    <s v="Women's Athletic Footwear"/>
    <n v="72"/>
    <n v="1420"/>
    <n v="10224"/>
    <n v="5009.76"/>
    <n v="0.49"/>
    <s v="Online"/>
  </r>
  <r>
    <n v="1128299"/>
    <d v="2021-06-24T00:00:00"/>
    <x v="4"/>
    <x v="18"/>
    <s v="Richmond"/>
    <s v="Men's Apparel"/>
    <n v="81"/>
    <n v="1040"/>
    <n v="8424"/>
    <n v="4296.24"/>
    <n v="0.51"/>
    <s v="Online"/>
  </r>
  <r>
    <n v="1128299"/>
    <d v="2021-06-24T00:00:00"/>
    <x v="4"/>
    <x v="18"/>
    <s v="Richmond"/>
    <s v="Women's Apparel"/>
    <n v="96"/>
    <n v="1820"/>
    <n v="17472"/>
    <n v="6988.8"/>
    <n v="0.4"/>
    <s v="Online"/>
  </r>
  <r>
    <n v="1128299"/>
    <d v="2021-07-23T00:00:00"/>
    <x v="4"/>
    <x v="18"/>
    <s v="Richmond"/>
    <s v="Men's Street Footwear"/>
    <n v="79"/>
    <n v="2550"/>
    <n v="20145"/>
    <n v="10072.5"/>
    <n v="0.5"/>
    <s v="Online"/>
  </r>
  <r>
    <n v="1128299"/>
    <d v="2021-07-23T00:00:00"/>
    <x v="4"/>
    <x v="18"/>
    <s v="Richmond"/>
    <s v="Men's Athletic Footwear"/>
    <n v="81"/>
    <n v="2030"/>
    <n v="16443"/>
    <n v="8221.5"/>
    <n v="0.5"/>
    <s v="Online"/>
  </r>
  <r>
    <n v="1128299"/>
    <d v="2021-07-23T00:00:00"/>
    <x v="4"/>
    <x v="18"/>
    <s v="Richmond"/>
    <s v="Women's Street Footwear"/>
    <n v="86"/>
    <n v="1820"/>
    <n v="15652"/>
    <n v="7043.4"/>
    <n v="0.44999999999999996"/>
    <s v="Online"/>
  </r>
  <r>
    <n v="1128299"/>
    <d v="2021-07-23T00:00:00"/>
    <x v="4"/>
    <x v="18"/>
    <s v="Richmond"/>
    <s v="Women's Athletic Footwear"/>
    <n v="82"/>
    <n v="1490"/>
    <n v="12218"/>
    <n v="5620.28"/>
    <n v="0.45999999999999996"/>
    <s v="Online"/>
  </r>
  <r>
    <n v="1128299"/>
    <d v="2021-07-23T00:00:00"/>
    <x v="4"/>
    <x v="18"/>
    <s v="Richmond"/>
    <s v="Men's Apparel"/>
    <n v="85"/>
    <n v="1620"/>
    <n v="13770"/>
    <n v="7573.5000000000009"/>
    <n v="0.55000000000000004"/>
    <s v="Online"/>
  </r>
  <r>
    <n v="1128299"/>
    <d v="2021-07-23T00:00:00"/>
    <x v="4"/>
    <x v="18"/>
    <s v="Richmond"/>
    <s v="Women's Apparel"/>
    <n v="96"/>
    <n v="1800"/>
    <n v="17280"/>
    <n v="6912"/>
    <n v="0.4"/>
    <s v="Online"/>
  </r>
  <r>
    <n v="1128299"/>
    <d v="2021-08-24T00:00:00"/>
    <x v="4"/>
    <x v="18"/>
    <s v="Richmond"/>
    <s v="Men's Street Footwear"/>
    <n v="83"/>
    <n v="2400"/>
    <n v="19920"/>
    <n v="8964"/>
    <n v="0.44999999999999996"/>
    <s v="Online"/>
  </r>
  <r>
    <n v="1128299"/>
    <d v="2021-08-24T00:00:00"/>
    <x v="4"/>
    <x v="18"/>
    <s v="Richmond"/>
    <s v="Men's Athletic Footwear"/>
    <n v="76"/>
    <n v="2020"/>
    <n v="15352"/>
    <n v="7368.96"/>
    <n v="0.48"/>
    <s v="Online"/>
  </r>
  <r>
    <n v="1128299"/>
    <d v="2021-08-24T00:00:00"/>
    <x v="4"/>
    <x v="18"/>
    <s v="Richmond"/>
    <s v="Women's Street Footwear"/>
    <n v="69"/>
    <n v="1890"/>
    <n v="13041"/>
    <n v="6259.6799999999994"/>
    <n v="0.48"/>
    <s v="Online"/>
  </r>
  <r>
    <n v="1128299"/>
    <d v="2021-08-24T00:00:00"/>
    <x v="4"/>
    <x v="18"/>
    <s v="Richmond"/>
    <s v="Women's Athletic Footwear"/>
    <n v="66"/>
    <n v="1110"/>
    <n v="7326"/>
    <n v="3589.74"/>
    <n v="0.49"/>
    <s v="Online"/>
  </r>
  <r>
    <n v="1128299"/>
    <d v="2021-08-24T00:00:00"/>
    <x v="4"/>
    <x v="18"/>
    <s v="Richmond"/>
    <s v="Men's Apparel"/>
    <n v="64"/>
    <n v="1060"/>
    <n v="6784"/>
    <n v="3459.84"/>
    <n v="0.51"/>
    <s v="Online"/>
  </r>
  <r>
    <n v="1128299"/>
    <d v="2021-08-24T00:00:00"/>
    <x v="4"/>
    <x v="18"/>
    <s v="Richmond"/>
    <s v="Women's Apparel"/>
    <n v="73"/>
    <n v="750"/>
    <n v="5475"/>
    <n v="2299.5"/>
    <n v="0.42"/>
    <s v="Online"/>
  </r>
  <r>
    <n v="1128299"/>
    <d v="2021-09-25T00:00:00"/>
    <x v="4"/>
    <x v="18"/>
    <s v="Richmond"/>
    <s v="Men's Street Footwear"/>
    <n v="46"/>
    <n v="1130"/>
    <n v="5198"/>
    <n v="2599"/>
    <n v="0.5"/>
    <s v="Online"/>
  </r>
  <r>
    <n v="1128299"/>
    <d v="2021-09-25T00:00:00"/>
    <x v="4"/>
    <x v="18"/>
    <s v="Richmond"/>
    <s v="Men's Athletic Footwear"/>
    <n v="52"/>
    <n v="1130"/>
    <n v="5876"/>
    <n v="2702.9599999999996"/>
    <n v="0.45999999999999996"/>
    <s v="Online"/>
  </r>
  <r>
    <n v="1128299"/>
    <d v="2021-09-25T00:00:00"/>
    <x v="4"/>
    <x v="18"/>
    <s v="Richmond"/>
    <s v="Women's Street Footwear"/>
    <n v="47"/>
    <n v="650"/>
    <n v="3055"/>
    <n v="1435.85"/>
    <n v="0.47"/>
    <s v="Online"/>
  </r>
  <r>
    <n v="1128299"/>
    <d v="2021-09-25T00:00:00"/>
    <x v="4"/>
    <x v="18"/>
    <s v="Richmond"/>
    <s v="Women's Athletic Footwear"/>
    <n v="45"/>
    <n v="540"/>
    <n v="2430"/>
    <n v="1190.7"/>
    <n v="0.49"/>
    <s v="Online"/>
  </r>
  <r>
    <n v="1128299"/>
    <d v="2021-09-25T00:00:00"/>
    <x v="4"/>
    <x v="18"/>
    <s v="Richmond"/>
    <s v="Men's Apparel"/>
    <n v="58"/>
    <n v="560"/>
    <n v="3248"/>
    <n v="1624"/>
    <n v="0.5"/>
    <s v="Online"/>
  </r>
  <r>
    <n v="1128299"/>
    <d v="2021-09-25T00:00:00"/>
    <x v="4"/>
    <x v="18"/>
    <s v="Richmond"/>
    <s v="Women's Apparel"/>
    <n v="42"/>
    <n v="700"/>
    <n v="2940"/>
    <n v="1264.2"/>
    <n v="0.43"/>
    <s v="Online"/>
  </r>
  <r>
    <n v="1128299"/>
    <d v="2021-10-24T00:00:00"/>
    <x v="4"/>
    <x v="18"/>
    <s v="Richmond"/>
    <s v="Men's Street Footwear"/>
    <n v="38"/>
    <n v="1020"/>
    <n v="3876"/>
    <n v="1744.1999999999998"/>
    <n v="0.44999999999999996"/>
    <s v="Online"/>
  </r>
  <r>
    <n v="1128299"/>
    <d v="2021-10-24T00:00:00"/>
    <x v="4"/>
    <x v="18"/>
    <s v="Richmond"/>
    <s v="Men's Athletic Footwear"/>
    <n v="51"/>
    <n v="1420"/>
    <n v="7242"/>
    <n v="3548.58"/>
    <n v="0.49"/>
    <s v="Online"/>
  </r>
  <r>
    <n v="1128299"/>
    <d v="2021-10-24T00:00:00"/>
    <x v="4"/>
    <x v="18"/>
    <s v="Richmond"/>
    <s v="Women's Street Footwear"/>
    <n v="46"/>
    <n v="950"/>
    <n v="4370"/>
    <n v="2010.1999999999998"/>
    <n v="0.45999999999999996"/>
    <s v="Online"/>
  </r>
  <r>
    <n v="1128299"/>
    <d v="2021-10-24T00:00:00"/>
    <x v="4"/>
    <x v="18"/>
    <s v="Richmond"/>
    <s v="Women's Athletic Footwear"/>
    <n v="41"/>
    <n v="980"/>
    <n v="4018"/>
    <n v="1968.82"/>
    <n v="0.49"/>
    <s v="Online"/>
  </r>
  <r>
    <n v="1128299"/>
    <d v="2021-10-24T00:00:00"/>
    <x v="4"/>
    <x v="18"/>
    <s v="Richmond"/>
    <s v="Men's Apparel"/>
    <n v="53"/>
    <n v="870"/>
    <n v="4611"/>
    <n v="2489.94"/>
    <n v="0.54"/>
    <s v="Online"/>
  </r>
  <r>
    <n v="1128299"/>
    <d v="2021-10-24T00:00:00"/>
    <x v="4"/>
    <x v="18"/>
    <s v="Richmond"/>
    <s v="Women's Apparel"/>
    <n v="59"/>
    <n v="1020"/>
    <n v="6018"/>
    <n v="2647.92"/>
    <n v="0.44"/>
    <s v="Online"/>
  </r>
  <r>
    <n v="1128299"/>
    <d v="2021-11-24T00:00:00"/>
    <x v="4"/>
    <x v="18"/>
    <s v="Richmond"/>
    <s v="Men's Street Footwear"/>
    <n v="42"/>
    <n v="1550"/>
    <n v="6510"/>
    <n v="3059.7"/>
    <n v="0.47"/>
    <s v="Online"/>
  </r>
  <r>
    <n v="1128299"/>
    <d v="2021-11-24T00:00:00"/>
    <x v="4"/>
    <x v="18"/>
    <s v="Richmond"/>
    <s v="Men's Athletic Footwear"/>
    <n v="47"/>
    <n v="1690"/>
    <n v="7943"/>
    <n v="3892.0699999999997"/>
    <n v="0.49"/>
    <s v="Online"/>
  </r>
  <r>
    <n v="1128299"/>
    <d v="2021-11-24T00:00:00"/>
    <x v="4"/>
    <x v="18"/>
    <s v="Richmond"/>
    <s v="Women's Street Footwear"/>
    <n v="43"/>
    <n v="1380"/>
    <n v="5934"/>
    <n v="2848.3199999999997"/>
    <n v="0.48"/>
    <s v="Online"/>
  </r>
  <r>
    <n v="1128299"/>
    <d v="2021-11-24T00:00:00"/>
    <x v="4"/>
    <x v="18"/>
    <s v="Richmond"/>
    <s v="Women's Athletic Footwear"/>
    <n v="52"/>
    <n v="1130"/>
    <n v="5876"/>
    <n v="2820.48"/>
    <n v="0.48"/>
    <s v="Online"/>
  </r>
  <r>
    <n v="1128299"/>
    <d v="2021-11-24T00:00:00"/>
    <x v="4"/>
    <x v="18"/>
    <s v="Richmond"/>
    <s v="Men's Apparel"/>
    <n v="73"/>
    <n v="1110"/>
    <n v="8103"/>
    <n v="4456.6500000000005"/>
    <n v="0.55000000000000004"/>
    <s v="Online"/>
  </r>
  <r>
    <n v="1128299"/>
    <d v="2021-11-24T00:00:00"/>
    <x v="4"/>
    <x v="18"/>
    <s v="Richmond"/>
    <s v="Women's Apparel"/>
    <n v="74"/>
    <n v="1490"/>
    <n v="11026"/>
    <n v="4410.4000000000005"/>
    <n v="0.4"/>
    <s v="Online"/>
  </r>
  <r>
    <n v="1128299"/>
    <d v="2021-12-23T00:00:00"/>
    <x v="4"/>
    <x v="18"/>
    <s v="Richmond"/>
    <s v="Men's Street Footwear"/>
    <n v="60"/>
    <n v="2250"/>
    <n v="13500"/>
    <n v="6345"/>
    <n v="0.47"/>
    <s v="Online"/>
  </r>
  <r>
    <n v="1128299"/>
    <d v="2021-12-23T00:00:00"/>
    <x v="4"/>
    <x v="18"/>
    <s v="Richmond"/>
    <s v="Men's Athletic Footwear"/>
    <n v="74"/>
    <n v="2250"/>
    <n v="16650"/>
    <n v="7492.4999999999991"/>
    <n v="0.44999999999999996"/>
    <s v="Online"/>
  </r>
  <r>
    <n v="1128299"/>
    <d v="2021-12-23T00:00:00"/>
    <x v="4"/>
    <x v="18"/>
    <s v="Richmond"/>
    <s v="Women's Street Footwear"/>
    <n v="64"/>
    <n v="1540"/>
    <n v="9856"/>
    <n v="4730.88"/>
    <n v="0.48"/>
    <s v="Online"/>
  </r>
  <r>
    <n v="1128299"/>
    <d v="2021-12-23T00:00:00"/>
    <x v="4"/>
    <x v="18"/>
    <s v="Richmond"/>
    <s v="Women's Athletic Footwear"/>
    <n v="67"/>
    <n v="1600"/>
    <n v="10720"/>
    <n v="5360"/>
    <n v="0.5"/>
    <s v="Online"/>
  </r>
  <r>
    <n v="1128299"/>
    <d v="2021-12-23T00:00:00"/>
    <x v="4"/>
    <x v="18"/>
    <s v="Richmond"/>
    <s v="Men's Apparel"/>
    <n v="72"/>
    <n v="1330"/>
    <n v="9576"/>
    <n v="4883.76"/>
    <n v="0.51"/>
    <s v="Online"/>
  </r>
  <r>
    <n v="1128299"/>
    <d v="2021-12-23T00:00:00"/>
    <x v="4"/>
    <x v="18"/>
    <s v="Richmond"/>
    <s v="Women's Apparel"/>
    <n v="82"/>
    <n v="1500"/>
    <n v="12300"/>
    <n v="5289"/>
    <n v="0.43"/>
    <s v="Online"/>
  </r>
  <r>
    <n v="1185732"/>
    <d v="2021-01-19T00:00:00"/>
    <x v="4"/>
    <x v="18"/>
    <s v="Richmond"/>
    <s v="Men's Street Footwear"/>
    <n v="34"/>
    <n v="2030"/>
    <n v="6902"/>
    <n v="4210.22"/>
    <n v="0.61"/>
    <s v="Online"/>
  </r>
  <r>
    <n v="1185732"/>
    <d v="2021-01-19T00:00:00"/>
    <x v="4"/>
    <x v="18"/>
    <s v="Richmond"/>
    <s v="Men's Athletic Footwear"/>
    <n v="34"/>
    <n v="1540"/>
    <n v="5236"/>
    <n v="2670.36"/>
    <n v="0.51"/>
    <s v="Online"/>
  </r>
  <r>
    <n v="1185732"/>
    <d v="2021-01-19T00:00:00"/>
    <x v="4"/>
    <x v="18"/>
    <s v="Richmond"/>
    <s v="Women's Street Footwear"/>
    <n v="23"/>
    <n v="1490"/>
    <n v="3427"/>
    <n v="1370.8000000000002"/>
    <n v="0.4"/>
    <s v="Online"/>
  </r>
  <r>
    <n v="1185732"/>
    <d v="2021-01-19T00:00:00"/>
    <x v="4"/>
    <x v="18"/>
    <s v="Richmond"/>
    <s v="Women's Athletic Footwear"/>
    <n v="29"/>
    <n v="1160"/>
    <n v="3364"/>
    <n v="1682"/>
    <n v="0.5"/>
    <s v="Online"/>
  </r>
  <r>
    <n v="1185732"/>
    <d v="2021-01-19T00:00:00"/>
    <x v="4"/>
    <x v="18"/>
    <s v="Richmond"/>
    <s v="Men's Apparel"/>
    <n v="43"/>
    <n v="1220"/>
    <n v="5246"/>
    <n v="2727.92"/>
    <n v="0.52"/>
    <s v="Online"/>
  </r>
  <r>
    <n v="1185732"/>
    <d v="2021-01-19T00:00:00"/>
    <x v="4"/>
    <x v="18"/>
    <s v="Richmond"/>
    <s v="Women's Apparel"/>
    <n v="33"/>
    <n v="1380"/>
    <n v="4554"/>
    <n v="3096.7200000000003"/>
    <n v="0.68"/>
    <s v="Online"/>
  </r>
  <r>
    <n v="1185732"/>
    <d v="2021-02-17T00:00:00"/>
    <x v="4"/>
    <x v="18"/>
    <s v="Richmond"/>
    <s v="Men's Street Footwear"/>
    <n v="34"/>
    <n v="2000"/>
    <n v="6800"/>
    <n v="4284"/>
    <n v="0.63"/>
    <s v="Online"/>
  </r>
  <r>
    <n v="1185732"/>
    <d v="2021-02-17T00:00:00"/>
    <x v="4"/>
    <x v="18"/>
    <s v="Richmond"/>
    <s v="Men's Athletic Footwear"/>
    <n v="33"/>
    <n v="1170"/>
    <n v="3861"/>
    <n v="2007.72"/>
    <n v="0.52"/>
    <s v="Online"/>
  </r>
  <r>
    <n v="1185732"/>
    <d v="2021-02-17T00:00:00"/>
    <x v="4"/>
    <x v="18"/>
    <s v="Richmond"/>
    <s v="Women's Street Footwear"/>
    <n v="23"/>
    <n v="1500"/>
    <n v="3450"/>
    <n v="1483.5"/>
    <n v="0.43"/>
    <s v="Online"/>
  </r>
  <r>
    <n v="1185732"/>
    <d v="2021-02-17T00:00:00"/>
    <x v="3"/>
    <x v="19"/>
    <s v="Detroit"/>
    <s v="Women's Athletic Footwear"/>
    <n v="28"/>
    <n v="1090"/>
    <n v="3052"/>
    <n v="1495.48"/>
    <n v="0.49"/>
    <s v="Online"/>
  </r>
  <r>
    <n v="1185732"/>
    <d v="2021-02-17T00:00:00"/>
    <x v="3"/>
    <x v="19"/>
    <s v="Detroit"/>
    <s v="Men's Apparel"/>
    <n v="41"/>
    <n v="1260"/>
    <n v="5166"/>
    <n v="2841.2999999999997"/>
    <n v="0.54999999999999993"/>
    <s v="Online"/>
  </r>
  <r>
    <n v="1185732"/>
    <d v="2021-02-17T00:00:00"/>
    <x v="3"/>
    <x v="19"/>
    <s v="Detroit"/>
    <s v="Women's Apparel"/>
    <n v="33"/>
    <n v="1380"/>
    <n v="4554"/>
    <n v="3051.1800000000003"/>
    <n v="0.67"/>
    <s v="Online"/>
  </r>
  <r>
    <n v="1185732"/>
    <d v="2021-03-15T00:00:00"/>
    <x v="3"/>
    <x v="19"/>
    <s v="Detroit"/>
    <s v="Men's Street Footwear"/>
    <n v="34"/>
    <n v="2160"/>
    <n v="7344"/>
    <n v="4479.84"/>
    <n v="0.61"/>
    <s v="Online"/>
  </r>
  <r>
    <n v="1185732"/>
    <d v="2021-03-15T00:00:00"/>
    <x v="3"/>
    <x v="19"/>
    <s v="Detroit"/>
    <s v="Men's Athletic Footwear"/>
    <n v="32"/>
    <n v="1260"/>
    <n v="4032"/>
    <n v="2177.2800000000002"/>
    <n v="0.54"/>
    <s v="Online"/>
  </r>
  <r>
    <n v="1185732"/>
    <d v="2021-03-15T00:00:00"/>
    <x v="3"/>
    <x v="19"/>
    <s v="Detroit"/>
    <s v="Women's Street Footwear"/>
    <n v="25"/>
    <n v="1240"/>
    <n v="3100"/>
    <n v="1240"/>
    <n v="0.4"/>
    <s v="Online"/>
  </r>
  <r>
    <n v="1185732"/>
    <d v="2021-03-15T00:00:00"/>
    <x v="3"/>
    <x v="19"/>
    <s v="Detroit"/>
    <s v="Women's Athletic Footwear"/>
    <n v="29"/>
    <n v="910"/>
    <n v="2639"/>
    <n v="1266.72"/>
    <n v="0.48"/>
    <s v="Online"/>
  </r>
  <r>
    <n v="1185732"/>
    <d v="2021-03-15T00:00:00"/>
    <x v="3"/>
    <x v="19"/>
    <s v="Detroit"/>
    <s v="Men's Apparel"/>
    <n v="43"/>
    <n v="940"/>
    <n v="4042"/>
    <n v="2101.84"/>
    <n v="0.52"/>
    <s v="Online"/>
  </r>
  <r>
    <n v="1185732"/>
    <d v="2021-03-15T00:00:00"/>
    <x v="3"/>
    <x v="19"/>
    <s v="Detroit"/>
    <s v="Women's Apparel"/>
    <n v="33"/>
    <n v="1430"/>
    <n v="4719"/>
    <n v="3256.11"/>
    <n v="0.69000000000000006"/>
    <s v="Online"/>
  </r>
  <r>
    <n v="1185732"/>
    <d v="2021-04-16T00:00:00"/>
    <x v="3"/>
    <x v="19"/>
    <s v="Detroit"/>
    <s v="Men's Street Footwear"/>
    <n v="32"/>
    <n v="1810"/>
    <n v="5792"/>
    <n v="3475.2"/>
    <n v="0.6"/>
    <s v="Online"/>
  </r>
  <r>
    <n v="1185732"/>
    <d v="2021-04-16T00:00:00"/>
    <x v="3"/>
    <x v="19"/>
    <s v="Detroit"/>
    <s v="Men's Athletic Footwear"/>
    <n v="38"/>
    <n v="1110"/>
    <n v="4218"/>
    <n v="2235.54"/>
    <n v="0.53"/>
    <s v="Online"/>
  </r>
  <r>
    <n v="1185732"/>
    <d v="2021-04-16T00:00:00"/>
    <x v="3"/>
    <x v="19"/>
    <s v="Detroit"/>
    <s v="Women's Street Footwear"/>
    <n v="27"/>
    <n v="1350"/>
    <n v="3645"/>
    <n v="1530.8999999999999"/>
    <n v="0.42"/>
    <s v="Online"/>
  </r>
  <r>
    <n v="1185732"/>
    <d v="2021-04-16T00:00:00"/>
    <x v="3"/>
    <x v="19"/>
    <s v="Detroit"/>
    <s v="Women's Athletic Footwear"/>
    <n v="32"/>
    <n v="1090"/>
    <n v="3488"/>
    <n v="1604.4799999999998"/>
    <n v="0.45999999999999996"/>
    <s v="Online"/>
  </r>
  <r>
    <n v="1185732"/>
    <d v="2021-04-16T00:00:00"/>
    <x v="3"/>
    <x v="19"/>
    <s v="Detroit"/>
    <s v="Men's Apparel"/>
    <n v="45"/>
    <n v="1200"/>
    <n v="5400"/>
    <n v="2700"/>
    <n v="0.5"/>
    <s v="Online"/>
  </r>
  <r>
    <n v="1185732"/>
    <d v="2021-04-16T00:00:00"/>
    <x v="3"/>
    <x v="19"/>
    <s v="Detroit"/>
    <s v="Women's Apparel"/>
    <n v="37"/>
    <n v="1520"/>
    <n v="5624"/>
    <n v="3880.5600000000004"/>
    <n v="0.69000000000000006"/>
    <s v="Online"/>
  </r>
  <r>
    <n v="1185732"/>
    <d v="2021-05-15T00:00:00"/>
    <x v="3"/>
    <x v="19"/>
    <s v="Detroit"/>
    <s v="Men's Street Footwear"/>
    <n v="48"/>
    <n v="2070"/>
    <n v="9936"/>
    <n v="6060.96"/>
    <n v="0.61"/>
    <s v="Online"/>
  </r>
  <r>
    <n v="1185732"/>
    <d v="2021-05-15T00:00:00"/>
    <x v="3"/>
    <x v="19"/>
    <s v="Detroit"/>
    <s v="Men's Athletic Footwear"/>
    <n v="47"/>
    <n v="1500"/>
    <n v="7050"/>
    <n v="3877.4999999999995"/>
    <n v="0.54999999999999993"/>
    <s v="Online"/>
  </r>
  <r>
    <n v="1185732"/>
    <d v="2021-05-15T00:00:00"/>
    <x v="3"/>
    <x v="19"/>
    <s v="Detroit"/>
    <s v="Women's Street Footwear"/>
    <n v="44"/>
    <n v="1330"/>
    <n v="5852"/>
    <n v="2340.8000000000002"/>
    <n v="0.4"/>
    <s v="Online"/>
  </r>
  <r>
    <n v="1185732"/>
    <d v="2021-05-15T00:00:00"/>
    <x v="3"/>
    <x v="19"/>
    <s v="Detroit"/>
    <s v="Women's Athletic Footwear"/>
    <n v="42"/>
    <n v="1260"/>
    <n v="5292"/>
    <n v="2646"/>
    <n v="0.5"/>
    <s v="Online"/>
  </r>
  <r>
    <n v="1185732"/>
    <d v="2021-05-15T00:00:00"/>
    <x v="3"/>
    <x v="19"/>
    <s v="Detroit"/>
    <s v="Men's Apparel"/>
    <n v="52"/>
    <n v="1240"/>
    <n v="6448"/>
    <n v="3417.44"/>
    <n v="0.53"/>
    <s v="Online"/>
  </r>
  <r>
    <n v="1185732"/>
    <d v="2021-05-15T00:00:00"/>
    <x v="3"/>
    <x v="19"/>
    <s v="Detroit"/>
    <s v="Women's Apparel"/>
    <n v="55"/>
    <n v="1500"/>
    <n v="8250"/>
    <n v="5775.0000000000009"/>
    <n v="0.70000000000000007"/>
    <s v="Online"/>
  </r>
  <r>
    <n v="1185732"/>
    <d v="2021-06-17T00:00:00"/>
    <x v="3"/>
    <x v="19"/>
    <s v="Detroit"/>
    <s v="Men's Street Footwear"/>
    <n v="52"/>
    <n v="2060"/>
    <n v="10712"/>
    <n v="6641.44"/>
    <n v="0.62"/>
    <s v="Online"/>
  </r>
  <r>
    <n v="1185732"/>
    <d v="2021-06-17T00:00:00"/>
    <x v="3"/>
    <x v="19"/>
    <s v="Detroit"/>
    <s v="Men's Athletic Footwear"/>
    <n v="46"/>
    <n v="1670"/>
    <n v="7682"/>
    <n v="4148.2800000000007"/>
    <n v="0.54"/>
    <s v="Online"/>
  </r>
  <r>
    <n v="1185732"/>
    <d v="2021-06-17T00:00:00"/>
    <x v="3"/>
    <x v="19"/>
    <s v="Detroit"/>
    <s v="Women's Street Footwear"/>
    <n v="41"/>
    <n v="1380"/>
    <n v="5658"/>
    <n v="2489.52"/>
    <n v="0.44"/>
    <s v="Online"/>
  </r>
  <r>
    <n v="1185732"/>
    <d v="2021-06-17T00:00:00"/>
    <x v="3"/>
    <x v="19"/>
    <s v="Detroit"/>
    <s v="Women's Athletic Footwear"/>
    <n v="43"/>
    <n v="1580"/>
    <n v="6794"/>
    <n v="3261.12"/>
    <n v="0.48"/>
    <s v="Online"/>
  </r>
  <r>
    <n v="1185732"/>
    <d v="2021-06-17T00:00:00"/>
    <x v="3"/>
    <x v="19"/>
    <s v="Detroit"/>
    <s v="Men's Apparel"/>
    <n v="57"/>
    <n v="1520"/>
    <n v="8664"/>
    <n v="4765.2"/>
    <n v="0.54999999999999993"/>
    <s v="Online"/>
  </r>
  <r>
    <n v="1185732"/>
    <d v="2021-06-17T00:00:00"/>
    <x v="3"/>
    <x v="19"/>
    <s v="Detroit"/>
    <s v="Women's Apparel"/>
    <n v="60"/>
    <n v="1690"/>
    <n v="10140"/>
    <n v="6591"/>
    <n v="0.65"/>
    <s v="Online"/>
  </r>
  <r>
    <n v="1185732"/>
    <d v="2021-07-15T00:00:00"/>
    <x v="3"/>
    <x v="19"/>
    <s v="Detroit"/>
    <s v="Men's Street Footwear"/>
    <n v="57"/>
    <n v="2250"/>
    <n v="12825"/>
    <n v="7695"/>
    <n v="0.6"/>
    <s v="Online"/>
  </r>
  <r>
    <n v="1185732"/>
    <d v="2021-07-15T00:00:00"/>
    <x v="3"/>
    <x v="19"/>
    <s v="Detroit"/>
    <s v="Men's Athletic Footwear"/>
    <n v="53"/>
    <n v="1890"/>
    <n v="10017"/>
    <n v="5108.67"/>
    <n v="0.51"/>
    <s v="Online"/>
  </r>
  <r>
    <n v="1185732"/>
    <d v="2021-07-15T00:00:00"/>
    <x v="3"/>
    <x v="19"/>
    <s v="Detroit"/>
    <s v="Women's Street Footwear"/>
    <n v="46"/>
    <n v="1730"/>
    <n v="7958"/>
    <n v="3581.0999999999995"/>
    <n v="0.44999999999999996"/>
    <s v="Online"/>
  </r>
  <r>
    <n v="1185732"/>
    <d v="2021-07-15T00:00:00"/>
    <x v="3"/>
    <x v="19"/>
    <s v="Detroit"/>
    <s v="Women's Athletic Footwear"/>
    <n v="47"/>
    <n v="1580"/>
    <n v="7426"/>
    <n v="3341.7"/>
    <n v="0.44999999999999996"/>
    <s v="Online"/>
  </r>
  <r>
    <n v="1185732"/>
    <d v="2021-07-15T00:00:00"/>
    <x v="3"/>
    <x v="19"/>
    <s v="Detroit"/>
    <s v="Men's Apparel"/>
    <n v="54"/>
    <n v="1430"/>
    <n v="7722"/>
    <n v="3938.2200000000003"/>
    <n v="0.51"/>
    <s v="Online"/>
  </r>
  <r>
    <n v="1185732"/>
    <d v="2021-07-15T00:00:00"/>
    <x v="3"/>
    <x v="19"/>
    <s v="Detroit"/>
    <s v="Women's Apparel"/>
    <n v="62"/>
    <n v="2100"/>
    <n v="13020"/>
    <n v="8983.8000000000011"/>
    <n v="0.69000000000000006"/>
    <s v="Online"/>
  </r>
  <r>
    <n v="1185732"/>
    <d v="2021-08-16T00:00:00"/>
    <x v="3"/>
    <x v="19"/>
    <s v="Detroit"/>
    <s v="Men's Street Footwear"/>
    <n v="55"/>
    <n v="2630"/>
    <n v="14465"/>
    <n v="9257.6"/>
    <n v="0.64"/>
    <s v="Online"/>
  </r>
  <r>
    <n v="1185732"/>
    <d v="2021-08-16T00:00:00"/>
    <x v="3"/>
    <x v="19"/>
    <s v="Detroit"/>
    <s v="Men's Athletic Footwear"/>
    <n v="50"/>
    <n v="1950"/>
    <n v="9750"/>
    <n v="4875"/>
    <n v="0.5"/>
    <s v="Online"/>
  </r>
  <r>
    <n v="1185732"/>
    <d v="2021-08-16T00:00:00"/>
    <x v="3"/>
    <x v="19"/>
    <s v="Detroit"/>
    <s v="Women's Street Footwear"/>
    <n v="42"/>
    <n v="1440"/>
    <n v="6048"/>
    <n v="2540.16"/>
    <n v="0.42"/>
    <s v="Online"/>
  </r>
  <r>
    <n v="1185732"/>
    <d v="2021-08-16T00:00:00"/>
    <x v="3"/>
    <x v="19"/>
    <s v="Detroit"/>
    <s v="Women's Athletic Footwear"/>
    <n v="34"/>
    <n v="1420"/>
    <n v="4828"/>
    <n v="2172.6"/>
    <n v="0.44999999999999996"/>
    <s v="Online"/>
  </r>
  <r>
    <n v="1185732"/>
    <d v="2021-08-16T00:00:00"/>
    <x v="3"/>
    <x v="19"/>
    <s v="Detroit"/>
    <s v="Men's Apparel"/>
    <n v="42"/>
    <n v="1350"/>
    <n v="5670"/>
    <n v="3005.1000000000004"/>
    <n v="0.53"/>
    <s v="Online"/>
  </r>
  <r>
    <n v="1185732"/>
    <d v="2021-08-16T00:00:00"/>
    <x v="3"/>
    <x v="19"/>
    <s v="Detroit"/>
    <s v="Women's Apparel"/>
    <n v="45"/>
    <n v="1760"/>
    <n v="7920"/>
    <n v="5385.6"/>
    <n v="0.68"/>
    <s v="Online"/>
  </r>
  <r>
    <n v="1185732"/>
    <d v="2021-09-15T00:00:00"/>
    <x v="3"/>
    <x v="19"/>
    <s v="Detroit"/>
    <s v="Men's Street Footwear"/>
    <n v="42"/>
    <n v="2320"/>
    <n v="9744"/>
    <n v="6138.72"/>
    <n v="0.63"/>
    <s v="Online"/>
  </r>
  <r>
    <n v="1185732"/>
    <d v="2021-09-15T00:00:00"/>
    <x v="3"/>
    <x v="19"/>
    <s v="Detroit"/>
    <s v="Men's Athletic Footwear"/>
    <n v="37"/>
    <n v="1740"/>
    <n v="6438"/>
    <n v="3283.38"/>
    <n v="0.51"/>
    <s v="Online"/>
  </r>
  <r>
    <n v="1185732"/>
    <d v="2021-09-15T00:00:00"/>
    <x v="3"/>
    <x v="19"/>
    <s v="Detroit"/>
    <s v="Women's Street Footwear"/>
    <n v="34"/>
    <n v="1450"/>
    <n v="4930"/>
    <n v="2070.6"/>
    <n v="0.42"/>
    <s v="Online"/>
  </r>
  <r>
    <n v="1185732"/>
    <d v="2021-09-15T00:00:00"/>
    <x v="3"/>
    <x v="19"/>
    <s v="Detroit"/>
    <s v="Women's Athletic Footwear"/>
    <n v="34"/>
    <n v="1190"/>
    <n v="4046"/>
    <n v="1820.6999999999998"/>
    <n v="0.44999999999999996"/>
    <s v="Online"/>
  </r>
  <r>
    <n v="1185732"/>
    <d v="2021-09-15T00:00:00"/>
    <x v="3"/>
    <x v="19"/>
    <s v="Detroit"/>
    <s v="Men's Apparel"/>
    <n v="41"/>
    <n v="1280"/>
    <n v="5248"/>
    <n v="2624"/>
    <n v="0.5"/>
    <s v="Online"/>
  </r>
  <r>
    <n v="1185732"/>
    <d v="2021-09-15T00:00:00"/>
    <x v="3"/>
    <x v="19"/>
    <s v="Detroit"/>
    <s v="Women's Apparel"/>
    <n v="48"/>
    <n v="1730"/>
    <n v="8304"/>
    <n v="5397.6"/>
    <n v="0.65"/>
    <s v="Online"/>
  </r>
  <r>
    <n v="1185732"/>
    <d v="2021-10-17T00:00:00"/>
    <x v="3"/>
    <x v="19"/>
    <s v="Detroit"/>
    <s v="Men's Street Footwear"/>
    <n v="49"/>
    <n v="2250"/>
    <n v="11025"/>
    <n v="6725.25"/>
    <n v="0.61"/>
    <s v="Online"/>
  </r>
  <r>
    <n v="1185732"/>
    <d v="2021-10-17T00:00:00"/>
    <x v="3"/>
    <x v="19"/>
    <s v="Detroit"/>
    <s v="Men's Athletic Footwear"/>
    <n v="37"/>
    <n v="1670"/>
    <n v="6179"/>
    <n v="3151.29"/>
    <n v="0.51"/>
    <s v="Online"/>
  </r>
  <r>
    <n v="1185732"/>
    <d v="2021-10-17T00:00:00"/>
    <x v="3"/>
    <x v="19"/>
    <s v="Detroit"/>
    <s v="Women's Street Footwear"/>
    <n v="37"/>
    <n v="1230"/>
    <n v="4551"/>
    <n v="2047.9499999999998"/>
    <n v="0.44999999999999996"/>
    <s v="Online"/>
  </r>
  <r>
    <n v="1185732"/>
    <d v="2021-10-17T00:00:00"/>
    <x v="3"/>
    <x v="19"/>
    <s v="Detroit"/>
    <s v="Women's Athletic Footwear"/>
    <n v="38"/>
    <n v="1160"/>
    <n v="4408"/>
    <n v="2204"/>
    <n v="0.5"/>
    <s v="Online"/>
  </r>
  <r>
    <n v="1185732"/>
    <d v="2021-10-17T00:00:00"/>
    <x v="3"/>
    <x v="19"/>
    <s v="Detroit"/>
    <s v="Men's Apparel"/>
    <n v="48"/>
    <n v="1120"/>
    <n v="5376"/>
    <n v="2956.7999999999997"/>
    <n v="0.54999999999999993"/>
    <s v="Online"/>
  </r>
  <r>
    <n v="1185732"/>
    <d v="2021-10-17T00:00:00"/>
    <x v="3"/>
    <x v="19"/>
    <s v="Detroit"/>
    <s v="Women's Apparel"/>
    <n v="52"/>
    <n v="1370"/>
    <n v="7124"/>
    <n v="4986.8"/>
    <n v="0.70000000000000007"/>
    <s v="Online"/>
  </r>
  <r>
    <n v="1185732"/>
    <d v="2021-11-16T00:00:00"/>
    <x v="3"/>
    <x v="19"/>
    <s v="Detroit"/>
    <s v="Men's Street Footwear"/>
    <n v="49"/>
    <n v="1960"/>
    <n v="9604"/>
    <n v="6050.52"/>
    <n v="0.63"/>
    <s v="Online"/>
  </r>
  <r>
    <n v="1185732"/>
    <d v="2021-11-16T00:00:00"/>
    <x v="3"/>
    <x v="19"/>
    <s v="Detroit"/>
    <s v="Men's Athletic Footwear"/>
    <n v="42"/>
    <n v="1450"/>
    <n v="6090"/>
    <n v="3349.4999999999995"/>
    <n v="0.54999999999999993"/>
    <s v="Online"/>
  </r>
  <r>
    <n v="1185732"/>
    <d v="2021-11-16T00:00:00"/>
    <x v="3"/>
    <x v="19"/>
    <s v="Detroit"/>
    <s v="Women's Street Footwear"/>
    <n v="43"/>
    <n v="1200"/>
    <n v="5160"/>
    <n v="2321.9999999999995"/>
    <n v="0.44999999999999996"/>
    <s v="Online"/>
  </r>
  <r>
    <n v="1185732"/>
    <d v="2021-11-16T00:00:00"/>
    <x v="3"/>
    <x v="19"/>
    <s v="Detroit"/>
    <s v="Women's Athletic Footwear"/>
    <n v="41"/>
    <n v="1380"/>
    <n v="5658"/>
    <n v="2772.42"/>
    <n v="0.49"/>
    <s v="Online"/>
  </r>
  <r>
    <n v="1185732"/>
    <d v="2021-11-16T00:00:00"/>
    <x v="3"/>
    <x v="19"/>
    <s v="Detroit"/>
    <s v="Men's Apparel"/>
    <n v="59"/>
    <n v="1260"/>
    <n v="7434"/>
    <n v="4088.6999999999994"/>
    <n v="0.54999999999999993"/>
    <s v="Online"/>
  </r>
  <r>
    <n v="1185732"/>
    <d v="2021-11-16T00:00:00"/>
    <x v="3"/>
    <x v="19"/>
    <s v="Detroit"/>
    <s v="Women's Apparel"/>
    <n v="59"/>
    <n v="1690"/>
    <n v="9971"/>
    <n v="6879.9900000000007"/>
    <n v="0.69000000000000006"/>
    <s v="Online"/>
  </r>
  <r>
    <n v="1185732"/>
    <d v="2021-12-15T00:00:00"/>
    <x v="3"/>
    <x v="19"/>
    <s v="Detroit"/>
    <s v="Men's Street Footwear"/>
    <n v="55"/>
    <n v="2550"/>
    <n v="14025"/>
    <n v="8555.25"/>
    <n v="0.61"/>
    <s v="Online"/>
  </r>
  <r>
    <n v="1185732"/>
    <d v="2021-12-15T00:00:00"/>
    <x v="3"/>
    <x v="19"/>
    <s v="Detroit"/>
    <s v="Men's Athletic Footwear"/>
    <n v="46"/>
    <n v="1760"/>
    <n v="8096"/>
    <n v="4290.88"/>
    <n v="0.53"/>
    <s v="Online"/>
  </r>
  <r>
    <n v="1185732"/>
    <d v="2021-12-15T00:00:00"/>
    <x v="3"/>
    <x v="19"/>
    <s v="Detroit"/>
    <s v="Women's Street Footwear"/>
    <n v="48"/>
    <n v="1680"/>
    <n v="8064"/>
    <n v="3628.7999999999997"/>
    <n v="0.44999999999999996"/>
    <s v="Online"/>
  </r>
  <r>
    <n v="1185732"/>
    <d v="2021-12-15T00:00:00"/>
    <x v="3"/>
    <x v="19"/>
    <s v="Detroit"/>
    <s v="Women's Athletic Footwear"/>
    <n v="48"/>
    <n v="1380"/>
    <n v="6624"/>
    <n v="3179.52"/>
    <n v="0.48"/>
    <s v="Online"/>
  </r>
  <r>
    <n v="1185732"/>
    <d v="2021-12-15T00:00:00"/>
    <x v="3"/>
    <x v="19"/>
    <s v="Detroit"/>
    <s v="Men's Apparel"/>
    <n v="55"/>
    <n v="1430"/>
    <n v="7865"/>
    <n v="4089.8"/>
    <n v="0.52"/>
    <s v="Online"/>
  </r>
  <r>
    <n v="1185732"/>
    <d v="2021-12-15T00:00:00"/>
    <x v="3"/>
    <x v="19"/>
    <s v="Detroit"/>
    <s v="Women's Apparel"/>
    <n v="59"/>
    <n v="1630"/>
    <n v="9617"/>
    <n v="6251.05"/>
    <n v="0.65"/>
    <s v="Online"/>
  </r>
  <r>
    <n v="1185732"/>
    <d v="2021-01-18T00:00:00"/>
    <x v="3"/>
    <x v="19"/>
    <s v="Detroit"/>
    <s v="Men's Street Footwear"/>
    <n v="27"/>
    <n v="1560"/>
    <n v="4212"/>
    <n v="2106"/>
    <n v="0.5"/>
    <s v="Online"/>
  </r>
  <r>
    <n v="1185732"/>
    <d v="2021-01-18T00:00:00"/>
    <x v="3"/>
    <x v="19"/>
    <s v="Detroit"/>
    <s v="Men's Athletic Footwear"/>
    <n v="29"/>
    <n v="1230"/>
    <n v="3567"/>
    <n v="1676.49"/>
    <n v="0.47"/>
    <s v="Online"/>
  </r>
  <r>
    <n v="1185732"/>
    <d v="2021-01-18T00:00:00"/>
    <x v="3"/>
    <x v="19"/>
    <s v="Detroit"/>
    <s v="Women's Street Footwear"/>
    <n v="19"/>
    <n v="1230"/>
    <n v="2337"/>
    <n v="1051.6499999999999"/>
    <n v="0.44999999999999996"/>
    <s v="Online"/>
  </r>
  <r>
    <n v="1185732"/>
    <d v="2021-01-18T00:00:00"/>
    <x v="3"/>
    <x v="19"/>
    <s v="Detroit"/>
    <s v="Women's Athletic Footwear"/>
    <n v="24"/>
    <n v="770"/>
    <n v="1848"/>
    <n v="960.96"/>
    <n v="0.52"/>
    <s v="Online"/>
  </r>
  <r>
    <n v="1185732"/>
    <d v="2021-01-18T00:00:00"/>
    <x v="3"/>
    <x v="19"/>
    <s v="Detroit"/>
    <s v="Men's Apparel"/>
    <n v="39"/>
    <n v="980"/>
    <n v="3822"/>
    <n v="1872.78"/>
    <n v="0.49"/>
    <s v="Online"/>
  </r>
  <r>
    <n v="1185732"/>
    <d v="2021-01-18T00:00:00"/>
    <x v="3"/>
    <x v="19"/>
    <s v="Detroit"/>
    <s v="Women's Apparel"/>
    <n v="29"/>
    <n v="1230"/>
    <n v="3567"/>
    <n v="2247.21"/>
    <n v="0.63"/>
    <s v="Online"/>
  </r>
  <r>
    <n v="1185732"/>
    <d v="2021-02-18T00:00:00"/>
    <x v="3"/>
    <x v="19"/>
    <s v="Detroit"/>
    <s v="Men's Street Footwear"/>
    <n v="29"/>
    <n v="1820"/>
    <n v="5278"/>
    <n v="2797.34"/>
    <n v="0.53"/>
    <s v="Online"/>
  </r>
  <r>
    <n v="1185732"/>
    <d v="2021-02-18T00:00:00"/>
    <x v="3"/>
    <x v="19"/>
    <s v="Detroit"/>
    <s v="Men's Athletic Footwear"/>
    <n v="28"/>
    <n v="940"/>
    <n v="2632"/>
    <n v="1289.68"/>
    <n v="0.49"/>
    <s v="Online"/>
  </r>
  <r>
    <n v="1185732"/>
    <d v="2021-02-18T00:00:00"/>
    <x v="3"/>
    <x v="19"/>
    <s v="Detroit"/>
    <s v="Women's Street Footwear"/>
    <n v="19"/>
    <n v="1130"/>
    <n v="2147"/>
    <n v="966.14999999999986"/>
    <n v="0.44999999999999996"/>
    <s v="Online"/>
  </r>
  <r>
    <n v="1185732"/>
    <d v="2021-02-18T00:00:00"/>
    <x v="3"/>
    <x v="20"/>
    <s v="St. Louis"/>
    <s v="Women's Athletic Footwear"/>
    <n v="24"/>
    <n v="700"/>
    <n v="1680"/>
    <n v="873.6"/>
    <n v="0.52"/>
    <s v="Online"/>
  </r>
  <r>
    <n v="1185732"/>
    <d v="2021-02-18T00:00:00"/>
    <x v="3"/>
    <x v="20"/>
    <s v="St. Louis"/>
    <s v="Men's Apparel"/>
    <n v="38"/>
    <n v="880"/>
    <n v="3344"/>
    <n v="1504.8"/>
    <n v="0.44999999999999996"/>
    <s v="Online"/>
  </r>
  <r>
    <n v="1185732"/>
    <d v="2021-02-18T00:00:00"/>
    <x v="3"/>
    <x v="20"/>
    <s v="St. Louis"/>
    <s v="Women's Apparel"/>
    <n v="28"/>
    <n v="1200"/>
    <n v="3360"/>
    <n v="2116.8000000000002"/>
    <n v="0.63"/>
    <s v="Online"/>
  </r>
  <r>
    <n v="1185732"/>
    <d v="2021-03-17T00:00:00"/>
    <x v="3"/>
    <x v="20"/>
    <s v="St. Louis"/>
    <s v="Men's Street Footwear"/>
    <n v="34"/>
    <n v="1860"/>
    <n v="6324"/>
    <n v="3225.2400000000002"/>
    <n v="0.51"/>
    <s v="Online"/>
  </r>
  <r>
    <n v="1185732"/>
    <d v="2021-03-17T00:00:00"/>
    <x v="3"/>
    <x v="20"/>
    <s v="St. Louis"/>
    <s v="Men's Athletic Footwear"/>
    <n v="34"/>
    <n v="870"/>
    <n v="2958"/>
    <n v="1331.1"/>
    <n v="0.44999999999999996"/>
    <s v="Online"/>
  </r>
  <r>
    <n v="1185732"/>
    <d v="2021-03-17T00:00:00"/>
    <x v="3"/>
    <x v="20"/>
    <s v="St. Louis"/>
    <s v="Women's Street Footwear"/>
    <n v="23"/>
    <n v="950"/>
    <n v="2185"/>
    <n v="1005.0999999999999"/>
    <n v="0.45999999999999996"/>
    <s v="Online"/>
  </r>
  <r>
    <n v="1185732"/>
    <d v="2021-03-17T00:00:00"/>
    <x v="3"/>
    <x v="20"/>
    <s v="St. Louis"/>
    <s v="Women's Athletic Footwear"/>
    <n v="28"/>
    <n v="540"/>
    <n v="1512"/>
    <n v="771.12"/>
    <n v="0.51"/>
    <s v="Online"/>
  </r>
  <r>
    <n v="1185732"/>
    <d v="2021-03-17T00:00:00"/>
    <x v="3"/>
    <x v="20"/>
    <s v="St. Louis"/>
    <s v="Men's Apparel"/>
    <n v="41"/>
    <n v="750"/>
    <n v="3075"/>
    <n v="1506.75"/>
    <n v="0.49"/>
    <s v="Online"/>
  </r>
  <r>
    <n v="1185732"/>
    <d v="2021-03-17T00:00:00"/>
    <x v="3"/>
    <x v="20"/>
    <s v="St. Louis"/>
    <s v="Women's Apparel"/>
    <n v="34"/>
    <n v="1020"/>
    <n v="3468"/>
    <n v="2254.2000000000003"/>
    <n v="0.65"/>
    <s v="Online"/>
  </r>
  <r>
    <n v="1185732"/>
    <d v="2021-04-18T00:00:00"/>
    <x v="3"/>
    <x v="20"/>
    <s v="St. Louis"/>
    <s v="Men's Street Footwear"/>
    <n v="33"/>
    <n v="1440"/>
    <n v="4752"/>
    <n v="2471.04"/>
    <n v="0.52"/>
    <s v="Online"/>
  </r>
  <r>
    <n v="1185732"/>
    <d v="2021-04-18T00:00:00"/>
    <x v="3"/>
    <x v="20"/>
    <s v="St. Louis"/>
    <s v="Men's Athletic Footwear"/>
    <n v="27"/>
    <n v="720"/>
    <n v="1944"/>
    <n v="952.56"/>
    <n v="0.49"/>
    <s v="Online"/>
  </r>
  <r>
    <n v="1185732"/>
    <d v="2021-04-18T00:00:00"/>
    <x v="3"/>
    <x v="20"/>
    <s v="St. Louis"/>
    <s v="Women's Street Footwear"/>
    <n v="18"/>
    <n v="830"/>
    <n v="1494"/>
    <n v="732.06"/>
    <n v="0.49"/>
    <s v="Online"/>
  </r>
  <r>
    <n v="1185732"/>
    <d v="2021-04-18T00:00:00"/>
    <x v="3"/>
    <x v="20"/>
    <s v="St. Louis"/>
    <s v="Women's Athletic Footwear"/>
    <n v="23"/>
    <n v="520"/>
    <n v="1196"/>
    <n v="621.92000000000007"/>
    <n v="0.52"/>
    <s v="Online"/>
  </r>
  <r>
    <n v="1185732"/>
    <d v="2021-04-18T00:00:00"/>
    <x v="3"/>
    <x v="20"/>
    <s v="St. Louis"/>
    <s v="Men's Apparel"/>
    <n v="36"/>
    <n v="650"/>
    <n v="2340"/>
    <n v="1053"/>
    <n v="0.44999999999999996"/>
    <s v="Online"/>
  </r>
  <r>
    <n v="1185732"/>
    <d v="2021-04-18T00:00:00"/>
    <x v="3"/>
    <x v="20"/>
    <s v="St. Louis"/>
    <s v="Women's Apparel"/>
    <n v="28"/>
    <n v="1050"/>
    <n v="2940"/>
    <n v="1793.3999999999999"/>
    <n v="0.61"/>
    <s v="Online"/>
  </r>
  <r>
    <n v="1185732"/>
    <d v="2021-05-19T00:00:00"/>
    <x v="3"/>
    <x v="20"/>
    <s v="St. Louis"/>
    <s v="Men's Street Footwear"/>
    <n v="39"/>
    <n v="1800"/>
    <n v="7020"/>
    <n v="3580.2000000000003"/>
    <n v="0.51"/>
    <s v="Online"/>
  </r>
  <r>
    <n v="1185732"/>
    <d v="2021-05-19T00:00:00"/>
    <x v="3"/>
    <x v="20"/>
    <s v="St. Louis"/>
    <s v="Men's Athletic Footwear"/>
    <n v="34"/>
    <n v="880"/>
    <n v="2992"/>
    <n v="1406.24"/>
    <n v="0.47"/>
    <s v="Online"/>
  </r>
  <r>
    <n v="1185732"/>
    <d v="2021-05-19T00:00:00"/>
    <x v="3"/>
    <x v="20"/>
    <s v="St. Louis"/>
    <s v="Women's Street Footwear"/>
    <n v="29"/>
    <n v="870"/>
    <n v="2523"/>
    <n v="1160.58"/>
    <n v="0.45999999999999996"/>
    <s v="Online"/>
  </r>
  <r>
    <n v="1185732"/>
    <d v="2021-05-19T00:00:00"/>
    <x v="3"/>
    <x v="20"/>
    <s v="St. Louis"/>
    <s v="Women's Athletic Footwear"/>
    <n v="29"/>
    <n v="650"/>
    <n v="1885"/>
    <n v="1036.75"/>
    <n v="0.55000000000000004"/>
    <s v="Online"/>
  </r>
  <r>
    <n v="1185732"/>
    <d v="2021-05-19T00:00:00"/>
    <x v="3"/>
    <x v="20"/>
    <s v="St. Louis"/>
    <s v="Men's Apparel"/>
    <n v="44"/>
    <n v="700"/>
    <n v="3080"/>
    <n v="1478.3999999999999"/>
    <n v="0.48"/>
    <s v="Online"/>
  </r>
  <r>
    <n v="1185732"/>
    <d v="2021-05-19T00:00:00"/>
    <x v="3"/>
    <x v="20"/>
    <s v="St. Louis"/>
    <s v="Women's Apparel"/>
    <n v="45"/>
    <n v="1050"/>
    <n v="4725"/>
    <n v="2835"/>
    <n v="0.6"/>
    <s v="Online"/>
  </r>
  <r>
    <n v="1185732"/>
    <d v="2021-06-18T00:00:00"/>
    <x v="3"/>
    <x v="20"/>
    <s v="St. Louis"/>
    <s v="Men's Street Footwear"/>
    <n v="32"/>
    <n v="1680"/>
    <n v="5376"/>
    <n v="2903.04"/>
    <n v="0.54"/>
    <s v="Online"/>
  </r>
  <r>
    <n v="1185732"/>
    <d v="2021-06-18T00:00:00"/>
    <x v="3"/>
    <x v="20"/>
    <s v="St. Louis"/>
    <s v="Men's Athletic Footwear"/>
    <n v="27"/>
    <n v="910"/>
    <n v="2457"/>
    <n v="1130.2199999999998"/>
    <n v="0.45999999999999996"/>
    <s v="Online"/>
  </r>
  <r>
    <n v="1185732"/>
    <d v="2021-06-18T00:00:00"/>
    <x v="3"/>
    <x v="20"/>
    <s v="St. Louis"/>
    <s v="Women's Street Footwear"/>
    <n v="23"/>
    <n v="1130"/>
    <n v="2599"/>
    <n v="1273.51"/>
    <n v="0.49"/>
    <s v="Online"/>
  </r>
  <r>
    <n v="1185732"/>
    <d v="2021-06-18T00:00:00"/>
    <x v="3"/>
    <x v="20"/>
    <s v="St. Louis"/>
    <s v="Women's Athletic Footwear"/>
    <n v="23"/>
    <n v="910"/>
    <n v="2093"/>
    <n v="1046.5"/>
    <n v="0.5"/>
    <s v="Online"/>
  </r>
  <r>
    <n v="1185732"/>
    <d v="2021-06-18T00:00:00"/>
    <x v="3"/>
    <x v="20"/>
    <s v="St. Louis"/>
    <s v="Men's Apparel"/>
    <n v="38"/>
    <n v="1020"/>
    <n v="3876"/>
    <n v="1744.1999999999998"/>
    <n v="0.44999999999999996"/>
    <s v="Online"/>
  </r>
  <r>
    <n v="1185732"/>
    <d v="2021-06-18T00:00:00"/>
    <x v="3"/>
    <x v="20"/>
    <s v="St. Louis"/>
    <s v="Women's Apparel"/>
    <n v="42"/>
    <n v="1420"/>
    <n v="5964"/>
    <n v="3876.6"/>
    <n v="0.65"/>
    <s v="Online"/>
  </r>
  <r>
    <n v="1185732"/>
    <d v="2021-07-17T00:00:00"/>
    <x v="3"/>
    <x v="20"/>
    <s v="St. Louis"/>
    <s v="Men's Street Footwear"/>
    <n v="36"/>
    <n v="2030"/>
    <n v="7308"/>
    <n v="4019.4000000000005"/>
    <n v="0.55000000000000004"/>
    <s v="Online"/>
  </r>
  <r>
    <n v="1185732"/>
    <d v="2021-07-17T00:00:00"/>
    <x v="3"/>
    <x v="20"/>
    <s v="St. Louis"/>
    <s v="Men's Athletic Footwear"/>
    <n v="33"/>
    <n v="1300"/>
    <n v="4290"/>
    <n v="2016.3"/>
    <n v="0.47"/>
    <s v="Online"/>
  </r>
  <r>
    <n v="1185732"/>
    <d v="2021-07-17T00:00:00"/>
    <x v="3"/>
    <x v="20"/>
    <s v="St. Louis"/>
    <s v="Women's Street Footwear"/>
    <n v="29"/>
    <n v="1280"/>
    <n v="3712"/>
    <n v="1707.52"/>
    <n v="0.45999999999999996"/>
    <s v="Online"/>
  </r>
  <r>
    <n v="1185732"/>
    <d v="2021-07-17T00:00:00"/>
    <x v="3"/>
    <x v="20"/>
    <s v="St. Louis"/>
    <s v="Women's Athletic Footwear"/>
    <n v="29"/>
    <n v="1010"/>
    <n v="2929"/>
    <n v="1552.3700000000001"/>
    <n v="0.53"/>
    <s v="Online"/>
  </r>
  <r>
    <n v="1185732"/>
    <d v="2021-07-17T00:00:00"/>
    <x v="3"/>
    <x v="20"/>
    <s v="St. Louis"/>
    <s v="Men's Apparel"/>
    <n v="37"/>
    <n v="940"/>
    <n v="3478"/>
    <n v="1704.22"/>
    <n v="0.49"/>
    <s v="Online"/>
  </r>
  <r>
    <n v="1185732"/>
    <d v="2021-07-17T00:00:00"/>
    <x v="3"/>
    <x v="20"/>
    <s v="St. Louis"/>
    <s v="Women's Apparel"/>
    <n v="41"/>
    <n v="1600"/>
    <n v="6560"/>
    <n v="4001.6"/>
    <n v="0.61"/>
    <s v="Online"/>
  </r>
  <r>
    <n v="1185732"/>
    <d v="2021-08-18T00:00:00"/>
    <x v="3"/>
    <x v="20"/>
    <s v="St. Louis"/>
    <s v="Men's Street Footwear"/>
    <n v="38"/>
    <n v="2030"/>
    <n v="7714"/>
    <n v="3857"/>
    <n v="0.5"/>
    <s v="Online"/>
  </r>
  <r>
    <n v="1185732"/>
    <d v="2021-08-18T00:00:00"/>
    <x v="3"/>
    <x v="20"/>
    <s v="St. Louis"/>
    <s v="Men's Athletic Footwear"/>
    <n v="38"/>
    <n v="1430"/>
    <n v="5434"/>
    <n v="2499.64"/>
    <n v="0.45999999999999996"/>
    <s v="Online"/>
  </r>
  <r>
    <n v="1185732"/>
    <d v="2021-08-18T00:00:00"/>
    <x v="3"/>
    <x v="20"/>
    <s v="St. Louis"/>
    <s v="Women's Street Footwear"/>
    <n v="32"/>
    <n v="1200"/>
    <n v="3840"/>
    <n v="1766.3999999999999"/>
    <n v="0.45999999999999996"/>
    <s v="Online"/>
  </r>
  <r>
    <n v="1185732"/>
    <d v="2021-08-18T00:00:00"/>
    <x v="3"/>
    <x v="20"/>
    <s v="St. Louis"/>
    <s v="Women's Athletic Footwear"/>
    <n v="24"/>
    <n v="910"/>
    <n v="2184"/>
    <n v="1201.2"/>
    <n v="0.55000000000000004"/>
    <s v="Online"/>
  </r>
  <r>
    <n v="1185732"/>
    <d v="2021-08-18T00:00:00"/>
    <x v="3"/>
    <x v="20"/>
    <s v="St. Louis"/>
    <s v="Men's Apparel"/>
    <n v="34"/>
    <n v="810"/>
    <n v="2754"/>
    <n v="1294.3799999999999"/>
    <n v="0.47"/>
    <s v="Online"/>
  </r>
  <r>
    <n v="1185732"/>
    <d v="2021-08-18T00:00:00"/>
    <x v="3"/>
    <x v="20"/>
    <s v="St. Louis"/>
    <s v="Women's Apparel"/>
    <n v="36"/>
    <n v="1280"/>
    <n v="4608"/>
    <n v="2995.2000000000003"/>
    <n v="0.65"/>
    <s v="Online"/>
  </r>
  <r>
    <n v="1185732"/>
    <d v="2021-09-19T00:00:00"/>
    <x v="3"/>
    <x v="20"/>
    <s v="St. Louis"/>
    <s v="Men's Street Footwear"/>
    <n v="32"/>
    <n v="1740"/>
    <n v="5568"/>
    <n v="2784"/>
    <n v="0.5"/>
    <s v="Online"/>
  </r>
  <r>
    <n v="1185732"/>
    <d v="2021-09-19T00:00:00"/>
    <x v="3"/>
    <x v="20"/>
    <s v="St. Louis"/>
    <s v="Men's Athletic Footwear"/>
    <n v="28"/>
    <n v="1000"/>
    <n v="2800"/>
    <n v="1316"/>
    <n v="0.47"/>
    <s v="Online"/>
  </r>
  <r>
    <n v="1185732"/>
    <d v="2021-09-19T00:00:00"/>
    <x v="3"/>
    <x v="20"/>
    <s v="St. Louis"/>
    <s v="Women's Street Footwear"/>
    <n v="14"/>
    <n v="750"/>
    <n v="1050"/>
    <n v="514.5"/>
    <n v="0.49"/>
    <s v="Online"/>
  </r>
  <r>
    <n v="1185732"/>
    <d v="2021-09-19T00:00:00"/>
    <x v="3"/>
    <x v="20"/>
    <s v="St. Louis"/>
    <s v="Women's Athletic Footwear"/>
    <n v="14"/>
    <n v="830"/>
    <n v="1162"/>
    <n v="615.86"/>
    <n v="0.53"/>
    <s v="Online"/>
  </r>
  <r>
    <n v="1185732"/>
    <d v="2021-09-19T00:00:00"/>
    <x v="3"/>
    <x v="20"/>
    <s v="St. Louis"/>
    <s v="Men's Apparel"/>
    <n v="23"/>
    <n v="770"/>
    <n v="1771"/>
    <n v="832.37"/>
    <n v="0.47"/>
    <s v="Online"/>
  </r>
  <r>
    <n v="1185732"/>
    <d v="2021-09-19T00:00:00"/>
    <x v="3"/>
    <x v="20"/>
    <s v="St. Louis"/>
    <s v="Women's Apparel"/>
    <n v="28"/>
    <n v="950"/>
    <n v="2660"/>
    <n v="1702.4"/>
    <n v="0.64"/>
    <s v="Online"/>
  </r>
  <r>
    <n v="1185732"/>
    <d v="2021-10-18T00:00:00"/>
    <x v="3"/>
    <x v="20"/>
    <s v="St. Louis"/>
    <s v="Men's Street Footwear"/>
    <n v="34"/>
    <n v="1310"/>
    <n v="4454"/>
    <n v="2271.54"/>
    <n v="0.51"/>
    <s v="Online"/>
  </r>
  <r>
    <n v="1185732"/>
    <d v="2021-10-18T00:00:00"/>
    <x v="3"/>
    <x v="20"/>
    <s v="St. Louis"/>
    <s v="Men's Athletic Footwear"/>
    <n v="24"/>
    <n v="910"/>
    <n v="2184"/>
    <n v="1092"/>
    <n v="0.5"/>
    <s v="Online"/>
  </r>
  <r>
    <n v="1185732"/>
    <d v="2021-10-18T00:00:00"/>
    <x v="3"/>
    <x v="20"/>
    <s v="St. Louis"/>
    <s v="Women's Street Footwear"/>
    <n v="23"/>
    <n v="730"/>
    <n v="1679"/>
    <n v="805.92"/>
    <n v="0.48"/>
    <s v="Online"/>
  </r>
  <r>
    <n v="1185732"/>
    <d v="2021-10-18T00:00:00"/>
    <x v="3"/>
    <x v="20"/>
    <s v="St. Louis"/>
    <s v="Women's Athletic Footwear"/>
    <n v="23"/>
    <n v="590"/>
    <n v="1357"/>
    <n v="678.5"/>
    <n v="0.5"/>
    <s v="Online"/>
  </r>
  <r>
    <n v="1185732"/>
    <d v="2021-10-18T00:00:00"/>
    <x v="3"/>
    <x v="20"/>
    <s v="St. Louis"/>
    <s v="Men's Apparel"/>
    <n v="32"/>
    <n v="680"/>
    <n v="2176"/>
    <n v="1022.7199999999999"/>
    <n v="0.47"/>
    <s v="Online"/>
  </r>
  <r>
    <n v="1185732"/>
    <d v="2021-10-18T00:00:00"/>
    <x v="3"/>
    <x v="20"/>
    <s v="St. Louis"/>
    <s v="Women's Apparel"/>
    <n v="38"/>
    <n v="880"/>
    <n v="3344"/>
    <n v="2140.16"/>
    <n v="0.64"/>
    <s v="Online"/>
  </r>
  <r>
    <n v="1185732"/>
    <d v="2021-11-18T00:00:00"/>
    <x v="3"/>
    <x v="20"/>
    <s v="St. Louis"/>
    <s v="Men's Street Footwear"/>
    <n v="34"/>
    <n v="1500"/>
    <n v="5100"/>
    <n v="2601"/>
    <n v="0.51"/>
    <s v="Online"/>
  </r>
  <r>
    <n v="1185732"/>
    <d v="2021-11-18T00:00:00"/>
    <x v="3"/>
    <x v="20"/>
    <s v="St. Louis"/>
    <s v="Men's Athletic Footwear"/>
    <n v="23"/>
    <n v="880"/>
    <n v="2024"/>
    <n v="910.8"/>
    <n v="0.44999999999999996"/>
    <s v="Online"/>
  </r>
  <r>
    <n v="1185732"/>
    <d v="2021-11-18T00:00:00"/>
    <x v="3"/>
    <x v="20"/>
    <s v="St. Louis"/>
    <s v="Women's Street Footwear"/>
    <n v="23"/>
    <n v="800"/>
    <n v="1840"/>
    <n v="901.6"/>
    <n v="0.49"/>
    <s v="Online"/>
  </r>
  <r>
    <n v="1185732"/>
    <d v="2021-11-18T00:00:00"/>
    <x v="3"/>
    <x v="20"/>
    <s v="St. Louis"/>
    <s v="Women's Athletic Footwear"/>
    <n v="23"/>
    <n v="880"/>
    <n v="2024"/>
    <n v="1052.48"/>
    <n v="0.52"/>
    <s v="Online"/>
  </r>
  <r>
    <n v="1185732"/>
    <d v="2021-11-18T00:00:00"/>
    <x v="3"/>
    <x v="20"/>
    <s v="St. Louis"/>
    <s v="Men's Apparel"/>
    <n v="43"/>
    <n v="810"/>
    <n v="3483"/>
    <n v="1671.84"/>
    <n v="0.48"/>
    <s v="Online"/>
  </r>
  <r>
    <n v="1185732"/>
    <d v="2021-11-18T00:00:00"/>
    <x v="3"/>
    <x v="20"/>
    <s v="St. Louis"/>
    <s v="Women's Apparel"/>
    <n v="48"/>
    <n v="1080"/>
    <n v="5184"/>
    <n v="3265.92"/>
    <n v="0.63"/>
    <s v="Online"/>
  </r>
  <r>
    <n v="1185732"/>
    <d v="2021-12-17T00:00:00"/>
    <x v="3"/>
    <x v="20"/>
    <s v="St. Louis"/>
    <s v="Men's Street Footwear"/>
    <n v="41"/>
    <n v="1630"/>
    <n v="6683"/>
    <n v="3475.1600000000003"/>
    <n v="0.52"/>
    <s v="Online"/>
  </r>
  <r>
    <n v="1185732"/>
    <d v="2021-12-17T00:00:00"/>
    <x v="3"/>
    <x v="20"/>
    <s v="St. Louis"/>
    <s v="Men's Athletic Footwear"/>
    <n v="32"/>
    <n v="1130"/>
    <n v="3616"/>
    <n v="1735.6799999999998"/>
    <n v="0.48"/>
    <s v="Online"/>
  </r>
  <r>
    <n v="1185732"/>
    <d v="2021-12-17T00:00:00"/>
    <x v="3"/>
    <x v="20"/>
    <s v="St. Louis"/>
    <s v="Women's Street Footwear"/>
    <n v="32"/>
    <n v="1200"/>
    <n v="3840"/>
    <n v="1804.8"/>
    <n v="0.47"/>
    <s v="Online"/>
  </r>
  <r>
    <n v="1185732"/>
    <d v="2021-12-17T00:00:00"/>
    <x v="3"/>
    <x v="20"/>
    <s v="St. Louis"/>
    <s v="Women's Athletic Footwear"/>
    <n v="34"/>
    <n v="880"/>
    <n v="2992"/>
    <n v="1555.8400000000001"/>
    <n v="0.52"/>
    <s v="Online"/>
  </r>
  <r>
    <n v="1185732"/>
    <d v="2021-12-17T00:00:00"/>
    <x v="3"/>
    <x v="20"/>
    <s v="St. Louis"/>
    <s v="Men's Apparel"/>
    <n v="42"/>
    <n v="880"/>
    <n v="3696"/>
    <n v="1848"/>
    <n v="0.5"/>
    <s v="Online"/>
  </r>
  <r>
    <n v="1185732"/>
    <d v="2021-12-17T00:00:00"/>
    <x v="3"/>
    <x v="20"/>
    <s v="St. Louis"/>
    <s v="Women's Apparel"/>
    <n v="47"/>
    <n v="1260"/>
    <n v="5922"/>
    <n v="3612.42"/>
    <n v="0.61"/>
    <s v="Online"/>
  </r>
  <r>
    <n v="1185732"/>
    <d v="2021-01-11T00:00:00"/>
    <x v="3"/>
    <x v="20"/>
    <s v="St. Louis"/>
    <s v="Men's Street Footwear"/>
    <n v="23"/>
    <n v="1960"/>
    <n v="4508"/>
    <n v="2479.4"/>
    <n v="0.55000000000000004"/>
    <s v="Online"/>
  </r>
  <r>
    <n v="1185732"/>
    <d v="2021-01-11T00:00:00"/>
    <x v="3"/>
    <x v="20"/>
    <s v="St. Louis"/>
    <s v="Men's Athletic Footwear"/>
    <n v="23"/>
    <n v="1330"/>
    <n v="3059"/>
    <n v="1437.73"/>
    <n v="0.47"/>
    <s v="Online"/>
  </r>
  <r>
    <n v="1185732"/>
    <d v="2021-01-11T00:00:00"/>
    <x v="3"/>
    <x v="20"/>
    <s v="St. Louis"/>
    <s v="Women's Street Footwear"/>
    <n v="14"/>
    <n v="1430"/>
    <n v="2002"/>
    <n v="940.93999999999994"/>
    <n v="0.47"/>
    <s v="Online"/>
  </r>
  <r>
    <n v="1185732"/>
    <d v="2021-01-11T00:00:00"/>
    <x v="3"/>
    <x v="20"/>
    <s v="St. Louis"/>
    <s v="Women's Athletic Footwear"/>
    <n v="18"/>
    <n v="880"/>
    <n v="1584"/>
    <n v="823.68000000000006"/>
    <n v="0.52"/>
    <s v="Online"/>
  </r>
  <r>
    <n v="1185732"/>
    <d v="2021-01-11T00:00:00"/>
    <x v="3"/>
    <x v="20"/>
    <s v="St. Louis"/>
    <s v="Men's Apparel"/>
    <n v="33"/>
    <n v="980"/>
    <n v="3234"/>
    <n v="1519.98"/>
    <n v="0.47"/>
    <s v="Online"/>
  </r>
  <r>
    <n v="1185732"/>
    <d v="2021-01-11T00:00:00"/>
    <x v="3"/>
    <x v="20"/>
    <s v="St. Louis"/>
    <s v="Women's Apparel"/>
    <n v="24"/>
    <n v="1380"/>
    <n v="3312"/>
    <n v="2119.6799999999998"/>
    <n v="0.64"/>
    <s v="Online"/>
  </r>
  <r>
    <n v="1185732"/>
    <d v="2021-02-11T00:00:00"/>
    <x v="3"/>
    <x v="20"/>
    <s v="St. Louis"/>
    <s v="Men's Street Footwear"/>
    <n v="25"/>
    <n v="2180"/>
    <n v="5450"/>
    <n v="2888.5"/>
    <n v="0.53"/>
    <s v="Online"/>
  </r>
  <r>
    <n v="1185732"/>
    <d v="2021-02-11T00:00:00"/>
    <x v="3"/>
    <x v="20"/>
    <s v="St. Louis"/>
    <s v="Men's Athletic Footwear"/>
    <n v="24"/>
    <n v="1010"/>
    <n v="2424"/>
    <n v="1139.28"/>
    <n v="0.47"/>
    <s v="Online"/>
  </r>
  <r>
    <n v="1185732"/>
    <d v="2021-02-11T00:00:00"/>
    <x v="3"/>
    <x v="20"/>
    <s v="St. Louis"/>
    <s v="Women's Street Footwear"/>
    <n v="14"/>
    <n v="1150"/>
    <n v="1610"/>
    <n v="724.49999999999989"/>
    <n v="0.44999999999999996"/>
    <s v="Online"/>
  </r>
  <r>
    <n v="1185732"/>
    <d v="2021-02-11T00:00:00"/>
    <x v="2"/>
    <x v="21"/>
    <s v="Salt Lake City"/>
    <s v="Women's Athletic Footwear"/>
    <n v="19"/>
    <n v="870"/>
    <n v="1653"/>
    <n v="826.5"/>
    <n v="0.5"/>
    <s v="Online"/>
  </r>
  <r>
    <n v="1185732"/>
    <d v="2021-02-11T00:00:00"/>
    <x v="2"/>
    <x v="21"/>
    <s v="Salt Lake City"/>
    <s v="Men's Apparel"/>
    <n v="32"/>
    <n v="1010"/>
    <n v="3232"/>
    <n v="1454.3999999999999"/>
    <n v="0.44999999999999996"/>
    <s v="Online"/>
  </r>
  <r>
    <n v="1185732"/>
    <d v="2021-02-11T00:00:00"/>
    <x v="2"/>
    <x v="21"/>
    <s v="Salt Lake City"/>
    <s v="Women's Apparel"/>
    <n v="24"/>
    <n v="1310"/>
    <n v="3144"/>
    <n v="1949.28"/>
    <n v="0.62"/>
    <s v="Online"/>
  </r>
  <r>
    <n v="1185732"/>
    <d v="2021-03-10T00:00:00"/>
    <x v="2"/>
    <x v="21"/>
    <s v="Salt Lake City"/>
    <s v="Men's Street Footwear"/>
    <n v="29"/>
    <n v="1680"/>
    <n v="4872"/>
    <n v="2533.44"/>
    <n v="0.52"/>
    <s v="Online"/>
  </r>
  <r>
    <n v="1185732"/>
    <d v="2021-03-10T00:00:00"/>
    <x v="2"/>
    <x v="21"/>
    <s v="Salt Lake City"/>
    <s v="Men's Athletic Footwear"/>
    <n v="28"/>
    <n v="1020"/>
    <n v="2856"/>
    <n v="1428"/>
    <n v="0.5"/>
    <s v="Online"/>
  </r>
  <r>
    <n v="1185732"/>
    <d v="2021-03-10T00:00:00"/>
    <x v="2"/>
    <x v="21"/>
    <s v="Salt Lake City"/>
    <s v="Women's Street Footwear"/>
    <n v="18"/>
    <n v="1120"/>
    <n v="2016"/>
    <n v="1008"/>
    <n v="0.5"/>
    <s v="Online"/>
  </r>
  <r>
    <n v="1185732"/>
    <d v="2021-03-10T00:00:00"/>
    <x v="2"/>
    <x v="21"/>
    <s v="Salt Lake City"/>
    <s v="Women's Athletic Footwear"/>
    <n v="23"/>
    <n v="730"/>
    <n v="1679"/>
    <n v="889.87"/>
    <n v="0.53"/>
    <s v="Online"/>
  </r>
  <r>
    <n v="1185732"/>
    <d v="2021-03-10T00:00:00"/>
    <x v="2"/>
    <x v="21"/>
    <s v="Salt Lake City"/>
    <s v="Men's Apparel"/>
    <n v="38"/>
    <n v="750"/>
    <n v="2850"/>
    <n v="1425"/>
    <n v="0.5"/>
    <s v="Online"/>
  </r>
  <r>
    <n v="1185732"/>
    <d v="2021-03-10T00:00:00"/>
    <x v="2"/>
    <x v="21"/>
    <s v="Salt Lake City"/>
    <s v="Women's Apparel"/>
    <n v="29"/>
    <n v="1000"/>
    <n v="2900"/>
    <n v="1856"/>
    <n v="0.64"/>
    <s v="Online"/>
  </r>
  <r>
    <n v="1185732"/>
    <d v="2021-04-11T00:00:00"/>
    <x v="2"/>
    <x v="21"/>
    <s v="Salt Lake City"/>
    <s v="Men's Street Footwear"/>
    <n v="27"/>
    <n v="1810"/>
    <n v="4887"/>
    <n v="2443.5"/>
    <n v="0.5"/>
    <s v="Online"/>
  </r>
  <r>
    <n v="1185732"/>
    <d v="2021-04-11T00:00:00"/>
    <x v="2"/>
    <x v="21"/>
    <s v="Salt Lake City"/>
    <s v="Men's Athletic Footwear"/>
    <n v="25"/>
    <n v="940"/>
    <n v="2350"/>
    <n v="1057.5"/>
    <n v="0.44999999999999996"/>
    <s v="Online"/>
  </r>
  <r>
    <n v="1185732"/>
    <d v="2021-04-11T00:00:00"/>
    <x v="2"/>
    <x v="21"/>
    <s v="Salt Lake City"/>
    <s v="Women's Street Footwear"/>
    <n v="14"/>
    <n v="980"/>
    <n v="1372"/>
    <n v="631.12"/>
    <n v="0.45999999999999996"/>
    <s v="Online"/>
  </r>
  <r>
    <n v="1185732"/>
    <d v="2021-04-11T00:00:00"/>
    <x v="2"/>
    <x v="21"/>
    <s v="Salt Lake City"/>
    <s v="Women's Athletic Footwear"/>
    <n v="18"/>
    <n v="700"/>
    <n v="1260"/>
    <n v="667.80000000000007"/>
    <n v="0.53"/>
    <s v="Online"/>
  </r>
  <r>
    <n v="1185732"/>
    <d v="2021-04-11T00:00:00"/>
    <x v="2"/>
    <x v="21"/>
    <s v="Salt Lake City"/>
    <s v="Men's Apparel"/>
    <n v="33"/>
    <n v="740"/>
    <n v="2442"/>
    <n v="1123.32"/>
    <n v="0.45999999999999996"/>
    <s v="Online"/>
  </r>
  <r>
    <n v="1185732"/>
    <d v="2021-04-11T00:00:00"/>
    <x v="2"/>
    <x v="21"/>
    <s v="Salt Lake City"/>
    <s v="Women's Apparel"/>
    <n v="24"/>
    <n v="1120"/>
    <n v="2688"/>
    <n v="1612.8"/>
    <n v="0.6"/>
    <s v="Online"/>
  </r>
  <r>
    <n v="1185732"/>
    <d v="2021-05-12T00:00:00"/>
    <x v="2"/>
    <x v="21"/>
    <s v="Salt Lake City"/>
    <s v="Men's Street Footwear"/>
    <n v="32"/>
    <n v="1740"/>
    <n v="5568"/>
    <n v="2839.68"/>
    <n v="0.51"/>
    <s v="Online"/>
  </r>
  <r>
    <n v="1185732"/>
    <d v="2021-05-12T00:00:00"/>
    <x v="2"/>
    <x v="21"/>
    <s v="Salt Lake City"/>
    <s v="Men's Athletic Footwear"/>
    <n v="29"/>
    <n v="1010"/>
    <n v="2929"/>
    <n v="1435.21"/>
    <n v="0.49"/>
    <s v="Online"/>
  </r>
  <r>
    <n v="1185732"/>
    <d v="2021-05-12T00:00:00"/>
    <x v="2"/>
    <x v="21"/>
    <s v="Salt Lake City"/>
    <s v="Women's Street Footwear"/>
    <n v="25"/>
    <n v="980"/>
    <n v="2450"/>
    <n v="1225"/>
    <n v="0.5"/>
    <s v="Online"/>
  </r>
  <r>
    <n v="1185732"/>
    <d v="2021-05-12T00:00:00"/>
    <x v="2"/>
    <x v="21"/>
    <s v="Salt Lake City"/>
    <s v="Women's Athletic Footwear"/>
    <n v="23"/>
    <n v="720"/>
    <n v="1656"/>
    <n v="910.80000000000007"/>
    <n v="0.55000000000000004"/>
    <s v="Online"/>
  </r>
  <r>
    <n v="1185732"/>
    <d v="2021-05-12T00:00:00"/>
    <x v="2"/>
    <x v="21"/>
    <s v="Salt Lake City"/>
    <s v="Men's Apparel"/>
    <n v="39"/>
    <n v="750"/>
    <n v="2925"/>
    <n v="1462.5"/>
    <n v="0.5"/>
    <s v="Online"/>
  </r>
  <r>
    <n v="1185732"/>
    <d v="2021-05-12T00:00:00"/>
    <x v="2"/>
    <x v="21"/>
    <s v="Salt Lake City"/>
    <s v="Women's Apparel"/>
    <n v="44"/>
    <n v="1200"/>
    <n v="5280"/>
    <n v="3432"/>
    <n v="0.65"/>
    <s v="Online"/>
  </r>
  <r>
    <n v="1185732"/>
    <d v="2021-06-11T00:00:00"/>
    <x v="2"/>
    <x v="21"/>
    <s v="Salt Lake City"/>
    <s v="Men's Street Footwear"/>
    <n v="28"/>
    <n v="1820"/>
    <n v="5096"/>
    <n v="2598.96"/>
    <n v="0.51"/>
    <s v="Online"/>
  </r>
  <r>
    <n v="1185732"/>
    <d v="2021-06-11T00:00:00"/>
    <x v="2"/>
    <x v="21"/>
    <s v="Salt Lake City"/>
    <s v="Men's Athletic Footwear"/>
    <n v="24"/>
    <n v="1120"/>
    <n v="2688"/>
    <n v="1317.12"/>
    <n v="0.49"/>
    <s v="Online"/>
  </r>
  <r>
    <n v="1185732"/>
    <d v="2021-06-11T00:00:00"/>
    <x v="2"/>
    <x v="21"/>
    <s v="Salt Lake City"/>
    <s v="Women's Street Footwear"/>
    <n v="19"/>
    <n v="1150"/>
    <n v="2185"/>
    <n v="1070.6500000000001"/>
    <n v="0.49"/>
    <s v="Online"/>
  </r>
  <r>
    <n v="1185732"/>
    <d v="2021-06-11T00:00:00"/>
    <x v="2"/>
    <x v="21"/>
    <s v="Salt Lake City"/>
    <s v="Women's Athletic Footwear"/>
    <n v="19"/>
    <n v="1080"/>
    <n v="2052"/>
    <n v="1046.52"/>
    <n v="0.51"/>
    <s v="Online"/>
  </r>
  <r>
    <n v="1185732"/>
    <d v="2021-06-11T00:00:00"/>
    <x v="2"/>
    <x v="21"/>
    <s v="Salt Lake City"/>
    <s v="Men's Apparel"/>
    <n v="34"/>
    <n v="1080"/>
    <n v="3672"/>
    <n v="1652.3999999999999"/>
    <n v="0.44999999999999996"/>
    <s v="Online"/>
  </r>
  <r>
    <n v="1185732"/>
    <d v="2021-06-11T00:00:00"/>
    <x v="2"/>
    <x v="21"/>
    <s v="Salt Lake City"/>
    <s v="Women's Apparel"/>
    <n v="38"/>
    <n v="1500"/>
    <n v="5700"/>
    <n v="3420"/>
    <n v="0.6"/>
    <s v="Online"/>
  </r>
  <r>
    <n v="1185732"/>
    <d v="2021-07-10T00:00:00"/>
    <x v="2"/>
    <x v="21"/>
    <s v="Salt Lake City"/>
    <s v="Men's Street Footwear"/>
    <n v="34"/>
    <n v="2240"/>
    <n v="7616"/>
    <n v="3960.32"/>
    <n v="0.52"/>
    <s v="Online"/>
  </r>
  <r>
    <n v="1185732"/>
    <d v="2021-07-10T00:00:00"/>
    <x v="2"/>
    <x v="21"/>
    <s v="Salt Lake City"/>
    <s v="Men's Athletic Footwear"/>
    <n v="29"/>
    <n v="1600"/>
    <n v="4640"/>
    <n v="2227.1999999999998"/>
    <n v="0.48"/>
    <s v="Online"/>
  </r>
  <r>
    <n v="1185732"/>
    <d v="2021-07-10T00:00:00"/>
    <x v="2"/>
    <x v="21"/>
    <s v="Salt Lake City"/>
    <s v="Women's Street Footwear"/>
    <n v="24"/>
    <n v="1380"/>
    <n v="3312"/>
    <n v="1589.76"/>
    <n v="0.48"/>
    <s v="Online"/>
  </r>
  <r>
    <n v="1185732"/>
    <d v="2021-07-10T00:00:00"/>
    <x v="2"/>
    <x v="21"/>
    <s v="Salt Lake City"/>
    <s v="Women's Athletic Footwear"/>
    <n v="23"/>
    <n v="1150"/>
    <n v="2645"/>
    <n v="1322.5"/>
    <n v="0.5"/>
    <s v="Online"/>
  </r>
  <r>
    <n v="1185732"/>
    <d v="2021-07-10T00:00:00"/>
    <x v="2"/>
    <x v="21"/>
    <s v="Salt Lake City"/>
    <s v="Men's Apparel"/>
    <n v="32"/>
    <n v="1280"/>
    <n v="4096"/>
    <n v="1884.1599999999999"/>
    <n v="0.45999999999999996"/>
    <s v="Online"/>
  </r>
  <r>
    <n v="1185732"/>
    <d v="2021-07-10T00:00:00"/>
    <x v="2"/>
    <x v="21"/>
    <s v="Salt Lake City"/>
    <s v="Women's Apparel"/>
    <n v="38"/>
    <n v="1500"/>
    <n v="5700"/>
    <n v="3705"/>
    <n v="0.65"/>
    <s v="Online"/>
  </r>
  <r>
    <n v="1185732"/>
    <d v="2021-08-11T00:00:00"/>
    <x v="2"/>
    <x v="21"/>
    <s v="Salt Lake City"/>
    <s v="Men's Street Footwear"/>
    <n v="33"/>
    <n v="2030"/>
    <n v="6699"/>
    <n v="3349.5"/>
    <n v="0.5"/>
    <s v="Online"/>
  </r>
  <r>
    <n v="1185732"/>
    <d v="2021-08-11T00:00:00"/>
    <x v="2"/>
    <x v="21"/>
    <s v="Salt Lake City"/>
    <s v="Men's Athletic Footwear"/>
    <n v="34"/>
    <n v="1310"/>
    <n v="4454"/>
    <n v="2093.3799999999997"/>
    <n v="0.47"/>
    <s v="Online"/>
  </r>
  <r>
    <n v="1185732"/>
    <d v="2021-08-11T00:00:00"/>
    <x v="2"/>
    <x v="21"/>
    <s v="Salt Lake City"/>
    <s v="Women's Street Footwear"/>
    <n v="29"/>
    <n v="1130"/>
    <n v="3277"/>
    <n v="1605.73"/>
    <n v="0.49"/>
    <s v="Online"/>
  </r>
  <r>
    <n v="1185732"/>
    <d v="2021-08-11T00:00:00"/>
    <x v="2"/>
    <x v="21"/>
    <s v="Salt Lake City"/>
    <s v="Women's Athletic Footwear"/>
    <n v="19"/>
    <n v="1010"/>
    <n v="1919"/>
    <n v="1017.07"/>
    <n v="0.53"/>
    <s v="Online"/>
  </r>
  <r>
    <n v="1185732"/>
    <d v="2021-08-11T00:00:00"/>
    <x v="2"/>
    <x v="21"/>
    <s v="Salt Lake City"/>
    <s v="Men's Apparel"/>
    <n v="29"/>
    <n v="1050"/>
    <n v="3045"/>
    <n v="1400.6999999999998"/>
    <n v="0.45999999999999996"/>
    <s v="Online"/>
  </r>
  <r>
    <n v="1185732"/>
    <d v="2021-08-11T00:00:00"/>
    <x v="2"/>
    <x v="21"/>
    <s v="Salt Lake City"/>
    <s v="Women's Apparel"/>
    <n v="32"/>
    <n v="1520"/>
    <n v="4864"/>
    <n v="2918.4"/>
    <n v="0.6"/>
    <s v="Online"/>
  </r>
  <r>
    <n v="1185732"/>
    <d v="2021-09-12T00:00:00"/>
    <x v="2"/>
    <x v="21"/>
    <s v="Salt Lake City"/>
    <s v="Men's Street Footwear"/>
    <n v="29"/>
    <n v="1690"/>
    <n v="4901"/>
    <n v="2548.52"/>
    <n v="0.52"/>
    <s v="Online"/>
  </r>
  <r>
    <n v="1185732"/>
    <d v="2021-09-12T00:00:00"/>
    <x v="2"/>
    <x v="21"/>
    <s v="Salt Lake City"/>
    <s v="Men's Athletic Footwear"/>
    <n v="23"/>
    <n v="1220"/>
    <n v="2806"/>
    <n v="1262.6999999999998"/>
    <n v="0.44999999999999996"/>
    <s v="Online"/>
  </r>
  <r>
    <n v="1185732"/>
    <d v="2021-09-12T00:00:00"/>
    <x v="2"/>
    <x v="21"/>
    <s v="Salt Lake City"/>
    <s v="Women's Street Footwear"/>
    <n v="9"/>
    <n v="910"/>
    <n v="819"/>
    <n v="409.5"/>
    <n v="0.5"/>
    <s v="Online"/>
  </r>
  <r>
    <n v="1185732"/>
    <d v="2021-09-12T00:00:00"/>
    <x v="2"/>
    <x v="21"/>
    <s v="Salt Lake City"/>
    <s v="Women's Athletic Footwear"/>
    <n v="10"/>
    <n v="880"/>
    <n v="880"/>
    <n v="448.8"/>
    <n v="0.51"/>
    <s v="Online"/>
  </r>
  <r>
    <n v="1185732"/>
    <d v="2021-09-12T00:00:00"/>
    <x v="2"/>
    <x v="21"/>
    <s v="Salt Lake City"/>
    <s v="Men's Apparel"/>
    <n v="19"/>
    <n v="880"/>
    <n v="1672"/>
    <n v="836"/>
    <n v="0.5"/>
    <s v="Online"/>
  </r>
  <r>
    <n v="1185732"/>
    <d v="2021-09-12T00:00:00"/>
    <x v="2"/>
    <x v="21"/>
    <s v="Salt Lake City"/>
    <s v="Women's Apparel"/>
    <n v="24"/>
    <n v="1200"/>
    <n v="2880"/>
    <n v="1843.2"/>
    <n v="0.64"/>
    <s v="Online"/>
  </r>
  <r>
    <n v="1185732"/>
    <d v="2021-10-11T00:00:00"/>
    <x v="2"/>
    <x v="21"/>
    <s v="Salt Lake City"/>
    <s v="Men's Street Footwear"/>
    <n v="28"/>
    <n v="1730"/>
    <n v="4844"/>
    <n v="2470.44"/>
    <n v="0.51"/>
    <s v="Online"/>
  </r>
  <r>
    <n v="1185732"/>
    <d v="2021-10-11T00:00:00"/>
    <x v="2"/>
    <x v="21"/>
    <s v="Salt Lake City"/>
    <s v="Men's Athletic Footwear"/>
    <n v="19"/>
    <n v="1000"/>
    <n v="1900"/>
    <n v="950"/>
    <n v="0.5"/>
    <s v="Online"/>
  </r>
  <r>
    <n v="1185732"/>
    <d v="2021-10-11T00:00:00"/>
    <x v="2"/>
    <x v="21"/>
    <s v="Salt Lake City"/>
    <s v="Women's Street Footwear"/>
    <n v="19"/>
    <n v="870"/>
    <n v="1653"/>
    <n v="809.97"/>
    <n v="0.49"/>
    <s v="Online"/>
  </r>
  <r>
    <n v="1185732"/>
    <d v="2021-10-11T00:00:00"/>
    <x v="2"/>
    <x v="21"/>
    <s v="Salt Lake City"/>
    <s v="Women's Athletic Footwear"/>
    <n v="19"/>
    <n v="720"/>
    <n v="1368"/>
    <n v="752.40000000000009"/>
    <n v="0.55000000000000004"/>
    <s v="Online"/>
  </r>
  <r>
    <n v="1185732"/>
    <d v="2021-10-11T00:00:00"/>
    <x v="2"/>
    <x v="21"/>
    <s v="Salt Lake City"/>
    <s v="Men's Apparel"/>
    <n v="29"/>
    <n v="830"/>
    <n v="2407"/>
    <n v="1203.5"/>
    <n v="0.5"/>
    <s v="Online"/>
  </r>
  <r>
    <n v="1185732"/>
    <d v="2021-10-11T00:00:00"/>
    <x v="2"/>
    <x v="21"/>
    <s v="Salt Lake City"/>
    <s v="Women's Apparel"/>
    <n v="32"/>
    <n v="1040"/>
    <n v="3328"/>
    <n v="2063.36"/>
    <n v="0.62"/>
    <s v="Online"/>
  </r>
  <r>
    <n v="1185732"/>
    <d v="2021-11-11T00:00:00"/>
    <x v="2"/>
    <x v="21"/>
    <s v="Salt Lake City"/>
    <s v="Men's Street Footwear"/>
    <n v="29"/>
    <n v="1490"/>
    <n v="4321"/>
    <n v="2160.5"/>
    <n v="0.5"/>
    <s v="Online"/>
  </r>
  <r>
    <n v="1185732"/>
    <d v="2021-11-11T00:00:00"/>
    <x v="2"/>
    <x v="21"/>
    <s v="Salt Lake City"/>
    <s v="Men's Athletic Footwear"/>
    <n v="20"/>
    <n v="1080"/>
    <n v="2160"/>
    <n v="993.59999999999991"/>
    <n v="0.45999999999999996"/>
    <s v="Online"/>
  </r>
  <r>
    <n v="1185732"/>
    <d v="2021-11-11T00:00:00"/>
    <x v="2"/>
    <x v="21"/>
    <s v="Salt Lake City"/>
    <s v="Women's Street Footwear"/>
    <n v="19"/>
    <n v="930"/>
    <n v="1767"/>
    <n v="848.16"/>
    <n v="0.48"/>
    <s v="Online"/>
  </r>
  <r>
    <n v="1185732"/>
    <d v="2021-11-11T00:00:00"/>
    <x v="2"/>
    <x v="21"/>
    <s v="Salt Lake City"/>
    <s v="Women's Athletic Footwear"/>
    <n v="19"/>
    <n v="1130"/>
    <n v="2147"/>
    <n v="1094.97"/>
    <n v="0.51"/>
    <s v="Online"/>
  </r>
  <r>
    <n v="1185732"/>
    <d v="2021-11-11T00:00:00"/>
    <x v="2"/>
    <x v="21"/>
    <s v="Salt Lake City"/>
    <s v="Men's Apparel"/>
    <n v="39"/>
    <n v="910"/>
    <n v="3549"/>
    <n v="1739.01"/>
    <n v="0.49"/>
    <s v="Online"/>
  </r>
  <r>
    <n v="1185732"/>
    <d v="2021-11-11T00:00:00"/>
    <x v="2"/>
    <x v="21"/>
    <s v="Salt Lake City"/>
    <s v="Women's Apparel"/>
    <n v="43"/>
    <n v="1130"/>
    <n v="4859"/>
    <n v="3158.35"/>
    <n v="0.65"/>
    <s v="Online"/>
  </r>
  <r>
    <n v="1185732"/>
    <d v="2021-12-10T00:00:00"/>
    <x v="2"/>
    <x v="21"/>
    <s v="Salt Lake City"/>
    <s v="Men's Street Footwear"/>
    <n v="39"/>
    <n v="2030"/>
    <n v="7917"/>
    <n v="4354.3500000000004"/>
    <n v="0.55000000000000004"/>
    <s v="Online"/>
  </r>
  <r>
    <n v="1185732"/>
    <d v="2021-12-10T00:00:00"/>
    <x v="2"/>
    <x v="21"/>
    <s v="Salt Lake City"/>
    <s v="Men's Athletic Footwear"/>
    <n v="28"/>
    <n v="1450"/>
    <n v="4060"/>
    <n v="1989.3999999999999"/>
    <n v="0.49"/>
    <s v="Online"/>
  </r>
  <r>
    <n v="1185732"/>
    <d v="2021-12-10T00:00:00"/>
    <x v="2"/>
    <x v="21"/>
    <s v="Salt Lake City"/>
    <s v="Women's Street Footwear"/>
    <n v="29"/>
    <n v="1130"/>
    <n v="3277"/>
    <n v="1540.1899999999998"/>
    <n v="0.47"/>
    <s v="Online"/>
  </r>
  <r>
    <n v="1185732"/>
    <d v="2021-12-10T00:00:00"/>
    <x v="2"/>
    <x v="21"/>
    <s v="Salt Lake City"/>
    <s v="Women's Athletic Footwear"/>
    <n v="27"/>
    <n v="1120"/>
    <n v="3024"/>
    <n v="1542.24"/>
    <n v="0.51"/>
    <s v="Online"/>
  </r>
  <r>
    <n v="1185732"/>
    <d v="2021-12-10T00:00:00"/>
    <x v="2"/>
    <x v="21"/>
    <s v="Salt Lake City"/>
    <s v="Men's Apparel"/>
    <n v="38"/>
    <n v="1120"/>
    <n v="4256"/>
    <n v="2128"/>
    <n v="0.5"/>
    <s v="Online"/>
  </r>
  <r>
    <n v="1185732"/>
    <d v="2021-12-10T00:00:00"/>
    <x v="2"/>
    <x v="21"/>
    <s v="Salt Lake City"/>
    <s v="Women's Apparel"/>
    <n v="42"/>
    <n v="1250"/>
    <n v="5250"/>
    <n v="3202.5"/>
    <n v="0.61"/>
    <s v="Online"/>
  </r>
  <r>
    <n v="1128299"/>
    <d v="2021-01-24T00:00:00"/>
    <x v="2"/>
    <x v="21"/>
    <s v="Salt Lake City"/>
    <s v="Men's Street Footwear"/>
    <n v="27"/>
    <n v="980"/>
    <n v="2646"/>
    <n v="1270.08"/>
    <n v="0.48"/>
    <s v="Online"/>
  </r>
  <r>
    <n v="1128299"/>
    <d v="2021-01-24T00:00:00"/>
    <x v="2"/>
    <x v="21"/>
    <s v="Salt Lake City"/>
    <s v="Men's Athletic Footwear"/>
    <n v="39"/>
    <n v="1050"/>
    <n v="4095"/>
    <n v="2006.55"/>
    <n v="0.49"/>
    <s v="Online"/>
  </r>
  <r>
    <n v="1128299"/>
    <d v="2021-01-24T00:00:00"/>
    <x v="2"/>
    <x v="21"/>
    <s v="Salt Lake City"/>
    <s v="Women's Street Footwear"/>
    <n v="39"/>
    <n v="1050"/>
    <n v="4095"/>
    <n v="1965.6"/>
    <n v="0.48"/>
    <s v="Online"/>
  </r>
  <r>
    <n v="1128299"/>
    <d v="2021-01-24T00:00:00"/>
    <x v="2"/>
    <x v="21"/>
    <s v="Salt Lake City"/>
    <s v="Women's Athletic Footwear"/>
    <n v="39"/>
    <n v="580"/>
    <n v="2262"/>
    <n v="1040.52"/>
    <n v="0.45999999999999996"/>
    <s v="Online"/>
  </r>
  <r>
    <n v="1128299"/>
    <d v="2021-01-24T00:00:00"/>
    <x v="2"/>
    <x v="21"/>
    <s v="Salt Lake City"/>
    <s v="Men's Apparel"/>
    <n v="42"/>
    <n v="440"/>
    <n v="1848"/>
    <n v="1016.4000000000001"/>
    <n v="0.55000000000000004"/>
    <s v="Online"/>
  </r>
  <r>
    <n v="1128299"/>
    <d v="2021-01-24T00:00:00"/>
    <x v="2"/>
    <x v="21"/>
    <s v="Salt Lake City"/>
    <s v="Women's Apparel"/>
    <n v="39"/>
    <n v="1080"/>
    <n v="4212"/>
    <n v="1811.16"/>
    <n v="0.43"/>
    <s v="Online"/>
  </r>
  <r>
    <n v="1128299"/>
    <d v="2021-02-24T00:00:00"/>
    <x v="2"/>
    <x v="21"/>
    <s v="Salt Lake City"/>
    <s v="Men's Street Footwear"/>
    <n v="29"/>
    <n v="1170"/>
    <n v="3393"/>
    <n v="1526.85"/>
    <n v="0.44999999999999996"/>
    <s v="Online"/>
  </r>
  <r>
    <n v="1128299"/>
    <d v="2021-02-24T00:00:00"/>
    <x v="2"/>
    <x v="21"/>
    <s v="Salt Lake City"/>
    <s v="Men's Athletic Footwear"/>
    <n v="39"/>
    <n v="910"/>
    <n v="3549"/>
    <n v="1703.52"/>
    <n v="0.48"/>
    <s v="Online"/>
  </r>
  <r>
    <n v="1128299"/>
    <d v="2021-02-24T00:00:00"/>
    <x v="2"/>
    <x v="21"/>
    <s v="Salt Lake City"/>
    <s v="Women's Street Footwear"/>
    <n v="36"/>
    <n v="880"/>
    <n v="3168"/>
    <n v="1425.6"/>
    <n v="0.44999999999999996"/>
    <s v="Online"/>
  </r>
  <r>
    <n v="1128299"/>
    <d v="2021-02-24T00:00:00"/>
    <x v="2"/>
    <x v="22"/>
    <s v="Portland"/>
    <s v="Women's Athletic Footwear"/>
    <n v="39"/>
    <n v="580"/>
    <n v="2262"/>
    <n v="1085.76"/>
    <n v="0.48"/>
    <s v="Online"/>
  </r>
  <r>
    <n v="1128299"/>
    <d v="2021-02-24T00:00:00"/>
    <x v="2"/>
    <x v="22"/>
    <s v="Portland"/>
    <s v="Men's Apparel"/>
    <n v="42"/>
    <n v="380"/>
    <n v="1596"/>
    <n v="829.92000000000007"/>
    <n v="0.52"/>
    <s v="Online"/>
  </r>
  <r>
    <n v="1128299"/>
    <d v="2021-02-24T00:00:00"/>
    <x v="2"/>
    <x v="22"/>
    <s v="Portland"/>
    <s v="Women's Apparel"/>
    <n v="37"/>
    <n v="850"/>
    <n v="3145"/>
    <n v="1258"/>
    <n v="0.4"/>
    <s v="Online"/>
  </r>
  <r>
    <n v="1128299"/>
    <d v="2021-03-23T00:00:00"/>
    <x v="2"/>
    <x v="22"/>
    <s v="Portland"/>
    <s v="Men's Street Footwear"/>
    <n v="38"/>
    <n v="1280"/>
    <n v="4864"/>
    <n v="2383.36"/>
    <n v="0.49"/>
    <s v="Online"/>
  </r>
  <r>
    <n v="1128299"/>
    <d v="2021-03-23T00:00:00"/>
    <x v="2"/>
    <x v="22"/>
    <s v="Portland"/>
    <s v="Men's Athletic Footwear"/>
    <n v="45"/>
    <n v="850"/>
    <n v="3825"/>
    <n v="1836"/>
    <n v="0.48"/>
    <s v="Online"/>
  </r>
  <r>
    <n v="1128299"/>
    <d v="2021-03-23T00:00:00"/>
    <x v="2"/>
    <x v="22"/>
    <s v="Portland"/>
    <s v="Women's Street Footwear"/>
    <n v="54"/>
    <n v="880"/>
    <n v="4752"/>
    <n v="2138.3999999999996"/>
    <n v="0.44999999999999996"/>
    <s v="Online"/>
  </r>
  <r>
    <n v="1128299"/>
    <d v="2021-03-23T00:00:00"/>
    <x v="2"/>
    <x v="22"/>
    <s v="Portland"/>
    <s v="Women's Athletic Footwear"/>
    <n v="49"/>
    <n v="650"/>
    <n v="3185"/>
    <n v="1528.8"/>
    <n v="0.48"/>
    <s v="Online"/>
  </r>
  <r>
    <n v="1128299"/>
    <d v="2021-03-23T00:00:00"/>
    <x v="2"/>
    <x v="22"/>
    <s v="Portland"/>
    <s v="Men's Apparel"/>
    <n v="54"/>
    <n v="260"/>
    <n v="1404"/>
    <n v="744.12"/>
    <n v="0.53"/>
    <s v="Online"/>
  </r>
  <r>
    <n v="1128299"/>
    <d v="2021-03-23T00:00:00"/>
    <x v="2"/>
    <x v="22"/>
    <s v="Portland"/>
    <s v="Women's Apparel"/>
    <n v="49"/>
    <n v="870"/>
    <n v="4263"/>
    <n v="1790.46"/>
    <n v="0.42"/>
    <s v="Online"/>
  </r>
  <r>
    <n v="1128299"/>
    <d v="2021-04-24T00:00:00"/>
    <x v="2"/>
    <x v="22"/>
    <s v="Portland"/>
    <s v="Men's Street Footwear"/>
    <n v="51"/>
    <n v="1240"/>
    <n v="6324"/>
    <n v="2909.04"/>
    <n v="0.45999999999999996"/>
    <s v="Online"/>
  </r>
  <r>
    <n v="1128299"/>
    <d v="2021-04-24T00:00:00"/>
    <x v="2"/>
    <x v="22"/>
    <s v="Portland"/>
    <s v="Men's Athletic Footwear"/>
    <n v="54"/>
    <n v="830"/>
    <n v="4482"/>
    <n v="2196.1799999999998"/>
    <n v="0.49"/>
    <s v="Online"/>
  </r>
  <r>
    <n v="1128299"/>
    <d v="2021-04-24T00:00:00"/>
    <x v="2"/>
    <x v="22"/>
    <s v="Portland"/>
    <s v="Women's Street Footwear"/>
    <n v="55"/>
    <n v="850"/>
    <n v="4675"/>
    <n v="2244"/>
    <n v="0.48"/>
    <s v="Online"/>
  </r>
  <r>
    <n v="1128299"/>
    <d v="2021-04-24T00:00:00"/>
    <x v="2"/>
    <x v="22"/>
    <s v="Portland"/>
    <s v="Women's Athletic Footwear"/>
    <n v="41"/>
    <n v="630"/>
    <n v="2583"/>
    <n v="1291.5"/>
    <n v="0.5"/>
    <s v="Online"/>
  </r>
  <r>
    <n v="1128299"/>
    <d v="2021-04-24T00:00:00"/>
    <x v="2"/>
    <x v="22"/>
    <s v="Portland"/>
    <s v="Men's Apparel"/>
    <n v="48"/>
    <n v="360"/>
    <n v="1728"/>
    <n v="864"/>
    <n v="0.5"/>
    <s v="Online"/>
  </r>
  <r>
    <n v="1128299"/>
    <d v="2021-04-24T00:00:00"/>
    <x v="2"/>
    <x v="22"/>
    <s v="Portland"/>
    <s v="Women's Apparel"/>
    <n v="59"/>
    <n v="840"/>
    <n v="4956"/>
    <n v="2230.1999999999998"/>
    <n v="0.44999999999999996"/>
    <s v="Online"/>
  </r>
  <r>
    <n v="1128299"/>
    <d v="2021-05-25T00:00:00"/>
    <x v="2"/>
    <x v="22"/>
    <s v="Portland"/>
    <s v="Men's Street Footwear"/>
    <n v="48"/>
    <n v="1450"/>
    <n v="6960"/>
    <n v="3131.9999999999995"/>
    <n v="0.44999999999999996"/>
    <s v="Online"/>
  </r>
  <r>
    <n v="1128299"/>
    <d v="2021-05-25T00:00:00"/>
    <x v="2"/>
    <x v="22"/>
    <s v="Portland"/>
    <s v="Men's Athletic Footwear"/>
    <n v="50"/>
    <n v="1050"/>
    <n v="5250"/>
    <n v="2415"/>
    <n v="0.45999999999999996"/>
    <s v="Online"/>
  </r>
  <r>
    <n v="1128299"/>
    <d v="2021-05-25T00:00:00"/>
    <x v="2"/>
    <x v="22"/>
    <s v="Portland"/>
    <s v="Women's Street Footwear"/>
    <n v="50"/>
    <n v="950"/>
    <n v="4750"/>
    <n v="2375"/>
    <n v="0.5"/>
    <s v="Online"/>
  </r>
  <r>
    <n v="1128299"/>
    <d v="2021-05-25T00:00:00"/>
    <x v="2"/>
    <x v="22"/>
    <s v="Portland"/>
    <s v="Women's Athletic Footwear"/>
    <n v="49"/>
    <n v="830"/>
    <n v="4067"/>
    <n v="1952.1599999999999"/>
    <n v="0.48"/>
    <s v="Online"/>
  </r>
  <r>
    <n v="1128299"/>
    <d v="2021-05-25T00:00:00"/>
    <x v="2"/>
    <x v="22"/>
    <s v="Portland"/>
    <s v="Men's Apparel"/>
    <n v="41"/>
    <n v="440"/>
    <n v="1804"/>
    <n v="992.2"/>
    <n v="0.55000000000000004"/>
    <s v="Online"/>
  </r>
  <r>
    <n v="1128299"/>
    <d v="2021-05-25T00:00:00"/>
    <x v="2"/>
    <x v="22"/>
    <s v="Portland"/>
    <s v="Women's Apparel"/>
    <n v="54"/>
    <n v="1580"/>
    <n v="8532"/>
    <n v="3839.3999999999996"/>
    <n v="0.44999999999999996"/>
    <s v="Online"/>
  </r>
  <r>
    <n v="1128299"/>
    <d v="2021-06-24T00:00:00"/>
    <x v="2"/>
    <x v="22"/>
    <s v="Portland"/>
    <s v="Men's Street Footwear"/>
    <n v="51"/>
    <n v="2250"/>
    <n v="11475"/>
    <n v="5622.75"/>
    <n v="0.49"/>
    <s v="Online"/>
  </r>
  <r>
    <n v="1128299"/>
    <d v="2021-06-24T00:00:00"/>
    <x v="2"/>
    <x v="22"/>
    <s v="Portland"/>
    <s v="Men's Athletic Footwear"/>
    <n v="62"/>
    <n v="1690"/>
    <n v="10478"/>
    <n v="5134.22"/>
    <n v="0.49"/>
    <s v="Online"/>
  </r>
  <r>
    <n v="1128299"/>
    <d v="2021-06-24T00:00:00"/>
    <x v="2"/>
    <x v="22"/>
    <s v="Portland"/>
    <s v="Women's Street Footwear"/>
    <n v="78"/>
    <n v="1890"/>
    <n v="14742"/>
    <n v="6781.32"/>
    <n v="0.45999999999999996"/>
    <s v="Online"/>
  </r>
  <r>
    <n v="1128299"/>
    <d v="2021-06-24T00:00:00"/>
    <x v="2"/>
    <x v="22"/>
    <s v="Portland"/>
    <s v="Women's Athletic Footwear"/>
    <n v="74"/>
    <n v="1580"/>
    <n v="11692"/>
    <n v="5846"/>
    <n v="0.5"/>
    <s v="Online"/>
  </r>
  <r>
    <n v="1128299"/>
    <d v="2021-06-24T00:00:00"/>
    <x v="2"/>
    <x v="22"/>
    <s v="Portland"/>
    <s v="Men's Apparel"/>
    <n v="86"/>
    <n v="1080"/>
    <n v="9288"/>
    <n v="4922.6400000000003"/>
    <n v="0.53"/>
    <s v="Online"/>
  </r>
  <r>
    <n v="1128299"/>
    <d v="2021-06-24T00:00:00"/>
    <x v="2"/>
    <x v="22"/>
    <s v="Portland"/>
    <s v="Women's Apparel"/>
    <n v="95"/>
    <n v="1890"/>
    <n v="17955"/>
    <n v="8079.7499999999991"/>
    <n v="0.44999999999999996"/>
    <s v="Online"/>
  </r>
  <r>
    <n v="1128299"/>
    <d v="2021-07-23T00:00:00"/>
    <x v="2"/>
    <x v="22"/>
    <s v="Portland"/>
    <s v="Men's Street Footwear"/>
    <n v="79"/>
    <n v="2550"/>
    <n v="20145"/>
    <n v="9669.6"/>
    <n v="0.48"/>
    <s v="Online"/>
  </r>
  <r>
    <n v="1128299"/>
    <d v="2021-07-23T00:00:00"/>
    <x v="2"/>
    <x v="22"/>
    <s v="Portland"/>
    <s v="Men's Athletic Footwear"/>
    <n v="85"/>
    <n v="1960"/>
    <n v="16660"/>
    <n v="7830.2"/>
    <n v="0.47"/>
    <s v="Online"/>
  </r>
  <r>
    <n v="1128299"/>
    <d v="2021-07-23T00:00:00"/>
    <x v="2"/>
    <x v="22"/>
    <s v="Portland"/>
    <s v="Women's Street Footwear"/>
    <n v="86"/>
    <n v="1630"/>
    <n v="14018"/>
    <n v="6588.46"/>
    <n v="0.47"/>
    <s v="Online"/>
  </r>
  <r>
    <n v="1128299"/>
    <d v="2021-07-23T00:00:00"/>
    <x v="2"/>
    <x v="22"/>
    <s v="Portland"/>
    <s v="Women's Athletic Footwear"/>
    <n v="82"/>
    <n v="1650"/>
    <n v="13530"/>
    <n v="6494.4"/>
    <n v="0.48"/>
    <s v="Online"/>
  </r>
  <r>
    <n v="1128299"/>
    <d v="2021-07-23T00:00:00"/>
    <x v="2"/>
    <x v="22"/>
    <s v="Portland"/>
    <s v="Men's Apparel"/>
    <n v="84"/>
    <n v="1560"/>
    <n v="13104"/>
    <n v="6552"/>
    <n v="0.5"/>
    <s v="Online"/>
  </r>
  <r>
    <n v="1128299"/>
    <d v="2021-07-23T00:00:00"/>
    <x v="2"/>
    <x v="22"/>
    <s v="Portland"/>
    <s v="Women's Apparel"/>
    <n v="97"/>
    <n v="1500"/>
    <n v="14550"/>
    <n v="6111"/>
    <n v="0.42"/>
    <s v="Online"/>
  </r>
  <r>
    <n v="1128299"/>
    <d v="2021-08-24T00:00:00"/>
    <x v="2"/>
    <x v="22"/>
    <s v="Portland"/>
    <s v="Men's Street Footwear"/>
    <n v="81"/>
    <n v="2000"/>
    <n v="16200"/>
    <n v="7776"/>
    <n v="0.48"/>
    <s v="Online"/>
  </r>
  <r>
    <n v="1128299"/>
    <d v="2021-08-24T00:00:00"/>
    <x v="2"/>
    <x v="22"/>
    <s v="Portland"/>
    <s v="Men's Athletic Footwear"/>
    <n v="76"/>
    <n v="2330"/>
    <n v="17708"/>
    <n v="8676.92"/>
    <n v="0.49"/>
    <s v="Online"/>
  </r>
  <r>
    <n v="1128299"/>
    <d v="2021-08-24T00:00:00"/>
    <x v="2"/>
    <x v="22"/>
    <s v="Portland"/>
    <s v="Women's Street Footwear"/>
    <n v="68"/>
    <n v="1950"/>
    <n v="13260"/>
    <n v="6497.4"/>
    <n v="0.49"/>
    <s v="Online"/>
  </r>
  <r>
    <n v="1128299"/>
    <d v="2021-08-24T00:00:00"/>
    <x v="2"/>
    <x v="22"/>
    <s v="Portland"/>
    <s v="Women's Athletic Footwear"/>
    <n v="68"/>
    <n v="1190"/>
    <n v="8092"/>
    <n v="3722.3199999999997"/>
    <n v="0.45999999999999996"/>
    <s v="Online"/>
  </r>
  <r>
    <n v="1128299"/>
    <d v="2021-08-24T00:00:00"/>
    <x v="2"/>
    <x v="22"/>
    <s v="Portland"/>
    <s v="Men's Apparel"/>
    <n v="65"/>
    <n v="1280"/>
    <n v="8320"/>
    <n v="4409.6000000000004"/>
    <n v="0.53"/>
    <s v="Online"/>
  </r>
  <r>
    <n v="1128299"/>
    <d v="2021-08-24T00:00:00"/>
    <x v="2"/>
    <x v="22"/>
    <s v="Portland"/>
    <s v="Women's Apparel"/>
    <n v="69"/>
    <n v="730"/>
    <n v="5037"/>
    <n v="2216.2800000000002"/>
    <n v="0.44"/>
    <s v="Online"/>
  </r>
  <r>
    <n v="1128299"/>
    <d v="2021-09-25T00:00:00"/>
    <x v="2"/>
    <x v="22"/>
    <s v="Portland"/>
    <s v="Men's Street Footwear"/>
    <n v="46"/>
    <n v="1220"/>
    <n v="5612"/>
    <n v="2525.3999999999996"/>
    <n v="0.44999999999999996"/>
    <s v="Online"/>
  </r>
  <r>
    <n v="1128299"/>
    <d v="2021-09-25T00:00:00"/>
    <x v="2"/>
    <x v="22"/>
    <s v="Portland"/>
    <s v="Men's Athletic Footwear"/>
    <n v="51"/>
    <n v="1220"/>
    <n v="6222"/>
    <n v="2862.12"/>
    <n v="0.45999999999999996"/>
    <s v="Online"/>
  </r>
  <r>
    <n v="1128299"/>
    <d v="2021-09-25T00:00:00"/>
    <x v="2"/>
    <x v="22"/>
    <s v="Portland"/>
    <s v="Women's Street Footwear"/>
    <n v="49"/>
    <n v="750"/>
    <n v="3675"/>
    <n v="1653.7499999999998"/>
    <n v="0.44999999999999996"/>
    <s v="Online"/>
  </r>
  <r>
    <n v="1128299"/>
    <d v="2021-09-25T00:00:00"/>
    <x v="2"/>
    <x v="22"/>
    <s v="Portland"/>
    <s v="Women's Athletic Footwear"/>
    <n v="49"/>
    <n v="520"/>
    <n v="2548"/>
    <n v="1172.08"/>
    <n v="0.45999999999999996"/>
    <s v="Online"/>
  </r>
  <r>
    <n v="1128299"/>
    <d v="2021-09-25T00:00:00"/>
    <x v="2"/>
    <x v="22"/>
    <s v="Portland"/>
    <s v="Men's Apparel"/>
    <n v="58"/>
    <n v="590"/>
    <n v="3422"/>
    <n v="1813.66"/>
    <n v="0.53"/>
    <s v="Online"/>
  </r>
  <r>
    <n v="1128299"/>
    <d v="2021-09-25T00:00:00"/>
    <x v="2"/>
    <x v="22"/>
    <s v="Portland"/>
    <s v="Women's Apparel"/>
    <n v="41"/>
    <n v="730"/>
    <n v="2993"/>
    <n v="1257.06"/>
    <n v="0.42"/>
    <s v="Online"/>
  </r>
  <r>
    <n v="1128299"/>
    <d v="2021-10-24T00:00:00"/>
    <x v="2"/>
    <x v="22"/>
    <s v="Portland"/>
    <s v="Men's Street Footwear"/>
    <n v="38"/>
    <n v="1020"/>
    <n v="3876"/>
    <n v="1821.7199999999998"/>
    <n v="0.47"/>
    <s v="Online"/>
  </r>
  <r>
    <n v="1128299"/>
    <d v="2021-10-24T00:00:00"/>
    <x v="2"/>
    <x v="22"/>
    <s v="Portland"/>
    <s v="Men's Athletic Footwear"/>
    <n v="50"/>
    <n v="1420"/>
    <n v="7100"/>
    <n v="3265.9999999999995"/>
    <n v="0.45999999999999996"/>
    <s v="Online"/>
  </r>
  <r>
    <n v="1128299"/>
    <d v="2021-10-24T00:00:00"/>
    <x v="2"/>
    <x v="22"/>
    <s v="Portland"/>
    <s v="Women's Street Footwear"/>
    <n v="46"/>
    <n v="910"/>
    <n v="4186"/>
    <n v="2051.14"/>
    <n v="0.49"/>
    <s v="Online"/>
  </r>
  <r>
    <n v="1128299"/>
    <d v="2021-10-24T00:00:00"/>
    <x v="2"/>
    <x v="22"/>
    <s v="Portland"/>
    <s v="Women's Athletic Footwear"/>
    <n v="44"/>
    <n v="810"/>
    <n v="3564"/>
    <n v="1710.72"/>
    <n v="0.48"/>
    <s v="Online"/>
  </r>
  <r>
    <n v="1128299"/>
    <d v="2021-10-24T00:00:00"/>
    <x v="2"/>
    <x v="22"/>
    <s v="Portland"/>
    <s v="Men's Apparel"/>
    <n v="51"/>
    <n v="750"/>
    <n v="3825"/>
    <n v="2065.5"/>
    <n v="0.54"/>
    <s v="Online"/>
  </r>
  <r>
    <n v="1128299"/>
    <d v="2021-10-24T00:00:00"/>
    <x v="2"/>
    <x v="22"/>
    <s v="Portland"/>
    <s v="Women's Apparel"/>
    <n v="58"/>
    <n v="1050"/>
    <n v="6090"/>
    <n v="2618.6999999999998"/>
    <n v="0.43"/>
    <s v="Online"/>
  </r>
  <r>
    <n v="1128299"/>
    <d v="2021-11-24T00:00:00"/>
    <x v="2"/>
    <x v="22"/>
    <s v="Portland"/>
    <s v="Men's Street Footwear"/>
    <n v="44"/>
    <n v="1730"/>
    <n v="7612"/>
    <n v="3501.5199999999995"/>
    <n v="0.45999999999999996"/>
    <s v="Online"/>
  </r>
  <r>
    <n v="1128299"/>
    <d v="2021-11-24T00:00:00"/>
    <x v="2"/>
    <x v="22"/>
    <s v="Portland"/>
    <s v="Men's Athletic Footwear"/>
    <n v="48"/>
    <n v="1950"/>
    <n v="9360"/>
    <n v="4680"/>
    <n v="0.5"/>
    <s v="Online"/>
  </r>
  <r>
    <n v="1128299"/>
    <d v="2021-11-24T00:00:00"/>
    <x v="2"/>
    <x v="22"/>
    <s v="Portland"/>
    <s v="Women's Street Footwear"/>
    <n v="42"/>
    <n v="1280"/>
    <n v="5376"/>
    <n v="2688"/>
    <n v="0.5"/>
    <s v="Online"/>
  </r>
  <r>
    <n v="1128299"/>
    <d v="2021-11-24T00:00:00"/>
    <x v="2"/>
    <x v="22"/>
    <s v="Portland"/>
    <s v="Women's Athletic Footwear"/>
    <n v="51"/>
    <n v="1310"/>
    <n v="6681"/>
    <n v="3073.2599999999998"/>
    <n v="0.45999999999999996"/>
    <s v="Online"/>
  </r>
  <r>
    <n v="1128299"/>
    <d v="2021-11-24T00:00:00"/>
    <x v="2"/>
    <x v="22"/>
    <s v="Portland"/>
    <s v="Men's Apparel"/>
    <n v="68"/>
    <n v="1110"/>
    <n v="7548"/>
    <n v="4075.92"/>
    <n v="0.54"/>
    <s v="Online"/>
  </r>
  <r>
    <n v="1128299"/>
    <d v="2021-11-24T00:00:00"/>
    <x v="2"/>
    <x v="22"/>
    <s v="Portland"/>
    <s v="Women's Apparel"/>
    <n v="76"/>
    <n v="1490"/>
    <n v="11324"/>
    <n v="4756.08"/>
    <n v="0.42"/>
    <s v="Online"/>
  </r>
  <r>
    <n v="1128299"/>
    <d v="2021-12-23T00:00:00"/>
    <x v="2"/>
    <x v="22"/>
    <s v="Portland"/>
    <s v="Men's Street Footwear"/>
    <n v="61"/>
    <n v="1880"/>
    <n v="11468"/>
    <n v="5504.6399999999994"/>
    <n v="0.48"/>
    <s v="Online"/>
  </r>
  <r>
    <n v="1128299"/>
    <d v="2021-12-23T00:00:00"/>
    <x v="2"/>
    <x v="22"/>
    <s v="Portland"/>
    <s v="Men's Athletic Footwear"/>
    <n v="72"/>
    <n v="2180"/>
    <n v="15696"/>
    <n v="7377.12"/>
    <n v="0.47"/>
    <s v="Online"/>
  </r>
  <r>
    <n v="1128299"/>
    <d v="2021-12-23T00:00:00"/>
    <x v="2"/>
    <x v="22"/>
    <s v="Portland"/>
    <s v="Women's Street Footwear"/>
    <n v="67"/>
    <n v="1650"/>
    <n v="11055"/>
    <n v="4974.7499999999991"/>
    <n v="0.44999999999999996"/>
    <s v="Online"/>
  </r>
  <r>
    <n v="1128299"/>
    <d v="2021-12-23T00:00:00"/>
    <x v="2"/>
    <x v="22"/>
    <s v="Portland"/>
    <s v="Women's Athletic Footwear"/>
    <n v="67"/>
    <n v="1430"/>
    <n v="9581"/>
    <n v="4311.45"/>
    <n v="0.44999999999999996"/>
    <s v="Online"/>
  </r>
  <r>
    <n v="1128299"/>
    <d v="2021-12-23T00:00:00"/>
    <x v="2"/>
    <x v="22"/>
    <s v="Portland"/>
    <s v="Men's Apparel"/>
    <n v="72"/>
    <n v="1330"/>
    <n v="9576"/>
    <n v="4788"/>
    <n v="0.5"/>
    <s v="Online"/>
  </r>
  <r>
    <n v="1128299"/>
    <d v="2021-12-23T00:00:00"/>
    <x v="2"/>
    <x v="22"/>
    <s v="Portland"/>
    <s v="Women's Apparel"/>
    <n v="77"/>
    <n v="1730"/>
    <n v="13321"/>
    <n v="5328.4000000000005"/>
    <n v="0.4"/>
    <s v="Online"/>
  </r>
  <r>
    <n v="1128299"/>
    <d v="2021-01-17T00:00:00"/>
    <x v="2"/>
    <x v="22"/>
    <s v="Portland"/>
    <s v="Men's Street Footwear"/>
    <n v="33"/>
    <n v="1000"/>
    <n v="3300"/>
    <n v="1683"/>
    <n v="0.51"/>
    <s v="Online"/>
  </r>
  <r>
    <n v="1128299"/>
    <d v="2021-01-17T00:00:00"/>
    <x v="2"/>
    <x v="22"/>
    <s v="Portland"/>
    <s v="Men's Athletic Footwear"/>
    <n v="42"/>
    <n v="1000"/>
    <n v="4200"/>
    <n v="2268"/>
    <n v="0.54"/>
    <s v="Online"/>
  </r>
  <r>
    <n v="1128299"/>
    <d v="2021-01-17T00:00:00"/>
    <x v="2"/>
    <x v="22"/>
    <s v="Portland"/>
    <s v="Women's Street Footwear"/>
    <n v="43"/>
    <n v="1120"/>
    <n v="4816"/>
    <n v="2600.6400000000003"/>
    <n v="0.54"/>
    <s v="Online"/>
  </r>
  <r>
    <n v="1128299"/>
    <d v="2021-01-17T00:00:00"/>
    <x v="2"/>
    <x v="22"/>
    <s v="Portland"/>
    <s v="Women's Athletic Footwear"/>
    <n v="41"/>
    <n v="680"/>
    <n v="2788"/>
    <n v="1533.3999999999999"/>
    <n v="0.54999999999999993"/>
    <s v="Online"/>
  </r>
  <r>
    <n v="1128299"/>
    <d v="2021-01-17T00:00:00"/>
    <x v="2"/>
    <x v="22"/>
    <s v="Portland"/>
    <s v="Men's Apparel"/>
    <n v="46"/>
    <n v="580"/>
    <n v="2668"/>
    <n v="1574.1200000000001"/>
    <n v="0.59000000000000008"/>
    <s v="Online"/>
  </r>
  <r>
    <n v="1128299"/>
    <d v="2021-01-17T00:00:00"/>
    <x v="2"/>
    <x v="22"/>
    <s v="Portland"/>
    <s v="Women's Apparel"/>
    <n v="41"/>
    <n v="1220"/>
    <n v="5002"/>
    <n v="2400.96"/>
    <n v="0.48"/>
    <s v="Online"/>
  </r>
  <r>
    <n v="1128299"/>
    <d v="2021-02-17T00:00:00"/>
    <x v="2"/>
    <x v="22"/>
    <s v="Portland"/>
    <s v="Men's Street Footwear"/>
    <n v="33"/>
    <n v="1400"/>
    <n v="4620"/>
    <n v="2448.6"/>
    <n v="0.53"/>
    <s v="Online"/>
  </r>
  <r>
    <n v="1128299"/>
    <d v="2021-02-17T00:00:00"/>
    <x v="2"/>
    <x v="22"/>
    <s v="Portland"/>
    <s v="Men's Athletic Footwear"/>
    <n v="41"/>
    <n v="1160"/>
    <n v="4756"/>
    <n v="2425.56"/>
    <n v="0.51"/>
    <s v="Online"/>
  </r>
  <r>
    <n v="1128299"/>
    <d v="2021-02-17T00:00:00"/>
    <x v="2"/>
    <x v="22"/>
    <s v="Portland"/>
    <s v="Women's Street Footwear"/>
    <n v="41"/>
    <n v="1200"/>
    <n v="4920"/>
    <n v="2558.4"/>
    <n v="0.52"/>
    <s v="Online"/>
  </r>
  <r>
    <n v="1128299"/>
    <d v="2021-02-17T00:00:00"/>
    <x v="1"/>
    <x v="23"/>
    <s v="New Orleans"/>
    <s v="Women's Athletic Footwear"/>
    <n v="44"/>
    <n v="730"/>
    <n v="3212"/>
    <n v="1766.5999999999997"/>
    <n v="0.54999999999999993"/>
    <s v="Online"/>
  </r>
  <r>
    <n v="1128299"/>
    <d v="2021-02-17T00:00:00"/>
    <x v="1"/>
    <x v="23"/>
    <s v="New Orleans"/>
    <s v="Men's Apparel"/>
    <n v="48"/>
    <n v="510"/>
    <n v="2448"/>
    <n v="1468.8"/>
    <n v="0.6"/>
    <s v="Online"/>
  </r>
  <r>
    <n v="1128299"/>
    <d v="2021-02-17T00:00:00"/>
    <x v="1"/>
    <x v="23"/>
    <s v="New Orleans"/>
    <s v="Women's Apparel"/>
    <n v="44"/>
    <n v="1050"/>
    <n v="4620"/>
    <n v="2217.6"/>
    <n v="0.48"/>
    <s v="Online"/>
  </r>
  <r>
    <n v="1128299"/>
    <d v="2021-03-16T00:00:00"/>
    <x v="1"/>
    <x v="23"/>
    <s v="New Orleans"/>
    <s v="Men's Street Footwear"/>
    <n v="44"/>
    <n v="1470"/>
    <n v="6468"/>
    <n v="3298.68"/>
    <n v="0.51"/>
    <s v="Online"/>
  </r>
  <r>
    <n v="1128299"/>
    <d v="2021-03-16T00:00:00"/>
    <x v="1"/>
    <x v="23"/>
    <s v="New Orleans"/>
    <s v="Men's Athletic Footwear"/>
    <n v="51"/>
    <n v="1010"/>
    <n v="5151"/>
    <n v="2833.0499999999997"/>
    <n v="0.54999999999999993"/>
    <s v="Online"/>
  </r>
  <r>
    <n v="1128299"/>
    <d v="2021-03-16T00:00:00"/>
    <x v="1"/>
    <x v="23"/>
    <s v="New Orleans"/>
    <s v="Women's Street Footwear"/>
    <n v="56"/>
    <n v="1160"/>
    <n v="6496"/>
    <n v="3572.7999999999997"/>
    <n v="0.54999999999999993"/>
    <s v="Online"/>
  </r>
  <r>
    <n v="1128299"/>
    <d v="2021-03-16T00:00:00"/>
    <x v="1"/>
    <x v="23"/>
    <s v="New Orleans"/>
    <s v="Women's Athletic Footwear"/>
    <n v="50"/>
    <n v="840"/>
    <n v="4200"/>
    <n v="2309.9999999999995"/>
    <n v="0.54999999999999993"/>
    <s v="Online"/>
  </r>
  <r>
    <n v="1128299"/>
    <d v="2021-03-16T00:00:00"/>
    <x v="1"/>
    <x v="23"/>
    <s v="New Orleans"/>
    <s v="Men's Apparel"/>
    <n v="56"/>
    <n v="390"/>
    <n v="2184"/>
    <n v="1310.3999999999999"/>
    <n v="0.6"/>
    <s v="Online"/>
  </r>
  <r>
    <n v="1128299"/>
    <d v="2021-03-16T00:00:00"/>
    <x v="1"/>
    <x v="23"/>
    <s v="New Orleans"/>
    <s v="Women's Apparel"/>
    <n v="41"/>
    <n v="950"/>
    <n v="3895"/>
    <n v="1752.7499999999998"/>
    <n v="0.44999999999999996"/>
    <s v="Online"/>
  </r>
  <r>
    <n v="1128299"/>
    <d v="2021-04-17T00:00:00"/>
    <x v="1"/>
    <x v="23"/>
    <s v="New Orleans"/>
    <s v="Men's Street Footwear"/>
    <n v="48"/>
    <n v="1420"/>
    <n v="6816"/>
    <n v="3544.32"/>
    <n v="0.52"/>
    <s v="Online"/>
  </r>
  <r>
    <n v="1128299"/>
    <d v="2021-04-17T00:00:00"/>
    <x v="1"/>
    <x v="23"/>
    <s v="New Orleans"/>
    <s v="Men's Athletic Footwear"/>
    <n v="52"/>
    <n v="880"/>
    <n v="4576"/>
    <n v="2288"/>
    <n v="0.5"/>
    <s v="Online"/>
  </r>
  <r>
    <n v="1128299"/>
    <d v="2021-04-17T00:00:00"/>
    <x v="1"/>
    <x v="23"/>
    <s v="New Orleans"/>
    <s v="Women's Street Footwear"/>
    <n v="52"/>
    <n v="1050"/>
    <n v="5460"/>
    <n v="2784.6"/>
    <n v="0.51"/>
    <s v="Online"/>
  </r>
  <r>
    <n v="1128299"/>
    <d v="2021-04-17T00:00:00"/>
    <x v="1"/>
    <x v="23"/>
    <s v="New Orleans"/>
    <s v="Women's Athletic Footwear"/>
    <n v="39"/>
    <n v="740"/>
    <n v="2886"/>
    <n v="1529.5800000000002"/>
    <n v="0.53"/>
    <s v="Online"/>
  </r>
  <r>
    <n v="1128299"/>
    <d v="2021-04-17T00:00:00"/>
    <x v="1"/>
    <x v="23"/>
    <s v="New Orleans"/>
    <s v="Men's Apparel"/>
    <n v="43"/>
    <n v="530"/>
    <n v="2279"/>
    <n v="1299.0300000000002"/>
    <n v="0.57000000000000006"/>
    <s v="Online"/>
  </r>
  <r>
    <n v="1128299"/>
    <d v="2021-04-17T00:00:00"/>
    <x v="1"/>
    <x v="23"/>
    <s v="New Orleans"/>
    <s v="Women's Apparel"/>
    <n v="55"/>
    <n v="1050"/>
    <n v="5775"/>
    <n v="2887.5"/>
    <n v="0.5"/>
    <s v="Online"/>
  </r>
  <r>
    <n v="1128299"/>
    <d v="2021-05-18T00:00:00"/>
    <x v="1"/>
    <x v="23"/>
    <s v="New Orleans"/>
    <s v="Men's Street Footwear"/>
    <n v="43"/>
    <n v="1600"/>
    <n v="6880"/>
    <n v="3646.4"/>
    <n v="0.53"/>
    <s v="Online"/>
  </r>
  <r>
    <n v="1128299"/>
    <d v="2021-05-18T00:00:00"/>
    <x v="1"/>
    <x v="23"/>
    <s v="New Orleans"/>
    <s v="Men's Athletic Footwear"/>
    <n v="47"/>
    <n v="1000"/>
    <n v="4700"/>
    <n v="2444"/>
    <n v="0.52"/>
    <s v="Online"/>
  </r>
  <r>
    <n v="1128299"/>
    <d v="2021-05-18T00:00:00"/>
    <x v="1"/>
    <x v="23"/>
    <s v="New Orleans"/>
    <s v="Women's Street Footwear"/>
    <n v="49"/>
    <n v="1120"/>
    <n v="5488"/>
    <n v="2798.88"/>
    <n v="0.51"/>
    <s v="Online"/>
  </r>
  <r>
    <n v="1128299"/>
    <d v="2021-05-18T00:00:00"/>
    <x v="1"/>
    <x v="23"/>
    <s v="New Orleans"/>
    <s v="Women's Athletic Footwear"/>
    <n v="44"/>
    <n v="850"/>
    <n v="3740"/>
    <n v="1907.4"/>
    <n v="0.51"/>
    <s v="Online"/>
  </r>
  <r>
    <n v="1128299"/>
    <d v="2021-05-18T00:00:00"/>
    <x v="1"/>
    <x v="23"/>
    <s v="New Orleans"/>
    <s v="Men's Apparel"/>
    <n v="36"/>
    <n v="650"/>
    <n v="2340"/>
    <n v="1380.6000000000001"/>
    <n v="0.59000000000000008"/>
    <s v="Online"/>
  </r>
  <r>
    <n v="1128299"/>
    <d v="2021-05-18T00:00:00"/>
    <x v="1"/>
    <x v="23"/>
    <s v="New Orleans"/>
    <s v="Women's Apparel"/>
    <n v="59"/>
    <n v="1670"/>
    <n v="9853"/>
    <n v="4433.8499999999995"/>
    <n v="0.44999999999999996"/>
    <s v="Online"/>
  </r>
  <r>
    <n v="1128299"/>
    <d v="2021-06-17T00:00:00"/>
    <x v="1"/>
    <x v="23"/>
    <s v="New Orleans"/>
    <s v="Men's Street Footwear"/>
    <n v="58"/>
    <n v="2480"/>
    <n v="14384"/>
    <n v="7335.84"/>
    <n v="0.51"/>
    <s v="Online"/>
  </r>
  <r>
    <n v="1128299"/>
    <d v="2021-06-17T00:00:00"/>
    <x v="1"/>
    <x v="23"/>
    <s v="New Orleans"/>
    <s v="Men's Athletic Footwear"/>
    <n v="65"/>
    <n v="2100"/>
    <n v="13650"/>
    <n v="7098"/>
    <n v="0.52"/>
    <s v="Online"/>
  </r>
  <r>
    <n v="1128299"/>
    <d v="2021-06-17T00:00:00"/>
    <x v="1"/>
    <x v="23"/>
    <s v="New Orleans"/>
    <s v="Women's Street Footwear"/>
    <n v="83"/>
    <n v="2030"/>
    <n v="16849"/>
    <n v="9266.9499999999989"/>
    <n v="0.54999999999999993"/>
    <s v="Online"/>
  </r>
  <r>
    <n v="1128299"/>
    <d v="2021-06-17T00:00:00"/>
    <x v="1"/>
    <x v="23"/>
    <s v="New Orleans"/>
    <s v="Women's Athletic Footwear"/>
    <n v="82"/>
    <n v="1610"/>
    <n v="13202"/>
    <n v="7261.0999999999995"/>
    <n v="0.54999999999999993"/>
    <s v="Online"/>
  </r>
  <r>
    <n v="1128299"/>
    <d v="2021-06-17T00:00:00"/>
    <x v="1"/>
    <x v="23"/>
    <s v="New Orleans"/>
    <s v="Men's Apparel"/>
    <n v="92"/>
    <n v="1170"/>
    <n v="10764"/>
    <n v="6135.4800000000005"/>
    <n v="0.57000000000000006"/>
    <s v="Online"/>
  </r>
  <r>
    <n v="1128299"/>
    <d v="2021-06-17T00:00:00"/>
    <x v="1"/>
    <x v="23"/>
    <s v="New Orleans"/>
    <s v="Women's Apparel"/>
    <n v="100"/>
    <n v="1950"/>
    <n v="19500"/>
    <n v="9360"/>
    <n v="0.48"/>
    <s v="Online"/>
  </r>
  <r>
    <n v="1128299"/>
    <d v="2021-07-16T00:00:00"/>
    <x v="1"/>
    <x v="23"/>
    <s v="New Orleans"/>
    <s v="Men's Street Footwear"/>
    <n v="86"/>
    <n v="2700"/>
    <n v="23220"/>
    <n v="12306.6"/>
    <n v="0.53"/>
    <s v="Online"/>
  </r>
  <r>
    <n v="1128299"/>
    <d v="2021-07-16T00:00:00"/>
    <x v="1"/>
    <x v="23"/>
    <s v="New Orleans"/>
    <s v="Men's Athletic Footwear"/>
    <n v="92"/>
    <n v="2030"/>
    <n v="18676"/>
    <n v="10271.799999999999"/>
    <n v="0.54999999999999993"/>
    <s v="Online"/>
  </r>
  <r>
    <n v="1128299"/>
    <d v="2021-07-16T00:00:00"/>
    <x v="1"/>
    <x v="23"/>
    <s v="New Orleans"/>
    <s v="Women's Street Footwear"/>
    <n v="90"/>
    <n v="1960"/>
    <n v="17640"/>
    <n v="9525.6"/>
    <n v="0.54"/>
    <s v="Online"/>
  </r>
  <r>
    <n v="1128299"/>
    <d v="2021-07-16T00:00:00"/>
    <x v="1"/>
    <x v="23"/>
    <s v="New Orleans"/>
    <s v="Women's Athletic Footwear"/>
    <n v="86"/>
    <n v="1680"/>
    <n v="14448"/>
    <n v="7801.92"/>
    <n v="0.54"/>
    <s v="Online"/>
  </r>
  <r>
    <n v="1128299"/>
    <d v="2021-07-16T00:00:00"/>
    <x v="1"/>
    <x v="23"/>
    <s v="New Orleans"/>
    <s v="Men's Apparel"/>
    <n v="86"/>
    <n v="1890"/>
    <n v="16254"/>
    <n v="9427.3200000000015"/>
    <n v="0.58000000000000007"/>
    <s v="Online"/>
  </r>
  <r>
    <n v="1128299"/>
    <d v="2021-07-16T00:00:00"/>
    <x v="1"/>
    <x v="23"/>
    <s v="New Orleans"/>
    <s v="Women's Apparel"/>
    <n v="103"/>
    <n v="1630"/>
    <n v="16789"/>
    <n v="8058.7199999999993"/>
    <n v="0.48"/>
    <s v="Online"/>
  </r>
  <r>
    <n v="1128299"/>
    <d v="2021-08-17T00:00:00"/>
    <x v="1"/>
    <x v="23"/>
    <s v="New Orleans"/>
    <s v="Men's Street Footwear"/>
    <n v="86"/>
    <n v="2550"/>
    <n v="21930"/>
    <n v="11184.300000000001"/>
    <n v="0.51"/>
    <s v="Online"/>
  </r>
  <r>
    <n v="1128299"/>
    <d v="2021-08-17T00:00:00"/>
    <x v="1"/>
    <x v="23"/>
    <s v="New Orleans"/>
    <s v="Men's Athletic Footwear"/>
    <n v="77"/>
    <n v="2390"/>
    <n v="18403"/>
    <n v="9385.5300000000007"/>
    <n v="0.51"/>
    <s v="Online"/>
  </r>
  <r>
    <n v="1128299"/>
    <d v="2021-08-17T00:00:00"/>
    <x v="1"/>
    <x v="23"/>
    <s v="New Orleans"/>
    <s v="Women's Street Footwear"/>
    <n v="70"/>
    <n v="1890"/>
    <n v="13230"/>
    <n v="7276.4999999999991"/>
    <n v="0.54999999999999993"/>
    <s v="Online"/>
  </r>
  <r>
    <n v="1128299"/>
    <d v="2021-08-17T00:00:00"/>
    <x v="1"/>
    <x v="23"/>
    <s v="New Orleans"/>
    <s v="Women's Athletic Footwear"/>
    <n v="74"/>
    <n v="1280"/>
    <n v="9472"/>
    <n v="5020.16"/>
    <n v="0.53"/>
    <s v="Online"/>
  </r>
  <r>
    <n v="1128299"/>
    <d v="2021-08-17T00:00:00"/>
    <x v="1"/>
    <x v="23"/>
    <s v="New Orleans"/>
    <s v="Men's Apparel"/>
    <n v="64"/>
    <n v="1380"/>
    <n v="8832"/>
    <n v="5210.880000000001"/>
    <n v="0.59000000000000008"/>
    <s v="Online"/>
  </r>
  <r>
    <n v="1128299"/>
    <d v="2021-08-17T00:00:00"/>
    <x v="1"/>
    <x v="23"/>
    <s v="New Orleans"/>
    <s v="Women's Apparel"/>
    <n v="63"/>
    <n v="900"/>
    <n v="5670"/>
    <n v="2778.2999999999997"/>
    <n v="0.49"/>
    <s v="Online"/>
  </r>
  <r>
    <n v="1128299"/>
    <d v="2021-09-18T00:00:00"/>
    <x v="1"/>
    <x v="23"/>
    <s v="New Orleans"/>
    <s v="Men's Street Footwear"/>
    <n v="43"/>
    <n v="1450"/>
    <n v="6235"/>
    <n v="3429.2499999999995"/>
    <n v="0.54999999999999993"/>
    <s v="Online"/>
  </r>
  <r>
    <n v="1128299"/>
    <d v="2021-09-18T00:00:00"/>
    <x v="1"/>
    <x v="23"/>
    <s v="New Orleans"/>
    <s v="Men's Athletic Footwear"/>
    <n v="46"/>
    <n v="1250"/>
    <n v="5750"/>
    <n v="2932.5"/>
    <n v="0.51"/>
    <s v="Online"/>
  </r>
  <r>
    <n v="1128299"/>
    <d v="2021-09-18T00:00:00"/>
    <x v="1"/>
    <x v="23"/>
    <s v="New Orleans"/>
    <s v="Women's Street Footwear"/>
    <n v="43"/>
    <n v="780"/>
    <n v="3354"/>
    <n v="1744.0800000000002"/>
    <n v="0.52"/>
    <s v="Online"/>
  </r>
  <r>
    <n v="1128299"/>
    <d v="2021-09-18T00:00:00"/>
    <x v="1"/>
    <x v="23"/>
    <s v="New Orleans"/>
    <s v="Women's Athletic Footwear"/>
    <n v="41"/>
    <n v="630"/>
    <n v="2583"/>
    <n v="1317.33"/>
    <n v="0.51"/>
    <s v="Online"/>
  </r>
  <r>
    <n v="1128299"/>
    <d v="2021-09-18T00:00:00"/>
    <x v="1"/>
    <x v="23"/>
    <s v="New Orleans"/>
    <s v="Men's Apparel"/>
    <n v="51"/>
    <n v="770"/>
    <n v="3927"/>
    <n v="2159.8500000000004"/>
    <n v="0.55000000000000004"/>
    <s v="Online"/>
  </r>
  <r>
    <n v="1128299"/>
    <d v="2021-09-18T00:00:00"/>
    <x v="1"/>
    <x v="23"/>
    <s v="New Orleans"/>
    <s v="Women's Apparel"/>
    <n v="39"/>
    <n v="750"/>
    <n v="2925"/>
    <n v="1462.5"/>
    <n v="0.5"/>
    <s v="Online"/>
  </r>
  <r>
    <n v="1128299"/>
    <d v="2021-10-17T00:00:00"/>
    <x v="1"/>
    <x v="23"/>
    <s v="New Orleans"/>
    <s v="Men's Street Footwear"/>
    <n v="34"/>
    <n v="1120"/>
    <n v="3808"/>
    <n v="2056.3200000000002"/>
    <n v="0.54"/>
    <s v="Online"/>
  </r>
  <r>
    <n v="1128299"/>
    <d v="2021-10-17T00:00:00"/>
    <x v="1"/>
    <x v="23"/>
    <s v="New Orleans"/>
    <s v="Men's Athletic Footwear"/>
    <n v="45"/>
    <n v="1550"/>
    <n v="6975"/>
    <n v="3836.2499999999995"/>
    <n v="0.54999999999999993"/>
    <s v="Online"/>
  </r>
  <r>
    <n v="1128299"/>
    <d v="2021-10-17T00:00:00"/>
    <x v="1"/>
    <x v="23"/>
    <s v="New Orleans"/>
    <s v="Women's Street Footwear"/>
    <n v="42"/>
    <n v="1000"/>
    <n v="4200"/>
    <n v="2100"/>
    <n v="0.5"/>
    <s v="Online"/>
  </r>
  <r>
    <n v="1128299"/>
    <d v="2021-10-17T00:00:00"/>
    <x v="1"/>
    <x v="23"/>
    <s v="New Orleans"/>
    <s v="Women's Athletic Footwear"/>
    <n v="36"/>
    <n v="1050"/>
    <n v="3780"/>
    <n v="1890"/>
    <n v="0.5"/>
    <s v="Online"/>
  </r>
  <r>
    <n v="1128299"/>
    <d v="2021-10-17T00:00:00"/>
    <x v="1"/>
    <x v="23"/>
    <s v="New Orleans"/>
    <s v="Men's Apparel"/>
    <n v="47"/>
    <n v="950"/>
    <n v="4465"/>
    <n v="2634.3500000000004"/>
    <n v="0.59000000000000008"/>
    <s v="Online"/>
  </r>
  <r>
    <n v="1128299"/>
    <d v="2021-10-17T00:00:00"/>
    <x v="1"/>
    <x v="23"/>
    <s v="New Orleans"/>
    <s v="Women's Apparel"/>
    <n v="50"/>
    <n v="1080"/>
    <n v="5400"/>
    <n v="2538"/>
    <n v="0.47"/>
    <s v="Online"/>
  </r>
  <r>
    <n v="1128299"/>
    <d v="2021-11-17T00:00:00"/>
    <x v="1"/>
    <x v="23"/>
    <s v="New Orleans"/>
    <s v="Men's Street Footwear"/>
    <n v="39"/>
    <n v="1880"/>
    <n v="7332"/>
    <n v="3666"/>
    <n v="0.5"/>
    <s v="Online"/>
  </r>
  <r>
    <n v="1128299"/>
    <d v="2021-11-17T00:00:00"/>
    <x v="1"/>
    <x v="23"/>
    <s v="New Orleans"/>
    <s v="Men's Athletic Footwear"/>
    <n v="42"/>
    <n v="2100"/>
    <n v="8820"/>
    <n v="4586.4000000000005"/>
    <n v="0.52"/>
    <s v="Online"/>
  </r>
  <r>
    <n v="1128299"/>
    <d v="2021-11-17T00:00:00"/>
    <x v="1"/>
    <x v="23"/>
    <s v="New Orleans"/>
    <s v="Women's Street Footwear"/>
    <n v="38"/>
    <n v="1370"/>
    <n v="5206"/>
    <n v="2707.12"/>
    <n v="0.52"/>
    <s v="Online"/>
  </r>
  <r>
    <n v="1128299"/>
    <d v="2021-11-17T00:00:00"/>
    <x v="1"/>
    <x v="23"/>
    <s v="New Orleans"/>
    <s v="Women's Athletic Footwear"/>
    <n v="48"/>
    <n v="1250"/>
    <n v="6000"/>
    <n v="3000"/>
    <n v="0.5"/>
    <s v="Online"/>
  </r>
  <r>
    <n v="1128299"/>
    <d v="2021-11-17T00:00:00"/>
    <x v="1"/>
    <x v="23"/>
    <s v="New Orleans"/>
    <s v="Men's Apparel"/>
    <n v="68"/>
    <n v="1190"/>
    <n v="8092"/>
    <n v="4450.6000000000004"/>
    <n v="0.55000000000000004"/>
    <s v="Online"/>
  </r>
  <r>
    <n v="1128299"/>
    <d v="2021-11-17T00:00:00"/>
    <x v="1"/>
    <x v="23"/>
    <s v="New Orleans"/>
    <s v="Women's Apparel"/>
    <n v="81"/>
    <n v="1740"/>
    <n v="14094"/>
    <n v="6765.12"/>
    <n v="0.48"/>
    <s v="Online"/>
  </r>
  <r>
    <n v="1128299"/>
    <d v="2021-12-16T00:00:00"/>
    <x v="1"/>
    <x v="23"/>
    <s v="New Orleans"/>
    <s v="Men's Street Footwear"/>
    <n v="69"/>
    <n v="2400"/>
    <n v="16560"/>
    <n v="8611.2000000000007"/>
    <n v="0.52"/>
    <s v="Online"/>
  </r>
  <r>
    <n v="1128299"/>
    <d v="2021-12-16T00:00:00"/>
    <x v="1"/>
    <x v="23"/>
    <s v="New Orleans"/>
    <s v="Men's Athletic Footwear"/>
    <n v="72"/>
    <n v="2160"/>
    <n v="15552"/>
    <n v="7776"/>
    <n v="0.5"/>
    <s v="Online"/>
  </r>
  <r>
    <n v="1128299"/>
    <d v="2021-12-16T00:00:00"/>
    <x v="1"/>
    <x v="23"/>
    <s v="New Orleans"/>
    <s v="Women's Street Footwear"/>
    <n v="69"/>
    <n v="1620"/>
    <n v="11178"/>
    <n v="5812.56"/>
    <n v="0.52"/>
    <s v="Online"/>
  </r>
  <r>
    <n v="1128299"/>
    <d v="2021-12-16T00:00:00"/>
    <x v="1"/>
    <x v="23"/>
    <s v="New Orleans"/>
    <s v="Women's Athletic Footwear"/>
    <n v="72"/>
    <n v="1560"/>
    <n v="11232"/>
    <n v="6065.2800000000007"/>
    <n v="0.54"/>
    <s v="Online"/>
  </r>
  <r>
    <n v="1128299"/>
    <d v="2021-12-16T00:00:00"/>
    <x v="1"/>
    <x v="23"/>
    <s v="New Orleans"/>
    <s v="Men's Apparel"/>
    <n v="82"/>
    <n v="1310"/>
    <n v="10742"/>
    <n v="6230.3600000000006"/>
    <n v="0.58000000000000007"/>
    <s v="Online"/>
  </r>
  <r>
    <n v="1128299"/>
    <d v="2021-12-16T00:00:00"/>
    <x v="1"/>
    <x v="23"/>
    <s v="New Orleans"/>
    <s v="Women's Apparel"/>
    <n v="87"/>
    <n v="1750"/>
    <n v="15225"/>
    <n v="6851.2499999999991"/>
    <n v="0.44999999999999996"/>
    <s v="Online"/>
  </r>
  <r>
    <n v="1197831"/>
    <d v="2021-01-05T00:00:00"/>
    <x v="1"/>
    <x v="23"/>
    <s v="New Orleans"/>
    <s v="Men's Street Footwear"/>
    <n v="19"/>
    <n v="1820"/>
    <n v="3458"/>
    <n v="1486.94"/>
    <n v="0.43"/>
    <s v="Online"/>
  </r>
  <r>
    <n v="1197831"/>
    <d v="2021-01-05T00:00:00"/>
    <x v="1"/>
    <x v="23"/>
    <s v="New Orleans"/>
    <s v="Men's Athletic Footwear"/>
    <n v="28"/>
    <n v="1960"/>
    <n v="5488"/>
    <n v="2469.6"/>
    <n v="0.44999999999999996"/>
    <s v="Online"/>
  </r>
  <r>
    <n v="1197831"/>
    <d v="2021-01-05T00:00:00"/>
    <x v="1"/>
    <x v="23"/>
    <s v="New Orleans"/>
    <s v="Women's Street Footwear"/>
    <n v="28"/>
    <n v="1190"/>
    <n v="3332"/>
    <n v="1332.8000000000002"/>
    <n v="0.4"/>
    <s v="Online"/>
  </r>
  <r>
    <n v="1197831"/>
    <d v="2021-01-05T00:00:00"/>
    <x v="1"/>
    <x v="23"/>
    <s v="New Orleans"/>
    <s v="Women's Athletic Footwear"/>
    <n v="33"/>
    <n v="1330"/>
    <n v="4389"/>
    <n v="2326.17"/>
    <n v="0.53"/>
    <s v="Online"/>
  </r>
  <r>
    <n v="1197831"/>
    <d v="2021-01-05T00:00:00"/>
    <x v="1"/>
    <x v="23"/>
    <s v="New Orleans"/>
    <s v="Men's Apparel"/>
    <n v="36"/>
    <n v="850"/>
    <n v="3060"/>
    <n v="1132.2"/>
    <n v="0.37"/>
    <s v="Online"/>
  </r>
  <r>
    <n v="1197831"/>
    <d v="2021-01-05T00:00:00"/>
    <x v="1"/>
    <x v="23"/>
    <s v="New Orleans"/>
    <s v="Women's Apparel"/>
    <n v="34"/>
    <n v="1430"/>
    <n v="4862"/>
    <n v="2917.2"/>
    <n v="0.6"/>
    <s v="Online"/>
  </r>
  <r>
    <n v="1197831"/>
    <d v="2021-02-04T00:00:00"/>
    <x v="1"/>
    <x v="23"/>
    <s v="New Orleans"/>
    <s v="Men's Street Footwear"/>
    <n v="23"/>
    <n v="1630"/>
    <n v="3749"/>
    <n v="1499.6000000000001"/>
    <n v="0.4"/>
    <s v="Online"/>
  </r>
  <r>
    <n v="1197831"/>
    <d v="2021-02-04T00:00:00"/>
    <x v="1"/>
    <x v="23"/>
    <s v="New Orleans"/>
    <s v="Men's Athletic Footwear"/>
    <n v="32"/>
    <n v="1740"/>
    <n v="5568"/>
    <n v="2338.56"/>
    <n v="0.42"/>
    <s v="Online"/>
  </r>
  <r>
    <n v="1197831"/>
    <d v="2021-02-04T00:00:00"/>
    <x v="1"/>
    <x v="23"/>
    <s v="New Orleans"/>
    <s v="Women's Street Footwear"/>
    <n v="34"/>
    <n v="1280"/>
    <n v="4352"/>
    <n v="1784.32"/>
    <n v="0.41"/>
    <s v="Online"/>
  </r>
  <r>
    <n v="1197831"/>
    <d v="2021-02-04T00:00:00"/>
    <x v="2"/>
    <x v="24"/>
    <s v="Boise"/>
    <s v="Women's Athletic Footwear"/>
    <n v="32"/>
    <n v="1090"/>
    <n v="3488"/>
    <n v="1883.5200000000002"/>
    <n v="0.54"/>
    <s v="Online"/>
  </r>
  <r>
    <n v="1197831"/>
    <d v="2021-02-04T00:00:00"/>
    <x v="2"/>
    <x v="24"/>
    <s v="Boise"/>
    <s v="Men's Apparel"/>
    <n v="39"/>
    <n v="700"/>
    <n v="2730"/>
    <n v="955.49999999999989"/>
    <n v="0.35"/>
    <s v="Online"/>
  </r>
  <r>
    <n v="1197831"/>
    <d v="2021-02-04T00:00:00"/>
    <x v="2"/>
    <x v="24"/>
    <s v="Boise"/>
    <s v="Women's Apparel"/>
    <n v="34"/>
    <n v="1310"/>
    <n v="4454"/>
    <n v="2449.7000000000003"/>
    <n v="0.55000000000000004"/>
    <s v="Online"/>
  </r>
  <r>
    <n v="1197831"/>
    <d v="2021-03-06T00:00:00"/>
    <x v="2"/>
    <x v="24"/>
    <s v="Boise"/>
    <s v="Men's Street Footwear"/>
    <n v="28"/>
    <n v="1560"/>
    <n v="4368"/>
    <n v="1965.6"/>
    <n v="0.44999999999999996"/>
    <s v="Online"/>
  </r>
  <r>
    <n v="1197831"/>
    <d v="2021-03-06T00:00:00"/>
    <x v="2"/>
    <x v="24"/>
    <s v="Boise"/>
    <s v="Men's Athletic Footwear"/>
    <n v="36"/>
    <n v="1690"/>
    <n v="6084"/>
    <n v="2798.64"/>
    <n v="0.45999999999999996"/>
    <s v="Online"/>
  </r>
  <r>
    <n v="1197831"/>
    <d v="2021-03-06T00:00:00"/>
    <x v="2"/>
    <x v="24"/>
    <s v="Boise"/>
    <s v="Women's Street Footwear"/>
    <n v="28"/>
    <n v="1130"/>
    <n v="3164"/>
    <n v="1550.36"/>
    <n v="0.49"/>
    <s v="Online"/>
  </r>
  <r>
    <n v="1197831"/>
    <d v="2021-03-06T00:00:00"/>
    <x v="2"/>
    <x v="24"/>
    <s v="Boise"/>
    <s v="Women's Athletic Footwear"/>
    <n v="33"/>
    <n v="1050"/>
    <n v="3465"/>
    <n v="2009.7000000000003"/>
    <n v="0.58000000000000007"/>
    <s v="Online"/>
  </r>
  <r>
    <n v="1197831"/>
    <d v="2021-03-06T00:00:00"/>
    <x v="2"/>
    <x v="24"/>
    <s v="Boise"/>
    <s v="Men's Apparel"/>
    <n v="37"/>
    <n v="750"/>
    <n v="2775"/>
    <n v="1248.7499999999998"/>
    <n v="0.44999999999999996"/>
    <s v="Online"/>
  </r>
  <r>
    <n v="1197831"/>
    <d v="2021-03-06T00:00:00"/>
    <x v="2"/>
    <x v="24"/>
    <s v="Boise"/>
    <s v="Women's Apparel"/>
    <n v="33"/>
    <n v="1160"/>
    <n v="3828"/>
    <n v="2488.2000000000003"/>
    <n v="0.65"/>
    <s v="Online"/>
  </r>
  <r>
    <n v="1197831"/>
    <d v="2021-04-05T00:00:00"/>
    <x v="2"/>
    <x v="24"/>
    <s v="Boise"/>
    <s v="Men's Street Footwear"/>
    <n v="19"/>
    <n v="1950"/>
    <n v="3705"/>
    <n v="1741.35"/>
    <n v="0.47"/>
    <s v="Online"/>
  </r>
  <r>
    <n v="1197831"/>
    <d v="2021-04-05T00:00:00"/>
    <x v="2"/>
    <x v="24"/>
    <s v="Boise"/>
    <s v="Men's Athletic Footwear"/>
    <n v="29"/>
    <n v="1950"/>
    <n v="5655"/>
    <n v="2714.4"/>
    <n v="0.48"/>
    <s v="Online"/>
  </r>
  <r>
    <n v="1197831"/>
    <d v="2021-04-05T00:00:00"/>
    <x v="2"/>
    <x v="24"/>
    <s v="Boise"/>
    <s v="Women's Street Footwear"/>
    <n v="24"/>
    <n v="1380"/>
    <n v="3312"/>
    <n v="1556.6399999999999"/>
    <n v="0.47"/>
    <s v="Online"/>
  </r>
  <r>
    <n v="1197831"/>
    <d v="2021-04-05T00:00:00"/>
    <x v="2"/>
    <x v="24"/>
    <s v="Boise"/>
    <s v="Women's Athletic Footwear"/>
    <n v="29"/>
    <n v="1130"/>
    <n v="3277"/>
    <n v="1802.3500000000001"/>
    <n v="0.55000000000000004"/>
    <s v="Online"/>
  </r>
  <r>
    <n v="1197831"/>
    <d v="2021-04-05T00:00:00"/>
    <x v="2"/>
    <x v="24"/>
    <s v="Boise"/>
    <s v="Men's Apparel"/>
    <n v="34"/>
    <n v="720"/>
    <n v="2448"/>
    <n v="1052.6399999999999"/>
    <n v="0.43"/>
    <s v="Online"/>
  </r>
  <r>
    <n v="1197831"/>
    <d v="2021-04-05T00:00:00"/>
    <x v="2"/>
    <x v="24"/>
    <s v="Boise"/>
    <s v="Women's Apparel"/>
    <n v="28"/>
    <n v="1380"/>
    <n v="3864"/>
    <n v="2357.04"/>
    <n v="0.61"/>
    <s v="Online"/>
  </r>
  <r>
    <n v="1197831"/>
    <d v="2021-05-05T00:00:00"/>
    <x v="2"/>
    <x v="24"/>
    <s v="Boise"/>
    <s v="Men's Street Footwear"/>
    <n v="18"/>
    <n v="2030"/>
    <n v="3654"/>
    <n v="1827"/>
    <n v="0.5"/>
    <s v="Online"/>
  </r>
  <r>
    <n v="1197831"/>
    <d v="2021-05-05T00:00:00"/>
    <x v="2"/>
    <x v="24"/>
    <s v="Boise"/>
    <s v="Men's Athletic Footwear"/>
    <n v="28"/>
    <n v="1960"/>
    <n v="5488"/>
    <n v="2634.24"/>
    <n v="0.48"/>
    <s v="Online"/>
  </r>
  <r>
    <n v="1197831"/>
    <d v="2021-05-05T00:00:00"/>
    <x v="2"/>
    <x v="24"/>
    <s v="Boise"/>
    <s v="Women's Street Footwear"/>
    <n v="23"/>
    <n v="1670"/>
    <n v="3841"/>
    <n v="1805.27"/>
    <n v="0.47"/>
    <s v="Online"/>
  </r>
  <r>
    <n v="1197831"/>
    <d v="2021-05-05T00:00:00"/>
    <x v="2"/>
    <x v="24"/>
    <s v="Boise"/>
    <s v="Women's Athletic Footwear"/>
    <n v="33"/>
    <n v="1300"/>
    <n v="4290"/>
    <n v="2359.5"/>
    <n v="0.55000000000000004"/>
    <s v="Online"/>
  </r>
  <r>
    <n v="1197831"/>
    <d v="2021-05-05T00:00:00"/>
    <x v="2"/>
    <x v="24"/>
    <s v="Boise"/>
    <s v="Men's Apparel"/>
    <n v="47"/>
    <n v="1200"/>
    <n v="5640"/>
    <n v="2256"/>
    <n v="0.4"/>
    <s v="Online"/>
  </r>
  <r>
    <n v="1197831"/>
    <d v="2021-05-05T00:00:00"/>
    <x v="2"/>
    <x v="24"/>
    <s v="Boise"/>
    <s v="Women's Apparel"/>
    <n v="42"/>
    <n v="2180"/>
    <n v="9156"/>
    <n v="5768.28"/>
    <n v="0.63"/>
    <s v="Online"/>
  </r>
  <r>
    <n v="1197831"/>
    <d v="2021-06-04T00:00:00"/>
    <x v="2"/>
    <x v="24"/>
    <s v="Boise"/>
    <s v="Men's Street Footwear"/>
    <n v="42"/>
    <n v="1950"/>
    <n v="8190"/>
    <n v="4013.1"/>
    <n v="0.49"/>
    <s v="Online"/>
  </r>
  <r>
    <n v="1197831"/>
    <d v="2021-06-04T00:00:00"/>
    <x v="2"/>
    <x v="24"/>
    <s v="Boise"/>
    <s v="Men's Athletic Footwear"/>
    <n v="46"/>
    <n v="1880"/>
    <n v="8648"/>
    <n v="4151.04"/>
    <n v="0.48"/>
    <s v="Online"/>
  </r>
  <r>
    <n v="1197831"/>
    <d v="2021-06-04T00:00:00"/>
    <x v="2"/>
    <x v="24"/>
    <s v="Boise"/>
    <s v="Women's Street Footwear"/>
    <n v="47"/>
    <n v="1740"/>
    <n v="8178"/>
    <n v="3925.44"/>
    <n v="0.48"/>
    <s v="Online"/>
  </r>
  <r>
    <n v="1197831"/>
    <d v="2021-06-04T00:00:00"/>
    <x v="2"/>
    <x v="24"/>
    <s v="Boise"/>
    <s v="Women's Athletic Footwear"/>
    <n v="48"/>
    <n v="1430"/>
    <n v="6864"/>
    <n v="4049.7600000000007"/>
    <n v="0.59000000000000008"/>
    <s v="Online"/>
  </r>
  <r>
    <n v="1197831"/>
    <d v="2021-06-04T00:00:00"/>
    <x v="2"/>
    <x v="24"/>
    <s v="Boise"/>
    <s v="Men's Apparel"/>
    <n v="52"/>
    <n v="1170"/>
    <n v="6084"/>
    <n v="2616.12"/>
    <n v="0.43"/>
    <s v="Online"/>
  </r>
  <r>
    <n v="1197831"/>
    <d v="2021-06-04T00:00:00"/>
    <x v="2"/>
    <x v="24"/>
    <s v="Boise"/>
    <s v="Women's Apparel"/>
    <n v="55"/>
    <n v="2310"/>
    <n v="12705"/>
    <n v="7750.05"/>
    <n v="0.61"/>
    <s v="Online"/>
  </r>
  <r>
    <n v="1197831"/>
    <d v="2021-07-06T00:00:00"/>
    <x v="2"/>
    <x v="24"/>
    <s v="Boise"/>
    <s v="Men's Street Footwear"/>
    <n v="48"/>
    <n v="2170"/>
    <n v="10416"/>
    <n v="5208"/>
    <n v="0.5"/>
    <s v="Online"/>
  </r>
  <r>
    <n v="1197831"/>
    <d v="2021-07-06T00:00:00"/>
    <x v="2"/>
    <x v="24"/>
    <s v="Boise"/>
    <s v="Men's Athletic Footwear"/>
    <n v="52"/>
    <n v="2020"/>
    <n v="10504"/>
    <n v="5462.08"/>
    <n v="0.52"/>
    <s v="Online"/>
  </r>
  <r>
    <n v="1197831"/>
    <d v="2021-07-06T00:00:00"/>
    <x v="2"/>
    <x v="24"/>
    <s v="Boise"/>
    <s v="Women's Street Footwear"/>
    <n v="46"/>
    <n v="2410"/>
    <n v="11086"/>
    <n v="6097.2999999999993"/>
    <n v="0.54999999999999993"/>
    <s v="Online"/>
  </r>
  <r>
    <n v="1197831"/>
    <d v="2021-07-06T00:00:00"/>
    <x v="2"/>
    <x v="24"/>
    <s v="Boise"/>
    <s v="Women's Athletic Footwear"/>
    <n v="47"/>
    <n v="1370"/>
    <n v="6439"/>
    <n v="4120.96"/>
    <n v="0.64"/>
    <s v="Online"/>
  </r>
  <r>
    <n v="1197831"/>
    <d v="2021-07-06T00:00:00"/>
    <x v="2"/>
    <x v="24"/>
    <s v="Boise"/>
    <s v="Men's Apparel"/>
    <n v="53"/>
    <n v="1310"/>
    <n v="6943"/>
    <n v="3332.64"/>
    <n v="0.48"/>
    <s v="Online"/>
  </r>
  <r>
    <n v="1197831"/>
    <d v="2021-07-06T00:00:00"/>
    <x v="2"/>
    <x v="24"/>
    <s v="Boise"/>
    <s v="Women's Apparel"/>
    <n v="64"/>
    <n v="2080"/>
    <n v="13312"/>
    <n v="9185.2800000000007"/>
    <n v="0.69000000000000006"/>
    <s v="Online"/>
  </r>
  <r>
    <n v="1197831"/>
    <d v="2021-08-08T00:00:00"/>
    <x v="2"/>
    <x v="24"/>
    <s v="Boise"/>
    <s v="Men's Street Footwear"/>
    <n v="46"/>
    <n v="2100"/>
    <n v="9660"/>
    <n v="5312.9999999999991"/>
    <n v="0.54999999999999993"/>
    <s v="Online"/>
  </r>
  <r>
    <n v="1197831"/>
    <d v="2021-08-08T00:00:00"/>
    <x v="2"/>
    <x v="24"/>
    <s v="Boise"/>
    <s v="Men's Athletic Footwear"/>
    <n v="53"/>
    <n v="1950"/>
    <n v="10335"/>
    <n v="5477.55"/>
    <n v="0.53"/>
    <s v="Online"/>
  </r>
  <r>
    <n v="1197831"/>
    <d v="2021-08-08T00:00:00"/>
    <x v="2"/>
    <x v="24"/>
    <s v="Boise"/>
    <s v="Women's Street Footwear"/>
    <n v="46"/>
    <n v="2500"/>
    <n v="11500"/>
    <n v="6095"/>
    <n v="0.53"/>
    <s v="Online"/>
  </r>
  <r>
    <n v="1197831"/>
    <d v="2021-08-08T00:00:00"/>
    <x v="2"/>
    <x v="24"/>
    <s v="Boise"/>
    <s v="Women's Athletic Footwear"/>
    <n v="48"/>
    <n v="1240"/>
    <n v="5952"/>
    <n v="3868.8"/>
    <n v="0.65"/>
    <s v="Online"/>
  </r>
  <r>
    <n v="1197831"/>
    <d v="2021-08-08T00:00:00"/>
    <x v="2"/>
    <x v="24"/>
    <s v="Boise"/>
    <s v="Men's Apparel"/>
    <n v="52"/>
    <n v="1330"/>
    <n v="6916"/>
    <n v="3181.3599999999997"/>
    <n v="0.45999999999999996"/>
    <s v="Online"/>
  </r>
  <r>
    <n v="1197831"/>
    <d v="2021-08-08T00:00:00"/>
    <x v="2"/>
    <x v="24"/>
    <s v="Boise"/>
    <s v="Women's Apparel"/>
    <n v="54"/>
    <n v="1960"/>
    <n v="10584"/>
    <n v="7197.1200000000008"/>
    <n v="0.68"/>
    <s v="Online"/>
  </r>
  <r>
    <n v="1197831"/>
    <d v="2021-09-05T00:00:00"/>
    <x v="2"/>
    <x v="24"/>
    <s v="Boise"/>
    <s v="Men's Street Footwear"/>
    <n v="50"/>
    <n v="1760"/>
    <n v="8800"/>
    <n v="4400"/>
    <n v="0.5"/>
    <s v="Online"/>
  </r>
  <r>
    <n v="1197831"/>
    <d v="2021-09-05T00:00:00"/>
    <x v="2"/>
    <x v="24"/>
    <s v="Boise"/>
    <s v="Men's Athletic Footwear"/>
    <n v="50"/>
    <n v="1880"/>
    <n v="9400"/>
    <n v="4888"/>
    <n v="0.52"/>
    <s v="Online"/>
  </r>
  <r>
    <n v="1197831"/>
    <d v="2021-09-05T00:00:00"/>
    <x v="2"/>
    <x v="24"/>
    <s v="Boise"/>
    <s v="Women's Street Footwear"/>
    <n v="56"/>
    <n v="1820"/>
    <n v="10192"/>
    <n v="5299.84"/>
    <n v="0.52"/>
    <s v="Online"/>
  </r>
  <r>
    <n v="1197831"/>
    <d v="2021-09-05T00:00:00"/>
    <x v="2"/>
    <x v="24"/>
    <s v="Boise"/>
    <s v="Women's Athletic Footwear"/>
    <n v="55"/>
    <n v="1160"/>
    <n v="6380"/>
    <n v="4019.4"/>
    <n v="0.63"/>
    <s v="Online"/>
  </r>
  <r>
    <n v="1197831"/>
    <d v="2021-09-05T00:00:00"/>
    <x v="2"/>
    <x v="24"/>
    <s v="Boise"/>
    <s v="Men's Apparel"/>
    <n v="50"/>
    <n v="1040"/>
    <n v="5200"/>
    <n v="2392"/>
    <n v="0.45999999999999996"/>
    <s v="Online"/>
  </r>
  <r>
    <n v="1197831"/>
    <d v="2021-09-05T00:00:00"/>
    <x v="2"/>
    <x v="24"/>
    <s v="Boise"/>
    <s v="Women's Apparel"/>
    <n v="49"/>
    <n v="1810"/>
    <n v="8869"/>
    <n v="5942.2300000000005"/>
    <n v="0.67"/>
    <s v="Online"/>
  </r>
  <r>
    <n v="1197831"/>
    <d v="2021-10-04T00:00:00"/>
    <x v="2"/>
    <x v="24"/>
    <s v="Boise"/>
    <s v="Men's Street Footwear"/>
    <n v="36"/>
    <n v="1670"/>
    <n v="6012"/>
    <n v="3066.12"/>
    <n v="0.51"/>
    <s v="Online"/>
  </r>
  <r>
    <n v="1197831"/>
    <d v="2021-10-04T00:00:00"/>
    <x v="2"/>
    <x v="24"/>
    <s v="Boise"/>
    <s v="Men's Athletic Footwear"/>
    <n v="37"/>
    <n v="1730"/>
    <n v="6401"/>
    <n v="3456.5400000000004"/>
    <n v="0.54"/>
    <s v="Online"/>
  </r>
  <r>
    <n v="1197831"/>
    <d v="2021-10-04T00:00:00"/>
    <x v="2"/>
    <x v="24"/>
    <s v="Boise"/>
    <s v="Women's Street Footwear"/>
    <n v="41"/>
    <n v="1310"/>
    <n v="5371"/>
    <n v="2739.21"/>
    <n v="0.51"/>
    <s v="Online"/>
  </r>
  <r>
    <n v="1197831"/>
    <d v="2021-10-04T00:00:00"/>
    <x v="2"/>
    <x v="24"/>
    <s v="Boise"/>
    <s v="Women's Athletic Footwear"/>
    <n v="44"/>
    <n v="1010"/>
    <n v="4444"/>
    <n v="2888.6"/>
    <n v="0.65"/>
    <s v="Online"/>
  </r>
  <r>
    <n v="1197831"/>
    <d v="2021-10-04T00:00:00"/>
    <x v="2"/>
    <x v="24"/>
    <s v="Boise"/>
    <s v="Men's Apparel"/>
    <n v="32"/>
    <n v="910"/>
    <n v="2912"/>
    <n v="1397.76"/>
    <n v="0.48"/>
    <s v="Online"/>
  </r>
  <r>
    <n v="1197831"/>
    <d v="2021-10-04T00:00:00"/>
    <x v="2"/>
    <x v="24"/>
    <s v="Boise"/>
    <s v="Women's Apparel"/>
    <n v="42"/>
    <n v="1420"/>
    <n v="5964"/>
    <n v="3936.2400000000002"/>
    <n v="0.66"/>
    <s v="Online"/>
  </r>
  <r>
    <n v="1197831"/>
    <d v="2021-11-05T00:00:00"/>
    <x v="2"/>
    <x v="24"/>
    <s v="Boise"/>
    <s v="Men's Street Footwear"/>
    <n v="33"/>
    <n v="1820"/>
    <n v="6006"/>
    <n v="3303.2999999999997"/>
    <n v="0.54999999999999993"/>
    <s v="Online"/>
  </r>
  <r>
    <n v="1197831"/>
    <d v="2021-11-05T00:00:00"/>
    <x v="2"/>
    <x v="24"/>
    <s v="Boise"/>
    <s v="Men's Athletic Footwear"/>
    <n v="32"/>
    <n v="1890"/>
    <n v="6048"/>
    <n v="3144.96"/>
    <n v="0.52"/>
    <s v="Online"/>
  </r>
  <r>
    <n v="1197831"/>
    <d v="2021-11-05T00:00:00"/>
    <x v="2"/>
    <x v="24"/>
    <s v="Boise"/>
    <s v="Women's Street Footwear"/>
    <n v="58"/>
    <n v="1500"/>
    <n v="8700"/>
    <n v="4698"/>
    <n v="0.54"/>
    <s v="Online"/>
  </r>
  <r>
    <n v="1197831"/>
    <d v="2021-11-05T00:00:00"/>
    <x v="2"/>
    <x v="24"/>
    <s v="Boise"/>
    <s v="Women's Athletic Footwear"/>
    <n v="54"/>
    <n v="1220"/>
    <n v="6588"/>
    <n v="4018.68"/>
    <n v="0.61"/>
    <s v="Online"/>
  </r>
  <r>
    <n v="1197831"/>
    <d v="2021-11-05T00:00:00"/>
    <x v="2"/>
    <x v="24"/>
    <s v="Boise"/>
    <s v="Men's Apparel"/>
    <n v="54"/>
    <n v="1060"/>
    <n v="5724"/>
    <n v="2862"/>
    <n v="0.5"/>
    <s v="Online"/>
  </r>
  <r>
    <n v="1197831"/>
    <d v="2021-11-05T00:00:00"/>
    <x v="2"/>
    <x v="24"/>
    <s v="Boise"/>
    <s v="Women's Apparel"/>
    <n v="63"/>
    <n v="1630"/>
    <n v="10269"/>
    <n v="6880.2300000000005"/>
    <n v="0.67"/>
    <s v="Online"/>
  </r>
  <r>
    <n v="1197831"/>
    <d v="2021-12-04T00:00:00"/>
    <x v="2"/>
    <x v="24"/>
    <s v="Boise"/>
    <s v="Men's Street Footwear"/>
    <n v="54"/>
    <n v="2330"/>
    <n v="12582"/>
    <n v="6794.2800000000007"/>
    <n v="0.54"/>
    <s v="Online"/>
  </r>
  <r>
    <n v="1197831"/>
    <d v="2021-12-04T00:00:00"/>
    <x v="2"/>
    <x v="24"/>
    <s v="Boise"/>
    <s v="Men's Athletic Footwear"/>
    <n v="51"/>
    <n v="2090"/>
    <n v="10659"/>
    <n v="5755.8600000000006"/>
    <n v="0.54"/>
    <s v="Online"/>
  </r>
  <r>
    <n v="1197831"/>
    <d v="2021-12-04T00:00:00"/>
    <x v="2"/>
    <x v="24"/>
    <s v="Boise"/>
    <s v="Women's Street Footwear"/>
    <n v="56"/>
    <n v="1760"/>
    <n v="9856"/>
    <n v="5125.12"/>
    <n v="0.52"/>
    <s v="Online"/>
  </r>
  <r>
    <n v="1197831"/>
    <d v="2021-12-04T00:00:00"/>
    <x v="2"/>
    <x v="24"/>
    <s v="Boise"/>
    <s v="Women's Athletic Footwear"/>
    <n v="59"/>
    <n v="1420"/>
    <n v="8378"/>
    <n v="5445.7"/>
    <n v="0.65"/>
    <s v="Online"/>
  </r>
  <r>
    <n v="1197831"/>
    <d v="2021-12-04T00:00:00"/>
    <x v="2"/>
    <x v="24"/>
    <s v="Boise"/>
    <s v="Men's Apparel"/>
    <n v="50"/>
    <n v="1330"/>
    <n v="6650"/>
    <n v="3258.5"/>
    <n v="0.49"/>
    <s v="Online"/>
  </r>
  <r>
    <n v="1197831"/>
    <d v="2021-12-04T00:00:00"/>
    <x v="2"/>
    <x v="24"/>
    <s v="Boise"/>
    <s v="Women's Apparel"/>
    <n v="60"/>
    <n v="1960"/>
    <n v="11760"/>
    <n v="8114.4000000000005"/>
    <n v="0.69000000000000006"/>
    <s v="Online"/>
  </r>
  <r>
    <n v="1128299"/>
    <d v="2021-01-23T00:00:00"/>
    <x v="2"/>
    <x v="24"/>
    <s v="Boise"/>
    <s v="Men's Street Footwear"/>
    <n v="29"/>
    <n v="1190"/>
    <n v="3451"/>
    <n v="1656.48"/>
    <n v="0.48"/>
    <s v="Online"/>
  </r>
  <r>
    <n v="1128299"/>
    <d v="2021-01-23T00:00:00"/>
    <x v="2"/>
    <x v="24"/>
    <s v="Boise"/>
    <s v="Men's Athletic Footwear"/>
    <n v="37"/>
    <n v="1060"/>
    <n v="3922"/>
    <n v="2000.22"/>
    <n v="0.51"/>
    <s v="Online"/>
  </r>
  <r>
    <n v="1128299"/>
    <d v="2021-01-23T00:00:00"/>
    <x v="2"/>
    <x v="24"/>
    <s v="Boise"/>
    <s v="Women's Street Footwear"/>
    <n v="37"/>
    <n v="1060"/>
    <n v="3922"/>
    <n v="1921.78"/>
    <n v="0.49"/>
    <s v="Online"/>
  </r>
  <r>
    <n v="1128299"/>
    <d v="2021-01-23T00:00:00"/>
    <x v="2"/>
    <x v="24"/>
    <s v="Boise"/>
    <s v="Women's Athletic Footwear"/>
    <n v="38"/>
    <n v="770"/>
    <n v="2926"/>
    <n v="1345.9599999999998"/>
    <n v="0.45999999999999996"/>
    <s v="Online"/>
  </r>
  <r>
    <n v="1128299"/>
    <d v="2021-01-23T00:00:00"/>
    <x v="2"/>
    <x v="24"/>
    <s v="Boise"/>
    <s v="Men's Apparel"/>
    <n v="42"/>
    <n v="630"/>
    <n v="2646"/>
    <n v="1190.6999999999998"/>
    <n v="0.44999999999999996"/>
    <s v="Online"/>
  </r>
  <r>
    <n v="1128299"/>
    <d v="2021-01-23T00:00:00"/>
    <x v="2"/>
    <x v="24"/>
    <s v="Boise"/>
    <s v="Women's Apparel"/>
    <n v="36"/>
    <n v="1110"/>
    <n v="3996"/>
    <n v="1398.6"/>
    <n v="0.35"/>
    <s v="Online"/>
  </r>
  <r>
    <n v="1128299"/>
    <d v="2021-02-23T00:00:00"/>
    <x v="2"/>
    <x v="24"/>
    <s v="Boise"/>
    <s v="Men's Street Footwear"/>
    <n v="29"/>
    <n v="1430"/>
    <n v="4147"/>
    <n v="2073.5"/>
    <n v="0.5"/>
    <s v="Online"/>
  </r>
  <r>
    <n v="1128299"/>
    <d v="2021-02-23T00:00:00"/>
    <x v="2"/>
    <x v="24"/>
    <s v="Boise"/>
    <s v="Men's Athletic Footwear"/>
    <n v="38"/>
    <n v="1130"/>
    <n v="4294"/>
    <n v="2318.7600000000002"/>
    <n v="0.54"/>
    <s v="Online"/>
  </r>
  <r>
    <n v="1128299"/>
    <d v="2021-02-23T00:00:00"/>
    <x v="2"/>
    <x v="24"/>
    <s v="Boise"/>
    <s v="Women's Street Footwear"/>
    <n v="38"/>
    <n v="1050"/>
    <n v="3990"/>
    <n v="1875.3"/>
    <n v="0.47"/>
    <s v="Online"/>
  </r>
  <r>
    <n v="1128299"/>
    <d v="2021-02-23T00:00:00"/>
    <x v="2"/>
    <x v="25"/>
    <s v="Phoenix"/>
    <s v="Women's Athletic Footwear"/>
    <n v="38"/>
    <n v="630"/>
    <n v="2394"/>
    <n v="1149.1199999999999"/>
    <n v="0.48"/>
    <s v="Online"/>
  </r>
  <r>
    <n v="1128299"/>
    <d v="2021-02-23T00:00:00"/>
    <x v="2"/>
    <x v="25"/>
    <s v="Phoenix"/>
    <s v="Men's Apparel"/>
    <n v="42"/>
    <n v="440"/>
    <n v="1848"/>
    <n v="813.12"/>
    <n v="0.44"/>
    <s v="Online"/>
  </r>
  <r>
    <n v="1128299"/>
    <d v="2021-02-23T00:00:00"/>
    <x v="2"/>
    <x v="25"/>
    <s v="Phoenix"/>
    <s v="Women's Apparel"/>
    <n v="38"/>
    <n v="880"/>
    <n v="3344"/>
    <n v="1203.8399999999999"/>
    <n v="0.36"/>
    <s v="Online"/>
  </r>
  <r>
    <n v="1128299"/>
    <d v="2021-03-22T00:00:00"/>
    <x v="2"/>
    <x v="25"/>
    <s v="Phoenix"/>
    <s v="Men's Street Footwear"/>
    <n v="37"/>
    <n v="1450"/>
    <n v="5365"/>
    <n v="2521.5499999999997"/>
    <n v="0.47"/>
    <s v="Online"/>
  </r>
  <r>
    <n v="1128299"/>
    <d v="2021-03-22T00:00:00"/>
    <x v="2"/>
    <x v="25"/>
    <s v="Phoenix"/>
    <s v="Men's Athletic Footwear"/>
    <n v="48"/>
    <n v="950"/>
    <n v="4560"/>
    <n v="2508"/>
    <n v="0.55000000000000004"/>
    <s v="Online"/>
  </r>
  <r>
    <n v="1128299"/>
    <d v="2021-03-22T00:00:00"/>
    <x v="2"/>
    <x v="25"/>
    <s v="Phoenix"/>
    <s v="Women's Street Footwear"/>
    <n v="49"/>
    <n v="910"/>
    <n v="4459"/>
    <n v="2229.5"/>
    <n v="0.5"/>
    <s v="Online"/>
  </r>
  <r>
    <n v="1128299"/>
    <d v="2021-03-22T00:00:00"/>
    <x v="2"/>
    <x v="25"/>
    <s v="Phoenix"/>
    <s v="Women's Athletic Footwear"/>
    <n v="47"/>
    <n v="680"/>
    <n v="3196"/>
    <n v="1470.1599999999999"/>
    <n v="0.45999999999999996"/>
    <s v="Online"/>
  </r>
  <r>
    <n v="1128299"/>
    <d v="2021-03-22T00:00:00"/>
    <x v="2"/>
    <x v="25"/>
    <s v="Phoenix"/>
    <s v="Men's Apparel"/>
    <n v="54"/>
    <n v="310"/>
    <n v="1674"/>
    <n v="686.33999999999992"/>
    <n v="0.41"/>
    <s v="Online"/>
  </r>
  <r>
    <n v="1128299"/>
    <d v="2021-03-22T00:00:00"/>
    <x v="2"/>
    <x v="25"/>
    <s v="Phoenix"/>
    <s v="Women's Apparel"/>
    <n v="47"/>
    <n v="880"/>
    <n v="4136"/>
    <n v="1654.4"/>
    <n v="0.4"/>
    <s v="Online"/>
  </r>
  <r>
    <n v="1128299"/>
    <d v="2021-04-23T00:00:00"/>
    <x v="2"/>
    <x v="25"/>
    <s v="Phoenix"/>
    <s v="Men's Street Footwear"/>
    <n v="48"/>
    <n v="1300"/>
    <n v="6240"/>
    <n v="2807.9999999999995"/>
    <n v="0.44999999999999996"/>
    <s v="Online"/>
  </r>
  <r>
    <n v="1128299"/>
    <d v="2021-04-23T00:00:00"/>
    <x v="2"/>
    <x v="25"/>
    <s v="Phoenix"/>
    <s v="Men's Athletic Footwear"/>
    <n v="53"/>
    <n v="900"/>
    <n v="4770"/>
    <n v="2385"/>
    <n v="0.5"/>
    <s v="Online"/>
  </r>
  <r>
    <n v="1128299"/>
    <d v="2021-04-23T00:00:00"/>
    <x v="2"/>
    <x v="25"/>
    <s v="Phoenix"/>
    <s v="Women's Street Footwear"/>
    <n v="50"/>
    <n v="1020"/>
    <n v="5100"/>
    <n v="2550"/>
    <n v="0.5"/>
    <s v="Online"/>
  </r>
  <r>
    <n v="1128299"/>
    <d v="2021-04-23T00:00:00"/>
    <x v="2"/>
    <x v="25"/>
    <s v="Phoenix"/>
    <s v="Women's Athletic Footwear"/>
    <n v="46"/>
    <n v="750"/>
    <n v="3450"/>
    <n v="1725"/>
    <n v="0.5"/>
    <s v="Online"/>
  </r>
  <r>
    <n v="1128299"/>
    <d v="2021-04-23T00:00:00"/>
    <x v="2"/>
    <x v="25"/>
    <s v="Phoenix"/>
    <s v="Men's Apparel"/>
    <n v="50"/>
    <n v="390"/>
    <n v="1950"/>
    <n v="819"/>
    <n v="0.42"/>
    <s v="Online"/>
  </r>
  <r>
    <n v="1128299"/>
    <d v="2021-04-23T00:00:00"/>
    <x v="2"/>
    <x v="25"/>
    <s v="Phoenix"/>
    <s v="Women's Apparel"/>
    <n v="67"/>
    <n v="940"/>
    <n v="6298"/>
    <n v="2267.2799999999997"/>
    <n v="0.36"/>
    <s v="Online"/>
  </r>
  <r>
    <n v="1128299"/>
    <d v="2021-05-24T00:00:00"/>
    <x v="2"/>
    <x v="25"/>
    <s v="Phoenix"/>
    <s v="Men's Street Footwear"/>
    <n v="47"/>
    <n v="1470"/>
    <n v="6909"/>
    <n v="3247.23"/>
    <n v="0.47"/>
    <s v="Online"/>
  </r>
  <r>
    <n v="1128299"/>
    <d v="2021-05-24T00:00:00"/>
    <x v="2"/>
    <x v="25"/>
    <s v="Phoenix"/>
    <s v="Men's Athletic Footwear"/>
    <n v="53"/>
    <n v="1130"/>
    <n v="5989"/>
    <n v="3234.0600000000004"/>
    <n v="0.54"/>
    <s v="Online"/>
  </r>
  <r>
    <n v="1128299"/>
    <d v="2021-05-24T00:00:00"/>
    <x v="2"/>
    <x v="25"/>
    <s v="Phoenix"/>
    <s v="Women's Street Footwear"/>
    <n v="50"/>
    <n v="1200"/>
    <n v="6000"/>
    <n v="2820"/>
    <n v="0.47"/>
    <s v="Online"/>
  </r>
  <r>
    <n v="1128299"/>
    <d v="2021-05-24T00:00:00"/>
    <x v="2"/>
    <x v="25"/>
    <s v="Phoenix"/>
    <s v="Women's Athletic Footwear"/>
    <n v="49"/>
    <n v="900"/>
    <n v="4410"/>
    <n v="2205"/>
    <n v="0.5"/>
    <s v="Online"/>
  </r>
  <r>
    <n v="1128299"/>
    <d v="2021-05-24T00:00:00"/>
    <x v="2"/>
    <x v="25"/>
    <s v="Phoenix"/>
    <s v="Men's Apparel"/>
    <n v="51"/>
    <n v="580"/>
    <n v="2958"/>
    <n v="1212.78"/>
    <n v="0.41"/>
    <s v="Online"/>
  </r>
  <r>
    <n v="1128299"/>
    <d v="2021-05-24T00:00:00"/>
    <x v="2"/>
    <x v="25"/>
    <s v="Phoenix"/>
    <s v="Women's Apparel"/>
    <n v="64"/>
    <n v="980"/>
    <n v="6272"/>
    <n v="2257.92"/>
    <n v="0.36"/>
    <s v="Online"/>
  </r>
  <r>
    <n v="1128299"/>
    <d v="2021-06-23T00:00:00"/>
    <x v="2"/>
    <x v="25"/>
    <s v="Phoenix"/>
    <s v="Men's Street Footwear"/>
    <n v="48"/>
    <n v="1560"/>
    <n v="7488"/>
    <n v="3669.12"/>
    <n v="0.49"/>
    <s v="Online"/>
  </r>
  <r>
    <n v="1128299"/>
    <d v="2021-06-23T00:00:00"/>
    <x v="2"/>
    <x v="25"/>
    <s v="Phoenix"/>
    <s v="Men's Athletic Footwear"/>
    <n v="51"/>
    <n v="1380"/>
    <n v="7038"/>
    <n v="3659.76"/>
    <n v="0.52"/>
    <s v="Online"/>
  </r>
  <r>
    <n v="1128299"/>
    <d v="2021-06-23T00:00:00"/>
    <x v="2"/>
    <x v="25"/>
    <s v="Phoenix"/>
    <s v="Women's Street Footwear"/>
    <n v="51"/>
    <n v="1380"/>
    <n v="7038"/>
    <n v="3167.1"/>
    <n v="0.44999999999999996"/>
    <s v="Online"/>
  </r>
  <r>
    <n v="1128299"/>
    <d v="2021-06-23T00:00:00"/>
    <x v="2"/>
    <x v="25"/>
    <s v="Phoenix"/>
    <s v="Women's Athletic Footwear"/>
    <n v="46"/>
    <n v="950"/>
    <n v="4370"/>
    <n v="2185"/>
    <n v="0.5"/>
    <s v="Online"/>
  </r>
  <r>
    <n v="1128299"/>
    <d v="2021-06-23T00:00:00"/>
    <x v="2"/>
    <x v="25"/>
    <s v="Phoenix"/>
    <s v="Men's Apparel"/>
    <n v="51"/>
    <n v="680"/>
    <n v="3468"/>
    <n v="1456.56"/>
    <n v="0.42"/>
    <s v="Online"/>
  </r>
  <r>
    <n v="1128299"/>
    <d v="2021-06-23T00:00:00"/>
    <x v="2"/>
    <x v="25"/>
    <s v="Phoenix"/>
    <s v="Women's Apparel"/>
    <n v="69"/>
    <n v="1310"/>
    <n v="9039"/>
    <n v="3525.21"/>
    <n v="0.39"/>
    <s v="Online"/>
  </r>
  <r>
    <n v="1128299"/>
    <d v="2021-07-22T00:00:00"/>
    <x v="2"/>
    <x v="25"/>
    <s v="Phoenix"/>
    <s v="Men's Street Footwear"/>
    <n v="49"/>
    <n v="1960"/>
    <n v="9604"/>
    <n v="4705.96"/>
    <n v="0.49"/>
    <s v="Online"/>
  </r>
  <r>
    <n v="1128299"/>
    <d v="2021-07-22T00:00:00"/>
    <x v="2"/>
    <x v="25"/>
    <s v="Phoenix"/>
    <s v="Men's Athletic Footwear"/>
    <n v="50"/>
    <n v="1420"/>
    <n v="7100"/>
    <n v="3621"/>
    <n v="0.51"/>
    <s v="Online"/>
  </r>
  <r>
    <n v="1128299"/>
    <d v="2021-07-22T00:00:00"/>
    <x v="2"/>
    <x v="25"/>
    <s v="Phoenix"/>
    <s v="Women's Street Footwear"/>
    <n v="51"/>
    <n v="1330"/>
    <n v="6783"/>
    <n v="3188.0099999999998"/>
    <n v="0.47"/>
    <s v="Online"/>
  </r>
  <r>
    <n v="1128299"/>
    <d v="2021-07-22T00:00:00"/>
    <x v="2"/>
    <x v="25"/>
    <s v="Phoenix"/>
    <s v="Women's Athletic Footwear"/>
    <n v="48"/>
    <n v="1010"/>
    <n v="4848"/>
    <n v="2181.6"/>
    <n v="0.44999999999999996"/>
    <s v="Online"/>
  </r>
  <r>
    <n v="1128299"/>
    <d v="2021-07-22T00:00:00"/>
    <x v="2"/>
    <x v="25"/>
    <s v="Phoenix"/>
    <s v="Men's Apparel"/>
    <n v="52"/>
    <n v="1280"/>
    <n v="6656"/>
    <n v="2862.08"/>
    <n v="0.43"/>
    <s v="Online"/>
  </r>
  <r>
    <n v="1128299"/>
    <d v="2021-07-22T00:00:00"/>
    <x v="2"/>
    <x v="25"/>
    <s v="Phoenix"/>
    <s v="Women's Apparel"/>
    <n v="67"/>
    <n v="1230"/>
    <n v="8241"/>
    <n v="3131.58"/>
    <n v="0.38"/>
    <s v="Online"/>
  </r>
  <r>
    <n v="1128299"/>
    <d v="2021-08-23T00:00:00"/>
    <x v="2"/>
    <x v="25"/>
    <s v="Phoenix"/>
    <s v="Men's Street Footwear"/>
    <n v="50"/>
    <n v="1630"/>
    <n v="8150"/>
    <n v="4075"/>
    <n v="0.5"/>
    <s v="Online"/>
  </r>
  <r>
    <n v="1128299"/>
    <d v="2021-08-23T00:00:00"/>
    <x v="2"/>
    <x v="25"/>
    <s v="Phoenix"/>
    <s v="Men's Athletic Footwear"/>
    <n v="57"/>
    <n v="1610"/>
    <n v="9177"/>
    <n v="4588.5"/>
    <n v="0.5"/>
    <s v="Online"/>
  </r>
  <r>
    <n v="1128299"/>
    <d v="2021-08-23T00:00:00"/>
    <x v="2"/>
    <x v="25"/>
    <s v="Phoenix"/>
    <s v="Women's Street Footwear"/>
    <n v="54"/>
    <n v="1130"/>
    <n v="6102"/>
    <n v="2989.98"/>
    <n v="0.49"/>
    <s v="Online"/>
  </r>
  <r>
    <n v="1128299"/>
    <d v="2021-08-23T00:00:00"/>
    <x v="2"/>
    <x v="25"/>
    <s v="Phoenix"/>
    <s v="Women's Athletic Footwear"/>
    <n v="52"/>
    <n v="1120"/>
    <n v="5824"/>
    <n v="2853.7599999999998"/>
    <n v="0.49"/>
    <s v="Online"/>
  </r>
  <r>
    <n v="1128299"/>
    <d v="2021-08-23T00:00:00"/>
    <x v="2"/>
    <x v="25"/>
    <s v="Phoenix"/>
    <s v="Men's Apparel"/>
    <n v="59"/>
    <n v="1160"/>
    <n v="6844"/>
    <n v="2806.04"/>
    <n v="0.41"/>
    <s v="Online"/>
  </r>
  <r>
    <n v="1128299"/>
    <d v="2021-08-23T00:00:00"/>
    <x v="2"/>
    <x v="25"/>
    <s v="Phoenix"/>
    <s v="Women's Apparel"/>
    <n v="65"/>
    <n v="940"/>
    <n v="6110"/>
    <n v="2444"/>
    <n v="0.4"/>
    <s v="Online"/>
  </r>
  <r>
    <n v="1128299"/>
    <d v="2021-09-24T00:00:00"/>
    <x v="2"/>
    <x v="25"/>
    <s v="Phoenix"/>
    <s v="Men's Street Footwear"/>
    <n v="41"/>
    <n v="1670"/>
    <n v="6847"/>
    <n v="3355.0299999999997"/>
    <n v="0.49"/>
    <s v="Online"/>
  </r>
  <r>
    <n v="1128299"/>
    <d v="2021-09-24T00:00:00"/>
    <x v="2"/>
    <x v="25"/>
    <s v="Phoenix"/>
    <s v="Men's Athletic Footwear"/>
    <n v="45"/>
    <n v="1610"/>
    <n v="7245"/>
    <n v="3839.8500000000004"/>
    <n v="0.53"/>
    <s v="Online"/>
  </r>
  <r>
    <n v="1128299"/>
    <d v="2021-09-24T00:00:00"/>
    <x v="2"/>
    <x v="25"/>
    <s v="Phoenix"/>
    <s v="Women's Street Footwear"/>
    <n v="43"/>
    <n v="1280"/>
    <n v="5504"/>
    <n v="2476.7999999999997"/>
    <n v="0.44999999999999996"/>
    <s v="Online"/>
  </r>
  <r>
    <n v="1128299"/>
    <d v="2021-09-24T00:00:00"/>
    <x v="2"/>
    <x v="25"/>
    <s v="Phoenix"/>
    <s v="Women's Athletic Footwear"/>
    <n v="41"/>
    <n v="1130"/>
    <n v="4633"/>
    <n v="2177.5099999999998"/>
    <n v="0.47"/>
    <s v="Online"/>
  </r>
  <r>
    <n v="1128299"/>
    <d v="2021-09-24T00:00:00"/>
    <x v="2"/>
    <x v="25"/>
    <s v="Phoenix"/>
    <s v="Men's Apparel"/>
    <n v="54"/>
    <n v="1050"/>
    <n v="5670"/>
    <n v="2494.8000000000002"/>
    <n v="0.44"/>
    <s v="Online"/>
  </r>
  <r>
    <n v="1128299"/>
    <d v="2021-09-24T00:00:00"/>
    <x v="2"/>
    <x v="25"/>
    <s v="Phoenix"/>
    <s v="Women's Apparel"/>
    <n v="56"/>
    <n v="1190"/>
    <n v="6664"/>
    <n v="2465.6799999999998"/>
    <n v="0.37"/>
    <s v="Online"/>
  </r>
  <r>
    <n v="1128299"/>
    <d v="2021-10-23T00:00:00"/>
    <x v="2"/>
    <x v="25"/>
    <s v="Phoenix"/>
    <s v="Men's Street Footwear"/>
    <n v="41"/>
    <n v="1350"/>
    <n v="5535"/>
    <n v="2656.7999999999997"/>
    <n v="0.48"/>
    <s v="Online"/>
  </r>
  <r>
    <n v="1128299"/>
    <d v="2021-10-23T00:00:00"/>
    <x v="2"/>
    <x v="25"/>
    <s v="Phoenix"/>
    <s v="Men's Athletic Footwear"/>
    <n v="47"/>
    <n v="1450"/>
    <n v="6815"/>
    <n v="3611.9500000000003"/>
    <n v="0.53"/>
    <s v="Online"/>
  </r>
  <r>
    <n v="1128299"/>
    <d v="2021-10-23T00:00:00"/>
    <x v="2"/>
    <x v="25"/>
    <s v="Phoenix"/>
    <s v="Women's Street Footwear"/>
    <n v="44"/>
    <n v="910"/>
    <n v="4004"/>
    <n v="1921.9199999999998"/>
    <n v="0.48"/>
    <s v="Online"/>
  </r>
  <r>
    <n v="1128299"/>
    <d v="2021-10-23T00:00:00"/>
    <x v="2"/>
    <x v="25"/>
    <s v="Phoenix"/>
    <s v="Women's Athletic Footwear"/>
    <n v="43"/>
    <n v="900"/>
    <n v="3870"/>
    <n v="1896.3"/>
    <n v="0.49"/>
    <s v="Online"/>
  </r>
  <r>
    <n v="1128299"/>
    <d v="2021-10-23T00:00:00"/>
    <x v="2"/>
    <x v="25"/>
    <s v="Phoenix"/>
    <s v="Men's Apparel"/>
    <n v="53"/>
    <n v="690"/>
    <n v="3657"/>
    <n v="1462.8000000000002"/>
    <n v="0.4"/>
    <s v="Online"/>
  </r>
  <r>
    <n v="1128299"/>
    <d v="2021-10-23T00:00:00"/>
    <x v="2"/>
    <x v="25"/>
    <s v="Phoenix"/>
    <s v="Women's Apparel"/>
    <n v="56"/>
    <n v="850"/>
    <n v="4760"/>
    <n v="1808.8"/>
    <n v="0.38"/>
    <s v="Online"/>
  </r>
  <r>
    <n v="1128299"/>
    <d v="2021-11-23T00:00:00"/>
    <x v="2"/>
    <x v="25"/>
    <s v="Phoenix"/>
    <s v="Men's Street Footwear"/>
    <n v="42"/>
    <n v="1350"/>
    <n v="5670"/>
    <n v="2664.8999999999996"/>
    <n v="0.47"/>
    <s v="Online"/>
  </r>
  <r>
    <n v="1128299"/>
    <d v="2021-11-23T00:00:00"/>
    <x v="2"/>
    <x v="25"/>
    <s v="Phoenix"/>
    <s v="Men's Athletic Footwear"/>
    <n v="46"/>
    <n v="1470"/>
    <n v="6762"/>
    <n v="3516.2400000000002"/>
    <n v="0.52"/>
    <s v="Online"/>
  </r>
  <r>
    <n v="1128299"/>
    <d v="2021-11-23T00:00:00"/>
    <x v="2"/>
    <x v="25"/>
    <s v="Phoenix"/>
    <s v="Women's Street Footwear"/>
    <n v="44"/>
    <n v="1050"/>
    <n v="4620"/>
    <n v="2125.1999999999998"/>
    <n v="0.45999999999999996"/>
    <s v="Online"/>
  </r>
  <r>
    <n v="1128299"/>
    <d v="2021-11-23T00:00:00"/>
    <x v="2"/>
    <x v="25"/>
    <s v="Phoenix"/>
    <s v="Women's Athletic Footwear"/>
    <n v="42"/>
    <n v="980"/>
    <n v="4116"/>
    <n v="1934.52"/>
    <n v="0.47"/>
    <s v="Online"/>
  </r>
  <r>
    <n v="1128299"/>
    <d v="2021-11-23T00:00:00"/>
    <x v="2"/>
    <x v="25"/>
    <s v="Phoenix"/>
    <s v="Men's Apparel"/>
    <n v="53"/>
    <n v="870"/>
    <n v="4611"/>
    <n v="1890.51"/>
    <n v="0.41"/>
    <s v="Online"/>
  </r>
  <r>
    <n v="1128299"/>
    <d v="2021-11-23T00:00:00"/>
    <x v="2"/>
    <x v="25"/>
    <s v="Phoenix"/>
    <s v="Women's Apparel"/>
    <n v="55"/>
    <n v="1110"/>
    <n v="6105"/>
    <n v="2258.85"/>
    <n v="0.37"/>
    <s v="Online"/>
  </r>
  <r>
    <n v="1128299"/>
    <d v="2021-12-22T00:00:00"/>
    <x v="2"/>
    <x v="25"/>
    <s v="Phoenix"/>
    <s v="Men's Street Footwear"/>
    <n v="44"/>
    <n v="1810"/>
    <n v="7964"/>
    <n v="3663.4399999999996"/>
    <n v="0.45999999999999996"/>
    <s v="Online"/>
  </r>
  <r>
    <n v="1128299"/>
    <d v="2021-12-22T00:00:00"/>
    <x v="2"/>
    <x v="25"/>
    <s v="Phoenix"/>
    <s v="Men's Athletic Footwear"/>
    <n v="49"/>
    <n v="1750"/>
    <n v="8575"/>
    <n v="4630.5"/>
    <n v="0.54"/>
    <s v="Online"/>
  </r>
  <r>
    <n v="1128299"/>
    <d v="2021-12-22T00:00:00"/>
    <x v="2"/>
    <x v="25"/>
    <s v="Phoenix"/>
    <s v="Women's Street Footwear"/>
    <n v="43"/>
    <n v="1230"/>
    <n v="5289"/>
    <n v="2538.7199999999998"/>
    <n v="0.48"/>
    <s v="Online"/>
  </r>
  <r>
    <n v="1128299"/>
    <d v="2021-12-22T00:00:00"/>
    <x v="2"/>
    <x v="25"/>
    <s v="Phoenix"/>
    <s v="Women's Athletic Footwear"/>
    <n v="44"/>
    <n v="1150"/>
    <n v="5060"/>
    <n v="2277"/>
    <n v="0.44999999999999996"/>
    <s v="Online"/>
  </r>
  <r>
    <n v="1128299"/>
    <d v="2021-12-22T00:00:00"/>
    <x v="2"/>
    <x v="25"/>
    <s v="Phoenix"/>
    <s v="Men's Apparel"/>
    <n v="52"/>
    <n v="880"/>
    <n v="4576"/>
    <n v="1967.68"/>
    <n v="0.43"/>
    <s v="Online"/>
  </r>
  <r>
    <n v="1128299"/>
    <d v="2021-12-22T00:00:00"/>
    <x v="2"/>
    <x v="25"/>
    <s v="Phoenix"/>
    <s v="Women's Apparel"/>
    <n v="58"/>
    <n v="1350"/>
    <n v="7830"/>
    <n v="2897.1"/>
    <n v="0.37"/>
    <s v="Online"/>
  </r>
  <r>
    <n v="1128299"/>
    <d v="2021-01-26T00:00:00"/>
    <x v="2"/>
    <x v="25"/>
    <s v="Phoenix"/>
    <s v="Men's Street Footwear"/>
    <n v="33"/>
    <n v="1330"/>
    <n v="4389"/>
    <n v="2150.61"/>
    <n v="0.49"/>
    <s v="Online"/>
  </r>
  <r>
    <n v="1128299"/>
    <d v="2021-01-26T00:00:00"/>
    <x v="2"/>
    <x v="25"/>
    <s v="Phoenix"/>
    <s v="Men's Athletic Footwear"/>
    <n v="42"/>
    <n v="1380"/>
    <n v="5796"/>
    <n v="3071.88"/>
    <n v="0.53"/>
    <s v="Online"/>
  </r>
  <r>
    <n v="1128299"/>
    <d v="2021-01-26T00:00:00"/>
    <x v="2"/>
    <x v="25"/>
    <s v="Phoenix"/>
    <s v="Women's Street Footwear"/>
    <n v="42"/>
    <n v="1380"/>
    <n v="5796"/>
    <n v="2666.16"/>
    <n v="0.45999999999999996"/>
    <s v="Online"/>
  </r>
  <r>
    <n v="1128299"/>
    <d v="2021-01-26T00:00:00"/>
    <x v="2"/>
    <x v="25"/>
    <s v="Phoenix"/>
    <s v="Women's Athletic Footwear"/>
    <n v="43"/>
    <n v="850"/>
    <n v="3655"/>
    <n v="1790.95"/>
    <n v="0.49"/>
    <s v="Online"/>
  </r>
  <r>
    <n v="1128299"/>
    <d v="2021-01-26T00:00:00"/>
    <x v="2"/>
    <x v="25"/>
    <s v="Phoenix"/>
    <s v="Men's Apparel"/>
    <n v="45"/>
    <n v="800"/>
    <n v="3600"/>
    <n v="1476"/>
    <n v="0.41"/>
    <s v="Online"/>
  </r>
  <r>
    <n v="1128299"/>
    <d v="2021-01-26T00:00:00"/>
    <x v="2"/>
    <x v="25"/>
    <s v="Phoenix"/>
    <s v="Women's Apparel"/>
    <n v="42"/>
    <n v="1280"/>
    <n v="5376"/>
    <n v="1935.36"/>
    <n v="0.36"/>
    <s v="Online"/>
  </r>
  <r>
    <n v="1128299"/>
    <d v="2021-02-26T00:00:00"/>
    <x v="2"/>
    <x v="25"/>
    <s v="Phoenix"/>
    <s v="Men's Street Footwear"/>
    <n v="33"/>
    <n v="1470"/>
    <n v="4851"/>
    <n v="2376.9899999999998"/>
    <n v="0.49"/>
    <s v="Online"/>
  </r>
  <r>
    <n v="1128299"/>
    <d v="2021-02-26T00:00:00"/>
    <x v="2"/>
    <x v="25"/>
    <s v="Phoenix"/>
    <s v="Men's Athletic Footwear"/>
    <n v="44"/>
    <n v="1060"/>
    <n v="4664"/>
    <n v="2565.2000000000003"/>
    <n v="0.55000000000000004"/>
    <s v="Online"/>
  </r>
  <r>
    <n v="1128299"/>
    <d v="2021-02-26T00:00:00"/>
    <x v="2"/>
    <x v="25"/>
    <s v="Phoenix"/>
    <s v="Women's Street Footwear"/>
    <n v="41"/>
    <n v="1110"/>
    <n v="4551"/>
    <n v="2093.46"/>
    <n v="0.45999999999999996"/>
    <s v="Online"/>
  </r>
  <r>
    <n v="1128299"/>
    <d v="2021-02-26T00:00:00"/>
    <x v="2"/>
    <x v="26"/>
    <s v="Albuquerque"/>
    <s v="Women's Athletic Footwear"/>
    <n v="43"/>
    <n v="740"/>
    <n v="3182"/>
    <n v="1559.18"/>
    <n v="0.49"/>
    <s v="Online"/>
  </r>
  <r>
    <n v="1128299"/>
    <d v="2021-02-26T00:00:00"/>
    <x v="2"/>
    <x v="26"/>
    <s v="Albuquerque"/>
    <s v="Men's Apparel"/>
    <n v="45"/>
    <n v="540"/>
    <n v="2430"/>
    <n v="1069.2"/>
    <n v="0.44"/>
    <s v="Online"/>
  </r>
  <r>
    <n v="1128299"/>
    <d v="2021-02-26T00:00:00"/>
    <x v="2"/>
    <x v="26"/>
    <s v="Albuquerque"/>
    <s v="Women's Apparel"/>
    <n v="41"/>
    <n v="1040"/>
    <n v="4264"/>
    <n v="1620.32"/>
    <n v="0.38"/>
    <s v="Online"/>
  </r>
  <r>
    <n v="1128299"/>
    <d v="2021-03-25T00:00:00"/>
    <x v="2"/>
    <x v="26"/>
    <s v="Albuquerque"/>
    <s v="Men's Street Footwear"/>
    <n v="44"/>
    <n v="1650"/>
    <n v="7260"/>
    <n v="3630"/>
    <n v="0.5"/>
    <s v="Online"/>
  </r>
  <r>
    <n v="1128299"/>
    <d v="2021-03-25T00:00:00"/>
    <x v="2"/>
    <x v="26"/>
    <s v="Albuquerque"/>
    <s v="Men's Athletic Footwear"/>
    <n v="51"/>
    <n v="1120"/>
    <n v="5712"/>
    <n v="3027.36"/>
    <n v="0.53"/>
    <s v="Online"/>
  </r>
  <r>
    <n v="1128299"/>
    <d v="2021-03-25T00:00:00"/>
    <x v="2"/>
    <x v="26"/>
    <s v="Albuquerque"/>
    <s v="Women's Street Footwear"/>
    <n v="52"/>
    <n v="1120"/>
    <n v="5824"/>
    <n v="2853.7599999999998"/>
    <n v="0.49"/>
    <s v="Online"/>
  </r>
  <r>
    <n v="1128299"/>
    <d v="2021-03-25T00:00:00"/>
    <x v="2"/>
    <x v="26"/>
    <s v="Albuquerque"/>
    <s v="Women's Athletic Footwear"/>
    <n v="50"/>
    <n v="830"/>
    <n v="4150"/>
    <n v="1908.9999999999998"/>
    <n v="0.45999999999999996"/>
    <s v="Online"/>
  </r>
  <r>
    <n v="1128299"/>
    <d v="2021-03-25T00:00:00"/>
    <x v="2"/>
    <x v="26"/>
    <s v="Albuquerque"/>
    <s v="Men's Apparel"/>
    <n v="55"/>
    <n v="530"/>
    <n v="2915"/>
    <n v="1253.45"/>
    <n v="0.43"/>
    <s v="Online"/>
  </r>
  <r>
    <n v="1128299"/>
    <d v="2021-03-25T00:00:00"/>
    <x v="2"/>
    <x v="26"/>
    <s v="Albuquerque"/>
    <s v="Women's Apparel"/>
    <n v="50"/>
    <n v="980"/>
    <n v="4900"/>
    <n v="1862"/>
    <n v="0.38"/>
    <s v="Online"/>
  </r>
  <r>
    <n v="1128299"/>
    <d v="2021-04-26T00:00:00"/>
    <x v="2"/>
    <x v="26"/>
    <s v="Albuquerque"/>
    <s v="Men's Street Footwear"/>
    <n v="51"/>
    <n v="1540"/>
    <n v="7854"/>
    <n v="3534.2999999999997"/>
    <n v="0.44999999999999996"/>
    <s v="Online"/>
  </r>
  <r>
    <n v="1128299"/>
    <d v="2021-04-26T00:00:00"/>
    <x v="2"/>
    <x v="26"/>
    <s v="Albuquerque"/>
    <s v="Men's Athletic Footwear"/>
    <n v="59"/>
    <n v="980"/>
    <n v="5782"/>
    <n v="2891"/>
    <n v="0.5"/>
    <s v="Online"/>
  </r>
  <r>
    <n v="1128299"/>
    <d v="2021-04-26T00:00:00"/>
    <x v="2"/>
    <x v="26"/>
    <s v="Albuquerque"/>
    <s v="Women's Street Footwear"/>
    <n v="55"/>
    <n v="1160"/>
    <n v="6380"/>
    <n v="3190"/>
    <n v="0.5"/>
    <s v="Online"/>
  </r>
  <r>
    <n v="1128299"/>
    <d v="2021-04-26T00:00:00"/>
    <x v="2"/>
    <x v="26"/>
    <s v="Albuquerque"/>
    <s v="Women's Athletic Footwear"/>
    <n v="54"/>
    <n v="870"/>
    <n v="4698"/>
    <n v="2161.08"/>
    <n v="0.45999999999999996"/>
    <s v="Online"/>
  </r>
  <r>
    <n v="1128299"/>
    <d v="2021-04-26T00:00:00"/>
    <x v="2"/>
    <x v="26"/>
    <s v="Albuquerque"/>
    <s v="Men's Apparel"/>
    <n v="56"/>
    <n v="580"/>
    <n v="3248"/>
    <n v="1331.6799999999998"/>
    <n v="0.41"/>
    <s v="Online"/>
  </r>
  <r>
    <n v="1128299"/>
    <d v="2021-04-26T00:00:00"/>
    <x v="2"/>
    <x v="26"/>
    <s v="Albuquerque"/>
    <s v="Women's Apparel"/>
    <n v="69"/>
    <n v="1010"/>
    <n v="6969"/>
    <n v="2648.2200000000003"/>
    <n v="0.38"/>
    <s v="Online"/>
  </r>
  <r>
    <n v="1128299"/>
    <d v="2021-05-27T00:00:00"/>
    <x v="2"/>
    <x v="26"/>
    <s v="Albuquerque"/>
    <s v="Men's Street Footwear"/>
    <n v="51"/>
    <n v="1500"/>
    <n v="7650"/>
    <n v="3442.4999999999995"/>
    <n v="0.44999999999999996"/>
    <s v="Online"/>
  </r>
  <r>
    <n v="1128299"/>
    <d v="2021-05-27T00:00:00"/>
    <x v="2"/>
    <x v="26"/>
    <s v="Albuquerque"/>
    <s v="Men's Athletic Footwear"/>
    <n v="58"/>
    <n v="1110"/>
    <n v="6438"/>
    <n v="3283.38"/>
    <n v="0.51"/>
    <s v="Online"/>
  </r>
  <r>
    <n v="1128299"/>
    <d v="2021-05-27T00:00:00"/>
    <x v="2"/>
    <x v="26"/>
    <s v="Albuquerque"/>
    <s v="Women's Street Footwear"/>
    <n v="56"/>
    <n v="1260"/>
    <n v="7056"/>
    <n v="3316.3199999999997"/>
    <n v="0.47"/>
    <s v="Online"/>
  </r>
  <r>
    <n v="1128299"/>
    <d v="2021-05-27T00:00:00"/>
    <x v="2"/>
    <x v="26"/>
    <s v="Albuquerque"/>
    <s v="Women's Athletic Footwear"/>
    <n v="51"/>
    <n v="910"/>
    <n v="4641"/>
    <n v="2134.8599999999997"/>
    <n v="0.45999999999999996"/>
    <s v="Online"/>
  </r>
  <r>
    <n v="1128299"/>
    <d v="2021-05-27T00:00:00"/>
    <x v="2"/>
    <x v="26"/>
    <s v="Albuquerque"/>
    <s v="Men's Apparel"/>
    <n v="56"/>
    <n v="650"/>
    <n v="3640"/>
    <n v="1528.8"/>
    <n v="0.42"/>
    <s v="Online"/>
  </r>
  <r>
    <n v="1128299"/>
    <d v="2021-05-27T00:00:00"/>
    <x v="2"/>
    <x v="26"/>
    <s v="Albuquerque"/>
    <s v="Women's Apparel"/>
    <n v="69"/>
    <n v="1150"/>
    <n v="7935"/>
    <n v="3094.65"/>
    <n v="0.39"/>
    <s v="Online"/>
  </r>
  <r>
    <n v="1128299"/>
    <d v="2021-06-26T00:00:00"/>
    <x v="2"/>
    <x v="26"/>
    <s v="Albuquerque"/>
    <s v="Men's Street Footwear"/>
    <n v="52"/>
    <n v="2030"/>
    <n v="10556"/>
    <n v="5066.88"/>
    <n v="0.48"/>
    <s v="Online"/>
  </r>
  <r>
    <n v="1128299"/>
    <d v="2021-06-26T00:00:00"/>
    <x v="2"/>
    <x v="26"/>
    <s v="Albuquerque"/>
    <s v="Men's Athletic Footwear"/>
    <n v="54"/>
    <n v="1540"/>
    <n v="8316"/>
    <n v="4324.32"/>
    <n v="0.52"/>
    <s v="Online"/>
  </r>
  <r>
    <n v="1128299"/>
    <d v="2021-06-26T00:00:00"/>
    <x v="2"/>
    <x v="26"/>
    <s v="Albuquerque"/>
    <s v="Women's Street Footwear"/>
    <n v="54"/>
    <n v="1490"/>
    <n v="8046"/>
    <n v="4023"/>
    <n v="0.5"/>
    <s v="Online"/>
  </r>
  <r>
    <n v="1128299"/>
    <d v="2021-06-26T00:00:00"/>
    <x v="2"/>
    <x v="26"/>
    <s v="Albuquerque"/>
    <s v="Women's Athletic Footwear"/>
    <n v="54"/>
    <n v="1060"/>
    <n v="5724"/>
    <n v="2575.7999999999997"/>
    <n v="0.44999999999999996"/>
    <s v="Online"/>
  </r>
  <r>
    <n v="1128299"/>
    <d v="2021-06-26T00:00:00"/>
    <x v="2"/>
    <x v="26"/>
    <s v="Albuquerque"/>
    <s v="Men's Apparel"/>
    <n v="56"/>
    <n v="870"/>
    <n v="4872"/>
    <n v="2094.96"/>
    <n v="0.43"/>
    <s v="Online"/>
  </r>
  <r>
    <n v="1128299"/>
    <d v="2021-06-26T00:00:00"/>
    <x v="2"/>
    <x v="26"/>
    <s v="Albuquerque"/>
    <s v="Women's Apparel"/>
    <n v="74"/>
    <n v="1620"/>
    <n v="11988"/>
    <n v="4315.68"/>
    <n v="0.36"/>
    <s v="Online"/>
  </r>
  <r>
    <n v="1128299"/>
    <d v="2021-07-25T00:00:00"/>
    <x v="2"/>
    <x v="26"/>
    <s v="Albuquerque"/>
    <s v="Men's Street Footwear"/>
    <n v="54"/>
    <n v="2030"/>
    <n v="10962"/>
    <n v="5152.1399999999994"/>
    <n v="0.47"/>
    <s v="Online"/>
  </r>
  <r>
    <n v="1128299"/>
    <d v="2021-07-25T00:00:00"/>
    <x v="2"/>
    <x v="26"/>
    <s v="Albuquerque"/>
    <s v="Men's Athletic Footwear"/>
    <n v="56"/>
    <n v="1800"/>
    <n v="10080"/>
    <n v="5443.2000000000007"/>
    <n v="0.54"/>
    <s v="Online"/>
  </r>
  <r>
    <n v="1128299"/>
    <d v="2021-07-25T00:00:00"/>
    <x v="2"/>
    <x v="26"/>
    <s v="Albuquerque"/>
    <s v="Women's Street Footwear"/>
    <n v="58"/>
    <n v="1600"/>
    <n v="9280"/>
    <n v="4454.3999999999996"/>
    <n v="0.48"/>
    <s v="Online"/>
  </r>
  <r>
    <n v="1128299"/>
    <d v="2021-07-25T00:00:00"/>
    <x v="2"/>
    <x v="26"/>
    <s v="Albuquerque"/>
    <s v="Women's Athletic Footwear"/>
    <n v="54"/>
    <n v="1350"/>
    <n v="7290"/>
    <n v="3280.4999999999995"/>
    <n v="0.44999999999999996"/>
    <s v="Online"/>
  </r>
  <r>
    <n v="1128299"/>
    <d v="2021-07-25T00:00:00"/>
    <x v="2"/>
    <x v="26"/>
    <s v="Albuquerque"/>
    <s v="Men's Apparel"/>
    <n v="57"/>
    <n v="1450"/>
    <n v="8265"/>
    <n v="3553.95"/>
    <n v="0.43"/>
    <s v="Online"/>
  </r>
  <r>
    <n v="1128299"/>
    <d v="2021-07-25T00:00:00"/>
    <x v="2"/>
    <x v="26"/>
    <s v="Albuquerque"/>
    <s v="Women's Apparel"/>
    <n v="69"/>
    <n v="1400"/>
    <n v="9660"/>
    <n v="3670.8"/>
    <n v="0.38"/>
    <s v="Online"/>
  </r>
  <r>
    <n v="1128299"/>
    <d v="2021-08-26T00:00:00"/>
    <x v="2"/>
    <x v="26"/>
    <s v="Albuquerque"/>
    <s v="Men's Street Footwear"/>
    <n v="56"/>
    <n v="1750"/>
    <n v="9800"/>
    <n v="4900"/>
    <n v="0.5"/>
    <s v="Online"/>
  </r>
  <r>
    <n v="1128299"/>
    <d v="2021-08-26T00:00:00"/>
    <x v="2"/>
    <x v="26"/>
    <s v="Albuquerque"/>
    <s v="Men's Athletic Footwear"/>
    <n v="60"/>
    <n v="1760"/>
    <n v="10560"/>
    <n v="5491.2"/>
    <n v="0.52"/>
    <s v="Online"/>
  </r>
  <r>
    <n v="1128299"/>
    <d v="2021-08-26T00:00:00"/>
    <x v="2"/>
    <x v="26"/>
    <s v="Albuquerque"/>
    <s v="Women's Street Footwear"/>
    <n v="58"/>
    <n v="1420"/>
    <n v="8236"/>
    <n v="3788.5599999999995"/>
    <n v="0.45999999999999996"/>
    <s v="Online"/>
  </r>
  <r>
    <n v="1128299"/>
    <d v="2021-08-26T00:00:00"/>
    <x v="2"/>
    <x v="26"/>
    <s v="Albuquerque"/>
    <s v="Women's Athletic Footwear"/>
    <n v="55"/>
    <n v="1430"/>
    <n v="7865"/>
    <n v="3696.5499999999997"/>
    <n v="0.47"/>
    <s v="Online"/>
  </r>
  <r>
    <n v="1128299"/>
    <d v="2021-08-26T00:00:00"/>
    <x v="2"/>
    <x v="26"/>
    <s v="Albuquerque"/>
    <s v="Men's Apparel"/>
    <n v="67"/>
    <n v="1240"/>
    <n v="8308"/>
    <n v="3323.2000000000003"/>
    <n v="0.4"/>
    <s v="Online"/>
  </r>
  <r>
    <n v="1128299"/>
    <d v="2021-08-26T00:00:00"/>
    <x v="2"/>
    <x v="26"/>
    <s v="Albuquerque"/>
    <s v="Women's Apparel"/>
    <n v="70"/>
    <n v="1260"/>
    <n v="8820"/>
    <n v="3351.6"/>
    <n v="0.38"/>
    <s v="Online"/>
  </r>
  <r>
    <n v="1128299"/>
    <d v="2021-09-27T00:00:00"/>
    <x v="2"/>
    <x v="26"/>
    <s v="Albuquerque"/>
    <s v="Men's Street Footwear"/>
    <n v="49"/>
    <n v="1630"/>
    <n v="7987"/>
    <n v="3594.1499999999996"/>
    <n v="0.44999999999999996"/>
    <s v="Online"/>
  </r>
  <r>
    <n v="1128299"/>
    <d v="2021-09-27T00:00:00"/>
    <x v="2"/>
    <x v="26"/>
    <s v="Albuquerque"/>
    <s v="Men's Athletic Footwear"/>
    <n v="51"/>
    <n v="1560"/>
    <n v="7956"/>
    <n v="4057.56"/>
    <n v="0.51"/>
    <s v="Online"/>
  </r>
  <r>
    <n v="1128299"/>
    <d v="2021-09-27T00:00:00"/>
    <x v="2"/>
    <x v="26"/>
    <s v="Albuquerque"/>
    <s v="Women's Street Footwear"/>
    <n v="46"/>
    <n v="1430"/>
    <n v="6578"/>
    <n v="3091.66"/>
    <n v="0.47"/>
    <s v="Online"/>
  </r>
  <r>
    <n v="1128299"/>
    <d v="2021-09-27T00:00:00"/>
    <x v="2"/>
    <x v="26"/>
    <s v="Albuquerque"/>
    <s v="Women's Athletic Footwear"/>
    <n v="49"/>
    <n v="1230"/>
    <n v="6027"/>
    <n v="2832.69"/>
    <n v="0.47"/>
    <s v="Online"/>
  </r>
  <r>
    <n v="1128299"/>
    <d v="2021-09-27T00:00:00"/>
    <x v="2"/>
    <x v="26"/>
    <s v="Albuquerque"/>
    <s v="Men's Apparel"/>
    <n v="54"/>
    <n v="1110"/>
    <n v="5994"/>
    <n v="2397.6"/>
    <n v="0.4"/>
    <s v="Online"/>
  </r>
  <r>
    <n v="1128299"/>
    <d v="2021-09-27T00:00:00"/>
    <x v="2"/>
    <x v="26"/>
    <s v="Albuquerque"/>
    <s v="Women's Apparel"/>
    <n v="59"/>
    <n v="1330"/>
    <n v="7847"/>
    <n v="2824.92"/>
    <n v="0.36"/>
    <s v="Online"/>
  </r>
  <r>
    <n v="1128299"/>
    <d v="2021-10-26T00:00:00"/>
    <x v="2"/>
    <x v="26"/>
    <s v="Albuquerque"/>
    <s v="Men's Street Footwear"/>
    <n v="48"/>
    <n v="1650"/>
    <n v="7920"/>
    <n v="3960"/>
    <n v="0.5"/>
    <s v="Online"/>
  </r>
  <r>
    <n v="1128299"/>
    <d v="2021-10-26T00:00:00"/>
    <x v="2"/>
    <x v="26"/>
    <s v="Albuquerque"/>
    <s v="Men's Athletic Footwear"/>
    <n v="50"/>
    <n v="1490"/>
    <n v="7450"/>
    <n v="3948.5"/>
    <n v="0.53"/>
    <s v="Online"/>
  </r>
  <r>
    <n v="1128299"/>
    <d v="2021-10-26T00:00:00"/>
    <x v="2"/>
    <x v="26"/>
    <s v="Albuquerque"/>
    <s v="Women's Street Footwear"/>
    <n v="48"/>
    <n v="1050"/>
    <n v="5040"/>
    <n v="2368.7999999999997"/>
    <n v="0.47"/>
    <s v="Online"/>
  </r>
  <r>
    <n v="1128299"/>
    <d v="2021-10-26T00:00:00"/>
    <x v="2"/>
    <x v="26"/>
    <s v="Albuquerque"/>
    <s v="Women's Athletic Footwear"/>
    <n v="46"/>
    <n v="950"/>
    <n v="4370"/>
    <n v="2141.3000000000002"/>
    <n v="0.49"/>
    <s v="Online"/>
  </r>
  <r>
    <n v="1128299"/>
    <d v="2021-10-26T00:00:00"/>
    <x v="2"/>
    <x v="26"/>
    <s v="Albuquerque"/>
    <s v="Men's Apparel"/>
    <n v="56"/>
    <n v="910"/>
    <n v="5096"/>
    <n v="2242.2400000000002"/>
    <n v="0.44"/>
    <s v="Online"/>
  </r>
  <r>
    <n v="1128299"/>
    <d v="2021-10-26T00:00:00"/>
    <x v="2"/>
    <x v="26"/>
    <s v="Albuquerque"/>
    <s v="Women's Apparel"/>
    <n v="68"/>
    <n v="1050"/>
    <n v="7140"/>
    <n v="2641.8"/>
    <n v="0.37"/>
    <s v="Online"/>
  </r>
  <r>
    <n v="1128299"/>
    <d v="2021-11-26T00:00:00"/>
    <x v="2"/>
    <x v="26"/>
    <s v="Albuquerque"/>
    <s v="Men's Street Footwear"/>
    <n v="58"/>
    <n v="1600"/>
    <n v="9280"/>
    <n v="4547.2"/>
    <n v="0.49"/>
    <s v="Online"/>
  </r>
  <r>
    <n v="1128299"/>
    <d v="2021-11-26T00:00:00"/>
    <x v="2"/>
    <x v="26"/>
    <s v="Albuquerque"/>
    <s v="Men's Athletic Footwear"/>
    <n v="59"/>
    <n v="1500"/>
    <n v="8850"/>
    <n v="4779"/>
    <n v="0.54"/>
    <s v="Online"/>
  </r>
  <r>
    <n v="1128299"/>
    <d v="2021-11-26T00:00:00"/>
    <x v="2"/>
    <x v="26"/>
    <s v="Albuquerque"/>
    <s v="Women's Street Footwear"/>
    <n v="54"/>
    <n v="1170"/>
    <n v="6318"/>
    <n v="3032.64"/>
    <n v="0.48"/>
    <s v="Online"/>
  </r>
  <r>
    <n v="1128299"/>
    <d v="2021-11-26T00:00:00"/>
    <x v="2"/>
    <x v="26"/>
    <s v="Albuquerque"/>
    <s v="Women's Athletic Footwear"/>
    <n v="55"/>
    <n v="1150"/>
    <n v="6325"/>
    <n v="2972.75"/>
    <n v="0.47"/>
    <s v="Online"/>
  </r>
  <r>
    <n v="1128299"/>
    <d v="2021-11-26T00:00:00"/>
    <x v="2"/>
    <x v="26"/>
    <s v="Albuquerque"/>
    <s v="Men's Apparel"/>
    <n v="65"/>
    <n v="1130"/>
    <n v="7345"/>
    <n v="3231.8"/>
    <n v="0.44"/>
    <s v="Online"/>
  </r>
  <r>
    <n v="1128299"/>
    <d v="2021-11-26T00:00:00"/>
    <x v="2"/>
    <x v="26"/>
    <s v="Albuquerque"/>
    <s v="Women's Apparel"/>
    <n v="72"/>
    <n v="1400"/>
    <n v="10080"/>
    <n v="3931.2000000000003"/>
    <n v="0.39"/>
    <s v="Online"/>
  </r>
  <r>
    <n v="1128299"/>
    <d v="2021-12-25T00:00:00"/>
    <x v="2"/>
    <x v="26"/>
    <s v="Albuquerque"/>
    <s v="Men's Street Footwear"/>
    <n v="55"/>
    <n v="2100"/>
    <n v="11550"/>
    <n v="5313"/>
    <n v="0.45999999999999996"/>
    <s v="Online"/>
  </r>
  <r>
    <n v="1128299"/>
    <d v="2021-12-25T00:00:00"/>
    <x v="2"/>
    <x v="26"/>
    <s v="Albuquerque"/>
    <s v="Men's Athletic Footwear"/>
    <n v="61"/>
    <n v="1820"/>
    <n v="11102"/>
    <n v="5551"/>
    <n v="0.5"/>
    <s v="Online"/>
  </r>
  <r>
    <n v="1128299"/>
    <d v="2021-12-25T00:00:00"/>
    <x v="2"/>
    <x v="26"/>
    <s v="Albuquerque"/>
    <s v="Women's Street Footwear"/>
    <n v="59"/>
    <n v="1300"/>
    <n v="7670"/>
    <n v="3758.2999999999997"/>
    <n v="0.49"/>
    <s v="Online"/>
  </r>
  <r>
    <n v="1128299"/>
    <d v="2021-12-25T00:00:00"/>
    <x v="2"/>
    <x v="26"/>
    <s v="Albuquerque"/>
    <s v="Women's Athletic Footwear"/>
    <n v="55"/>
    <n v="1450"/>
    <n v="7975"/>
    <n v="3668.4999999999995"/>
    <n v="0.45999999999999996"/>
    <s v="Online"/>
  </r>
  <r>
    <n v="1128299"/>
    <d v="2021-12-25T00:00:00"/>
    <x v="2"/>
    <x v="26"/>
    <s v="Albuquerque"/>
    <s v="Men's Apparel"/>
    <n v="64"/>
    <n v="1190"/>
    <n v="7616"/>
    <n v="3427.2"/>
    <n v="0.44999999999999996"/>
    <s v="Online"/>
  </r>
  <r>
    <n v="1128299"/>
    <d v="2021-12-25T00:00:00"/>
    <x v="2"/>
    <x v="26"/>
    <s v="Albuquerque"/>
    <s v="Women's Apparel"/>
    <n v="72"/>
    <n v="1310"/>
    <n v="9432"/>
    <n v="3301.2"/>
    <n v="0.35"/>
    <s v="Online"/>
  </r>
  <r>
    <n v="1128299"/>
    <d v="2021-01-13T00:00:00"/>
    <x v="2"/>
    <x v="26"/>
    <s v="Albuquerque"/>
    <s v="Men's Street Footwear"/>
    <n v="29"/>
    <n v="1310"/>
    <n v="3799"/>
    <n v="1937.49"/>
    <n v="0.51"/>
    <s v="Online"/>
  </r>
  <r>
    <n v="1128299"/>
    <d v="2021-01-13T00:00:00"/>
    <x v="2"/>
    <x v="26"/>
    <s v="Albuquerque"/>
    <s v="Men's Athletic Footwear"/>
    <n v="39"/>
    <n v="1350"/>
    <n v="5265"/>
    <n v="2685.15"/>
    <n v="0.51"/>
    <s v="Online"/>
  </r>
  <r>
    <n v="1128299"/>
    <d v="2021-01-13T00:00:00"/>
    <x v="2"/>
    <x v="26"/>
    <s v="Albuquerque"/>
    <s v="Women's Street Footwear"/>
    <n v="38"/>
    <n v="1260"/>
    <n v="4788"/>
    <n v="2154.6"/>
    <n v="0.44999999999999996"/>
    <s v="Online"/>
  </r>
  <r>
    <n v="1128299"/>
    <d v="2021-01-13T00:00:00"/>
    <x v="2"/>
    <x v="26"/>
    <s v="Albuquerque"/>
    <s v="Women's Athletic Footwear"/>
    <n v="39"/>
    <n v="750"/>
    <n v="2925"/>
    <n v="1462.5"/>
    <n v="0.5"/>
    <s v="Online"/>
  </r>
  <r>
    <n v="1128299"/>
    <d v="2021-01-13T00:00:00"/>
    <x v="2"/>
    <x v="26"/>
    <s v="Albuquerque"/>
    <s v="Men's Apparel"/>
    <n v="41"/>
    <n v="630"/>
    <n v="2583"/>
    <n v="1162.3499999999999"/>
    <n v="0.44999999999999996"/>
    <s v="Online"/>
  </r>
  <r>
    <n v="1128299"/>
    <d v="2021-01-13T00:00:00"/>
    <x v="2"/>
    <x v="26"/>
    <s v="Albuquerque"/>
    <s v="Women's Apparel"/>
    <n v="36"/>
    <n v="1170"/>
    <n v="4212"/>
    <n v="1642.68"/>
    <n v="0.39"/>
    <s v="Online"/>
  </r>
  <r>
    <n v="1128299"/>
    <d v="2021-02-13T00:00:00"/>
    <x v="2"/>
    <x v="26"/>
    <s v="Albuquerque"/>
    <s v="Men's Street Footwear"/>
    <n v="29"/>
    <n v="1450"/>
    <n v="4205"/>
    <n v="2228.65"/>
    <n v="0.53"/>
    <s v="Online"/>
  </r>
  <r>
    <n v="1128299"/>
    <d v="2021-02-13T00:00:00"/>
    <x v="2"/>
    <x v="26"/>
    <s v="Albuquerque"/>
    <s v="Men's Athletic Footwear"/>
    <n v="37"/>
    <n v="1120"/>
    <n v="4144"/>
    <n v="2279.2000000000003"/>
    <n v="0.55000000000000004"/>
    <s v="Online"/>
  </r>
  <r>
    <n v="1128299"/>
    <d v="2021-02-13T00:00:00"/>
    <x v="2"/>
    <x v="26"/>
    <s v="Albuquerque"/>
    <s v="Women's Street Footwear"/>
    <n v="37"/>
    <n v="1040"/>
    <n v="3848"/>
    <n v="1924"/>
    <n v="0.5"/>
    <s v="Online"/>
  </r>
  <r>
    <n v="1128299"/>
    <d v="2021-02-13T00:00:00"/>
    <x v="4"/>
    <x v="27"/>
    <s v="Atlanta"/>
    <s v="Women's Athletic Footwear"/>
    <n v="36"/>
    <n v="630"/>
    <n v="2268"/>
    <n v="1179.3600000000001"/>
    <n v="0.52"/>
    <s v="Online"/>
  </r>
  <r>
    <n v="1128299"/>
    <d v="2021-02-13T00:00:00"/>
    <x v="4"/>
    <x v="27"/>
    <s v="Atlanta"/>
    <s v="Men's Apparel"/>
    <n v="41"/>
    <n v="510"/>
    <n v="2091"/>
    <n v="1003.68"/>
    <n v="0.48"/>
    <s v="Online"/>
  </r>
  <r>
    <n v="1128299"/>
    <d v="2021-02-13T00:00:00"/>
    <x v="4"/>
    <x v="27"/>
    <s v="Atlanta"/>
    <s v="Women's Apparel"/>
    <n v="37"/>
    <n v="980"/>
    <n v="3626"/>
    <n v="1305.3599999999999"/>
    <n v="0.36"/>
    <s v="Online"/>
  </r>
  <r>
    <n v="1128299"/>
    <d v="2021-03-12T00:00:00"/>
    <x v="4"/>
    <x v="27"/>
    <s v="Atlanta"/>
    <s v="Men's Street Footwear"/>
    <n v="37"/>
    <n v="1370"/>
    <n v="5069"/>
    <n v="2534.5"/>
    <n v="0.5"/>
    <s v="Online"/>
  </r>
  <r>
    <n v="1128299"/>
    <d v="2021-03-12T00:00:00"/>
    <x v="4"/>
    <x v="27"/>
    <s v="Atlanta"/>
    <s v="Men's Athletic Footwear"/>
    <n v="46"/>
    <n v="1010"/>
    <n v="4646"/>
    <n v="2462.38"/>
    <n v="0.53"/>
    <s v="Online"/>
  </r>
  <r>
    <n v="1128299"/>
    <d v="2021-03-12T00:00:00"/>
    <x v="4"/>
    <x v="27"/>
    <s v="Atlanta"/>
    <s v="Women's Street Footwear"/>
    <n v="49"/>
    <n v="1130"/>
    <n v="5537"/>
    <n v="2713.13"/>
    <n v="0.49"/>
    <s v="Online"/>
  </r>
  <r>
    <n v="1128299"/>
    <d v="2021-03-12T00:00:00"/>
    <x v="4"/>
    <x v="27"/>
    <s v="Atlanta"/>
    <s v="Women's Athletic Footwear"/>
    <n v="47"/>
    <n v="730"/>
    <n v="3431"/>
    <n v="1784.1200000000001"/>
    <n v="0.52"/>
    <s v="Online"/>
  </r>
  <r>
    <n v="1128299"/>
    <d v="2021-03-12T00:00:00"/>
    <x v="4"/>
    <x v="27"/>
    <s v="Atlanta"/>
    <s v="Men's Apparel"/>
    <n v="51"/>
    <n v="390"/>
    <n v="1989"/>
    <n v="934.82999999999993"/>
    <n v="0.47"/>
    <s v="Online"/>
  </r>
  <r>
    <n v="1128299"/>
    <d v="2021-03-12T00:00:00"/>
    <x v="4"/>
    <x v="27"/>
    <s v="Atlanta"/>
    <s v="Women's Apparel"/>
    <n v="48"/>
    <n v="950"/>
    <n v="4560"/>
    <n v="1641.6"/>
    <n v="0.36"/>
    <s v="Online"/>
  </r>
  <r>
    <n v="1128299"/>
    <d v="2021-04-13T00:00:00"/>
    <x v="4"/>
    <x v="27"/>
    <s v="Atlanta"/>
    <s v="Men's Street Footwear"/>
    <n v="45"/>
    <n v="1420"/>
    <n v="6390"/>
    <n v="3258.9"/>
    <n v="0.51"/>
    <s v="Online"/>
  </r>
  <r>
    <n v="1128299"/>
    <d v="2021-04-13T00:00:00"/>
    <x v="4"/>
    <x v="27"/>
    <s v="Atlanta"/>
    <s v="Men's Athletic Footwear"/>
    <n v="51"/>
    <n v="880"/>
    <n v="4488"/>
    <n v="2244"/>
    <n v="0.5"/>
    <s v="Online"/>
  </r>
  <r>
    <n v="1128299"/>
    <d v="2021-04-13T00:00:00"/>
    <x v="4"/>
    <x v="27"/>
    <s v="Atlanta"/>
    <s v="Women's Street Footwear"/>
    <n v="50"/>
    <n v="940"/>
    <n v="4700"/>
    <n v="2350"/>
    <n v="0.5"/>
    <s v="Online"/>
  </r>
  <r>
    <n v="1128299"/>
    <d v="2021-04-13T00:00:00"/>
    <x v="4"/>
    <x v="27"/>
    <s v="Atlanta"/>
    <s v="Women's Athletic Footwear"/>
    <n v="48"/>
    <n v="690"/>
    <n v="3312"/>
    <n v="1821.6000000000001"/>
    <n v="0.55000000000000004"/>
    <s v="Online"/>
  </r>
  <r>
    <n v="1128299"/>
    <d v="2021-04-13T00:00:00"/>
    <x v="4"/>
    <x v="27"/>
    <s v="Atlanta"/>
    <s v="Men's Apparel"/>
    <n v="52"/>
    <n v="530"/>
    <n v="2756"/>
    <n v="1322.8799999999999"/>
    <n v="0.48"/>
    <s v="Online"/>
  </r>
  <r>
    <n v="1128299"/>
    <d v="2021-04-13T00:00:00"/>
    <x v="4"/>
    <x v="27"/>
    <s v="Atlanta"/>
    <s v="Women's Apparel"/>
    <n v="63"/>
    <n v="1050"/>
    <n v="6615"/>
    <n v="2646"/>
    <n v="0.4"/>
    <s v="Online"/>
  </r>
  <r>
    <n v="1128299"/>
    <d v="2021-05-14T00:00:00"/>
    <x v="4"/>
    <x v="27"/>
    <s v="Atlanta"/>
    <s v="Men's Street Footwear"/>
    <n v="47"/>
    <n v="1600"/>
    <n v="7520"/>
    <n v="4060.8"/>
    <n v="0.54"/>
    <s v="Online"/>
  </r>
  <r>
    <n v="1128299"/>
    <d v="2021-05-14T00:00:00"/>
    <x v="4"/>
    <x v="27"/>
    <s v="Atlanta"/>
    <s v="Men's Athletic Footwear"/>
    <n v="52"/>
    <n v="1080"/>
    <n v="5616"/>
    <n v="2920.32"/>
    <n v="0.52"/>
    <s v="Online"/>
  </r>
  <r>
    <n v="1128299"/>
    <d v="2021-05-14T00:00:00"/>
    <x v="4"/>
    <x v="27"/>
    <s v="Atlanta"/>
    <s v="Women's Street Footwear"/>
    <n v="52"/>
    <n v="1230"/>
    <n v="6396"/>
    <n v="3198"/>
    <n v="0.5"/>
    <s v="Online"/>
  </r>
  <r>
    <n v="1128299"/>
    <d v="2021-05-14T00:00:00"/>
    <x v="4"/>
    <x v="27"/>
    <s v="Atlanta"/>
    <s v="Women's Athletic Footwear"/>
    <n v="47"/>
    <n v="910"/>
    <n v="4277"/>
    <n v="2309.58"/>
    <n v="0.54"/>
    <s v="Online"/>
  </r>
  <r>
    <n v="1128299"/>
    <d v="2021-05-14T00:00:00"/>
    <x v="4"/>
    <x v="27"/>
    <s v="Atlanta"/>
    <s v="Men's Apparel"/>
    <n v="50"/>
    <n v="560"/>
    <n v="2800"/>
    <n v="1344"/>
    <n v="0.48"/>
    <s v="Online"/>
  </r>
  <r>
    <n v="1128299"/>
    <d v="2021-05-14T00:00:00"/>
    <x v="4"/>
    <x v="27"/>
    <s v="Atlanta"/>
    <s v="Women's Apparel"/>
    <n v="64"/>
    <n v="1200"/>
    <n v="7680"/>
    <n v="3072"/>
    <n v="0.4"/>
    <s v="Online"/>
  </r>
  <r>
    <n v="1128299"/>
    <d v="2021-06-13T00:00:00"/>
    <x v="4"/>
    <x v="27"/>
    <s v="Atlanta"/>
    <s v="Men's Street Footwear"/>
    <n v="46"/>
    <n v="1760"/>
    <n v="8096"/>
    <n v="4290.88"/>
    <n v="0.53"/>
    <s v="Online"/>
  </r>
  <r>
    <n v="1128299"/>
    <d v="2021-06-13T00:00:00"/>
    <x v="4"/>
    <x v="27"/>
    <s v="Atlanta"/>
    <s v="Men's Athletic Footwear"/>
    <n v="54"/>
    <n v="1470"/>
    <n v="7938"/>
    <n v="4048.38"/>
    <n v="0.51"/>
    <s v="Online"/>
  </r>
  <r>
    <n v="1128299"/>
    <d v="2021-06-13T00:00:00"/>
    <x v="4"/>
    <x v="27"/>
    <s v="Atlanta"/>
    <s v="Women's Street Footwear"/>
    <n v="52"/>
    <n v="1420"/>
    <n v="7384"/>
    <n v="3544.3199999999997"/>
    <n v="0.48"/>
    <s v="Online"/>
  </r>
  <r>
    <n v="1128299"/>
    <d v="2021-06-13T00:00:00"/>
    <x v="4"/>
    <x v="27"/>
    <s v="Atlanta"/>
    <s v="Women's Athletic Footwear"/>
    <n v="49"/>
    <n v="1200"/>
    <n v="5880"/>
    <n v="2998.8"/>
    <n v="0.51"/>
    <s v="Online"/>
  </r>
  <r>
    <n v="1128299"/>
    <d v="2021-06-13T00:00:00"/>
    <x v="4"/>
    <x v="27"/>
    <s v="Atlanta"/>
    <s v="Men's Apparel"/>
    <n v="51"/>
    <n v="720"/>
    <n v="3672"/>
    <n v="1762.56"/>
    <n v="0.48"/>
    <s v="Online"/>
  </r>
  <r>
    <n v="1128299"/>
    <d v="2021-06-13T00:00:00"/>
    <x v="4"/>
    <x v="27"/>
    <s v="Atlanta"/>
    <s v="Women's Apparel"/>
    <n v="67"/>
    <n v="1500"/>
    <n v="10050"/>
    <n v="3517.5"/>
    <n v="0.35"/>
    <s v="Online"/>
  </r>
  <r>
    <n v="1128299"/>
    <d v="2021-07-12T00:00:00"/>
    <x v="4"/>
    <x v="27"/>
    <s v="Atlanta"/>
    <s v="Men's Street Footwear"/>
    <n v="47"/>
    <n v="1960"/>
    <n v="9212"/>
    <n v="4606"/>
    <n v="0.5"/>
    <s v="Online"/>
  </r>
  <r>
    <n v="1128299"/>
    <d v="2021-07-12T00:00:00"/>
    <x v="4"/>
    <x v="27"/>
    <s v="Atlanta"/>
    <s v="Men's Athletic Footwear"/>
    <n v="51"/>
    <n v="1730"/>
    <n v="8823"/>
    <n v="4499.7300000000005"/>
    <n v="0.51"/>
    <s v="Online"/>
  </r>
  <r>
    <n v="1128299"/>
    <d v="2021-07-12T00:00:00"/>
    <x v="4"/>
    <x v="27"/>
    <s v="Atlanta"/>
    <s v="Women's Street Footwear"/>
    <n v="50"/>
    <n v="1370"/>
    <n v="6850"/>
    <n v="3425"/>
    <n v="0.5"/>
    <s v="Online"/>
  </r>
  <r>
    <n v="1128299"/>
    <d v="2021-07-12T00:00:00"/>
    <x v="4"/>
    <x v="27"/>
    <s v="Atlanta"/>
    <s v="Women's Athletic Footwear"/>
    <n v="46"/>
    <n v="1280"/>
    <n v="5888"/>
    <n v="3002.88"/>
    <n v="0.51"/>
    <s v="Online"/>
  </r>
  <r>
    <n v="1128299"/>
    <d v="2021-07-12T00:00:00"/>
    <x v="4"/>
    <x v="27"/>
    <s v="Atlanta"/>
    <s v="Men's Apparel"/>
    <n v="54"/>
    <n v="1380"/>
    <n v="7452"/>
    <n v="3576.96"/>
    <n v="0.48"/>
    <s v="Online"/>
  </r>
  <r>
    <n v="1128299"/>
    <d v="2021-07-12T00:00:00"/>
    <x v="4"/>
    <x v="27"/>
    <s v="Atlanta"/>
    <s v="Women's Apparel"/>
    <n v="67"/>
    <n v="1430"/>
    <n v="9581"/>
    <n v="3640.78"/>
    <n v="0.38"/>
    <s v="Online"/>
  </r>
  <r>
    <n v="1128299"/>
    <d v="2021-08-13T00:00:00"/>
    <x v="4"/>
    <x v="27"/>
    <s v="Atlanta"/>
    <s v="Men's Street Footwear"/>
    <n v="53"/>
    <n v="1820"/>
    <n v="9646"/>
    <n v="4919.46"/>
    <n v="0.51"/>
    <s v="Online"/>
  </r>
  <r>
    <n v="1128299"/>
    <d v="2021-08-13T00:00:00"/>
    <x v="4"/>
    <x v="27"/>
    <s v="Atlanta"/>
    <s v="Men's Athletic Footwear"/>
    <n v="58"/>
    <n v="1750"/>
    <n v="10150"/>
    <n v="5278"/>
    <n v="0.52"/>
    <s v="Online"/>
  </r>
  <r>
    <n v="1128299"/>
    <d v="2021-08-13T00:00:00"/>
    <x v="4"/>
    <x v="27"/>
    <s v="Atlanta"/>
    <s v="Women's Street Footwear"/>
    <n v="54"/>
    <n v="1500"/>
    <n v="8100"/>
    <n v="3725.9999999999995"/>
    <n v="0.45999999999999996"/>
    <s v="Online"/>
  </r>
  <r>
    <n v="1128299"/>
    <d v="2021-08-13T00:00:00"/>
    <x v="4"/>
    <x v="27"/>
    <s v="Atlanta"/>
    <s v="Women's Athletic Footwear"/>
    <n v="53"/>
    <n v="1130"/>
    <n v="5989"/>
    <n v="3114.28"/>
    <n v="0.52"/>
    <s v="Online"/>
  </r>
  <r>
    <n v="1128299"/>
    <d v="2021-08-13T00:00:00"/>
    <x v="4"/>
    <x v="27"/>
    <s v="Atlanta"/>
    <s v="Men's Apparel"/>
    <n v="60"/>
    <n v="1260"/>
    <n v="7560"/>
    <n v="3628.7999999999997"/>
    <n v="0.48"/>
    <s v="Online"/>
  </r>
  <r>
    <n v="1128299"/>
    <d v="2021-08-13T00:00:00"/>
    <x v="4"/>
    <x v="27"/>
    <s v="Atlanta"/>
    <s v="Women's Apparel"/>
    <n v="68"/>
    <n v="1190"/>
    <n v="8092"/>
    <n v="2832.2"/>
    <n v="0.35"/>
    <s v="Online"/>
  </r>
  <r>
    <n v="1128299"/>
    <d v="2021-09-14T00:00:00"/>
    <x v="4"/>
    <x v="27"/>
    <s v="Atlanta"/>
    <s v="Men's Street Footwear"/>
    <n v="43"/>
    <n v="1800"/>
    <n v="7740"/>
    <n v="4179.6000000000004"/>
    <n v="0.54"/>
    <s v="Online"/>
  </r>
  <r>
    <n v="1128299"/>
    <d v="2021-09-14T00:00:00"/>
    <x v="4"/>
    <x v="27"/>
    <s v="Atlanta"/>
    <s v="Men's Athletic Footwear"/>
    <n v="47"/>
    <n v="1560"/>
    <n v="7332"/>
    <n v="4032.6000000000004"/>
    <n v="0.55000000000000004"/>
    <s v="Online"/>
  </r>
  <r>
    <n v="1128299"/>
    <d v="2021-09-14T00:00:00"/>
    <x v="4"/>
    <x v="27"/>
    <s v="Atlanta"/>
    <s v="Women's Street Footwear"/>
    <n v="42"/>
    <n v="1350"/>
    <n v="5670"/>
    <n v="2664.8999999999996"/>
    <n v="0.47"/>
    <s v="Online"/>
  </r>
  <r>
    <n v="1128299"/>
    <d v="2021-09-14T00:00:00"/>
    <x v="4"/>
    <x v="27"/>
    <s v="Atlanta"/>
    <s v="Women's Athletic Footwear"/>
    <n v="43"/>
    <n v="1200"/>
    <n v="5160"/>
    <n v="2786.4"/>
    <n v="0.54"/>
    <s v="Online"/>
  </r>
  <r>
    <n v="1128299"/>
    <d v="2021-09-14T00:00:00"/>
    <x v="4"/>
    <x v="27"/>
    <s v="Atlanta"/>
    <s v="Men's Apparel"/>
    <n v="54"/>
    <n v="1000"/>
    <n v="5400"/>
    <n v="2592"/>
    <n v="0.48"/>
    <s v="Online"/>
  </r>
  <r>
    <n v="1128299"/>
    <d v="2021-09-14T00:00:00"/>
    <x v="4"/>
    <x v="27"/>
    <s v="Atlanta"/>
    <s v="Women's Apparel"/>
    <n v="59"/>
    <n v="1310"/>
    <n v="7729"/>
    <n v="3091.6000000000004"/>
    <n v="0.4"/>
    <s v="Online"/>
  </r>
  <r>
    <n v="1128299"/>
    <d v="2021-10-13T00:00:00"/>
    <x v="4"/>
    <x v="27"/>
    <s v="Atlanta"/>
    <s v="Men's Street Footwear"/>
    <n v="42"/>
    <n v="1310"/>
    <n v="5502"/>
    <n v="2806.02"/>
    <n v="0.51"/>
    <s v="Online"/>
  </r>
  <r>
    <n v="1128299"/>
    <d v="2021-10-13T00:00:00"/>
    <x v="4"/>
    <x v="27"/>
    <s v="Atlanta"/>
    <s v="Men's Athletic Footwear"/>
    <n v="47"/>
    <n v="1420"/>
    <n v="6674"/>
    <n v="3470.48"/>
    <n v="0.52"/>
    <s v="Online"/>
  </r>
  <r>
    <n v="1128299"/>
    <d v="2021-10-13T00:00:00"/>
    <x v="4"/>
    <x v="27"/>
    <s v="Atlanta"/>
    <s v="Women's Street Footwear"/>
    <n v="42"/>
    <n v="1050"/>
    <n v="4410"/>
    <n v="2072.6999999999998"/>
    <n v="0.47"/>
    <s v="Online"/>
  </r>
  <r>
    <n v="1128299"/>
    <d v="2021-10-13T00:00:00"/>
    <x v="4"/>
    <x v="27"/>
    <s v="Atlanta"/>
    <s v="Women's Athletic Footwear"/>
    <n v="44"/>
    <n v="880"/>
    <n v="3872"/>
    <n v="1936"/>
    <n v="0.5"/>
    <s v="Online"/>
  </r>
  <r>
    <n v="1128299"/>
    <d v="2021-10-13T00:00:00"/>
    <x v="4"/>
    <x v="27"/>
    <s v="Atlanta"/>
    <s v="Men's Apparel"/>
    <n v="50"/>
    <n v="900"/>
    <n v="4500"/>
    <n v="2070"/>
    <n v="0.45999999999999996"/>
    <s v="Online"/>
  </r>
  <r>
    <n v="1128299"/>
    <d v="2021-10-13T00:00:00"/>
    <x v="4"/>
    <x v="27"/>
    <s v="Atlanta"/>
    <s v="Women's Apparel"/>
    <n v="64"/>
    <n v="1020"/>
    <n v="6528"/>
    <n v="2545.92"/>
    <n v="0.39"/>
    <s v="Online"/>
  </r>
  <r>
    <n v="1128299"/>
    <d v="2021-11-13T00:00:00"/>
    <x v="4"/>
    <x v="27"/>
    <s v="Atlanta"/>
    <s v="Men's Street Footwear"/>
    <n v="51"/>
    <n v="1370"/>
    <n v="6987"/>
    <n v="3563.37"/>
    <n v="0.51"/>
    <s v="Online"/>
  </r>
  <r>
    <n v="1128299"/>
    <d v="2021-11-13T00:00:00"/>
    <x v="4"/>
    <x v="27"/>
    <s v="Atlanta"/>
    <s v="Men's Athletic Footwear"/>
    <n v="58"/>
    <n v="1730"/>
    <n v="10034"/>
    <n v="5418.3600000000006"/>
    <n v="0.54"/>
    <s v="Online"/>
  </r>
  <r>
    <n v="1128299"/>
    <d v="2021-11-13T00:00:00"/>
    <x v="4"/>
    <x v="27"/>
    <s v="Atlanta"/>
    <s v="Women's Street Footwear"/>
    <n v="54"/>
    <n v="1150"/>
    <n v="6210"/>
    <n v="2918.7"/>
    <n v="0.47"/>
    <s v="Online"/>
  </r>
  <r>
    <n v="1128299"/>
    <d v="2021-11-13T00:00:00"/>
    <x v="4"/>
    <x v="27"/>
    <s v="Atlanta"/>
    <s v="Women's Athletic Footwear"/>
    <n v="51"/>
    <n v="1160"/>
    <n v="5916"/>
    <n v="3076.32"/>
    <n v="0.52"/>
    <s v="Online"/>
  </r>
  <r>
    <n v="1128299"/>
    <d v="2021-11-13T00:00:00"/>
    <x v="4"/>
    <x v="27"/>
    <s v="Atlanta"/>
    <s v="Men's Apparel"/>
    <n v="60"/>
    <n v="1020"/>
    <n v="6120"/>
    <n v="2876.3999999999996"/>
    <n v="0.47"/>
    <s v="Online"/>
  </r>
  <r>
    <n v="1128299"/>
    <d v="2021-11-13T00:00:00"/>
    <x v="4"/>
    <x v="27"/>
    <s v="Atlanta"/>
    <s v="Women's Apparel"/>
    <n v="65"/>
    <n v="1240"/>
    <n v="8060"/>
    <n v="2821"/>
    <n v="0.35"/>
    <s v="Online"/>
  </r>
  <r>
    <n v="1128299"/>
    <d v="2021-12-12T00:00:00"/>
    <x v="4"/>
    <x v="27"/>
    <s v="Atlanta"/>
    <s v="Men's Street Footwear"/>
    <n v="50"/>
    <n v="2030"/>
    <n v="10150"/>
    <n v="5582.5"/>
    <n v="0.55000000000000004"/>
    <s v="Online"/>
  </r>
  <r>
    <n v="1128299"/>
    <d v="2021-12-12T00:00:00"/>
    <x v="4"/>
    <x v="27"/>
    <s v="Atlanta"/>
    <s v="Men's Athletic Footwear"/>
    <n v="58"/>
    <n v="1890"/>
    <n v="10962"/>
    <n v="5809.8600000000006"/>
    <n v="0.53"/>
    <s v="Online"/>
  </r>
  <r>
    <n v="1128299"/>
    <d v="2021-12-12T00:00:00"/>
    <x v="4"/>
    <x v="27"/>
    <s v="Atlanta"/>
    <s v="Women's Street Footwear"/>
    <n v="53"/>
    <n v="1380"/>
    <n v="7314"/>
    <n v="3657"/>
    <n v="0.5"/>
    <s v="Online"/>
  </r>
  <r>
    <n v="1128299"/>
    <d v="2021-12-12T00:00:00"/>
    <x v="4"/>
    <x v="27"/>
    <s v="Atlanta"/>
    <s v="Women's Athletic Footwear"/>
    <n v="51"/>
    <n v="1280"/>
    <n v="6528"/>
    <n v="3264"/>
    <n v="0.5"/>
    <s v="Online"/>
  </r>
  <r>
    <n v="1128299"/>
    <d v="2021-12-12T00:00:00"/>
    <x v="4"/>
    <x v="27"/>
    <s v="Atlanta"/>
    <s v="Men's Apparel"/>
    <n v="64"/>
    <n v="1160"/>
    <n v="7424"/>
    <n v="3712"/>
    <n v="0.5"/>
    <s v="Online"/>
  </r>
  <r>
    <n v="1128299"/>
    <d v="2021-12-12T00:00:00"/>
    <x v="4"/>
    <x v="27"/>
    <s v="Atlanta"/>
    <s v="Women's Apparel"/>
    <n v="64"/>
    <n v="1350"/>
    <n v="8640"/>
    <n v="3024"/>
    <n v="0.35"/>
    <s v="Online"/>
  </r>
  <r>
    <n v="1185732"/>
    <d v="2021-01-09T00:00:00"/>
    <x v="4"/>
    <x v="27"/>
    <s v="Atlanta"/>
    <s v="Men's Street Footwear"/>
    <n v="39"/>
    <n v="2560"/>
    <n v="9984"/>
    <n v="5790.7200000000012"/>
    <n v="0.58000000000000007"/>
    <s v="Online"/>
  </r>
  <r>
    <n v="1185732"/>
    <d v="2021-01-09T00:00:00"/>
    <x v="4"/>
    <x v="27"/>
    <s v="Atlanta"/>
    <s v="Men's Athletic Footwear"/>
    <n v="37"/>
    <n v="2060"/>
    <n v="7622"/>
    <n v="3429.8999999999996"/>
    <n v="0.44999999999999996"/>
    <s v="Online"/>
  </r>
  <r>
    <n v="1185732"/>
    <d v="2021-01-09T00:00:00"/>
    <x v="4"/>
    <x v="27"/>
    <s v="Atlanta"/>
    <s v="Women's Street Footwear"/>
    <n v="29"/>
    <n v="2480"/>
    <n v="7192"/>
    <n v="2804.88"/>
    <n v="0.39"/>
    <s v="Online"/>
  </r>
  <r>
    <n v="1185732"/>
    <d v="2021-01-09T00:00:00"/>
    <x v="4"/>
    <x v="27"/>
    <s v="Atlanta"/>
    <s v="Women's Athletic Footwear"/>
    <n v="34"/>
    <n v="2030"/>
    <n v="6902"/>
    <n v="3036.88"/>
    <n v="0.44"/>
    <s v="Online"/>
  </r>
  <r>
    <n v="1185732"/>
    <d v="2021-01-09T00:00:00"/>
    <x v="4"/>
    <x v="27"/>
    <s v="Atlanta"/>
    <s v="Men's Apparel"/>
    <n v="47"/>
    <n v="1890"/>
    <n v="8883"/>
    <n v="4175.01"/>
    <n v="0.47"/>
    <s v="Online"/>
  </r>
  <r>
    <n v="1185732"/>
    <d v="2021-01-09T00:00:00"/>
    <x v="4"/>
    <x v="27"/>
    <s v="Atlanta"/>
    <s v="Women's Apparel"/>
    <n v="37"/>
    <n v="2390"/>
    <n v="8843"/>
    <n v="5305.8"/>
    <n v="0.6"/>
    <s v="Online"/>
  </r>
  <r>
    <n v="1185732"/>
    <d v="2021-02-07T00:00:00"/>
    <x v="4"/>
    <x v="27"/>
    <s v="Atlanta"/>
    <s v="Men's Street Footwear"/>
    <n v="38"/>
    <n v="3120"/>
    <n v="11856"/>
    <n v="6995.0400000000009"/>
    <n v="0.59000000000000008"/>
    <s v="Online"/>
  </r>
  <r>
    <n v="1185732"/>
    <d v="2021-02-07T00:00:00"/>
    <x v="4"/>
    <x v="27"/>
    <s v="Atlanta"/>
    <s v="Men's Athletic Footwear"/>
    <n v="39"/>
    <n v="2180"/>
    <n v="8502"/>
    <n v="3910.9199999999996"/>
    <n v="0.45999999999999996"/>
    <s v="Online"/>
  </r>
  <r>
    <n v="1185732"/>
    <d v="2021-02-07T00:00:00"/>
    <x v="4"/>
    <x v="27"/>
    <s v="Atlanta"/>
    <s v="Women's Street Footwear"/>
    <n v="29"/>
    <n v="2170"/>
    <n v="6293"/>
    <n v="2328.41"/>
    <n v="0.37"/>
    <s v="Online"/>
  </r>
  <r>
    <n v="1185732"/>
    <d v="2021-02-07T00:00:00"/>
    <x v="4"/>
    <x v="28"/>
    <s v="Charleston"/>
    <s v="Women's Athletic Footwear"/>
    <n v="33"/>
    <n v="1690"/>
    <n v="5577"/>
    <n v="2509.6499999999996"/>
    <n v="0.44999999999999996"/>
    <s v="Online"/>
  </r>
  <r>
    <n v="1185732"/>
    <d v="2021-02-07T00:00:00"/>
    <x v="4"/>
    <x v="28"/>
    <s v="Charleston"/>
    <s v="Men's Apparel"/>
    <n v="49"/>
    <n v="1890"/>
    <n v="9261"/>
    <n v="4352.67"/>
    <n v="0.47"/>
    <s v="Online"/>
  </r>
  <r>
    <n v="1185732"/>
    <d v="2021-02-07T00:00:00"/>
    <x v="4"/>
    <x v="28"/>
    <s v="Charleston"/>
    <s v="Women's Apparel"/>
    <n v="34"/>
    <n v="2160"/>
    <n v="7344"/>
    <n v="4773.6000000000004"/>
    <n v="0.65"/>
    <s v="Online"/>
  </r>
  <r>
    <n v="1185732"/>
    <d v="2021-03-05T00:00:00"/>
    <x v="4"/>
    <x v="28"/>
    <s v="Charleston"/>
    <s v="Men's Street Footwear"/>
    <n v="33"/>
    <n v="2650"/>
    <n v="8745"/>
    <n v="5072.1000000000004"/>
    <n v="0.58000000000000007"/>
    <s v="Online"/>
  </r>
  <r>
    <n v="1185732"/>
    <d v="2021-03-05T00:00:00"/>
    <x v="4"/>
    <x v="28"/>
    <s v="Charleston"/>
    <s v="Men's Athletic Footwear"/>
    <n v="32"/>
    <n v="2100"/>
    <n v="6720"/>
    <n v="3292.7999999999997"/>
    <n v="0.49"/>
    <s v="Online"/>
  </r>
  <r>
    <n v="1185732"/>
    <d v="2021-03-05T00:00:00"/>
    <x v="4"/>
    <x v="28"/>
    <s v="Charleston"/>
    <s v="Women's Street Footwear"/>
    <n v="24"/>
    <n v="1810"/>
    <n v="4344"/>
    <n v="1650.72"/>
    <n v="0.38"/>
    <s v="Online"/>
  </r>
  <r>
    <n v="1185732"/>
    <d v="2021-03-05T00:00:00"/>
    <x v="4"/>
    <x v="28"/>
    <s v="Charleston"/>
    <s v="Women's Athletic Footwear"/>
    <n v="27"/>
    <n v="1440"/>
    <n v="3888"/>
    <n v="1632.96"/>
    <n v="0.42"/>
    <s v="Online"/>
  </r>
  <r>
    <n v="1185732"/>
    <d v="2021-03-05T00:00:00"/>
    <x v="4"/>
    <x v="28"/>
    <s v="Charleston"/>
    <s v="Men's Apparel"/>
    <n v="41"/>
    <n v="1810"/>
    <n v="7421"/>
    <n v="3562.08"/>
    <n v="0.48"/>
    <s v="Online"/>
  </r>
  <r>
    <n v="1185732"/>
    <d v="2021-03-05T00:00:00"/>
    <x v="4"/>
    <x v="28"/>
    <s v="Charleston"/>
    <s v="Women's Apparel"/>
    <n v="32"/>
    <n v="1890"/>
    <n v="6048"/>
    <n v="3810.2400000000002"/>
    <n v="0.63"/>
    <s v="Online"/>
  </r>
  <r>
    <n v="1185732"/>
    <d v="2021-04-06T00:00:00"/>
    <x v="4"/>
    <x v="28"/>
    <s v="Charleston"/>
    <s v="Men's Street Footwear"/>
    <n v="33"/>
    <n v="2830"/>
    <n v="9339"/>
    <n v="5323.2300000000005"/>
    <n v="0.57000000000000006"/>
    <s v="Online"/>
  </r>
  <r>
    <n v="1185732"/>
    <d v="2021-04-06T00:00:00"/>
    <x v="4"/>
    <x v="28"/>
    <s v="Charleston"/>
    <s v="Men's Athletic Footwear"/>
    <n v="34"/>
    <n v="1820"/>
    <n v="6188"/>
    <n v="2846.4799999999996"/>
    <n v="0.45999999999999996"/>
    <s v="Online"/>
  </r>
  <r>
    <n v="1185732"/>
    <d v="2021-04-06T00:00:00"/>
    <x v="4"/>
    <x v="28"/>
    <s v="Charleston"/>
    <s v="Women's Street Footwear"/>
    <n v="24"/>
    <n v="1820"/>
    <n v="4368"/>
    <n v="1659.84"/>
    <n v="0.38"/>
    <s v="Online"/>
  </r>
  <r>
    <n v="1185732"/>
    <d v="2021-04-06T00:00:00"/>
    <x v="4"/>
    <x v="28"/>
    <s v="Charleston"/>
    <s v="Women's Athletic Footwear"/>
    <n v="27"/>
    <n v="1800"/>
    <n v="4860"/>
    <n v="2089.8000000000002"/>
    <n v="0.43"/>
    <s v="Online"/>
  </r>
  <r>
    <n v="1185732"/>
    <d v="2021-04-06T00:00:00"/>
    <x v="4"/>
    <x v="28"/>
    <s v="Charleston"/>
    <s v="Men's Apparel"/>
    <n v="47"/>
    <n v="1880"/>
    <n v="8836"/>
    <n v="4418"/>
    <n v="0.5"/>
    <s v="Online"/>
  </r>
  <r>
    <n v="1185732"/>
    <d v="2021-04-06T00:00:00"/>
    <x v="4"/>
    <x v="28"/>
    <s v="Charleston"/>
    <s v="Women's Apparel"/>
    <n v="39"/>
    <n v="2090"/>
    <n v="8151"/>
    <n v="5135.13"/>
    <n v="0.63"/>
    <s v="Online"/>
  </r>
  <r>
    <n v="1185732"/>
    <d v="2021-05-05T00:00:00"/>
    <x v="4"/>
    <x v="28"/>
    <s v="Charleston"/>
    <s v="Men's Street Footwear"/>
    <n v="48"/>
    <n v="2820"/>
    <n v="13536"/>
    <n v="7444.8"/>
    <n v="0.55000000000000004"/>
    <s v="Online"/>
  </r>
  <r>
    <n v="1185732"/>
    <d v="2021-05-05T00:00:00"/>
    <x v="4"/>
    <x v="28"/>
    <s v="Charleston"/>
    <s v="Men's Athletic Footwear"/>
    <n v="45"/>
    <n v="1880"/>
    <n v="8460"/>
    <n v="3806.9999999999995"/>
    <n v="0.44999999999999996"/>
    <s v="Online"/>
  </r>
  <r>
    <n v="1185732"/>
    <d v="2021-05-05T00:00:00"/>
    <x v="4"/>
    <x v="28"/>
    <s v="Charleston"/>
    <s v="Women's Street Footwear"/>
    <n v="41"/>
    <n v="2100"/>
    <n v="8610"/>
    <n v="3185.7"/>
    <n v="0.37"/>
    <s v="Online"/>
  </r>
  <r>
    <n v="1185732"/>
    <d v="2021-05-05T00:00:00"/>
    <x v="4"/>
    <x v="28"/>
    <s v="Charleston"/>
    <s v="Women's Athletic Footwear"/>
    <n v="43"/>
    <n v="1820"/>
    <n v="7826"/>
    <n v="3286.92"/>
    <n v="0.42"/>
    <s v="Online"/>
  </r>
  <r>
    <n v="1185732"/>
    <d v="2021-05-05T00:00:00"/>
    <x v="4"/>
    <x v="28"/>
    <s v="Charleston"/>
    <s v="Men's Apparel"/>
    <n v="53"/>
    <n v="1960"/>
    <n v="10388"/>
    <n v="5194"/>
    <n v="0.5"/>
    <s v="Online"/>
  </r>
  <r>
    <n v="1185732"/>
    <d v="2021-05-05T00:00:00"/>
    <x v="4"/>
    <x v="28"/>
    <s v="Charleston"/>
    <s v="Women's Apparel"/>
    <n v="59"/>
    <n v="2000"/>
    <n v="11800"/>
    <n v="7080"/>
    <n v="0.6"/>
    <s v="Online"/>
  </r>
  <r>
    <n v="1185732"/>
    <d v="2021-06-07T00:00:00"/>
    <x v="4"/>
    <x v="28"/>
    <s v="Charleston"/>
    <s v="Men's Street Footwear"/>
    <n v="51"/>
    <n v="2730"/>
    <n v="13923"/>
    <n v="7796.880000000001"/>
    <n v="0.56000000000000005"/>
    <s v="Online"/>
  </r>
  <r>
    <n v="1185732"/>
    <d v="2021-06-07T00:00:00"/>
    <x v="4"/>
    <x v="28"/>
    <s v="Charleston"/>
    <s v="Men's Athletic Footwear"/>
    <n v="49"/>
    <n v="2000"/>
    <n v="9800"/>
    <n v="4410"/>
    <n v="0.44999999999999996"/>
    <s v="Online"/>
  </r>
  <r>
    <n v="1185732"/>
    <d v="2021-06-07T00:00:00"/>
    <x v="4"/>
    <x v="28"/>
    <s v="Charleston"/>
    <s v="Women's Street Footwear"/>
    <n v="47"/>
    <n v="2090"/>
    <n v="9823"/>
    <n v="3536.2799999999997"/>
    <n v="0.36"/>
    <s v="Online"/>
  </r>
  <r>
    <n v="1185732"/>
    <d v="2021-06-07T00:00:00"/>
    <x v="4"/>
    <x v="28"/>
    <s v="Charleston"/>
    <s v="Women's Athletic Footwear"/>
    <n v="47"/>
    <n v="2180"/>
    <n v="10246"/>
    <n v="4610.7"/>
    <n v="0.44999999999999996"/>
    <s v="Online"/>
  </r>
  <r>
    <n v="1185732"/>
    <d v="2021-06-07T00:00:00"/>
    <x v="4"/>
    <x v="28"/>
    <s v="Charleston"/>
    <s v="Men's Apparel"/>
    <n v="62"/>
    <n v="1950"/>
    <n v="12090"/>
    <n v="5440.4999999999991"/>
    <n v="0.44999999999999996"/>
    <s v="Online"/>
  </r>
  <r>
    <n v="1185732"/>
    <d v="2021-06-07T00:00:00"/>
    <x v="4"/>
    <x v="28"/>
    <s v="Charleston"/>
    <s v="Women's Apparel"/>
    <n v="65"/>
    <n v="2500"/>
    <n v="16250"/>
    <n v="10400"/>
    <n v="0.64"/>
    <s v="Online"/>
  </r>
  <r>
    <n v="1185732"/>
    <d v="2021-07-05T00:00:00"/>
    <x v="4"/>
    <x v="28"/>
    <s v="Charleston"/>
    <s v="Men's Street Footwear"/>
    <n v="63"/>
    <n v="3110"/>
    <n v="19593"/>
    <n v="11559.87"/>
    <n v="0.59000000000000008"/>
    <s v="Online"/>
  </r>
  <r>
    <n v="1185732"/>
    <d v="2021-07-05T00:00:00"/>
    <x v="4"/>
    <x v="28"/>
    <s v="Charleston"/>
    <s v="Men's Athletic Footwear"/>
    <n v="58"/>
    <n v="2700"/>
    <n v="15660"/>
    <n v="7673.4"/>
    <n v="0.49"/>
    <s v="Online"/>
  </r>
  <r>
    <n v="1185732"/>
    <d v="2021-07-05T00:00:00"/>
    <x v="4"/>
    <x v="28"/>
    <s v="Charleston"/>
    <s v="Women's Street Footwear"/>
    <n v="51"/>
    <n v="2480"/>
    <n v="12648"/>
    <n v="4553.28"/>
    <n v="0.36"/>
    <s v="Online"/>
  </r>
  <r>
    <n v="1185732"/>
    <d v="2021-07-05T00:00:00"/>
    <x v="4"/>
    <x v="28"/>
    <s v="Charleston"/>
    <s v="Women's Athletic Footwear"/>
    <n v="52"/>
    <n v="2020"/>
    <n v="10504"/>
    <n v="4411.68"/>
    <n v="0.42"/>
    <s v="Online"/>
  </r>
  <r>
    <n v="1185732"/>
    <d v="2021-07-05T00:00:00"/>
    <x v="4"/>
    <x v="28"/>
    <s v="Charleston"/>
    <s v="Men's Apparel"/>
    <n v="64"/>
    <n v="2400"/>
    <n v="15360"/>
    <n v="6911.9999999999991"/>
    <n v="0.44999999999999996"/>
    <s v="Online"/>
  </r>
  <r>
    <n v="1185732"/>
    <d v="2021-07-05T00:00:00"/>
    <x v="4"/>
    <x v="28"/>
    <s v="Charleston"/>
    <s v="Women's Apparel"/>
    <n v="66"/>
    <n v="2440"/>
    <n v="16104"/>
    <n v="10467.6"/>
    <n v="0.65"/>
    <s v="Online"/>
  </r>
  <r>
    <n v="1185732"/>
    <d v="2021-08-06T00:00:00"/>
    <x v="4"/>
    <x v="28"/>
    <s v="Charleston"/>
    <s v="Men's Street Footwear"/>
    <n v="62"/>
    <n v="3260"/>
    <n v="20212"/>
    <n v="11520.840000000002"/>
    <n v="0.57000000000000006"/>
    <s v="Online"/>
  </r>
  <r>
    <n v="1185732"/>
    <d v="2021-08-06T00:00:00"/>
    <x v="4"/>
    <x v="28"/>
    <s v="Charleston"/>
    <s v="Men's Athletic Footwear"/>
    <n v="54"/>
    <n v="2430"/>
    <n v="13122"/>
    <n v="6429.78"/>
    <n v="0.49"/>
    <s v="Online"/>
  </r>
  <r>
    <n v="1185732"/>
    <d v="2021-08-06T00:00:00"/>
    <x v="4"/>
    <x v="28"/>
    <s v="Charleston"/>
    <s v="Women's Street Footwear"/>
    <n v="50"/>
    <n v="2310"/>
    <n v="11550"/>
    <n v="4620"/>
    <n v="0.4"/>
    <s v="Online"/>
  </r>
  <r>
    <n v="1185732"/>
    <d v="2021-08-06T00:00:00"/>
    <x v="4"/>
    <x v="28"/>
    <s v="Charleston"/>
    <s v="Women's Athletic Footwear"/>
    <n v="44"/>
    <n v="2330"/>
    <n v="10252"/>
    <n v="4203.32"/>
    <n v="0.41"/>
    <s v="Online"/>
  </r>
  <r>
    <n v="1185732"/>
    <d v="2021-08-06T00:00:00"/>
    <x v="4"/>
    <x v="28"/>
    <s v="Charleston"/>
    <s v="Men's Apparel"/>
    <n v="51"/>
    <n v="2250"/>
    <n v="11475"/>
    <n v="5278.5"/>
    <n v="0.45999999999999996"/>
    <s v="Online"/>
  </r>
  <r>
    <n v="1185732"/>
    <d v="2021-08-06T00:00:00"/>
    <x v="4"/>
    <x v="28"/>
    <s v="Charleston"/>
    <s v="Women's Apparel"/>
    <n v="58"/>
    <n v="2780"/>
    <n v="16124"/>
    <n v="9835.64"/>
    <n v="0.61"/>
    <s v="Online"/>
  </r>
  <r>
    <n v="1185732"/>
    <d v="2021-09-05T00:00:00"/>
    <x v="4"/>
    <x v="28"/>
    <s v="Charleston"/>
    <s v="Men's Street Footwear"/>
    <n v="51"/>
    <n v="2870"/>
    <n v="14637"/>
    <n v="8489.4600000000009"/>
    <n v="0.58000000000000007"/>
    <s v="Online"/>
  </r>
  <r>
    <n v="1185732"/>
    <d v="2021-09-05T00:00:00"/>
    <x v="4"/>
    <x v="28"/>
    <s v="Charleston"/>
    <s v="Men's Athletic Footwear"/>
    <n v="48"/>
    <n v="2230"/>
    <n v="10704"/>
    <n v="5137.92"/>
    <n v="0.48"/>
    <s v="Online"/>
  </r>
  <r>
    <n v="1185732"/>
    <d v="2021-09-05T00:00:00"/>
    <x v="4"/>
    <x v="28"/>
    <s v="Charleston"/>
    <s v="Women's Street Footwear"/>
    <n v="38"/>
    <n v="1960"/>
    <n v="7448"/>
    <n v="2904.7200000000003"/>
    <n v="0.39"/>
    <s v="Online"/>
  </r>
  <r>
    <n v="1185732"/>
    <d v="2021-09-05T00:00:00"/>
    <x v="4"/>
    <x v="28"/>
    <s v="Charleston"/>
    <s v="Women's Athletic Footwear"/>
    <n v="39"/>
    <n v="2100"/>
    <n v="8190"/>
    <n v="3276"/>
    <n v="0.4"/>
    <s v="Online"/>
  </r>
  <r>
    <n v="1185732"/>
    <d v="2021-09-05T00:00:00"/>
    <x v="4"/>
    <x v="28"/>
    <s v="Charleston"/>
    <s v="Men's Apparel"/>
    <n v="48"/>
    <n v="1750"/>
    <n v="8400"/>
    <n v="3863.9999999999995"/>
    <n v="0.45999999999999996"/>
    <s v="Online"/>
  </r>
  <r>
    <n v="1185732"/>
    <d v="2021-09-05T00:00:00"/>
    <x v="4"/>
    <x v="28"/>
    <s v="Charleston"/>
    <s v="Women's Apparel"/>
    <n v="52"/>
    <n v="2320"/>
    <n v="12064"/>
    <n v="7238.4"/>
    <n v="0.6"/>
    <s v="Online"/>
  </r>
  <r>
    <n v="1185732"/>
    <d v="2021-10-07T00:00:00"/>
    <x v="4"/>
    <x v="28"/>
    <s v="Charleston"/>
    <s v="Men's Street Footwear"/>
    <n v="50"/>
    <n v="2440"/>
    <n v="12200"/>
    <n v="7320"/>
    <n v="0.6"/>
    <s v="Online"/>
  </r>
  <r>
    <n v="1185732"/>
    <d v="2021-10-07T00:00:00"/>
    <x v="4"/>
    <x v="28"/>
    <s v="Charleston"/>
    <s v="Men's Athletic Footwear"/>
    <n v="42"/>
    <n v="2080"/>
    <n v="8736"/>
    <n v="4368"/>
    <n v="0.5"/>
    <s v="Online"/>
  </r>
  <r>
    <n v="1185732"/>
    <d v="2021-10-07T00:00:00"/>
    <x v="4"/>
    <x v="28"/>
    <s v="Charleston"/>
    <s v="Women's Street Footwear"/>
    <n v="41"/>
    <n v="1760"/>
    <n v="7216"/>
    <n v="2814.2400000000002"/>
    <n v="0.39"/>
    <s v="Online"/>
  </r>
  <r>
    <n v="1185732"/>
    <d v="2021-10-07T00:00:00"/>
    <x v="4"/>
    <x v="28"/>
    <s v="Charleston"/>
    <s v="Women's Athletic Footwear"/>
    <n v="41"/>
    <n v="1760"/>
    <n v="7216"/>
    <n v="2886.4"/>
    <n v="0.4"/>
    <s v="Online"/>
  </r>
  <r>
    <n v="1185732"/>
    <d v="2021-10-07T00:00:00"/>
    <x v="4"/>
    <x v="28"/>
    <s v="Charleston"/>
    <s v="Men's Apparel"/>
    <n v="52"/>
    <n v="1890"/>
    <n v="9828"/>
    <n v="4717.4399999999996"/>
    <n v="0.48"/>
    <s v="Online"/>
  </r>
  <r>
    <n v="1185732"/>
    <d v="2021-10-07T00:00:00"/>
    <x v="4"/>
    <x v="28"/>
    <s v="Charleston"/>
    <s v="Women's Apparel"/>
    <n v="56"/>
    <n v="2250"/>
    <n v="12600"/>
    <n v="8190"/>
    <n v="0.65"/>
    <s v="Online"/>
  </r>
  <r>
    <n v="1185732"/>
    <d v="2021-11-06T00:00:00"/>
    <x v="4"/>
    <x v="28"/>
    <s v="Charleston"/>
    <s v="Men's Street Footwear"/>
    <n v="50"/>
    <n v="2780"/>
    <n v="13900"/>
    <n v="7923.0000000000009"/>
    <n v="0.57000000000000006"/>
    <s v="Online"/>
  </r>
  <r>
    <n v="1185732"/>
    <d v="2021-11-06T00:00:00"/>
    <x v="4"/>
    <x v="28"/>
    <s v="Charleston"/>
    <s v="Men's Athletic Footwear"/>
    <n v="44"/>
    <n v="1880"/>
    <n v="8272"/>
    <n v="3722.3999999999996"/>
    <n v="0.44999999999999996"/>
    <s v="Online"/>
  </r>
  <r>
    <n v="1185732"/>
    <d v="2021-11-06T00:00:00"/>
    <x v="4"/>
    <x v="28"/>
    <s v="Charleston"/>
    <s v="Women's Street Footwear"/>
    <n v="43"/>
    <n v="2020"/>
    <n v="8686"/>
    <n v="3040.1"/>
    <n v="0.35"/>
    <s v="Online"/>
  </r>
  <r>
    <n v="1185732"/>
    <d v="2021-11-06T00:00:00"/>
    <x v="4"/>
    <x v="28"/>
    <s v="Charleston"/>
    <s v="Women's Athletic Footwear"/>
    <n v="53"/>
    <n v="2250"/>
    <n v="11925"/>
    <n v="5008.5"/>
    <n v="0.42"/>
    <s v="Online"/>
  </r>
  <r>
    <n v="1185732"/>
    <d v="2021-11-06T00:00:00"/>
    <x v="4"/>
    <x v="28"/>
    <s v="Charleston"/>
    <s v="Men's Apparel"/>
    <n v="66"/>
    <n v="1960"/>
    <n v="12936"/>
    <n v="6079.92"/>
    <n v="0.47"/>
    <s v="Online"/>
  </r>
  <r>
    <n v="1185732"/>
    <d v="2021-11-06T00:00:00"/>
    <x v="4"/>
    <x v="28"/>
    <s v="Charleston"/>
    <s v="Women's Apparel"/>
    <n v="74"/>
    <n v="2060"/>
    <n v="15244"/>
    <n v="9603.7199999999993"/>
    <n v="0.63"/>
    <s v="Online"/>
  </r>
  <r>
    <n v="1185732"/>
    <d v="2021-12-05T00:00:00"/>
    <x v="4"/>
    <x v="28"/>
    <s v="Charleston"/>
    <s v="Men's Street Footwear"/>
    <n v="67"/>
    <n v="2900"/>
    <n v="19430"/>
    <n v="11658"/>
    <n v="0.6"/>
    <s v="Online"/>
  </r>
  <r>
    <n v="1185732"/>
    <d v="2021-12-05T00:00:00"/>
    <x v="4"/>
    <x v="28"/>
    <s v="Charleston"/>
    <s v="Men's Athletic Footwear"/>
    <n v="58"/>
    <n v="2190"/>
    <n v="12702"/>
    <n v="5715.9"/>
    <n v="0.44999999999999996"/>
    <s v="Online"/>
  </r>
  <r>
    <n v="1185732"/>
    <d v="2021-12-05T00:00:00"/>
    <x v="4"/>
    <x v="28"/>
    <s v="Charleston"/>
    <s v="Women's Street Footwear"/>
    <n v="56"/>
    <n v="2150"/>
    <n v="12040"/>
    <n v="4214"/>
    <n v="0.35"/>
    <s v="Online"/>
  </r>
  <r>
    <n v="1185732"/>
    <d v="2021-12-05T00:00:00"/>
    <x v="4"/>
    <x v="28"/>
    <s v="Charleston"/>
    <s v="Women's Athletic Footwear"/>
    <n v="59"/>
    <n v="1940"/>
    <n v="11446"/>
    <n v="5150.7"/>
    <n v="0.44999999999999996"/>
    <s v="Online"/>
  </r>
  <r>
    <n v="1185732"/>
    <d v="2021-12-05T00:00:00"/>
    <x v="4"/>
    <x v="28"/>
    <s v="Charleston"/>
    <s v="Men's Apparel"/>
    <n v="66"/>
    <n v="2250"/>
    <n v="14850"/>
    <n v="6682.4999999999991"/>
    <n v="0.44999999999999996"/>
    <s v="Online"/>
  </r>
  <r>
    <n v="1185732"/>
    <d v="2021-12-05T00:00:00"/>
    <x v="4"/>
    <x v="28"/>
    <s v="Charleston"/>
    <s v="Women's Apparel"/>
    <n v="68"/>
    <n v="2280"/>
    <n v="15504"/>
    <n v="9302.4"/>
    <n v="0.6"/>
    <s v="Online"/>
  </r>
  <r>
    <n v="1185732"/>
    <d v="2021-01-06T00:00:00"/>
    <x v="4"/>
    <x v="28"/>
    <s v="Charleston"/>
    <s v="Men's Street Footwear"/>
    <n v="33"/>
    <n v="2310"/>
    <n v="7623"/>
    <n v="3811.5"/>
    <n v="0.5"/>
    <s v="Online"/>
  </r>
  <r>
    <n v="1185732"/>
    <d v="2021-01-06T00:00:00"/>
    <x v="4"/>
    <x v="28"/>
    <s v="Charleston"/>
    <s v="Men's Athletic Footwear"/>
    <n v="34"/>
    <n v="1810"/>
    <n v="6154"/>
    <n v="3077"/>
    <n v="0.5"/>
    <s v="Online"/>
  </r>
  <r>
    <n v="1185732"/>
    <d v="2021-01-06T00:00:00"/>
    <x v="4"/>
    <x v="28"/>
    <s v="Charleston"/>
    <s v="Women's Street Footwear"/>
    <n v="24"/>
    <n v="1890"/>
    <n v="4536"/>
    <n v="2449.44"/>
    <n v="0.54"/>
    <s v="Online"/>
  </r>
  <r>
    <n v="1185732"/>
    <d v="2021-01-06T00:00:00"/>
    <x v="4"/>
    <x v="28"/>
    <s v="Charleston"/>
    <s v="Women's Athletic Footwear"/>
    <n v="29"/>
    <n v="1730"/>
    <n v="5017"/>
    <n v="2759.3500000000004"/>
    <n v="0.55000000000000004"/>
    <s v="Online"/>
  </r>
  <r>
    <n v="1185732"/>
    <d v="2021-01-06T00:00:00"/>
    <x v="4"/>
    <x v="28"/>
    <s v="Charleston"/>
    <s v="Men's Apparel"/>
    <n v="42"/>
    <n v="1560"/>
    <n v="6552"/>
    <n v="3013.9199999999996"/>
    <n v="0.45999999999999996"/>
    <s v="Online"/>
  </r>
  <r>
    <n v="1185732"/>
    <d v="2021-01-06T00:00:00"/>
    <x v="4"/>
    <x v="28"/>
    <s v="Charleston"/>
    <s v="Women's Apparel"/>
    <n v="34"/>
    <n v="1960"/>
    <n v="6664"/>
    <n v="4264.96"/>
    <n v="0.64"/>
    <s v="Online"/>
  </r>
  <r>
    <n v="1185732"/>
    <d v="2021-02-04T00:00:00"/>
    <x v="4"/>
    <x v="28"/>
    <s v="Charleston"/>
    <s v="Men's Street Footwear"/>
    <n v="34"/>
    <n v="2630"/>
    <n v="8942"/>
    <n v="4471"/>
    <n v="0.5"/>
    <s v="Online"/>
  </r>
  <r>
    <n v="1185732"/>
    <d v="2021-02-04T00:00:00"/>
    <x v="4"/>
    <x v="28"/>
    <s v="Charleston"/>
    <s v="Men's Athletic Footwear"/>
    <n v="34"/>
    <n v="1880"/>
    <n v="6392"/>
    <n v="3068.16"/>
    <n v="0.48"/>
    <s v="Online"/>
  </r>
  <r>
    <n v="1185732"/>
    <d v="2021-02-04T00:00:00"/>
    <x v="4"/>
    <x v="28"/>
    <s v="Charleston"/>
    <s v="Women's Street Footwear"/>
    <n v="23"/>
    <n v="1690"/>
    <n v="3887"/>
    <n v="2137.8500000000004"/>
    <n v="0.55000000000000004"/>
    <s v="Online"/>
  </r>
  <r>
    <n v="1185732"/>
    <d v="2021-02-04T00:00:00"/>
    <x v="4"/>
    <x v="29"/>
    <s v="Charlotte"/>
    <s v="Women's Athletic Footwear"/>
    <n v="29"/>
    <n v="1420"/>
    <n v="4118"/>
    <n v="2059"/>
    <n v="0.5"/>
    <s v="Online"/>
  </r>
  <r>
    <n v="1185732"/>
    <d v="2021-02-04T00:00:00"/>
    <x v="4"/>
    <x v="29"/>
    <s v="Charlotte"/>
    <s v="Men's Apparel"/>
    <n v="44"/>
    <n v="1800"/>
    <n v="7920"/>
    <n v="3960"/>
    <n v="0.5"/>
    <s v="Online"/>
  </r>
  <r>
    <n v="1185732"/>
    <d v="2021-02-04T00:00:00"/>
    <x v="4"/>
    <x v="29"/>
    <s v="Charlotte"/>
    <s v="Women's Apparel"/>
    <n v="29"/>
    <n v="2030"/>
    <n v="5887"/>
    <n v="3532.2"/>
    <n v="0.6"/>
    <s v="Online"/>
  </r>
  <r>
    <n v="1185732"/>
    <d v="2021-03-02T00:00:00"/>
    <x v="4"/>
    <x v="29"/>
    <s v="Charlotte"/>
    <s v="Men's Street Footwear"/>
    <n v="28"/>
    <n v="2760"/>
    <n v="7728"/>
    <n v="4173.12"/>
    <n v="0.54"/>
    <s v="Online"/>
  </r>
  <r>
    <n v="1185732"/>
    <d v="2021-03-02T00:00:00"/>
    <x v="4"/>
    <x v="29"/>
    <s v="Charlotte"/>
    <s v="Men's Athletic Footwear"/>
    <n v="29"/>
    <n v="1500"/>
    <n v="4350"/>
    <n v="1957.4999999999998"/>
    <n v="0.44999999999999996"/>
    <s v="Online"/>
  </r>
  <r>
    <n v="1185732"/>
    <d v="2021-03-02T00:00:00"/>
    <x v="4"/>
    <x v="29"/>
    <s v="Charlotte"/>
    <s v="Women's Street Footwear"/>
    <n v="19"/>
    <n v="1810"/>
    <n v="3439"/>
    <n v="1788.28"/>
    <n v="0.52"/>
    <s v="Online"/>
  </r>
  <r>
    <n v="1185732"/>
    <d v="2021-03-02T00:00:00"/>
    <x v="4"/>
    <x v="29"/>
    <s v="Charlotte"/>
    <s v="Women's Athletic Footwear"/>
    <n v="25"/>
    <n v="1240"/>
    <n v="3100"/>
    <n v="1674"/>
    <n v="0.54"/>
    <s v="Online"/>
  </r>
  <r>
    <n v="1185732"/>
    <d v="2021-03-02T00:00:00"/>
    <x v="4"/>
    <x v="29"/>
    <s v="Charlotte"/>
    <s v="Men's Apparel"/>
    <n v="37"/>
    <n v="1580"/>
    <n v="5846"/>
    <n v="2630.7"/>
    <n v="0.44999999999999996"/>
    <s v="Online"/>
  </r>
  <r>
    <n v="1185732"/>
    <d v="2021-03-02T00:00:00"/>
    <x v="4"/>
    <x v="29"/>
    <s v="Charlotte"/>
    <s v="Women's Apparel"/>
    <n v="27"/>
    <n v="1690"/>
    <n v="4563"/>
    <n v="2829.06"/>
    <n v="0.62"/>
    <s v="Online"/>
  </r>
  <r>
    <n v="1185732"/>
    <d v="2021-04-03T00:00:00"/>
    <x v="4"/>
    <x v="29"/>
    <s v="Charlotte"/>
    <s v="Men's Street Footwear"/>
    <n v="27"/>
    <n v="2630"/>
    <n v="7101"/>
    <n v="3834.5400000000004"/>
    <n v="0.54"/>
    <s v="Online"/>
  </r>
  <r>
    <n v="1185732"/>
    <d v="2021-04-03T00:00:00"/>
    <x v="4"/>
    <x v="29"/>
    <s v="Charlotte"/>
    <s v="Men's Athletic Footwear"/>
    <n v="28"/>
    <n v="1550"/>
    <n v="4340"/>
    <n v="2039.8"/>
    <n v="0.47"/>
    <s v="Online"/>
  </r>
  <r>
    <n v="1185732"/>
    <d v="2021-04-03T00:00:00"/>
    <x v="4"/>
    <x v="29"/>
    <s v="Charlotte"/>
    <s v="Women's Street Footwear"/>
    <n v="20"/>
    <n v="1440"/>
    <n v="2880"/>
    <n v="1584.0000000000002"/>
    <n v="0.55000000000000004"/>
    <s v="Online"/>
  </r>
  <r>
    <n v="1185732"/>
    <d v="2021-04-03T00:00:00"/>
    <x v="4"/>
    <x v="29"/>
    <s v="Charlotte"/>
    <s v="Women's Athletic Footwear"/>
    <n v="24"/>
    <n v="1400"/>
    <n v="3360"/>
    <n v="1814.4"/>
    <n v="0.54"/>
    <s v="Online"/>
  </r>
  <r>
    <n v="1185732"/>
    <d v="2021-04-03T00:00:00"/>
    <x v="4"/>
    <x v="29"/>
    <s v="Charlotte"/>
    <s v="Men's Apparel"/>
    <n v="42"/>
    <n v="1310"/>
    <n v="5502"/>
    <n v="2751"/>
    <n v="0.5"/>
    <s v="Online"/>
  </r>
  <r>
    <n v="1185732"/>
    <d v="2021-04-03T00:00:00"/>
    <x v="4"/>
    <x v="29"/>
    <s v="Charlotte"/>
    <s v="Women's Apparel"/>
    <n v="32"/>
    <n v="1890"/>
    <n v="6048"/>
    <n v="3689.2799999999997"/>
    <n v="0.61"/>
    <s v="Online"/>
  </r>
  <r>
    <n v="1185732"/>
    <d v="2021-05-02T00:00:00"/>
    <x v="4"/>
    <x v="29"/>
    <s v="Charlotte"/>
    <s v="Men's Street Footwear"/>
    <n v="41"/>
    <n v="2460"/>
    <n v="10086"/>
    <n v="5547.3"/>
    <n v="0.55000000000000004"/>
    <s v="Online"/>
  </r>
  <r>
    <n v="1185732"/>
    <d v="2021-05-02T00:00:00"/>
    <x v="4"/>
    <x v="29"/>
    <s v="Charlotte"/>
    <s v="Men's Athletic Footwear"/>
    <n v="42"/>
    <n v="1820"/>
    <n v="7644"/>
    <n v="3516.24"/>
    <n v="0.45999999999999996"/>
    <s v="Online"/>
  </r>
  <r>
    <n v="1185732"/>
    <d v="2021-05-02T00:00:00"/>
    <x v="4"/>
    <x v="29"/>
    <s v="Charlotte"/>
    <s v="Women's Street Footwear"/>
    <n v="37"/>
    <n v="1690"/>
    <n v="6253"/>
    <n v="3314.09"/>
    <n v="0.53"/>
    <s v="Online"/>
  </r>
  <r>
    <n v="1185732"/>
    <d v="2021-05-02T00:00:00"/>
    <x v="4"/>
    <x v="29"/>
    <s v="Charlotte"/>
    <s v="Women's Athletic Footwear"/>
    <n v="38"/>
    <n v="1500"/>
    <n v="5700"/>
    <n v="3078"/>
    <n v="0.54"/>
    <s v="Online"/>
  </r>
  <r>
    <n v="1185732"/>
    <d v="2021-05-02T00:00:00"/>
    <x v="4"/>
    <x v="29"/>
    <s v="Charlotte"/>
    <s v="Men's Apparel"/>
    <n v="46"/>
    <n v="1500"/>
    <n v="6900"/>
    <n v="3381"/>
    <n v="0.49"/>
    <s v="Online"/>
  </r>
  <r>
    <n v="1185732"/>
    <d v="2021-05-02T00:00:00"/>
    <x v="4"/>
    <x v="29"/>
    <s v="Charlotte"/>
    <s v="Women's Apparel"/>
    <n v="51"/>
    <n v="2030"/>
    <n v="10353"/>
    <n v="6418.86"/>
    <n v="0.62"/>
    <s v="Online"/>
  </r>
  <r>
    <n v="1185732"/>
    <d v="2021-06-04T00:00:00"/>
    <x v="4"/>
    <x v="29"/>
    <s v="Charlotte"/>
    <s v="Men's Street Footwear"/>
    <n v="46"/>
    <n v="2380"/>
    <n v="10948"/>
    <n v="6021.4000000000005"/>
    <n v="0.55000000000000004"/>
    <s v="Online"/>
  </r>
  <r>
    <n v="1185732"/>
    <d v="2021-06-04T00:00:00"/>
    <x v="4"/>
    <x v="29"/>
    <s v="Charlotte"/>
    <s v="Men's Athletic Footwear"/>
    <n v="42"/>
    <n v="1820"/>
    <n v="7644"/>
    <n v="3592.68"/>
    <n v="0.47"/>
    <s v="Online"/>
  </r>
  <r>
    <n v="1185732"/>
    <d v="2021-06-04T00:00:00"/>
    <x v="4"/>
    <x v="29"/>
    <s v="Charlotte"/>
    <s v="Women's Street Footwear"/>
    <n v="47"/>
    <n v="1690"/>
    <n v="7943"/>
    <n v="4289.22"/>
    <n v="0.54"/>
    <s v="Online"/>
  </r>
  <r>
    <n v="1185732"/>
    <d v="2021-06-04T00:00:00"/>
    <x v="4"/>
    <x v="29"/>
    <s v="Charlotte"/>
    <s v="Women's Athletic Footwear"/>
    <n v="49"/>
    <n v="1690"/>
    <n v="8281"/>
    <n v="4223.3100000000004"/>
    <n v="0.51"/>
    <s v="Online"/>
  </r>
  <r>
    <n v="1185732"/>
    <d v="2021-06-04T00:00:00"/>
    <x v="4"/>
    <x v="29"/>
    <s v="Charlotte"/>
    <s v="Men's Apparel"/>
    <n v="61"/>
    <n v="1630"/>
    <n v="9943"/>
    <n v="4872.07"/>
    <n v="0.49"/>
    <s v="Online"/>
  </r>
  <r>
    <n v="1185732"/>
    <d v="2021-06-04T00:00:00"/>
    <x v="4"/>
    <x v="29"/>
    <s v="Charlotte"/>
    <s v="Women's Apparel"/>
    <n v="67"/>
    <n v="2310"/>
    <n v="15477"/>
    <n v="9286.1999999999989"/>
    <n v="0.6"/>
    <s v="Online"/>
  </r>
  <r>
    <n v="1185732"/>
    <d v="2021-07-02T00:00:00"/>
    <x v="4"/>
    <x v="29"/>
    <s v="Charlotte"/>
    <s v="Men's Street Footwear"/>
    <n v="60"/>
    <n v="2940"/>
    <n v="17640"/>
    <n v="8820"/>
    <n v="0.5"/>
    <s v="Online"/>
  </r>
  <r>
    <n v="1185732"/>
    <d v="2021-07-02T00:00:00"/>
    <x v="4"/>
    <x v="29"/>
    <s v="Charlotte"/>
    <s v="Men's Athletic Footwear"/>
    <n v="58"/>
    <n v="2240"/>
    <n v="12992"/>
    <n v="6496"/>
    <n v="0.5"/>
    <s v="Online"/>
  </r>
  <r>
    <n v="1185732"/>
    <d v="2021-07-02T00:00:00"/>
    <x v="4"/>
    <x v="29"/>
    <s v="Charlotte"/>
    <s v="Women's Street Footwear"/>
    <n v="53"/>
    <n v="1960"/>
    <n v="10388"/>
    <n v="5713.4000000000005"/>
    <n v="0.55000000000000004"/>
    <s v="Online"/>
  </r>
  <r>
    <n v="1185732"/>
    <d v="2021-07-02T00:00:00"/>
    <x v="4"/>
    <x v="29"/>
    <s v="Charlotte"/>
    <s v="Women's Athletic Footwear"/>
    <n v="52"/>
    <n v="2030"/>
    <n v="10556"/>
    <n v="5383.56"/>
    <n v="0.51"/>
    <s v="Online"/>
  </r>
  <r>
    <n v="1185732"/>
    <d v="2021-07-02T00:00:00"/>
    <x v="4"/>
    <x v="29"/>
    <s v="Charlotte"/>
    <s v="Men's Apparel"/>
    <n v="59"/>
    <n v="1820"/>
    <n v="10738"/>
    <n v="5261.62"/>
    <n v="0.49"/>
    <s v="Online"/>
  </r>
  <r>
    <n v="1185732"/>
    <d v="2021-07-02T00:00:00"/>
    <x v="4"/>
    <x v="29"/>
    <s v="Charlotte"/>
    <s v="Women's Apparel"/>
    <n v="64"/>
    <n v="2630"/>
    <n v="16832"/>
    <n v="10604.16"/>
    <n v="0.63"/>
    <s v="Online"/>
  </r>
  <r>
    <n v="1185732"/>
    <d v="2021-08-03T00:00:00"/>
    <x v="4"/>
    <x v="29"/>
    <s v="Charlotte"/>
    <s v="Men's Street Footwear"/>
    <n v="61"/>
    <n v="3080"/>
    <n v="18788"/>
    <n v="9957.6400000000012"/>
    <n v="0.53"/>
    <s v="Online"/>
  </r>
  <r>
    <n v="1185732"/>
    <d v="2021-08-03T00:00:00"/>
    <x v="4"/>
    <x v="29"/>
    <s v="Charlotte"/>
    <s v="Men's Athletic Footwear"/>
    <n v="58"/>
    <n v="2000"/>
    <n v="11600"/>
    <n v="5219.9999999999991"/>
    <n v="0.44999999999999996"/>
    <s v="Online"/>
  </r>
  <r>
    <n v="1185732"/>
    <d v="2021-08-03T00:00:00"/>
    <x v="4"/>
    <x v="29"/>
    <s v="Charlotte"/>
    <s v="Women's Street Footwear"/>
    <n v="54"/>
    <n v="2100"/>
    <n v="11340"/>
    <n v="6010.2000000000007"/>
    <n v="0.53"/>
    <s v="Online"/>
  </r>
  <r>
    <n v="1185732"/>
    <d v="2021-08-03T00:00:00"/>
    <x v="4"/>
    <x v="29"/>
    <s v="Charlotte"/>
    <s v="Women's Athletic Footwear"/>
    <n v="44"/>
    <n v="1820"/>
    <n v="8008"/>
    <n v="4244.24"/>
    <n v="0.53"/>
    <s v="Online"/>
  </r>
  <r>
    <n v="1185732"/>
    <d v="2021-08-03T00:00:00"/>
    <x v="4"/>
    <x v="29"/>
    <s v="Charlotte"/>
    <s v="Men's Apparel"/>
    <n v="53"/>
    <n v="1760"/>
    <n v="9328"/>
    <n v="4477.4399999999996"/>
    <n v="0.48"/>
    <s v="Online"/>
  </r>
  <r>
    <n v="1185732"/>
    <d v="2021-08-03T00:00:00"/>
    <x v="4"/>
    <x v="29"/>
    <s v="Charlotte"/>
    <s v="Women's Apparel"/>
    <n v="54"/>
    <n v="2310"/>
    <n v="12474"/>
    <n v="7983.3600000000006"/>
    <n v="0.64"/>
    <s v="Online"/>
  </r>
  <r>
    <n v="1185732"/>
    <d v="2021-09-02T00:00:00"/>
    <x v="4"/>
    <x v="29"/>
    <s v="Charlotte"/>
    <s v="Men's Street Footwear"/>
    <n v="53"/>
    <n v="2500"/>
    <n v="13250"/>
    <n v="6890"/>
    <n v="0.52"/>
    <s v="Online"/>
  </r>
  <r>
    <n v="1185732"/>
    <d v="2021-09-02T00:00:00"/>
    <x v="4"/>
    <x v="29"/>
    <s v="Charlotte"/>
    <s v="Men's Athletic Footwear"/>
    <n v="49"/>
    <n v="1810"/>
    <n v="8869"/>
    <n v="4434.5"/>
    <n v="0.5"/>
    <s v="Online"/>
  </r>
  <r>
    <n v="1185732"/>
    <d v="2021-09-02T00:00:00"/>
    <x v="4"/>
    <x v="29"/>
    <s v="Charlotte"/>
    <s v="Women's Street Footwear"/>
    <n v="28"/>
    <n v="1750"/>
    <n v="4900"/>
    <n v="2499"/>
    <n v="0.51"/>
    <s v="Online"/>
  </r>
  <r>
    <n v="1185732"/>
    <d v="2021-09-02T00:00:00"/>
    <x v="4"/>
    <x v="29"/>
    <s v="Charlotte"/>
    <s v="Women's Athletic Footwear"/>
    <n v="28"/>
    <n v="1500"/>
    <n v="4200"/>
    <n v="2100"/>
    <n v="0.5"/>
    <s v="Online"/>
  </r>
  <r>
    <n v="1185732"/>
    <d v="2021-09-02T00:00:00"/>
    <x v="4"/>
    <x v="29"/>
    <s v="Charlotte"/>
    <s v="Men's Apparel"/>
    <n v="38"/>
    <n v="1560"/>
    <n v="5928"/>
    <n v="2726.8799999999997"/>
    <n v="0.45999999999999996"/>
    <s v="Online"/>
  </r>
  <r>
    <n v="1185732"/>
    <d v="2021-09-02T00:00:00"/>
    <x v="4"/>
    <x v="29"/>
    <s v="Charlotte"/>
    <s v="Women's Apparel"/>
    <n v="41"/>
    <n v="2030"/>
    <n v="8323"/>
    <n v="5077.03"/>
    <n v="0.61"/>
    <s v="Online"/>
  </r>
  <r>
    <n v="1185732"/>
    <d v="2021-10-04T00:00:00"/>
    <x v="4"/>
    <x v="29"/>
    <s v="Charlotte"/>
    <s v="Men's Street Footwear"/>
    <n v="42"/>
    <n v="2450"/>
    <n v="10290"/>
    <n v="5556.6"/>
    <n v="0.54"/>
    <s v="Online"/>
  </r>
  <r>
    <n v="1185732"/>
    <d v="2021-10-04T00:00:00"/>
    <x v="4"/>
    <x v="29"/>
    <s v="Charlotte"/>
    <s v="Men's Athletic Footwear"/>
    <n v="33"/>
    <n v="1960"/>
    <n v="6468"/>
    <n v="2975.2799999999997"/>
    <n v="0.45999999999999996"/>
    <s v="Online"/>
  </r>
  <r>
    <n v="1185732"/>
    <d v="2021-10-04T00:00:00"/>
    <x v="4"/>
    <x v="29"/>
    <s v="Charlotte"/>
    <s v="Women's Street Footwear"/>
    <n v="34"/>
    <n v="1500"/>
    <n v="5100"/>
    <n v="2601"/>
    <n v="0.51"/>
    <s v="Online"/>
  </r>
  <r>
    <n v="1185732"/>
    <d v="2021-10-04T00:00:00"/>
    <x v="4"/>
    <x v="29"/>
    <s v="Charlotte"/>
    <s v="Women's Athletic Footwear"/>
    <n v="34"/>
    <n v="1600"/>
    <n v="5440"/>
    <n v="2937.6000000000004"/>
    <n v="0.54"/>
    <s v="Online"/>
  </r>
  <r>
    <n v="1185732"/>
    <d v="2021-10-04T00:00:00"/>
    <x v="4"/>
    <x v="29"/>
    <s v="Charlotte"/>
    <s v="Men's Apparel"/>
    <n v="42"/>
    <n v="1490"/>
    <n v="6258"/>
    <n v="2941.2599999999998"/>
    <n v="0.47"/>
    <s v="Online"/>
  </r>
  <r>
    <n v="1185732"/>
    <d v="2021-10-04T00:00:00"/>
    <x v="4"/>
    <x v="29"/>
    <s v="Charlotte"/>
    <s v="Women's Apparel"/>
    <n v="48"/>
    <n v="1760"/>
    <n v="8448"/>
    <n v="5322.24"/>
    <n v="0.63"/>
    <s v="Online"/>
  </r>
  <r>
    <n v="1185732"/>
    <d v="2021-11-03T00:00:00"/>
    <x v="4"/>
    <x v="29"/>
    <s v="Charlotte"/>
    <s v="Men's Street Footwear"/>
    <n v="44"/>
    <n v="2150"/>
    <n v="9460"/>
    <n v="5203"/>
    <n v="0.55000000000000004"/>
    <s v="Online"/>
  </r>
  <r>
    <n v="1185732"/>
    <d v="2021-11-03T00:00:00"/>
    <x v="4"/>
    <x v="29"/>
    <s v="Charlotte"/>
    <s v="Men's Athletic Footwear"/>
    <n v="32"/>
    <n v="1950"/>
    <n v="6240"/>
    <n v="2932.7999999999997"/>
    <n v="0.47"/>
    <s v="Online"/>
  </r>
  <r>
    <n v="1185732"/>
    <d v="2021-11-03T00:00:00"/>
    <x v="4"/>
    <x v="29"/>
    <s v="Charlotte"/>
    <s v="Women's Street Footwear"/>
    <n v="38"/>
    <n v="1670"/>
    <n v="6346"/>
    <n v="3426.84"/>
    <n v="0.54"/>
    <s v="Online"/>
  </r>
  <r>
    <n v="1185732"/>
    <d v="2021-11-03T00:00:00"/>
    <x v="4"/>
    <x v="29"/>
    <s v="Charlotte"/>
    <s v="Women's Athletic Footwear"/>
    <n v="55"/>
    <n v="1630"/>
    <n v="8965"/>
    <n v="4572.1499999999996"/>
    <n v="0.51"/>
    <s v="Online"/>
  </r>
  <r>
    <n v="1185732"/>
    <d v="2021-11-03T00:00:00"/>
    <x v="4"/>
    <x v="29"/>
    <s v="Charlotte"/>
    <s v="Men's Apparel"/>
    <n v="72"/>
    <n v="1630"/>
    <n v="11736"/>
    <n v="5750.64"/>
    <n v="0.49"/>
    <s v="Online"/>
  </r>
  <r>
    <n v="1185732"/>
    <d v="2021-11-03T00:00:00"/>
    <x v="4"/>
    <x v="29"/>
    <s v="Charlotte"/>
    <s v="Women's Apparel"/>
    <n v="72"/>
    <n v="2100"/>
    <n v="15120"/>
    <n v="9676.8000000000011"/>
    <n v="0.64"/>
    <s v="Online"/>
  </r>
  <r>
    <n v="1185732"/>
    <d v="2021-12-02T00:00:00"/>
    <x v="4"/>
    <x v="29"/>
    <s v="Charlotte"/>
    <s v="Men's Street Footwear"/>
    <n v="64"/>
    <n v="2440"/>
    <n v="15616"/>
    <n v="7964.16"/>
    <n v="0.51"/>
    <s v="Online"/>
  </r>
  <r>
    <n v="1185732"/>
    <d v="2021-12-02T00:00:00"/>
    <x v="4"/>
    <x v="29"/>
    <s v="Charlotte"/>
    <s v="Men's Athletic Footwear"/>
    <n v="55"/>
    <n v="2020"/>
    <n v="11110"/>
    <n v="4999.4999999999991"/>
    <n v="0.44999999999999996"/>
    <s v="Online"/>
  </r>
  <r>
    <n v="1185732"/>
    <d v="2021-12-02T00:00:00"/>
    <x v="4"/>
    <x v="29"/>
    <s v="Charlotte"/>
    <s v="Women's Street Footwear"/>
    <n v="55"/>
    <n v="2180"/>
    <n v="11990"/>
    <n v="6114.9000000000005"/>
    <n v="0.51"/>
    <s v="Online"/>
  </r>
  <r>
    <n v="1185732"/>
    <d v="2021-12-02T00:00:00"/>
    <x v="4"/>
    <x v="29"/>
    <s v="Charlotte"/>
    <s v="Women's Athletic Footwear"/>
    <n v="55"/>
    <n v="1960"/>
    <n v="10780"/>
    <n v="5821.2000000000007"/>
    <n v="0.54"/>
    <s v="Online"/>
  </r>
  <r>
    <n v="1185732"/>
    <d v="2021-12-02T00:00:00"/>
    <x v="4"/>
    <x v="29"/>
    <s v="Charlotte"/>
    <s v="Men's Apparel"/>
    <n v="65"/>
    <n v="1690"/>
    <n v="10985"/>
    <n v="5382.65"/>
    <n v="0.49"/>
    <s v="Online"/>
  </r>
  <r>
    <n v="1185732"/>
    <d v="2021-12-02T00:00:00"/>
    <x v="4"/>
    <x v="29"/>
    <s v="Charlotte"/>
    <s v="Women's Apparel"/>
    <n v="69"/>
    <n v="2250"/>
    <n v="15525"/>
    <n v="10091.25"/>
    <n v="0.65"/>
    <s v="Online"/>
  </r>
  <r>
    <n v="1185732"/>
    <d v="2021-01-13T00:00:00"/>
    <x v="4"/>
    <x v="29"/>
    <s v="Charlotte"/>
    <s v="Men's Street Footwear"/>
    <n v="32"/>
    <n v="1940"/>
    <n v="6208"/>
    <n v="3228.1600000000003"/>
    <n v="0.52"/>
    <s v="Online"/>
  </r>
  <r>
    <n v="1185732"/>
    <d v="2021-01-13T00:00:00"/>
    <x v="4"/>
    <x v="29"/>
    <s v="Charlotte"/>
    <s v="Men's Athletic Footwear"/>
    <n v="33"/>
    <n v="1500"/>
    <n v="4950"/>
    <n v="2475"/>
    <n v="0.5"/>
    <s v="Online"/>
  </r>
  <r>
    <n v="1185732"/>
    <d v="2021-01-13T00:00:00"/>
    <x v="4"/>
    <x v="29"/>
    <s v="Charlotte"/>
    <s v="Women's Street Footwear"/>
    <n v="24"/>
    <n v="1670"/>
    <n v="4008"/>
    <n v="2164.3200000000002"/>
    <n v="0.54"/>
    <s v="Online"/>
  </r>
  <r>
    <n v="1185732"/>
    <d v="2021-01-13T00:00:00"/>
    <x v="4"/>
    <x v="29"/>
    <s v="Charlotte"/>
    <s v="Women's Athletic Footwear"/>
    <n v="29"/>
    <n v="1230"/>
    <n v="3567"/>
    <n v="1854.8400000000001"/>
    <n v="0.52"/>
    <s v="Online"/>
  </r>
  <r>
    <n v="1185732"/>
    <d v="2021-01-13T00:00:00"/>
    <x v="4"/>
    <x v="29"/>
    <s v="Charlotte"/>
    <s v="Men's Apparel"/>
    <n v="44"/>
    <n v="1280"/>
    <n v="5632"/>
    <n v="2816"/>
    <n v="0.5"/>
    <s v="Online"/>
  </r>
  <r>
    <n v="1185732"/>
    <d v="2021-01-13T00:00:00"/>
    <x v="4"/>
    <x v="29"/>
    <s v="Charlotte"/>
    <s v="Women's Apparel"/>
    <n v="32"/>
    <n v="1730"/>
    <n v="5536"/>
    <n v="3598.4"/>
    <n v="0.65"/>
    <s v="Online"/>
  </r>
  <r>
    <n v="1185732"/>
    <d v="2021-02-11T00:00:00"/>
    <x v="4"/>
    <x v="29"/>
    <s v="Charlotte"/>
    <s v="Men's Street Footwear"/>
    <n v="32"/>
    <n v="2310"/>
    <n v="7392"/>
    <n v="3696"/>
    <n v="0.5"/>
    <s v="Online"/>
  </r>
  <r>
    <n v="1185732"/>
    <d v="2021-02-11T00:00:00"/>
    <x v="4"/>
    <x v="29"/>
    <s v="Charlotte"/>
    <s v="Men's Athletic Footwear"/>
    <n v="33"/>
    <n v="1430"/>
    <n v="4719"/>
    <n v="2359.5"/>
    <n v="0.5"/>
    <s v="Online"/>
  </r>
  <r>
    <n v="1185732"/>
    <d v="2021-02-11T00:00:00"/>
    <x v="4"/>
    <x v="29"/>
    <s v="Charlotte"/>
    <s v="Women's Street Footwear"/>
    <n v="23"/>
    <n v="1580"/>
    <n v="3634"/>
    <n v="1817"/>
    <n v="0.5"/>
    <s v="Online"/>
  </r>
  <r>
    <n v="1185732"/>
    <d v="2021-02-11T00:00:00"/>
    <x v="3"/>
    <x v="30"/>
    <s v="Columbus"/>
    <s v="Women's Athletic Footwear"/>
    <n v="29"/>
    <n v="1010"/>
    <n v="2929"/>
    <n v="1464.5"/>
    <n v="0.5"/>
    <s v="Online"/>
  </r>
  <r>
    <n v="1185732"/>
    <d v="2021-02-11T00:00:00"/>
    <x v="3"/>
    <x v="30"/>
    <s v="Columbus"/>
    <s v="Men's Apparel"/>
    <n v="41"/>
    <n v="1220"/>
    <n v="5002"/>
    <n v="2300.9199999999996"/>
    <n v="0.45999999999999996"/>
    <s v="Online"/>
  </r>
  <r>
    <n v="1185732"/>
    <d v="2021-02-11T00:00:00"/>
    <x v="3"/>
    <x v="30"/>
    <s v="Columbus"/>
    <s v="Women's Apparel"/>
    <n v="29"/>
    <n v="1430"/>
    <n v="4147"/>
    <n v="2529.67"/>
    <n v="0.61"/>
    <s v="Online"/>
  </r>
  <r>
    <n v="1185732"/>
    <d v="2021-03-09T00:00:00"/>
    <x v="3"/>
    <x v="30"/>
    <s v="Columbus"/>
    <s v="Men's Street Footwear"/>
    <n v="27"/>
    <n v="2310"/>
    <n v="6237"/>
    <n v="3243.2400000000002"/>
    <n v="0.52"/>
    <s v="Online"/>
  </r>
  <r>
    <n v="1185732"/>
    <d v="2021-03-09T00:00:00"/>
    <x v="3"/>
    <x v="30"/>
    <s v="Columbus"/>
    <s v="Men's Athletic Footwear"/>
    <n v="27"/>
    <n v="1260"/>
    <n v="3402"/>
    <n v="1530.8999999999999"/>
    <n v="0.44999999999999996"/>
    <s v="Online"/>
  </r>
  <r>
    <n v="1185732"/>
    <d v="2021-03-09T00:00:00"/>
    <x v="3"/>
    <x v="30"/>
    <s v="Columbus"/>
    <s v="Women's Street Footwear"/>
    <n v="20"/>
    <n v="1240"/>
    <n v="2480"/>
    <n v="1314.4"/>
    <n v="0.53"/>
    <s v="Online"/>
  </r>
  <r>
    <n v="1185732"/>
    <d v="2021-03-09T00:00:00"/>
    <x v="3"/>
    <x v="30"/>
    <s v="Columbus"/>
    <s v="Women's Athletic Footwear"/>
    <n v="24"/>
    <n v="980"/>
    <n v="2352"/>
    <n v="1223.04"/>
    <n v="0.52"/>
    <s v="Online"/>
  </r>
  <r>
    <n v="1185732"/>
    <d v="2021-03-09T00:00:00"/>
    <x v="3"/>
    <x v="30"/>
    <s v="Columbus"/>
    <s v="Men's Apparel"/>
    <n v="37"/>
    <n v="1130"/>
    <n v="4181"/>
    <n v="2048.69"/>
    <n v="0.49"/>
    <s v="Online"/>
  </r>
  <r>
    <n v="1185732"/>
    <d v="2021-03-09T00:00:00"/>
    <x v="3"/>
    <x v="30"/>
    <s v="Columbus"/>
    <s v="Women's Apparel"/>
    <n v="28"/>
    <n v="1280"/>
    <n v="3584"/>
    <n v="2186.2399999999998"/>
    <n v="0.61"/>
    <s v="Online"/>
  </r>
  <r>
    <n v="1185732"/>
    <d v="2021-04-10T00:00:00"/>
    <x v="3"/>
    <x v="30"/>
    <s v="Columbus"/>
    <s v="Men's Street Footwear"/>
    <n v="28"/>
    <n v="2180"/>
    <n v="6104"/>
    <n v="3357.2000000000003"/>
    <n v="0.55000000000000004"/>
    <s v="Online"/>
  </r>
  <r>
    <n v="1185732"/>
    <d v="2021-04-10T00:00:00"/>
    <x v="3"/>
    <x v="30"/>
    <s v="Columbus"/>
    <s v="Men's Athletic Footwear"/>
    <n v="28"/>
    <n v="1110"/>
    <n v="3108"/>
    <n v="1522.92"/>
    <n v="0.49"/>
    <s v="Online"/>
  </r>
  <r>
    <n v="1185732"/>
    <d v="2021-04-10T00:00:00"/>
    <x v="3"/>
    <x v="30"/>
    <s v="Columbus"/>
    <s v="Women's Street Footwear"/>
    <n v="19"/>
    <n v="1060"/>
    <n v="2014"/>
    <n v="1067.42"/>
    <n v="0.53"/>
    <s v="Online"/>
  </r>
  <r>
    <n v="1185732"/>
    <d v="2021-04-10T00:00:00"/>
    <x v="3"/>
    <x v="30"/>
    <s v="Columbus"/>
    <s v="Women's Athletic Footwear"/>
    <n v="24"/>
    <n v="1020"/>
    <n v="2448"/>
    <n v="1224"/>
    <n v="0.5"/>
    <s v="Online"/>
  </r>
  <r>
    <n v="1185732"/>
    <d v="2021-04-10T00:00:00"/>
    <x v="3"/>
    <x v="30"/>
    <s v="Columbus"/>
    <s v="Men's Apparel"/>
    <n v="42"/>
    <n v="1010"/>
    <n v="4242"/>
    <n v="1993.7399999999998"/>
    <n v="0.47"/>
    <s v="Online"/>
  </r>
  <r>
    <n v="1185732"/>
    <d v="2021-04-10T00:00:00"/>
    <x v="3"/>
    <x v="30"/>
    <s v="Columbus"/>
    <s v="Women's Apparel"/>
    <n v="34"/>
    <n v="1370"/>
    <n v="4658"/>
    <n v="3027.7000000000003"/>
    <n v="0.65"/>
    <s v="Online"/>
  </r>
  <r>
    <n v="1185732"/>
    <d v="2021-05-09T00:00:00"/>
    <x v="3"/>
    <x v="30"/>
    <s v="Columbus"/>
    <s v="Men's Street Footwear"/>
    <n v="42"/>
    <n v="2070"/>
    <n v="8694"/>
    <n v="4347"/>
    <n v="0.5"/>
    <s v="Online"/>
  </r>
  <r>
    <n v="1185732"/>
    <d v="2021-05-09T00:00:00"/>
    <x v="3"/>
    <x v="30"/>
    <s v="Columbus"/>
    <s v="Men's Athletic Footwear"/>
    <n v="44"/>
    <n v="1350"/>
    <n v="5940"/>
    <n v="2910.6"/>
    <n v="0.49"/>
    <s v="Online"/>
  </r>
  <r>
    <n v="1185732"/>
    <d v="2021-05-09T00:00:00"/>
    <x v="3"/>
    <x v="30"/>
    <s v="Columbus"/>
    <s v="Women's Street Footwear"/>
    <n v="39"/>
    <n v="1430"/>
    <n v="5577"/>
    <n v="2844.27"/>
    <n v="0.51"/>
    <s v="Online"/>
  </r>
  <r>
    <n v="1185732"/>
    <d v="2021-05-09T00:00:00"/>
    <x v="3"/>
    <x v="30"/>
    <s v="Columbus"/>
    <s v="Women's Athletic Footwear"/>
    <n v="38"/>
    <n v="1230"/>
    <n v="4674"/>
    <n v="2570.7000000000003"/>
    <n v="0.55000000000000004"/>
    <s v="Online"/>
  </r>
  <r>
    <n v="1185732"/>
    <d v="2021-05-09T00:00:00"/>
    <x v="3"/>
    <x v="30"/>
    <s v="Columbus"/>
    <s v="Men's Apparel"/>
    <n v="49"/>
    <n v="1260"/>
    <n v="6174"/>
    <n v="2840.04"/>
    <n v="0.45999999999999996"/>
    <s v="Online"/>
  </r>
  <r>
    <n v="1185732"/>
    <d v="2021-05-09T00:00:00"/>
    <x v="3"/>
    <x v="30"/>
    <s v="Columbus"/>
    <s v="Women's Apparel"/>
    <n v="53"/>
    <n v="1430"/>
    <n v="7579"/>
    <n v="4850.5600000000004"/>
    <n v="0.64"/>
    <s v="Online"/>
  </r>
  <r>
    <n v="1185732"/>
    <d v="2021-06-11T00:00:00"/>
    <x v="3"/>
    <x v="30"/>
    <s v="Columbus"/>
    <s v="Men's Street Footwear"/>
    <n v="49"/>
    <n v="2320"/>
    <n v="11368"/>
    <n v="6025.04"/>
    <n v="0.53"/>
    <s v="Online"/>
  </r>
  <r>
    <n v="1185732"/>
    <d v="2021-06-11T00:00:00"/>
    <x v="3"/>
    <x v="30"/>
    <s v="Columbus"/>
    <s v="Men's Athletic Footwear"/>
    <n v="41"/>
    <n v="1380"/>
    <n v="5658"/>
    <n v="2602.6799999999998"/>
    <n v="0.45999999999999996"/>
    <s v="Online"/>
  </r>
  <r>
    <n v="1185732"/>
    <d v="2021-06-11T00:00:00"/>
    <x v="3"/>
    <x v="30"/>
    <s v="Columbus"/>
    <s v="Women's Street Footwear"/>
    <n v="49"/>
    <n v="1420"/>
    <n v="6958"/>
    <n v="3757.32"/>
    <n v="0.54"/>
    <s v="Online"/>
  </r>
  <r>
    <n v="1185732"/>
    <d v="2021-06-11T00:00:00"/>
    <x v="3"/>
    <x v="30"/>
    <s v="Columbus"/>
    <s v="Women's Athletic Footwear"/>
    <n v="49"/>
    <n v="1400"/>
    <n v="6860"/>
    <n v="3498.6"/>
    <n v="0.51"/>
    <s v="Online"/>
  </r>
  <r>
    <n v="1185732"/>
    <d v="2021-06-11T00:00:00"/>
    <x v="3"/>
    <x v="30"/>
    <s v="Columbus"/>
    <s v="Men's Apparel"/>
    <n v="62"/>
    <n v="1500"/>
    <n v="9300"/>
    <n v="4371"/>
    <n v="0.47"/>
    <s v="Online"/>
  </r>
  <r>
    <n v="1185732"/>
    <d v="2021-06-11T00:00:00"/>
    <x v="3"/>
    <x v="30"/>
    <s v="Columbus"/>
    <s v="Women's Apparel"/>
    <n v="64"/>
    <n v="1960"/>
    <n v="12544"/>
    <n v="7777.28"/>
    <n v="0.62"/>
    <s v="Online"/>
  </r>
  <r>
    <n v="1185732"/>
    <d v="2021-07-09T00:00:00"/>
    <x v="3"/>
    <x v="30"/>
    <s v="Columbus"/>
    <s v="Men's Street Footwear"/>
    <n v="63"/>
    <n v="2520"/>
    <n v="15876"/>
    <n v="8255.52"/>
    <n v="0.52"/>
    <s v="Online"/>
  </r>
  <r>
    <n v="1185732"/>
    <d v="2021-07-09T00:00:00"/>
    <x v="3"/>
    <x v="30"/>
    <s v="Columbus"/>
    <s v="Men's Athletic Footwear"/>
    <n v="56"/>
    <n v="1950"/>
    <n v="10920"/>
    <n v="5132.3999999999996"/>
    <n v="0.47"/>
    <s v="Online"/>
  </r>
  <r>
    <n v="1185732"/>
    <d v="2021-07-09T00:00:00"/>
    <x v="3"/>
    <x v="30"/>
    <s v="Columbus"/>
    <s v="Women's Street Footwear"/>
    <n v="51"/>
    <n v="1730"/>
    <n v="8823"/>
    <n v="4499.7300000000005"/>
    <n v="0.51"/>
    <s v="Online"/>
  </r>
  <r>
    <n v="1185732"/>
    <d v="2021-07-09T00:00:00"/>
    <x v="3"/>
    <x v="30"/>
    <s v="Columbus"/>
    <s v="Women's Athletic Footwear"/>
    <n v="53"/>
    <n v="1520"/>
    <n v="8056"/>
    <n v="4350.2400000000007"/>
    <n v="0.54"/>
    <s v="Online"/>
  </r>
  <r>
    <n v="1185732"/>
    <d v="2021-07-09T00:00:00"/>
    <x v="3"/>
    <x v="30"/>
    <s v="Columbus"/>
    <s v="Men's Apparel"/>
    <n v="59"/>
    <n v="1540"/>
    <n v="9086"/>
    <n v="4179.5599999999995"/>
    <n v="0.45999999999999996"/>
    <s v="Online"/>
  </r>
  <r>
    <n v="1185732"/>
    <d v="2021-07-09T00:00:00"/>
    <x v="3"/>
    <x v="30"/>
    <s v="Columbus"/>
    <s v="Women's Apparel"/>
    <n v="69"/>
    <n v="1810"/>
    <n v="12489"/>
    <n v="7868.07"/>
    <n v="0.63"/>
    <s v="Online"/>
  </r>
  <r>
    <n v="1185732"/>
    <d v="2021-08-10T00:00:00"/>
    <x v="3"/>
    <x v="30"/>
    <s v="Columbus"/>
    <s v="Men's Street Footwear"/>
    <n v="61"/>
    <n v="2280"/>
    <n v="13908"/>
    <n v="6954"/>
    <n v="0.5"/>
    <s v="Online"/>
  </r>
  <r>
    <n v="1185732"/>
    <d v="2021-08-10T00:00:00"/>
    <x v="3"/>
    <x v="30"/>
    <s v="Columbus"/>
    <s v="Men's Athletic Footwear"/>
    <n v="58"/>
    <n v="1950"/>
    <n v="11310"/>
    <n v="5202.5999999999995"/>
    <n v="0.45999999999999996"/>
    <s v="Online"/>
  </r>
  <r>
    <n v="1185732"/>
    <d v="2021-08-10T00:00:00"/>
    <x v="3"/>
    <x v="30"/>
    <s v="Columbus"/>
    <s v="Women's Street Footwear"/>
    <n v="53"/>
    <n v="1500"/>
    <n v="7950"/>
    <n v="4054.5"/>
    <n v="0.51"/>
    <s v="Online"/>
  </r>
  <r>
    <n v="1185732"/>
    <d v="2021-08-10T00:00:00"/>
    <x v="3"/>
    <x v="30"/>
    <s v="Columbus"/>
    <s v="Women's Athletic Footwear"/>
    <n v="41"/>
    <n v="1580"/>
    <n v="6478"/>
    <n v="3303.78"/>
    <n v="0.51"/>
    <s v="Online"/>
  </r>
  <r>
    <n v="1185732"/>
    <d v="2021-08-10T00:00:00"/>
    <x v="3"/>
    <x v="30"/>
    <s v="Columbus"/>
    <s v="Men's Apparel"/>
    <n v="50"/>
    <n v="1350"/>
    <n v="6750"/>
    <n v="3307.5"/>
    <n v="0.49"/>
    <s v="Online"/>
  </r>
  <r>
    <n v="1185732"/>
    <d v="2021-08-10T00:00:00"/>
    <x v="3"/>
    <x v="30"/>
    <s v="Columbus"/>
    <s v="Women's Apparel"/>
    <n v="54"/>
    <n v="1690"/>
    <n v="9126"/>
    <n v="5566.86"/>
    <n v="0.61"/>
    <s v="Online"/>
  </r>
  <r>
    <n v="1185732"/>
    <d v="2021-09-09T00:00:00"/>
    <x v="3"/>
    <x v="30"/>
    <s v="Columbus"/>
    <s v="Men's Street Footwear"/>
    <n v="50"/>
    <n v="2250"/>
    <n v="11250"/>
    <n v="6075"/>
    <n v="0.54"/>
    <s v="Online"/>
  </r>
  <r>
    <n v="1185732"/>
    <d v="2021-09-09T00:00:00"/>
    <x v="3"/>
    <x v="30"/>
    <s v="Columbus"/>
    <s v="Men's Athletic Footwear"/>
    <n v="47"/>
    <n v="1730"/>
    <n v="8131"/>
    <n v="3821.5699999999997"/>
    <n v="0.47"/>
    <s v="Online"/>
  </r>
  <r>
    <n v="1185732"/>
    <d v="2021-09-09T00:00:00"/>
    <x v="3"/>
    <x v="30"/>
    <s v="Columbus"/>
    <s v="Women's Street Footwear"/>
    <n v="23"/>
    <n v="1380"/>
    <n v="3174"/>
    <n v="1745.7"/>
    <n v="0.55000000000000004"/>
    <s v="Online"/>
  </r>
  <r>
    <n v="1185732"/>
    <d v="2021-09-09T00:00:00"/>
    <x v="3"/>
    <x v="30"/>
    <s v="Columbus"/>
    <s v="Women's Athletic Footwear"/>
    <n v="24"/>
    <n v="1130"/>
    <n v="2712"/>
    <n v="1383.1200000000001"/>
    <n v="0.51"/>
    <s v="Online"/>
  </r>
  <r>
    <n v="1185732"/>
    <d v="2021-09-09T00:00:00"/>
    <x v="3"/>
    <x v="30"/>
    <s v="Columbus"/>
    <s v="Men's Apparel"/>
    <n v="32"/>
    <n v="1220"/>
    <n v="3904"/>
    <n v="1873.9199999999998"/>
    <n v="0.48"/>
    <s v="Online"/>
  </r>
  <r>
    <n v="1185732"/>
    <d v="2021-09-09T00:00:00"/>
    <x v="3"/>
    <x v="30"/>
    <s v="Columbus"/>
    <s v="Women's Apparel"/>
    <n v="37"/>
    <n v="1380"/>
    <n v="5106"/>
    <n v="3165.72"/>
    <n v="0.62"/>
    <s v="Online"/>
  </r>
  <r>
    <n v="1185732"/>
    <d v="2021-10-11T00:00:00"/>
    <x v="3"/>
    <x v="30"/>
    <s v="Columbus"/>
    <s v="Men's Street Footwear"/>
    <n v="36"/>
    <n v="2100"/>
    <n v="7560"/>
    <n v="3931.2000000000003"/>
    <n v="0.52"/>
    <s v="Online"/>
  </r>
  <r>
    <n v="1185732"/>
    <d v="2021-10-11T00:00:00"/>
    <x v="3"/>
    <x v="30"/>
    <s v="Columbus"/>
    <s v="Men's Athletic Footwear"/>
    <n v="29"/>
    <n v="1380"/>
    <n v="4002"/>
    <n v="1880.9399999999998"/>
    <n v="0.47"/>
    <s v="Online"/>
  </r>
  <r>
    <n v="1185732"/>
    <d v="2021-10-11T00:00:00"/>
    <x v="3"/>
    <x v="30"/>
    <s v="Columbus"/>
    <s v="Women's Street Footwear"/>
    <n v="27"/>
    <n v="1060"/>
    <n v="2862"/>
    <n v="1516.8600000000001"/>
    <n v="0.53"/>
    <s v="Online"/>
  </r>
  <r>
    <n v="1185732"/>
    <d v="2021-10-11T00:00:00"/>
    <x v="3"/>
    <x v="30"/>
    <s v="Columbus"/>
    <s v="Women's Athletic Footwear"/>
    <n v="29"/>
    <n v="1120"/>
    <n v="3248"/>
    <n v="1656.48"/>
    <n v="0.51"/>
    <s v="Online"/>
  </r>
  <r>
    <n v="1185732"/>
    <d v="2021-10-11T00:00:00"/>
    <x v="3"/>
    <x v="30"/>
    <s v="Columbus"/>
    <s v="Men's Apparel"/>
    <n v="37"/>
    <n v="1160"/>
    <n v="4292"/>
    <n v="1974.32"/>
    <n v="0.45999999999999996"/>
    <s v="Online"/>
  </r>
  <r>
    <n v="1185732"/>
    <d v="2021-10-11T00:00:00"/>
    <x v="3"/>
    <x v="30"/>
    <s v="Columbus"/>
    <s v="Women's Apparel"/>
    <n v="38"/>
    <n v="1470"/>
    <n v="5586"/>
    <n v="3519.18"/>
    <n v="0.63"/>
    <s v="Online"/>
  </r>
  <r>
    <n v="1185732"/>
    <d v="2021-11-10T00:00:00"/>
    <x v="3"/>
    <x v="30"/>
    <s v="Columbus"/>
    <s v="Men's Street Footwear"/>
    <n v="34"/>
    <n v="1690"/>
    <n v="5746"/>
    <n v="2987.92"/>
    <n v="0.52"/>
    <s v="Online"/>
  </r>
  <r>
    <n v="1185732"/>
    <d v="2021-11-10T00:00:00"/>
    <x v="3"/>
    <x v="30"/>
    <s v="Columbus"/>
    <s v="Men's Athletic Footwear"/>
    <n v="24"/>
    <n v="1400"/>
    <n v="3360"/>
    <n v="1511.9999999999998"/>
    <n v="0.44999999999999996"/>
    <s v="Online"/>
  </r>
  <r>
    <n v="1185732"/>
    <d v="2021-11-10T00:00:00"/>
    <x v="3"/>
    <x v="30"/>
    <s v="Columbus"/>
    <s v="Women's Street Footwear"/>
    <n v="32"/>
    <n v="1160"/>
    <n v="3712"/>
    <n v="1856"/>
    <n v="0.5"/>
    <s v="Online"/>
  </r>
  <r>
    <n v="1185732"/>
    <d v="2021-11-10T00:00:00"/>
    <x v="3"/>
    <x v="30"/>
    <s v="Columbus"/>
    <s v="Women's Athletic Footwear"/>
    <n v="59"/>
    <n v="1350"/>
    <n v="7965"/>
    <n v="3982.5"/>
    <n v="0.5"/>
    <s v="Online"/>
  </r>
  <r>
    <n v="1185732"/>
    <d v="2021-11-10T00:00:00"/>
    <x v="3"/>
    <x v="30"/>
    <s v="Columbus"/>
    <s v="Men's Apparel"/>
    <n v="76"/>
    <n v="1380"/>
    <n v="10488"/>
    <n v="5139.12"/>
    <n v="0.49"/>
    <s v="Online"/>
  </r>
  <r>
    <n v="1185732"/>
    <d v="2021-11-10T00:00:00"/>
    <x v="3"/>
    <x v="30"/>
    <s v="Columbus"/>
    <s v="Women's Apparel"/>
    <n v="74"/>
    <n v="1670"/>
    <n v="12358"/>
    <n v="7909.12"/>
    <n v="0.64"/>
    <s v="Online"/>
  </r>
  <r>
    <n v="1185732"/>
    <d v="2021-12-09T00:00:00"/>
    <x v="3"/>
    <x v="30"/>
    <s v="Columbus"/>
    <s v="Men's Street Footwear"/>
    <n v="70"/>
    <n v="2310"/>
    <n v="16170"/>
    <n v="8085"/>
    <n v="0.5"/>
    <s v="Online"/>
  </r>
  <r>
    <n v="1185732"/>
    <d v="2021-12-09T00:00:00"/>
    <x v="3"/>
    <x v="30"/>
    <s v="Columbus"/>
    <s v="Men's Athletic Footwear"/>
    <n v="60"/>
    <n v="1810"/>
    <n v="10860"/>
    <n v="5104.2"/>
    <n v="0.47"/>
    <s v="Online"/>
  </r>
  <r>
    <n v="1185732"/>
    <d v="2021-12-09T00:00:00"/>
    <x v="3"/>
    <x v="30"/>
    <s v="Columbus"/>
    <s v="Women's Street Footwear"/>
    <n v="59"/>
    <n v="1610"/>
    <n v="9499"/>
    <n v="4939.4800000000005"/>
    <n v="0.52"/>
    <s v="Online"/>
  </r>
  <r>
    <n v="1185732"/>
    <d v="2021-12-09T00:00:00"/>
    <x v="3"/>
    <x v="30"/>
    <s v="Columbus"/>
    <s v="Women's Athletic Footwear"/>
    <n v="63"/>
    <n v="1470"/>
    <n v="9261"/>
    <n v="4630.5"/>
    <n v="0.5"/>
    <s v="Online"/>
  </r>
  <r>
    <n v="1185732"/>
    <d v="2021-12-09T00:00:00"/>
    <x v="3"/>
    <x v="30"/>
    <s v="Columbus"/>
    <s v="Men's Apparel"/>
    <n v="68"/>
    <n v="1420"/>
    <n v="9656"/>
    <n v="4731.4399999999996"/>
    <n v="0.49"/>
    <s v="Online"/>
  </r>
  <r>
    <n v="1185732"/>
    <d v="2021-12-09T00:00:00"/>
    <x v="3"/>
    <x v="30"/>
    <s v="Columbus"/>
    <s v="Women's Apparel"/>
    <n v="74"/>
    <n v="1560"/>
    <n v="11544"/>
    <n v="6926.4"/>
    <n v="0.6"/>
    <s v="Online"/>
  </r>
  <r>
    <n v="1185732"/>
    <d v="2021-01-22T00:00:00"/>
    <x v="3"/>
    <x v="30"/>
    <s v="Columbus"/>
    <s v="Men's Street Footwear"/>
    <n v="37"/>
    <n v="1350"/>
    <n v="4995"/>
    <n v="2697.3"/>
    <n v="0.54"/>
    <s v="Online"/>
  </r>
  <r>
    <n v="1185732"/>
    <d v="2021-01-22T00:00:00"/>
    <x v="3"/>
    <x v="30"/>
    <s v="Columbus"/>
    <s v="Men's Athletic Footwear"/>
    <n v="38"/>
    <n v="780"/>
    <n v="2964"/>
    <n v="1393.08"/>
    <n v="0.47"/>
    <s v="Online"/>
  </r>
  <r>
    <n v="1185732"/>
    <d v="2021-01-22T00:00:00"/>
    <x v="3"/>
    <x v="30"/>
    <s v="Columbus"/>
    <s v="Women's Street Footwear"/>
    <n v="28"/>
    <n v="750"/>
    <n v="2100"/>
    <n v="1092"/>
    <n v="0.52"/>
    <s v="Online"/>
  </r>
  <r>
    <n v="1185732"/>
    <d v="2021-01-22T00:00:00"/>
    <x v="3"/>
    <x v="30"/>
    <s v="Columbus"/>
    <s v="Women's Athletic Footwear"/>
    <n v="34"/>
    <n v="420"/>
    <n v="1428"/>
    <n v="714"/>
    <n v="0.5"/>
    <s v="Online"/>
  </r>
  <r>
    <n v="1185732"/>
    <d v="2021-01-22T00:00:00"/>
    <x v="3"/>
    <x v="30"/>
    <s v="Columbus"/>
    <s v="Men's Apparel"/>
    <n v="46"/>
    <n v="520"/>
    <n v="2392"/>
    <n v="1124.24"/>
    <n v="0.47"/>
    <s v="Online"/>
  </r>
  <r>
    <n v="1185732"/>
    <d v="2021-01-22T00:00:00"/>
    <x v="3"/>
    <x v="30"/>
    <s v="Columbus"/>
    <s v="Women's Apparel"/>
    <n v="37"/>
    <n v="810"/>
    <n v="2997"/>
    <n v="1618.38"/>
    <n v="0.54"/>
    <s v="Online"/>
  </r>
  <r>
    <n v="1185732"/>
    <d v="2021-02-22T00:00:00"/>
    <x v="3"/>
    <x v="30"/>
    <s v="Columbus"/>
    <s v="Men's Street Footwear"/>
    <n v="38"/>
    <n v="1380"/>
    <n v="5244"/>
    <n v="2779.32"/>
    <n v="0.53"/>
    <s v="Online"/>
  </r>
  <r>
    <n v="1185732"/>
    <d v="2021-02-22T00:00:00"/>
    <x v="3"/>
    <x v="30"/>
    <s v="Columbus"/>
    <s v="Men's Athletic Footwear"/>
    <n v="38"/>
    <n v="580"/>
    <n v="2204"/>
    <n v="1013.8399999999999"/>
    <n v="0.45999999999999996"/>
    <s v="Online"/>
  </r>
  <r>
    <n v="1185732"/>
    <d v="2021-02-22T00:00:00"/>
    <x v="3"/>
    <x v="30"/>
    <s v="Columbus"/>
    <s v="Women's Street Footwear"/>
    <n v="29"/>
    <n v="630"/>
    <n v="1827"/>
    <n v="968.31000000000006"/>
    <n v="0.53"/>
    <s v="Online"/>
  </r>
  <r>
    <n v="1185732"/>
    <d v="2021-02-22T00:00:00"/>
    <x v="4"/>
    <x v="31"/>
    <s v="Louisville"/>
    <s v="Women's Athletic Footwear"/>
    <n v="34"/>
    <n v="340"/>
    <n v="1156"/>
    <n v="624.24"/>
    <n v="0.54"/>
    <s v="Online"/>
  </r>
  <r>
    <n v="1185732"/>
    <d v="2021-02-22T00:00:00"/>
    <x v="4"/>
    <x v="31"/>
    <s v="Louisville"/>
    <s v="Men's Apparel"/>
    <n v="48"/>
    <n v="540"/>
    <n v="2592"/>
    <n v="1218.24"/>
    <n v="0.47"/>
    <s v="Online"/>
  </r>
  <r>
    <n v="1185732"/>
    <d v="2021-02-22T00:00:00"/>
    <x v="4"/>
    <x v="31"/>
    <s v="Louisville"/>
    <s v="Women's Apparel"/>
    <n v="39"/>
    <n v="780"/>
    <n v="3042"/>
    <n v="1551.42"/>
    <n v="0.51"/>
    <s v="Online"/>
  </r>
  <r>
    <n v="1185732"/>
    <d v="2021-03-21T00:00:00"/>
    <x v="4"/>
    <x v="31"/>
    <s v="Louisville"/>
    <s v="Men's Street Footwear"/>
    <n v="41"/>
    <n v="1560"/>
    <n v="6396"/>
    <n v="3261.96"/>
    <n v="0.51"/>
    <s v="Online"/>
  </r>
  <r>
    <n v="1185732"/>
    <d v="2021-03-21T00:00:00"/>
    <x v="4"/>
    <x v="31"/>
    <s v="Louisville"/>
    <s v="Men's Athletic Footwear"/>
    <n v="41"/>
    <n v="590"/>
    <n v="2419"/>
    <n v="1185.31"/>
    <n v="0.49"/>
    <s v="Online"/>
  </r>
  <r>
    <n v="1185732"/>
    <d v="2021-03-21T00:00:00"/>
    <x v="4"/>
    <x v="31"/>
    <s v="Louisville"/>
    <s v="Women's Street Footwear"/>
    <n v="34"/>
    <n v="730"/>
    <n v="2482"/>
    <n v="1241"/>
    <n v="0.5"/>
    <s v="Online"/>
  </r>
  <r>
    <n v="1185732"/>
    <d v="2021-03-21T00:00:00"/>
    <x v="4"/>
    <x v="31"/>
    <s v="Louisville"/>
    <s v="Women's Athletic Footwear"/>
    <n v="36"/>
    <n v="270"/>
    <n v="972"/>
    <n v="505.44"/>
    <n v="0.52"/>
    <s v="Online"/>
  </r>
  <r>
    <n v="1185732"/>
    <d v="2021-03-21T00:00:00"/>
    <x v="4"/>
    <x v="31"/>
    <s v="Louisville"/>
    <s v="Men's Apparel"/>
    <n v="52"/>
    <n v="440"/>
    <n v="2288"/>
    <n v="1052.48"/>
    <n v="0.45999999999999996"/>
    <s v="Online"/>
  </r>
  <r>
    <n v="1185732"/>
    <d v="2021-03-21T00:00:00"/>
    <x v="4"/>
    <x v="31"/>
    <s v="Louisville"/>
    <s v="Women's Apparel"/>
    <n v="42"/>
    <n v="650"/>
    <n v="2730"/>
    <n v="1392.3"/>
    <n v="0.51"/>
    <s v="Online"/>
  </r>
  <r>
    <n v="1185732"/>
    <d v="2021-04-22T00:00:00"/>
    <x v="4"/>
    <x v="31"/>
    <s v="Louisville"/>
    <s v="Men's Street Footwear"/>
    <n v="41"/>
    <n v="1190"/>
    <n v="4879"/>
    <n v="2683.4500000000003"/>
    <n v="0.55000000000000004"/>
    <s v="Online"/>
  </r>
  <r>
    <n v="1185732"/>
    <d v="2021-04-22T00:00:00"/>
    <x v="4"/>
    <x v="31"/>
    <s v="Louisville"/>
    <s v="Men's Athletic Footwear"/>
    <n v="41"/>
    <n v="490"/>
    <n v="2009"/>
    <n v="964.31999999999994"/>
    <n v="0.48"/>
    <s v="Online"/>
  </r>
  <r>
    <n v="1185732"/>
    <d v="2021-04-22T00:00:00"/>
    <x v="4"/>
    <x v="31"/>
    <s v="Louisville"/>
    <s v="Women's Street Footwear"/>
    <n v="38"/>
    <n v="490"/>
    <n v="1862"/>
    <n v="1024.1000000000001"/>
    <n v="0.55000000000000004"/>
    <s v="Online"/>
  </r>
  <r>
    <n v="1185732"/>
    <d v="2021-04-22T00:00:00"/>
    <x v="4"/>
    <x v="31"/>
    <s v="Louisville"/>
    <s v="Women's Athletic Footwear"/>
    <n v="42"/>
    <n v="290"/>
    <n v="1218"/>
    <n v="609"/>
    <n v="0.5"/>
    <s v="Online"/>
  </r>
  <r>
    <n v="1185732"/>
    <d v="2021-04-22T00:00:00"/>
    <x v="4"/>
    <x v="31"/>
    <s v="Louisville"/>
    <s v="Men's Apparel"/>
    <n v="47"/>
    <n v="350"/>
    <n v="1645"/>
    <n v="806.05"/>
    <n v="0.49"/>
    <s v="Online"/>
  </r>
  <r>
    <n v="1185732"/>
    <d v="2021-04-22T00:00:00"/>
    <x v="4"/>
    <x v="31"/>
    <s v="Louisville"/>
    <s v="Women's Apparel"/>
    <n v="36"/>
    <n v="750"/>
    <n v="2700"/>
    <n v="1350"/>
    <n v="0.5"/>
    <s v="Online"/>
  </r>
  <r>
    <n v="1185732"/>
    <d v="2021-05-23T00:00:00"/>
    <x v="4"/>
    <x v="31"/>
    <s v="Louisville"/>
    <s v="Men's Street Footwear"/>
    <n v="49"/>
    <n v="1560"/>
    <n v="7644"/>
    <n v="3898.44"/>
    <n v="0.51"/>
    <s v="Online"/>
  </r>
  <r>
    <n v="1185732"/>
    <d v="2021-05-23T00:00:00"/>
    <x v="4"/>
    <x v="31"/>
    <s v="Louisville"/>
    <s v="Men's Athletic Footwear"/>
    <n v="42"/>
    <n v="680"/>
    <n v="2856"/>
    <n v="1428"/>
    <n v="0.5"/>
    <s v="Online"/>
  </r>
  <r>
    <n v="1185732"/>
    <d v="2021-05-23T00:00:00"/>
    <x v="4"/>
    <x v="31"/>
    <s v="Louisville"/>
    <s v="Women's Street Footwear"/>
    <n v="38"/>
    <n v="580"/>
    <n v="2204"/>
    <n v="1146.08"/>
    <n v="0.52"/>
    <s v="Online"/>
  </r>
  <r>
    <n v="1185732"/>
    <d v="2021-05-23T00:00:00"/>
    <x v="4"/>
    <x v="31"/>
    <s v="Louisville"/>
    <s v="Women's Athletic Footwear"/>
    <n v="38"/>
    <n v="380"/>
    <n v="1444"/>
    <n v="779.7600000000001"/>
    <n v="0.54"/>
    <s v="Online"/>
  </r>
  <r>
    <n v="1185732"/>
    <d v="2021-05-23T00:00:00"/>
    <x v="4"/>
    <x v="31"/>
    <s v="Louisville"/>
    <s v="Men's Apparel"/>
    <n v="46"/>
    <n v="420"/>
    <n v="1932"/>
    <n v="888.71999999999991"/>
    <n v="0.45999999999999996"/>
    <s v="Online"/>
  </r>
  <r>
    <n v="1185732"/>
    <d v="2021-05-23T00:00:00"/>
    <x v="4"/>
    <x v="31"/>
    <s v="Louisville"/>
    <s v="Women's Apparel"/>
    <n v="51"/>
    <n v="830"/>
    <n v="4233"/>
    <n v="2158.83"/>
    <n v="0.51"/>
    <s v="Online"/>
  </r>
  <r>
    <n v="1185732"/>
    <d v="2021-06-22T00:00:00"/>
    <x v="4"/>
    <x v="31"/>
    <s v="Louisville"/>
    <s v="Men's Street Footwear"/>
    <n v="36"/>
    <n v="1420"/>
    <n v="5112"/>
    <n v="2556"/>
    <n v="0.5"/>
    <s v="Online"/>
  </r>
  <r>
    <n v="1185732"/>
    <d v="2021-06-22T00:00:00"/>
    <x v="4"/>
    <x v="31"/>
    <s v="Louisville"/>
    <s v="Men's Athletic Footwear"/>
    <n v="33"/>
    <n v="770"/>
    <n v="2541"/>
    <n v="1245.0899999999999"/>
    <n v="0.49"/>
    <s v="Online"/>
  </r>
  <r>
    <n v="1185732"/>
    <d v="2021-06-22T00:00:00"/>
    <x v="4"/>
    <x v="31"/>
    <s v="Louisville"/>
    <s v="Women's Street Footwear"/>
    <n v="28"/>
    <n v="560"/>
    <n v="1568"/>
    <n v="862.40000000000009"/>
    <n v="0.55000000000000004"/>
    <s v="Online"/>
  </r>
  <r>
    <n v="1185732"/>
    <d v="2021-06-22T00:00:00"/>
    <x v="4"/>
    <x v="31"/>
    <s v="Louisville"/>
    <s v="Women's Athletic Footwear"/>
    <n v="29"/>
    <n v="520"/>
    <n v="1508"/>
    <n v="829.40000000000009"/>
    <n v="0.55000000000000004"/>
    <s v="Online"/>
  </r>
  <r>
    <n v="1185732"/>
    <d v="2021-06-22T00:00:00"/>
    <x v="4"/>
    <x v="31"/>
    <s v="Louisville"/>
    <s v="Men's Apparel"/>
    <n v="49"/>
    <n v="540"/>
    <n v="2646"/>
    <n v="1296.54"/>
    <n v="0.49"/>
    <s v="Online"/>
  </r>
  <r>
    <n v="1185732"/>
    <d v="2021-06-22T00:00:00"/>
    <x v="4"/>
    <x v="31"/>
    <s v="Louisville"/>
    <s v="Women's Apparel"/>
    <n v="52"/>
    <n v="1010"/>
    <n v="5252"/>
    <n v="2731.04"/>
    <n v="0.52"/>
    <s v="Online"/>
  </r>
  <r>
    <n v="1185732"/>
    <d v="2021-07-21T00:00:00"/>
    <x v="4"/>
    <x v="31"/>
    <s v="Louisville"/>
    <s v="Men's Street Footwear"/>
    <n v="47"/>
    <n v="1680"/>
    <n v="7896"/>
    <n v="4342.8"/>
    <n v="0.55000000000000004"/>
    <s v="Online"/>
  </r>
  <r>
    <n v="1185732"/>
    <d v="2021-07-21T00:00:00"/>
    <x v="4"/>
    <x v="31"/>
    <s v="Louisville"/>
    <s v="Men's Athletic Footwear"/>
    <n v="44"/>
    <n v="950"/>
    <n v="4180"/>
    <n v="2048.1999999999998"/>
    <n v="0.49"/>
    <s v="Online"/>
  </r>
  <r>
    <n v="1185732"/>
    <d v="2021-07-21T00:00:00"/>
    <x v="4"/>
    <x v="31"/>
    <s v="Louisville"/>
    <s v="Women's Street Footwear"/>
    <n v="38"/>
    <n v="690"/>
    <n v="2622"/>
    <n v="1363.44"/>
    <n v="0.52"/>
    <s v="Online"/>
  </r>
  <r>
    <n v="1185732"/>
    <d v="2021-07-21T00:00:00"/>
    <x v="4"/>
    <x v="31"/>
    <s v="Louisville"/>
    <s v="Women's Athletic Footwear"/>
    <n v="37"/>
    <n v="630"/>
    <n v="2331"/>
    <n v="1258.74"/>
    <n v="0.54"/>
    <s v="Online"/>
  </r>
  <r>
    <n v="1185732"/>
    <d v="2021-07-21T00:00:00"/>
    <x v="4"/>
    <x v="31"/>
    <s v="Louisville"/>
    <s v="Men's Apparel"/>
    <n v="46"/>
    <n v="750"/>
    <n v="3450"/>
    <n v="1586.9999999999998"/>
    <n v="0.45999999999999996"/>
    <s v="Online"/>
  </r>
  <r>
    <n v="1185732"/>
    <d v="2021-07-21T00:00:00"/>
    <x v="4"/>
    <x v="31"/>
    <s v="Louisville"/>
    <s v="Women's Apparel"/>
    <n v="50"/>
    <n v="1150"/>
    <n v="5750"/>
    <n v="3105"/>
    <n v="0.54"/>
    <s v="Online"/>
  </r>
  <r>
    <n v="1185732"/>
    <d v="2021-08-22T00:00:00"/>
    <x v="4"/>
    <x v="31"/>
    <s v="Louisville"/>
    <s v="Men's Street Footwear"/>
    <n v="46"/>
    <n v="1670"/>
    <n v="7682"/>
    <n v="4148.2800000000007"/>
    <n v="0.54"/>
    <s v="Online"/>
  </r>
  <r>
    <n v="1185732"/>
    <d v="2021-08-22T00:00:00"/>
    <x v="4"/>
    <x v="31"/>
    <s v="Louisville"/>
    <s v="Men's Athletic Footwear"/>
    <n v="41"/>
    <n v="910"/>
    <n v="3731"/>
    <n v="1753.57"/>
    <n v="0.47"/>
    <s v="Online"/>
  </r>
  <r>
    <n v="1185732"/>
    <d v="2021-08-22T00:00:00"/>
    <x v="4"/>
    <x v="31"/>
    <s v="Louisville"/>
    <s v="Women's Street Footwear"/>
    <n v="36"/>
    <n v="800"/>
    <n v="2880"/>
    <n v="1555.2"/>
    <n v="0.54"/>
    <s v="Online"/>
  </r>
  <r>
    <n v="1185732"/>
    <d v="2021-08-22T00:00:00"/>
    <x v="4"/>
    <x v="31"/>
    <s v="Louisville"/>
    <s v="Women's Athletic Footwear"/>
    <n v="38"/>
    <n v="750"/>
    <n v="2850"/>
    <n v="1425"/>
    <n v="0.5"/>
    <s v="Online"/>
  </r>
  <r>
    <n v="1185732"/>
    <d v="2021-08-22T00:00:00"/>
    <x v="4"/>
    <x v="31"/>
    <s v="Louisville"/>
    <s v="Men's Apparel"/>
    <n v="49"/>
    <n v="650"/>
    <n v="3185"/>
    <n v="1560.6499999999999"/>
    <n v="0.49"/>
    <s v="Online"/>
  </r>
  <r>
    <n v="1185732"/>
    <d v="2021-08-22T00:00:00"/>
    <x v="4"/>
    <x v="31"/>
    <s v="Louisville"/>
    <s v="Women's Apparel"/>
    <n v="51"/>
    <n v="1200"/>
    <n v="6120"/>
    <n v="3304.8"/>
    <n v="0.54"/>
    <s v="Online"/>
  </r>
  <r>
    <n v="1185732"/>
    <d v="2021-09-23T00:00:00"/>
    <x v="4"/>
    <x v="31"/>
    <s v="Louisville"/>
    <s v="Men's Street Footwear"/>
    <n v="48"/>
    <n v="1370"/>
    <n v="6576"/>
    <n v="3485.28"/>
    <n v="0.53"/>
    <s v="Online"/>
  </r>
  <r>
    <n v="1185732"/>
    <d v="2021-09-23T00:00:00"/>
    <x v="4"/>
    <x v="31"/>
    <s v="Louisville"/>
    <s v="Men's Athletic Footwear"/>
    <n v="44"/>
    <n v="940"/>
    <n v="4136"/>
    <n v="2026.6399999999999"/>
    <n v="0.49"/>
    <s v="Online"/>
  </r>
  <r>
    <n v="1185732"/>
    <d v="2021-09-23T00:00:00"/>
    <x v="4"/>
    <x v="31"/>
    <s v="Louisville"/>
    <s v="Women's Street Footwear"/>
    <n v="33"/>
    <n v="650"/>
    <n v="2145"/>
    <n v="1136.8500000000001"/>
    <n v="0.53"/>
    <s v="Online"/>
  </r>
  <r>
    <n v="1185732"/>
    <d v="2021-09-23T00:00:00"/>
    <x v="4"/>
    <x v="31"/>
    <s v="Louisville"/>
    <s v="Women's Athletic Footwear"/>
    <n v="32"/>
    <n v="540"/>
    <n v="1728"/>
    <n v="881.28"/>
    <n v="0.51"/>
    <s v="Online"/>
  </r>
  <r>
    <n v="1185732"/>
    <d v="2021-09-23T00:00:00"/>
    <x v="4"/>
    <x v="31"/>
    <s v="Louisville"/>
    <s v="Men's Apparel"/>
    <n v="43"/>
    <n v="580"/>
    <n v="2494"/>
    <n v="1172.1799999999998"/>
    <n v="0.47"/>
    <s v="Online"/>
  </r>
  <r>
    <n v="1185732"/>
    <d v="2021-09-23T00:00:00"/>
    <x v="4"/>
    <x v="31"/>
    <s v="Louisville"/>
    <s v="Women's Apparel"/>
    <n v="49"/>
    <n v="740"/>
    <n v="3626"/>
    <n v="1885.52"/>
    <n v="0.52"/>
    <s v="Online"/>
  </r>
  <r>
    <n v="1185732"/>
    <d v="2021-10-22T00:00:00"/>
    <x v="4"/>
    <x v="31"/>
    <s v="Louisville"/>
    <s v="Men's Street Footwear"/>
    <n v="53"/>
    <n v="1260"/>
    <n v="6678"/>
    <n v="3672.9"/>
    <n v="0.55000000000000004"/>
    <s v="Online"/>
  </r>
  <r>
    <n v="1185732"/>
    <d v="2021-10-22T00:00:00"/>
    <x v="4"/>
    <x v="31"/>
    <s v="Louisville"/>
    <s v="Men's Athletic Footwear"/>
    <n v="41"/>
    <n v="830"/>
    <n v="3403"/>
    <n v="1701.5"/>
    <n v="0.5"/>
    <s v="Online"/>
  </r>
  <r>
    <n v="1185732"/>
    <d v="2021-10-22T00:00:00"/>
    <x v="4"/>
    <x v="31"/>
    <s v="Louisville"/>
    <s v="Women's Street Footwear"/>
    <n v="43"/>
    <n v="470"/>
    <n v="2021"/>
    <n v="1091.3400000000001"/>
    <n v="0.54"/>
    <s v="Online"/>
  </r>
  <r>
    <n v="1185732"/>
    <d v="2021-10-22T00:00:00"/>
    <x v="4"/>
    <x v="31"/>
    <s v="Louisville"/>
    <s v="Women's Athletic Footwear"/>
    <n v="41"/>
    <n v="420"/>
    <n v="1722"/>
    <n v="895.44"/>
    <n v="0.52"/>
    <s v="Online"/>
  </r>
  <r>
    <n v="1185732"/>
    <d v="2021-10-22T00:00:00"/>
    <x v="4"/>
    <x v="31"/>
    <s v="Louisville"/>
    <s v="Men's Apparel"/>
    <n v="53"/>
    <n v="410"/>
    <n v="2173"/>
    <n v="1064.77"/>
    <n v="0.49"/>
    <s v="Online"/>
  </r>
  <r>
    <n v="1185732"/>
    <d v="2021-10-22T00:00:00"/>
    <x v="4"/>
    <x v="31"/>
    <s v="Louisville"/>
    <s v="Women's Apparel"/>
    <n v="53"/>
    <n v="830"/>
    <n v="4399"/>
    <n v="2199.5"/>
    <n v="0.5"/>
    <s v="Online"/>
  </r>
  <r>
    <n v="1185732"/>
    <d v="2021-11-22T00:00:00"/>
    <x v="4"/>
    <x v="31"/>
    <s v="Louisville"/>
    <s v="Men's Street Footwear"/>
    <n v="48"/>
    <n v="1230"/>
    <n v="5904"/>
    <n v="3070.08"/>
    <n v="0.52"/>
    <s v="Online"/>
  </r>
  <r>
    <n v="1185732"/>
    <d v="2021-11-22T00:00:00"/>
    <x v="4"/>
    <x v="31"/>
    <s v="Louisville"/>
    <s v="Men's Athletic Footwear"/>
    <n v="39"/>
    <n v="720"/>
    <n v="2808"/>
    <n v="1319.76"/>
    <n v="0.47"/>
    <s v="Online"/>
  </r>
  <r>
    <n v="1185732"/>
    <d v="2021-11-22T00:00:00"/>
    <x v="4"/>
    <x v="31"/>
    <s v="Louisville"/>
    <s v="Women's Street Footwear"/>
    <n v="41"/>
    <n v="570"/>
    <n v="2337"/>
    <n v="1191.8700000000001"/>
    <n v="0.51"/>
    <s v="Online"/>
  </r>
  <r>
    <n v="1185732"/>
    <d v="2021-11-22T00:00:00"/>
    <x v="4"/>
    <x v="31"/>
    <s v="Louisville"/>
    <s v="Women's Athletic Footwear"/>
    <n v="52"/>
    <n v="520"/>
    <n v="2704"/>
    <n v="1352"/>
    <n v="0.5"/>
    <s v="Online"/>
  </r>
  <r>
    <n v="1185732"/>
    <d v="2021-11-22T00:00:00"/>
    <x v="4"/>
    <x v="31"/>
    <s v="Louisville"/>
    <s v="Men's Apparel"/>
    <n v="59"/>
    <n v="530"/>
    <n v="3127"/>
    <n v="1500.96"/>
    <n v="0.48"/>
    <s v="Online"/>
  </r>
  <r>
    <n v="1185732"/>
    <d v="2021-11-22T00:00:00"/>
    <x v="4"/>
    <x v="31"/>
    <s v="Louisville"/>
    <s v="Women's Apparel"/>
    <n v="66"/>
    <n v="800"/>
    <n v="5280"/>
    <n v="2851.2000000000003"/>
    <n v="0.54"/>
    <s v="Online"/>
  </r>
  <r>
    <n v="1185732"/>
    <d v="2021-12-21T00:00:00"/>
    <x v="4"/>
    <x v="31"/>
    <s v="Louisville"/>
    <s v="Men's Street Footwear"/>
    <n v="59"/>
    <n v="1580"/>
    <n v="9322"/>
    <n v="5127.1000000000004"/>
    <n v="0.55000000000000004"/>
    <s v="Online"/>
  </r>
  <r>
    <n v="1185732"/>
    <d v="2021-12-21T00:00:00"/>
    <x v="4"/>
    <x v="31"/>
    <s v="Louisville"/>
    <s v="Men's Athletic Footwear"/>
    <n v="52"/>
    <n v="980"/>
    <n v="5096"/>
    <n v="2446.08"/>
    <n v="0.48"/>
    <s v="Online"/>
  </r>
  <r>
    <n v="1185732"/>
    <d v="2021-12-21T00:00:00"/>
    <x v="4"/>
    <x v="31"/>
    <s v="Louisville"/>
    <s v="Women's Street Footwear"/>
    <n v="51"/>
    <n v="740"/>
    <n v="3774"/>
    <n v="2075.7000000000003"/>
    <n v="0.55000000000000004"/>
    <s v="Online"/>
  </r>
  <r>
    <n v="1185732"/>
    <d v="2021-12-21T00:00:00"/>
    <x v="4"/>
    <x v="31"/>
    <s v="Louisville"/>
    <s v="Women's Athletic Footwear"/>
    <n v="49"/>
    <n v="680"/>
    <n v="3332"/>
    <n v="1765.96"/>
    <n v="0.53"/>
    <s v="Online"/>
  </r>
  <r>
    <n v="1185732"/>
    <d v="2021-12-21T00:00:00"/>
    <x v="4"/>
    <x v="31"/>
    <s v="Louisville"/>
    <s v="Men's Apparel"/>
    <n v="54"/>
    <n v="680"/>
    <n v="3672"/>
    <n v="1725.84"/>
    <n v="0.47"/>
    <s v="Online"/>
  </r>
  <r>
    <n v="1185732"/>
    <d v="2021-12-21T00:00:00"/>
    <x v="4"/>
    <x v="31"/>
    <s v="Louisville"/>
    <s v="Women's Apparel"/>
    <n v="64"/>
    <n v="980"/>
    <n v="6272"/>
    <n v="3324.1600000000003"/>
    <n v="0.53"/>
    <s v="Online"/>
  </r>
  <r>
    <n v="1185732"/>
    <d v="2021-01-20T00:00:00"/>
    <x v="4"/>
    <x v="31"/>
    <s v="Louisville"/>
    <s v="Men's Street Footwear"/>
    <n v="29"/>
    <n v="1890"/>
    <n v="5481"/>
    <n v="2959.7400000000002"/>
    <n v="0.54"/>
    <s v="Online"/>
  </r>
  <r>
    <n v="1185732"/>
    <d v="2021-01-20T00:00:00"/>
    <x v="4"/>
    <x v="31"/>
    <s v="Louisville"/>
    <s v="Men's Athletic Footwear"/>
    <n v="29"/>
    <n v="1420"/>
    <n v="4118"/>
    <n v="1853.1"/>
    <n v="0.44999999999999996"/>
    <s v="Online"/>
  </r>
  <r>
    <n v="1185732"/>
    <d v="2021-01-20T00:00:00"/>
    <x v="4"/>
    <x v="31"/>
    <s v="Louisville"/>
    <s v="Women's Street Footwear"/>
    <n v="18"/>
    <n v="1580"/>
    <n v="2844"/>
    <n v="1564.2"/>
    <n v="0.55000000000000004"/>
    <s v="Online"/>
  </r>
  <r>
    <n v="1185732"/>
    <d v="2021-01-20T00:00:00"/>
    <x v="4"/>
    <x v="31"/>
    <s v="Louisville"/>
    <s v="Women's Athletic Footwear"/>
    <n v="23"/>
    <n v="1010"/>
    <n v="2323"/>
    <n v="1231.19"/>
    <n v="0.53"/>
    <s v="Online"/>
  </r>
  <r>
    <n v="1185732"/>
    <d v="2021-01-20T00:00:00"/>
    <x v="4"/>
    <x v="31"/>
    <s v="Louisville"/>
    <s v="Men's Apparel"/>
    <n v="38"/>
    <n v="1150"/>
    <n v="4370"/>
    <n v="2097.6"/>
    <n v="0.48"/>
    <s v="Online"/>
  </r>
  <r>
    <n v="1185732"/>
    <d v="2021-01-20T00:00:00"/>
    <x v="4"/>
    <x v="31"/>
    <s v="Louisville"/>
    <s v="Women's Apparel"/>
    <n v="29"/>
    <n v="1580"/>
    <n v="4582"/>
    <n v="2840.84"/>
    <n v="0.62"/>
    <s v="Online"/>
  </r>
  <r>
    <n v="1185732"/>
    <d v="2021-02-18T00:00:00"/>
    <x v="4"/>
    <x v="31"/>
    <s v="Louisville"/>
    <s v="Men's Street Footwear"/>
    <n v="28"/>
    <n v="2250"/>
    <n v="6300"/>
    <n v="3276"/>
    <n v="0.52"/>
    <s v="Online"/>
  </r>
  <r>
    <n v="1185732"/>
    <d v="2021-02-18T00:00:00"/>
    <x v="4"/>
    <x v="31"/>
    <s v="Louisville"/>
    <s v="Men's Athletic Footwear"/>
    <n v="27"/>
    <n v="1060"/>
    <n v="2862"/>
    <n v="1373.76"/>
    <n v="0.48"/>
    <s v="Online"/>
  </r>
  <r>
    <n v="1185732"/>
    <d v="2021-02-18T00:00:00"/>
    <x v="4"/>
    <x v="31"/>
    <s v="Louisville"/>
    <s v="Women's Street Footwear"/>
    <n v="18"/>
    <n v="1240"/>
    <n v="2232"/>
    <n v="1227.6000000000001"/>
    <n v="0.55000000000000004"/>
    <s v="Online"/>
  </r>
  <r>
    <n v="1185732"/>
    <d v="2021-02-18T00:00:00"/>
    <x v="1"/>
    <x v="32"/>
    <s v="Jackson"/>
    <s v="Women's Athletic Footwear"/>
    <n v="25"/>
    <n v="910"/>
    <n v="2275"/>
    <n v="1137.5"/>
    <n v="0.5"/>
    <s v="Online"/>
  </r>
  <r>
    <n v="1185732"/>
    <d v="2021-02-18T00:00:00"/>
    <x v="1"/>
    <x v="32"/>
    <s v="Jackson"/>
    <s v="Men's Apparel"/>
    <n v="39"/>
    <n v="1080"/>
    <n v="4212"/>
    <n v="1937.5199999999998"/>
    <n v="0.45999999999999996"/>
    <s v="Online"/>
  </r>
  <r>
    <n v="1185732"/>
    <d v="2021-02-18T00:00:00"/>
    <x v="1"/>
    <x v="32"/>
    <s v="Jackson"/>
    <s v="Women's Apparel"/>
    <n v="24"/>
    <n v="1250"/>
    <n v="3000"/>
    <n v="1800"/>
    <n v="0.6"/>
    <s v="Online"/>
  </r>
  <r>
    <n v="1185732"/>
    <d v="2021-03-16T00:00:00"/>
    <x v="1"/>
    <x v="32"/>
    <s v="Jackson"/>
    <s v="Men's Street Footwear"/>
    <n v="23"/>
    <n v="1870"/>
    <n v="4301"/>
    <n v="2365.5500000000002"/>
    <n v="0.55000000000000004"/>
    <s v="Online"/>
  </r>
  <r>
    <n v="1185732"/>
    <d v="2021-03-16T00:00:00"/>
    <x v="1"/>
    <x v="32"/>
    <s v="Jackson"/>
    <s v="Men's Athletic Footwear"/>
    <n v="24"/>
    <n v="1000"/>
    <n v="2400"/>
    <n v="1128"/>
    <n v="0.47"/>
    <s v="Online"/>
  </r>
  <r>
    <n v="1185732"/>
    <d v="2021-03-16T00:00:00"/>
    <x v="1"/>
    <x v="32"/>
    <s v="Jackson"/>
    <s v="Women's Street Footwear"/>
    <n v="14"/>
    <n v="1280"/>
    <n v="1792"/>
    <n v="949.76"/>
    <n v="0.53"/>
    <s v="Online"/>
  </r>
  <r>
    <n v="1185732"/>
    <d v="2021-03-16T00:00:00"/>
    <x v="1"/>
    <x v="32"/>
    <s v="Jackson"/>
    <s v="Women's Athletic Footwear"/>
    <n v="19"/>
    <n v="800"/>
    <n v="1520"/>
    <n v="790.4"/>
    <n v="0.52"/>
    <s v="Online"/>
  </r>
  <r>
    <n v="1185732"/>
    <d v="2021-03-16T00:00:00"/>
    <x v="1"/>
    <x v="32"/>
    <s v="Jackson"/>
    <s v="Men's Apparel"/>
    <n v="32"/>
    <n v="810"/>
    <n v="2592"/>
    <n v="1192.32"/>
    <n v="0.45999999999999996"/>
    <s v="Online"/>
  </r>
  <r>
    <n v="1185732"/>
    <d v="2021-03-16T00:00:00"/>
    <x v="1"/>
    <x v="32"/>
    <s v="Jackson"/>
    <s v="Women's Apparel"/>
    <n v="24"/>
    <n v="1230"/>
    <n v="2952"/>
    <n v="1830.24"/>
    <n v="0.62"/>
    <s v="Online"/>
  </r>
  <r>
    <n v="1185732"/>
    <d v="2021-04-17T00:00:00"/>
    <x v="1"/>
    <x v="32"/>
    <s v="Jackson"/>
    <s v="Men's Street Footwear"/>
    <n v="23"/>
    <n v="1690"/>
    <n v="3887"/>
    <n v="2098.98"/>
    <n v="0.54"/>
    <s v="Online"/>
  </r>
  <r>
    <n v="1185732"/>
    <d v="2021-04-17T00:00:00"/>
    <x v="1"/>
    <x v="32"/>
    <s v="Jackson"/>
    <s v="Men's Athletic Footwear"/>
    <n v="23"/>
    <n v="1090"/>
    <n v="2507"/>
    <n v="1253.5"/>
    <n v="0.5"/>
    <s v="Online"/>
  </r>
  <r>
    <n v="1185732"/>
    <d v="2021-04-17T00:00:00"/>
    <x v="1"/>
    <x v="32"/>
    <s v="Jackson"/>
    <s v="Women's Street Footwear"/>
    <n v="14"/>
    <n v="1010"/>
    <n v="1414"/>
    <n v="777.7"/>
    <n v="0.55000000000000004"/>
    <s v="Online"/>
  </r>
  <r>
    <n v="1185732"/>
    <d v="2021-04-17T00:00:00"/>
    <x v="1"/>
    <x v="32"/>
    <s v="Jackson"/>
    <s v="Women's Athletic Footwear"/>
    <n v="19"/>
    <n v="750"/>
    <n v="1425"/>
    <n v="741"/>
    <n v="0.52"/>
    <s v="Online"/>
  </r>
  <r>
    <n v="1185732"/>
    <d v="2021-04-17T00:00:00"/>
    <x v="1"/>
    <x v="32"/>
    <s v="Jackson"/>
    <s v="Men's Apparel"/>
    <n v="38"/>
    <n v="810"/>
    <n v="3078"/>
    <n v="1477.44"/>
    <n v="0.48"/>
    <s v="Online"/>
  </r>
  <r>
    <n v="1185732"/>
    <d v="2021-04-17T00:00:00"/>
    <x v="1"/>
    <x v="32"/>
    <s v="Jackson"/>
    <s v="Women's Apparel"/>
    <n v="28"/>
    <n v="1240"/>
    <n v="3472"/>
    <n v="2117.92"/>
    <n v="0.61"/>
    <s v="Online"/>
  </r>
  <r>
    <n v="1185732"/>
    <d v="2021-05-16T00:00:00"/>
    <x v="1"/>
    <x v="32"/>
    <s v="Jackson"/>
    <s v="Men's Street Footwear"/>
    <n v="39"/>
    <n v="1940"/>
    <n v="7566"/>
    <n v="4161.3"/>
    <n v="0.55000000000000004"/>
    <s v="Online"/>
  </r>
  <r>
    <n v="1185732"/>
    <d v="2021-05-16T00:00:00"/>
    <x v="1"/>
    <x v="32"/>
    <s v="Jackson"/>
    <s v="Men's Athletic Footwear"/>
    <n v="37"/>
    <n v="1310"/>
    <n v="4847"/>
    <n v="2181.1499999999996"/>
    <n v="0.44999999999999996"/>
    <s v="Online"/>
  </r>
  <r>
    <n v="1185732"/>
    <d v="2021-05-16T00:00:00"/>
    <x v="1"/>
    <x v="32"/>
    <s v="Jackson"/>
    <s v="Women's Street Footwear"/>
    <n v="33"/>
    <n v="1190"/>
    <n v="3927"/>
    <n v="2120.58"/>
    <n v="0.54"/>
    <s v="Online"/>
  </r>
  <r>
    <n v="1185732"/>
    <d v="2021-05-16T00:00:00"/>
    <x v="1"/>
    <x v="32"/>
    <s v="Jackson"/>
    <s v="Women's Athletic Footwear"/>
    <n v="33"/>
    <n v="1010"/>
    <n v="3333"/>
    <n v="1699.83"/>
    <n v="0.51"/>
    <s v="Online"/>
  </r>
  <r>
    <n v="1185732"/>
    <d v="2021-05-16T00:00:00"/>
    <x v="1"/>
    <x v="32"/>
    <s v="Jackson"/>
    <s v="Men's Apparel"/>
    <n v="41"/>
    <n v="1160"/>
    <n v="4756"/>
    <n v="2235.3199999999997"/>
    <n v="0.47"/>
    <s v="Online"/>
  </r>
  <r>
    <n v="1185732"/>
    <d v="2021-05-16T00:00:00"/>
    <x v="1"/>
    <x v="32"/>
    <s v="Jackson"/>
    <s v="Women's Apparel"/>
    <n v="47"/>
    <n v="1400"/>
    <n v="6580"/>
    <n v="4211.2"/>
    <n v="0.64"/>
    <s v="Online"/>
  </r>
  <r>
    <n v="1185732"/>
    <d v="2021-06-18T00:00:00"/>
    <x v="1"/>
    <x v="32"/>
    <s v="Jackson"/>
    <s v="Men's Street Footwear"/>
    <n v="44"/>
    <n v="2100"/>
    <n v="9240"/>
    <n v="4804.8"/>
    <n v="0.52"/>
    <s v="Online"/>
  </r>
  <r>
    <n v="1185732"/>
    <d v="2021-06-18T00:00:00"/>
    <x v="1"/>
    <x v="32"/>
    <s v="Jackson"/>
    <s v="Men's Athletic Footwear"/>
    <n v="37"/>
    <n v="1250"/>
    <n v="4625"/>
    <n v="2173.75"/>
    <n v="0.47"/>
    <s v="Online"/>
  </r>
  <r>
    <n v="1185732"/>
    <d v="2021-06-18T00:00:00"/>
    <x v="1"/>
    <x v="32"/>
    <s v="Jackson"/>
    <s v="Women's Street Footwear"/>
    <n v="41"/>
    <n v="1430"/>
    <n v="5863"/>
    <n v="3224.65"/>
    <n v="0.55000000000000004"/>
    <s v="Online"/>
  </r>
  <r>
    <n v="1185732"/>
    <d v="2021-06-18T00:00:00"/>
    <x v="1"/>
    <x v="32"/>
    <s v="Jackson"/>
    <s v="Women's Athletic Footwear"/>
    <n v="43"/>
    <n v="1170"/>
    <n v="5031"/>
    <n v="2515.5"/>
    <n v="0.5"/>
    <s v="Online"/>
  </r>
  <r>
    <n v="1185732"/>
    <d v="2021-06-18T00:00:00"/>
    <x v="1"/>
    <x v="32"/>
    <s v="Jackson"/>
    <s v="Men's Apparel"/>
    <n v="57"/>
    <n v="1350"/>
    <n v="7695"/>
    <n v="3462.7499999999995"/>
    <n v="0.44999999999999996"/>
    <s v="Online"/>
  </r>
  <r>
    <n v="1185732"/>
    <d v="2021-06-18T00:00:00"/>
    <x v="1"/>
    <x v="32"/>
    <s v="Jackson"/>
    <s v="Women's Apparel"/>
    <n v="60"/>
    <n v="1880"/>
    <n v="11280"/>
    <n v="7106.4"/>
    <n v="0.63"/>
    <s v="Online"/>
  </r>
  <r>
    <n v="1185732"/>
    <d v="2021-07-16T00:00:00"/>
    <x v="1"/>
    <x v="32"/>
    <s v="Jackson"/>
    <s v="Men's Street Footwear"/>
    <n v="58"/>
    <n v="2210"/>
    <n v="12818"/>
    <n v="6537.18"/>
    <n v="0.51"/>
    <s v="Online"/>
  </r>
  <r>
    <n v="1185732"/>
    <d v="2021-07-16T00:00:00"/>
    <x v="1"/>
    <x v="32"/>
    <s v="Jackson"/>
    <s v="Men's Athletic Footwear"/>
    <n v="53"/>
    <n v="1560"/>
    <n v="8268"/>
    <n v="3720.5999999999995"/>
    <n v="0.44999999999999996"/>
    <s v="Online"/>
  </r>
  <r>
    <n v="1185732"/>
    <d v="2021-07-16T00:00:00"/>
    <x v="1"/>
    <x v="32"/>
    <s v="Jackson"/>
    <s v="Women's Street Footwear"/>
    <n v="48"/>
    <n v="1420"/>
    <n v="6816"/>
    <n v="3408"/>
    <n v="0.5"/>
    <s v="Online"/>
  </r>
  <r>
    <n v="1185732"/>
    <d v="2021-07-16T00:00:00"/>
    <x v="1"/>
    <x v="32"/>
    <s v="Jackson"/>
    <s v="Women's Athletic Footwear"/>
    <n v="48"/>
    <n v="1240"/>
    <n v="5952"/>
    <n v="3154.56"/>
    <n v="0.53"/>
    <s v="Online"/>
  </r>
  <r>
    <n v="1185732"/>
    <d v="2021-07-16T00:00:00"/>
    <x v="1"/>
    <x v="32"/>
    <s v="Jackson"/>
    <s v="Men's Apparel"/>
    <n v="59"/>
    <n v="1500"/>
    <n v="8850"/>
    <n v="4248"/>
    <n v="0.48"/>
    <s v="Online"/>
  </r>
  <r>
    <n v="1185732"/>
    <d v="2021-07-16T00:00:00"/>
    <x v="1"/>
    <x v="32"/>
    <s v="Jackson"/>
    <s v="Women's Apparel"/>
    <n v="61"/>
    <n v="1760"/>
    <n v="10736"/>
    <n v="6548.96"/>
    <n v="0.61"/>
    <s v="Online"/>
  </r>
  <r>
    <n v="1185732"/>
    <d v="2021-08-17T00:00:00"/>
    <x v="1"/>
    <x v="32"/>
    <s v="Jackson"/>
    <s v="Men's Street Footwear"/>
    <n v="56"/>
    <n v="2150"/>
    <n v="12040"/>
    <n v="6501.6"/>
    <n v="0.54"/>
    <s v="Online"/>
  </r>
  <r>
    <n v="1185732"/>
    <d v="2021-08-17T00:00:00"/>
    <x v="1"/>
    <x v="32"/>
    <s v="Jackson"/>
    <s v="Men's Athletic Footwear"/>
    <n v="50"/>
    <n v="1680"/>
    <n v="8400"/>
    <n v="4032"/>
    <n v="0.48"/>
    <s v="Online"/>
  </r>
  <r>
    <n v="1185732"/>
    <d v="2021-08-17T00:00:00"/>
    <x v="1"/>
    <x v="32"/>
    <s v="Jackson"/>
    <s v="Women's Street Footwear"/>
    <n v="48"/>
    <n v="1470"/>
    <n v="7056"/>
    <n v="3669.1200000000003"/>
    <n v="0.52"/>
    <s v="Online"/>
  </r>
  <r>
    <n v="1185732"/>
    <d v="2021-08-17T00:00:00"/>
    <x v="1"/>
    <x v="32"/>
    <s v="Jackson"/>
    <s v="Women's Athletic Footwear"/>
    <n v="39"/>
    <n v="1280"/>
    <n v="4992"/>
    <n v="2595.84"/>
    <n v="0.52"/>
    <s v="Online"/>
  </r>
  <r>
    <n v="1185732"/>
    <d v="2021-08-17T00:00:00"/>
    <x v="1"/>
    <x v="32"/>
    <s v="Jackson"/>
    <s v="Men's Apparel"/>
    <n v="46"/>
    <n v="1220"/>
    <n v="5612"/>
    <n v="2525.3999999999996"/>
    <n v="0.44999999999999996"/>
    <s v="Online"/>
  </r>
  <r>
    <n v="1185732"/>
    <d v="2021-08-17T00:00:00"/>
    <x v="1"/>
    <x v="32"/>
    <s v="Jackson"/>
    <s v="Women's Apparel"/>
    <n v="53"/>
    <n v="1690"/>
    <n v="8957"/>
    <n v="5822.05"/>
    <n v="0.65"/>
    <s v="Online"/>
  </r>
  <r>
    <n v="1185732"/>
    <d v="2021-09-16T00:00:00"/>
    <x v="1"/>
    <x v="32"/>
    <s v="Jackson"/>
    <s v="Men's Street Footwear"/>
    <n v="47"/>
    <n v="2030"/>
    <n v="9541"/>
    <n v="5152.1400000000003"/>
    <n v="0.54"/>
    <s v="Online"/>
  </r>
  <r>
    <n v="1185732"/>
    <d v="2021-09-16T00:00:00"/>
    <x v="1"/>
    <x v="32"/>
    <s v="Jackson"/>
    <s v="Men's Athletic Footwear"/>
    <n v="42"/>
    <n v="1470"/>
    <n v="6174"/>
    <n v="2778.2999999999997"/>
    <n v="0.44999999999999996"/>
    <s v="Online"/>
  </r>
  <r>
    <n v="1185732"/>
    <d v="2021-09-16T00:00:00"/>
    <x v="1"/>
    <x v="32"/>
    <s v="Jackson"/>
    <s v="Women's Street Footwear"/>
    <n v="19"/>
    <n v="1230"/>
    <n v="2337"/>
    <n v="1168.5"/>
    <n v="0.5"/>
    <s v="Online"/>
  </r>
  <r>
    <n v="1185732"/>
    <d v="2021-09-16T00:00:00"/>
    <x v="1"/>
    <x v="32"/>
    <s v="Jackson"/>
    <s v="Women's Athletic Footwear"/>
    <n v="19"/>
    <n v="1000"/>
    <n v="1900"/>
    <n v="1045"/>
    <n v="0.55000000000000004"/>
    <s v="Online"/>
  </r>
  <r>
    <n v="1185732"/>
    <d v="2021-09-16T00:00:00"/>
    <x v="1"/>
    <x v="32"/>
    <s v="Jackson"/>
    <s v="Men's Apparel"/>
    <n v="29"/>
    <n v="1080"/>
    <n v="3132"/>
    <n v="1503.36"/>
    <n v="0.48"/>
    <s v="Online"/>
  </r>
  <r>
    <n v="1185732"/>
    <d v="2021-09-16T00:00:00"/>
    <x v="1"/>
    <x v="32"/>
    <s v="Jackson"/>
    <s v="Women's Apparel"/>
    <n v="32"/>
    <n v="1300"/>
    <n v="4160"/>
    <n v="2579.1999999999998"/>
    <n v="0.62"/>
    <s v="Online"/>
  </r>
  <r>
    <n v="1185732"/>
    <d v="2021-10-18T00:00:00"/>
    <x v="1"/>
    <x v="32"/>
    <s v="Jackson"/>
    <s v="Men's Street Footwear"/>
    <n v="32"/>
    <n v="1760"/>
    <n v="5632"/>
    <n v="3041.28"/>
    <n v="0.54"/>
    <s v="Online"/>
  </r>
  <r>
    <n v="1185732"/>
    <d v="2021-10-18T00:00:00"/>
    <x v="1"/>
    <x v="32"/>
    <s v="Jackson"/>
    <s v="Men's Athletic Footwear"/>
    <n v="25"/>
    <n v="1450"/>
    <n v="3625"/>
    <n v="1631.2499999999998"/>
    <n v="0.44999999999999996"/>
    <s v="Online"/>
  </r>
  <r>
    <n v="1185732"/>
    <d v="2021-10-18T00:00:00"/>
    <x v="1"/>
    <x v="32"/>
    <s v="Jackson"/>
    <s v="Women's Street Footwear"/>
    <n v="24"/>
    <n v="980"/>
    <n v="2352"/>
    <n v="1270.0800000000002"/>
    <n v="0.54"/>
    <s v="Online"/>
  </r>
  <r>
    <n v="1185732"/>
    <d v="2021-10-18T00:00:00"/>
    <x v="1"/>
    <x v="32"/>
    <s v="Jackson"/>
    <s v="Women's Athletic Footwear"/>
    <n v="23"/>
    <n v="1050"/>
    <n v="2415"/>
    <n v="1207.5"/>
    <n v="0.5"/>
    <s v="Online"/>
  </r>
  <r>
    <n v="1185732"/>
    <d v="2021-10-18T00:00:00"/>
    <x v="1"/>
    <x v="32"/>
    <s v="Jackson"/>
    <s v="Men's Apparel"/>
    <n v="32"/>
    <n v="980"/>
    <n v="3136"/>
    <n v="1568"/>
    <n v="0.5"/>
    <s v="Online"/>
  </r>
  <r>
    <n v="1185732"/>
    <d v="2021-10-18T00:00:00"/>
    <x v="1"/>
    <x v="32"/>
    <s v="Jackson"/>
    <s v="Women's Apparel"/>
    <n v="33"/>
    <n v="1240"/>
    <n v="4092"/>
    <n v="2618.88"/>
    <n v="0.64"/>
    <s v="Online"/>
  </r>
  <r>
    <n v="1185732"/>
    <d v="2021-11-17T00:00:00"/>
    <x v="1"/>
    <x v="32"/>
    <s v="Jackson"/>
    <s v="Men's Street Footwear"/>
    <n v="28"/>
    <n v="1630"/>
    <n v="4564"/>
    <n v="2464.56"/>
    <n v="0.54"/>
    <s v="Online"/>
  </r>
  <r>
    <n v="1185732"/>
    <d v="2021-11-17T00:00:00"/>
    <x v="1"/>
    <x v="32"/>
    <s v="Jackson"/>
    <s v="Men's Athletic Footwear"/>
    <n v="18"/>
    <n v="1170"/>
    <n v="2106"/>
    <n v="947.69999999999993"/>
    <n v="0.44999999999999996"/>
    <s v="Online"/>
  </r>
  <r>
    <n v="1185732"/>
    <d v="2021-11-17T00:00:00"/>
    <x v="1"/>
    <x v="32"/>
    <s v="Jackson"/>
    <s v="Women's Street Footwear"/>
    <n v="28"/>
    <n v="1110"/>
    <n v="3108"/>
    <n v="1678.3200000000002"/>
    <n v="0.54"/>
    <s v="Online"/>
  </r>
  <r>
    <n v="1185732"/>
    <d v="2021-11-17T00:00:00"/>
    <x v="1"/>
    <x v="32"/>
    <s v="Jackson"/>
    <s v="Women's Athletic Footwear"/>
    <n v="54"/>
    <n v="1170"/>
    <n v="6318"/>
    <n v="3348.54"/>
    <n v="0.53"/>
    <s v="Online"/>
  </r>
  <r>
    <n v="1185732"/>
    <d v="2021-11-17T00:00:00"/>
    <x v="1"/>
    <x v="32"/>
    <s v="Jackson"/>
    <s v="Men's Apparel"/>
    <n v="71"/>
    <n v="1230"/>
    <n v="8733"/>
    <n v="3929.8499999999995"/>
    <n v="0.44999999999999996"/>
    <s v="Online"/>
  </r>
  <r>
    <n v="1185732"/>
    <d v="2021-11-17T00:00:00"/>
    <x v="1"/>
    <x v="32"/>
    <s v="Jackson"/>
    <s v="Women's Apparel"/>
    <n v="68"/>
    <n v="1580"/>
    <n v="10744"/>
    <n v="6553.84"/>
    <n v="0.61"/>
    <s v="Online"/>
  </r>
  <r>
    <n v="1185732"/>
    <d v="2021-12-16T00:00:00"/>
    <x v="1"/>
    <x v="32"/>
    <s v="Jackson"/>
    <s v="Men's Street Footwear"/>
    <n v="68"/>
    <n v="1940"/>
    <n v="13192"/>
    <n v="6991.76"/>
    <n v="0.53"/>
    <s v="Online"/>
  </r>
  <r>
    <n v="1185732"/>
    <d v="2021-12-16T00:00:00"/>
    <x v="1"/>
    <x v="32"/>
    <s v="Jackson"/>
    <s v="Men's Athletic Footwear"/>
    <n v="58"/>
    <n v="1550"/>
    <n v="8990"/>
    <n v="4405.1000000000004"/>
    <n v="0.49"/>
    <s v="Online"/>
  </r>
  <r>
    <n v="1185732"/>
    <d v="2021-12-16T00:00:00"/>
    <x v="1"/>
    <x v="32"/>
    <s v="Jackson"/>
    <s v="Women's Street Footwear"/>
    <n v="59"/>
    <n v="1370"/>
    <n v="8083"/>
    <n v="4364.8200000000006"/>
    <n v="0.54"/>
    <s v="Online"/>
  </r>
  <r>
    <n v="1185732"/>
    <d v="2021-12-16T00:00:00"/>
    <x v="1"/>
    <x v="32"/>
    <s v="Jackson"/>
    <s v="Women's Athletic Footwear"/>
    <n v="56"/>
    <n v="1330"/>
    <n v="7448"/>
    <n v="3872.96"/>
    <n v="0.52"/>
    <s v="Online"/>
  </r>
  <r>
    <n v="1185732"/>
    <d v="2021-12-16T00:00:00"/>
    <x v="1"/>
    <x v="32"/>
    <s v="Jackson"/>
    <s v="Men's Apparel"/>
    <n v="65"/>
    <n v="1240"/>
    <n v="8060"/>
    <n v="4030"/>
    <n v="0.5"/>
    <s v="Online"/>
  </r>
  <r>
    <n v="1185732"/>
    <d v="2021-12-16T00:00:00"/>
    <x v="1"/>
    <x v="32"/>
    <s v="Jackson"/>
    <s v="Women's Apparel"/>
    <n v="71"/>
    <n v="1440"/>
    <n v="10224"/>
    <n v="6236.6399999999994"/>
    <n v="0.61"/>
    <s v="Online"/>
  </r>
  <r>
    <n v="1197831"/>
    <d v="2021-01-23T00:00:00"/>
    <x v="1"/>
    <x v="32"/>
    <s v="Jackson"/>
    <s v="Men's Street Footwear"/>
    <n v="24"/>
    <n v="1760"/>
    <n v="4224"/>
    <n v="2154.2400000000002"/>
    <n v="0.51"/>
    <s v="Online"/>
  </r>
  <r>
    <n v="1197831"/>
    <d v="2021-01-23T00:00:00"/>
    <x v="1"/>
    <x v="32"/>
    <s v="Jackson"/>
    <s v="Men's Athletic Footwear"/>
    <n v="25"/>
    <n v="1310"/>
    <n v="3275"/>
    <n v="1473.7499999999998"/>
    <n v="0.44999999999999996"/>
    <s v="Online"/>
  </r>
  <r>
    <n v="1197831"/>
    <d v="2021-01-23T00:00:00"/>
    <x v="1"/>
    <x v="32"/>
    <s v="Jackson"/>
    <s v="Women's Street Footwear"/>
    <n v="14"/>
    <n v="1170"/>
    <n v="1638"/>
    <n v="835.38"/>
    <n v="0.51"/>
    <s v="Online"/>
  </r>
  <r>
    <n v="1197831"/>
    <d v="2021-01-23T00:00:00"/>
    <x v="1"/>
    <x v="32"/>
    <s v="Jackson"/>
    <s v="Women's Athletic Footwear"/>
    <n v="19"/>
    <n v="780"/>
    <n v="1482"/>
    <n v="785.46"/>
    <n v="0.53"/>
    <s v="Online"/>
  </r>
  <r>
    <n v="1197831"/>
    <d v="2021-01-23T00:00:00"/>
    <x v="1"/>
    <x v="32"/>
    <s v="Jackson"/>
    <s v="Men's Apparel"/>
    <n v="34"/>
    <n v="950"/>
    <n v="3230"/>
    <n v="1550.3999999999999"/>
    <n v="0.48"/>
    <s v="Online"/>
  </r>
  <r>
    <n v="1197831"/>
    <d v="2021-01-23T00:00:00"/>
    <x v="1"/>
    <x v="32"/>
    <s v="Jackson"/>
    <s v="Women's Apparel"/>
    <n v="23"/>
    <n v="1220"/>
    <n v="2806"/>
    <n v="1459.1200000000001"/>
    <n v="0.52"/>
    <s v="Online"/>
  </r>
  <r>
    <n v="1197831"/>
    <d v="2021-02-21T00:00:00"/>
    <x v="1"/>
    <x v="32"/>
    <s v="Jackson"/>
    <s v="Men's Street Footwear"/>
    <n v="24"/>
    <n v="1890"/>
    <n v="4536"/>
    <n v="2313.36"/>
    <n v="0.51"/>
    <s v="Online"/>
  </r>
  <r>
    <n v="1197831"/>
    <d v="2021-02-21T00:00:00"/>
    <x v="1"/>
    <x v="32"/>
    <s v="Jackson"/>
    <s v="Men's Athletic Footwear"/>
    <n v="24"/>
    <n v="1050"/>
    <n v="2520"/>
    <n v="1134"/>
    <n v="0.44999999999999996"/>
    <s v="Online"/>
  </r>
  <r>
    <n v="1197831"/>
    <d v="2021-02-21T00:00:00"/>
    <x v="1"/>
    <x v="32"/>
    <s v="Jackson"/>
    <s v="Women's Street Footwear"/>
    <n v="14"/>
    <n v="1200"/>
    <n v="1680"/>
    <n v="840"/>
    <n v="0.5"/>
    <s v="Online"/>
  </r>
  <r>
    <n v="1197831"/>
    <d v="2021-02-21T00:00:00"/>
    <x v="1"/>
    <x v="33"/>
    <s v="Little Rock"/>
    <s v="Women's Athletic Footwear"/>
    <n v="18"/>
    <n v="700"/>
    <n v="1260"/>
    <n v="630"/>
    <n v="0.5"/>
    <s v="Online"/>
  </r>
  <r>
    <n v="1197831"/>
    <d v="2021-02-21T00:00:00"/>
    <x v="1"/>
    <x v="33"/>
    <s v="Little Rock"/>
    <s v="Men's Apparel"/>
    <n v="34"/>
    <n v="980"/>
    <n v="3332"/>
    <n v="1499.3999999999999"/>
    <n v="0.44999999999999996"/>
    <s v="Online"/>
  </r>
  <r>
    <n v="1197831"/>
    <d v="2021-02-21T00:00:00"/>
    <x v="1"/>
    <x v="33"/>
    <s v="Little Rock"/>
    <s v="Women's Apparel"/>
    <n v="19"/>
    <n v="1150"/>
    <n v="2185"/>
    <n v="1179.9000000000001"/>
    <n v="0.54"/>
    <s v="Online"/>
  </r>
  <r>
    <n v="1197831"/>
    <d v="2021-03-19T00:00:00"/>
    <x v="1"/>
    <x v="33"/>
    <s v="Little Rock"/>
    <s v="Men's Street Footwear"/>
    <n v="18"/>
    <n v="1810"/>
    <n v="3258"/>
    <n v="1726.74"/>
    <n v="0.53"/>
    <s v="Online"/>
  </r>
  <r>
    <n v="1197831"/>
    <d v="2021-03-19T00:00:00"/>
    <x v="1"/>
    <x v="33"/>
    <s v="Little Rock"/>
    <s v="Men's Athletic Footwear"/>
    <n v="20"/>
    <n v="980"/>
    <n v="1960"/>
    <n v="881.99999999999989"/>
    <n v="0.44999999999999996"/>
    <s v="Online"/>
  </r>
  <r>
    <n v="1197831"/>
    <d v="2021-03-19T00:00:00"/>
    <x v="1"/>
    <x v="33"/>
    <s v="Little Rock"/>
    <s v="Women's Street Footwear"/>
    <n v="10"/>
    <n v="880"/>
    <n v="880"/>
    <n v="475.20000000000005"/>
    <n v="0.54"/>
    <s v="Online"/>
  </r>
  <r>
    <n v="1197831"/>
    <d v="2021-03-19T00:00:00"/>
    <x v="1"/>
    <x v="33"/>
    <s v="Little Rock"/>
    <s v="Women's Athletic Footwear"/>
    <n v="19"/>
    <n v="600"/>
    <n v="1140"/>
    <n v="592.80000000000007"/>
    <n v="0.52"/>
    <s v="Online"/>
  </r>
  <r>
    <n v="1197831"/>
    <d v="2021-03-19T00:00:00"/>
    <x v="1"/>
    <x v="33"/>
    <s v="Little Rock"/>
    <s v="Men's Apparel"/>
    <n v="32"/>
    <n v="650"/>
    <n v="2080"/>
    <n v="956.8"/>
    <n v="0.45999999999999996"/>
    <s v="Online"/>
  </r>
  <r>
    <n v="1197831"/>
    <d v="2021-03-19T00:00:00"/>
    <x v="1"/>
    <x v="33"/>
    <s v="Little Rock"/>
    <s v="Women's Apparel"/>
    <n v="24"/>
    <n v="1020"/>
    <n v="2448"/>
    <n v="1248.48"/>
    <n v="0.51"/>
    <s v="Online"/>
  </r>
  <r>
    <n v="1197831"/>
    <d v="2021-04-20T00:00:00"/>
    <x v="1"/>
    <x v="33"/>
    <s v="Little Rock"/>
    <s v="Men's Street Footwear"/>
    <n v="23"/>
    <n v="1740"/>
    <n v="4002"/>
    <n v="2161.08"/>
    <n v="0.54"/>
    <s v="Online"/>
  </r>
  <r>
    <n v="1197831"/>
    <d v="2021-04-20T00:00:00"/>
    <x v="1"/>
    <x v="33"/>
    <s v="Little Rock"/>
    <s v="Men's Athletic Footwear"/>
    <n v="24"/>
    <n v="810"/>
    <n v="1944"/>
    <n v="952.56"/>
    <n v="0.49"/>
    <s v="Online"/>
  </r>
  <r>
    <n v="1197831"/>
    <d v="2021-04-20T00:00:00"/>
    <x v="1"/>
    <x v="33"/>
    <s v="Little Rock"/>
    <s v="Women's Street Footwear"/>
    <n v="14"/>
    <n v="750"/>
    <n v="1050"/>
    <n v="546"/>
    <n v="0.52"/>
    <s v="Online"/>
  </r>
  <r>
    <n v="1197831"/>
    <d v="2021-04-20T00:00:00"/>
    <x v="1"/>
    <x v="33"/>
    <s v="Little Rock"/>
    <s v="Women's Athletic Footwear"/>
    <n v="20"/>
    <n v="630"/>
    <n v="1260"/>
    <n v="667.80000000000007"/>
    <n v="0.53"/>
    <s v="Online"/>
  </r>
  <r>
    <n v="1197831"/>
    <d v="2021-04-20T00:00:00"/>
    <x v="1"/>
    <x v="33"/>
    <s v="Little Rock"/>
    <s v="Men's Apparel"/>
    <n v="37"/>
    <n v="730"/>
    <n v="2701"/>
    <n v="1296.48"/>
    <n v="0.48"/>
    <s v="Online"/>
  </r>
  <r>
    <n v="1197831"/>
    <d v="2021-04-20T00:00:00"/>
    <x v="1"/>
    <x v="33"/>
    <s v="Little Rock"/>
    <s v="Women's Apparel"/>
    <n v="28"/>
    <n v="1160"/>
    <n v="3248"/>
    <n v="1656.48"/>
    <n v="0.51"/>
    <s v="Online"/>
  </r>
  <r>
    <n v="1197831"/>
    <d v="2021-05-19T00:00:00"/>
    <x v="1"/>
    <x v="33"/>
    <s v="Little Rock"/>
    <s v="Men's Street Footwear"/>
    <n v="39"/>
    <n v="1810"/>
    <n v="7059"/>
    <n v="3811.86"/>
    <n v="0.54"/>
    <s v="Online"/>
  </r>
  <r>
    <n v="1197831"/>
    <d v="2021-05-19T00:00:00"/>
    <x v="1"/>
    <x v="33"/>
    <s v="Little Rock"/>
    <s v="Men's Athletic Footwear"/>
    <n v="38"/>
    <n v="1130"/>
    <n v="4294"/>
    <n v="2147"/>
    <n v="0.5"/>
    <s v="Online"/>
  </r>
  <r>
    <n v="1197831"/>
    <d v="2021-05-19T00:00:00"/>
    <x v="1"/>
    <x v="33"/>
    <s v="Little Rock"/>
    <s v="Women's Street Footwear"/>
    <n v="34"/>
    <n v="910"/>
    <n v="3094"/>
    <n v="1701.7"/>
    <n v="0.55000000000000004"/>
    <s v="Online"/>
  </r>
  <r>
    <n v="1197831"/>
    <d v="2021-05-19T00:00:00"/>
    <x v="1"/>
    <x v="33"/>
    <s v="Little Rock"/>
    <s v="Women's Athletic Footwear"/>
    <n v="34"/>
    <n v="780"/>
    <n v="2652"/>
    <n v="1405.5600000000002"/>
    <n v="0.53"/>
    <s v="Online"/>
  </r>
  <r>
    <n v="1197831"/>
    <d v="2021-05-19T00:00:00"/>
    <x v="1"/>
    <x v="33"/>
    <s v="Little Rock"/>
    <s v="Men's Apparel"/>
    <n v="42"/>
    <n v="850"/>
    <n v="3570"/>
    <n v="1677.8999999999999"/>
    <n v="0.47"/>
    <s v="Online"/>
  </r>
  <r>
    <n v="1197831"/>
    <d v="2021-05-19T00:00:00"/>
    <x v="1"/>
    <x v="33"/>
    <s v="Little Rock"/>
    <s v="Women's Apparel"/>
    <n v="44"/>
    <n v="1110"/>
    <n v="4884"/>
    <n v="2686.2000000000003"/>
    <n v="0.55000000000000004"/>
    <s v="Online"/>
  </r>
  <r>
    <n v="1197831"/>
    <d v="2021-06-21T00:00:00"/>
    <x v="1"/>
    <x v="33"/>
    <s v="Little Rock"/>
    <s v="Men's Street Footwear"/>
    <n v="36"/>
    <n v="2030"/>
    <n v="7308"/>
    <n v="3654"/>
    <n v="0.5"/>
    <s v="Online"/>
  </r>
  <r>
    <n v="1197831"/>
    <d v="2021-06-21T00:00:00"/>
    <x v="1"/>
    <x v="33"/>
    <s v="Little Rock"/>
    <s v="Men's Athletic Footwear"/>
    <n v="32"/>
    <n v="1060"/>
    <n v="3392"/>
    <n v="1662.08"/>
    <n v="0.49"/>
    <s v="Online"/>
  </r>
  <r>
    <n v="1197831"/>
    <d v="2021-06-21T00:00:00"/>
    <x v="1"/>
    <x v="33"/>
    <s v="Little Rock"/>
    <s v="Women's Street Footwear"/>
    <n v="38"/>
    <n v="1040"/>
    <n v="3952"/>
    <n v="2134.08"/>
    <n v="0.54"/>
    <s v="Online"/>
  </r>
  <r>
    <n v="1197831"/>
    <d v="2021-06-21T00:00:00"/>
    <x v="1"/>
    <x v="33"/>
    <s v="Little Rock"/>
    <s v="Women's Athletic Footwear"/>
    <n v="37"/>
    <n v="980"/>
    <n v="3626"/>
    <n v="1885.52"/>
    <n v="0.52"/>
    <s v="Online"/>
  </r>
  <r>
    <n v="1197831"/>
    <d v="2021-06-21T00:00:00"/>
    <x v="1"/>
    <x v="33"/>
    <s v="Little Rock"/>
    <s v="Men's Apparel"/>
    <n v="54"/>
    <n v="980"/>
    <n v="5292"/>
    <n v="2540.16"/>
    <n v="0.48"/>
    <s v="Online"/>
  </r>
  <r>
    <n v="1197831"/>
    <d v="2021-06-21T00:00:00"/>
    <x v="1"/>
    <x v="33"/>
    <s v="Little Rock"/>
    <s v="Women's Apparel"/>
    <n v="54"/>
    <n v="1600"/>
    <n v="8640"/>
    <n v="4665.6000000000004"/>
    <n v="0.54"/>
    <s v="Online"/>
  </r>
  <r>
    <n v="1197831"/>
    <d v="2021-07-19T00:00:00"/>
    <x v="1"/>
    <x v="33"/>
    <s v="Little Rock"/>
    <s v="Men's Street Footwear"/>
    <n v="50"/>
    <n v="2330"/>
    <n v="11650"/>
    <n v="5825"/>
    <n v="0.5"/>
    <s v="Online"/>
  </r>
  <r>
    <n v="1197831"/>
    <d v="2021-07-19T00:00:00"/>
    <x v="1"/>
    <x v="33"/>
    <s v="Little Rock"/>
    <s v="Men's Athletic Footwear"/>
    <n v="47"/>
    <n v="1470"/>
    <n v="6909"/>
    <n v="3109.0499999999997"/>
    <n v="0.44999999999999996"/>
    <s v="Online"/>
  </r>
  <r>
    <n v="1197831"/>
    <d v="2021-07-19T00:00:00"/>
    <x v="1"/>
    <x v="33"/>
    <s v="Little Rock"/>
    <s v="Women's Street Footwear"/>
    <n v="43"/>
    <n v="1260"/>
    <n v="5418"/>
    <n v="2763.18"/>
    <n v="0.51"/>
    <s v="Online"/>
  </r>
  <r>
    <n v="1197831"/>
    <d v="2021-07-19T00:00:00"/>
    <x v="1"/>
    <x v="33"/>
    <s v="Little Rock"/>
    <s v="Women's Athletic Footwear"/>
    <n v="41"/>
    <n v="1160"/>
    <n v="4756"/>
    <n v="2568.2400000000002"/>
    <n v="0.54"/>
    <s v="Online"/>
  </r>
  <r>
    <n v="1197831"/>
    <d v="2021-07-19T00:00:00"/>
    <x v="1"/>
    <x v="33"/>
    <s v="Little Rock"/>
    <s v="Men's Apparel"/>
    <n v="55"/>
    <n v="1190"/>
    <n v="6545"/>
    <n v="3207.0499999999997"/>
    <n v="0.49"/>
    <s v="Online"/>
  </r>
  <r>
    <n v="1197831"/>
    <d v="2021-07-19T00:00:00"/>
    <x v="1"/>
    <x v="33"/>
    <s v="Little Rock"/>
    <s v="Women's Apparel"/>
    <n v="63"/>
    <n v="1500"/>
    <n v="9450"/>
    <n v="5103"/>
    <n v="0.54"/>
    <s v="Online"/>
  </r>
  <r>
    <n v="1197831"/>
    <d v="2021-08-20T00:00:00"/>
    <x v="1"/>
    <x v="33"/>
    <s v="Little Rock"/>
    <s v="Men's Street Footwear"/>
    <n v="55"/>
    <n v="2100"/>
    <n v="11550"/>
    <n v="6237"/>
    <n v="0.54"/>
    <s v="Online"/>
  </r>
  <r>
    <n v="1197831"/>
    <d v="2021-08-20T00:00:00"/>
    <x v="1"/>
    <x v="33"/>
    <s v="Little Rock"/>
    <s v="Men's Athletic Footwear"/>
    <n v="50"/>
    <n v="1520"/>
    <n v="7600"/>
    <n v="3648"/>
    <n v="0.48"/>
    <s v="Online"/>
  </r>
  <r>
    <n v="1197831"/>
    <d v="2021-08-20T00:00:00"/>
    <x v="1"/>
    <x v="33"/>
    <s v="Little Rock"/>
    <s v="Women's Street Footwear"/>
    <n v="47"/>
    <n v="1260"/>
    <n v="5922"/>
    <n v="3079.44"/>
    <n v="0.52"/>
    <s v="Online"/>
  </r>
  <r>
    <n v="1197831"/>
    <d v="2021-08-20T00:00:00"/>
    <x v="1"/>
    <x v="33"/>
    <s v="Little Rock"/>
    <s v="Women's Athletic Footwear"/>
    <n v="39"/>
    <n v="1040"/>
    <n v="4056"/>
    <n v="2028"/>
    <n v="0.5"/>
    <s v="Online"/>
  </r>
  <r>
    <n v="1197831"/>
    <d v="2021-08-20T00:00:00"/>
    <x v="1"/>
    <x v="33"/>
    <s v="Little Rock"/>
    <s v="Men's Apparel"/>
    <n v="48"/>
    <n v="1130"/>
    <n v="5424"/>
    <n v="2657.7599999999998"/>
    <n v="0.49"/>
    <s v="Online"/>
  </r>
  <r>
    <n v="1197831"/>
    <d v="2021-08-20T00:00:00"/>
    <x v="1"/>
    <x v="33"/>
    <s v="Little Rock"/>
    <s v="Women's Apparel"/>
    <n v="50"/>
    <n v="1430"/>
    <n v="7150"/>
    <n v="3718"/>
    <n v="0.52"/>
    <s v="Online"/>
  </r>
  <r>
    <n v="1197831"/>
    <d v="2021-09-19T00:00:00"/>
    <x v="1"/>
    <x v="33"/>
    <s v="Little Rock"/>
    <s v="Men's Street Footwear"/>
    <n v="48"/>
    <n v="1820"/>
    <n v="8736"/>
    <n v="4542.72"/>
    <n v="0.52"/>
    <s v="Online"/>
  </r>
  <r>
    <n v="1197831"/>
    <d v="2021-09-19T00:00:00"/>
    <x v="1"/>
    <x v="33"/>
    <s v="Little Rock"/>
    <s v="Men's Athletic Footwear"/>
    <n v="39"/>
    <n v="1260"/>
    <n v="4914"/>
    <n v="2358.7199999999998"/>
    <n v="0.48"/>
    <s v="Online"/>
  </r>
  <r>
    <n v="1197831"/>
    <d v="2021-09-19T00:00:00"/>
    <x v="1"/>
    <x v="33"/>
    <s v="Little Rock"/>
    <s v="Women's Street Footwear"/>
    <n v="14"/>
    <n v="880"/>
    <n v="1232"/>
    <n v="640.64"/>
    <n v="0.52"/>
    <s v="Online"/>
  </r>
  <r>
    <n v="1197831"/>
    <d v="2021-09-19T00:00:00"/>
    <x v="1"/>
    <x v="33"/>
    <s v="Little Rock"/>
    <s v="Women's Athletic Footwear"/>
    <n v="14"/>
    <n v="880"/>
    <n v="1232"/>
    <n v="640.64"/>
    <n v="0.52"/>
    <s v="Online"/>
  </r>
  <r>
    <n v="1197831"/>
    <d v="2021-09-19T00:00:00"/>
    <x v="1"/>
    <x v="33"/>
    <s v="Little Rock"/>
    <s v="Men's Apparel"/>
    <n v="23"/>
    <n v="940"/>
    <n v="2162"/>
    <n v="1081"/>
    <n v="0.5"/>
    <s v="Online"/>
  </r>
  <r>
    <n v="1197831"/>
    <d v="2021-09-19T00:00:00"/>
    <x v="1"/>
    <x v="33"/>
    <s v="Little Rock"/>
    <s v="Women's Apparel"/>
    <n v="29"/>
    <n v="1190"/>
    <n v="3451"/>
    <n v="1863.5400000000002"/>
    <n v="0.54"/>
    <s v="Online"/>
  </r>
  <r>
    <n v="1197831"/>
    <d v="2021-10-21T00:00:00"/>
    <x v="1"/>
    <x v="33"/>
    <s v="Little Rock"/>
    <s v="Men's Street Footwear"/>
    <n v="27"/>
    <n v="1500"/>
    <n v="4050"/>
    <n v="2025"/>
    <n v="0.5"/>
    <s v="Online"/>
  </r>
  <r>
    <n v="1197831"/>
    <d v="2021-10-21T00:00:00"/>
    <x v="1"/>
    <x v="33"/>
    <s v="Little Rock"/>
    <s v="Men's Athletic Footwear"/>
    <n v="19"/>
    <n v="1060"/>
    <n v="2014"/>
    <n v="906.3"/>
    <n v="0.44999999999999996"/>
    <s v="Online"/>
  </r>
  <r>
    <n v="1197831"/>
    <d v="2021-10-21T00:00:00"/>
    <x v="1"/>
    <x v="33"/>
    <s v="Little Rock"/>
    <s v="Women's Street Footwear"/>
    <n v="19"/>
    <n v="780"/>
    <n v="1482"/>
    <n v="741"/>
    <n v="0.5"/>
    <s v="Online"/>
  </r>
  <r>
    <n v="1197831"/>
    <d v="2021-10-21T00:00:00"/>
    <x v="1"/>
    <x v="33"/>
    <s v="Little Rock"/>
    <s v="Women's Athletic Footwear"/>
    <n v="19"/>
    <n v="720"/>
    <n v="1368"/>
    <n v="725.04000000000008"/>
    <n v="0.53"/>
    <s v="Online"/>
  </r>
  <r>
    <n v="1197831"/>
    <d v="2021-10-21T00:00:00"/>
    <x v="1"/>
    <x v="33"/>
    <s v="Little Rock"/>
    <s v="Men's Apparel"/>
    <n v="27"/>
    <n v="830"/>
    <n v="2241"/>
    <n v="1053.27"/>
    <n v="0.47"/>
    <s v="Online"/>
  </r>
  <r>
    <n v="1197831"/>
    <d v="2021-10-21T00:00:00"/>
    <x v="1"/>
    <x v="33"/>
    <s v="Little Rock"/>
    <s v="Women's Apparel"/>
    <n v="29"/>
    <n v="1040"/>
    <n v="3016"/>
    <n v="1598.48"/>
    <n v="0.53"/>
    <s v="Online"/>
  </r>
  <r>
    <n v="1197831"/>
    <d v="2021-11-20T00:00:00"/>
    <x v="1"/>
    <x v="33"/>
    <s v="Little Rock"/>
    <s v="Men's Street Footwear"/>
    <n v="24"/>
    <n v="1430"/>
    <n v="3432"/>
    <n v="1716"/>
    <n v="0.5"/>
    <s v="Online"/>
  </r>
  <r>
    <n v="1197831"/>
    <d v="2021-11-20T00:00:00"/>
    <x v="1"/>
    <x v="33"/>
    <s v="Little Rock"/>
    <s v="Men's Athletic Footwear"/>
    <n v="14"/>
    <n v="940"/>
    <n v="1316"/>
    <n v="658"/>
    <n v="0.5"/>
    <s v="Online"/>
  </r>
  <r>
    <n v="1197831"/>
    <d v="2021-11-20T00:00:00"/>
    <x v="1"/>
    <x v="33"/>
    <s v="Little Rock"/>
    <s v="Women's Street Footwear"/>
    <n v="23"/>
    <n v="900"/>
    <n v="2070"/>
    <n v="1055.7"/>
    <n v="0.51"/>
    <s v="Online"/>
  </r>
  <r>
    <n v="1197831"/>
    <d v="2021-11-20T00:00:00"/>
    <x v="1"/>
    <x v="33"/>
    <s v="Little Rock"/>
    <s v="Women's Athletic Footwear"/>
    <n v="51"/>
    <n v="1090"/>
    <n v="5559"/>
    <n v="2779.5"/>
    <n v="0.5"/>
    <s v="Online"/>
  </r>
  <r>
    <n v="1197831"/>
    <d v="2021-11-20T00:00:00"/>
    <x v="1"/>
    <x v="33"/>
    <s v="Little Rock"/>
    <s v="Men's Apparel"/>
    <n v="69"/>
    <n v="910"/>
    <n v="6279"/>
    <n v="2951.1299999999997"/>
    <n v="0.47"/>
    <s v="Online"/>
  </r>
  <r>
    <n v="1197831"/>
    <d v="2021-11-20T00:00:00"/>
    <x v="1"/>
    <x v="33"/>
    <s v="Little Rock"/>
    <s v="Women's Apparel"/>
    <n v="73"/>
    <n v="1170"/>
    <n v="8541"/>
    <n v="4526.7300000000005"/>
    <n v="0.53"/>
    <s v="Online"/>
  </r>
  <r>
    <n v="1197831"/>
    <d v="2021-12-19T00:00:00"/>
    <x v="1"/>
    <x v="33"/>
    <s v="Little Rock"/>
    <s v="Men's Street Footwear"/>
    <n v="67"/>
    <n v="2030"/>
    <n v="13601"/>
    <n v="7480.55"/>
    <n v="0.55000000000000004"/>
    <s v="Online"/>
  </r>
  <r>
    <n v="1197831"/>
    <d v="2021-12-19T00:00:00"/>
    <x v="1"/>
    <x v="33"/>
    <s v="Little Rock"/>
    <s v="Men's Athletic Footwear"/>
    <n v="54"/>
    <n v="1400"/>
    <n v="7560"/>
    <n v="3553.2"/>
    <n v="0.47"/>
    <s v="Online"/>
  </r>
  <r>
    <n v="1197831"/>
    <d v="2021-12-19T00:00:00"/>
    <x v="1"/>
    <x v="33"/>
    <s v="Little Rock"/>
    <s v="Women's Street Footwear"/>
    <n v="55"/>
    <n v="1260"/>
    <n v="6930"/>
    <n v="3742.2000000000003"/>
    <n v="0.54"/>
    <s v="Online"/>
  </r>
  <r>
    <n v="1197831"/>
    <d v="2021-12-19T00:00:00"/>
    <x v="1"/>
    <x v="33"/>
    <s v="Little Rock"/>
    <s v="Women's Athletic Footwear"/>
    <n v="57"/>
    <n v="1200"/>
    <n v="6840"/>
    <n v="3488.4"/>
    <n v="0.51"/>
    <s v="Online"/>
  </r>
  <r>
    <n v="1197831"/>
    <d v="2021-12-19T00:00:00"/>
    <x v="1"/>
    <x v="33"/>
    <s v="Little Rock"/>
    <s v="Men's Apparel"/>
    <n v="64"/>
    <n v="1120"/>
    <n v="7168"/>
    <n v="3512.3199999999997"/>
    <n v="0.49"/>
    <s v="Online"/>
  </r>
  <r>
    <n v="1197831"/>
    <d v="2021-12-19T00:00:00"/>
    <x v="1"/>
    <x v="33"/>
    <s v="Little Rock"/>
    <s v="Women's Apparel"/>
    <n v="70"/>
    <n v="1500"/>
    <n v="10500"/>
    <n v="5355"/>
    <n v="0.51"/>
    <s v="Online"/>
  </r>
  <r>
    <n v="1197831"/>
    <d v="2021-01-23T00:00:00"/>
    <x v="1"/>
    <x v="33"/>
    <s v="Little Rock"/>
    <s v="Men's Street Footwear"/>
    <n v="24"/>
    <n v="1670"/>
    <n v="4008"/>
    <n v="2124.2400000000002"/>
    <n v="0.53"/>
    <s v="Online"/>
  </r>
  <r>
    <n v="1197831"/>
    <d v="2021-01-23T00:00:00"/>
    <x v="1"/>
    <x v="33"/>
    <s v="Little Rock"/>
    <s v="Men's Athletic Footwear"/>
    <n v="25"/>
    <n v="1090"/>
    <n v="2725"/>
    <n v="1226.2499999999998"/>
    <n v="0.44999999999999996"/>
    <s v="Online"/>
  </r>
  <r>
    <n v="1197831"/>
    <d v="2021-01-23T00:00:00"/>
    <x v="1"/>
    <x v="33"/>
    <s v="Little Rock"/>
    <s v="Women's Street Footwear"/>
    <n v="15"/>
    <n v="980"/>
    <n v="1470"/>
    <n v="808.50000000000011"/>
    <n v="0.55000000000000004"/>
    <s v="Online"/>
  </r>
  <r>
    <n v="1197831"/>
    <d v="2021-01-23T00:00:00"/>
    <x v="1"/>
    <x v="33"/>
    <s v="Little Rock"/>
    <s v="Women's Athletic Footwear"/>
    <n v="18"/>
    <n v="650"/>
    <n v="1170"/>
    <n v="643.5"/>
    <n v="0.55000000000000004"/>
    <s v="Online"/>
  </r>
  <r>
    <n v="1197831"/>
    <d v="2021-01-23T00:00:00"/>
    <x v="1"/>
    <x v="33"/>
    <s v="Little Rock"/>
    <s v="Men's Apparel"/>
    <n v="33"/>
    <n v="800"/>
    <n v="2640"/>
    <n v="1320"/>
    <n v="0.5"/>
    <s v="Online"/>
  </r>
  <r>
    <n v="1197831"/>
    <d v="2021-01-23T00:00:00"/>
    <x v="1"/>
    <x v="33"/>
    <s v="Little Rock"/>
    <s v="Women's Apparel"/>
    <n v="23"/>
    <n v="1010"/>
    <n v="2323"/>
    <n v="1207.96"/>
    <n v="0.52"/>
    <s v="Online"/>
  </r>
  <r>
    <n v="1197831"/>
    <d v="2021-02-21T00:00:00"/>
    <x v="1"/>
    <x v="33"/>
    <s v="Little Rock"/>
    <s v="Men's Street Footwear"/>
    <n v="24"/>
    <n v="1690"/>
    <n v="4056"/>
    <n v="2109.12"/>
    <n v="0.52"/>
    <s v="Online"/>
  </r>
  <r>
    <n v="1197831"/>
    <d v="2021-02-21T00:00:00"/>
    <x v="1"/>
    <x v="33"/>
    <s v="Little Rock"/>
    <s v="Men's Athletic Footwear"/>
    <n v="23"/>
    <n v="800"/>
    <n v="1840"/>
    <n v="846.4"/>
    <n v="0.45999999999999996"/>
    <s v="Online"/>
  </r>
  <r>
    <n v="1197831"/>
    <d v="2021-02-21T00:00:00"/>
    <x v="1"/>
    <x v="33"/>
    <s v="Little Rock"/>
    <s v="Women's Street Footwear"/>
    <n v="15"/>
    <n v="910"/>
    <n v="1365"/>
    <n v="682.5"/>
    <n v="0.5"/>
    <s v="Online"/>
  </r>
  <r>
    <n v="1197831"/>
    <d v="2021-02-21T00:00:00"/>
    <x v="1"/>
    <x v="34"/>
    <s v="Oklahoma City"/>
    <s v="Women's Athletic Footwear"/>
    <n v="19"/>
    <n v="490"/>
    <n v="931"/>
    <n v="474.81"/>
    <n v="0.51"/>
    <s v="Online"/>
  </r>
  <r>
    <n v="1197831"/>
    <d v="2021-02-21T00:00:00"/>
    <x v="1"/>
    <x v="34"/>
    <s v="Oklahoma City"/>
    <s v="Men's Apparel"/>
    <n v="34"/>
    <n v="750"/>
    <n v="2550"/>
    <n v="1198.5"/>
    <n v="0.47"/>
    <s v="Online"/>
  </r>
  <r>
    <n v="1197831"/>
    <d v="2021-02-21T00:00:00"/>
    <x v="1"/>
    <x v="34"/>
    <s v="Oklahoma City"/>
    <s v="Women's Apparel"/>
    <n v="18"/>
    <n v="980"/>
    <n v="1764"/>
    <n v="899.64"/>
    <n v="0.51"/>
    <s v="Online"/>
  </r>
  <r>
    <n v="1197831"/>
    <d v="2021-03-19T00:00:00"/>
    <x v="1"/>
    <x v="34"/>
    <s v="Oklahoma City"/>
    <s v="Men's Street Footwear"/>
    <n v="19"/>
    <n v="1540"/>
    <n v="2926"/>
    <n v="1463"/>
    <n v="0.5"/>
    <s v="Online"/>
  </r>
  <r>
    <n v="1197831"/>
    <d v="2021-03-19T00:00:00"/>
    <x v="1"/>
    <x v="34"/>
    <s v="Oklahoma City"/>
    <s v="Men's Athletic Footwear"/>
    <n v="19"/>
    <n v="730"/>
    <n v="1387"/>
    <n v="665.76"/>
    <n v="0.48"/>
    <s v="Online"/>
  </r>
  <r>
    <n v="1197831"/>
    <d v="2021-03-19T00:00:00"/>
    <x v="1"/>
    <x v="34"/>
    <s v="Oklahoma City"/>
    <s v="Women's Street Footwear"/>
    <n v="9"/>
    <n v="800"/>
    <n v="720"/>
    <n v="360"/>
    <n v="0.5"/>
    <s v="Online"/>
  </r>
  <r>
    <n v="1197831"/>
    <d v="2021-03-19T00:00:00"/>
    <x v="1"/>
    <x v="34"/>
    <s v="Oklahoma City"/>
    <s v="Women's Athletic Footwear"/>
    <n v="20"/>
    <n v="340"/>
    <n v="680"/>
    <n v="340"/>
    <n v="0.5"/>
    <s v="Online"/>
  </r>
  <r>
    <n v="1197831"/>
    <d v="2021-03-19T00:00:00"/>
    <x v="1"/>
    <x v="34"/>
    <s v="Oklahoma City"/>
    <s v="Men's Apparel"/>
    <n v="34"/>
    <n v="490"/>
    <n v="1666"/>
    <n v="783.02"/>
    <n v="0.47"/>
    <s v="Online"/>
  </r>
  <r>
    <n v="1197831"/>
    <d v="2021-03-19T00:00:00"/>
    <x v="1"/>
    <x v="34"/>
    <s v="Oklahoma City"/>
    <s v="Women's Apparel"/>
    <n v="23"/>
    <n v="690"/>
    <n v="1587"/>
    <n v="856.98"/>
    <n v="0.54"/>
    <s v="Online"/>
  </r>
  <r>
    <n v="1197831"/>
    <d v="2021-04-20T00:00:00"/>
    <x v="1"/>
    <x v="34"/>
    <s v="Oklahoma City"/>
    <s v="Men's Street Footwear"/>
    <n v="24"/>
    <n v="1520"/>
    <n v="3648"/>
    <n v="1933.44"/>
    <n v="0.53"/>
    <s v="Online"/>
  </r>
  <r>
    <n v="1197831"/>
    <d v="2021-04-20T00:00:00"/>
    <x v="1"/>
    <x v="34"/>
    <s v="Oklahoma City"/>
    <s v="Men's Athletic Footwear"/>
    <n v="23"/>
    <n v="650"/>
    <n v="1495"/>
    <n v="717.6"/>
    <n v="0.48"/>
    <s v="Online"/>
  </r>
  <r>
    <n v="1197831"/>
    <d v="2021-04-20T00:00:00"/>
    <x v="1"/>
    <x v="34"/>
    <s v="Oklahoma City"/>
    <s v="Women's Street Footwear"/>
    <n v="14"/>
    <n v="680"/>
    <n v="952"/>
    <n v="504.56"/>
    <n v="0.53"/>
    <s v="Online"/>
  </r>
  <r>
    <n v="1197831"/>
    <d v="2021-04-20T00:00:00"/>
    <x v="1"/>
    <x v="34"/>
    <s v="Oklahoma City"/>
    <s v="Women's Athletic Footwear"/>
    <n v="18"/>
    <n v="450"/>
    <n v="810"/>
    <n v="429.3"/>
    <n v="0.53"/>
    <s v="Online"/>
  </r>
  <r>
    <n v="1197831"/>
    <d v="2021-04-20T00:00:00"/>
    <x v="1"/>
    <x v="34"/>
    <s v="Oklahoma City"/>
    <s v="Men's Apparel"/>
    <n v="38"/>
    <n v="530"/>
    <n v="2014"/>
    <n v="1007"/>
    <n v="0.5"/>
    <s v="Online"/>
  </r>
  <r>
    <n v="1197831"/>
    <d v="2021-04-20T00:00:00"/>
    <x v="1"/>
    <x v="34"/>
    <s v="Oklahoma City"/>
    <s v="Women's Apparel"/>
    <n v="28"/>
    <n v="940"/>
    <n v="2632"/>
    <n v="1447.6000000000001"/>
    <n v="0.55000000000000004"/>
    <s v="Online"/>
  </r>
  <r>
    <n v="1197831"/>
    <d v="2021-05-19T00:00:00"/>
    <x v="1"/>
    <x v="34"/>
    <s v="Oklahoma City"/>
    <s v="Men's Street Footwear"/>
    <n v="36"/>
    <n v="1670"/>
    <n v="6012"/>
    <n v="3246.48"/>
    <n v="0.54"/>
    <s v="Online"/>
  </r>
  <r>
    <n v="1197831"/>
    <d v="2021-05-19T00:00:00"/>
    <x v="1"/>
    <x v="34"/>
    <s v="Oklahoma City"/>
    <s v="Men's Athletic Footwear"/>
    <n v="39"/>
    <n v="870"/>
    <n v="3393"/>
    <n v="1526.85"/>
    <n v="0.44999999999999996"/>
    <s v="Online"/>
  </r>
  <r>
    <n v="1197831"/>
    <d v="2021-05-19T00:00:00"/>
    <x v="1"/>
    <x v="34"/>
    <s v="Oklahoma City"/>
    <s v="Women's Street Footwear"/>
    <n v="34"/>
    <n v="720"/>
    <n v="2448"/>
    <n v="1272.96"/>
    <n v="0.52"/>
    <s v="Online"/>
  </r>
  <r>
    <n v="1197831"/>
    <d v="2021-05-19T00:00:00"/>
    <x v="1"/>
    <x v="34"/>
    <s v="Oklahoma City"/>
    <s v="Women's Athletic Footwear"/>
    <n v="34"/>
    <n v="590"/>
    <n v="2006"/>
    <n v="1103.3000000000002"/>
    <n v="0.55000000000000004"/>
    <s v="Online"/>
  </r>
  <r>
    <n v="1197831"/>
    <d v="2021-05-19T00:00:00"/>
    <x v="1"/>
    <x v="34"/>
    <s v="Oklahoma City"/>
    <s v="Men's Apparel"/>
    <n v="43"/>
    <n v="750"/>
    <n v="3225"/>
    <n v="1451.2499999999998"/>
    <n v="0.44999999999999996"/>
    <s v="Online"/>
  </r>
  <r>
    <n v="1197831"/>
    <d v="2021-05-19T00:00:00"/>
    <x v="1"/>
    <x v="34"/>
    <s v="Oklahoma City"/>
    <s v="Women's Apparel"/>
    <n v="42"/>
    <n v="980"/>
    <n v="4116"/>
    <n v="2140.3200000000002"/>
    <n v="0.52"/>
    <s v="Online"/>
  </r>
  <r>
    <n v="1197831"/>
    <d v="2021-06-21T00:00:00"/>
    <x v="1"/>
    <x v="34"/>
    <s v="Oklahoma City"/>
    <s v="Men's Street Footwear"/>
    <n v="38"/>
    <n v="1560"/>
    <n v="5928"/>
    <n v="3023.28"/>
    <n v="0.51"/>
    <s v="Online"/>
  </r>
  <r>
    <n v="1197831"/>
    <d v="2021-06-21T00:00:00"/>
    <x v="1"/>
    <x v="34"/>
    <s v="Oklahoma City"/>
    <s v="Men's Athletic Footwear"/>
    <n v="33"/>
    <n v="880"/>
    <n v="2904"/>
    <n v="1306.8"/>
    <n v="0.44999999999999996"/>
    <s v="Online"/>
  </r>
  <r>
    <n v="1197831"/>
    <d v="2021-06-21T00:00:00"/>
    <x v="1"/>
    <x v="34"/>
    <s v="Oklahoma City"/>
    <s v="Women's Street Footwear"/>
    <n v="36"/>
    <n v="880"/>
    <n v="3168"/>
    <n v="1647.3600000000001"/>
    <n v="0.52"/>
    <s v="Online"/>
  </r>
  <r>
    <n v="1197831"/>
    <d v="2021-06-21T00:00:00"/>
    <x v="1"/>
    <x v="34"/>
    <s v="Oklahoma City"/>
    <s v="Women's Athletic Footwear"/>
    <n v="38"/>
    <n v="870"/>
    <n v="3306"/>
    <n v="1653"/>
    <n v="0.5"/>
    <s v="Online"/>
  </r>
  <r>
    <n v="1197831"/>
    <d v="2021-06-21T00:00:00"/>
    <x v="1"/>
    <x v="34"/>
    <s v="Oklahoma City"/>
    <s v="Men's Apparel"/>
    <n v="51"/>
    <n v="870"/>
    <n v="4437"/>
    <n v="2085.39"/>
    <n v="0.47"/>
    <s v="Online"/>
  </r>
  <r>
    <n v="1197831"/>
    <d v="2021-06-21T00:00:00"/>
    <x v="1"/>
    <x v="34"/>
    <s v="Oklahoma City"/>
    <s v="Women's Apparel"/>
    <n v="55"/>
    <n v="1240"/>
    <n v="6820"/>
    <n v="3478.2000000000003"/>
    <n v="0.51"/>
    <s v="Online"/>
  </r>
  <r>
    <n v="1197831"/>
    <d v="2021-07-19T00:00:00"/>
    <x v="1"/>
    <x v="34"/>
    <s v="Oklahoma City"/>
    <s v="Men's Street Footwear"/>
    <n v="50"/>
    <n v="1820"/>
    <n v="9100"/>
    <n v="4732"/>
    <n v="0.52"/>
    <s v="Online"/>
  </r>
  <r>
    <n v="1197831"/>
    <d v="2021-07-19T00:00:00"/>
    <x v="1"/>
    <x v="34"/>
    <s v="Oklahoma City"/>
    <s v="Men's Athletic Footwear"/>
    <n v="45"/>
    <n v="1170"/>
    <n v="5265"/>
    <n v="2632.5"/>
    <n v="0.5"/>
    <s v="Online"/>
  </r>
  <r>
    <n v="1197831"/>
    <d v="2021-07-19T00:00:00"/>
    <x v="1"/>
    <x v="34"/>
    <s v="Oklahoma City"/>
    <s v="Women's Street Footwear"/>
    <n v="44"/>
    <n v="940"/>
    <n v="4136"/>
    <n v="2233.44"/>
    <n v="0.54"/>
    <s v="Online"/>
  </r>
  <r>
    <n v="1197831"/>
    <d v="2021-07-19T00:00:00"/>
    <x v="1"/>
    <x v="34"/>
    <s v="Oklahoma City"/>
    <s v="Women's Athletic Footwear"/>
    <n v="41"/>
    <n v="850"/>
    <n v="3485"/>
    <n v="1847.0500000000002"/>
    <n v="0.53"/>
    <s v="Online"/>
  </r>
  <r>
    <n v="1197831"/>
    <d v="2021-07-19T00:00:00"/>
    <x v="1"/>
    <x v="34"/>
    <s v="Oklahoma City"/>
    <s v="Men's Apparel"/>
    <n v="59"/>
    <n v="980"/>
    <n v="5782"/>
    <n v="2659.72"/>
    <n v="0.45999999999999996"/>
    <s v="Online"/>
  </r>
  <r>
    <n v="1197831"/>
    <d v="2021-07-19T00:00:00"/>
    <x v="1"/>
    <x v="34"/>
    <s v="Oklahoma City"/>
    <s v="Women's Apparel"/>
    <n v="61"/>
    <n v="1420"/>
    <n v="8662"/>
    <n v="4677.4800000000005"/>
    <n v="0.54"/>
    <s v="Online"/>
  </r>
  <r>
    <n v="1197831"/>
    <d v="2021-08-20T00:00:00"/>
    <x v="1"/>
    <x v="34"/>
    <s v="Oklahoma City"/>
    <s v="Men's Street Footwear"/>
    <n v="56"/>
    <n v="1890"/>
    <n v="10584"/>
    <n v="5397.84"/>
    <n v="0.51"/>
    <s v="Online"/>
  </r>
  <r>
    <n v="1197831"/>
    <d v="2021-08-20T00:00:00"/>
    <x v="1"/>
    <x v="34"/>
    <s v="Oklahoma City"/>
    <s v="Men's Athletic Footwear"/>
    <n v="51"/>
    <n v="1130"/>
    <n v="5763"/>
    <n v="2708.6099999999997"/>
    <n v="0.47"/>
    <s v="Online"/>
  </r>
  <r>
    <n v="1197831"/>
    <d v="2021-08-20T00:00:00"/>
    <x v="1"/>
    <x v="34"/>
    <s v="Oklahoma City"/>
    <s v="Women's Street Footwear"/>
    <n v="47"/>
    <n v="1130"/>
    <n v="5311"/>
    <n v="2814.83"/>
    <n v="0.53"/>
    <s v="Online"/>
  </r>
  <r>
    <n v="1197831"/>
    <d v="2021-08-20T00:00:00"/>
    <x v="1"/>
    <x v="34"/>
    <s v="Oklahoma City"/>
    <s v="Women's Athletic Footwear"/>
    <n v="37"/>
    <n v="880"/>
    <n v="3256"/>
    <n v="1693.1200000000001"/>
    <n v="0.52"/>
    <s v="Online"/>
  </r>
  <r>
    <n v="1197831"/>
    <d v="2021-08-20T00:00:00"/>
    <x v="1"/>
    <x v="34"/>
    <s v="Oklahoma City"/>
    <s v="Men's Apparel"/>
    <n v="47"/>
    <n v="810"/>
    <n v="3807"/>
    <n v="1713.1499999999999"/>
    <n v="0.44999999999999996"/>
    <s v="Online"/>
  </r>
  <r>
    <n v="1197831"/>
    <d v="2021-08-20T00:00:00"/>
    <x v="1"/>
    <x v="34"/>
    <s v="Oklahoma City"/>
    <s v="Women's Apparel"/>
    <n v="50"/>
    <n v="1240"/>
    <n v="6200"/>
    <n v="3224"/>
    <n v="0.52"/>
    <s v="Online"/>
  </r>
  <r>
    <n v="1197831"/>
    <d v="2021-09-19T00:00:00"/>
    <x v="1"/>
    <x v="34"/>
    <s v="Oklahoma City"/>
    <s v="Men's Street Footwear"/>
    <n v="49"/>
    <n v="1500"/>
    <n v="7350"/>
    <n v="3969.0000000000005"/>
    <n v="0.54"/>
    <s v="Online"/>
  </r>
  <r>
    <n v="1197831"/>
    <d v="2021-09-19T00:00:00"/>
    <x v="1"/>
    <x v="34"/>
    <s v="Oklahoma City"/>
    <s v="Men's Athletic Footwear"/>
    <n v="38"/>
    <n v="980"/>
    <n v="3724"/>
    <n v="1675.7999999999997"/>
    <n v="0.44999999999999996"/>
    <s v="Online"/>
  </r>
  <r>
    <n v="1197831"/>
    <d v="2021-09-19T00:00:00"/>
    <x v="1"/>
    <x v="34"/>
    <s v="Oklahoma City"/>
    <s v="Women's Street Footwear"/>
    <n v="14"/>
    <n v="690"/>
    <n v="966"/>
    <n v="492.66"/>
    <n v="0.51"/>
    <s v="Online"/>
  </r>
  <r>
    <n v="1197831"/>
    <d v="2021-09-19T00:00:00"/>
    <x v="1"/>
    <x v="34"/>
    <s v="Oklahoma City"/>
    <s v="Women's Athletic Footwear"/>
    <n v="14"/>
    <n v="630"/>
    <n v="882"/>
    <n v="449.82"/>
    <n v="0.51"/>
    <s v="Online"/>
  </r>
  <r>
    <n v="1197831"/>
    <d v="2021-09-19T00:00:00"/>
    <x v="1"/>
    <x v="34"/>
    <s v="Oklahoma City"/>
    <s v="Men's Apparel"/>
    <n v="23"/>
    <n v="680"/>
    <n v="1564"/>
    <n v="703.8"/>
    <n v="0.44999999999999996"/>
    <s v="Online"/>
  </r>
  <r>
    <n v="1197831"/>
    <d v="2021-09-19T00:00:00"/>
    <x v="1"/>
    <x v="34"/>
    <s v="Oklahoma City"/>
    <s v="Women's Apparel"/>
    <n v="28"/>
    <n v="910"/>
    <n v="2548"/>
    <n v="1324.96"/>
    <n v="0.52"/>
    <s v="Online"/>
  </r>
  <r>
    <n v="1197831"/>
    <d v="2021-10-21T00:00:00"/>
    <x v="1"/>
    <x v="34"/>
    <s v="Oklahoma City"/>
    <s v="Men's Street Footwear"/>
    <n v="29"/>
    <n v="1370"/>
    <n v="3973"/>
    <n v="2145.42"/>
    <n v="0.54"/>
    <s v="Online"/>
  </r>
  <r>
    <n v="1197831"/>
    <d v="2021-10-21T00:00:00"/>
    <x v="1"/>
    <x v="34"/>
    <s v="Oklahoma City"/>
    <s v="Men's Athletic Footwear"/>
    <n v="19"/>
    <n v="880"/>
    <n v="1672"/>
    <n v="769.11999999999989"/>
    <n v="0.45999999999999996"/>
    <s v="Online"/>
  </r>
  <r>
    <n v="1197831"/>
    <d v="2021-10-21T00:00:00"/>
    <x v="1"/>
    <x v="34"/>
    <s v="Oklahoma City"/>
    <s v="Women's Street Footwear"/>
    <n v="20"/>
    <n v="560"/>
    <n v="1120"/>
    <n v="571.20000000000005"/>
    <n v="0.51"/>
    <s v="Online"/>
  </r>
  <r>
    <n v="1197831"/>
    <d v="2021-10-21T00:00:00"/>
    <x v="1"/>
    <x v="34"/>
    <s v="Oklahoma City"/>
    <s v="Women's Athletic Footwear"/>
    <n v="18"/>
    <n v="520"/>
    <n v="936"/>
    <n v="486.72"/>
    <n v="0.52"/>
    <s v="Online"/>
  </r>
  <r>
    <n v="1197831"/>
    <d v="2021-10-21T00:00:00"/>
    <x v="1"/>
    <x v="34"/>
    <s v="Oklahoma City"/>
    <s v="Men's Apparel"/>
    <n v="29"/>
    <n v="500"/>
    <n v="1450"/>
    <n v="696"/>
    <n v="0.48"/>
    <s v="Online"/>
  </r>
  <r>
    <n v="1197831"/>
    <d v="2021-10-21T00:00:00"/>
    <x v="1"/>
    <x v="34"/>
    <s v="Oklahoma City"/>
    <s v="Women's Apparel"/>
    <n v="29"/>
    <n v="910"/>
    <n v="2639"/>
    <n v="1451.45"/>
    <n v="0.55000000000000004"/>
    <s v="Online"/>
  </r>
  <r>
    <n v="1197831"/>
    <d v="2021-11-20T00:00:00"/>
    <x v="1"/>
    <x v="34"/>
    <s v="Oklahoma City"/>
    <s v="Men's Street Footwear"/>
    <n v="23"/>
    <n v="1330"/>
    <n v="3059"/>
    <n v="1651.8600000000001"/>
    <n v="0.54"/>
    <s v="Online"/>
  </r>
  <r>
    <n v="1197831"/>
    <d v="2021-11-20T00:00:00"/>
    <x v="1"/>
    <x v="34"/>
    <s v="Oklahoma City"/>
    <s v="Men's Athletic Footwear"/>
    <n v="14"/>
    <n v="780"/>
    <n v="1092"/>
    <n v="513.24"/>
    <n v="0.47"/>
    <s v="Online"/>
  </r>
  <r>
    <n v="1197831"/>
    <d v="2021-11-20T00:00:00"/>
    <x v="1"/>
    <x v="34"/>
    <s v="Oklahoma City"/>
    <s v="Women's Street Footwear"/>
    <n v="23"/>
    <n v="740"/>
    <n v="1702"/>
    <n v="919.08"/>
    <n v="0.54"/>
    <s v="Online"/>
  </r>
  <r>
    <n v="1197831"/>
    <d v="2021-11-20T00:00:00"/>
    <x v="1"/>
    <x v="34"/>
    <s v="Oklahoma City"/>
    <s v="Women's Athletic Footwear"/>
    <n v="52"/>
    <n v="750"/>
    <n v="3900"/>
    <n v="2067"/>
    <n v="0.53"/>
    <s v="Online"/>
  </r>
  <r>
    <n v="1197831"/>
    <d v="2021-11-20T00:00:00"/>
    <x v="1"/>
    <x v="34"/>
    <s v="Oklahoma City"/>
    <s v="Men's Apparel"/>
    <n v="71"/>
    <n v="770"/>
    <n v="5467"/>
    <n v="2678.83"/>
    <n v="0.49"/>
    <s v="Online"/>
  </r>
  <r>
    <n v="1197831"/>
    <d v="2021-11-20T00:00:00"/>
    <x v="1"/>
    <x v="34"/>
    <s v="Oklahoma City"/>
    <s v="Women's Apparel"/>
    <n v="72"/>
    <n v="1050"/>
    <n v="7560"/>
    <n v="3780"/>
    <n v="0.5"/>
    <s v="Online"/>
  </r>
  <r>
    <n v="1197831"/>
    <d v="2021-12-19T00:00:00"/>
    <x v="1"/>
    <x v="34"/>
    <s v="Oklahoma City"/>
    <s v="Men's Street Footwear"/>
    <n v="64"/>
    <n v="1690"/>
    <n v="10816"/>
    <n v="5948.8"/>
    <n v="0.55000000000000004"/>
    <s v="Online"/>
  </r>
  <r>
    <n v="1197831"/>
    <d v="2021-12-19T00:00:00"/>
    <x v="1"/>
    <x v="34"/>
    <s v="Oklahoma City"/>
    <s v="Men's Athletic Footwear"/>
    <n v="58"/>
    <n v="1190"/>
    <n v="6902"/>
    <n v="3105.8999999999996"/>
    <n v="0.44999999999999996"/>
    <s v="Online"/>
  </r>
  <r>
    <n v="1197831"/>
    <d v="2021-12-19T00:00:00"/>
    <x v="1"/>
    <x v="34"/>
    <s v="Oklahoma City"/>
    <s v="Women's Street Footwear"/>
    <n v="55"/>
    <n v="1010"/>
    <n v="5555"/>
    <n v="2777.5"/>
    <n v="0.5"/>
    <s v="Online"/>
  </r>
  <r>
    <n v="1197831"/>
    <d v="2021-12-19T00:00:00"/>
    <x v="1"/>
    <x v="34"/>
    <s v="Oklahoma City"/>
    <s v="Women's Athletic Footwear"/>
    <n v="54"/>
    <n v="940"/>
    <n v="5076"/>
    <n v="2690.28"/>
    <n v="0.53"/>
    <s v="Online"/>
  </r>
  <r>
    <n v="1197831"/>
    <d v="2021-12-19T00:00:00"/>
    <x v="1"/>
    <x v="34"/>
    <s v="Oklahoma City"/>
    <s v="Men's Apparel"/>
    <n v="69"/>
    <n v="810"/>
    <n v="5589"/>
    <n v="2682.72"/>
    <n v="0.48"/>
    <s v="Online"/>
  </r>
  <r>
    <n v="1197831"/>
    <d v="2021-12-19T00:00:00"/>
    <x v="1"/>
    <x v="34"/>
    <s v="Oklahoma City"/>
    <s v="Women's Apparel"/>
    <n v="68"/>
    <n v="1230"/>
    <n v="8364"/>
    <n v="4182"/>
    <n v="0.5"/>
    <s v="Online"/>
  </r>
  <r>
    <n v="1197831"/>
    <d v="2021-01-16T00:00:00"/>
    <x v="1"/>
    <x v="34"/>
    <s v="Oklahoma City"/>
    <s v="Men's Street Footwear"/>
    <n v="23"/>
    <n v="1490"/>
    <n v="3427"/>
    <n v="1679.23"/>
    <n v="0.49"/>
    <s v="Online"/>
  </r>
  <r>
    <n v="1197831"/>
    <d v="2021-01-16T00:00:00"/>
    <x v="1"/>
    <x v="34"/>
    <s v="Oklahoma City"/>
    <s v="Men's Athletic Footwear"/>
    <n v="23"/>
    <n v="910"/>
    <n v="2093"/>
    <n v="1025.57"/>
    <n v="0.49"/>
    <s v="Online"/>
  </r>
  <r>
    <n v="1197831"/>
    <d v="2021-01-16T00:00:00"/>
    <x v="1"/>
    <x v="34"/>
    <s v="Oklahoma City"/>
    <s v="Women's Street Footwear"/>
    <n v="14"/>
    <n v="880"/>
    <n v="1232"/>
    <n v="591.36"/>
    <n v="0.48"/>
    <s v="Online"/>
  </r>
  <r>
    <n v="1197831"/>
    <d v="2021-01-16T00:00:00"/>
    <x v="1"/>
    <x v="34"/>
    <s v="Oklahoma City"/>
    <s v="Women's Athletic Footwear"/>
    <n v="19"/>
    <n v="560"/>
    <n v="1064"/>
    <n v="521.36"/>
    <n v="0.49"/>
    <s v="Online"/>
  </r>
  <r>
    <n v="1197831"/>
    <d v="2021-01-16T00:00:00"/>
    <x v="1"/>
    <x v="34"/>
    <s v="Oklahoma City"/>
    <s v="Men's Apparel"/>
    <n v="33"/>
    <n v="650"/>
    <n v="2145"/>
    <n v="1029.5999999999999"/>
    <n v="0.48"/>
    <s v="Online"/>
  </r>
  <r>
    <n v="1197831"/>
    <d v="2021-01-16T00:00:00"/>
    <x v="1"/>
    <x v="34"/>
    <s v="Oklahoma City"/>
    <s v="Women's Apparel"/>
    <n v="23"/>
    <n v="1020"/>
    <n v="2346"/>
    <n v="1173"/>
    <n v="0.5"/>
    <s v="Online"/>
  </r>
  <r>
    <n v="1197831"/>
    <d v="2021-02-14T00:00:00"/>
    <x v="1"/>
    <x v="34"/>
    <s v="Oklahoma City"/>
    <s v="Men's Street Footwear"/>
    <n v="23"/>
    <n v="1620"/>
    <n v="3726"/>
    <n v="1751.2199999999998"/>
    <n v="0.47"/>
    <s v="Online"/>
  </r>
  <r>
    <n v="1197831"/>
    <d v="2021-02-14T00:00:00"/>
    <x v="1"/>
    <x v="34"/>
    <s v="Oklahoma City"/>
    <s v="Men's Athletic Footwear"/>
    <n v="23"/>
    <n v="650"/>
    <n v="1495"/>
    <n v="747.5"/>
    <n v="0.5"/>
    <s v="Online"/>
  </r>
  <r>
    <n v="1197831"/>
    <d v="2021-02-14T00:00:00"/>
    <x v="1"/>
    <x v="34"/>
    <s v="Oklahoma City"/>
    <s v="Women's Street Footwear"/>
    <n v="14"/>
    <n v="750"/>
    <n v="1050"/>
    <n v="514.5"/>
    <n v="0.49"/>
    <s v="Online"/>
  </r>
  <r>
    <n v="1197831"/>
    <d v="2021-02-14T00:00:00"/>
    <x v="3"/>
    <x v="35"/>
    <s v="Wichita"/>
    <s v="Women's Athletic Footwear"/>
    <n v="20"/>
    <n v="420"/>
    <n v="840"/>
    <n v="377.99999999999994"/>
    <n v="0.44999999999999996"/>
    <s v="Online"/>
  </r>
  <r>
    <n v="1197831"/>
    <d v="2021-02-14T00:00:00"/>
    <x v="3"/>
    <x v="35"/>
    <s v="Wichita"/>
    <s v="Men's Apparel"/>
    <n v="32"/>
    <n v="680"/>
    <n v="2176"/>
    <n v="1044.48"/>
    <n v="0.48"/>
    <s v="Online"/>
  </r>
  <r>
    <n v="1197831"/>
    <d v="2021-02-14T00:00:00"/>
    <x v="3"/>
    <x v="35"/>
    <s v="Wichita"/>
    <s v="Women's Apparel"/>
    <n v="18"/>
    <n v="980"/>
    <n v="1764"/>
    <n v="864.36"/>
    <n v="0.49"/>
    <s v="Online"/>
  </r>
  <r>
    <n v="1197831"/>
    <d v="2021-03-12T00:00:00"/>
    <x v="3"/>
    <x v="35"/>
    <s v="Wichita"/>
    <s v="Men's Street Footwear"/>
    <n v="20"/>
    <n v="1530"/>
    <n v="3060"/>
    <n v="1499.3999999999999"/>
    <n v="0.49"/>
    <s v="Online"/>
  </r>
  <r>
    <n v="1197831"/>
    <d v="2021-03-12T00:00:00"/>
    <x v="3"/>
    <x v="35"/>
    <s v="Wichita"/>
    <s v="Men's Athletic Footwear"/>
    <n v="19"/>
    <n v="590"/>
    <n v="1121"/>
    <n v="526.87"/>
    <n v="0.47"/>
    <s v="Online"/>
  </r>
  <r>
    <n v="1197831"/>
    <d v="2021-03-12T00:00:00"/>
    <x v="3"/>
    <x v="35"/>
    <s v="Wichita"/>
    <s v="Women's Street Footwear"/>
    <n v="9"/>
    <n v="750"/>
    <n v="675"/>
    <n v="310.5"/>
    <n v="0.45999999999999996"/>
    <s v="Online"/>
  </r>
  <r>
    <n v="1197831"/>
    <d v="2021-03-12T00:00:00"/>
    <x v="3"/>
    <x v="35"/>
    <s v="Wichita"/>
    <s v="Women's Athletic Footwear"/>
    <n v="20"/>
    <n v="260"/>
    <n v="520"/>
    <n v="249.6"/>
    <n v="0.48"/>
    <s v="Online"/>
  </r>
  <r>
    <n v="1197831"/>
    <d v="2021-03-12T00:00:00"/>
    <x v="3"/>
    <x v="35"/>
    <s v="Wichita"/>
    <s v="Men's Apparel"/>
    <n v="32"/>
    <n v="410"/>
    <n v="1312"/>
    <n v="603.52"/>
    <n v="0.45999999999999996"/>
    <s v="Online"/>
  </r>
  <r>
    <n v="1197831"/>
    <d v="2021-03-12T00:00:00"/>
    <x v="3"/>
    <x v="35"/>
    <s v="Wichita"/>
    <s v="Women's Apparel"/>
    <n v="23"/>
    <n v="650"/>
    <n v="1495"/>
    <n v="747.5"/>
    <n v="0.5"/>
    <s v="Online"/>
  </r>
  <r>
    <n v="1197831"/>
    <d v="2021-04-13T00:00:00"/>
    <x v="3"/>
    <x v="35"/>
    <s v="Wichita"/>
    <s v="Men's Street Footwear"/>
    <n v="24"/>
    <n v="1500"/>
    <n v="3600"/>
    <n v="1619.9999999999998"/>
    <n v="0.44999999999999996"/>
    <s v="Online"/>
  </r>
  <r>
    <n v="1197831"/>
    <d v="2021-04-13T00:00:00"/>
    <x v="3"/>
    <x v="35"/>
    <s v="Wichita"/>
    <s v="Men's Athletic Footwear"/>
    <n v="25"/>
    <n v="580"/>
    <n v="1450"/>
    <n v="696"/>
    <n v="0.48"/>
    <s v="Online"/>
  </r>
  <r>
    <n v="1197831"/>
    <d v="2021-04-13T00:00:00"/>
    <x v="3"/>
    <x v="35"/>
    <s v="Wichita"/>
    <s v="Women's Street Footwear"/>
    <n v="14"/>
    <n v="600"/>
    <n v="840"/>
    <n v="420"/>
    <n v="0.5"/>
    <s v="Online"/>
  </r>
  <r>
    <n v="1197831"/>
    <d v="2021-04-13T00:00:00"/>
    <x v="3"/>
    <x v="35"/>
    <s v="Wichita"/>
    <s v="Women's Athletic Footwear"/>
    <n v="19"/>
    <n v="350"/>
    <n v="665"/>
    <n v="299.24999999999994"/>
    <n v="0.44999999999999996"/>
    <s v="Online"/>
  </r>
  <r>
    <n v="1197831"/>
    <d v="2021-04-13T00:00:00"/>
    <x v="3"/>
    <x v="35"/>
    <s v="Wichita"/>
    <s v="Men's Apparel"/>
    <n v="39"/>
    <n v="380"/>
    <n v="1482"/>
    <n v="726.18"/>
    <n v="0.49"/>
    <s v="Online"/>
  </r>
  <r>
    <n v="1197831"/>
    <d v="2021-04-13T00:00:00"/>
    <x v="3"/>
    <x v="35"/>
    <s v="Wichita"/>
    <s v="Women's Apparel"/>
    <n v="29"/>
    <n v="810"/>
    <n v="2349"/>
    <n v="1151.01"/>
    <n v="0.49"/>
    <s v="Online"/>
  </r>
  <r>
    <n v="1197831"/>
    <d v="2021-05-12T00:00:00"/>
    <x v="3"/>
    <x v="35"/>
    <s v="Wichita"/>
    <s v="Men's Street Footwear"/>
    <n v="36"/>
    <n v="1430"/>
    <n v="5148"/>
    <n v="2316.6"/>
    <n v="0.44999999999999996"/>
    <s v="Online"/>
  </r>
  <r>
    <n v="1197831"/>
    <d v="2021-05-12T00:00:00"/>
    <x v="3"/>
    <x v="35"/>
    <s v="Wichita"/>
    <s v="Men's Athletic Footwear"/>
    <n v="39"/>
    <n v="770"/>
    <n v="3003"/>
    <n v="1441.44"/>
    <n v="0.48"/>
    <s v="Online"/>
  </r>
  <r>
    <n v="1197831"/>
    <d v="2021-05-12T00:00:00"/>
    <x v="3"/>
    <x v="35"/>
    <s v="Wichita"/>
    <s v="Women's Street Footwear"/>
    <n v="32"/>
    <n v="650"/>
    <n v="2080"/>
    <n v="1019.1999999999999"/>
    <n v="0.49"/>
    <s v="Online"/>
  </r>
  <r>
    <n v="1197831"/>
    <d v="2021-05-12T00:00:00"/>
    <x v="3"/>
    <x v="35"/>
    <s v="Wichita"/>
    <s v="Women's Athletic Footwear"/>
    <n v="32"/>
    <n v="580"/>
    <n v="1856"/>
    <n v="928"/>
    <n v="0.5"/>
    <s v="Online"/>
  </r>
  <r>
    <n v="1197831"/>
    <d v="2021-05-12T00:00:00"/>
    <x v="3"/>
    <x v="35"/>
    <s v="Wichita"/>
    <s v="Men's Apparel"/>
    <n v="43"/>
    <n v="560"/>
    <n v="2408"/>
    <n v="1204"/>
    <n v="0.5"/>
    <s v="Online"/>
  </r>
  <r>
    <n v="1197831"/>
    <d v="2021-05-12T00:00:00"/>
    <x v="3"/>
    <x v="35"/>
    <s v="Wichita"/>
    <s v="Women's Apparel"/>
    <n v="42"/>
    <n v="940"/>
    <n v="3948"/>
    <n v="1776.6"/>
    <n v="0.44999999999999996"/>
    <s v="Online"/>
  </r>
  <r>
    <n v="1197831"/>
    <d v="2021-06-14T00:00:00"/>
    <x v="3"/>
    <x v="35"/>
    <s v="Wichita"/>
    <s v="Men's Street Footwear"/>
    <n v="37"/>
    <n v="1440"/>
    <n v="5328"/>
    <n v="2664"/>
    <n v="0.5"/>
    <s v="Online"/>
  </r>
  <r>
    <n v="1197831"/>
    <d v="2021-06-14T00:00:00"/>
    <x v="3"/>
    <x v="35"/>
    <s v="Wichita"/>
    <s v="Men's Athletic Footwear"/>
    <n v="32"/>
    <n v="940"/>
    <n v="3008"/>
    <n v="1443.84"/>
    <n v="0.48"/>
    <s v="Online"/>
  </r>
  <r>
    <n v="1197831"/>
    <d v="2021-06-14T00:00:00"/>
    <x v="3"/>
    <x v="35"/>
    <s v="Wichita"/>
    <s v="Women's Street Footwear"/>
    <n v="37"/>
    <n v="810"/>
    <n v="2997"/>
    <n v="1378.62"/>
    <n v="0.45999999999999996"/>
    <s v="Online"/>
  </r>
  <r>
    <n v="1197831"/>
    <d v="2021-06-14T00:00:00"/>
    <x v="3"/>
    <x v="35"/>
    <s v="Wichita"/>
    <s v="Women's Athletic Footwear"/>
    <n v="38"/>
    <n v="800"/>
    <n v="3040"/>
    <n v="1367.9999999999998"/>
    <n v="0.44999999999999996"/>
    <s v="Online"/>
  </r>
  <r>
    <n v="1197831"/>
    <d v="2021-06-14T00:00:00"/>
    <x v="3"/>
    <x v="35"/>
    <s v="Wichita"/>
    <s v="Men's Apparel"/>
    <n v="54"/>
    <n v="830"/>
    <n v="4482"/>
    <n v="2151.36"/>
    <n v="0.48"/>
    <s v="Online"/>
  </r>
  <r>
    <n v="1197831"/>
    <d v="2021-06-14T00:00:00"/>
    <x v="3"/>
    <x v="35"/>
    <s v="Wichita"/>
    <s v="Women's Apparel"/>
    <n v="58"/>
    <n v="1170"/>
    <n v="6786"/>
    <n v="3325.14"/>
    <n v="0.49"/>
    <s v="Online"/>
  </r>
  <r>
    <n v="1197831"/>
    <d v="2021-07-12T00:00:00"/>
    <x v="3"/>
    <x v="35"/>
    <s v="Wichita"/>
    <s v="Men's Street Footwear"/>
    <n v="51"/>
    <n v="1820"/>
    <n v="9282"/>
    <n v="4641"/>
    <n v="0.5"/>
    <s v="Online"/>
  </r>
  <r>
    <n v="1197831"/>
    <d v="2021-07-12T00:00:00"/>
    <x v="3"/>
    <x v="35"/>
    <s v="Wichita"/>
    <s v="Men's Athletic Footwear"/>
    <n v="49"/>
    <n v="1190"/>
    <n v="5831"/>
    <n v="2915.5"/>
    <n v="0.5"/>
    <s v="Online"/>
  </r>
  <r>
    <n v="1197831"/>
    <d v="2021-07-12T00:00:00"/>
    <x v="3"/>
    <x v="35"/>
    <s v="Wichita"/>
    <s v="Women's Street Footwear"/>
    <n v="42"/>
    <n v="1020"/>
    <n v="4284"/>
    <n v="1970.6399999999999"/>
    <n v="0.45999999999999996"/>
    <s v="Online"/>
  </r>
  <r>
    <n v="1197831"/>
    <d v="2021-07-12T00:00:00"/>
    <x v="3"/>
    <x v="35"/>
    <s v="Wichita"/>
    <s v="Women's Athletic Footwear"/>
    <n v="43"/>
    <n v="750"/>
    <n v="3225"/>
    <n v="1580.25"/>
    <n v="0.49"/>
    <s v="Online"/>
  </r>
  <r>
    <n v="1197831"/>
    <d v="2021-07-12T00:00:00"/>
    <x v="3"/>
    <x v="35"/>
    <s v="Wichita"/>
    <s v="Men's Apparel"/>
    <n v="56"/>
    <n v="910"/>
    <n v="5096"/>
    <n v="2344.16"/>
    <n v="0.45999999999999996"/>
    <s v="Online"/>
  </r>
  <r>
    <n v="1197831"/>
    <d v="2021-07-12T00:00:00"/>
    <x v="3"/>
    <x v="35"/>
    <s v="Wichita"/>
    <s v="Women's Apparel"/>
    <n v="60"/>
    <n v="1400"/>
    <n v="8400"/>
    <n v="4116"/>
    <n v="0.49"/>
    <s v="Online"/>
  </r>
  <r>
    <n v="1197831"/>
    <d v="2021-08-13T00:00:00"/>
    <x v="3"/>
    <x v="35"/>
    <s v="Wichita"/>
    <s v="Men's Street Footwear"/>
    <n v="56"/>
    <n v="1890"/>
    <n v="10584"/>
    <n v="5292"/>
    <n v="0.5"/>
    <s v="Online"/>
  </r>
  <r>
    <n v="1197831"/>
    <d v="2021-08-13T00:00:00"/>
    <x v="3"/>
    <x v="35"/>
    <s v="Wichita"/>
    <s v="Men's Athletic Footwear"/>
    <n v="51"/>
    <n v="1110"/>
    <n v="5661"/>
    <n v="2547.4499999999998"/>
    <n v="0.44999999999999996"/>
    <s v="Online"/>
  </r>
  <r>
    <n v="1197831"/>
    <d v="2021-08-13T00:00:00"/>
    <x v="3"/>
    <x v="35"/>
    <s v="Wichita"/>
    <s v="Women's Street Footwear"/>
    <n v="47"/>
    <n v="1020"/>
    <n v="4794"/>
    <n v="2397"/>
    <n v="0.5"/>
    <s v="Online"/>
  </r>
  <r>
    <n v="1197831"/>
    <d v="2021-08-13T00:00:00"/>
    <x v="3"/>
    <x v="35"/>
    <s v="Wichita"/>
    <s v="Women's Athletic Footwear"/>
    <n v="37"/>
    <n v="900"/>
    <n v="3330"/>
    <n v="1631.7"/>
    <n v="0.49"/>
    <s v="Online"/>
  </r>
  <r>
    <n v="1197831"/>
    <d v="2021-08-13T00:00:00"/>
    <x v="3"/>
    <x v="35"/>
    <s v="Wichita"/>
    <s v="Men's Apparel"/>
    <n v="47"/>
    <n v="690"/>
    <n v="3243"/>
    <n v="1621.5"/>
    <n v="0.5"/>
    <s v="Online"/>
  </r>
  <r>
    <n v="1197831"/>
    <d v="2021-08-13T00:00:00"/>
    <x v="3"/>
    <x v="35"/>
    <s v="Wichita"/>
    <s v="Women's Apparel"/>
    <n v="52"/>
    <n v="1130"/>
    <n v="5876"/>
    <n v="2938"/>
    <n v="0.5"/>
    <s v="Online"/>
  </r>
  <r>
    <n v="1197831"/>
    <d v="2021-09-12T00:00:00"/>
    <x v="3"/>
    <x v="35"/>
    <s v="Wichita"/>
    <s v="Men's Street Footwear"/>
    <n v="47"/>
    <n v="1650"/>
    <n v="7755"/>
    <n v="3877.5"/>
    <n v="0.5"/>
    <s v="Online"/>
  </r>
  <r>
    <n v="1197831"/>
    <d v="2021-09-12T00:00:00"/>
    <x v="3"/>
    <x v="35"/>
    <s v="Wichita"/>
    <s v="Men's Athletic Footwear"/>
    <n v="38"/>
    <n v="910"/>
    <n v="3458"/>
    <n v="1556.1"/>
    <n v="0.44999999999999996"/>
    <s v="Online"/>
  </r>
  <r>
    <n v="1197831"/>
    <d v="2021-09-12T00:00:00"/>
    <x v="3"/>
    <x v="35"/>
    <s v="Wichita"/>
    <s v="Women's Street Footwear"/>
    <n v="15"/>
    <n v="750"/>
    <n v="1125"/>
    <n v="528.75"/>
    <n v="0.47"/>
    <s v="Online"/>
  </r>
  <r>
    <n v="1197831"/>
    <d v="2021-09-12T00:00:00"/>
    <x v="3"/>
    <x v="35"/>
    <s v="Wichita"/>
    <s v="Women's Athletic Footwear"/>
    <n v="14"/>
    <n v="650"/>
    <n v="910"/>
    <n v="427.7"/>
    <n v="0.47"/>
    <s v="Online"/>
  </r>
  <r>
    <n v="1197831"/>
    <d v="2021-09-12T00:00:00"/>
    <x v="3"/>
    <x v="35"/>
    <s v="Wichita"/>
    <s v="Men's Apparel"/>
    <n v="24"/>
    <n v="610"/>
    <n v="1464"/>
    <n v="717.36"/>
    <n v="0.49"/>
    <s v="Online"/>
  </r>
  <r>
    <n v="1197831"/>
    <d v="2021-09-12T00:00:00"/>
    <x v="3"/>
    <x v="35"/>
    <s v="Wichita"/>
    <s v="Women's Apparel"/>
    <n v="29"/>
    <n v="940"/>
    <n v="2726"/>
    <n v="1335.74"/>
    <n v="0.49"/>
    <s v="Online"/>
  </r>
  <r>
    <n v="1197831"/>
    <d v="2021-10-14T00:00:00"/>
    <x v="3"/>
    <x v="35"/>
    <s v="Wichita"/>
    <s v="Men's Street Footwear"/>
    <n v="29"/>
    <n v="1450"/>
    <n v="4205"/>
    <n v="1934.3"/>
    <n v="0.45999999999999996"/>
    <s v="Online"/>
  </r>
  <r>
    <n v="1197831"/>
    <d v="2021-10-14T00:00:00"/>
    <x v="3"/>
    <x v="35"/>
    <s v="Wichita"/>
    <s v="Men's Athletic Footwear"/>
    <n v="19"/>
    <n v="850"/>
    <n v="1615"/>
    <n v="742.9"/>
    <n v="0.45999999999999996"/>
    <s v="Online"/>
  </r>
  <r>
    <n v="1197831"/>
    <d v="2021-10-14T00:00:00"/>
    <x v="3"/>
    <x v="35"/>
    <s v="Wichita"/>
    <s v="Women's Street Footwear"/>
    <n v="19"/>
    <n v="600"/>
    <n v="1140"/>
    <n v="535.79999999999995"/>
    <n v="0.47"/>
    <s v="Online"/>
  </r>
  <r>
    <n v="1197831"/>
    <d v="2021-10-14T00:00:00"/>
    <x v="3"/>
    <x v="35"/>
    <s v="Wichita"/>
    <s v="Women's Athletic Footwear"/>
    <n v="19"/>
    <n v="470"/>
    <n v="893"/>
    <n v="428.64"/>
    <n v="0.48"/>
    <s v="Online"/>
  </r>
  <r>
    <n v="1197831"/>
    <d v="2021-10-14T00:00:00"/>
    <x v="3"/>
    <x v="35"/>
    <s v="Wichita"/>
    <s v="Men's Apparel"/>
    <n v="29"/>
    <n v="460"/>
    <n v="1334"/>
    <n v="653.66"/>
    <n v="0.49"/>
    <s v="Online"/>
  </r>
  <r>
    <n v="1197831"/>
    <d v="2021-10-14T00:00:00"/>
    <x v="3"/>
    <x v="35"/>
    <s v="Wichita"/>
    <s v="Women's Apparel"/>
    <n v="28"/>
    <n v="900"/>
    <n v="2520"/>
    <n v="1209.5999999999999"/>
    <n v="0.48"/>
    <s v="Online"/>
  </r>
  <r>
    <n v="1197831"/>
    <d v="2021-11-13T00:00:00"/>
    <x v="3"/>
    <x v="35"/>
    <s v="Wichita"/>
    <s v="Men's Street Footwear"/>
    <n v="23"/>
    <n v="1220"/>
    <n v="2806"/>
    <n v="1318.82"/>
    <n v="0.47"/>
    <s v="Online"/>
  </r>
  <r>
    <n v="1197831"/>
    <d v="2021-11-13T00:00:00"/>
    <x v="3"/>
    <x v="35"/>
    <s v="Wichita"/>
    <s v="Men's Athletic Footwear"/>
    <n v="14"/>
    <n v="720"/>
    <n v="1008"/>
    <n v="504"/>
    <n v="0.5"/>
    <s v="Online"/>
  </r>
  <r>
    <n v="1197831"/>
    <d v="2021-11-13T00:00:00"/>
    <x v="3"/>
    <x v="35"/>
    <s v="Wichita"/>
    <s v="Women's Street Footwear"/>
    <n v="23"/>
    <n v="550"/>
    <n v="1265"/>
    <n v="632.5"/>
    <n v="0.5"/>
    <s v="Online"/>
  </r>
  <r>
    <n v="1197831"/>
    <d v="2021-11-13T00:00:00"/>
    <x v="3"/>
    <x v="35"/>
    <s v="Wichita"/>
    <s v="Women's Athletic Footwear"/>
    <n v="54"/>
    <n v="830"/>
    <n v="4482"/>
    <n v="2151.36"/>
    <n v="0.48"/>
    <s v="Online"/>
  </r>
  <r>
    <n v="1197831"/>
    <d v="2021-11-13T00:00:00"/>
    <x v="3"/>
    <x v="35"/>
    <s v="Wichita"/>
    <s v="Men's Apparel"/>
    <n v="68"/>
    <n v="700"/>
    <n v="4760"/>
    <n v="2189.6"/>
    <n v="0.45999999999999996"/>
    <s v="Online"/>
  </r>
  <r>
    <n v="1197831"/>
    <d v="2021-11-13T00:00:00"/>
    <x v="3"/>
    <x v="35"/>
    <s v="Wichita"/>
    <s v="Women's Apparel"/>
    <n v="73"/>
    <n v="880"/>
    <n v="6424"/>
    <n v="2955.04"/>
    <n v="0.45999999999999996"/>
    <s v="Online"/>
  </r>
  <r>
    <n v="1197831"/>
    <d v="2021-12-12T00:00:00"/>
    <x v="3"/>
    <x v="35"/>
    <s v="Wichita"/>
    <s v="Men's Street Footwear"/>
    <n v="66"/>
    <n v="1500"/>
    <n v="9900"/>
    <n v="4950"/>
    <n v="0.5"/>
    <s v="Online"/>
  </r>
  <r>
    <n v="1197831"/>
    <d v="2021-12-12T00:00:00"/>
    <x v="3"/>
    <x v="35"/>
    <s v="Wichita"/>
    <s v="Men's Athletic Footwear"/>
    <n v="59"/>
    <n v="1200"/>
    <n v="7080"/>
    <n v="3540"/>
    <n v="0.5"/>
    <s v="Online"/>
  </r>
  <r>
    <n v="1197831"/>
    <d v="2021-12-12T00:00:00"/>
    <x v="3"/>
    <x v="35"/>
    <s v="Wichita"/>
    <s v="Women's Street Footwear"/>
    <n v="58"/>
    <n v="950"/>
    <n v="5510"/>
    <n v="2534.6"/>
    <n v="0.45999999999999996"/>
    <s v="Online"/>
  </r>
  <r>
    <n v="1197831"/>
    <d v="2021-12-12T00:00:00"/>
    <x v="3"/>
    <x v="35"/>
    <s v="Wichita"/>
    <s v="Women's Athletic Footwear"/>
    <n v="59"/>
    <n v="900"/>
    <n v="5310"/>
    <n v="2389.4999999999995"/>
    <n v="0.44999999999999996"/>
    <s v="Online"/>
  </r>
  <r>
    <n v="1197831"/>
    <d v="2021-12-12T00:00:00"/>
    <x v="3"/>
    <x v="35"/>
    <s v="Wichita"/>
    <s v="Men's Apparel"/>
    <n v="64"/>
    <n v="810"/>
    <n v="5184"/>
    <n v="2592"/>
    <n v="0.5"/>
    <s v="Online"/>
  </r>
  <r>
    <n v="1197831"/>
    <d v="2021-12-12T00:00:00"/>
    <x v="3"/>
    <x v="35"/>
    <s v="Wichita"/>
    <s v="Women's Apparel"/>
    <n v="68"/>
    <n v="1120"/>
    <n v="7616"/>
    <n v="3503.3599999999997"/>
    <n v="0.45999999999999996"/>
    <s v="Online"/>
  </r>
  <r>
    <n v="1185732"/>
    <d v="2021-01-12T00:00:00"/>
    <x v="3"/>
    <x v="35"/>
    <s v="Wichita"/>
    <s v="Men's Street Footwear"/>
    <n v="38"/>
    <n v="1380"/>
    <n v="5244"/>
    <n v="2569.56"/>
    <n v="0.49"/>
    <s v="Online"/>
  </r>
  <r>
    <n v="1185732"/>
    <d v="2021-01-12T00:00:00"/>
    <x v="3"/>
    <x v="35"/>
    <s v="Wichita"/>
    <s v="Men's Athletic Footwear"/>
    <n v="37"/>
    <n v="800"/>
    <n v="2960"/>
    <n v="1184"/>
    <n v="0.4"/>
    <s v="Online"/>
  </r>
  <r>
    <n v="1185732"/>
    <d v="2021-01-12T00:00:00"/>
    <x v="3"/>
    <x v="35"/>
    <s v="Wichita"/>
    <s v="Women's Street Footwear"/>
    <n v="27"/>
    <n v="830"/>
    <n v="2241"/>
    <n v="986.04"/>
    <n v="0.44"/>
    <s v="Online"/>
  </r>
  <r>
    <n v="1185732"/>
    <d v="2021-01-12T00:00:00"/>
    <x v="3"/>
    <x v="35"/>
    <s v="Wichita"/>
    <s v="Women's Athletic Footwear"/>
    <n v="34"/>
    <n v="360"/>
    <n v="1224"/>
    <n v="489.6"/>
    <n v="0.4"/>
    <s v="Online"/>
  </r>
  <r>
    <n v="1185732"/>
    <d v="2021-01-12T00:00:00"/>
    <x v="3"/>
    <x v="35"/>
    <s v="Wichita"/>
    <s v="Men's Apparel"/>
    <n v="48"/>
    <n v="440"/>
    <n v="2112"/>
    <n v="992.64"/>
    <n v="0.47"/>
    <s v="Online"/>
  </r>
  <r>
    <n v="1185732"/>
    <d v="2021-01-12T00:00:00"/>
    <x v="3"/>
    <x v="35"/>
    <s v="Wichita"/>
    <s v="Women's Apparel"/>
    <n v="37"/>
    <n v="720"/>
    <n v="2664"/>
    <n v="1465.2"/>
    <n v="0.55000000000000004"/>
    <s v="Online"/>
  </r>
  <r>
    <n v="1185732"/>
    <d v="2021-02-12T00:00:00"/>
    <x v="3"/>
    <x v="35"/>
    <s v="Wichita"/>
    <s v="Men's Street Footwear"/>
    <n v="37"/>
    <n v="1580"/>
    <n v="5846"/>
    <n v="2923"/>
    <n v="0.5"/>
    <s v="Online"/>
  </r>
  <r>
    <n v="1185732"/>
    <d v="2021-02-12T00:00:00"/>
    <x v="3"/>
    <x v="35"/>
    <s v="Wichita"/>
    <s v="Men's Athletic Footwear"/>
    <n v="39"/>
    <n v="470"/>
    <n v="1833"/>
    <n v="806.52"/>
    <n v="0.44"/>
    <s v="Online"/>
  </r>
  <r>
    <n v="1185732"/>
    <d v="2021-02-12T00:00:00"/>
    <x v="3"/>
    <x v="35"/>
    <s v="Wichita"/>
    <s v="Women's Street Footwear"/>
    <n v="29"/>
    <n v="590"/>
    <n v="1711"/>
    <n v="735.73"/>
    <n v="0.43"/>
    <s v="Online"/>
  </r>
  <r>
    <n v="1185732"/>
    <d v="2021-02-12T00:00:00"/>
    <x v="3"/>
    <x v="36"/>
    <s v="Sioux Falls"/>
    <s v="Women's Athletic Footwear"/>
    <n v="33"/>
    <n v="250"/>
    <n v="825"/>
    <n v="363"/>
    <n v="0.44"/>
    <s v="Online"/>
  </r>
  <r>
    <n v="1185732"/>
    <d v="2021-02-12T00:00:00"/>
    <x v="3"/>
    <x v="36"/>
    <s v="Sioux Falls"/>
    <s v="Men's Apparel"/>
    <n v="48"/>
    <n v="460"/>
    <n v="2208"/>
    <n v="993.59999999999991"/>
    <n v="0.44999999999999996"/>
    <s v="Online"/>
  </r>
  <r>
    <n v="1185732"/>
    <d v="2021-02-12T00:00:00"/>
    <x v="3"/>
    <x v="36"/>
    <s v="Sioux Falls"/>
    <s v="Women's Apparel"/>
    <n v="32"/>
    <n v="800"/>
    <n v="2560"/>
    <n v="1408"/>
    <n v="0.55000000000000004"/>
    <s v="Online"/>
  </r>
  <r>
    <n v="1185732"/>
    <d v="2021-03-11T00:00:00"/>
    <x v="3"/>
    <x v="36"/>
    <s v="Sioux Falls"/>
    <s v="Men's Street Footwear"/>
    <n v="39"/>
    <n v="1240"/>
    <n v="4836"/>
    <n v="2369.64"/>
    <n v="0.49"/>
    <s v="Online"/>
  </r>
  <r>
    <n v="1185732"/>
    <d v="2021-03-11T00:00:00"/>
    <x v="3"/>
    <x v="36"/>
    <s v="Sioux Falls"/>
    <s v="Men's Athletic Footwear"/>
    <n v="37"/>
    <n v="500"/>
    <n v="1850"/>
    <n v="777"/>
    <n v="0.42"/>
    <s v="Online"/>
  </r>
  <r>
    <n v="1185732"/>
    <d v="2021-03-11T00:00:00"/>
    <x v="3"/>
    <x v="36"/>
    <s v="Sioux Falls"/>
    <s v="Women's Street Footwear"/>
    <n v="27"/>
    <n v="590"/>
    <n v="1593"/>
    <n v="669.06"/>
    <n v="0.42"/>
    <s v="Online"/>
  </r>
  <r>
    <n v="1185732"/>
    <d v="2021-03-11T00:00:00"/>
    <x v="3"/>
    <x v="36"/>
    <s v="Sioux Falls"/>
    <s v="Women's Athletic Footwear"/>
    <n v="33"/>
    <n v="230"/>
    <n v="759"/>
    <n v="333.96"/>
    <n v="0.44"/>
    <s v="Online"/>
  </r>
  <r>
    <n v="1185732"/>
    <d v="2021-03-11T00:00:00"/>
    <x v="3"/>
    <x v="36"/>
    <s v="Sioux Falls"/>
    <s v="Men's Apparel"/>
    <n v="47"/>
    <n v="310"/>
    <n v="1457"/>
    <n v="728.5"/>
    <n v="0.5"/>
    <s v="Online"/>
  </r>
  <r>
    <n v="1185732"/>
    <d v="2021-03-11T00:00:00"/>
    <x v="3"/>
    <x v="36"/>
    <s v="Sioux Falls"/>
    <s v="Women's Apparel"/>
    <n v="37"/>
    <n v="590"/>
    <n v="2183"/>
    <n v="1156.99"/>
    <n v="0.53"/>
    <s v="Online"/>
  </r>
  <r>
    <n v="1185732"/>
    <d v="2021-04-12T00:00:00"/>
    <x v="3"/>
    <x v="36"/>
    <s v="Sioux Falls"/>
    <s v="Men's Street Footwear"/>
    <n v="38"/>
    <n v="1130"/>
    <n v="4294"/>
    <n v="1975.2399999999998"/>
    <n v="0.45999999999999996"/>
    <s v="Online"/>
  </r>
  <r>
    <n v="1185732"/>
    <d v="2021-04-12T00:00:00"/>
    <x v="3"/>
    <x v="36"/>
    <s v="Sioux Falls"/>
    <s v="Men's Athletic Footwear"/>
    <n v="39"/>
    <n v="420"/>
    <n v="1638"/>
    <n v="671.57999999999993"/>
    <n v="0.41"/>
    <s v="Online"/>
  </r>
  <r>
    <n v="1185732"/>
    <d v="2021-04-12T00:00:00"/>
    <x v="3"/>
    <x v="36"/>
    <s v="Sioux Falls"/>
    <s v="Women's Street Footwear"/>
    <n v="29"/>
    <n v="450"/>
    <n v="1305"/>
    <n v="522"/>
    <n v="0.4"/>
    <s v="Online"/>
  </r>
  <r>
    <n v="1185732"/>
    <d v="2021-04-12T00:00:00"/>
    <x v="3"/>
    <x v="36"/>
    <s v="Sioux Falls"/>
    <s v="Women's Athletic Footwear"/>
    <n v="34"/>
    <n v="200"/>
    <n v="680"/>
    <n v="292.39999999999998"/>
    <n v="0.43"/>
    <s v="Online"/>
  </r>
  <r>
    <n v="1185732"/>
    <d v="2021-04-12T00:00:00"/>
    <x v="3"/>
    <x v="36"/>
    <s v="Sioux Falls"/>
    <s v="Men's Apparel"/>
    <n v="56"/>
    <n v="290"/>
    <n v="1624"/>
    <n v="747.04"/>
    <n v="0.45999999999999996"/>
    <s v="Online"/>
  </r>
  <r>
    <n v="1185732"/>
    <d v="2021-04-12T00:00:00"/>
    <x v="3"/>
    <x v="36"/>
    <s v="Sioux Falls"/>
    <s v="Women's Apparel"/>
    <n v="48"/>
    <n v="610"/>
    <n v="2928"/>
    <n v="1551.8400000000001"/>
    <n v="0.53"/>
    <s v="Online"/>
  </r>
  <r>
    <n v="1185732"/>
    <d v="2021-05-13T00:00:00"/>
    <x v="3"/>
    <x v="36"/>
    <s v="Sioux Falls"/>
    <s v="Men's Street Footwear"/>
    <n v="58"/>
    <n v="1390"/>
    <n v="8062"/>
    <n v="3789.14"/>
    <n v="0.47"/>
    <s v="Online"/>
  </r>
  <r>
    <n v="1185732"/>
    <d v="2021-05-13T00:00:00"/>
    <x v="3"/>
    <x v="36"/>
    <s v="Sioux Falls"/>
    <s v="Men's Athletic Footwear"/>
    <n v="45"/>
    <n v="600"/>
    <n v="2700"/>
    <n v="1214.9999999999998"/>
    <n v="0.44999999999999996"/>
    <s v="Online"/>
  </r>
  <r>
    <n v="1185732"/>
    <d v="2021-05-13T00:00:00"/>
    <x v="3"/>
    <x v="36"/>
    <s v="Sioux Falls"/>
    <s v="Women's Street Footwear"/>
    <n v="43"/>
    <n v="460"/>
    <n v="1978"/>
    <n v="830.76"/>
    <n v="0.42"/>
    <s v="Online"/>
  </r>
  <r>
    <n v="1185732"/>
    <d v="2021-05-13T00:00:00"/>
    <x v="3"/>
    <x v="36"/>
    <s v="Sioux Falls"/>
    <s v="Women's Athletic Footwear"/>
    <n v="43"/>
    <n v="260"/>
    <n v="1118"/>
    <n v="503.09999999999997"/>
    <n v="0.44999999999999996"/>
    <s v="Online"/>
  </r>
  <r>
    <n v="1185732"/>
    <d v="2021-05-13T00:00:00"/>
    <x v="3"/>
    <x v="36"/>
    <s v="Sioux Falls"/>
    <s v="Men's Apparel"/>
    <n v="51"/>
    <n v="380"/>
    <n v="1938"/>
    <n v="969"/>
    <n v="0.5"/>
    <s v="Online"/>
  </r>
  <r>
    <n v="1185732"/>
    <d v="2021-05-13T00:00:00"/>
    <x v="3"/>
    <x v="36"/>
    <s v="Sioux Falls"/>
    <s v="Women's Apparel"/>
    <n v="58"/>
    <n v="680"/>
    <n v="3944"/>
    <n v="2011.44"/>
    <n v="0.51"/>
    <s v="Online"/>
  </r>
  <r>
    <n v="1185732"/>
    <d v="2021-06-12T00:00:00"/>
    <x v="3"/>
    <x v="36"/>
    <s v="Sioux Falls"/>
    <s v="Men's Street Footwear"/>
    <n v="41"/>
    <n v="1350"/>
    <n v="5535"/>
    <n v="2546.1"/>
    <n v="0.45999999999999996"/>
    <s v="Online"/>
  </r>
  <r>
    <n v="1185732"/>
    <d v="2021-06-12T00:00:00"/>
    <x v="3"/>
    <x v="36"/>
    <s v="Sioux Falls"/>
    <s v="Men's Athletic Footwear"/>
    <n v="39"/>
    <n v="700"/>
    <n v="2730"/>
    <n v="1092"/>
    <n v="0.4"/>
    <s v="Online"/>
  </r>
  <r>
    <n v="1185732"/>
    <d v="2021-06-12T00:00:00"/>
    <x v="3"/>
    <x v="36"/>
    <s v="Sioux Falls"/>
    <s v="Women's Street Footwear"/>
    <n v="32"/>
    <n v="540"/>
    <n v="1728"/>
    <n v="743.04"/>
    <n v="0.43"/>
    <s v="Online"/>
  </r>
  <r>
    <n v="1185732"/>
    <d v="2021-06-12T00:00:00"/>
    <x v="3"/>
    <x v="36"/>
    <s v="Sioux Falls"/>
    <s v="Women's Athletic Footwear"/>
    <n v="32"/>
    <n v="490"/>
    <n v="1568"/>
    <n v="705.59999999999991"/>
    <n v="0.44999999999999996"/>
    <s v="Online"/>
  </r>
  <r>
    <n v="1185732"/>
    <d v="2021-06-12T00:00:00"/>
    <x v="3"/>
    <x v="36"/>
    <s v="Sioux Falls"/>
    <s v="Men's Apparel"/>
    <n v="41"/>
    <n v="510"/>
    <n v="2091"/>
    <n v="940.94999999999993"/>
    <n v="0.44999999999999996"/>
    <s v="Online"/>
  </r>
  <r>
    <n v="1185732"/>
    <d v="2021-06-12T00:00:00"/>
    <x v="3"/>
    <x v="36"/>
    <s v="Sioux Falls"/>
    <s v="Women's Apparel"/>
    <n v="50"/>
    <n v="940"/>
    <n v="4700"/>
    <n v="2491"/>
    <n v="0.53"/>
    <s v="Online"/>
  </r>
  <r>
    <n v="1185732"/>
    <d v="2021-07-11T00:00:00"/>
    <x v="3"/>
    <x v="36"/>
    <s v="Sioux Falls"/>
    <s v="Men's Street Footwear"/>
    <n v="47"/>
    <n v="1540"/>
    <n v="7238"/>
    <n v="3329.4799999999996"/>
    <n v="0.45999999999999996"/>
    <s v="Online"/>
  </r>
  <r>
    <n v="1185732"/>
    <d v="2021-07-11T00:00:00"/>
    <x v="3"/>
    <x v="36"/>
    <s v="Sioux Falls"/>
    <s v="Men's Athletic Footwear"/>
    <n v="44"/>
    <n v="810"/>
    <n v="3564"/>
    <n v="1603.8"/>
    <n v="0.44999999999999996"/>
    <s v="Online"/>
  </r>
  <r>
    <n v="1185732"/>
    <d v="2021-07-11T00:00:00"/>
    <x v="3"/>
    <x v="36"/>
    <s v="Sioux Falls"/>
    <s v="Women's Street Footwear"/>
    <n v="37"/>
    <n v="610"/>
    <n v="2257"/>
    <n v="947.93999999999994"/>
    <n v="0.42"/>
    <s v="Online"/>
  </r>
  <r>
    <n v="1185732"/>
    <d v="2021-07-11T00:00:00"/>
    <x v="3"/>
    <x v="36"/>
    <s v="Sioux Falls"/>
    <s v="Women's Athletic Footwear"/>
    <n v="38"/>
    <n v="440"/>
    <n v="1672"/>
    <n v="718.96"/>
    <n v="0.43"/>
    <s v="Online"/>
  </r>
  <r>
    <n v="1185732"/>
    <d v="2021-07-11T00:00:00"/>
    <x v="3"/>
    <x v="36"/>
    <s v="Sioux Falls"/>
    <s v="Men's Apparel"/>
    <n v="49"/>
    <n v="520"/>
    <n v="2548"/>
    <n v="1172.08"/>
    <n v="0.45999999999999996"/>
    <s v="Online"/>
  </r>
  <r>
    <n v="1185732"/>
    <d v="2021-07-11T00:00:00"/>
    <x v="3"/>
    <x v="36"/>
    <s v="Sioux Falls"/>
    <s v="Women's Apparel"/>
    <n v="53"/>
    <n v="940"/>
    <n v="4982"/>
    <n v="2640.46"/>
    <n v="0.53"/>
    <s v="Online"/>
  </r>
  <r>
    <n v="1185732"/>
    <d v="2021-08-12T00:00:00"/>
    <x v="3"/>
    <x v="36"/>
    <s v="Sioux Falls"/>
    <s v="Men's Street Footwear"/>
    <n v="49"/>
    <n v="1310"/>
    <n v="6419"/>
    <n v="3081.12"/>
    <n v="0.48"/>
    <s v="Online"/>
  </r>
  <r>
    <n v="1185732"/>
    <d v="2021-08-12T00:00:00"/>
    <x v="3"/>
    <x v="36"/>
    <s v="Sioux Falls"/>
    <s v="Men's Athletic Footwear"/>
    <n v="42"/>
    <n v="780"/>
    <n v="3276"/>
    <n v="1474.1999999999998"/>
    <n v="0.44999999999999996"/>
    <s v="Online"/>
  </r>
  <r>
    <n v="1185732"/>
    <d v="2021-08-12T00:00:00"/>
    <x v="3"/>
    <x v="36"/>
    <s v="Sioux Falls"/>
    <s v="Women's Street Footwear"/>
    <n v="36"/>
    <n v="650"/>
    <n v="2340"/>
    <n v="936"/>
    <n v="0.4"/>
    <s v="Online"/>
  </r>
  <r>
    <n v="1185732"/>
    <d v="2021-08-12T00:00:00"/>
    <x v="3"/>
    <x v="36"/>
    <s v="Sioux Falls"/>
    <s v="Women's Athletic Footwear"/>
    <n v="38"/>
    <n v="580"/>
    <n v="2204"/>
    <n v="947.72"/>
    <n v="0.43"/>
    <s v="Online"/>
  </r>
  <r>
    <n v="1185732"/>
    <d v="2021-08-12T00:00:00"/>
    <x v="3"/>
    <x v="36"/>
    <s v="Sioux Falls"/>
    <s v="Men's Apparel"/>
    <n v="47"/>
    <n v="460"/>
    <n v="2162"/>
    <n v="994.51999999999987"/>
    <n v="0.45999999999999996"/>
    <s v="Online"/>
  </r>
  <r>
    <n v="1185732"/>
    <d v="2021-08-12T00:00:00"/>
    <x v="3"/>
    <x v="36"/>
    <s v="Sioux Falls"/>
    <s v="Women's Apparel"/>
    <n v="53"/>
    <n v="880"/>
    <n v="4664"/>
    <n v="2332"/>
    <n v="0.5"/>
    <s v="Online"/>
  </r>
  <r>
    <n v="1185732"/>
    <d v="2021-09-13T00:00:00"/>
    <x v="3"/>
    <x v="36"/>
    <s v="Sioux Falls"/>
    <s v="Men's Street Footwear"/>
    <n v="42"/>
    <n v="1380"/>
    <n v="5796"/>
    <n v="2608.1999999999998"/>
    <n v="0.44999999999999996"/>
    <s v="Online"/>
  </r>
  <r>
    <n v="1185732"/>
    <d v="2021-09-13T00:00:00"/>
    <x v="3"/>
    <x v="36"/>
    <s v="Sioux Falls"/>
    <s v="Men's Athletic Footwear"/>
    <n v="39"/>
    <n v="800"/>
    <n v="3120"/>
    <n v="1248"/>
    <n v="0.4"/>
    <s v="Online"/>
  </r>
  <r>
    <n v="1185732"/>
    <d v="2021-09-13T00:00:00"/>
    <x v="3"/>
    <x v="36"/>
    <s v="Sioux Falls"/>
    <s v="Women's Street Footwear"/>
    <n v="32"/>
    <n v="530"/>
    <n v="1696"/>
    <n v="678.40000000000009"/>
    <n v="0.4"/>
    <s v="Online"/>
  </r>
  <r>
    <n v="1185732"/>
    <d v="2021-09-13T00:00:00"/>
    <x v="3"/>
    <x v="36"/>
    <s v="Sioux Falls"/>
    <s v="Women's Athletic Footwear"/>
    <n v="34"/>
    <n v="390"/>
    <n v="1326"/>
    <n v="530.4"/>
    <n v="0.4"/>
    <s v="Online"/>
  </r>
  <r>
    <n v="1185732"/>
    <d v="2021-09-13T00:00:00"/>
    <x v="3"/>
    <x v="36"/>
    <s v="Sioux Falls"/>
    <s v="Men's Apparel"/>
    <n v="41"/>
    <n v="420"/>
    <n v="1722"/>
    <n v="861"/>
    <n v="0.5"/>
    <s v="Online"/>
  </r>
  <r>
    <n v="1185732"/>
    <d v="2021-09-13T00:00:00"/>
    <x v="3"/>
    <x v="36"/>
    <s v="Sioux Falls"/>
    <s v="Women's Apparel"/>
    <n v="46"/>
    <n v="650"/>
    <n v="2990"/>
    <n v="1495"/>
    <n v="0.5"/>
    <s v="Online"/>
  </r>
  <r>
    <n v="1185732"/>
    <d v="2021-10-12T00:00:00"/>
    <x v="3"/>
    <x v="36"/>
    <s v="Sioux Falls"/>
    <s v="Men's Street Footwear"/>
    <n v="54"/>
    <n v="1040"/>
    <n v="5616"/>
    <n v="2583.3599999999997"/>
    <n v="0.45999999999999996"/>
    <s v="Online"/>
  </r>
  <r>
    <n v="1185732"/>
    <d v="2021-10-12T00:00:00"/>
    <x v="3"/>
    <x v="36"/>
    <s v="Sioux Falls"/>
    <s v="Men's Athletic Footwear"/>
    <n v="41"/>
    <n v="750"/>
    <n v="3075"/>
    <n v="1291.5"/>
    <n v="0.42"/>
    <s v="Online"/>
  </r>
  <r>
    <n v="1185732"/>
    <d v="2021-10-12T00:00:00"/>
    <x v="3"/>
    <x v="36"/>
    <s v="Sioux Falls"/>
    <s v="Women's Street Footwear"/>
    <n v="43"/>
    <n v="420"/>
    <n v="1806"/>
    <n v="722.40000000000009"/>
    <n v="0.4"/>
    <s v="Online"/>
  </r>
  <r>
    <n v="1185732"/>
    <d v="2021-10-12T00:00:00"/>
    <x v="3"/>
    <x v="36"/>
    <s v="Sioux Falls"/>
    <s v="Women's Athletic Footwear"/>
    <n v="43"/>
    <n v="360"/>
    <n v="1548"/>
    <n v="696.59999999999991"/>
    <n v="0.44999999999999996"/>
    <s v="Online"/>
  </r>
  <r>
    <n v="1185732"/>
    <d v="2021-10-12T00:00:00"/>
    <x v="3"/>
    <x v="36"/>
    <s v="Sioux Falls"/>
    <s v="Men's Apparel"/>
    <n v="54"/>
    <n v="380"/>
    <n v="2052"/>
    <n v="964.43999999999994"/>
    <n v="0.47"/>
    <s v="Online"/>
  </r>
  <r>
    <n v="1185732"/>
    <d v="2021-10-12T00:00:00"/>
    <x v="3"/>
    <x v="36"/>
    <s v="Sioux Falls"/>
    <s v="Women's Apparel"/>
    <n v="55"/>
    <n v="700"/>
    <n v="3850"/>
    <n v="2117.5"/>
    <n v="0.55000000000000004"/>
    <s v="Online"/>
  </r>
  <r>
    <n v="1185732"/>
    <d v="2021-11-12T00:00:00"/>
    <x v="3"/>
    <x v="36"/>
    <s v="Sioux Falls"/>
    <s v="Men's Street Footwear"/>
    <n v="53"/>
    <n v="1040"/>
    <n v="5512"/>
    <n v="2700.88"/>
    <n v="0.49"/>
    <s v="Online"/>
  </r>
  <r>
    <n v="1185732"/>
    <d v="2021-11-12T00:00:00"/>
    <x v="3"/>
    <x v="36"/>
    <s v="Sioux Falls"/>
    <s v="Men's Athletic Footwear"/>
    <n v="41"/>
    <n v="630"/>
    <n v="2583"/>
    <n v="1059.03"/>
    <n v="0.41"/>
    <s v="Online"/>
  </r>
  <r>
    <n v="1185732"/>
    <d v="2021-11-12T00:00:00"/>
    <x v="3"/>
    <x v="36"/>
    <s v="Sioux Falls"/>
    <s v="Women's Street Footwear"/>
    <n v="43"/>
    <n v="570"/>
    <n v="2451"/>
    <n v="1078.44"/>
    <n v="0.44"/>
    <s v="Online"/>
  </r>
  <r>
    <n v="1185732"/>
    <d v="2021-11-12T00:00:00"/>
    <x v="3"/>
    <x v="36"/>
    <s v="Sioux Falls"/>
    <s v="Women's Athletic Footwear"/>
    <n v="43"/>
    <n v="440"/>
    <n v="1892"/>
    <n v="832.48"/>
    <n v="0.44"/>
    <s v="Online"/>
  </r>
  <r>
    <n v="1185732"/>
    <d v="2021-11-12T00:00:00"/>
    <x v="3"/>
    <x v="36"/>
    <s v="Sioux Falls"/>
    <s v="Men's Apparel"/>
    <n v="59"/>
    <n v="450"/>
    <n v="2655"/>
    <n v="1221.3"/>
    <n v="0.45999999999999996"/>
    <s v="Online"/>
  </r>
  <r>
    <n v="1185732"/>
    <d v="2021-11-12T00:00:00"/>
    <x v="3"/>
    <x v="36"/>
    <s v="Sioux Falls"/>
    <s v="Women's Apparel"/>
    <n v="61"/>
    <n v="650"/>
    <n v="3965"/>
    <n v="1982.5"/>
    <n v="0.5"/>
    <s v="Online"/>
  </r>
  <r>
    <n v="1185732"/>
    <d v="2021-12-11T00:00:00"/>
    <x v="3"/>
    <x v="36"/>
    <s v="Sioux Falls"/>
    <s v="Men's Street Footwear"/>
    <n v="58"/>
    <n v="1400"/>
    <n v="8120"/>
    <n v="3735.2"/>
    <n v="0.45999999999999996"/>
    <s v="Online"/>
  </r>
  <r>
    <n v="1185732"/>
    <d v="2021-12-11T00:00:00"/>
    <x v="3"/>
    <x v="36"/>
    <s v="Sioux Falls"/>
    <s v="Men's Athletic Footwear"/>
    <n v="45"/>
    <n v="750"/>
    <n v="3375"/>
    <n v="1451.25"/>
    <n v="0.43"/>
    <s v="Online"/>
  </r>
  <r>
    <n v="1185732"/>
    <d v="2021-12-11T00:00:00"/>
    <x v="3"/>
    <x v="36"/>
    <s v="Sioux Falls"/>
    <s v="Women's Street Footwear"/>
    <n v="45"/>
    <n v="730"/>
    <n v="3285"/>
    <n v="1379.7"/>
    <n v="0.42"/>
    <s v="Online"/>
  </r>
  <r>
    <n v="1185732"/>
    <d v="2021-12-11T00:00:00"/>
    <x v="3"/>
    <x v="36"/>
    <s v="Sioux Falls"/>
    <s v="Women's Athletic Footwear"/>
    <n v="45"/>
    <n v="500"/>
    <n v="2250"/>
    <n v="1012.4999999999999"/>
    <n v="0.44999999999999996"/>
    <s v="Online"/>
  </r>
  <r>
    <n v="1185732"/>
    <d v="2021-12-11T00:00:00"/>
    <x v="3"/>
    <x v="36"/>
    <s v="Sioux Falls"/>
    <s v="Men's Apparel"/>
    <n v="56"/>
    <n v="500"/>
    <n v="2800"/>
    <n v="1259.9999999999998"/>
    <n v="0.44999999999999996"/>
    <s v="Online"/>
  </r>
  <r>
    <n v="1185732"/>
    <d v="2021-12-11T00:00:00"/>
    <x v="3"/>
    <x v="36"/>
    <s v="Sioux Falls"/>
    <s v="Women's Apparel"/>
    <n v="64"/>
    <n v="750"/>
    <n v="4800"/>
    <n v="2496"/>
    <n v="0.52"/>
    <s v="Online"/>
  </r>
  <r>
    <n v="1185732"/>
    <d v="2021-01-09T00:00:00"/>
    <x v="3"/>
    <x v="36"/>
    <s v="Sioux Falls"/>
    <s v="Men's Street Footwear"/>
    <n v="33"/>
    <n v="1280"/>
    <n v="4224"/>
    <n v="1900.7999999999997"/>
    <n v="0.44999999999999996"/>
    <s v="Online"/>
  </r>
  <r>
    <n v="1185732"/>
    <d v="2021-01-09T00:00:00"/>
    <x v="3"/>
    <x v="36"/>
    <s v="Sioux Falls"/>
    <s v="Men's Athletic Footwear"/>
    <n v="32"/>
    <n v="740"/>
    <n v="2368"/>
    <n v="1041.92"/>
    <n v="0.44"/>
    <s v="Online"/>
  </r>
  <r>
    <n v="1185732"/>
    <d v="2021-01-09T00:00:00"/>
    <x v="3"/>
    <x v="36"/>
    <s v="Sioux Falls"/>
    <s v="Women's Street Footwear"/>
    <n v="25"/>
    <n v="740"/>
    <n v="1850"/>
    <n v="740"/>
    <n v="0.4"/>
    <s v="Online"/>
  </r>
  <r>
    <n v="1185732"/>
    <d v="2021-01-09T00:00:00"/>
    <x v="3"/>
    <x v="36"/>
    <s v="Sioux Falls"/>
    <s v="Women's Athletic Footwear"/>
    <n v="28"/>
    <n v="330"/>
    <n v="924"/>
    <n v="415.79999999999995"/>
    <n v="0.44999999999999996"/>
    <s v="Online"/>
  </r>
  <r>
    <n v="1185732"/>
    <d v="2021-01-09T00:00:00"/>
    <x v="3"/>
    <x v="36"/>
    <s v="Sioux Falls"/>
    <s v="Men's Apparel"/>
    <n v="43"/>
    <n v="490"/>
    <n v="2107"/>
    <n v="1032.43"/>
    <n v="0.49"/>
    <s v="Online"/>
  </r>
  <r>
    <n v="1185732"/>
    <d v="2021-01-09T00:00:00"/>
    <x v="3"/>
    <x v="36"/>
    <s v="Sioux Falls"/>
    <s v="Women's Apparel"/>
    <n v="33"/>
    <n v="720"/>
    <n v="2376"/>
    <n v="1211.76"/>
    <n v="0.51"/>
    <s v="Online"/>
  </r>
  <r>
    <n v="1185732"/>
    <d v="2021-02-09T00:00:00"/>
    <x v="3"/>
    <x v="36"/>
    <s v="Sioux Falls"/>
    <s v="Men's Street Footwear"/>
    <n v="34"/>
    <n v="1520"/>
    <n v="5168"/>
    <n v="2325.6"/>
    <n v="0.44999999999999996"/>
    <s v="Online"/>
  </r>
  <r>
    <n v="1185732"/>
    <d v="2021-02-09T00:00:00"/>
    <x v="3"/>
    <x v="36"/>
    <s v="Sioux Falls"/>
    <s v="Men's Athletic Footwear"/>
    <n v="34"/>
    <n v="510"/>
    <n v="1734"/>
    <n v="745.62"/>
    <n v="0.43"/>
    <s v="Online"/>
  </r>
  <r>
    <n v="1185732"/>
    <d v="2021-02-09T00:00:00"/>
    <x v="3"/>
    <x v="36"/>
    <s v="Sioux Falls"/>
    <s v="Women's Street Footwear"/>
    <n v="24"/>
    <n v="680"/>
    <n v="1632"/>
    <n v="685.43999999999994"/>
    <n v="0.42"/>
    <s v="Online"/>
  </r>
  <r>
    <n v="1185732"/>
    <d v="2021-02-09T00:00:00"/>
    <x v="3"/>
    <x v="37"/>
    <s v="Fargo"/>
    <s v="Women's Athletic Footwear"/>
    <n v="29"/>
    <n v="300"/>
    <n v="870"/>
    <n v="391.49999999999994"/>
    <n v="0.44999999999999996"/>
    <s v="Online"/>
  </r>
  <r>
    <n v="1185732"/>
    <d v="2021-02-09T00:00:00"/>
    <x v="3"/>
    <x v="37"/>
    <s v="Fargo"/>
    <s v="Men's Apparel"/>
    <n v="42"/>
    <n v="510"/>
    <n v="2142"/>
    <n v="1049.58"/>
    <n v="0.49"/>
    <s v="Online"/>
  </r>
  <r>
    <n v="1185732"/>
    <d v="2021-02-09T00:00:00"/>
    <x v="3"/>
    <x v="37"/>
    <s v="Fargo"/>
    <s v="Women's Apparel"/>
    <n v="23"/>
    <n v="690"/>
    <n v="1587"/>
    <n v="809.37"/>
    <n v="0.51"/>
    <s v="Online"/>
  </r>
  <r>
    <n v="1185732"/>
    <d v="2021-03-08T00:00:00"/>
    <x v="3"/>
    <x v="37"/>
    <s v="Fargo"/>
    <s v="Men's Street Footwear"/>
    <n v="29"/>
    <n v="1340"/>
    <n v="3886"/>
    <n v="1826.4199999999998"/>
    <n v="0.47"/>
    <s v="Online"/>
  </r>
  <r>
    <n v="1185732"/>
    <d v="2021-03-08T00:00:00"/>
    <x v="3"/>
    <x v="37"/>
    <s v="Fargo"/>
    <s v="Men's Athletic Footwear"/>
    <n v="27"/>
    <n v="580"/>
    <n v="1566"/>
    <n v="657.72"/>
    <n v="0.42"/>
    <s v="Online"/>
  </r>
  <r>
    <n v="1185732"/>
    <d v="2021-03-08T00:00:00"/>
    <x v="3"/>
    <x v="37"/>
    <s v="Fargo"/>
    <s v="Women's Street Footwear"/>
    <n v="19"/>
    <n v="560"/>
    <n v="1064"/>
    <n v="446.88"/>
    <n v="0.42"/>
    <s v="Online"/>
  </r>
  <r>
    <n v="1185732"/>
    <d v="2021-03-08T00:00:00"/>
    <x v="3"/>
    <x v="37"/>
    <s v="Fargo"/>
    <s v="Women's Athletic Footwear"/>
    <n v="25"/>
    <n v="220"/>
    <n v="550"/>
    <n v="231"/>
    <n v="0.42"/>
    <s v="Online"/>
  </r>
  <r>
    <n v="1185732"/>
    <d v="2021-03-08T00:00:00"/>
    <x v="3"/>
    <x v="37"/>
    <s v="Fargo"/>
    <s v="Men's Apparel"/>
    <n v="36"/>
    <n v="360"/>
    <n v="1296"/>
    <n v="648"/>
    <n v="0.5"/>
    <s v="Online"/>
  </r>
  <r>
    <n v="1185732"/>
    <d v="2021-03-08T00:00:00"/>
    <x v="3"/>
    <x v="37"/>
    <s v="Fargo"/>
    <s v="Women's Apparel"/>
    <n v="28"/>
    <n v="630"/>
    <n v="1764"/>
    <n v="917.28000000000009"/>
    <n v="0.52"/>
    <s v="Online"/>
  </r>
  <r>
    <n v="1185732"/>
    <d v="2021-04-09T00:00:00"/>
    <x v="3"/>
    <x v="37"/>
    <s v="Fargo"/>
    <s v="Men's Street Footwear"/>
    <n v="28"/>
    <n v="1130"/>
    <n v="3164"/>
    <n v="1550.36"/>
    <n v="0.49"/>
    <s v="Online"/>
  </r>
  <r>
    <n v="1185732"/>
    <d v="2021-04-09T00:00:00"/>
    <x v="3"/>
    <x v="37"/>
    <s v="Fargo"/>
    <s v="Men's Athletic Footwear"/>
    <n v="28"/>
    <n v="440"/>
    <n v="1232"/>
    <n v="529.76"/>
    <n v="0.43"/>
    <s v="Online"/>
  </r>
  <r>
    <n v="1185732"/>
    <d v="2021-04-09T00:00:00"/>
    <x v="3"/>
    <x v="37"/>
    <s v="Fargo"/>
    <s v="Women's Street Footwear"/>
    <n v="19"/>
    <n v="410"/>
    <n v="779"/>
    <n v="327.18"/>
    <n v="0.42"/>
    <s v="Online"/>
  </r>
  <r>
    <n v="1185732"/>
    <d v="2021-04-09T00:00:00"/>
    <x v="3"/>
    <x v="37"/>
    <s v="Fargo"/>
    <s v="Women's Athletic Footwear"/>
    <n v="24"/>
    <n v="220"/>
    <n v="528"/>
    <n v="227.04"/>
    <n v="0.43"/>
    <s v="Online"/>
  </r>
  <r>
    <n v="1185732"/>
    <d v="2021-04-09T00:00:00"/>
    <x v="3"/>
    <x v="37"/>
    <s v="Fargo"/>
    <s v="Men's Apparel"/>
    <n v="58"/>
    <n v="300"/>
    <n v="1740"/>
    <n v="835.19999999999993"/>
    <n v="0.48"/>
    <s v="Online"/>
  </r>
  <r>
    <n v="1185732"/>
    <d v="2021-04-09T00:00:00"/>
    <x v="3"/>
    <x v="37"/>
    <s v="Fargo"/>
    <s v="Women's Apparel"/>
    <n v="49"/>
    <n v="680"/>
    <n v="3332"/>
    <n v="1765.96"/>
    <n v="0.53"/>
    <s v="Online"/>
  </r>
  <r>
    <n v="1185732"/>
    <d v="2021-05-10T00:00:00"/>
    <x v="3"/>
    <x v="37"/>
    <s v="Fargo"/>
    <s v="Men's Street Footwear"/>
    <n v="55"/>
    <n v="1290"/>
    <n v="7095"/>
    <n v="3405.6"/>
    <n v="0.48"/>
    <s v="Online"/>
  </r>
  <r>
    <n v="1185732"/>
    <d v="2021-05-10T00:00:00"/>
    <x v="3"/>
    <x v="37"/>
    <s v="Fargo"/>
    <s v="Men's Athletic Footwear"/>
    <n v="41"/>
    <n v="540"/>
    <n v="2214"/>
    <n v="974.16"/>
    <n v="0.44"/>
    <s v="Online"/>
  </r>
  <r>
    <n v="1185732"/>
    <d v="2021-05-10T00:00:00"/>
    <x v="3"/>
    <x v="37"/>
    <s v="Fargo"/>
    <s v="Women's Street Footwear"/>
    <n v="37"/>
    <n v="510"/>
    <n v="1887"/>
    <n v="811.41"/>
    <n v="0.43"/>
    <s v="Online"/>
  </r>
  <r>
    <n v="1185732"/>
    <d v="2021-05-10T00:00:00"/>
    <x v="3"/>
    <x v="37"/>
    <s v="Fargo"/>
    <s v="Women's Athletic Footwear"/>
    <n v="36"/>
    <n v="260"/>
    <n v="936"/>
    <n v="411.84"/>
    <n v="0.44"/>
    <s v="Online"/>
  </r>
  <r>
    <n v="1185732"/>
    <d v="2021-05-10T00:00:00"/>
    <x v="3"/>
    <x v="37"/>
    <s v="Fargo"/>
    <s v="Men's Apparel"/>
    <n v="46"/>
    <n v="310"/>
    <n v="1426"/>
    <n v="684.48"/>
    <n v="0.48"/>
    <s v="Online"/>
  </r>
  <r>
    <n v="1185732"/>
    <d v="2021-05-10T00:00:00"/>
    <x v="3"/>
    <x v="37"/>
    <s v="Fargo"/>
    <s v="Women's Apparel"/>
    <n v="52"/>
    <n v="750"/>
    <n v="3900"/>
    <n v="1989"/>
    <n v="0.51"/>
    <s v="Online"/>
  </r>
  <r>
    <n v="1185732"/>
    <d v="2021-06-09T00:00:00"/>
    <x v="3"/>
    <x v="37"/>
    <s v="Fargo"/>
    <s v="Men's Street Footwear"/>
    <n v="36"/>
    <n v="1250"/>
    <n v="4500"/>
    <n v="2024.9999999999998"/>
    <n v="0.44999999999999996"/>
    <s v="Online"/>
  </r>
  <r>
    <n v="1185732"/>
    <d v="2021-06-09T00:00:00"/>
    <x v="3"/>
    <x v="37"/>
    <s v="Fargo"/>
    <s v="Men's Athletic Footwear"/>
    <n v="32"/>
    <n v="650"/>
    <n v="2080"/>
    <n v="894.4"/>
    <n v="0.43"/>
    <s v="Online"/>
  </r>
  <r>
    <n v="1185732"/>
    <d v="2021-06-09T00:00:00"/>
    <x v="3"/>
    <x v="37"/>
    <s v="Fargo"/>
    <s v="Women's Street Footwear"/>
    <n v="27"/>
    <n v="600"/>
    <n v="1620"/>
    <n v="648"/>
    <n v="0.4"/>
    <s v="Online"/>
  </r>
  <r>
    <n v="1185732"/>
    <d v="2021-06-09T00:00:00"/>
    <x v="3"/>
    <x v="37"/>
    <s v="Fargo"/>
    <s v="Women's Athletic Footwear"/>
    <n v="29"/>
    <n v="510"/>
    <n v="1479"/>
    <n v="621.17999999999995"/>
    <n v="0.42"/>
    <s v="Online"/>
  </r>
  <r>
    <n v="1185732"/>
    <d v="2021-06-09T00:00:00"/>
    <x v="3"/>
    <x v="37"/>
    <s v="Fargo"/>
    <s v="Men's Apparel"/>
    <n v="38"/>
    <n v="470"/>
    <n v="1786"/>
    <n v="821.56"/>
    <n v="0.45999999999999996"/>
    <s v="Online"/>
  </r>
  <r>
    <n v="1185732"/>
    <d v="2021-06-09T00:00:00"/>
    <x v="3"/>
    <x v="37"/>
    <s v="Fargo"/>
    <s v="Women's Apparel"/>
    <n v="51"/>
    <n v="910"/>
    <n v="4641"/>
    <n v="2506.1400000000003"/>
    <n v="0.54"/>
    <s v="Online"/>
  </r>
  <r>
    <n v="1185732"/>
    <d v="2021-07-08T00:00:00"/>
    <x v="3"/>
    <x v="37"/>
    <s v="Fargo"/>
    <s v="Men's Street Footwear"/>
    <n v="48"/>
    <n v="1600"/>
    <n v="7680"/>
    <n v="3763.2"/>
    <n v="0.49"/>
    <s v="Online"/>
  </r>
  <r>
    <n v="1185732"/>
    <d v="2021-07-08T00:00:00"/>
    <x v="3"/>
    <x v="37"/>
    <s v="Fargo"/>
    <s v="Men's Athletic Footwear"/>
    <n v="44"/>
    <n v="840"/>
    <n v="3696"/>
    <n v="1589.28"/>
    <n v="0.43"/>
    <s v="Online"/>
  </r>
  <r>
    <n v="1185732"/>
    <d v="2021-07-08T00:00:00"/>
    <x v="3"/>
    <x v="37"/>
    <s v="Fargo"/>
    <s v="Women's Street Footwear"/>
    <n v="37"/>
    <n v="590"/>
    <n v="2183"/>
    <n v="873.2"/>
    <n v="0.4"/>
    <s v="Online"/>
  </r>
  <r>
    <n v="1185732"/>
    <d v="2021-07-08T00:00:00"/>
    <x v="3"/>
    <x v="37"/>
    <s v="Fargo"/>
    <s v="Women's Athletic Footwear"/>
    <n v="38"/>
    <n v="530"/>
    <n v="2014"/>
    <n v="866.02"/>
    <n v="0.43"/>
    <s v="Online"/>
  </r>
  <r>
    <n v="1185732"/>
    <d v="2021-07-08T00:00:00"/>
    <x v="3"/>
    <x v="37"/>
    <s v="Fargo"/>
    <s v="Men's Apparel"/>
    <n v="49"/>
    <n v="600"/>
    <n v="2940"/>
    <n v="1352.3999999999999"/>
    <n v="0.45999999999999996"/>
    <s v="Online"/>
  </r>
  <r>
    <n v="1185732"/>
    <d v="2021-07-08T00:00:00"/>
    <x v="3"/>
    <x v="37"/>
    <s v="Fargo"/>
    <s v="Women's Apparel"/>
    <n v="54"/>
    <n v="980"/>
    <n v="5292"/>
    <n v="2857.6800000000003"/>
    <n v="0.54"/>
    <s v="Online"/>
  </r>
  <r>
    <n v="1185732"/>
    <d v="2021-08-09T00:00:00"/>
    <x v="3"/>
    <x v="37"/>
    <s v="Fargo"/>
    <s v="Men's Street Footwear"/>
    <n v="46"/>
    <n v="1470"/>
    <n v="6762"/>
    <n v="3313.38"/>
    <n v="0.49"/>
    <s v="Online"/>
  </r>
  <r>
    <n v="1185732"/>
    <d v="2021-08-09T00:00:00"/>
    <x v="3"/>
    <x v="37"/>
    <s v="Fargo"/>
    <s v="Men's Athletic Footwear"/>
    <n v="42"/>
    <n v="900"/>
    <n v="3780"/>
    <n v="1512"/>
    <n v="0.4"/>
    <s v="Online"/>
  </r>
  <r>
    <n v="1185732"/>
    <d v="2021-08-09T00:00:00"/>
    <x v="3"/>
    <x v="37"/>
    <s v="Fargo"/>
    <s v="Women's Street Footwear"/>
    <n v="37"/>
    <n v="630"/>
    <n v="2331"/>
    <n v="955.70999999999992"/>
    <n v="0.41"/>
    <s v="Online"/>
  </r>
  <r>
    <n v="1185732"/>
    <d v="2021-08-09T00:00:00"/>
    <x v="3"/>
    <x v="37"/>
    <s v="Fargo"/>
    <s v="Women's Athletic Footwear"/>
    <n v="38"/>
    <n v="520"/>
    <n v="1976"/>
    <n v="810.16"/>
    <n v="0.41"/>
    <s v="Online"/>
  </r>
  <r>
    <n v="1185732"/>
    <d v="2021-08-09T00:00:00"/>
    <x v="3"/>
    <x v="37"/>
    <s v="Fargo"/>
    <s v="Men's Apparel"/>
    <n v="46"/>
    <n v="440"/>
    <n v="2024"/>
    <n v="931.04"/>
    <n v="0.45999999999999996"/>
    <s v="Online"/>
  </r>
  <r>
    <n v="1185732"/>
    <d v="2021-08-09T00:00:00"/>
    <x v="3"/>
    <x v="37"/>
    <s v="Fargo"/>
    <s v="Women's Apparel"/>
    <n v="54"/>
    <n v="950"/>
    <n v="5130"/>
    <n v="2718.9"/>
    <n v="0.53"/>
    <s v="Online"/>
  </r>
  <r>
    <n v="1185732"/>
    <d v="2021-09-10T00:00:00"/>
    <x v="3"/>
    <x v="37"/>
    <s v="Fargo"/>
    <s v="Men's Street Footwear"/>
    <n v="36"/>
    <n v="1330"/>
    <n v="4788"/>
    <n v="2394"/>
    <n v="0.5"/>
    <s v="Online"/>
  </r>
  <r>
    <n v="1185732"/>
    <d v="2021-09-10T00:00:00"/>
    <x v="3"/>
    <x v="37"/>
    <s v="Fargo"/>
    <s v="Men's Athletic Footwear"/>
    <n v="34"/>
    <n v="720"/>
    <n v="2448"/>
    <n v="1052.6399999999999"/>
    <n v="0.43"/>
    <s v="Online"/>
  </r>
  <r>
    <n v="1185732"/>
    <d v="2021-09-10T00:00:00"/>
    <x v="3"/>
    <x v="37"/>
    <s v="Fargo"/>
    <s v="Women's Street Footwear"/>
    <n v="27"/>
    <n v="510"/>
    <n v="1377"/>
    <n v="605.88"/>
    <n v="0.44"/>
    <s v="Online"/>
  </r>
  <r>
    <n v="1185732"/>
    <d v="2021-09-10T00:00:00"/>
    <x v="3"/>
    <x v="37"/>
    <s v="Fargo"/>
    <s v="Women's Athletic Footwear"/>
    <n v="28"/>
    <n v="440"/>
    <n v="1232"/>
    <n v="505.11999999999995"/>
    <n v="0.41"/>
    <s v="Online"/>
  </r>
  <r>
    <n v="1185732"/>
    <d v="2021-09-10T00:00:00"/>
    <x v="3"/>
    <x v="37"/>
    <s v="Fargo"/>
    <s v="Men's Apparel"/>
    <n v="36"/>
    <n v="420"/>
    <n v="1512"/>
    <n v="740.88"/>
    <n v="0.49"/>
    <s v="Online"/>
  </r>
  <r>
    <n v="1185732"/>
    <d v="2021-09-10T00:00:00"/>
    <x v="3"/>
    <x v="37"/>
    <s v="Fargo"/>
    <s v="Women's Apparel"/>
    <n v="44"/>
    <n v="630"/>
    <n v="2772"/>
    <n v="1524.6000000000001"/>
    <n v="0.55000000000000004"/>
    <s v="Online"/>
  </r>
  <r>
    <n v="1185732"/>
    <d v="2021-10-09T00:00:00"/>
    <x v="3"/>
    <x v="37"/>
    <s v="Fargo"/>
    <s v="Men's Street Footwear"/>
    <n v="49"/>
    <n v="1160"/>
    <n v="5684"/>
    <n v="2671.48"/>
    <n v="0.47"/>
    <s v="Online"/>
  </r>
  <r>
    <n v="1185732"/>
    <d v="2021-10-09T00:00:00"/>
    <x v="3"/>
    <x v="37"/>
    <s v="Fargo"/>
    <s v="Men's Athletic Footwear"/>
    <n v="36"/>
    <n v="730"/>
    <n v="2628"/>
    <n v="1077.48"/>
    <n v="0.41"/>
    <s v="Online"/>
  </r>
  <r>
    <n v="1185732"/>
    <d v="2021-10-09T00:00:00"/>
    <x v="3"/>
    <x v="37"/>
    <s v="Fargo"/>
    <s v="Women's Street Footwear"/>
    <n v="39"/>
    <n v="390"/>
    <n v="1521"/>
    <n v="669.24"/>
    <n v="0.44"/>
    <s v="Online"/>
  </r>
  <r>
    <n v="1185732"/>
    <d v="2021-10-09T00:00:00"/>
    <x v="3"/>
    <x v="37"/>
    <s v="Fargo"/>
    <s v="Women's Athletic Footwear"/>
    <n v="38"/>
    <n v="330"/>
    <n v="1254"/>
    <n v="501.6"/>
    <n v="0.4"/>
    <s v="Online"/>
  </r>
  <r>
    <n v="1185732"/>
    <d v="2021-10-09T00:00:00"/>
    <x v="3"/>
    <x v="37"/>
    <s v="Fargo"/>
    <s v="Men's Apparel"/>
    <n v="45"/>
    <n v="340"/>
    <n v="1530"/>
    <n v="719.09999999999991"/>
    <n v="0.47"/>
    <s v="Online"/>
  </r>
  <r>
    <n v="1185732"/>
    <d v="2021-10-09T00:00:00"/>
    <x v="3"/>
    <x v="37"/>
    <s v="Fargo"/>
    <s v="Women's Apparel"/>
    <n v="53"/>
    <n v="730"/>
    <n v="3869"/>
    <n v="2050.5700000000002"/>
    <n v="0.53"/>
    <s v="Online"/>
  </r>
  <r>
    <n v="1185732"/>
    <d v="2021-11-09T00:00:00"/>
    <x v="3"/>
    <x v="37"/>
    <s v="Fargo"/>
    <s v="Men's Street Footwear"/>
    <n v="49"/>
    <n v="1200"/>
    <n v="5880"/>
    <n v="2940"/>
    <n v="0.5"/>
    <s v="Online"/>
  </r>
  <r>
    <n v="1185732"/>
    <d v="2021-11-09T00:00:00"/>
    <x v="3"/>
    <x v="37"/>
    <s v="Fargo"/>
    <s v="Men's Athletic Footwear"/>
    <n v="36"/>
    <n v="730"/>
    <n v="2628"/>
    <n v="1182.5999999999999"/>
    <n v="0.44999999999999996"/>
    <s v="Online"/>
  </r>
  <r>
    <n v="1185732"/>
    <d v="2021-11-09T00:00:00"/>
    <x v="3"/>
    <x v="37"/>
    <s v="Fargo"/>
    <s v="Women's Street Footwear"/>
    <n v="39"/>
    <n v="530"/>
    <n v="2067"/>
    <n v="909.48"/>
    <n v="0.44"/>
    <s v="Online"/>
  </r>
  <r>
    <n v="1185732"/>
    <d v="2021-11-09T00:00:00"/>
    <x v="3"/>
    <x v="37"/>
    <s v="Fargo"/>
    <s v="Women's Athletic Footwear"/>
    <n v="39"/>
    <n v="470"/>
    <n v="1833"/>
    <n v="788.18999999999994"/>
    <n v="0.43"/>
    <s v="Online"/>
  </r>
  <r>
    <n v="1185732"/>
    <d v="2021-11-09T00:00:00"/>
    <x v="3"/>
    <x v="37"/>
    <s v="Fargo"/>
    <s v="Men's Apparel"/>
    <n v="55"/>
    <n v="440"/>
    <n v="2420"/>
    <n v="1089"/>
    <n v="0.44999999999999996"/>
    <s v="Online"/>
  </r>
  <r>
    <n v="1185732"/>
    <d v="2021-11-09T00:00:00"/>
    <x v="3"/>
    <x v="37"/>
    <s v="Fargo"/>
    <s v="Women's Apparel"/>
    <n v="60"/>
    <n v="650"/>
    <n v="3900"/>
    <n v="1989"/>
    <n v="0.51"/>
    <s v="Online"/>
  </r>
  <r>
    <n v="1185732"/>
    <d v="2021-12-08T00:00:00"/>
    <x v="3"/>
    <x v="37"/>
    <s v="Fargo"/>
    <s v="Men's Street Footwear"/>
    <n v="55"/>
    <n v="1500"/>
    <n v="8250"/>
    <n v="3794.9999999999995"/>
    <n v="0.45999999999999996"/>
    <s v="Online"/>
  </r>
  <r>
    <n v="1185732"/>
    <d v="2021-12-08T00:00:00"/>
    <x v="3"/>
    <x v="37"/>
    <s v="Fargo"/>
    <s v="Men's Athletic Footwear"/>
    <n v="46"/>
    <n v="750"/>
    <n v="3450"/>
    <n v="1552.4999999999998"/>
    <n v="0.44999999999999996"/>
    <s v="Online"/>
  </r>
  <r>
    <n v="1185732"/>
    <d v="2021-12-08T00:00:00"/>
    <x v="3"/>
    <x v="37"/>
    <s v="Fargo"/>
    <s v="Women's Street Footwear"/>
    <n v="48"/>
    <n v="730"/>
    <n v="3504"/>
    <n v="1576.8"/>
    <n v="0.44999999999999996"/>
    <s v="Online"/>
  </r>
  <r>
    <n v="1185732"/>
    <d v="2021-12-08T00:00:00"/>
    <x v="3"/>
    <x v="37"/>
    <s v="Fargo"/>
    <s v="Women's Athletic Footwear"/>
    <n v="47"/>
    <n v="540"/>
    <n v="2538"/>
    <n v="1040.58"/>
    <n v="0.41"/>
    <s v="Online"/>
  </r>
  <r>
    <n v="1185732"/>
    <d v="2021-12-08T00:00:00"/>
    <x v="3"/>
    <x v="37"/>
    <s v="Fargo"/>
    <s v="Men's Apparel"/>
    <n v="58"/>
    <n v="540"/>
    <n v="3132"/>
    <n v="1409.3999999999999"/>
    <n v="0.44999999999999996"/>
    <s v="Online"/>
  </r>
  <r>
    <n v="1185732"/>
    <d v="2021-12-08T00:00:00"/>
    <x v="3"/>
    <x v="37"/>
    <s v="Fargo"/>
    <s v="Women's Apparel"/>
    <n v="63"/>
    <n v="780"/>
    <n v="4914"/>
    <n v="2604.42"/>
    <n v="0.53"/>
    <s v="Online"/>
  </r>
  <r>
    <n v="1185732"/>
    <d v="2021-01-06T00:00:00"/>
    <x v="3"/>
    <x v="37"/>
    <s v="Fargo"/>
    <s v="Men's Street Footwear"/>
    <n v="27"/>
    <n v="1130"/>
    <n v="3051"/>
    <n v="1372.9499999999998"/>
    <n v="0.44999999999999996"/>
    <s v="Online"/>
  </r>
  <r>
    <n v="1185732"/>
    <d v="2021-01-06T00:00:00"/>
    <x v="3"/>
    <x v="37"/>
    <s v="Fargo"/>
    <s v="Men's Athletic Footwear"/>
    <n v="29"/>
    <n v="700"/>
    <n v="2030"/>
    <n v="933.8"/>
    <n v="0.45999999999999996"/>
    <s v="Online"/>
  </r>
  <r>
    <n v="1185732"/>
    <d v="2021-01-06T00:00:00"/>
    <x v="3"/>
    <x v="37"/>
    <s v="Fargo"/>
    <s v="Women's Street Footwear"/>
    <n v="19"/>
    <n v="680"/>
    <n v="1292"/>
    <n v="581.4"/>
    <n v="0.44999999999999996"/>
    <s v="Online"/>
  </r>
  <r>
    <n v="1185732"/>
    <d v="2021-01-06T00:00:00"/>
    <x v="3"/>
    <x v="37"/>
    <s v="Fargo"/>
    <s v="Women's Athletic Footwear"/>
    <n v="24"/>
    <n v="260"/>
    <n v="624"/>
    <n v="280.79999999999995"/>
    <n v="0.44999999999999996"/>
    <s v="Online"/>
  </r>
  <r>
    <n v="1185732"/>
    <d v="2021-01-06T00:00:00"/>
    <x v="3"/>
    <x v="37"/>
    <s v="Fargo"/>
    <s v="Men's Apparel"/>
    <n v="38"/>
    <n v="420"/>
    <n v="1596"/>
    <n v="1005.48"/>
    <n v="0.63"/>
    <s v="Online"/>
  </r>
  <r>
    <n v="1185732"/>
    <d v="2021-01-06T00:00:00"/>
    <x v="3"/>
    <x v="37"/>
    <s v="Fargo"/>
    <s v="Women's Apparel"/>
    <n v="28"/>
    <n v="750"/>
    <n v="2100"/>
    <n v="1092"/>
    <n v="0.52"/>
    <s v="Online"/>
  </r>
  <r>
    <n v="1185732"/>
    <d v="2021-02-06T00:00:00"/>
    <x v="3"/>
    <x v="37"/>
    <s v="Fargo"/>
    <s v="Men's Street Footwear"/>
    <n v="28"/>
    <n v="1450"/>
    <n v="4060"/>
    <n v="1786.4"/>
    <n v="0.44"/>
    <s v="Online"/>
  </r>
  <r>
    <n v="1185732"/>
    <d v="2021-02-06T00:00:00"/>
    <x v="3"/>
    <x v="37"/>
    <s v="Fargo"/>
    <s v="Men's Athletic Footwear"/>
    <n v="28"/>
    <n v="450"/>
    <n v="1260"/>
    <n v="579.59999999999991"/>
    <n v="0.45999999999999996"/>
    <s v="Online"/>
  </r>
  <r>
    <n v="1185732"/>
    <d v="2021-02-06T00:00:00"/>
    <x v="3"/>
    <x v="37"/>
    <s v="Fargo"/>
    <s v="Women's Street Footwear"/>
    <n v="19"/>
    <n v="560"/>
    <n v="1064"/>
    <n v="436.23999999999995"/>
    <n v="0.41"/>
    <s v="Online"/>
  </r>
  <r>
    <n v="1185732"/>
    <d v="2021-02-06T00:00:00"/>
    <x v="3"/>
    <x v="38"/>
    <s v="Des Moines"/>
    <s v="Women's Athletic Footwear"/>
    <n v="25"/>
    <n v="230"/>
    <n v="575"/>
    <n v="253"/>
    <n v="0.44"/>
    <s v="Online"/>
  </r>
  <r>
    <n v="1185732"/>
    <d v="2021-02-06T00:00:00"/>
    <x v="3"/>
    <x v="38"/>
    <s v="Des Moines"/>
    <s v="Men's Apparel"/>
    <n v="38"/>
    <n v="380"/>
    <n v="1444"/>
    <n v="938.6"/>
    <n v="0.65"/>
    <s v="Online"/>
  </r>
  <r>
    <n v="1185732"/>
    <d v="2021-02-06T00:00:00"/>
    <x v="3"/>
    <x v="38"/>
    <s v="Des Moines"/>
    <s v="Women's Apparel"/>
    <n v="14"/>
    <n v="680"/>
    <n v="952"/>
    <n v="514.08000000000004"/>
    <n v="0.54"/>
    <s v="Online"/>
  </r>
  <r>
    <n v="1185732"/>
    <d v="2021-03-05T00:00:00"/>
    <x v="3"/>
    <x v="38"/>
    <s v="Des Moines"/>
    <s v="Men's Street Footwear"/>
    <n v="19"/>
    <n v="1360"/>
    <n v="2584"/>
    <n v="1033.6000000000001"/>
    <n v="0.4"/>
    <s v="Online"/>
  </r>
  <r>
    <n v="1185732"/>
    <d v="2021-03-05T00:00:00"/>
    <x v="3"/>
    <x v="38"/>
    <s v="Des Moines"/>
    <s v="Men's Athletic Footwear"/>
    <n v="19"/>
    <n v="470"/>
    <n v="893"/>
    <n v="401.84999999999997"/>
    <n v="0.44999999999999996"/>
    <s v="Online"/>
  </r>
  <r>
    <n v="1185732"/>
    <d v="2021-03-05T00:00:00"/>
    <x v="3"/>
    <x v="38"/>
    <s v="Des Moines"/>
    <s v="Women's Street Footwear"/>
    <n v="9"/>
    <n v="650"/>
    <n v="585"/>
    <n v="234"/>
    <n v="0.4"/>
    <s v="Online"/>
  </r>
  <r>
    <n v="1185732"/>
    <d v="2021-03-05T00:00:00"/>
    <x v="3"/>
    <x v="38"/>
    <s v="Des Moines"/>
    <s v="Women's Athletic Footwear"/>
    <n v="14"/>
    <n v="280"/>
    <n v="392"/>
    <n v="164.64"/>
    <n v="0.42"/>
    <s v="Online"/>
  </r>
  <r>
    <n v="1185732"/>
    <d v="2021-03-05T00:00:00"/>
    <x v="3"/>
    <x v="38"/>
    <s v="Des Moines"/>
    <s v="Men's Apparel"/>
    <n v="28"/>
    <n v="390"/>
    <n v="1092"/>
    <n v="698.88"/>
    <n v="0.64"/>
    <s v="Online"/>
  </r>
  <r>
    <n v="1185732"/>
    <d v="2021-03-05T00:00:00"/>
    <x v="3"/>
    <x v="38"/>
    <s v="Des Moines"/>
    <s v="Women's Apparel"/>
    <n v="20"/>
    <n v="680"/>
    <n v="1360"/>
    <n v="720.80000000000007"/>
    <n v="0.53"/>
    <s v="Online"/>
  </r>
  <r>
    <n v="1185732"/>
    <d v="2021-04-06T00:00:00"/>
    <x v="3"/>
    <x v="38"/>
    <s v="Des Moines"/>
    <s v="Men's Street Footwear"/>
    <n v="20"/>
    <n v="1240"/>
    <n v="2480"/>
    <n v="1116"/>
    <n v="0.44999999999999996"/>
    <s v="Online"/>
  </r>
  <r>
    <n v="1185732"/>
    <d v="2021-04-06T00:00:00"/>
    <x v="3"/>
    <x v="38"/>
    <s v="Des Moines"/>
    <s v="Men's Athletic Footwear"/>
    <n v="18"/>
    <n v="490"/>
    <n v="882"/>
    <n v="432.18"/>
    <n v="0.49"/>
    <s v="Online"/>
  </r>
  <r>
    <n v="1185732"/>
    <d v="2021-04-06T00:00:00"/>
    <x v="3"/>
    <x v="38"/>
    <s v="Des Moines"/>
    <s v="Women's Street Footwear"/>
    <n v="10"/>
    <n v="530"/>
    <n v="530"/>
    <n v="233.2"/>
    <n v="0.44"/>
    <s v="Online"/>
  </r>
  <r>
    <n v="1185732"/>
    <d v="2021-04-06T00:00:00"/>
    <x v="3"/>
    <x v="38"/>
    <s v="Des Moines"/>
    <s v="Women's Athletic Footwear"/>
    <n v="15"/>
    <n v="280"/>
    <n v="420"/>
    <n v="188.99999999999997"/>
    <n v="0.44999999999999996"/>
    <s v="Online"/>
  </r>
  <r>
    <n v="1185732"/>
    <d v="2021-04-06T00:00:00"/>
    <x v="3"/>
    <x v="38"/>
    <s v="Des Moines"/>
    <s v="Men's Apparel"/>
    <n v="55"/>
    <n v="340"/>
    <n v="1870"/>
    <n v="1140.7"/>
    <n v="0.61"/>
    <s v="Online"/>
  </r>
  <r>
    <n v="1185732"/>
    <d v="2021-04-06T00:00:00"/>
    <x v="3"/>
    <x v="38"/>
    <s v="Des Moines"/>
    <s v="Women's Apparel"/>
    <n v="46"/>
    <n v="630"/>
    <n v="2898"/>
    <n v="1506.96"/>
    <n v="0.52"/>
    <s v="Online"/>
  </r>
  <r>
    <n v="1185732"/>
    <d v="2021-05-07T00:00:00"/>
    <x v="3"/>
    <x v="38"/>
    <s v="Des Moines"/>
    <s v="Men's Street Footwear"/>
    <n v="57"/>
    <n v="1460"/>
    <n v="8322"/>
    <n v="3495.24"/>
    <n v="0.42"/>
    <s v="Online"/>
  </r>
  <r>
    <n v="1185732"/>
    <d v="2021-05-07T00:00:00"/>
    <x v="3"/>
    <x v="38"/>
    <s v="Des Moines"/>
    <s v="Men's Athletic Footwear"/>
    <n v="37"/>
    <n v="630"/>
    <n v="2331"/>
    <n v="1072.26"/>
    <n v="0.45999999999999996"/>
    <s v="Online"/>
  </r>
  <r>
    <n v="1185732"/>
    <d v="2021-05-07T00:00:00"/>
    <x v="3"/>
    <x v="38"/>
    <s v="Des Moines"/>
    <s v="Women's Street Footwear"/>
    <n v="33"/>
    <n v="540"/>
    <n v="1782"/>
    <n v="730.62"/>
    <n v="0.41"/>
    <s v="Online"/>
  </r>
  <r>
    <n v="1185732"/>
    <d v="2021-05-07T00:00:00"/>
    <x v="3"/>
    <x v="38"/>
    <s v="Des Moines"/>
    <s v="Women's Athletic Footwear"/>
    <n v="33"/>
    <n v="340"/>
    <n v="1122"/>
    <n v="493.68"/>
    <n v="0.44"/>
    <s v="Online"/>
  </r>
  <r>
    <n v="1185732"/>
    <d v="2021-05-07T00:00:00"/>
    <x v="3"/>
    <x v="38"/>
    <s v="Des Moines"/>
    <s v="Men's Apparel"/>
    <n v="43"/>
    <n v="420"/>
    <n v="1806"/>
    <n v="1173.9000000000001"/>
    <n v="0.65"/>
    <s v="Online"/>
  </r>
  <r>
    <n v="1185732"/>
    <d v="2021-05-07T00:00:00"/>
    <x v="3"/>
    <x v="38"/>
    <s v="Des Moines"/>
    <s v="Women's Apparel"/>
    <n v="46"/>
    <n v="690"/>
    <n v="3174"/>
    <n v="1650.48"/>
    <n v="0.52"/>
    <s v="Online"/>
  </r>
  <r>
    <n v="1185732"/>
    <d v="2021-06-06T00:00:00"/>
    <x v="3"/>
    <x v="38"/>
    <s v="Des Moines"/>
    <s v="Men's Street Footwear"/>
    <n v="32"/>
    <n v="1370"/>
    <n v="4384"/>
    <n v="1841.28"/>
    <n v="0.42"/>
    <s v="Online"/>
  </r>
  <r>
    <n v="1185732"/>
    <d v="2021-06-06T00:00:00"/>
    <x v="3"/>
    <x v="38"/>
    <s v="Des Moines"/>
    <s v="Men's Athletic Footwear"/>
    <n v="28"/>
    <n v="770"/>
    <n v="2156"/>
    <n v="1034.8799999999999"/>
    <n v="0.48"/>
    <s v="Online"/>
  </r>
  <r>
    <n v="1185732"/>
    <d v="2021-06-06T00:00:00"/>
    <x v="3"/>
    <x v="38"/>
    <s v="Des Moines"/>
    <s v="Women's Street Footwear"/>
    <n v="23"/>
    <n v="500"/>
    <n v="1150"/>
    <n v="517.5"/>
    <n v="0.44999999999999996"/>
    <s v="Online"/>
  </r>
  <r>
    <n v="1185732"/>
    <d v="2021-06-06T00:00:00"/>
    <x v="3"/>
    <x v="38"/>
    <s v="Des Moines"/>
    <s v="Women's Athletic Footwear"/>
    <n v="24"/>
    <n v="440"/>
    <n v="1056"/>
    <n v="464.64"/>
    <n v="0.44"/>
    <s v="Online"/>
  </r>
  <r>
    <n v="1185732"/>
    <d v="2021-06-06T00:00:00"/>
    <x v="3"/>
    <x v="38"/>
    <s v="Des Moines"/>
    <s v="Men's Apparel"/>
    <n v="34"/>
    <n v="440"/>
    <n v="1496"/>
    <n v="957.44"/>
    <n v="0.64"/>
    <s v="Online"/>
  </r>
  <r>
    <n v="1185732"/>
    <d v="2021-06-06T00:00:00"/>
    <x v="3"/>
    <x v="38"/>
    <s v="Des Moines"/>
    <s v="Women's Apparel"/>
    <n v="51"/>
    <n v="850"/>
    <n v="4335"/>
    <n v="2297.5500000000002"/>
    <n v="0.53"/>
    <s v="Online"/>
  </r>
  <r>
    <n v="1185732"/>
    <d v="2021-07-05T00:00:00"/>
    <x v="3"/>
    <x v="38"/>
    <s v="Des Moines"/>
    <s v="Men's Street Footwear"/>
    <n v="49"/>
    <n v="1380"/>
    <n v="6762"/>
    <n v="2975.28"/>
    <n v="0.44"/>
    <s v="Online"/>
  </r>
  <r>
    <n v="1185732"/>
    <d v="2021-07-05T00:00:00"/>
    <x v="3"/>
    <x v="38"/>
    <s v="Des Moines"/>
    <s v="Men's Athletic Footwear"/>
    <n v="44"/>
    <n v="870"/>
    <n v="3828"/>
    <n v="1875.72"/>
    <n v="0.49"/>
    <s v="Online"/>
  </r>
  <r>
    <n v="1185732"/>
    <d v="2021-07-05T00:00:00"/>
    <x v="3"/>
    <x v="38"/>
    <s v="Des Moines"/>
    <s v="Women's Street Footwear"/>
    <n v="36"/>
    <n v="680"/>
    <n v="2448"/>
    <n v="1077.1200000000001"/>
    <n v="0.44"/>
    <s v="Online"/>
  </r>
  <r>
    <n v="1185732"/>
    <d v="2021-07-05T00:00:00"/>
    <x v="3"/>
    <x v="38"/>
    <s v="Des Moines"/>
    <s v="Women's Athletic Footwear"/>
    <n v="37"/>
    <n v="470"/>
    <n v="1739"/>
    <n v="712.99"/>
    <n v="0.41"/>
    <s v="Online"/>
  </r>
  <r>
    <n v="1185732"/>
    <d v="2021-07-05T00:00:00"/>
    <x v="3"/>
    <x v="38"/>
    <s v="Des Moines"/>
    <s v="Men's Apparel"/>
    <n v="46"/>
    <n v="600"/>
    <n v="2760"/>
    <n v="1656"/>
    <n v="0.6"/>
    <s v="Online"/>
  </r>
  <r>
    <n v="1185732"/>
    <d v="2021-07-05T00:00:00"/>
    <x v="3"/>
    <x v="38"/>
    <s v="Des Moines"/>
    <s v="Women's Apparel"/>
    <n v="51"/>
    <n v="940"/>
    <n v="4794"/>
    <n v="2397"/>
    <n v="0.5"/>
    <s v="Online"/>
  </r>
  <r>
    <n v="1185732"/>
    <d v="2021-08-06T00:00:00"/>
    <x v="3"/>
    <x v="38"/>
    <s v="Des Moines"/>
    <s v="Men's Street Footwear"/>
    <n v="49"/>
    <n v="1310"/>
    <n v="6419"/>
    <n v="2695.98"/>
    <n v="0.42"/>
    <s v="Online"/>
  </r>
  <r>
    <n v="1185732"/>
    <d v="2021-08-06T00:00:00"/>
    <x v="3"/>
    <x v="38"/>
    <s v="Des Moines"/>
    <s v="Men's Athletic Footwear"/>
    <n v="42"/>
    <n v="780"/>
    <n v="3276"/>
    <n v="1506.9599999999998"/>
    <n v="0.45999999999999996"/>
    <s v="Online"/>
  </r>
  <r>
    <n v="1185732"/>
    <d v="2021-08-06T00:00:00"/>
    <x v="3"/>
    <x v="38"/>
    <s v="Des Moines"/>
    <s v="Women's Street Footwear"/>
    <n v="39"/>
    <n v="610"/>
    <n v="2379"/>
    <n v="1022.97"/>
    <n v="0.43"/>
    <s v="Online"/>
  </r>
  <r>
    <n v="1185732"/>
    <d v="2021-08-06T00:00:00"/>
    <x v="3"/>
    <x v="38"/>
    <s v="Des Moines"/>
    <s v="Women's Athletic Footwear"/>
    <n v="37"/>
    <n v="540"/>
    <n v="1998"/>
    <n v="819.18"/>
    <n v="0.41"/>
    <s v="Online"/>
  </r>
  <r>
    <n v="1185732"/>
    <d v="2021-08-06T00:00:00"/>
    <x v="3"/>
    <x v="38"/>
    <s v="Des Moines"/>
    <s v="Men's Apparel"/>
    <n v="48"/>
    <n v="510"/>
    <n v="2448"/>
    <n v="1468.8"/>
    <n v="0.6"/>
    <s v="Online"/>
  </r>
  <r>
    <n v="1185732"/>
    <d v="2021-08-06T00:00:00"/>
    <x v="3"/>
    <x v="38"/>
    <s v="Des Moines"/>
    <s v="Women's Apparel"/>
    <n v="53"/>
    <n v="980"/>
    <n v="5194"/>
    <n v="2856.7000000000003"/>
    <n v="0.55000000000000004"/>
    <s v="Online"/>
  </r>
  <r>
    <n v="1185732"/>
    <d v="2021-09-07T00:00:00"/>
    <x v="3"/>
    <x v="38"/>
    <s v="Des Moines"/>
    <s v="Men's Street Footwear"/>
    <n v="34"/>
    <n v="1330"/>
    <n v="4522"/>
    <n v="1808.8000000000002"/>
    <n v="0.4"/>
    <s v="Online"/>
  </r>
  <r>
    <n v="1185732"/>
    <d v="2021-09-07T00:00:00"/>
    <x v="3"/>
    <x v="38"/>
    <s v="Des Moines"/>
    <s v="Men's Athletic Footwear"/>
    <n v="27"/>
    <n v="770"/>
    <n v="2079"/>
    <n v="977.13"/>
    <n v="0.47"/>
    <s v="Online"/>
  </r>
  <r>
    <n v="1185732"/>
    <d v="2021-09-07T00:00:00"/>
    <x v="3"/>
    <x v="38"/>
    <s v="Des Moines"/>
    <s v="Women's Street Footwear"/>
    <n v="24"/>
    <n v="490"/>
    <n v="1176"/>
    <n v="470.40000000000003"/>
    <n v="0.4"/>
    <s v="Online"/>
  </r>
  <r>
    <n v="1185732"/>
    <d v="2021-09-07T00:00:00"/>
    <x v="3"/>
    <x v="38"/>
    <s v="Des Moines"/>
    <s v="Women's Athletic Footwear"/>
    <n v="23"/>
    <n v="380"/>
    <n v="874"/>
    <n v="393.29999999999995"/>
    <n v="0.44999999999999996"/>
    <s v="Online"/>
  </r>
  <r>
    <n v="1185732"/>
    <d v="2021-09-07T00:00:00"/>
    <x v="3"/>
    <x v="38"/>
    <s v="Des Moines"/>
    <s v="Men's Apparel"/>
    <n v="34"/>
    <n v="450"/>
    <n v="1530"/>
    <n v="933.3"/>
    <n v="0.61"/>
    <s v="Online"/>
  </r>
  <r>
    <n v="1185732"/>
    <d v="2021-09-07T00:00:00"/>
    <x v="3"/>
    <x v="38"/>
    <s v="Des Moines"/>
    <s v="Women's Apparel"/>
    <n v="36"/>
    <n v="610"/>
    <n v="2196"/>
    <n v="1098"/>
    <n v="0.5"/>
    <s v="Online"/>
  </r>
  <r>
    <n v="1185732"/>
    <d v="2021-10-06T00:00:00"/>
    <x v="3"/>
    <x v="38"/>
    <s v="Des Moines"/>
    <s v="Men's Street Footwear"/>
    <n v="43"/>
    <n v="1120"/>
    <n v="4816"/>
    <n v="1974.56"/>
    <n v="0.41"/>
    <s v="Online"/>
  </r>
  <r>
    <n v="1185732"/>
    <d v="2021-10-06T00:00:00"/>
    <x v="3"/>
    <x v="38"/>
    <s v="Des Moines"/>
    <s v="Men's Athletic Footwear"/>
    <n v="32"/>
    <n v="750"/>
    <n v="2400"/>
    <n v="1104"/>
    <n v="0.45999999999999996"/>
    <s v="Online"/>
  </r>
  <r>
    <n v="1185732"/>
    <d v="2021-10-06T00:00:00"/>
    <x v="3"/>
    <x v="38"/>
    <s v="Des Moines"/>
    <s v="Women's Street Footwear"/>
    <n v="34"/>
    <n v="390"/>
    <n v="1326"/>
    <n v="543.66"/>
    <n v="0.41"/>
    <s v="Online"/>
  </r>
  <r>
    <n v="1185732"/>
    <d v="2021-10-06T00:00:00"/>
    <x v="3"/>
    <x v="38"/>
    <s v="Des Moines"/>
    <s v="Women's Athletic Footwear"/>
    <n v="34"/>
    <n v="310"/>
    <n v="1054"/>
    <n v="442.68"/>
    <n v="0.42"/>
    <s v="Online"/>
  </r>
  <r>
    <n v="1185732"/>
    <d v="2021-10-06T00:00:00"/>
    <x v="3"/>
    <x v="38"/>
    <s v="Des Moines"/>
    <s v="Men's Apparel"/>
    <n v="42"/>
    <n v="380"/>
    <n v="1596"/>
    <n v="1021.44"/>
    <n v="0.64"/>
    <s v="Online"/>
  </r>
  <r>
    <n v="1185732"/>
    <d v="2021-10-06T00:00:00"/>
    <x v="3"/>
    <x v="38"/>
    <s v="Des Moines"/>
    <s v="Women's Apparel"/>
    <n v="49"/>
    <n v="730"/>
    <n v="3577"/>
    <n v="1895.8100000000002"/>
    <n v="0.53"/>
    <s v="Online"/>
  </r>
  <r>
    <n v="1185732"/>
    <d v="2021-11-06T00:00:00"/>
    <x v="3"/>
    <x v="38"/>
    <s v="Des Moines"/>
    <s v="Men's Street Footwear"/>
    <n v="41"/>
    <n v="1120"/>
    <n v="4592"/>
    <n v="2020.48"/>
    <n v="0.44"/>
    <s v="Online"/>
  </r>
  <r>
    <n v="1185732"/>
    <d v="2021-11-06T00:00:00"/>
    <x v="3"/>
    <x v="38"/>
    <s v="Des Moines"/>
    <s v="Men's Athletic Footwear"/>
    <n v="32"/>
    <n v="720"/>
    <n v="2304"/>
    <n v="1128.96"/>
    <n v="0.49"/>
    <s v="Online"/>
  </r>
  <r>
    <n v="1185732"/>
    <d v="2021-11-06T00:00:00"/>
    <x v="3"/>
    <x v="38"/>
    <s v="Des Moines"/>
    <s v="Women's Street Footwear"/>
    <n v="32"/>
    <n v="570"/>
    <n v="1824"/>
    <n v="802.56000000000006"/>
    <n v="0.44"/>
    <s v="Online"/>
  </r>
  <r>
    <n v="1185732"/>
    <d v="2021-11-06T00:00:00"/>
    <x v="3"/>
    <x v="38"/>
    <s v="Des Moines"/>
    <s v="Women's Athletic Footwear"/>
    <n v="34"/>
    <n v="520"/>
    <n v="1768"/>
    <n v="724.88"/>
    <n v="0.41"/>
    <s v="Online"/>
  </r>
  <r>
    <n v="1185732"/>
    <d v="2021-11-06T00:00:00"/>
    <x v="3"/>
    <x v="38"/>
    <s v="Des Moines"/>
    <s v="Men's Apparel"/>
    <n v="55"/>
    <n v="490"/>
    <n v="2695"/>
    <n v="1617"/>
    <n v="0.6"/>
    <s v="Online"/>
  </r>
  <r>
    <n v="1185732"/>
    <d v="2021-11-06T00:00:00"/>
    <x v="3"/>
    <x v="38"/>
    <s v="Des Moines"/>
    <s v="Women's Apparel"/>
    <n v="59"/>
    <n v="720"/>
    <n v="4248"/>
    <n v="2208.96"/>
    <n v="0.52"/>
    <s v="Online"/>
  </r>
  <r>
    <n v="1185732"/>
    <d v="2021-12-05T00:00:00"/>
    <x v="3"/>
    <x v="38"/>
    <s v="Des Moines"/>
    <s v="Men's Street Footwear"/>
    <n v="54"/>
    <n v="1470"/>
    <n v="7938"/>
    <n v="3333.96"/>
    <n v="0.42"/>
    <s v="Online"/>
  </r>
  <r>
    <n v="1185732"/>
    <d v="2021-12-05T00:00:00"/>
    <x v="3"/>
    <x v="38"/>
    <s v="Des Moines"/>
    <s v="Men's Athletic Footwear"/>
    <n v="47"/>
    <n v="910"/>
    <n v="4277"/>
    <n v="2010.1899999999998"/>
    <n v="0.47"/>
    <s v="Online"/>
  </r>
  <r>
    <n v="1185732"/>
    <d v="2021-12-05T00:00:00"/>
    <x v="3"/>
    <x v="38"/>
    <s v="Des Moines"/>
    <s v="Women's Street Footwear"/>
    <n v="47"/>
    <n v="830"/>
    <n v="3901"/>
    <n v="1638.4199999999998"/>
    <n v="0.42"/>
    <s v="Online"/>
  </r>
  <r>
    <n v="1185732"/>
    <d v="2021-12-05T00:00:00"/>
    <x v="3"/>
    <x v="38"/>
    <s v="Des Moines"/>
    <s v="Women's Athletic Footwear"/>
    <n v="49"/>
    <n v="610"/>
    <n v="2989"/>
    <n v="1285.27"/>
    <n v="0.43"/>
    <s v="Online"/>
  </r>
  <r>
    <n v="1185732"/>
    <d v="2021-12-05T00:00:00"/>
    <x v="3"/>
    <x v="38"/>
    <s v="Des Moines"/>
    <s v="Men's Apparel"/>
    <n v="59"/>
    <n v="590"/>
    <n v="3481"/>
    <n v="2123.41"/>
    <n v="0.61"/>
    <s v="Online"/>
  </r>
  <r>
    <n v="1185732"/>
    <d v="2021-12-05T00:00:00"/>
    <x v="3"/>
    <x v="38"/>
    <s v="Des Moines"/>
    <s v="Women's Apparel"/>
    <n v="59"/>
    <n v="880"/>
    <n v="5192"/>
    <n v="2855.6000000000004"/>
    <n v="0.55000000000000004"/>
    <s v="Online"/>
  </r>
  <r>
    <n v="1185732"/>
    <d v="2021-01-03T00:00:00"/>
    <x v="3"/>
    <x v="38"/>
    <s v="Des Moines"/>
    <s v="Men's Street Footwear"/>
    <n v="28"/>
    <n v="1260"/>
    <n v="3528"/>
    <n v="1587.6"/>
    <n v="0.44999999999999996"/>
    <s v="Online"/>
  </r>
  <r>
    <n v="1185732"/>
    <d v="2021-01-03T00:00:00"/>
    <x v="3"/>
    <x v="38"/>
    <s v="Des Moines"/>
    <s v="Men's Athletic Footwear"/>
    <n v="29"/>
    <n v="700"/>
    <n v="2030"/>
    <n v="933.8"/>
    <n v="0.45999999999999996"/>
    <s v="Online"/>
  </r>
  <r>
    <n v="1185732"/>
    <d v="2021-01-03T00:00:00"/>
    <x v="3"/>
    <x v="38"/>
    <s v="Des Moines"/>
    <s v="Women's Street Footwear"/>
    <n v="18"/>
    <n v="650"/>
    <n v="1170"/>
    <n v="479.7"/>
    <n v="0.41"/>
    <s v="Online"/>
  </r>
  <r>
    <n v="1185732"/>
    <d v="2021-01-03T00:00:00"/>
    <x v="3"/>
    <x v="38"/>
    <s v="Des Moines"/>
    <s v="Women's Athletic Footwear"/>
    <n v="23"/>
    <n v="290"/>
    <n v="667"/>
    <n v="300.14999999999998"/>
    <n v="0.44999999999999996"/>
    <s v="Online"/>
  </r>
  <r>
    <n v="1185732"/>
    <d v="2021-01-03T00:00:00"/>
    <x v="3"/>
    <x v="38"/>
    <s v="Des Moines"/>
    <s v="Men's Apparel"/>
    <n v="38"/>
    <n v="450"/>
    <n v="1710"/>
    <n v="1060.2"/>
    <n v="0.62"/>
    <s v="Online"/>
  </r>
  <r>
    <n v="1185732"/>
    <d v="2021-01-03T00:00:00"/>
    <x v="3"/>
    <x v="38"/>
    <s v="Des Moines"/>
    <s v="Women's Apparel"/>
    <n v="28"/>
    <n v="730"/>
    <n v="2044"/>
    <n v="1124.2"/>
    <n v="0.55000000000000004"/>
    <s v="Online"/>
  </r>
  <r>
    <n v="1185732"/>
    <d v="2021-02-03T00:00:00"/>
    <x v="3"/>
    <x v="38"/>
    <s v="Des Moines"/>
    <s v="Men's Street Footwear"/>
    <n v="29"/>
    <n v="1400"/>
    <n v="4060"/>
    <n v="1664.6"/>
    <n v="0.41"/>
    <s v="Online"/>
  </r>
  <r>
    <n v="1185732"/>
    <d v="2021-02-03T00:00:00"/>
    <x v="3"/>
    <x v="38"/>
    <s v="Des Moines"/>
    <s v="Men's Athletic Footwear"/>
    <n v="29"/>
    <n v="390"/>
    <n v="1131"/>
    <n v="554.18999999999994"/>
    <n v="0.49"/>
    <s v="Online"/>
  </r>
  <r>
    <n v="1185732"/>
    <d v="2021-02-03T00:00:00"/>
    <x v="3"/>
    <x v="38"/>
    <s v="Des Moines"/>
    <s v="Women's Street Footwear"/>
    <n v="20"/>
    <n v="600"/>
    <n v="1200"/>
    <n v="516"/>
    <n v="0.43"/>
    <s v="Online"/>
  </r>
  <r>
    <n v="1185732"/>
    <d v="2021-02-03T00:00:00"/>
    <x v="3"/>
    <x v="39"/>
    <s v="Milwaukee"/>
    <s v="Women's Athletic Footwear"/>
    <n v="23"/>
    <n v="200"/>
    <n v="460"/>
    <n v="197.79999999999998"/>
    <n v="0.43"/>
    <s v="Online"/>
  </r>
  <r>
    <n v="1185732"/>
    <d v="2021-02-03T00:00:00"/>
    <x v="3"/>
    <x v="39"/>
    <s v="Milwaukee"/>
    <s v="Men's Apparel"/>
    <n v="38"/>
    <n v="380"/>
    <n v="1444"/>
    <n v="880.84"/>
    <n v="0.61"/>
    <s v="Online"/>
  </r>
  <r>
    <n v="1185732"/>
    <d v="2021-02-03T00:00:00"/>
    <x v="3"/>
    <x v="39"/>
    <s v="Milwaukee"/>
    <s v="Women's Apparel"/>
    <n v="14"/>
    <n v="650"/>
    <n v="910"/>
    <n v="464.1"/>
    <n v="0.51"/>
    <s v="Online"/>
  </r>
  <r>
    <n v="1185732"/>
    <d v="2021-03-02T00:00:00"/>
    <x v="3"/>
    <x v="39"/>
    <s v="Milwaukee"/>
    <s v="Men's Street Footwear"/>
    <n v="19"/>
    <n v="1410"/>
    <n v="2679"/>
    <n v="1098.3899999999999"/>
    <n v="0.41"/>
    <s v="Online"/>
  </r>
  <r>
    <n v="1185732"/>
    <d v="2021-03-02T00:00:00"/>
    <x v="3"/>
    <x v="39"/>
    <s v="Milwaukee"/>
    <s v="Men's Athletic Footwear"/>
    <n v="19"/>
    <n v="440"/>
    <n v="836"/>
    <n v="418"/>
    <n v="0.5"/>
    <s v="Online"/>
  </r>
  <r>
    <n v="1185732"/>
    <d v="2021-03-02T00:00:00"/>
    <x v="3"/>
    <x v="39"/>
    <s v="Milwaukee"/>
    <s v="Women's Street Footwear"/>
    <n v="9"/>
    <n v="590"/>
    <n v="531"/>
    <n v="233.64000000000001"/>
    <n v="0.44"/>
    <s v="Online"/>
  </r>
  <r>
    <n v="1185732"/>
    <d v="2021-03-02T00:00:00"/>
    <x v="3"/>
    <x v="39"/>
    <s v="Milwaukee"/>
    <s v="Women's Athletic Footwear"/>
    <n v="14"/>
    <n v="200"/>
    <n v="280"/>
    <n v="114.8"/>
    <n v="0.41"/>
    <s v="Online"/>
  </r>
  <r>
    <n v="1185732"/>
    <d v="2021-03-02T00:00:00"/>
    <x v="3"/>
    <x v="39"/>
    <s v="Milwaukee"/>
    <s v="Men's Apparel"/>
    <n v="29"/>
    <n v="340"/>
    <n v="986"/>
    <n v="601.46"/>
    <n v="0.61"/>
    <s v="Online"/>
  </r>
  <r>
    <n v="1185732"/>
    <d v="2021-03-02T00:00:00"/>
    <x v="3"/>
    <x v="39"/>
    <s v="Milwaukee"/>
    <s v="Women's Apparel"/>
    <n v="18"/>
    <n v="630"/>
    <n v="1134"/>
    <n v="612.36"/>
    <n v="0.54"/>
    <s v="Online"/>
  </r>
  <r>
    <n v="1185732"/>
    <d v="2021-04-03T00:00:00"/>
    <x v="3"/>
    <x v="39"/>
    <s v="Milwaukee"/>
    <s v="Men's Street Footwear"/>
    <n v="18"/>
    <n v="1220"/>
    <n v="2196"/>
    <n v="900.3599999999999"/>
    <n v="0.41"/>
    <s v="Online"/>
  </r>
  <r>
    <n v="1185732"/>
    <d v="2021-04-03T00:00:00"/>
    <x v="3"/>
    <x v="39"/>
    <s v="Milwaukee"/>
    <s v="Men's Athletic Footwear"/>
    <n v="20"/>
    <n v="390"/>
    <n v="780"/>
    <n v="358.79999999999995"/>
    <n v="0.45999999999999996"/>
    <s v="Online"/>
  </r>
  <r>
    <n v="1185732"/>
    <d v="2021-04-03T00:00:00"/>
    <x v="3"/>
    <x v="39"/>
    <s v="Milwaukee"/>
    <s v="Women's Street Footwear"/>
    <n v="9"/>
    <n v="410"/>
    <n v="369"/>
    <n v="158.66999999999999"/>
    <n v="0.43"/>
    <s v="Online"/>
  </r>
  <r>
    <n v="1185732"/>
    <d v="2021-04-03T00:00:00"/>
    <x v="3"/>
    <x v="39"/>
    <s v="Milwaukee"/>
    <s v="Women's Athletic Footwear"/>
    <n v="15"/>
    <n v="220"/>
    <n v="330"/>
    <n v="135.29999999999998"/>
    <n v="0.41"/>
    <s v="Online"/>
  </r>
  <r>
    <n v="1185732"/>
    <d v="2021-04-03T00:00:00"/>
    <x v="3"/>
    <x v="39"/>
    <s v="Milwaukee"/>
    <s v="Men's Apparel"/>
    <n v="55"/>
    <n v="260"/>
    <n v="1430"/>
    <n v="886.6"/>
    <n v="0.62"/>
    <s v="Online"/>
  </r>
  <r>
    <n v="1185732"/>
    <d v="2021-04-03T00:00:00"/>
    <x v="3"/>
    <x v="39"/>
    <s v="Milwaukee"/>
    <s v="Women's Apparel"/>
    <n v="49"/>
    <n v="610"/>
    <n v="2989"/>
    <n v="1643.95"/>
    <n v="0.55000000000000004"/>
    <s v="Online"/>
  </r>
  <r>
    <n v="1185732"/>
    <d v="2021-05-04T00:00:00"/>
    <x v="3"/>
    <x v="39"/>
    <s v="Milwaukee"/>
    <s v="Men's Street Footwear"/>
    <n v="58"/>
    <n v="1340"/>
    <n v="7772"/>
    <n v="3186.52"/>
    <n v="0.41"/>
    <s v="Online"/>
  </r>
  <r>
    <n v="1185732"/>
    <d v="2021-05-04T00:00:00"/>
    <x v="3"/>
    <x v="39"/>
    <s v="Milwaukee"/>
    <s v="Men's Athletic Footwear"/>
    <n v="39"/>
    <n v="500"/>
    <n v="1950"/>
    <n v="955.5"/>
    <n v="0.49"/>
    <s v="Online"/>
  </r>
  <r>
    <n v="1185732"/>
    <d v="2021-05-04T00:00:00"/>
    <x v="3"/>
    <x v="39"/>
    <s v="Milwaukee"/>
    <s v="Women's Street Footwear"/>
    <n v="33"/>
    <n v="490"/>
    <n v="1617"/>
    <n v="727.65"/>
    <n v="0.44999999999999996"/>
    <s v="Online"/>
  </r>
  <r>
    <n v="1185732"/>
    <d v="2021-05-04T00:00:00"/>
    <x v="3"/>
    <x v="39"/>
    <s v="Milwaukee"/>
    <s v="Women's Athletic Footwear"/>
    <n v="32"/>
    <n v="380"/>
    <n v="1216"/>
    <n v="535.04"/>
    <n v="0.44"/>
    <s v="Online"/>
  </r>
  <r>
    <n v="1185732"/>
    <d v="2021-05-04T00:00:00"/>
    <x v="3"/>
    <x v="39"/>
    <s v="Milwaukee"/>
    <s v="Men's Apparel"/>
    <n v="44"/>
    <n v="530"/>
    <n v="2332"/>
    <n v="1422.52"/>
    <n v="0.61"/>
    <s v="Online"/>
  </r>
  <r>
    <n v="1185732"/>
    <d v="2021-05-04T00:00:00"/>
    <x v="3"/>
    <x v="39"/>
    <s v="Milwaukee"/>
    <s v="Women's Apparel"/>
    <n v="47"/>
    <n v="900"/>
    <n v="4230"/>
    <n v="2157.3000000000002"/>
    <n v="0.51"/>
    <s v="Online"/>
  </r>
  <r>
    <n v="1185732"/>
    <d v="2021-06-03T00:00:00"/>
    <x v="3"/>
    <x v="39"/>
    <s v="Milwaukee"/>
    <s v="Men's Street Footwear"/>
    <n v="32"/>
    <n v="1600"/>
    <n v="5120"/>
    <n v="2252.8000000000002"/>
    <n v="0.44"/>
    <s v="Online"/>
  </r>
  <r>
    <n v="1185732"/>
    <d v="2021-06-03T00:00:00"/>
    <x v="3"/>
    <x v="39"/>
    <s v="Milwaukee"/>
    <s v="Men's Athletic Footwear"/>
    <n v="27"/>
    <n v="900"/>
    <n v="2430"/>
    <n v="1190.7"/>
    <n v="0.49"/>
    <s v="Online"/>
  </r>
  <r>
    <n v="1185732"/>
    <d v="2021-06-03T00:00:00"/>
    <x v="3"/>
    <x v="39"/>
    <s v="Milwaukee"/>
    <s v="Women's Street Footwear"/>
    <n v="24"/>
    <n v="520"/>
    <n v="1248"/>
    <n v="549.12"/>
    <n v="0.44"/>
    <s v="Online"/>
  </r>
  <r>
    <n v="1185732"/>
    <d v="2021-06-03T00:00:00"/>
    <x v="3"/>
    <x v="39"/>
    <s v="Milwaukee"/>
    <s v="Women's Athletic Footwear"/>
    <n v="24"/>
    <n v="470"/>
    <n v="1128"/>
    <n v="462.47999999999996"/>
    <n v="0.41"/>
    <s v="Online"/>
  </r>
  <r>
    <n v="1185732"/>
    <d v="2021-06-03T00:00:00"/>
    <x v="3"/>
    <x v="39"/>
    <s v="Milwaukee"/>
    <s v="Men's Apparel"/>
    <n v="34"/>
    <n v="460"/>
    <n v="1564"/>
    <n v="938.4"/>
    <n v="0.6"/>
    <s v="Online"/>
  </r>
  <r>
    <n v="1185732"/>
    <d v="2021-06-03T00:00:00"/>
    <x v="3"/>
    <x v="39"/>
    <s v="Milwaukee"/>
    <s v="Women's Apparel"/>
    <n v="51"/>
    <n v="980"/>
    <n v="4998"/>
    <n v="2748.9"/>
    <n v="0.55000000000000004"/>
    <s v="Online"/>
  </r>
  <r>
    <n v="1185732"/>
    <d v="2021-07-02T00:00:00"/>
    <x v="3"/>
    <x v="39"/>
    <s v="Milwaukee"/>
    <s v="Men's Street Footwear"/>
    <n v="45"/>
    <n v="1490"/>
    <n v="6705"/>
    <n v="2816.1"/>
    <n v="0.42"/>
    <s v="Online"/>
  </r>
  <r>
    <n v="1185732"/>
    <d v="2021-07-02T00:00:00"/>
    <x v="3"/>
    <x v="39"/>
    <s v="Milwaukee"/>
    <s v="Men's Athletic Footwear"/>
    <n v="42"/>
    <n v="870"/>
    <n v="3654"/>
    <n v="1790.46"/>
    <n v="0.49"/>
    <s v="Online"/>
  </r>
  <r>
    <n v="1185732"/>
    <d v="2021-07-02T00:00:00"/>
    <x v="3"/>
    <x v="39"/>
    <s v="Milwaukee"/>
    <s v="Women's Street Footwear"/>
    <n v="38"/>
    <n v="610"/>
    <n v="2318"/>
    <n v="996.74"/>
    <n v="0.43"/>
    <s v="Online"/>
  </r>
  <r>
    <n v="1185732"/>
    <d v="2021-07-02T00:00:00"/>
    <x v="3"/>
    <x v="39"/>
    <s v="Milwaukee"/>
    <s v="Women's Athletic Footwear"/>
    <n v="38"/>
    <n v="510"/>
    <n v="1938"/>
    <n v="813.95999999999992"/>
    <n v="0.42"/>
    <s v="Online"/>
  </r>
  <r>
    <n v="1185732"/>
    <d v="2021-07-02T00:00:00"/>
    <x v="3"/>
    <x v="39"/>
    <s v="Milwaukee"/>
    <s v="Men's Apparel"/>
    <n v="48"/>
    <n v="500"/>
    <n v="2400"/>
    <n v="1488"/>
    <n v="0.62"/>
    <s v="Online"/>
  </r>
  <r>
    <n v="1185732"/>
    <d v="2021-07-02T00:00:00"/>
    <x v="3"/>
    <x v="39"/>
    <s v="Milwaukee"/>
    <s v="Women's Apparel"/>
    <n v="52"/>
    <n v="940"/>
    <n v="4888"/>
    <n v="2639.52"/>
    <n v="0.54"/>
    <s v="Online"/>
  </r>
  <r>
    <n v="1185732"/>
    <d v="2021-08-03T00:00:00"/>
    <x v="3"/>
    <x v="39"/>
    <s v="Milwaukee"/>
    <s v="Men's Street Footwear"/>
    <n v="46"/>
    <n v="1580"/>
    <n v="7268"/>
    <n v="3052.56"/>
    <n v="0.42"/>
    <s v="Online"/>
  </r>
  <r>
    <n v="1185732"/>
    <d v="2021-08-03T00:00:00"/>
    <x v="3"/>
    <x v="39"/>
    <s v="Milwaukee"/>
    <s v="Men's Athletic Footwear"/>
    <n v="43"/>
    <n v="840"/>
    <n v="3612"/>
    <n v="1697.6399999999999"/>
    <n v="0.47"/>
    <s v="Online"/>
  </r>
  <r>
    <n v="1185732"/>
    <d v="2021-08-03T00:00:00"/>
    <x v="3"/>
    <x v="39"/>
    <s v="Milwaukee"/>
    <s v="Women's Street Footwear"/>
    <n v="39"/>
    <n v="560"/>
    <n v="2184"/>
    <n v="873.6"/>
    <n v="0.4"/>
    <s v="Online"/>
  </r>
  <r>
    <n v="1185732"/>
    <d v="2021-08-03T00:00:00"/>
    <x v="3"/>
    <x v="39"/>
    <s v="Milwaukee"/>
    <s v="Women's Athletic Footwear"/>
    <n v="39"/>
    <n v="500"/>
    <n v="1950"/>
    <n v="877.49999999999989"/>
    <n v="0.44999999999999996"/>
    <s v="Online"/>
  </r>
  <r>
    <n v="1185732"/>
    <d v="2021-08-03T00:00:00"/>
    <x v="3"/>
    <x v="39"/>
    <s v="Milwaukee"/>
    <s v="Men's Apparel"/>
    <n v="48"/>
    <n v="460"/>
    <n v="2208"/>
    <n v="1435.2"/>
    <n v="0.65"/>
    <s v="Online"/>
  </r>
  <r>
    <n v="1185732"/>
    <d v="2021-08-03T00:00:00"/>
    <x v="3"/>
    <x v="39"/>
    <s v="Milwaukee"/>
    <s v="Women's Apparel"/>
    <n v="52"/>
    <n v="1020"/>
    <n v="5304"/>
    <n v="2705.04"/>
    <n v="0.51"/>
    <s v="Online"/>
  </r>
  <r>
    <n v="1185732"/>
    <d v="2021-09-04T00:00:00"/>
    <x v="3"/>
    <x v="39"/>
    <s v="Milwaukee"/>
    <s v="Men's Street Footwear"/>
    <n v="33"/>
    <n v="1430"/>
    <n v="4719"/>
    <n v="1934.79"/>
    <n v="0.41"/>
    <s v="Online"/>
  </r>
  <r>
    <n v="1185732"/>
    <d v="2021-09-04T00:00:00"/>
    <x v="3"/>
    <x v="39"/>
    <s v="Milwaukee"/>
    <s v="Men's Athletic Footwear"/>
    <n v="29"/>
    <n v="650"/>
    <n v="1885"/>
    <n v="848.24999999999989"/>
    <n v="0.44999999999999996"/>
    <s v="Online"/>
  </r>
  <r>
    <n v="1185732"/>
    <d v="2021-09-04T00:00:00"/>
    <x v="3"/>
    <x v="39"/>
    <s v="Milwaukee"/>
    <s v="Women's Street Footwear"/>
    <n v="24"/>
    <n v="440"/>
    <n v="1056"/>
    <n v="475.19999999999993"/>
    <n v="0.44999999999999996"/>
    <s v="Online"/>
  </r>
  <r>
    <n v="1185732"/>
    <d v="2021-09-04T00:00:00"/>
    <x v="3"/>
    <x v="39"/>
    <s v="Milwaukee"/>
    <s v="Women's Athletic Footwear"/>
    <n v="23"/>
    <n v="340"/>
    <n v="782"/>
    <n v="351.9"/>
    <n v="0.44999999999999996"/>
    <s v="Online"/>
  </r>
  <r>
    <n v="1185732"/>
    <d v="2021-09-04T00:00:00"/>
    <x v="3"/>
    <x v="39"/>
    <s v="Milwaukee"/>
    <s v="Men's Apparel"/>
    <n v="33"/>
    <n v="330"/>
    <n v="1089"/>
    <n v="707.85"/>
    <n v="0.65"/>
    <s v="Online"/>
  </r>
  <r>
    <n v="1185732"/>
    <d v="2021-09-04T00:00:00"/>
    <x v="3"/>
    <x v="39"/>
    <s v="Milwaukee"/>
    <s v="Women's Apparel"/>
    <n v="38"/>
    <n v="520"/>
    <n v="1976"/>
    <n v="988"/>
    <n v="0.5"/>
    <s v="Online"/>
  </r>
  <r>
    <n v="1185732"/>
    <d v="2021-10-03T00:00:00"/>
    <x v="3"/>
    <x v="39"/>
    <s v="Milwaukee"/>
    <s v="Men's Street Footwear"/>
    <n v="43"/>
    <n v="1130"/>
    <n v="4859"/>
    <n v="2040.78"/>
    <n v="0.42"/>
    <s v="Online"/>
  </r>
  <r>
    <n v="1185732"/>
    <d v="2021-10-03T00:00:00"/>
    <x v="3"/>
    <x v="39"/>
    <s v="Milwaukee"/>
    <s v="Men's Athletic Footwear"/>
    <n v="33"/>
    <n v="680"/>
    <n v="2244"/>
    <n v="1077.1199999999999"/>
    <n v="0.48"/>
    <s v="Online"/>
  </r>
  <r>
    <n v="1185732"/>
    <d v="2021-10-03T00:00:00"/>
    <x v="3"/>
    <x v="39"/>
    <s v="Milwaukee"/>
    <s v="Women's Street Footwear"/>
    <n v="34"/>
    <n v="330"/>
    <n v="1122"/>
    <n v="482.46"/>
    <n v="0.43"/>
    <s v="Online"/>
  </r>
  <r>
    <n v="1185732"/>
    <d v="2021-10-03T00:00:00"/>
    <x v="3"/>
    <x v="39"/>
    <s v="Milwaukee"/>
    <s v="Women's Athletic Footwear"/>
    <n v="32"/>
    <n v="330"/>
    <n v="1056"/>
    <n v="432.96"/>
    <n v="0.41"/>
    <s v="Online"/>
  </r>
  <r>
    <n v="1185732"/>
    <d v="2021-10-03T00:00:00"/>
    <x v="3"/>
    <x v="39"/>
    <s v="Milwaukee"/>
    <s v="Men's Apparel"/>
    <n v="44"/>
    <n v="330"/>
    <n v="1452"/>
    <n v="914.76"/>
    <n v="0.63"/>
    <s v="Online"/>
  </r>
  <r>
    <n v="1185732"/>
    <d v="2021-10-03T00:00:00"/>
    <x v="3"/>
    <x v="39"/>
    <s v="Milwaukee"/>
    <s v="Women's Apparel"/>
    <n v="46"/>
    <n v="650"/>
    <n v="2990"/>
    <n v="1524.9"/>
    <n v="0.51"/>
    <s v="Online"/>
  </r>
  <r>
    <n v="1185732"/>
    <d v="2021-11-03T00:00:00"/>
    <x v="3"/>
    <x v="39"/>
    <s v="Milwaukee"/>
    <s v="Men's Street Footwear"/>
    <n v="41"/>
    <n v="1040"/>
    <n v="4264"/>
    <n v="1833.52"/>
    <n v="0.43"/>
    <s v="Online"/>
  </r>
  <r>
    <n v="1185732"/>
    <d v="2021-11-03T00:00:00"/>
    <x v="3"/>
    <x v="39"/>
    <s v="Milwaukee"/>
    <s v="Men's Athletic Footwear"/>
    <n v="32"/>
    <n v="780"/>
    <n v="2496"/>
    <n v="1173.1199999999999"/>
    <n v="0.47"/>
    <s v="Online"/>
  </r>
  <r>
    <n v="1185732"/>
    <d v="2021-11-03T00:00:00"/>
    <x v="3"/>
    <x v="39"/>
    <s v="Milwaukee"/>
    <s v="Women's Street Footwear"/>
    <n v="33"/>
    <n v="690"/>
    <n v="2277"/>
    <n v="956.33999999999992"/>
    <n v="0.42"/>
    <s v="Online"/>
  </r>
  <r>
    <n v="1185732"/>
    <d v="2021-11-03T00:00:00"/>
    <x v="3"/>
    <x v="39"/>
    <s v="Milwaukee"/>
    <s v="Women's Athletic Footwear"/>
    <n v="33"/>
    <n v="650"/>
    <n v="2145"/>
    <n v="965.24999999999989"/>
    <n v="0.44999999999999996"/>
    <s v="Online"/>
  </r>
  <r>
    <n v="1185732"/>
    <d v="2021-11-03T00:00:00"/>
    <x v="3"/>
    <x v="39"/>
    <s v="Milwaukee"/>
    <s v="Men's Apparel"/>
    <n v="58"/>
    <n v="560"/>
    <n v="3248"/>
    <n v="2013.76"/>
    <n v="0.62"/>
    <s v="Online"/>
  </r>
  <r>
    <n v="1185732"/>
    <d v="2021-11-03T00:00:00"/>
    <x v="3"/>
    <x v="39"/>
    <s v="Milwaukee"/>
    <s v="Women's Apparel"/>
    <n v="61"/>
    <n v="750"/>
    <n v="4575"/>
    <n v="2333.25"/>
    <n v="0.51"/>
    <s v="Online"/>
  </r>
  <r>
    <n v="1185732"/>
    <d v="2021-12-02T00:00:00"/>
    <x v="3"/>
    <x v="39"/>
    <s v="Milwaukee"/>
    <s v="Men's Street Footwear"/>
    <n v="58"/>
    <n v="1380"/>
    <n v="8004"/>
    <n v="3281.64"/>
    <n v="0.41"/>
    <s v="Online"/>
  </r>
  <r>
    <n v="1185732"/>
    <d v="2021-12-02T00:00:00"/>
    <x v="3"/>
    <x v="39"/>
    <s v="Milwaukee"/>
    <s v="Men's Athletic Footwear"/>
    <n v="49"/>
    <n v="1020"/>
    <n v="4998"/>
    <n v="2349.06"/>
    <n v="0.47"/>
    <s v="Online"/>
  </r>
  <r>
    <n v="1185732"/>
    <d v="2021-12-02T00:00:00"/>
    <x v="3"/>
    <x v="39"/>
    <s v="Milwaukee"/>
    <s v="Women's Street Footwear"/>
    <n v="45"/>
    <n v="870"/>
    <n v="3915"/>
    <n v="1722.6"/>
    <n v="0.44"/>
    <s v="Online"/>
  </r>
  <r>
    <n v="1185732"/>
    <d v="2021-12-02T00:00:00"/>
    <x v="3"/>
    <x v="39"/>
    <s v="Milwaukee"/>
    <s v="Women's Athletic Footwear"/>
    <n v="48"/>
    <n v="730"/>
    <n v="3504"/>
    <n v="1576.8"/>
    <n v="0.44999999999999996"/>
    <s v="Online"/>
  </r>
  <r>
    <n v="1185732"/>
    <d v="2021-12-02T00:00:00"/>
    <x v="3"/>
    <x v="39"/>
    <s v="Milwaukee"/>
    <s v="Men's Apparel"/>
    <n v="57"/>
    <n v="730"/>
    <n v="4161"/>
    <n v="2496.6"/>
    <n v="0.6"/>
    <s v="Online"/>
  </r>
  <r>
    <n v="1185732"/>
    <d v="2021-12-02T00:00:00"/>
    <x v="3"/>
    <x v="39"/>
    <s v="Milwaukee"/>
    <s v="Women's Apparel"/>
    <n v="59"/>
    <n v="880"/>
    <n v="5192"/>
    <n v="2699.84"/>
    <n v="0.52"/>
    <s v="Online"/>
  </r>
  <r>
    <n v="1185732"/>
    <d v="2021-01-10T00:00:00"/>
    <x v="3"/>
    <x v="39"/>
    <s v="Milwaukee"/>
    <s v="Men's Street Footwear"/>
    <n v="32"/>
    <n v="1400"/>
    <n v="4480"/>
    <n v="2329.6"/>
    <n v="0.52"/>
    <s v="Online"/>
  </r>
  <r>
    <n v="1185732"/>
    <d v="2021-01-10T00:00:00"/>
    <x v="3"/>
    <x v="39"/>
    <s v="Milwaukee"/>
    <s v="Men's Athletic Footwear"/>
    <n v="32"/>
    <n v="780"/>
    <n v="2496"/>
    <n v="1272.96"/>
    <n v="0.51"/>
    <s v="Online"/>
  </r>
  <r>
    <n v="1185732"/>
    <d v="2021-01-10T00:00:00"/>
    <x v="3"/>
    <x v="39"/>
    <s v="Milwaukee"/>
    <s v="Women's Street Footwear"/>
    <n v="24"/>
    <n v="870"/>
    <n v="2088"/>
    <n v="939.59999999999991"/>
    <n v="0.44999999999999996"/>
    <s v="Online"/>
  </r>
  <r>
    <n v="1185732"/>
    <d v="2021-01-10T00:00:00"/>
    <x v="3"/>
    <x v="39"/>
    <s v="Milwaukee"/>
    <s v="Women's Athletic Footwear"/>
    <n v="28"/>
    <n v="440"/>
    <n v="1232"/>
    <n v="591.36"/>
    <n v="0.48"/>
    <s v="Online"/>
  </r>
  <r>
    <n v="1185732"/>
    <d v="2021-01-10T00:00:00"/>
    <x v="3"/>
    <x v="39"/>
    <s v="Milwaukee"/>
    <s v="Men's Apparel"/>
    <n v="41"/>
    <n v="580"/>
    <n v="2378"/>
    <n v="1046.32"/>
    <n v="0.44"/>
    <s v="Online"/>
  </r>
  <r>
    <n v="1185732"/>
    <d v="2021-01-10T00:00:00"/>
    <x v="3"/>
    <x v="39"/>
    <s v="Milwaukee"/>
    <s v="Women's Apparel"/>
    <n v="32"/>
    <n v="840"/>
    <n v="2688"/>
    <n v="1344"/>
    <n v="0.5"/>
    <s v="Online"/>
  </r>
  <r>
    <n v="1185732"/>
    <d v="2021-02-10T00:00:00"/>
    <x v="3"/>
    <x v="39"/>
    <s v="Milwaukee"/>
    <s v="Men's Street Footwear"/>
    <n v="34"/>
    <n v="1600"/>
    <n v="5440"/>
    <n v="2992.0000000000005"/>
    <n v="0.55000000000000004"/>
    <s v="Online"/>
  </r>
  <r>
    <n v="1185732"/>
    <d v="2021-02-10T00:00:00"/>
    <x v="3"/>
    <x v="39"/>
    <s v="Milwaukee"/>
    <s v="Men's Athletic Footwear"/>
    <n v="34"/>
    <n v="520"/>
    <n v="1768"/>
    <n v="901.68000000000006"/>
    <n v="0.51"/>
    <s v="Online"/>
  </r>
  <r>
    <n v="1185732"/>
    <d v="2021-02-10T00:00:00"/>
    <x v="3"/>
    <x v="39"/>
    <s v="Milwaukee"/>
    <s v="Women's Street Footwear"/>
    <n v="24"/>
    <n v="730"/>
    <n v="1752"/>
    <n v="876"/>
    <n v="0.5"/>
    <s v="Online"/>
  </r>
  <r>
    <n v="1185732"/>
    <d v="2021-02-10T00:00:00"/>
    <x v="3"/>
    <x v="40"/>
    <s v="Indianapolis"/>
    <s v="Women's Athletic Footwear"/>
    <n v="29"/>
    <n v="360"/>
    <n v="1044"/>
    <n v="490.67999999999995"/>
    <n v="0.47"/>
    <s v="Online"/>
  </r>
  <r>
    <n v="1185732"/>
    <d v="2021-02-10T00:00:00"/>
    <x v="3"/>
    <x v="40"/>
    <s v="Indianapolis"/>
    <s v="Men's Apparel"/>
    <n v="41"/>
    <n v="580"/>
    <n v="2378"/>
    <n v="1046.32"/>
    <n v="0.44"/>
    <s v="Online"/>
  </r>
  <r>
    <n v="1185732"/>
    <d v="2021-02-10T00:00:00"/>
    <x v="3"/>
    <x v="40"/>
    <s v="Indianapolis"/>
    <s v="Women's Apparel"/>
    <n v="19"/>
    <n v="750"/>
    <n v="1425"/>
    <n v="726.75"/>
    <n v="0.51"/>
    <s v="Online"/>
  </r>
  <r>
    <n v="1185732"/>
    <d v="2021-03-09T00:00:00"/>
    <x v="3"/>
    <x v="40"/>
    <s v="Indianapolis"/>
    <s v="Men's Street Footwear"/>
    <n v="23"/>
    <n v="1510"/>
    <n v="3473"/>
    <n v="1771.23"/>
    <n v="0.51"/>
    <s v="Online"/>
  </r>
  <r>
    <n v="1185732"/>
    <d v="2021-03-09T00:00:00"/>
    <x v="3"/>
    <x v="40"/>
    <s v="Indianapolis"/>
    <s v="Men's Athletic Footwear"/>
    <n v="23"/>
    <n v="610"/>
    <n v="1403"/>
    <n v="771.65000000000009"/>
    <n v="0.55000000000000004"/>
    <s v="Online"/>
  </r>
  <r>
    <n v="1185732"/>
    <d v="2021-03-09T00:00:00"/>
    <x v="3"/>
    <x v="40"/>
    <s v="Indianapolis"/>
    <s v="Women's Street Footwear"/>
    <n v="14"/>
    <n v="720"/>
    <n v="1008"/>
    <n v="504"/>
    <n v="0.5"/>
    <s v="Online"/>
  </r>
  <r>
    <n v="1185732"/>
    <d v="2021-03-09T00:00:00"/>
    <x v="3"/>
    <x v="40"/>
    <s v="Indianapolis"/>
    <s v="Women's Athletic Footwear"/>
    <n v="19"/>
    <n v="310"/>
    <n v="589"/>
    <n v="265.04999999999995"/>
    <n v="0.44999999999999996"/>
    <s v="Online"/>
  </r>
  <r>
    <n v="1185732"/>
    <d v="2021-03-09T00:00:00"/>
    <x v="3"/>
    <x v="40"/>
    <s v="Indianapolis"/>
    <s v="Men's Apparel"/>
    <n v="32"/>
    <n v="440"/>
    <n v="1408"/>
    <n v="605.43999999999994"/>
    <n v="0.43"/>
    <s v="Online"/>
  </r>
  <r>
    <n v="1185732"/>
    <d v="2021-03-09T00:00:00"/>
    <x v="3"/>
    <x v="40"/>
    <s v="Indianapolis"/>
    <s v="Women's Apparel"/>
    <n v="24"/>
    <n v="740"/>
    <n v="1776"/>
    <n v="923.52"/>
    <n v="0.52"/>
    <s v="Online"/>
  </r>
  <r>
    <n v="1185732"/>
    <d v="2021-04-10T00:00:00"/>
    <x v="3"/>
    <x v="40"/>
    <s v="Indianapolis"/>
    <s v="Men's Street Footwear"/>
    <n v="23"/>
    <n v="1250"/>
    <n v="2875"/>
    <n v="1581.2500000000002"/>
    <n v="0.55000000000000004"/>
    <s v="Online"/>
  </r>
  <r>
    <n v="1185732"/>
    <d v="2021-04-10T00:00:00"/>
    <x v="3"/>
    <x v="40"/>
    <s v="Indianapolis"/>
    <s v="Men's Athletic Footwear"/>
    <n v="23"/>
    <n v="540"/>
    <n v="1242"/>
    <n v="645.84"/>
    <n v="0.52"/>
    <s v="Online"/>
  </r>
  <r>
    <n v="1185732"/>
    <d v="2021-04-10T00:00:00"/>
    <x v="3"/>
    <x v="40"/>
    <s v="Indianapolis"/>
    <s v="Women's Street Footwear"/>
    <n v="14"/>
    <n v="520"/>
    <n v="728"/>
    <n v="364"/>
    <n v="0.5"/>
    <s v="Online"/>
  </r>
  <r>
    <n v="1185732"/>
    <d v="2021-04-10T00:00:00"/>
    <x v="3"/>
    <x v="40"/>
    <s v="Indianapolis"/>
    <s v="Women's Athletic Footwear"/>
    <n v="19"/>
    <n v="360"/>
    <n v="684"/>
    <n v="328.32"/>
    <n v="0.48"/>
    <s v="Online"/>
  </r>
  <r>
    <n v="1185732"/>
    <d v="2021-04-10T00:00:00"/>
    <x v="3"/>
    <x v="40"/>
    <s v="Indianapolis"/>
    <s v="Men's Apparel"/>
    <n v="61"/>
    <n v="450"/>
    <n v="2745"/>
    <n v="1207.8"/>
    <n v="0.44"/>
    <s v="Online"/>
  </r>
  <r>
    <n v="1185732"/>
    <d v="2021-04-10T00:00:00"/>
    <x v="3"/>
    <x v="40"/>
    <s v="Indianapolis"/>
    <s v="Women's Apparel"/>
    <n v="47"/>
    <n v="720"/>
    <n v="3384"/>
    <n v="1861.2"/>
    <n v="0.55000000000000004"/>
    <s v="Online"/>
  </r>
  <r>
    <n v="1185732"/>
    <d v="2021-05-11T00:00:00"/>
    <x v="3"/>
    <x v="40"/>
    <s v="Indianapolis"/>
    <s v="Men's Street Footwear"/>
    <n v="54"/>
    <n v="1640"/>
    <n v="8856"/>
    <n v="4428"/>
    <n v="0.5"/>
    <s v="Online"/>
  </r>
  <r>
    <n v="1185732"/>
    <d v="2021-05-11T00:00:00"/>
    <x v="3"/>
    <x v="40"/>
    <s v="Indianapolis"/>
    <s v="Men's Athletic Footwear"/>
    <n v="37"/>
    <n v="730"/>
    <n v="2701"/>
    <n v="1485.5500000000002"/>
    <n v="0.55000000000000004"/>
    <s v="Online"/>
  </r>
  <r>
    <n v="1185732"/>
    <d v="2021-05-11T00:00:00"/>
    <x v="3"/>
    <x v="40"/>
    <s v="Indianapolis"/>
    <s v="Women's Street Footwear"/>
    <n v="34"/>
    <n v="560"/>
    <n v="1904"/>
    <n v="894.88"/>
    <n v="0.47"/>
    <s v="Online"/>
  </r>
  <r>
    <n v="1185732"/>
    <d v="2021-05-11T00:00:00"/>
    <x v="3"/>
    <x v="40"/>
    <s v="Indianapolis"/>
    <s v="Women's Athletic Footwear"/>
    <n v="34"/>
    <n v="490"/>
    <n v="1666"/>
    <n v="816.34"/>
    <n v="0.49"/>
    <s v="Online"/>
  </r>
  <r>
    <n v="1185732"/>
    <d v="2021-05-11T00:00:00"/>
    <x v="3"/>
    <x v="40"/>
    <s v="Indianapolis"/>
    <s v="Men's Apparel"/>
    <n v="44"/>
    <n v="580"/>
    <n v="2552"/>
    <n v="1148.3999999999999"/>
    <n v="0.44999999999999996"/>
    <s v="Online"/>
  </r>
  <r>
    <n v="1185732"/>
    <d v="2021-05-11T00:00:00"/>
    <x v="3"/>
    <x v="40"/>
    <s v="Indianapolis"/>
    <s v="Women's Apparel"/>
    <n v="53"/>
    <n v="910"/>
    <n v="4823"/>
    <n v="2507.96"/>
    <n v="0.52"/>
    <s v="Online"/>
  </r>
  <r>
    <n v="1185732"/>
    <d v="2021-06-10T00:00:00"/>
    <x v="3"/>
    <x v="40"/>
    <s v="Indianapolis"/>
    <s v="Men's Street Footwear"/>
    <n v="36"/>
    <n v="1550"/>
    <n v="5580"/>
    <n v="3069.0000000000005"/>
    <n v="0.55000000000000004"/>
    <s v="Online"/>
  </r>
  <r>
    <n v="1185732"/>
    <d v="2021-06-10T00:00:00"/>
    <x v="3"/>
    <x v="40"/>
    <s v="Indianapolis"/>
    <s v="Men's Athletic Footwear"/>
    <n v="32"/>
    <n v="940"/>
    <n v="3008"/>
    <n v="1594.24"/>
    <n v="0.53"/>
    <s v="Online"/>
  </r>
  <r>
    <n v="1185732"/>
    <d v="2021-06-10T00:00:00"/>
    <x v="3"/>
    <x v="40"/>
    <s v="Indianapolis"/>
    <s v="Women's Street Footwear"/>
    <n v="27"/>
    <n v="500"/>
    <n v="1350"/>
    <n v="607.49999999999989"/>
    <n v="0.44999999999999996"/>
    <s v="Online"/>
  </r>
  <r>
    <n v="1185732"/>
    <d v="2021-06-10T00:00:00"/>
    <x v="3"/>
    <x v="40"/>
    <s v="Indianapolis"/>
    <s v="Women's Athletic Footwear"/>
    <n v="29"/>
    <n v="460"/>
    <n v="1334"/>
    <n v="626.98"/>
    <n v="0.47"/>
    <s v="Online"/>
  </r>
  <r>
    <n v="1185732"/>
    <d v="2021-06-10T00:00:00"/>
    <x v="3"/>
    <x v="40"/>
    <s v="Indianapolis"/>
    <s v="Men's Apparel"/>
    <n v="36"/>
    <n v="530"/>
    <n v="1908"/>
    <n v="858.59999999999991"/>
    <n v="0.44999999999999996"/>
    <s v="Online"/>
  </r>
  <r>
    <n v="1185732"/>
    <d v="2021-06-10T00:00:00"/>
    <x v="3"/>
    <x v="40"/>
    <s v="Indianapolis"/>
    <s v="Women's Apparel"/>
    <n v="56"/>
    <n v="910"/>
    <n v="5096"/>
    <n v="2598.96"/>
    <n v="0.51"/>
    <s v="Online"/>
  </r>
  <r>
    <n v="1185732"/>
    <d v="2021-07-09T00:00:00"/>
    <x v="3"/>
    <x v="40"/>
    <s v="Indianapolis"/>
    <s v="Men's Street Footwear"/>
    <n v="51"/>
    <n v="1490"/>
    <n v="7599"/>
    <n v="4027.4700000000003"/>
    <n v="0.53"/>
    <s v="Online"/>
  </r>
  <r>
    <n v="1185732"/>
    <d v="2021-07-09T00:00:00"/>
    <x v="3"/>
    <x v="40"/>
    <s v="Indianapolis"/>
    <s v="Men's Athletic Footwear"/>
    <n v="49"/>
    <n v="840"/>
    <n v="4116"/>
    <n v="2058"/>
    <n v="0.5"/>
    <s v="Online"/>
  </r>
  <r>
    <n v="1185732"/>
    <d v="2021-07-09T00:00:00"/>
    <x v="3"/>
    <x v="40"/>
    <s v="Indianapolis"/>
    <s v="Women's Street Footwear"/>
    <n v="42"/>
    <n v="680"/>
    <n v="2856"/>
    <n v="1285.1999999999998"/>
    <n v="0.44999999999999996"/>
    <s v="Online"/>
  </r>
  <r>
    <n v="1185732"/>
    <d v="2021-07-09T00:00:00"/>
    <x v="3"/>
    <x v="40"/>
    <s v="Indianapolis"/>
    <s v="Women's Athletic Footwear"/>
    <n v="42"/>
    <n v="490"/>
    <n v="2058"/>
    <n v="967.26"/>
    <n v="0.47"/>
    <s v="Online"/>
  </r>
  <r>
    <n v="1185732"/>
    <d v="2021-07-09T00:00:00"/>
    <x v="3"/>
    <x v="40"/>
    <s v="Indianapolis"/>
    <s v="Men's Apparel"/>
    <n v="51"/>
    <n v="500"/>
    <n v="2550"/>
    <n v="1071"/>
    <n v="0.42"/>
    <s v="Online"/>
  </r>
  <r>
    <n v="1185732"/>
    <d v="2021-07-09T00:00:00"/>
    <x v="3"/>
    <x v="40"/>
    <s v="Indianapolis"/>
    <s v="Women's Apparel"/>
    <n v="54"/>
    <n v="1010"/>
    <n v="5454"/>
    <n v="2781.54"/>
    <n v="0.51"/>
    <s v="Online"/>
  </r>
  <r>
    <n v="1185732"/>
    <d v="2021-08-10T00:00:00"/>
    <x v="3"/>
    <x v="40"/>
    <s v="Indianapolis"/>
    <s v="Men's Street Footwear"/>
    <n v="47"/>
    <n v="1520"/>
    <n v="7144"/>
    <n v="3929.2000000000003"/>
    <n v="0.55000000000000004"/>
    <s v="Online"/>
  </r>
  <r>
    <n v="1185732"/>
    <d v="2021-08-10T00:00:00"/>
    <x v="3"/>
    <x v="40"/>
    <s v="Indianapolis"/>
    <s v="Men's Athletic Footwear"/>
    <n v="41"/>
    <n v="870"/>
    <n v="3567"/>
    <n v="1926.18"/>
    <n v="0.54"/>
    <s v="Online"/>
  </r>
  <r>
    <n v="1185732"/>
    <d v="2021-08-10T00:00:00"/>
    <x v="3"/>
    <x v="40"/>
    <s v="Indianapolis"/>
    <s v="Women's Street Footwear"/>
    <n v="37"/>
    <n v="560"/>
    <n v="2072"/>
    <n v="973.83999999999992"/>
    <n v="0.47"/>
    <s v="Online"/>
  </r>
  <r>
    <n v="1185732"/>
    <d v="2021-08-10T00:00:00"/>
    <x v="3"/>
    <x v="40"/>
    <s v="Indianapolis"/>
    <s v="Women's Athletic Footwear"/>
    <n v="38"/>
    <n v="600"/>
    <n v="2280"/>
    <n v="1071.5999999999999"/>
    <n v="0.47"/>
    <s v="Online"/>
  </r>
  <r>
    <n v="1185732"/>
    <d v="2021-08-10T00:00:00"/>
    <x v="3"/>
    <x v="40"/>
    <s v="Indianapolis"/>
    <s v="Men's Apparel"/>
    <n v="47"/>
    <n v="530"/>
    <n v="2491"/>
    <n v="1120.9499999999998"/>
    <n v="0.44999999999999996"/>
    <s v="Online"/>
  </r>
  <r>
    <n v="1185732"/>
    <d v="2021-08-10T00:00:00"/>
    <x v="3"/>
    <x v="40"/>
    <s v="Indianapolis"/>
    <s v="Women's Apparel"/>
    <n v="54"/>
    <n v="910"/>
    <n v="4914"/>
    <n v="2604.42"/>
    <n v="0.53"/>
    <s v="Online"/>
  </r>
  <r>
    <n v="1185732"/>
    <d v="2021-09-11T00:00:00"/>
    <x v="3"/>
    <x v="40"/>
    <s v="Indianapolis"/>
    <s v="Men's Street Footwear"/>
    <n v="33"/>
    <n v="1330"/>
    <n v="4389"/>
    <n v="2370.06"/>
    <n v="0.54"/>
    <s v="Online"/>
  </r>
  <r>
    <n v="1185732"/>
    <d v="2021-09-11T00:00:00"/>
    <x v="3"/>
    <x v="40"/>
    <s v="Indianapolis"/>
    <s v="Men's Athletic Footwear"/>
    <n v="29"/>
    <n v="740"/>
    <n v="2146"/>
    <n v="1073"/>
    <n v="0.5"/>
    <s v="Online"/>
  </r>
  <r>
    <n v="1185732"/>
    <d v="2021-09-11T00:00:00"/>
    <x v="3"/>
    <x v="40"/>
    <s v="Indianapolis"/>
    <s v="Women's Street Footwear"/>
    <n v="23"/>
    <n v="490"/>
    <n v="1127"/>
    <n v="529.68999999999994"/>
    <n v="0.47"/>
    <s v="Online"/>
  </r>
  <r>
    <n v="1185732"/>
    <d v="2021-09-11T00:00:00"/>
    <x v="3"/>
    <x v="40"/>
    <s v="Indianapolis"/>
    <s v="Women's Athletic Footwear"/>
    <n v="24"/>
    <n v="410"/>
    <n v="984"/>
    <n v="462.47999999999996"/>
    <n v="0.47"/>
    <s v="Online"/>
  </r>
  <r>
    <n v="1185732"/>
    <d v="2021-09-11T00:00:00"/>
    <x v="3"/>
    <x v="40"/>
    <s v="Indianapolis"/>
    <s v="Men's Apparel"/>
    <n v="33"/>
    <n v="420"/>
    <n v="1386"/>
    <n v="554.4"/>
    <n v="0.4"/>
    <s v="Online"/>
  </r>
  <r>
    <n v="1185732"/>
    <d v="2021-09-11T00:00:00"/>
    <x v="3"/>
    <x v="40"/>
    <s v="Indianapolis"/>
    <s v="Women's Apparel"/>
    <n v="36"/>
    <n v="680"/>
    <n v="2448"/>
    <n v="1272.96"/>
    <n v="0.52"/>
    <s v="Online"/>
  </r>
  <r>
    <n v="1185732"/>
    <d v="2021-10-10T00:00:00"/>
    <x v="3"/>
    <x v="40"/>
    <s v="Indianapolis"/>
    <s v="Men's Street Footwear"/>
    <n v="41"/>
    <n v="1160"/>
    <n v="4756"/>
    <n v="2520.6800000000003"/>
    <n v="0.53"/>
    <s v="Online"/>
  </r>
  <r>
    <n v="1185732"/>
    <d v="2021-10-10T00:00:00"/>
    <x v="3"/>
    <x v="40"/>
    <s v="Indianapolis"/>
    <s v="Men's Athletic Footwear"/>
    <n v="32"/>
    <n v="650"/>
    <n v="2080"/>
    <n v="1144"/>
    <n v="0.55000000000000004"/>
    <s v="Online"/>
  </r>
  <r>
    <n v="1185732"/>
    <d v="2021-10-10T00:00:00"/>
    <x v="3"/>
    <x v="40"/>
    <s v="Indianapolis"/>
    <s v="Women's Street Footwear"/>
    <n v="32"/>
    <n v="380"/>
    <n v="1216"/>
    <n v="571.52"/>
    <n v="0.47"/>
    <s v="Online"/>
  </r>
  <r>
    <n v="1185732"/>
    <d v="2021-10-10T00:00:00"/>
    <x v="3"/>
    <x v="40"/>
    <s v="Indianapolis"/>
    <s v="Women's Athletic Footwear"/>
    <n v="33"/>
    <n v="440"/>
    <n v="1452"/>
    <n v="667.92"/>
    <n v="0.45999999999999996"/>
    <s v="Online"/>
  </r>
  <r>
    <n v="1185732"/>
    <d v="2021-10-10T00:00:00"/>
    <x v="3"/>
    <x v="40"/>
    <s v="Indianapolis"/>
    <s v="Men's Apparel"/>
    <n v="41"/>
    <n v="380"/>
    <n v="1558"/>
    <n v="685.52"/>
    <n v="0.44"/>
    <s v="Online"/>
  </r>
  <r>
    <n v="1185732"/>
    <d v="2021-10-10T00:00:00"/>
    <x v="3"/>
    <x v="40"/>
    <s v="Indianapolis"/>
    <s v="Women's Apparel"/>
    <n v="48"/>
    <n v="830"/>
    <n v="3984"/>
    <n v="2111.52"/>
    <n v="0.53"/>
    <s v="Online"/>
  </r>
  <r>
    <n v="1185732"/>
    <d v="2021-11-10T00:00:00"/>
    <x v="3"/>
    <x v="40"/>
    <s v="Indianapolis"/>
    <s v="Men's Street Footwear"/>
    <n v="41"/>
    <n v="1230"/>
    <n v="5043"/>
    <n v="2571.9299999999998"/>
    <n v="0.51"/>
    <s v="Online"/>
  </r>
  <r>
    <n v="1185732"/>
    <d v="2021-11-10T00:00:00"/>
    <x v="3"/>
    <x v="40"/>
    <s v="Indianapolis"/>
    <s v="Men's Athletic Footwear"/>
    <n v="33"/>
    <n v="980"/>
    <n v="3234"/>
    <n v="1778.7"/>
    <n v="0.55000000000000004"/>
    <s v="Online"/>
  </r>
  <r>
    <n v="1185732"/>
    <d v="2021-11-10T00:00:00"/>
    <x v="3"/>
    <x v="40"/>
    <s v="Indianapolis"/>
    <s v="Women's Street Footwear"/>
    <n v="32"/>
    <n v="810"/>
    <n v="2592"/>
    <n v="1244.1599999999999"/>
    <n v="0.48"/>
    <s v="Online"/>
  </r>
  <r>
    <n v="1185732"/>
    <d v="2021-11-10T00:00:00"/>
    <x v="3"/>
    <x v="40"/>
    <s v="Indianapolis"/>
    <s v="Women's Athletic Footwear"/>
    <n v="34"/>
    <n v="830"/>
    <n v="2822"/>
    <n v="1411"/>
    <n v="0.5"/>
    <s v="Online"/>
  </r>
  <r>
    <n v="1185732"/>
    <d v="2021-11-10T00:00:00"/>
    <x v="3"/>
    <x v="40"/>
    <s v="Indianapolis"/>
    <s v="Men's Apparel"/>
    <n v="55"/>
    <n v="750"/>
    <n v="4125"/>
    <n v="1650"/>
    <n v="0.4"/>
    <s v="Online"/>
  </r>
  <r>
    <n v="1185732"/>
    <d v="2021-11-10T00:00:00"/>
    <x v="3"/>
    <x v="40"/>
    <s v="Indianapolis"/>
    <s v="Women's Apparel"/>
    <n v="61"/>
    <n v="910"/>
    <n v="5551"/>
    <n v="2997.5400000000004"/>
    <n v="0.54"/>
    <s v="Online"/>
  </r>
  <r>
    <n v="1185732"/>
    <d v="2021-12-09T00:00:00"/>
    <x v="3"/>
    <x v="40"/>
    <s v="Indianapolis"/>
    <s v="Men's Street Footwear"/>
    <n v="58"/>
    <n v="1500"/>
    <n v="8700"/>
    <n v="4437"/>
    <n v="0.51"/>
    <s v="Online"/>
  </r>
  <r>
    <n v="1185732"/>
    <d v="2021-12-09T00:00:00"/>
    <x v="3"/>
    <x v="40"/>
    <s v="Indianapolis"/>
    <s v="Men's Athletic Footwear"/>
    <n v="49"/>
    <n v="1080"/>
    <n v="5292"/>
    <n v="2910.6000000000004"/>
    <n v="0.55000000000000004"/>
    <s v="Online"/>
  </r>
  <r>
    <n v="1185732"/>
    <d v="2021-12-09T00:00:00"/>
    <x v="3"/>
    <x v="40"/>
    <s v="Indianapolis"/>
    <s v="Women's Street Footwear"/>
    <n v="49"/>
    <n v="1050"/>
    <n v="5145"/>
    <n v="2366.6999999999998"/>
    <n v="0.45999999999999996"/>
    <s v="Online"/>
  </r>
  <r>
    <n v="1185732"/>
    <d v="2021-12-09T00:00:00"/>
    <x v="3"/>
    <x v="40"/>
    <s v="Indianapolis"/>
    <s v="Women's Athletic Footwear"/>
    <n v="45"/>
    <n v="870"/>
    <n v="3915"/>
    <n v="1957.5"/>
    <n v="0.5"/>
    <s v="Online"/>
  </r>
  <r>
    <n v="1185732"/>
    <d v="2021-12-09T00:00:00"/>
    <x v="3"/>
    <x v="40"/>
    <s v="Indianapolis"/>
    <s v="Men's Apparel"/>
    <n v="54"/>
    <n v="840"/>
    <n v="4536"/>
    <n v="1950.48"/>
    <n v="0.43"/>
    <s v="Online"/>
  </r>
  <r>
    <n v="1185732"/>
    <d v="2021-12-09T00:00:00"/>
    <x v="3"/>
    <x v="40"/>
    <s v="Indianapolis"/>
    <s v="Women's Apparel"/>
    <n v="62"/>
    <n v="1200"/>
    <n v="7440"/>
    <n v="3720"/>
    <n v="0.5"/>
    <s v="Online"/>
  </r>
  <r>
    <n v="1185732"/>
    <d v="2021-01-17T00:00:00"/>
    <x v="3"/>
    <x v="40"/>
    <s v="Indianapolis"/>
    <s v="Men's Street Footwear"/>
    <n v="32"/>
    <n v="1250"/>
    <n v="4000"/>
    <n v="2080"/>
    <n v="0.52"/>
    <s v="Online"/>
  </r>
  <r>
    <n v="1185732"/>
    <d v="2021-01-17T00:00:00"/>
    <x v="3"/>
    <x v="40"/>
    <s v="Indianapolis"/>
    <s v="Men's Athletic Footwear"/>
    <n v="32"/>
    <n v="750"/>
    <n v="2400"/>
    <n v="1320"/>
    <n v="0.55000000000000004"/>
    <s v="Online"/>
  </r>
  <r>
    <n v="1185732"/>
    <d v="2021-01-17T00:00:00"/>
    <x v="3"/>
    <x v="40"/>
    <s v="Indianapolis"/>
    <s v="Women's Street Footwear"/>
    <n v="25"/>
    <n v="870"/>
    <n v="2175"/>
    <n v="1196.25"/>
    <n v="0.55000000000000004"/>
    <s v="Online"/>
  </r>
  <r>
    <n v="1185732"/>
    <d v="2021-01-17T00:00:00"/>
    <x v="3"/>
    <x v="40"/>
    <s v="Indianapolis"/>
    <s v="Women's Athletic Footwear"/>
    <n v="29"/>
    <n v="450"/>
    <n v="1305"/>
    <n v="704.7"/>
    <n v="0.54"/>
    <s v="Online"/>
  </r>
  <r>
    <n v="1185732"/>
    <d v="2021-01-17T00:00:00"/>
    <x v="3"/>
    <x v="40"/>
    <s v="Indianapolis"/>
    <s v="Men's Apparel"/>
    <n v="41"/>
    <n v="540"/>
    <n v="2214"/>
    <n v="1129.1400000000001"/>
    <n v="0.51"/>
    <s v="Online"/>
  </r>
  <r>
    <n v="1185732"/>
    <d v="2021-01-17T00:00:00"/>
    <x v="3"/>
    <x v="40"/>
    <s v="Indianapolis"/>
    <s v="Women's Apparel"/>
    <n v="34"/>
    <n v="750"/>
    <n v="2550"/>
    <n v="1275"/>
    <n v="0.5"/>
    <s v="Online"/>
  </r>
  <r>
    <n v="1185732"/>
    <d v="2021-02-17T00:00:00"/>
    <x v="3"/>
    <x v="40"/>
    <s v="Indianapolis"/>
    <s v="Men's Street Footwear"/>
    <n v="33"/>
    <n v="1490"/>
    <n v="4917"/>
    <n v="2655.1800000000003"/>
    <n v="0.54"/>
    <s v="Online"/>
  </r>
  <r>
    <n v="1185732"/>
    <d v="2021-02-17T00:00:00"/>
    <x v="3"/>
    <x v="40"/>
    <s v="Indianapolis"/>
    <s v="Men's Athletic Footwear"/>
    <n v="38"/>
    <n v="500"/>
    <n v="1900"/>
    <n v="1045"/>
    <n v="0.55000000000000004"/>
    <s v="Online"/>
  </r>
  <r>
    <n v="1185732"/>
    <d v="2021-02-17T00:00:00"/>
    <x v="3"/>
    <x v="40"/>
    <s v="Indianapolis"/>
    <s v="Women's Street Footwear"/>
    <n v="27"/>
    <n v="750"/>
    <n v="2025"/>
    <n v="1032.75"/>
    <n v="0.51"/>
    <s v="Online"/>
  </r>
  <r>
    <n v="1185732"/>
    <d v="2021-02-17T00:00:00"/>
    <x v="0"/>
    <x v="41"/>
    <s v="Charleston"/>
    <s v="Women's Athletic Footwear"/>
    <n v="34"/>
    <n v="490"/>
    <n v="1666"/>
    <n v="882.98"/>
    <n v="0.53"/>
    <s v="Online"/>
  </r>
  <r>
    <n v="1185732"/>
    <d v="2021-02-17T00:00:00"/>
    <x v="0"/>
    <x v="41"/>
    <s v="Charleston"/>
    <s v="Men's Apparel"/>
    <n v="48"/>
    <n v="650"/>
    <n v="3120"/>
    <n v="1653.6000000000001"/>
    <n v="0.53"/>
    <s v="Online"/>
  </r>
  <r>
    <n v="1185732"/>
    <d v="2021-02-17T00:00:00"/>
    <x v="0"/>
    <x v="41"/>
    <s v="Charleston"/>
    <s v="Women's Apparel"/>
    <n v="24"/>
    <n v="1050"/>
    <n v="2520"/>
    <n v="1360.8000000000002"/>
    <n v="0.54"/>
    <s v="Online"/>
  </r>
  <r>
    <n v="1185732"/>
    <d v="2021-03-16T00:00:00"/>
    <x v="0"/>
    <x v="41"/>
    <s v="Charleston"/>
    <s v="Men's Street Footwear"/>
    <n v="28"/>
    <n v="1650"/>
    <n v="4620"/>
    <n v="2356.1999999999998"/>
    <n v="0.51"/>
    <s v="Online"/>
  </r>
  <r>
    <n v="1185732"/>
    <d v="2021-03-16T00:00:00"/>
    <x v="0"/>
    <x v="41"/>
    <s v="Charleston"/>
    <s v="Men's Athletic Footwear"/>
    <n v="27"/>
    <n v="690"/>
    <n v="1863"/>
    <n v="1006.0200000000001"/>
    <n v="0.54"/>
    <s v="Online"/>
  </r>
  <r>
    <n v="1185732"/>
    <d v="2021-03-16T00:00:00"/>
    <x v="0"/>
    <x v="41"/>
    <s v="Charleston"/>
    <s v="Women's Street Footwear"/>
    <n v="19"/>
    <n v="910"/>
    <n v="1729"/>
    <n v="933.66000000000008"/>
    <n v="0.54"/>
    <s v="Online"/>
  </r>
  <r>
    <n v="1185732"/>
    <d v="2021-03-16T00:00:00"/>
    <x v="0"/>
    <x v="41"/>
    <s v="Charleston"/>
    <s v="Women's Athletic Footwear"/>
    <n v="23"/>
    <n v="490"/>
    <n v="1127"/>
    <n v="597.31000000000006"/>
    <n v="0.53"/>
    <s v="Online"/>
  </r>
  <r>
    <n v="1185732"/>
    <d v="2021-03-16T00:00:00"/>
    <x v="0"/>
    <x v="41"/>
    <s v="Charleston"/>
    <s v="Men's Apparel"/>
    <n v="37"/>
    <n v="590"/>
    <n v="2183"/>
    <n v="1091.5"/>
    <n v="0.5"/>
    <s v="Online"/>
  </r>
  <r>
    <n v="1185732"/>
    <d v="2021-03-16T00:00:00"/>
    <x v="0"/>
    <x v="41"/>
    <s v="Charleston"/>
    <s v="Women's Apparel"/>
    <n v="29"/>
    <n v="810"/>
    <n v="2349"/>
    <n v="1268.46"/>
    <n v="0.54"/>
    <s v="Online"/>
  </r>
  <r>
    <n v="1185732"/>
    <d v="2021-04-17T00:00:00"/>
    <x v="0"/>
    <x v="41"/>
    <s v="Charleston"/>
    <s v="Men's Street Footwear"/>
    <n v="27"/>
    <n v="1430"/>
    <n v="3861"/>
    <n v="1969.1100000000001"/>
    <n v="0.51"/>
    <s v="Online"/>
  </r>
  <r>
    <n v="1185732"/>
    <d v="2021-04-17T00:00:00"/>
    <x v="0"/>
    <x v="41"/>
    <s v="Charleston"/>
    <s v="Men's Athletic Footwear"/>
    <n v="28"/>
    <n v="750"/>
    <n v="2100"/>
    <n v="1155"/>
    <n v="0.55000000000000004"/>
    <s v="Online"/>
  </r>
  <r>
    <n v="1185732"/>
    <d v="2021-04-17T00:00:00"/>
    <x v="0"/>
    <x v="41"/>
    <s v="Charleston"/>
    <s v="Women's Street Footwear"/>
    <n v="19"/>
    <n v="680"/>
    <n v="1292"/>
    <n v="697.68000000000006"/>
    <n v="0.54"/>
    <s v="Online"/>
  </r>
  <r>
    <n v="1185732"/>
    <d v="2021-04-17T00:00:00"/>
    <x v="0"/>
    <x v="41"/>
    <s v="Charleston"/>
    <s v="Women's Athletic Footwear"/>
    <n v="25"/>
    <n v="470"/>
    <n v="1175"/>
    <n v="611"/>
    <n v="0.52"/>
    <s v="Online"/>
  </r>
  <r>
    <n v="1185732"/>
    <d v="2021-04-17T00:00:00"/>
    <x v="0"/>
    <x v="41"/>
    <s v="Charleston"/>
    <s v="Men's Apparel"/>
    <n v="60"/>
    <n v="560"/>
    <n v="3360"/>
    <n v="1848.0000000000002"/>
    <n v="0.55000000000000004"/>
    <s v="Online"/>
  </r>
  <r>
    <n v="1185732"/>
    <d v="2021-04-17T00:00:00"/>
    <x v="0"/>
    <x v="41"/>
    <s v="Charleston"/>
    <s v="Women's Apparel"/>
    <n v="47"/>
    <n v="940"/>
    <n v="4418"/>
    <n v="2253.1799999999998"/>
    <n v="0.51"/>
    <s v="Online"/>
  </r>
  <r>
    <n v="1185732"/>
    <d v="2021-05-18T00:00:00"/>
    <x v="0"/>
    <x v="41"/>
    <s v="Charleston"/>
    <s v="Men's Street Footwear"/>
    <n v="58"/>
    <n v="1790"/>
    <n v="10382"/>
    <n v="5398.64"/>
    <n v="0.52"/>
    <s v="Online"/>
  </r>
  <r>
    <n v="1185732"/>
    <d v="2021-05-18T00:00:00"/>
    <x v="0"/>
    <x v="41"/>
    <s v="Charleston"/>
    <s v="Men's Athletic Footwear"/>
    <n v="37"/>
    <n v="870"/>
    <n v="3219"/>
    <n v="1641.69"/>
    <n v="0.51"/>
    <s v="Online"/>
  </r>
  <r>
    <n v="1185732"/>
    <d v="2021-05-18T00:00:00"/>
    <x v="0"/>
    <x v="41"/>
    <s v="Charleston"/>
    <s v="Women's Street Footwear"/>
    <n v="32"/>
    <n v="770"/>
    <n v="2464"/>
    <n v="1355.2"/>
    <n v="0.55000000000000004"/>
    <s v="Online"/>
  </r>
  <r>
    <n v="1185732"/>
    <d v="2021-05-18T00:00:00"/>
    <x v="0"/>
    <x v="41"/>
    <s v="Charleston"/>
    <s v="Women's Athletic Footwear"/>
    <n v="33"/>
    <n v="500"/>
    <n v="1650"/>
    <n v="907.50000000000011"/>
    <n v="0.55000000000000004"/>
    <s v="Online"/>
  </r>
  <r>
    <n v="1185732"/>
    <d v="2021-05-18T00:00:00"/>
    <x v="0"/>
    <x v="41"/>
    <s v="Charleston"/>
    <s v="Men's Apparel"/>
    <n v="42"/>
    <n v="680"/>
    <n v="2856"/>
    <n v="1542.24"/>
    <n v="0.54"/>
    <s v="Online"/>
  </r>
  <r>
    <n v="1185732"/>
    <d v="2021-05-18T00:00:00"/>
    <x v="0"/>
    <x v="41"/>
    <s v="Charleston"/>
    <s v="Women's Apparel"/>
    <n v="52"/>
    <n v="950"/>
    <n v="4940"/>
    <n v="2717"/>
    <n v="0.55000000000000004"/>
    <s v="Online"/>
  </r>
  <r>
    <n v="1185732"/>
    <d v="2021-06-17T00:00:00"/>
    <x v="0"/>
    <x v="41"/>
    <s v="Charleston"/>
    <s v="Men's Street Footwear"/>
    <n v="43"/>
    <n v="1500"/>
    <n v="6450"/>
    <n v="3354"/>
    <n v="0.52"/>
    <s v="Online"/>
  </r>
  <r>
    <n v="1185732"/>
    <d v="2021-06-17T00:00:00"/>
    <x v="0"/>
    <x v="41"/>
    <s v="Charleston"/>
    <s v="Men's Athletic Footwear"/>
    <n v="37"/>
    <n v="1190"/>
    <n v="4403"/>
    <n v="2201.5"/>
    <n v="0.5"/>
    <s v="Online"/>
  </r>
  <r>
    <n v="1185732"/>
    <d v="2021-06-17T00:00:00"/>
    <x v="0"/>
    <x v="41"/>
    <s v="Charleston"/>
    <s v="Women's Street Footwear"/>
    <n v="33"/>
    <n v="810"/>
    <n v="2673"/>
    <n v="1443.42"/>
    <n v="0.54"/>
    <s v="Online"/>
  </r>
  <r>
    <n v="1185732"/>
    <d v="2021-06-17T00:00:00"/>
    <x v="0"/>
    <x v="41"/>
    <s v="Charleston"/>
    <s v="Women's Athletic Footwear"/>
    <n v="33"/>
    <n v="690"/>
    <n v="2277"/>
    <n v="1184.04"/>
    <n v="0.52"/>
    <s v="Online"/>
  </r>
  <r>
    <n v="1185732"/>
    <d v="2021-06-17T00:00:00"/>
    <x v="0"/>
    <x v="41"/>
    <s v="Charleston"/>
    <s v="Men's Apparel"/>
    <n v="41"/>
    <n v="740"/>
    <n v="3034"/>
    <n v="1668.7"/>
    <n v="0.55000000000000004"/>
    <s v="Online"/>
  </r>
  <r>
    <n v="1185732"/>
    <d v="2021-06-17T00:00:00"/>
    <x v="0"/>
    <x v="41"/>
    <s v="Charleston"/>
    <s v="Women's Apparel"/>
    <n v="59"/>
    <n v="1150"/>
    <n v="6785"/>
    <n v="3528.2000000000003"/>
    <n v="0.52"/>
    <s v="Online"/>
  </r>
  <r>
    <n v="1185732"/>
    <d v="2021-07-16T00:00:00"/>
    <x v="0"/>
    <x v="41"/>
    <s v="Charleston"/>
    <s v="Men's Street Footwear"/>
    <n v="55"/>
    <n v="1820"/>
    <n v="10010"/>
    <n v="5205.2"/>
    <n v="0.52"/>
    <s v="Online"/>
  </r>
  <r>
    <n v="1185732"/>
    <d v="2021-07-16T00:00:00"/>
    <x v="0"/>
    <x v="41"/>
    <s v="Charleston"/>
    <s v="Men's Athletic Footwear"/>
    <n v="50"/>
    <n v="1160"/>
    <n v="5800"/>
    <n v="3074"/>
    <n v="0.53"/>
    <s v="Online"/>
  </r>
  <r>
    <n v="1185732"/>
    <d v="2021-07-16T00:00:00"/>
    <x v="0"/>
    <x v="41"/>
    <s v="Charleston"/>
    <s v="Women's Street Footwear"/>
    <n v="49"/>
    <n v="980"/>
    <n v="4802"/>
    <n v="2545.06"/>
    <n v="0.53"/>
    <s v="Online"/>
  </r>
  <r>
    <n v="1185732"/>
    <d v="2021-07-16T00:00:00"/>
    <x v="0"/>
    <x v="41"/>
    <s v="Charleston"/>
    <s v="Women's Athletic Footwear"/>
    <n v="48"/>
    <n v="770"/>
    <n v="3696"/>
    <n v="1884.96"/>
    <n v="0.51"/>
    <s v="Online"/>
  </r>
  <r>
    <n v="1185732"/>
    <d v="2021-07-16T00:00:00"/>
    <x v="0"/>
    <x v="41"/>
    <s v="Charleston"/>
    <s v="Men's Apparel"/>
    <n v="54"/>
    <n v="870"/>
    <n v="4698"/>
    <n v="2536.92"/>
    <n v="0.54"/>
    <s v="Online"/>
  </r>
  <r>
    <n v="1185732"/>
    <d v="2021-07-16T00:00:00"/>
    <x v="0"/>
    <x v="41"/>
    <s v="Charleston"/>
    <s v="Women's Apparel"/>
    <n v="63"/>
    <n v="1330"/>
    <n v="8379"/>
    <n v="4524.66"/>
    <n v="0.54"/>
    <s v="Online"/>
  </r>
  <r>
    <n v="1185732"/>
    <d v="2021-08-17T00:00:00"/>
    <x v="0"/>
    <x v="41"/>
    <s v="Charleston"/>
    <s v="Men's Street Footwear"/>
    <n v="46"/>
    <n v="1310"/>
    <n v="6026"/>
    <n v="3133.52"/>
    <n v="0.52"/>
    <s v="Online"/>
  </r>
  <r>
    <n v="1185732"/>
    <d v="2021-08-17T00:00:00"/>
    <x v="0"/>
    <x v="41"/>
    <s v="Charleston"/>
    <s v="Men's Athletic Footwear"/>
    <n v="42"/>
    <n v="900"/>
    <n v="3780"/>
    <n v="2079"/>
    <n v="0.55000000000000004"/>
    <s v="Online"/>
  </r>
  <r>
    <n v="1185732"/>
    <d v="2021-08-17T00:00:00"/>
    <x v="0"/>
    <x v="41"/>
    <s v="Charleston"/>
    <s v="Women's Street Footwear"/>
    <n v="38"/>
    <n v="870"/>
    <n v="3306"/>
    <n v="1719.1200000000001"/>
    <n v="0.52"/>
    <s v="Online"/>
  </r>
  <r>
    <n v="1185732"/>
    <d v="2021-08-17T00:00:00"/>
    <x v="0"/>
    <x v="41"/>
    <s v="Charleston"/>
    <s v="Women's Athletic Footwear"/>
    <n v="36"/>
    <n v="720"/>
    <n v="2592"/>
    <n v="1321.92"/>
    <n v="0.51"/>
    <s v="Online"/>
  </r>
  <r>
    <n v="1185732"/>
    <d v="2021-08-17T00:00:00"/>
    <x v="0"/>
    <x v="41"/>
    <s v="Charleston"/>
    <s v="Men's Apparel"/>
    <n v="49"/>
    <n v="680"/>
    <n v="3332"/>
    <n v="1799.2800000000002"/>
    <n v="0.54"/>
    <s v="Online"/>
  </r>
  <r>
    <n v="1185732"/>
    <d v="2021-08-17T00:00:00"/>
    <x v="0"/>
    <x v="41"/>
    <s v="Charleston"/>
    <s v="Women's Apparel"/>
    <n v="54"/>
    <n v="1150"/>
    <n v="6210"/>
    <n v="3353.4"/>
    <n v="0.54"/>
    <s v="Online"/>
  </r>
  <r>
    <n v="1185732"/>
    <d v="2021-09-18T00:00:00"/>
    <x v="0"/>
    <x v="41"/>
    <s v="Charleston"/>
    <s v="Men's Street Footwear"/>
    <n v="34"/>
    <n v="1540"/>
    <n v="5236"/>
    <n v="2670.36"/>
    <n v="0.51"/>
    <s v="Online"/>
  </r>
  <r>
    <n v="1185732"/>
    <d v="2021-09-18T00:00:00"/>
    <x v="0"/>
    <x v="41"/>
    <s v="Charleston"/>
    <s v="Men's Athletic Footwear"/>
    <n v="29"/>
    <n v="910"/>
    <n v="2639"/>
    <n v="1398.67"/>
    <n v="0.53"/>
    <s v="Online"/>
  </r>
  <r>
    <n v="1185732"/>
    <d v="2021-09-18T00:00:00"/>
    <x v="0"/>
    <x v="41"/>
    <s v="Charleston"/>
    <s v="Women's Street Footwear"/>
    <n v="24"/>
    <n v="680"/>
    <n v="1632"/>
    <n v="881.28000000000009"/>
    <n v="0.54"/>
    <s v="Online"/>
  </r>
  <r>
    <n v="1185732"/>
    <d v="2021-09-18T00:00:00"/>
    <x v="0"/>
    <x v="41"/>
    <s v="Charleston"/>
    <s v="Women's Athletic Footwear"/>
    <n v="23"/>
    <n v="590"/>
    <n v="1357"/>
    <n v="678.5"/>
    <n v="0.5"/>
    <s v="Online"/>
  </r>
  <r>
    <n v="1185732"/>
    <d v="2021-09-18T00:00:00"/>
    <x v="0"/>
    <x v="41"/>
    <s v="Charleston"/>
    <s v="Men's Apparel"/>
    <n v="32"/>
    <n v="610"/>
    <n v="1952"/>
    <n v="1015.0400000000001"/>
    <n v="0.52"/>
    <s v="Online"/>
  </r>
  <r>
    <n v="1185732"/>
    <d v="2021-09-18T00:00:00"/>
    <x v="0"/>
    <x v="41"/>
    <s v="Charleston"/>
    <s v="Women's Apparel"/>
    <n v="36"/>
    <n v="750"/>
    <n v="2700"/>
    <n v="1377"/>
    <n v="0.51"/>
    <s v="Online"/>
  </r>
  <r>
    <n v="1185732"/>
    <d v="2021-10-17T00:00:00"/>
    <x v="0"/>
    <x v="41"/>
    <s v="Charleston"/>
    <s v="Men's Street Footwear"/>
    <n v="41"/>
    <n v="1150"/>
    <n v="4715"/>
    <n v="2546.1000000000004"/>
    <n v="0.54"/>
    <s v="Online"/>
  </r>
  <r>
    <n v="1185732"/>
    <d v="2021-10-17T00:00:00"/>
    <x v="0"/>
    <x v="41"/>
    <s v="Charleston"/>
    <s v="Men's Athletic Footwear"/>
    <n v="32"/>
    <n v="800"/>
    <n v="2560"/>
    <n v="1331.2"/>
    <n v="0.52"/>
    <s v="Online"/>
  </r>
  <r>
    <n v="1185732"/>
    <d v="2021-10-17T00:00:00"/>
    <x v="0"/>
    <x v="41"/>
    <s v="Charleston"/>
    <s v="Women's Street Footwear"/>
    <n v="33"/>
    <n v="440"/>
    <n v="1452"/>
    <n v="769.56000000000006"/>
    <n v="0.53"/>
    <s v="Online"/>
  </r>
  <r>
    <n v="1185732"/>
    <d v="2021-10-17T00:00:00"/>
    <x v="0"/>
    <x v="41"/>
    <s v="Charleston"/>
    <s v="Women's Athletic Footwear"/>
    <n v="32"/>
    <n v="470"/>
    <n v="1504"/>
    <n v="797.12"/>
    <n v="0.53"/>
    <s v="Online"/>
  </r>
  <r>
    <n v="1185732"/>
    <d v="2021-10-17T00:00:00"/>
    <x v="0"/>
    <x v="41"/>
    <s v="Charleston"/>
    <s v="Men's Apparel"/>
    <n v="41"/>
    <n v="530"/>
    <n v="2173"/>
    <n v="1195.1500000000001"/>
    <n v="0.55000000000000004"/>
    <s v="Online"/>
  </r>
  <r>
    <n v="1185732"/>
    <d v="2021-10-17T00:00:00"/>
    <x v="0"/>
    <x v="41"/>
    <s v="Charleston"/>
    <s v="Women's Apparel"/>
    <n v="47"/>
    <n v="840"/>
    <n v="3948"/>
    <n v="1974"/>
    <n v="0.5"/>
    <s v="Online"/>
  </r>
  <r>
    <n v="1185732"/>
    <d v="2021-11-17T00:00:00"/>
    <x v="0"/>
    <x v="41"/>
    <s v="Charleston"/>
    <s v="Men's Street Footwear"/>
    <n v="44"/>
    <n v="1170"/>
    <n v="5148"/>
    <n v="2676.96"/>
    <n v="0.52"/>
    <s v="Online"/>
  </r>
  <r>
    <n v="1185732"/>
    <d v="2021-11-17T00:00:00"/>
    <x v="0"/>
    <x v="41"/>
    <s v="Charleston"/>
    <s v="Men's Athletic Footwear"/>
    <n v="33"/>
    <n v="950"/>
    <n v="3135"/>
    <n v="1661.5500000000002"/>
    <n v="0.53"/>
    <s v="Online"/>
  </r>
  <r>
    <n v="1185732"/>
    <d v="2021-11-17T00:00:00"/>
    <x v="0"/>
    <x v="41"/>
    <s v="Charleston"/>
    <s v="Women's Street Footwear"/>
    <n v="32"/>
    <n v="770"/>
    <n v="2464"/>
    <n v="1232"/>
    <n v="0.5"/>
    <s v="Online"/>
  </r>
  <r>
    <n v="1185732"/>
    <d v="2021-11-17T00:00:00"/>
    <x v="0"/>
    <x v="41"/>
    <s v="Charleston"/>
    <s v="Women's Athletic Footwear"/>
    <n v="38"/>
    <n v="910"/>
    <n v="3458"/>
    <n v="1901.9"/>
    <n v="0.55000000000000004"/>
    <s v="Online"/>
  </r>
  <r>
    <n v="1185732"/>
    <d v="2021-11-17T00:00:00"/>
    <x v="0"/>
    <x v="41"/>
    <s v="Charleston"/>
    <s v="Men's Apparel"/>
    <n v="62"/>
    <n v="780"/>
    <n v="4836"/>
    <n v="2563.08"/>
    <n v="0.53"/>
    <s v="Online"/>
  </r>
  <r>
    <n v="1185732"/>
    <d v="2021-11-17T00:00:00"/>
    <x v="0"/>
    <x v="41"/>
    <s v="Charleston"/>
    <s v="Women's Apparel"/>
    <n v="64"/>
    <n v="1000"/>
    <n v="6400"/>
    <n v="3264"/>
    <n v="0.51"/>
    <s v="Online"/>
  </r>
  <r>
    <n v="1185732"/>
    <d v="2021-12-16T00:00:00"/>
    <x v="0"/>
    <x v="41"/>
    <s v="Charleston"/>
    <s v="Men's Street Footwear"/>
    <n v="60"/>
    <n v="1760"/>
    <n v="10560"/>
    <n v="5491.2"/>
    <n v="0.52"/>
    <s v="Online"/>
  </r>
  <r>
    <n v="1185732"/>
    <d v="2021-12-16T00:00:00"/>
    <x v="0"/>
    <x v="41"/>
    <s v="Charleston"/>
    <s v="Men's Athletic Footwear"/>
    <n v="52"/>
    <n v="1350"/>
    <n v="7020"/>
    <n v="3650.4"/>
    <n v="0.52"/>
    <s v="Online"/>
  </r>
  <r>
    <n v="1185732"/>
    <d v="2021-12-16T00:00:00"/>
    <x v="0"/>
    <x v="41"/>
    <s v="Charleston"/>
    <s v="Women's Street Footwear"/>
    <n v="50"/>
    <n v="1120"/>
    <n v="5600"/>
    <n v="2968"/>
    <n v="0.53"/>
    <s v="Online"/>
  </r>
  <r>
    <n v="1185732"/>
    <d v="2021-12-16T00:00:00"/>
    <x v="0"/>
    <x v="41"/>
    <s v="Charleston"/>
    <s v="Women's Athletic Footwear"/>
    <n v="53"/>
    <n v="1020"/>
    <n v="5406"/>
    <n v="2757.06"/>
    <n v="0.51"/>
    <s v="Online"/>
  </r>
  <r>
    <n v="1185732"/>
    <d v="2021-12-16T00:00:00"/>
    <x v="0"/>
    <x v="41"/>
    <s v="Charleston"/>
    <s v="Men's Apparel"/>
    <n v="61"/>
    <n v="950"/>
    <n v="5795"/>
    <n v="2897.5"/>
    <n v="0.5"/>
    <s v="Online"/>
  </r>
  <r>
    <n v="1185732"/>
    <d v="2021-12-16T00:00:00"/>
    <x v="0"/>
    <x v="41"/>
    <s v="Charleston"/>
    <s v="Women's Apparel"/>
    <n v="68"/>
    <n v="1220"/>
    <n v="8296"/>
    <n v="4562.8"/>
    <n v="0.55000000000000004"/>
    <s v="Online"/>
  </r>
  <r>
    <n v="1185732"/>
    <d v="2021-01-24T00:00:00"/>
    <x v="0"/>
    <x v="41"/>
    <s v="Charleston"/>
    <s v="Men's Street Footwear"/>
    <n v="33"/>
    <n v="1060"/>
    <n v="3498"/>
    <n v="1749"/>
    <n v="0.5"/>
    <s v="Online"/>
  </r>
  <r>
    <n v="1185732"/>
    <d v="2021-01-24T00:00:00"/>
    <x v="0"/>
    <x v="41"/>
    <s v="Charleston"/>
    <s v="Men's Athletic Footwear"/>
    <n v="34"/>
    <n v="680"/>
    <n v="2312"/>
    <n v="1086.6399999999999"/>
    <n v="0.47"/>
    <s v="Online"/>
  </r>
  <r>
    <n v="1185732"/>
    <d v="2021-01-24T00:00:00"/>
    <x v="0"/>
    <x v="41"/>
    <s v="Charleston"/>
    <s v="Women's Street Footwear"/>
    <n v="24"/>
    <n v="630"/>
    <n v="1512"/>
    <n v="695.52"/>
    <n v="0.45999999999999996"/>
    <s v="Online"/>
  </r>
  <r>
    <n v="1185732"/>
    <d v="2021-01-24T00:00:00"/>
    <x v="0"/>
    <x v="41"/>
    <s v="Charleston"/>
    <s v="Women's Athletic Footwear"/>
    <n v="28"/>
    <n v="200"/>
    <n v="560"/>
    <n v="280"/>
    <n v="0.5"/>
    <s v="Online"/>
  </r>
  <r>
    <n v="1185732"/>
    <d v="2021-01-24T00:00:00"/>
    <x v="0"/>
    <x v="41"/>
    <s v="Charleston"/>
    <s v="Men's Apparel"/>
    <n v="42"/>
    <n v="330"/>
    <n v="1386"/>
    <n v="595.98"/>
    <n v="0.43"/>
    <s v="Online"/>
  </r>
  <r>
    <n v="1185732"/>
    <d v="2021-01-24T00:00:00"/>
    <x v="0"/>
    <x v="41"/>
    <s v="Charleston"/>
    <s v="Women's Apparel"/>
    <n v="33"/>
    <n v="590"/>
    <n v="1947"/>
    <n v="778.80000000000007"/>
    <n v="0.4"/>
    <s v="Online"/>
  </r>
  <r>
    <n v="1185732"/>
    <d v="2021-02-22T00:00:00"/>
    <x v="0"/>
    <x v="41"/>
    <s v="Charleston"/>
    <s v="Men's Street Footwear"/>
    <n v="32"/>
    <n v="1380"/>
    <n v="4416"/>
    <n v="2340.48"/>
    <n v="0.53"/>
    <s v="Online"/>
  </r>
  <r>
    <n v="1185732"/>
    <d v="2021-02-22T00:00:00"/>
    <x v="0"/>
    <x v="41"/>
    <s v="Charleston"/>
    <s v="Men's Athletic Footwear"/>
    <n v="34"/>
    <n v="380"/>
    <n v="1292"/>
    <n v="594.31999999999994"/>
    <n v="0.45999999999999996"/>
    <s v="Online"/>
  </r>
  <r>
    <n v="1185732"/>
    <d v="2021-02-22T00:00:00"/>
    <x v="0"/>
    <x v="41"/>
    <s v="Charleston"/>
    <s v="Women's Street Footwear"/>
    <n v="24"/>
    <n v="460"/>
    <n v="1104"/>
    <n v="518.88"/>
    <n v="0.47"/>
    <s v="Online"/>
  </r>
  <r>
    <n v="1185732"/>
    <d v="2021-02-22T00:00:00"/>
    <x v="0"/>
    <x v="42"/>
    <s v="Baltimore"/>
    <s v="Women's Athletic Footwear"/>
    <n v="28"/>
    <n v="140"/>
    <n v="392"/>
    <n v="196"/>
    <n v="0.5"/>
    <s v="Online"/>
  </r>
  <r>
    <n v="1185732"/>
    <d v="2021-02-22T00:00:00"/>
    <x v="0"/>
    <x v="42"/>
    <s v="Baltimore"/>
    <s v="Men's Apparel"/>
    <n v="41"/>
    <n v="310"/>
    <n v="1271"/>
    <n v="571.94999999999993"/>
    <n v="0.44999999999999996"/>
    <s v="Online"/>
  </r>
  <r>
    <n v="1185732"/>
    <d v="2021-02-22T00:00:00"/>
    <x v="0"/>
    <x v="42"/>
    <s v="Baltimore"/>
    <s v="Women's Apparel"/>
    <n v="34"/>
    <n v="630"/>
    <n v="2142"/>
    <n v="921.06"/>
    <n v="0.43"/>
    <s v="Online"/>
  </r>
  <r>
    <n v="1185732"/>
    <d v="2021-03-20T00:00:00"/>
    <x v="0"/>
    <x v="42"/>
    <s v="Baltimore"/>
    <s v="Men's Street Footwear"/>
    <n v="32"/>
    <n v="1250"/>
    <n v="4000"/>
    <n v="2120"/>
    <n v="0.53"/>
    <s v="Online"/>
  </r>
  <r>
    <n v="1185732"/>
    <d v="2021-03-20T00:00:00"/>
    <x v="0"/>
    <x v="42"/>
    <s v="Baltimore"/>
    <s v="Men's Athletic Footwear"/>
    <n v="34"/>
    <n v="390"/>
    <n v="1326"/>
    <n v="623.21999999999991"/>
    <n v="0.47"/>
    <s v="Online"/>
  </r>
  <r>
    <n v="1185732"/>
    <d v="2021-03-20T00:00:00"/>
    <x v="0"/>
    <x v="42"/>
    <s v="Baltimore"/>
    <s v="Women's Street Footwear"/>
    <n v="24"/>
    <n v="530"/>
    <n v="1272"/>
    <n v="623.28"/>
    <n v="0.49"/>
    <s v="Online"/>
  </r>
  <r>
    <n v="1185732"/>
    <d v="2021-03-20T00:00:00"/>
    <x v="0"/>
    <x v="42"/>
    <s v="Baltimore"/>
    <s v="Women's Athletic Footwear"/>
    <n v="29"/>
    <n v="70"/>
    <n v="203"/>
    <n v="93.38"/>
    <n v="0.45999999999999996"/>
    <s v="Online"/>
  </r>
  <r>
    <n v="1185732"/>
    <d v="2021-03-20T00:00:00"/>
    <x v="0"/>
    <x v="42"/>
    <s v="Baltimore"/>
    <s v="Men's Apparel"/>
    <n v="43"/>
    <n v="220"/>
    <n v="946"/>
    <n v="406.78"/>
    <n v="0.43"/>
    <s v="Online"/>
  </r>
  <r>
    <n v="1185732"/>
    <d v="2021-03-20T00:00:00"/>
    <x v="0"/>
    <x v="42"/>
    <s v="Baltimore"/>
    <s v="Women's Apparel"/>
    <n v="33"/>
    <n v="490"/>
    <n v="1617"/>
    <n v="727.65"/>
    <n v="0.44999999999999996"/>
    <s v="Online"/>
  </r>
  <r>
    <n v="1185732"/>
    <d v="2021-04-21T00:00:00"/>
    <x v="0"/>
    <x v="42"/>
    <s v="Baltimore"/>
    <s v="Men's Street Footwear"/>
    <n v="33"/>
    <n v="1280"/>
    <n v="4224"/>
    <n v="2154.2400000000002"/>
    <n v="0.51"/>
    <s v="Online"/>
  </r>
  <r>
    <n v="1185732"/>
    <d v="2021-04-21T00:00:00"/>
    <x v="0"/>
    <x v="42"/>
    <s v="Baltimore"/>
    <s v="Men's Athletic Footwear"/>
    <n v="32"/>
    <n v="310"/>
    <n v="992"/>
    <n v="466.23999999999995"/>
    <n v="0.47"/>
    <s v="Online"/>
  </r>
  <r>
    <n v="1185732"/>
    <d v="2021-04-21T00:00:00"/>
    <x v="0"/>
    <x v="42"/>
    <s v="Baltimore"/>
    <s v="Women's Street Footwear"/>
    <n v="24"/>
    <n v="330"/>
    <n v="792"/>
    <n v="388.08"/>
    <n v="0.49"/>
    <s v="Online"/>
  </r>
  <r>
    <n v="1185732"/>
    <d v="2021-04-21T00:00:00"/>
    <x v="0"/>
    <x v="42"/>
    <s v="Baltimore"/>
    <s v="Women's Athletic Footwear"/>
    <n v="27"/>
    <n v="130"/>
    <n v="351"/>
    <n v="164.97"/>
    <n v="0.47"/>
    <s v="Online"/>
  </r>
  <r>
    <n v="1185732"/>
    <d v="2021-04-21T00:00:00"/>
    <x v="0"/>
    <x v="42"/>
    <s v="Baltimore"/>
    <s v="Men's Apparel"/>
    <n v="41"/>
    <n v="150"/>
    <n v="615"/>
    <n v="276.75"/>
    <n v="0.44999999999999996"/>
    <s v="Online"/>
  </r>
  <r>
    <n v="1185732"/>
    <d v="2021-04-21T00:00:00"/>
    <x v="0"/>
    <x v="42"/>
    <s v="Baltimore"/>
    <s v="Women's Apparel"/>
    <n v="32"/>
    <n v="520"/>
    <n v="1664"/>
    <n v="732.16"/>
    <n v="0.44"/>
    <s v="Online"/>
  </r>
  <r>
    <n v="1185732"/>
    <d v="2021-05-20T00:00:00"/>
    <x v="0"/>
    <x v="42"/>
    <s v="Baltimore"/>
    <s v="Men's Street Footwear"/>
    <n v="49"/>
    <n v="1180"/>
    <n v="5782"/>
    <n v="3006.6400000000003"/>
    <n v="0.52"/>
    <s v="Online"/>
  </r>
  <r>
    <n v="1185732"/>
    <d v="2021-05-20T00:00:00"/>
    <x v="0"/>
    <x v="42"/>
    <s v="Baltimore"/>
    <s v="Men's Athletic Footwear"/>
    <n v="42"/>
    <n v="470"/>
    <n v="1974"/>
    <n v="908.04"/>
    <n v="0.45999999999999996"/>
    <s v="Online"/>
  </r>
  <r>
    <n v="1185732"/>
    <d v="2021-05-20T00:00:00"/>
    <x v="0"/>
    <x v="42"/>
    <s v="Baltimore"/>
    <s v="Women's Street Footwear"/>
    <n v="36"/>
    <n v="380"/>
    <n v="1368"/>
    <n v="656.64"/>
    <n v="0.48"/>
    <s v="Online"/>
  </r>
  <r>
    <n v="1185732"/>
    <d v="2021-05-20T00:00:00"/>
    <x v="0"/>
    <x v="42"/>
    <s v="Baltimore"/>
    <s v="Women's Athletic Footwear"/>
    <n v="37"/>
    <n v="300"/>
    <n v="1110"/>
    <n v="532.79999999999995"/>
    <n v="0.48"/>
    <s v="Online"/>
  </r>
  <r>
    <n v="1185732"/>
    <d v="2021-05-20T00:00:00"/>
    <x v="0"/>
    <x v="42"/>
    <s v="Baltimore"/>
    <s v="Men's Apparel"/>
    <n v="49"/>
    <n v="360"/>
    <n v="1764"/>
    <n v="740.88"/>
    <n v="0.42"/>
    <s v="Online"/>
  </r>
  <r>
    <n v="1185732"/>
    <d v="2021-05-20T00:00:00"/>
    <x v="0"/>
    <x v="42"/>
    <s v="Baltimore"/>
    <s v="Women's Apparel"/>
    <n v="52"/>
    <n v="630"/>
    <n v="3276"/>
    <n v="1343.1599999999999"/>
    <n v="0.41"/>
    <s v="Online"/>
  </r>
  <r>
    <n v="1185732"/>
    <d v="2021-06-22T00:00:00"/>
    <x v="0"/>
    <x v="42"/>
    <s v="Baltimore"/>
    <s v="Men's Street Footwear"/>
    <n v="47"/>
    <n v="1250"/>
    <n v="5875"/>
    <n v="2937.5"/>
    <n v="0.5"/>
    <s v="Online"/>
  </r>
  <r>
    <n v="1185732"/>
    <d v="2021-06-22T00:00:00"/>
    <x v="0"/>
    <x v="42"/>
    <s v="Baltimore"/>
    <s v="Men's Athletic Footwear"/>
    <n v="41"/>
    <n v="750"/>
    <n v="3075"/>
    <n v="1445.25"/>
    <n v="0.47"/>
    <s v="Online"/>
  </r>
  <r>
    <n v="1185732"/>
    <d v="2021-06-22T00:00:00"/>
    <x v="0"/>
    <x v="42"/>
    <s v="Baltimore"/>
    <s v="Women's Street Footwear"/>
    <n v="37"/>
    <n v="470"/>
    <n v="1739"/>
    <n v="869.5"/>
    <n v="0.5"/>
    <s v="Online"/>
  </r>
  <r>
    <n v="1185732"/>
    <d v="2021-06-22T00:00:00"/>
    <x v="0"/>
    <x v="42"/>
    <s v="Baltimore"/>
    <s v="Women's Athletic Footwear"/>
    <n v="37"/>
    <n v="440"/>
    <n v="1628"/>
    <n v="814"/>
    <n v="0.5"/>
    <s v="Online"/>
  </r>
  <r>
    <n v="1185732"/>
    <d v="2021-06-22T00:00:00"/>
    <x v="0"/>
    <x v="42"/>
    <s v="Baltimore"/>
    <s v="Men's Apparel"/>
    <n v="49"/>
    <n v="420"/>
    <n v="2058"/>
    <n v="905.52"/>
    <n v="0.44"/>
    <s v="Online"/>
  </r>
  <r>
    <n v="1185732"/>
    <d v="2021-06-22T00:00:00"/>
    <x v="0"/>
    <x v="42"/>
    <s v="Baltimore"/>
    <s v="Women's Apparel"/>
    <n v="53"/>
    <n v="840"/>
    <n v="4452"/>
    <n v="2003.3999999999999"/>
    <n v="0.44999999999999996"/>
    <s v="Online"/>
  </r>
  <r>
    <n v="1185732"/>
    <d v="2021-07-20T00:00:00"/>
    <x v="0"/>
    <x v="42"/>
    <s v="Baltimore"/>
    <s v="Men's Street Footwear"/>
    <n v="49"/>
    <n v="1310"/>
    <n v="6419"/>
    <n v="3337.88"/>
    <n v="0.52"/>
    <s v="Online"/>
  </r>
  <r>
    <n v="1185732"/>
    <d v="2021-07-20T00:00:00"/>
    <x v="0"/>
    <x v="42"/>
    <s v="Baltimore"/>
    <s v="Men's Athletic Footwear"/>
    <n v="42"/>
    <n v="720"/>
    <n v="3024"/>
    <n v="1451.52"/>
    <n v="0.48"/>
    <s v="Online"/>
  </r>
  <r>
    <n v="1185732"/>
    <d v="2021-07-20T00:00:00"/>
    <x v="0"/>
    <x v="42"/>
    <s v="Baltimore"/>
    <s v="Women's Street Footwear"/>
    <n v="37"/>
    <n v="600"/>
    <n v="2220"/>
    <n v="1087.8"/>
    <n v="0.49"/>
    <s v="Online"/>
  </r>
  <r>
    <n v="1185732"/>
    <d v="2021-07-20T00:00:00"/>
    <x v="0"/>
    <x v="42"/>
    <s v="Baltimore"/>
    <s v="Women's Athletic Footwear"/>
    <n v="36"/>
    <n v="450"/>
    <n v="1620"/>
    <n v="761.4"/>
    <n v="0.47"/>
    <s v="Online"/>
  </r>
  <r>
    <n v="1185732"/>
    <d v="2021-07-20T00:00:00"/>
    <x v="0"/>
    <x v="42"/>
    <s v="Baltimore"/>
    <s v="Men's Apparel"/>
    <n v="46"/>
    <n v="510"/>
    <n v="2346"/>
    <n v="1055.6999999999998"/>
    <n v="0.44999999999999996"/>
    <s v="Online"/>
  </r>
  <r>
    <n v="1185732"/>
    <d v="2021-07-20T00:00:00"/>
    <x v="0"/>
    <x v="42"/>
    <s v="Baltimore"/>
    <s v="Women's Apparel"/>
    <n v="54"/>
    <n v="1020"/>
    <n v="5508"/>
    <n v="2313.36"/>
    <n v="0.42"/>
    <s v="Online"/>
  </r>
  <r>
    <n v="1185732"/>
    <d v="2021-08-21T00:00:00"/>
    <x v="0"/>
    <x v="42"/>
    <s v="Baltimore"/>
    <s v="Men's Street Footwear"/>
    <n v="48"/>
    <n v="1350"/>
    <n v="6480"/>
    <n v="3434.4"/>
    <n v="0.53"/>
    <s v="Online"/>
  </r>
  <r>
    <n v="1185732"/>
    <d v="2021-08-21T00:00:00"/>
    <x v="0"/>
    <x v="42"/>
    <s v="Baltimore"/>
    <s v="Men's Athletic Footwear"/>
    <n v="41"/>
    <n v="830"/>
    <n v="3403"/>
    <n v="1701.5"/>
    <n v="0.5"/>
    <s v="Online"/>
  </r>
  <r>
    <n v="1185732"/>
    <d v="2021-08-21T00:00:00"/>
    <x v="0"/>
    <x v="42"/>
    <s v="Baltimore"/>
    <s v="Women's Street Footwear"/>
    <n v="39"/>
    <n v="600"/>
    <n v="2340"/>
    <n v="1170"/>
    <n v="0.5"/>
    <s v="Online"/>
  </r>
  <r>
    <n v="1185732"/>
    <d v="2021-08-21T00:00:00"/>
    <x v="0"/>
    <x v="42"/>
    <s v="Baltimore"/>
    <s v="Women's Athletic Footwear"/>
    <n v="37"/>
    <n v="440"/>
    <n v="1628"/>
    <n v="748.88"/>
    <n v="0.45999999999999996"/>
    <s v="Online"/>
  </r>
  <r>
    <n v="1185732"/>
    <d v="2021-08-21T00:00:00"/>
    <x v="0"/>
    <x v="42"/>
    <s v="Baltimore"/>
    <s v="Men's Apparel"/>
    <n v="47"/>
    <n v="380"/>
    <n v="1786"/>
    <n v="803.69999999999993"/>
    <n v="0.44999999999999996"/>
    <s v="Online"/>
  </r>
  <r>
    <n v="1185732"/>
    <d v="2021-08-21T00:00:00"/>
    <x v="0"/>
    <x v="42"/>
    <s v="Baltimore"/>
    <s v="Women's Apparel"/>
    <n v="53"/>
    <n v="810"/>
    <n v="4293"/>
    <n v="1845.99"/>
    <n v="0.43"/>
    <s v="Online"/>
  </r>
  <r>
    <n v="1185732"/>
    <d v="2021-09-20T00:00:00"/>
    <x v="0"/>
    <x v="42"/>
    <s v="Baltimore"/>
    <s v="Men's Street Footwear"/>
    <n v="49"/>
    <n v="1280"/>
    <n v="6272"/>
    <n v="3198.7200000000003"/>
    <n v="0.51"/>
    <s v="Online"/>
  </r>
  <r>
    <n v="1185732"/>
    <d v="2021-09-20T00:00:00"/>
    <x v="0"/>
    <x v="42"/>
    <s v="Baltimore"/>
    <s v="Men's Athletic Footwear"/>
    <n v="44"/>
    <n v="630"/>
    <n v="2772"/>
    <n v="1247.3999999999999"/>
    <n v="0.44999999999999996"/>
    <s v="Online"/>
  </r>
  <r>
    <n v="1185732"/>
    <d v="2021-09-20T00:00:00"/>
    <x v="0"/>
    <x v="42"/>
    <s v="Baltimore"/>
    <s v="Women's Street Footwear"/>
    <n v="38"/>
    <n v="360"/>
    <n v="1368"/>
    <n v="684"/>
    <n v="0.5"/>
    <s v="Online"/>
  </r>
  <r>
    <n v="1185732"/>
    <d v="2021-09-20T00:00:00"/>
    <x v="0"/>
    <x v="42"/>
    <s v="Baltimore"/>
    <s v="Women's Athletic Footwear"/>
    <n v="36"/>
    <n v="250"/>
    <n v="900"/>
    <n v="404.99999999999994"/>
    <n v="0.44999999999999996"/>
    <s v="Online"/>
  </r>
  <r>
    <n v="1185732"/>
    <d v="2021-09-20T00:00:00"/>
    <x v="0"/>
    <x v="42"/>
    <s v="Baltimore"/>
    <s v="Men's Apparel"/>
    <n v="48"/>
    <n v="300"/>
    <n v="1440"/>
    <n v="619.20000000000005"/>
    <n v="0.43"/>
    <s v="Online"/>
  </r>
  <r>
    <n v="1185732"/>
    <d v="2021-09-20T00:00:00"/>
    <x v="0"/>
    <x v="42"/>
    <s v="Baltimore"/>
    <s v="Women's Apparel"/>
    <n v="54"/>
    <n v="500"/>
    <n v="2700"/>
    <n v="1080"/>
    <n v="0.4"/>
    <s v="Online"/>
  </r>
  <r>
    <n v="1185732"/>
    <d v="2021-10-22T00:00:00"/>
    <x v="0"/>
    <x v="42"/>
    <s v="Baltimore"/>
    <s v="Men's Street Footwear"/>
    <n v="52"/>
    <n v="1130"/>
    <n v="5876"/>
    <n v="3173.0400000000004"/>
    <n v="0.54"/>
    <s v="Online"/>
  </r>
  <r>
    <n v="1185732"/>
    <d v="2021-10-22T00:00:00"/>
    <x v="0"/>
    <x v="42"/>
    <s v="Baltimore"/>
    <s v="Men's Athletic Footwear"/>
    <n v="48"/>
    <n v="580"/>
    <n v="2784"/>
    <n v="1280.6399999999999"/>
    <n v="0.45999999999999996"/>
    <s v="Online"/>
  </r>
  <r>
    <n v="1185732"/>
    <d v="2021-10-22T00:00:00"/>
    <x v="0"/>
    <x v="42"/>
    <s v="Baltimore"/>
    <s v="Women's Street Footwear"/>
    <n v="49"/>
    <n v="250"/>
    <n v="1225"/>
    <n v="563.5"/>
    <n v="0.45999999999999996"/>
    <s v="Online"/>
  </r>
  <r>
    <n v="1185732"/>
    <d v="2021-10-22T00:00:00"/>
    <x v="0"/>
    <x v="42"/>
    <s v="Baltimore"/>
    <s v="Women's Athletic Footwear"/>
    <n v="49"/>
    <n v="210"/>
    <n v="1029"/>
    <n v="514.5"/>
    <n v="0.5"/>
    <s v="Online"/>
  </r>
  <r>
    <n v="1185732"/>
    <d v="2021-10-22T00:00:00"/>
    <x v="0"/>
    <x v="42"/>
    <s v="Baltimore"/>
    <s v="Men's Apparel"/>
    <n v="56"/>
    <n v="200"/>
    <n v="1120"/>
    <n v="448"/>
    <n v="0.4"/>
    <s v="Online"/>
  </r>
  <r>
    <n v="1185732"/>
    <d v="2021-10-22T00:00:00"/>
    <x v="0"/>
    <x v="42"/>
    <s v="Baltimore"/>
    <s v="Women's Apparel"/>
    <n v="60"/>
    <n v="520"/>
    <n v="3120"/>
    <n v="1248"/>
    <n v="0.4"/>
    <s v="Online"/>
  </r>
  <r>
    <n v="1185732"/>
    <d v="2021-11-21T00:00:00"/>
    <x v="0"/>
    <x v="42"/>
    <s v="Baltimore"/>
    <s v="Men's Street Footwear"/>
    <n v="58"/>
    <n v="880"/>
    <n v="5104"/>
    <n v="2807.2000000000003"/>
    <n v="0.55000000000000004"/>
    <s v="Online"/>
  </r>
  <r>
    <n v="1185732"/>
    <d v="2021-11-21T00:00:00"/>
    <x v="0"/>
    <x v="42"/>
    <s v="Baltimore"/>
    <s v="Men's Athletic Footwear"/>
    <n v="45"/>
    <n v="510"/>
    <n v="2295"/>
    <n v="1078.6499999999999"/>
    <n v="0.47"/>
    <s v="Online"/>
  </r>
  <r>
    <n v="1185732"/>
    <d v="2021-11-21T00:00:00"/>
    <x v="0"/>
    <x v="42"/>
    <s v="Baltimore"/>
    <s v="Women's Street Footwear"/>
    <n v="49"/>
    <n v="480"/>
    <n v="2352"/>
    <n v="1176"/>
    <n v="0.5"/>
    <s v="Online"/>
  </r>
  <r>
    <n v="1185732"/>
    <d v="2021-11-21T00:00:00"/>
    <x v="0"/>
    <x v="42"/>
    <s v="Baltimore"/>
    <s v="Women's Athletic Footwear"/>
    <n v="48"/>
    <n v="410"/>
    <n v="1968"/>
    <n v="905.28"/>
    <n v="0.45999999999999996"/>
    <s v="Online"/>
  </r>
  <r>
    <n v="1185732"/>
    <d v="2021-11-21T00:00:00"/>
    <x v="0"/>
    <x v="42"/>
    <s v="Baltimore"/>
    <s v="Men's Apparel"/>
    <n v="56"/>
    <n v="310"/>
    <n v="1736"/>
    <n v="763.84"/>
    <n v="0.44"/>
    <s v="Online"/>
  </r>
  <r>
    <n v="1185732"/>
    <d v="2021-11-21T00:00:00"/>
    <x v="0"/>
    <x v="42"/>
    <s v="Baltimore"/>
    <s v="Women's Apparel"/>
    <n v="62"/>
    <n v="630"/>
    <n v="3906"/>
    <n v="1679.58"/>
    <n v="0.43"/>
    <s v="Online"/>
  </r>
  <r>
    <n v="1185732"/>
    <d v="2021-12-20T00:00:00"/>
    <x v="0"/>
    <x v="42"/>
    <s v="Baltimore"/>
    <s v="Men's Street Footwear"/>
    <n v="57"/>
    <n v="1220"/>
    <n v="6954"/>
    <n v="3477"/>
    <n v="0.5"/>
    <s v="Online"/>
  </r>
  <r>
    <n v="1185732"/>
    <d v="2021-12-20T00:00:00"/>
    <x v="0"/>
    <x v="42"/>
    <s v="Baltimore"/>
    <s v="Men's Athletic Footwear"/>
    <n v="46"/>
    <n v="650"/>
    <n v="2990"/>
    <n v="1495"/>
    <n v="0.5"/>
    <s v="Online"/>
  </r>
  <r>
    <n v="1185732"/>
    <d v="2021-12-20T00:00:00"/>
    <x v="0"/>
    <x v="42"/>
    <s v="Baltimore"/>
    <s v="Women's Street Footwear"/>
    <n v="45"/>
    <n v="650"/>
    <n v="2925"/>
    <n v="1374.75"/>
    <n v="0.47"/>
    <s v="Online"/>
  </r>
  <r>
    <n v="1185732"/>
    <d v="2021-12-20T00:00:00"/>
    <x v="0"/>
    <x v="42"/>
    <s v="Baltimore"/>
    <s v="Women's Athletic Footwear"/>
    <n v="49"/>
    <n v="440"/>
    <n v="2156"/>
    <n v="1013.3199999999999"/>
    <n v="0.47"/>
    <s v="Online"/>
  </r>
  <r>
    <n v="1185732"/>
    <d v="2021-12-20T00:00:00"/>
    <x v="0"/>
    <x v="42"/>
    <s v="Baltimore"/>
    <s v="Men's Apparel"/>
    <n v="54"/>
    <n v="510"/>
    <n v="2754"/>
    <n v="1129.1399999999999"/>
    <n v="0.41"/>
    <s v="Online"/>
  </r>
  <r>
    <n v="1185732"/>
    <d v="2021-12-20T00:00:00"/>
    <x v="0"/>
    <x v="42"/>
    <s v="Baltimore"/>
    <s v="Women's Apparel"/>
    <n v="61"/>
    <n v="720"/>
    <n v="4392"/>
    <n v="1844.6399999999999"/>
    <n v="0.42"/>
    <s v="Online"/>
  </r>
  <r>
    <n v="1185732"/>
    <d v="2021-01-17T00:00:00"/>
    <x v="0"/>
    <x v="42"/>
    <s v="Baltimore"/>
    <s v="Men's Street Footwear"/>
    <n v="36"/>
    <n v="1370"/>
    <n v="4932"/>
    <n v="2219.3999999999996"/>
    <n v="0.44999999999999996"/>
    <s v="Online"/>
  </r>
  <r>
    <n v="1185732"/>
    <d v="2021-01-17T00:00:00"/>
    <x v="0"/>
    <x v="42"/>
    <s v="Baltimore"/>
    <s v="Men's Athletic Footwear"/>
    <n v="38"/>
    <n v="810"/>
    <n v="3078"/>
    <n v="1539"/>
    <n v="0.5"/>
    <s v="Online"/>
  </r>
  <r>
    <n v="1185732"/>
    <d v="2021-01-17T00:00:00"/>
    <x v="0"/>
    <x v="42"/>
    <s v="Baltimore"/>
    <s v="Women's Street Footwear"/>
    <n v="29"/>
    <n v="910"/>
    <n v="2639"/>
    <n v="1398.67"/>
    <n v="0.53"/>
    <s v="Online"/>
  </r>
  <r>
    <n v="1185732"/>
    <d v="2021-01-17T00:00:00"/>
    <x v="0"/>
    <x v="42"/>
    <s v="Baltimore"/>
    <s v="Women's Athletic Footwear"/>
    <n v="32"/>
    <n v="470"/>
    <n v="1504"/>
    <n v="827.2"/>
    <n v="0.55000000000000004"/>
    <s v="Online"/>
  </r>
  <r>
    <n v="1185732"/>
    <d v="2021-01-17T00:00:00"/>
    <x v="0"/>
    <x v="42"/>
    <s v="Baltimore"/>
    <s v="Men's Apparel"/>
    <n v="49"/>
    <n v="590"/>
    <n v="2891"/>
    <n v="1214.22"/>
    <n v="0.42"/>
    <s v="Online"/>
  </r>
  <r>
    <n v="1185732"/>
    <d v="2021-01-17T00:00:00"/>
    <x v="0"/>
    <x v="42"/>
    <s v="Baltimore"/>
    <s v="Women's Apparel"/>
    <n v="36"/>
    <n v="810"/>
    <n v="2916"/>
    <n v="1487.16"/>
    <n v="0.51"/>
    <s v="Online"/>
  </r>
  <r>
    <n v="1185732"/>
    <d v="2021-02-15T00:00:00"/>
    <x v="0"/>
    <x v="42"/>
    <s v="Baltimore"/>
    <s v="Men's Street Footwear"/>
    <n v="39"/>
    <n v="1440"/>
    <n v="5616"/>
    <n v="2808"/>
    <n v="0.5"/>
    <s v="Online"/>
  </r>
  <r>
    <n v="1185732"/>
    <d v="2021-02-15T00:00:00"/>
    <x v="0"/>
    <x v="42"/>
    <s v="Baltimore"/>
    <s v="Men's Athletic Footwear"/>
    <n v="37"/>
    <n v="610"/>
    <n v="2257"/>
    <n v="1038.22"/>
    <n v="0.45999999999999996"/>
    <s v="Online"/>
  </r>
  <r>
    <n v="1185732"/>
    <d v="2021-02-15T00:00:00"/>
    <x v="0"/>
    <x v="42"/>
    <s v="Baltimore"/>
    <s v="Women's Street Footwear"/>
    <n v="27"/>
    <n v="690"/>
    <n v="1863"/>
    <n v="950.13"/>
    <n v="0.51"/>
    <s v="Online"/>
  </r>
  <r>
    <n v="1185732"/>
    <d v="2021-02-15T00:00:00"/>
    <x v="0"/>
    <x v="43"/>
    <s v="Wilmington"/>
    <s v="Women's Athletic Footwear"/>
    <n v="33"/>
    <n v="450"/>
    <n v="1485"/>
    <n v="816.75000000000011"/>
    <n v="0.55000000000000004"/>
    <s v="Online"/>
  </r>
  <r>
    <n v="1185732"/>
    <d v="2021-02-15T00:00:00"/>
    <x v="0"/>
    <x v="43"/>
    <s v="Wilmington"/>
    <s v="Men's Apparel"/>
    <n v="45"/>
    <n v="650"/>
    <n v="2925"/>
    <n v="1199.25"/>
    <n v="0.41"/>
    <s v="Online"/>
  </r>
  <r>
    <n v="1185732"/>
    <d v="2021-02-15T00:00:00"/>
    <x v="0"/>
    <x v="43"/>
    <s v="Wilmington"/>
    <s v="Women's Apparel"/>
    <n v="39"/>
    <n v="980"/>
    <n v="3822"/>
    <n v="2025.66"/>
    <n v="0.53"/>
    <s v="Online"/>
  </r>
  <r>
    <n v="1185732"/>
    <d v="2021-03-13T00:00:00"/>
    <x v="0"/>
    <x v="43"/>
    <s v="Wilmington"/>
    <s v="Men's Street Footwear"/>
    <n v="36"/>
    <n v="1580"/>
    <n v="5688"/>
    <n v="2616.48"/>
    <n v="0.45999999999999996"/>
    <s v="Online"/>
  </r>
  <r>
    <n v="1185732"/>
    <d v="2021-03-13T00:00:00"/>
    <x v="0"/>
    <x v="43"/>
    <s v="Wilmington"/>
    <s v="Men's Athletic Footwear"/>
    <n v="39"/>
    <n v="680"/>
    <n v="2652"/>
    <n v="1193.3999999999999"/>
    <n v="0.44999999999999996"/>
    <s v="Online"/>
  </r>
  <r>
    <n v="1185732"/>
    <d v="2021-03-13T00:00:00"/>
    <x v="0"/>
    <x v="43"/>
    <s v="Wilmington"/>
    <s v="Women's Street Footwear"/>
    <n v="29"/>
    <n v="690"/>
    <n v="2001"/>
    <n v="1080.54"/>
    <n v="0.54"/>
    <s v="Online"/>
  </r>
  <r>
    <n v="1185732"/>
    <d v="2021-03-13T00:00:00"/>
    <x v="0"/>
    <x v="43"/>
    <s v="Wilmington"/>
    <s v="Women's Athletic Footwear"/>
    <n v="32"/>
    <n v="310"/>
    <n v="992"/>
    <n v="525.76"/>
    <n v="0.53"/>
    <s v="Online"/>
  </r>
  <r>
    <n v="1185732"/>
    <d v="2021-03-13T00:00:00"/>
    <x v="0"/>
    <x v="43"/>
    <s v="Wilmington"/>
    <s v="Men's Apparel"/>
    <n v="46"/>
    <n v="490"/>
    <n v="2254"/>
    <n v="924.14"/>
    <n v="0.41"/>
    <s v="Online"/>
  </r>
  <r>
    <n v="1185732"/>
    <d v="2021-03-13T00:00:00"/>
    <x v="0"/>
    <x v="43"/>
    <s v="Wilmington"/>
    <s v="Women's Apparel"/>
    <n v="39"/>
    <n v="720"/>
    <n v="2808"/>
    <n v="1404"/>
    <n v="0.5"/>
    <s v="Online"/>
  </r>
  <r>
    <n v="1185732"/>
    <d v="2021-04-14T00:00:00"/>
    <x v="0"/>
    <x v="43"/>
    <s v="Wilmington"/>
    <s v="Men's Street Footwear"/>
    <n v="36"/>
    <n v="1310"/>
    <n v="4716"/>
    <n v="2358"/>
    <n v="0.5"/>
    <s v="Online"/>
  </r>
  <r>
    <n v="1185732"/>
    <d v="2021-04-14T00:00:00"/>
    <x v="0"/>
    <x v="43"/>
    <s v="Wilmington"/>
    <s v="Men's Athletic Footwear"/>
    <n v="38"/>
    <n v="610"/>
    <n v="2318"/>
    <n v="1089.46"/>
    <n v="0.47"/>
    <s v="Online"/>
  </r>
  <r>
    <n v="1185732"/>
    <d v="2021-04-14T00:00:00"/>
    <x v="0"/>
    <x v="43"/>
    <s v="Wilmington"/>
    <s v="Women's Street Footwear"/>
    <n v="27"/>
    <n v="590"/>
    <n v="1593"/>
    <n v="876.15000000000009"/>
    <n v="0.55000000000000004"/>
    <s v="Online"/>
  </r>
  <r>
    <n v="1185732"/>
    <d v="2021-04-14T00:00:00"/>
    <x v="0"/>
    <x v="43"/>
    <s v="Wilmington"/>
    <s v="Women's Athletic Footwear"/>
    <n v="32"/>
    <n v="440"/>
    <n v="1408"/>
    <n v="718.08"/>
    <n v="0.51"/>
    <s v="Online"/>
  </r>
  <r>
    <n v="1185732"/>
    <d v="2021-04-14T00:00:00"/>
    <x v="0"/>
    <x v="43"/>
    <s v="Wilmington"/>
    <s v="Men's Apparel"/>
    <n v="47"/>
    <n v="450"/>
    <n v="2115"/>
    <n v="951.74999999999989"/>
    <n v="0.44999999999999996"/>
    <s v="Online"/>
  </r>
  <r>
    <n v="1185732"/>
    <d v="2021-04-14T00:00:00"/>
    <x v="0"/>
    <x v="43"/>
    <s v="Wilmington"/>
    <s v="Women's Apparel"/>
    <n v="38"/>
    <n v="780"/>
    <n v="2964"/>
    <n v="1600.5600000000002"/>
    <n v="0.54"/>
    <s v="Online"/>
  </r>
  <r>
    <n v="1185732"/>
    <d v="2021-05-13T00:00:00"/>
    <x v="0"/>
    <x v="43"/>
    <s v="Wilmington"/>
    <s v="Men's Street Footwear"/>
    <n v="51"/>
    <n v="1600"/>
    <n v="8160"/>
    <n v="3916.7999999999997"/>
    <n v="0.48"/>
    <s v="Online"/>
  </r>
  <r>
    <n v="1185732"/>
    <d v="2021-05-13T00:00:00"/>
    <x v="0"/>
    <x v="43"/>
    <s v="Wilmington"/>
    <s v="Men's Athletic Footwear"/>
    <n v="47"/>
    <n v="690"/>
    <n v="3243"/>
    <n v="1459.35"/>
    <n v="0.44999999999999996"/>
    <s v="Online"/>
  </r>
  <r>
    <n v="1185732"/>
    <d v="2021-05-13T00:00:00"/>
    <x v="0"/>
    <x v="43"/>
    <s v="Wilmington"/>
    <s v="Women's Street Footwear"/>
    <n v="41"/>
    <n v="810"/>
    <n v="3321"/>
    <n v="1726.92"/>
    <n v="0.52"/>
    <s v="Online"/>
  </r>
  <r>
    <n v="1185732"/>
    <d v="2021-05-13T00:00:00"/>
    <x v="0"/>
    <x v="43"/>
    <s v="Wilmington"/>
    <s v="Women's Athletic Footwear"/>
    <n v="41"/>
    <n v="650"/>
    <n v="2665"/>
    <n v="1385.8"/>
    <n v="0.52"/>
    <s v="Online"/>
  </r>
  <r>
    <n v="1185732"/>
    <d v="2021-05-13T00:00:00"/>
    <x v="0"/>
    <x v="43"/>
    <s v="Wilmington"/>
    <s v="Men's Apparel"/>
    <n v="50"/>
    <n v="740"/>
    <n v="3700"/>
    <n v="1554"/>
    <n v="0.42"/>
    <s v="Online"/>
  </r>
  <r>
    <n v="1185732"/>
    <d v="2021-05-13T00:00:00"/>
    <x v="0"/>
    <x v="43"/>
    <s v="Wilmington"/>
    <s v="Women's Apparel"/>
    <n v="54"/>
    <n v="1040"/>
    <n v="5616"/>
    <n v="3088.8"/>
    <n v="0.55000000000000004"/>
    <s v="Online"/>
  </r>
  <r>
    <n v="1185732"/>
    <d v="2021-06-15T00:00:00"/>
    <x v="0"/>
    <x v="43"/>
    <s v="Wilmington"/>
    <s v="Men's Street Footwear"/>
    <n v="51"/>
    <n v="1890"/>
    <n v="9639"/>
    <n v="4433.9399999999996"/>
    <n v="0.45999999999999996"/>
    <s v="Online"/>
  </r>
  <r>
    <n v="1185732"/>
    <d v="2021-06-15T00:00:00"/>
    <x v="0"/>
    <x v="43"/>
    <s v="Wilmington"/>
    <s v="Men's Athletic Footwear"/>
    <n v="48"/>
    <n v="1200"/>
    <n v="5760"/>
    <n v="2591.9999999999995"/>
    <n v="0.44999999999999996"/>
    <s v="Online"/>
  </r>
  <r>
    <n v="1185732"/>
    <d v="2021-06-15T00:00:00"/>
    <x v="0"/>
    <x v="43"/>
    <s v="Wilmington"/>
    <s v="Women's Street Footwear"/>
    <n v="43"/>
    <n v="850"/>
    <n v="3655"/>
    <n v="1937.15"/>
    <n v="0.53"/>
    <s v="Online"/>
  </r>
  <r>
    <n v="1185732"/>
    <d v="2021-06-15T00:00:00"/>
    <x v="0"/>
    <x v="43"/>
    <s v="Wilmington"/>
    <s v="Women's Athletic Footwear"/>
    <n v="41"/>
    <n v="750"/>
    <n v="3075"/>
    <n v="1691.2500000000002"/>
    <n v="0.55000000000000004"/>
    <s v="Online"/>
  </r>
  <r>
    <n v="1185732"/>
    <d v="2021-06-15T00:00:00"/>
    <x v="0"/>
    <x v="43"/>
    <s v="Wilmington"/>
    <s v="Men's Apparel"/>
    <n v="50"/>
    <n v="750"/>
    <n v="3750"/>
    <n v="1500"/>
    <n v="0.4"/>
    <s v="Online"/>
  </r>
  <r>
    <n v="1185732"/>
    <d v="2021-06-15T00:00:00"/>
    <x v="0"/>
    <x v="43"/>
    <s v="Wilmington"/>
    <s v="Women's Apparel"/>
    <n v="56"/>
    <n v="1350"/>
    <n v="7560"/>
    <n v="4006.8"/>
    <n v="0.53"/>
    <s v="Online"/>
  </r>
  <r>
    <n v="1185732"/>
    <d v="2021-07-13T00:00:00"/>
    <x v="0"/>
    <x v="43"/>
    <s v="Wilmington"/>
    <s v="Men's Street Footwear"/>
    <n v="53"/>
    <n v="1820"/>
    <n v="9646"/>
    <n v="4823"/>
    <n v="0.5"/>
    <s v="Online"/>
  </r>
  <r>
    <n v="1185732"/>
    <d v="2021-07-13T00:00:00"/>
    <x v="0"/>
    <x v="43"/>
    <s v="Wilmington"/>
    <s v="Men's Athletic Footwear"/>
    <n v="47"/>
    <n v="1190"/>
    <n v="5593"/>
    <n v="2516.85"/>
    <n v="0.44999999999999996"/>
    <s v="Online"/>
  </r>
  <r>
    <n v="1185732"/>
    <d v="2021-07-13T00:00:00"/>
    <x v="0"/>
    <x v="43"/>
    <s v="Wilmington"/>
    <s v="Women's Street Footwear"/>
    <n v="41"/>
    <n v="1020"/>
    <n v="4182"/>
    <n v="2258.2800000000002"/>
    <n v="0.54"/>
    <s v="Online"/>
  </r>
  <r>
    <n v="1185732"/>
    <d v="2021-07-13T00:00:00"/>
    <x v="0"/>
    <x v="43"/>
    <s v="Wilmington"/>
    <s v="Women's Athletic Footwear"/>
    <n v="43"/>
    <n v="900"/>
    <n v="3870"/>
    <n v="2051.1"/>
    <n v="0.53"/>
    <s v="Online"/>
  </r>
  <r>
    <n v="1185732"/>
    <d v="2021-07-13T00:00:00"/>
    <x v="0"/>
    <x v="43"/>
    <s v="Wilmington"/>
    <s v="Men's Apparel"/>
    <n v="51"/>
    <n v="940"/>
    <n v="4794"/>
    <n v="1965.54"/>
    <n v="0.41"/>
    <s v="Online"/>
  </r>
  <r>
    <n v="1185732"/>
    <d v="2021-07-13T00:00:00"/>
    <x v="0"/>
    <x v="43"/>
    <s v="Wilmington"/>
    <s v="Women's Apparel"/>
    <n v="55"/>
    <n v="1450"/>
    <n v="7975"/>
    <n v="3987.5"/>
    <n v="0.5"/>
    <s v="Online"/>
  </r>
  <r>
    <n v="1185732"/>
    <d v="2021-08-14T00:00:00"/>
    <x v="0"/>
    <x v="43"/>
    <s v="Wilmington"/>
    <s v="Men's Street Footwear"/>
    <n v="50"/>
    <n v="1630"/>
    <n v="8150"/>
    <n v="3993.5"/>
    <n v="0.49"/>
    <s v="Online"/>
  </r>
  <r>
    <n v="1185732"/>
    <d v="2021-08-14T00:00:00"/>
    <x v="0"/>
    <x v="43"/>
    <s v="Wilmington"/>
    <s v="Men's Athletic Footwear"/>
    <n v="47"/>
    <n v="1280"/>
    <n v="6016"/>
    <n v="2767.3599999999997"/>
    <n v="0.45999999999999996"/>
    <s v="Online"/>
  </r>
  <r>
    <n v="1185732"/>
    <d v="2021-08-14T00:00:00"/>
    <x v="0"/>
    <x v="43"/>
    <s v="Wilmington"/>
    <s v="Women's Street Footwear"/>
    <n v="42"/>
    <n v="1050"/>
    <n v="4410"/>
    <n v="2205"/>
    <n v="0.5"/>
    <s v="Online"/>
  </r>
  <r>
    <n v="1185732"/>
    <d v="2021-08-14T00:00:00"/>
    <x v="0"/>
    <x v="43"/>
    <s v="Wilmington"/>
    <s v="Women's Athletic Footwear"/>
    <n v="41"/>
    <n v="630"/>
    <n v="2583"/>
    <n v="1291.5"/>
    <n v="0.5"/>
    <s v="Online"/>
  </r>
  <r>
    <n v="1185732"/>
    <d v="2021-08-14T00:00:00"/>
    <x v="0"/>
    <x v="43"/>
    <s v="Wilmington"/>
    <s v="Men's Apparel"/>
    <n v="50"/>
    <n v="630"/>
    <n v="3150"/>
    <n v="1417.4999999999998"/>
    <n v="0.44999999999999996"/>
    <s v="Online"/>
  </r>
  <r>
    <n v="1185732"/>
    <d v="2021-08-14T00:00:00"/>
    <x v="0"/>
    <x v="43"/>
    <s v="Wilmington"/>
    <s v="Women's Apparel"/>
    <n v="59"/>
    <n v="1200"/>
    <n v="7080"/>
    <n v="3681.6"/>
    <n v="0.52"/>
    <s v="Online"/>
  </r>
  <r>
    <n v="1185732"/>
    <d v="2021-09-13T00:00:00"/>
    <x v="0"/>
    <x v="43"/>
    <s v="Wilmington"/>
    <s v="Men's Street Footwear"/>
    <n v="50"/>
    <n v="1420"/>
    <n v="7100"/>
    <n v="3479"/>
    <n v="0.49"/>
    <s v="Online"/>
  </r>
  <r>
    <n v="1185732"/>
    <d v="2021-09-13T00:00:00"/>
    <x v="0"/>
    <x v="43"/>
    <s v="Wilmington"/>
    <s v="Men's Athletic Footwear"/>
    <n v="47"/>
    <n v="850"/>
    <n v="3995"/>
    <n v="1797.7499999999998"/>
    <n v="0.44999999999999996"/>
    <s v="Online"/>
  </r>
  <r>
    <n v="1185732"/>
    <d v="2021-09-13T00:00:00"/>
    <x v="0"/>
    <x v="43"/>
    <s v="Wilmington"/>
    <s v="Women's Street Footwear"/>
    <n v="43"/>
    <n v="610"/>
    <n v="2623"/>
    <n v="1337.73"/>
    <n v="0.51"/>
    <s v="Online"/>
  </r>
  <r>
    <n v="1185732"/>
    <d v="2021-09-13T00:00:00"/>
    <x v="0"/>
    <x v="43"/>
    <s v="Wilmington"/>
    <s v="Women's Athletic Footwear"/>
    <n v="41"/>
    <n v="600"/>
    <n v="2460"/>
    <n v="1254.5999999999999"/>
    <n v="0.51"/>
    <s v="Online"/>
  </r>
  <r>
    <n v="1185732"/>
    <d v="2021-09-13T00:00:00"/>
    <x v="0"/>
    <x v="43"/>
    <s v="Wilmington"/>
    <s v="Men's Apparel"/>
    <n v="50"/>
    <n v="600"/>
    <n v="3000"/>
    <n v="1320"/>
    <n v="0.44"/>
    <s v="Online"/>
  </r>
  <r>
    <n v="1185732"/>
    <d v="2021-09-13T00:00:00"/>
    <x v="0"/>
    <x v="43"/>
    <s v="Wilmington"/>
    <s v="Women's Apparel"/>
    <n v="58"/>
    <n v="840"/>
    <n v="4872"/>
    <n v="2630.88"/>
    <n v="0.54"/>
    <s v="Online"/>
  </r>
  <r>
    <n v="1185732"/>
    <d v="2021-10-15T00:00:00"/>
    <x v="0"/>
    <x v="43"/>
    <s v="Wilmington"/>
    <s v="Men's Street Footwear"/>
    <n v="56"/>
    <n v="1280"/>
    <n v="7168"/>
    <n v="3225.5999999999995"/>
    <n v="0.44999999999999996"/>
    <s v="Online"/>
  </r>
  <r>
    <n v="1185732"/>
    <d v="2021-10-15T00:00:00"/>
    <x v="0"/>
    <x v="43"/>
    <s v="Wilmington"/>
    <s v="Men's Athletic Footwear"/>
    <n v="51"/>
    <n v="900"/>
    <n v="4590"/>
    <n v="2111.3999999999996"/>
    <n v="0.45999999999999996"/>
    <s v="Online"/>
  </r>
  <r>
    <n v="1185732"/>
    <d v="2021-10-15T00:00:00"/>
    <x v="0"/>
    <x v="43"/>
    <s v="Wilmington"/>
    <s v="Women's Street Footwear"/>
    <n v="50"/>
    <n v="520"/>
    <n v="2600"/>
    <n v="1430.0000000000002"/>
    <n v="0.55000000000000004"/>
    <s v="Online"/>
  </r>
  <r>
    <n v="1185732"/>
    <d v="2021-10-15T00:00:00"/>
    <x v="0"/>
    <x v="43"/>
    <s v="Wilmington"/>
    <s v="Women's Athletic Footwear"/>
    <n v="52"/>
    <n v="440"/>
    <n v="2288"/>
    <n v="1144"/>
    <n v="0.5"/>
    <s v="Online"/>
  </r>
  <r>
    <n v="1185732"/>
    <d v="2021-10-15T00:00:00"/>
    <x v="0"/>
    <x v="43"/>
    <s v="Wilmington"/>
    <s v="Men's Apparel"/>
    <n v="62"/>
    <n v="490"/>
    <n v="3038"/>
    <n v="1215.2"/>
    <n v="0.4"/>
    <s v="Online"/>
  </r>
  <r>
    <n v="1185732"/>
    <d v="2021-10-15T00:00:00"/>
    <x v="0"/>
    <x v="43"/>
    <s v="Wilmington"/>
    <s v="Women's Apparel"/>
    <n v="63"/>
    <n v="780"/>
    <n v="4914"/>
    <n v="2702.7000000000003"/>
    <n v="0.55000000000000004"/>
    <s v="Online"/>
  </r>
  <r>
    <n v="1185732"/>
    <d v="2021-11-14T00:00:00"/>
    <x v="0"/>
    <x v="43"/>
    <s v="Wilmington"/>
    <s v="Men's Street Footwear"/>
    <n v="60"/>
    <n v="1350"/>
    <n v="8100"/>
    <n v="3807"/>
    <n v="0.47"/>
    <s v="Online"/>
  </r>
  <r>
    <n v="1185732"/>
    <d v="2021-11-14T00:00:00"/>
    <x v="0"/>
    <x v="43"/>
    <s v="Wilmington"/>
    <s v="Men's Athletic Footwear"/>
    <n v="53"/>
    <n v="850"/>
    <n v="4505"/>
    <n v="2072.2999999999997"/>
    <n v="0.45999999999999996"/>
    <s v="Online"/>
  </r>
  <r>
    <n v="1185732"/>
    <d v="2021-11-14T00:00:00"/>
    <x v="0"/>
    <x v="43"/>
    <s v="Wilmington"/>
    <s v="Women's Street Footwear"/>
    <n v="52"/>
    <n v="860"/>
    <n v="4472"/>
    <n v="2280.7200000000003"/>
    <n v="0.51"/>
    <s v="Online"/>
  </r>
  <r>
    <n v="1185732"/>
    <d v="2021-11-14T00:00:00"/>
    <x v="0"/>
    <x v="43"/>
    <s v="Wilmington"/>
    <s v="Women's Athletic Footwear"/>
    <n v="51"/>
    <n v="840"/>
    <n v="4284"/>
    <n v="2270.52"/>
    <n v="0.53"/>
    <s v="Online"/>
  </r>
  <r>
    <n v="1185732"/>
    <d v="2021-11-14T00:00:00"/>
    <x v="0"/>
    <x v="43"/>
    <s v="Wilmington"/>
    <s v="Men's Apparel"/>
    <n v="60"/>
    <n v="720"/>
    <n v="4320"/>
    <n v="1728"/>
    <n v="0.4"/>
    <s v="Online"/>
  </r>
  <r>
    <n v="1185732"/>
    <d v="2021-11-14T00:00:00"/>
    <x v="0"/>
    <x v="43"/>
    <s v="Wilmington"/>
    <s v="Women's Apparel"/>
    <n v="64"/>
    <n v="980"/>
    <n v="6272"/>
    <n v="3449.6000000000004"/>
    <n v="0.55000000000000004"/>
    <s v="Online"/>
  </r>
  <r>
    <n v="1185732"/>
    <d v="2021-12-13T00:00:00"/>
    <x v="0"/>
    <x v="43"/>
    <s v="Wilmington"/>
    <s v="Men's Street Footwear"/>
    <n v="62"/>
    <n v="1680"/>
    <n v="10416"/>
    <n v="4895.5199999999995"/>
    <n v="0.47"/>
    <s v="Online"/>
  </r>
  <r>
    <n v="1185732"/>
    <d v="2021-12-13T00:00:00"/>
    <x v="0"/>
    <x v="43"/>
    <s v="Wilmington"/>
    <s v="Men's Athletic Footwear"/>
    <n v="50"/>
    <n v="1000"/>
    <n v="5000"/>
    <n v="2400"/>
    <n v="0.48"/>
    <s v="Online"/>
  </r>
  <r>
    <n v="1185732"/>
    <d v="2021-12-13T00:00:00"/>
    <x v="0"/>
    <x v="43"/>
    <s v="Wilmington"/>
    <s v="Women's Street Footwear"/>
    <n v="50"/>
    <n v="1090"/>
    <n v="5450"/>
    <n v="2943"/>
    <n v="0.54"/>
    <s v="Online"/>
  </r>
  <r>
    <n v="1185732"/>
    <d v="2021-12-13T00:00:00"/>
    <x v="0"/>
    <x v="43"/>
    <s v="Wilmington"/>
    <s v="Women's Athletic Footwear"/>
    <n v="53"/>
    <n v="980"/>
    <n v="5194"/>
    <n v="2804.76"/>
    <n v="0.54"/>
    <s v="Online"/>
  </r>
  <r>
    <n v="1185732"/>
    <d v="2021-12-13T00:00:00"/>
    <x v="0"/>
    <x v="43"/>
    <s v="Wilmington"/>
    <s v="Men's Apparel"/>
    <n v="61"/>
    <n v="910"/>
    <n v="5551"/>
    <n v="2220.4"/>
    <n v="0.4"/>
    <s v="Online"/>
  </r>
  <r>
    <n v="1185732"/>
    <d v="2021-12-13T00:00:00"/>
    <x v="0"/>
    <x v="43"/>
    <s v="Wilmington"/>
    <s v="Women's Apparel"/>
    <n v="65"/>
    <n v="1230"/>
    <n v="7995"/>
    <n v="3997.5"/>
    <n v="0.5"/>
    <s v="Online"/>
  </r>
  <r>
    <n v="1185732"/>
    <d v="2021-01-10T00:00:00"/>
    <x v="0"/>
    <x v="43"/>
    <s v="Wilmington"/>
    <s v="Men's Street Footwear"/>
    <n v="32"/>
    <n v="1380"/>
    <n v="4416"/>
    <n v="2208"/>
    <n v="0.5"/>
    <s v="Online"/>
  </r>
  <r>
    <n v="1185732"/>
    <d v="2021-01-10T00:00:00"/>
    <x v="0"/>
    <x v="43"/>
    <s v="Wilmington"/>
    <s v="Men's Athletic Footwear"/>
    <n v="33"/>
    <n v="770"/>
    <n v="2541"/>
    <n v="1194.27"/>
    <n v="0.47"/>
    <s v="Online"/>
  </r>
  <r>
    <n v="1185732"/>
    <d v="2021-01-10T00:00:00"/>
    <x v="0"/>
    <x v="43"/>
    <s v="Wilmington"/>
    <s v="Women's Street Footwear"/>
    <n v="24"/>
    <n v="720"/>
    <n v="1728"/>
    <n v="881.28"/>
    <n v="0.51"/>
    <s v="Online"/>
  </r>
  <r>
    <n v="1185732"/>
    <d v="2021-01-10T00:00:00"/>
    <x v="0"/>
    <x v="43"/>
    <s v="Wilmington"/>
    <s v="Women's Athletic Footwear"/>
    <n v="27"/>
    <n v="380"/>
    <n v="1026"/>
    <n v="513"/>
    <n v="0.5"/>
    <s v="Online"/>
  </r>
  <r>
    <n v="1185732"/>
    <d v="2021-01-10T00:00:00"/>
    <x v="0"/>
    <x v="43"/>
    <s v="Wilmington"/>
    <s v="Men's Apparel"/>
    <n v="41"/>
    <n v="470"/>
    <n v="1927"/>
    <n v="770.80000000000007"/>
    <n v="0.4"/>
    <s v="Online"/>
  </r>
  <r>
    <n v="1185732"/>
    <d v="2021-01-10T00:00:00"/>
    <x v="0"/>
    <x v="43"/>
    <s v="Wilmington"/>
    <s v="Women's Apparel"/>
    <n v="33"/>
    <n v="690"/>
    <n v="2277"/>
    <n v="1252.3500000000001"/>
    <n v="0.55000000000000004"/>
    <s v="Online"/>
  </r>
  <r>
    <n v="1185732"/>
    <d v="2021-02-08T00:00:00"/>
    <x v="0"/>
    <x v="43"/>
    <s v="Wilmington"/>
    <s v="Men's Street Footwear"/>
    <n v="34"/>
    <n v="1470"/>
    <n v="4998"/>
    <n v="2399.04"/>
    <n v="0.48"/>
    <s v="Online"/>
  </r>
  <r>
    <n v="1185732"/>
    <d v="2021-02-08T00:00:00"/>
    <x v="0"/>
    <x v="43"/>
    <s v="Wilmington"/>
    <s v="Men's Athletic Footwear"/>
    <n v="32"/>
    <n v="530"/>
    <n v="1696"/>
    <n v="848"/>
    <n v="0.5"/>
    <s v="Online"/>
  </r>
  <r>
    <n v="1185732"/>
    <d v="2021-02-08T00:00:00"/>
    <x v="0"/>
    <x v="43"/>
    <s v="Wilmington"/>
    <s v="Women's Street Footwear"/>
    <n v="24"/>
    <n v="630"/>
    <n v="1512"/>
    <n v="771.12"/>
    <n v="0.51"/>
    <s v="Online"/>
  </r>
  <r>
    <n v="1185732"/>
    <d v="2021-02-08T00:00:00"/>
    <x v="0"/>
    <x v="44"/>
    <s v="Newark"/>
    <s v="Women's Athletic Footwear"/>
    <n v="29"/>
    <n v="300"/>
    <n v="870"/>
    <n v="461.1"/>
    <n v="0.53"/>
    <s v="Online"/>
  </r>
  <r>
    <n v="1185732"/>
    <d v="2021-02-08T00:00:00"/>
    <x v="0"/>
    <x v="44"/>
    <s v="Newark"/>
    <s v="Men's Apparel"/>
    <n v="41"/>
    <n v="470"/>
    <n v="1927"/>
    <n v="770.80000000000007"/>
    <n v="0.4"/>
    <s v="Online"/>
  </r>
  <r>
    <n v="1185732"/>
    <d v="2021-02-08T00:00:00"/>
    <x v="0"/>
    <x v="44"/>
    <s v="Newark"/>
    <s v="Women's Apparel"/>
    <n v="32"/>
    <n v="740"/>
    <n v="2368"/>
    <n v="1255.04"/>
    <n v="0.53"/>
    <s v="Online"/>
  </r>
  <r>
    <n v="1185732"/>
    <d v="2021-03-06T00:00:00"/>
    <x v="0"/>
    <x v="44"/>
    <s v="Newark"/>
    <s v="Men's Street Footwear"/>
    <n v="32"/>
    <n v="1440"/>
    <n v="4608"/>
    <n v="2119.6799999999998"/>
    <n v="0.45999999999999996"/>
    <s v="Online"/>
  </r>
  <r>
    <n v="1185732"/>
    <d v="2021-03-06T00:00:00"/>
    <x v="0"/>
    <x v="44"/>
    <s v="Newark"/>
    <s v="Men's Athletic Footwear"/>
    <n v="32"/>
    <n v="580"/>
    <n v="1856"/>
    <n v="909.43999999999994"/>
    <n v="0.49"/>
    <s v="Online"/>
  </r>
  <r>
    <n v="1185732"/>
    <d v="2021-03-06T00:00:00"/>
    <x v="0"/>
    <x v="44"/>
    <s v="Newark"/>
    <s v="Women's Street Footwear"/>
    <n v="24"/>
    <n v="590"/>
    <n v="1416"/>
    <n v="750.48"/>
    <n v="0.53"/>
    <s v="Online"/>
  </r>
  <r>
    <n v="1185732"/>
    <d v="2021-03-06T00:00:00"/>
    <x v="0"/>
    <x v="44"/>
    <s v="Newark"/>
    <s v="Women's Athletic Footwear"/>
    <n v="27"/>
    <n v="220"/>
    <n v="594"/>
    <n v="308.88"/>
    <n v="0.52"/>
    <s v="Online"/>
  </r>
  <r>
    <n v="1185732"/>
    <d v="2021-03-06T00:00:00"/>
    <x v="0"/>
    <x v="44"/>
    <s v="Newark"/>
    <s v="Men's Apparel"/>
    <n v="43"/>
    <n v="340"/>
    <n v="1462"/>
    <n v="657.9"/>
    <n v="0.44999999999999996"/>
    <s v="Online"/>
  </r>
  <r>
    <n v="1185732"/>
    <d v="2021-03-06T00:00:00"/>
    <x v="0"/>
    <x v="44"/>
    <s v="Newark"/>
    <s v="Women's Apparel"/>
    <n v="32"/>
    <n v="610"/>
    <n v="1952"/>
    <n v="976"/>
    <n v="0.5"/>
    <s v="Online"/>
  </r>
  <r>
    <n v="1185732"/>
    <d v="2021-04-07T00:00:00"/>
    <x v="0"/>
    <x v="44"/>
    <s v="Newark"/>
    <s v="Men's Street Footwear"/>
    <n v="34"/>
    <n v="1330"/>
    <n v="4522"/>
    <n v="2261"/>
    <n v="0.5"/>
    <s v="Online"/>
  </r>
  <r>
    <n v="1185732"/>
    <d v="2021-04-07T00:00:00"/>
    <x v="0"/>
    <x v="44"/>
    <s v="Newark"/>
    <s v="Men's Athletic Footwear"/>
    <n v="33"/>
    <n v="510"/>
    <n v="1683"/>
    <n v="774.18"/>
    <n v="0.45999999999999996"/>
    <s v="Online"/>
  </r>
  <r>
    <n v="1185732"/>
    <d v="2021-04-07T00:00:00"/>
    <x v="0"/>
    <x v="44"/>
    <s v="Newark"/>
    <s v="Women's Street Footwear"/>
    <n v="24"/>
    <n v="510"/>
    <n v="1224"/>
    <n v="612"/>
    <n v="0.5"/>
    <s v="Online"/>
  </r>
  <r>
    <n v="1185732"/>
    <d v="2021-04-07T00:00:00"/>
    <x v="0"/>
    <x v="44"/>
    <s v="Newark"/>
    <s v="Women's Athletic Footwear"/>
    <n v="27"/>
    <n v="270"/>
    <n v="729"/>
    <n v="371.79"/>
    <n v="0.51"/>
    <s v="Online"/>
  </r>
  <r>
    <n v="1185732"/>
    <d v="2021-04-07T00:00:00"/>
    <x v="0"/>
    <x v="44"/>
    <s v="Newark"/>
    <s v="Men's Apparel"/>
    <n v="44"/>
    <n v="270"/>
    <n v="1188"/>
    <n v="522.72"/>
    <n v="0.44"/>
    <s v="Online"/>
  </r>
  <r>
    <n v="1185732"/>
    <d v="2021-04-07T00:00:00"/>
    <x v="0"/>
    <x v="44"/>
    <s v="Newark"/>
    <s v="Women's Apparel"/>
    <n v="33"/>
    <n v="680"/>
    <n v="2244"/>
    <n v="1211.76"/>
    <n v="0.54"/>
    <s v="Online"/>
  </r>
  <r>
    <n v="1185732"/>
    <d v="2021-05-06T00:00:00"/>
    <x v="0"/>
    <x v="44"/>
    <s v="Newark"/>
    <s v="Men's Street Footwear"/>
    <n v="48"/>
    <n v="1300"/>
    <n v="6240"/>
    <n v="2932.7999999999997"/>
    <n v="0.47"/>
    <s v="Online"/>
  </r>
  <r>
    <n v="1185732"/>
    <d v="2021-05-06T00:00:00"/>
    <x v="0"/>
    <x v="44"/>
    <s v="Newark"/>
    <s v="Men's Athletic Footwear"/>
    <n v="41"/>
    <n v="680"/>
    <n v="2788"/>
    <n v="1394"/>
    <n v="0.5"/>
    <s v="Online"/>
  </r>
  <r>
    <n v="1185732"/>
    <d v="2021-05-06T00:00:00"/>
    <x v="0"/>
    <x v="44"/>
    <s v="Newark"/>
    <s v="Women's Street Footwear"/>
    <n v="38"/>
    <n v="750"/>
    <n v="2850"/>
    <n v="1425"/>
    <n v="0.5"/>
    <s v="Online"/>
  </r>
  <r>
    <n v="1185732"/>
    <d v="2021-05-06T00:00:00"/>
    <x v="0"/>
    <x v="44"/>
    <s v="Newark"/>
    <s v="Women's Athletic Footwear"/>
    <n v="38"/>
    <n v="560"/>
    <n v="2128"/>
    <n v="1064"/>
    <n v="0.5"/>
    <s v="Online"/>
  </r>
  <r>
    <n v="1185732"/>
    <d v="2021-05-06T00:00:00"/>
    <x v="0"/>
    <x v="44"/>
    <s v="Newark"/>
    <s v="Men's Apparel"/>
    <n v="47"/>
    <n v="680"/>
    <n v="3196"/>
    <n v="1310.3599999999999"/>
    <n v="0.41"/>
    <s v="Online"/>
  </r>
  <r>
    <n v="1185732"/>
    <d v="2021-05-06T00:00:00"/>
    <x v="0"/>
    <x v="44"/>
    <s v="Newark"/>
    <s v="Women's Apparel"/>
    <n v="51"/>
    <n v="1020"/>
    <n v="5202"/>
    <n v="2705.04"/>
    <n v="0.52"/>
    <s v="Online"/>
  </r>
  <r>
    <n v="1185732"/>
    <d v="2021-06-08T00:00:00"/>
    <x v="0"/>
    <x v="44"/>
    <s v="Newark"/>
    <s v="Men's Street Footwear"/>
    <n v="45"/>
    <n v="1560"/>
    <n v="7020"/>
    <n v="3229.2"/>
    <n v="0.45999999999999996"/>
    <s v="Online"/>
  </r>
  <r>
    <n v="1185732"/>
    <d v="2021-06-08T00:00:00"/>
    <x v="0"/>
    <x v="44"/>
    <s v="Newark"/>
    <s v="Men's Athletic Footwear"/>
    <n v="44"/>
    <n v="1050"/>
    <n v="4620"/>
    <n v="2125.1999999999998"/>
    <n v="0.45999999999999996"/>
    <s v="Online"/>
  </r>
  <r>
    <n v="1185732"/>
    <d v="2021-06-08T00:00:00"/>
    <x v="0"/>
    <x v="44"/>
    <s v="Newark"/>
    <s v="Women's Street Footwear"/>
    <n v="38"/>
    <n v="690"/>
    <n v="2622"/>
    <n v="1389.66"/>
    <n v="0.53"/>
    <s v="Online"/>
  </r>
  <r>
    <n v="1185732"/>
    <d v="2021-06-08T00:00:00"/>
    <x v="0"/>
    <x v="44"/>
    <s v="Newark"/>
    <s v="Women's Athletic Footwear"/>
    <n v="39"/>
    <n v="650"/>
    <n v="2535"/>
    <n v="1368.9"/>
    <n v="0.54"/>
    <s v="Online"/>
  </r>
  <r>
    <n v="1185732"/>
    <d v="2021-06-08T00:00:00"/>
    <x v="0"/>
    <x v="44"/>
    <s v="Newark"/>
    <s v="Men's Apparel"/>
    <n v="46"/>
    <n v="650"/>
    <n v="2990"/>
    <n v="1345.4999999999998"/>
    <n v="0.44999999999999996"/>
    <s v="Online"/>
  </r>
  <r>
    <n v="1185732"/>
    <d v="2021-06-08T00:00:00"/>
    <x v="0"/>
    <x v="44"/>
    <s v="Newark"/>
    <s v="Women's Apparel"/>
    <n v="50"/>
    <n v="1200"/>
    <n v="6000"/>
    <n v="3000"/>
    <n v="0.5"/>
    <s v="Online"/>
  </r>
  <r>
    <n v="1185732"/>
    <d v="2021-07-06T00:00:00"/>
    <x v="0"/>
    <x v="44"/>
    <s v="Newark"/>
    <s v="Men's Street Footwear"/>
    <n v="47"/>
    <n v="1880"/>
    <n v="8836"/>
    <n v="4152.92"/>
    <n v="0.47"/>
    <s v="Online"/>
  </r>
  <r>
    <n v="1185732"/>
    <d v="2021-07-06T00:00:00"/>
    <x v="0"/>
    <x v="44"/>
    <s v="Newark"/>
    <s v="Men's Athletic Footwear"/>
    <n v="42"/>
    <n v="980"/>
    <n v="4116"/>
    <n v="2058"/>
    <n v="0.5"/>
    <s v="Online"/>
  </r>
  <r>
    <n v="1185732"/>
    <d v="2021-07-06T00:00:00"/>
    <x v="0"/>
    <x v="44"/>
    <s v="Newark"/>
    <s v="Women's Street Footwear"/>
    <n v="37"/>
    <n v="810"/>
    <n v="2997"/>
    <n v="1558.44"/>
    <n v="0.52"/>
    <s v="Online"/>
  </r>
  <r>
    <n v="1185732"/>
    <d v="2021-07-06T00:00:00"/>
    <x v="0"/>
    <x v="44"/>
    <s v="Newark"/>
    <s v="Women's Athletic Footwear"/>
    <n v="36"/>
    <n v="630"/>
    <n v="2268"/>
    <n v="1224.72"/>
    <n v="0.54"/>
    <s v="Online"/>
  </r>
  <r>
    <n v="1185732"/>
    <d v="2021-07-06T00:00:00"/>
    <x v="0"/>
    <x v="44"/>
    <s v="Newark"/>
    <s v="Men's Apparel"/>
    <n v="48"/>
    <n v="740"/>
    <n v="3552"/>
    <n v="1527.36"/>
    <n v="0.43"/>
    <s v="Online"/>
  </r>
  <r>
    <n v="1185732"/>
    <d v="2021-07-06T00:00:00"/>
    <x v="0"/>
    <x v="44"/>
    <s v="Newark"/>
    <s v="Women's Apparel"/>
    <n v="54"/>
    <n v="1310"/>
    <n v="7074"/>
    <n v="3749.2200000000003"/>
    <n v="0.53"/>
    <s v="Online"/>
  </r>
  <r>
    <n v="1185732"/>
    <d v="2021-08-07T00:00:00"/>
    <x v="0"/>
    <x v="44"/>
    <s v="Newark"/>
    <s v="Men's Street Footwear"/>
    <n v="47"/>
    <n v="1800"/>
    <n v="8460"/>
    <n v="4060.7999999999997"/>
    <n v="0.48"/>
    <s v="Online"/>
  </r>
  <r>
    <n v="1185732"/>
    <d v="2021-08-07T00:00:00"/>
    <x v="0"/>
    <x v="44"/>
    <s v="Newark"/>
    <s v="Men's Athletic Footwear"/>
    <n v="42"/>
    <n v="1010"/>
    <n v="4242"/>
    <n v="1993.7399999999998"/>
    <n v="0.47"/>
    <s v="Online"/>
  </r>
  <r>
    <n v="1185732"/>
    <d v="2021-08-07T00:00:00"/>
    <x v="0"/>
    <x v="44"/>
    <s v="Newark"/>
    <s v="Women's Street Footwear"/>
    <n v="37"/>
    <n v="750"/>
    <n v="2775"/>
    <n v="1498.5"/>
    <n v="0.54"/>
    <s v="Online"/>
  </r>
  <r>
    <n v="1185732"/>
    <d v="2021-08-07T00:00:00"/>
    <x v="0"/>
    <x v="44"/>
    <s v="Newark"/>
    <s v="Women's Athletic Footwear"/>
    <n v="36"/>
    <n v="520"/>
    <n v="1872"/>
    <n v="954.72"/>
    <n v="0.51"/>
    <s v="Online"/>
  </r>
  <r>
    <n v="1185732"/>
    <d v="2021-08-07T00:00:00"/>
    <x v="0"/>
    <x v="44"/>
    <s v="Newark"/>
    <s v="Men's Apparel"/>
    <n v="46"/>
    <n v="460"/>
    <n v="2116"/>
    <n v="909.88"/>
    <n v="0.43"/>
    <s v="Online"/>
  </r>
  <r>
    <n v="1185732"/>
    <d v="2021-08-07T00:00:00"/>
    <x v="0"/>
    <x v="44"/>
    <s v="Newark"/>
    <s v="Women's Apparel"/>
    <n v="52"/>
    <n v="1050"/>
    <n v="5460"/>
    <n v="2893.8"/>
    <n v="0.53"/>
    <s v="Online"/>
  </r>
  <r>
    <n v="1185732"/>
    <d v="2021-09-06T00:00:00"/>
    <x v="0"/>
    <x v="44"/>
    <s v="Newark"/>
    <s v="Men's Street Footwear"/>
    <n v="46"/>
    <n v="1240"/>
    <n v="5704"/>
    <n v="2794.96"/>
    <n v="0.49"/>
    <s v="Online"/>
  </r>
  <r>
    <n v="1185732"/>
    <d v="2021-09-06T00:00:00"/>
    <x v="0"/>
    <x v="44"/>
    <s v="Newark"/>
    <s v="Men's Athletic Footwear"/>
    <n v="41"/>
    <n v="720"/>
    <n v="2952"/>
    <n v="1476"/>
    <n v="0.5"/>
    <s v="Online"/>
  </r>
  <r>
    <n v="1185732"/>
    <d v="2021-09-06T00:00:00"/>
    <x v="0"/>
    <x v="44"/>
    <s v="Newark"/>
    <s v="Women's Street Footwear"/>
    <n v="39"/>
    <n v="510"/>
    <n v="1989"/>
    <n v="1054.17"/>
    <n v="0.53"/>
    <s v="Online"/>
  </r>
  <r>
    <n v="1185732"/>
    <d v="2021-09-06T00:00:00"/>
    <x v="0"/>
    <x v="44"/>
    <s v="Newark"/>
    <s v="Women's Athletic Footwear"/>
    <n v="37"/>
    <n v="380"/>
    <n v="1406"/>
    <n v="745.18000000000006"/>
    <n v="0.53"/>
    <s v="Online"/>
  </r>
  <r>
    <n v="1185732"/>
    <d v="2021-09-06T00:00:00"/>
    <x v="0"/>
    <x v="44"/>
    <s v="Newark"/>
    <s v="Men's Apparel"/>
    <n v="47"/>
    <n v="410"/>
    <n v="1927"/>
    <n v="790.06999999999994"/>
    <n v="0.41"/>
    <s v="Online"/>
  </r>
  <r>
    <n v="1185732"/>
    <d v="2021-09-06T00:00:00"/>
    <x v="0"/>
    <x v="44"/>
    <s v="Newark"/>
    <s v="Women's Apparel"/>
    <n v="50"/>
    <n v="730"/>
    <n v="3650"/>
    <n v="1934.5"/>
    <n v="0.53"/>
    <s v="Online"/>
  </r>
  <r>
    <n v="1185732"/>
    <d v="2021-10-08T00:00:00"/>
    <x v="0"/>
    <x v="44"/>
    <s v="Newark"/>
    <s v="Men's Street Footwear"/>
    <n v="53"/>
    <n v="1190"/>
    <n v="6307"/>
    <n v="2901.22"/>
    <n v="0.45999999999999996"/>
    <s v="Online"/>
  </r>
  <r>
    <n v="1185732"/>
    <d v="2021-10-08T00:00:00"/>
    <x v="0"/>
    <x v="44"/>
    <s v="Newark"/>
    <s v="Men's Athletic Footwear"/>
    <n v="48"/>
    <n v="630"/>
    <n v="3024"/>
    <n v="1512"/>
    <n v="0.5"/>
    <s v="Online"/>
  </r>
  <r>
    <n v="1185732"/>
    <d v="2021-10-08T00:00:00"/>
    <x v="0"/>
    <x v="44"/>
    <s v="Newark"/>
    <s v="Women's Street Footwear"/>
    <n v="46"/>
    <n v="420"/>
    <n v="1932"/>
    <n v="966"/>
    <n v="0.5"/>
    <s v="Online"/>
  </r>
  <r>
    <n v="1185732"/>
    <d v="2021-10-08T00:00:00"/>
    <x v="0"/>
    <x v="44"/>
    <s v="Newark"/>
    <s v="Women's Athletic Footwear"/>
    <n v="48"/>
    <n v="310"/>
    <n v="1488"/>
    <n v="773.76"/>
    <n v="0.52"/>
    <s v="Online"/>
  </r>
  <r>
    <n v="1185732"/>
    <d v="2021-10-08T00:00:00"/>
    <x v="0"/>
    <x v="44"/>
    <s v="Newark"/>
    <s v="Men's Apparel"/>
    <n v="58"/>
    <n v="380"/>
    <n v="2204"/>
    <n v="903.64"/>
    <n v="0.41"/>
    <s v="Online"/>
  </r>
  <r>
    <n v="1185732"/>
    <d v="2021-10-08T00:00:00"/>
    <x v="0"/>
    <x v="44"/>
    <s v="Newark"/>
    <s v="Women's Apparel"/>
    <n v="62"/>
    <n v="680"/>
    <n v="4216"/>
    <n v="2234.48"/>
    <n v="0.53"/>
    <s v="Online"/>
  </r>
  <r>
    <n v="1185732"/>
    <d v="2021-11-07T00:00:00"/>
    <x v="0"/>
    <x v="44"/>
    <s v="Newark"/>
    <s v="Men's Street Footwear"/>
    <n v="59"/>
    <n v="1080"/>
    <n v="6372"/>
    <n v="3058.56"/>
    <n v="0.48"/>
    <s v="Online"/>
  </r>
  <r>
    <n v="1185732"/>
    <d v="2021-11-07T00:00:00"/>
    <x v="0"/>
    <x v="44"/>
    <s v="Newark"/>
    <s v="Men's Athletic Footwear"/>
    <n v="46"/>
    <n v="800"/>
    <n v="3680"/>
    <n v="1803.2"/>
    <n v="0.49"/>
    <s v="Online"/>
  </r>
  <r>
    <n v="1185732"/>
    <d v="2021-11-07T00:00:00"/>
    <x v="0"/>
    <x v="44"/>
    <s v="Newark"/>
    <s v="Women's Street Footwear"/>
    <n v="48"/>
    <n v="680"/>
    <n v="3264"/>
    <n v="1664.64"/>
    <n v="0.51"/>
    <s v="Online"/>
  </r>
  <r>
    <n v="1185732"/>
    <d v="2021-11-07T00:00:00"/>
    <x v="0"/>
    <x v="44"/>
    <s v="Newark"/>
    <s v="Women's Athletic Footwear"/>
    <n v="49"/>
    <n v="650"/>
    <n v="3185"/>
    <n v="1751.7500000000002"/>
    <n v="0.55000000000000004"/>
    <s v="Online"/>
  </r>
  <r>
    <n v="1185732"/>
    <d v="2021-11-07T00:00:00"/>
    <x v="0"/>
    <x v="44"/>
    <s v="Newark"/>
    <s v="Men's Apparel"/>
    <n v="55"/>
    <n v="590"/>
    <n v="3245"/>
    <n v="1427.8"/>
    <n v="0.44"/>
    <s v="Online"/>
  </r>
  <r>
    <n v="1185732"/>
    <d v="2021-11-07T00:00:00"/>
    <x v="0"/>
    <x v="44"/>
    <s v="Newark"/>
    <s v="Women's Apparel"/>
    <n v="59"/>
    <n v="910"/>
    <n v="5369"/>
    <n v="2845.57"/>
    <n v="0.53"/>
    <s v="Online"/>
  </r>
  <r>
    <n v="1185732"/>
    <d v="2021-12-06T00:00:00"/>
    <x v="0"/>
    <x v="44"/>
    <s v="Newark"/>
    <s v="Men's Street Footwear"/>
    <n v="55"/>
    <n v="1490"/>
    <n v="8195"/>
    <n v="3933.6"/>
    <n v="0.48"/>
    <s v="Online"/>
  </r>
  <r>
    <n v="1185732"/>
    <d v="2021-12-06T00:00:00"/>
    <x v="0"/>
    <x v="44"/>
    <s v="Newark"/>
    <s v="Men's Athletic Footwear"/>
    <n v="49"/>
    <n v="1050"/>
    <n v="5145"/>
    <n v="2469.6"/>
    <n v="0.48"/>
    <s v="Online"/>
  </r>
  <r>
    <n v="1185732"/>
    <d v="2021-12-06T00:00:00"/>
    <x v="0"/>
    <x v="44"/>
    <s v="Newark"/>
    <s v="Women's Street Footwear"/>
    <n v="49"/>
    <n v="910"/>
    <n v="4459"/>
    <n v="2229.5"/>
    <n v="0.5"/>
    <s v="Online"/>
  </r>
  <r>
    <n v="1185732"/>
    <d v="2021-12-06T00:00:00"/>
    <x v="0"/>
    <x v="44"/>
    <s v="Newark"/>
    <s v="Women's Athletic Footwear"/>
    <n v="47"/>
    <n v="830"/>
    <n v="3901"/>
    <n v="1989.51"/>
    <n v="0.51"/>
    <s v="Online"/>
  </r>
  <r>
    <n v="1185732"/>
    <d v="2021-12-06T00:00:00"/>
    <x v="0"/>
    <x v="44"/>
    <s v="Newark"/>
    <s v="Men's Apparel"/>
    <n v="55"/>
    <n v="830"/>
    <n v="4565"/>
    <n v="2054.25"/>
    <n v="0.44999999999999996"/>
    <s v="Online"/>
  </r>
  <r>
    <n v="1185732"/>
    <d v="2021-12-06T00:00:00"/>
    <x v="0"/>
    <x v="44"/>
    <s v="Newark"/>
    <s v="Women's Apparel"/>
    <n v="59"/>
    <n v="1010"/>
    <n v="5959"/>
    <n v="3217.86"/>
    <n v="0.54"/>
    <s v="Online"/>
  </r>
  <r>
    <n v="1185732"/>
    <d v="2021-01-07T00:00:00"/>
    <x v="0"/>
    <x v="44"/>
    <s v="Newark"/>
    <s v="Men's Street Footwear"/>
    <n v="38"/>
    <n v="1250"/>
    <n v="4750"/>
    <n v="2422.5"/>
    <n v="0.51"/>
    <s v="Online"/>
  </r>
  <r>
    <n v="1185732"/>
    <d v="2021-01-07T00:00:00"/>
    <x v="0"/>
    <x v="44"/>
    <s v="Newark"/>
    <s v="Men's Athletic Footwear"/>
    <n v="37"/>
    <n v="870"/>
    <n v="3219"/>
    <n v="1673.88"/>
    <n v="0.52"/>
    <s v="Online"/>
  </r>
  <r>
    <n v="1185732"/>
    <d v="2021-01-07T00:00:00"/>
    <x v="0"/>
    <x v="44"/>
    <s v="Newark"/>
    <s v="Women's Street Footwear"/>
    <n v="28"/>
    <n v="900"/>
    <n v="2520"/>
    <n v="1008"/>
    <n v="0.4"/>
    <s v="Online"/>
  </r>
  <r>
    <n v="1185732"/>
    <d v="2021-01-07T00:00:00"/>
    <x v="0"/>
    <x v="44"/>
    <s v="Newark"/>
    <s v="Women's Athletic Footwear"/>
    <n v="33"/>
    <n v="420"/>
    <n v="1386"/>
    <n v="609.84"/>
    <n v="0.44"/>
    <s v="Online"/>
  </r>
  <r>
    <n v="1185732"/>
    <d v="2021-01-07T00:00:00"/>
    <x v="0"/>
    <x v="44"/>
    <s v="Newark"/>
    <s v="Men's Apparel"/>
    <n v="49"/>
    <n v="600"/>
    <n v="2940"/>
    <n v="1205.3999999999999"/>
    <n v="0.41"/>
    <s v="Online"/>
  </r>
  <r>
    <n v="1185732"/>
    <d v="2021-01-07T00:00:00"/>
    <x v="0"/>
    <x v="44"/>
    <s v="Newark"/>
    <s v="Women's Apparel"/>
    <n v="37"/>
    <n v="810"/>
    <n v="2997"/>
    <n v="1498.5"/>
    <n v="0.5"/>
    <s v="Online"/>
  </r>
  <r>
    <n v="1185732"/>
    <d v="2021-02-05T00:00:00"/>
    <x v="0"/>
    <x v="44"/>
    <s v="Newark"/>
    <s v="Men's Street Footwear"/>
    <n v="39"/>
    <n v="1490"/>
    <n v="5811"/>
    <n v="2905.5"/>
    <n v="0.5"/>
    <s v="Online"/>
  </r>
  <r>
    <n v="1185732"/>
    <d v="2021-02-05T00:00:00"/>
    <x v="0"/>
    <x v="44"/>
    <s v="Newark"/>
    <s v="Men's Athletic Footwear"/>
    <n v="37"/>
    <n v="540"/>
    <n v="1998"/>
    <n v="999"/>
    <n v="0.5"/>
    <s v="Online"/>
  </r>
  <r>
    <n v="1185732"/>
    <d v="2021-02-05T00:00:00"/>
    <x v="0"/>
    <x v="44"/>
    <s v="Newark"/>
    <s v="Women's Street Footwear"/>
    <n v="29"/>
    <n v="650"/>
    <n v="1885"/>
    <n v="848.24999999999989"/>
    <n v="0.44999999999999996"/>
    <s v="Online"/>
  </r>
  <r>
    <n v="1185732"/>
    <d v="2021-02-05T00:00:00"/>
    <x v="0"/>
    <x v="45"/>
    <s v="Hartford"/>
    <s v="Women's Athletic Footwear"/>
    <n v="32"/>
    <n v="340"/>
    <n v="1088"/>
    <n v="478.72"/>
    <n v="0.44"/>
    <s v="Online"/>
  </r>
  <r>
    <n v="1185732"/>
    <d v="2021-02-05T00:00:00"/>
    <x v="0"/>
    <x v="45"/>
    <s v="Hartford"/>
    <s v="Men's Apparel"/>
    <n v="49"/>
    <n v="600"/>
    <n v="2940"/>
    <n v="1293.5999999999999"/>
    <n v="0.44"/>
    <s v="Online"/>
  </r>
  <r>
    <n v="1185732"/>
    <d v="2021-02-05T00:00:00"/>
    <x v="0"/>
    <x v="45"/>
    <s v="Hartford"/>
    <s v="Women's Apparel"/>
    <n v="39"/>
    <n v="840"/>
    <n v="3276"/>
    <n v="1474.1999999999998"/>
    <n v="0.44999999999999996"/>
    <s v="Online"/>
  </r>
  <r>
    <n v="1185732"/>
    <d v="2021-03-03T00:00:00"/>
    <x v="0"/>
    <x v="45"/>
    <s v="Hartford"/>
    <s v="Men's Street Footwear"/>
    <n v="39"/>
    <n v="1300"/>
    <n v="5070"/>
    <n v="2535"/>
    <n v="0.5"/>
    <s v="Online"/>
  </r>
  <r>
    <n v="1185732"/>
    <d v="2021-03-03T00:00:00"/>
    <x v="0"/>
    <x v="45"/>
    <s v="Hartford"/>
    <s v="Men's Athletic Footwear"/>
    <n v="38"/>
    <n v="560"/>
    <n v="2128"/>
    <n v="1149.1200000000001"/>
    <n v="0.54"/>
    <s v="Online"/>
  </r>
  <r>
    <n v="1185732"/>
    <d v="2021-03-03T00:00:00"/>
    <x v="0"/>
    <x v="45"/>
    <s v="Hartford"/>
    <s v="Women's Street Footwear"/>
    <n v="29"/>
    <n v="680"/>
    <n v="1972"/>
    <n v="887.39999999999986"/>
    <n v="0.44999999999999996"/>
    <s v="Online"/>
  </r>
  <r>
    <n v="1185732"/>
    <d v="2021-03-03T00:00:00"/>
    <x v="0"/>
    <x v="45"/>
    <s v="Hartford"/>
    <s v="Women's Athletic Footwear"/>
    <n v="32"/>
    <n v="300"/>
    <n v="960"/>
    <n v="403.2"/>
    <n v="0.42"/>
    <s v="Online"/>
  </r>
  <r>
    <n v="1185732"/>
    <d v="2021-03-03T00:00:00"/>
    <x v="0"/>
    <x v="45"/>
    <s v="Hartford"/>
    <s v="Men's Apparel"/>
    <n v="48"/>
    <n v="390"/>
    <n v="1872"/>
    <n v="748.80000000000007"/>
    <n v="0.4"/>
    <s v="Online"/>
  </r>
  <r>
    <n v="1185732"/>
    <d v="2021-03-03T00:00:00"/>
    <x v="0"/>
    <x v="45"/>
    <s v="Hartford"/>
    <s v="Women's Apparel"/>
    <n v="38"/>
    <n v="730"/>
    <n v="2774"/>
    <n v="1359.26"/>
    <n v="0.49"/>
    <s v="Online"/>
  </r>
  <r>
    <n v="1185732"/>
    <d v="2021-04-04T00:00:00"/>
    <x v="0"/>
    <x v="45"/>
    <s v="Hartford"/>
    <s v="Men's Street Footwear"/>
    <n v="36"/>
    <n v="1500"/>
    <n v="5400"/>
    <n v="2700"/>
    <n v="0.5"/>
    <s v="Online"/>
  </r>
  <r>
    <n v="1185732"/>
    <d v="2021-04-04T00:00:00"/>
    <x v="0"/>
    <x v="45"/>
    <s v="Hartford"/>
    <s v="Men's Athletic Footwear"/>
    <n v="38"/>
    <n v="580"/>
    <n v="2204"/>
    <n v="1212.2"/>
    <n v="0.55000000000000004"/>
    <s v="Online"/>
  </r>
  <r>
    <n v="1185732"/>
    <d v="2021-04-04T00:00:00"/>
    <x v="0"/>
    <x v="45"/>
    <s v="Hartford"/>
    <s v="Women's Street Footwear"/>
    <n v="29"/>
    <n v="560"/>
    <n v="1624"/>
    <n v="698.31999999999994"/>
    <n v="0.43"/>
    <s v="Online"/>
  </r>
  <r>
    <n v="1185732"/>
    <d v="2021-04-04T00:00:00"/>
    <x v="0"/>
    <x v="45"/>
    <s v="Hartford"/>
    <s v="Women's Athletic Footwear"/>
    <n v="32"/>
    <n v="380"/>
    <n v="1216"/>
    <n v="547.19999999999993"/>
    <n v="0.44999999999999996"/>
    <s v="Online"/>
  </r>
  <r>
    <n v="1185732"/>
    <d v="2021-04-04T00:00:00"/>
    <x v="0"/>
    <x v="45"/>
    <s v="Hartford"/>
    <s v="Men's Apparel"/>
    <n v="46"/>
    <n v="350"/>
    <n v="1610"/>
    <n v="724.49999999999989"/>
    <n v="0.44999999999999996"/>
    <s v="Online"/>
  </r>
  <r>
    <n v="1185732"/>
    <d v="2021-04-04T00:00:00"/>
    <x v="0"/>
    <x v="45"/>
    <s v="Hartford"/>
    <s v="Women's Apparel"/>
    <n v="36"/>
    <n v="690"/>
    <n v="2484"/>
    <n v="1242"/>
    <n v="0.5"/>
    <s v="Online"/>
  </r>
  <r>
    <n v="1185732"/>
    <d v="2021-05-03T00:00:00"/>
    <x v="0"/>
    <x v="45"/>
    <s v="Hartford"/>
    <s v="Men's Street Footwear"/>
    <n v="54"/>
    <n v="1420"/>
    <n v="7668"/>
    <n v="3910.6800000000003"/>
    <n v="0.51"/>
    <s v="Online"/>
  </r>
  <r>
    <n v="1185732"/>
    <d v="2021-05-03T00:00:00"/>
    <x v="0"/>
    <x v="45"/>
    <s v="Hartford"/>
    <s v="Men's Athletic Footwear"/>
    <n v="48"/>
    <n v="730"/>
    <n v="3504"/>
    <n v="1857.1200000000001"/>
    <n v="0.53"/>
    <s v="Online"/>
  </r>
  <r>
    <n v="1185732"/>
    <d v="2021-05-03T00:00:00"/>
    <x v="0"/>
    <x v="45"/>
    <s v="Hartford"/>
    <s v="Women's Street Footwear"/>
    <n v="43"/>
    <n v="740"/>
    <n v="3182"/>
    <n v="1272.8000000000002"/>
    <n v="0.4"/>
    <s v="Online"/>
  </r>
  <r>
    <n v="1185732"/>
    <d v="2021-05-03T00:00:00"/>
    <x v="0"/>
    <x v="45"/>
    <s v="Hartford"/>
    <s v="Women's Athletic Footwear"/>
    <n v="44"/>
    <n v="630"/>
    <n v="2772"/>
    <n v="1136.52"/>
    <n v="0.41"/>
    <s v="Online"/>
  </r>
  <r>
    <n v="1185732"/>
    <d v="2021-05-03T00:00:00"/>
    <x v="0"/>
    <x v="45"/>
    <s v="Hartford"/>
    <s v="Men's Apparel"/>
    <n v="50"/>
    <n v="700"/>
    <n v="3500"/>
    <n v="1540"/>
    <n v="0.44"/>
    <s v="Online"/>
  </r>
  <r>
    <n v="1185732"/>
    <d v="2021-05-03T00:00:00"/>
    <x v="0"/>
    <x v="45"/>
    <s v="Hartford"/>
    <s v="Women's Apparel"/>
    <n v="55"/>
    <n v="1130"/>
    <n v="6215"/>
    <n v="3045.35"/>
    <n v="0.49"/>
    <s v="Online"/>
  </r>
  <r>
    <n v="1185732"/>
    <d v="2021-06-05T00:00:00"/>
    <x v="0"/>
    <x v="45"/>
    <s v="Hartford"/>
    <s v="Men's Street Footwear"/>
    <n v="50"/>
    <n v="1750"/>
    <n v="8750"/>
    <n v="4812.5"/>
    <n v="0.55000000000000004"/>
    <s v="Online"/>
  </r>
  <r>
    <n v="1185732"/>
    <d v="2021-06-05T00:00:00"/>
    <x v="0"/>
    <x v="45"/>
    <s v="Hartford"/>
    <s v="Men's Athletic Footwear"/>
    <n v="48"/>
    <n v="940"/>
    <n v="4512"/>
    <n v="2256"/>
    <n v="0.5"/>
    <s v="Online"/>
  </r>
  <r>
    <n v="1185732"/>
    <d v="2021-06-05T00:00:00"/>
    <x v="0"/>
    <x v="45"/>
    <s v="Hartford"/>
    <s v="Women's Street Footwear"/>
    <n v="42"/>
    <n v="870"/>
    <n v="3654"/>
    <n v="1644.2999999999997"/>
    <n v="0.44999999999999996"/>
    <s v="Online"/>
  </r>
  <r>
    <n v="1185732"/>
    <d v="2021-06-05T00:00:00"/>
    <x v="0"/>
    <x v="45"/>
    <s v="Hartford"/>
    <s v="Women's Athletic Footwear"/>
    <n v="42"/>
    <n v="800"/>
    <n v="3360"/>
    <n v="1411.2"/>
    <n v="0.42"/>
    <s v="Online"/>
  </r>
  <r>
    <n v="1185732"/>
    <d v="2021-06-05T00:00:00"/>
    <x v="0"/>
    <x v="45"/>
    <s v="Hartford"/>
    <s v="Men's Apparel"/>
    <n v="53"/>
    <n v="740"/>
    <n v="3922"/>
    <n v="1725.68"/>
    <n v="0.44"/>
    <s v="Online"/>
  </r>
  <r>
    <n v="1185732"/>
    <d v="2021-06-05T00:00:00"/>
    <x v="0"/>
    <x v="45"/>
    <s v="Hartford"/>
    <s v="Women's Apparel"/>
    <n v="56"/>
    <n v="1230"/>
    <n v="6888"/>
    <n v="3375.12"/>
    <n v="0.49"/>
    <s v="Online"/>
  </r>
  <r>
    <n v="1185732"/>
    <d v="2021-07-03T00:00:00"/>
    <x v="0"/>
    <x v="45"/>
    <s v="Hartford"/>
    <s v="Men's Street Footwear"/>
    <n v="54"/>
    <n v="1890"/>
    <n v="10206"/>
    <n v="5511.2400000000007"/>
    <n v="0.54"/>
    <s v="Online"/>
  </r>
  <r>
    <n v="1185732"/>
    <d v="2021-07-03T00:00:00"/>
    <x v="0"/>
    <x v="45"/>
    <s v="Hartford"/>
    <s v="Men's Athletic Footwear"/>
    <n v="48"/>
    <n v="1120"/>
    <n v="5376"/>
    <n v="2849.28"/>
    <n v="0.53"/>
    <s v="Online"/>
  </r>
  <r>
    <n v="1185732"/>
    <d v="2021-07-03T00:00:00"/>
    <x v="0"/>
    <x v="45"/>
    <s v="Hartford"/>
    <s v="Women's Street Footwear"/>
    <n v="44"/>
    <n v="810"/>
    <n v="3564"/>
    <n v="1568.16"/>
    <n v="0.44"/>
    <s v="Online"/>
  </r>
  <r>
    <n v="1185732"/>
    <d v="2021-07-03T00:00:00"/>
    <x v="0"/>
    <x v="45"/>
    <s v="Hartford"/>
    <s v="Women's Athletic Footwear"/>
    <n v="42"/>
    <n v="800"/>
    <n v="3360"/>
    <n v="1478.4"/>
    <n v="0.44"/>
    <s v="Online"/>
  </r>
  <r>
    <n v="1185732"/>
    <d v="2021-07-03T00:00:00"/>
    <x v="0"/>
    <x v="45"/>
    <s v="Hartford"/>
    <s v="Men's Apparel"/>
    <n v="53"/>
    <n v="810"/>
    <n v="4293"/>
    <n v="1888.92"/>
    <n v="0.44"/>
    <s v="Online"/>
  </r>
  <r>
    <n v="1185732"/>
    <d v="2021-07-03T00:00:00"/>
    <x v="0"/>
    <x v="45"/>
    <s v="Hartford"/>
    <s v="Women's Apparel"/>
    <n v="56"/>
    <n v="1430"/>
    <n v="8008"/>
    <n v="3843.8399999999997"/>
    <n v="0.48"/>
    <s v="Online"/>
  </r>
  <r>
    <n v="1185732"/>
    <d v="2021-08-04T00:00:00"/>
    <x v="0"/>
    <x v="45"/>
    <s v="Hartford"/>
    <s v="Men's Street Footwear"/>
    <n v="51"/>
    <n v="1630"/>
    <n v="8313"/>
    <n v="4572.1500000000005"/>
    <n v="0.55000000000000004"/>
    <s v="Online"/>
  </r>
  <r>
    <n v="1185732"/>
    <d v="2021-08-04T00:00:00"/>
    <x v="0"/>
    <x v="45"/>
    <s v="Hartford"/>
    <s v="Men's Athletic Footwear"/>
    <n v="48"/>
    <n v="1080"/>
    <n v="5184"/>
    <n v="2851.2000000000003"/>
    <n v="0.55000000000000004"/>
    <s v="Online"/>
  </r>
  <r>
    <n v="1185732"/>
    <d v="2021-08-04T00:00:00"/>
    <x v="0"/>
    <x v="45"/>
    <s v="Hartford"/>
    <s v="Women's Street Footwear"/>
    <n v="41"/>
    <n v="850"/>
    <n v="3485"/>
    <n v="1463.7"/>
    <n v="0.42"/>
    <s v="Online"/>
  </r>
  <r>
    <n v="1185732"/>
    <d v="2021-08-04T00:00:00"/>
    <x v="0"/>
    <x v="45"/>
    <s v="Hartford"/>
    <s v="Women's Athletic Footwear"/>
    <n v="41"/>
    <n v="680"/>
    <n v="2788"/>
    <n v="1143.08"/>
    <n v="0.41"/>
    <s v="Online"/>
  </r>
  <r>
    <n v="1185732"/>
    <d v="2021-08-04T00:00:00"/>
    <x v="0"/>
    <x v="45"/>
    <s v="Hartford"/>
    <s v="Men's Apparel"/>
    <n v="51"/>
    <n v="520"/>
    <n v="2652"/>
    <n v="1166.8800000000001"/>
    <n v="0.44"/>
    <s v="Online"/>
  </r>
  <r>
    <n v="1185732"/>
    <d v="2021-08-04T00:00:00"/>
    <x v="0"/>
    <x v="45"/>
    <s v="Hartford"/>
    <s v="Women's Apparel"/>
    <n v="55"/>
    <n v="1050"/>
    <n v="5775"/>
    <n v="2887.5"/>
    <n v="0.5"/>
    <s v="Online"/>
  </r>
  <r>
    <n v="1185732"/>
    <d v="2021-09-03T00:00:00"/>
    <x v="0"/>
    <x v="45"/>
    <s v="Hartford"/>
    <s v="Men's Street Footwear"/>
    <n v="52"/>
    <n v="1250"/>
    <n v="6500"/>
    <n v="3510.0000000000005"/>
    <n v="0.54"/>
    <s v="Online"/>
  </r>
  <r>
    <n v="1185732"/>
    <d v="2021-09-03T00:00:00"/>
    <x v="0"/>
    <x v="45"/>
    <s v="Hartford"/>
    <s v="Men's Athletic Footwear"/>
    <n v="47"/>
    <n v="750"/>
    <n v="3525"/>
    <n v="1833"/>
    <n v="0.52"/>
    <s v="Online"/>
  </r>
  <r>
    <n v="1185732"/>
    <d v="2021-09-03T00:00:00"/>
    <x v="0"/>
    <x v="45"/>
    <s v="Hartford"/>
    <s v="Women's Street Footwear"/>
    <n v="41"/>
    <n v="600"/>
    <n v="2460"/>
    <n v="1082.4000000000001"/>
    <n v="0.44"/>
    <s v="Online"/>
  </r>
  <r>
    <n v="1185732"/>
    <d v="2021-09-03T00:00:00"/>
    <x v="0"/>
    <x v="45"/>
    <s v="Hartford"/>
    <s v="Women's Athletic Footwear"/>
    <n v="41"/>
    <n v="460"/>
    <n v="1886"/>
    <n v="848.69999999999993"/>
    <n v="0.44999999999999996"/>
    <s v="Online"/>
  </r>
  <r>
    <n v="1185732"/>
    <d v="2021-09-03T00:00:00"/>
    <x v="0"/>
    <x v="45"/>
    <s v="Hartford"/>
    <s v="Men's Apparel"/>
    <n v="50"/>
    <n v="510"/>
    <n v="2550"/>
    <n v="1071"/>
    <n v="0.42"/>
    <s v="Online"/>
  </r>
  <r>
    <n v="1185732"/>
    <d v="2021-09-03T00:00:00"/>
    <x v="0"/>
    <x v="45"/>
    <s v="Hartford"/>
    <s v="Women's Apparel"/>
    <n v="54"/>
    <n v="830"/>
    <n v="4482"/>
    <n v="2196.1799999999998"/>
    <n v="0.49"/>
    <s v="Online"/>
  </r>
  <r>
    <n v="1185732"/>
    <d v="2021-10-05T00:00:00"/>
    <x v="0"/>
    <x v="45"/>
    <s v="Hartford"/>
    <s v="Men's Street Footwear"/>
    <n v="59"/>
    <n v="1130"/>
    <n v="6667"/>
    <n v="3666.8500000000004"/>
    <n v="0.55000000000000004"/>
    <s v="Online"/>
  </r>
  <r>
    <n v="1185732"/>
    <d v="2021-10-05T00:00:00"/>
    <x v="0"/>
    <x v="45"/>
    <s v="Hartford"/>
    <s v="Men's Athletic Footwear"/>
    <n v="52"/>
    <n v="720"/>
    <n v="3744"/>
    <n v="1872"/>
    <n v="0.5"/>
    <s v="Online"/>
  </r>
  <r>
    <n v="1185732"/>
    <d v="2021-10-05T00:00:00"/>
    <x v="0"/>
    <x v="45"/>
    <s v="Hartford"/>
    <s v="Women's Street Footwear"/>
    <n v="53"/>
    <n v="490"/>
    <n v="2597"/>
    <n v="1116.71"/>
    <n v="0.43"/>
    <s v="Online"/>
  </r>
  <r>
    <n v="1185732"/>
    <d v="2021-10-05T00:00:00"/>
    <x v="0"/>
    <x v="45"/>
    <s v="Hartford"/>
    <s v="Women's Athletic Footwear"/>
    <n v="50"/>
    <n v="380"/>
    <n v="1900"/>
    <n v="760"/>
    <n v="0.4"/>
    <s v="Online"/>
  </r>
  <r>
    <n v="1185732"/>
    <d v="2021-10-05T00:00:00"/>
    <x v="0"/>
    <x v="45"/>
    <s v="Hartford"/>
    <s v="Men's Apparel"/>
    <n v="64"/>
    <n v="420"/>
    <n v="2688"/>
    <n v="1128.96"/>
    <n v="0.42"/>
    <s v="Online"/>
  </r>
  <r>
    <n v="1185732"/>
    <d v="2021-10-05T00:00:00"/>
    <x v="0"/>
    <x v="45"/>
    <s v="Hartford"/>
    <s v="Women's Apparel"/>
    <n v="63"/>
    <n v="740"/>
    <n v="4662"/>
    <n v="2331"/>
    <n v="0.5"/>
    <s v="Online"/>
  </r>
  <r>
    <n v="1185732"/>
    <d v="2021-11-04T00:00:00"/>
    <x v="0"/>
    <x v="45"/>
    <s v="Hartford"/>
    <s v="Men's Street Footwear"/>
    <n v="60"/>
    <n v="1110"/>
    <n v="6660"/>
    <n v="3330"/>
    <n v="0.5"/>
    <s v="Online"/>
  </r>
  <r>
    <n v="1185732"/>
    <d v="2021-11-04T00:00:00"/>
    <x v="0"/>
    <x v="45"/>
    <s v="Hartford"/>
    <s v="Men's Athletic Footwear"/>
    <n v="51"/>
    <n v="840"/>
    <n v="4284"/>
    <n v="2227.6800000000003"/>
    <n v="0.52"/>
    <s v="Online"/>
  </r>
  <r>
    <n v="1185732"/>
    <d v="2021-11-04T00:00:00"/>
    <x v="0"/>
    <x v="45"/>
    <s v="Hartford"/>
    <s v="Women's Street Footwear"/>
    <n v="51"/>
    <n v="800"/>
    <n v="4080"/>
    <n v="1835.9999999999998"/>
    <n v="0.44999999999999996"/>
    <s v="Online"/>
  </r>
  <r>
    <n v="1185732"/>
    <d v="2021-11-04T00:00:00"/>
    <x v="0"/>
    <x v="45"/>
    <s v="Hartford"/>
    <s v="Women's Athletic Footwear"/>
    <n v="50"/>
    <n v="800"/>
    <n v="4000"/>
    <n v="1680"/>
    <n v="0.42"/>
    <s v="Online"/>
  </r>
  <r>
    <n v="1185732"/>
    <d v="2021-11-04T00:00:00"/>
    <x v="0"/>
    <x v="45"/>
    <s v="Hartford"/>
    <s v="Men's Apparel"/>
    <n v="60"/>
    <n v="680"/>
    <n v="4080"/>
    <n v="1795.2"/>
    <n v="0.44"/>
    <s v="Online"/>
  </r>
  <r>
    <n v="1185732"/>
    <d v="2021-11-04T00:00:00"/>
    <x v="0"/>
    <x v="45"/>
    <s v="Hartford"/>
    <s v="Women's Apparel"/>
    <n v="67"/>
    <n v="950"/>
    <n v="6365"/>
    <n v="2991.5499999999997"/>
    <n v="0.47"/>
    <s v="Online"/>
  </r>
  <r>
    <n v="1185732"/>
    <d v="2021-12-03T00:00:00"/>
    <x v="0"/>
    <x v="45"/>
    <s v="Hartford"/>
    <s v="Men's Street Footwear"/>
    <n v="59"/>
    <n v="1500"/>
    <n v="8850"/>
    <n v="4513.5"/>
    <n v="0.51"/>
    <s v="Online"/>
  </r>
  <r>
    <n v="1185732"/>
    <d v="2021-12-03T00:00:00"/>
    <x v="0"/>
    <x v="45"/>
    <s v="Hartford"/>
    <s v="Men's Athletic Footwear"/>
    <n v="51"/>
    <n v="1010"/>
    <n v="5151"/>
    <n v="2627.01"/>
    <n v="0.51"/>
    <s v="Online"/>
  </r>
  <r>
    <n v="1185732"/>
    <d v="2021-12-03T00:00:00"/>
    <x v="0"/>
    <x v="45"/>
    <s v="Hartford"/>
    <s v="Women's Street Footwear"/>
    <n v="50"/>
    <n v="880"/>
    <n v="4400"/>
    <n v="1979.9999999999998"/>
    <n v="0.44999999999999996"/>
    <s v="Online"/>
  </r>
  <r>
    <n v="1185732"/>
    <d v="2021-12-03T00:00:00"/>
    <x v="0"/>
    <x v="45"/>
    <s v="Hartford"/>
    <s v="Women's Athletic Footwear"/>
    <n v="53"/>
    <n v="870"/>
    <n v="4611"/>
    <n v="1936.62"/>
    <n v="0.42"/>
    <s v="Online"/>
  </r>
  <r>
    <n v="1185732"/>
    <d v="2021-12-03T00:00:00"/>
    <x v="0"/>
    <x v="45"/>
    <s v="Hartford"/>
    <s v="Men's Apparel"/>
    <n v="60"/>
    <n v="780"/>
    <n v="4680"/>
    <n v="2106"/>
    <n v="0.44999999999999996"/>
    <s v="Online"/>
  </r>
  <r>
    <n v="1185732"/>
    <d v="2021-12-03T00:00:00"/>
    <x v="0"/>
    <x v="45"/>
    <s v="Hartford"/>
    <s v="Women's Apparel"/>
    <n v="67"/>
    <n v="1120"/>
    <n v="7504"/>
    <n v="3451.8399999999997"/>
    <n v="0.45999999999999996"/>
    <s v="Online"/>
  </r>
  <r>
    <n v="1185732"/>
    <d v="2021-01-10T00:00:00"/>
    <x v="0"/>
    <x v="45"/>
    <s v="Hartford"/>
    <s v="Men's Street Footwear"/>
    <n v="34"/>
    <n v="1150"/>
    <n v="3910"/>
    <n v="1798.6"/>
    <n v="0.45999999999999996"/>
    <s v="Online"/>
  </r>
  <r>
    <n v="1185732"/>
    <d v="2021-01-10T00:00:00"/>
    <x v="0"/>
    <x v="45"/>
    <s v="Hartford"/>
    <s v="Men's Athletic Footwear"/>
    <n v="34"/>
    <n v="630"/>
    <n v="2142"/>
    <n v="963.89999999999986"/>
    <n v="0.44999999999999996"/>
    <s v="Online"/>
  </r>
  <r>
    <n v="1185732"/>
    <d v="2021-01-10T00:00:00"/>
    <x v="0"/>
    <x v="45"/>
    <s v="Hartford"/>
    <s v="Women's Street Footwear"/>
    <n v="24"/>
    <n v="630"/>
    <n v="1512"/>
    <n v="831.6"/>
    <n v="0.55000000000000004"/>
    <s v="Online"/>
  </r>
  <r>
    <n v="1185732"/>
    <d v="2021-01-10T00:00:00"/>
    <x v="0"/>
    <x v="45"/>
    <s v="Hartford"/>
    <s v="Women's Athletic Footwear"/>
    <n v="29"/>
    <n v="200"/>
    <n v="580"/>
    <n v="307.40000000000003"/>
    <n v="0.53"/>
    <s v="Online"/>
  </r>
  <r>
    <n v="1185732"/>
    <d v="2021-01-10T00:00:00"/>
    <x v="0"/>
    <x v="45"/>
    <s v="Hartford"/>
    <s v="Men's Apparel"/>
    <n v="44"/>
    <n v="330"/>
    <n v="1452"/>
    <n v="580.80000000000007"/>
    <n v="0.4"/>
    <s v="Online"/>
  </r>
  <r>
    <n v="1185732"/>
    <d v="2021-01-10T00:00:00"/>
    <x v="0"/>
    <x v="45"/>
    <s v="Hartford"/>
    <s v="Women's Apparel"/>
    <n v="33"/>
    <n v="630"/>
    <n v="2079"/>
    <n v="1122.6600000000001"/>
    <n v="0.54"/>
    <s v="Online"/>
  </r>
  <r>
    <n v="1185732"/>
    <d v="2021-02-08T00:00:00"/>
    <x v="0"/>
    <x v="45"/>
    <s v="Hartford"/>
    <s v="Men's Street Footwear"/>
    <n v="34"/>
    <n v="1190"/>
    <n v="4046"/>
    <n v="1982.54"/>
    <n v="0.49"/>
    <s v="Online"/>
  </r>
  <r>
    <n v="1185732"/>
    <d v="2021-02-08T00:00:00"/>
    <x v="0"/>
    <x v="45"/>
    <s v="Hartford"/>
    <s v="Men's Athletic Footwear"/>
    <n v="34"/>
    <n v="360"/>
    <n v="1224"/>
    <n v="575.28"/>
    <n v="0.47"/>
    <s v="Online"/>
  </r>
  <r>
    <n v="1185732"/>
    <d v="2021-02-08T00:00:00"/>
    <x v="0"/>
    <x v="45"/>
    <s v="Hartford"/>
    <s v="Women's Street Footwear"/>
    <n v="24"/>
    <n v="490"/>
    <n v="1176"/>
    <n v="588"/>
    <n v="0.5"/>
    <s v="Online"/>
  </r>
  <r>
    <n v="1185732"/>
    <d v="2021-02-08T00:00:00"/>
    <x v="0"/>
    <x v="46"/>
    <s v="Providence"/>
    <s v="Women's Athletic Footwear"/>
    <n v="29"/>
    <n v="130"/>
    <n v="377"/>
    <n v="203.58"/>
    <n v="0.54"/>
    <s v="Online"/>
  </r>
  <r>
    <n v="1185732"/>
    <d v="2021-02-08T00:00:00"/>
    <x v="0"/>
    <x v="46"/>
    <s v="Providence"/>
    <s v="Men's Apparel"/>
    <n v="41"/>
    <n v="350"/>
    <n v="1435"/>
    <n v="588.34999999999991"/>
    <n v="0.41"/>
    <s v="Online"/>
  </r>
  <r>
    <n v="1185732"/>
    <d v="2021-02-08T00:00:00"/>
    <x v="0"/>
    <x v="46"/>
    <s v="Providence"/>
    <s v="Women's Apparel"/>
    <n v="33"/>
    <n v="650"/>
    <n v="2145"/>
    <n v="1136.8500000000001"/>
    <n v="0.53"/>
    <s v="Online"/>
  </r>
  <r>
    <n v="1185732"/>
    <d v="2021-03-06T00:00:00"/>
    <x v="0"/>
    <x v="46"/>
    <s v="Providence"/>
    <s v="Men's Street Footwear"/>
    <n v="34"/>
    <n v="1110"/>
    <n v="3774"/>
    <n v="1887"/>
    <n v="0.5"/>
    <s v="Online"/>
  </r>
  <r>
    <n v="1185732"/>
    <d v="2021-03-06T00:00:00"/>
    <x v="0"/>
    <x v="46"/>
    <s v="Providence"/>
    <s v="Men's Athletic Footwear"/>
    <n v="34"/>
    <n v="440"/>
    <n v="1496"/>
    <n v="673.19999999999993"/>
    <n v="0.44999999999999996"/>
    <s v="Online"/>
  </r>
  <r>
    <n v="1185732"/>
    <d v="2021-03-06T00:00:00"/>
    <x v="0"/>
    <x v="46"/>
    <s v="Providence"/>
    <s v="Women's Street Footwear"/>
    <n v="23"/>
    <n v="510"/>
    <n v="1173"/>
    <n v="609.96"/>
    <n v="0.52"/>
    <s v="Online"/>
  </r>
  <r>
    <n v="1185732"/>
    <d v="2021-03-06T00:00:00"/>
    <x v="0"/>
    <x v="46"/>
    <s v="Providence"/>
    <s v="Women's Athletic Footwear"/>
    <n v="29"/>
    <n v="80"/>
    <n v="232"/>
    <n v="116"/>
    <n v="0.5"/>
    <s v="Online"/>
  </r>
  <r>
    <n v="1185732"/>
    <d v="2021-03-06T00:00:00"/>
    <x v="0"/>
    <x v="46"/>
    <s v="Providence"/>
    <s v="Men's Apparel"/>
    <n v="44"/>
    <n v="200"/>
    <n v="880"/>
    <n v="395.99999999999994"/>
    <n v="0.44999999999999996"/>
    <s v="Online"/>
  </r>
  <r>
    <n v="1185732"/>
    <d v="2021-03-06T00:00:00"/>
    <x v="0"/>
    <x v="46"/>
    <s v="Providence"/>
    <s v="Women's Apparel"/>
    <n v="32"/>
    <n v="510"/>
    <n v="1632"/>
    <n v="881.28000000000009"/>
    <n v="0.54"/>
    <s v="Online"/>
  </r>
  <r>
    <n v="1185732"/>
    <d v="2021-04-07T00:00:00"/>
    <x v="0"/>
    <x v="46"/>
    <s v="Providence"/>
    <s v="Men's Street Footwear"/>
    <n v="32"/>
    <n v="1110"/>
    <n v="3552"/>
    <n v="1740.48"/>
    <n v="0.49"/>
    <s v="Online"/>
  </r>
  <r>
    <n v="1185732"/>
    <d v="2021-04-07T00:00:00"/>
    <x v="0"/>
    <x v="46"/>
    <s v="Providence"/>
    <s v="Men's Athletic Footwear"/>
    <n v="32"/>
    <n v="330"/>
    <n v="1056"/>
    <n v="528"/>
    <n v="0.5"/>
    <s v="Online"/>
  </r>
  <r>
    <n v="1185732"/>
    <d v="2021-04-07T00:00:00"/>
    <x v="0"/>
    <x v="46"/>
    <s v="Providence"/>
    <s v="Women's Street Footwear"/>
    <n v="24"/>
    <n v="360"/>
    <n v="864"/>
    <n v="449.28000000000003"/>
    <n v="0.52"/>
    <s v="Online"/>
  </r>
  <r>
    <n v="1185732"/>
    <d v="2021-04-07T00:00:00"/>
    <x v="0"/>
    <x v="46"/>
    <s v="Providence"/>
    <s v="Women's Athletic Footwear"/>
    <n v="29"/>
    <n v="130"/>
    <n v="377"/>
    <n v="199.81"/>
    <n v="0.53"/>
    <s v="Online"/>
  </r>
  <r>
    <n v="1185732"/>
    <d v="2021-04-07T00:00:00"/>
    <x v="0"/>
    <x v="46"/>
    <s v="Providence"/>
    <s v="Men's Apparel"/>
    <n v="44"/>
    <n v="150"/>
    <n v="660"/>
    <n v="264"/>
    <n v="0.4"/>
    <s v="Online"/>
  </r>
  <r>
    <n v="1185732"/>
    <d v="2021-04-07T00:00:00"/>
    <x v="0"/>
    <x v="46"/>
    <s v="Providence"/>
    <s v="Women's Apparel"/>
    <n v="33"/>
    <n v="500"/>
    <n v="1650"/>
    <n v="858"/>
    <n v="0.52"/>
    <s v="Online"/>
  </r>
  <r>
    <n v="1185732"/>
    <d v="2021-05-06T00:00:00"/>
    <x v="0"/>
    <x v="46"/>
    <s v="Providence"/>
    <s v="Men's Street Footwear"/>
    <n v="49"/>
    <n v="1220"/>
    <n v="5978"/>
    <n v="2989"/>
    <n v="0.5"/>
    <s v="Online"/>
  </r>
  <r>
    <n v="1185732"/>
    <d v="2021-05-06T00:00:00"/>
    <x v="0"/>
    <x v="46"/>
    <s v="Providence"/>
    <s v="Men's Athletic Footwear"/>
    <n v="43"/>
    <n v="490"/>
    <n v="2107"/>
    <n v="948.14999999999986"/>
    <n v="0.44999999999999996"/>
    <s v="Online"/>
  </r>
  <r>
    <n v="1185732"/>
    <d v="2021-05-06T00:00:00"/>
    <x v="0"/>
    <x v="46"/>
    <s v="Providence"/>
    <s v="Women's Street Footwear"/>
    <n v="39"/>
    <n v="600"/>
    <n v="2340"/>
    <n v="1263.6000000000001"/>
    <n v="0.54"/>
    <s v="Online"/>
  </r>
  <r>
    <n v="1185732"/>
    <d v="2021-05-06T00:00:00"/>
    <x v="0"/>
    <x v="46"/>
    <s v="Providence"/>
    <s v="Women's Athletic Footwear"/>
    <n v="39"/>
    <n v="440"/>
    <n v="1716"/>
    <n v="892.32"/>
    <n v="0.52"/>
    <s v="Online"/>
  </r>
  <r>
    <n v="1185732"/>
    <d v="2021-05-06T00:00:00"/>
    <x v="0"/>
    <x v="46"/>
    <s v="Providence"/>
    <s v="Men's Apparel"/>
    <n v="49"/>
    <n v="460"/>
    <n v="2254"/>
    <n v="901.6"/>
    <n v="0.4"/>
    <s v="Online"/>
  </r>
  <r>
    <n v="1185732"/>
    <d v="2021-05-06T00:00:00"/>
    <x v="0"/>
    <x v="46"/>
    <s v="Providence"/>
    <s v="Women's Apparel"/>
    <n v="52"/>
    <n v="810"/>
    <n v="4212"/>
    <n v="2232.36"/>
    <n v="0.53"/>
    <s v="Online"/>
  </r>
  <r>
    <n v="1185732"/>
    <d v="2021-06-08T00:00:00"/>
    <x v="0"/>
    <x v="46"/>
    <s v="Providence"/>
    <s v="Men's Street Footwear"/>
    <n v="47"/>
    <n v="1380"/>
    <n v="6486"/>
    <n v="2918.7"/>
    <n v="0.44999999999999996"/>
    <s v="Online"/>
  </r>
  <r>
    <n v="1185732"/>
    <d v="2021-06-08T00:00:00"/>
    <x v="0"/>
    <x v="46"/>
    <s v="Providence"/>
    <s v="Men's Athletic Footwear"/>
    <n v="41"/>
    <n v="900"/>
    <n v="3690"/>
    <n v="1808.1"/>
    <n v="0.49"/>
    <s v="Online"/>
  </r>
  <r>
    <n v="1185732"/>
    <d v="2021-06-08T00:00:00"/>
    <x v="0"/>
    <x v="46"/>
    <s v="Providence"/>
    <s v="Women's Street Footwear"/>
    <n v="39"/>
    <n v="650"/>
    <n v="2535"/>
    <n v="1394.25"/>
    <n v="0.55000000000000004"/>
    <s v="Online"/>
  </r>
  <r>
    <n v="1185732"/>
    <d v="2021-06-08T00:00:00"/>
    <x v="0"/>
    <x v="46"/>
    <s v="Providence"/>
    <s v="Women's Athletic Footwear"/>
    <n v="39"/>
    <n v="600"/>
    <n v="2340"/>
    <n v="1263.6000000000001"/>
    <n v="0.54"/>
    <s v="Online"/>
  </r>
  <r>
    <n v="1185732"/>
    <d v="2021-06-08T00:00:00"/>
    <x v="0"/>
    <x v="46"/>
    <s v="Providence"/>
    <s v="Men's Apparel"/>
    <n v="48"/>
    <n v="580"/>
    <n v="2784"/>
    <n v="1141.4399999999998"/>
    <n v="0.41"/>
    <s v="Online"/>
  </r>
  <r>
    <n v="1185732"/>
    <d v="2021-06-08T00:00:00"/>
    <x v="0"/>
    <x v="46"/>
    <s v="Providence"/>
    <s v="Women's Apparel"/>
    <n v="51"/>
    <n v="880"/>
    <n v="4488"/>
    <n v="2288.88"/>
    <n v="0.51"/>
    <s v="Online"/>
  </r>
  <r>
    <n v="1185732"/>
    <d v="2021-07-06T00:00:00"/>
    <x v="0"/>
    <x v="46"/>
    <s v="Providence"/>
    <s v="Men's Street Footwear"/>
    <n v="46"/>
    <n v="1670"/>
    <n v="7682"/>
    <n v="3456.8999999999996"/>
    <n v="0.44999999999999996"/>
    <s v="Online"/>
  </r>
  <r>
    <n v="1185732"/>
    <d v="2021-07-06T00:00:00"/>
    <x v="0"/>
    <x v="46"/>
    <s v="Providence"/>
    <s v="Men's Athletic Footwear"/>
    <n v="41"/>
    <n v="810"/>
    <n v="3321"/>
    <n v="1660.5"/>
    <n v="0.5"/>
    <s v="Online"/>
  </r>
  <r>
    <n v="1185732"/>
    <d v="2021-07-06T00:00:00"/>
    <x v="0"/>
    <x v="46"/>
    <s v="Providence"/>
    <s v="Women's Street Footwear"/>
    <n v="37"/>
    <n v="650"/>
    <n v="2405"/>
    <n v="1250.6000000000001"/>
    <n v="0.52"/>
    <s v="Online"/>
  </r>
  <r>
    <n v="1185732"/>
    <d v="2021-07-06T00:00:00"/>
    <x v="0"/>
    <x v="46"/>
    <s v="Providence"/>
    <s v="Women's Athletic Footwear"/>
    <n v="37"/>
    <n v="580"/>
    <n v="2146"/>
    <n v="1115.92"/>
    <n v="0.52"/>
    <s v="Online"/>
  </r>
  <r>
    <n v="1185732"/>
    <d v="2021-07-06T00:00:00"/>
    <x v="0"/>
    <x v="46"/>
    <s v="Providence"/>
    <s v="Men's Apparel"/>
    <n v="47"/>
    <n v="630"/>
    <n v="2961"/>
    <n v="1184.4000000000001"/>
    <n v="0.4"/>
    <s v="Online"/>
  </r>
  <r>
    <n v="1185732"/>
    <d v="2021-07-06T00:00:00"/>
    <x v="0"/>
    <x v="46"/>
    <s v="Providence"/>
    <s v="Women's Apparel"/>
    <n v="50"/>
    <n v="1160"/>
    <n v="5800"/>
    <n v="2900"/>
    <n v="0.5"/>
    <s v="Online"/>
  </r>
  <r>
    <n v="1185732"/>
    <d v="2021-08-07T00:00:00"/>
    <x v="0"/>
    <x v="46"/>
    <s v="Providence"/>
    <s v="Men's Street Footwear"/>
    <n v="46"/>
    <n v="1430"/>
    <n v="6578"/>
    <n v="3157.44"/>
    <n v="0.48"/>
    <s v="Online"/>
  </r>
  <r>
    <n v="1185732"/>
    <d v="2021-08-07T00:00:00"/>
    <x v="0"/>
    <x v="46"/>
    <s v="Providence"/>
    <s v="Men's Athletic Footwear"/>
    <n v="42"/>
    <n v="910"/>
    <n v="3822"/>
    <n v="1796.34"/>
    <n v="0.47"/>
    <s v="Online"/>
  </r>
  <r>
    <n v="1185732"/>
    <d v="2021-08-07T00:00:00"/>
    <x v="0"/>
    <x v="46"/>
    <s v="Providence"/>
    <s v="Women's Street Footwear"/>
    <n v="38"/>
    <n v="750"/>
    <n v="2850"/>
    <n v="1567.5000000000002"/>
    <n v="0.55000000000000004"/>
    <s v="Online"/>
  </r>
  <r>
    <n v="1185732"/>
    <d v="2021-08-07T00:00:00"/>
    <x v="0"/>
    <x v="46"/>
    <s v="Providence"/>
    <s v="Women's Athletic Footwear"/>
    <n v="37"/>
    <n v="390"/>
    <n v="1443"/>
    <n v="764.79000000000008"/>
    <n v="0.53"/>
    <s v="Online"/>
  </r>
  <r>
    <n v="1185732"/>
    <d v="2021-08-07T00:00:00"/>
    <x v="0"/>
    <x v="46"/>
    <s v="Providence"/>
    <s v="Men's Apparel"/>
    <n v="45"/>
    <n v="310"/>
    <n v="1395"/>
    <n v="558"/>
    <n v="0.4"/>
    <s v="Online"/>
  </r>
  <r>
    <n v="1185732"/>
    <d v="2021-08-07T00:00:00"/>
    <x v="0"/>
    <x v="46"/>
    <s v="Providence"/>
    <s v="Women's Apparel"/>
    <n v="52"/>
    <n v="870"/>
    <n v="4524"/>
    <n v="2442.96"/>
    <n v="0.54"/>
    <s v="Online"/>
  </r>
  <r>
    <n v="1185732"/>
    <d v="2021-09-06T00:00:00"/>
    <x v="0"/>
    <x v="46"/>
    <s v="Providence"/>
    <s v="Men's Street Footwear"/>
    <n v="45"/>
    <n v="1110"/>
    <n v="4995"/>
    <n v="2247.75"/>
    <n v="0.44999999999999996"/>
    <s v="Online"/>
  </r>
  <r>
    <n v="1185732"/>
    <d v="2021-09-06T00:00:00"/>
    <x v="0"/>
    <x v="46"/>
    <s v="Providence"/>
    <s v="Men's Athletic Footwear"/>
    <n v="43"/>
    <n v="560"/>
    <n v="2408"/>
    <n v="1155.8399999999999"/>
    <n v="0.48"/>
    <s v="Online"/>
  </r>
  <r>
    <n v="1185732"/>
    <d v="2021-09-06T00:00:00"/>
    <x v="0"/>
    <x v="46"/>
    <s v="Providence"/>
    <s v="Women's Street Footwear"/>
    <n v="36"/>
    <n v="380"/>
    <n v="1368"/>
    <n v="697.68000000000006"/>
    <n v="0.51"/>
    <s v="Online"/>
  </r>
  <r>
    <n v="1185732"/>
    <d v="2021-09-06T00:00:00"/>
    <x v="0"/>
    <x v="46"/>
    <s v="Providence"/>
    <s v="Women's Athletic Footwear"/>
    <n v="39"/>
    <n v="270"/>
    <n v="1053"/>
    <n v="568.62"/>
    <n v="0.54"/>
    <s v="Online"/>
  </r>
  <r>
    <n v="1185732"/>
    <d v="2021-09-06T00:00:00"/>
    <x v="0"/>
    <x v="46"/>
    <s v="Providence"/>
    <s v="Men's Apparel"/>
    <n v="47"/>
    <n v="270"/>
    <n v="1269"/>
    <n v="520.29"/>
    <n v="0.41"/>
    <s v="Online"/>
  </r>
  <r>
    <n v="1185732"/>
    <d v="2021-09-06T00:00:00"/>
    <x v="0"/>
    <x v="46"/>
    <s v="Providence"/>
    <s v="Women's Apparel"/>
    <n v="52"/>
    <n v="580"/>
    <n v="3016"/>
    <n v="1538.16"/>
    <n v="0.51"/>
    <s v="Online"/>
  </r>
  <r>
    <n v="1185732"/>
    <d v="2021-10-08T00:00:00"/>
    <x v="0"/>
    <x v="46"/>
    <s v="Providence"/>
    <s v="Men's Street Footwear"/>
    <n v="53"/>
    <n v="940"/>
    <n v="4982"/>
    <n v="2491"/>
    <n v="0.5"/>
    <s v="Online"/>
  </r>
  <r>
    <n v="1185732"/>
    <d v="2021-10-08T00:00:00"/>
    <x v="0"/>
    <x v="46"/>
    <s v="Providence"/>
    <s v="Men's Athletic Footwear"/>
    <n v="46"/>
    <n v="560"/>
    <n v="2576"/>
    <n v="1262.24"/>
    <n v="0.49"/>
    <s v="Online"/>
  </r>
  <r>
    <n v="1185732"/>
    <d v="2021-10-08T00:00:00"/>
    <x v="0"/>
    <x v="46"/>
    <s v="Providence"/>
    <s v="Women's Street Footwear"/>
    <n v="45"/>
    <n v="290"/>
    <n v="1305"/>
    <n v="678.6"/>
    <n v="0.52"/>
    <s v="Online"/>
  </r>
  <r>
    <n v="1185732"/>
    <d v="2021-10-08T00:00:00"/>
    <x v="0"/>
    <x v="46"/>
    <s v="Providence"/>
    <s v="Women's Athletic Footwear"/>
    <n v="47"/>
    <n v="230"/>
    <n v="1081"/>
    <n v="540.5"/>
    <n v="0.5"/>
    <s v="Online"/>
  </r>
  <r>
    <n v="1185732"/>
    <d v="2021-10-08T00:00:00"/>
    <x v="0"/>
    <x v="46"/>
    <s v="Providence"/>
    <s v="Men's Apparel"/>
    <n v="55"/>
    <n v="190"/>
    <n v="1045"/>
    <n v="418"/>
    <n v="0.4"/>
    <s v="Online"/>
  </r>
  <r>
    <n v="1185732"/>
    <d v="2021-10-08T00:00:00"/>
    <x v="0"/>
    <x v="46"/>
    <s v="Providence"/>
    <s v="Women's Apparel"/>
    <n v="64"/>
    <n v="580"/>
    <n v="3712"/>
    <n v="1893.1200000000001"/>
    <n v="0.51"/>
    <s v="Online"/>
  </r>
  <r>
    <n v="1185732"/>
    <d v="2021-11-07T00:00:00"/>
    <x v="0"/>
    <x v="46"/>
    <s v="Providence"/>
    <s v="Men's Street Footwear"/>
    <n v="55"/>
    <n v="950"/>
    <n v="5225"/>
    <n v="2560.25"/>
    <n v="0.49"/>
    <s v="Online"/>
  </r>
  <r>
    <n v="1185732"/>
    <d v="2021-11-07T00:00:00"/>
    <x v="0"/>
    <x v="46"/>
    <s v="Providence"/>
    <s v="Men's Athletic Footwear"/>
    <n v="46"/>
    <n v="630"/>
    <n v="2898"/>
    <n v="1304.0999999999999"/>
    <n v="0.44999999999999996"/>
    <s v="Online"/>
  </r>
  <r>
    <n v="1185732"/>
    <d v="2021-11-07T00:00:00"/>
    <x v="0"/>
    <x v="46"/>
    <s v="Providence"/>
    <s v="Women's Street Footwear"/>
    <n v="48"/>
    <n v="640"/>
    <n v="3072"/>
    <n v="1658.88"/>
    <n v="0.54"/>
    <s v="Online"/>
  </r>
  <r>
    <n v="1185732"/>
    <d v="2021-11-07T00:00:00"/>
    <x v="0"/>
    <x v="46"/>
    <s v="Providence"/>
    <s v="Women's Athletic Footwear"/>
    <n v="48"/>
    <n v="580"/>
    <n v="2784"/>
    <n v="1531.2"/>
    <n v="0.55000000000000004"/>
    <s v="Online"/>
  </r>
  <r>
    <n v="1185732"/>
    <d v="2021-11-07T00:00:00"/>
    <x v="0"/>
    <x v="46"/>
    <s v="Providence"/>
    <s v="Men's Apparel"/>
    <n v="58"/>
    <n v="440"/>
    <n v="2552"/>
    <n v="1122.8800000000001"/>
    <n v="0.44"/>
    <s v="Online"/>
  </r>
  <r>
    <n v="1185732"/>
    <d v="2021-11-07T00:00:00"/>
    <x v="0"/>
    <x v="46"/>
    <s v="Providence"/>
    <s v="Women's Apparel"/>
    <n v="60"/>
    <n v="770"/>
    <n v="4620"/>
    <n v="2402.4"/>
    <n v="0.52"/>
    <s v="Online"/>
  </r>
  <r>
    <n v="1185732"/>
    <d v="2021-12-06T00:00:00"/>
    <x v="0"/>
    <x v="46"/>
    <s v="Providence"/>
    <s v="Men's Street Footwear"/>
    <n v="54"/>
    <n v="1350"/>
    <n v="7290"/>
    <n v="3645"/>
    <n v="0.5"/>
    <s v="Online"/>
  </r>
  <r>
    <n v="1185732"/>
    <d v="2021-12-06T00:00:00"/>
    <x v="0"/>
    <x v="46"/>
    <s v="Providence"/>
    <s v="Men's Athletic Footwear"/>
    <n v="45"/>
    <n v="780"/>
    <n v="3510"/>
    <n v="1684.8"/>
    <n v="0.48"/>
    <s v="Online"/>
  </r>
  <r>
    <n v="1185732"/>
    <d v="2021-12-06T00:00:00"/>
    <x v="0"/>
    <x v="46"/>
    <s v="Providence"/>
    <s v="Women's Street Footwear"/>
    <n v="47"/>
    <n v="740"/>
    <n v="3478"/>
    <n v="1773.78"/>
    <n v="0.51"/>
    <s v="Online"/>
  </r>
  <r>
    <n v="1185732"/>
    <d v="2021-12-06T00:00:00"/>
    <x v="0"/>
    <x v="46"/>
    <s v="Providence"/>
    <s v="Women's Athletic Footwear"/>
    <n v="48"/>
    <n v="650"/>
    <n v="3120"/>
    <n v="1560"/>
    <n v="0.5"/>
    <s v="Online"/>
  </r>
  <r>
    <n v="1185732"/>
    <d v="2021-12-06T00:00:00"/>
    <x v="0"/>
    <x v="46"/>
    <s v="Providence"/>
    <s v="Men's Apparel"/>
    <n v="56"/>
    <n v="680"/>
    <n v="3808"/>
    <n v="1637.44"/>
    <n v="0.43"/>
    <s v="Online"/>
  </r>
  <r>
    <n v="1185732"/>
    <d v="2021-12-06T00:00:00"/>
    <x v="0"/>
    <x v="46"/>
    <s v="Providence"/>
    <s v="Women's Apparel"/>
    <n v="60"/>
    <n v="850"/>
    <n v="5100"/>
    <n v="2805"/>
    <n v="0.55000000000000004"/>
    <s v="Online"/>
  </r>
  <r>
    <n v="1185732"/>
    <d v="2021-01-17T00:00:00"/>
    <x v="0"/>
    <x v="46"/>
    <s v="Providence"/>
    <s v="Men's Street Footwear"/>
    <n v="38"/>
    <n v="1260"/>
    <n v="4788"/>
    <n v="2058.84"/>
    <n v="0.43"/>
    <s v="Online"/>
  </r>
  <r>
    <n v="1185732"/>
    <d v="2021-01-17T00:00:00"/>
    <x v="0"/>
    <x v="46"/>
    <s v="Providence"/>
    <s v="Men's Athletic Footwear"/>
    <n v="38"/>
    <n v="680"/>
    <n v="2584"/>
    <n v="1136.96"/>
    <n v="0.44"/>
    <s v="Online"/>
  </r>
  <r>
    <n v="1185732"/>
    <d v="2021-01-17T00:00:00"/>
    <x v="0"/>
    <x v="46"/>
    <s v="Providence"/>
    <s v="Women's Street Footwear"/>
    <n v="27"/>
    <n v="730"/>
    <n v="1971"/>
    <n v="709.56"/>
    <n v="0.36"/>
    <s v="Online"/>
  </r>
  <r>
    <n v="1185732"/>
    <d v="2021-01-17T00:00:00"/>
    <x v="0"/>
    <x v="46"/>
    <s v="Providence"/>
    <s v="Women's Athletic Footwear"/>
    <n v="34"/>
    <n v="260"/>
    <n v="884"/>
    <n v="335.92"/>
    <n v="0.38"/>
    <s v="Online"/>
  </r>
  <r>
    <n v="1185732"/>
    <d v="2021-01-17T00:00:00"/>
    <x v="0"/>
    <x v="46"/>
    <s v="Providence"/>
    <s v="Men's Apparel"/>
    <n v="48"/>
    <n v="410"/>
    <n v="1968"/>
    <n v="767.52"/>
    <n v="0.39"/>
    <s v="Online"/>
  </r>
  <r>
    <n v="1185732"/>
    <d v="2021-01-17T00:00:00"/>
    <x v="0"/>
    <x v="46"/>
    <s v="Providence"/>
    <s v="Women's Apparel"/>
    <n v="38"/>
    <n v="700"/>
    <n v="2660"/>
    <n v="1090.5999999999999"/>
    <n v="0.41"/>
    <s v="Online"/>
  </r>
  <r>
    <n v="1185732"/>
    <d v="2021-02-15T00:00:00"/>
    <x v="0"/>
    <x v="46"/>
    <s v="Providence"/>
    <s v="Men's Street Footwear"/>
    <n v="36"/>
    <n v="1400"/>
    <n v="5040"/>
    <n v="2066.4"/>
    <n v="0.41"/>
    <s v="Online"/>
  </r>
  <r>
    <n v="1185732"/>
    <d v="2021-02-15T00:00:00"/>
    <x v="0"/>
    <x v="46"/>
    <s v="Providence"/>
    <s v="Men's Athletic Footwear"/>
    <n v="38"/>
    <n v="410"/>
    <n v="1558"/>
    <n v="654.36"/>
    <n v="0.42"/>
    <s v="Online"/>
  </r>
  <r>
    <n v="1185732"/>
    <d v="2021-02-15T00:00:00"/>
    <x v="0"/>
    <x v="46"/>
    <s v="Providence"/>
    <s v="Women's Street Footwear"/>
    <n v="29"/>
    <n v="600"/>
    <n v="1740"/>
    <n v="661.2"/>
    <n v="0.38"/>
    <s v="Online"/>
  </r>
  <r>
    <n v="1185732"/>
    <d v="2021-02-15T00:00:00"/>
    <x v="0"/>
    <x v="47"/>
    <s v="Boston"/>
    <s v="Women's Athletic Footwear"/>
    <n v="32"/>
    <n v="680"/>
    <n v="2176"/>
    <n v="826.88"/>
    <n v="0.38"/>
    <s v="Online"/>
  </r>
  <r>
    <n v="1185732"/>
    <d v="2021-02-15T00:00:00"/>
    <x v="0"/>
    <x v="47"/>
    <s v="Boston"/>
    <s v="Men's Apparel"/>
    <n v="48"/>
    <n v="410"/>
    <n v="1968"/>
    <n v="747.84"/>
    <n v="0.38"/>
    <s v="Online"/>
  </r>
  <r>
    <n v="1185732"/>
    <d v="2021-02-15T00:00:00"/>
    <x v="0"/>
    <x v="47"/>
    <s v="Boston"/>
    <s v="Women's Apparel"/>
    <n v="38"/>
    <n v="750"/>
    <n v="2850"/>
    <n v="1254"/>
    <n v="0.44"/>
    <s v="Online"/>
  </r>
  <r>
    <n v="1185732"/>
    <d v="2021-03-13T00:00:00"/>
    <x v="0"/>
    <x v="47"/>
    <s v="Boston"/>
    <s v="Men's Street Footwear"/>
    <n v="38"/>
    <n v="1270"/>
    <n v="4826"/>
    <n v="2123.44"/>
    <n v="0.44"/>
    <s v="Online"/>
  </r>
  <r>
    <n v="1185732"/>
    <d v="2021-03-13T00:00:00"/>
    <x v="0"/>
    <x v="47"/>
    <s v="Boston"/>
    <s v="Men's Athletic Footwear"/>
    <n v="38"/>
    <n v="470"/>
    <n v="1786"/>
    <n v="803.69999999999993"/>
    <n v="0.44999999999999996"/>
    <s v="Online"/>
  </r>
  <r>
    <n v="1185732"/>
    <d v="2021-03-13T00:00:00"/>
    <x v="0"/>
    <x v="47"/>
    <s v="Boston"/>
    <s v="Women's Street Footwear"/>
    <n v="28"/>
    <n v="500"/>
    <n v="1400"/>
    <n v="546"/>
    <n v="0.39"/>
    <s v="Online"/>
  </r>
  <r>
    <n v="1185732"/>
    <d v="2021-03-13T00:00:00"/>
    <x v="0"/>
    <x v="47"/>
    <s v="Boston"/>
    <s v="Women's Athletic Footwear"/>
    <n v="34"/>
    <n v="870"/>
    <n v="2958"/>
    <n v="1064.8799999999999"/>
    <n v="0.36"/>
    <s v="Online"/>
  </r>
  <r>
    <n v="1185732"/>
    <d v="2021-03-13T00:00:00"/>
    <x v="0"/>
    <x v="47"/>
    <s v="Boston"/>
    <s v="Men's Apparel"/>
    <n v="46"/>
    <n v="290"/>
    <n v="1334"/>
    <n v="520.26"/>
    <n v="0.39"/>
    <s v="Online"/>
  </r>
  <r>
    <n v="1185732"/>
    <d v="2021-03-13T00:00:00"/>
    <x v="0"/>
    <x v="47"/>
    <s v="Boston"/>
    <s v="Women's Apparel"/>
    <n v="39"/>
    <n v="540"/>
    <n v="2106"/>
    <n v="863.45999999999992"/>
    <n v="0.41"/>
    <s v="Online"/>
  </r>
  <r>
    <n v="1185732"/>
    <d v="2021-04-14T00:00:00"/>
    <x v="0"/>
    <x v="47"/>
    <s v="Boston"/>
    <s v="Men's Street Footwear"/>
    <n v="38"/>
    <n v="1170"/>
    <n v="4446"/>
    <n v="2000.6999999999998"/>
    <n v="0.44999999999999996"/>
    <s v="Online"/>
  </r>
  <r>
    <n v="1185732"/>
    <d v="2021-04-14T00:00:00"/>
    <x v="0"/>
    <x v="47"/>
    <s v="Boston"/>
    <s v="Men's Athletic Footwear"/>
    <n v="37"/>
    <n v="450"/>
    <n v="1665"/>
    <n v="732.6"/>
    <n v="0.44"/>
    <s v="Online"/>
  </r>
  <r>
    <n v="1185732"/>
    <d v="2021-04-14T00:00:00"/>
    <x v="0"/>
    <x v="47"/>
    <s v="Boston"/>
    <s v="Women's Street Footwear"/>
    <n v="29"/>
    <n v="410"/>
    <n v="1189"/>
    <n v="416.15"/>
    <n v="0.35"/>
    <s v="Online"/>
  </r>
  <r>
    <n v="1185732"/>
    <d v="2021-04-14T00:00:00"/>
    <x v="0"/>
    <x v="47"/>
    <s v="Boston"/>
    <s v="Women's Athletic Footwear"/>
    <n v="32"/>
    <n v="350"/>
    <n v="1120"/>
    <n v="436.8"/>
    <n v="0.39"/>
    <s v="Online"/>
  </r>
  <r>
    <n v="1185732"/>
    <d v="2021-04-14T00:00:00"/>
    <x v="0"/>
    <x v="47"/>
    <s v="Boston"/>
    <s v="Men's Apparel"/>
    <n v="49"/>
    <n v="330"/>
    <n v="1617"/>
    <n v="614.46"/>
    <n v="0.38"/>
    <s v="Online"/>
  </r>
  <r>
    <n v="1185732"/>
    <d v="2021-04-14T00:00:00"/>
    <x v="0"/>
    <x v="47"/>
    <s v="Boston"/>
    <s v="Women's Apparel"/>
    <n v="39"/>
    <n v="830"/>
    <n v="3237"/>
    <n v="1424.28"/>
    <n v="0.44"/>
    <s v="Online"/>
  </r>
  <r>
    <n v="1185732"/>
    <d v="2021-05-13T00:00:00"/>
    <x v="0"/>
    <x v="47"/>
    <s v="Boston"/>
    <s v="Men's Street Footwear"/>
    <n v="53"/>
    <n v="1290"/>
    <n v="6837"/>
    <n v="2939.91"/>
    <n v="0.43"/>
    <s v="Online"/>
  </r>
  <r>
    <n v="1185732"/>
    <d v="2021-05-13T00:00:00"/>
    <x v="0"/>
    <x v="47"/>
    <s v="Boston"/>
    <s v="Men's Athletic Footwear"/>
    <n v="47"/>
    <n v="540"/>
    <n v="2538"/>
    <n v="1091.3399999999999"/>
    <n v="0.43"/>
    <s v="Online"/>
  </r>
  <r>
    <n v="1185732"/>
    <d v="2021-05-13T00:00:00"/>
    <x v="0"/>
    <x v="47"/>
    <s v="Boston"/>
    <s v="Women's Street Footwear"/>
    <n v="41"/>
    <n v="560"/>
    <n v="2296"/>
    <n v="918.40000000000009"/>
    <n v="0.4"/>
    <s v="Online"/>
  </r>
  <r>
    <n v="1185732"/>
    <d v="2021-05-13T00:00:00"/>
    <x v="0"/>
    <x v="47"/>
    <s v="Boston"/>
    <s v="Women's Athletic Footwear"/>
    <n v="44"/>
    <n v="470"/>
    <n v="2068"/>
    <n v="806.52"/>
    <n v="0.39"/>
    <s v="Online"/>
  </r>
  <r>
    <n v="1185732"/>
    <d v="2021-05-13T00:00:00"/>
    <x v="0"/>
    <x v="47"/>
    <s v="Boston"/>
    <s v="Men's Apparel"/>
    <n v="50"/>
    <n v="540"/>
    <n v="2700"/>
    <n v="1026"/>
    <n v="0.38"/>
    <s v="Online"/>
  </r>
  <r>
    <n v="1185732"/>
    <d v="2021-05-13T00:00:00"/>
    <x v="0"/>
    <x v="47"/>
    <s v="Boston"/>
    <s v="Women's Apparel"/>
    <n v="55"/>
    <n v="880"/>
    <n v="4840"/>
    <n v="1984.3999999999999"/>
    <n v="0.41"/>
    <s v="Online"/>
  </r>
  <r>
    <n v="1185732"/>
    <d v="2021-06-15T00:00:00"/>
    <x v="0"/>
    <x v="47"/>
    <s v="Boston"/>
    <s v="Men's Street Footwear"/>
    <n v="51"/>
    <n v="1550"/>
    <n v="7905"/>
    <n v="3320.1"/>
    <n v="0.42"/>
    <s v="Online"/>
  </r>
  <r>
    <n v="1185732"/>
    <d v="2021-06-15T00:00:00"/>
    <x v="0"/>
    <x v="47"/>
    <s v="Boston"/>
    <s v="Men's Athletic Footwear"/>
    <n v="47"/>
    <n v="940"/>
    <n v="4418"/>
    <n v="1855.56"/>
    <n v="0.42"/>
    <s v="Online"/>
  </r>
  <r>
    <n v="1185732"/>
    <d v="2021-06-15T00:00:00"/>
    <x v="0"/>
    <x v="47"/>
    <s v="Boston"/>
    <s v="Women's Street Footwear"/>
    <n v="42"/>
    <n v="680"/>
    <n v="2856"/>
    <n v="1028.1599999999999"/>
    <n v="0.36"/>
    <s v="Online"/>
  </r>
  <r>
    <n v="1185732"/>
    <d v="2021-06-15T00:00:00"/>
    <x v="0"/>
    <x v="47"/>
    <s v="Boston"/>
    <s v="Women's Athletic Footwear"/>
    <n v="41"/>
    <n v="650"/>
    <n v="2665"/>
    <n v="932.74999999999989"/>
    <n v="0.35"/>
    <s v="Online"/>
  </r>
  <r>
    <n v="1185732"/>
    <d v="2021-06-15T00:00:00"/>
    <x v="0"/>
    <x v="47"/>
    <s v="Boston"/>
    <s v="Men's Apparel"/>
    <n v="51"/>
    <n v="590"/>
    <n v="3009"/>
    <n v="1143.42"/>
    <n v="0.38"/>
    <s v="Online"/>
  </r>
  <r>
    <n v="1185732"/>
    <d v="2021-06-15T00:00:00"/>
    <x v="0"/>
    <x v="47"/>
    <s v="Boston"/>
    <s v="Women's Apparel"/>
    <n v="54"/>
    <n v="1010"/>
    <n v="5454"/>
    <n v="2181.6"/>
    <n v="0.4"/>
    <s v="Online"/>
  </r>
  <r>
    <n v="1185732"/>
    <d v="2021-07-13T00:00:00"/>
    <x v="0"/>
    <x v="47"/>
    <s v="Boston"/>
    <s v="Men's Street Footwear"/>
    <n v="52"/>
    <n v="1500"/>
    <n v="7800"/>
    <n v="3276"/>
    <n v="0.42"/>
    <s v="Online"/>
  </r>
  <r>
    <n v="1185732"/>
    <d v="2021-07-13T00:00:00"/>
    <x v="0"/>
    <x v="47"/>
    <s v="Boston"/>
    <s v="Men's Athletic Footwear"/>
    <n v="49"/>
    <n v="1050"/>
    <n v="5145"/>
    <n v="2212.35"/>
    <n v="0.43"/>
    <s v="Online"/>
  </r>
  <r>
    <n v="1185732"/>
    <d v="2021-07-13T00:00:00"/>
    <x v="0"/>
    <x v="47"/>
    <s v="Boston"/>
    <s v="Women's Street Footwear"/>
    <n v="41"/>
    <n v="770"/>
    <n v="3157"/>
    <n v="1168.0899999999999"/>
    <n v="0.37"/>
    <s v="Online"/>
  </r>
  <r>
    <n v="1185732"/>
    <d v="2021-07-13T00:00:00"/>
    <x v="0"/>
    <x v="47"/>
    <s v="Boston"/>
    <s v="Women's Athletic Footwear"/>
    <n v="44"/>
    <n v="560"/>
    <n v="2464"/>
    <n v="887.04"/>
    <n v="0.36"/>
    <s v="Online"/>
  </r>
  <r>
    <n v="1185732"/>
    <d v="2021-07-13T00:00:00"/>
    <x v="0"/>
    <x v="47"/>
    <s v="Boston"/>
    <s v="Men's Apparel"/>
    <n v="53"/>
    <n v="680"/>
    <n v="3604"/>
    <n v="1405.56"/>
    <n v="0.39"/>
    <s v="Online"/>
  </r>
  <r>
    <n v="1185732"/>
    <d v="2021-07-13T00:00:00"/>
    <x v="0"/>
    <x v="47"/>
    <s v="Boston"/>
    <s v="Women's Apparel"/>
    <n v="55"/>
    <n v="1280"/>
    <n v="7040"/>
    <n v="2956.7999999999997"/>
    <n v="0.42"/>
    <s v="Online"/>
  </r>
  <r>
    <n v="1185732"/>
    <d v="2021-08-14T00:00:00"/>
    <x v="0"/>
    <x v="47"/>
    <s v="Boston"/>
    <s v="Men's Street Footwear"/>
    <n v="50"/>
    <n v="1610"/>
    <n v="8050"/>
    <n v="3542"/>
    <n v="0.44"/>
    <s v="Online"/>
  </r>
  <r>
    <n v="1185732"/>
    <d v="2021-08-14T00:00:00"/>
    <x v="0"/>
    <x v="47"/>
    <s v="Boston"/>
    <s v="Men's Athletic Footwear"/>
    <n v="47"/>
    <n v="880"/>
    <n v="4136"/>
    <n v="1695.76"/>
    <n v="0.41"/>
    <s v="Online"/>
  </r>
  <r>
    <n v="1185732"/>
    <d v="2021-08-14T00:00:00"/>
    <x v="0"/>
    <x v="47"/>
    <s v="Boston"/>
    <s v="Women's Street Footwear"/>
    <n v="42"/>
    <n v="690"/>
    <n v="2898"/>
    <n v="1014.3"/>
    <n v="0.35"/>
    <s v="Online"/>
  </r>
  <r>
    <n v="1185732"/>
    <d v="2021-08-14T00:00:00"/>
    <x v="0"/>
    <x v="47"/>
    <s v="Boston"/>
    <s v="Women's Athletic Footwear"/>
    <n v="42"/>
    <n v="510"/>
    <n v="2142"/>
    <n v="771.12"/>
    <n v="0.36"/>
    <s v="Online"/>
  </r>
  <r>
    <n v="1185732"/>
    <d v="2021-08-14T00:00:00"/>
    <x v="0"/>
    <x v="47"/>
    <s v="Boston"/>
    <s v="Men's Apparel"/>
    <n v="50"/>
    <n v="440"/>
    <n v="2200"/>
    <n v="814"/>
    <n v="0.37"/>
    <s v="Online"/>
  </r>
  <r>
    <n v="1185732"/>
    <d v="2021-08-14T00:00:00"/>
    <x v="0"/>
    <x v="47"/>
    <s v="Boston"/>
    <s v="Women's Apparel"/>
    <n v="58"/>
    <n v="910"/>
    <n v="5278"/>
    <n v="2375.1"/>
    <n v="0.44999999999999996"/>
    <s v="Online"/>
  </r>
  <r>
    <n v="1185732"/>
    <d v="2021-09-13T00:00:00"/>
    <x v="0"/>
    <x v="47"/>
    <s v="Boston"/>
    <s v="Men's Street Footwear"/>
    <n v="53"/>
    <n v="1350"/>
    <n v="7155"/>
    <n v="3005.1"/>
    <n v="0.42"/>
    <s v="Online"/>
  </r>
  <r>
    <n v="1185732"/>
    <d v="2021-09-13T00:00:00"/>
    <x v="0"/>
    <x v="47"/>
    <s v="Boston"/>
    <s v="Men's Athletic Footwear"/>
    <n v="49"/>
    <n v="630"/>
    <n v="3087"/>
    <n v="1234.8000000000002"/>
    <n v="0.4"/>
    <s v="Online"/>
  </r>
  <r>
    <n v="1185732"/>
    <d v="2021-09-13T00:00:00"/>
    <x v="0"/>
    <x v="47"/>
    <s v="Boston"/>
    <s v="Women's Street Footwear"/>
    <n v="41"/>
    <n v="390"/>
    <n v="1599"/>
    <n v="591.63"/>
    <n v="0.37"/>
    <s v="Online"/>
  </r>
  <r>
    <n v="1185732"/>
    <d v="2021-09-13T00:00:00"/>
    <x v="0"/>
    <x v="47"/>
    <s v="Boston"/>
    <s v="Women's Athletic Footwear"/>
    <n v="42"/>
    <n v="360"/>
    <n v="1512"/>
    <n v="604.80000000000007"/>
    <n v="0.4"/>
    <s v="Online"/>
  </r>
  <r>
    <n v="1185732"/>
    <d v="2021-09-13T00:00:00"/>
    <x v="0"/>
    <x v="47"/>
    <s v="Boston"/>
    <s v="Men's Apparel"/>
    <n v="52"/>
    <n v="340"/>
    <n v="1768"/>
    <n v="636.48"/>
    <n v="0.36"/>
    <s v="Online"/>
  </r>
  <r>
    <n v="1185732"/>
    <d v="2021-09-13T00:00:00"/>
    <x v="0"/>
    <x v="47"/>
    <s v="Boston"/>
    <s v="Women's Apparel"/>
    <n v="57"/>
    <n v="630"/>
    <n v="3591"/>
    <n v="1615.9499999999998"/>
    <n v="0.44999999999999996"/>
    <s v="Online"/>
  </r>
  <r>
    <n v="1185732"/>
    <d v="2021-10-15T00:00:00"/>
    <x v="0"/>
    <x v="47"/>
    <s v="Boston"/>
    <s v="Men's Street Footwear"/>
    <n v="57"/>
    <n v="1200"/>
    <n v="6840"/>
    <n v="3077.9999999999995"/>
    <n v="0.44999999999999996"/>
    <s v="Online"/>
  </r>
  <r>
    <n v="1185732"/>
    <d v="2021-10-15T00:00:00"/>
    <x v="0"/>
    <x v="47"/>
    <s v="Boston"/>
    <s v="Men's Athletic Footwear"/>
    <n v="53"/>
    <n v="560"/>
    <n v="2968"/>
    <n v="1335.6"/>
    <n v="0.44999999999999996"/>
    <s v="Online"/>
  </r>
  <r>
    <n v="1185732"/>
    <d v="2021-10-15T00:00:00"/>
    <x v="0"/>
    <x v="47"/>
    <s v="Boston"/>
    <s v="Women's Street Footwear"/>
    <n v="53"/>
    <n v="340"/>
    <n v="1802"/>
    <n v="630.69999999999993"/>
    <n v="0.35"/>
    <s v="Online"/>
  </r>
  <r>
    <n v="1185732"/>
    <d v="2021-10-15T00:00:00"/>
    <x v="0"/>
    <x v="47"/>
    <s v="Boston"/>
    <s v="Women's Athletic Footwear"/>
    <n v="54"/>
    <n v="270"/>
    <n v="1458"/>
    <n v="554.04"/>
    <n v="0.38"/>
    <s v="Online"/>
  </r>
  <r>
    <n v="1185732"/>
    <d v="2021-10-15T00:00:00"/>
    <x v="0"/>
    <x v="47"/>
    <s v="Boston"/>
    <s v="Men's Apparel"/>
    <n v="62"/>
    <n v="270"/>
    <n v="1674"/>
    <n v="585.9"/>
    <n v="0.35"/>
    <s v="Online"/>
  </r>
  <r>
    <n v="1185732"/>
    <d v="2021-10-15T00:00:00"/>
    <x v="0"/>
    <x v="47"/>
    <s v="Boston"/>
    <s v="Women's Apparel"/>
    <n v="66"/>
    <n v="650"/>
    <n v="4290"/>
    <n v="1887.6"/>
    <n v="0.44"/>
    <s v="Online"/>
  </r>
  <r>
    <n v="1185732"/>
    <d v="2021-11-14T00:00:00"/>
    <x v="0"/>
    <x v="47"/>
    <s v="Boston"/>
    <s v="Men's Street Footwear"/>
    <n v="62"/>
    <n v="1130"/>
    <n v="7006"/>
    <n v="3012.58"/>
    <n v="0.43"/>
    <s v="Online"/>
  </r>
  <r>
    <n v="1185732"/>
    <d v="2021-11-14T00:00:00"/>
    <x v="0"/>
    <x v="47"/>
    <s v="Boston"/>
    <s v="Men's Athletic Footwear"/>
    <n v="52"/>
    <n v="900"/>
    <n v="4680"/>
    <n v="2059.1999999999998"/>
    <n v="0.44"/>
    <s v="Online"/>
  </r>
  <r>
    <n v="1185732"/>
    <d v="2021-11-14T00:00:00"/>
    <x v="0"/>
    <x v="47"/>
    <s v="Boston"/>
    <s v="Women's Street Footwear"/>
    <n v="50"/>
    <n v="830"/>
    <n v="4150"/>
    <n v="1494"/>
    <n v="0.36"/>
    <s v="Online"/>
  </r>
  <r>
    <n v="1185732"/>
    <d v="2021-11-14T00:00:00"/>
    <x v="0"/>
    <x v="47"/>
    <s v="Boston"/>
    <s v="Women's Athletic Footwear"/>
    <n v="51"/>
    <n v="800"/>
    <n v="4080"/>
    <n v="1591.2"/>
    <n v="0.39"/>
    <s v="Online"/>
  </r>
  <r>
    <n v="1185732"/>
    <d v="2021-11-14T00:00:00"/>
    <x v="0"/>
    <x v="47"/>
    <s v="Boston"/>
    <s v="Men's Apparel"/>
    <n v="63"/>
    <n v="700"/>
    <n v="4410"/>
    <n v="1675.8"/>
    <n v="0.38"/>
    <s v="Online"/>
  </r>
  <r>
    <n v="1185732"/>
    <d v="2021-11-14T00:00:00"/>
    <x v="0"/>
    <x v="47"/>
    <s v="Boston"/>
    <s v="Women's Apparel"/>
    <n v="64"/>
    <n v="980"/>
    <n v="6272"/>
    <n v="2822.3999999999996"/>
    <n v="0.44999999999999996"/>
    <s v="Online"/>
  </r>
  <r>
    <n v="1185732"/>
    <d v="2021-12-13T00:00:00"/>
    <x v="0"/>
    <x v="47"/>
    <s v="Boston"/>
    <s v="Men's Street Footwear"/>
    <n v="64"/>
    <n v="1500"/>
    <n v="9600"/>
    <n v="3935.9999999999995"/>
    <n v="0.41"/>
    <s v="Online"/>
  </r>
  <r>
    <n v="1185732"/>
    <d v="2021-12-13T00:00:00"/>
    <x v="0"/>
    <x v="47"/>
    <s v="Boston"/>
    <s v="Men's Athletic Footwear"/>
    <n v="53"/>
    <n v="1050"/>
    <n v="5565"/>
    <n v="2226"/>
    <n v="0.4"/>
    <s v="Online"/>
  </r>
  <r>
    <n v="1185732"/>
    <d v="2021-12-13T00:00:00"/>
    <x v="0"/>
    <x v="47"/>
    <s v="Boston"/>
    <s v="Women's Street Footwear"/>
    <n v="51"/>
    <n v="980"/>
    <n v="4998"/>
    <n v="1949.22"/>
    <n v="0.39"/>
    <s v="Online"/>
  </r>
  <r>
    <n v="1185732"/>
    <d v="2021-12-13T00:00:00"/>
    <x v="0"/>
    <x v="47"/>
    <s v="Boston"/>
    <s v="Women's Athletic Footwear"/>
    <n v="52"/>
    <n v="750"/>
    <n v="3900"/>
    <n v="1482"/>
    <n v="0.38"/>
    <s v="Online"/>
  </r>
  <r>
    <n v="1185732"/>
    <d v="2021-12-13T00:00:00"/>
    <x v="0"/>
    <x v="47"/>
    <s v="Boston"/>
    <s v="Men's Apparel"/>
    <n v="62"/>
    <n v="840"/>
    <n v="5208"/>
    <n v="2031.1200000000001"/>
    <n v="0.39"/>
    <s v="Online"/>
  </r>
  <r>
    <n v="1185732"/>
    <d v="2021-12-13T00:00:00"/>
    <x v="0"/>
    <x v="47"/>
    <s v="Boston"/>
    <s v="Women's Apparel"/>
    <n v="65"/>
    <n v="1120"/>
    <n v="7280"/>
    <n v="3203.2"/>
    <n v="0.44"/>
    <s v="Online"/>
  </r>
  <r>
    <n v="1185732"/>
    <d v="2021-01-14T00:00:00"/>
    <x v="0"/>
    <x v="47"/>
    <s v="Boston"/>
    <s v="Men's Street Footwear"/>
    <n v="44"/>
    <n v="1520"/>
    <n v="6688"/>
    <n v="3678.4"/>
    <n v="0.55000000000000004"/>
    <s v="Online"/>
  </r>
  <r>
    <n v="1185732"/>
    <d v="2021-01-14T00:00:00"/>
    <x v="0"/>
    <x v="47"/>
    <s v="Boston"/>
    <s v="Men's Athletic Footwear"/>
    <n v="42"/>
    <n v="940"/>
    <n v="3948"/>
    <n v="2368.7999999999997"/>
    <n v="0.6"/>
    <s v="Online"/>
  </r>
  <r>
    <n v="1185732"/>
    <d v="2021-01-14T00:00:00"/>
    <x v="0"/>
    <x v="47"/>
    <s v="Boston"/>
    <s v="Women's Street Footwear"/>
    <n v="32"/>
    <n v="910"/>
    <n v="2912"/>
    <n v="1310.3999999999999"/>
    <n v="0.44999999999999996"/>
    <s v="Online"/>
  </r>
  <r>
    <n v="1185732"/>
    <d v="2021-01-14T00:00:00"/>
    <x v="0"/>
    <x v="47"/>
    <s v="Boston"/>
    <s v="Women's Athletic Footwear"/>
    <n v="39"/>
    <n v="440"/>
    <n v="1716"/>
    <n v="840.84"/>
    <n v="0.49"/>
    <s v="Online"/>
  </r>
  <r>
    <n v="1185732"/>
    <d v="2021-01-14T00:00:00"/>
    <x v="0"/>
    <x v="47"/>
    <s v="Boston"/>
    <s v="Men's Apparel"/>
    <n v="52"/>
    <n v="680"/>
    <n v="3536"/>
    <n v="1661.9199999999998"/>
    <n v="0.47"/>
    <s v="Online"/>
  </r>
  <r>
    <n v="1185732"/>
    <d v="2021-01-14T00:00:00"/>
    <x v="0"/>
    <x v="47"/>
    <s v="Boston"/>
    <s v="Women's Apparel"/>
    <n v="44"/>
    <n v="980"/>
    <n v="4312"/>
    <n v="2199.12"/>
    <n v="0.51"/>
    <s v="Online"/>
  </r>
  <r>
    <n v="1185732"/>
    <d v="2021-02-12T00:00:00"/>
    <x v="0"/>
    <x v="47"/>
    <s v="Boston"/>
    <s v="Men's Street Footwear"/>
    <n v="41"/>
    <n v="1670"/>
    <n v="6847"/>
    <n v="3834.32"/>
    <n v="0.56000000000000005"/>
    <s v="Online"/>
  </r>
  <r>
    <n v="1185732"/>
    <d v="2021-02-12T00:00:00"/>
    <x v="0"/>
    <x v="47"/>
    <s v="Boston"/>
    <s v="Men's Athletic Footwear"/>
    <n v="44"/>
    <n v="610"/>
    <n v="2684"/>
    <n v="1610.3999999999999"/>
    <n v="0.6"/>
    <s v="Online"/>
  </r>
  <r>
    <n v="1185732"/>
    <d v="2021-02-12T00:00:00"/>
    <x v="0"/>
    <x v="47"/>
    <s v="Boston"/>
    <s v="Women's Street Footwear"/>
    <n v="33"/>
    <n v="740"/>
    <n v="2442"/>
    <n v="1221"/>
    <n v="0.5"/>
    <s v="Online"/>
  </r>
  <r>
    <n v="1185732"/>
    <d v="2021-02-12T00:00:00"/>
    <x v="0"/>
    <x v="48"/>
    <s v="Burlington"/>
    <s v="Women's Athletic Footwear"/>
    <n v="36"/>
    <n v="450"/>
    <n v="1620"/>
    <n v="745.19999999999993"/>
    <n v="0.45999999999999996"/>
    <s v="Online"/>
  </r>
  <r>
    <n v="1185732"/>
    <d v="2021-02-12T00:00:00"/>
    <x v="0"/>
    <x v="48"/>
    <s v="Burlington"/>
    <s v="Men's Apparel"/>
    <n v="54"/>
    <n v="630"/>
    <n v="3402"/>
    <n v="1701"/>
    <n v="0.5"/>
    <s v="Online"/>
  </r>
  <r>
    <n v="1185732"/>
    <d v="2021-02-12T00:00:00"/>
    <x v="0"/>
    <x v="48"/>
    <s v="Burlington"/>
    <s v="Women's Apparel"/>
    <n v="43"/>
    <n v="850"/>
    <n v="3655"/>
    <n v="1973.7"/>
    <n v="0.54"/>
    <s v="Online"/>
  </r>
  <r>
    <n v="1185732"/>
    <d v="2021-03-10T00:00:00"/>
    <x v="0"/>
    <x v="48"/>
    <s v="Burlington"/>
    <s v="Men's Street Footwear"/>
    <n v="44"/>
    <n v="1420"/>
    <n v="6248"/>
    <n v="3748.7999999999997"/>
    <n v="0.6"/>
    <s v="Online"/>
  </r>
  <r>
    <n v="1185732"/>
    <d v="2021-03-10T00:00:00"/>
    <x v="0"/>
    <x v="48"/>
    <s v="Burlington"/>
    <s v="Men's Athletic Footwear"/>
    <n v="42"/>
    <n v="700"/>
    <n v="2940"/>
    <n v="1675.8000000000002"/>
    <n v="0.57000000000000006"/>
    <s v="Online"/>
  </r>
  <r>
    <n v="1185732"/>
    <d v="2021-03-10T00:00:00"/>
    <x v="0"/>
    <x v="48"/>
    <s v="Burlington"/>
    <s v="Women's Street Footwear"/>
    <n v="34"/>
    <n v="770"/>
    <n v="2618"/>
    <n v="1282.82"/>
    <n v="0.49"/>
    <s v="Online"/>
  </r>
  <r>
    <n v="1185732"/>
    <d v="2021-03-10T00:00:00"/>
    <x v="0"/>
    <x v="48"/>
    <s v="Burlington"/>
    <s v="Women's Athletic Footwear"/>
    <n v="36"/>
    <n v="380"/>
    <n v="1368"/>
    <n v="670.31999999999994"/>
    <n v="0.49"/>
    <s v="Online"/>
  </r>
  <r>
    <n v="1185732"/>
    <d v="2021-03-10T00:00:00"/>
    <x v="0"/>
    <x v="48"/>
    <s v="Burlington"/>
    <s v="Men's Apparel"/>
    <n v="51"/>
    <n v="470"/>
    <n v="2397"/>
    <n v="1174.53"/>
    <n v="0.49"/>
    <s v="Online"/>
  </r>
  <r>
    <n v="1185732"/>
    <d v="2021-03-10T00:00:00"/>
    <x v="0"/>
    <x v="48"/>
    <s v="Burlington"/>
    <s v="Women's Apparel"/>
    <n v="41"/>
    <n v="800"/>
    <n v="3280"/>
    <n v="1803.9999999999998"/>
    <n v="0.54999999999999993"/>
    <s v="Online"/>
  </r>
  <r>
    <n v="1185732"/>
    <d v="2021-04-11T00:00:00"/>
    <x v="0"/>
    <x v="48"/>
    <s v="Burlington"/>
    <s v="Men's Street Footwear"/>
    <n v="41"/>
    <n v="1370"/>
    <n v="5617"/>
    <n v="3145.5200000000004"/>
    <n v="0.56000000000000005"/>
    <s v="Online"/>
  </r>
  <r>
    <n v="1185732"/>
    <d v="2021-04-11T00:00:00"/>
    <x v="0"/>
    <x v="48"/>
    <s v="Burlington"/>
    <s v="Men's Athletic Footwear"/>
    <n v="43"/>
    <n v="560"/>
    <n v="2408"/>
    <n v="1396.64"/>
    <n v="0.58000000000000007"/>
    <s v="Online"/>
  </r>
  <r>
    <n v="1185732"/>
    <d v="2021-04-11T00:00:00"/>
    <x v="0"/>
    <x v="48"/>
    <s v="Burlington"/>
    <s v="Women's Street Footwear"/>
    <n v="32"/>
    <n v="650"/>
    <n v="2080"/>
    <n v="1040"/>
    <n v="0.5"/>
    <s v="Online"/>
  </r>
  <r>
    <n v="1185732"/>
    <d v="2021-04-11T00:00:00"/>
    <x v="0"/>
    <x v="48"/>
    <s v="Burlington"/>
    <s v="Women's Athletic Footwear"/>
    <n v="36"/>
    <n v="440"/>
    <n v="1584"/>
    <n v="792"/>
    <n v="0.5"/>
    <s v="Online"/>
  </r>
  <r>
    <n v="1185732"/>
    <d v="2021-04-11T00:00:00"/>
    <x v="0"/>
    <x v="48"/>
    <s v="Burlington"/>
    <s v="Men's Apparel"/>
    <n v="51"/>
    <n v="380"/>
    <n v="1938"/>
    <n v="891.4799999999999"/>
    <n v="0.45999999999999996"/>
    <s v="Online"/>
  </r>
  <r>
    <n v="1185732"/>
    <d v="2021-04-11T00:00:00"/>
    <x v="0"/>
    <x v="48"/>
    <s v="Burlington"/>
    <s v="Women's Apparel"/>
    <n v="44"/>
    <n v="900"/>
    <n v="3960"/>
    <n v="2019.6000000000001"/>
    <n v="0.51"/>
    <s v="Online"/>
  </r>
  <r>
    <n v="1185732"/>
    <d v="2021-05-10T00:00:00"/>
    <x v="0"/>
    <x v="48"/>
    <s v="Burlington"/>
    <s v="Men's Street Footwear"/>
    <n v="55"/>
    <n v="1540"/>
    <n v="8470"/>
    <n v="4827.9000000000005"/>
    <n v="0.57000000000000006"/>
    <s v="Online"/>
  </r>
  <r>
    <n v="1185732"/>
    <d v="2021-05-10T00:00:00"/>
    <x v="0"/>
    <x v="48"/>
    <s v="Burlington"/>
    <s v="Men's Athletic Footwear"/>
    <n v="54"/>
    <n v="800"/>
    <n v="4320"/>
    <n v="2419.2000000000003"/>
    <n v="0.56000000000000005"/>
    <s v="Online"/>
  </r>
  <r>
    <n v="1185732"/>
    <d v="2021-05-10T00:00:00"/>
    <x v="0"/>
    <x v="48"/>
    <s v="Burlington"/>
    <s v="Women's Street Footwear"/>
    <n v="49"/>
    <n v="750"/>
    <n v="3675"/>
    <n v="1690.4999999999998"/>
    <n v="0.45999999999999996"/>
    <s v="Online"/>
  </r>
  <r>
    <n v="1185732"/>
    <d v="2021-05-10T00:00:00"/>
    <x v="0"/>
    <x v="48"/>
    <s v="Burlington"/>
    <s v="Women's Athletic Footwear"/>
    <n v="46"/>
    <n v="650"/>
    <n v="2990"/>
    <n v="1405.3"/>
    <n v="0.47"/>
    <s v="Online"/>
  </r>
  <r>
    <n v="1185732"/>
    <d v="2021-05-10T00:00:00"/>
    <x v="0"/>
    <x v="48"/>
    <s v="Burlington"/>
    <s v="Men's Apparel"/>
    <n v="55"/>
    <n v="720"/>
    <n v="3960"/>
    <n v="1861.1999999999998"/>
    <n v="0.47"/>
    <s v="Online"/>
  </r>
  <r>
    <n v="1185732"/>
    <d v="2021-05-10T00:00:00"/>
    <x v="0"/>
    <x v="48"/>
    <s v="Burlington"/>
    <s v="Women's Apparel"/>
    <n v="60"/>
    <n v="1200"/>
    <n v="7200"/>
    <n v="3744"/>
    <n v="0.52"/>
    <s v="Online"/>
  </r>
  <r>
    <n v="1185732"/>
    <d v="2021-06-12T00:00:00"/>
    <x v="0"/>
    <x v="48"/>
    <s v="Burlington"/>
    <s v="Men's Street Footwear"/>
    <n v="58"/>
    <n v="1630"/>
    <n v="9454"/>
    <n v="5483.3200000000006"/>
    <n v="0.58000000000000007"/>
    <s v="Online"/>
  </r>
  <r>
    <n v="1185732"/>
    <d v="2021-06-12T00:00:00"/>
    <x v="0"/>
    <x v="48"/>
    <s v="Burlington"/>
    <s v="Men's Athletic Footwear"/>
    <n v="53"/>
    <n v="1160"/>
    <n v="6148"/>
    <n v="3627.3200000000006"/>
    <n v="0.59000000000000008"/>
    <s v="Online"/>
  </r>
  <r>
    <n v="1185732"/>
    <d v="2021-06-12T00:00:00"/>
    <x v="0"/>
    <x v="48"/>
    <s v="Burlington"/>
    <s v="Women's Street Footwear"/>
    <n v="45"/>
    <n v="810"/>
    <n v="3645"/>
    <n v="1713.1499999999999"/>
    <n v="0.47"/>
    <s v="Online"/>
  </r>
  <r>
    <n v="1185732"/>
    <d v="2021-06-12T00:00:00"/>
    <x v="0"/>
    <x v="48"/>
    <s v="Burlington"/>
    <s v="Women's Athletic Footwear"/>
    <n v="47"/>
    <n v="900"/>
    <n v="4230"/>
    <n v="1903.4999999999998"/>
    <n v="0.44999999999999996"/>
    <s v="Online"/>
  </r>
  <r>
    <n v="1185732"/>
    <d v="2021-06-12T00:00:00"/>
    <x v="0"/>
    <x v="48"/>
    <s v="Burlington"/>
    <s v="Men's Apparel"/>
    <n v="58"/>
    <n v="810"/>
    <n v="4698"/>
    <n v="2349"/>
    <n v="0.5"/>
    <s v="Online"/>
  </r>
  <r>
    <n v="1185732"/>
    <d v="2021-06-12T00:00:00"/>
    <x v="0"/>
    <x v="48"/>
    <s v="Burlington"/>
    <s v="Women's Apparel"/>
    <n v="62"/>
    <n v="1170"/>
    <n v="7254"/>
    <n v="3772.08"/>
    <n v="0.52"/>
    <s v="Online"/>
  </r>
  <r>
    <n v="1185732"/>
    <d v="2021-07-10T00:00:00"/>
    <x v="0"/>
    <x v="48"/>
    <s v="Burlington"/>
    <s v="Men's Street Footwear"/>
    <n v="54"/>
    <n v="1820"/>
    <n v="9828"/>
    <n v="5601.9600000000009"/>
    <n v="0.57000000000000006"/>
    <s v="Online"/>
  </r>
  <r>
    <n v="1185732"/>
    <d v="2021-07-10T00:00:00"/>
    <x v="0"/>
    <x v="48"/>
    <s v="Burlington"/>
    <s v="Men's Athletic Footwear"/>
    <n v="51"/>
    <n v="1150"/>
    <n v="5865"/>
    <n v="3284.4"/>
    <n v="0.56000000000000005"/>
    <s v="Online"/>
  </r>
  <r>
    <n v="1185732"/>
    <d v="2021-07-10T00:00:00"/>
    <x v="0"/>
    <x v="48"/>
    <s v="Burlington"/>
    <s v="Women's Street Footwear"/>
    <n v="46"/>
    <n v="980"/>
    <n v="4508"/>
    <n v="2163.84"/>
    <n v="0.48"/>
    <s v="Online"/>
  </r>
  <r>
    <n v="1185732"/>
    <d v="2021-07-10T00:00:00"/>
    <x v="0"/>
    <x v="48"/>
    <s v="Burlington"/>
    <s v="Women's Athletic Footwear"/>
    <n v="46"/>
    <n v="900"/>
    <n v="4140"/>
    <n v="2028.6"/>
    <n v="0.49"/>
    <s v="Online"/>
  </r>
  <r>
    <n v="1185732"/>
    <d v="2021-07-10T00:00:00"/>
    <x v="0"/>
    <x v="48"/>
    <s v="Burlington"/>
    <s v="Men's Apparel"/>
    <n v="54"/>
    <n v="940"/>
    <n v="5076"/>
    <n v="2385.7199999999998"/>
    <n v="0.47"/>
    <s v="Online"/>
  </r>
  <r>
    <n v="1185732"/>
    <d v="2021-07-10T00:00:00"/>
    <x v="0"/>
    <x v="48"/>
    <s v="Burlington"/>
    <s v="Women's Apparel"/>
    <n v="61"/>
    <n v="1250"/>
    <n v="7625"/>
    <n v="3965"/>
    <n v="0.52"/>
    <s v="Online"/>
  </r>
  <r>
    <n v="1185732"/>
    <d v="2021-08-11T00:00:00"/>
    <x v="0"/>
    <x v="48"/>
    <s v="Burlington"/>
    <s v="Men's Street Footwear"/>
    <n v="58"/>
    <n v="1760"/>
    <n v="10208"/>
    <n v="6124.8"/>
    <n v="0.6"/>
    <s v="Online"/>
  </r>
  <r>
    <n v="1185732"/>
    <d v="2021-08-11T00:00:00"/>
    <x v="0"/>
    <x v="48"/>
    <s v="Burlington"/>
    <s v="Men's Athletic Footwear"/>
    <n v="53"/>
    <n v="1060"/>
    <n v="5618"/>
    <n v="3314.6200000000003"/>
    <n v="0.59000000000000008"/>
    <s v="Online"/>
  </r>
  <r>
    <n v="1185732"/>
    <d v="2021-08-11T00:00:00"/>
    <x v="0"/>
    <x v="48"/>
    <s v="Burlington"/>
    <s v="Women's Street Footwear"/>
    <n v="48"/>
    <n v="1050"/>
    <n v="5040"/>
    <n v="2318.3999999999996"/>
    <n v="0.45999999999999996"/>
    <s v="Online"/>
  </r>
  <r>
    <n v="1185732"/>
    <d v="2021-08-11T00:00:00"/>
    <x v="0"/>
    <x v="48"/>
    <s v="Burlington"/>
    <s v="Women's Athletic Footwear"/>
    <n v="49"/>
    <n v="680"/>
    <n v="3332"/>
    <n v="1566.04"/>
    <n v="0.47"/>
    <s v="Online"/>
  </r>
  <r>
    <n v="1185732"/>
    <d v="2021-08-11T00:00:00"/>
    <x v="0"/>
    <x v="48"/>
    <s v="Burlington"/>
    <s v="Men's Apparel"/>
    <n v="57"/>
    <n v="650"/>
    <n v="3705"/>
    <n v="1815.45"/>
    <n v="0.49"/>
    <s v="Online"/>
  </r>
  <r>
    <n v="1185732"/>
    <d v="2021-08-11T00:00:00"/>
    <x v="0"/>
    <x v="48"/>
    <s v="Burlington"/>
    <s v="Women's Apparel"/>
    <n v="61"/>
    <n v="1040"/>
    <n v="6344"/>
    <n v="3235.44"/>
    <n v="0.51"/>
    <s v="Online"/>
  </r>
  <r>
    <n v="1185732"/>
    <d v="2021-09-10T00:00:00"/>
    <x v="0"/>
    <x v="48"/>
    <s v="Burlington"/>
    <s v="Men's Street Footwear"/>
    <n v="56"/>
    <n v="1370"/>
    <n v="7672"/>
    <n v="4373.0400000000009"/>
    <n v="0.57000000000000006"/>
    <s v="Online"/>
  </r>
  <r>
    <n v="1185732"/>
    <d v="2021-09-10T00:00:00"/>
    <x v="0"/>
    <x v="48"/>
    <s v="Burlington"/>
    <s v="Men's Athletic Footwear"/>
    <n v="50"/>
    <n v="850"/>
    <n v="4250"/>
    <n v="2550"/>
    <n v="0.6"/>
    <s v="Online"/>
  </r>
  <r>
    <n v="1185732"/>
    <d v="2021-09-10T00:00:00"/>
    <x v="0"/>
    <x v="48"/>
    <s v="Burlington"/>
    <s v="Women's Street Footwear"/>
    <n v="46"/>
    <n v="560"/>
    <n v="2576"/>
    <n v="1288"/>
    <n v="0.5"/>
    <s v="Online"/>
  </r>
  <r>
    <n v="1185732"/>
    <d v="2021-09-10T00:00:00"/>
    <x v="0"/>
    <x v="48"/>
    <s v="Burlington"/>
    <s v="Women's Athletic Footwear"/>
    <n v="45"/>
    <n v="520"/>
    <n v="2340"/>
    <n v="1146.5999999999999"/>
    <n v="0.49"/>
    <s v="Online"/>
  </r>
  <r>
    <n v="1185732"/>
    <d v="2021-09-10T00:00:00"/>
    <x v="0"/>
    <x v="48"/>
    <s v="Burlington"/>
    <s v="Men's Apparel"/>
    <n v="58"/>
    <n v="500"/>
    <n v="2900"/>
    <n v="1363"/>
    <n v="0.47"/>
    <s v="Online"/>
  </r>
  <r>
    <n v="1185732"/>
    <d v="2021-09-10T00:00:00"/>
    <x v="0"/>
    <x v="48"/>
    <s v="Burlington"/>
    <s v="Women's Apparel"/>
    <n v="59"/>
    <n v="780"/>
    <n v="4602"/>
    <n v="2531.1"/>
    <n v="0.54999999999999993"/>
    <s v="Online"/>
  </r>
  <r>
    <n v="1185732"/>
    <d v="2021-10-12T00:00:00"/>
    <x v="0"/>
    <x v="48"/>
    <s v="Burlington"/>
    <s v="Men's Street Footwear"/>
    <n v="62"/>
    <n v="1330"/>
    <n v="8246"/>
    <n v="4947.5999999999995"/>
    <n v="0.6"/>
    <s v="Online"/>
  </r>
  <r>
    <n v="1185732"/>
    <d v="2021-10-12T00:00:00"/>
    <x v="0"/>
    <x v="48"/>
    <s v="Burlington"/>
    <s v="Men's Athletic Footwear"/>
    <n v="54"/>
    <n v="750"/>
    <n v="4050"/>
    <n v="2389.5000000000005"/>
    <n v="0.59000000000000008"/>
    <s v="Online"/>
  </r>
  <r>
    <n v="1185732"/>
    <d v="2021-10-12T00:00:00"/>
    <x v="0"/>
    <x v="48"/>
    <s v="Burlington"/>
    <s v="Women's Street Footwear"/>
    <n v="59"/>
    <n v="540"/>
    <n v="3186"/>
    <n v="1593"/>
    <n v="0.5"/>
    <s v="Online"/>
  </r>
  <r>
    <n v="1185732"/>
    <d v="2021-10-12T00:00:00"/>
    <x v="0"/>
    <x v="48"/>
    <s v="Burlington"/>
    <s v="Women's Athletic Footwear"/>
    <n v="55"/>
    <n v="460"/>
    <n v="2530"/>
    <n v="1214.3999999999999"/>
    <n v="0.48"/>
    <s v="Online"/>
  </r>
  <r>
    <n v="1185732"/>
    <d v="2021-10-12T00:00:00"/>
    <x v="0"/>
    <x v="48"/>
    <s v="Burlington"/>
    <s v="Men's Apparel"/>
    <n v="66"/>
    <n v="510"/>
    <n v="3366"/>
    <n v="1615.6799999999998"/>
    <n v="0.48"/>
    <s v="Online"/>
  </r>
  <r>
    <n v="1185732"/>
    <d v="2021-10-12T00:00:00"/>
    <x v="0"/>
    <x v="48"/>
    <s v="Burlington"/>
    <s v="Women's Apparel"/>
    <n v="71"/>
    <n v="810"/>
    <n v="5751"/>
    <n v="3048.03"/>
    <n v="0.53"/>
    <s v="Online"/>
  </r>
  <r>
    <n v="1185732"/>
    <d v="2021-11-11T00:00:00"/>
    <x v="0"/>
    <x v="48"/>
    <s v="Burlington"/>
    <s v="Men's Street Footwear"/>
    <n v="64"/>
    <n v="1260"/>
    <n v="8064"/>
    <n v="4838.3999999999996"/>
    <n v="0.6"/>
    <s v="Online"/>
  </r>
  <r>
    <n v="1185732"/>
    <d v="2021-11-11T00:00:00"/>
    <x v="0"/>
    <x v="48"/>
    <s v="Burlington"/>
    <s v="Men's Athletic Footwear"/>
    <n v="55"/>
    <n v="810"/>
    <n v="4455"/>
    <n v="2583.9"/>
    <n v="0.58000000000000007"/>
    <s v="Online"/>
  </r>
  <r>
    <n v="1185732"/>
    <d v="2021-11-11T00:00:00"/>
    <x v="0"/>
    <x v="48"/>
    <s v="Burlington"/>
    <s v="Women's Street Footwear"/>
    <n v="57"/>
    <n v="960"/>
    <n v="5472"/>
    <n v="2626.56"/>
    <n v="0.48"/>
    <s v="Online"/>
  </r>
  <r>
    <n v="1185732"/>
    <d v="2021-11-11T00:00:00"/>
    <x v="0"/>
    <x v="48"/>
    <s v="Burlington"/>
    <s v="Women's Athletic Footwear"/>
    <n v="55"/>
    <n v="750"/>
    <n v="4125"/>
    <n v="2062.5"/>
    <n v="0.5"/>
    <s v="Online"/>
  </r>
  <r>
    <n v="1185732"/>
    <d v="2021-11-11T00:00:00"/>
    <x v="0"/>
    <x v="48"/>
    <s v="Burlington"/>
    <s v="Men's Apparel"/>
    <n v="67"/>
    <n v="800"/>
    <n v="5360"/>
    <n v="2680"/>
    <n v="0.5"/>
    <s v="Online"/>
  </r>
  <r>
    <n v="1185732"/>
    <d v="2021-11-11T00:00:00"/>
    <x v="0"/>
    <x v="48"/>
    <s v="Burlington"/>
    <s v="Women's Apparel"/>
    <n v="70"/>
    <n v="940"/>
    <n v="6580"/>
    <n v="3487.4"/>
    <n v="0.53"/>
    <s v="Online"/>
  </r>
  <r>
    <n v="1185732"/>
    <d v="2021-12-10T00:00:00"/>
    <x v="0"/>
    <x v="48"/>
    <s v="Burlington"/>
    <s v="Men's Street Footwear"/>
    <n v="64"/>
    <n v="1680"/>
    <n v="10752"/>
    <n v="6451.2"/>
    <n v="0.6"/>
    <s v="Online"/>
  </r>
  <r>
    <n v="1185732"/>
    <d v="2021-12-10T00:00:00"/>
    <x v="0"/>
    <x v="48"/>
    <s v="Burlington"/>
    <s v="Men's Athletic Footwear"/>
    <n v="55"/>
    <n v="1000"/>
    <n v="5500"/>
    <n v="3025.0000000000005"/>
    <n v="0.55000000000000004"/>
    <s v="Online"/>
  </r>
  <r>
    <n v="1185732"/>
    <d v="2021-12-10T00:00:00"/>
    <x v="0"/>
    <x v="48"/>
    <s v="Burlington"/>
    <s v="Women's Street Footwear"/>
    <n v="55"/>
    <n v="1130"/>
    <n v="6215"/>
    <n v="2921.0499999999997"/>
    <n v="0.47"/>
    <s v="Online"/>
  </r>
  <r>
    <n v="1185732"/>
    <d v="2021-12-10T00:00:00"/>
    <x v="0"/>
    <x v="48"/>
    <s v="Burlington"/>
    <s v="Women's Athletic Footwear"/>
    <n v="56"/>
    <n v="810"/>
    <n v="4536"/>
    <n v="2041.1999999999998"/>
    <n v="0.44999999999999996"/>
    <s v="Online"/>
  </r>
  <r>
    <n v="1185732"/>
    <d v="2021-12-10T00:00:00"/>
    <x v="0"/>
    <x v="48"/>
    <s v="Burlington"/>
    <s v="Men's Apparel"/>
    <n v="67"/>
    <n v="810"/>
    <n v="5427"/>
    <n v="2604.96"/>
    <n v="0.48"/>
    <s v="Online"/>
  </r>
  <r>
    <n v="1185732"/>
    <d v="2021-12-10T00:00:00"/>
    <x v="0"/>
    <x v="48"/>
    <s v="Burlington"/>
    <s v="Women's Apparel"/>
    <n v="68"/>
    <n v="1060"/>
    <n v="7208"/>
    <n v="3748.1600000000003"/>
    <n v="0.52"/>
    <s v="Online"/>
  </r>
  <r>
    <n v="1185732"/>
    <d v="2021-01-21T00:00:00"/>
    <x v="0"/>
    <x v="48"/>
    <s v="Burlington"/>
    <s v="Men's Street Footwear"/>
    <n v="49"/>
    <n v="1310"/>
    <n v="6419"/>
    <n v="3530.4500000000003"/>
    <n v="0.55000000000000004"/>
    <s v="Online"/>
  </r>
  <r>
    <n v="1185732"/>
    <d v="2021-01-21T00:00:00"/>
    <x v="0"/>
    <x v="48"/>
    <s v="Burlington"/>
    <s v="Men's Athletic Footwear"/>
    <n v="45"/>
    <n v="910"/>
    <n v="4095"/>
    <n v="2170.35"/>
    <n v="0.53"/>
    <s v="Online"/>
  </r>
  <r>
    <n v="1185732"/>
    <d v="2021-01-21T00:00:00"/>
    <x v="0"/>
    <x v="48"/>
    <s v="Burlington"/>
    <s v="Women's Street Footwear"/>
    <n v="38"/>
    <n v="810"/>
    <n v="3078"/>
    <n v="1385.1"/>
    <n v="0.44999999999999996"/>
    <s v="Online"/>
  </r>
  <r>
    <n v="1185732"/>
    <d v="2021-01-21T00:00:00"/>
    <x v="0"/>
    <x v="48"/>
    <s v="Burlington"/>
    <s v="Women's Athletic Footwear"/>
    <n v="43"/>
    <n v="460"/>
    <n v="1978"/>
    <n v="791.2"/>
    <n v="0.4"/>
    <s v="Online"/>
  </r>
  <r>
    <n v="1185732"/>
    <d v="2021-01-21T00:00:00"/>
    <x v="0"/>
    <x v="48"/>
    <s v="Burlington"/>
    <s v="Men's Apparel"/>
    <n v="59"/>
    <n v="560"/>
    <n v="3304"/>
    <n v="1453.76"/>
    <n v="0.44"/>
    <s v="Online"/>
  </r>
  <r>
    <n v="1185732"/>
    <d v="2021-01-21T00:00:00"/>
    <x v="0"/>
    <x v="48"/>
    <s v="Burlington"/>
    <s v="Women's Apparel"/>
    <n v="49"/>
    <n v="880"/>
    <n v="4312"/>
    <n v="1940.3999999999999"/>
    <n v="0.44999999999999996"/>
    <s v="Online"/>
  </r>
  <r>
    <n v="1185732"/>
    <d v="2021-02-19T00:00:00"/>
    <x v="0"/>
    <x v="48"/>
    <s v="Burlington"/>
    <s v="Men's Street Footwear"/>
    <n v="49"/>
    <n v="1800"/>
    <n v="8820"/>
    <n v="4674.6000000000004"/>
    <n v="0.53"/>
    <s v="Online"/>
  </r>
  <r>
    <n v="1185732"/>
    <d v="2021-02-19T00:00:00"/>
    <x v="0"/>
    <x v="48"/>
    <s v="Burlington"/>
    <s v="Men's Athletic Footwear"/>
    <n v="45"/>
    <n v="750"/>
    <n v="3375"/>
    <n v="1721.25"/>
    <n v="0.51"/>
    <s v="Online"/>
  </r>
  <r>
    <n v="1185732"/>
    <d v="2021-02-19T00:00:00"/>
    <x v="0"/>
    <x v="48"/>
    <s v="Burlington"/>
    <s v="Women's Street Footwear"/>
    <n v="39"/>
    <n v="900"/>
    <n v="3510"/>
    <n v="1544.4"/>
    <n v="0.44"/>
    <s v="Online"/>
  </r>
  <r>
    <n v="1185732"/>
    <d v="2021-02-19T00:00:00"/>
    <x v="0"/>
    <x v="49"/>
    <s v="Manchester"/>
    <s v="Women's Athletic Footwear"/>
    <n v="42"/>
    <n v="580"/>
    <n v="2436"/>
    <n v="1047.48"/>
    <n v="0.43"/>
    <s v="Online"/>
  </r>
  <r>
    <n v="1185732"/>
    <d v="2021-02-19T00:00:00"/>
    <x v="0"/>
    <x v="49"/>
    <s v="Manchester"/>
    <s v="Men's Apparel"/>
    <n v="56"/>
    <n v="830"/>
    <n v="4648"/>
    <n v="1998.6399999999999"/>
    <n v="0.43"/>
    <s v="Online"/>
  </r>
  <r>
    <n v="1185732"/>
    <d v="2021-02-19T00:00:00"/>
    <x v="0"/>
    <x v="49"/>
    <s v="Manchester"/>
    <s v="Women's Apparel"/>
    <n v="46"/>
    <n v="980"/>
    <n v="4508"/>
    <n v="2163.84"/>
    <n v="0.48"/>
    <s v="Online"/>
  </r>
  <r>
    <n v="1185732"/>
    <d v="2021-03-17T00:00:00"/>
    <x v="0"/>
    <x v="49"/>
    <s v="Manchester"/>
    <s v="Men's Street Footwear"/>
    <n v="49"/>
    <n v="1650"/>
    <n v="8085"/>
    <n v="4042.5"/>
    <n v="0.5"/>
    <s v="Online"/>
  </r>
  <r>
    <n v="1185732"/>
    <d v="2021-03-17T00:00:00"/>
    <x v="0"/>
    <x v="49"/>
    <s v="Manchester"/>
    <s v="Men's Athletic Footwear"/>
    <n v="49"/>
    <n v="690"/>
    <n v="3381"/>
    <n v="1724.31"/>
    <n v="0.51"/>
    <s v="Online"/>
  </r>
  <r>
    <n v="1185732"/>
    <d v="2021-03-17T00:00:00"/>
    <x v="0"/>
    <x v="49"/>
    <s v="Manchester"/>
    <s v="Women's Street Footwear"/>
    <n v="38"/>
    <n v="750"/>
    <n v="2850"/>
    <n v="1168.5"/>
    <n v="0.41"/>
    <s v="Online"/>
  </r>
  <r>
    <n v="1185732"/>
    <d v="2021-03-17T00:00:00"/>
    <x v="0"/>
    <x v="49"/>
    <s v="Manchester"/>
    <s v="Women's Athletic Footwear"/>
    <n v="44"/>
    <n v="380"/>
    <n v="1672"/>
    <n v="702.24"/>
    <n v="0.42"/>
    <s v="Online"/>
  </r>
  <r>
    <n v="1185732"/>
    <d v="2021-03-17T00:00:00"/>
    <x v="0"/>
    <x v="49"/>
    <s v="Manchester"/>
    <s v="Men's Apparel"/>
    <n v="58"/>
    <n v="600"/>
    <n v="3480"/>
    <n v="1565.9999999999998"/>
    <n v="0.44999999999999996"/>
    <s v="Online"/>
  </r>
  <r>
    <n v="1185732"/>
    <d v="2021-03-17T00:00:00"/>
    <x v="0"/>
    <x v="49"/>
    <s v="Manchester"/>
    <s v="Women's Apparel"/>
    <n v="45"/>
    <n v="750"/>
    <n v="3375"/>
    <n v="1586.25"/>
    <n v="0.47"/>
    <s v="Online"/>
  </r>
  <r>
    <n v="1185732"/>
    <d v="2021-04-18T00:00:00"/>
    <x v="0"/>
    <x v="49"/>
    <s v="Manchester"/>
    <s v="Men's Street Footwear"/>
    <n v="48"/>
    <n v="1540"/>
    <n v="7392"/>
    <n v="3917.76"/>
    <n v="0.53"/>
    <s v="Online"/>
  </r>
  <r>
    <n v="1185732"/>
    <d v="2021-04-18T00:00:00"/>
    <x v="0"/>
    <x v="49"/>
    <s v="Manchester"/>
    <s v="Men's Athletic Footwear"/>
    <n v="49"/>
    <n v="680"/>
    <n v="3332"/>
    <n v="1832.6000000000001"/>
    <n v="0.55000000000000004"/>
    <s v="Online"/>
  </r>
  <r>
    <n v="1185732"/>
    <d v="2021-04-18T00:00:00"/>
    <x v="0"/>
    <x v="49"/>
    <s v="Manchester"/>
    <s v="Women's Street Footwear"/>
    <n v="38"/>
    <n v="730"/>
    <n v="2774"/>
    <n v="1220.56"/>
    <n v="0.44"/>
    <s v="Online"/>
  </r>
  <r>
    <n v="1185732"/>
    <d v="2021-04-18T00:00:00"/>
    <x v="0"/>
    <x v="49"/>
    <s v="Manchester"/>
    <s v="Women's Athletic Footwear"/>
    <n v="44"/>
    <n v="490"/>
    <n v="2156"/>
    <n v="883.95999999999992"/>
    <n v="0.41"/>
    <s v="Online"/>
  </r>
  <r>
    <n v="1185732"/>
    <d v="2021-04-18T00:00:00"/>
    <x v="0"/>
    <x v="49"/>
    <s v="Manchester"/>
    <s v="Men's Apparel"/>
    <n v="57"/>
    <n v="530"/>
    <n v="3021"/>
    <n v="1359.4499999999998"/>
    <n v="0.44999999999999996"/>
    <s v="Online"/>
  </r>
  <r>
    <n v="1185732"/>
    <d v="2021-04-18T00:00:00"/>
    <x v="0"/>
    <x v="49"/>
    <s v="Manchester"/>
    <s v="Women's Apparel"/>
    <n v="46"/>
    <n v="980"/>
    <n v="4508"/>
    <n v="2073.6799999999998"/>
    <n v="0.45999999999999996"/>
    <s v="Online"/>
  </r>
  <r>
    <n v="1185732"/>
    <d v="2021-05-17T00:00:00"/>
    <x v="0"/>
    <x v="49"/>
    <s v="Manchester"/>
    <s v="Men's Street Footwear"/>
    <n v="64"/>
    <n v="1730"/>
    <n v="11072"/>
    <n v="5868.16"/>
    <n v="0.53"/>
    <s v="Online"/>
  </r>
  <r>
    <n v="1185732"/>
    <d v="2021-05-17T00:00:00"/>
    <x v="0"/>
    <x v="49"/>
    <s v="Manchester"/>
    <s v="Men's Athletic Footwear"/>
    <n v="54"/>
    <n v="870"/>
    <n v="4698"/>
    <n v="2536.92"/>
    <n v="0.54"/>
    <s v="Online"/>
  </r>
  <r>
    <n v="1185732"/>
    <d v="2021-05-17T00:00:00"/>
    <x v="0"/>
    <x v="49"/>
    <s v="Manchester"/>
    <s v="Women's Street Footwear"/>
    <n v="51"/>
    <n v="980"/>
    <n v="4998"/>
    <n v="2099.16"/>
    <n v="0.42"/>
    <s v="Online"/>
  </r>
  <r>
    <n v="1185732"/>
    <d v="2021-05-17T00:00:00"/>
    <x v="0"/>
    <x v="49"/>
    <s v="Manchester"/>
    <s v="Women's Athletic Footwear"/>
    <n v="52"/>
    <n v="800"/>
    <n v="4160"/>
    <n v="1664"/>
    <n v="0.4"/>
    <s v="Online"/>
  </r>
  <r>
    <n v="1185732"/>
    <d v="2021-05-17T00:00:00"/>
    <x v="0"/>
    <x v="49"/>
    <s v="Manchester"/>
    <s v="Men's Apparel"/>
    <n v="63"/>
    <n v="780"/>
    <n v="4914"/>
    <n v="2211.2999999999997"/>
    <n v="0.44999999999999996"/>
    <s v="Online"/>
  </r>
  <r>
    <n v="1185732"/>
    <d v="2021-05-17T00:00:00"/>
    <x v="0"/>
    <x v="49"/>
    <s v="Manchester"/>
    <s v="Women's Apparel"/>
    <n v="65"/>
    <n v="1150"/>
    <n v="7475"/>
    <n v="3438.4999999999995"/>
    <n v="0.45999999999999996"/>
    <s v="Online"/>
  </r>
  <r>
    <n v="1185732"/>
    <d v="2021-06-19T00:00:00"/>
    <x v="0"/>
    <x v="49"/>
    <s v="Manchester"/>
    <s v="Men's Street Footwear"/>
    <n v="59"/>
    <n v="1690"/>
    <n v="9971"/>
    <n v="5284.63"/>
    <n v="0.53"/>
    <s v="Online"/>
  </r>
  <r>
    <n v="1185732"/>
    <d v="2021-06-19T00:00:00"/>
    <x v="0"/>
    <x v="49"/>
    <s v="Manchester"/>
    <s v="Men's Athletic Footwear"/>
    <n v="56"/>
    <n v="1230"/>
    <n v="6888"/>
    <n v="3512.88"/>
    <n v="0.51"/>
    <s v="Online"/>
  </r>
  <r>
    <n v="1185732"/>
    <d v="2021-06-19T00:00:00"/>
    <x v="0"/>
    <x v="49"/>
    <s v="Manchester"/>
    <s v="Women's Street Footwear"/>
    <n v="53"/>
    <n v="880"/>
    <n v="4664"/>
    <n v="2052.16"/>
    <n v="0.44"/>
    <s v="Online"/>
  </r>
  <r>
    <n v="1185732"/>
    <d v="2021-06-19T00:00:00"/>
    <x v="0"/>
    <x v="49"/>
    <s v="Manchester"/>
    <s v="Women's Athletic Footwear"/>
    <n v="52"/>
    <n v="910"/>
    <n v="4732"/>
    <n v="1987.4399999999998"/>
    <n v="0.42"/>
    <s v="Online"/>
  </r>
  <r>
    <n v="1185732"/>
    <d v="2021-06-19T00:00:00"/>
    <x v="0"/>
    <x v="49"/>
    <s v="Manchester"/>
    <s v="Men's Apparel"/>
    <n v="60"/>
    <n v="940"/>
    <n v="5640"/>
    <n v="2425.1999999999998"/>
    <n v="0.43"/>
    <s v="Online"/>
  </r>
  <r>
    <n v="1185732"/>
    <d v="2021-06-19T00:00:00"/>
    <x v="0"/>
    <x v="49"/>
    <s v="Manchester"/>
    <s v="Women's Apparel"/>
    <n v="66"/>
    <n v="1380"/>
    <n v="9108"/>
    <n v="4280.7599999999993"/>
    <n v="0.47"/>
    <s v="Online"/>
  </r>
  <r>
    <n v="1185732"/>
    <d v="2021-07-17T00:00:00"/>
    <x v="0"/>
    <x v="49"/>
    <s v="Manchester"/>
    <s v="Men's Street Footwear"/>
    <n v="64"/>
    <n v="1960"/>
    <n v="12544"/>
    <n v="6648.3200000000006"/>
    <n v="0.53"/>
    <s v="Online"/>
  </r>
  <r>
    <n v="1185732"/>
    <d v="2021-07-17T00:00:00"/>
    <x v="0"/>
    <x v="49"/>
    <s v="Manchester"/>
    <s v="Men's Athletic Footwear"/>
    <n v="55"/>
    <n v="1310"/>
    <n v="7205"/>
    <n v="3602.5"/>
    <n v="0.5"/>
    <s v="Online"/>
  </r>
  <r>
    <n v="1185732"/>
    <d v="2021-07-17T00:00:00"/>
    <x v="0"/>
    <x v="49"/>
    <s v="Manchester"/>
    <s v="Women's Street Footwear"/>
    <n v="54"/>
    <n v="1090"/>
    <n v="5886"/>
    <n v="2413.2599999999998"/>
    <n v="0.41"/>
    <s v="Online"/>
  </r>
  <r>
    <n v="1185732"/>
    <d v="2021-07-17T00:00:00"/>
    <x v="0"/>
    <x v="49"/>
    <s v="Manchester"/>
    <s v="Women's Athletic Footwear"/>
    <n v="53"/>
    <n v="850"/>
    <n v="4505"/>
    <n v="1982.2"/>
    <n v="0.44"/>
    <s v="Online"/>
  </r>
  <r>
    <n v="1185732"/>
    <d v="2021-07-17T00:00:00"/>
    <x v="0"/>
    <x v="49"/>
    <s v="Manchester"/>
    <s v="Men's Apparel"/>
    <n v="60"/>
    <n v="1020"/>
    <n v="6120"/>
    <n v="2509.1999999999998"/>
    <n v="0.41"/>
    <s v="Online"/>
  </r>
  <r>
    <n v="1185732"/>
    <d v="2021-07-17T00:00:00"/>
    <x v="0"/>
    <x v="49"/>
    <s v="Manchester"/>
    <s v="Women's Apparel"/>
    <n v="64"/>
    <n v="1370"/>
    <n v="8768"/>
    <n v="4296.32"/>
    <n v="0.49"/>
    <s v="Online"/>
  </r>
  <r>
    <n v="1185732"/>
    <d v="2021-08-18T00:00:00"/>
    <x v="0"/>
    <x v="49"/>
    <s v="Manchester"/>
    <s v="Men's Street Footwear"/>
    <n v="60"/>
    <n v="1960"/>
    <n v="11760"/>
    <n v="5997.6"/>
    <n v="0.51"/>
    <s v="Online"/>
  </r>
  <r>
    <n v="1185732"/>
    <d v="2021-08-18T00:00:00"/>
    <x v="0"/>
    <x v="49"/>
    <s v="Manchester"/>
    <s v="Men's Athletic Footwear"/>
    <n v="58"/>
    <n v="1350"/>
    <n v="7830"/>
    <n v="4228.2000000000007"/>
    <n v="0.54"/>
    <s v="Online"/>
  </r>
  <r>
    <n v="1185732"/>
    <d v="2021-08-18T00:00:00"/>
    <x v="0"/>
    <x v="49"/>
    <s v="Manchester"/>
    <s v="Women's Street Footwear"/>
    <n v="52"/>
    <n v="1050"/>
    <n v="5460"/>
    <n v="2456.9999999999995"/>
    <n v="0.44999999999999996"/>
    <s v="Online"/>
  </r>
  <r>
    <n v="1185732"/>
    <d v="2021-08-18T00:00:00"/>
    <x v="0"/>
    <x v="49"/>
    <s v="Manchester"/>
    <s v="Women's Athletic Footwear"/>
    <n v="51"/>
    <n v="720"/>
    <n v="3672"/>
    <n v="1542.24"/>
    <n v="0.42"/>
    <s v="Online"/>
  </r>
  <r>
    <n v="1185732"/>
    <d v="2021-08-18T00:00:00"/>
    <x v="0"/>
    <x v="49"/>
    <s v="Manchester"/>
    <s v="Men's Apparel"/>
    <n v="59"/>
    <n v="730"/>
    <n v="4307"/>
    <n v="1938.1499999999999"/>
    <n v="0.44999999999999996"/>
    <s v="Online"/>
  </r>
  <r>
    <n v="1185732"/>
    <d v="2021-08-18T00:00:00"/>
    <x v="0"/>
    <x v="49"/>
    <s v="Manchester"/>
    <s v="Women's Apparel"/>
    <n v="64"/>
    <n v="1060"/>
    <n v="6784"/>
    <n v="3188.48"/>
    <n v="0.47"/>
    <s v="Online"/>
  </r>
  <r>
    <n v="1185732"/>
    <d v="2021-09-17T00:00:00"/>
    <x v="0"/>
    <x v="49"/>
    <s v="Manchester"/>
    <s v="Men's Street Footwear"/>
    <n v="59"/>
    <n v="1540"/>
    <n v="9086"/>
    <n v="4724.72"/>
    <n v="0.52"/>
    <s v="Online"/>
  </r>
  <r>
    <n v="1185732"/>
    <d v="2021-09-17T00:00:00"/>
    <x v="0"/>
    <x v="49"/>
    <s v="Manchester"/>
    <s v="Men's Athletic Footwear"/>
    <n v="54"/>
    <n v="950"/>
    <n v="5130"/>
    <n v="2667.6"/>
    <n v="0.52"/>
    <s v="Online"/>
  </r>
  <r>
    <n v="1185732"/>
    <d v="2021-09-17T00:00:00"/>
    <x v="0"/>
    <x v="49"/>
    <s v="Manchester"/>
    <s v="Women's Street Footwear"/>
    <n v="52"/>
    <n v="750"/>
    <n v="3900"/>
    <n v="1677"/>
    <n v="0.43"/>
    <s v="Online"/>
  </r>
  <r>
    <n v="1185732"/>
    <d v="2021-09-17T00:00:00"/>
    <x v="0"/>
    <x v="49"/>
    <s v="Manchester"/>
    <s v="Women's Athletic Footwear"/>
    <n v="53"/>
    <n v="560"/>
    <n v="2968"/>
    <n v="1246.56"/>
    <n v="0.42"/>
    <s v="Online"/>
  </r>
  <r>
    <n v="1185732"/>
    <d v="2021-09-17T00:00:00"/>
    <x v="0"/>
    <x v="49"/>
    <s v="Manchester"/>
    <s v="Men's Apparel"/>
    <n v="64"/>
    <n v="630"/>
    <n v="4032"/>
    <n v="1733.76"/>
    <n v="0.43"/>
    <s v="Online"/>
  </r>
  <r>
    <n v="1185732"/>
    <d v="2021-09-17T00:00:00"/>
    <x v="0"/>
    <x v="49"/>
    <s v="Manchester"/>
    <s v="Women's Apparel"/>
    <n v="68"/>
    <n v="980"/>
    <n v="6664"/>
    <n v="3065.4399999999996"/>
    <n v="0.45999999999999996"/>
    <s v="Online"/>
  </r>
  <r>
    <n v="1185732"/>
    <d v="2021-10-19T00:00:00"/>
    <x v="0"/>
    <x v="49"/>
    <s v="Manchester"/>
    <s v="Men's Street Footwear"/>
    <n v="64"/>
    <n v="1190"/>
    <n v="7616"/>
    <n v="4036.48"/>
    <n v="0.53"/>
    <s v="Online"/>
  </r>
  <r>
    <n v="1185732"/>
    <d v="2021-10-19T00:00:00"/>
    <x v="0"/>
    <x v="49"/>
    <s v="Manchester"/>
    <s v="Men's Athletic Footwear"/>
    <n v="62"/>
    <n v="840"/>
    <n v="5208"/>
    <n v="2760.2400000000002"/>
    <n v="0.53"/>
    <s v="Online"/>
  </r>
  <r>
    <n v="1185732"/>
    <d v="2021-10-19T00:00:00"/>
    <x v="0"/>
    <x v="49"/>
    <s v="Manchester"/>
    <s v="Women's Street Footwear"/>
    <n v="59"/>
    <n v="540"/>
    <n v="3186"/>
    <n v="1401.84"/>
    <n v="0.44"/>
    <s v="Online"/>
  </r>
  <r>
    <n v="1185732"/>
    <d v="2021-10-19T00:00:00"/>
    <x v="0"/>
    <x v="49"/>
    <s v="Manchester"/>
    <s v="Women's Athletic Footwear"/>
    <n v="62"/>
    <n v="470"/>
    <n v="2914"/>
    <n v="1253.02"/>
    <n v="0.43"/>
    <s v="Online"/>
  </r>
  <r>
    <n v="1185732"/>
    <d v="2021-10-19T00:00:00"/>
    <x v="0"/>
    <x v="49"/>
    <s v="Manchester"/>
    <s v="Men's Apparel"/>
    <n v="71"/>
    <n v="460"/>
    <n v="3266"/>
    <n v="1404.3799999999999"/>
    <n v="0.43"/>
    <s v="Online"/>
  </r>
  <r>
    <n v="1185732"/>
    <d v="2021-10-19T00:00:00"/>
    <x v="0"/>
    <x v="49"/>
    <s v="Manchester"/>
    <s v="Women's Apparel"/>
    <n v="72"/>
    <n v="810"/>
    <n v="5832"/>
    <n v="2799.3599999999997"/>
    <n v="0.48"/>
    <s v="Online"/>
  </r>
  <r>
    <n v="1185732"/>
    <d v="2021-11-18T00:00:00"/>
    <x v="0"/>
    <x v="49"/>
    <s v="Manchester"/>
    <s v="Men's Street Footwear"/>
    <n v="68"/>
    <n v="1170"/>
    <n v="7956"/>
    <n v="4216.68"/>
    <n v="0.53"/>
    <s v="Online"/>
  </r>
  <r>
    <n v="1185732"/>
    <d v="2021-11-18T00:00:00"/>
    <x v="0"/>
    <x v="49"/>
    <s v="Manchester"/>
    <s v="Men's Athletic Footwear"/>
    <n v="62"/>
    <n v="980"/>
    <n v="6076"/>
    <n v="3159.52"/>
    <n v="0.52"/>
    <s v="Online"/>
  </r>
  <r>
    <n v="1185732"/>
    <d v="2021-11-18T00:00:00"/>
    <x v="0"/>
    <x v="49"/>
    <s v="Manchester"/>
    <s v="Women's Street Footwear"/>
    <n v="63"/>
    <n v="1040"/>
    <n v="6552"/>
    <n v="2948.3999999999996"/>
    <n v="0.44999999999999996"/>
    <s v="Online"/>
  </r>
  <r>
    <n v="1185732"/>
    <d v="2021-11-18T00:00:00"/>
    <x v="0"/>
    <x v="49"/>
    <s v="Manchester"/>
    <s v="Women's Athletic Footwear"/>
    <n v="64"/>
    <n v="850"/>
    <n v="5440"/>
    <n v="2176"/>
    <n v="0.4"/>
    <s v="Online"/>
  </r>
  <r>
    <n v="1185732"/>
    <d v="2021-11-18T00:00:00"/>
    <x v="0"/>
    <x v="49"/>
    <s v="Manchester"/>
    <s v="Men's Apparel"/>
    <n v="71"/>
    <n v="810"/>
    <n v="5751"/>
    <n v="2415.42"/>
    <n v="0.42"/>
    <s v="Online"/>
  </r>
  <r>
    <n v="1185732"/>
    <d v="2021-11-18T00:00:00"/>
    <x v="0"/>
    <x v="49"/>
    <s v="Manchester"/>
    <s v="Women's Apparel"/>
    <n v="78"/>
    <n v="1160"/>
    <n v="9048"/>
    <n v="4252.5599999999995"/>
    <n v="0.47"/>
    <s v="Online"/>
  </r>
  <r>
    <n v="1185732"/>
    <d v="2021-12-17T00:00:00"/>
    <x v="0"/>
    <x v="49"/>
    <s v="Manchester"/>
    <s v="Men's Street Footwear"/>
    <n v="71"/>
    <n v="1690"/>
    <n v="11999"/>
    <n v="6599.4500000000007"/>
    <n v="0.55000000000000004"/>
    <s v="Online"/>
  </r>
  <r>
    <n v="1185732"/>
    <d v="2021-12-17T00:00:00"/>
    <x v="0"/>
    <x v="49"/>
    <s v="Manchester"/>
    <s v="Men's Athletic Footwear"/>
    <n v="59"/>
    <n v="1150"/>
    <n v="6785"/>
    <n v="3731.7500000000005"/>
    <n v="0.55000000000000004"/>
    <s v="Online"/>
  </r>
  <r>
    <n v="1185732"/>
    <d v="2021-12-17T00:00:00"/>
    <x v="0"/>
    <x v="49"/>
    <s v="Manchester"/>
    <s v="Women's Street Footwear"/>
    <n v="62"/>
    <n v="1080"/>
    <n v="6696"/>
    <n v="2812.3199999999997"/>
    <n v="0.42"/>
    <s v="Online"/>
  </r>
  <r>
    <n v="1185732"/>
    <d v="2021-12-17T00:00:00"/>
    <x v="0"/>
    <x v="49"/>
    <s v="Manchester"/>
    <s v="Women's Athletic Footwear"/>
    <n v="62"/>
    <n v="880"/>
    <n v="5456"/>
    <n v="2400.64"/>
    <n v="0.44"/>
    <s v="Online"/>
  </r>
  <r>
    <n v="1185732"/>
    <d v="2021-12-17T00:00:00"/>
    <x v="0"/>
    <x v="49"/>
    <s v="Manchester"/>
    <s v="Men's Apparel"/>
    <n v="74"/>
    <n v="1050"/>
    <n v="7770"/>
    <n v="3341.1"/>
    <n v="0.43"/>
    <s v="Online"/>
  </r>
  <r>
    <n v="1185732"/>
    <d v="2021-12-17T00:00:00"/>
    <x v="0"/>
    <x v="49"/>
    <s v="Manchester"/>
    <s v="Women's Apparel"/>
    <n v="74"/>
    <n v="1170"/>
    <n v="8658"/>
    <n v="4242.42"/>
    <n v="0.49"/>
    <s v="Online"/>
  </r>
  <r>
    <n v="1185732"/>
    <d v="2021-01-24T00:00:00"/>
    <x v="0"/>
    <x v="49"/>
    <s v="Manchester"/>
    <s v="Men's Street Footwear"/>
    <n v="52"/>
    <n v="1450"/>
    <n v="7540"/>
    <n v="3468.4"/>
    <n v="0.46"/>
    <s v="Online"/>
  </r>
  <r>
    <n v="1185732"/>
    <d v="2021-01-24T00:00:00"/>
    <x v="0"/>
    <x v="49"/>
    <s v="Manchester"/>
    <s v="Men's Athletic Footwear"/>
    <n v="50"/>
    <n v="840"/>
    <n v="4200"/>
    <n v="1974.0000000000002"/>
    <n v="0.47000000000000003"/>
    <s v="Online"/>
  </r>
  <r>
    <n v="1185732"/>
    <d v="2021-01-24T00:00:00"/>
    <x v="0"/>
    <x v="49"/>
    <s v="Manchester"/>
    <s v="Women's Street Footwear"/>
    <n v="44"/>
    <n v="900"/>
    <n v="3960"/>
    <n v="1386"/>
    <n v="0.35"/>
    <s v="Online"/>
  </r>
  <r>
    <n v="1185732"/>
    <d v="2021-01-24T00:00:00"/>
    <x v="0"/>
    <x v="49"/>
    <s v="Manchester"/>
    <s v="Women's Athletic Footwear"/>
    <n v="49"/>
    <n v="390"/>
    <n v="1911"/>
    <n v="707.06999999999994"/>
    <n v="0.37"/>
    <s v="Online"/>
  </r>
  <r>
    <n v="1185732"/>
    <d v="2021-01-24T00:00:00"/>
    <x v="0"/>
    <x v="49"/>
    <s v="Manchester"/>
    <s v="Men's Apparel"/>
    <n v="60"/>
    <n v="540"/>
    <n v="3240"/>
    <n v="1198.8"/>
    <n v="0.37"/>
    <s v="Online"/>
  </r>
  <r>
    <n v="1185732"/>
    <d v="2021-01-24T00:00:00"/>
    <x v="0"/>
    <x v="49"/>
    <s v="Manchester"/>
    <s v="Women's Apparel"/>
    <n v="54"/>
    <n v="780"/>
    <n v="4212"/>
    <n v="1895.3999999999999"/>
    <n v="0.44999999999999996"/>
    <s v="Online"/>
  </r>
  <r>
    <n v="1185732"/>
    <d v="2021-02-22T00:00:00"/>
    <x v="0"/>
    <x v="49"/>
    <s v="Manchester"/>
    <s v="Men's Street Footwear"/>
    <n v="52"/>
    <n v="1730"/>
    <n v="8996"/>
    <n v="4048.2000000000007"/>
    <n v="0.45000000000000007"/>
    <s v="Online"/>
  </r>
  <r>
    <n v="1185732"/>
    <d v="2021-02-22T00:00:00"/>
    <x v="0"/>
    <x v="49"/>
    <s v="Manchester"/>
    <s v="Men's Athletic Footwear"/>
    <n v="53"/>
    <n v="590"/>
    <n v="3127"/>
    <n v="1438.42"/>
    <n v="0.46"/>
    <s v="Online"/>
  </r>
  <r>
    <n v="1185732"/>
    <d v="2021-02-22T00:00:00"/>
    <x v="0"/>
    <x v="49"/>
    <s v="Manchester"/>
    <s v="Women's Street Footwear"/>
    <n v="43"/>
    <n v="830"/>
    <n v="3569"/>
    <n v="1427.6000000000001"/>
    <n v="0.4"/>
    <s v="Online"/>
  </r>
  <r>
    <n v="1185732"/>
    <d v="2020-01-01T00:00:00"/>
    <x v="0"/>
    <x v="0"/>
    <s v="New York"/>
    <s v="Men's Street Footwear"/>
    <n v="34"/>
    <n v="3840"/>
    <n v="13056"/>
    <n v="6789.12"/>
    <n v="0.52"/>
    <s v="Outlet"/>
  </r>
  <r>
    <n v="1185732"/>
    <d v="2020-01-02T00:00:00"/>
    <x v="0"/>
    <x v="0"/>
    <s v="New York"/>
    <s v="Men's Athletic Footwear"/>
    <n v="36"/>
    <n v="3200"/>
    <n v="11520"/>
    <n v="4031.9999999999995"/>
    <n v="0.35"/>
    <s v="Outlet"/>
  </r>
  <r>
    <n v="1185732"/>
    <d v="2020-01-03T00:00:00"/>
    <x v="0"/>
    <x v="0"/>
    <s v="New York"/>
    <s v="Women's Street Footwear"/>
    <n v="32"/>
    <n v="3500"/>
    <n v="11200"/>
    <n v="4144"/>
    <n v="0.37"/>
    <s v="Outlet"/>
  </r>
  <r>
    <n v="1185732"/>
    <d v="2020-01-04T00:00:00"/>
    <x v="0"/>
    <x v="0"/>
    <s v="New York"/>
    <s v="Women's Athletic Footwear"/>
    <n v="36"/>
    <n v="2810"/>
    <n v="10116"/>
    <n v="3742.92"/>
    <n v="0.37"/>
    <s v="Outlet"/>
  </r>
  <r>
    <n v="1185732"/>
    <d v="2020-01-05T00:00:00"/>
    <x v="0"/>
    <x v="0"/>
    <s v="New York"/>
    <s v="Men's Apparel"/>
    <n v="43"/>
    <n v="3060"/>
    <n v="13158"/>
    <n v="4868.46"/>
    <n v="0.37"/>
    <s v="Outlet"/>
  </r>
  <r>
    <n v="1185732"/>
    <d v="2020-01-06T00:00:00"/>
    <x v="0"/>
    <x v="0"/>
    <s v="New York"/>
    <s v="Women's Apparel"/>
    <n v="38"/>
    <n v="3300"/>
    <n v="12540"/>
    <n v="4012.8"/>
    <n v="0.32"/>
    <s v="Outlet"/>
  </r>
  <r>
    <n v="1185732"/>
    <d v="2020-01-07T00:00:00"/>
    <x v="0"/>
    <x v="0"/>
    <s v="New York"/>
    <s v="Men's Street Footwear"/>
    <n v="33"/>
    <n v="3880"/>
    <n v="12804"/>
    <n v="6658.08"/>
    <n v="0.52"/>
    <s v="Outlet"/>
  </r>
  <r>
    <n v="1185732"/>
    <d v="2020-01-08T00:00:00"/>
    <x v="0"/>
    <x v="0"/>
    <s v="New York"/>
    <s v="Men's Athletic Footwear"/>
    <n v="39"/>
    <n v="3150"/>
    <n v="12285"/>
    <n v="4054.0499999999997"/>
    <n v="0.32999999999999996"/>
    <s v="Outlet"/>
  </r>
  <r>
    <n v="1185732"/>
    <d v="2020-01-21T00:00:00"/>
    <x v="0"/>
    <x v="0"/>
    <s v="New York"/>
    <s v="Women's Street Footwear"/>
    <n v="32"/>
    <n v="3230"/>
    <n v="10336"/>
    <n v="3927.68"/>
    <n v="0.38"/>
    <s v="Outlet"/>
  </r>
  <r>
    <n v="1185732"/>
    <d v="2020-01-22T00:00:00"/>
    <x v="0"/>
    <x v="0"/>
    <s v="New York"/>
    <s v="Women's Athletic Footwear"/>
    <n v="32"/>
    <n v="2480"/>
    <n v="7936"/>
    <n v="3015.68"/>
    <n v="0.38"/>
    <s v="Outlet"/>
  </r>
  <r>
    <n v="1185732"/>
    <d v="2020-01-23T00:00:00"/>
    <x v="0"/>
    <x v="0"/>
    <s v="New York"/>
    <s v="Men's Apparel"/>
    <n v="43"/>
    <n v="3060"/>
    <n v="13158"/>
    <n v="4605.2999999999993"/>
    <n v="0.35"/>
    <s v="Outlet"/>
  </r>
  <r>
    <n v="1185732"/>
    <d v="2020-01-24T00:00:00"/>
    <x v="0"/>
    <x v="0"/>
    <s v="New York"/>
    <s v="Women's Apparel"/>
    <n v="36"/>
    <n v="3500"/>
    <n v="12600"/>
    <n v="3653.9999999999995"/>
    <n v="0.28999999999999998"/>
    <s v="Outlet"/>
  </r>
  <r>
    <n v="1185732"/>
    <d v="2020-01-25T00:00:00"/>
    <x v="0"/>
    <x v="0"/>
    <s v="New York"/>
    <s v="Men's Street Footwear"/>
    <n v="40"/>
    <n v="3900"/>
    <n v="15600"/>
    <n v="8112"/>
    <n v="0.52"/>
    <s v="Outlet"/>
  </r>
  <r>
    <n v="1185732"/>
    <d v="2020-01-26T00:00:00"/>
    <x v="0"/>
    <x v="0"/>
    <s v="New York"/>
    <s v="Men's Athletic Footwear"/>
    <n v="35"/>
    <n v="3150"/>
    <n v="11025"/>
    <n v="3969"/>
    <n v="0.36"/>
    <s v="Outlet"/>
  </r>
  <r>
    <n v="1185732"/>
    <d v="2020-01-27T00:00:00"/>
    <x v="0"/>
    <x v="0"/>
    <s v="New York"/>
    <s v="Women's Street Footwear"/>
    <n v="27"/>
    <n v="3140"/>
    <n v="8478"/>
    <n v="3475.98"/>
    <n v="0.41"/>
    <s v="Outlet"/>
  </r>
  <r>
    <n v="1185732"/>
    <d v="2020-01-28T00:00:00"/>
    <x v="0"/>
    <x v="0"/>
    <s v="New York"/>
    <s v="Women's Athletic Footwear"/>
    <n v="31"/>
    <n v="2400"/>
    <n v="7440"/>
    <n v="2975.9999999999995"/>
    <n v="0.39999999999999997"/>
    <s v="Outlet"/>
  </r>
  <r>
    <n v="1185732"/>
    <d v="2020-01-29T00:00:00"/>
    <x v="0"/>
    <x v="0"/>
    <s v="New York"/>
    <s v="Men's Apparel"/>
    <n v="43"/>
    <n v="2890"/>
    <n v="12427"/>
    <n v="3976.64"/>
    <n v="0.32"/>
    <s v="Outlet"/>
  </r>
  <r>
    <n v="1185732"/>
    <d v="2020-01-30T00:00:00"/>
    <x v="0"/>
    <x v="0"/>
    <s v="New York"/>
    <s v="Women's Apparel"/>
    <n v="36"/>
    <n v="3230"/>
    <n v="11628"/>
    <n v="3139.5600000000004"/>
    <n v="0.27"/>
    <s v="Outlet"/>
  </r>
  <r>
    <n v="1185732"/>
    <d v="2020-01-31T00:00:00"/>
    <x v="0"/>
    <x v="0"/>
    <s v="New York"/>
    <s v="Men's Street Footwear"/>
    <n v="33"/>
    <n v="3720"/>
    <n v="12276"/>
    <n v="6629.0400000000009"/>
    <n v="0.54"/>
    <s v="Outlet"/>
  </r>
  <r>
    <n v="1185732"/>
    <d v="2020-02-01T00:00:00"/>
    <x v="0"/>
    <x v="0"/>
    <s v="New York"/>
    <s v="Men's Athletic Footwear"/>
    <n v="35"/>
    <n v="3150"/>
    <n v="11025"/>
    <n v="3638.2499999999995"/>
    <n v="0.32999999999999996"/>
    <s v="Outlet"/>
  </r>
  <r>
    <n v="1185732"/>
    <d v="2020-02-02T00:00:00"/>
    <x v="0"/>
    <x v="0"/>
    <s v="New York"/>
    <s v="Women's Street Footwear"/>
    <n v="28"/>
    <n v="3150"/>
    <n v="8820"/>
    <n v="3351.6"/>
    <n v="0.38"/>
    <s v="Outlet"/>
  </r>
  <r>
    <n v="1185732"/>
    <d v="2020-02-03T00:00:00"/>
    <x v="0"/>
    <x v="0"/>
    <s v="New York"/>
    <s v="Women's Athletic Footwear"/>
    <n v="31"/>
    <n v="2890"/>
    <n v="8959"/>
    <n v="3314.83"/>
    <n v="0.37"/>
    <s v="Outlet"/>
  </r>
  <r>
    <n v="1185732"/>
    <d v="2020-02-04T00:00:00"/>
    <x v="0"/>
    <x v="0"/>
    <s v="New York"/>
    <s v="Men's Apparel"/>
    <n v="44"/>
    <n v="2810"/>
    <n v="12364"/>
    <n v="4451.04"/>
    <n v="0.36"/>
    <s v="Outlet"/>
  </r>
  <r>
    <n v="1185732"/>
    <d v="2020-02-05T00:00:00"/>
    <x v="0"/>
    <x v="0"/>
    <s v="New York"/>
    <s v="Women's Apparel"/>
    <n v="39"/>
    <n v="3330"/>
    <n v="12987"/>
    <n v="3506.4900000000002"/>
    <n v="0.27"/>
    <s v="Outlet"/>
  </r>
  <r>
    <n v="1185732"/>
    <d v="2020-02-06T00:00:00"/>
    <x v="0"/>
    <x v="0"/>
    <s v="New York"/>
    <s v="Men's Street Footwear"/>
    <n v="44"/>
    <n v="3660"/>
    <n v="16104"/>
    <n v="8374.08"/>
    <n v="0.52"/>
    <s v="Outlet"/>
  </r>
  <r>
    <n v="1185732"/>
    <d v="2020-02-07T00:00:00"/>
    <x v="0"/>
    <x v="0"/>
    <s v="New York"/>
    <s v="Men's Athletic Footwear"/>
    <n v="37"/>
    <n v="2960"/>
    <n v="10952"/>
    <n v="3833.2"/>
    <n v="0.35"/>
    <s v="Outlet"/>
  </r>
  <r>
    <n v="1185732"/>
    <d v="2020-02-08T00:00:00"/>
    <x v="0"/>
    <x v="0"/>
    <s v="New York"/>
    <s v="Women's Street Footwear"/>
    <n v="36"/>
    <n v="2880"/>
    <n v="10368"/>
    <n v="4354.5599999999995"/>
    <n v="0.42"/>
    <s v="Outlet"/>
  </r>
  <r>
    <n v="1185732"/>
    <d v="2020-02-09T00:00:00"/>
    <x v="0"/>
    <x v="0"/>
    <s v="New York"/>
    <s v="Women's Athletic Footwear"/>
    <n v="33"/>
    <n v="2890"/>
    <n v="9537"/>
    <n v="3814.7999999999997"/>
    <n v="0.39999999999999997"/>
    <s v="Outlet"/>
  </r>
  <r>
    <n v="1185732"/>
    <d v="2020-02-10T00:00:00"/>
    <x v="0"/>
    <x v="0"/>
    <s v="New York"/>
    <s v="Men's Apparel"/>
    <n v="47"/>
    <n v="2800"/>
    <n v="13160"/>
    <n v="4606"/>
    <n v="0.35"/>
    <s v="Outlet"/>
  </r>
  <r>
    <n v="1185732"/>
    <d v="2020-03-03T00:00:00"/>
    <x v="0"/>
    <x v="0"/>
    <s v="New York"/>
    <s v="Women's Apparel"/>
    <n v="44"/>
    <n v="3200"/>
    <n v="14080"/>
    <n v="4083.2"/>
    <n v="0.28999999999999998"/>
    <s v="Outlet"/>
  </r>
  <r>
    <n v="1185732"/>
    <d v="2020-03-04T00:00:00"/>
    <x v="0"/>
    <x v="0"/>
    <s v="New York"/>
    <s v="Men's Street Footwear"/>
    <n v="47"/>
    <n v="4000"/>
    <n v="18800"/>
    <n v="9776"/>
    <n v="0.52"/>
    <s v="Outlet"/>
  </r>
  <r>
    <n v="1185732"/>
    <d v="2020-03-05T00:00:00"/>
    <x v="0"/>
    <x v="0"/>
    <s v="New York"/>
    <s v="Men's Athletic Footwear"/>
    <n v="41"/>
    <n v="3400"/>
    <n v="13940"/>
    <n v="4739.5999999999995"/>
    <n v="0.33999999999999997"/>
    <s v="Outlet"/>
  </r>
  <r>
    <n v="1185732"/>
    <d v="2020-03-06T00:00:00"/>
    <x v="0"/>
    <x v="0"/>
    <s v="New York"/>
    <s v="Women's Street Footwear"/>
    <n v="37"/>
    <n v="2960"/>
    <n v="10952"/>
    <n v="4490.32"/>
    <n v="0.41"/>
    <s v="Outlet"/>
  </r>
  <r>
    <n v="1185732"/>
    <d v="2020-03-07T00:00:00"/>
    <x v="0"/>
    <x v="0"/>
    <s v="New York"/>
    <s v="Women's Athletic Footwear"/>
    <n v="38"/>
    <n v="2970"/>
    <n v="11286"/>
    <n v="4288.68"/>
    <n v="0.38"/>
    <s v="Outlet"/>
  </r>
  <r>
    <n v="1185732"/>
    <d v="2020-03-08T00:00:00"/>
    <x v="0"/>
    <x v="0"/>
    <s v="New York"/>
    <s v="Men's Apparel"/>
    <n v="45"/>
    <n v="2880"/>
    <n v="12960"/>
    <n v="4406.3999999999996"/>
    <n v="0.33999999999999997"/>
    <s v="Outlet"/>
  </r>
  <r>
    <n v="1185732"/>
    <d v="2020-03-09T00:00:00"/>
    <x v="0"/>
    <x v="0"/>
    <s v="New York"/>
    <s v="Women's Apparel"/>
    <n v="46"/>
    <n v="3470"/>
    <n v="15962"/>
    <n v="5107.84"/>
    <n v="0.32"/>
    <s v="Outlet"/>
  </r>
  <r>
    <n v="1185732"/>
    <d v="2020-03-10T00:00:00"/>
    <x v="0"/>
    <x v="0"/>
    <s v="New York"/>
    <s v="Men's Street Footwear"/>
    <n v="44"/>
    <n v="4340"/>
    <n v="19096"/>
    <n v="9929.92"/>
    <n v="0.52"/>
    <s v="Outlet"/>
  </r>
  <r>
    <n v="1185732"/>
    <d v="2020-03-11T00:00:00"/>
    <x v="0"/>
    <x v="0"/>
    <s v="New York"/>
    <s v="Men's Athletic Footwear"/>
    <n v="41"/>
    <n v="3180"/>
    <n v="13038"/>
    <n v="4824.0599999999995"/>
    <n v="0.37"/>
    <s v="Outlet"/>
  </r>
  <r>
    <n v="1185732"/>
    <d v="2020-03-12T00:00:00"/>
    <x v="0"/>
    <x v="0"/>
    <s v="New York"/>
    <s v="Women's Street Footwear"/>
    <n v="35"/>
    <n v="2950"/>
    <n v="10325"/>
    <n v="4336.5"/>
    <n v="0.42"/>
    <s v="Outlet"/>
  </r>
  <r>
    <n v="1185732"/>
    <d v="2020-03-13T00:00:00"/>
    <x v="0"/>
    <x v="0"/>
    <s v="New York"/>
    <s v="Women's Athletic Footwear"/>
    <n v="35"/>
    <n v="2700"/>
    <n v="9450"/>
    <n v="3496.5"/>
    <n v="0.37"/>
    <s v="Outlet"/>
  </r>
  <r>
    <n v="1185732"/>
    <d v="2020-03-14T00:00:00"/>
    <x v="0"/>
    <x v="0"/>
    <s v="New York"/>
    <s v="Men's Apparel"/>
    <n v="46"/>
    <n v="2780"/>
    <n v="12788"/>
    <n v="4347.9199999999992"/>
    <n v="0.33999999999999997"/>
    <s v="Outlet"/>
  </r>
  <r>
    <n v="1185732"/>
    <d v="2020-03-15T00:00:00"/>
    <x v="0"/>
    <x v="0"/>
    <s v="New York"/>
    <s v="Women's Apparel"/>
    <n v="47"/>
    <n v="3520"/>
    <n v="16544"/>
    <n v="4466.88"/>
    <n v="0.27"/>
    <s v="Outlet"/>
  </r>
  <r>
    <n v="1185732"/>
    <d v="2020-03-16T00:00:00"/>
    <x v="0"/>
    <x v="0"/>
    <s v="New York"/>
    <s v="Men's Street Footwear"/>
    <n v="41"/>
    <n v="3750"/>
    <n v="15375"/>
    <n v="7995"/>
    <n v="0.52"/>
    <s v="Outlet"/>
  </r>
  <r>
    <n v="1185732"/>
    <d v="2020-03-17T00:00:00"/>
    <x v="0"/>
    <x v="0"/>
    <s v="New York"/>
    <s v="Men's Athletic Footwear"/>
    <n v="37"/>
    <n v="3590"/>
    <n v="13283"/>
    <n v="4516.2199999999993"/>
    <n v="0.33999999999999997"/>
    <s v="Outlet"/>
  </r>
  <r>
    <n v="1185732"/>
    <d v="2020-03-18T00:00:00"/>
    <x v="0"/>
    <x v="0"/>
    <s v="New York"/>
    <s v="Women's Street Footwear"/>
    <n v="37"/>
    <n v="3140"/>
    <n v="11618"/>
    <n v="4298.66"/>
    <n v="0.37"/>
    <s v="Outlet"/>
  </r>
  <r>
    <n v="1185732"/>
    <d v="2020-03-31T00:00:00"/>
    <x v="0"/>
    <x v="0"/>
    <s v="New York"/>
    <s v="Women's Athletic Footwear"/>
    <n v="40"/>
    <n v="3240"/>
    <n v="12960"/>
    <n v="5184"/>
    <n v="0.39999999999999997"/>
    <s v="Outlet"/>
  </r>
  <r>
    <n v="1185732"/>
    <d v="2020-04-17T00:00:00"/>
    <x v="0"/>
    <x v="0"/>
    <s v="New York"/>
    <s v="Men's Apparel"/>
    <n v="43"/>
    <n v="2790"/>
    <n v="11997"/>
    <n v="3959.0099999999993"/>
    <n v="0.32999999999999996"/>
    <s v="Outlet"/>
  </r>
  <r>
    <n v="1185732"/>
    <d v="2020-04-18T00:00:00"/>
    <x v="0"/>
    <x v="0"/>
    <s v="New York"/>
    <s v="Women's Apparel"/>
    <n v="48"/>
    <n v="3550"/>
    <n v="17040"/>
    <n v="5112"/>
    <n v="0.3"/>
    <s v="Outlet"/>
  </r>
  <r>
    <n v="1185732"/>
    <d v="2020-04-19T00:00:00"/>
    <x v="0"/>
    <x v="0"/>
    <s v="New York"/>
    <s v="Men's Street Footwear"/>
    <n v="39"/>
    <n v="4080"/>
    <n v="15912"/>
    <n v="8751.6"/>
    <n v="0.55000000000000004"/>
    <s v="Outlet"/>
  </r>
  <r>
    <n v="1185732"/>
    <d v="2020-04-20T00:00:00"/>
    <x v="0"/>
    <x v="0"/>
    <s v="New York"/>
    <s v="Men's Athletic Footwear"/>
    <n v="43"/>
    <n v="3500"/>
    <n v="15050"/>
    <n v="4966.4999999999991"/>
    <n v="0.32999999999999996"/>
    <s v="Outlet"/>
  </r>
  <r>
    <n v="1185732"/>
    <d v="2020-04-21T00:00:00"/>
    <x v="0"/>
    <x v="0"/>
    <s v="New York"/>
    <s v="Women's Street Footwear"/>
    <n v="36"/>
    <n v="3150"/>
    <n v="11340"/>
    <n v="4422.5999999999995"/>
    <n v="0.38999999999999996"/>
    <s v="Outlet"/>
  </r>
  <r>
    <n v="1185732"/>
    <d v="2020-04-22T00:00:00"/>
    <x v="0"/>
    <x v="0"/>
    <s v="New York"/>
    <s v="Women's Athletic Footwear"/>
    <n v="34"/>
    <n v="3060"/>
    <n v="10404"/>
    <n v="4057.5599999999995"/>
    <n v="0.38999999999999996"/>
    <s v="Outlet"/>
  </r>
  <r>
    <n v="1185732"/>
    <d v="2020-04-23T00:00:00"/>
    <x v="0"/>
    <x v="0"/>
    <s v="New York"/>
    <s v="Men's Apparel"/>
    <n v="44"/>
    <n v="3150"/>
    <n v="13860"/>
    <n v="5128.2"/>
    <n v="0.37"/>
    <s v="Outlet"/>
  </r>
  <r>
    <n v="1185732"/>
    <d v="2020-04-24T00:00:00"/>
    <x v="0"/>
    <x v="0"/>
    <s v="New York"/>
    <s v="Women's Apparel"/>
    <n v="45"/>
    <n v="3500"/>
    <n v="15750"/>
    <n v="4725"/>
    <n v="0.3"/>
    <s v="Outlet"/>
  </r>
  <r>
    <n v="1185732"/>
    <d v="2020-04-25T00:00:00"/>
    <x v="0"/>
    <x v="0"/>
    <s v="New York"/>
    <s v="Men's Apparel"/>
    <n v="51"/>
    <n v="2890"/>
    <n v="14739"/>
    <n v="4716.4800000000005"/>
    <n v="0.32"/>
    <s v="Outlet"/>
  </r>
  <r>
    <n v="1185732"/>
    <d v="2020-04-26T00:00:00"/>
    <x v="0"/>
    <x v="0"/>
    <s v="New York"/>
    <s v="Women's Apparel"/>
    <n v="50"/>
    <n v="3300"/>
    <n v="16500"/>
    <n v="4620"/>
    <n v="0.28000000000000003"/>
    <s v="Outlet"/>
  </r>
  <r>
    <n v="1185732"/>
    <d v="2020-04-27T00:00:00"/>
    <x v="0"/>
    <x v="0"/>
    <s v="New York"/>
    <s v="Men's Street Footwear"/>
    <n v="46"/>
    <n v="4030"/>
    <n v="18538"/>
    <n v="10381.280000000001"/>
    <n v="0.56000000000000005"/>
    <s v="Outlet"/>
  </r>
  <r>
    <n v="1185732"/>
    <d v="2020-04-28T00:00:00"/>
    <x v="0"/>
    <x v="0"/>
    <s v="New York"/>
    <s v="Men's Athletic Footwear"/>
    <n v="40"/>
    <n v="3120"/>
    <n v="12480"/>
    <n v="4492.8"/>
    <n v="0.36"/>
    <s v="Outlet"/>
  </r>
  <r>
    <n v="1185732"/>
    <d v="2020-04-29T00:00:00"/>
    <x v="0"/>
    <x v="0"/>
    <s v="New York"/>
    <s v="Women's Street Footwear"/>
    <n v="43"/>
    <n v="2940"/>
    <n v="12642"/>
    <n v="5309.6399999999994"/>
    <n v="0.42"/>
    <s v="Outlet"/>
  </r>
  <r>
    <n v="1185732"/>
    <d v="2020-04-30T00:00:00"/>
    <x v="0"/>
    <x v="0"/>
    <s v="New York"/>
    <s v="Women's Athletic Footwear"/>
    <n v="41"/>
    <n v="2700"/>
    <n v="11070"/>
    <n v="4095.9"/>
    <n v="0.37"/>
    <s v="Outlet"/>
  </r>
  <r>
    <n v="1185732"/>
    <d v="2020-05-01T00:00:00"/>
    <x v="0"/>
    <x v="0"/>
    <s v="New York"/>
    <s v="Men's Apparel"/>
    <n v="47"/>
    <n v="2800"/>
    <n v="13160"/>
    <n v="4737.5999999999995"/>
    <n v="0.36"/>
    <s v="Outlet"/>
  </r>
  <r>
    <n v="1185732"/>
    <d v="2020-05-02T00:00:00"/>
    <x v="0"/>
    <x v="0"/>
    <s v="New York"/>
    <s v="Women's Apparel"/>
    <n v="53"/>
    <n v="3220"/>
    <n v="17066"/>
    <n v="4778.4800000000005"/>
    <n v="0.28000000000000003"/>
    <s v="Outlet"/>
  </r>
  <r>
    <n v="1185732"/>
    <d v="2020-05-03T00:00:00"/>
    <x v="0"/>
    <x v="0"/>
    <s v="New York"/>
    <s v="Men's Street Footwear"/>
    <n v="48"/>
    <n v="4200"/>
    <n v="20160"/>
    <n v="11289.6"/>
    <n v="0.56000000000000005"/>
    <s v="Outlet"/>
  </r>
  <r>
    <n v="1185732"/>
    <d v="2020-05-04T00:00:00"/>
    <x v="0"/>
    <x v="0"/>
    <s v="New York"/>
    <s v="Men's Athletic Footwear"/>
    <n v="43"/>
    <n v="3100"/>
    <n v="13330"/>
    <n v="4665.5"/>
    <n v="0.35"/>
    <s v="Outlet"/>
  </r>
  <r>
    <n v="1185732"/>
    <d v="2020-05-05T00:00:00"/>
    <x v="0"/>
    <x v="0"/>
    <s v="New York"/>
    <s v="Women's Street Footwear"/>
    <n v="42"/>
    <n v="3330"/>
    <n v="13986"/>
    <n v="5594.4"/>
    <n v="0.39999999999999997"/>
    <s v="Outlet"/>
  </r>
  <r>
    <n v="1185732"/>
    <d v="2020-05-06T00:00:00"/>
    <x v="0"/>
    <x v="0"/>
    <s v="New York"/>
    <s v="Women's Athletic Footwear"/>
    <n v="41"/>
    <n v="3060"/>
    <n v="12546"/>
    <n v="5018.3999999999996"/>
    <n v="0.39999999999999997"/>
    <s v="Outlet"/>
  </r>
  <r>
    <n v="1185732"/>
    <d v="2020-05-07T00:00:00"/>
    <x v="0"/>
    <x v="0"/>
    <s v="New York"/>
    <s v="Men's Apparel"/>
    <n v="48"/>
    <n v="2790"/>
    <n v="13392"/>
    <n v="4955.04"/>
    <n v="0.37"/>
    <s v="Outlet"/>
  </r>
  <r>
    <n v="1185732"/>
    <d v="2020-07-18T00:00:00"/>
    <x v="0"/>
    <x v="0"/>
    <s v="New York"/>
    <s v="Women's Apparel"/>
    <n v="48"/>
    <n v="3400"/>
    <n v="16320"/>
    <n v="4896"/>
    <n v="0.3"/>
    <s v="Outlet"/>
  </r>
  <r>
    <n v="1197831"/>
    <d v="2020-07-19T00:00:00"/>
    <x v="0"/>
    <x v="0"/>
    <s v="New York"/>
    <s v="Men's Street Footwear"/>
    <n v="20"/>
    <n v="2700"/>
    <n v="5400"/>
    <n v="2105.9999999999995"/>
    <n v="0.38999999999999996"/>
    <s v="Outlet"/>
  </r>
  <r>
    <n v="1197831"/>
    <d v="2020-07-20T00:00:00"/>
    <x v="0"/>
    <x v="0"/>
    <s v="New York"/>
    <s v="Men's Athletic Footwear"/>
    <n v="26"/>
    <n v="2700"/>
    <n v="7020"/>
    <n v="2597.4"/>
    <n v="0.37"/>
    <s v="Outlet"/>
  </r>
  <r>
    <n v="1197831"/>
    <d v="2020-07-21T00:00:00"/>
    <x v="0"/>
    <x v="0"/>
    <s v="New York"/>
    <s v="Women's Street Footwear"/>
    <n v="27"/>
    <n v="2380"/>
    <n v="6426"/>
    <n v="2506.14"/>
    <n v="0.38999999999999996"/>
    <s v="Outlet"/>
  </r>
  <r>
    <n v="1197831"/>
    <d v="2020-07-22T00:00:00"/>
    <x v="0"/>
    <x v="0"/>
    <s v="New York"/>
    <s v="Women's Athletic Footwear"/>
    <n v="27"/>
    <n v="2100"/>
    <n v="5670"/>
    <n v="2948.4"/>
    <n v="0.52"/>
    <s v="Outlet"/>
  </r>
  <r>
    <n v="1197831"/>
    <d v="2020-07-23T00:00:00"/>
    <x v="1"/>
    <x v="1"/>
    <s v="Houston"/>
    <s v="Men's Apparel"/>
    <n v="26"/>
    <n v="1760"/>
    <n v="4576"/>
    <n v="1555.84"/>
    <n v="0.33999999999999997"/>
    <s v="Outlet"/>
  </r>
  <r>
    <n v="1197831"/>
    <d v="2020-07-24T00:00:00"/>
    <x v="1"/>
    <x v="1"/>
    <s v="Houston"/>
    <s v="Women's Apparel"/>
    <n v="25"/>
    <n v="2240"/>
    <n v="5600"/>
    <n v="3136.0000000000005"/>
    <n v="0.56000000000000005"/>
    <s v="Outlet"/>
  </r>
  <r>
    <n v="1197831"/>
    <d v="2020-07-25T00:00:00"/>
    <x v="1"/>
    <x v="1"/>
    <s v="Houston"/>
    <s v="Men's Street Footwear"/>
    <n v="20"/>
    <n v="2550"/>
    <n v="5100"/>
    <n v="2091"/>
    <n v="0.41"/>
    <s v="Outlet"/>
  </r>
  <r>
    <n v="1197831"/>
    <d v="2020-07-26T00:00:00"/>
    <x v="1"/>
    <x v="1"/>
    <s v="Houston"/>
    <s v="Men's Athletic Footwear"/>
    <n v="23"/>
    <n v="2890"/>
    <n v="6647"/>
    <n v="2791.74"/>
    <n v="0.42"/>
    <s v="Outlet"/>
  </r>
  <r>
    <n v="1197831"/>
    <d v="2020-07-27T00:00:00"/>
    <x v="1"/>
    <x v="1"/>
    <s v="Houston"/>
    <s v="Women's Street Footwear"/>
    <n v="27"/>
    <n v="2360"/>
    <n v="6372"/>
    <n v="2612.52"/>
    <n v="0.41"/>
    <s v="Outlet"/>
  </r>
  <r>
    <n v="1197831"/>
    <d v="2020-07-28T00:00:00"/>
    <x v="1"/>
    <x v="1"/>
    <s v="Houston"/>
    <s v="Women's Athletic Footwear"/>
    <n v="26"/>
    <n v="2130"/>
    <n v="5538"/>
    <n v="2769"/>
    <n v="0.5"/>
    <s v="Outlet"/>
  </r>
  <r>
    <n v="1197831"/>
    <d v="2020-07-29T00:00:00"/>
    <x v="1"/>
    <x v="1"/>
    <s v="Houston"/>
    <s v="Men's Apparel"/>
    <n v="28"/>
    <n v="1600"/>
    <n v="4480"/>
    <n v="1478.3999999999999"/>
    <n v="0.32999999999999996"/>
    <s v="Outlet"/>
  </r>
  <r>
    <n v="1197831"/>
    <d v="2020-07-30T00:00:00"/>
    <x v="1"/>
    <x v="1"/>
    <s v="Houston"/>
    <s v="Women's Apparel"/>
    <n v="26"/>
    <n v="2310"/>
    <n v="6006"/>
    <n v="3303.3"/>
    <n v="0.55000000000000004"/>
    <s v="Outlet"/>
  </r>
  <r>
    <n v="1197831"/>
    <d v="2020-07-31T00:00:00"/>
    <x v="1"/>
    <x v="1"/>
    <s v="Houston"/>
    <s v="Men's Street Footwear"/>
    <n v="20"/>
    <n v="3060"/>
    <n v="6120"/>
    <n v="2570.4"/>
    <n v="0.42"/>
    <s v="Outlet"/>
  </r>
  <r>
    <n v="1197831"/>
    <d v="2020-08-01T00:00:00"/>
    <x v="1"/>
    <x v="1"/>
    <s v="Houston"/>
    <s v="Men's Athletic Footwear"/>
    <n v="30"/>
    <n v="2630"/>
    <n v="7890"/>
    <n v="3077.0999999999995"/>
    <n v="0.38999999999999996"/>
    <s v="Outlet"/>
  </r>
  <r>
    <n v="1197831"/>
    <d v="2020-08-02T00:00:00"/>
    <x v="1"/>
    <x v="1"/>
    <s v="Houston"/>
    <s v="Women's Street Footwear"/>
    <n v="23"/>
    <n v="2240"/>
    <n v="5152"/>
    <n v="2163.84"/>
    <n v="0.42"/>
    <s v="Outlet"/>
  </r>
  <r>
    <n v="1197831"/>
    <d v="2020-08-03T00:00:00"/>
    <x v="1"/>
    <x v="1"/>
    <s v="Houston"/>
    <s v="Women's Athletic Footwear"/>
    <n v="30"/>
    <n v="2040"/>
    <n v="6120"/>
    <n v="2937.6"/>
    <n v="0.48"/>
    <s v="Outlet"/>
  </r>
  <r>
    <n v="1197831"/>
    <d v="2020-08-04T00:00:00"/>
    <x v="1"/>
    <x v="1"/>
    <s v="Houston"/>
    <s v="Men's Apparel"/>
    <n v="35"/>
    <n v="1550"/>
    <n v="5425"/>
    <n v="1736"/>
    <n v="0.32"/>
    <s v="Outlet"/>
  </r>
  <r>
    <n v="1197831"/>
    <d v="2020-08-05T00:00:00"/>
    <x v="1"/>
    <x v="1"/>
    <s v="Houston"/>
    <s v="Women's Apparel"/>
    <n v="29"/>
    <n v="2280"/>
    <n v="6612"/>
    <n v="3636.6000000000004"/>
    <n v="0.55000000000000004"/>
    <s v="Outlet"/>
  </r>
  <r>
    <n v="1197831"/>
    <d v="2020-08-06T00:00:00"/>
    <x v="1"/>
    <x v="1"/>
    <s v="Houston"/>
    <s v="Men's Street Footwear"/>
    <n v="23"/>
    <n v="3060"/>
    <n v="7038"/>
    <n v="2604.06"/>
    <n v="0.37"/>
    <s v="Outlet"/>
  </r>
  <r>
    <n v="1197831"/>
    <d v="2020-08-07T00:00:00"/>
    <x v="1"/>
    <x v="1"/>
    <s v="Houston"/>
    <s v="Men's Athletic Footwear"/>
    <n v="29"/>
    <n v="3060"/>
    <n v="8874"/>
    <n v="3638.3399999999997"/>
    <n v="0.41"/>
    <s v="Outlet"/>
  </r>
  <r>
    <n v="1197831"/>
    <d v="2020-08-08T00:00:00"/>
    <x v="1"/>
    <x v="1"/>
    <s v="Houston"/>
    <s v="Women's Street Footwear"/>
    <n v="24"/>
    <n v="2320"/>
    <n v="5568"/>
    <n v="2060.16"/>
    <n v="0.37"/>
    <s v="Outlet"/>
  </r>
  <r>
    <n v="1197831"/>
    <d v="2020-08-09T00:00:00"/>
    <x v="1"/>
    <x v="1"/>
    <s v="Houston"/>
    <s v="Women's Athletic Footwear"/>
    <n v="28"/>
    <n v="2130"/>
    <n v="5964"/>
    <n v="2862.72"/>
    <n v="0.48"/>
    <s v="Outlet"/>
  </r>
  <r>
    <n v="1197831"/>
    <d v="2020-08-10T00:00:00"/>
    <x v="1"/>
    <x v="1"/>
    <s v="Houston"/>
    <s v="Men's Apparel"/>
    <n v="34"/>
    <n v="1790"/>
    <n v="6086"/>
    <n v="2069.2399999999998"/>
    <n v="0.33999999999999997"/>
    <s v="Outlet"/>
  </r>
  <r>
    <n v="1197831"/>
    <d v="2020-08-11T00:00:00"/>
    <x v="1"/>
    <x v="1"/>
    <s v="Houston"/>
    <s v="Women's Apparel"/>
    <n v="27"/>
    <n v="2720"/>
    <n v="7344"/>
    <n v="4039.2000000000003"/>
    <n v="0.55000000000000004"/>
    <s v="Outlet"/>
  </r>
  <r>
    <n v="1197831"/>
    <d v="2020-08-12T00:00:00"/>
    <x v="1"/>
    <x v="1"/>
    <s v="Houston"/>
    <s v="Men's Street Footwear"/>
    <n v="24"/>
    <n v="3150"/>
    <n v="7560"/>
    <n v="2948.3999999999996"/>
    <n v="0.38999999999999996"/>
    <s v="Outlet"/>
  </r>
  <r>
    <n v="1197831"/>
    <d v="2020-08-13T00:00:00"/>
    <x v="1"/>
    <x v="1"/>
    <s v="Houston"/>
    <s v="Men's Athletic Footwear"/>
    <n v="30"/>
    <n v="2870"/>
    <n v="8610"/>
    <n v="3616.2"/>
    <n v="0.42"/>
    <s v="Outlet"/>
  </r>
  <r>
    <n v="1197831"/>
    <d v="2020-08-14T00:00:00"/>
    <x v="1"/>
    <x v="1"/>
    <s v="Houston"/>
    <s v="Women's Street Footwear"/>
    <n v="23"/>
    <n v="2400"/>
    <n v="5520"/>
    <n v="2042.3999999999999"/>
    <n v="0.37"/>
    <s v="Outlet"/>
  </r>
  <r>
    <n v="1197831"/>
    <d v="2020-08-15T00:00:00"/>
    <x v="1"/>
    <x v="1"/>
    <s v="Houston"/>
    <s v="Women's Athletic Footwear"/>
    <n v="31"/>
    <n v="2450"/>
    <n v="7595"/>
    <n v="3873.4500000000003"/>
    <n v="0.51"/>
    <s v="Outlet"/>
  </r>
  <r>
    <n v="1197831"/>
    <d v="2020-08-16T00:00:00"/>
    <x v="1"/>
    <x v="1"/>
    <s v="Houston"/>
    <s v="Men's Apparel"/>
    <n v="35"/>
    <n v="1800"/>
    <n v="6300"/>
    <n v="2205"/>
    <n v="0.35"/>
    <s v="Outlet"/>
  </r>
  <r>
    <n v="1197831"/>
    <d v="2020-08-17T00:00:00"/>
    <x v="1"/>
    <x v="1"/>
    <s v="Houston"/>
    <s v="Women's Apparel"/>
    <n v="32"/>
    <n v="2950"/>
    <n v="9440"/>
    <n v="5380.8"/>
    <n v="0.57000000000000006"/>
    <s v="Outlet"/>
  </r>
  <r>
    <n v="1197831"/>
    <d v="2020-08-18T00:00:00"/>
    <x v="1"/>
    <x v="1"/>
    <s v="Houston"/>
    <s v="Men's Street Footwear"/>
    <n v="28"/>
    <n v="2950"/>
    <n v="8260"/>
    <n v="3386.6"/>
    <n v="0.41"/>
    <s v="Outlet"/>
  </r>
  <r>
    <n v="1197831"/>
    <d v="2020-08-19T00:00:00"/>
    <x v="1"/>
    <x v="1"/>
    <s v="Houston"/>
    <s v="Men's Athletic Footwear"/>
    <n v="33"/>
    <n v="3230"/>
    <n v="10659"/>
    <n v="4476.78"/>
    <n v="0.42"/>
    <s v="Outlet"/>
  </r>
  <r>
    <n v="1197831"/>
    <d v="2020-08-20T00:00:00"/>
    <x v="1"/>
    <x v="1"/>
    <s v="Houston"/>
    <s v="Women's Street Footwear"/>
    <n v="27"/>
    <n v="2640"/>
    <n v="7128"/>
    <n v="2851.2"/>
    <n v="0.39999999999999997"/>
    <s v="Outlet"/>
  </r>
  <r>
    <n v="1197831"/>
    <d v="2020-08-21T00:00:00"/>
    <x v="1"/>
    <x v="1"/>
    <s v="Houston"/>
    <s v="Women's Athletic Footwear"/>
    <n v="26"/>
    <n v="2630"/>
    <n v="6838"/>
    <n v="3282.24"/>
    <n v="0.48"/>
    <s v="Outlet"/>
  </r>
  <r>
    <n v="1197831"/>
    <d v="2020-08-22T00:00:00"/>
    <x v="1"/>
    <x v="1"/>
    <s v="Houston"/>
    <s v="Men's Apparel"/>
    <n v="29"/>
    <n v="2210"/>
    <n v="6409"/>
    <n v="2050.88"/>
    <n v="0.32"/>
    <s v="Outlet"/>
  </r>
  <r>
    <n v="1197831"/>
    <d v="2020-08-23T00:00:00"/>
    <x v="1"/>
    <x v="1"/>
    <s v="Houston"/>
    <s v="Women's Apparel"/>
    <n v="38"/>
    <n v="3500"/>
    <n v="13300"/>
    <n v="7581.0000000000009"/>
    <n v="0.57000000000000006"/>
    <s v="Outlet"/>
  </r>
  <r>
    <n v="1197831"/>
    <d v="2020-08-24T00:00:00"/>
    <x v="1"/>
    <x v="1"/>
    <s v="Houston"/>
    <s v="Men's Street Footwear"/>
    <n v="29"/>
    <n v="2950"/>
    <n v="8555"/>
    <n v="3421.9999999999995"/>
    <n v="0.39999999999999997"/>
    <s v="Outlet"/>
  </r>
  <r>
    <n v="1197831"/>
    <d v="2020-08-25T00:00:00"/>
    <x v="1"/>
    <x v="1"/>
    <s v="Houston"/>
    <s v="Men's Athletic Footwear"/>
    <n v="32"/>
    <n v="2850"/>
    <n v="9120"/>
    <n v="3830.3999999999996"/>
    <n v="0.42"/>
    <s v="Outlet"/>
  </r>
  <r>
    <n v="1197831"/>
    <d v="2020-08-26T00:00:00"/>
    <x v="1"/>
    <x v="1"/>
    <s v="Houston"/>
    <s v="Women's Street Footwear"/>
    <n v="29"/>
    <n v="3740"/>
    <n v="10846"/>
    <n v="4446.8599999999997"/>
    <n v="0.41"/>
    <s v="Outlet"/>
  </r>
  <r>
    <n v="1197831"/>
    <d v="2020-08-27T00:00:00"/>
    <x v="1"/>
    <x v="1"/>
    <s v="Houston"/>
    <s v="Women's Athletic Footwear"/>
    <n v="28"/>
    <n v="2240"/>
    <n v="6272"/>
    <n v="3261.44"/>
    <n v="0.52"/>
    <s v="Outlet"/>
  </r>
  <r>
    <n v="1197831"/>
    <d v="2020-08-28T00:00:00"/>
    <x v="1"/>
    <x v="1"/>
    <s v="Houston"/>
    <s v="Men's Apparel"/>
    <n v="33"/>
    <n v="2170"/>
    <n v="7161"/>
    <n v="2577.96"/>
    <n v="0.36"/>
    <s v="Outlet"/>
  </r>
  <r>
    <n v="1197831"/>
    <d v="2020-08-29T00:00:00"/>
    <x v="1"/>
    <x v="1"/>
    <s v="Houston"/>
    <s v="Women's Apparel"/>
    <n v="36"/>
    <n v="3020"/>
    <n v="10872"/>
    <n v="5653.4400000000005"/>
    <n v="0.52"/>
    <s v="Outlet"/>
  </r>
  <r>
    <n v="1197831"/>
    <d v="2020-08-30T00:00:00"/>
    <x v="1"/>
    <x v="1"/>
    <s v="Houston"/>
    <s v="Men's Street Footwear"/>
    <n v="27"/>
    <n v="3050"/>
    <n v="8235"/>
    <n v="3046.95"/>
    <n v="0.37"/>
    <s v="Outlet"/>
  </r>
  <r>
    <n v="1197831"/>
    <d v="2020-08-31T00:00:00"/>
    <x v="1"/>
    <x v="1"/>
    <s v="Houston"/>
    <s v="Men's Athletic Footwear"/>
    <n v="33"/>
    <n v="3050"/>
    <n v="10065"/>
    <n v="3824.7"/>
    <n v="0.38"/>
    <s v="Outlet"/>
  </r>
  <r>
    <n v="1197831"/>
    <d v="2020-09-01T00:00:00"/>
    <x v="1"/>
    <x v="1"/>
    <s v="Houston"/>
    <s v="Women's Street Footwear"/>
    <n v="29"/>
    <n v="3740"/>
    <n v="10846"/>
    <n v="4446.8599999999997"/>
    <n v="0.41"/>
    <s v="Outlet"/>
  </r>
  <r>
    <n v="1197831"/>
    <d v="2020-09-02T00:00:00"/>
    <x v="1"/>
    <x v="1"/>
    <s v="Houston"/>
    <s v="Women's Athletic Footwear"/>
    <n v="30"/>
    <n v="2150"/>
    <n v="6450"/>
    <n v="3096"/>
    <n v="0.48"/>
    <s v="Outlet"/>
  </r>
  <r>
    <n v="1197831"/>
    <d v="2020-09-03T00:00:00"/>
    <x v="1"/>
    <x v="1"/>
    <s v="Houston"/>
    <s v="Men's Apparel"/>
    <n v="35"/>
    <n v="2280"/>
    <n v="7980"/>
    <n v="2713.2"/>
    <n v="0.33999999999999997"/>
    <s v="Outlet"/>
  </r>
  <r>
    <n v="1197831"/>
    <d v="2020-09-04T00:00:00"/>
    <x v="1"/>
    <x v="1"/>
    <s v="Houston"/>
    <s v="Women's Apparel"/>
    <n v="39"/>
    <n v="2700"/>
    <n v="10530"/>
    <n v="5686.2000000000007"/>
    <n v="0.54"/>
    <s v="Outlet"/>
  </r>
  <r>
    <n v="1197831"/>
    <d v="2020-09-05T00:00:00"/>
    <x v="1"/>
    <x v="1"/>
    <s v="Houston"/>
    <s v="Men's Street Footwear"/>
    <n v="33"/>
    <n v="2640"/>
    <n v="8712"/>
    <n v="3659.04"/>
    <n v="0.42"/>
    <s v="Outlet"/>
  </r>
  <r>
    <n v="1197831"/>
    <d v="2020-09-06T00:00:00"/>
    <x v="1"/>
    <x v="1"/>
    <s v="Houston"/>
    <s v="Men's Athletic Footwear"/>
    <n v="32"/>
    <n v="2550"/>
    <n v="8160"/>
    <n v="3019.2"/>
    <n v="0.37"/>
    <s v="Outlet"/>
  </r>
  <r>
    <n v="1197831"/>
    <d v="2020-09-07T00:00:00"/>
    <x v="1"/>
    <x v="1"/>
    <s v="Houston"/>
    <s v="Women's Street Footwear"/>
    <n v="36"/>
    <n v="3150"/>
    <n v="11340"/>
    <n v="4309.2"/>
    <n v="0.38"/>
    <s v="Outlet"/>
  </r>
  <r>
    <n v="1197831"/>
    <d v="2020-09-08T00:00:00"/>
    <x v="1"/>
    <x v="1"/>
    <s v="Houston"/>
    <s v="Women's Athletic Footwear"/>
    <n v="37"/>
    <n v="2000"/>
    <n v="7400"/>
    <n v="3700"/>
    <n v="0.5"/>
    <s v="Outlet"/>
  </r>
  <r>
    <n v="1197831"/>
    <d v="2020-09-09T00:00:00"/>
    <x v="1"/>
    <x v="1"/>
    <s v="Houston"/>
    <s v="Men's Apparel"/>
    <n v="36"/>
    <n v="2060"/>
    <n v="7416"/>
    <n v="2669.7599999999998"/>
    <n v="0.36"/>
    <s v="Outlet"/>
  </r>
  <r>
    <n v="1197831"/>
    <d v="2020-09-10T00:00:00"/>
    <x v="1"/>
    <x v="1"/>
    <s v="Houston"/>
    <s v="Women's Apparel"/>
    <n v="42"/>
    <n v="2980"/>
    <n v="12516"/>
    <n v="7134.1200000000008"/>
    <n v="0.57000000000000006"/>
    <s v="Outlet"/>
  </r>
  <r>
    <n v="1197831"/>
    <d v="2020-09-11T00:00:00"/>
    <x v="1"/>
    <x v="1"/>
    <s v="Houston"/>
    <s v="Men's Street Footwear"/>
    <n v="31"/>
    <n v="2720"/>
    <n v="8432"/>
    <n v="3288.4799999999996"/>
    <n v="0.38999999999999996"/>
    <s v="Outlet"/>
  </r>
  <r>
    <n v="1197831"/>
    <d v="2020-09-12T00:00:00"/>
    <x v="1"/>
    <x v="1"/>
    <s v="Houston"/>
    <s v="Men's Athletic Footwear"/>
    <n v="29"/>
    <n v="2480"/>
    <n v="7192"/>
    <n v="2804.8799999999997"/>
    <n v="0.38999999999999996"/>
    <s v="Outlet"/>
  </r>
  <r>
    <n v="1197831"/>
    <d v="2020-09-13T00:00:00"/>
    <x v="1"/>
    <x v="1"/>
    <s v="Houston"/>
    <s v="Women's Street Footwear"/>
    <n v="39"/>
    <n v="2550"/>
    <n v="9945"/>
    <n v="3679.65"/>
    <n v="0.37"/>
    <s v="Outlet"/>
  </r>
  <r>
    <n v="1197831"/>
    <d v="2020-09-14T00:00:00"/>
    <x v="1"/>
    <x v="1"/>
    <s v="Houston"/>
    <s v="Women's Athletic Footwear"/>
    <n v="36"/>
    <n v="2040"/>
    <n v="7344"/>
    <n v="3451.6800000000003"/>
    <n v="0.47000000000000003"/>
    <s v="Outlet"/>
  </r>
  <r>
    <n v="1197831"/>
    <d v="2020-09-15T00:00:00"/>
    <x v="1"/>
    <x v="1"/>
    <s v="Houston"/>
    <s v="Men's Apparel"/>
    <n v="35"/>
    <n v="1840"/>
    <n v="6440"/>
    <n v="2382.8000000000002"/>
    <n v="0.37"/>
    <s v="Outlet"/>
  </r>
  <r>
    <n v="1197831"/>
    <d v="2020-09-16T00:00:00"/>
    <x v="1"/>
    <x v="1"/>
    <s v="Houston"/>
    <s v="Women's Apparel"/>
    <n v="43"/>
    <n v="2330"/>
    <n v="10019"/>
    <n v="5410.26"/>
    <n v="0.54"/>
    <s v="Outlet"/>
  </r>
  <r>
    <n v="1197831"/>
    <d v="2020-10-20T00:00:00"/>
    <x v="1"/>
    <x v="1"/>
    <s v="Houston"/>
    <s v="Men's Street Footwear"/>
    <n v="34"/>
    <n v="2700"/>
    <n v="9180"/>
    <n v="3488.4"/>
    <n v="0.38"/>
    <s v="Outlet"/>
  </r>
  <r>
    <n v="1197831"/>
    <d v="2020-10-21T00:00:00"/>
    <x v="1"/>
    <x v="1"/>
    <s v="Houston"/>
    <s v="Men's Athletic Footwear"/>
    <n v="31"/>
    <n v="3060"/>
    <n v="9486"/>
    <n v="3794.3999999999996"/>
    <n v="0.39999999999999997"/>
    <s v="Outlet"/>
  </r>
  <r>
    <n v="1197831"/>
    <d v="2020-10-22T00:00:00"/>
    <x v="1"/>
    <x v="1"/>
    <s v="Houston"/>
    <s v="Women's Street Footwear"/>
    <n v="34"/>
    <n v="2810"/>
    <n v="9554"/>
    <n v="3726.0599999999995"/>
    <n v="0.38999999999999996"/>
    <s v="Outlet"/>
  </r>
  <r>
    <n v="1197831"/>
    <d v="2020-10-23T00:00:00"/>
    <x v="1"/>
    <x v="1"/>
    <s v="Houston"/>
    <s v="Women's Athletic Footwear"/>
    <n v="36"/>
    <n v="2300"/>
    <n v="8280"/>
    <n v="4140"/>
    <n v="0.5"/>
    <s v="Outlet"/>
  </r>
  <r>
    <n v="1197831"/>
    <d v="2020-10-24T00:00:00"/>
    <x v="1"/>
    <x v="1"/>
    <s v="Houston"/>
    <s v="Men's Apparel"/>
    <n v="30"/>
    <n v="1950"/>
    <n v="5850"/>
    <n v="1872"/>
    <n v="0.32"/>
    <s v="Outlet"/>
  </r>
  <r>
    <n v="1197831"/>
    <d v="2020-10-25T00:00:00"/>
    <x v="1"/>
    <x v="1"/>
    <s v="Houston"/>
    <s v="Women's Apparel"/>
    <n v="44"/>
    <n v="2890"/>
    <n v="12716"/>
    <n v="7248.1200000000008"/>
    <n v="0.57000000000000006"/>
    <s v="Outlet"/>
  </r>
  <r>
    <n v="1197831"/>
    <d v="2020-10-26T00:00:00"/>
    <x v="1"/>
    <x v="1"/>
    <s v="Houston"/>
    <s v="Men's Street Footwear"/>
    <n v="32"/>
    <n v="3330"/>
    <n v="10656"/>
    <n v="4262.3999999999996"/>
    <n v="0.39999999999999997"/>
    <s v="Outlet"/>
  </r>
  <r>
    <n v="1197831"/>
    <d v="2020-10-27T00:00:00"/>
    <x v="1"/>
    <x v="1"/>
    <s v="Houston"/>
    <s v="Men's Athletic Footwear"/>
    <n v="34"/>
    <n v="3330"/>
    <n v="11322"/>
    <n v="4755.24"/>
    <n v="0.42"/>
    <s v="Outlet"/>
  </r>
  <r>
    <n v="1197831"/>
    <d v="2020-10-28T00:00:00"/>
    <x v="1"/>
    <x v="1"/>
    <s v="Houston"/>
    <s v="Women's Street Footwear"/>
    <n v="38"/>
    <n v="2980"/>
    <n v="11324"/>
    <n v="4303.12"/>
    <n v="0.38"/>
    <s v="Outlet"/>
  </r>
  <r>
    <n v="1197831"/>
    <d v="2020-10-29T00:00:00"/>
    <x v="1"/>
    <x v="1"/>
    <s v="Houston"/>
    <s v="Women's Athletic Footwear"/>
    <n v="36"/>
    <n v="2100"/>
    <n v="7560"/>
    <n v="3931.2000000000003"/>
    <n v="0.52"/>
    <s v="Outlet"/>
  </r>
  <r>
    <n v="1197831"/>
    <d v="2020-10-30T00:00:00"/>
    <x v="1"/>
    <x v="1"/>
    <s v="Houston"/>
    <s v="Men's Apparel"/>
    <n v="30"/>
    <n v="2080"/>
    <n v="6240"/>
    <n v="2246.4"/>
    <n v="0.36"/>
    <s v="Outlet"/>
  </r>
  <r>
    <n v="1197831"/>
    <d v="2020-10-31T00:00:00"/>
    <x v="1"/>
    <x v="1"/>
    <s v="Houston"/>
    <s v="Women's Apparel"/>
    <n v="41"/>
    <n v="3060"/>
    <n v="12546"/>
    <n v="6900.3"/>
    <n v="0.55000000000000004"/>
    <s v="Outlet"/>
  </r>
  <r>
    <n v="1128299"/>
    <d v="2020-11-01T00:00:00"/>
    <x v="1"/>
    <x v="1"/>
    <s v="Houston"/>
    <s v="Men's Street Footwear"/>
    <n v="30"/>
    <n v="2640"/>
    <n v="7920"/>
    <n v="3088.8"/>
    <n v="0.39"/>
    <s v="Outlet"/>
  </r>
  <r>
    <n v="1128299"/>
    <d v="2020-11-02T00:00:00"/>
    <x v="1"/>
    <x v="1"/>
    <s v="Houston"/>
    <s v="Men's Athletic Footwear"/>
    <n v="33"/>
    <n v="2480"/>
    <n v="8184"/>
    <n v="1882.3200000000002"/>
    <n v="0.23"/>
    <s v="Outlet"/>
  </r>
  <r>
    <n v="1128299"/>
    <d v="2020-11-03T00:00:00"/>
    <x v="1"/>
    <x v="1"/>
    <s v="Houston"/>
    <s v="Women's Street Footwear"/>
    <n v="33"/>
    <n v="2710"/>
    <n v="8943"/>
    <n v="3756.0600000000004"/>
    <n v="0.42000000000000004"/>
    <s v="Outlet"/>
  </r>
  <r>
    <n v="1128299"/>
    <d v="2020-11-04T00:00:00"/>
    <x v="1"/>
    <x v="1"/>
    <s v="Houston"/>
    <s v="Women's Athletic Footwear"/>
    <n v="35"/>
    <n v="2190"/>
    <n v="7665"/>
    <n v="2759.4"/>
    <n v="0.36"/>
    <s v="Outlet"/>
  </r>
  <r>
    <n v="1128299"/>
    <d v="2020-11-05T00:00:00"/>
    <x v="2"/>
    <x v="2"/>
    <s v="San Francisco"/>
    <s v="Men's Apparel"/>
    <n v="38"/>
    <n v="1730"/>
    <n v="6574"/>
    <n v="3549.96"/>
    <n v="0.54"/>
    <s v="Outlet"/>
  </r>
  <r>
    <n v="1128299"/>
    <d v="2020-11-06T00:00:00"/>
    <x v="2"/>
    <x v="2"/>
    <s v="San Francisco"/>
    <s v="Women's Apparel"/>
    <n v="36"/>
    <n v="2330"/>
    <n v="8388"/>
    <n v="1761.4800000000002"/>
    <n v="0.21000000000000002"/>
    <s v="Outlet"/>
  </r>
  <r>
    <n v="1128299"/>
    <d v="2020-11-07T00:00:00"/>
    <x v="2"/>
    <x v="2"/>
    <s v="San Francisco"/>
    <s v="Men's Street Footwear"/>
    <n v="28"/>
    <n v="2890"/>
    <n v="8092"/>
    <n v="3398.6400000000003"/>
    <n v="0.42000000000000004"/>
    <s v="Outlet"/>
  </r>
  <r>
    <n v="1128299"/>
    <d v="2020-11-08T00:00:00"/>
    <x v="2"/>
    <x v="2"/>
    <s v="San Francisco"/>
    <s v="Men's Athletic Footwear"/>
    <n v="36"/>
    <n v="2390"/>
    <n v="8604"/>
    <n v="2151"/>
    <n v="0.25"/>
    <s v="Outlet"/>
  </r>
  <r>
    <n v="1128299"/>
    <d v="2020-11-09T00:00:00"/>
    <x v="2"/>
    <x v="2"/>
    <s v="San Francisco"/>
    <s v="Women's Street Footwear"/>
    <n v="40"/>
    <n v="2470"/>
    <n v="9880"/>
    <n v="4050.8"/>
    <n v="0.41000000000000003"/>
    <s v="Outlet"/>
  </r>
  <r>
    <n v="1128299"/>
    <d v="2020-11-10T00:00:00"/>
    <x v="2"/>
    <x v="2"/>
    <s v="San Francisco"/>
    <s v="Women's Athletic Footwear"/>
    <n v="39"/>
    <n v="1900"/>
    <n v="7410"/>
    <n v="2519.3999999999996"/>
    <n v="0.33999999999999997"/>
    <s v="Outlet"/>
  </r>
  <r>
    <n v="1128299"/>
    <d v="2020-11-11T00:00:00"/>
    <x v="2"/>
    <x v="2"/>
    <s v="San Francisco"/>
    <s v="Men's Apparel"/>
    <n v="42"/>
    <n v="1650"/>
    <n v="6930"/>
    <n v="3950.1000000000004"/>
    <n v="0.57000000000000006"/>
    <s v="Outlet"/>
  </r>
  <r>
    <n v="1128299"/>
    <d v="2020-11-12T00:00:00"/>
    <x v="2"/>
    <x v="2"/>
    <s v="San Francisco"/>
    <s v="Women's Apparel"/>
    <n v="33"/>
    <n v="2100"/>
    <n v="6930"/>
    <n v="1524.6000000000001"/>
    <n v="0.22000000000000003"/>
    <s v="Outlet"/>
  </r>
  <r>
    <n v="1128299"/>
    <d v="2020-11-13T00:00:00"/>
    <x v="2"/>
    <x v="2"/>
    <s v="San Francisco"/>
    <s v="Men's Street Footwear"/>
    <n v="36"/>
    <n v="2720"/>
    <n v="9792"/>
    <n v="3818.88"/>
    <n v="0.39"/>
    <s v="Outlet"/>
  </r>
  <r>
    <n v="1128299"/>
    <d v="2020-11-14T00:00:00"/>
    <x v="2"/>
    <x v="2"/>
    <s v="San Francisco"/>
    <s v="Men's Athletic Footwear"/>
    <n v="39"/>
    <n v="2310"/>
    <n v="9009"/>
    <n v="2072.0700000000002"/>
    <n v="0.23"/>
    <s v="Outlet"/>
  </r>
  <r>
    <n v="1128299"/>
    <d v="2020-11-15T00:00:00"/>
    <x v="2"/>
    <x v="2"/>
    <s v="San Francisco"/>
    <s v="Women's Street Footwear"/>
    <n v="47"/>
    <n v="2100"/>
    <n v="9870"/>
    <n v="4145.4000000000005"/>
    <n v="0.42000000000000004"/>
    <s v="Outlet"/>
  </r>
  <r>
    <n v="1128299"/>
    <d v="2020-12-22T00:00:00"/>
    <x v="2"/>
    <x v="2"/>
    <s v="San Francisco"/>
    <s v="Women's Athletic Footwear"/>
    <n v="48"/>
    <n v="2040"/>
    <n v="9792"/>
    <n v="3133.44"/>
    <n v="0.32"/>
    <s v="Outlet"/>
  </r>
  <r>
    <n v="1128299"/>
    <d v="2020-12-23T00:00:00"/>
    <x v="2"/>
    <x v="2"/>
    <s v="San Francisco"/>
    <s v="Men's Apparel"/>
    <n v="51"/>
    <n v="1700"/>
    <n v="8670"/>
    <n v="4681.8"/>
    <n v="0.54"/>
    <s v="Outlet"/>
  </r>
  <r>
    <n v="1128299"/>
    <d v="2020-12-24T00:00:00"/>
    <x v="2"/>
    <x v="2"/>
    <s v="San Francisco"/>
    <s v="Women's Apparel"/>
    <n v="41"/>
    <n v="2450"/>
    <n v="10045"/>
    <n v="2009"/>
    <n v="0.2"/>
    <s v="Outlet"/>
  </r>
  <r>
    <n v="1128299"/>
    <d v="2020-12-25T00:00:00"/>
    <x v="2"/>
    <x v="2"/>
    <s v="San Francisco"/>
    <s v="Men's Street Footwear"/>
    <n v="40"/>
    <n v="2710"/>
    <n v="10840"/>
    <n v="4119.2"/>
    <n v="0.38"/>
    <s v="Outlet"/>
  </r>
  <r>
    <n v="1128299"/>
    <d v="2020-12-26T00:00:00"/>
    <x v="2"/>
    <x v="2"/>
    <s v="San Francisco"/>
    <s v="Men's Athletic Footwear"/>
    <n v="51"/>
    <n v="2160"/>
    <n v="11016"/>
    <n v="2754"/>
    <n v="0.25"/>
    <s v="Outlet"/>
  </r>
  <r>
    <n v="1128299"/>
    <d v="2020-12-27T00:00:00"/>
    <x v="2"/>
    <x v="2"/>
    <s v="San Francisco"/>
    <s v="Women's Street Footwear"/>
    <n v="46"/>
    <n v="2540"/>
    <n v="11684"/>
    <n v="4556.76"/>
    <n v="0.39"/>
    <s v="Outlet"/>
  </r>
  <r>
    <n v="1128299"/>
    <d v="2020-12-28T00:00:00"/>
    <x v="2"/>
    <x v="2"/>
    <s v="San Francisco"/>
    <s v="Women's Athletic Footwear"/>
    <n v="48"/>
    <n v="1880"/>
    <n v="9024"/>
    <n v="3068.16"/>
    <n v="0.33999999999999997"/>
    <s v="Outlet"/>
  </r>
  <r>
    <n v="1128299"/>
    <d v="2020-12-29T00:00:00"/>
    <x v="2"/>
    <x v="2"/>
    <s v="San Francisco"/>
    <s v="Men's Apparel"/>
    <n v="47"/>
    <n v="1580"/>
    <n v="7426"/>
    <n v="4158.5600000000004"/>
    <n v="0.56000000000000005"/>
    <s v="Outlet"/>
  </r>
  <r>
    <n v="1128299"/>
    <d v="2020-12-30T00:00:00"/>
    <x v="2"/>
    <x v="2"/>
    <s v="San Francisco"/>
    <s v="Women's Apparel"/>
    <n v="62"/>
    <n v="2450"/>
    <n v="15190"/>
    <n v="2886.1000000000004"/>
    <n v="0.19000000000000003"/>
    <s v="Outlet"/>
  </r>
  <r>
    <n v="1128299"/>
    <d v="2020-12-31T00:00:00"/>
    <x v="2"/>
    <x v="2"/>
    <s v="San Francisco"/>
    <s v="Men's Street Footwear"/>
    <n v="44"/>
    <n v="2700"/>
    <n v="11880"/>
    <n v="5227.2"/>
    <n v="0.44"/>
    <s v="Outlet"/>
  </r>
  <r>
    <n v="1128299"/>
    <d v="2021-01-01T00:00:00"/>
    <x v="2"/>
    <x v="2"/>
    <s v="San Francisco"/>
    <s v="Men's Athletic Footwear"/>
    <n v="51"/>
    <n v="2330"/>
    <n v="11883"/>
    <n v="3208.4100000000003"/>
    <n v="0.27"/>
    <s v="Outlet"/>
  </r>
  <r>
    <n v="1128299"/>
    <d v="2021-01-02T00:00:00"/>
    <x v="2"/>
    <x v="2"/>
    <s v="San Francisco"/>
    <s v="Women's Street Footwear"/>
    <n v="46"/>
    <n v="2250"/>
    <n v="10350"/>
    <n v="4554"/>
    <n v="0.44"/>
    <s v="Outlet"/>
  </r>
  <r>
    <n v="1128299"/>
    <d v="2021-01-03T00:00:00"/>
    <x v="2"/>
    <x v="2"/>
    <s v="San Francisco"/>
    <s v="Women's Athletic Footwear"/>
    <n v="42"/>
    <n v="2280"/>
    <n v="9576"/>
    <n v="4021.92"/>
    <n v="0.42"/>
    <s v="Outlet"/>
  </r>
  <r>
    <n v="1128299"/>
    <d v="2021-01-04T00:00:00"/>
    <x v="2"/>
    <x v="2"/>
    <s v="San Francisco"/>
    <s v="Men's Apparel"/>
    <n v="49"/>
    <n v="1820"/>
    <n v="8918"/>
    <n v="5083.26"/>
    <n v="0.57000000000000006"/>
    <s v="Outlet"/>
  </r>
  <r>
    <n v="1128299"/>
    <d v="2021-01-05T00:00:00"/>
    <x v="2"/>
    <x v="2"/>
    <s v="San Francisco"/>
    <s v="Women's Apparel"/>
    <n v="58"/>
    <n v="2250"/>
    <n v="13050"/>
    <n v="3001.5"/>
    <n v="0.23"/>
    <s v="Outlet"/>
  </r>
  <r>
    <n v="1128299"/>
    <d v="2021-01-06T00:00:00"/>
    <x v="2"/>
    <x v="2"/>
    <s v="San Francisco"/>
    <s v="Men's Street Footwear"/>
    <n v="41"/>
    <n v="3410"/>
    <n v="13981"/>
    <n v="6011.8300000000008"/>
    <n v="0.43000000000000005"/>
    <s v="Outlet"/>
  </r>
  <r>
    <n v="1128299"/>
    <d v="2021-01-07T00:00:00"/>
    <x v="2"/>
    <x v="2"/>
    <s v="San Francisco"/>
    <s v="Men's Athletic Footwear"/>
    <n v="50"/>
    <n v="2560"/>
    <n v="12800"/>
    <n v="3840"/>
    <n v="0.3"/>
    <s v="Outlet"/>
  </r>
  <r>
    <n v="1128299"/>
    <d v="2021-01-08T00:00:00"/>
    <x v="2"/>
    <x v="2"/>
    <s v="San Francisco"/>
    <s v="Women's Street Footwear"/>
    <n v="42"/>
    <n v="2810"/>
    <n v="11802"/>
    <n v="5310.9000000000005"/>
    <n v="0.45"/>
    <s v="Outlet"/>
  </r>
  <r>
    <n v="1128299"/>
    <d v="2021-01-09T00:00:00"/>
    <x v="2"/>
    <x v="2"/>
    <s v="San Francisco"/>
    <s v="Women's Athletic Footwear"/>
    <n v="41"/>
    <n v="2240"/>
    <n v="9184"/>
    <n v="3765.4399999999996"/>
    <n v="0.41"/>
    <s v="Outlet"/>
  </r>
  <r>
    <n v="1128299"/>
    <d v="2021-01-10T00:00:00"/>
    <x v="2"/>
    <x v="2"/>
    <s v="San Francisco"/>
    <s v="Men's Apparel"/>
    <n v="44"/>
    <n v="1960"/>
    <n v="8624"/>
    <n v="5260.6400000000012"/>
    <n v="0.6100000000000001"/>
    <s v="Outlet"/>
  </r>
  <r>
    <n v="1128299"/>
    <d v="2021-01-11T00:00:00"/>
    <x v="2"/>
    <x v="2"/>
    <s v="San Francisco"/>
    <s v="Women's Apparel"/>
    <n v="60"/>
    <n v="3060"/>
    <n v="18360"/>
    <n v="4773.6000000000004"/>
    <n v="0.26"/>
    <s v="Outlet"/>
  </r>
  <r>
    <n v="1128299"/>
    <d v="2021-01-12T00:00:00"/>
    <x v="2"/>
    <x v="2"/>
    <s v="San Francisco"/>
    <s v="Men's Street Footwear"/>
    <n v="41"/>
    <n v="3380"/>
    <n v="13858"/>
    <n v="5266.04"/>
    <n v="0.38"/>
    <s v="Outlet"/>
  </r>
  <r>
    <n v="1128299"/>
    <d v="2021-01-13T00:00:00"/>
    <x v="2"/>
    <x v="2"/>
    <s v="San Francisco"/>
    <s v="Men's Athletic Footwear"/>
    <n v="49"/>
    <n v="2630"/>
    <n v="12887"/>
    <n v="3092.88"/>
    <n v="0.24000000000000002"/>
    <s v="Outlet"/>
  </r>
  <r>
    <n v="1128299"/>
    <d v="2021-01-14T00:00:00"/>
    <x v="2"/>
    <x v="2"/>
    <s v="San Francisco"/>
    <s v="Women's Street Footwear"/>
    <n v="46"/>
    <n v="2640"/>
    <n v="12144"/>
    <n v="4857.6000000000004"/>
    <n v="0.4"/>
    <s v="Outlet"/>
  </r>
  <r>
    <n v="1128299"/>
    <d v="2021-01-15T00:00:00"/>
    <x v="2"/>
    <x v="2"/>
    <s v="San Francisco"/>
    <s v="Women's Athletic Footwear"/>
    <n v="46"/>
    <n v="2470"/>
    <n v="11362"/>
    <n v="4090.3199999999997"/>
    <n v="0.36"/>
    <s v="Outlet"/>
  </r>
  <r>
    <n v="1128299"/>
    <d v="2021-01-16T00:00:00"/>
    <x v="2"/>
    <x v="2"/>
    <s v="San Francisco"/>
    <s v="Men's Apparel"/>
    <n v="44"/>
    <n v="2400"/>
    <n v="10560"/>
    <n v="5913.6"/>
    <n v="0.56000000000000005"/>
    <s v="Outlet"/>
  </r>
  <r>
    <n v="1128299"/>
    <d v="2021-01-17T00:00:00"/>
    <x v="2"/>
    <x v="2"/>
    <s v="San Francisco"/>
    <s v="Women's Apparel"/>
    <n v="56"/>
    <n v="2640"/>
    <n v="14784"/>
    <n v="2808.9600000000005"/>
    <n v="0.19000000000000003"/>
    <s v="Outlet"/>
  </r>
  <r>
    <n v="1128299"/>
    <d v="2021-01-18T00:00:00"/>
    <x v="2"/>
    <x v="2"/>
    <s v="San Francisco"/>
    <s v="Men's Street Footwear"/>
    <n v="45"/>
    <n v="3020"/>
    <n v="13590"/>
    <n v="5436"/>
    <n v="0.4"/>
    <s v="Outlet"/>
  </r>
  <r>
    <n v="1128299"/>
    <d v="2021-01-19T00:00:00"/>
    <x v="2"/>
    <x v="2"/>
    <s v="San Francisco"/>
    <s v="Men's Athletic Footwear"/>
    <n v="47"/>
    <n v="2780"/>
    <n v="13066"/>
    <n v="2874.52"/>
    <n v="0.22"/>
    <s v="Outlet"/>
  </r>
  <r>
    <n v="1128299"/>
    <d v="2021-01-20T00:00:00"/>
    <x v="2"/>
    <x v="2"/>
    <s v="San Francisco"/>
    <s v="Women's Street Footwear"/>
    <n v="51"/>
    <n v="2480"/>
    <n v="12648"/>
    <n v="4932.72"/>
    <n v="0.39"/>
    <s v="Outlet"/>
  </r>
  <r>
    <n v="1128299"/>
    <d v="2021-01-21T00:00:00"/>
    <x v="2"/>
    <x v="2"/>
    <s v="San Francisco"/>
    <s v="Women's Athletic Footwear"/>
    <n v="52"/>
    <n v="2550"/>
    <n v="13260"/>
    <n v="4508.3999999999996"/>
    <n v="0.33999999999999997"/>
    <s v="Outlet"/>
  </r>
  <r>
    <n v="1128299"/>
    <d v="2021-01-22T00:00:00"/>
    <x v="2"/>
    <x v="2"/>
    <s v="San Francisco"/>
    <s v="Men's Apparel"/>
    <n v="59"/>
    <n v="2630"/>
    <n v="15517"/>
    <n v="8844.69"/>
    <n v="0.57000000000000006"/>
    <s v="Outlet"/>
  </r>
  <r>
    <n v="1128299"/>
    <d v="2021-01-23T00:00:00"/>
    <x v="2"/>
    <x v="2"/>
    <s v="San Francisco"/>
    <s v="Women's Apparel"/>
    <n v="60"/>
    <n v="2540"/>
    <n v="15240"/>
    <n v="3352.8000000000006"/>
    <n v="0.22000000000000003"/>
    <s v="Outlet"/>
  </r>
  <r>
    <n v="1128299"/>
    <d v="2021-01-24T00:00:00"/>
    <x v="2"/>
    <x v="2"/>
    <s v="San Francisco"/>
    <s v="Men's Street Footwear"/>
    <n v="40"/>
    <n v="2870"/>
    <n v="11480"/>
    <n v="4018.0000000000005"/>
    <n v="0.35000000000000003"/>
    <s v="Outlet"/>
  </r>
  <r>
    <n v="1128299"/>
    <d v="2021-01-25T00:00:00"/>
    <x v="2"/>
    <x v="2"/>
    <s v="San Francisco"/>
    <s v="Men's Athletic Footwear"/>
    <n v="42"/>
    <n v="2870"/>
    <n v="12054"/>
    <n v="2049.1799999999998"/>
    <n v="0.16999999999999998"/>
    <s v="Outlet"/>
  </r>
  <r>
    <n v="1128299"/>
    <d v="2021-01-26T00:00:00"/>
    <x v="2"/>
    <x v="2"/>
    <s v="San Francisco"/>
    <s v="Women's Street Footwear"/>
    <n v="39"/>
    <n v="2480"/>
    <n v="9672"/>
    <n v="3288.48"/>
    <n v="0.34"/>
    <s v="Outlet"/>
  </r>
  <r>
    <n v="1128299"/>
    <d v="2021-01-27T00:00:00"/>
    <x v="2"/>
    <x v="2"/>
    <s v="San Francisco"/>
    <s v="Women's Athletic Footwear"/>
    <n v="39"/>
    <n v="2470"/>
    <n v="9633"/>
    <n v="2600.91"/>
    <n v="0.26999999999999996"/>
    <s v="Outlet"/>
  </r>
  <r>
    <n v="1128299"/>
    <d v="2021-01-28T00:00:00"/>
    <x v="2"/>
    <x v="2"/>
    <s v="San Francisco"/>
    <s v="Men's Apparel"/>
    <n v="43"/>
    <n v="2250"/>
    <n v="9675"/>
    <n v="4644.0000000000009"/>
    <n v="0.48000000000000009"/>
    <s v="Outlet"/>
  </r>
  <r>
    <n v="1128299"/>
    <d v="2021-01-29T00:00:00"/>
    <x v="2"/>
    <x v="2"/>
    <s v="San Francisco"/>
    <s v="Women's Apparel"/>
    <n v="51"/>
    <n v="2640"/>
    <n v="13464"/>
    <n v="2019.6000000000004"/>
    <n v="0.15000000000000002"/>
    <s v="Outlet"/>
  </r>
  <r>
    <n v="1128299"/>
    <d v="2021-01-30T00:00:00"/>
    <x v="2"/>
    <x v="2"/>
    <s v="San Francisco"/>
    <s v="Men's Street Footwear"/>
    <n v="36"/>
    <n v="2890"/>
    <n v="10404"/>
    <n v="3433.3200000000006"/>
    <n v="0.33000000000000007"/>
    <s v="Outlet"/>
  </r>
  <r>
    <n v="1128299"/>
    <d v="2021-01-31T00:00:00"/>
    <x v="2"/>
    <x v="2"/>
    <s v="San Francisco"/>
    <s v="Men's Athletic Footwear"/>
    <n v="39"/>
    <n v="2800"/>
    <n v="10920"/>
    <n v="1965.6"/>
    <n v="0.18"/>
    <s v="Outlet"/>
  </r>
  <r>
    <n v="1128299"/>
    <d v="2021-02-01T00:00:00"/>
    <x v="2"/>
    <x v="2"/>
    <s v="San Francisco"/>
    <s v="Women's Street Footwear"/>
    <n v="42"/>
    <n v="2100"/>
    <n v="8820"/>
    <n v="2910.6000000000008"/>
    <n v="0.33000000000000007"/>
    <s v="Outlet"/>
  </r>
  <r>
    <n v="1128299"/>
    <d v="2021-02-02T00:00:00"/>
    <x v="2"/>
    <x v="2"/>
    <s v="San Francisco"/>
    <s v="Women's Athletic Footwear"/>
    <n v="42"/>
    <n v="2230"/>
    <n v="9366"/>
    <n v="2903.4599999999996"/>
    <n v="0.30999999999999994"/>
    <s v="Outlet"/>
  </r>
  <r>
    <n v="1128299"/>
    <d v="2021-02-03T00:00:00"/>
    <x v="2"/>
    <x v="2"/>
    <s v="San Francisco"/>
    <s v="Men's Apparel"/>
    <n v="50"/>
    <n v="2210"/>
    <n v="11050"/>
    <n v="5193.5000000000009"/>
    <n v="0.47000000000000008"/>
    <s v="Outlet"/>
  </r>
  <r>
    <n v="1128299"/>
    <d v="2021-02-04T00:00:00"/>
    <x v="2"/>
    <x v="2"/>
    <s v="San Francisco"/>
    <s v="Women's Apparel"/>
    <n v="46"/>
    <n v="2240"/>
    <n v="10304"/>
    <n v="1236.48"/>
    <n v="0.12000000000000001"/>
    <s v="Outlet"/>
  </r>
  <r>
    <n v="1128299"/>
    <d v="2021-02-05T00:00:00"/>
    <x v="2"/>
    <x v="2"/>
    <s v="San Francisco"/>
    <s v="Men's Street Footwear"/>
    <n v="39"/>
    <n v="2630"/>
    <n v="10257"/>
    <n v="3589.9500000000003"/>
    <n v="0.35000000000000003"/>
    <s v="Outlet"/>
  </r>
  <r>
    <n v="1128299"/>
    <d v="2021-02-06T00:00:00"/>
    <x v="2"/>
    <x v="2"/>
    <s v="San Francisco"/>
    <s v="Men's Athletic Footwear"/>
    <n v="46"/>
    <n v="3060"/>
    <n v="14076"/>
    <n v="2815.2000000000003"/>
    <n v="0.2"/>
    <s v="Outlet"/>
  </r>
  <r>
    <n v="1128299"/>
    <d v="2021-02-07T00:00:00"/>
    <x v="2"/>
    <x v="2"/>
    <s v="San Francisco"/>
    <s v="Women's Street Footwear"/>
    <n v="40"/>
    <n v="2470"/>
    <n v="9880"/>
    <n v="3359.2000000000003"/>
    <n v="0.34"/>
    <s v="Outlet"/>
  </r>
  <r>
    <n v="1128299"/>
    <d v="2021-02-08T00:00:00"/>
    <x v="2"/>
    <x v="2"/>
    <s v="San Francisco"/>
    <s v="Women's Athletic Footwear"/>
    <n v="37"/>
    <n v="2100"/>
    <n v="7770"/>
    <n v="2253.2999999999997"/>
    <n v="0.28999999999999998"/>
    <s v="Outlet"/>
  </r>
  <r>
    <n v="1128299"/>
    <d v="2021-02-09T00:00:00"/>
    <x v="2"/>
    <x v="2"/>
    <s v="San Francisco"/>
    <s v="Men's Apparel"/>
    <n v="51"/>
    <n v="2280"/>
    <n v="11628"/>
    <n v="5465.1600000000008"/>
    <n v="0.47000000000000008"/>
    <s v="Outlet"/>
  </r>
  <r>
    <n v="1128299"/>
    <d v="2021-02-10T00:00:00"/>
    <x v="2"/>
    <x v="2"/>
    <s v="San Francisco"/>
    <s v="Women's Apparel"/>
    <n v="56"/>
    <n v="2560"/>
    <n v="14336"/>
    <n v="2150.4000000000005"/>
    <n v="0.15000000000000002"/>
    <s v="Outlet"/>
  </r>
  <r>
    <n v="1128299"/>
    <d v="2021-02-11T00:00:00"/>
    <x v="2"/>
    <x v="2"/>
    <s v="San Francisco"/>
    <s v="Men's Street Footwear"/>
    <n v="40"/>
    <n v="3220"/>
    <n v="12880"/>
    <n v="4250.4000000000005"/>
    <n v="0.33000000000000007"/>
    <s v="Outlet"/>
  </r>
  <r>
    <n v="1128299"/>
    <d v="2021-02-12T00:00:00"/>
    <x v="2"/>
    <x v="2"/>
    <s v="San Francisco"/>
    <s v="Men's Athletic Footwear"/>
    <n v="46"/>
    <n v="3320"/>
    <n v="15272"/>
    <n v="3207.12"/>
    <n v="0.21"/>
    <s v="Outlet"/>
  </r>
  <r>
    <n v="1128299"/>
    <d v="2021-02-13T00:00:00"/>
    <x v="2"/>
    <x v="2"/>
    <s v="San Francisco"/>
    <s v="Women's Street Footwear"/>
    <n v="44"/>
    <n v="2560"/>
    <n v="11264"/>
    <n v="3717.1200000000008"/>
    <n v="0.33000000000000007"/>
    <s v="Outlet"/>
  </r>
  <r>
    <n v="1128299"/>
    <d v="2021-02-14T00:00:00"/>
    <x v="2"/>
    <x v="2"/>
    <s v="San Francisco"/>
    <s v="Women's Athletic Footwear"/>
    <n v="40"/>
    <n v="2710"/>
    <n v="10840"/>
    <n v="3252"/>
    <n v="0.3"/>
    <s v="Outlet"/>
  </r>
  <r>
    <n v="1128299"/>
    <d v="2021-02-15T00:00:00"/>
    <x v="2"/>
    <x v="2"/>
    <s v="San Francisco"/>
    <s v="Men's Apparel"/>
    <n v="43"/>
    <n v="2450"/>
    <n v="10535"/>
    <n v="5478.2"/>
    <n v="0.52"/>
    <s v="Outlet"/>
  </r>
  <r>
    <n v="1128299"/>
    <d v="2021-02-16T00:00:00"/>
    <x v="2"/>
    <x v="2"/>
    <s v="San Francisco"/>
    <s v="Women's Apparel"/>
    <n v="50"/>
    <n v="2560"/>
    <n v="12800"/>
    <n v="2176"/>
    <n v="0.17"/>
    <s v="Outlet"/>
  </r>
  <r>
    <n v="1189833"/>
    <d v="2021-02-17T00:00:00"/>
    <x v="2"/>
    <x v="2"/>
    <s v="San Francisco"/>
    <s v="Men's Street Footwear"/>
    <n v="26"/>
    <n v="2240"/>
    <n v="5824"/>
    <n v="2504.3200000000002"/>
    <n v="0.43000000000000005"/>
    <s v="Outlet"/>
  </r>
  <r>
    <n v="1189833"/>
    <d v="2021-02-18T00:00:00"/>
    <x v="2"/>
    <x v="2"/>
    <s v="San Francisco"/>
    <s v="Men's Athletic Footwear"/>
    <n v="35"/>
    <n v="2240"/>
    <n v="7840"/>
    <n v="2352"/>
    <n v="0.3"/>
    <s v="Outlet"/>
  </r>
  <r>
    <n v="1189833"/>
    <d v="2021-03-09T00:00:00"/>
    <x v="2"/>
    <x v="2"/>
    <s v="San Francisco"/>
    <s v="Women's Street Footwear"/>
    <n v="36"/>
    <n v="2170"/>
    <n v="7812"/>
    <n v="3281.0400000000004"/>
    <n v="0.42000000000000004"/>
    <s v="Outlet"/>
  </r>
  <r>
    <n v="1189833"/>
    <d v="2021-03-10T00:00:00"/>
    <x v="2"/>
    <x v="2"/>
    <s v="San Francisco"/>
    <s v="Women's Athletic Footwear"/>
    <n v="33"/>
    <n v="1820"/>
    <n v="6006"/>
    <n v="2282.2800000000002"/>
    <n v="0.38"/>
    <s v="Outlet"/>
  </r>
  <r>
    <n v="1189833"/>
    <d v="2021-03-11T00:00:00"/>
    <x v="2"/>
    <x v="2"/>
    <s v="Los Angeles"/>
    <s v="Men's Apparel"/>
    <n v="36"/>
    <n v="1550"/>
    <n v="5580"/>
    <n v="3292.2000000000003"/>
    <n v="0.59000000000000008"/>
    <s v="Outlet"/>
  </r>
  <r>
    <n v="1189833"/>
    <d v="2021-03-12T00:00:00"/>
    <x v="2"/>
    <x v="2"/>
    <s v="Los Angeles"/>
    <s v="Women's Apparel"/>
    <n v="29"/>
    <n v="2100"/>
    <n v="6090"/>
    <n v="1400.7"/>
    <n v="0.23"/>
    <s v="Outlet"/>
  </r>
  <r>
    <n v="1189833"/>
    <d v="2021-03-13T00:00:00"/>
    <x v="2"/>
    <x v="2"/>
    <s v="Los Angeles"/>
    <s v="Men's Street Footwear"/>
    <n v="28"/>
    <n v="2400"/>
    <n v="6720"/>
    <n v="3091.2000000000003"/>
    <n v="0.46"/>
    <s v="Outlet"/>
  </r>
  <r>
    <n v="1189833"/>
    <d v="2021-03-14T00:00:00"/>
    <x v="2"/>
    <x v="2"/>
    <s v="Los Angeles"/>
    <s v="Men's Athletic Footwear"/>
    <n v="30"/>
    <n v="2150"/>
    <n v="6450"/>
    <n v="1999.5"/>
    <n v="0.31"/>
    <s v="Outlet"/>
  </r>
  <r>
    <n v="1189833"/>
    <d v="2021-03-15T00:00:00"/>
    <x v="2"/>
    <x v="2"/>
    <s v="Los Angeles"/>
    <s v="Women's Street Footwear"/>
    <n v="33"/>
    <n v="2230"/>
    <n v="7359"/>
    <n v="3090.78"/>
    <n v="0.42000000000000004"/>
    <s v="Outlet"/>
  </r>
  <r>
    <n v="1189833"/>
    <d v="2021-03-16T00:00:00"/>
    <x v="2"/>
    <x v="2"/>
    <s v="Los Angeles"/>
    <s v="Women's Athletic Footwear"/>
    <n v="34"/>
    <n v="1790"/>
    <n v="6086"/>
    <n v="2495.2599999999998"/>
    <n v="0.41"/>
    <s v="Outlet"/>
  </r>
  <r>
    <n v="1189833"/>
    <d v="2021-03-17T00:00:00"/>
    <x v="2"/>
    <x v="2"/>
    <s v="Los Angeles"/>
    <s v="Men's Apparel"/>
    <n v="40"/>
    <n v="1400"/>
    <n v="5600"/>
    <n v="3192.0000000000005"/>
    <n v="0.57000000000000006"/>
    <s v="Outlet"/>
  </r>
  <r>
    <n v="1189833"/>
    <d v="2021-03-18T00:00:00"/>
    <x v="2"/>
    <x v="2"/>
    <s v="Los Angeles"/>
    <s v="Women's Apparel"/>
    <n v="32"/>
    <n v="2080"/>
    <n v="6656"/>
    <n v="1730.56"/>
    <n v="0.26"/>
    <s v="Outlet"/>
  </r>
  <r>
    <n v="1189833"/>
    <d v="2021-03-19T00:00:00"/>
    <x v="2"/>
    <x v="2"/>
    <s v="Los Angeles"/>
    <s v="Men's Street Footwear"/>
    <n v="24"/>
    <n v="2640"/>
    <n v="6336"/>
    <n v="2787.84"/>
    <n v="0.44"/>
    <s v="Outlet"/>
  </r>
  <r>
    <n v="1189833"/>
    <d v="2021-03-20T00:00:00"/>
    <x v="2"/>
    <x v="2"/>
    <s v="Los Angeles"/>
    <s v="Men's Athletic Footwear"/>
    <n v="36"/>
    <n v="2280"/>
    <n v="8208"/>
    <n v="2298.2400000000002"/>
    <n v="0.28000000000000003"/>
    <s v="Outlet"/>
  </r>
  <r>
    <n v="1189833"/>
    <d v="2021-03-21T00:00:00"/>
    <x v="2"/>
    <x v="2"/>
    <s v="Los Angeles"/>
    <s v="Women's Street Footwear"/>
    <n v="33"/>
    <n v="2210"/>
    <n v="7293"/>
    <n v="3354.78"/>
    <n v="0.46"/>
    <s v="Outlet"/>
  </r>
  <r>
    <n v="1189833"/>
    <d v="2021-03-22T00:00:00"/>
    <x v="2"/>
    <x v="2"/>
    <s v="Los Angeles"/>
    <s v="Women's Athletic Footwear"/>
    <n v="36"/>
    <n v="1760"/>
    <n v="6336"/>
    <n v="2471.0399999999995"/>
    <n v="0.38999999999999996"/>
    <s v="Outlet"/>
  </r>
  <r>
    <n v="1189833"/>
    <d v="2021-03-23T00:00:00"/>
    <x v="2"/>
    <x v="2"/>
    <s v="Los Angeles"/>
    <s v="Men's Apparel"/>
    <n v="36"/>
    <n v="1280"/>
    <n v="4608"/>
    <n v="2718.7200000000003"/>
    <n v="0.59000000000000008"/>
    <s v="Outlet"/>
  </r>
  <r>
    <n v="1189833"/>
    <d v="2021-04-06T00:00:00"/>
    <x v="2"/>
    <x v="2"/>
    <s v="Los Angeles"/>
    <s v="Women's Apparel"/>
    <n v="33"/>
    <n v="1940"/>
    <n v="6402"/>
    <n v="1472.46"/>
    <n v="0.23"/>
    <s v="Outlet"/>
  </r>
  <r>
    <n v="1189833"/>
    <d v="2021-04-07T00:00:00"/>
    <x v="2"/>
    <x v="2"/>
    <s v="Los Angeles"/>
    <s v="Men's Street Footwear"/>
    <n v="31"/>
    <n v="2480"/>
    <n v="7688"/>
    <n v="3536.48"/>
    <n v="0.46"/>
    <s v="Outlet"/>
  </r>
  <r>
    <n v="1189833"/>
    <d v="2021-04-08T00:00:00"/>
    <x v="2"/>
    <x v="2"/>
    <s v="Los Angeles"/>
    <s v="Men's Athletic Footwear"/>
    <n v="34"/>
    <n v="2100"/>
    <n v="7140"/>
    <n v="2070.6"/>
    <n v="0.28999999999999998"/>
    <s v="Outlet"/>
  </r>
  <r>
    <n v="1189833"/>
    <d v="2021-04-09T00:00:00"/>
    <x v="2"/>
    <x v="2"/>
    <s v="Los Angeles"/>
    <s v="Women's Street Footwear"/>
    <n v="38"/>
    <n v="2060"/>
    <n v="7828"/>
    <n v="3679.1600000000003"/>
    <n v="0.47000000000000003"/>
    <s v="Outlet"/>
  </r>
  <r>
    <n v="1189833"/>
    <d v="2021-04-10T00:00:00"/>
    <x v="2"/>
    <x v="2"/>
    <s v="Los Angeles"/>
    <s v="Women's Athletic Footwear"/>
    <n v="31"/>
    <n v="1730"/>
    <n v="5363"/>
    <n v="2037.94"/>
    <n v="0.38"/>
    <s v="Outlet"/>
  </r>
  <r>
    <n v="1189833"/>
    <d v="2021-04-11T00:00:00"/>
    <x v="2"/>
    <x v="2"/>
    <s v="Los Angeles"/>
    <s v="Men's Apparel"/>
    <n v="38"/>
    <n v="1490"/>
    <n v="5662"/>
    <n v="3453.8200000000006"/>
    <n v="0.6100000000000001"/>
    <s v="Outlet"/>
  </r>
  <r>
    <n v="1189833"/>
    <d v="2021-04-12T00:00:00"/>
    <x v="2"/>
    <x v="2"/>
    <s v="Los Angeles"/>
    <s v="Women's Apparel"/>
    <n v="49"/>
    <n v="1980"/>
    <n v="9702"/>
    <n v="2619.54"/>
    <n v="0.27"/>
    <s v="Outlet"/>
  </r>
  <r>
    <n v="1189833"/>
    <d v="2021-04-13T00:00:00"/>
    <x v="2"/>
    <x v="2"/>
    <s v="Los Angeles"/>
    <s v="Men's Street Footwear"/>
    <n v="32"/>
    <n v="2400"/>
    <n v="7680"/>
    <n v="3609.6000000000004"/>
    <n v="0.47000000000000003"/>
    <s v="Outlet"/>
  </r>
  <r>
    <n v="1189833"/>
    <d v="2021-04-14T00:00:00"/>
    <x v="2"/>
    <x v="2"/>
    <s v="Los Angeles"/>
    <s v="Men's Athletic Footwear"/>
    <n v="34"/>
    <n v="2210"/>
    <n v="7514"/>
    <n v="2254.1999999999998"/>
    <n v="0.3"/>
    <s v="Outlet"/>
  </r>
  <r>
    <n v="1189833"/>
    <d v="2021-04-15T00:00:00"/>
    <x v="2"/>
    <x v="2"/>
    <s v="Los Angeles"/>
    <s v="Women's Street Footwear"/>
    <n v="36"/>
    <n v="2150"/>
    <n v="7740"/>
    <n v="3483"/>
    <n v="0.45"/>
    <s v="Outlet"/>
  </r>
  <r>
    <n v="1189833"/>
    <d v="2021-04-16T00:00:00"/>
    <x v="2"/>
    <x v="2"/>
    <s v="Los Angeles"/>
    <s v="Women's Athletic Footwear"/>
    <n v="33"/>
    <n v="1930"/>
    <n v="6369"/>
    <n v="2420.2200000000003"/>
    <n v="0.38"/>
    <s v="Outlet"/>
  </r>
  <r>
    <n v="1189833"/>
    <d v="2021-04-17T00:00:00"/>
    <x v="2"/>
    <x v="2"/>
    <s v="Los Angeles"/>
    <s v="Men's Apparel"/>
    <n v="38"/>
    <n v="1400"/>
    <n v="5320"/>
    <n v="3138.8000000000006"/>
    <n v="0.59000000000000008"/>
    <s v="Outlet"/>
  </r>
  <r>
    <n v="1189833"/>
    <d v="2021-04-18T00:00:00"/>
    <x v="2"/>
    <x v="2"/>
    <s v="Los Angeles"/>
    <s v="Women's Apparel"/>
    <n v="43"/>
    <n v="2060"/>
    <n v="8858"/>
    <n v="1948.76"/>
    <n v="0.22"/>
    <s v="Outlet"/>
  </r>
  <r>
    <n v="1189833"/>
    <d v="2021-04-19T00:00:00"/>
    <x v="2"/>
    <x v="2"/>
    <s v="Los Angeles"/>
    <s v="Men's Street Footwear"/>
    <n v="36"/>
    <n v="2970"/>
    <n v="10692"/>
    <n v="4704.4800000000005"/>
    <n v="0.44"/>
    <s v="Outlet"/>
  </r>
  <r>
    <n v="1189833"/>
    <d v="2021-04-20T00:00:00"/>
    <x v="2"/>
    <x v="2"/>
    <s v="Los Angeles"/>
    <s v="Men's Athletic Footwear"/>
    <n v="35"/>
    <n v="2250"/>
    <n v="7875"/>
    <n v="2362.5"/>
    <n v="0.3"/>
    <s v="Outlet"/>
  </r>
  <r>
    <n v="1189833"/>
    <d v="2021-04-21T00:00:00"/>
    <x v="2"/>
    <x v="2"/>
    <s v="Los Angeles"/>
    <s v="Women's Street Footwear"/>
    <n v="35"/>
    <n v="2330"/>
    <n v="8155"/>
    <n v="3425.1000000000004"/>
    <n v="0.42000000000000004"/>
    <s v="Outlet"/>
  </r>
  <r>
    <n v="1189833"/>
    <d v="2021-04-22T00:00:00"/>
    <x v="2"/>
    <x v="2"/>
    <s v="Los Angeles"/>
    <s v="Women's Athletic Footwear"/>
    <n v="32"/>
    <n v="1940"/>
    <n v="6208"/>
    <n v="2296.96"/>
    <n v="0.37"/>
    <s v="Outlet"/>
  </r>
  <r>
    <n v="1189833"/>
    <d v="2021-04-23T00:00:00"/>
    <x v="2"/>
    <x v="2"/>
    <s v="Los Angeles"/>
    <s v="Men's Apparel"/>
    <n v="39"/>
    <n v="1650"/>
    <n v="6435"/>
    <n v="3861.0000000000005"/>
    <n v="0.60000000000000009"/>
    <s v="Outlet"/>
  </r>
  <r>
    <n v="1189833"/>
    <d v="2021-04-24T00:00:00"/>
    <x v="2"/>
    <x v="2"/>
    <s v="Los Angeles"/>
    <s v="Women's Apparel"/>
    <n v="48"/>
    <n v="2640"/>
    <n v="12672"/>
    <n v="2787.84"/>
    <n v="0.22"/>
    <s v="Outlet"/>
  </r>
  <r>
    <n v="1189833"/>
    <d v="2021-04-25T00:00:00"/>
    <x v="2"/>
    <x v="2"/>
    <s v="Los Angeles"/>
    <s v="Men's Street Footwear"/>
    <n v="30"/>
    <n v="2850"/>
    <n v="8550"/>
    <n v="4018.5000000000005"/>
    <n v="0.47000000000000003"/>
    <s v="Outlet"/>
  </r>
  <r>
    <n v="1189833"/>
    <d v="2021-04-26T00:00:00"/>
    <x v="2"/>
    <x v="2"/>
    <s v="Los Angeles"/>
    <s v="Men's Athletic Footwear"/>
    <n v="37"/>
    <n v="2720"/>
    <n v="10064"/>
    <n v="2918.56"/>
    <n v="0.28999999999999998"/>
    <s v="Outlet"/>
  </r>
  <r>
    <n v="1189833"/>
    <d v="2021-04-27T00:00:00"/>
    <x v="2"/>
    <x v="2"/>
    <s v="Los Angeles"/>
    <s v="Women's Street Footwear"/>
    <n v="33"/>
    <n v="2400"/>
    <n v="7920"/>
    <n v="3643.2000000000003"/>
    <n v="0.46"/>
    <s v="Outlet"/>
  </r>
  <r>
    <n v="1189833"/>
    <d v="2021-04-28T00:00:00"/>
    <x v="2"/>
    <x v="2"/>
    <s v="Los Angeles"/>
    <s v="Women's Athletic Footwear"/>
    <n v="29"/>
    <n v="2280"/>
    <n v="6612"/>
    <n v="2644.7999999999997"/>
    <n v="0.39999999999999997"/>
    <s v="Outlet"/>
  </r>
  <r>
    <n v="1189833"/>
    <d v="2021-04-29T00:00:00"/>
    <x v="2"/>
    <x v="2"/>
    <s v="Los Angeles"/>
    <s v="Men's Apparel"/>
    <n v="38"/>
    <n v="2240"/>
    <n v="8512"/>
    <n v="5107.2000000000007"/>
    <n v="0.60000000000000009"/>
    <s v="Outlet"/>
  </r>
  <r>
    <n v="1189833"/>
    <d v="2021-04-30T00:00:00"/>
    <x v="2"/>
    <x v="2"/>
    <s v="Los Angeles"/>
    <s v="Women's Apparel"/>
    <n v="51"/>
    <n v="2240"/>
    <n v="11424"/>
    <n v="2627.52"/>
    <n v="0.23"/>
    <s v="Outlet"/>
  </r>
  <r>
    <n v="1189833"/>
    <d v="2021-05-01T00:00:00"/>
    <x v="2"/>
    <x v="2"/>
    <s v="Los Angeles"/>
    <s v="Men's Street Footwear"/>
    <n v="36"/>
    <n v="3060"/>
    <n v="11016"/>
    <n v="4957.2"/>
    <n v="0.45"/>
    <s v="Outlet"/>
  </r>
  <r>
    <n v="1189833"/>
    <d v="2021-05-02T00:00:00"/>
    <x v="2"/>
    <x v="2"/>
    <s v="Los Angeles"/>
    <s v="Men's Athletic Footwear"/>
    <n v="41"/>
    <n v="2640"/>
    <n v="10824"/>
    <n v="3355.44"/>
    <n v="0.31"/>
    <s v="Outlet"/>
  </r>
  <r>
    <n v="1189833"/>
    <d v="2021-05-03T00:00:00"/>
    <x v="2"/>
    <x v="2"/>
    <s v="Los Angeles"/>
    <s v="Women's Street Footwear"/>
    <n v="34"/>
    <n v="2320"/>
    <n v="7888"/>
    <n v="3470.72"/>
    <n v="0.44"/>
    <s v="Outlet"/>
  </r>
  <r>
    <n v="1189833"/>
    <d v="2021-05-04T00:00:00"/>
    <x v="2"/>
    <x v="2"/>
    <s v="Los Angeles"/>
    <s v="Women's Athletic Footwear"/>
    <n v="36"/>
    <n v="2230"/>
    <n v="8028"/>
    <n v="3050.64"/>
    <n v="0.38"/>
    <s v="Outlet"/>
  </r>
  <r>
    <n v="1189833"/>
    <d v="2021-05-05T00:00:00"/>
    <x v="2"/>
    <x v="2"/>
    <s v="Los Angeles"/>
    <s v="Men's Apparel"/>
    <n v="43"/>
    <n v="2300"/>
    <n v="9890"/>
    <n v="6131.8000000000011"/>
    <n v="0.62000000000000011"/>
    <s v="Outlet"/>
  </r>
  <r>
    <n v="1189833"/>
    <d v="2021-05-06T00:00:00"/>
    <x v="2"/>
    <x v="2"/>
    <s v="Los Angeles"/>
    <s v="Women's Apparel"/>
    <n v="46"/>
    <n v="2080"/>
    <n v="9568"/>
    <n v="2200.64"/>
    <n v="0.23"/>
    <s v="Outlet"/>
  </r>
  <r>
    <n v="1189833"/>
    <d v="2021-05-07T00:00:00"/>
    <x v="2"/>
    <x v="2"/>
    <s v="Los Angeles"/>
    <s v="Men's Street Footwear"/>
    <n v="38"/>
    <n v="2890"/>
    <n v="10982"/>
    <n v="5051.72"/>
    <n v="0.46"/>
    <s v="Outlet"/>
  </r>
  <r>
    <n v="1189833"/>
    <d v="2021-05-08T00:00:00"/>
    <x v="2"/>
    <x v="2"/>
    <s v="Los Angeles"/>
    <s v="Men's Athletic Footwear"/>
    <n v="39"/>
    <n v="2640"/>
    <n v="10296"/>
    <n v="2779.92"/>
    <n v="0.27"/>
    <s v="Outlet"/>
  </r>
  <r>
    <n v="1189833"/>
    <d v="2021-05-09T00:00:00"/>
    <x v="2"/>
    <x v="2"/>
    <s v="Los Angeles"/>
    <s v="Women's Street Footwear"/>
    <n v="38"/>
    <n v="2100"/>
    <n v="7980"/>
    <n v="3591"/>
    <n v="0.45"/>
    <s v="Outlet"/>
  </r>
  <r>
    <n v="1189833"/>
    <d v="2021-05-10T00:00:00"/>
    <x v="2"/>
    <x v="2"/>
    <s v="Los Angeles"/>
    <s v="Women's Athletic Footwear"/>
    <n v="39"/>
    <n v="1950"/>
    <n v="7605"/>
    <n v="3041.9999999999995"/>
    <n v="0.39999999999999997"/>
    <s v="Outlet"/>
  </r>
  <r>
    <n v="1189833"/>
    <d v="2021-05-11T00:00:00"/>
    <x v="2"/>
    <x v="2"/>
    <s v="Los Angeles"/>
    <s v="Men's Apparel"/>
    <n v="44"/>
    <n v="1950"/>
    <n v="8580"/>
    <n v="5319.6000000000013"/>
    <n v="0.62000000000000011"/>
    <s v="Outlet"/>
  </r>
  <r>
    <n v="1189833"/>
    <d v="2021-05-12T00:00:00"/>
    <x v="2"/>
    <x v="2"/>
    <s v="Los Angeles"/>
    <s v="Women's Apparel"/>
    <n v="49"/>
    <n v="2100"/>
    <n v="10290"/>
    <n v="2263.8000000000002"/>
    <n v="0.22"/>
    <s v="Outlet"/>
  </r>
  <r>
    <n v="1189833"/>
    <d v="2021-05-13T00:00:00"/>
    <x v="2"/>
    <x v="2"/>
    <s v="Los Angeles"/>
    <s v="Men's Street Footwear"/>
    <n v="36"/>
    <n v="2560"/>
    <n v="9216"/>
    <n v="4331.5200000000004"/>
    <n v="0.47000000000000003"/>
    <s v="Outlet"/>
  </r>
  <r>
    <n v="1189833"/>
    <d v="2021-05-14T00:00:00"/>
    <x v="2"/>
    <x v="2"/>
    <s v="Los Angeles"/>
    <s v="Men's Athletic Footwear"/>
    <n v="43"/>
    <n v="2640"/>
    <n v="11352"/>
    <n v="3405.6"/>
    <n v="0.3"/>
    <s v="Outlet"/>
  </r>
  <r>
    <n v="1189833"/>
    <d v="2021-05-15T00:00:00"/>
    <x v="2"/>
    <x v="2"/>
    <s v="Los Angeles"/>
    <s v="Women's Street Footwear"/>
    <n v="33"/>
    <n v="2080"/>
    <n v="6864"/>
    <n v="2882.88"/>
    <n v="0.42000000000000004"/>
    <s v="Outlet"/>
  </r>
  <r>
    <n v="1189833"/>
    <d v="2021-05-16T00:00:00"/>
    <x v="2"/>
    <x v="2"/>
    <s v="Los Angeles"/>
    <s v="Women's Athletic Footwear"/>
    <n v="33"/>
    <n v="2130"/>
    <n v="7029"/>
    <n v="2952.18"/>
    <n v="0.42"/>
    <s v="Outlet"/>
  </r>
  <r>
    <n v="1189833"/>
    <d v="2021-05-17T00:00:00"/>
    <x v="2"/>
    <x v="2"/>
    <s v="Los Angeles"/>
    <s v="Men's Apparel"/>
    <n v="46"/>
    <n v="2100"/>
    <n v="9660"/>
    <n v="5989.2000000000007"/>
    <n v="0.62000000000000011"/>
    <s v="Outlet"/>
  </r>
  <r>
    <n v="1189833"/>
    <d v="2021-05-18T00:00:00"/>
    <x v="2"/>
    <x v="2"/>
    <s v="Los Angeles"/>
    <s v="Women's Apparel"/>
    <n v="46"/>
    <n v="2080"/>
    <n v="9568"/>
    <n v="2296.3200000000002"/>
    <n v="0.24000000000000002"/>
    <s v="Outlet"/>
  </r>
  <r>
    <n v="1189833"/>
    <d v="2021-05-19T00:00:00"/>
    <x v="2"/>
    <x v="2"/>
    <s v="Los Angeles"/>
    <s v="Men's Street Footwear"/>
    <n v="40"/>
    <n v="2720"/>
    <n v="10880"/>
    <n v="5004.8"/>
    <n v="0.46"/>
    <s v="Outlet"/>
  </r>
  <r>
    <n v="1189833"/>
    <d v="2021-05-20T00:00:00"/>
    <x v="2"/>
    <x v="2"/>
    <s v="Los Angeles"/>
    <s v="Men's Athletic Footwear"/>
    <n v="42"/>
    <n v="2640"/>
    <n v="11088"/>
    <n v="3326.4"/>
    <n v="0.3"/>
    <s v="Outlet"/>
  </r>
  <r>
    <n v="1189833"/>
    <d v="2021-05-21T00:00:00"/>
    <x v="2"/>
    <x v="2"/>
    <s v="Los Angeles"/>
    <s v="Women's Street Footwear"/>
    <n v="35"/>
    <n v="2230"/>
    <n v="7805"/>
    <n v="3590.3"/>
    <n v="0.46"/>
    <s v="Outlet"/>
  </r>
  <r>
    <n v="1189833"/>
    <d v="2021-05-22T00:00:00"/>
    <x v="2"/>
    <x v="2"/>
    <s v="Los Angeles"/>
    <s v="Women's Athletic Footwear"/>
    <n v="33"/>
    <n v="2210"/>
    <n v="7293"/>
    <n v="3063.06"/>
    <n v="0.42"/>
    <s v="Outlet"/>
  </r>
  <r>
    <n v="1189833"/>
    <d v="2021-05-23T00:00:00"/>
    <x v="2"/>
    <x v="2"/>
    <s v="Los Angeles"/>
    <s v="Men's Apparel"/>
    <n v="46"/>
    <n v="2040"/>
    <n v="9384"/>
    <n v="5348.880000000001"/>
    <n v="0.57000000000000006"/>
    <s v="Outlet"/>
  </r>
  <r>
    <n v="1189833"/>
    <d v="2021-05-24T00:00:00"/>
    <x v="2"/>
    <x v="2"/>
    <s v="Los Angeles"/>
    <s v="Women's Apparel"/>
    <n v="49"/>
    <n v="2380"/>
    <n v="11662"/>
    <n v="2798.88"/>
    <n v="0.24000000000000002"/>
    <s v="Outlet"/>
  </r>
  <r>
    <n v="1189833"/>
    <d v="2021-05-25T00:00:00"/>
    <x v="2"/>
    <x v="2"/>
    <s v="Los Angeles"/>
    <s v="Men's Street Footwear"/>
    <n v="39"/>
    <n v="3150"/>
    <n v="12285"/>
    <n v="5651.1"/>
    <n v="0.46"/>
    <s v="Outlet"/>
  </r>
  <r>
    <n v="1189833"/>
    <d v="2021-05-26T00:00:00"/>
    <x v="2"/>
    <x v="2"/>
    <s v="Los Angeles"/>
    <s v="Men's Athletic Footwear"/>
    <n v="42"/>
    <n v="2880"/>
    <n v="12096"/>
    <n v="3386.88"/>
    <n v="0.28000000000000003"/>
    <s v="Outlet"/>
  </r>
  <r>
    <n v="1189833"/>
    <d v="2021-05-27T00:00:00"/>
    <x v="2"/>
    <x v="2"/>
    <s v="Los Angeles"/>
    <s v="Women's Street Footwear"/>
    <n v="39"/>
    <n v="2310"/>
    <n v="9009"/>
    <n v="4144.1400000000003"/>
    <n v="0.46"/>
    <s v="Outlet"/>
  </r>
  <r>
    <n v="1189833"/>
    <d v="2021-05-28T00:00:00"/>
    <x v="2"/>
    <x v="2"/>
    <s v="Los Angeles"/>
    <s v="Women's Athletic Footwear"/>
    <n v="35"/>
    <n v="2240"/>
    <n v="7840"/>
    <n v="3135.9999999999995"/>
    <n v="0.39999999999999997"/>
    <s v="Outlet"/>
  </r>
  <r>
    <n v="1189833"/>
    <d v="2021-05-29T00:00:00"/>
    <x v="2"/>
    <x v="2"/>
    <s v="Los Angeles"/>
    <s v="Men's Apparel"/>
    <n v="43"/>
    <n v="2190"/>
    <n v="9417"/>
    <n v="5838.5400000000009"/>
    <n v="0.62000000000000011"/>
    <s v="Outlet"/>
  </r>
  <r>
    <n v="1189833"/>
    <d v="2021-05-30T00:00:00"/>
    <x v="2"/>
    <x v="2"/>
    <s v="Los Angeles"/>
    <s v="Women's Apparel"/>
    <n v="44"/>
    <n v="2320"/>
    <n v="10208"/>
    <n v="2552"/>
    <n v="0.25"/>
    <s v="Outlet"/>
  </r>
  <r>
    <n v="1185732"/>
    <d v="2021-05-31T00:00:00"/>
    <x v="2"/>
    <x v="2"/>
    <s v="Los Angeles"/>
    <s v="Men's Street Footwear"/>
    <n v="36"/>
    <n v="1470"/>
    <n v="5292"/>
    <n v="2381.4"/>
    <n v="0.45"/>
    <s v="Outlet"/>
  </r>
  <r>
    <n v="1185732"/>
    <d v="2021-06-01T00:00:00"/>
    <x v="2"/>
    <x v="2"/>
    <s v="Los Angeles"/>
    <s v="Men's Athletic Footwear"/>
    <n v="31"/>
    <n v="910"/>
    <n v="2821"/>
    <n v="1156.6099999999999"/>
    <n v="0.41"/>
    <s v="Outlet"/>
  </r>
  <r>
    <n v="1185732"/>
    <d v="2021-06-02T00:00:00"/>
    <x v="2"/>
    <x v="2"/>
    <s v="Los Angeles"/>
    <s v="Women's Street Footwear"/>
    <n v="24"/>
    <n v="940"/>
    <n v="2256"/>
    <n v="879.83999999999992"/>
    <n v="0.38999999999999996"/>
    <s v="Outlet"/>
  </r>
  <r>
    <n v="1185732"/>
    <d v="2021-06-03T00:00:00"/>
    <x v="2"/>
    <x v="2"/>
    <s v="Los Angeles"/>
    <s v="Women's Athletic Footwear"/>
    <n v="27"/>
    <n v="410"/>
    <n v="1107"/>
    <n v="509.22"/>
    <n v="0.46"/>
    <s v="Outlet"/>
  </r>
  <r>
    <n v="1197831"/>
    <d v="2021-08-15T00:00:00"/>
    <x v="1"/>
    <x v="1"/>
    <s v="Dallas"/>
    <s v="Men's Apparel"/>
    <n v="26"/>
    <n v="1130"/>
    <n v="2938"/>
    <n v="793.2600000000001"/>
    <n v="0.27"/>
    <s v="Outlet"/>
  </r>
  <r>
    <n v="1197831"/>
    <d v="2021-08-16T00:00:00"/>
    <x v="1"/>
    <x v="1"/>
    <s v="Dallas"/>
    <s v="Women's Apparel"/>
    <n v="24"/>
    <n v="1630"/>
    <n v="3912"/>
    <n v="1877.76"/>
    <n v="0.48"/>
    <s v="Outlet"/>
  </r>
  <r>
    <n v="1197831"/>
    <d v="2021-08-17T00:00:00"/>
    <x v="1"/>
    <x v="1"/>
    <s v="Dallas"/>
    <s v="Men's Street Footwear"/>
    <n v="19"/>
    <n v="2300"/>
    <n v="4370"/>
    <n v="1398.4"/>
    <n v="0.32"/>
    <s v="Outlet"/>
  </r>
  <r>
    <n v="1197831"/>
    <d v="2021-08-18T00:00:00"/>
    <x v="1"/>
    <x v="1"/>
    <s v="Dallas"/>
    <s v="Men's Athletic Footwear"/>
    <n v="23"/>
    <n v="2150"/>
    <n v="4945"/>
    <n v="1780.2"/>
    <n v="0.36"/>
    <s v="Outlet"/>
  </r>
  <r>
    <n v="1197831"/>
    <d v="2021-08-19T00:00:00"/>
    <x v="1"/>
    <x v="1"/>
    <s v="Dallas"/>
    <s v="Women's Street Footwear"/>
    <n v="27"/>
    <n v="1430"/>
    <n v="3861"/>
    <n v="1351.35"/>
    <n v="0.35"/>
    <s v="Outlet"/>
  </r>
  <r>
    <n v="1197831"/>
    <d v="2021-08-20T00:00:00"/>
    <x v="1"/>
    <x v="1"/>
    <s v="Dallas"/>
    <s v="Women's Athletic Footwear"/>
    <n v="28"/>
    <n v="1360"/>
    <n v="3808"/>
    <n v="1713.6000000000001"/>
    <n v="0.45"/>
    <s v="Outlet"/>
  </r>
  <r>
    <n v="1197831"/>
    <d v="2021-08-21T00:00:00"/>
    <x v="1"/>
    <x v="1"/>
    <s v="Dallas"/>
    <s v="Men's Apparel"/>
    <n v="26"/>
    <n v="930"/>
    <n v="2418"/>
    <n v="773.76"/>
    <n v="0.32"/>
    <s v="Outlet"/>
  </r>
  <r>
    <n v="1197831"/>
    <d v="2021-08-22T00:00:00"/>
    <x v="1"/>
    <x v="1"/>
    <s v="Dallas"/>
    <s v="Women's Apparel"/>
    <n v="26"/>
    <n v="1550"/>
    <n v="4030"/>
    <n v="2055.3000000000002"/>
    <n v="0.51"/>
    <s v="Outlet"/>
  </r>
  <r>
    <n v="1197831"/>
    <d v="2021-08-23T00:00:00"/>
    <x v="1"/>
    <x v="1"/>
    <s v="Dallas"/>
    <s v="Men's Street Footwear"/>
    <n v="21"/>
    <n v="2030"/>
    <n v="4263"/>
    <n v="1662.5699999999997"/>
    <n v="0.38999999999999996"/>
    <s v="Outlet"/>
  </r>
  <r>
    <n v="1197831"/>
    <d v="2021-08-24T00:00:00"/>
    <x v="1"/>
    <x v="1"/>
    <s v="Dallas"/>
    <s v="Men's Athletic Footwear"/>
    <n v="31"/>
    <n v="2360"/>
    <n v="7316"/>
    <n v="2926.3999999999996"/>
    <n v="0.39999999999999997"/>
    <s v="Outlet"/>
  </r>
  <r>
    <n v="1197831"/>
    <d v="2021-08-25T00:00:00"/>
    <x v="1"/>
    <x v="1"/>
    <s v="Dallas"/>
    <s v="Women's Street Footwear"/>
    <n v="20"/>
    <n v="1550"/>
    <n v="3100"/>
    <n v="1178"/>
    <n v="0.38"/>
    <s v="Outlet"/>
  </r>
  <r>
    <n v="1197831"/>
    <d v="2021-08-26T00:00:00"/>
    <x v="1"/>
    <x v="1"/>
    <s v="Dallas"/>
    <s v="Women's Athletic Footwear"/>
    <n v="26"/>
    <n v="1400"/>
    <n v="3640"/>
    <n v="1710.8000000000002"/>
    <n v="0.47000000000000003"/>
    <s v="Outlet"/>
  </r>
  <r>
    <n v="1197831"/>
    <d v="2021-08-27T00:00:00"/>
    <x v="1"/>
    <x v="1"/>
    <s v="Dallas"/>
    <s v="Men's Apparel"/>
    <n v="29"/>
    <n v="960"/>
    <n v="2784"/>
    <n v="1030.08"/>
    <n v="0.37"/>
    <s v="Outlet"/>
  </r>
  <r>
    <n v="1197831"/>
    <d v="2021-08-28T00:00:00"/>
    <x v="1"/>
    <x v="1"/>
    <s v="Dallas"/>
    <s v="Women's Apparel"/>
    <n v="27"/>
    <n v="1530"/>
    <n v="4131"/>
    <n v="2230.7400000000002"/>
    <n v="0.54"/>
    <s v="Outlet"/>
  </r>
  <r>
    <n v="1197831"/>
    <d v="2021-08-29T00:00:00"/>
    <x v="1"/>
    <x v="1"/>
    <s v="Dallas"/>
    <s v="Men's Street Footwear"/>
    <n v="13"/>
    <n v="2310"/>
    <n v="3003"/>
    <n v="1201.1999999999998"/>
    <n v="0.39999999999999997"/>
    <s v="Outlet"/>
  </r>
  <r>
    <n v="1197831"/>
    <d v="2021-08-30T00:00:00"/>
    <x v="1"/>
    <x v="1"/>
    <s v="Dallas"/>
    <s v="Men's Athletic Footwear"/>
    <n v="21"/>
    <n v="2100"/>
    <n v="4410"/>
    <n v="1763.9999999999998"/>
    <n v="0.39999999999999997"/>
    <s v="Outlet"/>
  </r>
  <r>
    <n v="1197831"/>
    <d v="2021-08-31T00:00:00"/>
    <x v="1"/>
    <x v="1"/>
    <s v="Dallas"/>
    <s v="Women's Street Footwear"/>
    <n v="20"/>
    <n v="1790"/>
    <n v="3580"/>
    <n v="1396.1999999999998"/>
    <n v="0.38999999999999996"/>
    <s v="Outlet"/>
  </r>
  <r>
    <n v="1197831"/>
    <d v="2021-09-01T00:00:00"/>
    <x v="1"/>
    <x v="1"/>
    <s v="Dallas"/>
    <s v="Women's Athletic Footwear"/>
    <n v="20"/>
    <n v="1490"/>
    <n v="2980"/>
    <n v="1460.2"/>
    <n v="0.49"/>
    <s v="Outlet"/>
  </r>
  <r>
    <n v="1197831"/>
    <d v="2021-09-02T00:00:00"/>
    <x v="1"/>
    <x v="1"/>
    <s v="Dallas"/>
    <s v="Men's Apparel"/>
    <n v="26"/>
    <n v="1070"/>
    <n v="2782"/>
    <n v="1001.52"/>
    <n v="0.36"/>
    <s v="Outlet"/>
  </r>
  <r>
    <n v="1197831"/>
    <d v="2021-09-03T00:00:00"/>
    <x v="1"/>
    <x v="1"/>
    <s v="Dallas"/>
    <s v="Women's Apparel"/>
    <n v="22"/>
    <n v="2100"/>
    <n v="4620"/>
    <n v="2633.4"/>
    <n v="0.57000000000000006"/>
    <s v="Outlet"/>
  </r>
  <r>
    <n v="1197831"/>
    <d v="2021-09-04T00:00:00"/>
    <x v="1"/>
    <x v="1"/>
    <s v="Dallas"/>
    <s v="Men's Street Footwear"/>
    <n v="13"/>
    <n v="2330"/>
    <n v="3029"/>
    <n v="1151.02"/>
    <n v="0.38"/>
    <s v="Outlet"/>
  </r>
  <r>
    <n v="1197831"/>
    <d v="2021-09-05T00:00:00"/>
    <x v="1"/>
    <x v="1"/>
    <s v="Dallas"/>
    <s v="Men's Athletic Footwear"/>
    <n v="22"/>
    <n v="2480"/>
    <n v="5456"/>
    <n v="2291.52"/>
    <n v="0.42"/>
    <s v="Outlet"/>
  </r>
  <r>
    <n v="1197831"/>
    <d v="2021-09-06T00:00:00"/>
    <x v="1"/>
    <x v="1"/>
    <s v="Dallas"/>
    <s v="Women's Street Footwear"/>
    <n v="19"/>
    <n v="2000"/>
    <n v="3800"/>
    <n v="1519.9999999999998"/>
    <n v="0.39999999999999997"/>
    <s v="Outlet"/>
  </r>
  <r>
    <n v="1197831"/>
    <d v="2021-09-07T00:00:00"/>
    <x v="1"/>
    <x v="1"/>
    <s v="Dallas"/>
    <s v="Women's Athletic Footwear"/>
    <n v="27"/>
    <n v="1820"/>
    <n v="4914"/>
    <n v="2407.86"/>
    <n v="0.49"/>
    <s v="Outlet"/>
  </r>
  <r>
    <n v="1197831"/>
    <d v="2021-09-08T00:00:00"/>
    <x v="1"/>
    <x v="1"/>
    <s v="Dallas"/>
    <s v="Men's Apparel"/>
    <n v="38"/>
    <n v="1530"/>
    <n v="5814"/>
    <n v="2093.04"/>
    <n v="0.36"/>
    <s v="Outlet"/>
  </r>
  <r>
    <n v="1197831"/>
    <d v="2021-09-09T00:00:00"/>
    <x v="1"/>
    <x v="1"/>
    <s v="Dallas"/>
    <s v="Women's Apparel"/>
    <n v="34"/>
    <n v="2640"/>
    <n v="8976"/>
    <n v="4667.5200000000004"/>
    <n v="0.52"/>
    <s v="Outlet"/>
  </r>
  <r>
    <n v="1197831"/>
    <d v="2021-09-10T00:00:00"/>
    <x v="1"/>
    <x v="1"/>
    <s v="Dallas"/>
    <s v="Men's Street Footwear"/>
    <n v="30"/>
    <n v="2560"/>
    <n v="7680"/>
    <n v="2841.6"/>
    <n v="0.37"/>
    <s v="Outlet"/>
  </r>
  <r>
    <n v="1197831"/>
    <d v="2021-09-11T00:00:00"/>
    <x v="1"/>
    <x v="1"/>
    <s v="Dallas"/>
    <s v="Men's Athletic Footwear"/>
    <n v="40"/>
    <n v="2800"/>
    <n v="11200"/>
    <n v="4592"/>
    <n v="0.41"/>
    <s v="Outlet"/>
  </r>
  <r>
    <n v="1197831"/>
    <d v="2021-09-12T00:00:00"/>
    <x v="1"/>
    <x v="1"/>
    <s v="Dallas"/>
    <s v="Women's Street Footwear"/>
    <n v="30"/>
    <n v="2150"/>
    <n v="6450"/>
    <n v="2515.4999999999995"/>
    <n v="0.38999999999999996"/>
    <s v="Outlet"/>
  </r>
  <r>
    <n v="1197831"/>
    <d v="2021-09-13T00:00:00"/>
    <x v="1"/>
    <x v="1"/>
    <s v="Dallas"/>
    <s v="Women's Athletic Footwear"/>
    <n v="29"/>
    <n v="1920"/>
    <n v="5568"/>
    <n v="2728.32"/>
    <n v="0.49"/>
    <s v="Outlet"/>
  </r>
  <r>
    <n v="1197831"/>
    <d v="2021-09-14T00:00:00"/>
    <x v="1"/>
    <x v="1"/>
    <s v="Dallas"/>
    <s v="Men's Apparel"/>
    <n v="40"/>
    <n v="1500"/>
    <n v="6000"/>
    <n v="2220"/>
    <n v="0.37"/>
    <s v="Outlet"/>
  </r>
  <r>
    <n v="1197831"/>
    <d v="2021-09-15T00:00:00"/>
    <x v="1"/>
    <x v="1"/>
    <s v="Dallas"/>
    <s v="Women's Apparel"/>
    <n v="42"/>
    <n v="2800"/>
    <n v="11760"/>
    <n v="6468.0000000000009"/>
    <n v="0.55000000000000004"/>
    <s v="Outlet"/>
  </r>
  <r>
    <n v="1197831"/>
    <d v="2021-09-16T00:00:00"/>
    <x v="1"/>
    <x v="1"/>
    <s v="Dallas"/>
    <s v="Men's Street Footwear"/>
    <n v="34"/>
    <n v="2560"/>
    <n v="8704"/>
    <n v="3655.68"/>
    <n v="0.42"/>
    <s v="Outlet"/>
  </r>
  <r>
    <n v="1197831"/>
    <d v="2021-09-17T00:00:00"/>
    <x v="1"/>
    <x v="1"/>
    <s v="Dallas"/>
    <s v="Men's Athletic Footwear"/>
    <n v="34"/>
    <n v="2640"/>
    <n v="8976"/>
    <n v="3769.92"/>
    <n v="0.42"/>
    <s v="Outlet"/>
  </r>
  <r>
    <n v="1197831"/>
    <d v="2021-09-18T00:00:00"/>
    <x v="1"/>
    <x v="1"/>
    <s v="Dallas"/>
    <s v="Women's Street Footwear"/>
    <n v="33"/>
    <n v="3220"/>
    <n v="10626"/>
    <n v="4462.92"/>
    <n v="0.42"/>
    <s v="Outlet"/>
  </r>
  <r>
    <n v="1197831"/>
    <d v="2021-09-19T00:00:00"/>
    <x v="1"/>
    <x v="1"/>
    <s v="Dallas"/>
    <s v="Women's Athletic Footwear"/>
    <n v="32"/>
    <n v="2010"/>
    <n v="6432"/>
    <n v="3537.6000000000004"/>
    <n v="0.55000000000000004"/>
    <s v="Outlet"/>
  </r>
  <r>
    <n v="1197831"/>
    <d v="2021-09-20T00:00:00"/>
    <x v="1"/>
    <x v="1"/>
    <s v="Dallas"/>
    <s v="Men's Apparel"/>
    <n v="39"/>
    <n v="1840"/>
    <n v="7176"/>
    <n v="2726.88"/>
    <n v="0.38"/>
    <s v="Outlet"/>
  </r>
  <r>
    <n v="1197831"/>
    <d v="2021-09-21T00:00:00"/>
    <x v="1"/>
    <x v="1"/>
    <s v="Dallas"/>
    <s v="Women's Apparel"/>
    <n v="47"/>
    <n v="2720"/>
    <n v="12784"/>
    <n v="7286.880000000001"/>
    <n v="0.57000000000000006"/>
    <s v="Outlet"/>
  </r>
  <r>
    <n v="1197831"/>
    <d v="2021-09-22T00:00:00"/>
    <x v="1"/>
    <x v="1"/>
    <s v="Dallas"/>
    <s v="Men's Street Footwear"/>
    <n v="34"/>
    <n v="2480"/>
    <n v="8432"/>
    <n v="3625.7599999999993"/>
    <n v="0.42999999999999994"/>
    <s v="Outlet"/>
  </r>
  <r>
    <n v="1197831"/>
    <d v="2021-09-23T00:00:00"/>
    <x v="1"/>
    <x v="1"/>
    <s v="Dallas"/>
    <s v="Men's Athletic Footwear"/>
    <n v="43"/>
    <n v="2560"/>
    <n v="11008"/>
    <n v="5063.6799999999994"/>
    <n v="0.45999999999999996"/>
    <s v="Outlet"/>
  </r>
  <r>
    <n v="1197831"/>
    <d v="2021-09-24T00:00:00"/>
    <x v="1"/>
    <x v="1"/>
    <s v="Dallas"/>
    <s v="Women's Street Footwear"/>
    <n v="35"/>
    <n v="3320"/>
    <n v="11620"/>
    <n v="5461.4"/>
    <n v="0.47"/>
    <s v="Outlet"/>
  </r>
  <r>
    <n v="1197831"/>
    <d v="2021-09-25T00:00:00"/>
    <x v="1"/>
    <x v="1"/>
    <s v="Dallas"/>
    <s v="Women's Athletic Footwear"/>
    <n v="38"/>
    <n v="1580"/>
    <n v="6004"/>
    <n v="3242.1600000000003"/>
    <n v="0.54"/>
    <s v="Outlet"/>
  </r>
  <r>
    <n v="1197831"/>
    <d v="2021-09-26T00:00:00"/>
    <x v="1"/>
    <x v="1"/>
    <s v="Dallas"/>
    <s v="Men's Apparel"/>
    <n v="43"/>
    <n v="1580"/>
    <n v="6794"/>
    <n v="2785.54"/>
    <n v="0.41"/>
    <s v="Outlet"/>
  </r>
  <r>
    <n v="1197831"/>
    <d v="2021-09-27T00:00:00"/>
    <x v="1"/>
    <x v="1"/>
    <s v="Dallas"/>
    <s v="Women's Apparel"/>
    <n v="43"/>
    <n v="2400"/>
    <n v="10320"/>
    <n v="6192.0000000000009"/>
    <n v="0.60000000000000009"/>
    <s v="Outlet"/>
  </r>
  <r>
    <n v="1197831"/>
    <d v="2021-09-28T00:00:00"/>
    <x v="1"/>
    <x v="1"/>
    <s v="Dallas"/>
    <s v="Men's Street Footwear"/>
    <n v="38"/>
    <n v="2320"/>
    <n v="8816"/>
    <n v="4055.3599999999997"/>
    <n v="0.45999999999999996"/>
    <s v="Outlet"/>
  </r>
  <r>
    <n v="1197831"/>
    <d v="2021-09-29T00:00:00"/>
    <x v="1"/>
    <x v="1"/>
    <s v="Dallas"/>
    <s v="Men's Athletic Footwear"/>
    <n v="38"/>
    <n v="2030"/>
    <n v="7714"/>
    <n v="3625.58"/>
    <n v="0.47"/>
    <s v="Outlet"/>
  </r>
  <r>
    <n v="1197831"/>
    <d v="2021-09-30T00:00:00"/>
    <x v="1"/>
    <x v="1"/>
    <s v="Dallas"/>
    <s v="Women's Street Footwear"/>
    <n v="47"/>
    <n v="2540"/>
    <n v="11938"/>
    <n v="5372.0999999999995"/>
    <n v="0.44999999999999996"/>
    <s v="Outlet"/>
  </r>
  <r>
    <n v="1197831"/>
    <d v="2021-10-01T00:00:00"/>
    <x v="1"/>
    <x v="1"/>
    <s v="Dallas"/>
    <s v="Women's Athletic Footwear"/>
    <n v="41"/>
    <n v="1350"/>
    <n v="5535"/>
    <n v="3044.2500000000005"/>
    <n v="0.55000000000000004"/>
    <s v="Outlet"/>
  </r>
  <r>
    <n v="1197831"/>
    <d v="2021-10-02T00:00:00"/>
    <x v="1"/>
    <x v="1"/>
    <s v="Dallas"/>
    <s v="Men's Apparel"/>
    <n v="37"/>
    <n v="1490"/>
    <n v="5513"/>
    <n v="2205.1999999999998"/>
    <n v="0.39999999999999997"/>
    <s v="Outlet"/>
  </r>
  <r>
    <n v="1197831"/>
    <d v="2021-10-03T00:00:00"/>
    <x v="1"/>
    <x v="1"/>
    <s v="Dallas"/>
    <s v="Women's Apparel"/>
    <n v="33"/>
    <n v="2360"/>
    <n v="7788"/>
    <n v="4594.920000000001"/>
    <n v="0.59000000000000008"/>
    <s v="Outlet"/>
  </r>
  <r>
    <n v="1197831"/>
    <d v="2021-10-04T00:00:00"/>
    <x v="1"/>
    <x v="1"/>
    <s v="Dallas"/>
    <s v="Men's Street Footwear"/>
    <n v="30"/>
    <n v="2130"/>
    <n v="6390"/>
    <n v="2811.5999999999995"/>
    <n v="0.43999999999999995"/>
    <s v="Outlet"/>
  </r>
  <r>
    <n v="1197831"/>
    <d v="2021-10-05T00:00:00"/>
    <x v="1"/>
    <x v="1"/>
    <s v="Dallas"/>
    <s v="Men's Athletic Footwear"/>
    <n v="29"/>
    <n v="2190"/>
    <n v="6351"/>
    <n v="2984.97"/>
    <n v="0.47"/>
    <s v="Outlet"/>
  </r>
  <r>
    <n v="1197831"/>
    <d v="2021-10-06T00:00:00"/>
    <x v="1"/>
    <x v="1"/>
    <s v="Dallas"/>
    <s v="Women's Street Footwear"/>
    <n v="32"/>
    <n v="1900"/>
    <n v="6080"/>
    <n v="2675.2"/>
    <n v="0.43999999999999995"/>
    <s v="Outlet"/>
  </r>
  <r>
    <n v="1197831"/>
    <d v="2021-10-07T00:00:00"/>
    <x v="1"/>
    <x v="1"/>
    <s v="Dallas"/>
    <s v="Women's Athletic Footwear"/>
    <n v="30"/>
    <n v="1450"/>
    <n v="4350"/>
    <n v="2349"/>
    <n v="0.54"/>
    <s v="Outlet"/>
  </r>
  <r>
    <n v="1197831"/>
    <d v="2021-10-08T00:00:00"/>
    <x v="1"/>
    <x v="1"/>
    <s v="Dallas"/>
    <s v="Men's Apparel"/>
    <n v="30"/>
    <n v="1280"/>
    <n v="3840"/>
    <n v="1535.9999999999998"/>
    <n v="0.39999999999999997"/>
    <s v="Outlet"/>
  </r>
  <r>
    <n v="1197831"/>
    <d v="2021-10-09T00:00:00"/>
    <x v="1"/>
    <x v="1"/>
    <s v="Dallas"/>
    <s v="Women's Apparel"/>
    <n v="39"/>
    <n v="1900"/>
    <n v="7410"/>
    <n v="4297.8"/>
    <n v="0.58000000000000007"/>
    <s v="Outlet"/>
  </r>
  <r>
    <n v="1197831"/>
    <d v="2021-10-10T00:00:00"/>
    <x v="1"/>
    <x v="1"/>
    <s v="Dallas"/>
    <s v="Men's Street Footwear"/>
    <n v="31"/>
    <n v="2250"/>
    <n v="6975"/>
    <n v="2999.2499999999995"/>
    <n v="0.42999999999999994"/>
    <s v="Outlet"/>
  </r>
  <r>
    <n v="1197831"/>
    <d v="2021-10-11T00:00:00"/>
    <x v="1"/>
    <x v="1"/>
    <s v="Dallas"/>
    <s v="Men's Athletic Footwear"/>
    <n v="27"/>
    <n v="2180"/>
    <n v="5886"/>
    <n v="2648.7"/>
    <n v="0.44999999999999996"/>
    <s v="Outlet"/>
  </r>
  <r>
    <n v="1197831"/>
    <d v="2021-10-12T00:00:00"/>
    <x v="1"/>
    <x v="1"/>
    <s v="Dallas"/>
    <s v="Women's Street Footwear"/>
    <n v="51"/>
    <n v="2280"/>
    <n v="11628"/>
    <n v="5116.32"/>
    <n v="0.43999999999999995"/>
    <s v="Outlet"/>
  </r>
  <r>
    <n v="1197831"/>
    <d v="2021-10-13T00:00:00"/>
    <x v="1"/>
    <x v="1"/>
    <s v="Dallas"/>
    <s v="Women's Athletic Footwear"/>
    <n v="50"/>
    <n v="1600"/>
    <n v="8000"/>
    <n v="4160"/>
    <n v="0.52"/>
    <s v="Outlet"/>
  </r>
  <r>
    <n v="1197831"/>
    <d v="2021-10-14T00:00:00"/>
    <x v="1"/>
    <x v="1"/>
    <s v="Dallas"/>
    <s v="Men's Apparel"/>
    <n v="46"/>
    <n v="1620"/>
    <n v="7452"/>
    <n v="2906.2799999999997"/>
    <n v="0.38999999999999996"/>
    <s v="Outlet"/>
  </r>
  <r>
    <n v="1197831"/>
    <d v="2021-10-15T00:00:00"/>
    <x v="1"/>
    <x v="1"/>
    <s v="Dallas"/>
    <s v="Women's Apparel"/>
    <n v="51"/>
    <n v="2360"/>
    <n v="12036"/>
    <n v="7341.9600000000009"/>
    <n v="0.6100000000000001"/>
    <s v="Outlet"/>
  </r>
  <r>
    <n v="1197831"/>
    <d v="2021-10-16T00:00:00"/>
    <x v="1"/>
    <x v="1"/>
    <s v="Dallas"/>
    <s v="Men's Street Footwear"/>
    <n v="46"/>
    <n v="2810"/>
    <n v="12926"/>
    <n v="6075.2199999999993"/>
    <n v="0.47"/>
    <s v="Outlet"/>
  </r>
  <r>
    <n v="1197831"/>
    <d v="2021-10-17T00:00:00"/>
    <x v="1"/>
    <x v="1"/>
    <s v="Dallas"/>
    <s v="Men's Athletic Footwear"/>
    <n v="39"/>
    <n v="2480"/>
    <n v="9672"/>
    <n v="4062.24"/>
    <n v="0.42"/>
    <s v="Outlet"/>
  </r>
  <r>
    <n v="1197831"/>
    <d v="2021-10-18T00:00:00"/>
    <x v="1"/>
    <x v="1"/>
    <s v="Dallas"/>
    <s v="Women's Street Footwear"/>
    <n v="46"/>
    <n v="2390"/>
    <n v="10994"/>
    <n v="4837.3599999999997"/>
    <n v="0.43999999999999995"/>
    <s v="Outlet"/>
  </r>
  <r>
    <n v="1197831"/>
    <d v="2021-10-19T00:00:00"/>
    <x v="1"/>
    <x v="1"/>
    <s v="Dallas"/>
    <s v="Women's Athletic Footwear"/>
    <n v="44"/>
    <n v="1900"/>
    <n v="8360"/>
    <n v="4681.6000000000004"/>
    <n v="0.56000000000000005"/>
    <s v="Outlet"/>
  </r>
  <r>
    <n v="1197831"/>
    <d v="2021-10-20T00:00:00"/>
    <x v="1"/>
    <x v="1"/>
    <s v="Dallas"/>
    <s v="Men's Apparel"/>
    <n v="47"/>
    <n v="1680"/>
    <n v="7896"/>
    <n v="2921.52"/>
    <n v="0.37"/>
    <s v="Outlet"/>
  </r>
  <r>
    <n v="1197831"/>
    <d v="2021-10-21T00:00:00"/>
    <x v="1"/>
    <x v="1"/>
    <s v="Dallas"/>
    <s v="Women's Apparel"/>
    <n v="54"/>
    <n v="2560"/>
    <n v="13824"/>
    <n v="8294.4000000000015"/>
    <n v="0.60000000000000009"/>
    <s v="Outlet"/>
  </r>
  <r>
    <n v="1185732"/>
    <d v="2021-10-22T00:00:00"/>
    <x v="1"/>
    <x v="1"/>
    <s v="Dallas"/>
    <s v="Men's Street Footwear"/>
    <n v="34"/>
    <n v="1280"/>
    <n v="4352"/>
    <n v="2698.2400000000007"/>
    <n v="0.62000000000000011"/>
    <s v="Outlet"/>
  </r>
  <r>
    <n v="1185732"/>
    <d v="2021-10-23T00:00:00"/>
    <x v="1"/>
    <x v="1"/>
    <s v="Dallas"/>
    <s v="Men's Athletic Footwear"/>
    <n v="34"/>
    <n v="680"/>
    <n v="2312"/>
    <n v="901.68"/>
    <n v="0.38999999999999996"/>
    <s v="Outlet"/>
  </r>
  <r>
    <n v="1185732"/>
    <d v="2021-10-24T00:00:00"/>
    <x v="1"/>
    <x v="1"/>
    <s v="Dallas"/>
    <s v="Women's Street Footwear"/>
    <n v="28"/>
    <n v="720"/>
    <n v="2016"/>
    <n v="846.71999999999991"/>
    <n v="0.42"/>
    <s v="Outlet"/>
  </r>
  <r>
    <n v="1185732"/>
    <d v="2021-10-25T00:00:00"/>
    <x v="1"/>
    <x v="1"/>
    <s v="Dallas"/>
    <s v="Women's Athletic Footwear"/>
    <n v="28"/>
    <n v="230"/>
    <n v="644"/>
    <n v="276.91999999999996"/>
    <n v="0.42999999999999994"/>
    <s v="Outlet"/>
  </r>
  <r>
    <n v="1185732"/>
    <d v="2021-10-26T00:00:00"/>
    <x v="0"/>
    <x v="4"/>
    <s v="Philadelphia"/>
    <s v="Men's Apparel"/>
    <n v="42"/>
    <n v="410"/>
    <n v="1722"/>
    <n v="706.02"/>
    <n v="0.41"/>
    <s v="Outlet"/>
  </r>
  <r>
    <n v="1185732"/>
    <d v="2021-10-27T00:00:00"/>
    <x v="0"/>
    <x v="4"/>
    <s v="Philadelphia"/>
    <s v="Women's Apparel"/>
    <n v="32"/>
    <n v="700"/>
    <n v="2240"/>
    <n v="761.59999999999991"/>
    <n v="0.33999999999999997"/>
    <s v="Outlet"/>
  </r>
  <r>
    <n v="1185732"/>
    <d v="2021-10-28T00:00:00"/>
    <x v="0"/>
    <x v="4"/>
    <s v="Philadelphia"/>
    <s v="Men's Street Footwear"/>
    <n v="32"/>
    <n v="1660"/>
    <n v="5312"/>
    <n v="3187.2000000000003"/>
    <n v="0.60000000000000009"/>
    <s v="Outlet"/>
  </r>
  <r>
    <n v="1185732"/>
    <d v="2021-10-29T00:00:00"/>
    <x v="0"/>
    <x v="4"/>
    <s v="Philadelphia"/>
    <s v="Men's Athletic Footwear"/>
    <n v="32"/>
    <n v="440"/>
    <n v="1408"/>
    <n v="563.19999999999993"/>
    <n v="0.39999999999999997"/>
    <s v="Outlet"/>
  </r>
  <r>
    <n v="1185732"/>
    <d v="2021-10-30T00:00:00"/>
    <x v="0"/>
    <x v="4"/>
    <s v="Philadelphia"/>
    <s v="Women's Street Footwear"/>
    <n v="25"/>
    <n v="540"/>
    <n v="1350"/>
    <n v="607.49999999999989"/>
    <n v="0.44999999999999996"/>
    <s v="Outlet"/>
  </r>
  <r>
    <n v="1185732"/>
    <d v="2021-10-31T00:00:00"/>
    <x v="0"/>
    <x v="4"/>
    <s v="Philadelphia"/>
    <s v="Women's Athletic Footwear"/>
    <n v="28"/>
    <n v="170"/>
    <n v="476"/>
    <n v="199.92"/>
    <n v="0.42"/>
    <s v="Outlet"/>
  </r>
  <r>
    <n v="1185732"/>
    <d v="2021-11-01T00:00:00"/>
    <x v="0"/>
    <x v="4"/>
    <s v="Philadelphia"/>
    <s v="Men's Apparel"/>
    <n v="39"/>
    <n v="400"/>
    <n v="1560"/>
    <n v="577.20000000000005"/>
    <n v="0.37"/>
    <s v="Outlet"/>
  </r>
  <r>
    <n v="1185732"/>
    <d v="2021-11-02T00:00:00"/>
    <x v="0"/>
    <x v="4"/>
    <s v="Philadelphia"/>
    <s v="Women's Apparel"/>
    <n v="30"/>
    <n v="740"/>
    <n v="2220"/>
    <n v="777"/>
    <n v="0.35"/>
    <s v="Outlet"/>
  </r>
  <r>
    <n v="1185732"/>
    <d v="2021-11-03T00:00:00"/>
    <x v="0"/>
    <x v="4"/>
    <s v="Philadelphia"/>
    <s v="Men's Street Footwear"/>
    <n v="39"/>
    <n v="1560"/>
    <n v="6084"/>
    <n v="3528.7200000000003"/>
    <n v="0.58000000000000007"/>
    <s v="Outlet"/>
  </r>
  <r>
    <n v="1185732"/>
    <d v="2021-11-04T00:00:00"/>
    <x v="0"/>
    <x v="4"/>
    <s v="Philadelphia"/>
    <s v="Men's Athletic Footwear"/>
    <n v="33"/>
    <n v="530"/>
    <n v="1749"/>
    <n v="647.13"/>
    <n v="0.37"/>
    <s v="Outlet"/>
  </r>
  <r>
    <n v="1185732"/>
    <d v="2021-11-05T00:00:00"/>
    <x v="0"/>
    <x v="4"/>
    <s v="Philadelphia"/>
    <s v="Women's Street Footwear"/>
    <n v="29"/>
    <n v="580"/>
    <n v="1682"/>
    <n v="756.9"/>
    <n v="0.44999999999999996"/>
    <s v="Outlet"/>
  </r>
  <r>
    <n v="1185732"/>
    <d v="2021-11-06T00:00:00"/>
    <x v="0"/>
    <x v="4"/>
    <s v="Philadelphia"/>
    <s v="Women's Athletic Footwear"/>
    <n v="32"/>
    <n v="80"/>
    <n v="256"/>
    <n v="112.63999999999999"/>
    <n v="0.43999999999999995"/>
    <s v="Outlet"/>
  </r>
  <r>
    <n v="1185732"/>
    <d v="2021-11-07T00:00:00"/>
    <x v="0"/>
    <x v="4"/>
    <s v="Philadelphia"/>
    <s v="Men's Apparel"/>
    <n v="41"/>
    <n v="240"/>
    <n v="984"/>
    <n v="334.55999999999995"/>
    <n v="0.33999999999999997"/>
    <s v="Outlet"/>
  </r>
  <r>
    <n v="1185732"/>
    <d v="2021-11-08T00:00:00"/>
    <x v="0"/>
    <x v="4"/>
    <s v="Philadelphia"/>
    <s v="Women's Apparel"/>
    <n v="38"/>
    <n v="610"/>
    <n v="2318"/>
    <n v="718.58"/>
    <n v="0.31"/>
    <s v="Outlet"/>
  </r>
  <r>
    <n v="1185732"/>
    <d v="2021-11-09T00:00:00"/>
    <x v="0"/>
    <x v="4"/>
    <s v="Philadelphia"/>
    <s v="Men's Street Footwear"/>
    <n v="35"/>
    <n v="1400"/>
    <n v="4900"/>
    <n v="2793.0000000000005"/>
    <n v="0.57000000000000006"/>
    <s v="Outlet"/>
  </r>
  <r>
    <n v="1185732"/>
    <d v="2021-11-10T00:00:00"/>
    <x v="0"/>
    <x v="4"/>
    <s v="Philadelphia"/>
    <s v="Men's Athletic Footwear"/>
    <n v="37"/>
    <n v="510"/>
    <n v="1887"/>
    <n v="603.84"/>
    <n v="0.32"/>
    <s v="Outlet"/>
  </r>
  <r>
    <n v="1185732"/>
    <d v="2021-11-11T00:00:00"/>
    <x v="0"/>
    <x v="4"/>
    <s v="Philadelphia"/>
    <s v="Women's Street Footwear"/>
    <n v="27"/>
    <n v="510"/>
    <n v="1377"/>
    <n v="578.34"/>
    <n v="0.42"/>
    <s v="Outlet"/>
  </r>
  <r>
    <n v="1185732"/>
    <d v="2021-11-12T00:00:00"/>
    <x v="0"/>
    <x v="4"/>
    <s v="Philadelphia"/>
    <s v="Women's Athletic Footwear"/>
    <n v="36"/>
    <n v="240"/>
    <n v="864"/>
    <n v="328.32"/>
    <n v="0.38"/>
    <s v="Outlet"/>
  </r>
  <r>
    <n v="1185732"/>
    <d v="2021-11-13T00:00:00"/>
    <x v="0"/>
    <x v="4"/>
    <s v="Philadelphia"/>
    <s v="Men's Apparel"/>
    <n v="45"/>
    <n v="260"/>
    <n v="1170"/>
    <n v="432.9"/>
    <n v="0.37"/>
    <s v="Outlet"/>
  </r>
  <r>
    <n v="1185732"/>
    <d v="2021-11-14T00:00:00"/>
    <x v="0"/>
    <x v="4"/>
    <s v="Philadelphia"/>
    <s v="Women's Apparel"/>
    <n v="39"/>
    <n v="640"/>
    <n v="2496"/>
    <n v="673.92000000000007"/>
    <n v="0.27"/>
    <s v="Outlet"/>
  </r>
  <r>
    <n v="1185732"/>
    <d v="2021-11-15T00:00:00"/>
    <x v="0"/>
    <x v="4"/>
    <s v="Philadelphia"/>
    <s v="Men's Street Footwear"/>
    <n v="44"/>
    <n v="1500"/>
    <n v="6600"/>
    <n v="3432"/>
    <n v="0.52"/>
    <s v="Outlet"/>
  </r>
  <r>
    <n v="1185732"/>
    <d v="2021-11-16T00:00:00"/>
    <x v="0"/>
    <x v="4"/>
    <s v="Philadelphia"/>
    <s v="Men's Athletic Footwear"/>
    <n v="40"/>
    <n v="540"/>
    <n v="2160"/>
    <n v="712.8"/>
    <n v="0.32999999999999996"/>
    <s v="Outlet"/>
  </r>
  <r>
    <n v="1185732"/>
    <d v="2021-11-17T00:00:00"/>
    <x v="0"/>
    <x v="4"/>
    <s v="Philadelphia"/>
    <s v="Women's Street Footwear"/>
    <n v="38"/>
    <n v="530"/>
    <n v="2014"/>
    <n v="745.18"/>
    <n v="0.37"/>
    <s v="Outlet"/>
  </r>
  <r>
    <n v="1185732"/>
    <d v="2021-11-18T00:00:00"/>
    <x v="0"/>
    <x v="4"/>
    <s v="Philadelphia"/>
    <s v="Women's Athletic Footwear"/>
    <n v="42"/>
    <n v="340"/>
    <n v="1428"/>
    <n v="571.19999999999993"/>
    <n v="0.39999999999999997"/>
    <s v="Outlet"/>
  </r>
  <r>
    <n v="1185732"/>
    <d v="2021-11-19T00:00:00"/>
    <x v="0"/>
    <x v="4"/>
    <s v="Philadelphia"/>
    <s v="Men's Apparel"/>
    <n v="51"/>
    <n v="390"/>
    <n v="1989"/>
    <n v="735.93"/>
    <n v="0.37"/>
    <s v="Outlet"/>
  </r>
  <r>
    <n v="1185732"/>
    <d v="2021-11-20T00:00:00"/>
    <x v="0"/>
    <x v="4"/>
    <s v="Philadelphia"/>
    <s v="Women's Apparel"/>
    <n v="51"/>
    <n v="780"/>
    <n v="3978"/>
    <n v="1471.86"/>
    <n v="0.37"/>
    <s v="Outlet"/>
  </r>
  <r>
    <n v="1185732"/>
    <d v="2021-11-21T00:00:00"/>
    <x v="0"/>
    <x v="4"/>
    <s v="Philadelphia"/>
    <s v="Men's Street Footwear"/>
    <n v="49"/>
    <n v="1700"/>
    <n v="8330"/>
    <n v="4748.1000000000004"/>
    <n v="0.57000000000000006"/>
    <s v="Outlet"/>
  </r>
  <r>
    <n v="1185732"/>
    <d v="2021-11-22T00:00:00"/>
    <x v="0"/>
    <x v="4"/>
    <s v="Philadelphia"/>
    <s v="Men's Athletic Footwear"/>
    <n v="41"/>
    <n v="850"/>
    <n v="3485"/>
    <n v="1359.1499999999999"/>
    <n v="0.38999999999999996"/>
    <s v="Outlet"/>
  </r>
  <r>
    <n v="1185732"/>
    <d v="2021-11-23T00:00:00"/>
    <x v="0"/>
    <x v="4"/>
    <s v="Philadelphia"/>
    <s v="Women's Street Footwear"/>
    <n v="42"/>
    <n v="540"/>
    <n v="2268"/>
    <n v="975.2399999999999"/>
    <n v="0.42999999999999994"/>
    <s v="Outlet"/>
  </r>
  <r>
    <n v="1185732"/>
    <d v="2021-11-24T00:00:00"/>
    <x v="0"/>
    <x v="4"/>
    <s v="Philadelphia"/>
    <s v="Women's Athletic Footwear"/>
    <n v="43"/>
    <n v="530"/>
    <n v="2279"/>
    <n v="1071.1299999999999"/>
    <n v="0.47"/>
    <s v="Outlet"/>
  </r>
  <r>
    <n v="1185732"/>
    <d v="2021-11-25T00:00:00"/>
    <x v="0"/>
    <x v="4"/>
    <s v="Philadelphia"/>
    <s v="Men's Apparel"/>
    <n v="43"/>
    <n v="480"/>
    <n v="2064"/>
    <n v="866.88"/>
    <n v="0.42"/>
    <s v="Outlet"/>
  </r>
  <r>
    <n v="1185732"/>
    <d v="2021-11-26T00:00:00"/>
    <x v="0"/>
    <x v="4"/>
    <s v="Philadelphia"/>
    <s v="Women's Apparel"/>
    <n v="52"/>
    <n v="1050"/>
    <n v="5460"/>
    <n v="1910.9999999999998"/>
    <n v="0.35"/>
    <s v="Outlet"/>
  </r>
  <r>
    <n v="1185732"/>
    <d v="2021-11-27T00:00:00"/>
    <x v="0"/>
    <x v="4"/>
    <s v="Philadelphia"/>
    <s v="Men's Street Footwear"/>
    <n v="49"/>
    <n v="1750"/>
    <n v="8575"/>
    <n v="4887.7500000000009"/>
    <n v="0.57000000000000006"/>
    <s v="Outlet"/>
  </r>
  <r>
    <n v="1185732"/>
    <d v="2021-11-28T00:00:00"/>
    <x v="0"/>
    <x v="4"/>
    <s v="Philadelphia"/>
    <s v="Men's Athletic Footwear"/>
    <n v="45"/>
    <n v="990"/>
    <n v="4455"/>
    <n v="1737.4499999999998"/>
    <n v="0.38999999999999996"/>
    <s v="Outlet"/>
  </r>
  <r>
    <n v="1185732"/>
    <d v="2021-11-29T00:00:00"/>
    <x v="0"/>
    <x v="4"/>
    <s v="Philadelphia"/>
    <s v="Women's Street Footwear"/>
    <n v="43"/>
    <n v="720"/>
    <n v="3096"/>
    <n v="1331.2799999999997"/>
    <n v="0.42999999999999994"/>
    <s v="Outlet"/>
  </r>
  <r>
    <n v="1185732"/>
    <d v="2021-11-30T00:00:00"/>
    <x v="0"/>
    <x v="4"/>
    <s v="Philadelphia"/>
    <s v="Women's Athletic Footwear"/>
    <n v="39"/>
    <n v="560"/>
    <n v="2184"/>
    <n v="1026.48"/>
    <n v="0.47"/>
    <s v="Outlet"/>
  </r>
  <r>
    <n v="1185732"/>
    <d v="2021-12-01T00:00:00"/>
    <x v="0"/>
    <x v="4"/>
    <s v="Philadelphia"/>
    <s v="Men's Apparel"/>
    <n v="50"/>
    <n v="640"/>
    <n v="3200"/>
    <n v="1280"/>
    <n v="0.39999999999999997"/>
    <s v="Outlet"/>
  </r>
  <r>
    <n v="1185732"/>
    <d v="2021-12-02T00:00:00"/>
    <x v="0"/>
    <x v="4"/>
    <s v="Philadelphia"/>
    <s v="Women's Apparel"/>
    <n v="50"/>
    <n v="1160"/>
    <n v="5800"/>
    <n v="2088"/>
    <n v="0.36"/>
    <s v="Outlet"/>
  </r>
  <r>
    <n v="1185732"/>
    <d v="2021-12-03T00:00:00"/>
    <x v="0"/>
    <x v="4"/>
    <s v="Philadelphia"/>
    <s v="Men's Street Footwear"/>
    <n v="51"/>
    <n v="1790"/>
    <n v="9129"/>
    <n v="5294.8200000000006"/>
    <n v="0.58000000000000007"/>
    <s v="Outlet"/>
  </r>
  <r>
    <n v="1185732"/>
    <d v="2021-12-04T00:00:00"/>
    <x v="0"/>
    <x v="4"/>
    <s v="Philadelphia"/>
    <s v="Men's Athletic Footwear"/>
    <n v="44"/>
    <n v="1020"/>
    <n v="4488"/>
    <n v="1884.96"/>
    <n v="0.42"/>
    <s v="Outlet"/>
  </r>
  <r>
    <n v="1185732"/>
    <d v="2021-12-05T00:00:00"/>
    <x v="0"/>
    <x v="4"/>
    <s v="Philadelphia"/>
    <s v="Women's Street Footwear"/>
    <n v="38"/>
    <n v="790"/>
    <n v="3002"/>
    <n v="1410.9399999999998"/>
    <n v="0.47"/>
    <s v="Outlet"/>
  </r>
  <r>
    <n v="1185732"/>
    <d v="2021-12-06T00:00:00"/>
    <x v="0"/>
    <x v="4"/>
    <s v="Philadelphia"/>
    <s v="Women's Athletic Footwear"/>
    <n v="43"/>
    <n v="620"/>
    <n v="2666"/>
    <n v="1226.3599999999999"/>
    <n v="0.45999999999999996"/>
    <s v="Outlet"/>
  </r>
  <r>
    <n v="1185732"/>
    <d v="2021-12-07T00:00:00"/>
    <x v="0"/>
    <x v="4"/>
    <s v="Philadelphia"/>
    <s v="Men's Apparel"/>
    <n v="46"/>
    <n v="540"/>
    <n v="2484"/>
    <n v="968.75999999999988"/>
    <n v="0.38999999999999996"/>
    <s v="Outlet"/>
  </r>
  <r>
    <n v="1185732"/>
    <d v="2021-12-08T00:00:00"/>
    <x v="0"/>
    <x v="4"/>
    <s v="Philadelphia"/>
    <s v="Women's Apparel"/>
    <n v="49"/>
    <n v="1230"/>
    <n v="6027"/>
    <n v="2169.7199999999998"/>
    <n v="0.36"/>
    <s v="Outlet"/>
  </r>
  <r>
    <n v="1185732"/>
    <d v="2021-12-09T00:00:00"/>
    <x v="0"/>
    <x v="4"/>
    <s v="Philadelphia"/>
    <s v="Men's Street Footwear"/>
    <n v="46"/>
    <n v="1620"/>
    <n v="7452"/>
    <n v="3875.04"/>
    <n v="0.52"/>
    <s v="Outlet"/>
  </r>
  <r>
    <n v="1185732"/>
    <d v="2021-12-10T00:00:00"/>
    <x v="0"/>
    <x v="4"/>
    <s v="Philadelphia"/>
    <s v="Men's Athletic Footwear"/>
    <n v="40"/>
    <n v="910"/>
    <n v="3640"/>
    <n v="1237.5999999999999"/>
    <n v="0.33999999999999997"/>
    <s v="Outlet"/>
  </r>
  <r>
    <n v="1185732"/>
    <d v="2021-12-11T00:00:00"/>
    <x v="0"/>
    <x v="4"/>
    <s v="Philadelphia"/>
    <s v="Women's Street Footwear"/>
    <n v="32"/>
    <n v="600"/>
    <n v="1920"/>
    <n v="767.99999999999989"/>
    <n v="0.39999999999999997"/>
    <s v="Outlet"/>
  </r>
  <r>
    <n v="1185732"/>
    <d v="2021-12-12T00:00:00"/>
    <x v="0"/>
    <x v="4"/>
    <s v="Philadelphia"/>
    <s v="Women's Athletic Footwear"/>
    <n v="32"/>
    <n v="530"/>
    <n v="1696"/>
    <n v="695.36"/>
    <n v="0.41"/>
    <s v="Outlet"/>
  </r>
  <r>
    <n v="1185732"/>
    <d v="2021-12-13T00:00:00"/>
    <x v="0"/>
    <x v="4"/>
    <s v="Philadelphia"/>
    <s v="Men's Apparel"/>
    <n v="36"/>
    <n v="410"/>
    <n v="1476"/>
    <n v="501.84"/>
    <n v="0.33999999999999997"/>
    <s v="Outlet"/>
  </r>
  <r>
    <n v="1185732"/>
    <d v="2021-12-14T00:00:00"/>
    <x v="0"/>
    <x v="4"/>
    <s v="Philadelphia"/>
    <s v="Women's Apparel"/>
    <n v="48"/>
    <n v="790"/>
    <n v="3792"/>
    <n v="1175.52"/>
    <n v="0.31"/>
    <s v="Outlet"/>
  </r>
  <r>
    <n v="1185732"/>
    <d v="2021-12-15T00:00:00"/>
    <x v="0"/>
    <x v="4"/>
    <s v="Philadelphia"/>
    <s v="Men's Street Footwear"/>
    <n v="47"/>
    <n v="1240"/>
    <n v="5828"/>
    <n v="3088.84"/>
    <n v="0.53"/>
    <s v="Outlet"/>
  </r>
  <r>
    <n v="1185732"/>
    <d v="2021-12-16T00:00:00"/>
    <x v="0"/>
    <x v="4"/>
    <s v="Philadelphia"/>
    <s v="Men's Athletic Footwear"/>
    <n v="35"/>
    <n v="680"/>
    <n v="2380"/>
    <n v="761.6"/>
    <n v="0.32"/>
    <s v="Outlet"/>
  </r>
  <r>
    <n v="1185732"/>
    <d v="2021-12-17T00:00:00"/>
    <x v="0"/>
    <x v="4"/>
    <s v="Philadelphia"/>
    <s v="Women's Street Footwear"/>
    <n v="38"/>
    <n v="380"/>
    <n v="1444"/>
    <n v="548.72"/>
    <n v="0.38"/>
    <s v="Outlet"/>
  </r>
  <r>
    <n v="1185732"/>
    <d v="2021-12-18T00:00:00"/>
    <x v="0"/>
    <x v="4"/>
    <s v="Philadelphia"/>
    <s v="Women's Athletic Footwear"/>
    <n v="40"/>
    <n v="340"/>
    <n v="1360"/>
    <n v="516.79999999999995"/>
    <n v="0.38"/>
    <s v="Outlet"/>
  </r>
  <r>
    <n v="1185732"/>
    <d v="2021-12-19T00:00:00"/>
    <x v="0"/>
    <x v="4"/>
    <s v="Philadelphia"/>
    <s v="Men's Apparel"/>
    <n v="43"/>
    <n v="300"/>
    <n v="1290"/>
    <n v="425.69999999999993"/>
    <n v="0.32999999999999996"/>
    <s v="Outlet"/>
  </r>
  <r>
    <n v="1185732"/>
    <d v="2021-12-20T00:00:00"/>
    <x v="0"/>
    <x v="4"/>
    <s v="Philadelphia"/>
    <s v="Women's Apparel"/>
    <n v="42"/>
    <n v="740"/>
    <n v="3108"/>
    <n v="994.56000000000006"/>
    <n v="0.32"/>
    <s v="Outlet"/>
  </r>
  <r>
    <n v="1185732"/>
    <d v="2021-12-21T00:00:00"/>
    <x v="0"/>
    <x v="4"/>
    <s v="Philadelphia"/>
    <s v="Men's Street Footwear"/>
    <n v="48"/>
    <n v="1240"/>
    <n v="5952"/>
    <n v="3571.2000000000007"/>
    <n v="0.60000000000000009"/>
    <s v="Outlet"/>
  </r>
  <r>
    <n v="1185732"/>
    <d v="2021-12-22T00:00:00"/>
    <x v="0"/>
    <x v="4"/>
    <s v="Philadelphia"/>
    <s v="Men's Athletic Footwear"/>
    <n v="43"/>
    <n v="680"/>
    <n v="2924"/>
    <n v="1228.08"/>
    <n v="0.42"/>
    <s v="Outlet"/>
  </r>
  <r>
    <n v="1185732"/>
    <d v="2021-12-23T00:00:00"/>
    <x v="0"/>
    <x v="4"/>
    <s v="Philadelphia"/>
    <s v="Women's Street Footwear"/>
    <n v="47"/>
    <n v="660"/>
    <n v="3102"/>
    <n v="1364.8799999999999"/>
    <n v="0.43999999999999995"/>
    <s v="Outlet"/>
  </r>
  <r>
    <n v="1185732"/>
    <d v="2021-12-24T00:00:00"/>
    <x v="0"/>
    <x v="4"/>
    <s v="Philadelphia"/>
    <s v="Women's Athletic Footwear"/>
    <n v="43"/>
    <n v="600"/>
    <n v="2580"/>
    <n v="1186.8"/>
    <n v="0.45999999999999996"/>
    <s v="Outlet"/>
  </r>
  <r>
    <n v="1185732"/>
    <d v="2021-12-25T00:00:00"/>
    <x v="0"/>
    <x v="4"/>
    <s v="Philadelphia"/>
    <s v="Men's Apparel"/>
    <n v="51"/>
    <n v="480"/>
    <n v="2448"/>
    <n v="954.71999999999991"/>
    <n v="0.38999999999999996"/>
    <s v="Outlet"/>
  </r>
  <r>
    <n v="1185732"/>
    <d v="2021-12-26T00:00:00"/>
    <x v="0"/>
    <x v="4"/>
    <s v="Philadelphia"/>
    <s v="Women's Apparel"/>
    <n v="53"/>
    <n v="750"/>
    <n v="3975"/>
    <n v="1431"/>
    <n v="0.36"/>
    <s v="Outlet"/>
  </r>
  <r>
    <n v="1185732"/>
    <d v="2021-12-27T00:00:00"/>
    <x v="0"/>
    <x v="4"/>
    <s v="Philadelphia"/>
    <s v="Men's Street Footwear"/>
    <n v="53"/>
    <n v="1430"/>
    <n v="7579"/>
    <n v="4623.1900000000005"/>
    <n v="0.6100000000000001"/>
    <s v="Outlet"/>
  </r>
  <r>
    <n v="1185732"/>
    <d v="2021-12-28T00:00:00"/>
    <x v="0"/>
    <x v="4"/>
    <s v="Philadelphia"/>
    <s v="Men's Athletic Footwear"/>
    <n v="47"/>
    <n v="850"/>
    <n v="3995"/>
    <n v="1637.9499999999998"/>
    <n v="0.41"/>
    <s v="Outlet"/>
  </r>
  <r>
    <n v="1185732"/>
    <d v="2021-12-29T00:00:00"/>
    <x v="0"/>
    <x v="4"/>
    <s v="Philadelphia"/>
    <s v="Women's Street Footwear"/>
    <n v="44"/>
    <n v="790"/>
    <n v="3476"/>
    <n v="1529.4399999999998"/>
    <n v="0.43999999999999995"/>
    <s v="Outlet"/>
  </r>
  <r>
    <n v="1185732"/>
    <d v="2021-12-30T00:00:00"/>
    <x v="0"/>
    <x v="4"/>
    <s v="Philadelphia"/>
    <s v="Women's Athletic Footwear"/>
    <n v="40"/>
    <n v="530"/>
    <n v="2120"/>
    <n v="953.99999999999989"/>
    <n v="0.44999999999999996"/>
    <s v="Outlet"/>
  </r>
  <r>
    <n v="1185732"/>
    <d v="2021-12-31T00:00:00"/>
    <x v="0"/>
    <x v="4"/>
    <s v="Philadelphia"/>
    <s v="Men's Apparel"/>
    <n v="46"/>
    <n v="560"/>
    <n v="2576"/>
    <n v="1004.6399999999999"/>
    <n v="0.38999999999999996"/>
    <s v="Outlet"/>
  </r>
  <r>
    <n v="1185732"/>
    <d v="2020-01-01T00:00:00"/>
    <x v="0"/>
    <x v="4"/>
    <s v="Philadelphia"/>
    <s v="Women's Apparel"/>
    <n v="53"/>
    <n v="830"/>
    <n v="4399"/>
    <n v="1407.68"/>
    <n v="0.32"/>
    <s v="Outlet"/>
  </r>
  <r>
    <n v="1128299"/>
    <d v="2020-01-02T00:00:00"/>
    <x v="0"/>
    <x v="4"/>
    <s v="Philadelphia"/>
    <s v="Men's Street Footwear"/>
    <n v="27"/>
    <n v="1580"/>
    <n v="4266"/>
    <n v="1791.7200000000003"/>
    <n v="0.42000000000000004"/>
    <s v="Outlet"/>
  </r>
  <r>
    <n v="1128299"/>
    <d v="2020-01-03T00:00:00"/>
    <x v="0"/>
    <x v="4"/>
    <s v="Philadelphia"/>
    <s v="Men's Athletic Footwear"/>
    <n v="35"/>
    <n v="1350"/>
    <n v="4725"/>
    <n v="1464.75"/>
    <n v="0.31"/>
    <s v="Outlet"/>
  </r>
  <r>
    <n v="1128299"/>
    <d v="2020-01-04T00:00:00"/>
    <x v="0"/>
    <x v="4"/>
    <s v="Philadelphia"/>
    <s v="Women's Street Footwear"/>
    <n v="36"/>
    <n v="1400"/>
    <n v="5040"/>
    <n v="2368.8000000000002"/>
    <n v="0.47000000000000003"/>
    <s v="Outlet"/>
  </r>
  <r>
    <n v="1128299"/>
    <d v="2020-01-05T00:00:00"/>
    <x v="0"/>
    <x v="4"/>
    <s v="Philadelphia"/>
    <s v="Women's Athletic Footwear"/>
    <n v="34"/>
    <n v="900"/>
    <n v="3060"/>
    <n v="1254.5999999999999"/>
    <n v="0.41"/>
    <s v="Outlet"/>
  </r>
  <r>
    <n v="1128299"/>
    <d v="2020-01-06T00:00:00"/>
    <x v="2"/>
    <x v="5"/>
    <s v="Las Vegas"/>
    <s v="Men's Apparel"/>
    <n v="37"/>
    <n v="800"/>
    <n v="2960"/>
    <n v="1687.2000000000003"/>
    <n v="0.57000000000000006"/>
    <s v="Outlet"/>
  </r>
  <r>
    <n v="1128299"/>
    <d v="2020-01-07T00:00:00"/>
    <x v="2"/>
    <x v="5"/>
    <s v="Las Vegas"/>
    <s v="Women's Apparel"/>
    <n v="36"/>
    <n v="1660"/>
    <n v="5976"/>
    <n v="1434.24"/>
    <n v="0.24000000000000002"/>
    <s v="Outlet"/>
  </r>
  <r>
    <n v="1128299"/>
    <d v="2020-01-08T00:00:00"/>
    <x v="2"/>
    <x v="5"/>
    <s v="Las Vegas"/>
    <s v="Men's Street Footwear"/>
    <n v="27"/>
    <n v="1730"/>
    <n v="4671"/>
    <n v="2008.5300000000002"/>
    <n v="0.43000000000000005"/>
    <s v="Outlet"/>
  </r>
  <r>
    <n v="1128299"/>
    <d v="2020-01-09T00:00:00"/>
    <x v="2"/>
    <x v="5"/>
    <s v="Las Vegas"/>
    <s v="Men's Athletic Footwear"/>
    <n v="35"/>
    <n v="1450"/>
    <n v="5075"/>
    <n v="1573.25"/>
    <n v="0.31"/>
    <s v="Outlet"/>
  </r>
  <r>
    <n v="1128299"/>
    <d v="2020-01-10T00:00:00"/>
    <x v="2"/>
    <x v="5"/>
    <s v="Las Vegas"/>
    <s v="Women's Street Footwear"/>
    <n v="31"/>
    <n v="1400"/>
    <n v="4340"/>
    <n v="1866.2000000000003"/>
    <n v="0.43000000000000005"/>
    <s v="Outlet"/>
  </r>
  <r>
    <n v="1128299"/>
    <d v="2020-01-11T00:00:00"/>
    <x v="2"/>
    <x v="5"/>
    <s v="Las Vegas"/>
    <s v="Women's Athletic Footwear"/>
    <n v="30"/>
    <n v="850"/>
    <n v="2550"/>
    <n v="1045.5"/>
    <n v="0.41"/>
    <s v="Outlet"/>
  </r>
  <r>
    <n v="1128299"/>
    <d v="2020-01-12T00:00:00"/>
    <x v="2"/>
    <x v="5"/>
    <s v="Las Vegas"/>
    <s v="Men's Apparel"/>
    <n v="37"/>
    <n v="700"/>
    <n v="2590"/>
    <n v="1579.9000000000003"/>
    <n v="0.6100000000000001"/>
    <s v="Outlet"/>
  </r>
  <r>
    <n v="1128299"/>
    <d v="2020-01-13T00:00:00"/>
    <x v="2"/>
    <x v="5"/>
    <s v="Las Vegas"/>
    <s v="Women's Apparel"/>
    <n v="31"/>
    <n v="1400"/>
    <n v="4340"/>
    <n v="998.2"/>
    <n v="0.23"/>
    <s v="Outlet"/>
  </r>
  <r>
    <n v="1128299"/>
    <d v="2020-01-14T00:00:00"/>
    <x v="2"/>
    <x v="5"/>
    <s v="Las Vegas"/>
    <s v="Men's Street Footwear"/>
    <n v="31"/>
    <n v="1820"/>
    <n v="5642"/>
    <n v="2538.9"/>
    <n v="0.45"/>
    <s v="Outlet"/>
  </r>
  <r>
    <n v="1128299"/>
    <d v="2020-01-15T00:00:00"/>
    <x v="2"/>
    <x v="5"/>
    <s v="Las Vegas"/>
    <s v="Men's Athletic Footwear"/>
    <n v="42"/>
    <n v="1240"/>
    <n v="5208"/>
    <n v="1666.56"/>
    <n v="0.32"/>
    <s v="Outlet"/>
  </r>
  <r>
    <n v="1128299"/>
    <d v="2020-01-16T00:00:00"/>
    <x v="2"/>
    <x v="5"/>
    <s v="Las Vegas"/>
    <s v="Women's Street Footwear"/>
    <n v="43"/>
    <n v="1280"/>
    <n v="5504"/>
    <n v="2586.88"/>
    <n v="0.47000000000000003"/>
    <s v="Outlet"/>
  </r>
  <r>
    <n v="1128299"/>
    <d v="2020-01-17T00:00:00"/>
    <x v="2"/>
    <x v="5"/>
    <s v="Las Vegas"/>
    <s v="Women's Athletic Footwear"/>
    <n v="41"/>
    <n v="930"/>
    <n v="3813"/>
    <n v="1563.33"/>
    <n v="0.41"/>
    <s v="Outlet"/>
  </r>
  <r>
    <n v="1128299"/>
    <d v="2020-01-18T00:00:00"/>
    <x v="2"/>
    <x v="5"/>
    <s v="Las Vegas"/>
    <s v="Men's Apparel"/>
    <n v="44"/>
    <n v="600"/>
    <n v="2640"/>
    <n v="1636.8000000000002"/>
    <n v="0.62000000000000011"/>
    <s v="Outlet"/>
  </r>
  <r>
    <n v="1128299"/>
    <d v="2020-01-19T00:00:00"/>
    <x v="2"/>
    <x v="5"/>
    <s v="Las Vegas"/>
    <s v="Women's Apparel"/>
    <n v="39"/>
    <n v="1240"/>
    <n v="4836"/>
    <n v="1257.3600000000001"/>
    <n v="0.26"/>
    <s v="Outlet"/>
  </r>
  <r>
    <n v="1128299"/>
    <d v="2020-01-20T00:00:00"/>
    <x v="2"/>
    <x v="5"/>
    <s v="Las Vegas"/>
    <s v="Men's Street Footwear"/>
    <n v="41"/>
    <n v="1710"/>
    <n v="7011"/>
    <n v="2944.6200000000003"/>
    <n v="0.42000000000000004"/>
    <s v="Outlet"/>
  </r>
  <r>
    <n v="1128299"/>
    <d v="2020-01-21T00:00:00"/>
    <x v="2"/>
    <x v="5"/>
    <s v="Las Vegas"/>
    <s v="Men's Athletic Footwear"/>
    <n v="46"/>
    <n v="1160"/>
    <n v="5336"/>
    <n v="1547.4399999999998"/>
    <n v="0.28999999999999998"/>
    <s v="Outlet"/>
  </r>
  <r>
    <n v="1128299"/>
    <d v="2020-01-22T00:00:00"/>
    <x v="2"/>
    <x v="5"/>
    <s v="Las Vegas"/>
    <s v="Women's Street Footwear"/>
    <n v="47"/>
    <n v="1200"/>
    <n v="5640"/>
    <n v="2538"/>
    <n v="0.45"/>
    <s v="Outlet"/>
  </r>
  <r>
    <n v="1128299"/>
    <d v="2020-01-23T00:00:00"/>
    <x v="2"/>
    <x v="5"/>
    <s v="Las Vegas"/>
    <s v="Women's Athletic Footwear"/>
    <n v="40"/>
    <n v="900"/>
    <n v="3600"/>
    <n v="1476"/>
    <n v="0.41"/>
    <s v="Outlet"/>
  </r>
  <r>
    <n v="1128299"/>
    <d v="2020-01-24T00:00:00"/>
    <x v="2"/>
    <x v="5"/>
    <s v="Las Vegas"/>
    <s v="Men's Apparel"/>
    <n v="47"/>
    <n v="620"/>
    <n v="2914"/>
    <n v="1777.5400000000002"/>
    <n v="0.6100000000000001"/>
    <s v="Outlet"/>
  </r>
  <r>
    <n v="1128299"/>
    <d v="2020-01-25T00:00:00"/>
    <x v="2"/>
    <x v="5"/>
    <s v="Las Vegas"/>
    <s v="Women's Apparel"/>
    <n v="54"/>
    <n v="1230"/>
    <n v="6642"/>
    <n v="1793.3400000000001"/>
    <n v="0.27"/>
    <s v="Outlet"/>
  </r>
  <r>
    <n v="1128299"/>
    <d v="2020-01-26T00:00:00"/>
    <x v="2"/>
    <x v="5"/>
    <s v="Las Vegas"/>
    <s v="Men's Street Footwear"/>
    <n v="43"/>
    <n v="1710"/>
    <n v="7353"/>
    <n v="3529.44"/>
    <n v="0.48"/>
    <s v="Outlet"/>
  </r>
  <r>
    <n v="1128299"/>
    <d v="2020-01-27T00:00:00"/>
    <x v="2"/>
    <x v="5"/>
    <s v="Las Vegas"/>
    <s v="Men's Athletic Footwear"/>
    <n v="43"/>
    <n v="1200"/>
    <n v="5160"/>
    <n v="1805.9999999999998"/>
    <n v="0.35"/>
    <s v="Outlet"/>
  </r>
  <r>
    <n v="1128299"/>
    <d v="2020-01-28T00:00:00"/>
    <x v="2"/>
    <x v="5"/>
    <s v="Las Vegas"/>
    <s v="Women's Street Footwear"/>
    <n v="49"/>
    <n v="1320"/>
    <n v="6468"/>
    <n v="3039.96"/>
    <n v="0.47000000000000003"/>
    <s v="Outlet"/>
  </r>
  <r>
    <n v="1128299"/>
    <d v="2020-01-29T00:00:00"/>
    <x v="2"/>
    <x v="5"/>
    <s v="Las Vegas"/>
    <s v="Women's Athletic Footwear"/>
    <n v="47"/>
    <n v="1050"/>
    <n v="4935"/>
    <n v="2270.1"/>
    <n v="0.45999999999999996"/>
    <s v="Outlet"/>
  </r>
  <r>
    <n v="1128299"/>
    <d v="2020-01-30T00:00:00"/>
    <x v="2"/>
    <x v="5"/>
    <s v="Las Vegas"/>
    <s v="Men's Apparel"/>
    <n v="43"/>
    <n v="660"/>
    <n v="2838"/>
    <n v="1873.0800000000004"/>
    <n v="0.66000000000000014"/>
    <s v="Outlet"/>
  </r>
  <r>
    <n v="1128299"/>
    <d v="2020-01-31T00:00:00"/>
    <x v="2"/>
    <x v="5"/>
    <s v="Las Vegas"/>
    <s v="Women's Apparel"/>
    <n v="54"/>
    <n v="1400"/>
    <n v="7560"/>
    <n v="2419.2000000000003"/>
    <n v="0.32"/>
    <s v="Outlet"/>
  </r>
  <r>
    <n v="1128299"/>
    <d v="2020-02-01T00:00:00"/>
    <x v="2"/>
    <x v="5"/>
    <s v="Las Vegas"/>
    <s v="Men's Street Footwear"/>
    <n v="47"/>
    <n v="2450"/>
    <n v="11515"/>
    <n v="5757.5"/>
    <n v="0.5"/>
    <s v="Outlet"/>
  </r>
  <r>
    <n v="1128299"/>
    <d v="2020-02-02T00:00:00"/>
    <x v="2"/>
    <x v="5"/>
    <s v="Las Vegas"/>
    <s v="Men's Athletic Footwear"/>
    <n v="51"/>
    <n v="1820"/>
    <n v="9282"/>
    <n v="3341.52"/>
    <n v="0.36"/>
    <s v="Outlet"/>
  </r>
  <r>
    <n v="1128299"/>
    <d v="2020-02-03T00:00:00"/>
    <x v="2"/>
    <x v="5"/>
    <s v="Las Vegas"/>
    <s v="Women's Street Footwear"/>
    <n v="46"/>
    <n v="1760"/>
    <n v="8096"/>
    <n v="3886.08"/>
    <n v="0.48"/>
    <s v="Outlet"/>
  </r>
  <r>
    <n v="1128299"/>
    <d v="2020-02-04T00:00:00"/>
    <x v="2"/>
    <x v="5"/>
    <s v="Las Vegas"/>
    <s v="Women's Athletic Footwear"/>
    <n v="47"/>
    <n v="1450"/>
    <n v="6815"/>
    <n v="3066.7499999999995"/>
    <n v="0.44999999999999996"/>
    <s v="Outlet"/>
  </r>
  <r>
    <n v="1128299"/>
    <d v="2020-02-05T00:00:00"/>
    <x v="2"/>
    <x v="5"/>
    <s v="Las Vegas"/>
    <s v="Men's Apparel"/>
    <n v="47"/>
    <n v="1050"/>
    <n v="4935"/>
    <n v="3207.7500000000005"/>
    <n v="0.65000000000000013"/>
    <s v="Outlet"/>
  </r>
  <r>
    <n v="1128299"/>
    <d v="2020-02-06T00:00:00"/>
    <x v="2"/>
    <x v="5"/>
    <s v="Las Vegas"/>
    <s v="Women's Apparel"/>
    <n v="57"/>
    <n v="1920"/>
    <n v="10944"/>
    <n v="3064.32"/>
    <n v="0.28000000000000003"/>
    <s v="Outlet"/>
  </r>
  <r>
    <n v="1128299"/>
    <d v="2020-02-07T00:00:00"/>
    <x v="2"/>
    <x v="5"/>
    <s v="Las Vegas"/>
    <s v="Men's Street Footwear"/>
    <n v="48"/>
    <n v="2330"/>
    <n v="11184"/>
    <n v="4920.96"/>
    <n v="0.44"/>
    <s v="Outlet"/>
  </r>
  <r>
    <n v="1128299"/>
    <d v="2020-02-08T00:00:00"/>
    <x v="2"/>
    <x v="5"/>
    <s v="Las Vegas"/>
    <s v="Men's Athletic Footwear"/>
    <n v="46"/>
    <n v="2040"/>
    <n v="9384"/>
    <n v="2533.6800000000003"/>
    <n v="0.27"/>
    <s v="Outlet"/>
  </r>
  <r>
    <n v="1128299"/>
    <d v="2020-02-09T00:00:00"/>
    <x v="2"/>
    <x v="5"/>
    <s v="Las Vegas"/>
    <s v="Women's Street Footwear"/>
    <n v="47"/>
    <n v="1710"/>
    <n v="8037"/>
    <n v="3616.65"/>
    <n v="0.45"/>
    <s v="Outlet"/>
  </r>
  <r>
    <n v="1128299"/>
    <d v="2020-02-10T00:00:00"/>
    <x v="2"/>
    <x v="5"/>
    <s v="Las Vegas"/>
    <s v="Women's Athletic Footwear"/>
    <n v="46"/>
    <n v="1400"/>
    <n v="6440"/>
    <n v="2704.7999999999997"/>
    <n v="0.42"/>
    <s v="Outlet"/>
  </r>
  <r>
    <n v="1128299"/>
    <d v="2020-02-11T00:00:00"/>
    <x v="2"/>
    <x v="5"/>
    <s v="Las Vegas"/>
    <s v="Men's Apparel"/>
    <n v="47"/>
    <n v="1500"/>
    <n v="7050"/>
    <n v="4159.5000000000009"/>
    <n v="0.59000000000000008"/>
    <s v="Outlet"/>
  </r>
  <r>
    <n v="1128299"/>
    <d v="2020-02-12T00:00:00"/>
    <x v="2"/>
    <x v="5"/>
    <s v="Las Vegas"/>
    <s v="Women's Apparel"/>
    <n v="61"/>
    <n v="1700"/>
    <n v="10370"/>
    <n v="2799.9"/>
    <n v="0.27"/>
    <s v="Outlet"/>
  </r>
  <r>
    <n v="1128299"/>
    <d v="2020-02-13T00:00:00"/>
    <x v="2"/>
    <x v="5"/>
    <s v="Las Vegas"/>
    <s v="Men's Street Footwear"/>
    <n v="44"/>
    <n v="2380"/>
    <n v="10472"/>
    <n v="4817.12"/>
    <n v="0.46"/>
    <s v="Outlet"/>
  </r>
  <r>
    <n v="1128299"/>
    <d v="2020-02-14T00:00:00"/>
    <x v="2"/>
    <x v="5"/>
    <s v="Las Vegas"/>
    <s v="Men's Athletic Footwear"/>
    <n v="56"/>
    <n v="2080"/>
    <n v="11648"/>
    <n v="3377.9199999999996"/>
    <n v="0.28999999999999998"/>
    <s v="Outlet"/>
  </r>
  <r>
    <n v="1128299"/>
    <d v="2020-02-15T00:00:00"/>
    <x v="2"/>
    <x v="5"/>
    <s v="Las Vegas"/>
    <s v="Women's Street Footwear"/>
    <n v="44"/>
    <n v="1790"/>
    <n v="7876"/>
    <n v="3307.9200000000005"/>
    <n v="0.42000000000000004"/>
    <s v="Outlet"/>
  </r>
  <r>
    <n v="1128299"/>
    <d v="2020-02-16T00:00:00"/>
    <x v="2"/>
    <x v="5"/>
    <s v="Las Vegas"/>
    <s v="Women's Athletic Footwear"/>
    <n v="42"/>
    <n v="1520"/>
    <n v="6384"/>
    <n v="2681.2799999999997"/>
    <n v="0.42"/>
    <s v="Outlet"/>
  </r>
  <r>
    <n v="1128299"/>
    <d v="2020-02-17T00:00:00"/>
    <x v="2"/>
    <x v="5"/>
    <s v="Las Vegas"/>
    <s v="Men's Apparel"/>
    <n v="50"/>
    <n v="1520"/>
    <n v="7600"/>
    <n v="4484.0000000000009"/>
    <n v="0.59000000000000008"/>
    <s v="Outlet"/>
  </r>
  <r>
    <n v="1128299"/>
    <d v="2020-02-18T00:00:00"/>
    <x v="2"/>
    <x v="5"/>
    <s v="Las Vegas"/>
    <s v="Women's Apparel"/>
    <n v="55"/>
    <n v="1280"/>
    <n v="7040"/>
    <n v="1830.4"/>
    <n v="0.26"/>
    <s v="Outlet"/>
  </r>
  <r>
    <n v="1128299"/>
    <d v="2020-02-19T00:00:00"/>
    <x v="2"/>
    <x v="5"/>
    <s v="Las Vegas"/>
    <s v="Men's Street Footwear"/>
    <n v="41"/>
    <n v="1860"/>
    <n v="7626"/>
    <n v="2897.88"/>
    <n v="0.38"/>
    <s v="Outlet"/>
  </r>
  <r>
    <n v="1128299"/>
    <d v="2020-02-20T00:00:00"/>
    <x v="2"/>
    <x v="5"/>
    <s v="Las Vegas"/>
    <s v="Men's Athletic Footwear"/>
    <n v="51"/>
    <n v="1800"/>
    <n v="9180"/>
    <n v="2478.6000000000004"/>
    <n v="0.27"/>
    <s v="Outlet"/>
  </r>
  <r>
    <n v="1128299"/>
    <d v="2020-02-21T00:00:00"/>
    <x v="2"/>
    <x v="5"/>
    <s v="Las Vegas"/>
    <s v="Women's Street Footwear"/>
    <n v="46"/>
    <n v="1440"/>
    <n v="6624"/>
    <n v="2715.84"/>
    <n v="0.41000000000000003"/>
    <s v="Outlet"/>
  </r>
  <r>
    <n v="1128299"/>
    <d v="2020-02-22T00:00:00"/>
    <x v="2"/>
    <x v="5"/>
    <s v="Las Vegas"/>
    <s v="Women's Athletic Footwear"/>
    <n v="43"/>
    <n v="1240"/>
    <n v="5332"/>
    <n v="1866.1999999999998"/>
    <n v="0.35"/>
    <s v="Outlet"/>
  </r>
  <r>
    <n v="1128299"/>
    <d v="2020-02-23T00:00:00"/>
    <x v="2"/>
    <x v="5"/>
    <s v="Las Vegas"/>
    <s v="Men's Apparel"/>
    <n v="53"/>
    <n v="1280"/>
    <n v="6784"/>
    <n v="3595.5200000000009"/>
    <n v="0.53000000000000014"/>
    <s v="Outlet"/>
  </r>
  <r>
    <n v="1128299"/>
    <d v="2020-02-24T00:00:00"/>
    <x v="2"/>
    <x v="5"/>
    <s v="Las Vegas"/>
    <s v="Women's Apparel"/>
    <n v="54"/>
    <n v="1400"/>
    <n v="7560"/>
    <n v="1587.6000000000001"/>
    <n v="0.21000000000000002"/>
    <s v="Outlet"/>
  </r>
  <r>
    <n v="1128299"/>
    <d v="2020-02-25T00:00:00"/>
    <x v="2"/>
    <x v="5"/>
    <s v="Las Vegas"/>
    <s v="Men's Street Footwear"/>
    <n v="47"/>
    <n v="1710"/>
    <n v="8037"/>
    <n v="3214.8"/>
    <n v="0.4"/>
    <s v="Outlet"/>
  </r>
  <r>
    <n v="1128299"/>
    <d v="2020-02-26T00:00:00"/>
    <x v="2"/>
    <x v="5"/>
    <s v="Las Vegas"/>
    <s v="Men's Athletic Footwear"/>
    <n v="50"/>
    <n v="1930"/>
    <n v="9650"/>
    <n v="2412.5"/>
    <n v="0.25"/>
    <s v="Outlet"/>
  </r>
  <r>
    <n v="1128299"/>
    <d v="2020-02-27T00:00:00"/>
    <x v="2"/>
    <x v="5"/>
    <s v="Las Vegas"/>
    <s v="Women's Street Footwear"/>
    <n v="47"/>
    <n v="1130"/>
    <n v="5311"/>
    <n v="2230.6200000000003"/>
    <n v="0.42000000000000004"/>
    <s v="Outlet"/>
  </r>
  <r>
    <n v="1128299"/>
    <d v="2020-02-28T00:00:00"/>
    <x v="2"/>
    <x v="5"/>
    <s v="Las Vegas"/>
    <s v="Women's Athletic Footwear"/>
    <n v="43"/>
    <n v="1190"/>
    <n v="5117"/>
    <n v="1688.61"/>
    <n v="0.32999999999999996"/>
    <s v="Outlet"/>
  </r>
  <r>
    <n v="1128299"/>
    <d v="2020-03-01T00:00:00"/>
    <x v="2"/>
    <x v="5"/>
    <s v="Las Vegas"/>
    <s v="Men's Apparel"/>
    <n v="48"/>
    <n v="1070"/>
    <n v="5136"/>
    <n v="2773.440000000001"/>
    <n v="0.54000000000000015"/>
    <s v="Outlet"/>
  </r>
  <r>
    <n v="1128299"/>
    <d v="2020-03-02T00:00:00"/>
    <x v="2"/>
    <x v="5"/>
    <s v="Las Vegas"/>
    <s v="Women's Apparel"/>
    <n v="53"/>
    <n v="1200"/>
    <n v="6360"/>
    <n v="1399.2000000000003"/>
    <n v="0.22000000000000003"/>
    <s v="Outlet"/>
  </r>
  <r>
    <n v="1128299"/>
    <d v="2020-03-03T00:00:00"/>
    <x v="2"/>
    <x v="5"/>
    <s v="Las Vegas"/>
    <s v="Men's Street Footwear"/>
    <n v="47"/>
    <n v="1960"/>
    <n v="9212"/>
    <n v="3869.0400000000004"/>
    <n v="0.42000000000000004"/>
    <s v="Outlet"/>
  </r>
  <r>
    <n v="1128299"/>
    <d v="2020-03-04T00:00:00"/>
    <x v="2"/>
    <x v="5"/>
    <s v="Las Vegas"/>
    <s v="Men's Athletic Footwear"/>
    <n v="52"/>
    <n v="2010"/>
    <n v="10452"/>
    <n v="2613"/>
    <n v="0.25"/>
    <s v="Outlet"/>
  </r>
  <r>
    <n v="1128299"/>
    <d v="2020-03-05T00:00:00"/>
    <x v="2"/>
    <x v="5"/>
    <s v="Las Vegas"/>
    <s v="Women's Street Footwear"/>
    <n v="44"/>
    <n v="1400"/>
    <n v="6160"/>
    <n v="2587.2000000000003"/>
    <n v="0.42000000000000004"/>
    <s v="Outlet"/>
  </r>
  <r>
    <n v="1128299"/>
    <d v="2020-03-06T00:00:00"/>
    <x v="2"/>
    <x v="5"/>
    <s v="Las Vegas"/>
    <s v="Women's Athletic Footwear"/>
    <n v="43"/>
    <n v="1320"/>
    <n v="5676"/>
    <n v="1986.6"/>
    <n v="0.35"/>
    <s v="Outlet"/>
  </r>
  <r>
    <n v="1128299"/>
    <d v="2020-03-07T00:00:00"/>
    <x v="2"/>
    <x v="5"/>
    <s v="Las Vegas"/>
    <s v="Men's Apparel"/>
    <n v="46"/>
    <n v="1190"/>
    <n v="5474"/>
    <n v="2955.9600000000009"/>
    <n v="0.54000000000000015"/>
    <s v="Outlet"/>
  </r>
  <r>
    <n v="1128299"/>
    <d v="2020-03-08T00:00:00"/>
    <x v="2"/>
    <x v="5"/>
    <s v="Las Vegas"/>
    <s v="Women's Apparel"/>
    <n v="51"/>
    <n v="1620"/>
    <n v="8262"/>
    <n v="1735.0200000000002"/>
    <n v="0.21000000000000002"/>
    <s v="Outlet"/>
  </r>
  <r>
    <n v="1128299"/>
    <d v="2020-03-09T00:00:00"/>
    <x v="2"/>
    <x v="5"/>
    <s v="Las Vegas"/>
    <s v="Men's Street Footwear"/>
    <n v="47"/>
    <n v="2160"/>
    <n v="10152"/>
    <n v="3756.2400000000007"/>
    <n v="0.37000000000000005"/>
    <s v="Outlet"/>
  </r>
  <r>
    <n v="1128299"/>
    <d v="2020-03-10T00:00:00"/>
    <x v="2"/>
    <x v="5"/>
    <s v="Las Vegas"/>
    <s v="Men's Athletic Footwear"/>
    <n v="50"/>
    <n v="2090"/>
    <n v="10450"/>
    <n v="2612.5"/>
    <n v="0.25"/>
    <s v="Outlet"/>
  </r>
  <r>
    <n v="1128299"/>
    <d v="2020-03-11T00:00:00"/>
    <x v="2"/>
    <x v="5"/>
    <s v="Las Vegas"/>
    <s v="Women's Street Footwear"/>
    <n v="47"/>
    <n v="1660"/>
    <n v="7802"/>
    <n v="3276.84"/>
    <n v="0.42000000000000004"/>
    <s v="Outlet"/>
  </r>
  <r>
    <n v="1128299"/>
    <d v="2020-03-12T00:00:00"/>
    <x v="2"/>
    <x v="5"/>
    <s v="Las Vegas"/>
    <s v="Women's Athletic Footwear"/>
    <n v="40"/>
    <n v="1660"/>
    <n v="6640"/>
    <n v="2390.4"/>
    <n v="0.36"/>
    <s v="Outlet"/>
  </r>
  <r>
    <n v="1128299"/>
    <d v="2020-03-13T00:00:00"/>
    <x v="2"/>
    <x v="5"/>
    <s v="Las Vegas"/>
    <s v="Men's Apparel"/>
    <n v="49"/>
    <n v="1360"/>
    <n v="6664"/>
    <n v="3598.5600000000009"/>
    <n v="0.54000000000000015"/>
    <s v="Outlet"/>
  </r>
  <r>
    <n v="1128299"/>
    <d v="2020-03-14T00:00:00"/>
    <x v="2"/>
    <x v="5"/>
    <s v="Las Vegas"/>
    <s v="Women's Apparel"/>
    <n v="56"/>
    <n v="1700"/>
    <n v="9520"/>
    <n v="1713.6000000000001"/>
    <n v="0.18000000000000002"/>
    <s v="Outlet"/>
  </r>
  <r>
    <n v="1128299"/>
    <d v="2020-03-15T00:00:00"/>
    <x v="2"/>
    <x v="5"/>
    <s v="Las Vegas"/>
    <s v="Men's Street Footwear"/>
    <n v="20"/>
    <n v="1490"/>
    <n v="2980"/>
    <n v="1192"/>
    <n v="0.4"/>
    <s v="Outlet"/>
  </r>
  <r>
    <n v="1128299"/>
    <d v="2020-03-16T00:00:00"/>
    <x v="2"/>
    <x v="5"/>
    <s v="Las Vegas"/>
    <s v="Men's Athletic Footwear"/>
    <n v="31"/>
    <n v="1450"/>
    <n v="4495"/>
    <n v="1123.75"/>
    <n v="0.25"/>
    <s v="Outlet"/>
  </r>
  <r>
    <n v="1128299"/>
    <d v="2020-03-17T00:00:00"/>
    <x v="2"/>
    <x v="5"/>
    <s v="Las Vegas"/>
    <s v="Women's Street Footwear"/>
    <n v="26"/>
    <n v="1280"/>
    <n v="3328"/>
    <n v="1397.7600000000002"/>
    <n v="0.42000000000000004"/>
    <s v="Outlet"/>
  </r>
  <r>
    <n v="1128299"/>
    <d v="2020-03-18T00:00:00"/>
    <x v="2"/>
    <x v="5"/>
    <s v="Las Vegas"/>
    <s v="Women's Athletic Footwear"/>
    <n v="26"/>
    <n v="960"/>
    <n v="2496"/>
    <n v="848.63999999999987"/>
    <n v="0.33999999999999997"/>
    <s v="Outlet"/>
  </r>
  <r>
    <n v="1197831"/>
    <d v="2021-03-14T00:00:00"/>
    <x v="1"/>
    <x v="11"/>
    <s v="Knoxville"/>
    <s v="Men's Apparel"/>
    <n v="30"/>
    <n v="1230"/>
    <n v="3690"/>
    <n v="1254.5999999999999"/>
    <n v="0.33999999999999997"/>
    <s v="Outlet"/>
  </r>
  <r>
    <n v="1197831"/>
    <d v="2021-03-15T00:00:00"/>
    <x v="1"/>
    <x v="11"/>
    <s v="Knoxville"/>
    <s v="Women's Apparel"/>
    <n v="24"/>
    <n v="1700"/>
    <n v="4080"/>
    <n v="2162.4"/>
    <n v="0.53"/>
    <s v="Outlet"/>
  </r>
  <r>
    <n v="1197831"/>
    <d v="2021-03-16T00:00:00"/>
    <x v="1"/>
    <x v="11"/>
    <s v="Knoxville"/>
    <s v="Men's Street Footwear"/>
    <n v="18"/>
    <n v="2020"/>
    <n v="3636"/>
    <n v="1345.32"/>
    <n v="0.37"/>
    <s v="Outlet"/>
  </r>
  <r>
    <n v="1197831"/>
    <d v="2021-03-17T00:00:00"/>
    <x v="1"/>
    <x v="11"/>
    <s v="Knoxville"/>
    <s v="Men's Athletic Footwear"/>
    <n v="23"/>
    <n v="2190"/>
    <n v="5037"/>
    <n v="1964.4299999999998"/>
    <n v="0.38999999999999996"/>
    <s v="Outlet"/>
  </r>
  <r>
    <n v="1197831"/>
    <d v="2021-03-18T00:00:00"/>
    <x v="1"/>
    <x v="11"/>
    <s v="Knoxville"/>
    <s v="Women's Street Footwear"/>
    <n v="23"/>
    <n v="1400"/>
    <n v="3220"/>
    <n v="1255.8"/>
    <n v="0.38999999999999996"/>
    <s v="Outlet"/>
  </r>
  <r>
    <n v="1197831"/>
    <d v="2021-03-19T00:00:00"/>
    <x v="1"/>
    <x v="11"/>
    <s v="Knoxville"/>
    <s v="Women's Athletic Footwear"/>
    <n v="28"/>
    <n v="1280"/>
    <n v="3584"/>
    <n v="1756.1599999999999"/>
    <n v="0.49"/>
    <s v="Outlet"/>
  </r>
  <r>
    <n v="1197831"/>
    <d v="2021-03-20T00:00:00"/>
    <x v="1"/>
    <x v="11"/>
    <s v="Knoxville"/>
    <s v="Men's Apparel"/>
    <n v="29"/>
    <n v="940"/>
    <n v="2726"/>
    <n v="872.32"/>
    <n v="0.32"/>
    <s v="Outlet"/>
  </r>
  <r>
    <n v="1197831"/>
    <d v="2021-03-21T00:00:00"/>
    <x v="1"/>
    <x v="11"/>
    <s v="Knoxville"/>
    <s v="Women's Apparel"/>
    <n v="28"/>
    <n v="1430"/>
    <n v="4004"/>
    <n v="2242.2400000000002"/>
    <n v="0.56000000000000005"/>
    <s v="Outlet"/>
  </r>
  <r>
    <n v="1197831"/>
    <d v="2021-03-22T00:00:00"/>
    <x v="1"/>
    <x v="11"/>
    <s v="Knoxville"/>
    <s v="Men's Street Footwear"/>
    <n v="20"/>
    <n v="2210"/>
    <n v="4420"/>
    <n v="1900.5999999999997"/>
    <n v="0.42999999999999994"/>
    <s v="Outlet"/>
  </r>
  <r>
    <n v="1197831"/>
    <d v="2021-03-23T00:00:00"/>
    <x v="1"/>
    <x v="11"/>
    <s v="Knoxville"/>
    <s v="Men's Athletic Footwear"/>
    <n v="31"/>
    <n v="1950"/>
    <n v="6045"/>
    <n v="2841.1499999999996"/>
    <n v="0.47"/>
    <s v="Outlet"/>
  </r>
  <r>
    <n v="1197831"/>
    <d v="2021-03-24T00:00:00"/>
    <x v="1"/>
    <x v="11"/>
    <s v="Knoxville"/>
    <s v="Women's Street Footwear"/>
    <n v="22"/>
    <n v="1660"/>
    <n v="3652"/>
    <n v="1570.3599999999997"/>
    <n v="0.42999999999999994"/>
    <s v="Outlet"/>
  </r>
  <r>
    <n v="1197831"/>
    <d v="2021-03-25T00:00:00"/>
    <x v="1"/>
    <x v="11"/>
    <s v="Knoxville"/>
    <s v="Women's Athletic Footwear"/>
    <n v="25"/>
    <n v="1240"/>
    <n v="3100"/>
    <n v="1736.0000000000002"/>
    <n v="0.56000000000000005"/>
    <s v="Outlet"/>
  </r>
  <r>
    <n v="1197831"/>
    <d v="2021-03-26T00:00:00"/>
    <x v="1"/>
    <x v="11"/>
    <s v="Knoxville"/>
    <s v="Men's Apparel"/>
    <n v="27"/>
    <n v="880"/>
    <n v="2376"/>
    <n v="974.16"/>
    <n v="0.41"/>
    <s v="Outlet"/>
  </r>
  <r>
    <n v="1197831"/>
    <d v="2021-03-27T00:00:00"/>
    <x v="1"/>
    <x v="11"/>
    <s v="Knoxville"/>
    <s v="Women's Apparel"/>
    <n v="25"/>
    <n v="1450"/>
    <n v="3625"/>
    <n v="2211.2500000000005"/>
    <n v="0.6100000000000001"/>
    <s v="Outlet"/>
  </r>
  <r>
    <n v="1197831"/>
    <d v="2021-03-28T00:00:00"/>
    <x v="1"/>
    <x v="11"/>
    <s v="Knoxville"/>
    <s v="Men's Street Footwear"/>
    <n v="13"/>
    <n v="2030"/>
    <n v="2639"/>
    <n v="1187.55"/>
    <n v="0.44999999999999996"/>
    <s v="Outlet"/>
  </r>
  <r>
    <n v="1197831"/>
    <d v="2021-03-29T00:00:00"/>
    <x v="1"/>
    <x v="11"/>
    <s v="Knoxville"/>
    <s v="Men's Athletic Footwear"/>
    <n v="17"/>
    <n v="2030"/>
    <n v="3451"/>
    <n v="1449.4199999999998"/>
    <n v="0.42"/>
    <s v="Outlet"/>
  </r>
  <r>
    <n v="1197831"/>
    <d v="2021-03-30T00:00:00"/>
    <x v="1"/>
    <x v="11"/>
    <s v="Knoxville"/>
    <s v="Women's Street Footwear"/>
    <n v="15"/>
    <n v="1700"/>
    <n v="2550"/>
    <n v="1121.9999999999998"/>
    <n v="0.43999999999999995"/>
    <s v="Outlet"/>
  </r>
  <r>
    <n v="1197831"/>
    <d v="2021-03-31T00:00:00"/>
    <x v="1"/>
    <x v="11"/>
    <s v="Knoxville"/>
    <s v="Women's Athletic Footwear"/>
    <n v="20"/>
    <n v="1280"/>
    <n v="2560"/>
    <n v="1433.6000000000001"/>
    <n v="0.56000000000000005"/>
    <s v="Outlet"/>
  </r>
  <r>
    <n v="1197831"/>
    <d v="2021-04-01T00:00:00"/>
    <x v="1"/>
    <x v="11"/>
    <s v="Knoxville"/>
    <s v="Men's Apparel"/>
    <n v="20"/>
    <n v="1050"/>
    <n v="2100"/>
    <n v="798"/>
    <n v="0.38"/>
    <s v="Outlet"/>
  </r>
  <r>
    <n v="1197831"/>
    <d v="2021-04-02T00:00:00"/>
    <x v="1"/>
    <x v="11"/>
    <s v="Knoxville"/>
    <s v="Women's Apparel"/>
    <n v="18"/>
    <n v="1960"/>
    <n v="3528"/>
    <n v="2152.0800000000004"/>
    <n v="0.6100000000000001"/>
    <s v="Outlet"/>
  </r>
  <r>
    <n v="1197831"/>
    <d v="2021-04-03T00:00:00"/>
    <x v="1"/>
    <x v="11"/>
    <s v="Knoxville"/>
    <s v="Men's Street Footwear"/>
    <n v="12"/>
    <n v="2470"/>
    <n v="2964"/>
    <n v="1333.8"/>
    <n v="0.44999999999999996"/>
    <s v="Outlet"/>
  </r>
  <r>
    <n v="1197831"/>
    <d v="2021-04-04T00:00:00"/>
    <x v="1"/>
    <x v="11"/>
    <s v="Knoxville"/>
    <s v="Men's Athletic Footwear"/>
    <n v="20"/>
    <n v="2400"/>
    <n v="4800"/>
    <n v="2111.9999999999995"/>
    <n v="0.43999999999999995"/>
    <s v="Outlet"/>
  </r>
  <r>
    <n v="1197831"/>
    <d v="2021-04-05T00:00:00"/>
    <x v="1"/>
    <x v="11"/>
    <s v="Knoxville"/>
    <s v="Women's Street Footwear"/>
    <n v="14"/>
    <n v="2040"/>
    <n v="2856"/>
    <n v="1313.76"/>
    <n v="0.45999999999999996"/>
    <s v="Outlet"/>
  </r>
  <r>
    <n v="1197831"/>
    <d v="2021-04-06T00:00:00"/>
    <x v="1"/>
    <x v="11"/>
    <s v="Knoxville"/>
    <s v="Women's Athletic Footwear"/>
    <n v="20"/>
    <n v="1790"/>
    <n v="3580"/>
    <n v="1933.2"/>
    <n v="0.54"/>
    <s v="Outlet"/>
  </r>
  <r>
    <n v="1197831"/>
    <d v="2021-04-07T00:00:00"/>
    <x v="1"/>
    <x v="11"/>
    <s v="Knoxville"/>
    <s v="Men's Apparel"/>
    <n v="33"/>
    <n v="1320"/>
    <n v="4356"/>
    <n v="1785.9599999999998"/>
    <n v="0.41"/>
    <s v="Outlet"/>
  </r>
  <r>
    <n v="1197831"/>
    <d v="2021-04-08T00:00:00"/>
    <x v="1"/>
    <x v="11"/>
    <s v="Knoxville"/>
    <s v="Women's Apparel"/>
    <n v="31"/>
    <n v="2710"/>
    <n v="8401"/>
    <n v="4956.5900000000011"/>
    <n v="0.59000000000000008"/>
    <s v="Outlet"/>
  </r>
  <r>
    <n v="1197831"/>
    <d v="2021-04-09T00:00:00"/>
    <x v="1"/>
    <x v="11"/>
    <s v="Knoxville"/>
    <s v="Men's Street Footwear"/>
    <n v="28"/>
    <n v="2560"/>
    <n v="7168"/>
    <n v="3368.96"/>
    <n v="0.47"/>
    <s v="Outlet"/>
  </r>
  <r>
    <n v="1197831"/>
    <d v="2021-04-10T00:00:00"/>
    <x v="1"/>
    <x v="11"/>
    <s v="Knoxville"/>
    <s v="Men's Athletic Footwear"/>
    <n v="32"/>
    <n v="2400"/>
    <n v="7680"/>
    <n v="3609.6"/>
    <n v="0.47"/>
    <s v="Outlet"/>
  </r>
  <r>
    <n v="1197831"/>
    <d v="2021-04-11T00:00:00"/>
    <x v="1"/>
    <x v="11"/>
    <s v="Knoxville"/>
    <s v="Women's Street Footwear"/>
    <n v="26"/>
    <n v="2020"/>
    <n v="5252"/>
    <n v="2310.8799999999997"/>
    <n v="0.43999999999999995"/>
    <s v="Outlet"/>
  </r>
  <r>
    <n v="1197831"/>
    <d v="2021-04-12T00:00:00"/>
    <x v="1"/>
    <x v="11"/>
    <s v="Knoxville"/>
    <s v="Women's Athletic Footwear"/>
    <n v="29"/>
    <n v="1980"/>
    <n v="5742"/>
    <n v="3215.5200000000004"/>
    <n v="0.56000000000000005"/>
    <s v="Outlet"/>
  </r>
  <r>
    <n v="1197831"/>
    <d v="2021-04-13T00:00:00"/>
    <x v="1"/>
    <x v="11"/>
    <s v="Knoxville"/>
    <s v="Men's Apparel"/>
    <n v="30"/>
    <n v="1500"/>
    <n v="4500"/>
    <n v="1754.9999999999998"/>
    <n v="0.38999999999999996"/>
    <s v="Outlet"/>
  </r>
  <r>
    <n v="1197831"/>
    <d v="2021-04-14T00:00:00"/>
    <x v="1"/>
    <x v="11"/>
    <s v="Knoxville"/>
    <s v="Women's Apparel"/>
    <n v="37"/>
    <n v="3060"/>
    <n v="11322"/>
    <n v="6679.9800000000005"/>
    <n v="0.59000000000000008"/>
    <s v="Outlet"/>
  </r>
  <r>
    <n v="1197831"/>
    <d v="2021-04-15T00:00:00"/>
    <x v="1"/>
    <x v="11"/>
    <s v="Knoxville"/>
    <s v="Men's Street Footwear"/>
    <n v="29"/>
    <n v="2720"/>
    <n v="7888"/>
    <n v="3943.9999999999995"/>
    <n v="0.49999999999999994"/>
    <s v="Outlet"/>
  </r>
  <r>
    <n v="1197831"/>
    <d v="2021-04-16T00:00:00"/>
    <x v="1"/>
    <x v="11"/>
    <s v="Knoxville"/>
    <s v="Men's Athletic Footwear"/>
    <n v="30"/>
    <n v="2640"/>
    <n v="7920"/>
    <n v="3959.9999999999995"/>
    <n v="0.49999999999999994"/>
    <s v="Outlet"/>
  </r>
  <r>
    <n v="1197831"/>
    <d v="2021-04-17T00:00:00"/>
    <x v="1"/>
    <x v="11"/>
    <s v="Knoxville"/>
    <s v="Women's Street Footwear"/>
    <n v="30"/>
    <n v="3220"/>
    <n v="9660"/>
    <n v="4829.9999999999991"/>
    <n v="0.49999999999999994"/>
    <s v="Outlet"/>
  </r>
  <r>
    <n v="1197831"/>
    <d v="2021-04-18T00:00:00"/>
    <x v="1"/>
    <x v="11"/>
    <s v="Knoxville"/>
    <s v="Women's Athletic Footwear"/>
    <n v="32"/>
    <n v="1960"/>
    <n v="6272"/>
    <n v="3825.9200000000005"/>
    <n v="0.6100000000000001"/>
    <s v="Outlet"/>
  </r>
  <r>
    <n v="1197831"/>
    <d v="2021-04-19T00:00:00"/>
    <x v="1"/>
    <x v="11"/>
    <s v="Knoxville"/>
    <s v="Men's Apparel"/>
    <n v="33"/>
    <n v="1820"/>
    <n v="6006"/>
    <n v="2702.7"/>
    <n v="0.44999999999999996"/>
    <s v="Outlet"/>
  </r>
  <r>
    <n v="1197831"/>
    <d v="2021-04-20T00:00:00"/>
    <x v="1"/>
    <x v="11"/>
    <s v="Knoxville"/>
    <s v="Women's Apparel"/>
    <n v="38"/>
    <n v="2720"/>
    <n v="10336"/>
    <n v="6408.3200000000015"/>
    <n v="0.62000000000000011"/>
    <s v="Outlet"/>
  </r>
  <r>
    <n v="1197831"/>
    <d v="2021-04-21T00:00:00"/>
    <x v="1"/>
    <x v="11"/>
    <s v="Knoxville"/>
    <s v="Men's Street Footwear"/>
    <n v="29"/>
    <n v="2330"/>
    <n v="6757"/>
    <n v="3446.07"/>
    <n v="0.51"/>
    <s v="Outlet"/>
  </r>
  <r>
    <n v="1197831"/>
    <d v="2021-04-22T00:00:00"/>
    <x v="1"/>
    <x v="11"/>
    <s v="Knoxville"/>
    <s v="Men's Athletic Footwear"/>
    <n v="44"/>
    <n v="2710"/>
    <n v="11924"/>
    <n v="6081.24"/>
    <n v="0.51"/>
    <s v="Outlet"/>
  </r>
  <r>
    <n v="1197831"/>
    <d v="2021-04-23T00:00:00"/>
    <x v="1"/>
    <x v="11"/>
    <s v="Knoxville"/>
    <s v="Women's Street Footwear"/>
    <n v="39"/>
    <n v="3140"/>
    <n v="12246"/>
    <n v="5755.62"/>
    <n v="0.47"/>
    <s v="Outlet"/>
  </r>
  <r>
    <n v="1197831"/>
    <d v="2021-04-24T00:00:00"/>
    <x v="1"/>
    <x v="11"/>
    <s v="Knoxville"/>
    <s v="Women's Athletic Footwear"/>
    <n v="32"/>
    <n v="1620"/>
    <n v="5184"/>
    <n v="3058.5600000000004"/>
    <n v="0.59000000000000008"/>
    <s v="Outlet"/>
  </r>
  <r>
    <n v="1197831"/>
    <d v="2021-04-25T00:00:00"/>
    <x v="1"/>
    <x v="11"/>
    <s v="Knoxville"/>
    <s v="Men's Apparel"/>
    <n v="35"/>
    <n v="1430"/>
    <n v="5005"/>
    <n v="2252.25"/>
    <n v="0.44999999999999996"/>
    <s v="Outlet"/>
  </r>
  <r>
    <n v="1197831"/>
    <d v="2021-04-26T00:00:00"/>
    <x v="1"/>
    <x v="11"/>
    <s v="Knoxville"/>
    <s v="Women's Apparel"/>
    <n v="40"/>
    <n v="2320"/>
    <n v="9280"/>
    <n v="6217.6000000000013"/>
    <n v="0.67000000000000015"/>
    <s v="Outlet"/>
  </r>
  <r>
    <n v="1197831"/>
    <d v="2021-04-27T00:00:00"/>
    <x v="1"/>
    <x v="11"/>
    <s v="Knoxville"/>
    <s v="Men's Street Footwear"/>
    <n v="40"/>
    <n v="2090"/>
    <n v="8360"/>
    <n v="4179.9999999999991"/>
    <n v="0.49999999999999994"/>
    <s v="Outlet"/>
  </r>
  <r>
    <n v="1197831"/>
    <d v="2021-04-28T00:00:00"/>
    <x v="1"/>
    <x v="11"/>
    <s v="Knoxville"/>
    <s v="Men's Athletic Footwear"/>
    <n v="33"/>
    <n v="2130"/>
    <n v="7029"/>
    <n v="3303.6299999999997"/>
    <n v="0.47"/>
    <s v="Outlet"/>
  </r>
  <r>
    <n v="1197831"/>
    <d v="2021-04-29T00:00:00"/>
    <x v="1"/>
    <x v="11"/>
    <s v="Knoxville"/>
    <s v="Women's Street Footwear"/>
    <n v="40"/>
    <n v="2030"/>
    <n v="8120"/>
    <n v="4141.2"/>
    <n v="0.51"/>
    <s v="Outlet"/>
  </r>
  <r>
    <n v="1197831"/>
    <d v="2021-04-30T00:00:00"/>
    <x v="1"/>
    <x v="11"/>
    <s v="Knoxville"/>
    <s v="Women's Athletic Footwear"/>
    <n v="40"/>
    <n v="1360"/>
    <n v="5440"/>
    <n v="3100.8"/>
    <n v="0.57000000000000006"/>
    <s v="Outlet"/>
  </r>
  <r>
    <n v="1197831"/>
    <d v="2021-05-01T00:00:00"/>
    <x v="1"/>
    <x v="11"/>
    <s v="Knoxville"/>
    <s v="Men's Apparel"/>
    <n v="39"/>
    <n v="1200"/>
    <n v="4680"/>
    <n v="2012.3999999999996"/>
    <n v="0.42999999999999994"/>
    <s v="Outlet"/>
  </r>
  <r>
    <n v="1197831"/>
    <d v="2021-05-02T00:00:00"/>
    <x v="1"/>
    <x v="11"/>
    <s v="Knoxville"/>
    <s v="Women's Apparel"/>
    <n v="30"/>
    <n v="2190"/>
    <n v="6570"/>
    <n v="4073.4000000000005"/>
    <n v="0.62000000000000011"/>
    <s v="Outlet"/>
  </r>
  <r>
    <n v="1197831"/>
    <d v="2021-05-03T00:00:00"/>
    <x v="1"/>
    <x v="11"/>
    <s v="Knoxville"/>
    <s v="Men's Street Footwear"/>
    <n v="28"/>
    <n v="2010"/>
    <n v="5628"/>
    <n v="2926.56"/>
    <n v="0.52"/>
    <s v="Outlet"/>
  </r>
  <r>
    <n v="1197831"/>
    <d v="2021-05-04T00:00:00"/>
    <x v="1"/>
    <x v="11"/>
    <s v="Knoxville"/>
    <s v="Men's Athletic Footwear"/>
    <n v="25"/>
    <n v="1780"/>
    <n v="4450"/>
    <n v="2136"/>
    <n v="0.48"/>
    <s v="Outlet"/>
  </r>
  <r>
    <n v="1197831"/>
    <d v="2021-05-05T00:00:00"/>
    <x v="1"/>
    <x v="11"/>
    <s v="Knoxville"/>
    <s v="Women's Street Footwear"/>
    <n v="27"/>
    <n v="1630"/>
    <n v="4401"/>
    <n v="2112.48"/>
    <n v="0.48"/>
    <s v="Outlet"/>
  </r>
  <r>
    <n v="1197831"/>
    <d v="2021-05-06T00:00:00"/>
    <x v="1"/>
    <x v="11"/>
    <s v="Knoxville"/>
    <s v="Women's Athletic Footwear"/>
    <n v="30"/>
    <n v="1310"/>
    <n v="3930"/>
    <n v="2358.0000000000005"/>
    <n v="0.60000000000000009"/>
    <s v="Outlet"/>
  </r>
  <r>
    <n v="1197831"/>
    <d v="2021-05-07T00:00:00"/>
    <x v="1"/>
    <x v="11"/>
    <s v="Knoxville"/>
    <s v="Men's Apparel"/>
    <n v="28"/>
    <n v="1090"/>
    <n v="3052"/>
    <n v="1342.8799999999999"/>
    <n v="0.43999999999999995"/>
    <s v="Outlet"/>
  </r>
  <r>
    <n v="1197831"/>
    <d v="2021-05-08T00:00:00"/>
    <x v="1"/>
    <x v="11"/>
    <s v="Knoxville"/>
    <s v="Women's Apparel"/>
    <n v="29"/>
    <n v="1790"/>
    <n v="5191"/>
    <n v="3477.9700000000007"/>
    <n v="0.67000000000000015"/>
    <s v="Outlet"/>
  </r>
  <r>
    <n v="1197831"/>
    <d v="2021-05-09T00:00:00"/>
    <x v="1"/>
    <x v="11"/>
    <s v="Knoxville"/>
    <s v="Men's Street Footwear"/>
    <n v="24"/>
    <n v="2030"/>
    <n v="4872"/>
    <n v="2338.56"/>
    <n v="0.48"/>
    <s v="Outlet"/>
  </r>
  <r>
    <n v="1197831"/>
    <d v="2021-05-10T00:00:00"/>
    <x v="1"/>
    <x v="11"/>
    <s v="Knoxville"/>
    <s v="Men's Athletic Footwear"/>
    <n v="21"/>
    <n v="2230"/>
    <n v="4683"/>
    <n v="2294.6699999999996"/>
    <n v="0.48999999999999994"/>
    <s v="Outlet"/>
  </r>
  <r>
    <n v="1197831"/>
    <d v="2021-05-11T00:00:00"/>
    <x v="1"/>
    <x v="11"/>
    <s v="Knoxville"/>
    <s v="Women's Street Footwear"/>
    <n v="37"/>
    <n v="2040"/>
    <n v="7548"/>
    <n v="3547.56"/>
    <n v="0.47"/>
    <s v="Outlet"/>
  </r>
  <r>
    <n v="1197831"/>
    <d v="2021-05-12T00:00:00"/>
    <x v="1"/>
    <x v="11"/>
    <s v="Knoxville"/>
    <s v="Women's Athletic Footwear"/>
    <n v="38"/>
    <n v="1570"/>
    <n v="5966"/>
    <n v="3698.9200000000005"/>
    <n v="0.62000000000000011"/>
    <s v="Outlet"/>
  </r>
  <r>
    <n v="1197831"/>
    <d v="2021-05-13T00:00:00"/>
    <x v="1"/>
    <x v="11"/>
    <s v="Knoxville"/>
    <s v="Men's Apparel"/>
    <n v="43"/>
    <n v="1400"/>
    <n v="6020"/>
    <n v="2769.2"/>
    <n v="0.45999999999999996"/>
    <s v="Outlet"/>
  </r>
  <r>
    <n v="1197831"/>
    <d v="2021-05-14T00:00:00"/>
    <x v="1"/>
    <x v="11"/>
    <s v="Knoxville"/>
    <s v="Women's Apparel"/>
    <n v="43"/>
    <n v="2020"/>
    <n v="8686"/>
    <n v="5732.7600000000011"/>
    <n v="0.66000000000000014"/>
    <s v="Outlet"/>
  </r>
  <r>
    <n v="1197831"/>
    <d v="2021-05-15T00:00:00"/>
    <x v="1"/>
    <x v="11"/>
    <s v="Knoxville"/>
    <s v="Men's Street Footwear"/>
    <n v="39"/>
    <n v="2480"/>
    <n v="9672"/>
    <n v="4642.5599999999995"/>
    <n v="0.48"/>
    <s v="Outlet"/>
  </r>
  <r>
    <n v="1197831"/>
    <d v="2021-05-16T00:00:00"/>
    <x v="1"/>
    <x v="11"/>
    <s v="Knoxville"/>
    <s v="Men's Athletic Footwear"/>
    <n v="37"/>
    <n v="2640"/>
    <n v="9768"/>
    <n v="4786.32"/>
    <n v="0.48999999999999994"/>
    <s v="Outlet"/>
  </r>
  <r>
    <n v="1197831"/>
    <d v="2021-05-17T00:00:00"/>
    <x v="1"/>
    <x v="11"/>
    <s v="Knoxville"/>
    <s v="Women's Street Footwear"/>
    <n v="44"/>
    <n v="2100"/>
    <n v="9240"/>
    <n v="4712.3999999999996"/>
    <n v="0.51"/>
    <s v="Outlet"/>
  </r>
  <r>
    <n v="1197831"/>
    <d v="2021-05-18T00:00:00"/>
    <x v="1"/>
    <x v="11"/>
    <s v="Knoxville"/>
    <s v="Women's Athletic Footwear"/>
    <n v="44"/>
    <n v="1760"/>
    <n v="7744"/>
    <n v="4646.4000000000005"/>
    <n v="0.60000000000000009"/>
    <s v="Outlet"/>
  </r>
  <r>
    <n v="1197831"/>
    <d v="2021-05-19T00:00:00"/>
    <x v="1"/>
    <x v="11"/>
    <s v="Knoxville"/>
    <s v="Men's Apparel"/>
    <n v="38"/>
    <n v="1600"/>
    <n v="6080"/>
    <n v="2857.6"/>
    <n v="0.47"/>
    <s v="Outlet"/>
  </r>
  <r>
    <n v="1197831"/>
    <d v="2021-05-20T00:00:00"/>
    <x v="1"/>
    <x v="11"/>
    <s v="Knoxville"/>
    <s v="Women's Apparel"/>
    <n v="49"/>
    <n v="2250"/>
    <n v="11025"/>
    <n v="6945.7500000000009"/>
    <n v="0.63000000000000012"/>
    <s v="Outlet"/>
  </r>
  <r>
    <n v="1185732"/>
    <d v="2021-05-21T00:00:00"/>
    <x v="1"/>
    <x v="11"/>
    <s v="Knoxville"/>
    <s v="Men's Street Footwear"/>
    <n v="27"/>
    <n v="1400"/>
    <n v="3780"/>
    <n v="1663.2"/>
    <n v="0.44"/>
    <s v="Outlet"/>
  </r>
  <r>
    <n v="1185732"/>
    <d v="2021-05-22T00:00:00"/>
    <x v="1"/>
    <x v="11"/>
    <s v="Knoxville"/>
    <s v="Men's Athletic Footwear"/>
    <n v="23"/>
    <n v="700"/>
    <n v="1610"/>
    <n v="660.09999999999991"/>
    <n v="0.41"/>
    <s v="Outlet"/>
  </r>
  <r>
    <n v="1185732"/>
    <d v="2021-05-23T00:00:00"/>
    <x v="1"/>
    <x v="11"/>
    <s v="Knoxville"/>
    <s v="Women's Street Footwear"/>
    <n v="19"/>
    <n v="740"/>
    <n v="1406"/>
    <n v="548.33999999999992"/>
    <n v="0.38999999999999996"/>
    <s v="Outlet"/>
  </r>
  <r>
    <n v="1185732"/>
    <d v="2021-05-24T00:00:00"/>
    <x v="1"/>
    <x v="11"/>
    <s v="Knoxville"/>
    <s v="Women's Athletic Footwear"/>
    <n v="22"/>
    <n v="230"/>
    <n v="506"/>
    <n v="217.58"/>
    <n v="0.43000000000000005"/>
    <s v="Outlet"/>
  </r>
  <r>
    <n v="1197831"/>
    <d v="2021-08-05T00:00:00"/>
    <x v="1"/>
    <x v="13"/>
    <s v="Birmingham"/>
    <s v="Men's Apparel"/>
    <n v="31"/>
    <n v="1140"/>
    <n v="3534"/>
    <n v="1448.9399999999998"/>
    <n v="0.41"/>
    <s v="Outlet"/>
  </r>
  <r>
    <n v="1197831"/>
    <d v="2021-08-06T00:00:00"/>
    <x v="1"/>
    <x v="13"/>
    <s v="Birmingham"/>
    <s v="Women's Apparel"/>
    <n v="24"/>
    <n v="1520"/>
    <n v="3648"/>
    <n v="2152.3200000000002"/>
    <n v="0.59000000000000008"/>
    <s v="Outlet"/>
  </r>
  <r>
    <n v="1197831"/>
    <d v="2021-08-07T00:00:00"/>
    <x v="1"/>
    <x v="13"/>
    <s v="Birmingham"/>
    <s v="Men's Street Footwear"/>
    <n v="16"/>
    <n v="2060"/>
    <n v="3296"/>
    <n v="1549.12"/>
    <n v="0.47"/>
    <s v="Outlet"/>
  </r>
  <r>
    <n v="1197831"/>
    <d v="2021-08-08T00:00:00"/>
    <x v="1"/>
    <x v="13"/>
    <s v="Birmingham"/>
    <s v="Men's Athletic Footwear"/>
    <n v="26"/>
    <n v="1920"/>
    <n v="4992"/>
    <n v="2096.64"/>
    <n v="0.42"/>
    <s v="Outlet"/>
  </r>
  <r>
    <n v="1197831"/>
    <d v="2021-08-09T00:00:00"/>
    <x v="1"/>
    <x v="13"/>
    <s v="Birmingham"/>
    <s v="Women's Street Footwear"/>
    <n v="26"/>
    <n v="1360"/>
    <n v="3536"/>
    <n v="1555.84"/>
    <n v="0.43999999999999995"/>
    <s v="Outlet"/>
  </r>
  <r>
    <n v="1197831"/>
    <d v="2021-08-10T00:00:00"/>
    <x v="1"/>
    <x v="13"/>
    <s v="Birmingham"/>
    <s v="Women's Athletic Footwear"/>
    <n v="24"/>
    <n v="1130"/>
    <n v="2712"/>
    <n v="1464.48"/>
    <n v="0.54"/>
    <s v="Outlet"/>
  </r>
  <r>
    <n v="1197831"/>
    <d v="2021-08-11T00:00:00"/>
    <x v="1"/>
    <x v="13"/>
    <s v="Birmingham"/>
    <s v="Men's Apparel"/>
    <n v="29"/>
    <n v="850"/>
    <n v="2465"/>
    <n v="961.34999999999991"/>
    <n v="0.38999999999999996"/>
    <s v="Outlet"/>
  </r>
  <r>
    <n v="1197831"/>
    <d v="2021-08-12T00:00:00"/>
    <x v="1"/>
    <x v="13"/>
    <s v="Birmingham"/>
    <s v="Women's Apparel"/>
    <n v="27"/>
    <n v="1440"/>
    <n v="3888"/>
    <n v="2216.1600000000003"/>
    <n v="0.57000000000000006"/>
    <s v="Outlet"/>
  </r>
  <r>
    <n v="1197831"/>
    <d v="2021-08-13T00:00:00"/>
    <x v="1"/>
    <x v="13"/>
    <s v="Birmingham"/>
    <s v="Men's Street Footwear"/>
    <n v="23"/>
    <n v="1940"/>
    <n v="4462"/>
    <n v="2186.3799999999997"/>
    <n v="0.48999999999999994"/>
    <s v="Outlet"/>
  </r>
  <r>
    <n v="1197831"/>
    <d v="2021-08-14T00:00:00"/>
    <x v="1"/>
    <x v="13"/>
    <s v="Birmingham"/>
    <s v="Men's Athletic Footwear"/>
    <n v="32"/>
    <n v="1940"/>
    <n v="6208"/>
    <n v="2917.7599999999998"/>
    <n v="0.47"/>
    <s v="Outlet"/>
  </r>
  <r>
    <n v="1197831"/>
    <d v="2021-08-15T00:00:00"/>
    <x v="1"/>
    <x v="13"/>
    <s v="Birmingham"/>
    <s v="Women's Street Footwear"/>
    <n v="20"/>
    <n v="1440"/>
    <n v="2880"/>
    <n v="1468.8"/>
    <n v="0.51"/>
    <s v="Outlet"/>
  </r>
  <r>
    <n v="1197831"/>
    <d v="2021-08-16T00:00:00"/>
    <x v="1"/>
    <x v="13"/>
    <s v="Birmingham"/>
    <s v="Women's Athletic Footwear"/>
    <n v="23"/>
    <n v="1160"/>
    <n v="2668"/>
    <n v="1627.4800000000002"/>
    <n v="0.6100000000000001"/>
    <s v="Outlet"/>
  </r>
  <r>
    <n v="1197831"/>
    <d v="2021-08-17T00:00:00"/>
    <x v="1"/>
    <x v="13"/>
    <s v="Birmingham"/>
    <s v="Men's Apparel"/>
    <n v="28"/>
    <n v="880"/>
    <n v="2464"/>
    <n v="1133.4399999999998"/>
    <n v="0.45999999999999996"/>
    <s v="Outlet"/>
  </r>
  <r>
    <n v="1197831"/>
    <d v="2021-08-18T00:00:00"/>
    <x v="1"/>
    <x v="13"/>
    <s v="Birmingham"/>
    <s v="Women's Apparel"/>
    <n v="26"/>
    <n v="1200"/>
    <n v="3120"/>
    <n v="2059.2000000000003"/>
    <n v="0.66000000000000014"/>
    <s v="Outlet"/>
  </r>
  <r>
    <n v="1197831"/>
    <d v="2021-08-19T00:00:00"/>
    <x v="1"/>
    <x v="13"/>
    <s v="Birmingham"/>
    <s v="Men's Street Footwear"/>
    <n v="15"/>
    <n v="2150"/>
    <n v="3225"/>
    <n v="1677"/>
    <n v="0.52"/>
    <s v="Outlet"/>
  </r>
  <r>
    <n v="1197831"/>
    <d v="2021-08-20T00:00:00"/>
    <x v="1"/>
    <x v="13"/>
    <s v="Birmingham"/>
    <s v="Men's Athletic Footwear"/>
    <n v="16"/>
    <n v="2020"/>
    <n v="3232"/>
    <n v="1519.04"/>
    <n v="0.47"/>
    <s v="Outlet"/>
  </r>
  <r>
    <n v="1197831"/>
    <d v="2021-08-21T00:00:00"/>
    <x v="1"/>
    <x v="13"/>
    <s v="Birmingham"/>
    <s v="Women's Street Footwear"/>
    <n v="11"/>
    <n v="1520"/>
    <n v="1672"/>
    <n v="785.83999999999992"/>
    <n v="0.47"/>
    <s v="Outlet"/>
  </r>
  <r>
    <n v="1197831"/>
    <d v="2021-08-22T00:00:00"/>
    <x v="1"/>
    <x v="13"/>
    <s v="Birmingham"/>
    <s v="Women's Athletic Footwear"/>
    <n v="15"/>
    <n v="1160"/>
    <n v="1740"/>
    <n v="1044.0000000000002"/>
    <n v="0.60000000000000009"/>
    <s v="Outlet"/>
  </r>
  <r>
    <n v="1197831"/>
    <d v="2021-08-23T00:00:00"/>
    <x v="1"/>
    <x v="13"/>
    <s v="Birmingham"/>
    <s v="Men's Apparel"/>
    <n v="19"/>
    <n v="880"/>
    <n v="1672"/>
    <n v="702.24"/>
    <n v="0.42"/>
    <s v="Outlet"/>
  </r>
  <r>
    <n v="1197831"/>
    <d v="2021-08-24T00:00:00"/>
    <x v="1"/>
    <x v="13"/>
    <s v="Birmingham"/>
    <s v="Women's Apparel"/>
    <n v="14"/>
    <n v="1650"/>
    <n v="2310"/>
    <n v="1547.7000000000003"/>
    <n v="0.67000000000000015"/>
    <s v="Outlet"/>
  </r>
  <r>
    <n v="1197831"/>
    <d v="2021-08-25T00:00:00"/>
    <x v="1"/>
    <x v="13"/>
    <s v="Birmingham"/>
    <s v="Men's Street Footwear"/>
    <n v="7"/>
    <n v="2240"/>
    <n v="1568"/>
    <n v="736.95999999999992"/>
    <n v="0.47"/>
    <s v="Outlet"/>
  </r>
  <r>
    <n v="1197831"/>
    <d v="2021-08-26T00:00:00"/>
    <x v="1"/>
    <x v="13"/>
    <s v="Birmingham"/>
    <s v="Men's Athletic Footwear"/>
    <n v="16"/>
    <n v="2180"/>
    <n v="3488"/>
    <n v="1709.1199999999997"/>
    <n v="0.48999999999999994"/>
    <s v="Outlet"/>
  </r>
  <r>
    <n v="1197831"/>
    <d v="2021-08-27T00:00:00"/>
    <x v="1"/>
    <x v="13"/>
    <s v="Birmingham"/>
    <s v="Women's Street Footwear"/>
    <n v="11"/>
    <n v="1900"/>
    <n v="2090"/>
    <n v="1086.8"/>
    <n v="0.52"/>
    <s v="Outlet"/>
  </r>
  <r>
    <n v="1197831"/>
    <d v="2021-08-28T00:00:00"/>
    <x v="1"/>
    <x v="13"/>
    <s v="Birmingham"/>
    <s v="Women's Athletic Footwear"/>
    <n v="26"/>
    <n v="1650"/>
    <n v="4290"/>
    <n v="2616.9000000000005"/>
    <n v="0.6100000000000001"/>
    <s v="Outlet"/>
  </r>
  <r>
    <n v="1197831"/>
    <d v="2021-08-29T00:00:00"/>
    <x v="1"/>
    <x v="13"/>
    <s v="Birmingham"/>
    <s v="Men's Apparel"/>
    <n v="39"/>
    <n v="1320"/>
    <n v="5148"/>
    <n v="2162.16"/>
    <n v="0.42"/>
    <s v="Outlet"/>
  </r>
  <r>
    <n v="1197831"/>
    <d v="2021-08-30T00:00:00"/>
    <x v="1"/>
    <x v="13"/>
    <s v="Birmingham"/>
    <s v="Women's Apparel"/>
    <n v="36"/>
    <n v="2630"/>
    <n v="9468"/>
    <n v="6248.880000000001"/>
    <n v="0.66000000000000014"/>
    <s v="Outlet"/>
  </r>
  <r>
    <n v="1197831"/>
    <d v="2021-08-31T00:00:00"/>
    <x v="1"/>
    <x v="13"/>
    <s v="Birmingham"/>
    <s v="Men's Street Footwear"/>
    <n v="30"/>
    <n v="2250"/>
    <n v="6750"/>
    <n v="3240"/>
    <n v="0.48"/>
    <s v="Outlet"/>
  </r>
  <r>
    <n v="1197831"/>
    <d v="2021-09-01T00:00:00"/>
    <x v="1"/>
    <x v="13"/>
    <s v="Birmingham"/>
    <s v="Men's Athletic Footwear"/>
    <n v="35"/>
    <n v="2330"/>
    <n v="8155"/>
    <n v="3832.85"/>
    <n v="0.47"/>
    <s v="Outlet"/>
  </r>
  <r>
    <n v="1197831"/>
    <d v="2021-09-02T00:00:00"/>
    <x v="1"/>
    <x v="13"/>
    <s v="Birmingham"/>
    <s v="Women's Street Footwear"/>
    <n v="35"/>
    <n v="2280"/>
    <n v="7980"/>
    <n v="4069.8"/>
    <n v="0.51"/>
    <s v="Outlet"/>
  </r>
  <r>
    <n v="1197831"/>
    <d v="2021-09-03T00:00:00"/>
    <x v="1"/>
    <x v="13"/>
    <s v="Birmingham"/>
    <s v="Women's Athletic Footwear"/>
    <n v="31"/>
    <n v="2100"/>
    <n v="6510"/>
    <n v="3906.0000000000005"/>
    <n v="0.60000000000000009"/>
    <s v="Outlet"/>
  </r>
  <r>
    <n v="1197831"/>
    <d v="2021-09-04T00:00:00"/>
    <x v="1"/>
    <x v="13"/>
    <s v="Birmingham"/>
    <s v="Men's Apparel"/>
    <n v="38"/>
    <n v="1650"/>
    <n v="6270"/>
    <n v="2946.8999999999996"/>
    <n v="0.47"/>
    <s v="Outlet"/>
  </r>
  <r>
    <n v="1197831"/>
    <d v="2021-09-05T00:00:00"/>
    <x v="1"/>
    <x v="13"/>
    <s v="Birmingham"/>
    <s v="Women's Apparel"/>
    <n v="36"/>
    <n v="2800"/>
    <n v="10080"/>
    <n v="6451.2000000000016"/>
    <n v="0.64000000000000012"/>
    <s v="Outlet"/>
  </r>
  <r>
    <n v="1197831"/>
    <d v="2021-09-06T00:00:00"/>
    <x v="1"/>
    <x v="13"/>
    <s v="Birmingham"/>
    <s v="Men's Street Footwear"/>
    <n v="31"/>
    <n v="2560"/>
    <n v="7936"/>
    <n v="4206.079999999999"/>
    <n v="0.52999999999999992"/>
    <s v="Outlet"/>
  </r>
  <r>
    <n v="1197831"/>
    <d v="2021-09-07T00:00:00"/>
    <x v="1"/>
    <x v="13"/>
    <s v="Birmingham"/>
    <s v="Men's Athletic Footwear"/>
    <n v="37"/>
    <n v="2640"/>
    <n v="9768"/>
    <n v="5372.4"/>
    <n v="0.54999999999999993"/>
    <s v="Outlet"/>
  </r>
  <r>
    <n v="1197831"/>
    <d v="2021-09-08T00:00:00"/>
    <x v="1"/>
    <x v="13"/>
    <s v="Birmingham"/>
    <s v="Women's Street Footwear"/>
    <n v="31"/>
    <n v="3220"/>
    <n v="9982"/>
    <n v="5589.9199999999992"/>
    <n v="0.55999999999999994"/>
    <s v="Outlet"/>
  </r>
  <r>
    <n v="1197831"/>
    <d v="2021-09-09T00:00:00"/>
    <x v="1"/>
    <x v="13"/>
    <s v="Birmingham"/>
    <s v="Women's Athletic Footwear"/>
    <n v="36"/>
    <n v="1960"/>
    <n v="7056"/>
    <n v="4727.5200000000013"/>
    <n v="0.67000000000000015"/>
    <s v="Outlet"/>
  </r>
  <r>
    <n v="1197831"/>
    <d v="2021-09-10T00:00:00"/>
    <x v="1"/>
    <x v="13"/>
    <s v="Birmingham"/>
    <s v="Men's Apparel"/>
    <n v="35"/>
    <n v="1790"/>
    <n v="6265"/>
    <n v="3257.8"/>
    <n v="0.52"/>
    <s v="Outlet"/>
  </r>
  <r>
    <n v="1197831"/>
    <d v="2021-09-11T00:00:00"/>
    <x v="1"/>
    <x v="13"/>
    <s v="Birmingham"/>
    <s v="Women's Apparel"/>
    <n v="47"/>
    <n v="2800"/>
    <n v="13160"/>
    <n v="9212.0000000000018"/>
    <n v="0.70000000000000018"/>
    <s v="Outlet"/>
  </r>
  <r>
    <n v="1197831"/>
    <d v="2021-09-12T00:00:00"/>
    <x v="1"/>
    <x v="13"/>
    <s v="Birmingham"/>
    <s v="Men's Street Footwear"/>
    <n v="27"/>
    <n v="2330"/>
    <n v="6291"/>
    <n v="3460.0499999999997"/>
    <n v="0.54999999999999993"/>
    <s v="Outlet"/>
  </r>
  <r>
    <n v="1197831"/>
    <d v="2021-09-13T00:00:00"/>
    <x v="1"/>
    <x v="13"/>
    <s v="Birmingham"/>
    <s v="Men's Athletic Footwear"/>
    <n v="39"/>
    <n v="2330"/>
    <n v="9087"/>
    <n v="4906.9799999999996"/>
    <n v="0.53999999999999992"/>
    <s v="Outlet"/>
  </r>
  <r>
    <n v="1197831"/>
    <d v="2021-09-14T00:00:00"/>
    <x v="1"/>
    <x v="13"/>
    <s v="Birmingham"/>
    <s v="Women's Street Footwear"/>
    <n v="36"/>
    <n v="2780"/>
    <n v="10008"/>
    <n v="5304.2399999999989"/>
    <n v="0.52999999999999992"/>
    <s v="Outlet"/>
  </r>
  <r>
    <n v="1197831"/>
    <d v="2021-09-15T00:00:00"/>
    <x v="1"/>
    <x v="13"/>
    <s v="Birmingham"/>
    <s v="Women's Athletic Footwear"/>
    <n v="37"/>
    <n v="1400"/>
    <n v="5180"/>
    <n v="3315.2000000000007"/>
    <n v="0.64000000000000012"/>
    <s v="Outlet"/>
  </r>
  <r>
    <n v="1197831"/>
    <d v="2021-09-16T00:00:00"/>
    <x v="1"/>
    <x v="13"/>
    <s v="Birmingham"/>
    <s v="Men's Apparel"/>
    <n v="42"/>
    <n v="1400"/>
    <n v="5880"/>
    <n v="2939.9999999999995"/>
    <n v="0.49999999999999994"/>
    <s v="Outlet"/>
  </r>
  <r>
    <n v="1197831"/>
    <d v="2021-09-17T00:00:00"/>
    <x v="1"/>
    <x v="13"/>
    <s v="Birmingham"/>
    <s v="Women's Apparel"/>
    <n v="39"/>
    <n v="2030"/>
    <n v="7917"/>
    <n v="5621.0700000000015"/>
    <n v="0.71000000000000019"/>
    <s v="Outlet"/>
  </r>
  <r>
    <n v="1197831"/>
    <d v="2021-09-18T00:00:00"/>
    <x v="1"/>
    <x v="13"/>
    <s v="Birmingham"/>
    <s v="Men's Street Footwear"/>
    <n v="38"/>
    <n v="2060"/>
    <n v="7828"/>
    <n v="4305.3999999999996"/>
    <n v="0.54999999999999993"/>
    <s v="Outlet"/>
  </r>
  <r>
    <n v="1197831"/>
    <d v="2021-09-19T00:00:00"/>
    <x v="1"/>
    <x v="13"/>
    <s v="Birmingham"/>
    <s v="Men's Athletic Footwear"/>
    <n v="36"/>
    <n v="1730"/>
    <n v="6228"/>
    <n v="3425.3999999999996"/>
    <n v="0.54999999999999993"/>
    <s v="Outlet"/>
  </r>
  <r>
    <n v="1197831"/>
    <d v="2021-09-20T00:00:00"/>
    <x v="1"/>
    <x v="13"/>
    <s v="Birmingham"/>
    <s v="Women's Street Footwear"/>
    <n v="47"/>
    <n v="2130"/>
    <n v="10011"/>
    <n v="5606.16"/>
    <n v="0.55999999999999994"/>
    <s v="Outlet"/>
  </r>
  <r>
    <n v="1197831"/>
    <d v="2021-09-21T00:00:00"/>
    <x v="1"/>
    <x v="13"/>
    <s v="Birmingham"/>
    <s v="Women's Athletic Footwear"/>
    <n v="44"/>
    <n v="1050"/>
    <n v="4620"/>
    <n v="3049.2000000000007"/>
    <n v="0.66000000000000014"/>
    <s v="Outlet"/>
  </r>
  <r>
    <n v="1197831"/>
    <d v="2021-09-22T00:00:00"/>
    <x v="1"/>
    <x v="13"/>
    <s v="Birmingham"/>
    <s v="Men's Apparel"/>
    <n v="35"/>
    <n v="1160"/>
    <n v="4060"/>
    <n v="1948.8"/>
    <n v="0.48"/>
    <s v="Outlet"/>
  </r>
  <r>
    <n v="1197831"/>
    <d v="2021-09-23T00:00:00"/>
    <x v="1"/>
    <x v="13"/>
    <s v="Birmingham"/>
    <s v="Women's Apparel"/>
    <n v="26"/>
    <n v="1900"/>
    <n v="4940"/>
    <n v="3556.8000000000011"/>
    <n v="0.7200000000000002"/>
    <s v="Outlet"/>
  </r>
  <r>
    <n v="1197831"/>
    <d v="2021-09-24T00:00:00"/>
    <x v="1"/>
    <x v="13"/>
    <s v="Birmingham"/>
    <s v="Men's Street Footwear"/>
    <n v="20"/>
    <n v="1840"/>
    <n v="3680"/>
    <n v="1913.5999999999997"/>
    <n v="0.51999999999999991"/>
    <s v="Outlet"/>
  </r>
  <r>
    <n v="1197831"/>
    <d v="2021-09-25T00:00:00"/>
    <x v="1"/>
    <x v="13"/>
    <s v="Birmingham"/>
    <s v="Men's Athletic Footwear"/>
    <n v="23"/>
    <n v="1730"/>
    <n v="3979"/>
    <n v="2188.4499999999998"/>
    <n v="0.54999999999999993"/>
    <s v="Outlet"/>
  </r>
  <r>
    <n v="1197831"/>
    <d v="2021-09-26T00:00:00"/>
    <x v="1"/>
    <x v="13"/>
    <s v="Birmingham"/>
    <s v="Women's Street Footwear"/>
    <n v="24"/>
    <n v="1660"/>
    <n v="3984"/>
    <n v="2151.3599999999997"/>
    <n v="0.53999999999999992"/>
    <s v="Outlet"/>
  </r>
  <r>
    <n v="1197831"/>
    <d v="2021-09-27T00:00:00"/>
    <x v="1"/>
    <x v="13"/>
    <s v="Birmingham"/>
    <s v="Women's Athletic Footwear"/>
    <n v="26"/>
    <n v="980"/>
    <n v="2548"/>
    <n v="1707.1600000000003"/>
    <n v="0.67000000000000015"/>
    <s v="Outlet"/>
  </r>
  <r>
    <n v="1197831"/>
    <d v="2021-09-28T00:00:00"/>
    <x v="1"/>
    <x v="13"/>
    <s v="Birmingham"/>
    <s v="Men's Apparel"/>
    <n v="22"/>
    <n v="1050"/>
    <n v="2310"/>
    <n v="1131.8999999999999"/>
    <n v="0.48999999999999994"/>
    <s v="Outlet"/>
  </r>
  <r>
    <n v="1197831"/>
    <d v="2021-09-29T00:00:00"/>
    <x v="1"/>
    <x v="13"/>
    <s v="Birmingham"/>
    <s v="Women's Apparel"/>
    <n v="26"/>
    <n v="1470"/>
    <n v="3822"/>
    <n v="2751.8400000000006"/>
    <n v="0.7200000000000002"/>
    <s v="Outlet"/>
  </r>
  <r>
    <n v="1197831"/>
    <d v="2021-09-30T00:00:00"/>
    <x v="1"/>
    <x v="13"/>
    <s v="Birmingham"/>
    <s v="Men's Street Footwear"/>
    <n v="14"/>
    <n v="1880"/>
    <n v="2632"/>
    <n v="1500.2399999999998"/>
    <n v="0.56999999999999995"/>
    <s v="Outlet"/>
  </r>
  <r>
    <n v="1197831"/>
    <d v="2021-10-01T00:00:00"/>
    <x v="1"/>
    <x v="13"/>
    <s v="Birmingham"/>
    <s v="Men's Athletic Footwear"/>
    <n v="14"/>
    <n v="2000"/>
    <n v="2800"/>
    <n v="1455.9999999999998"/>
    <n v="0.51999999999999991"/>
    <s v="Outlet"/>
  </r>
  <r>
    <n v="1197831"/>
    <d v="2021-10-02T00:00:00"/>
    <x v="1"/>
    <x v="13"/>
    <s v="Birmingham"/>
    <s v="Women's Street Footwear"/>
    <n v="33"/>
    <n v="1960"/>
    <n v="6468"/>
    <n v="3557.3999999999996"/>
    <n v="0.54999999999999993"/>
    <s v="Outlet"/>
  </r>
  <r>
    <n v="1197831"/>
    <d v="2021-10-03T00:00:00"/>
    <x v="1"/>
    <x v="13"/>
    <s v="Birmingham"/>
    <s v="Women's Athletic Footwear"/>
    <n v="36"/>
    <n v="1350"/>
    <n v="4860"/>
    <n v="3256.2000000000007"/>
    <n v="0.67000000000000015"/>
    <s v="Outlet"/>
  </r>
  <r>
    <n v="1197831"/>
    <d v="2021-10-04T00:00:00"/>
    <x v="1"/>
    <x v="13"/>
    <s v="Birmingham"/>
    <s v="Men's Apparel"/>
    <n v="37"/>
    <n v="1490"/>
    <n v="5513"/>
    <n v="2646.24"/>
    <n v="0.48"/>
    <s v="Outlet"/>
  </r>
  <r>
    <n v="1197831"/>
    <d v="2021-10-05T00:00:00"/>
    <x v="1"/>
    <x v="13"/>
    <s v="Birmingham"/>
    <s v="Women's Apparel"/>
    <n v="45"/>
    <n v="1880"/>
    <n v="8460"/>
    <n v="5837.4000000000015"/>
    <n v="0.69000000000000017"/>
    <s v="Outlet"/>
  </r>
  <r>
    <n v="1197831"/>
    <d v="2021-10-06T00:00:00"/>
    <x v="1"/>
    <x v="13"/>
    <s v="Birmingham"/>
    <s v="Men's Street Footwear"/>
    <n v="46"/>
    <n v="2400"/>
    <n v="11040"/>
    <n v="6182.4"/>
    <n v="0.55999999999999994"/>
    <s v="Outlet"/>
  </r>
  <r>
    <n v="1197831"/>
    <d v="2021-10-07T00:00:00"/>
    <x v="1"/>
    <x v="13"/>
    <s v="Birmingham"/>
    <s v="Men's Athletic Footwear"/>
    <n v="40"/>
    <n v="2480"/>
    <n v="9920"/>
    <n v="5257.5999999999995"/>
    <n v="0.52999999999999992"/>
    <s v="Outlet"/>
  </r>
  <r>
    <n v="1197831"/>
    <d v="2021-10-08T00:00:00"/>
    <x v="1"/>
    <x v="13"/>
    <s v="Birmingham"/>
    <s v="Women's Street Footwear"/>
    <n v="47"/>
    <n v="2170"/>
    <n v="10199"/>
    <n v="5507.4599999999991"/>
    <n v="0.53999999999999992"/>
    <s v="Outlet"/>
  </r>
  <r>
    <n v="1197831"/>
    <d v="2021-10-09T00:00:00"/>
    <x v="1"/>
    <x v="13"/>
    <s v="Birmingham"/>
    <s v="Women's Athletic Footwear"/>
    <n v="52"/>
    <n v="1930"/>
    <n v="10036"/>
    <n v="6322.6800000000012"/>
    <n v="0.63000000000000012"/>
    <s v="Outlet"/>
  </r>
  <r>
    <n v="1197831"/>
    <d v="2021-10-10T00:00:00"/>
    <x v="1"/>
    <x v="13"/>
    <s v="Birmingham"/>
    <s v="Men's Apparel"/>
    <n v="40"/>
    <n v="1550"/>
    <n v="6200"/>
    <n v="2914"/>
    <n v="0.47"/>
    <s v="Outlet"/>
  </r>
  <r>
    <n v="1197831"/>
    <d v="2021-10-11T00:00:00"/>
    <x v="1"/>
    <x v="13"/>
    <s v="Birmingham"/>
    <s v="Women's Apparel"/>
    <n v="56"/>
    <n v="2250"/>
    <n v="12600"/>
    <n v="9072.0000000000018"/>
    <n v="0.7200000000000002"/>
    <s v="Outlet"/>
  </r>
  <r>
    <n v="1185732"/>
    <d v="2021-10-12T00:00:00"/>
    <x v="1"/>
    <x v="13"/>
    <s v="Birmingham"/>
    <s v="Men's Street Footwear"/>
    <n v="27"/>
    <n v="1400"/>
    <n v="3780"/>
    <n v="1474.1999999999998"/>
    <n v="0.38999999999999996"/>
    <s v="Outlet"/>
  </r>
  <r>
    <n v="1185732"/>
    <d v="2021-10-13T00:00:00"/>
    <x v="1"/>
    <x v="13"/>
    <s v="Birmingham"/>
    <s v="Men's Athletic Footwear"/>
    <n v="30"/>
    <n v="880"/>
    <n v="2640"/>
    <n v="1082.3999999999999"/>
    <n v="0.41"/>
    <s v="Outlet"/>
  </r>
  <r>
    <n v="1185732"/>
    <d v="2021-10-14T00:00:00"/>
    <x v="1"/>
    <x v="13"/>
    <s v="Birmingham"/>
    <s v="Women's Street Footwear"/>
    <n v="23"/>
    <n v="830"/>
    <n v="1909"/>
    <n v="801.78"/>
    <n v="0.42"/>
    <s v="Outlet"/>
  </r>
  <r>
    <n v="1185732"/>
    <d v="2021-10-15T00:00:00"/>
    <x v="1"/>
    <x v="13"/>
    <s v="Birmingham"/>
    <s v="Women's Athletic Footwear"/>
    <n v="25"/>
    <n v="300"/>
    <n v="750"/>
    <n v="247.49999999999997"/>
    <n v="0.32999999999999996"/>
    <s v="Outlet"/>
  </r>
  <r>
    <n v="1128299"/>
    <d v="2021-02-17T00:00:00"/>
    <x v="4"/>
    <x v="8"/>
    <s v="Orlando"/>
    <s v="Women's Athletic Footwear"/>
    <n v="36"/>
    <n v="940"/>
    <n v="3384"/>
    <n v="1252.08"/>
    <n v="0.37"/>
    <s v="Outlet"/>
  </r>
  <r>
    <n v="1128299"/>
    <d v="2021-02-17T00:00:00"/>
    <x v="4"/>
    <x v="8"/>
    <s v="Orlando"/>
    <s v="Men's Apparel"/>
    <n v="44"/>
    <n v="620"/>
    <n v="2728"/>
    <n v="654.72"/>
    <n v="0.24000000000000002"/>
    <s v="Outlet"/>
  </r>
  <r>
    <n v="1128299"/>
    <d v="2021-02-17T00:00:00"/>
    <x v="4"/>
    <x v="8"/>
    <s v="Orlando"/>
    <s v="Women's Apparel"/>
    <n v="33"/>
    <n v="1240"/>
    <n v="4092"/>
    <n v="2086.92"/>
    <n v="0.51"/>
    <s v="Outlet"/>
  </r>
  <r>
    <n v="1128299"/>
    <d v="2021-03-16T00:00:00"/>
    <x v="4"/>
    <x v="8"/>
    <s v="Orlando"/>
    <s v="Men's Street Footwear"/>
    <n v="35"/>
    <n v="1710"/>
    <n v="5985"/>
    <n v="2034.8999999999999"/>
    <n v="0.33999999999999997"/>
    <s v="Outlet"/>
  </r>
  <r>
    <n v="1128299"/>
    <d v="2021-03-16T00:00:00"/>
    <x v="4"/>
    <x v="8"/>
    <s v="Orlando"/>
    <s v="Men's Athletic Footwear"/>
    <n v="44"/>
    <n v="1240"/>
    <n v="5456"/>
    <n v="1691.36"/>
    <n v="0.31"/>
    <s v="Outlet"/>
  </r>
  <r>
    <n v="1128299"/>
    <d v="2021-03-16T00:00:00"/>
    <x v="4"/>
    <x v="8"/>
    <s v="Orlando"/>
    <s v="Women's Street Footwear"/>
    <n v="47"/>
    <n v="1490"/>
    <n v="7003"/>
    <n v="2240.96"/>
    <n v="0.32"/>
    <s v="Outlet"/>
  </r>
  <r>
    <n v="1128299"/>
    <d v="2021-03-16T00:00:00"/>
    <x v="4"/>
    <x v="8"/>
    <s v="Orlando"/>
    <s v="Women's Athletic Footwear"/>
    <n v="42"/>
    <n v="1140"/>
    <n v="4788"/>
    <n v="1675.8"/>
    <n v="0.35"/>
    <s v="Outlet"/>
  </r>
  <r>
    <n v="1128299"/>
    <d v="2021-03-16T00:00:00"/>
    <x v="4"/>
    <x v="8"/>
    <s v="Orlando"/>
    <s v="Men's Apparel"/>
    <n v="44"/>
    <n v="600"/>
    <n v="2640"/>
    <n v="686.4"/>
    <n v="0.26"/>
    <s v="Outlet"/>
  </r>
  <r>
    <n v="1128299"/>
    <d v="2021-03-16T00:00:00"/>
    <x v="4"/>
    <x v="8"/>
    <s v="Orlando"/>
    <s v="Women's Apparel"/>
    <n v="48"/>
    <n v="1310"/>
    <n v="6288"/>
    <n v="2955.36"/>
    <n v="0.47000000000000003"/>
    <s v="Outlet"/>
  </r>
  <r>
    <n v="1128299"/>
    <d v="2021-04-17T00:00:00"/>
    <x v="4"/>
    <x v="8"/>
    <s v="Orlando"/>
    <s v="Men's Street Footwear"/>
    <n v="47"/>
    <n v="1710"/>
    <n v="8037"/>
    <n v="2893.3199999999997"/>
    <n v="0.36"/>
    <s v="Outlet"/>
  </r>
  <r>
    <n v="1128299"/>
    <d v="2021-04-17T00:00:00"/>
    <x v="4"/>
    <x v="8"/>
    <s v="Orlando"/>
    <s v="Men's Athletic Footwear"/>
    <n v="51"/>
    <n v="1050"/>
    <n v="5355"/>
    <n v="1445.8500000000001"/>
    <n v="0.27"/>
    <s v="Outlet"/>
  </r>
  <r>
    <n v="1128299"/>
    <d v="2021-04-17T00:00:00"/>
    <x v="4"/>
    <x v="8"/>
    <s v="Orlando"/>
    <s v="Women's Street Footwear"/>
    <n v="49"/>
    <n v="1320"/>
    <n v="6468"/>
    <n v="2199.12"/>
    <n v="0.33999999999999997"/>
    <s v="Outlet"/>
  </r>
  <r>
    <n v="1128299"/>
    <d v="2021-04-17T00:00:00"/>
    <x v="4"/>
    <x v="8"/>
    <s v="Orlando"/>
    <s v="Women's Athletic Footwear"/>
    <n v="41"/>
    <n v="900"/>
    <n v="3690"/>
    <n v="1291.5"/>
    <n v="0.35"/>
    <s v="Outlet"/>
  </r>
  <r>
    <n v="1128299"/>
    <d v="2021-04-17T00:00:00"/>
    <x v="4"/>
    <x v="8"/>
    <s v="Orlando"/>
    <s v="Men's Apparel"/>
    <n v="47"/>
    <n v="600"/>
    <n v="2820"/>
    <n v="620.4"/>
    <n v="0.22"/>
    <s v="Outlet"/>
  </r>
  <r>
    <n v="1128299"/>
    <d v="2021-04-17T00:00:00"/>
    <x v="4"/>
    <x v="8"/>
    <s v="Orlando"/>
    <s v="Women's Apparel"/>
    <n v="57"/>
    <n v="1130"/>
    <n v="6441"/>
    <n v="3220.5"/>
    <n v="0.5"/>
    <s v="Outlet"/>
  </r>
  <r>
    <n v="1128299"/>
    <d v="2021-05-18T00:00:00"/>
    <x v="4"/>
    <x v="8"/>
    <s v="Orlando"/>
    <s v="Men's Street Footwear"/>
    <n v="44"/>
    <n v="2010"/>
    <n v="8844"/>
    <n v="2918.5199999999995"/>
    <n v="0.32999999999999996"/>
    <s v="Outlet"/>
  </r>
  <r>
    <n v="1128299"/>
    <d v="2021-05-18T00:00:00"/>
    <x v="4"/>
    <x v="8"/>
    <s v="Orlando"/>
    <s v="Men's Athletic Footwear"/>
    <n v="46"/>
    <n v="1320"/>
    <n v="6072"/>
    <n v="1700.16"/>
    <n v="0.28000000000000003"/>
    <s v="Outlet"/>
  </r>
  <r>
    <n v="1128299"/>
    <d v="2021-05-18T00:00:00"/>
    <x v="4"/>
    <x v="8"/>
    <s v="Orlando"/>
    <s v="Women's Street Footwear"/>
    <n v="46"/>
    <n v="1320"/>
    <n v="6072"/>
    <n v="2185.92"/>
    <n v="0.36"/>
    <s v="Outlet"/>
  </r>
  <r>
    <n v="1128299"/>
    <d v="2021-05-18T00:00:00"/>
    <x v="4"/>
    <x v="8"/>
    <s v="Orlando"/>
    <s v="Women's Athletic Footwear"/>
    <n v="39"/>
    <n v="1070"/>
    <n v="4173"/>
    <n v="1418.82"/>
    <n v="0.33999999999999997"/>
    <s v="Outlet"/>
  </r>
  <r>
    <n v="1128299"/>
    <d v="2021-05-18T00:00:00"/>
    <x v="4"/>
    <x v="8"/>
    <s v="Orlando"/>
    <s v="Men's Apparel"/>
    <n v="42"/>
    <n v="680"/>
    <n v="2856"/>
    <n v="714"/>
    <n v="0.25"/>
    <s v="Outlet"/>
  </r>
  <r>
    <n v="1128299"/>
    <d v="2021-05-18T00:00:00"/>
    <x v="4"/>
    <x v="8"/>
    <s v="Orlando"/>
    <s v="Women's Apparel"/>
    <n v="48"/>
    <n v="1730"/>
    <n v="8304"/>
    <n v="3902.88"/>
    <n v="0.47000000000000003"/>
    <s v="Outlet"/>
  </r>
  <r>
    <n v="1128299"/>
    <d v="2021-06-17T00:00:00"/>
    <x v="4"/>
    <x v="8"/>
    <s v="Orlando"/>
    <s v="Men's Street Footwear"/>
    <n v="50"/>
    <n v="2720"/>
    <n v="13600"/>
    <n v="4352"/>
    <n v="0.32"/>
    <s v="Outlet"/>
  </r>
  <r>
    <n v="1128299"/>
    <d v="2021-06-17T00:00:00"/>
    <x v="4"/>
    <x v="8"/>
    <s v="Orlando"/>
    <s v="Men's Athletic Footwear"/>
    <n v="53"/>
    <n v="2240"/>
    <n v="11872"/>
    <n v="3442.8799999999997"/>
    <n v="0.28999999999999998"/>
    <s v="Outlet"/>
  </r>
  <r>
    <n v="1128299"/>
    <d v="2021-06-17T00:00:00"/>
    <x v="4"/>
    <x v="8"/>
    <s v="Orlando"/>
    <s v="Women's Street Footwear"/>
    <n v="60"/>
    <n v="2380"/>
    <n v="14280"/>
    <n v="4712.3999999999996"/>
    <n v="0.32999999999999996"/>
    <s v="Outlet"/>
  </r>
  <r>
    <n v="1128299"/>
    <d v="2021-06-17T00:00:00"/>
    <x v="4"/>
    <x v="8"/>
    <s v="Orlando"/>
    <s v="Women's Athletic Footwear"/>
    <n v="66"/>
    <n v="1960"/>
    <n v="12936"/>
    <n v="4786.32"/>
    <n v="0.37"/>
    <s v="Outlet"/>
  </r>
  <r>
    <n v="1128299"/>
    <d v="2021-06-17T00:00:00"/>
    <x v="4"/>
    <x v="8"/>
    <s v="Orlando"/>
    <s v="Men's Apparel"/>
    <n v="71"/>
    <n v="1530"/>
    <n v="10863"/>
    <n v="2389.86"/>
    <n v="0.22"/>
    <s v="Outlet"/>
  </r>
  <r>
    <n v="1128299"/>
    <d v="2021-06-17T00:00:00"/>
    <x v="4"/>
    <x v="8"/>
    <s v="Orlando"/>
    <s v="Women's Apparel"/>
    <n v="74"/>
    <n v="2480"/>
    <n v="18352"/>
    <n v="8625.44"/>
    <n v="0.47000000000000003"/>
    <s v="Outlet"/>
  </r>
  <r>
    <n v="1128299"/>
    <d v="2021-07-16T00:00:00"/>
    <x v="4"/>
    <x v="8"/>
    <s v="Orlando"/>
    <s v="Men's Street Footwear"/>
    <n v="68"/>
    <n v="2970"/>
    <n v="20196"/>
    <n v="7472.5199999999995"/>
    <n v="0.37"/>
    <s v="Outlet"/>
  </r>
  <r>
    <n v="1128299"/>
    <d v="2021-07-16T00:00:00"/>
    <x v="4"/>
    <x v="8"/>
    <s v="Orlando"/>
    <s v="Men's Athletic Footwear"/>
    <n v="74"/>
    <n v="2630"/>
    <n v="19462"/>
    <n v="5449.3600000000006"/>
    <n v="0.28000000000000003"/>
    <s v="Outlet"/>
  </r>
  <r>
    <n v="1128299"/>
    <d v="2021-07-16T00:00:00"/>
    <x v="4"/>
    <x v="8"/>
    <s v="Orlando"/>
    <s v="Women's Street Footwear"/>
    <n v="72"/>
    <n v="2380"/>
    <n v="17136"/>
    <n v="5826.24"/>
    <n v="0.33999999999999997"/>
    <s v="Outlet"/>
  </r>
  <r>
    <n v="1128299"/>
    <d v="2021-07-16T00:00:00"/>
    <x v="4"/>
    <x v="8"/>
    <s v="Orlando"/>
    <s v="Women's Athletic Footwear"/>
    <n v="59"/>
    <n v="1860"/>
    <n v="10974"/>
    <n v="3621.4199999999996"/>
    <n v="0.32999999999999996"/>
    <s v="Outlet"/>
  </r>
  <r>
    <n v="1128299"/>
    <d v="2021-07-16T00:00:00"/>
    <x v="4"/>
    <x v="8"/>
    <s v="Orlando"/>
    <s v="Men's Apparel"/>
    <n v="68"/>
    <n v="2080"/>
    <n v="14144"/>
    <n v="3111.68"/>
    <n v="0.22"/>
    <s v="Outlet"/>
  </r>
  <r>
    <n v="1128299"/>
    <d v="2021-07-16T00:00:00"/>
    <x v="4"/>
    <x v="8"/>
    <s v="Orlando"/>
    <s v="Women's Apparel"/>
    <n v="75"/>
    <n v="1950"/>
    <n v="14625"/>
    <n v="6873.75"/>
    <n v="0.47000000000000003"/>
    <s v="Outlet"/>
  </r>
  <r>
    <n v="1128299"/>
    <d v="2021-08-17T00:00:00"/>
    <x v="4"/>
    <x v="8"/>
    <s v="Orlando"/>
    <s v="Men's Street Footwear"/>
    <n v="68"/>
    <n v="2550"/>
    <n v="17340"/>
    <n v="6242.4"/>
    <n v="0.36"/>
    <s v="Outlet"/>
  </r>
  <r>
    <n v="1128299"/>
    <d v="2021-08-17T00:00:00"/>
    <x v="4"/>
    <x v="8"/>
    <s v="Orlando"/>
    <s v="Men's Athletic Footwear"/>
    <n v="60"/>
    <n v="2720"/>
    <n v="16320"/>
    <n v="4406.4000000000005"/>
    <n v="0.27"/>
    <s v="Outlet"/>
  </r>
  <r>
    <n v="1128299"/>
    <d v="2021-08-17T00:00:00"/>
    <x v="4"/>
    <x v="8"/>
    <s v="Orlando"/>
    <s v="Women's Street Footwear"/>
    <n v="62"/>
    <n v="2310"/>
    <n v="14322"/>
    <n v="4726.2599999999993"/>
    <n v="0.32999999999999996"/>
    <s v="Outlet"/>
  </r>
  <r>
    <n v="1128299"/>
    <d v="2021-08-17T00:00:00"/>
    <x v="4"/>
    <x v="8"/>
    <s v="Orlando"/>
    <s v="Women's Athletic Footwear"/>
    <n v="64"/>
    <n v="1470"/>
    <n v="9408"/>
    <n v="3104.6399999999994"/>
    <n v="0.32999999999999996"/>
    <s v="Outlet"/>
  </r>
  <r>
    <n v="1128299"/>
    <d v="2021-08-17T00:00:00"/>
    <x v="4"/>
    <x v="8"/>
    <s v="Orlando"/>
    <s v="Men's Apparel"/>
    <n v="63"/>
    <n v="1660"/>
    <n v="10458"/>
    <n v="2509.92"/>
    <n v="0.24000000000000002"/>
    <s v="Outlet"/>
  </r>
  <r>
    <n v="1128299"/>
    <d v="2021-08-17T00:00:00"/>
    <x v="4"/>
    <x v="8"/>
    <s v="Orlando"/>
    <s v="Women's Apparel"/>
    <n v="60"/>
    <n v="960"/>
    <n v="5760"/>
    <n v="2822.4"/>
    <n v="0.49"/>
    <s v="Outlet"/>
  </r>
  <r>
    <n v="1128299"/>
    <d v="2021-09-18T00:00:00"/>
    <x v="4"/>
    <x v="8"/>
    <s v="Orlando"/>
    <s v="Men's Street Footwear"/>
    <n v="44"/>
    <n v="1550"/>
    <n v="6820"/>
    <n v="2523.4"/>
    <n v="0.37"/>
    <s v="Outlet"/>
  </r>
  <r>
    <n v="1128299"/>
    <d v="2021-09-18T00:00:00"/>
    <x v="4"/>
    <x v="8"/>
    <s v="Orlando"/>
    <s v="Men's Athletic Footwear"/>
    <n v="45"/>
    <n v="1500"/>
    <n v="6750"/>
    <n v="2092.5"/>
    <n v="0.31"/>
    <s v="Outlet"/>
  </r>
  <r>
    <n v="1128299"/>
    <d v="2021-09-18T00:00:00"/>
    <x v="4"/>
    <x v="8"/>
    <s v="Orlando"/>
    <s v="Women's Street Footwear"/>
    <n v="39"/>
    <n v="960"/>
    <n v="3744"/>
    <n v="1235.5199999999998"/>
    <n v="0.32999999999999996"/>
    <s v="Outlet"/>
  </r>
  <r>
    <n v="1128299"/>
    <d v="2021-09-18T00:00:00"/>
    <x v="4"/>
    <x v="8"/>
    <s v="Orlando"/>
    <s v="Women's Athletic Footwear"/>
    <n v="44"/>
    <n v="780"/>
    <n v="3432"/>
    <n v="1269.8399999999999"/>
    <n v="0.37"/>
    <s v="Outlet"/>
  </r>
  <r>
    <n v="1128299"/>
    <d v="2021-09-18T00:00:00"/>
    <x v="4"/>
    <x v="8"/>
    <s v="Orlando"/>
    <s v="Men's Apparel"/>
    <n v="54"/>
    <n v="940"/>
    <n v="5076"/>
    <n v="1167.48"/>
    <n v="0.23"/>
    <s v="Outlet"/>
  </r>
  <r>
    <n v="1128299"/>
    <d v="2021-09-18T00:00:00"/>
    <x v="4"/>
    <x v="8"/>
    <s v="Orlando"/>
    <s v="Women's Apparel"/>
    <n v="42"/>
    <n v="990"/>
    <n v="4158"/>
    <n v="2037.42"/>
    <n v="0.49"/>
    <s v="Outlet"/>
  </r>
  <r>
    <n v="1128299"/>
    <d v="2021-10-17T00:00:00"/>
    <x v="4"/>
    <x v="8"/>
    <s v="Orlando"/>
    <s v="Men's Street Footwear"/>
    <n v="39"/>
    <n v="1400"/>
    <n v="5460"/>
    <n v="2020.2"/>
    <n v="0.37"/>
    <s v="Outlet"/>
  </r>
  <r>
    <n v="1128299"/>
    <d v="2021-10-17T00:00:00"/>
    <x v="4"/>
    <x v="8"/>
    <s v="Orlando"/>
    <s v="Men's Athletic Footwear"/>
    <n v="43"/>
    <n v="1900"/>
    <n v="8170"/>
    <n v="2369.2999999999997"/>
    <n v="0.28999999999999998"/>
    <s v="Outlet"/>
  </r>
  <r>
    <n v="1128299"/>
    <d v="2021-10-17T00:00:00"/>
    <x v="4"/>
    <x v="8"/>
    <s v="Orlando"/>
    <s v="Women's Street Footwear"/>
    <n v="43"/>
    <n v="1280"/>
    <n v="5504"/>
    <n v="1871.36"/>
    <n v="0.33999999999999997"/>
    <s v="Outlet"/>
  </r>
  <r>
    <n v="1128299"/>
    <d v="2021-10-17T00:00:00"/>
    <x v="4"/>
    <x v="8"/>
    <s v="Orlando"/>
    <s v="Women's Athletic Footwear"/>
    <n v="40"/>
    <n v="1200"/>
    <n v="4800"/>
    <n v="1680"/>
    <n v="0.35"/>
    <s v="Outlet"/>
  </r>
  <r>
    <n v="1128299"/>
    <d v="2021-10-17T00:00:00"/>
    <x v="4"/>
    <x v="8"/>
    <s v="Orlando"/>
    <s v="Men's Apparel"/>
    <n v="47"/>
    <n v="1160"/>
    <n v="5452"/>
    <n v="1199.44"/>
    <n v="0.22"/>
    <s v="Outlet"/>
  </r>
  <r>
    <n v="1128299"/>
    <d v="2021-10-17T00:00:00"/>
    <x v="4"/>
    <x v="8"/>
    <s v="Orlando"/>
    <s v="Women's Apparel"/>
    <n v="53"/>
    <n v="1400"/>
    <n v="7420"/>
    <n v="3858.4"/>
    <n v="0.52"/>
    <s v="Outlet"/>
  </r>
  <r>
    <n v="1128299"/>
    <d v="2021-11-17T00:00:00"/>
    <x v="4"/>
    <x v="8"/>
    <s v="Orlando"/>
    <s v="Men's Street Footwear"/>
    <n v="41"/>
    <n v="1880"/>
    <n v="7708"/>
    <n v="2620.7199999999998"/>
    <n v="0.33999999999999997"/>
    <s v="Outlet"/>
  </r>
  <r>
    <n v="1128299"/>
    <d v="2021-11-17T00:00:00"/>
    <x v="4"/>
    <x v="8"/>
    <s v="Orlando"/>
    <s v="Men's Athletic Footwear"/>
    <n v="46"/>
    <n v="2310"/>
    <n v="10626"/>
    <n v="3400.32"/>
    <n v="0.32"/>
    <s v="Outlet"/>
  </r>
  <r>
    <n v="1128299"/>
    <d v="2021-11-17T00:00:00"/>
    <x v="4"/>
    <x v="8"/>
    <s v="Orlando"/>
    <s v="Women's Street Footwear"/>
    <n v="44"/>
    <n v="1730"/>
    <n v="7612"/>
    <n v="2816.44"/>
    <n v="0.37"/>
    <s v="Outlet"/>
  </r>
  <r>
    <n v="1128299"/>
    <d v="2021-11-17T00:00:00"/>
    <x v="4"/>
    <x v="8"/>
    <s v="Orlando"/>
    <s v="Women's Athletic Footwear"/>
    <n v="47"/>
    <n v="1700"/>
    <n v="7990"/>
    <n v="2716.6"/>
    <n v="0.33999999999999997"/>
    <s v="Outlet"/>
  </r>
  <r>
    <n v="1128299"/>
    <d v="2021-11-17T00:00:00"/>
    <x v="4"/>
    <x v="8"/>
    <s v="Orlando"/>
    <s v="Men's Apparel"/>
    <n v="58"/>
    <n v="1470"/>
    <n v="8526"/>
    <n v="2302.02"/>
    <n v="0.27"/>
    <s v="Outlet"/>
  </r>
  <r>
    <n v="1128299"/>
    <d v="2021-11-17T00:00:00"/>
    <x v="4"/>
    <x v="8"/>
    <s v="Orlando"/>
    <s v="Women's Apparel"/>
    <n v="66"/>
    <n v="1980"/>
    <n v="13068"/>
    <n v="6534"/>
    <n v="0.5"/>
    <s v="Outlet"/>
  </r>
  <r>
    <n v="1128299"/>
    <d v="2021-12-16T00:00:00"/>
    <x v="4"/>
    <x v="8"/>
    <s v="Orlando"/>
    <s v="Men's Street Footwear"/>
    <n v="58"/>
    <n v="2800"/>
    <n v="16240"/>
    <n v="5846.4"/>
    <n v="0.36"/>
    <s v="Outlet"/>
  </r>
  <r>
    <n v="1128299"/>
    <d v="2021-12-16T00:00:00"/>
    <x v="4"/>
    <x v="8"/>
    <s v="Orlando"/>
    <s v="Men's Athletic Footwear"/>
    <n v="55"/>
    <n v="2560"/>
    <n v="14080"/>
    <n v="4364.8"/>
    <n v="0.31"/>
    <s v="Outlet"/>
  </r>
  <r>
    <n v="1128299"/>
    <d v="2021-12-16T00:00:00"/>
    <x v="4"/>
    <x v="8"/>
    <s v="Orlando"/>
    <s v="Women's Street Footwear"/>
    <n v="64"/>
    <n v="2040"/>
    <n v="13056"/>
    <n v="4308.4799999999996"/>
    <n v="0.32999999999999996"/>
    <s v="Outlet"/>
  </r>
  <r>
    <n v="1128299"/>
    <d v="2021-12-16T00:00:00"/>
    <x v="4"/>
    <x v="8"/>
    <s v="Orlando"/>
    <s v="Women's Athletic Footwear"/>
    <n v="58"/>
    <n v="2040"/>
    <n v="11832"/>
    <n v="4022.8799999999997"/>
    <n v="0.33999999999999997"/>
    <s v="Outlet"/>
  </r>
  <r>
    <n v="1128299"/>
    <d v="2021-12-16T00:00:00"/>
    <x v="4"/>
    <x v="8"/>
    <s v="Orlando"/>
    <s v="Men's Apparel"/>
    <n v="64"/>
    <n v="1790"/>
    <n v="11456"/>
    <n v="2978.56"/>
    <n v="0.26"/>
    <s v="Outlet"/>
  </r>
  <r>
    <n v="1128299"/>
    <d v="2021-12-16T00:00:00"/>
    <x v="4"/>
    <x v="8"/>
    <s v="Orlando"/>
    <s v="Women's Apparel"/>
    <n v="64"/>
    <n v="2000"/>
    <n v="12800"/>
    <n v="6144"/>
    <n v="0.48"/>
    <s v="Outlet"/>
  </r>
  <r>
    <n v="1185732"/>
    <d v="2021-01-12T00:00:00"/>
    <x v="4"/>
    <x v="8"/>
    <s v="Orlando"/>
    <s v="Men's Street Footwear"/>
    <n v="30"/>
    <n v="2720"/>
    <n v="8160"/>
    <n v="4161.6000000000004"/>
    <n v="0.51"/>
    <s v="Outlet"/>
  </r>
  <r>
    <n v="1185732"/>
    <d v="2021-01-12T00:00:00"/>
    <x v="4"/>
    <x v="8"/>
    <s v="Orlando"/>
    <s v="Men's Athletic Footwear"/>
    <n v="36"/>
    <n v="2210"/>
    <n v="7956"/>
    <n v="3182.3999999999996"/>
    <n v="0.39999999999999997"/>
    <s v="Outlet"/>
  </r>
  <r>
    <n v="1185732"/>
    <d v="2021-01-12T00:00:00"/>
    <x v="4"/>
    <x v="8"/>
    <s v="Orlando"/>
    <s v="Women's Street Footwear"/>
    <n v="26"/>
    <n v="2020"/>
    <n v="5252"/>
    <n v="1523.08"/>
    <n v="0.28999999999999998"/>
    <s v="Outlet"/>
  </r>
  <r>
    <n v="1185732"/>
    <d v="2021-01-12T00:00:00"/>
    <x v="4"/>
    <x v="8"/>
    <s v="Orlando"/>
    <s v="Women's Athletic Footwear"/>
    <n v="30"/>
    <n v="1700"/>
    <n v="5100"/>
    <n v="1887"/>
    <n v="0.37"/>
    <s v="Outlet"/>
  </r>
  <r>
    <n v="1185732"/>
    <d v="2021-01-12T00:00:00"/>
    <x v="4"/>
    <x v="8"/>
    <s v="Orlando"/>
    <s v="Men's Apparel"/>
    <n v="36"/>
    <n v="1930"/>
    <n v="6948"/>
    <n v="2848.68"/>
    <n v="0.41"/>
    <s v="Outlet"/>
  </r>
  <r>
    <n v="1185732"/>
    <d v="2021-01-12T00:00:00"/>
    <x v="4"/>
    <x v="8"/>
    <s v="Orlando"/>
    <s v="Women's Apparel"/>
    <n v="35"/>
    <n v="2210"/>
    <n v="7735"/>
    <n v="4254.25"/>
    <n v="0.55000000000000004"/>
    <s v="Outlet"/>
  </r>
  <r>
    <n v="1185732"/>
    <d v="2021-02-10T00:00:00"/>
    <x v="4"/>
    <x v="8"/>
    <s v="Orlando"/>
    <s v="Men's Street Footwear"/>
    <n v="36"/>
    <n v="2880"/>
    <n v="10368"/>
    <n v="4872.96"/>
    <n v="0.47000000000000003"/>
    <s v="Outlet"/>
  </r>
  <r>
    <n v="1185732"/>
    <d v="2021-02-10T00:00:00"/>
    <x v="4"/>
    <x v="8"/>
    <s v="Orlando"/>
    <s v="Men's Athletic Footwear"/>
    <n v="31"/>
    <n v="1650"/>
    <n v="5115"/>
    <n v="2097.15"/>
    <n v="0.41"/>
    <s v="Outlet"/>
  </r>
  <r>
    <n v="1185732"/>
    <d v="2021-02-10T00:00:00"/>
    <x v="4"/>
    <x v="8"/>
    <s v="Orlando"/>
    <s v="Women's Street Footwear"/>
    <n v="23"/>
    <n v="2040"/>
    <n v="4692"/>
    <n v="1501.44"/>
    <n v="0.32"/>
    <s v="Outlet"/>
  </r>
  <r>
    <n v="1128299"/>
    <d v="2021-02-24T00:00:00"/>
    <x v="4"/>
    <x v="18"/>
    <s v="Richmond"/>
    <s v="Women's Athletic Footwear"/>
    <n v="28"/>
    <n v="640"/>
    <n v="1792"/>
    <n v="734.71999999999991"/>
    <n v="0.41"/>
    <s v="Outlet"/>
  </r>
  <r>
    <n v="1128299"/>
    <d v="2021-02-24T00:00:00"/>
    <x v="4"/>
    <x v="18"/>
    <s v="Richmond"/>
    <s v="Men's Apparel"/>
    <n v="29"/>
    <n v="390"/>
    <n v="1131"/>
    <n v="508.95"/>
    <n v="0.45"/>
    <s v="Outlet"/>
  </r>
  <r>
    <n v="1128299"/>
    <d v="2021-02-24T00:00:00"/>
    <x v="4"/>
    <x v="18"/>
    <s v="Richmond"/>
    <s v="Women's Apparel"/>
    <n v="30"/>
    <n v="1070"/>
    <n v="3210"/>
    <n v="1155.5999999999999"/>
    <n v="0.36"/>
    <s v="Outlet"/>
  </r>
  <r>
    <n v="1128299"/>
    <d v="2021-03-23T00:00:00"/>
    <x v="4"/>
    <x v="18"/>
    <s v="Richmond"/>
    <s v="Men's Street Footwear"/>
    <n v="30"/>
    <n v="1620"/>
    <n v="4860"/>
    <n v="1846.8"/>
    <n v="0.38"/>
    <s v="Outlet"/>
  </r>
  <r>
    <n v="1128299"/>
    <d v="2021-03-23T00:00:00"/>
    <x v="4"/>
    <x v="18"/>
    <s v="Richmond"/>
    <s v="Men's Athletic Footwear"/>
    <n v="35"/>
    <n v="980"/>
    <n v="3430"/>
    <n v="1406.3"/>
    <n v="0.41"/>
    <s v="Outlet"/>
  </r>
  <r>
    <n v="1128299"/>
    <d v="2021-03-23T00:00:00"/>
    <x v="4"/>
    <x v="18"/>
    <s v="Richmond"/>
    <s v="Women's Street Footwear"/>
    <n v="43"/>
    <n v="1120"/>
    <n v="4816"/>
    <n v="1974.56"/>
    <n v="0.41"/>
    <s v="Outlet"/>
  </r>
  <r>
    <n v="1128299"/>
    <d v="2021-03-23T00:00:00"/>
    <x v="4"/>
    <x v="18"/>
    <s v="Richmond"/>
    <s v="Women's Athletic Footwear"/>
    <n v="38"/>
    <n v="780"/>
    <n v="2964"/>
    <n v="1155.9599999999998"/>
    <n v="0.38999999999999996"/>
    <s v="Outlet"/>
  </r>
  <r>
    <n v="1128299"/>
    <d v="2021-03-23T00:00:00"/>
    <x v="4"/>
    <x v="18"/>
    <s v="Richmond"/>
    <s v="Men's Apparel"/>
    <n v="43"/>
    <n v="330"/>
    <n v="1419"/>
    <n v="595.98"/>
    <n v="0.42000000000000004"/>
    <s v="Outlet"/>
  </r>
  <r>
    <n v="1128299"/>
    <d v="2021-03-23T00:00:00"/>
    <x v="4"/>
    <x v="18"/>
    <s v="Richmond"/>
    <s v="Women's Apparel"/>
    <n v="35"/>
    <n v="1020"/>
    <n v="3570"/>
    <n v="1285.2"/>
    <n v="0.36"/>
    <s v="Outlet"/>
  </r>
  <r>
    <n v="1128299"/>
    <d v="2021-04-24T00:00:00"/>
    <x v="4"/>
    <x v="18"/>
    <s v="Richmond"/>
    <s v="Men's Street Footwear"/>
    <n v="38"/>
    <n v="1470"/>
    <n v="5586"/>
    <n v="2066.8200000000002"/>
    <n v="0.37"/>
    <s v="Outlet"/>
  </r>
  <r>
    <n v="1128299"/>
    <d v="2021-04-24T00:00:00"/>
    <x v="4"/>
    <x v="18"/>
    <s v="Richmond"/>
    <s v="Men's Athletic Footwear"/>
    <n v="44"/>
    <n v="850"/>
    <n v="3740"/>
    <n v="1533.3999999999999"/>
    <n v="0.41"/>
    <s v="Outlet"/>
  </r>
  <r>
    <n v="1128299"/>
    <d v="2021-04-24T00:00:00"/>
    <x v="4"/>
    <x v="18"/>
    <s v="Richmond"/>
    <s v="Women's Street Footwear"/>
    <n v="41"/>
    <n v="1140"/>
    <n v="4674"/>
    <n v="1729.3799999999999"/>
    <n v="0.37"/>
    <s v="Outlet"/>
  </r>
  <r>
    <n v="1128299"/>
    <d v="2021-04-24T00:00:00"/>
    <x v="4"/>
    <x v="18"/>
    <s v="Richmond"/>
    <s v="Women's Athletic Footwear"/>
    <n v="32"/>
    <n v="680"/>
    <n v="2176"/>
    <n v="913.92"/>
    <n v="0.42"/>
    <s v="Outlet"/>
  </r>
  <r>
    <n v="1128299"/>
    <d v="2021-04-24T00:00:00"/>
    <x v="4"/>
    <x v="18"/>
    <s v="Richmond"/>
    <s v="Men's Apparel"/>
    <n v="40"/>
    <n v="400"/>
    <n v="1600"/>
    <n v="672.00000000000011"/>
    <n v="0.42000000000000004"/>
    <s v="Outlet"/>
  </r>
  <r>
    <n v="1128299"/>
    <d v="2021-04-24T00:00:00"/>
    <x v="4"/>
    <x v="18"/>
    <s v="Richmond"/>
    <s v="Women's Apparel"/>
    <n v="47"/>
    <n v="900"/>
    <n v="4230"/>
    <n v="1522.8"/>
    <n v="0.36"/>
    <s v="Outlet"/>
  </r>
  <r>
    <n v="1128299"/>
    <d v="2021-05-25T00:00:00"/>
    <x v="4"/>
    <x v="18"/>
    <s v="Richmond"/>
    <s v="Men's Street Footwear"/>
    <n v="39"/>
    <n v="1750"/>
    <n v="6825"/>
    <n v="2730"/>
    <n v="0.39999999999999997"/>
    <s v="Outlet"/>
  </r>
  <r>
    <n v="1128299"/>
    <d v="2021-05-25T00:00:00"/>
    <x v="4"/>
    <x v="18"/>
    <s v="Richmond"/>
    <s v="Men's Athletic Footwear"/>
    <n v="40"/>
    <n v="1050"/>
    <n v="4200"/>
    <n v="1722"/>
    <n v="0.41"/>
    <s v="Outlet"/>
  </r>
  <r>
    <n v="1128299"/>
    <d v="2021-05-25T00:00:00"/>
    <x v="4"/>
    <x v="18"/>
    <s v="Richmond"/>
    <s v="Women's Street Footwear"/>
    <n v="37"/>
    <n v="1090"/>
    <n v="4033"/>
    <n v="1492.21"/>
    <n v="0.37"/>
    <s v="Outlet"/>
  </r>
  <r>
    <n v="1128299"/>
    <d v="2021-05-25T00:00:00"/>
    <x v="4"/>
    <x v="18"/>
    <s v="Richmond"/>
    <s v="Women's Athletic Footwear"/>
    <n v="33"/>
    <n v="850"/>
    <n v="2805"/>
    <n v="1065.9000000000001"/>
    <n v="0.38"/>
    <s v="Outlet"/>
  </r>
  <r>
    <n v="1128299"/>
    <d v="2021-05-25T00:00:00"/>
    <x v="4"/>
    <x v="18"/>
    <s v="Richmond"/>
    <s v="Men's Apparel"/>
    <n v="34"/>
    <n v="540"/>
    <n v="1836"/>
    <n v="789.48000000000013"/>
    <n v="0.43000000000000005"/>
    <s v="Outlet"/>
  </r>
  <r>
    <n v="1128299"/>
    <d v="2021-05-25T00:00:00"/>
    <x v="4"/>
    <x v="18"/>
    <s v="Richmond"/>
    <s v="Women's Apparel"/>
    <n v="44"/>
    <n v="1680"/>
    <n v="7392"/>
    <n v="2587.1999999999998"/>
    <n v="0.35"/>
    <s v="Outlet"/>
  </r>
  <r>
    <n v="1128299"/>
    <d v="2021-06-24T00:00:00"/>
    <x v="4"/>
    <x v="18"/>
    <s v="Richmond"/>
    <s v="Men's Street Footwear"/>
    <n v="37"/>
    <n v="2330"/>
    <n v="8621"/>
    <n v="3189.77"/>
    <n v="0.37"/>
    <s v="Outlet"/>
  </r>
  <r>
    <n v="1128299"/>
    <d v="2021-06-24T00:00:00"/>
    <x v="4"/>
    <x v="18"/>
    <s v="Richmond"/>
    <s v="Men's Athletic Footwear"/>
    <n v="45"/>
    <n v="2210"/>
    <n v="9945"/>
    <n v="4077.45"/>
    <n v="0.41"/>
    <s v="Outlet"/>
  </r>
  <r>
    <n v="1128299"/>
    <d v="2021-06-24T00:00:00"/>
    <x v="4"/>
    <x v="18"/>
    <s v="Richmond"/>
    <s v="Women's Street Footwear"/>
    <n v="58"/>
    <n v="2080"/>
    <n v="12064"/>
    <n v="4463.68"/>
    <n v="0.37"/>
    <s v="Outlet"/>
  </r>
  <r>
    <n v="1128299"/>
    <d v="2021-06-24T00:00:00"/>
    <x v="4"/>
    <x v="18"/>
    <s v="Richmond"/>
    <s v="Women's Athletic Footwear"/>
    <n v="61"/>
    <n v="1840"/>
    <n v="11224"/>
    <n v="4601.84"/>
    <n v="0.41"/>
    <s v="Outlet"/>
  </r>
  <r>
    <n v="1128299"/>
    <d v="2021-06-24T00:00:00"/>
    <x v="4"/>
    <x v="18"/>
    <s v="Richmond"/>
    <s v="Men's Apparel"/>
    <n v="68"/>
    <n v="1280"/>
    <n v="8704"/>
    <n v="4003.84"/>
    <n v="0.46"/>
    <s v="Outlet"/>
  </r>
  <r>
    <n v="1128299"/>
    <d v="2021-06-24T00:00:00"/>
    <x v="4"/>
    <x v="18"/>
    <s v="Richmond"/>
    <s v="Women's Apparel"/>
    <n v="82"/>
    <n v="2310"/>
    <n v="18942"/>
    <n v="7008.54"/>
    <n v="0.37"/>
    <s v="Outlet"/>
  </r>
  <r>
    <n v="1128299"/>
    <d v="2021-07-23T00:00:00"/>
    <x v="4"/>
    <x v="18"/>
    <s v="Richmond"/>
    <s v="Men's Street Footwear"/>
    <n v="60"/>
    <n v="2720"/>
    <n v="16320"/>
    <n v="6038.4"/>
    <n v="0.37"/>
    <s v="Outlet"/>
  </r>
  <r>
    <n v="1128299"/>
    <d v="2021-07-23T00:00:00"/>
    <x v="4"/>
    <x v="18"/>
    <s v="Richmond"/>
    <s v="Men's Athletic Footwear"/>
    <n v="60"/>
    <n v="2240"/>
    <n v="13440"/>
    <n v="5107.2"/>
    <n v="0.38"/>
    <s v="Outlet"/>
  </r>
  <r>
    <n v="1128299"/>
    <d v="2021-07-23T00:00:00"/>
    <x v="4"/>
    <x v="18"/>
    <s v="Richmond"/>
    <s v="Women's Street Footwear"/>
    <n v="62"/>
    <n v="2080"/>
    <n v="12896"/>
    <n v="4900.4800000000005"/>
    <n v="0.38"/>
    <s v="Outlet"/>
  </r>
  <r>
    <n v="1128299"/>
    <d v="2021-07-23T00:00:00"/>
    <x v="4"/>
    <x v="18"/>
    <s v="Richmond"/>
    <s v="Women's Athletic Footwear"/>
    <n v="65"/>
    <n v="1870"/>
    <n v="12155"/>
    <n v="5105.0999999999995"/>
    <n v="0.42"/>
    <s v="Outlet"/>
  </r>
  <r>
    <n v="1128299"/>
    <d v="2021-07-23T00:00:00"/>
    <x v="4"/>
    <x v="18"/>
    <s v="Richmond"/>
    <s v="Men's Apparel"/>
    <n v="72"/>
    <n v="2100"/>
    <n v="15120"/>
    <n v="6501.6"/>
    <n v="0.43000000000000005"/>
    <s v="Outlet"/>
  </r>
  <r>
    <n v="1128299"/>
    <d v="2021-07-23T00:00:00"/>
    <x v="4"/>
    <x v="18"/>
    <s v="Richmond"/>
    <s v="Women's Apparel"/>
    <n v="82"/>
    <n v="1860"/>
    <n v="15252"/>
    <n v="5033.1599999999989"/>
    <n v="0.32999999999999996"/>
    <s v="Outlet"/>
  </r>
  <r>
    <n v="1128299"/>
    <d v="2021-08-24T00:00:00"/>
    <x v="4"/>
    <x v="18"/>
    <s v="Richmond"/>
    <s v="Men's Street Footwear"/>
    <n v="67"/>
    <n v="2720"/>
    <n v="18224"/>
    <n v="7289.5999999999995"/>
    <n v="0.39999999999999997"/>
    <s v="Outlet"/>
  </r>
  <r>
    <n v="1128299"/>
    <d v="2021-08-24T00:00:00"/>
    <x v="4"/>
    <x v="18"/>
    <s v="Richmond"/>
    <s v="Men's Athletic Footwear"/>
    <n v="53"/>
    <n v="2400"/>
    <n v="12720"/>
    <n v="5342.4"/>
    <n v="0.42"/>
    <s v="Outlet"/>
  </r>
  <r>
    <n v="1128299"/>
    <d v="2021-08-24T00:00:00"/>
    <x v="4"/>
    <x v="18"/>
    <s v="Richmond"/>
    <s v="Women's Street Footwear"/>
    <n v="53"/>
    <n v="2150"/>
    <n v="11395"/>
    <n v="4216.1499999999996"/>
    <n v="0.37"/>
    <s v="Outlet"/>
  </r>
  <r>
    <n v="1128299"/>
    <d v="2021-08-24T00:00:00"/>
    <x v="4"/>
    <x v="18"/>
    <s v="Richmond"/>
    <s v="Women's Athletic Footwear"/>
    <n v="52"/>
    <n v="1360"/>
    <n v="7072"/>
    <n v="2758.08"/>
    <n v="0.38999999999999996"/>
    <s v="Outlet"/>
  </r>
  <r>
    <n v="1128299"/>
    <d v="2021-08-24T00:00:00"/>
    <x v="4"/>
    <x v="18"/>
    <s v="Richmond"/>
    <s v="Men's Apparel"/>
    <n v="51"/>
    <n v="1320"/>
    <n v="6732"/>
    <n v="3029.4"/>
    <n v="0.45"/>
    <s v="Outlet"/>
  </r>
  <r>
    <n v="1128299"/>
    <d v="2021-08-24T00:00:00"/>
    <x v="4"/>
    <x v="18"/>
    <s v="Richmond"/>
    <s v="Women's Apparel"/>
    <n v="55"/>
    <n v="800"/>
    <n v="4400"/>
    <n v="1495.9999999999998"/>
    <n v="0.33999999999999997"/>
    <s v="Outlet"/>
  </r>
  <r>
    <n v="1128299"/>
    <d v="2021-09-25T00:00:00"/>
    <x v="4"/>
    <x v="18"/>
    <s v="Richmond"/>
    <s v="Men's Street Footwear"/>
    <n v="35"/>
    <n v="1490"/>
    <n v="5215"/>
    <n v="2190.2999999999997"/>
    <n v="0.42"/>
    <s v="Outlet"/>
  </r>
  <r>
    <n v="1128299"/>
    <d v="2021-09-25T00:00:00"/>
    <x v="4"/>
    <x v="18"/>
    <s v="Richmond"/>
    <s v="Men's Athletic Footwear"/>
    <n v="43"/>
    <n v="1530"/>
    <n v="6579"/>
    <n v="2565.81"/>
    <n v="0.38999999999999996"/>
    <s v="Outlet"/>
  </r>
  <r>
    <n v="1128299"/>
    <d v="2021-09-25T00:00:00"/>
    <x v="4"/>
    <x v="18"/>
    <s v="Richmond"/>
    <s v="Women's Street Footwear"/>
    <n v="34"/>
    <n v="780"/>
    <n v="2652"/>
    <n v="1060.8"/>
    <n v="0.39999999999999997"/>
    <s v="Outlet"/>
  </r>
  <r>
    <n v="1128299"/>
    <d v="2021-09-25T00:00:00"/>
    <x v="4"/>
    <x v="18"/>
    <s v="Richmond"/>
    <s v="Women's Athletic Footwear"/>
    <n v="37"/>
    <n v="700"/>
    <n v="2590"/>
    <n v="1036"/>
    <n v="0.39999999999999997"/>
    <s v="Outlet"/>
  </r>
  <r>
    <n v="1128299"/>
    <d v="2021-09-25T00:00:00"/>
    <x v="4"/>
    <x v="18"/>
    <s v="Richmond"/>
    <s v="Men's Apparel"/>
    <n v="39"/>
    <n v="740"/>
    <n v="2886"/>
    <n v="1356.42"/>
    <n v="0.47000000000000003"/>
    <s v="Outlet"/>
  </r>
  <r>
    <n v="1128299"/>
    <d v="2021-09-25T00:00:00"/>
    <x v="4"/>
    <x v="18"/>
    <s v="Richmond"/>
    <s v="Women's Apparel"/>
    <n v="33"/>
    <n v="830"/>
    <n v="2739"/>
    <n v="986.04"/>
    <n v="0.36"/>
    <s v="Outlet"/>
  </r>
  <r>
    <n v="1128299"/>
    <d v="2021-10-24T00:00:00"/>
    <x v="4"/>
    <x v="18"/>
    <s v="Richmond"/>
    <s v="Men's Street Footwear"/>
    <n v="28"/>
    <n v="1190"/>
    <n v="3332"/>
    <n v="1332.8"/>
    <n v="0.39999999999999997"/>
    <s v="Outlet"/>
  </r>
  <r>
    <n v="1128299"/>
    <d v="2021-10-24T00:00:00"/>
    <x v="4"/>
    <x v="18"/>
    <s v="Richmond"/>
    <s v="Men's Athletic Footwear"/>
    <n v="39"/>
    <n v="1730"/>
    <n v="6747"/>
    <n v="2563.86"/>
    <n v="0.38"/>
    <s v="Outlet"/>
  </r>
  <r>
    <n v="1128299"/>
    <d v="2021-10-24T00:00:00"/>
    <x v="4"/>
    <x v="18"/>
    <s v="Richmond"/>
    <s v="Women's Street Footwear"/>
    <n v="39"/>
    <n v="1190"/>
    <n v="4641"/>
    <n v="1949.22"/>
    <n v="0.42"/>
    <s v="Outlet"/>
  </r>
  <r>
    <n v="1128299"/>
    <d v="2021-10-24T00:00:00"/>
    <x v="4"/>
    <x v="18"/>
    <s v="Richmond"/>
    <s v="Women's Athletic Footwear"/>
    <n v="31"/>
    <n v="1010"/>
    <n v="3131"/>
    <n v="1158.47"/>
    <n v="0.37"/>
    <s v="Outlet"/>
  </r>
  <r>
    <n v="1128299"/>
    <d v="2021-10-24T00:00:00"/>
    <x v="4"/>
    <x v="18"/>
    <s v="Richmond"/>
    <s v="Men's Apparel"/>
    <n v="42"/>
    <n v="1050"/>
    <n v="4410"/>
    <n v="2072.7000000000003"/>
    <n v="0.47000000000000003"/>
    <s v="Outlet"/>
  </r>
  <r>
    <n v="1128299"/>
    <d v="2021-10-24T00:00:00"/>
    <x v="4"/>
    <x v="18"/>
    <s v="Richmond"/>
    <s v="Women's Apparel"/>
    <n v="40"/>
    <n v="1090"/>
    <n v="4360"/>
    <n v="1395.2"/>
    <n v="0.32"/>
    <s v="Outlet"/>
  </r>
  <r>
    <n v="1128299"/>
    <d v="2021-11-24T00:00:00"/>
    <x v="4"/>
    <x v="18"/>
    <s v="Richmond"/>
    <s v="Men's Street Footwear"/>
    <n v="34"/>
    <n v="1730"/>
    <n v="5882"/>
    <n v="2470.44"/>
    <n v="0.42"/>
    <s v="Outlet"/>
  </r>
  <r>
    <n v="1128299"/>
    <d v="2021-11-24T00:00:00"/>
    <x v="4"/>
    <x v="18"/>
    <s v="Richmond"/>
    <s v="Men's Athletic Footwear"/>
    <n v="34"/>
    <n v="2210"/>
    <n v="7514"/>
    <n v="2780.18"/>
    <n v="0.37"/>
    <s v="Outlet"/>
  </r>
  <r>
    <n v="1128299"/>
    <d v="2021-11-24T00:00:00"/>
    <x v="4"/>
    <x v="18"/>
    <s v="Richmond"/>
    <s v="Women's Street Footwear"/>
    <n v="33"/>
    <n v="1430"/>
    <n v="4719"/>
    <n v="1840.4099999999999"/>
    <n v="0.38999999999999996"/>
    <s v="Outlet"/>
  </r>
  <r>
    <n v="1128299"/>
    <d v="2021-11-24T00:00:00"/>
    <x v="4"/>
    <x v="18"/>
    <s v="Richmond"/>
    <s v="Women's Athletic Footwear"/>
    <n v="36"/>
    <n v="1440"/>
    <n v="5184"/>
    <n v="2021.7599999999998"/>
    <n v="0.38999999999999996"/>
    <s v="Outlet"/>
  </r>
  <r>
    <n v="1128299"/>
    <d v="2021-11-24T00:00:00"/>
    <x v="4"/>
    <x v="18"/>
    <s v="Richmond"/>
    <s v="Men's Apparel"/>
    <n v="56"/>
    <n v="1360"/>
    <n v="7616"/>
    <n v="3351.04"/>
    <n v="0.44"/>
    <s v="Outlet"/>
  </r>
  <r>
    <n v="1128299"/>
    <d v="2021-11-24T00:00:00"/>
    <x v="4"/>
    <x v="18"/>
    <s v="Richmond"/>
    <s v="Women's Apparel"/>
    <n v="60"/>
    <n v="1760"/>
    <n v="10560"/>
    <n v="3484.7999999999997"/>
    <n v="0.32999999999999996"/>
    <s v="Outlet"/>
  </r>
  <r>
    <n v="1128299"/>
    <d v="2021-12-23T00:00:00"/>
    <x v="4"/>
    <x v="18"/>
    <s v="Richmond"/>
    <s v="Men's Street Footwear"/>
    <n v="49"/>
    <n v="2480"/>
    <n v="12152"/>
    <n v="4860.7999999999993"/>
    <n v="0.39999999999999997"/>
    <s v="Outlet"/>
  </r>
  <r>
    <n v="1128299"/>
    <d v="2021-12-23T00:00:00"/>
    <x v="4"/>
    <x v="18"/>
    <s v="Richmond"/>
    <s v="Men's Athletic Footwear"/>
    <n v="54"/>
    <n v="2250"/>
    <n v="12150"/>
    <n v="4981.5"/>
    <n v="0.41"/>
    <s v="Outlet"/>
  </r>
  <r>
    <n v="1128299"/>
    <d v="2021-12-23T00:00:00"/>
    <x v="4"/>
    <x v="18"/>
    <s v="Richmond"/>
    <s v="Women's Street Footwear"/>
    <n v="53"/>
    <n v="1650"/>
    <n v="8745"/>
    <n v="3497.9999999999995"/>
    <n v="0.39999999999999997"/>
    <s v="Outlet"/>
  </r>
  <r>
    <n v="1128299"/>
    <d v="2021-12-23T00:00:00"/>
    <x v="4"/>
    <x v="18"/>
    <s v="Richmond"/>
    <s v="Women's Athletic Footwear"/>
    <n v="51"/>
    <n v="1760"/>
    <n v="8976"/>
    <n v="3500.6399999999994"/>
    <n v="0.38999999999999996"/>
    <s v="Outlet"/>
  </r>
  <r>
    <n v="1128299"/>
    <d v="2021-12-23T00:00:00"/>
    <x v="4"/>
    <x v="18"/>
    <s v="Richmond"/>
    <s v="Men's Apparel"/>
    <n v="59"/>
    <n v="1570"/>
    <n v="9263"/>
    <n v="3890.4600000000005"/>
    <n v="0.42000000000000004"/>
    <s v="Outlet"/>
  </r>
  <r>
    <n v="1128299"/>
    <d v="2021-12-23T00:00:00"/>
    <x v="4"/>
    <x v="18"/>
    <s v="Richmond"/>
    <s v="Women's Apparel"/>
    <n v="65"/>
    <n v="1900"/>
    <n v="12350"/>
    <n v="4322.5"/>
    <n v="0.35"/>
    <s v="Outlet"/>
  </r>
  <r>
    <n v="1185732"/>
    <d v="2021-01-19T00:00:00"/>
    <x v="4"/>
    <x v="18"/>
    <s v="Richmond"/>
    <s v="Men's Street Footwear"/>
    <n v="23"/>
    <n v="2330"/>
    <n v="5359"/>
    <n v="2786.6800000000003"/>
    <n v="0.52"/>
    <s v="Outlet"/>
  </r>
  <r>
    <n v="1185732"/>
    <d v="2021-01-19T00:00:00"/>
    <x v="4"/>
    <x v="18"/>
    <s v="Richmond"/>
    <s v="Men's Athletic Footwear"/>
    <n v="28"/>
    <n v="1870"/>
    <n v="5236"/>
    <n v="2460.92"/>
    <n v="0.47"/>
    <s v="Outlet"/>
  </r>
  <r>
    <n v="1185732"/>
    <d v="2021-01-19T00:00:00"/>
    <x v="4"/>
    <x v="18"/>
    <s v="Richmond"/>
    <s v="Women's Street Footwear"/>
    <n v="18"/>
    <n v="1760"/>
    <n v="3168"/>
    <n v="1013.76"/>
    <n v="0.32"/>
    <s v="Outlet"/>
  </r>
  <r>
    <n v="1185732"/>
    <d v="2021-01-19T00:00:00"/>
    <x v="4"/>
    <x v="18"/>
    <s v="Richmond"/>
    <s v="Women's Athletic Footwear"/>
    <n v="21"/>
    <n v="1360"/>
    <n v="2856"/>
    <n v="1199.52"/>
    <n v="0.42"/>
    <s v="Outlet"/>
  </r>
  <r>
    <n v="1185732"/>
    <d v="2021-01-19T00:00:00"/>
    <x v="4"/>
    <x v="18"/>
    <s v="Richmond"/>
    <s v="Men's Apparel"/>
    <n v="30"/>
    <n v="1400"/>
    <n v="4200"/>
    <n v="1889.9999999999998"/>
    <n v="0.44999999999999996"/>
    <s v="Outlet"/>
  </r>
  <r>
    <n v="1185732"/>
    <d v="2021-01-19T00:00:00"/>
    <x v="4"/>
    <x v="18"/>
    <s v="Richmond"/>
    <s v="Women's Apparel"/>
    <n v="25"/>
    <n v="1930"/>
    <n v="4825"/>
    <n v="2798.5000000000005"/>
    <n v="0.58000000000000007"/>
    <s v="Outlet"/>
  </r>
  <r>
    <n v="1185732"/>
    <d v="2021-02-17T00:00:00"/>
    <x v="4"/>
    <x v="18"/>
    <s v="Richmond"/>
    <s v="Men's Street Footwear"/>
    <n v="26"/>
    <n v="2560"/>
    <n v="6656"/>
    <n v="3660.8"/>
    <n v="0.55000000000000004"/>
    <s v="Outlet"/>
  </r>
  <r>
    <n v="1185732"/>
    <d v="2021-02-17T00:00:00"/>
    <x v="4"/>
    <x v="18"/>
    <s v="Richmond"/>
    <s v="Men's Athletic Footwear"/>
    <n v="27"/>
    <n v="1530"/>
    <n v="4131"/>
    <n v="1858.9499999999998"/>
    <n v="0.44999999999999996"/>
    <s v="Outlet"/>
  </r>
  <r>
    <n v="1185732"/>
    <d v="2021-02-17T00:00:00"/>
    <x v="4"/>
    <x v="18"/>
    <s v="Richmond"/>
    <s v="Women's Street Footwear"/>
    <n v="17"/>
    <n v="1700"/>
    <n v="2890"/>
    <n v="1040.3999999999999"/>
    <n v="0.36"/>
    <s v="Outlet"/>
  </r>
  <r>
    <n v="1185732"/>
    <d v="2021-02-11T00:00:00"/>
    <x v="2"/>
    <x v="21"/>
    <s v="Salt Lake City"/>
    <s v="Women's Athletic Footwear"/>
    <n v="16"/>
    <n v="930"/>
    <n v="1488"/>
    <n v="624.96"/>
    <n v="0.42000000000000004"/>
    <s v="Outlet"/>
  </r>
  <r>
    <n v="1185732"/>
    <d v="2021-02-11T00:00:00"/>
    <x v="2"/>
    <x v="21"/>
    <s v="Salt Lake City"/>
    <s v="Men's Apparel"/>
    <n v="28"/>
    <n v="1200"/>
    <n v="3360"/>
    <n v="1411.2"/>
    <n v="0.42"/>
    <s v="Outlet"/>
  </r>
  <r>
    <n v="1185732"/>
    <d v="2021-02-11T00:00:00"/>
    <x v="2"/>
    <x v="21"/>
    <s v="Salt Lake City"/>
    <s v="Women's Apparel"/>
    <n v="18"/>
    <n v="1490"/>
    <n v="2682"/>
    <n v="1475.1000000000001"/>
    <n v="0.55000000000000004"/>
    <s v="Outlet"/>
  </r>
  <r>
    <n v="1185732"/>
    <d v="2021-03-10T00:00:00"/>
    <x v="2"/>
    <x v="21"/>
    <s v="Salt Lake City"/>
    <s v="Men's Street Footwear"/>
    <n v="20"/>
    <n v="2280"/>
    <n v="4560"/>
    <n v="1960.8000000000002"/>
    <n v="0.43000000000000005"/>
    <s v="Outlet"/>
  </r>
  <r>
    <n v="1185732"/>
    <d v="2021-03-10T00:00:00"/>
    <x v="2"/>
    <x v="21"/>
    <s v="Salt Lake City"/>
    <s v="Men's Athletic Footwear"/>
    <n v="22"/>
    <n v="1050"/>
    <n v="2310"/>
    <n v="923.99999999999989"/>
    <n v="0.39999999999999997"/>
    <s v="Outlet"/>
  </r>
  <r>
    <n v="1185732"/>
    <d v="2021-03-10T00:00:00"/>
    <x v="2"/>
    <x v="21"/>
    <s v="Salt Lake City"/>
    <s v="Women's Street Footwear"/>
    <n v="16"/>
    <n v="1400"/>
    <n v="2240"/>
    <n v="873.59999999999991"/>
    <n v="0.38999999999999996"/>
    <s v="Outlet"/>
  </r>
  <r>
    <n v="1185732"/>
    <d v="2021-03-10T00:00:00"/>
    <x v="2"/>
    <x v="21"/>
    <s v="Salt Lake City"/>
    <s v="Women's Athletic Footwear"/>
    <n v="20"/>
    <n v="750"/>
    <n v="1500"/>
    <n v="630.00000000000011"/>
    <n v="0.42000000000000004"/>
    <s v="Outlet"/>
  </r>
  <r>
    <n v="1185732"/>
    <d v="2021-03-10T00:00:00"/>
    <x v="2"/>
    <x v="21"/>
    <s v="Salt Lake City"/>
    <s v="Men's Apparel"/>
    <n v="28"/>
    <n v="900"/>
    <n v="2520"/>
    <n v="1007.9999999999999"/>
    <n v="0.39999999999999997"/>
    <s v="Outlet"/>
  </r>
  <r>
    <n v="1185732"/>
    <d v="2021-03-10T00:00:00"/>
    <x v="2"/>
    <x v="21"/>
    <s v="Salt Lake City"/>
    <s v="Women's Apparel"/>
    <n v="21"/>
    <n v="1400"/>
    <n v="2940"/>
    <n v="1675.8000000000002"/>
    <n v="0.57000000000000006"/>
    <s v="Outlet"/>
  </r>
  <r>
    <n v="1185732"/>
    <d v="2021-04-11T00:00:00"/>
    <x v="2"/>
    <x v="21"/>
    <s v="Salt Lake City"/>
    <s v="Men's Street Footwear"/>
    <n v="20"/>
    <n v="1940"/>
    <n v="3880"/>
    <n v="1784.8000000000002"/>
    <n v="0.46"/>
    <s v="Outlet"/>
  </r>
  <r>
    <n v="1185732"/>
    <d v="2021-04-11T00:00:00"/>
    <x v="2"/>
    <x v="21"/>
    <s v="Salt Lake City"/>
    <s v="Men's Athletic Footwear"/>
    <n v="20"/>
    <n v="1110"/>
    <n v="2220"/>
    <n v="821.4"/>
    <n v="0.37"/>
    <s v="Outlet"/>
  </r>
  <r>
    <n v="1185732"/>
    <d v="2021-04-11T00:00:00"/>
    <x v="2"/>
    <x v="21"/>
    <s v="Salt Lake City"/>
    <s v="Women's Street Footwear"/>
    <n v="10"/>
    <n v="1070"/>
    <n v="1070"/>
    <n v="438.7"/>
    <n v="0.41"/>
    <s v="Outlet"/>
  </r>
  <r>
    <n v="1185732"/>
    <d v="2021-04-11T00:00:00"/>
    <x v="2"/>
    <x v="21"/>
    <s v="Salt Lake City"/>
    <s v="Women's Athletic Footwear"/>
    <n v="14"/>
    <n v="750"/>
    <n v="1050"/>
    <n v="472.5"/>
    <n v="0.45"/>
    <s v="Outlet"/>
  </r>
  <r>
    <n v="1185732"/>
    <d v="2021-04-11T00:00:00"/>
    <x v="2"/>
    <x v="21"/>
    <s v="Salt Lake City"/>
    <s v="Men's Apparel"/>
    <n v="24"/>
    <n v="880"/>
    <n v="2112"/>
    <n v="823.68"/>
    <n v="0.38999999999999996"/>
    <s v="Outlet"/>
  </r>
  <r>
    <n v="1185732"/>
    <d v="2021-04-11T00:00:00"/>
    <x v="2"/>
    <x v="21"/>
    <s v="Salt Lake City"/>
    <s v="Women's Apparel"/>
    <n v="20"/>
    <n v="1360"/>
    <n v="2720"/>
    <n v="1414.4"/>
    <n v="0.52"/>
    <s v="Outlet"/>
  </r>
  <r>
    <n v="1185732"/>
    <d v="2021-05-12T00:00:00"/>
    <x v="2"/>
    <x v="21"/>
    <s v="Salt Lake City"/>
    <s v="Men's Street Footwear"/>
    <n v="27"/>
    <n v="2280"/>
    <n v="6156"/>
    <n v="2647.0800000000004"/>
    <n v="0.43000000000000005"/>
    <s v="Outlet"/>
  </r>
  <r>
    <n v="1185732"/>
    <d v="2021-05-12T00:00:00"/>
    <x v="2"/>
    <x v="21"/>
    <s v="Salt Lake City"/>
    <s v="Men's Athletic Footwear"/>
    <n v="22"/>
    <n v="1280"/>
    <n v="2816"/>
    <n v="1182.72"/>
    <n v="0.42"/>
    <s v="Outlet"/>
  </r>
  <r>
    <n v="1185732"/>
    <d v="2021-05-12T00:00:00"/>
    <x v="2"/>
    <x v="21"/>
    <s v="Salt Lake City"/>
    <s v="Women's Street Footwear"/>
    <n v="19"/>
    <n v="1090"/>
    <n v="2071"/>
    <n v="786.98"/>
    <n v="0.38"/>
    <s v="Outlet"/>
  </r>
  <r>
    <n v="1185732"/>
    <d v="2021-05-12T00:00:00"/>
    <x v="2"/>
    <x v="21"/>
    <s v="Salt Lake City"/>
    <s v="Women's Athletic Footwear"/>
    <n v="19"/>
    <n v="940"/>
    <n v="1786"/>
    <n v="767.98000000000013"/>
    <n v="0.43000000000000005"/>
    <s v="Outlet"/>
  </r>
  <r>
    <n v="1185732"/>
    <d v="2021-05-12T00:00:00"/>
    <x v="2"/>
    <x v="21"/>
    <s v="Salt Lake City"/>
    <s v="Men's Apparel"/>
    <n v="29"/>
    <n v="900"/>
    <n v="2610"/>
    <n v="1096.2"/>
    <n v="0.42"/>
    <s v="Outlet"/>
  </r>
  <r>
    <n v="1185732"/>
    <d v="2021-05-12T00:00:00"/>
    <x v="2"/>
    <x v="21"/>
    <s v="Salt Lake City"/>
    <s v="Women's Apparel"/>
    <n v="32"/>
    <n v="1280"/>
    <n v="4096"/>
    <n v="2334.7200000000003"/>
    <n v="0.57000000000000006"/>
    <s v="Outlet"/>
  </r>
  <r>
    <n v="1185732"/>
    <d v="2021-06-11T00:00:00"/>
    <x v="2"/>
    <x v="21"/>
    <s v="Salt Lake City"/>
    <s v="Men's Street Footwear"/>
    <n v="21"/>
    <n v="2080"/>
    <n v="4368"/>
    <n v="1878.2400000000002"/>
    <n v="0.43000000000000005"/>
    <s v="Outlet"/>
  </r>
  <r>
    <n v="1185732"/>
    <d v="2021-06-11T00:00:00"/>
    <x v="2"/>
    <x v="21"/>
    <s v="Salt Lake City"/>
    <s v="Men's Athletic Footwear"/>
    <n v="18"/>
    <n v="1320"/>
    <n v="2376"/>
    <n v="950.4"/>
    <n v="0.39999999999999997"/>
    <s v="Outlet"/>
  </r>
  <r>
    <n v="1185732"/>
    <d v="2021-06-11T00:00:00"/>
    <x v="2"/>
    <x v="21"/>
    <s v="Salt Lake City"/>
    <s v="Women's Street Footwear"/>
    <n v="13"/>
    <n v="1280"/>
    <n v="1664"/>
    <n v="615.67999999999995"/>
    <n v="0.37"/>
    <s v="Outlet"/>
  </r>
  <r>
    <n v="1185732"/>
    <d v="2021-06-11T00:00:00"/>
    <x v="2"/>
    <x v="21"/>
    <s v="Salt Lake City"/>
    <s v="Women's Athletic Footwear"/>
    <n v="13"/>
    <n v="1320"/>
    <n v="1716"/>
    <n v="737.88000000000011"/>
    <n v="0.43000000000000005"/>
    <s v="Outlet"/>
  </r>
  <r>
    <n v="1185732"/>
    <d v="2021-06-11T00:00:00"/>
    <x v="2"/>
    <x v="21"/>
    <s v="Salt Lake City"/>
    <s v="Men's Apparel"/>
    <n v="24"/>
    <n v="1320"/>
    <n v="3168"/>
    <n v="1172.1600000000001"/>
    <n v="0.37"/>
    <s v="Outlet"/>
  </r>
  <r>
    <n v="1185732"/>
    <d v="2021-06-11T00:00:00"/>
    <x v="2"/>
    <x v="21"/>
    <s v="Salt Lake City"/>
    <s v="Women's Apparel"/>
    <n v="32"/>
    <n v="1900"/>
    <n v="6080"/>
    <n v="3283.2000000000003"/>
    <n v="0.54"/>
    <s v="Outlet"/>
  </r>
  <r>
    <n v="1185732"/>
    <d v="2021-07-10T00:00:00"/>
    <x v="2"/>
    <x v="21"/>
    <s v="Salt Lake City"/>
    <s v="Men's Street Footwear"/>
    <n v="28"/>
    <n v="2480"/>
    <n v="6944"/>
    <n v="2985.9200000000005"/>
    <n v="0.43000000000000005"/>
    <s v="Outlet"/>
  </r>
  <r>
    <n v="1185732"/>
    <d v="2021-07-10T00:00:00"/>
    <x v="2"/>
    <x v="21"/>
    <s v="Salt Lake City"/>
    <s v="Men's Athletic Footwear"/>
    <n v="20"/>
    <n v="1820"/>
    <n v="3640"/>
    <n v="1419.6"/>
    <n v="0.38999999999999996"/>
    <s v="Outlet"/>
  </r>
  <r>
    <n v="1185732"/>
    <d v="2021-07-10T00:00:00"/>
    <x v="2"/>
    <x v="21"/>
    <s v="Salt Lake City"/>
    <s v="Women's Street Footwear"/>
    <n v="19"/>
    <n v="1570"/>
    <n v="2983"/>
    <n v="1163.3699999999999"/>
    <n v="0.38999999999999996"/>
    <s v="Outlet"/>
  </r>
  <r>
    <n v="1185732"/>
    <d v="2021-07-10T00:00:00"/>
    <x v="2"/>
    <x v="21"/>
    <s v="Salt Lake City"/>
    <s v="Women's Athletic Footwear"/>
    <n v="16"/>
    <n v="1280"/>
    <n v="2048"/>
    <n v="962.56000000000006"/>
    <n v="0.47000000000000003"/>
    <s v="Outlet"/>
  </r>
  <r>
    <n v="1185732"/>
    <d v="2021-07-10T00:00:00"/>
    <x v="2"/>
    <x v="21"/>
    <s v="Salt Lake City"/>
    <s v="Men's Apparel"/>
    <n v="28"/>
    <n v="1400"/>
    <n v="3920"/>
    <n v="1489.6"/>
    <n v="0.38"/>
    <s v="Outlet"/>
  </r>
  <r>
    <n v="1185732"/>
    <d v="2021-07-10T00:00:00"/>
    <x v="2"/>
    <x v="21"/>
    <s v="Salt Lake City"/>
    <s v="Women's Apparel"/>
    <n v="32"/>
    <n v="2040"/>
    <n v="6528"/>
    <n v="3590.4"/>
    <n v="0.55000000000000004"/>
    <s v="Outlet"/>
  </r>
  <r>
    <n v="1185732"/>
    <d v="2021-08-11T00:00:00"/>
    <x v="2"/>
    <x v="21"/>
    <s v="Salt Lake City"/>
    <s v="Men's Street Footwear"/>
    <n v="27"/>
    <n v="2480"/>
    <n v="6696"/>
    <n v="3147.1200000000003"/>
    <n v="0.47000000000000003"/>
    <s v="Outlet"/>
  </r>
  <r>
    <n v="1185732"/>
    <d v="2021-08-11T00:00:00"/>
    <x v="2"/>
    <x v="21"/>
    <s v="Salt Lake City"/>
    <s v="Men's Athletic Footwear"/>
    <n v="28"/>
    <n v="1790"/>
    <n v="5012"/>
    <n v="2105.04"/>
    <n v="0.42"/>
    <s v="Outlet"/>
  </r>
  <r>
    <n v="1185732"/>
    <d v="2021-08-11T00:00:00"/>
    <x v="2"/>
    <x v="21"/>
    <s v="Salt Lake City"/>
    <s v="Women's Street Footwear"/>
    <n v="23"/>
    <n v="1580"/>
    <n v="3634"/>
    <n v="1489.9399999999998"/>
    <n v="0.41"/>
    <s v="Outlet"/>
  </r>
  <r>
    <n v="1185732"/>
    <d v="2021-08-11T00:00:00"/>
    <x v="2"/>
    <x v="21"/>
    <s v="Salt Lake City"/>
    <s v="Women's Athletic Footwear"/>
    <n v="14"/>
    <n v="1240"/>
    <n v="1736"/>
    <n v="815.92000000000007"/>
    <n v="0.47000000000000003"/>
    <s v="Outlet"/>
  </r>
  <r>
    <n v="1185732"/>
    <d v="2021-08-11T00:00:00"/>
    <x v="2"/>
    <x v="21"/>
    <s v="Salt Lake City"/>
    <s v="Men's Apparel"/>
    <n v="23"/>
    <n v="1090"/>
    <n v="2507"/>
    <n v="977.7299999999999"/>
    <n v="0.38999999999999996"/>
    <s v="Outlet"/>
  </r>
  <r>
    <n v="1185732"/>
    <d v="2021-08-11T00:00:00"/>
    <x v="2"/>
    <x v="21"/>
    <s v="Salt Lake City"/>
    <s v="Women's Apparel"/>
    <n v="27"/>
    <n v="1840"/>
    <n v="4968"/>
    <n v="2831.76"/>
    <n v="0.57000000000000006"/>
    <s v="Outlet"/>
  </r>
  <r>
    <n v="1185732"/>
    <d v="2021-09-12T00:00:00"/>
    <x v="2"/>
    <x v="21"/>
    <s v="Salt Lake City"/>
    <s v="Men's Street Footwear"/>
    <n v="23"/>
    <n v="2280"/>
    <n v="5244"/>
    <n v="2359.8000000000002"/>
    <n v="0.45"/>
    <s v="Outlet"/>
  </r>
  <r>
    <n v="1185732"/>
    <d v="2021-09-12T00:00:00"/>
    <x v="2"/>
    <x v="21"/>
    <s v="Salt Lake City"/>
    <s v="Men's Athletic Footwear"/>
    <n v="19"/>
    <n v="1580"/>
    <n v="3002"/>
    <n v="1140.76"/>
    <n v="0.38"/>
    <s v="Outlet"/>
  </r>
  <r>
    <n v="1185732"/>
    <d v="2021-09-12T00:00:00"/>
    <x v="2"/>
    <x v="21"/>
    <s v="Salt Lake City"/>
    <s v="Women's Street Footwear"/>
    <n v="7"/>
    <n v="1050"/>
    <n v="735"/>
    <n v="308.7"/>
    <n v="0.42"/>
    <s v="Outlet"/>
  </r>
  <r>
    <n v="1185732"/>
    <d v="2021-09-12T00:00:00"/>
    <x v="2"/>
    <x v="21"/>
    <s v="Salt Lake City"/>
    <s v="Women's Athletic Footwear"/>
    <n v="7"/>
    <n v="1110"/>
    <n v="777"/>
    <n v="357.42"/>
    <n v="0.46"/>
    <s v="Outlet"/>
  </r>
  <r>
    <n v="1185732"/>
    <d v="2021-09-12T00:00:00"/>
    <x v="2"/>
    <x v="21"/>
    <s v="Salt Lake City"/>
    <s v="Men's Apparel"/>
    <n v="16"/>
    <n v="1140"/>
    <n v="1824"/>
    <n v="747.83999999999992"/>
    <n v="0.41"/>
    <s v="Outlet"/>
  </r>
  <r>
    <n v="1185732"/>
    <d v="2021-09-12T00:00:00"/>
    <x v="2"/>
    <x v="21"/>
    <s v="Salt Lake City"/>
    <s v="Women's Apparel"/>
    <n v="18"/>
    <n v="1320"/>
    <n v="2376"/>
    <n v="1354.3200000000002"/>
    <n v="0.57000000000000006"/>
    <s v="Outlet"/>
  </r>
  <r>
    <n v="1185732"/>
    <d v="2021-10-11T00:00:00"/>
    <x v="2"/>
    <x v="21"/>
    <s v="Salt Lake City"/>
    <s v="Men's Street Footwear"/>
    <n v="24"/>
    <n v="2010"/>
    <n v="4824"/>
    <n v="2267.2800000000002"/>
    <n v="0.47000000000000003"/>
    <s v="Outlet"/>
  </r>
  <r>
    <n v="1185732"/>
    <d v="2021-10-11T00:00:00"/>
    <x v="2"/>
    <x v="21"/>
    <s v="Salt Lake City"/>
    <s v="Men's Athletic Footwear"/>
    <n v="14"/>
    <n v="1320"/>
    <n v="1848"/>
    <n v="739.19999999999993"/>
    <n v="0.39999999999999997"/>
    <s v="Outlet"/>
  </r>
  <r>
    <n v="1185732"/>
    <d v="2021-10-11T00:00:00"/>
    <x v="2"/>
    <x v="21"/>
    <s v="Salt Lake City"/>
    <s v="Women's Street Footwear"/>
    <n v="13"/>
    <n v="900"/>
    <n v="1170"/>
    <n v="479.7"/>
    <n v="0.41"/>
    <s v="Outlet"/>
  </r>
  <r>
    <n v="1185732"/>
    <d v="2021-10-11T00:00:00"/>
    <x v="2"/>
    <x v="21"/>
    <s v="Salt Lake City"/>
    <s v="Women's Athletic Footwear"/>
    <n v="13"/>
    <n v="940"/>
    <n v="1222"/>
    <n v="562.12"/>
    <n v="0.46"/>
    <s v="Outlet"/>
  </r>
  <r>
    <n v="1185732"/>
    <d v="2021-10-11T00:00:00"/>
    <x v="2"/>
    <x v="21"/>
    <s v="Salt Lake City"/>
    <s v="Men's Apparel"/>
    <n v="20"/>
    <n v="850"/>
    <n v="1700"/>
    <n v="662.99999999999989"/>
    <n v="0.38999999999999996"/>
    <s v="Outlet"/>
  </r>
  <r>
    <n v="1185732"/>
    <d v="2021-10-11T00:00:00"/>
    <x v="2"/>
    <x v="21"/>
    <s v="Salt Lake City"/>
    <s v="Women's Apparel"/>
    <n v="25"/>
    <n v="1400"/>
    <n v="3500"/>
    <n v="1890.0000000000002"/>
    <n v="0.54"/>
    <s v="Outlet"/>
  </r>
  <r>
    <n v="1185732"/>
    <d v="2021-11-11T00:00:00"/>
    <x v="2"/>
    <x v="21"/>
    <s v="Salt Lake City"/>
    <s v="Men's Street Footwear"/>
    <n v="22"/>
    <n v="1650"/>
    <n v="3630"/>
    <n v="1560.9"/>
    <n v="0.43000000000000005"/>
    <s v="Outlet"/>
  </r>
  <r>
    <n v="1185732"/>
    <d v="2021-11-11T00:00:00"/>
    <x v="2"/>
    <x v="21"/>
    <s v="Salt Lake City"/>
    <s v="Men's Athletic Footwear"/>
    <n v="14"/>
    <n v="1360"/>
    <n v="1904"/>
    <n v="742.56"/>
    <n v="0.38999999999999996"/>
    <s v="Outlet"/>
  </r>
  <r>
    <n v="1185732"/>
    <d v="2021-11-11T00:00:00"/>
    <x v="2"/>
    <x v="21"/>
    <s v="Salt Lake City"/>
    <s v="Women's Street Footwear"/>
    <n v="14"/>
    <n v="1070"/>
    <n v="1498"/>
    <n v="629.16"/>
    <n v="0.42"/>
    <s v="Outlet"/>
  </r>
  <r>
    <n v="1185732"/>
    <d v="2021-11-11T00:00:00"/>
    <x v="2"/>
    <x v="21"/>
    <s v="Salt Lake City"/>
    <s v="Women's Athletic Footwear"/>
    <n v="15"/>
    <n v="1240"/>
    <n v="1860"/>
    <n v="781.2"/>
    <n v="0.42000000000000004"/>
    <s v="Outlet"/>
  </r>
  <r>
    <n v="1185732"/>
    <d v="2021-11-11T00:00:00"/>
    <x v="2"/>
    <x v="21"/>
    <s v="Salt Lake City"/>
    <s v="Men's Apparel"/>
    <n v="28"/>
    <n v="1230"/>
    <n v="3444"/>
    <n v="1308.72"/>
    <n v="0.38"/>
    <s v="Outlet"/>
  </r>
  <r>
    <n v="1185732"/>
    <d v="2021-11-11T00:00:00"/>
    <x v="2"/>
    <x v="21"/>
    <s v="Salt Lake City"/>
    <s v="Women's Apparel"/>
    <n v="35"/>
    <n v="1580"/>
    <n v="5530"/>
    <n v="3041.5000000000005"/>
    <n v="0.55000000000000004"/>
    <s v="Outlet"/>
  </r>
  <r>
    <n v="1185732"/>
    <d v="2021-12-10T00:00:00"/>
    <x v="2"/>
    <x v="21"/>
    <s v="Salt Lake City"/>
    <s v="Men's Street Footwear"/>
    <n v="29"/>
    <n v="2310"/>
    <n v="6699"/>
    <n v="3081.54"/>
    <n v="0.46"/>
    <s v="Outlet"/>
  </r>
  <r>
    <n v="1185732"/>
    <d v="2021-12-10T00:00:00"/>
    <x v="2"/>
    <x v="21"/>
    <s v="Salt Lake City"/>
    <s v="Men's Athletic Footwear"/>
    <n v="22"/>
    <n v="1700"/>
    <n v="3740"/>
    <n v="1570.8"/>
    <n v="0.42"/>
    <s v="Outlet"/>
  </r>
  <r>
    <n v="1185732"/>
    <d v="2021-12-10T00:00:00"/>
    <x v="2"/>
    <x v="21"/>
    <s v="Salt Lake City"/>
    <s v="Women's Street Footwear"/>
    <n v="20"/>
    <n v="1530"/>
    <n v="3060"/>
    <n v="1132.2"/>
    <n v="0.37"/>
    <s v="Outlet"/>
  </r>
  <r>
    <n v="1185732"/>
    <d v="2021-12-10T00:00:00"/>
    <x v="2"/>
    <x v="21"/>
    <s v="Salt Lake City"/>
    <s v="Women's Athletic Footwear"/>
    <n v="22"/>
    <n v="1360"/>
    <n v="2992"/>
    <n v="1256.6400000000001"/>
    <n v="0.42000000000000004"/>
    <s v="Outlet"/>
  </r>
  <r>
    <n v="1185732"/>
    <d v="2021-12-10T00:00:00"/>
    <x v="2"/>
    <x v="21"/>
    <s v="Salt Lake City"/>
    <s v="Men's Apparel"/>
    <n v="27"/>
    <n v="1240"/>
    <n v="3348"/>
    <n v="1372.6799999999998"/>
    <n v="0.41"/>
    <s v="Outlet"/>
  </r>
  <r>
    <n v="1185732"/>
    <d v="2021-12-10T00:00:00"/>
    <x v="2"/>
    <x v="21"/>
    <s v="Salt Lake City"/>
    <s v="Women's Apparel"/>
    <n v="29"/>
    <n v="1700"/>
    <n v="4930"/>
    <n v="2563.6"/>
    <n v="0.52"/>
    <s v="Outlet"/>
  </r>
  <r>
    <n v="1128299"/>
    <d v="2021-01-24T00:00:00"/>
    <x v="2"/>
    <x v="21"/>
    <s v="Salt Lake City"/>
    <s v="Men's Street Footwear"/>
    <n v="24"/>
    <n v="1090"/>
    <n v="2616"/>
    <n v="967.92"/>
    <n v="0.37"/>
    <s v="Outlet"/>
  </r>
  <r>
    <n v="1128299"/>
    <d v="2021-01-24T00:00:00"/>
    <x v="2"/>
    <x v="21"/>
    <s v="Salt Lake City"/>
    <s v="Men's Athletic Footwear"/>
    <n v="29"/>
    <n v="1230"/>
    <n v="3567"/>
    <n v="1426.8"/>
    <n v="0.39999999999999997"/>
    <s v="Outlet"/>
  </r>
  <r>
    <n v="1128299"/>
    <d v="2021-01-24T00:00:00"/>
    <x v="2"/>
    <x v="21"/>
    <s v="Salt Lake City"/>
    <s v="Women's Street Footwear"/>
    <n v="31"/>
    <n v="1050"/>
    <n v="3255"/>
    <n v="1269.4499999999998"/>
    <n v="0.38999999999999996"/>
    <s v="Outlet"/>
  </r>
  <r>
    <n v="1128299"/>
    <d v="2021-01-24T00:00:00"/>
    <x v="2"/>
    <x v="21"/>
    <s v="Salt Lake City"/>
    <s v="Women's Athletic Footwear"/>
    <n v="30"/>
    <n v="680"/>
    <n v="2040"/>
    <n v="775.2"/>
    <n v="0.38"/>
    <s v="Outlet"/>
  </r>
  <r>
    <n v="1128299"/>
    <d v="2021-01-24T00:00:00"/>
    <x v="2"/>
    <x v="21"/>
    <s v="Salt Lake City"/>
    <s v="Men's Apparel"/>
    <n v="35"/>
    <n v="530"/>
    <n v="1855"/>
    <n v="853.30000000000007"/>
    <n v="0.46"/>
    <s v="Outlet"/>
  </r>
  <r>
    <n v="1128299"/>
    <d v="2021-01-24T00:00:00"/>
    <x v="2"/>
    <x v="21"/>
    <s v="Salt Lake City"/>
    <s v="Women's Apparel"/>
    <n v="28"/>
    <n v="1320"/>
    <n v="3696"/>
    <n v="1256.6399999999999"/>
    <n v="0.33999999999999997"/>
    <s v="Outlet"/>
  </r>
  <r>
    <n v="1128299"/>
    <d v="2021-02-24T00:00:00"/>
    <x v="2"/>
    <x v="21"/>
    <s v="Salt Lake City"/>
    <s v="Men's Street Footwear"/>
    <n v="22"/>
    <n v="1530"/>
    <n v="3366"/>
    <n v="1380.06"/>
    <n v="0.41"/>
    <s v="Outlet"/>
  </r>
  <r>
    <n v="1128299"/>
    <d v="2021-02-24T00:00:00"/>
    <x v="2"/>
    <x v="21"/>
    <s v="Salt Lake City"/>
    <s v="Men's Athletic Footwear"/>
    <n v="29"/>
    <n v="1230"/>
    <n v="3567"/>
    <n v="1498.1399999999999"/>
    <n v="0.42"/>
    <s v="Outlet"/>
  </r>
  <r>
    <n v="1128299"/>
    <d v="2021-02-24T00:00:00"/>
    <x v="2"/>
    <x v="21"/>
    <s v="Salt Lake City"/>
    <s v="Women's Street Footwear"/>
    <n v="28"/>
    <n v="1230"/>
    <n v="3444"/>
    <n v="1274.28"/>
    <n v="0.37"/>
    <s v="Outlet"/>
  </r>
  <r>
    <n v="1128299"/>
    <d v="2021-02-24T00:00:00"/>
    <x v="2"/>
    <x v="22"/>
    <s v="Portland"/>
    <s v="Women's Athletic Footwear"/>
    <n v="29"/>
    <n v="640"/>
    <n v="1856"/>
    <n v="760.95999999999992"/>
    <n v="0.41"/>
    <s v="Outlet"/>
  </r>
  <r>
    <n v="1128299"/>
    <d v="2021-02-24T00:00:00"/>
    <x v="2"/>
    <x v="22"/>
    <s v="Portland"/>
    <s v="Men's Apparel"/>
    <n v="32"/>
    <n v="430"/>
    <n v="1376"/>
    <n v="605.44000000000005"/>
    <n v="0.44"/>
    <s v="Outlet"/>
  </r>
  <r>
    <n v="1128299"/>
    <d v="2021-02-24T00:00:00"/>
    <x v="2"/>
    <x v="22"/>
    <s v="Portland"/>
    <s v="Women's Apparel"/>
    <n v="28"/>
    <n v="980"/>
    <n v="2744"/>
    <n v="960.4"/>
    <n v="0.35"/>
    <s v="Outlet"/>
  </r>
  <r>
    <n v="1128299"/>
    <d v="2021-03-23T00:00:00"/>
    <x v="2"/>
    <x v="22"/>
    <s v="Portland"/>
    <s v="Men's Street Footwear"/>
    <n v="28"/>
    <n v="1430"/>
    <n v="4004"/>
    <n v="1601.6"/>
    <n v="0.39999999999999997"/>
    <s v="Outlet"/>
  </r>
  <r>
    <n v="1128299"/>
    <d v="2021-03-23T00:00:00"/>
    <x v="2"/>
    <x v="22"/>
    <s v="Portland"/>
    <s v="Men's Athletic Footwear"/>
    <n v="40"/>
    <n v="980"/>
    <n v="3920"/>
    <n v="1607.1999999999998"/>
    <n v="0.41"/>
    <s v="Outlet"/>
  </r>
  <r>
    <n v="1128299"/>
    <d v="2021-03-23T00:00:00"/>
    <x v="2"/>
    <x v="22"/>
    <s v="Portland"/>
    <s v="Women's Street Footwear"/>
    <n v="41"/>
    <n v="1120"/>
    <n v="4592"/>
    <n v="1744.96"/>
    <n v="0.38"/>
    <s v="Outlet"/>
  </r>
  <r>
    <n v="1128299"/>
    <d v="2021-03-23T00:00:00"/>
    <x v="2"/>
    <x v="22"/>
    <s v="Portland"/>
    <s v="Women's Athletic Footwear"/>
    <n v="39"/>
    <n v="750"/>
    <n v="2925"/>
    <n v="1082.25"/>
    <n v="0.37"/>
    <s v="Outlet"/>
  </r>
  <r>
    <n v="1128299"/>
    <d v="2021-03-23T00:00:00"/>
    <x v="2"/>
    <x v="22"/>
    <s v="Portland"/>
    <s v="Men's Apparel"/>
    <n v="43"/>
    <n v="300"/>
    <n v="1290"/>
    <n v="567.6"/>
    <n v="0.44"/>
    <s v="Outlet"/>
  </r>
  <r>
    <n v="1128299"/>
    <d v="2021-03-23T00:00:00"/>
    <x v="2"/>
    <x v="22"/>
    <s v="Portland"/>
    <s v="Women's Apparel"/>
    <n v="40"/>
    <n v="900"/>
    <n v="3600"/>
    <n v="1260"/>
    <n v="0.35"/>
    <s v="Outlet"/>
  </r>
  <r>
    <n v="1128299"/>
    <d v="2021-04-24T00:00:00"/>
    <x v="2"/>
    <x v="22"/>
    <s v="Portland"/>
    <s v="Men's Street Footwear"/>
    <n v="44"/>
    <n v="1660"/>
    <n v="7304"/>
    <n v="2848.5599999999995"/>
    <n v="0.38999999999999996"/>
    <s v="Outlet"/>
  </r>
  <r>
    <n v="1128299"/>
    <d v="2021-04-24T00:00:00"/>
    <x v="2"/>
    <x v="22"/>
    <s v="Portland"/>
    <s v="Men's Athletic Footwear"/>
    <n v="39"/>
    <n v="880"/>
    <n v="3432"/>
    <n v="1407.12"/>
    <n v="0.41"/>
    <s v="Outlet"/>
  </r>
  <r>
    <n v="1128299"/>
    <d v="2021-04-24T00:00:00"/>
    <x v="2"/>
    <x v="22"/>
    <s v="Portland"/>
    <s v="Women's Street Footwear"/>
    <n v="47"/>
    <n v="1140"/>
    <n v="5358"/>
    <n v="2196.7799999999997"/>
    <n v="0.41"/>
    <s v="Outlet"/>
  </r>
  <r>
    <n v="1128299"/>
    <d v="2021-04-24T00:00:00"/>
    <x v="2"/>
    <x v="22"/>
    <s v="Portland"/>
    <s v="Women's Athletic Footwear"/>
    <n v="34"/>
    <n v="700"/>
    <n v="2380"/>
    <n v="880.6"/>
    <n v="0.37"/>
    <s v="Outlet"/>
  </r>
  <r>
    <n v="1128299"/>
    <d v="2021-04-24T00:00:00"/>
    <x v="2"/>
    <x v="22"/>
    <s v="Portland"/>
    <s v="Men's Apparel"/>
    <n v="36"/>
    <n v="390"/>
    <n v="1404"/>
    <n v="589.68000000000006"/>
    <n v="0.42000000000000004"/>
    <s v="Outlet"/>
  </r>
  <r>
    <n v="1128299"/>
    <d v="2021-04-24T00:00:00"/>
    <x v="2"/>
    <x v="22"/>
    <s v="Portland"/>
    <s v="Women's Apparel"/>
    <n v="49"/>
    <n v="900"/>
    <n v="4410"/>
    <n v="1499.3999999999999"/>
    <n v="0.33999999999999997"/>
    <s v="Outlet"/>
  </r>
  <r>
    <n v="1128299"/>
    <d v="2021-05-25T00:00:00"/>
    <x v="2"/>
    <x v="22"/>
    <s v="Portland"/>
    <s v="Men's Street Footwear"/>
    <n v="39"/>
    <n v="1550"/>
    <n v="6045"/>
    <n v="2538.9"/>
    <n v="0.42"/>
    <s v="Outlet"/>
  </r>
  <r>
    <n v="1128299"/>
    <d v="2021-05-25T00:00:00"/>
    <x v="2"/>
    <x v="22"/>
    <s v="Portland"/>
    <s v="Men's Athletic Footwear"/>
    <n v="36"/>
    <n v="1090"/>
    <n v="3924"/>
    <n v="1569.6"/>
    <n v="0.39999999999999997"/>
    <s v="Outlet"/>
  </r>
  <r>
    <n v="1128299"/>
    <d v="2021-05-25T00:00:00"/>
    <x v="2"/>
    <x v="22"/>
    <s v="Portland"/>
    <s v="Women's Street Footwear"/>
    <n v="39"/>
    <n v="1190"/>
    <n v="4641"/>
    <n v="1809.9899999999998"/>
    <n v="0.38999999999999996"/>
    <s v="Outlet"/>
  </r>
  <r>
    <n v="1128299"/>
    <d v="2021-05-25T00:00:00"/>
    <x v="2"/>
    <x v="22"/>
    <s v="Portland"/>
    <s v="Women's Athletic Footwear"/>
    <n v="33"/>
    <n v="940"/>
    <n v="3102"/>
    <n v="1209.78"/>
    <n v="0.38999999999999996"/>
    <s v="Outlet"/>
  </r>
  <r>
    <n v="1128299"/>
    <d v="2021-05-25T00:00:00"/>
    <x v="2"/>
    <x v="22"/>
    <s v="Portland"/>
    <s v="Men's Apparel"/>
    <n v="33"/>
    <n v="580"/>
    <n v="1914"/>
    <n v="842.16"/>
    <n v="0.44"/>
    <s v="Outlet"/>
  </r>
  <r>
    <n v="1128299"/>
    <d v="2021-05-25T00:00:00"/>
    <x v="2"/>
    <x v="22"/>
    <s v="Portland"/>
    <s v="Women's Apparel"/>
    <n v="46"/>
    <n v="1730"/>
    <n v="7958"/>
    <n v="2864.88"/>
    <n v="0.36"/>
    <s v="Outlet"/>
  </r>
  <r>
    <n v="1128299"/>
    <d v="2021-06-24T00:00:00"/>
    <x v="2"/>
    <x v="22"/>
    <s v="Portland"/>
    <s v="Men's Street Footwear"/>
    <n v="43"/>
    <n v="2400"/>
    <n v="10320"/>
    <n v="3921.6"/>
    <n v="0.38"/>
    <s v="Outlet"/>
  </r>
  <r>
    <n v="1128299"/>
    <d v="2021-06-24T00:00:00"/>
    <x v="2"/>
    <x v="22"/>
    <s v="Portland"/>
    <s v="Men's Athletic Footwear"/>
    <n v="47"/>
    <n v="2020"/>
    <n v="9494"/>
    <n v="3892.54"/>
    <n v="0.41"/>
    <s v="Outlet"/>
  </r>
  <r>
    <n v="1128299"/>
    <d v="2021-06-24T00:00:00"/>
    <x v="2"/>
    <x v="22"/>
    <s v="Portland"/>
    <s v="Women's Street Footwear"/>
    <n v="53"/>
    <n v="2080"/>
    <n v="11024"/>
    <n v="4299.3599999999997"/>
    <n v="0.38999999999999996"/>
    <s v="Outlet"/>
  </r>
  <r>
    <n v="1128299"/>
    <d v="2021-06-24T00:00:00"/>
    <x v="2"/>
    <x v="22"/>
    <s v="Portland"/>
    <s v="Women's Athletic Footwear"/>
    <n v="62"/>
    <n v="1790"/>
    <n v="11098"/>
    <n v="4550.1799999999994"/>
    <n v="0.41"/>
    <s v="Outlet"/>
  </r>
  <r>
    <n v="1128299"/>
    <d v="2021-06-24T00:00:00"/>
    <x v="2"/>
    <x v="22"/>
    <s v="Portland"/>
    <s v="Men's Apparel"/>
    <n v="67"/>
    <n v="1400"/>
    <n v="9380"/>
    <n v="4314.8"/>
    <n v="0.46"/>
    <s v="Outlet"/>
  </r>
  <r>
    <n v="1128299"/>
    <d v="2021-06-24T00:00:00"/>
    <x v="2"/>
    <x v="22"/>
    <s v="Portland"/>
    <s v="Women's Apparel"/>
    <n v="74"/>
    <n v="2310"/>
    <n v="17094"/>
    <n v="5641.0199999999995"/>
    <n v="0.32999999999999996"/>
    <s v="Outlet"/>
  </r>
  <r>
    <n v="1128299"/>
    <d v="2021-07-23T00:00:00"/>
    <x v="2"/>
    <x v="22"/>
    <s v="Portland"/>
    <s v="Men's Street Footwear"/>
    <n v="60"/>
    <n v="2980"/>
    <n v="17880"/>
    <n v="7509.5999999999995"/>
    <n v="0.42"/>
    <s v="Outlet"/>
  </r>
  <r>
    <n v="1128299"/>
    <d v="2021-07-23T00:00:00"/>
    <x v="2"/>
    <x v="22"/>
    <s v="Portland"/>
    <s v="Men's Athletic Footwear"/>
    <n v="66"/>
    <n v="2170"/>
    <n v="14322"/>
    <n v="5872.0199999999995"/>
    <n v="0.41"/>
    <s v="Outlet"/>
  </r>
  <r>
    <n v="1128299"/>
    <d v="2021-07-23T00:00:00"/>
    <x v="2"/>
    <x v="22"/>
    <s v="Portland"/>
    <s v="Women's Street Footwear"/>
    <n v="66"/>
    <n v="2210"/>
    <n v="14586"/>
    <n v="6126.12"/>
    <n v="0.42"/>
    <s v="Outlet"/>
  </r>
  <r>
    <n v="1128299"/>
    <d v="2021-07-23T00:00:00"/>
    <x v="2"/>
    <x v="22"/>
    <s v="Portland"/>
    <s v="Women's Athletic Footwear"/>
    <n v="61"/>
    <n v="1710"/>
    <n v="10431"/>
    <n v="4276.71"/>
    <n v="0.41"/>
    <s v="Outlet"/>
  </r>
  <r>
    <n v="1128299"/>
    <d v="2021-07-23T00:00:00"/>
    <x v="2"/>
    <x v="22"/>
    <s v="Portland"/>
    <s v="Men's Apparel"/>
    <n v="68"/>
    <n v="1980"/>
    <n v="13464"/>
    <n v="6193.4400000000005"/>
    <n v="0.46"/>
    <s v="Outlet"/>
  </r>
  <r>
    <n v="1128299"/>
    <d v="2021-07-23T00:00:00"/>
    <x v="2"/>
    <x v="22"/>
    <s v="Portland"/>
    <s v="Women's Apparel"/>
    <n v="78"/>
    <n v="2040"/>
    <n v="15912"/>
    <n v="5569.2"/>
    <n v="0.35"/>
    <s v="Outlet"/>
  </r>
  <r>
    <n v="1128299"/>
    <d v="2021-08-24T00:00:00"/>
    <x v="2"/>
    <x v="22"/>
    <s v="Portland"/>
    <s v="Men's Street Footwear"/>
    <n v="69"/>
    <n v="2560"/>
    <n v="17664"/>
    <n v="6535.68"/>
    <n v="0.37"/>
    <s v="Outlet"/>
  </r>
  <r>
    <n v="1128299"/>
    <d v="2021-08-24T00:00:00"/>
    <x v="2"/>
    <x v="22"/>
    <s v="Portland"/>
    <s v="Men's Athletic Footwear"/>
    <n v="62"/>
    <n v="2560"/>
    <n v="15872"/>
    <n v="6666.24"/>
    <n v="0.42"/>
    <s v="Outlet"/>
  </r>
  <r>
    <n v="1128299"/>
    <d v="2021-08-24T00:00:00"/>
    <x v="2"/>
    <x v="22"/>
    <s v="Portland"/>
    <s v="Women's Street Footwear"/>
    <n v="50"/>
    <n v="2150"/>
    <n v="10750"/>
    <n v="4300"/>
    <n v="0.39999999999999997"/>
    <s v="Outlet"/>
  </r>
  <r>
    <n v="1128299"/>
    <d v="2021-08-24T00:00:00"/>
    <x v="2"/>
    <x v="22"/>
    <s v="Portland"/>
    <s v="Women's Athletic Footwear"/>
    <n v="50"/>
    <n v="1280"/>
    <n v="6400"/>
    <n v="2432"/>
    <n v="0.38"/>
    <s v="Outlet"/>
  </r>
  <r>
    <n v="1128299"/>
    <d v="2021-08-24T00:00:00"/>
    <x v="2"/>
    <x v="22"/>
    <s v="Portland"/>
    <s v="Men's Apparel"/>
    <n v="53"/>
    <n v="1360"/>
    <n v="7208"/>
    <n v="3027.36"/>
    <n v="0.42000000000000004"/>
    <s v="Outlet"/>
  </r>
  <r>
    <n v="1128299"/>
    <d v="2021-08-24T00:00:00"/>
    <x v="2"/>
    <x v="22"/>
    <s v="Portland"/>
    <s v="Women's Apparel"/>
    <n v="53"/>
    <n v="880"/>
    <n v="4664"/>
    <n v="1725.68"/>
    <n v="0.37"/>
    <s v="Outlet"/>
  </r>
  <r>
    <n v="1128299"/>
    <d v="2021-09-25T00:00:00"/>
    <x v="2"/>
    <x v="22"/>
    <s v="Portland"/>
    <s v="Men's Street Footwear"/>
    <n v="34"/>
    <n v="1490"/>
    <n v="5066"/>
    <n v="1874.42"/>
    <n v="0.37"/>
    <s v="Outlet"/>
  </r>
  <r>
    <n v="1128299"/>
    <d v="2021-09-25T00:00:00"/>
    <x v="2"/>
    <x v="22"/>
    <s v="Portland"/>
    <s v="Men's Athletic Footwear"/>
    <n v="43"/>
    <n v="1580"/>
    <n v="6794"/>
    <n v="2581.7200000000003"/>
    <n v="0.38"/>
    <s v="Outlet"/>
  </r>
  <r>
    <n v="1128299"/>
    <d v="2021-09-25T00:00:00"/>
    <x v="2"/>
    <x v="22"/>
    <s v="Portland"/>
    <s v="Women's Street Footwear"/>
    <n v="39"/>
    <n v="830"/>
    <n v="3237"/>
    <n v="1359.54"/>
    <n v="0.42"/>
    <s v="Outlet"/>
  </r>
  <r>
    <n v="1128299"/>
    <d v="2021-09-25T00:00:00"/>
    <x v="2"/>
    <x v="22"/>
    <s v="Portland"/>
    <s v="Women's Athletic Footwear"/>
    <n v="38"/>
    <n v="620"/>
    <n v="2356"/>
    <n v="989.52"/>
    <n v="0.42"/>
    <s v="Outlet"/>
  </r>
  <r>
    <n v="1128299"/>
    <d v="2021-09-25T00:00:00"/>
    <x v="2"/>
    <x v="22"/>
    <s v="Portland"/>
    <s v="Men's Apparel"/>
    <n v="48"/>
    <n v="770"/>
    <n v="3696"/>
    <n v="1552.3200000000002"/>
    <n v="0.42000000000000004"/>
    <s v="Outlet"/>
  </r>
  <r>
    <n v="1128299"/>
    <d v="2021-09-25T00:00:00"/>
    <x v="2"/>
    <x v="22"/>
    <s v="Portland"/>
    <s v="Women's Apparel"/>
    <n v="36"/>
    <n v="850"/>
    <n v="3060"/>
    <n v="979.2"/>
    <n v="0.32"/>
    <s v="Outlet"/>
  </r>
  <r>
    <n v="1128299"/>
    <d v="2021-10-24T00:00:00"/>
    <x v="2"/>
    <x v="22"/>
    <s v="Portland"/>
    <s v="Men's Street Footwear"/>
    <n v="29"/>
    <n v="1190"/>
    <n v="3451"/>
    <n v="1345.8899999999999"/>
    <n v="0.38999999999999996"/>
    <s v="Outlet"/>
  </r>
  <r>
    <n v="1128299"/>
    <d v="2021-10-24T00:00:00"/>
    <x v="2"/>
    <x v="22"/>
    <s v="Portland"/>
    <s v="Men's Athletic Footwear"/>
    <n v="37"/>
    <n v="1790"/>
    <n v="6623"/>
    <n v="2516.7400000000002"/>
    <n v="0.38"/>
    <s v="Outlet"/>
  </r>
  <r>
    <n v="1128299"/>
    <d v="2021-10-24T00:00:00"/>
    <x v="2"/>
    <x v="22"/>
    <s v="Portland"/>
    <s v="Women's Street Footwear"/>
    <n v="37"/>
    <n v="1090"/>
    <n v="4033"/>
    <n v="1492.21"/>
    <n v="0.37"/>
    <s v="Outlet"/>
  </r>
  <r>
    <n v="1128299"/>
    <d v="2021-10-24T00:00:00"/>
    <x v="2"/>
    <x v="22"/>
    <s v="Portland"/>
    <s v="Women's Athletic Footwear"/>
    <n v="34"/>
    <n v="1140"/>
    <n v="3876"/>
    <n v="1511.6399999999999"/>
    <n v="0.38999999999999996"/>
    <s v="Outlet"/>
  </r>
  <r>
    <n v="1128299"/>
    <d v="2021-10-24T00:00:00"/>
    <x v="2"/>
    <x v="22"/>
    <s v="Portland"/>
    <s v="Men's Apparel"/>
    <n v="40"/>
    <n v="930"/>
    <n v="3720"/>
    <n v="1674"/>
    <n v="0.45"/>
    <s v="Outlet"/>
  </r>
  <r>
    <n v="1128299"/>
    <d v="2021-10-24T00:00:00"/>
    <x v="2"/>
    <x v="22"/>
    <s v="Portland"/>
    <s v="Women's Apparel"/>
    <n v="41"/>
    <n v="1230"/>
    <n v="5043"/>
    <n v="1865.91"/>
    <n v="0.37"/>
    <s v="Outlet"/>
  </r>
  <r>
    <n v="1128299"/>
    <d v="2021-11-24T00:00:00"/>
    <x v="2"/>
    <x v="22"/>
    <s v="Portland"/>
    <s v="Men's Street Footwear"/>
    <n v="34"/>
    <n v="1900"/>
    <n v="6460"/>
    <n v="2390.1999999999998"/>
    <n v="0.37"/>
    <s v="Outlet"/>
  </r>
  <r>
    <n v="1128299"/>
    <d v="2021-11-24T00:00:00"/>
    <x v="2"/>
    <x v="22"/>
    <s v="Portland"/>
    <s v="Men's Athletic Footwear"/>
    <n v="37"/>
    <n v="2020"/>
    <n v="7474"/>
    <n v="2914.8599999999997"/>
    <n v="0.38999999999999996"/>
    <s v="Outlet"/>
  </r>
  <r>
    <n v="1128299"/>
    <d v="2021-11-24T00:00:00"/>
    <x v="2"/>
    <x v="22"/>
    <s v="Portland"/>
    <s v="Women's Street Footwear"/>
    <n v="32"/>
    <n v="1520"/>
    <n v="4864"/>
    <n v="2042.8799999999999"/>
    <n v="0.42"/>
    <s v="Outlet"/>
  </r>
  <r>
    <n v="1128299"/>
    <d v="2021-11-24T00:00:00"/>
    <x v="2"/>
    <x v="22"/>
    <s v="Portland"/>
    <s v="Women's Athletic Footwear"/>
    <n v="39"/>
    <n v="1490"/>
    <n v="5811"/>
    <n v="2382.5099999999998"/>
    <n v="0.41"/>
    <s v="Outlet"/>
  </r>
  <r>
    <n v="1128299"/>
    <d v="2021-11-24T00:00:00"/>
    <x v="2"/>
    <x v="22"/>
    <s v="Portland"/>
    <s v="Men's Apparel"/>
    <n v="50"/>
    <n v="1450"/>
    <n v="7250"/>
    <n v="3335"/>
    <n v="0.46"/>
    <s v="Outlet"/>
  </r>
  <r>
    <n v="1128299"/>
    <d v="2021-11-24T00:00:00"/>
    <x v="2"/>
    <x v="22"/>
    <s v="Portland"/>
    <s v="Women's Apparel"/>
    <n v="53"/>
    <n v="1650"/>
    <n v="8745"/>
    <n v="3235.65"/>
    <n v="0.37"/>
    <s v="Outlet"/>
  </r>
  <r>
    <n v="1128299"/>
    <d v="2021-12-23T00:00:00"/>
    <x v="2"/>
    <x v="22"/>
    <s v="Portland"/>
    <s v="Men's Street Footwear"/>
    <n v="51"/>
    <n v="2250"/>
    <n v="11475"/>
    <n v="4819.5"/>
    <n v="0.42"/>
    <s v="Outlet"/>
  </r>
  <r>
    <n v="1128299"/>
    <d v="2021-12-23T00:00:00"/>
    <x v="2"/>
    <x v="22"/>
    <s v="Portland"/>
    <s v="Men's Athletic Footwear"/>
    <n v="56"/>
    <n v="2330"/>
    <n v="13048"/>
    <n v="5219.2"/>
    <n v="0.39999999999999997"/>
    <s v="Outlet"/>
  </r>
  <r>
    <n v="1128299"/>
    <d v="2021-12-23T00:00:00"/>
    <x v="2"/>
    <x v="22"/>
    <s v="Portland"/>
    <s v="Women's Street Footwear"/>
    <n v="48"/>
    <n v="1930"/>
    <n v="9264"/>
    <n v="3798.24"/>
    <n v="0.41"/>
    <s v="Outlet"/>
  </r>
  <r>
    <n v="1128299"/>
    <d v="2021-12-23T00:00:00"/>
    <x v="2"/>
    <x v="22"/>
    <s v="Portland"/>
    <s v="Women's Athletic Footwear"/>
    <n v="53"/>
    <n v="1650"/>
    <n v="8745"/>
    <n v="3410.5499999999997"/>
    <n v="0.38999999999999996"/>
    <s v="Outlet"/>
  </r>
  <r>
    <n v="1128299"/>
    <d v="2021-12-23T00:00:00"/>
    <x v="2"/>
    <x v="22"/>
    <s v="Portland"/>
    <s v="Men's Apparel"/>
    <n v="54"/>
    <n v="1570"/>
    <n v="8478"/>
    <n v="3984.6600000000003"/>
    <n v="0.47000000000000003"/>
    <s v="Outlet"/>
  </r>
  <r>
    <n v="1128299"/>
    <d v="2021-12-23T00:00:00"/>
    <x v="2"/>
    <x v="22"/>
    <s v="Portland"/>
    <s v="Women's Apparel"/>
    <n v="55"/>
    <n v="2010"/>
    <n v="11055"/>
    <n v="3758.7"/>
    <n v="0.33999999999999997"/>
    <s v="Outlet"/>
  </r>
  <r>
    <n v="1128299"/>
    <d v="2021-01-17T00:00:00"/>
    <x v="2"/>
    <x v="22"/>
    <s v="Portland"/>
    <s v="Men's Street Footwear"/>
    <n v="28"/>
    <n v="1200"/>
    <n v="3360"/>
    <n v="1411.2"/>
    <n v="0.42"/>
    <s v="Outlet"/>
  </r>
  <r>
    <n v="1128299"/>
    <d v="2021-01-17T00:00:00"/>
    <x v="2"/>
    <x v="22"/>
    <s v="Portland"/>
    <s v="Men's Athletic Footwear"/>
    <n v="31"/>
    <n v="1240"/>
    <n v="3844"/>
    <n v="1691.36"/>
    <n v="0.43999999999999995"/>
    <s v="Outlet"/>
  </r>
  <r>
    <n v="1128299"/>
    <d v="2021-01-17T00:00:00"/>
    <x v="2"/>
    <x v="22"/>
    <s v="Portland"/>
    <s v="Women's Street Footwear"/>
    <n v="33"/>
    <n v="1280"/>
    <n v="4224"/>
    <n v="1816.3199999999997"/>
    <n v="0.42999999999999994"/>
    <s v="Outlet"/>
  </r>
  <r>
    <n v="1128299"/>
    <d v="2021-01-17T00:00:00"/>
    <x v="2"/>
    <x v="22"/>
    <s v="Portland"/>
    <s v="Women's Athletic Footwear"/>
    <n v="34"/>
    <n v="780"/>
    <n v="2652"/>
    <n v="1219.9199999999998"/>
    <n v="0.45999999999999996"/>
    <s v="Outlet"/>
  </r>
  <r>
    <n v="1128299"/>
    <d v="2021-01-17T00:00:00"/>
    <x v="2"/>
    <x v="22"/>
    <s v="Portland"/>
    <s v="Men's Apparel"/>
    <n v="33"/>
    <n v="680"/>
    <n v="2244"/>
    <n v="1144.44"/>
    <n v="0.51"/>
    <s v="Outlet"/>
  </r>
  <r>
    <n v="1128299"/>
    <d v="2021-01-17T00:00:00"/>
    <x v="2"/>
    <x v="22"/>
    <s v="Portland"/>
    <s v="Women's Apparel"/>
    <n v="34"/>
    <n v="1400"/>
    <n v="4760"/>
    <n v="1903.9999999999998"/>
    <n v="0.39999999999999997"/>
    <s v="Outlet"/>
  </r>
  <r>
    <n v="1128299"/>
    <d v="2021-02-17T00:00:00"/>
    <x v="2"/>
    <x v="22"/>
    <s v="Portland"/>
    <s v="Men's Street Footwear"/>
    <n v="24"/>
    <n v="1750"/>
    <n v="4200"/>
    <n v="1889.9999999999998"/>
    <n v="0.44999999999999996"/>
    <s v="Outlet"/>
  </r>
  <r>
    <n v="1128299"/>
    <d v="2021-02-17T00:00:00"/>
    <x v="2"/>
    <x v="22"/>
    <s v="Portland"/>
    <s v="Men's Athletic Footwear"/>
    <n v="31"/>
    <n v="1240"/>
    <n v="3844"/>
    <n v="1652.9199999999998"/>
    <n v="0.42999999999999994"/>
    <s v="Outlet"/>
  </r>
  <r>
    <n v="1128299"/>
    <d v="2021-02-17T00:00:00"/>
    <x v="2"/>
    <x v="22"/>
    <s v="Portland"/>
    <s v="Women's Street Footwear"/>
    <n v="34"/>
    <n v="1320"/>
    <n v="4488"/>
    <n v="1929.8399999999997"/>
    <n v="0.42999999999999994"/>
    <s v="Outlet"/>
  </r>
  <r>
    <n v="1128299"/>
    <d v="2021-02-17T00:00:00"/>
    <x v="1"/>
    <x v="23"/>
    <s v="New Orleans"/>
    <s v="Women's Athletic Footwear"/>
    <n v="33"/>
    <n v="750"/>
    <n v="2475"/>
    <n v="1163.25"/>
    <n v="0.47"/>
    <s v="Outlet"/>
  </r>
  <r>
    <n v="1128299"/>
    <d v="2021-02-17T00:00:00"/>
    <x v="1"/>
    <x v="23"/>
    <s v="New Orleans"/>
    <s v="Men's Apparel"/>
    <n v="33"/>
    <n v="530"/>
    <n v="1749"/>
    <n v="822.03000000000009"/>
    <n v="0.47000000000000003"/>
    <s v="Outlet"/>
  </r>
  <r>
    <n v="1128299"/>
    <d v="2021-02-17T00:00:00"/>
    <x v="1"/>
    <x v="23"/>
    <s v="New Orleans"/>
    <s v="Women's Apparel"/>
    <n v="32"/>
    <n v="1310"/>
    <n v="4192"/>
    <n v="1551.04"/>
    <n v="0.37"/>
    <s v="Outlet"/>
  </r>
  <r>
    <n v="1128299"/>
    <d v="2021-03-16T00:00:00"/>
    <x v="1"/>
    <x v="23"/>
    <s v="New Orleans"/>
    <s v="Men's Street Footwear"/>
    <n v="29"/>
    <n v="1790"/>
    <n v="5191"/>
    <n v="2387.8599999999997"/>
    <n v="0.45999999999999996"/>
    <s v="Outlet"/>
  </r>
  <r>
    <n v="1128299"/>
    <d v="2021-03-16T00:00:00"/>
    <x v="1"/>
    <x v="23"/>
    <s v="New Orleans"/>
    <s v="Men's Athletic Footwear"/>
    <n v="38"/>
    <n v="1200"/>
    <n v="4560"/>
    <n v="2006.3999999999999"/>
    <n v="0.43999999999999995"/>
    <s v="Outlet"/>
  </r>
  <r>
    <n v="1128299"/>
    <d v="2021-03-16T00:00:00"/>
    <x v="1"/>
    <x v="23"/>
    <s v="New Orleans"/>
    <s v="Women's Street Footwear"/>
    <n v="39"/>
    <n v="1200"/>
    <n v="4680"/>
    <n v="2106"/>
    <n v="0.44999999999999996"/>
    <s v="Outlet"/>
  </r>
  <r>
    <n v="1128299"/>
    <d v="2021-03-16T00:00:00"/>
    <x v="1"/>
    <x v="23"/>
    <s v="New Orleans"/>
    <s v="Women's Athletic Footwear"/>
    <n v="43"/>
    <n v="960"/>
    <n v="4128"/>
    <n v="1775.0399999999997"/>
    <n v="0.42999999999999994"/>
    <s v="Outlet"/>
  </r>
  <r>
    <n v="1128299"/>
    <d v="2021-03-16T00:00:00"/>
    <x v="1"/>
    <x v="23"/>
    <s v="New Orleans"/>
    <s v="Men's Apparel"/>
    <n v="40"/>
    <n v="500"/>
    <n v="2000"/>
    <n v="1020"/>
    <n v="0.51"/>
    <s v="Outlet"/>
  </r>
  <r>
    <n v="1128299"/>
    <d v="2021-03-16T00:00:00"/>
    <x v="1"/>
    <x v="23"/>
    <s v="New Orleans"/>
    <s v="Women's Apparel"/>
    <n v="29"/>
    <n v="1090"/>
    <n v="3161"/>
    <n v="1169.57"/>
    <n v="0.37"/>
    <s v="Outlet"/>
  </r>
  <r>
    <n v="1128299"/>
    <d v="2021-04-17T00:00:00"/>
    <x v="1"/>
    <x v="23"/>
    <s v="New Orleans"/>
    <s v="Men's Street Footwear"/>
    <n v="38"/>
    <n v="1680"/>
    <n v="6384"/>
    <n v="3000.48"/>
    <n v="0.47"/>
    <s v="Outlet"/>
  </r>
  <r>
    <n v="1128299"/>
    <d v="2021-04-17T00:00:00"/>
    <x v="1"/>
    <x v="23"/>
    <s v="New Orleans"/>
    <s v="Men's Athletic Footwear"/>
    <n v="36"/>
    <n v="1070"/>
    <n v="3852"/>
    <n v="1771.9199999999998"/>
    <n v="0.45999999999999996"/>
    <s v="Outlet"/>
  </r>
  <r>
    <n v="1128299"/>
    <d v="2021-04-17T00:00:00"/>
    <x v="1"/>
    <x v="23"/>
    <s v="New Orleans"/>
    <s v="Women's Street Footwear"/>
    <n v="40"/>
    <n v="1200"/>
    <n v="4800"/>
    <n v="2016"/>
    <n v="0.42"/>
    <s v="Outlet"/>
  </r>
  <r>
    <n v="1128299"/>
    <d v="2021-04-17T00:00:00"/>
    <x v="1"/>
    <x v="23"/>
    <s v="New Orleans"/>
    <s v="Women's Athletic Footwear"/>
    <n v="27"/>
    <n v="910"/>
    <n v="2457"/>
    <n v="1105.6499999999999"/>
    <n v="0.44999999999999996"/>
    <s v="Outlet"/>
  </r>
  <r>
    <n v="1128299"/>
    <d v="2021-04-17T00:00:00"/>
    <x v="1"/>
    <x v="23"/>
    <s v="New Orleans"/>
    <s v="Men's Apparel"/>
    <n v="34"/>
    <n v="560"/>
    <n v="1904"/>
    <n v="971.04"/>
    <n v="0.51"/>
    <s v="Outlet"/>
  </r>
  <r>
    <n v="1128299"/>
    <d v="2021-04-17T00:00:00"/>
    <x v="1"/>
    <x v="23"/>
    <s v="New Orleans"/>
    <s v="Women's Apparel"/>
    <n v="39"/>
    <n v="1230"/>
    <n v="4797"/>
    <n v="1774.8899999999999"/>
    <n v="0.37"/>
    <s v="Outlet"/>
  </r>
  <r>
    <n v="1128299"/>
    <d v="2021-05-18T00:00:00"/>
    <x v="1"/>
    <x v="23"/>
    <s v="New Orleans"/>
    <s v="Men's Street Footwear"/>
    <n v="32"/>
    <n v="1760"/>
    <n v="5632"/>
    <n v="2421.7599999999998"/>
    <n v="0.42999999999999994"/>
    <s v="Outlet"/>
  </r>
  <r>
    <n v="1128299"/>
    <d v="2021-05-18T00:00:00"/>
    <x v="1"/>
    <x v="23"/>
    <s v="New Orleans"/>
    <s v="Men's Athletic Footwear"/>
    <n v="40"/>
    <n v="1280"/>
    <n v="5120"/>
    <n v="2252.7999999999997"/>
    <n v="0.43999999999999995"/>
    <s v="Outlet"/>
  </r>
  <r>
    <n v="1128299"/>
    <d v="2021-05-18T00:00:00"/>
    <x v="1"/>
    <x v="23"/>
    <s v="New Orleans"/>
    <s v="Women's Street Footwear"/>
    <n v="37"/>
    <n v="1360"/>
    <n v="5032"/>
    <n v="2113.44"/>
    <n v="0.42"/>
    <s v="Outlet"/>
  </r>
  <r>
    <n v="1128299"/>
    <d v="2021-05-18T00:00:00"/>
    <x v="1"/>
    <x v="23"/>
    <s v="New Orleans"/>
    <s v="Women's Athletic Footwear"/>
    <n v="33"/>
    <n v="1010"/>
    <n v="3333"/>
    <n v="1433.1899999999998"/>
    <n v="0.42999999999999994"/>
    <s v="Outlet"/>
  </r>
  <r>
    <n v="1128299"/>
    <d v="2021-05-18T00:00:00"/>
    <x v="1"/>
    <x v="23"/>
    <s v="New Orleans"/>
    <s v="Men's Apparel"/>
    <n v="32"/>
    <n v="770"/>
    <n v="2464"/>
    <n v="1182.72"/>
    <n v="0.48"/>
    <s v="Outlet"/>
  </r>
  <r>
    <n v="1128299"/>
    <d v="2021-05-18T00:00:00"/>
    <x v="1"/>
    <x v="23"/>
    <s v="New Orleans"/>
    <s v="Women's Apparel"/>
    <n v="46"/>
    <n v="1780"/>
    <n v="8188"/>
    <n v="3275.2"/>
    <n v="0.39999999999999997"/>
    <s v="Outlet"/>
  </r>
  <r>
    <n v="1128299"/>
    <d v="2021-06-17T00:00:00"/>
    <x v="1"/>
    <x v="23"/>
    <s v="New Orleans"/>
    <s v="Men's Street Footwear"/>
    <n v="47"/>
    <n v="2560"/>
    <n v="12032"/>
    <n v="5655.04"/>
    <n v="0.47"/>
    <s v="Outlet"/>
  </r>
  <r>
    <n v="1128299"/>
    <d v="2021-06-17T00:00:00"/>
    <x v="1"/>
    <x v="23"/>
    <s v="New Orleans"/>
    <s v="Men's Athletic Footwear"/>
    <n v="55"/>
    <n v="2240"/>
    <n v="12320"/>
    <n v="5543.9999999999991"/>
    <n v="0.44999999999999996"/>
    <s v="Outlet"/>
  </r>
  <r>
    <n v="1128299"/>
    <d v="2021-06-17T00:00:00"/>
    <x v="1"/>
    <x v="23"/>
    <s v="New Orleans"/>
    <s v="Women's Street Footwear"/>
    <n v="55"/>
    <n v="2100"/>
    <n v="11550"/>
    <n v="5081.9999999999991"/>
    <n v="0.43999999999999995"/>
    <s v="Outlet"/>
  </r>
  <r>
    <n v="1128299"/>
    <d v="2021-06-17T00:00:00"/>
    <x v="1"/>
    <x v="23"/>
    <s v="New Orleans"/>
    <s v="Women's Athletic Footwear"/>
    <n v="59"/>
    <n v="1840"/>
    <n v="10856"/>
    <n v="5102.32"/>
    <n v="0.47"/>
    <s v="Outlet"/>
  </r>
  <r>
    <n v="1128299"/>
    <d v="2021-06-17T00:00:00"/>
    <x v="1"/>
    <x v="23"/>
    <s v="New Orleans"/>
    <s v="Men's Apparel"/>
    <n v="70"/>
    <n v="1530"/>
    <n v="10710"/>
    <n v="5033.7000000000007"/>
    <n v="0.47000000000000003"/>
    <s v="Outlet"/>
  </r>
  <r>
    <n v="1128299"/>
    <d v="2021-06-17T00:00:00"/>
    <x v="1"/>
    <x v="23"/>
    <s v="New Orleans"/>
    <s v="Women's Apparel"/>
    <n v="80"/>
    <n v="2480"/>
    <n v="19840"/>
    <n v="8134.4"/>
    <n v="0.41"/>
    <s v="Outlet"/>
  </r>
  <r>
    <n v="1128299"/>
    <d v="2021-07-16T00:00:00"/>
    <x v="1"/>
    <x v="23"/>
    <s v="New Orleans"/>
    <s v="Men's Street Footwear"/>
    <n v="62"/>
    <n v="3060"/>
    <n v="18972"/>
    <n v="8157.9599999999991"/>
    <n v="0.42999999999999994"/>
    <s v="Outlet"/>
  </r>
  <r>
    <n v="1128299"/>
    <d v="2021-07-16T00:00:00"/>
    <x v="1"/>
    <x v="23"/>
    <s v="New Orleans"/>
    <s v="Men's Athletic Footwear"/>
    <n v="67"/>
    <n v="2480"/>
    <n v="16616"/>
    <n v="7643.36"/>
    <n v="0.45999999999999996"/>
    <s v="Outlet"/>
  </r>
  <r>
    <n v="1128299"/>
    <d v="2021-07-16T00:00:00"/>
    <x v="1"/>
    <x v="23"/>
    <s v="New Orleans"/>
    <s v="Women's Street Footwear"/>
    <n v="69"/>
    <n v="2100"/>
    <n v="14490"/>
    <n v="6810.2999999999993"/>
    <n v="0.47"/>
    <s v="Outlet"/>
  </r>
  <r>
    <n v="1128299"/>
    <d v="2021-07-16T00:00:00"/>
    <x v="1"/>
    <x v="23"/>
    <s v="New Orleans"/>
    <s v="Women's Athletic Footwear"/>
    <n v="62"/>
    <n v="1980"/>
    <n v="12276"/>
    <n v="5524.2"/>
    <n v="0.44999999999999996"/>
    <s v="Outlet"/>
  </r>
  <r>
    <n v="1128299"/>
    <d v="2021-07-16T00:00:00"/>
    <x v="1"/>
    <x v="23"/>
    <s v="New Orleans"/>
    <s v="Men's Apparel"/>
    <n v="73"/>
    <n v="2210"/>
    <n v="16133"/>
    <n v="7905.17"/>
    <n v="0.49"/>
    <s v="Outlet"/>
  </r>
  <r>
    <n v="1128299"/>
    <d v="2021-07-16T00:00:00"/>
    <x v="1"/>
    <x v="23"/>
    <s v="New Orleans"/>
    <s v="Women's Apparel"/>
    <n v="81"/>
    <n v="2080"/>
    <n v="16848"/>
    <n v="6907.6799999999994"/>
    <n v="0.41"/>
    <s v="Outlet"/>
  </r>
  <r>
    <n v="1128299"/>
    <d v="2021-08-17T00:00:00"/>
    <x v="1"/>
    <x v="23"/>
    <s v="New Orleans"/>
    <s v="Men's Street Footwear"/>
    <n v="73"/>
    <n v="2550"/>
    <n v="18615"/>
    <n v="8749.0499999999993"/>
    <n v="0.47"/>
    <s v="Outlet"/>
  </r>
  <r>
    <n v="1128299"/>
    <d v="2021-08-17T00:00:00"/>
    <x v="1"/>
    <x v="23"/>
    <s v="New Orleans"/>
    <s v="Men's Athletic Footwear"/>
    <n v="57"/>
    <n v="2560"/>
    <n v="14592"/>
    <n v="6420.48"/>
    <n v="0.43999999999999995"/>
    <s v="Outlet"/>
  </r>
  <r>
    <n v="1128299"/>
    <d v="2021-08-17T00:00:00"/>
    <x v="1"/>
    <x v="23"/>
    <s v="New Orleans"/>
    <s v="Women's Street Footwear"/>
    <n v="50"/>
    <n v="2170"/>
    <n v="10850"/>
    <n v="4557"/>
    <n v="0.42"/>
    <s v="Outlet"/>
  </r>
  <r>
    <n v="1128299"/>
    <d v="2021-08-17T00:00:00"/>
    <x v="1"/>
    <x v="23"/>
    <s v="New Orleans"/>
    <s v="Women's Athletic Footwear"/>
    <n v="55"/>
    <n v="1430"/>
    <n v="7865"/>
    <n v="3696.5499999999997"/>
    <n v="0.47"/>
    <s v="Outlet"/>
  </r>
  <r>
    <n v="1128299"/>
    <d v="2021-08-17T00:00:00"/>
    <x v="1"/>
    <x v="23"/>
    <s v="New Orleans"/>
    <s v="Men's Apparel"/>
    <n v="47"/>
    <n v="1520"/>
    <n v="7144"/>
    <n v="3500.56"/>
    <n v="0.49"/>
    <s v="Outlet"/>
  </r>
  <r>
    <n v="1128299"/>
    <d v="2021-08-17T00:00:00"/>
    <x v="1"/>
    <x v="23"/>
    <s v="New Orleans"/>
    <s v="Women's Apparel"/>
    <n v="46"/>
    <n v="1020"/>
    <n v="4692"/>
    <n v="1782.96"/>
    <n v="0.38"/>
    <s v="Outlet"/>
  </r>
  <r>
    <n v="1128299"/>
    <d v="2021-09-18T00:00:00"/>
    <x v="1"/>
    <x v="23"/>
    <s v="New Orleans"/>
    <s v="Men's Street Footwear"/>
    <n v="33"/>
    <n v="1750"/>
    <n v="5775"/>
    <n v="2425.5"/>
    <n v="0.42"/>
    <s v="Outlet"/>
  </r>
  <r>
    <n v="1128299"/>
    <d v="2021-09-18T00:00:00"/>
    <x v="1"/>
    <x v="23"/>
    <s v="New Orleans"/>
    <s v="Men's Athletic Footwear"/>
    <n v="40"/>
    <n v="1750"/>
    <n v="7000"/>
    <n v="3009.9999999999995"/>
    <n v="0.42999999999999994"/>
    <s v="Outlet"/>
  </r>
  <r>
    <n v="1128299"/>
    <d v="2021-09-18T00:00:00"/>
    <x v="1"/>
    <x v="23"/>
    <s v="New Orleans"/>
    <s v="Women's Street Footwear"/>
    <n v="30"/>
    <n v="960"/>
    <n v="2880"/>
    <n v="1324.8"/>
    <n v="0.45999999999999996"/>
    <s v="Outlet"/>
  </r>
  <r>
    <n v="1128299"/>
    <d v="2021-09-18T00:00:00"/>
    <x v="1"/>
    <x v="23"/>
    <s v="New Orleans"/>
    <s v="Women's Athletic Footwear"/>
    <n v="34"/>
    <n v="800"/>
    <n v="2720"/>
    <n v="1142.3999999999999"/>
    <n v="0.42"/>
    <s v="Outlet"/>
  </r>
  <r>
    <n v="1128299"/>
    <d v="2021-09-18T00:00:00"/>
    <x v="1"/>
    <x v="23"/>
    <s v="New Orleans"/>
    <s v="Men's Apparel"/>
    <n v="41"/>
    <n v="830"/>
    <n v="3403"/>
    <n v="1633.4399999999998"/>
    <n v="0.48"/>
    <s v="Outlet"/>
  </r>
  <r>
    <n v="1128299"/>
    <d v="2021-09-18T00:00:00"/>
    <x v="1"/>
    <x v="23"/>
    <s v="New Orleans"/>
    <s v="Women's Apparel"/>
    <n v="30"/>
    <n v="900"/>
    <n v="2700"/>
    <n v="1080"/>
    <n v="0.39999999999999997"/>
    <s v="Outlet"/>
  </r>
  <r>
    <n v="1128299"/>
    <d v="2021-10-17T00:00:00"/>
    <x v="1"/>
    <x v="23"/>
    <s v="New Orleans"/>
    <s v="Men's Street Footwear"/>
    <n v="25"/>
    <n v="1240"/>
    <n v="3100"/>
    <n v="1332.9999999999998"/>
    <n v="0.42999999999999994"/>
    <s v="Outlet"/>
  </r>
  <r>
    <n v="1128299"/>
    <d v="2021-10-17T00:00:00"/>
    <x v="1"/>
    <x v="23"/>
    <s v="New Orleans"/>
    <s v="Men's Athletic Footwear"/>
    <n v="34"/>
    <n v="1840"/>
    <n v="6256"/>
    <n v="2815.2"/>
    <n v="0.44999999999999996"/>
    <s v="Outlet"/>
  </r>
  <r>
    <n v="1128299"/>
    <d v="2021-10-17T00:00:00"/>
    <x v="1"/>
    <x v="23"/>
    <s v="New Orleans"/>
    <s v="Women's Street Footwear"/>
    <n v="33"/>
    <n v="1280"/>
    <n v="4224"/>
    <n v="1900.7999999999997"/>
    <n v="0.44999999999999996"/>
    <s v="Outlet"/>
  </r>
  <r>
    <n v="1128299"/>
    <d v="2021-10-17T00:00:00"/>
    <x v="1"/>
    <x v="23"/>
    <s v="New Orleans"/>
    <s v="Women's Athletic Footwear"/>
    <n v="31"/>
    <n v="1200"/>
    <n v="3720"/>
    <n v="1599.5999999999997"/>
    <n v="0.42999999999999994"/>
    <s v="Outlet"/>
  </r>
  <r>
    <n v="1128299"/>
    <d v="2021-10-17T00:00:00"/>
    <x v="1"/>
    <x v="23"/>
    <s v="New Orleans"/>
    <s v="Men's Apparel"/>
    <n v="39"/>
    <n v="1120"/>
    <n v="4368"/>
    <n v="2096.64"/>
    <n v="0.48"/>
    <s v="Outlet"/>
  </r>
  <r>
    <n v="1128299"/>
    <d v="2021-10-17T00:00:00"/>
    <x v="1"/>
    <x v="23"/>
    <s v="New Orleans"/>
    <s v="Women's Apparel"/>
    <n v="44"/>
    <n v="1400"/>
    <n v="6160"/>
    <n v="2464"/>
    <n v="0.39999999999999997"/>
    <s v="Outlet"/>
  </r>
  <r>
    <n v="1128299"/>
    <d v="2021-11-17T00:00:00"/>
    <x v="1"/>
    <x v="23"/>
    <s v="New Orleans"/>
    <s v="Men's Street Footwear"/>
    <n v="28"/>
    <n v="2190"/>
    <n v="6132"/>
    <n v="2882.04"/>
    <n v="0.47"/>
    <s v="Outlet"/>
  </r>
  <r>
    <n v="1128299"/>
    <d v="2021-11-17T00:00:00"/>
    <x v="1"/>
    <x v="23"/>
    <s v="New Orleans"/>
    <s v="Men's Athletic Footwear"/>
    <n v="35"/>
    <n v="2240"/>
    <n v="7840"/>
    <n v="3684.7999999999997"/>
    <n v="0.47"/>
    <s v="Outlet"/>
  </r>
  <r>
    <n v="1128299"/>
    <d v="2021-11-17T00:00:00"/>
    <x v="1"/>
    <x v="23"/>
    <s v="New Orleans"/>
    <s v="Women's Street Footwear"/>
    <n v="30"/>
    <n v="1580"/>
    <n v="4740"/>
    <n v="2180.3999999999996"/>
    <n v="0.45999999999999996"/>
    <s v="Outlet"/>
  </r>
  <r>
    <n v="1128299"/>
    <d v="2021-11-17T00:00:00"/>
    <x v="1"/>
    <x v="23"/>
    <s v="New Orleans"/>
    <s v="Women's Athletic Footwear"/>
    <n v="40"/>
    <n v="1550"/>
    <n v="6200"/>
    <n v="2852"/>
    <n v="0.45999999999999996"/>
    <s v="Outlet"/>
  </r>
  <r>
    <n v="1128299"/>
    <d v="2021-11-17T00:00:00"/>
    <x v="1"/>
    <x v="23"/>
    <s v="New Orleans"/>
    <s v="Men's Apparel"/>
    <n v="53"/>
    <n v="1470"/>
    <n v="7791"/>
    <n v="3661.7700000000004"/>
    <n v="0.47000000000000003"/>
    <s v="Outlet"/>
  </r>
  <r>
    <n v="1128299"/>
    <d v="2021-11-17T00:00:00"/>
    <x v="1"/>
    <x v="23"/>
    <s v="New Orleans"/>
    <s v="Women's Apparel"/>
    <n v="64"/>
    <n v="1800"/>
    <n v="11520"/>
    <n v="4723.2"/>
    <n v="0.41"/>
    <s v="Outlet"/>
  </r>
  <r>
    <n v="1128299"/>
    <d v="2021-12-16T00:00:00"/>
    <x v="1"/>
    <x v="23"/>
    <s v="New Orleans"/>
    <s v="Men's Street Footwear"/>
    <n v="46"/>
    <n v="2720"/>
    <n v="12512"/>
    <n v="5755.5199999999995"/>
    <n v="0.45999999999999996"/>
    <s v="Outlet"/>
  </r>
  <r>
    <n v="1128299"/>
    <d v="2021-12-16T00:00:00"/>
    <x v="1"/>
    <x v="23"/>
    <s v="New Orleans"/>
    <s v="Men's Athletic Footwear"/>
    <n v="52"/>
    <n v="2480"/>
    <n v="12896"/>
    <n v="5674.2399999999989"/>
    <n v="0.43999999999999995"/>
    <s v="Outlet"/>
  </r>
  <r>
    <n v="1128299"/>
    <d v="2021-12-16T00:00:00"/>
    <x v="1"/>
    <x v="23"/>
    <s v="New Orleans"/>
    <s v="Women's Street Footwear"/>
    <n v="53"/>
    <n v="1920"/>
    <n v="10176"/>
    <n v="4375.6799999999994"/>
    <n v="0.42999999999999994"/>
    <s v="Outlet"/>
  </r>
  <r>
    <n v="1128299"/>
    <d v="2021-12-16T00:00:00"/>
    <x v="1"/>
    <x v="23"/>
    <s v="New Orleans"/>
    <s v="Women's Athletic Footwear"/>
    <n v="53"/>
    <n v="1920"/>
    <n v="10176"/>
    <n v="4782.7199999999993"/>
    <n v="0.47"/>
    <s v="Outlet"/>
  </r>
  <r>
    <n v="1128299"/>
    <d v="2021-12-16T00:00:00"/>
    <x v="1"/>
    <x v="23"/>
    <s v="New Orleans"/>
    <s v="Men's Apparel"/>
    <n v="55"/>
    <n v="1680"/>
    <n v="9240"/>
    <n v="4435.2"/>
    <n v="0.48"/>
    <s v="Outlet"/>
  </r>
  <r>
    <n v="1128299"/>
    <d v="2021-12-16T00:00:00"/>
    <x v="1"/>
    <x v="23"/>
    <s v="New Orleans"/>
    <s v="Women's Apparel"/>
    <n v="59"/>
    <n v="1940"/>
    <n v="11446"/>
    <n v="4578.3999999999996"/>
    <n v="0.39999999999999997"/>
    <s v="Outlet"/>
  </r>
  <r>
    <n v="1197831"/>
    <d v="2021-01-05T00:00:00"/>
    <x v="1"/>
    <x v="23"/>
    <s v="New Orleans"/>
    <s v="Men's Street Footwear"/>
    <n v="14"/>
    <n v="2230"/>
    <n v="3122"/>
    <n v="1061.4799999999998"/>
    <n v="0.33999999999999997"/>
    <s v="Outlet"/>
  </r>
  <r>
    <n v="1197831"/>
    <d v="2021-01-05T00:00:00"/>
    <x v="1"/>
    <x v="23"/>
    <s v="New Orleans"/>
    <s v="Men's Athletic Footwear"/>
    <n v="20"/>
    <n v="2090"/>
    <n v="4180"/>
    <n v="1504.8"/>
    <n v="0.36"/>
    <s v="Outlet"/>
  </r>
  <r>
    <n v="1197831"/>
    <d v="2021-01-05T00:00:00"/>
    <x v="1"/>
    <x v="23"/>
    <s v="New Orleans"/>
    <s v="Women's Street Footwear"/>
    <n v="21"/>
    <n v="1620"/>
    <n v="3402"/>
    <n v="1258.74"/>
    <n v="0.37"/>
    <s v="Outlet"/>
  </r>
  <r>
    <n v="1197831"/>
    <d v="2021-01-05T00:00:00"/>
    <x v="1"/>
    <x v="23"/>
    <s v="New Orleans"/>
    <s v="Women's Athletic Footwear"/>
    <n v="26"/>
    <n v="1660"/>
    <n v="4316"/>
    <n v="1812.7200000000003"/>
    <n v="0.42000000000000004"/>
    <s v="Outlet"/>
  </r>
  <r>
    <n v="1197831"/>
    <d v="2021-01-05T00:00:00"/>
    <x v="1"/>
    <x v="23"/>
    <s v="New Orleans"/>
    <s v="Men's Apparel"/>
    <n v="28"/>
    <n v="1110"/>
    <n v="3108"/>
    <n v="870.24000000000012"/>
    <n v="0.28000000000000003"/>
    <s v="Outlet"/>
  </r>
  <r>
    <n v="1197831"/>
    <d v="2021-01-05T00:00:00"/>
    <x v="1"/>
    <x v="23"/>
    <s v="New Orleans"/>
    <s v="Women's Apparel"/>
    <n v="23"/>
    <n v="1470"/>
    <n v="3381"/>
    <n v="1690.5"/>
    <n v="0.5"/>
    <s v="Outlet"/>
  </r>
  <r>
    <n v="1197831"/>
    <d v="2021-02-04T00:00:00"/>
    <x v="1"/>
    <x v="23"/>
    <s v="New Orleans"/>
    <s v="Men's Street Footwear"/>
    <n v="18"/>
    <n v="2000"/>
    <n v="3600"/>
    <n v="1152"/>
    <n v="0.32"/>
    <s v="Outlet"/>
  </r>
  <r>
    <n v="1197831"/>
    <d v="2021-02-04T00:00:00"/>
    <x v="1"/>
    <x v="23"/>
    <s v="New Orleans"/>
    <s v="Men's Athletic Footwear"/>
    <n v="28"/>
    <n v="1800"/>
    <n v="5040"/>
    <n v="1663.1999999999998"/>
    <n v="0.32999999999999996"/>
    <s v="Outlet"/>
  </r>
  <r>
    <n v="1197831"/>
    <d v="2021-02-04T00:00:00"/>
    <x v="1"/>
    <x v="23"/>
    <s v="New Orleans"/>
    <s v="Women's Street Footwear"/>
    <n v="28"/>
    <n v="1280"/>
    <n v="3584"/>
    <n v="1254.3999999999999"/>
    <n v="0.35"/>
    <s v="Outlet"/>
  </r>
  <r>
    <n v="1197831"/>
    <d v="2021-02-04T00:00:00"/>
    <x v="2"/>
    <x v="24"/>
    <s v="Boise"/>
    <s v="Women's Athletic Footwear"/>
    <n v="27"/>
    <n v="1160"/>
    <n v="3132"/>
    <n v="1315.44"/>
    <n v="0.42000000000000004"/>
    <s v="Outlet"/>
  </r>
  <r>
    <n v="1197831"/>
    <d v="2021-02-04T00:00:00"/>
    <x v="2"/>
    <x v="24"/>
    <s v="Boise"/>
    <s v="Men's Apparel"/>
    <n v="31"/>
    <n v="880"/>
    <n v="2728"/>
    <n v="818.4"/>
    <n v="0.3"/>
    <s v="Outlet"/>
  </r>
  <r>
    <n v="1197831"/>
    <d v="2021-02-04T00:00:00"/>
    <x v="2"/>
    <x v="24"/>
    <s v="Boise"/>
    <s v="Women's Apparel"/>
    <n v="26"/>
    <n v="1350"/>
    <n v="3510"/>
    <n v="1825.2"/>
    <n v="0.52"/>
    <s v="Outlet"/>
  </r>
  <r>
    <n v="1197831"/>
    <d v="2021-03-06T00:00:00"/>
    <x v="2"/>
    <x v="24"/>
    <s v="Boise"/>
    <s v="Men's Street Footwear"/>
    <n v="21"/>
    <n v="2000"/>
    <n v="4200"/>
    <n v="1554"/>
    <n v="0.37"/>
    <s v="Outlet"/>
  </r>
  <r>
    <n v="1197831"/>
    <d v="2021-03-06T00:00:00"/>
    <x v="2"/>
    <x v="24"/>
    <s v="Boise"/>
    <s v="Men's Athletic Footwear"/>
    <n v="27"/>
    <n v="1880"/>
    <n v="5076"/>
    <n v="1979.6399999999999"/>
    <n v="0.38999999999999996"/>
    <s v="Outlet"/>
  </r>
  <r>
    <n v="1197831"/>
    <d v="2021-03-06T00:00:00"/>
    <x v="2"/>
    <x v="24"/>
    <s v="Boise"/>
    <s v="Women's Street Footwear"/>
    <n v="20"/>
    <n v="1350"/>
    <n v="2700"/>
    <n v="1026"/>
    <n v="0.38"/>
    <s v="Outlet"/>
  </r>
  <r>
    <n v="1197831"/>
    <d v="2021-03-06T00:00:00"/>
    <x v="2"/>
    <x v="24"/>
    <s v="Boise"/>
    <s v="Women's Athletic Footwear"/>
    <n v="26"/>
    <n v="1120"/>
    <n v="2912"/>
    <n v="1368.64"/>
    <n v="0.47000000000000003"/>
    <s v="Outlet"/>
  </r>
  <r>
    <n v="1197831"/>
    <d v="2021-03-06T00:00:00"/>
    <x v="2"/>
    <x v="24"/>
    <s v="Boise"/>
    <s v="Men's Apparel"/>
    <n v="32"/>
    <n v="880"/>
    <n v="2816"/>
    <n v="985.59999999999991"/>
    <n v="0.35"/>
    <s v="Outlet"/>
  </r>
  <r>
    <n v="1197831"/>
    <d v="2021-03-06T00:00:00"/>
    <x v="2"/>
    <x v="24"/>
    <s v="Boise"/>
    <s v="Women's Apparel"/>
    <n v="25"/>
    <n v="1240"/>
    <n v="3100"/>
    <n v="1643"/>
    <n v="0.53"/>
    <s v="Outlet"/>
  </r>
  <r>
    <n v="1197831"/>
    <d v="2021-04-05T00:00:00"/>
    <x v="2"/>
    <x v="24"/>
    <s v="Boise"/>
    <s v="Men's Street Footwear"/>
    <n v="15"/>
    <n v="2150"/>
    <n v="3225"/>
    <n v="1354.5"/>
    <n v="0.42"/>
    <s v="Outlet"/>
  </r>
  <r>
    <n v="1197831"/>
    <d v="2021-04-05T00:00:00"/>
    <x v="2"/>
    <x v="24"/>
    <s v="Boise"/>
    <s v="Men's Athletic Footwear"/>
    <n v="21"/>
    <n v="2150"/>
    <n v="4515"/>
    <n v="1760.85"/>
    <n v="0.38999999999999996"/>
    <s v="Outlet"/>
  </r>
  <r>
    <n v="1197831"/>
    <d v="2021-04-05T00:00:00"/>
    <x v="2"/>
    <x v="24"/>
    <s v="Boise"/>
    <s v="Women's Street Footwear"/>
    <n v="19"/>
    <n v="1620"/>
    <n v="3078"/>
    <n v="1138.8599999999999"/>
    <n v="0.37"/>
    <s v="Outlet"/>
  </r>
  <r>
    <n v="1197831"/>
    <d v="2021-04-05T00:00:00"/>
    <x v="2"/>
    <x v="24"/>
    <s v="Boise"/>
    <s v="Women's Athletic Footwear"/>
    <n v="20"/>
    <n v="1160"/>
    <n v="2320"/>
    <n v="1136.8"/>
    <n v="0.49"/>
    <s v="Outlet"/>
  </r>
  <r>
    <n v="1197831"/>
    <d v="2021-04-05T00:00:00"/>
    <x v="2"/>
    <x v="24"/>
    <s v="Boise"/>
    <s v="Men's Apparel"/>
    <n v="27"/>
    <n v="910"/>
    <n v="2457"/>
    <n v="786.24"/>
    <n v="0.32"/>
    <s v="Outlet"/>
  </r>
  <r>
    <n v="1197831"/>
    <d v="2021-04-05T00:00:00"/>
    <x v="2"/>
    <x v="24"/>
    <s v="Boise"/>
    <s v="Women's Apparel"/>
    <n v="23"/>
    <n v="1760"/>
    <n v="4048"/>
    <n v="2307.36"/>
    <n v="0.57000000000000006"/>
    <s v="Outlet"/>
  </r>
  <r>
    <n v="1197831"/>
    <d v="2021-05-05T00:00:00"/>
    <x v="2"/>
    <x v="24"/>
    <s v="Boise"/>
    <s v="Men's Street Footwear"/>
    <n v="14"/>
    <n v="2100"/>
    <n v="2940"/>
    <n v="1234.8"/>
    <n v="0.42"/>
    <s v="Outlet"/>
  </r>
  <r>
    <n v="1197831"/>
    <d v="2021-05-05T00:00:00"/>
    <x v="2"/>
    <x v="24"/>
    <s v="Boise"/>
    <s v="Men's Athletic Footwear"/>
    <n v="22"/>
    <n v="2470"/>
    <n v="5434"/>
    <n v="2227.94"/>
    <n v="0.41"/>
    <s v="Outlet"/>
  </r>
  <r>
    <n v="1197831"/>
    <d v="2021-05-05T00:00:00"/>
    <x v="2"/>
    <x v="24"/>
    <s v="Boise"/>
    <s v="Women's Street Footwear"/>
    <n v="18"/>
    <n v="1840"/>
    <n v="3312"/>
    <n v="1291.6799999999998"/>
    <n v="0.38999999999999996"/>
    <s v="Outlet"/>
  </r>
  <r>
    <n v="1197831"/>
    <d v="2021-05-05T00:00:00"/>
    <x v="2"/>
    <x v="24"/>
    <s v="Boise"/>
    <s v="Women's Athletic Footwear"/>
    <n v="24"/>
    <n v="1550"/>
    <n v="3720"/>
    <n v="1860"/>
    <n v="0.5"/>
    <s v="Outlet"/>
  </r>
  <r>
    <n v="1197831"/>
    <d v="2021-05-05T00:00:00"/>
    <x v="2"/>
    <x v="24"/>
    <s v="Boise"/>
    <s v="Men's Apparel"/>
    <n v="34"/>
    <n v="1200"/>
    <n v="4080"/>
    <n v="1428"/>
    <n v="0.35"/>
    <s v="Outlet"/>
  </r>
  <r>
    <n v="1197831"/>
    <d v="2021-05-05T00:00:00"/>
    <x v="2"/>
    <x v="24"/>
    <s v="Boise"/>
    <s v="Women's Apparel"/>
    <n v="33"/>
    <n v="2400"/>
    <n v="7920"/>
    <n v="4356"/>
    <n v="0.55000000000000004"/>
    <s v="Outlet"/>
  </r>
  <r>
    <n v="1197831"/>
    <d v="2021-06-04T00:00:00"/>
    <x v="2"/>
    <x v="24"/>
    <s v="Boise"/>
    <s v="Men's Street Footwear"/>
    <n v="31"/>
    <n v="2330"/>
    <n v="7223"/>
    <n v="2744.7400000000002"/>
    <n v="0.38"/>
    <s v="Outlet"/>
  </r>
  <r>
    <n v="1197831"/>
    <d v="2021-06-04T00:00:00"/>
    <x v="2"/>
    <x v="24"/>
    <s v="Boise"/>
    <s v="Men's Athletic Footwear"/>
    <n v="35"/>
    <n v="2630"/>
    <n v="9205"/>
    <n v="3774.0499999999997"/>
    <n v="0.41"/>
    <s v="Outlet"/>
  </r>
  <r>
    <n v="1197831"/>
    <d v="2021-06-04T00:00:00"/>
    <x v="2"/>
    <x v="24"/>
    <s v="Boise"/>
    <s v="Women's Street Footwear"/>
    <n v="34"/>
    <n v="1860"/>
    <n v="6324"/>
    <n v="2592.8399999999997"/>
    <n v="0.41"/>
    <s v="Outlet"/>
  </r>
  <r>
    <n v="1197831"/>
    <d v="2021-06-04T00:00:00"/>
    <x v="2"/>
    <x v="24"/>
    <s v="Boise"/>
    <s v="Women's Athletic Footwear"/>
    <n v="33"/>
    <n v="1870"/>
    <n v="6171"/>
    <n v="3023.79"/>
    <n v="0.49"/>
    <s v="Outlet"/>
  </r>
  <r>
    <n v="1197831"/>
    <d v="2021-06-04T00:00:00"/>
    <x v="2"/>
    <x v="24"/>
    <s v="Boise"/>
    <s v="Men's Apparel"/>
    <n v="43"/>
    <n v="1580"/>
    <n v="6794"/>
    <n v="2309.9599999999996"/>
    <n v="0.33999999999999997"/>
    <s v="Outlet"/>
  </r>
  <r>
    <n v="1197831"/>
    <d v="2021-06-04T00:00:00"/>
    <x v="2"/>
    <x v="24"/>
    <s v="Boise"/>
    <s v="Women's Apparel"/>
    <n v="39"/>
    <n v="2480"/>
    <n v="9672"/>
    <n v="5319.6"/>
    <n v="0.55000000000000004"/>
    <s v="Outlet"/>
  </r>
  <r>
    <n v="1197831"/>
    <d v="2021-07-06T00:00:00"/>
    <x v="2"/>
    <x v="24"/>
    <s v="Boise"/>
    <s v="Men's Street Footwear"/>
    <n v="35"/>
    <n v="2640"/>
    <n v="9240"/>
    <n v="4250.3999999999996"/>
    <n v="0.45999999999999996"/>
    <s v="Outlet"/>
  </r>
  <r>
    <n v="1197831"/>
    <d v="2021-07-06T00:00:00"/>
    <x v="2"/>
    <x v="24"/>
    <s v="Boise"/>
    <s v="Men's Athletic Footwear"/>
    <n v="40"/>
    <n v="2710"/>
    <n v="10840"/>
    <n v="4661.1999999999989"/>
    <n v="0.42999999999999994"/>
    <s v="Outlet"/>
  </r>
  <r>
    <n v="1197831"/>
    <d v="2021-07-06T00:00:00"/>
    <x v="2"/>
    <x v="24"/>
    <s v="Boise"/>
    <s v="Women's Street Footwear"/>
    <n v="34"/>
    <n v="2780"/>
    <n v="9452"/>
    <n v="3969.8399999999997"/>
    <n v="0.42"/>
    <s v="Outlet"/>
  </r>
  <r>
    <n v="1197831"/>
    <d v="2021-07-06T00:00:00"/>
    <x v="2"/>
    <x v="24"/>
    <s v="Boise"/>
    <s v="Women's Athletic Footwear"/>
    <n v="38"/>
    <n v="1580"/>
    <n v="6004"/>
    <n v="3182.1200000000003"/>
    <n v="0.53"/>
    <s v="Outlet"/>
  </r>
  <r>
    <n v="1197831"/>
    <d v="2021-07-06T00:00:00"/>
    <x v="2"/>
    <x v="24"/>
    <s v="Boise"/>
    <s v="Men's Apparel"/>
    <n v="43"/>
    <n v="1730"/>
    <n v="7439"/>
    <n v="2975.6"/>
    <n v="0.39999999999999997"/>
    <s v="Outlet"/>
  </r>
  <r>
    <n v="1197831"/>
    <d v="2021-07-06T00:00:00"/>
    <x v="2"/>
    <x v="24"/>
    <s v="Boise"/>
    <s v="Women's Apparel"/>
    <n v="51"/>
    <n v="2640"/>
    <n v="13464"/>
    <n v="7943.7600000000011"/>
    <n v="0.59000000000000008"/>
    <s v="Outlet"/>
  </r>
  <r>
    <n v="1197831"/>
    <d v="2021-08-08T00:00:00"/>
    <x v="2"/>
    <x v="24"/>
    <s v="Boise"/>
    <s v="Men's Street Footwear"/>
    <n v="38"/>
    <n v="2330"/>
    <n v="8854"/>
    <n v="3718.68"/>
    <n v="0.42"/>
    <s v="Outlet"/>
  </r>
  <r>
    <n v="1197831"/>
    <d v="2021-08-08T00:00:00"/>
    <x v="2"/>
    <x v="24"/>
    <s v="Boise"/>
    <s v="Men's Athletic Footwear"/>
    <n v="37"/>
    <n v="2550"/>
    <n v="9435"/>
    <n v="4057.0499999999993"/>
    <n v="0.42999999999999994"/>
    <s v="Outlet"/>
  </r>
  <r>
    <n v="1197831"/>
    <d v="2021-08-08T00:00:00"/>
    <x v="2"/>
    <x v="24"/>
    <s v="Boise"/>
    <s v="Women's Street Footwear"/>
    <n v="39"/>
    <n v="3050"/>
    <n v="11895"/>
    <n v="5114.8499999999995"/>
    <n v="0.42999999999999994"/>
    <s v="Outlet"/>
  </r>
  <r>
    <n v="1197831"/>
    <d v="2021-08-08T00:00:00"/>
    <x v="2"/>
    <x v="24"/>
    <s v="Boise"/>
    <s v="Women's Athletic Footwear"/>
    <n v="33"/>
    <n v="1620"/>
    <n v="5346"/>
    <n v="2940.3"/>
    <n v="0.55000000000000004"/>
    <s v="Outlet"/>
  </r>
  <r>
    <n v="1197831"/>
    <d v="2021-08-08T00:00:00"/>
    <x v="2"/>
    <x v="24"/>
    <s v="Boise"/>
    <s v="Men's Apparel"/>
    <n v="39"/>
    <n v="1660"/>
    <n v="6474"/>
    <n v="2719.08"/>
    <n v="0.42"/>
    <s v="Outlet"/>
  </r>
  <r>
    <n v="1197831"/>
    <d v="2021-08-08T00:00:00"/>
    <x v="2"/>
    <x v="24"/>
    <s v="Boise"/>
    <s v="Women's Apparel"/>
    <n v="44"/>
    <n v="2390"/>
    <n v="10516"/>
    <n v="6414.7600000000011"/>
    <n v="0.6100000000000001"/>
    <s v="Outlet"/>
  </r>
  <r>
    <n v="1197831"/>
    <d v="2021-09-05T00:00:00"/>
    <x v="2"/>
    <x v="24"/>
    <s v="Boise"/>
    <s v="Men's Street Footwear"/>
    <n v="41"/>
    <n v="2300"/>
    <n v="9430"/>
    <n v="4337.7999999999993"/>
    <n v="0.45999999999999996"/>
    <s v="Outlet"/>
  </r>
  <r>
    <n v="1197831"/>
    <d v="2021-09-05T00:00:00"/>
    <x v="2"/>
    <x v="24"/>
    <s v="Boise"/>
    <s v="Men's Athletic Footwear"/>
    <n v="38"/>
    <n v="2190"/>
    <n v="8322"/>
    <n v="3578.4599999999996"/>
    <n v="0.42999999999999994"/>
    <s v="Outlet"/>
  </r>
  <r>
    <n v="1197831"/>
    <d v="2021-09-05T00:00:00"/>
    <x v="2"/>
    <x v="24"/>
    <s v="Boise"/>
    <s v="Women's Street Footwear"/>
    <n v="43"/>
    <n v="2030"/>
    <n v="8729"/>
    <n v="3928.0499999999997"/>
    <n v="0.44999999999999996"/>
    <s v="Outlet"/>
  </r>
  <r>
    <n v="1197831"/>
    <d v="2021-09-05T00:00:00"/>
    <x v="2"/>
    <x v="24"/>
    <s v="Boise"/>
    <s v="Women's Athletic Footwear"/>
    <n v="40"/>
    <n v="1360"/>
    <n v="5440"/>
    <n v="2992.0000000000005"/>
    <n v="0.55000000000000004"/>
    <s v="Outlet"/>
  </r>
  <r>
    <n v="1197831"/>
    <d v="2021-09-05T00:00:00"/>
    <x v="2"/>
    <x v="24"/>
    <s v="Boise"/>
    <s v="Men's Apparel"/>
    <n v="42"/>
    <n v="1400"/>
    <n v="5880"/>
    <n v="2410.7999999999997"/>
    <n v="0.41"/>
    <s v="Outlet"/>
  </r>
  <r>
    <n v="1197831"/>
    <d v="2021-09-05T00:00:00"/>
    <x v="2"/>
    <x v="24"/>
    <s v="Boise"/>
    <s v="Women's Apparel"/>
    <n v="36"/>
    <n v="2000"/>
    <n v="7200"/>
    <n v="4176.0000000000009"/>
    <n v="0.58000000000000007"/>
    <s v="Outlet"/>
  </r>
  <r>
    <n v="1197831"/>
    <d v="2021-10-04T00:00:00"/>
    <x v="2"/>
    <x v="24"/>
    <s v="Boise"/>
    <s v="Men's Street Footwear"/>
    <n v="30"/>
    <n v="2010"/>
    <n v="6030"/>
    <n v="2773.7999999999997"/>
    <n v="0.45999999999999996"/>
    <s v="Outlet"/>
  </r>
  <r>
    <n v="1197831"/>
    <d v="2021-10-04T00:00:00"/>
    <x v="2"/>
    <x v="24"/>
    <s v="Boise"/>
    <s v="Men's Athletic Footwear"/>
    <n v="27"/>
    <n v="1900"/>
    <n v="5130"/>
    <n v="2205.8999999999996"/>
    <n v="0.42999999999999994"/>
    <s v="Outlet"/>
  </r>
  <r>
    <n v="1197831"/>
    <d v="2021-10-04T00:00:00"/>
    <x v="2"/>
    <x v="24"/>
    <s v="Boise"/>
    <s v="Women's Street Footwear"/>
    <n v="31"/>
    <n v="1790"/>
    <n v="5549"/>
    <n v="2330.58"/>
    <n v="0.42"/>
    <s v="Outlet"/>
  </r>
  <r>
    <n v="1197831"/>
    <d v="2021-10-04T00:00:00"/>
    <x v="2"/>
    <x v="24"/>
    <s v="Boise"/>
    <s v="Women's Athletic Footwear"/>
    <n v="35"/>
    <n v="1160"/>
    <n v="4060"/>
    <n v="2151.8000000000002"/>
    <n v="0.53"/>
    <s v="Outlet"/>
  </r>
  <r>
    <n v="1197831"/>
    <d v="2021-10-04T00:00:00"/>
    <x v="2"/>
    <x v="24"/>
    <s v="Boise"/>
    <s v="Men's Apparel"/>
    <n v="25"/>
    <n v="1230"/>
    <n v="3075"/>
    <n v="1199.2499999999998"/>
    <n v="0.38999999999999996"/>
    <s v="Outlet"/>
  </r>
  <r>
    <n v="1197831"/>
    <d v="2021-10-04T00:00:00"/>
    <x v="2"/>
    <x v="24"/>
    <s v="Boise"/>
    <s v="Women's Apparel"/>
    <n v="34"/>
    <n v="1790"/>
    <n v="6086"/>
    <n v="3590.7400000000007"/>
    <n v="0.59000000000000008"/>
    <s v="Outlet"/>
  </r>
  <r>
    <n v="1197831"/>
    <d v="2021-11-05T00:00:00"/>
    <x v="2"/>
    <x v="24"/>
    <s v="Boise"/>
    <s v="Men's Street Footwear"/>
    <n v="27"/>
    <n v="2030"/>
    <n v="5481"/>
    <n v="2521.2599999999998"/>
    <n v="0.45999999999999996"/>
    <s v="Outlet"/>
  </r>
  <r>
    <n v="1197831"/>
    <d v="2021-11-05T00:00:00"/>
    <x v="2"/>
    <x v="24"/>
    <s v="Boise"/>
    <s v="Men's Athletic Footwear"/>
    <n v="28"/>
    <n v="2230"/>
    <n v="6244"/>
    <n v="2684.9199999999996"/>
    <n v="0.42999999999999994"/>
    <s v="Outlet"/>
  </r>
  <r>
    <n v="1197831"/>
    <d v="2021-11-05T00:00:00"/>
    <x v="2"/>
    <x v="24"/>
    <s v="Boise"/>
    <s v="Women's Street Footwear"/>
    <n v="42"/>
    <n v="2100"/>
    <n v="8820"/>
    <n v="3704.3999999999996"/>
    <n v="0.42"/>
    <s v="Outlet"/>
  </r>
  <r>
    <n v="1197831"/>
    <d v="2021-11-05T00:00:00"/>
    <x v="2"/>
    <x v="24"/>
    <s v="Boise"/>
    <s v="Women's Athletic Footwear"/>
    <n v="43"/>
    <n v="1580"/>
    <n v="6794"/>
    <n v="3532.88"/>
    <n v="0.52"/>
    <s v="Outlet"/>
  </r>
  <r>
    <n v="1197831"/>
    <d v="2021-11-05T00:00:00"/>
    <x v="2"/>
    <x v="24"/>
    <s v="Boise"/>
    <s v="Men's Apparel"/>
    <n v="41"/>
    <n v="1490"/>
    <n v="6109"/>
    <n v="2321.42"/>
    <n v="0.38"/>
    <s v="Outlet"/>
  </r>
  <r>
    <n v="1197831"/>
    <d v="2021-11-05T00:00:00"/>
    <x v="2"/>
    <x v="24"/>
    <s v="Boise"/>
    <s v="Women's Apparel"/>
    <n v="51"/>
    <n v="1940"/>
    <n v="9894"/>
    <n v="5837.4600000000009"/>
    <n v="0.59000000000000008"/>
    <s v="Outlet"/>
  </r>
  <r>
    <n v="1197831"/>
    <d v="2021-12-04T00:00:00"/>
    <x v="2"/>
    <x v="24"/>
    <s v="Boise"/>
    <s v="Men's Street Footwear"/>
    <n v="40"/>
    <n v="2400"/>
    <n v="9600"/>
    <n v="4320"/>
    <n v="0.44999999999999996"/>
    <s v="Outlet"/>
  </r>
  <r>
    <n v="1197831"/>
    <d v="2021-12-04T00:00:00"/>
    <x v="2"/>
    <x v="24"/>
    <s v="Boise"/>
    <s v="Men's Athletic Footwear"/>
    <n v="41"/>
    <n v="2400"/>
    <n v="9840"/>
    <n v="4526.3999999999996"/>
    <n v="0.45999999999999996"/>
    <s v="Outlet"/>
  </r>
  <r>
    <n v="1197831"/>
    <d v="2021-12-04T00:00:00"/>
    <x v="2"/>
    <x v="24"/>
    <s v="Boise"/>
    <s v="Women's Street Footwear"/>
    <n v="47"/>
    <n v="2230"/>
    <n v="10481"/>
    <n v="4611.6399999999994"/>
    <n v="0.43999999999999995"/>
    <s v="Outlet"/>
  </r>
  <r>
    <n v="1197831"/>
    <d v="2021-12-04T00:00:00"/>
    <x v="2"/>
    <x v="24"/>
    <s v="Boise"/>
    <s v="Women's Athletic Footwear"/>
    <n v="44"/>
    <n v="1840"/>
    <n v="8096"/>
    <n v="4209.92"/>
    <n v="0.52"/>
    <s v="Outlet"/>
  </r>
  <r>
    <n v="1197831"/>
    <d v="2021-12-04T00:00:00"/>
    <x v="2"/>
    <x v="24"/>
    <s v="Boise"/>
    <s v="Men's Apparel"/>
    <n v="43"/>
    <n v="1470"/>
    <n v="6321"/>
    <n v="2591.6099999999997"/>
    <n v="0.41"/>
    <s v="Outlet"/>
  </r>
  <r>
    <n v="1197831"/>
    <d v="2021-12-04T00:00:00"/>
    <x v="2"/>
    <x v="24"/>
    <s v="Boise"/>
    <s v="Women's Apparel"/>
    <n v="47"/>
    <n v="2320"/>
    <n v="10904"/>
    <n v="6651.4400000000014"/>
    <n v="0.6100000000000001"/>
    <s v="Outlet"/>
  </r>
  <r>
    <n v="1128299"/>
    <d v="2021-01-23T00:00:00"/>
    <x v="2"/>
    <x v="24"/>
    <s v="Boise"/>
    <s v="Men's Street Footwear"/>
    <n v="23"/>
    <n v="1360"/>
    <n v="3128"/>
    <n v="1251.1999999999998"/>
    <n v="0.39999999999999997"/>
    <s v="Outlet"/>
  </r>
  <r>
    <n v="1128299"/>
    <d v="2021-01-23T00:00:00"/>
    <x v="2"/>
    <x v="24"/>
    <s v="Boise"/>
    <s v="Men's Athletic Footwear"/>
    <n v="30"/>
    <n v="1400"/>
    <n v="4200"/>
    <n v="1806.0000000000002"/>
    <n v="0.43000000000000005"/>
    <s v="Outlet"/>
  </r>
  <r>
    <n v="1128299"/>
    <d v="2021-01-23T00:00:00"/>
    <x v="2"/>
    <x v="24"/>
    <s v="Boise"/>
    <s v="Women's Street Footwear"/>
    <n v="31"/>
    <n v="1450"/>
    <n v="4495"/>
    <n v="1753.0499999999997"/>
    <n v="0.38999999999999996"/>
    <s v="Outlet"/>
  </r>
  <r>
    <n v="1128299"/>
    <d v="2021-01-23T00:00:00"/>
    <x v="2"/>
    <x v="24"/>
    <s v="Boise"/>
    <s v="Women's Athletic Footwear"/>
    <n v="30"/>
    <n v="880"/>
    <n v="2640"/>
    <n v="976.8"/>
    <n v="0.37"/>
    <s v="Outlet"/>
  </r>
  <r>
    <n v="1128299"/>
    <d v="2021-01-23T00:00:00"/>
    <x v="2"/>
    <x v="24"/>
    <s v="Boise"/>
    <s v="Men's Apparel"/>
    <n v="35"/>
    <n v="680"/>
    <n v="2380"/>
    <n v="809.19999999999993"/>
    <n v="0.33999999999999997"/>
    <s v="Outlet"/>
  </r>
  <r>
    <n v="1128299"/>
    <d v="2021-01-23T00:00:00"/>
    <x v="2"/>
    <x v="24"/>
    <s v="Boise"/>
    <s v="Women's Apparel"/>
    <n v="27"/>
    <n v="1400"/>
    <n v="3780"/>
    <n v="1020.6"/>
    <n v="0.27"/>
    <s v="Outlet"/>
  </r>
  <r>
    <n v="1128299"/>
    <d v="2021-02-23T00:00:00"/>
    <x v="2"/>
    <x v="24"/>
    <s v="Boise"/>
    <s v="Men's Street Footwear"/>
    <n v="21"/>
    <n v="1620"/>
    <n v="3402"/>
    <n v="1258.74"/>
    <n v="0.37"/>
    <s v="Outlet"/>
  </r>
  <r>
    <n v="1128299"/>
    <d v="2021-02-23T00:00:00"/>
    <x v="2"/>
    <x v="24"/>
    <s v="Boise"/>
    <s v="Men's Athletic Footwear"/>
    <n v="28"/>
    <n v="1280"/>
    <n v="3584"/>
    <n v="1541.1200000000001"/>
    <n v="0.43000000000000005"/>
    <s v="Outlet"/>
  </r>
  <r>
    <n v="1128299"/>
    <d v="2021-02-23T00:00:00"/>
    <x v="2"/>
    <x v="24"/>
    <s v="Boise"/>
    <s v="Women's Street Footwear"/>
    <n v="28"/>
    <n v="1240"/>
    <n v="3472"/>
    <n v="1458.24"/>
    <n v="0.42"/>
    <s v="Outlet"/>
  </r>
  <r>
    <n v="1128299"/>
    <d v="2021-02-23T00:00:00"/>
    <x v="2"/>
    <x v="25"/>
    <s v="Phoenix"/>
    <s v="Women's Athletic Footwear"/>
    <n v="26"/>
    <n v="680"/>
    <n v="1768"/>
    <n v="742.56"/>
    <n v="0.42"/>
    <s v="Outlet"/>
  </r>
  <r>
    <n v="1128299"/>
    <d v="2021-02-23T00:00:00"/>
    <x v="2"/>
    <x v="25"/>
    <s v="Phoenix"/>
    <s v="Men's Apparel"/>
    <n v="36"/>
    <n v="510"/>
    <n v="1836"/>
    <n v="679.31999999999994"/>
    <n v="0.37"/>
    <s v="Outlet"/>
  </r>
  <r>
    <n v="1128299"/>
    <d v="2021-02-23T00:00:00"/>
    <x v="2"/>
    <x v="25"/>
    <s v="Phoenix"/>
    <s v="Women's Apparel"/>
    <n v="31"/>
    <n v="1160"/>
    <n v="3596"/>
    <n v="970.92000000000007"/>
    <n v="0.27"/>
    <s v="Outlet"/>
  </r>
  <r>
    <n v="1128299"/>
    <d v="2021-03-22T00:00:00"/>
    <x v="2"/>
    <x v="25"/>
    <s v="Phoenix"/>
    <s v="Men's Street Footwear"/>
    <n v="29"/>
    <n v="1600"/>
    <n v="4640"/>
    <n v="1855.9999999999998"/>
    <n v="0.39999999999999997"/>
    <s v="Outlet"/>
  </r>
  <r>
    <n v="1128299"/>
    <d v="2021-03-22T00:00:00"/>
    <x v="2"/>
    <x v="25"/>
    <s v="Phoenix"/>
    <s v="Men's Athletic Footwear"/>
    <n v="38"/>
    <n v="1160"/>
    <n v="4408"/>
    <n v="1939.52"/>
    <n v="0.44"/>
    <s v="Outlet"/>
  </r>
  <r>
    <n v="1128299"/>
    <d v="2021-03-22T00:00:00"/>
    <x v="2"/>
    <x v="25"/>
    <s v="Phoenix"/>
    <s v="Women's Street Footwear"/>
    <n v="37"/>
    <n v="1190"/>
    <n v="4403"/>
    <n v="1805.2299999999998"/>
    <n v="0.41"/>
    <s v="Outlet"/>
  </r>
  <r>
    <n v="1128299"/>
    <d v="2021-03-22T00:00:00"/>
    <x v="2"/>
    <x v="25"/>
    <s v="Phoenix"/>
    <s v="Women's Athletic Footwear"/>
    <n v="38"/>
    <n v="680"/>
    <n v="2584"/>
    <n v="956.08"/>
    <n v="0.37"/>
    <s v="Outlet"/>
  </r>
  <r>
    <n v="1128299"/>
    <d v="2021-03-22T00:00:00"/>
    <x v="2"/>
    <x v="25"/>
    <s v="Phoenix"/>
    <s v="Men's Apparel"/>
    <n v="41"/>
    <n v="390"/>
    <n v="1599"/>
    <n v="511.68"/>
    <n v="0.32"/>
    <s v="Outlet"/>
  </r>
  <r>
    <n v="1128299"/>
    <d v="2021-03-22T00:00:00"/>
    <x v="2"/>
    <x v="25"/>
    <s v="Phoenix"/>
    <s v="Women's Apparel"/>
    <n v="37"/>
    <n v="1070"/>
    <n v="3959"/>
    <n v="1068.93"/>
    <n v="0.27"/>
    <s v="Outlet"/>
  </r>
  <r>
    <n v="1128299"/>
    <d v="2021-04-23T00:00:00"/>
    <x v="2"/>
    <x v="25"/>
    <s v="Phoenix"/>
    <s v="Men's Street Footwear"/>
    <n v="40"/>
    <n v="1750"/>
    <n v="7000"/>
    <n v="2660"/>
    <n v="0.38"/>
    <s v="Outlet"/>
  </r>
  <r>
    <n v="1128299"/>
    <d v="2021-04-23T00:00:00"/>
    <x v="2"/>
    <x v="25"/>
    <s v="Phoenix"/>
    <s v="Men's Athletic Footwear"/>
    <n v="37"/>
    <n v="900"/>
    <n v="3330"/>
    <n v="1465.2"/>
    <n v="0.44"/>
    <s v="Outlet"/>
  </r>
  <r>
    <n v="1128299"/>
    <d v="2021-04-23T00:00:00"/>
    <x v="2"/>
    <x v="25"/>
    <s v="Phoenix"/>
    <s v="Women's Street Footwear"/>
    <n v="42"/>
    <n v="1230"/>
    <n v="5166"/>
    <n v="1911.42"/>
    <n v="0.37"/>
    <s v="Outlet"/>
  </r>
  <r>
    <n v="1128299"/>
    <d v="2021-04-23T00:00:00"/>
    <x v="2"/>
    <x v="25"/>
    <s v="Phoenix"/>
    <s v="Women's Athletic Footwear"/>
    <n v="40"/>
    <n v="780"/>
    <n v="3120"/>
    <n v="1248"/>
    <n v="0.39999999999999997"/>
    <s v="Outlet"/>
  </r>
  <r>
    <n v="1128299"/>
    <d v="2021-04-23T00:00:00"/>
    <x v="2"/>
    <x v="25"/>
    <s v="Phoenix"/>
    <s v="Men's Apparel"/>
    <n v="43"/>
    <n v="470"/>
    <n v="2021"/>
    <n v="687.14"/>
    <n v="0.33999999999999997"/>
    <s v="Outlet"/>
  </r>
  <r>
    <n v="1128299"/>
    <d v="2021-04-23T00:00:00"/>
    <x v="2"/>
    <x v="25"/>
    <s v="Phoenix"/>
    <s v="Women's Apparel"/>
    <n v="49"/>
    <n v="1110"/>
    <n v="5439"/>
    <n v="1631.7"/>
    <n v="0.3"/>
    <s v="Outlet"/>
  </r>
  <r>
    <n v="1128299"/>
    <d v="2021-05-24T00:00:00"/>
    <x v="2"/>
    <x v="25"/>
    <s v="Phoenix"/>
    <s v="Men's Street Footwear"/>
    <n v="38"/>
    <n v="1840"/>
    <n v="6992"/>
    <n v="2656.96"/>
    <n v="0.38"/>
    <s v="Outlet"/>
  </r>
  <r>
    <n v="1128299"/>
    <d v="2021-05-24T00:00:00"/>
    <x v="2"/>
    <x v="25"/>
    <s v="Phoenix"/>
    <s v="Men's Athletic Footwear"/>
    <n v="36"/>
    <n v="1160"/>
    <n v="4176"/>
    <n v="1753.92"/>
    <n v="0.42000000000000004"/>
    <s v="Outlet"/>
  </r>
  <r>
    <n v="1128299"/>
    <d v="2021-05-24T00:00:00"/>
    <x v="2"/>
    <x v="25"/>
    <s v="Phoenix"/>
    <s v="Women's Street Footwear"/>
    <n v="41"/>
    <n v="1320"/>
    <n v="5412"/>
    <n v="2056.56"/>
    <n v="0.38"/>
    <s v="Outlet"/>
  </r>
  <r>
    <n v="1128299"/>
    <d v="2021-05-24T00:00:00"/>
    <x v="2"/>
    <x v="25"/>
    <s v="Phoenix"/>
    <s v="Women's Athletic Footwear"/>
    <n v="39"/>
    <n v="930"/>
    <n v="3627"/>
    <n v="1341.99"/>
    <n v="0.37"/>
    <s v="Outlet"/>
  </r>
  <r>
    <n v="1128299"/>
    <d v="2021-05-24T00:00:00"/>
    <x v="2"/>
    <x v="25"/>
    <s v="Phoenix"/>
    <s v="Men's Apparel"/>
    <n v="39"/>
    <n v="620"/>
    <n v="2418"/>
    <n v="797.93999999999994"/>
    <n v="0.32999999999999996"/>
    <s v="Outlet"/>
  </r>
  <r>
    <n v="1128299"/>
    <d v="2021-05-24T00:00:00"/>
    <x v="2"/>
    <x v="25"/>
    <s v="Phoenix"/>
    <s v="Women's Apparel"/>
    <n v="53"/>
    <n v="1240"/>
    <n v="6572"/>
    <n v="1905.8799999999999"/>
    <n v="0.28999999999999998"/>
    <s v="Outlet"/>
  </r>
  <r>
    <n v="1128299"/>
    <d v="2021-06-23T00:00:00"/>
    <x v="2"/>
    <x v="25"/>
    <s v="Phoenix"/>
    <s v="Men's Street Footwear"/>
    <n v="37"/>
    <n v="1940"/>
    <n v="7178"/>
    <n v="2799.4199999999996"/>
    <n v="0.38999999999999996"/>
    <s v="Outlet"/>
  </r>
  <r>
    <n v="1128299"/>
    <d v="2021-06-23T00:00:00"/>
    <x v="2"/>
    <x v="25"/>
    <s v="Phoenix"/>
    <s v="Men's Athletic Footwear"/>
    <n v="36"/>
    <n v="1430"/>
    <n v="5148"/>
    <n v="2162.1600000000003"/>
    <n v="0.42000000000000004"/>
    <s v="Outlet"/>
  </r>
  <r>
    <n v="1128299"/>
    <d v="2021-06-23T00:00:00"/>
    <x v="2"/>
    <x v="25"/>
    <s v="Phoenix"/>
    <s v="Women's Street Footwear"/>
    <n v="41"/>
    <n v="1470"/>
    <n v="6027"/>
    <n v="2290.2600000000002"/>
    <n v="0.38"/>
    <s v="Outlet"/>
  </r>
  <r>
    <n v="1128299"/>
    <d v="2021-06-23T00:00:00"/>
    <x v="2"/>
    <x v="25"/>
    <s v="Phoenix"/>
    <s v="Women's Athletic Footwear"/>
    <n v="38"/>
    <n v="1050"/>
    <n v="3990"/>
    <n v="1595.9999999999998"/>
    <n v="0.39999999999999997"/>
    <s v="Outlet"/>
  </r>
  <r>
    <n v="1128299"/>
    <d v="2021-06-23T00:00:00"/>
    <x v="2"/>
    <x v="25"/>
    <s v="Phoenix"/>
    <s v="Men's Apparel"/>
    <n v="43"/>
    <n v="720"/>
    <n v="3096"/>
    <n v="1052.6399999999999"/>
    <n v="0.33999999999999997"/>
    <s v="Outlet"/>
  </r>
  <r>
    <n v="1128299"/>
    <d v="2021-06-23T00:00:00"/>
    <x v="2"/>
    <x v="25"/>
    <s v="Phoenix"/>
    <s v="Women's Apparel"/>
    <n v="46"/>
    <n v="1580"/>
    <n v="7268"/>
    <n v="2253.08"/>
    <n v="0.31"/>
    <s v="Outlet"/>
  </r>
  <r>
    <n v="1128299"/>
    <d v="2021-07-22T00:00:00"/>
    <x v="2"/>
    <x v="25"/>
    <s v="Phoenix"/>
    <s v="Men's Street Footwear"/>
    <n v="40"/>
    <n v="2160"/>
    <n v="8640"/>
    <n v="3196.8"/>
    <n v="0.37"/>
    <s v="Outlet"/>
  </r>
  <r>
    <n v="1128299"/>
    <d v="2021-07-22T00:00:00"/>
    <x v="2"/>
    <x v="25"/>
    <s v="Phoenix"/>
    <s v="Men's Athletic Footwear"/>
    <n v="40"/>
    <n v="1630"/>
    <n v="6520"/>
    <n v="2999.2000000000003"/>
    <n v="0.46"/>
    <s v="Outlet"/>
  </r>
  <r>
    <n v="1128299"/>
    <d v="2021-07-22T00:00:00"/>
    <x v="2"/>
    <x v="25"/>
    <s v="Phoenix"/>
    <s v="Women's Street Footwear"/>
    <n v="39"/>
    <n v="1570"/>
    <n v="6123"/>
    <n v="2387.9699999999998"/>
    <n v="0.38999999999999996"/>
    <s v="Outlet"/>
  </r>
  <r>
    <n v="1128299"/>
    <d v="2021-07-22T00:00:00"/>
    <x v="2"/>
    <x v="25"/>
    <s v="Phoenix"/>
    <s v="Women's Athletic Footwear"/>
    <n v="36"/>
    <n v="1130"/>
    <n v="4068"/>
    <n v="1545.84"/>
    <n v="0.38"/>
    <s v="Outlet"/>
  </r>
  <r>
    <n v="1128299"/>
    <d v="2021-07-22T00:00:00"/>
    <x v="2"/>
    <x v="25"/>
    <s v="Phoenix"/>
    <s v="Men's Apparel"/>
    <n v="40"/>
    <n v="1450"/>
    <n v="5800"/>
    <n v="2146"/>
    <n v="0.37"/>
    <s v="Outlet"/>
  </r>
  <r>
    <n v="1128299"/>
    <d v="2021-07-22T00:00:00"/>
    <x v="2"/>
    <x v="25"/>
    <s v="Phoenix"/>
    <s v="Women's Apparel"/>
    <n v="46"/>
    <n v="1450"/>
    <n v="6670"/>
    <n v="2001"/>
    <n v="0.3"/>
    <s v="Outlet"/>
  </r>
  <r>
    <n v="1128299"/>
    <d v="2021-08-23T00:00:00"/>
    <x v="2"/>
    <x v="25"/>
    <s v="Phoenix"/>
    <s v="Men's Street Footwear"/>
    <n v="41"/>
    <n v="1940"/>
    <n v="7954"/>
    <n v="3181.6"/>
    <n v="0.39999999999999997"/>
    <s v="Outlet"/>
  </r>
  <r>
    <n v="1128299"/>
    <d v="2021-08-23T00:00:00"/>
    <x v="2"/>
    <x v="25"/>
    <s v="Phoenix"/>
    <s v="Men's Athletic Footwear"/>
    <n v="46"/>
    <n v="1900"/>
    <n v="8740"/>
    <n v="3670.8"/>
    <n v="0.42000000000000004"/>
    <s v="Outlet"/>
  </r>
  <r>
    <n v="1128299"/>
    <d v="2021-08-23T00:00:00"/>
    <x v="2"/>
    <x v="25"/>
    <s v="Phoenix"/>
    <s v="Women's Street Footwear"/>
    <n v="37"/>
    <n v="1530"/>
    <n v="5661"/>
    <n v="2321.0099999999998"/>
    <n v="0.41"/>
    <s v="Outlet"/>
  </r>
  <r>
    <n v="1128299"/>
    <d v="2021-08-23T00:00:00"/>
    <x v="2"/>
    <x v="25"/>
    <s v="Phoenix"/>
    <s v="Women's Athletic Footwear"/>
    <n v="43"/>
    <n v="1200"/>
    <n v="5160"/>
    <n v="2167.1999999999998"/>
    <n v="0.42"/>
    <s v="Outlet"/>
  </r>
  <r>
    <n v="1128299"/>
    <d v="2021-08-23T00:00:00"/>
    <x v="2"/>
    <x v="25"/>
    <s v="Phoenix"/>
    <s v="Men's Apparel"/>
    <n v="45"/>
    <n v="1360"/>
    <n v="6120"/>
    <n v="2264.4"/>
    <n v="0.37"/>
    <s v="Outlet"/>
  </r>
  <r>
    <n v="1128299"/>
    <d v="2021-08-23T00:00:00"/>
    <x v="2"/>
    <x v="25"/>
    <s v="Phoenix"/>
    <s v="Women's Apparel"/>
    <n v="48"/>
    <n v="1310"/>
    <n v="6288"/>
    <n v="1760.64"/>
    <n v="0.28000000000000003"/>
    <s v="Outlet"/>
  </r>
  <r>
    <n v="1128299"/>
    <d v="2021-09-24T00:00:00"/>
    <x v="2"/>
    <x v="25"/>
    <s v="Phoenix"/>
    <s v="Men's Street Footwear"/>
    <n v="35"/>
    <n v="1840"/>
    <n v="6440"/>
    <n v="2704.7999999999997"/>
    <n v="0.42"/>
    <s v="Outlet"/>
  </r>
  <r>
    <n v="1128299"/>
    <d v="2021-09-24T00:00:00"/>
    <x v="2"/>
    <x v="25"/>
    <s v="Phoenix"/>
    <s v="Men's Athletic Footwear"/>
    <n v="34"/>
    <n v="2010"/>
    <n v="6834"/>
    <n v="3211.98"/>
    <n v="0.47000000000000003"/>
    <s v="Outlet"/>
  </r>
  <r>
    <n v="1128299"/>
    <d v="2021-09-24T00:00:00"/>
    <x v="2"/>
    <x v="25"/>
    <s v="Phoenix"/>
    <s v="Women's Street Footwear"/>
    <n v="34"/>
    <n v="1450"/>
    <n v="4930"/>
    <n v="1824.1"/>
    <n v="0.37"/>
    <s v="Outlet"/>
  </r>
  <r>
    <n v="1128299"/>
    <d v="2021-09-24T00:00:00"/>
    <x v="2"/>
    <x v="25"/>
    <s v="Phoenix"/>
    <s v="Women's Athletic Footwear"/>
    <n v="33"/>
    <n v="1240"/>
    <n v="4092"/>
    <n v="1514.04"/>
    <n v="0.37"/>
    <s v="Outlet"/>
  </r>
  <r>
    <n v="1128299"/>
    <d v="2021-09-24T00:00:00"/>
    <x v="2"/>
    <x v="25"/>
    <s v="Phoenix"/>
    <s v="Men's Apparel"/>
    <n v="41"/>
    <n v="1280"/>
    <n v="5248"/>
    <n v="1731.8399999999997"/>
    <n v="0.32999999999999996"/>
    <s v="Outlet"/>
  </r>
  <r>
    <n v="1128299"/>
    <d v="2021-09-24T00:00:00"/>
    <x v="2"/>
    <x v="25"/>
    <s v="Phoenix"/>
    <s v="Women's Apparel"/>
    <n v="43"/>
    <n v="1320"/>
    <n v="5676"/>
    <n v="1816.32"/>
    <n v="0.32"/>
    <s v="Outlet"/>
  </r>
  <r>
    <n v="1128299"/>
    <d v="2021-10-23T00:00:00"/>
    <x v="2"/>
    <x v="25"/>
    <s v="Phoenix"/>
    <s v="Men's Street Footwear"/>
    <n v="36"/>
    <n v="1700"/>
    <n v="6120"/>
    <n v="2570.4"/>
    <n v="0.42"/>
    <s v="Outlet"/>
  </r>
  <r>
    <n v="1128299"/>
    <d v="2021-10-23T00:00:00"/>
    <x v="2"/>
    <x v="25"/>
    <s v="Phoenix"/>
    <s v="Men's Athletic Footwear"/>
    <n v="33"/>
    <n v="1750"/>
    <n v="5775"/>
    <n v="2425.5000000000005"/>
    <n v="0.42000000000000004"/>
    <s v="Outlet"/>
  </r>
  <r>
    <n v="1128299"/>
    <d v="2021-10-23T00:00:00"/>
    <x v="2"/>
    <x v="25"/>
    <s v="Phoenix"/>
    <s v="Women's Street Footwear"/>
    <n v="31"/>
    <n v="1110"/>
    <n v="3441"/>
    <n v="1273.17"/>
    <n v="0.37"/>
    <s v="Outlet"/>
  </r>
  <r>
    <n v="1128299"/>
    <d v="2021-10-23T00:00:00"/>
    <x v="2"/>
    <x v="25"/>
    <s v="Phoenix"/>
    <s v="Women's Athletic Footwear"/>
    <n v="32"/>
    <n v="1020"/>
    <n v="3264"/>
    <n v="1272.9599999999998"/>
    <n v="0.38999999999999996"/>
    <s v="Outlet"/>
  </r>
  <r>
    <n v="1128299"/>
    <d v="2021-10-23T00:00:00"/>
    <x v="2"/>
    <x v="25"/>
    <s v="Phoenix"/>
    <s v="Men's Apparel"/>
    <n v="44"/>
    <n v="880"/>
    <n v="3872"/>
    <n v="1432.6399999999999"/>
    <n v="0.37"/>
    <s v="Outlet"/>
  </r>
  <r>
    <n v="1128299"/>
    <d v="2021-10-23T00:00:00"/>
    <x v="2"/>
    <x v="25"/>
    <s v="Phoenix"/>
    <s v="Women's Apparel"/>
    <n v="47"/>
    <n v="1070"/>
    <n v="5029"/>
    <n v="1458.4099999999999"/>
    <n v="0.28999999999999998"/>
    <s v="Outlet"/>
  </r>
  <r>
    <n v="1128299"/>
    <d v="2021-11-23T00:00:00"/>
    <x v="2"/>
    <x v="25"/>
    <s v="Phoenix"/>
    <s v="Men's Street Footwear"/>
    <n v="31"/>
    <n v="1500"/>
    <n v="4650"/>
    <n v="1767"/>
    <n v="0.38"/>
    <s v="Outlet"/>
  </r>
  <r>
    <n v="1128299"/>
    <d v="2021-11-23T00:00:00"/>
    <x v="2"/>
    <x v="25"/>
    <s v="Phoenix"/>
    <s v="Men's Athletic Footwear"/>
    <n v="38"/>
    <n v="1630"/>
    <n v="6194"/>
    <n v="2911.1800000000003"/>
    <n v="0.47000000000000003"/>
    <s v="Outlet"/>
  </r>
  <r>
    <n v="1128299"/>
    <d v="2021-11-23T00:00:00"/>
    <x v="2"/>
    <x v="25"/>
    <s v="Phoenix"/>
    <s v="Women's Street Footwear"/>
    <n v="33"/>
    <n v="1240"/>
    <n v="4092"/>
    <n v="1595.8799999999999"/>
    <n v="0.38999999999999996"/>
    <s v="Outlet"/>
  </r>
  <r>
    <n v="1128299"/>
    <d v="2021-11-23T00:00:00"/>
    <x v="2"/>
    <x v="25"/>
    <s v="Phoenix"/>
    <s v="Women's Athletic Footwear"/>
    <n v="33"/>
    <n v="1160"/>
    <n v="3828"/>
    <n v="1607.76"/>
    <n v="0.42"/>
    <s v="Outlet"/>
  </r>
  <r>
    <n v="1128299"/>
    <d v="2021-11-23T00:00:00"/>
    <x v="2"/>
    <x v="25"/>
    <s v="Phoenix"/>
    <s v="Men's Apparel"/>
    <n v="44"/>
    <n v="990"/>
    <n v="4356"/>
    <n v="1568.1599999999999"/>
    <n v="0.36"/>
    <s v="Outlet"/>
  </r>
  <r>
    <n v="1128299"/>
    <d v="2021-11-23T00:00:00"/>
    <x v="2"/>
    <x v="25"/>
    <s v="Phoenix"/>
    <s v="Women's Apparel"/>
    <n v="39"/>
    <n v="1400"/>
    <n v="5460"/>
    <n v="1528.8000000000002"/>
    <n v="0.28000000000000003"/>
    <s v="Outlet"/>
  </r>
  <r>
    <n v="1128299"/>
    <d v="2021-12-22T00:00:00"/>
    <x v="2"/>
    <x v="25"/>
    <s v="Phoenix"/>
    <s v="Men's Street Footwear"/>
    <n v="35"/>
    <n v="1940"/>
    <n v="6790"/>
    <n v="2716"/>
    <n v="0.39999999999999997"/>
    <s v="Outlet"/>
  </r>
  <r>
    <n v="1128299"/>
    <d v="2021-12-22T00:00:00"/>
    <x v="2"/>
    <x v="25"/>
    <s v="Phoenix"/>
    <s v="Men's Athletic Footwear"/>
    <n v="33"/>
    <n v="2130"/>
    <n v="7029"/>
    <n v="3233.34"/>
    <n v="0.46"/>
    <s v="Outlet"/>
  </r>
  <r>
    <n v="1128299"/>
    <d v="2021-12-22T00:00:00"/>
    <x v="2"/>
    <x v="25"/>
    <s v="Phoenix"/>
    <s v="Women's Street Footwear"/>
    <n v="35"/>
    <n v="1360"/>
    <n v="4760"/>
    <n v="1951.6"/>
    <n v="0.41"/>
    <s v="Outlet"/>
  </r>
  <r>
    <n v="1128299"/>
    <d v="2021-12-22T00:00:00"/>
    <x v="2"/>
    <x v="25"/>
    <s v="Phoenix"/>
    <s v="Women's Athletic Footwear"/>
    <n v="32"/>
    <n v="1280"/>
    <n v="4096"/>
    <n v="1679.36"/>
    <n v="0.41"/>
    <s v="Outlet"/>
  </r>
  <r>
    <n v="1128299"/>
    <d v="2021-12-22T00:00:00"/>
    <x v="2"/>
    <x v="25"/>
    <s v="Phoenix"/>
    <s v="Men's Apparel"/>
    <n v="42"/>
    <n v="1090"/>
    <n v="4578"/>
    <n v="1556.5199999999998"/>
    <n v="0.33999999999999997"/>
    <s v="Outlet"/>
  </r>
  <r>
    <n v="1128299"/>
    <d v="2021-12-22T00:00:00"/>
    <x v="2"/>
    <x v="25"/>
    <s v="Phoenix"/>
    <s v="Women's Apparel"/>
    <n v="43"/>
    <n v="1350"/>
    <n v="5805"/>
    <n v="1625.4"/>
    <n v="0.28000000000000003"/>
    <s v="Outlet"/>
  </r>
  <r>
    <n v="1128299"/>
    <d v="2021-01-26T00:00:00"/>
    <x v="2"/>
    <x v="25"/>
    <s v="Phoenix"/>
    <s v="Men's Street Footwear"/>
    <n v="27"/>
    <n v="1520"/>
    <n v="4104"/>
    <n v="1682.6399999999999"/>
    <n v="0.41"/>
    <s v="Outlet"/>
  </r>
  <r>
    <n v="1128299"/>
    <d v="2021-01-26T00:00:00"/>
    <x v="2"/>
    <x v="25"/>
    <s v="Phoenix"/>
    <s v="Men's Athletic Footwear"/>
    <n v="30"/>
    <n v="1470"/>
    <n v="4410"/>
    <n v="2072.7000000000003"/>
    <n v="0.47000000000000003"/>
    <s v="Outlet"/>
  </r>
  <r>
    <n v="1128299"/>
    <d v="2021-01-26T00:00:00"/>
    <x v="2"/>
    <x v="25"/>
    <s v="Phoenix"/>
    <s v="Women's Street Footwear"/>
    <n v="32"/>
    <n v="1570"/>
    <n v="5024"/>
    <n v="1959.36"/>
    <n v="0.38999999999999996"/>
    <s v="Outlet"/>
  </r>
  <r>
    <n v="1128299"/>
    <d v="2021-01-26T00:00:00"/>
    <x v="2"/>
    <x v="25"/>
    <s v="Phoenix"/>
    <s v="Women's Athletic Footwear"/>
    <n v="30"/>
    <n v="1010"/>
    <n v="3030"/>
    <n v="1151.4000000000001"/>
    <n v="0.38"/>
    <s v="Outlet"/>
  </r>
  <r>
    <n v="1128299"/>
    <d v="2021-01-26T00:00:00"/>
    <x v="2"/>
    <x v="25"/>
    <s v="Phoenix"/>
    <s v="Men's Apparel"/>
    <n v="33"/>
    <n v="940"/>
    <n v="3102"/>
    <n v="1147.74"/>
    <n v="0.37"/>
    <s v="Outlet"/>
  </r>
  <r>
    <n v="1128299"/>
    <d v="2021-01-26T00:00:00"/>
    <x v="2"/>
    <x v="25"/>
    <s v="Phoenix"/>
    <s v="Women's Apparel"/>
    <n v="36"/>
    <n v="1660"/>
    <n v="5976"/>
    <n v="1613.5200000000002"/>
    <n v="0.27"/>
    <s v="Outlet"/>
  </r>
  <r>
    <n v="1128299"/>
    <d v="2021-02-26T00:00:00"/>
    <x v="2"/>
    <x v="25"/>
    <s v="Phoenix"/>
    <s v="Men's Street Footwear"/>
    <n v="27"/>
    <n v="1730"/>
    <n v="4671"/>
    <n v="1868.3999999999999"/>
    <n v="0.39999999999999997"/>
    <s v="Outlet"/>
  </r>
  <r>
    <n v="1128299"/>
    <d v="2021-02-26T00:00:00"/>
    <x v="2"/>
    <x v="25"/>
    <s v="Phoenix"/>
    <s v="Men's Athletic Footwear"/>
    <n v="36"/>
    <n v="1360"/>
    <n v="4896"/>
    <n v="2301.1200000000003"/>
    <n v="0.47000000000000003"/>
    <s v="Outlet"/>
  </r>
  <r>
    <n v="1128299"/>
    <d v="2021-02-26T00:00:00"/>
    <x v="2"/>
    <x v="25"/>
    <s v="Phoenix"/>
    <s v="Women's Street Footwear"/>
    <n v="35"/>
    <n v="1320"/>
    <n v="4620"/>
    <n v="1847.9999999999998"/>
    <n v="0.39999999999999997"/>
    <s v="Outlet"/>
  </r>
  <r>
    <n v="1128299"/>
    <d v="2021-02-26T00:00:00"/>
    <x v="2"/>
    <x v="26"/>
    <s v="Albuquerque"/>
    <s v="Women's Athletic Footwear"/>
    <n v="29"/>
    <n v="910"/>
    <n v="2639"/>
    <n v="976.43"/>
    <n v="0.37"/>
    <s v="Outlet"/>
  </r>
  <r>
    <n v="1128299"/>
    <d v="2021-02-26T00:00:00"/>
    <x v="2"/>
    <x v="26"/>
    <s v="Albuquerque"/>
    <s v="Men's Apparel"/>
    <n v="34"/>
    <n v="620"/>
    <n v="2108"/>
    <n v="674.56000000000006"/>
    <n v="0.32"/>
    <s v="Outlet"/>
  </r>
  <r>
    <n v="1128299"/>
    <d v="2021-02-26T00:00:00"/>
    <x v="2"/>
    <x v="26"/>
    <s v="Albuquerque"/>
    <s v="Women's Apparel"/>
    <n v="35"/>
    <n v="1400"/>
    <n v="4900"/>
    <n v="1372.0000000000002"/>
    <n v="0.28000000000000003"/>
    <s v="Outlet"/>
  </r>
  <r>
    <n v="1128299"/>
    <d v="2021-03-25T00:00:00"/>
    <x v="2"/>
    <x v="26"/>
    <s v="Albuquerque"/>
    <s v="Men's Street Footwear"/>
    <n v="30"/>
    <n v="1870"/>
    <n v="5610"/>
    <n v="2300.1"/>
    <n v="0.41"/>
    <s v="Outlet"/>
  </r>
  <r>
    <n v="1128299"/>
    <d v="2021-03-25T00:00:00"/>
    <x v="2"/>
    <x v="26"/>
    <s v="Albuquerque"/>
    <s v="Men's Athletic Footwear"/>
    <n v="36"/>
    <n v="1360"/>
    <n v="4896"/>
    <n v="2203.2000000000003"/>
    <n v="0.45"/>
    <s v="Outlet"/>
  </r>
  <r>
    <n v="1128299"/>
    <d v="2021-03-25T00:00:00"/>
    <x v="2"/>
    <x v="26"/>
    <s v="Albuquerque"/>
    <s v="Women's Street Footwear"/>
    <n v="44"/>
    <n v="1240"/>
    <n v="5456"/>
    <n v="2073.2800000000002"/>
    <n v="0.38"/>
    <s v="Outlet"/>
  </r>
  <r>
    <n v="1128299"/>
    <d v="2021-03-25T00:00:00"/>
    <x v="2"/>
    <x v="26"/>
    <s v="Albuquerque"/>
    <s v="Women's Athletic Footwear"/>
    <n v="37"/>
    <n v="880"/>
    <n v="3256"/>
    <n v="1269.8399999999999"/>
    <n v="0.38999999999999996"/>
    <s v="Outlet"/>
  </r>
  <r>
    <n v="1128299"/>
    <d v="2021-03-25T00:00:00"/>
    <x v="2"/>
    <x v="26"/>
    <s v="Albuquerque"/>
    <s v="Men's Apparel"/>
    <n v="41"/>
    <n v="530"/>
    <n v="2173"/>
    <n v="695.36"/>
    <n v="0.32"/>
    <s v="Outlet"/>
  </r>
  <r>
    <n v="1128299"/>
    <d v="2021-03-25T00:00:00"/>
    <x v="2"/>
    <x v="26"/>
    <s v="Albuquerque"/>
    <s v="Women's Apparel"/>
    <n v="44"/>
    <n v="1310"/>
    <n v="5764"/>
    <n v="1786.84"/>
    <n v="0.31"/>
    <s v="Outlet"/>
  </r>
  <r>
    <n v="1128299"/>
    <d v="2021-04-26T00:00:00"/>
    <x v="2"/>
    <x v="26"/>
    <s v="Albuquerque"/>
    <s v="Men's Street Footwear"/>
    <n v="41"/>
    <n v="1650"/>
    <n v="6765"/>
    <n v="2841.2999999999997"/>
    <n v="0.42"/>
    <s v="Outlet"/>
  </r>
  <r>
    <n v="1128299"/>
    <d v="2021-04-26T00:00:00"/>
    <x v="2"/>
    <x v="26"/>
    <s v="Albuquerque"/>
    <s v="Men's Athletic Footwear"/>
    <n v="43"/>
    <n v="1090"/>
    <n v="4687"/>
    <n v="2156.02"/>
    <n v="0.46"/>
    <s v="Outlet"/>
  </r>
  <r>
    <n v="1128299"/>
    <d v="2021-04-26T00:00:00"/>
    <x v="2"/>
    <x v="26"/>
    <s v="Albuquerque"/>
    <s v="Women's Street Footwear"/>
    <n v="44"/>
    <n v="1400"/>
    <n v="6160"/>
    <n v="2587.1999999999998"/>
    <n v="0.42"/>
    <s v="Outlet"/>
  </r>
  <r>
    <n v="1128299"/>
    <d v="2021-04-26T00:00:00"/>
    <x v="2"/>
    <x v="26"/>
    <s v="Albuquerque"/>
    <s v="Women's Athletic Footwear"/>
    <n v="37"/>
    <n v="960"/>
    <n v="3552"/>
    <n v="1385.2799999999997"/>
    <n v="0.38999999999999996"/>
    <s v="Outlet"/>
  </r>
  <r>
    <n v="1128299"/>
    <d v="2021-04-26T00:00:00"/>
    <x v="2"/>
    <x v="26"/>
    <s v="Albuquerque"/>
    <s v="Men's Apparel"/>
    <n v="46"/>
    <n v="600"/>
    <n v="2760"/>
    <n v="965.99999999999989"/>
    <n v="0.35"/>
    <s v="Outlet"/>
  </r>
  <r>
    <n v="1128299"/>
    <d v="2021-04-26T00:00:00"/>
    <x v="2"/>
    <x v="26"/>
    <s v="Albuquerque"/>
    <s v="Women's Apparel"/>
    <n v="56"/>
    <n v="1160"/>
    <n v="6496"/>
    <n v="1818.88"/>
    <n v="0.28000000000000003"/>
    <s v="Outlet"/>
  </r>
  <r>
    <n v="1128299"/>
    <d v="2021-05-27T00:00:00"/>
    <x v="2"/>
    <x v="26"/>
    <s v="Albuquerque"/>
    <s v="Men's Street Footwear"/>
    <n v="43"/>
    <n v="1840"/>
    <n v="7912"/>
    <n v="3243.9199999999996"/>
    <n v="0.41"/>
    <s v="Outlet"/>
  </r>
  <r>
    <n v="1128299"/>
    <d v="2021-05-27T00:00:00"/>
    <x v="2"/>
    <x v="26"/>
    <s v="Albuquerque"/>
    <s v="Men's Athletic Footwear"/>
    <n v="46"/>
    <n v="1360"/>
    <n v="6256"/>
    <n v="2627.5200000000004"/>
    <n v="0.42000000000000004"/>
    <s v="Outlet"/>
  </r>
  <r>
    <n v="1128299"/>
    <d v="2021-05-27T00:00:00"/>
    <x v="2"/>
    <x v="26"/>
    <s v="Albuquerque"/>
    <s v="Women's Street Footwear"/>
    <n v="46"/>
    <n v="1350"/>
    <n v="6210"/>
    <n v="2546.1"/>
    <n v="0.41"/>
    <s v="Outlet"/>
  </r>
  <r>
    <n v="1128299"/>
    <d v="2021-05-27T00:00:00"/>
    <x v="2"/>
    <x v="26"/>
    <s v="Albuquerque"/>
    <s v="Women's Athletic Footwear"/>
    <n v="43"/>
    <n v="1090"/>
    <n v="4687"/>
    <n v="1921.6699999999998"/>
    <n v="0.41"/>
    <s v="Outlet"/>
  </r>
  <r>
    <n v="1128299"/>
    <d v="2021-05-27T00:00:00"/>
    <x v="2"/>
    <x v="26"/>
    <s v="Albuquerque"/>
    <s v="Men's Apparel"/>
    <n v="45"/>
    <n v="780"/>
    <n v="3510"/>
    <n v="1228.5"/>
    <n v="0.35"/>
    <s v="Outlet"/>
  </r>
  <r>
    <n v="1128299"/>
    <d v="2021-05-27T00:00:00"/>
    <x v="2"/>
    <x v="26"/>
    <s v="Albuquerque"/>
    <s v="Women's Apparel"/>
    <n v="56"/>
    <n v="1320"/>
    <n v="7392"/>
    <n v="2143.6799999999998"/>
    <n v="0.28999999999999998"/>
    <s v="Outlet"/>
  </r>
  <r>
    <n v="1128299"/>
    <d v="2021-06-26T00:00:00"/>
    <x v="2"/>
    <x v="26"/>
    <s v="Albuquerque"/>
    <s v="Men's Street Footwear"/>
    <n v="37"/>
    <n v="2240"/>
    <n v="8288"/>
    <n v="3232.3199999999997"/>
    <n v="0.38999999999999996"/>
    <s v="Outlet"/>
  </r>
  <r>
    <n v="1128299"/>
    <d v="2021-06-26T00:00:00"/>
    <x v="2"/>
    <x v="26"/>
    <s v="Albuquerque"/>
    <s v="Men's Athletic Footwear"/>
    <n v="47"/>
    <n v="1870"/>
    <n v="8789"/>
    <n v="3779.2700000000004"/>
    <n v="0.43000000000000005"/>
    <s v="Outlet"/>
  </r>
  <r>
    <n v="1128299"/>
    <d v="2021-06-26T00:00:00"/>
    <x v="2"/>
    <x v="26"/>
    <s v="Albuquerque"/>
    <s v="Women's Street Footwear"/>
    <n v="41"/>
    <n v="1930"/>
    <n v="7913"/>
    <n v="3165.2"/>
    <n v="0.39999999999999997"/>
    <s v="Outlet"/>
  </r>
  <r>
    <n v="1128299"/>
    <d v="2021-06-26T00:00:00"/>
    <x v="2"/>
    <x v="26"/>
    <s v="Albuquerque"/>
    <s v="Women's Athletic Footwear"/>
    <n v="37"/>
    <n v="1280"/>
    <n v="4736"/>
    <n v="1894.3999999999999"/>
    <n v="0.39999999999999997"/>
    <s v="Outlet"/>
  </r>
  <r>
    <n v="1128299"/>
    <d v="2021-06-26T00:00:00"/>
    <x v="2"/>
    <x v="26"/>
    <s v="Albuquerque"/>
    <s v="Men's Apparel"/>
    <n v="44"/>
    <n v="930"/>
    <n v="4092"/>
    <n v="1432.1999999999998"/>
    <n v="0.35"/>
    <s v="Outlet"/>
  </r>
  <r>
    <n v="1128299"/>
    <d v="2021-06-26T00:00:00"/>
    <x v="2"/>
    <x v="26"/>
    <s v="Albuquerque"/>
    <s v="Women's Apparel"/>
    <n v="50"/>
    <n v="1920"/>
    <n v="9600"/>
    <n v="2688.0000000000005"/>
    <n v="0.28000000000000003"/>
    <s v="Outlet"/>
  </r>
  <r>
    <n v="1128299"/>
    <d v="2021-07-25T00:00:00"/>
    <x v="2"/>
    <x v="26"/>
    <s v="Albuquerque"/>
    <s v="Men's Street Footwear"/>
    <n v="41"/>
    <n v="2480"/>
    <n v="10168"/>
    <n v="3965.5199999999995"/>
    <n v="0.38999999999999996"/>
    <s v="Outlet"/>
  </r>
  <r>
    <n v="1128299"/>
    <d v="2021-07-25T00:00:00"/>
    <x v="2"/>
    <x v="26"/>
    <s v="Albuquerque"/>
    <s v="Men's Athletic Footwear"/>
    <n v="45"/>
    <n v="2100"/>
    <n v="9450"/>
    <n v="4063.5000000000005"/>
    <n v="0.43000000000000005"/>
    <s v="Outlet"/>
  </r>
  <r>
    <n v="1128299"/>
    <d v="2021-07-25T00:00:00"/>
    <x v="2"/>
    <x v="26"/>
    <s v="Albuquerque"/>
    <s v="Women's Street Footwear"/>
    <n v="39"/>
    <n v="1710"/>
    <n v="6669"/>
    <n v="2467.5299999999997"/>
    <n v="0.37"/>
    <s v="Outlet"/>
  </r>
  <r>
    <n v="1128299"/>
    <d v="2021-07-25T00:00:00"/>
    <x v="2"/>
    <x v="26"/>
    <s v="Albuquerque"/>
    <s v="Women's Athletic Footwear"/>
    <n v="39"/>
    <n v="1490"/>
    <n v="5811"/>
    <n v="2440.62"/>
    <n v="0.42"/>
    <s v="Outlet"/>
  </r>
  <r>
    <n v="1128299"/>
    <d v="2021-07-25T00:00:00"/>
    <x v="2"/>
    <x v="26"/>
    <s v="Albuquerque"/>
    <s v="Men's Apparel"/>
    <n v="40"/>
    <n v="1600"/>
    <n v="6400"/>
    <n v="2048"/>
    <n v="0.32"/>
    <s v="Outlet"/>
  </r>
  <r>
    <n v="1128299"/>
    <d v="2021-07-25T00:00:00"/>
    <x v="2"/>
    <x v="26"/>
    <s v="Albuquerque"/>
    <s v="Women's Apparel"/>
    <n v="49"/>
    <n v="1600"/>
    <n v="7840"/>
    <n v="2508.8000000000002"/>
    <n v="0.32"/>
    <s v="Outlet"/>
  </r>
  <r>
    <n v="1128299"/>
    <d v="2021-08-26T00:00:00"/>
    <x v="2"/>
    <x v="26"/>
    <s v="Albuquerque"/>
    <s v="Men's Street Footwear"/>
    <n v="40"/>
    <n v="2240"/>
    <n v="8960"/>
    <n v="3315.2"/>
    <n v="0.37"/>
    <s v="Outlet"/>
  </r>
  <r>
    <n v="1128299"/>
    <d v="2021-08-26T00:00:00"/>
    <x v="2"/>
    <x v="26"/>
    <s v="Albuquerque"/>
    <s v="Men's Athletic Footwear"/>
    <n v="44"/>
    <n v="2080"/>
    <n v="9152"/>
    <n v="4026.88"/>
    <n v="0.44"/>
    <s v="Outlet"/>
  </r>
  <r>
    <n v="1128299"/>
    <d v="2021-08-26T00:00:00"/>
    <x v="2"/>
    <x v="26"/>
    <s v="Albuquerque"/>
    <s v="Women's Street Footwear"/>
    <n v="46"/>
    <n v="1630"/>
    <n v="7498"/>
    <n v="2999.2"/>
    <n v="0.39999999999999997"/>
    <s v="Outlet"/>
  </r>
  <r>
    <n v="1128299"/>
    <d v="2021-08-26T00:00:00"/>
    <x v="2"/>
    <x v="26"/>
    <s v="Albuquerque"/>
    <s v="Women's Athletic Footwear"/>
    <n v="46"/>
    <n v="1520"/>
    <n v="6992"/>
    <n v="2587.04"/>
    <n v="0.37"/>
    <s v="Outlet"/>
  </r>
  <r>
    <n v="1128299"/>
    <d v="2021-08-26T00:00:00"/>
    <x v="2"/>
    <x v="26"/>
    <s v="Albuquerque"/>
    <s v="Men's Apparel"/>
    <n v="48"/>
    <n v="1620"/>
    <n v="7776"/>
    <n v="2643.8399999999997"/>
    <n v="0.33999999999999997"/>
    <s v="Outlet"/>
  </r>
  <r>
    <n v="1128299"/>
    <d v="2021-08-26T00:00:00"/>
    <x v="2"/>
    <x v="26"/>
    <s v="Albuquerque"/>
    <s v="Women's Apparel"/>
    <n v="50"/>
    <n v="1530"/>
    <n v="7650"/>
    <n v="2448"/>
    <n v="0.32"/>
    <s v="Outlet"/>
  </r>
  <r>
    <n v="1128299"/>
    <d v="2021-09-27T00:00:00"/>
    <x v="2"/>
    <x v="26"/>
    <s v="Albuquerque"/>
    <s v="Men's Street Footwear"/>
    <n v="37"/>
    <n v="2060"/>
    <n v="7622"/>
    <n v="3201.24"/>
    <n v="0.42"/>
    <s v="Outlet"/>
  </r>
  <r>
    <n v="1128299"/>
    <d v="2021-09-27T00:00:00"/>
    <x v="2"/>
    <x v="26"/>
    <s v="Albuquerque"/>
    <s v="Men's Athletic Footwear"/>
    <n v="39"/>
    <n v="1880"/>
    <n v="7332"/>
    <n v="3372.7200000000003"/>
    <n v="0.46"/>
    <s v="Outlet"/>
  </r>
  <r>
    <n v="1128299"/>
    <d v="2021-09-27T00:00:00"/>
    <x v="2"/>
    <x v="26"/>
    <s v="Albuquerque"/>
    <s v="Women's Street Footwear"/>
    <n v="39"/>
    <n v="1470"/>
    <n v="5733"/>
    <n v="2407.86"/>
    <n v="0.42"/>
    <s v="Outlet"/>
  </r>
  <r>
    <n v="1128299"/>
    <d v="2021-09-27T00:00:00"/>
    <x v="2"/>
    <x v="26"/>
    <s v="Albuquerque"/>
    <s v="Women's Athletic Footwear"/>
    <n v="37"/>
    <n v="1450"/>
    <n v="5365"/>
    <n v="2199.65"/>
    <n v="0.41"/>
    <s v="Outlet"/>
  </r>
  <r>
    <n v="1128299"/>
    <d v="2021-09-27T00:00:00"/>
    <x v="2"/>
    <x v="26"/>
    <s v="Albuquerque"/>
    <s v="Men's Apparel"/>
    <n v="40"/>
    <n v="1450"/>
    <n v="5800"/>
    <n v="2029.9999999999998"/>
    <n v="0.35"/>
    <s v="Outlet"/>
  </r>
  <r>
    <n v="1128299"/>
    <d v="2021-09-27T00:00:00"/>
    <x v="2"/>
    <x v="26"/>
    <s v="Albuquerque"/>
    <s v="Women's Apparel"/>
    <n v="48"/>
    <n v="1570"/>
    <n v="7536"/>
    <n v="2260.7999999999997"/>
    <n v="0.3"/>
    <s v="Outlet"/>
  </r>
  <r>
    <n v="1128299"/>
    <d v="2021-10-26T00:00:00"/>
    <x v="2"/>
    <x v="26"/>
    <s v="Albuquerque"/>
    <s v="Men's Street Footwear"/>
    <n v="35"/>
    <n v="1710"/>
    <n v="5985"/>
    <n v="2214.4499999999998"/>
    <n v="0.37"/>
    <s v="Outlet"/>
  </r>
  <r>
    <n v="1128299"/>
    <d v="2021-10-26T00:00:00"/>
    <x v="2"/>
    <x v="26"/>
    <s v="Albuquerque"/>
    <s v="Men's Athletic Footwear"/>
    <n v="38"/>
    <n v="1820"/>
    <n v="6916"/>
    <n v="2973.8800000000006"/>
    <n v="0.43000000000000005"/>
    <s v="Outlet"/>
  </r>
  <r>
    <n v="1128299"/>
    <d v="2021-10-26T00:00:00"/>
    <x v="2"/>
    <x v="26"/>
    <s v="Albuquerque"/>
    <s v="Women's Street Footwear"/>
    <n v="34"/>
    <n v="1200"/>
    <n v="4080"/>
    <n v="1631.9999999999998"/>
    <n v="0.39999999999999997"/>
    <s v="Outlet"/>
  </r>
  <r>
    <n v="1128299"/>
    <d v="2021-10-26T00:00:00"/>
    <x v="2"/>
    <x v="26"/>
    <s v="Albuquerque"/>
    <s v="Women's Athletic Footwear"/>
    <n v="35"/>
    <n v="1120"/>
    <n v="3920"/>
    <n v="1646.3999999999999"/>
    <n v="0.42"/>
    <s v="Outlet"/>
  </r>
  <r>
    <n v="1128299"/>
    <d v="2021-10-26T00:00:00"/>
    <x v="2"/>
    <x v="26"/>
    <s v="Albuquerque"/>
    <s v="Men's Apparel"/>
    <n v="41"/>
    <n v="1140"/>
    <n v="4674"/>
    <n v="1542.4199999999998"/>
    <n v="0.32999999999999996"/>
    <s v="Outlet"/>
  </r>
  <r>
    <n v="1128299"/>
    <d v="2021-10-26T00:00:00"/>
    <x v="2"/>
    <x v="26"/>
    <s v="Albuquerque"/>
    <s v="Women's Apparel"/>
    <n v="57"/>
    <n v="1310"/>
    <n v="7467"/>
    <n v="2314.77"/>
    <n v="0.31"/>
    <s v="Outlet"/>
  </r>
  <r>
    <n v="1128299"/>
    <d v="2021-11-26T00:00:00"/>
    <x v="2"/>
    <x v="26"/>
    <s v="Albuquerque"/>
    <s v="Men's Street Footwear"/>
    <n v="47"/>
    <n v="1760"/>
    <n v="8272"/>
    <n v="3391.52"/>
    <n v="0.41"/>
    <s v="Outlet"/>
  </r>
  <r>
    <n v="1128299"/>
    <d v="2021-11-26T00:00:00"/>
    <x v="2"/>
    <x v="26"/>
    <s v="Albuquerque"/>
    <s v="Men's Athletic Footwear"/>
    <n v="44"/>
    <n v="1800"/>
    <n v="7920"/>
    <n v="3405.6000000000004"/>
    <n v="0.43000000000000005"/>
    <s v="Outlet"/>
  </r>
  <r>
    <n v="1128299"/>
    <d v="2021-11-26T00:00:00"/>
    <x v="2"/>
    <x v="26"/>
    <s v="Albuquerque"/>
    <s v="Women's Street Footwear"/>
    <n v="46"/>
    <n v="1490"/>
    <n v="6854"/>
    <n v="2535.98"/>
    <n v="0.37"/>
    <s v="Outlet"/>
  </r>
  <r>
    <n v="1128299"/>
    <d v="2021-11-26T00:00:00"/>
    <x v="2"/>
    <x v="26"/>
    <s v="Albuquerque"/>
    <s v="Women's Athletic Footwear"/>
    <n v="40"/>
    <n v="1360"/>
    <n v="5440"/>
    <n v="2230.4"/>
    <n v="0.41"/>
    <s v="Outlet"/>
  </r>
  <r>
    <n v="1128299"/>
    <d v="2021-11-26T00:00:00"/>
    <x v="2"/>
    <x v="26"/>
    <s v="Albuquerque"/>
    <s v="Men's Apparel"/>
    <n v="54"/>
    <n v="1310"/>
    <n v="7074"/>
    <n v="2617.38"/>
    <n v="0.37"/>
    <s v="Outlet"/>
  </r>
  <r>
    <n v="1128299"/>
    <d v="2021-11-26T00:00:00"/>
    <x v="2"/>
    <x v="26"/>
    <s v="Albuquerque"/>
    <s v="Women's Apparel"/>
    <n v="56"/>
    <n v="1700"/>
    <n v="9520"/>
    <n v="2856"/>
    <n v="0.3"/>
    <s v="Outlet"/>
  </r>
  <r>
    <n v="1128299"/>
    <d v="2021-12-25T00:00:00"/>
    <x v="2"/>
    <x v="26"/>
    <s v="Albuquerque"/>
    <s v="Men's Street Footwear"/>
    <n v="44"/>
    <n v="2380"/>
    <n v="10472"/>
    <n v="4398.24"/>
    <n v="0.42"/>
    <s v="Outlet"/>
  </r>
  <r>
    <n v="1128299"/>
    <d v="2021-12-25T00:00:00"/>
    <x v="2"/>
    <x v="26"/>
    <s v="Albuquerque"/>
    <s v="Men's Athletic Footwear"/>
    <n v="47"/>
    <n v="2170"/>
    <n v="10199"/>
    <n v="4793.5300000000007"/>
    <n v="0.47000000000000003"/>
    <s v="Outlet"/>
  </r>
  <r>
    <n v="1128299"/>
    <d v="2021-12-25T00:00:00"/>
    <x v="2"/>
    <x v="26"/>
    <s v="Albuquerque"/>
    <s v="Women's Street Footwear"/>
    <n v="44"/>
    <n v="1500"/>
    <n v="6600"/>
    <n v="2706"/>
    <n v="0.41"/>
    <s v="Outlet"/>
  </r>
  <r>
    <n v="1128299"/>
    <d v="2021-12-25T00:00:00"/>
    <x v="2"/>
    <x v="26"/>
    <s v="Albuquerque"/>
    <s v="Women's Athletic Footwear"/>
    <n v="45"/>
    <n v="1600"/>
    <n v="7200"/>
    <n v="2879.9999999999995"/>
    <n v="0.39999999999999997"/>
    <s v="Outlet"/>
  </r>
  <r>
    <n v="1128299"/>
    <d v="2021-12-25T00:00:00"/>
    <x v="2"/>
    <x v="26"/>
    <s v="Albuquerque"/>
    <s v="Men's Apparel"/>
    <n v="55"/>
    <n v="1280"/>
    <n v="7040"/>
    <n v="2323.1999999999998"/>
    <n v="0.32999999999999996"/>
    <s v="Outlet"/>
  </r>
  <r>
    <n v="1128299"/>
    <d v="2021-12-25T00:00:00"/>
    <x v="2"/>
    <x v="26"/>
    <s v="Albuquerque"/>
    <s v="Women's Apparel"/>
    <n v="56"/>
    <n v="1730"/>
    <n v="9688"/>
    <n v="2615.7600000000002"/>
    <n v="0.27"/>
    <s v="Outlet"/>
  </r>
  <r>
    <n v="1128299"/>
    <d v="2021-01-13T00:00:00"/>
    <x v="2"/>
    <x v="26"/>
    <s v="Albuquerque"/>
    <s v="Men's Street Footwear"/>
    <n v="24"/>
    <n v="1490"/>
    <n v="3576"/>
    <n v="1644.96"/>
    <n v="0.46"/>
    <s v="Outlet"/>
  </r>
  <r>
    <n v="1128299"/>
    <d v="2021-01-13T00:00:00"/>
    <x v="2"/>
    <x v="26"/>
    <s v="Albuquerque"/>
    <s v="Men's Athletic Footwear"/>
    <n v="27"/>
    <n v="1400"/>
    <n v="3780"/>
    <n v="1776.6000000000001"/>
    <n v="0.47000000000000003"/>
    <s v="Outlet"/>
  </r>
  <r>
    <n v="1128299"/>
    <d v="2021-01-13T00:00:00"/>
    <x v="2"/>
    <x v="26"/>
    <s v="Albuquerque"/>
    <s v="Women's Street Footwear"/>
    <n v="32"/>
    <n v="1400"/>
    <n v="4480"/>
    <n v="1881.6"/>
    <n v="0.42"/>
    <s v="Outlet"/>
  </r>
  <r>
    <n v="1128299"/>
    <d v="2021-01-13T00:00:00"/>
    <x v="2"/>
    <x v="26"/>
    <s v="Albuquerque"/>
    <s v="Women's Athletic Footwear"/>
    <n v="28"/>
    <n v="990"/>
    <n v="2772"/>
    <n v="1164.24"/>
    <n v="0.42000000000000004"/>
    <s v="Outlet"/>
  </r>
  <r>
    <n v="1128299"/>
    <d v="2021-01-13T00:00:00"/>
    <x v="2"/>
    <x v="26"/>
    <s v="Albuquerque"/>
    <s v="Men's Apparel"/>
    <n v="35"/>
    <n v="750"/>
    <n v="2625"/>
    <n v="1050"/>
    <n v="0.39999999999999997"/>
    <s v="Outlet"/>
  </r>
  <r>
    <n v="1128299"/>
    <d v="2021-01-13T00:00:00"/>
    <x v="2"/>
    <x v="26"/>
    <s v="Albuquerque"/>
    <s v="Women's Apparel"/>
    <n v="28"/>
    <n v="1400"/>
    <n v="3920"/>
    <n v="1254.4000000000001"/>
    <n v="0.32"/>
    <s v="Outlet"/>
  </r>
  <r>
    <n v="1128299"/>
    <d v="2021-02-13T00:00:00"/>
    <x v="2"/>
    <x v="26"/>
    <s v="Albuquerque"/>
    <s v="Men's Street Footwear"/>
    <n v="23"/>
    <n v="1500"/>
    <n v="3450"/>
    <n v="1483.5000000000002"/>
    <n v="0.43000000000000005"/>
    <s v="Outlet"/>
  </r>
  <r>
    <n v="1128299"/>
    <d v="2021-02-13T00:00:00"/>
    <x v="2"/>
    <x v="26"/>
    <s v="Albuquerque"/>
    <s v="Men's Athletic Footwear"/>
    <n v="27"/>
    <n v="1240"/>
    <n v="3348"/>
    <n v="1540.0800000000002"/>
    <n v="0.46"/>
    <s v="Outlet"/>
  </r>
  <r>
    <n v="1128299"/>
    <d v="2021-02-13T00:00:00"/>
    <x v="2"/>
    <x v="26"/>
    <s v="Albuquerque"/>
    <s v="Women's Street Footwear"/>
    <n v="28"/>
    <n v="1200"/>
    <n v="3360"/>
    <n v="1377.6"/>
    <n v="0.41"/>
    <s v="Outlet"/>
  </r>
  <r>
    <n v="1128299"/>
    <d v="2021-02-13T00:00:00"/>
    <x v="4"/>
    <x v="27"/>
    <s v="Atlanta"/>
    <s v="Women's Athletic Footwear"/>
    <n v="30"/>
    <n v="800"/>
    <n v="2400"/>
    <n v="1056"/>
    <n v="0.44"/>
    <s v="Outlet"/>
  </r>
  <r>
    <n v="1128299"/>
    <d v="2021-02-13T00:00:00"/>
    <x v="4"/>
    <x v="27"/>
    <s v="Atlanta"/>
    <s v="Men's Apparel"/>
    <n v="34"/>
    <n v="600"/>
    <n v="2040"/>
    <n v="795.59999999999991"/>
    <n v="0.38999999999999996"/>
    <s v="Outlet"/>
  </r>
  <r>
    <n v="1128299"/>
    <d v="2021-02-13T00:00:00"/>
    <x v="4"/>
    <x v="27"/>
    <s v="Atlanta"/>
    <s v="Women's Apparel"/>
    <n v="28"/>
    <n v="1310"/>
    <n v="3668"/>
    <n v="1063.72"/>
    <n v="0.28999999999999998"/>
    <s v="Outlet"/>
  </r>
  <r>
    <n v="1128299"/>
    <d v="2021-03-12T00:00:00"/>
    <x v="4"/>
    <x v="27"/>
    <s v="Atlanta"/>
    <s v="Men's Street Footwear"/>
    <n v="30"/>
    <n v="1630"/>
    <n v="4890"/>
    <n v="2102.7000000000003"/>
    <n v="0.43000000000000005"/>
    <s v="Outlet"/>
  </r>
  <r>
    <n v="1128299"/>
    <d v="2021-03-12T00:00:00"/>
    <x v="4"/>
    <x v="27"/>
    <s v="Atlanta"/>
    <s v="Men's Athletic Footwear"/>
    <n v="37"/>
    <n v="1130"/>
    <n v="4181"/>
    <n v="1839.64"/>
    <n v="0.44"/>
    <s v="Outlet"/>
  </r>
  <r>
    <n v="1128299"/>
    <d v="2021-03-12T00:00:00"/>
    <x v="4"/>
    <x v="27"/>
    <s v="Atlanta"/>
    <s v="Women's Street Footwear"/>
    <n v="39"/>
    <n v="1240"/>
    <n v="4836"/>
    <n v="1837.68"/>
    <n v="0.38"/>
    <s v="Outlet"/>
  </r>
  <r>
    <n v="1128299"/>
    <d v="2021-03-12T00:00:00"/>
    <x v="4"/>
    <x v="27"/>
    <s v="Atlanta"/>
    <s v="Women's Athletic Footwear"/>
    <n v="38"/>
    <n v="780"/>
    <n v="2964"/>
    <n v="1333.8"/>
    <n v="0.45"/>
    <s v="Outlet"/>
  </r>
  <r>
    <n v="1128299"/>
    <d v="2021-03-12T00:00:00"/>
    <x v="4"/>
    <x v="27"/>
    <s v="Atlanta"/>
    <s v="Men's Apparel"/>
    <n v="41"/>
    <n v="450"/>
    <n v="1845"/>
    <n v="756.44999999999993"/>
    <n v="0.41"/>
    <s v="Outlet"/>
  </r>
  <r>
    <n v="1128299"/>
    <d v="2021-03-12T00:00:00"/>
    <x v="4"/>
    <x v="27"/>
    <s v="Atlanta"/>
    <s v="Women's Apparel"/>
    <n v="40"/>
    <n v="1120"/>
    <n v="4480"/>
    <n v="1299.1999999999998"/>
    <n v="0.28999999999999998"/>
    <s v="Outlet"/>
  </r>
  <r>
    <n v="1128299"/>
    <d v="2021-04-13T00:00:00"/>
    <x v="4"/>
    <x v="27"/>
    <s v="Atlanta"/>
    <s v="Men's Street Footwear"/>
    <n v="37"/>
    <n v="1790"/>
    <n v="6623"/>
    <n v="2847.8900000000003"/>
    <n v="0.43000000000000005"/>
    <s v="Outlet"/>
  </r>
  <r>
    <n v="1128299"/>
    <d v="2021-04-13T00:00:00"/>
    <x v="4"/>
    <x v="27"/>
    <s v="Atlanta"/>
    <s v="Men's Athletic Footwear"/>
    <n v="40"/>
    <n v="1110"/>
    <n v="4440"/>
    <n v="1864.8000000000002"/>
    <n v="0.42000000000000004"/>
    <s v="Outlet"/>
  </r>
  <r>
    <n v="1128299"/>
    <d v="2021-04-13T00:00:00"/>
    <x v="4"/>
    <x v="27"/>
    <s v="Atlanta"/>
    <s v="Women's Street Footwear"/>
    <n v="36"/>
    <n v="1130"/>
    <n v="4068"/>
    <n v="1505.16"/>
    <n v="0.37"/>
    <s v="Outlet"/>
  </r>
  <r>
    <n v="1128299"/>
    <d v="2021-04-13T00:00:00"/>
    <x v="4"/>
    <x v="27"/>
    <s v="Atlanta"/>
    <s v="Women's Athletic Footwear"/>
    <n v="40"/>
    <n v="960"/>
    <n v="3840"/>
    <n v="1728"/>
    <n v="0.45"/>
    <s v="Outlet"/>
  </r>
  <r>
    <n v="1128299"/>
    <d v="2021-04-13T00:00:00"/>
    <x v="4"/>
    <x v="27"/>
    <s v="Atlanta"/>
    <s v="Men's Apparel"/>
    <n v="38"/>
    <n v="560"/>
    <n v="2128"/>
    <n v="893.76"/>
    <n v="0.42"/>
    <s v="Outlet"/>
  </r>
  <r>
    <n v="1128299"/>
    <d v="2021-04-13T00:00:00"/>
    <x v="4"/>
    <x v="27"/>
    <s v="Atlanta"/>
    <s v="Women's Apparel"/>
    <n v="56"/>
    <n v="1120"/>
    <n v="6272"/>
    <n v="1756.16"/>
    <n v="0.28000000000000003"/>
    <s v="Outlet"/>
  </r>
  <r>
    <n v="1128299"/>
    <d v="2021-05-14T00:00:00"/>
    <x v="4"/>
    <x v="27"/>
    <s v="Atlanta"/>
    <s v="Men's Street Footwear"/>
    <n v="37"/>
    <n v="1870"/>
    <n v="6919"/>
    <n v="3182.7400000000002"/>
    <n v="0.46"/>
    <s v="Outlet"/>
  </r>
  <r>
    <n v="1128299"/>
    <d v="2021-05-14T00:00:00"/>
    <x v="4"/>
    <x v="27"/>
    <s v="Atlanta"/>
    <s v="Men's Athletic Footwear"/>
    <n v="36"/>
    <n v="1360"/>
    <n v="4896"/>
    <n v="2203.2000000000003"/>
    <n v="0.45"/>
    <s v="Outlet"/>
  </r>
  <r>
    <n v="1128299"/>
    <d v="2021-05-14T00:00:00"/>
    <x v="4"/>
    <x v="27"/>
    <s v="Atlanta"/>
    <s v="Women's Street Footwear"/>
    <n v="40"/>
    <n v="1450"/>
    <n v="5800"/>
    <n v="2261.9999999999995"/>
    <n v="0.38999999999999996"/>
    <s v="Outlet"/>
  </r>
  <r>
    <n v="1128299"/>
    <d v="2021-05-14T00:00:00"/>
    <x v="4"/>
    <x v="27"/>
    <s v="Atlanta"/>
    <s v="Women's Athletic Footwear"/>
    <n v="34"/>
    <n v="1140"/>
    <n v="3876"/>
    <n v="1666.6800000000003"/>
    <n v="0.43000000000000005"/>
    <s v="Outlet"/>
  </r>
  <r>
    <n v="1128299"/>
    <d v="2021-05-14T00:00:00"/>
    <x v="4"/>
    <x v="27"/>
    <s v="Atlanta"/>
    <s v="Men's Apparel"/>
    <n v="39"/>
    <n v="740"/>
    <n v="2886"/>
    <n v="1212.1199999999999"/>
    <n v="0.42"/>
    <s v="Outlet"/>
  </r>
  <r>
    <n v="1128299"/>
    <d v="2021-05-14T00:00:00"/>
    <x v="4"/>
    <x v="27"/>
    <s v="Atlanta"/>
    <s v="Women's Apparel"/>
    <n v="53"/>
    <n v="1240"/>
    <n v="6572"/>
    <n v="2037.32"/>
    <n v="0.31"/>
    <s v="Outlet"/>
  </r>
  <r>
    <n v="1128299"/>
    <d v="2021-06-13T00:00:00"/>
    <x v="4"/>
    <x v="27"/>
    <s v="Atlanta"/>
    <s v="Men's Street Footwear"/>
    <n v="35"/>
    <n v="2030"/>
    <n v="7105"/>
    <n v="3055.1500000000005"/>
    <n v="0.43000000000000005"/>
    <s v="Outlet"/>
  </r>
  <r>
    <n v="1128299"/>
    <d v="2021-06-13T00:00:00"/>
    <x v="4"/>
    <x v="27"/>
    <s v="Atlanta"/>
    <s v="Men's Athletic Footwear"/>
    <n v="41"/>
    <n v="1630"/>
    <n v="6683"/>
    <n v="2940.52"/>
    <n v="0.44"/>
    <s v="Outlet"/>
  </r>
  <r>
    <n v="1128299"/>
    <d v="2021-06-13T00:00:00"/>
    <x v="4"/>
    <x v="27"/>
    <s v="Atlanta"/>
    <s v="Women's Street Footwear"/>
    <n v="39"/>
    <n v="1580"/>
    <n v="6162"/>
    <n v="2341.56"/>
    <n v="0.38"/>
    <s v="Outlet"/>
  </r>
  <r>
    <n v="1128299"/>
    <d v="2021-06-13T00:00:00"/>
    <x v="4"/>
    <x v="27"/>
    <s v="Atlanta"/>
    <s v="Women's Athletic Footwear"/>
    <n v="33"/>
    <n v="1320"/>
    <n v="4356"/>
    <n v="1873.0800000000002"/>
    <n v="0.43000000000000005"/>
    <s v="Outlet"/>
  </r>
  <r>
    <n v="1128299"/>
    <d v="2021-06-13T00:00:00"/>
    <x v="4"/>
    <x v="27"/>
    <s v="Atlanta"/>
    <s v="Men's Apparel"/>
    <n v="42"/>
    <n v="940"/>
    <n v="3948"/>
    <n v="1539.7199999999998"/>
    <n v="0.38999999999999996"/>
    <s v="Outlet"/>
  </r>
  <r>
    <n v="1128299"/>
    <d v="2021-06-13T00:00:00"/>
    <x v="4"/>
    <x v="27"/>
    <s v="Atlanta"/>
    <s v="Women's Apparel"/>
    <n v="53"/>
    <n v="1900"/>
    <n v="10070"/>
    <n v="3222.4"/>
    <n v="0.32"/>
    <s v="Outlet"/>
  </r>
  <r>
    <n v="1128299"/>
    <d v="2021-07-12T00:00:00"/>
    <x v="4"/>
    <x v="27"/>
    <s v="Atlanta"/>
    <s v="Men's Street Footwear"/>
    <n v="37"/>
    <n v="2180"/>
    <n v="8066"/>
    <n v="3710.36"/>
    <n v="0.46"/>
    <s v="Outlet"/>
  </r>
  <r>
    <n v="1128299"/>
    <d v="2021-07-12T00:00:00"/>
    <x v="4"/>
    <x v="27"/>
    <s v="Atlanta"/>
    <s v="Men's Athletic Footwear"/>
    <n v="37"/>
    <n v="1730"/>
    <n v="6401"/>
    <n v="2944.46"/>
    <n v="0.46"/>
    <s v="Outlet"/>
  </r>
  <r>
    <n v="1128299"/>
    <d v="2021-07-12T00:00:00"/>
    <x v="4"/>
    <x v="27"/>
    <s v="Atlanta"/>
    <s v="Women's Street Footwear"/>
    <n v="41"/>
    <n v="1840"/>
    <n v="7544"/>
    <n v="3093.04"/>
    <n v="0.41"/>
    <s v="Outlet"/>
  </r>
  <r>
    <n v="1128299"/>
    <d v="2021-07-12T00:00:00"/>
    <x v="4"/>
    <x v="27"/>
    <s v="Atlanta"/>
    <s v="Women's Athletic Footwear"/>
    <n v="39"/>
    <n v="1280"/>
    <n v="4992"/>
    <n v="2246.4"/>
    <n v="0.45"/>
    <s v="Outlet"/>
  </r>
  <r>
    <n v="1128299"/>
    <d v="2021-07-12T00:00:00"/>
    <x v="4"/>
    <x v="27"/>
    <s v="Atlanta"/>
    <s v="Men's Apparel"/>
    <n v="39"/>
    <n v="1620"/>
    <n v="6318"/>
    <n v="2400.84"/>
    <n v="0.38"/>
    <s v="Outlet"/>
  </r>
  <r>
    <n v="1128299"/>
    <d v="2021-07-12T00:00:00"/>
    <x v="4"/>
    <x v="27"/>
    <s v="Atlanta"/>
    <s v="Women's Apparel"/>
    <n v="51"/>
    <n v="1570"/>
    <n v="8007"/>
    <n v="2322.0299999999997"/>
    <n v="0.28999999999999998"/>
    <s v="Outlet"/>
  </r>
  <r>
    <n v="1128299"/>
    <d v="2021-08-13T00:00:00"/>
    <x v="4"/>
    <x v="27"/>
    <s v="Atlanta"/>
    <s v="Men's Street Footwear"/>
    <n v="39"/>
    <n v="2090"/>
    <n v="8151"/>
    <n v="3749.46"/>
    <n v="0.46"/>
    <s v="Outlet"/>
  </r>
  <r>
    <n v="1128299"/>
    <d v="2021-08-13T00:00:00"/>
    <x v="4"/>
    <x v="27"/>
    <s v="Atlanta"/>
    <s v="Men's Athletic Footwear"/>
    <n v="44"/>
    <n v="2000"/>
    <n v="8800"/>
    <n v="3696.0000000000005"/>
    <n v="0.42000000000000004"/>
    <s v="Outlet"/>
  </r>
  <r>
    <n v="1128299"/>
    <d v="2021-08-13T00:00:00"/>
    <x v="4"/>
    <x v="27"/>
    <s v="Atlanta"/>
    <s v="Women's Street Footwear"/>
    <n v="42"/>
    <n v="1500"/>
    <n v="6300"/>
    <n v="2646"/>
    <n v="0.42"/>
    <s v="Outlet"/>
  </r>
  <r>
    <n v="1128299"/>
    <d v="2021-08-13T00:00:00"/>
    <x v="4"/>
    <x v="27"/>
    <s v="Atlanta"/>
    <s v="Women's Athletic Footwear"/>
    <n v="42"/>
    <n v="1490"/>
    <n v="6258"/>
    <n v="2816.1"/>
    <n v="0.45"/>
    <s v="Outlet"/>
  </r>
  <r>
    <n v="1128299"/>
    <d v="2021-08-13T00:00:00"/>
    <x v="4"/>
    <x v="27"/>
    <s v="Atlanta"/>
    <s v="Men's Apparel"/>
    <n v="51"/>
    <n v="1400"/>
    <n v="7140"/>
    <n v="2784.6"/>
    <n v="0.38999999999999996"/>
    <s v="Outlet"/>
  </r>
  <r>
    <n v="1128299"/>
    <d v="2021-08-13T00:00:00"/>
    <x v="4"/>
    <x v="27"/>
    <s v="Atlanta"/>
    <s v="Women's Apparel"/>
    <n v="50"/>
    <n v="1280"/>
    <n v="6400"/>
    <n v="1855.9999999999998"/>
    <n v="0.28999999999999998"/>
    <s v="Outlet"/>
  </r>
  <r>
    <n v="1128299"/>
    <d v="2021-09-14T00:00:00"/>
    <x v="4"/>
    <x v="27"/>
    <s v="Atlanta"/>
    <s v="Men's Street Footwear"/>
    <n v="31"/>
    <n v="2040"/>
    <n v="6324"/>
    <n v="2909.04"/>
    <n v="0.46"/>
    <s v="Outlet"/>
  </r>
  <r>
    <n v="1128299"/>
    <d v="2021-09-14T00:00:00"/>
    <x v="4"/>
    <x v="27"/>
    <s v="Atlanta"/>
    <s v="Men's Athletic Footwear"/>
    <n v="38"/>
    <n v="1980"/>
    <n v="7524"/>
    <n v="3310.56"/>
    <n v="0.44"/>
    <s v="Outlet"/>
  </r>
  <r>
    <n v="1128299"/>
    <d v="2021-09-14T00:00:00"/>
    <x v="4"/>
    <x v="27"/>
    <s v="Atlanta"/>
    <s v="Women's Street Footwear"/>
    <n v="32"/>
    <n v="1350"/>
    <n v="4320"/>
    <n v="1598.4"/>
    <n v="0.37"/>
    <s v="Outlet"/>
  </r>
  <r>
    <n v="1128299"/>
    <d v="2021-09-14T00:00:00"/>
    <x v="4"/>
    <x v="27"/>
    <s v="Atlanta"/>
    <s v="Women's Athletic Footwear"/>
    <n v="35"/>
    <n v="1200"/>
    <n v="4200"/>
    <n v="1932"/>
    <n v="0.46"/>
    <s v="Outlet"/>
  </r>
  <r>
    <n v="1128299"/>
    <d v="2021-09-14T00:00:00"/>
    <x v="4"/>
    <x v="27"/>
    <s v="Atlanta"/>
    <s v="Men's Apparel"/>
    <n v="36"/>
    <n v="1320"/>
    <n v="4752"/>
    <n v="1758.24"/>
    <n v="0.37"/>
    <s v="Outlet"/>
  </r>
  <r>
    <n v="1128299"/>
    <d v="2021-09-14T00:00:00"/>
    <x v="4"/>
    <x v="27"/>
    <s v="Atlanta"/>
    <s v="Women's Apparel"/>
    <n v="46"/>
    <n v="1350"/>
    <n v="6210"/>
    <n v="1863"/>
    <n v="0.3"/>
    <s v="Outlet"/>
  </r>
  <r>
    <n v="1128299"/>
    <d v="2021-10-13T00:00:00"/>
    <x v="4"/>
    <x v="27"/>
    <s v="Atlanta"/>
    <s v="Men's Street Footwear"/>
    <n v="34"/>
    <n v="1730"/>
    <n v="5882"/>
    <n v="2705.7200000000003"/>
    <n v="0.46"/>
    <s v="Outlet"/>
  </r>
  <r>
    <n v="1128299"/>
    <d v="2021-10-13T00:00:00"/>
    <x v="4"/>
    <x v="27"/>
    <s v="Atlanta"/>
    <s v="Men's Athletic Footwear"/>
    <n v="34"/>
    <n v="1730"/>
    <n v="5882"/>
    <n v="2470.44"/>
    <n v="0.42000000000000004"/>
    <s v="Outlet"/>
  </r>
  <r>
    <n v="1128299"/>
    <d v="2021-10-13T00:00:00"/>
    <x v="4"/>
    <x v="27"/>
    <s v="Atlanta"/>
    <s v="Women's Street Footwear"/>
    <n v="32"/>
    <n v="1230"/>
    <n v="3936"/>
    <n v="1495.68"/>
    <n v="0.38"/>
    <s v="Outlet"/>
  </r>
  <r>
    <n v="1128299"/>
    <d v="2021-10-13T00:00:00"/>
    <x v="4"/>
    <x v="27"/>
    <s v="Atlanta"/>
    <s v="Women's Athletic Footwear"/>
    <n v="32"/>
    <n v="1140"/>
    <n v="3648"/>
    <n v="1605.1200000000001"/>
    <n v="0.44"/>
    <s v="Outlet"/>
  </r>
  <r>
    <n v="1128299"/>
    <d v="2021-10-13T00:00:00"/>
    <x v="4"/>
    <x v="27"/>
    <s v="Atlanta"/>
    <s v="Men's Apparel"/>
    <n v="41"/>
    <n v="1020"/>
    <n v="4182"/>
    <n v="1672.8"/>
    <n v="0.39999999999999997"/>
    <s v="Outlet"/>
  </r>
  <r>
    <n v="1128299"/>
    <d v="2021-10-13T00:00:00"/>
    <x v="4"/>
    <x v="27"/>
    <s v="Atlanta"/>
    <s v="Women's Apparel"/>
    <n v="46"/>
    <n v="1090"/>
    <n v="5014"/>
    <n v="1554.34"/>
    <n v="0.31"/>
    <s v="Outlet"/>
  </r>
  <r>
    <n v="1128299"/>
    <d v="2021-11-13T00:00:00"/>
    <x v="4"/>
    <x v="27"/>
    <s v="Atlanta"/>
    <s v="Men's Street Footwear"/>
    <n v="36"/>
    <n v="1730"/>
    <n v="6228"/>
    <n v="2615.7600000000002"/>
    <n v="0.42000000000000004"/>
    <s v="Outlet"/>
  </r>
  <r>
    <n v="1128299"/>
    <d v="2021-11-13T00:00:00"/>
    <x v="4"/>
    <x v="27"/>
    <s v="Atlanta"/>
    <s v="Men's Athletic Footwear"/>
    <n v="40"/>
    <n v="1840"/>
    <n v="7360"/>
    <n v="3238.4"/>
    <n v="0.44"/>
    <s v="Outlet"/>
  </r>
  <r>
    <n v="1128299"/>
    <d v="2021-11-13T00:00:00"/>
    <x v="4"/>
    <x v="27"/>
    <s v="Atlanta"/>
    <s v="Women's Street Footwear"/>
    <n v="39"/>
    <n v="1450"/>
    <n v="5655"/>
    <n v="2262"/>
    <n v="0.39999999999999997"/>
    <s v="Outlet"/>
  </r>
  <r>
    <n v="1128299"/>
    <d v="2021-11-13T00:00:00"/>
    <x v="4"/>
    <x v="27"/>
    <s v="Atlanta"/>
    <s v="Women's Athletic Footwear"/>
    <n v="37"/>
    <n v="1400"/>
    <n v="5180"/>
    <n v="2382.8000000000002"/>
    <n v="0.46"/>
    <s v="Outlet"/>
  </r>
  <r>
    <n v="1128299"/>
    <d v="2021-11-13T00:00:00"/>
    <x v="4"/>
    <x v="27"/>
    <s v="Atlanta"/>
    <s v="Men's Apparel"/>
    <n v="47"/>
    <n v="1190"/>
    <n v="5593"/>
    <n v="2125.34"/>
    <n v="0.38"/>
    <s v="Outlet"/>
  </r>
  <r>
    <n v="1128299"/>
    <d v="2021-11-13T00:00:00"/>
    <x v="4"/>
    <x v="27"/>
    <s v="Atlanta"/>
    <s v="Women's Apparel"/>
    <n v="46"/>
    <n v="1570"/>
    <n v="7222"/>
    <n v="2094.3799999999997"/>
    <n v="0.28999999999999998"/>
    <s v="Outlet"/>
  </r>
  <r>
    <n v="1128299"/>
    <d v="2021-12-12T00:00:00"/>
    <x v="4"/>
    <x v="27"/>
    <s v="Atlanta"/>
    <s v="Men's Street Footwear"/>
    <n v="42"/>
    <n v="2090"/>
    <n v="8778"/>
    <n v="4125.66"/>
    <n v="0.47000000000000003"/>
    <s v="Outlet"/>
  </r>
  <r>
    <n v="1128299"/>
    <d v="2021-12-12T00:00:00"/>
    <x v="4"/>
    <x v="27"/>
    <s v="Atlanta"/>
    <s v="Men's Athletic Footwear"/>
    <n v="39"/>
    <n v="2230"/>
    <n v="8697"/>
    <n v="4087.59"/>
    <n v="0.47000000000000003"/>
    <s v="Outlet"/>
  </r>
  <r>
    <n v="1128299"/>
    <d v="2021-12-12T00:00:00"/>
    <x v="4"/>
    <x v="27"/>
    <s v="Atlanta"/>
    <s v="Women's Street Footwear"/>
    <n v="36"/>
    <n v="1470"/>
    <n v="5292"/>
    <n v="2222.64"/>
    <n v="0.42"/>
    <s v="Outlet"/>
  </r>
  <r>
    <n v="1128299"/>
    <d v="2021-12-12T00:00:00"/>
    <x v="4"/>
    <x v="27"/>
    <s v="Atlanta"/>
    <s v="Women's Athletic Footwear"/>
    <n v="40"/>
    <n v="1430"/>
    <n v="5720"/>
    <n v="2459.6000000000004"/>
    <n v="0.43000000000000005"/>
    <s v="Outlet"/>
  </r>
  <r>
    <n v="1128299"/>
    <d v="2021-12-12T00:00:00"/>
    <x v="4"/>
    <x v="27"/>
    <s v="Atlanta"/>
    <s v="Men's Apparel"/>
    <n v="44"/>
    <n v="1200"/>
    <n v="5280"/>
    <n v="2006.4"/>
    <n v="0.38"/>
    <s v="Outlet"/>
  </r>
  <r>
    <n v="1128299"/>
    <d v="2021-12-12T00:00:00"/>
    <x v="4"/>
    <x v="27"/>
    <s v="Atlanta"/>
    <s v="Women's Apparel"/>
    <n v="47"/>
    <n v="1600"/>
    <n v="7520"/>
    <n v="2256"/>
    <n v="0.3"/>
    <s v="Outlet"/>
  </r>
  <r>
    <n v="1185732"/>
    <d v="2021-01-09T00:00:00"/>
    <x v="4"/>
    <x v="27"/>
    <s v="Atlanta"/>
    <s v="Men's Street Footwear"/>
    <n v="26"/>
    <n v="3490"/>
    <n v="9074"/>
    <n v="4264.7800000000007"/>
    <n v="0.47000000000000003"/>
    <s v="Outlet"/>
  </r>
  <r>
    <n v="1185732"/>
    <d v="2021-01-09T00:00:00"/>
    <x v="4"/>
    <x v="27"/>
    <s v="Atlanta"/>
    <s v="Men's Athletic Footwear"/>
    <n v="30"/>
    <n v="2560"/>
    <n v="7680"/>
    <n v="3071.9999999999995"/>
    <n v="0.39999999999999997"/>
    <s v="Outlet"/>
  </r>
  <r>
    <n v="1185732"/>
    <d v="2021-01-09T00:00:00"/>
    <x v="4"/>
    <x v="27"/>
    <s v="Atlanta"/>
    <s v="Women's Street Footwear"/>
    <n v="24"/>
    <n v="2640"/>
    <n v="6336"/>
    <n v="2027.52"/>
    <n v="0.32"/>
    <s v="Outlet"/>
  </r>
  <r>
    <n v="1185732"/>
    <d v="2021-01-09T00:00:00"/>
    <x v="4"/>
    <x v="27"/>
    <s v="Atlanta"/>
    <s v="Women's Athletic Footwear"/>
    <n v="25"/>
    <n v="2090"/>
    <n v="5225"/>
    <n v="1828.7499999999998"/>
    <n v="0.35"/>
    <s v="Outlet"/>
  </r>
  <r>
    <n v="1185732"/>
    <d v="2021-01-09T00:00:00"/>
    <x v="4"/>
    <x v="27"/>
    <s v="Atlanta"/>
    <s v="Men's Apparel"/>
    <n v="35"/>
    <n v="2470"/>
    <n v="8645"/>
    <n v="3371.5499999999997"/>
    <n v="0.38999999999999996"/>
    <s v="Outlet"/>
  </r>
  <r>
    <n v="1185732"/>
    <d v="2021-01-09T00:00:00"/>
    <x v="4"/>
    <x v="27"/>
    <s v="Atlanta"/>
    <s v="Women's Apparel"/>
    <n v="30"/>
    <n v="2810"/>
    <n v="8430"/>
    <n v="4467.9000000000005"/>
    <n v="0.53"/>
    <s v="Outlet"/>
  </r>
  <r>
    <n v="1185732"/>
    <d v="2021-02-07T00:00:00"/>
    <x v="4"/>
    <x v="27"/>
    <s v="Atlanta"/>
    <s v="Men's Street Footwear"/>
    <n v="31"/>
    <n v="3760"/>
    <n v="11656"/>
    <n v="5594.88"/>
    <n v="0.48"/>
    <s v="Outlet"/>
  </r>
  <r>
    <n v="1185732"/>
    <d v="2021-02-07T00:00:00"/>
    <x v="4"/>
    <x v="27"/>
    <s v="Atlanta"/>
    <s v="Men's Athletic Footwear"/>
    <n v="27"/>
    <n v="2470"/>
    <n v="6669"/>
    <n v="2534.2200000000003"/>
    <n v="0.38"/>
    <s v="Outlet"/>
  </r>
  <r>
    <n v="1185732"/>
    <d v="2021-02-07T00:00:00"/>
    <x v="4"/>
    <x v="27"/>
    <s v="Atlanta"/>
    <s v="Women's Street Footwear"/>
    <n v="21"/>
    <n v="2480"/>
    <n v="5208"/>
    <n v="1562.3999999999999"/>
    <n v="0.3"/>
    <s v="Outlet"/>
  </r>
  <r>
    <n v="1185732"/>
    <d v="2021-02-18T00:00:00"/>
    <x v="1"/>
    <x v="32"/>
    <s v="Jackson"/>
    <s v="Women's Athletic Footwear"/>
    <n v="19"/>
    <n v="980"/>
    <n v="1862"/>
    <n v="856.52"/>
    <n v="0.46"/>
    <s v="Outlet"/>
  </r>
  <r>
    <n v="1185732"/>
    <d v="2021-02-18T00:00:00"/>
    <x v="1"/>
    <x v="32"/>
    <s v="Jackson"/>
    <s v="Men's Apparel"/>
    <n v="26"/>
    <n v="1360"/>
    <n v="3536"/>
    <n v="1379.04"/>
    <n v="0.38999999999999996"/>
    <s v="Outlet"/>
  </r>
  <r>
    <n v="1185732"/>
    <d v="2021-02-18T00:00:00"/>
    <x v="1"/>
    <x v="32"/>
    <s v="Jackson"/>
    <s v="Women's Apparel"/>
    <n v="20"/>
    <n v="1600"/>
    <n v="3200"/>
    <n v="1824.0000000000002"/>
    <n v="0.57000000000000006"/>
    <s v="Outlet"/>
  </r>
  <r>
    <n v="1185732"/>
    <d v="2021-03-16T00:00:00"/>
    <x v="1"/>
    <x v="32"/>
    <s v="Jackson"/>
    <s v="Men's Street Footwear"/>
    <n v="20"/>
    <n v="2230"/>
    <n v="4460"/>
    <n v="2051.6"/>
    <n v="0.46"/>
    <s v="Outlet"/>
  </r>
  <r>
    <n v="1185732"/>
    <d v="2021-03-16T00:00:00"/>
    <x v="1"/>
    <x v="32"/>
    <s v="Jackson"/>
    <s v="Men's Athletic Footwear"/>
    <n v="20"/>
    <n v="1280"/>
    <n v="2560"/>
    <n v="998.39999999999986"/>
    <n v="0.38999999999999996"/>
    <s v="Outlet"/>
  </r>
  <r>
    <n v="1185732"/>
    <d v="2021-03-16T00:00:00"/>
    <x v="1"/>
    <x v="32"/>
    <s v="Jackson"/>
    <s v="Women's Street Footwear"/>
    <n v="11"/>
    <n v="1360"/>
    <n v="1496"/>
    <n v="703.12"/>
    <n v="0.47000000000000003"/>
    <s v="Outlet"/>
  </r>
  <r>
    <n v="1185732"/>
    <d v="2021-03-16T00:00:00"/>
    <x v="1"/>
    <x v="32"/>
    <s v="Jackson"/>
    <s v="Women's Athletic Footwear"/>
    <n v="15"/>
    <n v="850"/>
    <n v="1275"/>
    <n v="573.75"/>
    <n v="0.45"/>
    <s v="Outlet"/>
  </r>
  <r>
    <n v="1185732"/>
    <d v="2021-03-16T00:00:00"/>
    <x v="1"/>
    <x v="32"/>
    <s v="Jackson"/>
    <s v="Men's Apparel"/>
    <n v="25"/>
    <n v="1040"/>
    <n v="2600"/>
    <n v="962"/>
    <n v="0.37"/>
    <s v="Outlet"/>
  </r>
  <r>
    <n v="1185732"/>
    <d v="2021-03-16T00:00:00"/>
    <x v="1"/>
    <x v="32"/>
    <s v="Jackson"/>
    <s v="Women's Apparel"/>
    <n v="17"/>
    <n v="1360"/>
    <n v="2312"/>
    <n v="1248.48"/>
    <n v="0.54"/>
    <s v="Outlet"/>
  </r>
  <r>
    <n v="1185732"/>
    <d v="2021-04-17T00:00:00"/>
    <x v="1"/>
    <x v="32"/>
    <s v="Jackson"/>
    <s v="Men's Street Footwear"/>
    <n v="19"/>
    <n v="2230"/>
    <n v="4237"/>
    <n v="1864.28"/>
    <n v="0.44"/>
    <s v="Outlet"/>
  </r>
  <r>
    <n v="1185732"/>
    <d v="2021-04-17T00:00:00"/>
    <x v="1"/>
    <x v="32"/>
    <s v="Jackson"/>
    <s v="Men's Athletic Footwear"/>
    <n v="20"/>
    <n v="1160"/>
    <n v="2320"/>
    <n v="927.99999999999989"/>
    <n v="0.39999999999999997"/>
    <s v="Outlet"/>
  </r>
  <r>
    <n v="1185732"/>
    <d v="2021-04-17T00:00:00"/>
    <x v="1"/>
    <x v="32"/>
    <s v="Jackson"/>
    <s v="Women's Street Footwear"/>
    <n v="11"/>
    <n v="1240"/>
    <n v="1364"/>
    <n v="613.80000000000007"/>
    <n v="0.45"/>
    <s v="Outlet"/>
  </r>
  <r>
    <n v="1185732"/>
    <d v="2021-04-17T00:00:00"/>
    <x v="1"/>
    <x v="32"/>
    <s v="Jackson"/>
    <s v="Women's Athletic Footwear"/>
    <n v="16"/>
    <n v="960"/>
    <n v="1536"/>
    <n v="660.48"/>
    <n v="0.43000000000000005"/>
    <s v="Outlet"/>
  </r>
  <r>
    <n v="1185732"/>
    <d v="2021-04-17T00:00:00"/>
    <x v="1"/>
    <x v="32"/>
    <s v="Jackson"/>
    <s v="Men's Apparel"/>
    <n v="30"/>
    <n v="980"/>
    <n v="2940"/>
    <n v="1176"/>
    <n v="0.39999999999999997"/>
    <s v="Outlet"/>
  </r>
  <r>
    <n v="1185732"/>
    <d v="2021-04-17T00:00:00"/>
    <x v="1"/>
    <x v="32"/>
    <s v="Jackson"/>
    <s v="Women's Apparel"/>
    <n v="22"/>
    <n v="1470"/>
    <n v="3234"/>
    <n v="1714.02"/>
    <n v="0.53"/>
    <s v="Outlet"/>
  </r>
  <r>
    <n v="1185732"/>
    <d v="2021-05-16T00:00:00"/>
    <x v="1"/>
    <x v="32"/>
    <s v="Jackson"/>
    <s v="Men's Street Footwear"/>
    <n v="27"/>
    <n v="2380"/>
    <n v="6426"/>
    <n v="2698.92"/>
    <n v="0.42000000000000004"/>
    <s v="Outlet"/>
  </r>
  <r>
    <n v="1185732"/>
    <d v="2021-05-16T00:00:00"/>
    <x v="1"/>
    <x v="32"/>
    <s v="Jackson"/>
    <s v="Men's Athletic Footwear"/>
    <n v="28"/>
    <n v="1400"/>
    <n v="3920"/>
    <n v="1607.1999999999998"/>
    <n v="0.41"/>
    <s v="Outlet"/>
  </r>
  <r>
    <n v="1185732"/>
    <d v="2021-05-16T00:00:00"/>
    <x v="1"/>
    <x v="32"/>
    <s v="Jackson"/>
    <s v="Women's Street Footwear"/>
    <n v="26"/>
    <n v="1360"/>
    <n v="3536"/>
    <n v="1520.4800000000002"/>
    <n v="0.43000000000000005"/>
    <s v="Outlet"/>
  </r>
  <r>
    <n v="1185732"/>
    <d v="2021-05-16T00:00:00"/>
    <x v="1"/>
    <x v="32"/>
    <s v="Jackson"/>
    <s v="Women's Athletic Footwear"/>
    <n v="24"/>
    <n v="1160"/>
    <n v="2784"/>
    <n v="1280.6400000000001"/>
    <n v="0.46"/>
    <s v="Outlet"/>
  </r>
  <r>
    <n v="1185732"/>
    <d v="2021-05-16T00:00:00"/>
    <x v="1"/>
    <x v="32"/>
    <s v="Jackson"/>
    <s v="Men's Apparel"/>
    <n v="34"/>
    <n v="1320"/>
    <n v="4488"/>
    <n v="1795.1999999999998"/>
    <n v="0.39999999999999997"/>
    <s v="Outlet"/>
  </r>
  <r>
    <n v="1185732"/>
    <d v="2021-05-16T00:00:00"/>
    <x v="1"/>
    <x v="32"/>
    <s v="Jackson"/>
    <s v="Women's Apparel"/>
    <n v="35"/>
    <n v="1500"/>
    <n v="5250"/>
    <n v="2940.0000000000005"/>
    <n v="0.56000000000000005"/>
    <s v="Outlet"/>
  </r>
  <r>
    <n v="1185732"/>
    <d v="2021-06-18T00:00:00"/>
    <x v="1"/>
    <x v="32"/>
    <s v="Jackson"/>
    <s v="Men's Street Footwear"/>
    <n v="31"/>
    <n v="2630"/>
    <n v="8153"/>
    <n v="3587.32"/>
    <n v="0.44"/>
    <s v="Outlet"/>
  </r>
  <r>
    <n v="1185732"/>
    <d v="2021-06-18T00:00:00"/>
    <x v="1"/>
    <x v="32"/>
    <s v="Jackson"/>
    <s v="Men's Athletic Footwear"/>
    <n v="29"/>
    <n v="1500"/>
    <n v="4350"/>
    <n v="1696.4999999999998"/>
    <n v="0.38999999999999996"/>
    <s v="Outlet"/>
  </r>
  <r>
    <n v="1185732"/>
    <d v="2021-06-18T00:00:00"/>
    <x v="1"/>
    <x v="32"/>
    <s v="Jackson"/>
    <s v="Women's Street Footwear"/>
    <n v="33"/>
    <n v="1570"/>
    <n v="5181"/>
    <n v="2383.2600000000002"/>
    <n v="0.46"/>
    <s v="Outlet"/>
  </r>
  <r>
    <n v="1185732"/>
    <d v="2021-06-18T00:00:00"/>
    <x v="1"/>
    <x v="32"/>
    <s v="Jackson"/>
    <s v="Women's Athletic Footwear"/>
    <n v="34"/>
    <n v="1490"/>
    <n v="5066"/>
    <n v="2178.38"/>
    <n v="0.43000000000000005"/>
    <s v="Outlet"/>
  </r>
  <r>
    <n v="1185732"/>
    <d v="2021-06-18T00:00:00"/>
    <x v="1"/>
    <x v="32"/>
    <s v="Jackson"/>
    <s v="Men's Apparel"/>
    <n v="47"/>
    <n v="1350"/>
    <n v="6345"/>
    <n v="2411.1"/>
    <n v="0.38"/>
    <s v="Outlet"/>
  </r>
  <r>
    <n v="1185732"/>
    <d v="2021-06-18T00:00:00"/>
    <x v="1"/>
    <x v="32"/>
    <s v="Jackson"/>
    <s v="Women's Apparel"/>
    <n v="51"/>
    <n v="2190"/>
    <n v="11169"/>
    <n v="5919.5700000000006"/>
    <n v="0.53"/>
    <s v="Outlet"/>
  </r>
  <r>
    <n v="1185732"/>
    <d v="2021-07-16T00:00:00"/>
    <x v="1"/>
    <x v="32"/>
    <s v="Jackson"/>
    <s v="Men's Street Footwear"/>
    <n v="47"/>
    <n v="2890"/>
    <n v="13583"/>
    <n v="6248.18"/>
    <n v="0.46"/>
    <s v="Outlet"/>
  </r>
  <r>
    <n v="1185732"/>
    <d v="2021-07-16T00:00:00"/>
    <x v="1"/>
    <x v="32"/>
    <s v="Jackson"/>
    <s v="Men's Athletic Footwear"/>
    <n v="42"/>
    <n v="1920"/>
    <n v="8064"/>
    <n v="3064.32"/>
    <n v="0.38"/>
    <s v="Outlet"/>
  </r>
  <r>
    <n v="1185732"/>
    <d v="2021-07-16T00:00:00"/>
    <x v="1"/>
    <x v="32"/>
    <s v="Jackson"/>
    <s v="Women's Street Footwear"/>
    <n v="37"/>
    <n v="1680"/>
    <n v="6216"/>
    <n v="2610.7200000000003"/>
    <n v="0.42000000000000004"/>
    <s v="Outlet"/>
  </r>
  <r>
    <n v="1185732"/>
    <d v="2021-07-16T00:00:00"/>
    <x v="1"/>
    <x v="32"/>
    <s v="Jackson"/>
    <s v="Women's Athletic Footwear"/>
    <n v="33"/>
    <n v="1430"/>
    <n v="4719"/>
    <n v="2029.1700000000003"/>
    <n v="0.43000000000000005"/>
    <s v="Outlet"/>
  </r>
  <r>
    <n v="1185732"/>
    <d v="2021-07-16T00:00:00"/>
    <x v="1"/>
    <x v="32"/>
    <s v="Jackson"/>
    <s v="Men's Apparel"/>
    <n v="46"/>
    <n v="1500"/>
    <n v="6900"/>
    <n v="2553"/>
    <n v="0.37"/>
    <s v="Outlet"/>
  </r>
  <r>
    <n v="1185732"/>
    <d v="2021-07-16T00:00:00"/>
    <x v="1"/>
    <x v="32"/>
    <s v="Jackson"/>
    <s v="Women's Apparel"/>
    <n v="49"/>
    <n v="2090"/>
    <n v="10241"/>
    <n v="5427.7300000000005"/>
    <n v="0.53"/>
    <s v="Outlet"/>
  </r>
  <r>
    <n v="1185732"/>
    <d v="2021-08-17T00:00:00"/>
    <x v="1"/>
    <x v="32"/>
    <s v="Jackson"/>
    <s v="Men's Street Footwear"/>
    <n v="41"/>
    <n v="2560"/>
    <n v="10496"/>
    <n v="4723.2"/>
    <n v="0.45"/>
    <s v="Outlet"/>
  </r>
  <r>
    <n v="1185732"/>
    <d v="2021-08-17T00:00:00"/>
    <x v="1"/>
    <x v="32"/>
    <s v="Jackson"/>
    <s v="Men's Athletic Footwear"/>
    <n v="44"/>
    <n v="1980"/>
    <n v="8712"/>
    <n v="3571.9199999999996"/>
    <n v="0.41"/>
    <s v="Outlet"/>
  </r>
  <r>
    <n v="1185732"/>
    <d v="2021-08-17T00:00:00"/>
    <x v="1"/>
    <x v="32"/>
    <s v="Jackson"/>
    <s v="Women's Street Footwear"/>
    <n v="37"/>
    <n v="1790"/>
    <n v="6623"/>
    <n v="2914.12"/>
    <n v="0.44"/>
    <s v="Outlet"/>
  </r>
  <r>
    <n v="1185732"/>
    <d v="2021-08-17T00:00:00"/>
    <x v="1"/>
    <x v="32"/>
    <s v="Jackson"/>
    <s v="Women's Athletic Footwear"/>
    <n v="32"/>
    <n v="1470"/>
    <n v="4704"/>
    <n v="1975.6800000000003"/>
    <n v="0.42000000000000004"/>
    <s v="Outlet"/>
  </r>
  <r>
    <n v="1185732"/>
    <d v="2021-08-17T00:00:00"/>
    <x v="1"/>
    <x v="32"/>
    <s v="Jackson"/>
    <s v="Men's Apparel"/>
    <n v="35"/>
    <n v="1580"/>
    <n v="5530"/>
    <n v="2322.6"/>
    <n v="0.42"/>
    <s v="Outlet"/>
  </r>
  <r>
    <n v="1185732"/>
    <d v="2021-08-17T00:00:00"/>
    <x v="1"/>
    <x v="32"/>
    <s v="Jackson"/>
    <s v="Women's Apparel"/>
    <n v="42"/>
    <n v="2060"/>
    <n v="8652"/>
    <n v="4758.6000000000004"/>
    <n v="0.55000000000000004"/>
    <s v="Outlet"/>
  </r>
  <r>
    <n v="1185732"/>
    <d v="2021-09-16T00:00:00"/>
    <x v="1"/>
    <x v="32"/>
    <s v="Jackson"/>
    <s v="Men's Street Footwear"/>
    <n v="40"/>
    <n v="2320"/>
    <n v="9280"/>
    <n v="4083.2"/>
    <n v="0.44"/>
    <s v="Outlet"/>
  </r>
  <r>
    <n v="1185732"/>
    <d v="2021-09-16T00:00:00"/>
    <x v="1"/>
    <x v="32"/>
    <s v="Jackson"/>
    <s v="Men's Athletic Footwear"/>
    <n v="33"/>
    <n v="1580"/>
    <n v="5214"/>
    <n v="2137.7399999999998"/>
    <n v="0.41"/>
    <s v="Outlet"/>
  </r>
  <r>
    <n v="1185732"/>
    <d v="2021-09-16T00:00:00"/>
    <x v="1"/>
    <x v="32"/>
    <s v="Jackson"/>
    <s v="Women's Street Footwear"/>
    <n v="15"/>
    <n v="1450"/>
    <n v="2175"/>
    <n v="1022.2500000000001"/>
    <n v="0.47000000000000003"/>
    <s v="Outlet"/>
  </r>
  <r>
    <n v="1185732"/>
    <d v="2021-09-16T00:00:00"/>
    <x v="1"/>
    <x v="32"/>
    <s v="Jackson"/>
    <s v="Women's Athletic Footwear"/>
    <n v="16"/>
    <n v="1200"/>
    <n v="1920"/>
    <n v="864"/>
    <n v="0.45"/>
    <s v="Outlet"/>
  </r>
  <r>
    <n v="1185732"/>
    <d v="2021-09-16T00:00:00"/>
    <x v="1"/>
    <x v="32"/>
    <s v="Jackson"/>
    <s v="Men's Apparel"/>
    <n v="22"/>
    <n v="1320"/>
    <n v="2904"/>
    <n v="1103.52"/>
    <n v="0.38"/>
    <s v="Outlet"/>
  </r>
  <r>
    <n v="1185732"/>
    <d v="2021-09-16T00:00:00"/>
    <x v="1"/>
    <x v="32"/>
    <s v="Jackson"/>
    <s v="Women's Apparel"/>
    <n v="26"/>
    <n v="1600"/>
    <n v="4160"/>
    <n v="2329.6000000000004"/>
    <n v="0.56000000000000005"/>
    <s v="Outlet"/>
  </r>
  <r>
    <n v="1185732"/>
    <d v="2021-10-18T00:00:00"/>
    <x v="1"/>
    <x v="32"/>
    <s v="Jackson"/>
    <s v="Men's Street Footwear"/>
    <n v="24"/>
    <n v="2160"/>
    <n v="5184"/>
    <n v="2384.6400000000003"/>
    <n v="0.46"/>
    <s v="Outlet"/>
  </r>
  <r>
    <n v="1185732"/>
    <d v="2021-10-18T00:00:00"/>
    <x v="1"/>
    <x v="32"/>
    <s v="Jackson"/>
    <s v="Men's Athletic Footwear"/>
    <n v="17"/>
    <n v="1650"/>
    <n v="2805"/>
    <n v="1037.8499999999999"/>
    <n v="0.37"/>
    <s v="Outlet"/>
  </r>
  <r>
    <n v="1185732"/>
    <d v="2021-10-18T00:00:00"/>
    <x v="1"/>
    <x v="32"/>
    <s v="Jackson"/>
    <s v="Women's Street Footwear"/>
    <n v="19"/>
    <n v="1200"/>
    <n v="2280"/>
    <n v="1071.6000000000001"/>
    <n v="0.47000000000000003"/>
    <s v="Outlet"/>
  </r>
  <r>
    <n v="1185732"/>
    <d v="2021-10-18T00:00:00"/>
    <x v="1"/>
    <x v="32"/>
    <s v="Jackson"/>
    <s v="Women's Athletic Footwear"/>
    <n v="20"/>
    <n v="1090"/>
    <n v="2180"/>
    <n v="981"/>
    <n v="0.45"/>
    <s v="Outlet"/>
  </r>
  <r>
    <n v="1185732"/>
    <d v="2021-10-18T00:00:00"/>
    <x v="1"/>
    <x v="32"/>
    <s v="Jackson"/>
    <s v="Men's Apparel"/>
    <n v="25"/>
    <n v="1050"/>
    <n v="2625"/>
    <n v="1102.5"/>
    <n v="0.42"/>
    <s v="Outlet"/>
  </r>
  <r>
    <n v="1185732"/>
    <d v="2021-10-18T00:00:00"/>
    <x v="1"/>
    <x v="32"/>
    <s v="Jackson"/>
    <s v="Women's Apparel"/>
    <n v="27"/>
    <n v="1620"/>
    <n v="4374"/>
    <n v="2361.96"/>
    <n v="0.54"/>
    <s v="Outlet"/>
  </r>
  <r>
    <n v="1185732"/>
    <d v="2021-11-17T00:00:00"/>
    <x v="1"/>
    <x v="32"/>
    <s v="Jackson"/>
    <s v="Men's Street Footwear"/>
    <n v="22"/>
    <n v="2060"/>
    <n v="4532"/>
    <n v="1994.08"/>
    <n v="0.44"/>
    <s v="Outlet"/>
  </r>
  <r>
    <n v="1185732"/>
    <d v="2021-11-17T00:00:00"/>
    <x v="1"/>
    <x v="32"/>
    <s v="Jackson"/>
    <s v="Men's Athletic Footwear"/>
    <n v="15"/>
    <n v="1530"/>
    <n v="2295"/>
    <n v="872.1"/>
    <n v="0.38"/>
    <s v="Outlet"/>
  </r>
  <r>
    <n v="1185732"/>
    <d v="2021-11-17T00:00:00"/>
    <x v="1"/>
    <x v="32"/>
    <s v="Jackson"/>
    <s v="Women's Street Footwear"/>
    <n v="22"/>
    <n v="1190"/>
    <n v="2618"/>
    <n v="1099.5600000000002"/>
    <n v="0.42000000000000004"/>
    <s v="Outlet"/>
  </r>
  <r>
    <n v="1185732"/>
    <d v="2021-11-17T00:00:00"/>
    <x v="1"/>
    <x v="32"/>
    <s v="Jackson"/>
    <s v="Women's Athletic Footwear"/>
    <n v="43"/>
    <n v="1530"/>
    <n v="6579"/>
    <n v="2894.76"/>
    <n v="0.44"/>
    <s v="Outlet"/>
  </r>
  <r>
    <n v="1185732"/>
    <d v="2021-11-17T00:00:00"/>
    <x v="1"/>
    <x v="32"/>
    <s v="Jackson"/>
    <s v="Men's Apparel"/>
    <n v="59"/>
    <n v="1320"/>
    <n v="7788"/>
    <n v="3115.2"/>
    <n v="0.39999999999999997"/>
    <s v="Outlet"/>
  </r>
  <r>
    <n v="1185732"/>
    <d v="2021-11-17T00:00:00"/>
    <x v="1"/>
    <x v="32"/>
    <s v="Jackson"/>
    <s v="Women's Apparel"/>
    <n v="51"/>
    <n v="1680"/>
    <n v="8568"/>
    <n v="4883.76"/>
    <n v="0.57000000000000006"/>
    <s v="Outlet"/>
  </r>
  <r>
    <n v="1185732"/>
    <d v="2021-12-16T00:00:00"/>
    <x v="1"/>
    <x v="32"/>
    <s v="Jackson"/>
    <s v="Men's Street Footwear"/>
    <n v="48"/>
    <n v="2560"/>
    <n v="12288"/>
    <n v="5775.3600000000006"/>
    <n v="0.47000000000000003"/>
    <s v="Outlet"/>
  </r>
  <r>
    <n v="1185732"/>
    <d v="2021-12-16T00:00:00"/>
    <x v="1"/>
    <x v="32"/>
    <s v="Jackson"/>
    <s v="Men's Athletic Footwear"/>
    <n v="44"/>
    <n v="2010"/>
    <n v="8844"/>
    <n v="3272.2799999999997"/>
    <n v="0.37"/>
    <s v="Outlet"/>
  </r>
  <r>
    <n v="1185732"/>
    <d v="2021-12-16T00:00:00"/>
    <x v="1"/>
    <x v="32"/>
    <s v="Jackson"/>
    <s v="Women's Street Footwear"/>
    <n v="43"/>
    <n v="1580"/>
    <n v="6794"/>
    <n v="3057.3"/>
    <n v="0.45"/>
    <s v="Outlet"/>
  </r>
  <r>
    <n v="1185732"/>
    <d v="2021-12-16T00:00:00"/>
    <x v="1"/>
    <x v="32"/>
    <s v="Jackson"/>
    <s v="Women's Athletic Footwear"/>
    <n v="41"/>
    <n v="1430"/>
    <n v="5863"/>
    <n v="2755.61"/>
    <n v="0.47000000000000003"/>
    <s v="Outlet"/>
  </r>
  <r>
    <n v="1185732"/>
    <d v="2021-12-16T00:00:00"/>
    <x v="1"/>
    <x v="32"/>
    <s v="Jackson"/>
    <s v="Men's Apparel"/>
    <n v="54"/>
    <n v="1570"/>
    <n v="8478"/>
    <n v="3221.64"/>
    <n v="0.38"/>
    <s v="Outlet"/>
  </r>
  <r>
    <n v="1185732"/>
    <d v="2021-12-16T00:00:00"/>
    <x v="1"/>
    <x v="32"/>
    <s v="Jackson"/>
    <s v="Women's Apparel"/>
    <n v="53"/>
    <n v="1780"/>
    <n v="9434"/>
    <n v="5188.7000000000007"/>
    <n v="0.55000000000000004"/>
    <s v="Outlet"/>
  </r>
  <r>
    <n v="1197831"/>
    <d v="2021-01-23T00:00:00"/>
    <x v="1"/>
    <x v="32"/>
    <s v="Jackson"/>
    <s v="Men's Street Footwear"/>
    <n v="17"/>
    <n v="2150"/>
    <n v="3655"/>
    <n v="1608.2"/>
    <n v="0.44"/>
    <s v="Outlet"/>
  </r>
  <r>
    <n v="1197831"/>
    <d v="2021-01-23T00:00:00"/>
    <x v="1"/>
    <x v="32"/>
    <s v="Jackson"/>
    <s v="Men's Athletic Footwear"/>
    <n v="18"/>
    <n v="1350"/>
    <n v="2430"/>
    <n v="971.99999999999989"/>
    <n v="0.39999999999999997"/>
    <s v="Outlet"/>
  </r>
  <r>
    <n v="1197831"/>
    <d v="2021-01-23T00:00:00"/>
    <x v="1"/>
    <x v="32"/>
    <s v="Jackson"/>
    <s v="Women's Street Footwear"/>
    <n v="11"/>
    <n v="1400"/>
    <n v="1540"/>
    <n v="677.6"/>
    <n v="0.44"/>
    <s v="Outlet"/>
  </r>
  <r>
    <n v="1197831"/>
    <d v="2021-01-23T00:00:00"/>
    <x v="1"/>
    <x v="32"/>
    <s v="Jackson"/>
    <s v="Women's Athletic Footwear"/>
    <n v="13"/>
    <n v="1020"/>
    <n v="1326"/>
    <n v="623.22"/>
    <n v="0.47000000000000003"/>
    <s v="Outlet"/>
  </r>
  <r>
    <n v="1197831"/>
    <d v="2021-01-23T00:00:00"/>
    <x v="1"/>
    <x v="32"/>
    <s v="Jackson"/>
    <s v="Men's Apparel"/>
    <n v="26"/>
    <n v="1230"/>
    <n v="3198"/>
    <n v="1215.24"/>
    <n v="0.38"/>
    <s v="Outlet"/>
  </r>
  <r>
    <n v="1197831"/>
    <d v="2021-01-23T00:00:00"/>
    <x v="1"/>
    <x v="32"/>
    <s v="Jackson"/>
    <s v="Women's Apparel"/>
    <n v="18"/>
    <n v="1580"/>
    <n v="2844"/>
    <n v="1222.92"/>
    <n v="0.43000000000000005"/>
    <s v="Outlet"/>
  </r>
  <r>
    <n v="1197831"/>
    <d v="2021-02-21T00:00:00"/>
    <x v="1"/>
    <x v="32"/>
    <s v="Jackson"/>
    <s v="Men's Street Footwear"/>
    <n v="17"/>
    <n v="2100"/>
    <n v="3570"/>
    <n v="1606.5"/>
    <n v="0.45"/>
    <s v="Outlet"/>
  </r>
  <r>
    <n v="1197831"/>
    <d v="2021-02-21T00:00:00"/>
    <x v="1"/>
    <x v="32"/>
    <s v="Jackson"/>
    <s v="Men's Athletic Footwear"/>
    <n v="17"/>
    <n v="1120"/>
    <n v="1904"/>
    <n v="742.56"/>
    <n v="0.38999999999999996"/>
    <s v="Outlet"/>
  </r>
  <r>
    <n v="1197831"/>
    <d v="2021-02-21T00:00:00"/>
    <x v="1"/>
    <x v="32"/>
    <s v="Jackson"/>
    <s v="Women's Street Footwear"/>
    <n v="11"/>
    <n v="1360"/>
    <n v="1496"/>
    <n v="628.32000000000005"/>
    <n v="0.42000000000000004"/>
    <s v="Outlet"/>
  </r>
  <r>
    <n v="1197831"/>
    <d v="2021-02-21T00:00:00"/>
    <x v="1"/>
    <x v="33"/>
    <s v="Little Rock"/>
    <s v="Women's Athletic Footwear"/>
    <n v="15"/>
    <n v="780"/>
    <n v="1170"/>
    <n v="549.9"/>
    <n v="0.47000000000000003"/>
    <s v="Outlet"/>
  </r>
  <r>
    <n v="1197831"/>
    <d v="2021-02-21T00:00:00"/>
    <x v="1"/>
    <x v="33"/>
    <s v="Little Rock"/>
    <s v="Men's Apparel"/>
    <n v="23"/>
    <n v="1110"/>
    <n v="2553"/>
    <n v="944.61"/>
    <n v="0.37"/>
    <s v="Outlet"/>
  </r>
  <r>
    <n v="1197831"/>
    <d v="2021-02-21T00:00:00"/>
    <x v="1"/>
    <x v="33"/>
    <s v="Little Rock"/>
    <s v="Women's Apparel"/>
    <n v="16"/>
    <n v="1450"/>
    <n v="2320"/>
    <n v="974.40000000000009"/>
    <n v="0.42000000000000004"/>
    <s v="Outlet"/>
  </r>
  <r>
    <n v="1197831"/>
    <d v="2021-03-19T00:00:00"/>
    <x v="1"/>
    <x v="33"/>
    <s v="Little Rock"/>
    <s v="Men's Street Footwear"/>
    <n v="15"/>
    <n v="2060"/>
    <n v="3090"/>
    <n v="1452.3000000000002"/>
    <n v="0.47000000000000003"/>
    <s v="Outlet"/>
  </r>
  <r>
    <n v="1197831"/>
    <d v="2021-03-19T00:00:00"/>
    <x v="1"/>
    <x v="33"/>
    <s v="Little Rock"/>
    <s v="Men's Athletic Footwear"/>
    <n v="14"/>
    <n v="1070"/>
    <n v="1498"/>
    <n v="554.26"/>
    <n v="0.37"/>
    <s v="Outlet"/>
  </r>
  <r>
    <n v="1197831"/>
    <d v="2021-03-19T00:00:00"/>
    <x v="1"/>
    <x v="33"/>
    <s v="Little Rock"/>
    <s v="Women's Street Footwear"/>
    <n v="8"/>
    <n v="1120"/>
    <n v="896"/>
    <n v="403.2"/>
    <n v="0.45"/>
    <s v="Outlet"/>
  </r>
  <r>
    <n v="1197831"/>
    <d v="2021-03-19T00:00:00"/>
    <x v="1"/>
    <x v="33"/>
    <s v="Little Rock"/>
    <s v="Women's Athletic Footwear"/>
    <n v="15"/>
    <n v="700"/>
    <n v="1050"/>
    <n v="493.50000000000006"/>
    <n v="0.47000000000000003"/>
    <s v="Outlet"/>
  </r>
  <r>
    <n v="1197831"/>
    <d v="2021-03-19T00:00:00"/>
    <x v="1"/>
    <x v="33"/>
    <s v="Little Rock"/>
    <s v="Men's Apparel"/>
    <n v="24"/>
    <n v="880"/>
    <n v="2112"/>
    <n v="844.8"/>
    <n v="0.39999999999999997"/>
    <s v="Outlet"/>
  </r>
  <r>
    <n v="1197831"/>
    <d v="2021-03-19T00:00:00"/>
    <x v="1"/>
    <x v="33"/>
    <s v="Little Rock"/>
    <s v="Women's Apparel"/>
    <n v="20"/>
    <n v="1120"/>
    <n v="2240"/>
    <n v="1030.4000000000001"/>
    <n v="0.46"/>
    <s v="Outlet"/>
  </r>
  <r>
    <n v="1197831"/>
    <d v="2021-04-20T00:00:00"/>
    <x v="1"/>
    <x v="33"/>
    <s v="Little Rock"/>
    <s v="Men's Street Footwear"/>
    <n v="19"/>
    <n v="2040"/>
    <n v="3876"/>
    <n v="1744.2"/>
    <n v="0.45"/>
    <s v="Outlet"/>
  </r>
  <r>
    <n v="1197831"/>
    <d v="2021-04-20T00:00:00"/>
    <x v="1"/>
    <x v="33"/>
    <s v="Little Rock"/>
    <s v="Men's Athletic Footwear"/>
    <n v="20"/>
    <n v="1020"/>
    <n v="2040"/>
    <n v="815.99999999999989"/>
    <n v="0.39999999999999997"/>
    <s v="Outlet"/>
  </r>
  <r>
    <n v="1197831"/>
    <d v="2021-04-20T00:00:00"/>
    <x v="1"/>
    <x v="33"/>
    <s v="Little Rock"/>
    <s v="Women's Street Footwear"/>
    <n v="11"/>
    <n v="960"/>
    <n v="1056"/>
    <n v="496.32000000000005"/>
    <n v="0.47000000000000003"/>
    <s v="Outlet"/>
  </r>
  <r>
    <n v="1197831"/>
    <d v="2021-04-20T00:00:00"/>
    <x v="1"/>
    <x v="33"/>
    <s v="Little Rock"/>
    <s v="Women's Athletic Footwear"/>
    <n v="13"/>
    <n v="770"/>
    <n v="1001"/>
    <n v="470.47"/>
    <n v="0.47000000000000003"/>
    <s v="Outlet"/>
  </r>
  <r>
    <n v="1197831"/>
    <d v="2021-04-20T00:00:00"/>
    <x v="1"/>
    <x v="33"/>
    <s v="Little Rock"/>
    <s v="Men's Apparel"/>
    <n v="31"/>
    <n v="750"/>
    <n v="2325"/>
    <n v="860.25"/>
    <n v="0.37"/>
    <s v="Outlet"/>
  </r>
  <r>
    <n v="1197831"/>
    <d v="2021-04-20T00:00:00"/>
    <x v="1"/>
    <x v="33"/>
    <s v="Little Rock"/>
    <s v="Women's Apparel"/>
    <n v="24"/>
    <n v="1200"/>
    <n v="2880"/>
    <n v="1267.2"/>
    <n v="0.44"/>
    <s v="Outlet"/>
  </r>
  <r>
    <n v="1197831"/>
    <d v="2021-05-19T00:00:00"/>
    <x v="1"/>
    <x v="33"/>
    <s v="Little Rock"/>
    <s v="Men's Street Footwear"/>
    <n v="26"/>
    <n v="2280"/>
    <n v="5928"/>
    <n v="2726.88"/>
    <n v="0.46"/>
    <s v="Outlet"/>
  </r>
  <r>
    <n v="1197831"/>
    <d v="2021-05-19T00:00:00"/>
    <x v="1"/>
    <x v="33"/>
    <s v="Little Rock"/>
    <s v="Men's Athletic Footwear"/>
    <n v="28"/>
    <n v="1160"/>
    <n v="3248"/>
    <n v="1364.1599999999999"/>
    <n v="0.42"/>
    <s v="Outlet"/>
  </r>
  <r>
    <n v="1197831"/>
    <d v="2021-05-19T00:00:00"/>
    <x v="1"/>
    <x v="33"/>
    <s v="Little Rock"/>
    <s v="Women's Street Footwear"/>
    <n v="27"/>
    <n v="1190"/>
    <n v="3213"/>
    <n v="1413.72"/>
    <n v="0.44"/>
    <s v="Outlet"/>
  </r>
  <r>
    <n v="1197831"/>
    <d v="2021-05-19T00:00:00"/>
    <x v="1"/>
    <x v="33"/>
    <s v="Little Rock"/>
    <s v="Women's Athletic Footwear"/>
    <n v="24"/>
    <n v="900"/>
    <n v="2160"/>
    <n v="1015.2"/>
    <n v="0.47000000000000003"/>
    <s v="Outlet"/>
  </r>
  <r>
    <n v="1197831"/>
    <d v="2021-05-19T00:00:00"/>
    <x v="1"/>
    <x v="33"/>
    <s v="Little Rock"/>
    <s v="Men's Apparel"/>
    <n v="32"/>
    <n v="1110"/>
    <n v="3552"/>
    <n v="1385.2799999999997"/>
    <n v="0.38999999999999996"/>
    <s v="Outlet"/>
  </r>
  <r>
    <n v="1197831"/>
    <d v="2021-05-19T00:00:00"/>
    <x v="1"/>
    <x v="33"/>
    <s v="Little Rock"/>
    <s v="Women's Apparel"/>
    <n v="33"/>
    <n v="1450"/>
    <n v="4785"/>
    <n v="2248.9500000000003"/>
    <n v="0.47000000000000003"/>
    <s v="Outlet"/>
  </r>
  <r>
    <n v="1197831"/>
    <d v="2021-06-21T00:00:00"/>
    <x v="1"/>
    <x v="33"/>
    <s v="Little Rock"/>
    <s v="Men's Street Footwear"/>
    <n v="28"/>
    <n v="2360"/>
    <n v="6608"/>
    <n v="2907.52"/>
    <n v="0.44"/>
    <s v="Outlet"/>
  </r>
  <r>
    <n v="1197831"/>
    <d v="2021-06-21T00:00:00"/>
    <x v="1"/>
    <x v="33"/>
    <s v="Little Rock"/>
    <s v="Men's Athletic Footwear"/>
    <n v="25"/>
    <n v="1490"/>
    <n v="3725"/>
    <n v="1452.7499999999998"/>
    <n v="0.38999999999999996"/>
    <s v="Outlet"/>
  </r>
  <r>
    <n v="1197831"/>
    <d v="2021-06-21T00:00:00"/>
    <x v="1"/>
    <x v="33"/>
    <s v="Little Rock"/>
    <s v="Women's Street Footwear"/>
    <n v="28"/>
    <n v="1240"/>
    <n v="3472"/>
    <n v="1562.4"/>
    <n v="0.45"/>
    <s v="Outlet"/>
  </r>
  <r>
    <n v="1197831"/>
    <d v="2021-06-21T00:00:00"/>
    <x v="1"/>
    <x v="33"/>
    <s v="Little Rock"/>
    <s v="Women's Athletic Footwear"/>
    <n v="29"/>
    <n v="1240"/>
    <n v="3596"/>
    <n v="1582.24"/>
    <n v="0.44"/>
    <s v="Outlet"/>
  </r>
  <r>
    <n v="1197831"/>
    <d v="2021-06-21T00:00:00"/>
    <x v="1"/>
    <x v="33"/>
    <s v="Little Rock"/>
    <s v="Men's Apparel"/>
    <n v="37"/>
    <n v="1160"/>
    <n v="4292"/>
    <n v="1673.8799999999999"/>
    <n v="0.38999999999999996"/>
    <s v="Outlet"/>
  </r>
  <r>
    <n v="1197831"/>
    <d v="2021-06-21T00:00:00"/>
    <x v="1"/>
    <x v="33"/>
    <s v="Little Rock"/>
    <s v="Women's Apparel"/>
    <n v="48"/>
    <n v="1650"/>
    <n v="7920"/>
    <n v="3405.6000000000004"/>
    <n v="0.43000000000000005"/>
    <s v="Outlet"/>
  </r>
  <r>
    <n v="1197831"/>
    <d v="2021-07-19T00:00:00"/>
    <x v="1"/>
    <x v="33"/>
    <s v="Little Rock"/>
    <s v="Men's Street Footwear"/>
    <n v="39"/>
    <n v="2710"/>
    <n v="10569"/>
    <n v="4438.9800000000005"/>
    <n v="0.42000000000000004"/>
    <s v="Outlet"/>
  </r>
  <r>
    <n v="1197831"/>
    <d v="2021-07-19T00:00:00"/>
    <x v="1"/>
    <x v="33"/>
    <s v="Little Rock"/>
    <s v="Men's Athletic Footwear"/>
    <n v="36"/>
    <n v="1630"/>
    <n v="5868"/>
    <n v="2171.16"/>
    <n v="0.37"/>
    <s v="Outlet"/>
  </r>
  <r>
    <n v="1197831"/>
    <d v="2021-07-19T00:00:00"/>
    <x v="1"/>
    <x v="33"/>
    <s v="Little Rock"/>
    <s v="Women's Street Footwear"/>
    <n v="32"/>
    <n v="1400"/>
    <n v="4480"/>
    <n v="1971.2"/>
    <n v="0.44"/>
    <s v="Outlet"/>
  </r>
  <r>
    <n v="1197831"/>
    <d v="2021-07-19T00:00:00"/>
    <x v="1"/>
    <x v="33"/>
    <s v="Little Rock"/>
    <s v="Women's Athletic Footwear"/>
    <n v="35"/>
    <n v="1200"/>
    <n v="4200"/>
    <n v="1806.0000000000002"/>
    <n v="0.43000000000000005"/>
    <s v="Outlet"/>
  </r>
  <r>
    <n v="1197831"/>
    <d v="2021-07-19T00:00:00"/>
    <x v="1"/>
    <x v="33"/>
    <s v="Little Rock"/>
    <s v="Men's Apparel"/>
    <n v="40"/>
    <n v="1490"/>
    <n v="5960"/>
    <n v="2384"/>
    <n v="0.39999999999999997"/>
    <s v="Outlet"/>
  </r>
  <r>
    <n v="1197831"/>
    <d v="2021-07-19T00:00:00"/>
    <x v="1"/>
    <x v="33"/>
    <s v="Little Rock"/>
    <s v="Women's Apparel"/>
    <n v="50"/>
    <n v="1980"/>
    <n v="9900"/>
    <n v="4554"/>
    <n v="0.46"/>
    <s v="Outlet"/>
  </r>
  <r>
    <n v="1197831"/>
    <d v="2021-08-20T00:00:00"/>
    <x v="1"/>
    <x v="33"/>
    <s v="Little Rock"/>
    <s v="Men's Street Footwear"/>
    <n v="43"/>
    <n v="2330"/>
    <n v="10019"/>
    <n v="4508.55"/>
    <n v="0.45"/>
    <s v="Outlet"/>
  </r>
  <r>
    <n v="1197831"/>
    <d v="2021-08-20T00:00:00"/>
    <x v="1"/>
    <x v="33"/>
    <s v="Little Rock"/>
    <s v="Men's Athletic Footwear"/>
    <n v="42"/>
    <n v="1630"/>
    <n v="6846"/>
    <n v="2669.9399999999996"/>
    <n v="0.38999999999999996"/>
    <s v="Outlet"/>
  </r>
  <r>
    <n v="1197831"/>
    <d v="2021-08-20T00:00:00"/>
    <x v="1"/>
    <x v="33"/>
    <s v="Little Rock"/>
    <s v="Women's Street Footwear"/>
    <n v="40"/>
    <n v="1350"/>
    <n v="5400"/>
    <n v="2376"/>
    <n v="0.44"/>
    <s v="Outlet"/>
  </r>
  <r>
    <n v="1197831"/>
    <d v="2021-08-20T00:00:00"/>
    <x v="1"/>
    <x v="33"/>
    <s v="Little Rock"/>
    <s v="Women's Athletic Footwear"/>
    <n v="29"/>
    <n v="1320"/>
    <n v="3828"/>
    <n v="1722.6000000000001"/>
    <n v="0.45"/>
    <s v="Outlet"/>
  </r>
  <r>
    <n v="1197831"/>
    <d v="2021-08-20T00:00:00"/>
    <x v="1"/>
    <x v="33"/>
    <s v="Little Rock"/>
    <s v="Men's Apparel"/>
    <n v="40"/>
    <n v="1130"/>
    <n v="4520"/>
    <n v="1672.4"/>
    <n v="0.37"/>
    <s v="Outlet"/>
  </r>
  <r>
    <n v="1197831"/>
    <d v="2021-08-20T00:00:00"/>
    <x v="1"/>
    <x v="33"/>
    <s v="Little Rock"/>
    <s v="Women's Apparel"/>
    <n v="40"/>
    <n v="1930"/>
    <n v="7720"/>
    <n v="3628.4"/>
    <n v="0.47000000000000003"/>
    <s v="Outlet"/>
  </r>
  <r>
    <n v="1197831"/>
    <d v="2021-09-19T00:00:00"/>
    <x v="1"/>
    <x v="33"/>
    <s v="Little Rock"/>
    <s v="Men's Street Footwear"/>
    <n v="35"/>
    <n v="2210"/>
    <n v="7735"/>
    <n v="3326.05"/>
    <n v="0.43000000000000005"/>
    <s v="Outlet"/>
  </r>
  <r>
    <n v="1197831"/>
    <d v="2021-09-19T00:00:00"/>
    <x v="1"/>
    <x v="33"/>
    <s v="Little Rock"/>
    <s v="Men's Athletic Footwear"/>
    <n v="26"/>
    <n v="1350"/>
    <n v="3510"/>
    <n v="1439.1"/>
    <n v="0.41"/>
    <s v="Outlet"/>
  </r>
  <r>
    <n v="1197831"/>
    <d v="2021-09-19T00:00:00"/>
    <x v="1"/>
    <x v="33"/>
    <s v="Little Rock"/>
    <s v="Women's Street Footwear"/>
    <n v="11"/>
    <n v="1230"/>
    <n v="1353"/>
    <n v="635.91000000000008"/>
    <n v="0.47000000000000003"/>
    <s v="Outlet"/>
  </r>
  <r>
    <n v="1197831"/>
    <d v="2021-09-19T00:00:00"/>
    <x v="1"/>
    <x v="33"/>
    <s v="Little Rock"/>
    <s v="Women's Athletic Footwear"/>
    <n v="12"/>
    <n v="1040"/>
    <n v="1248"/>
    <n v="524.16000000000008"/>
    <n v="0.42000000000000004"/>
    <s v="Outlet"/>
  </r>
  <r>
    <n v="1197831"/>
    <d v="2021-09-19T00:00:00"/>
    <x v="1"/>
    <x v="33"/>
    <s v="Little Rock"/>
    <s v="Men's Apparel"/>
    <n v="18"/>
    <n v="1110"/>
    <n v="1998"/>
    <n v="779.21999999999991"/>
    <n v="0.38999999999999996"/>
    <s v="Outlet"/>
  </r>
  <r>
    <n v="1197831"/>
    <d v="2021-09-19T00:00:00"/>
    <x v="1"/>
    <x v="33"/>
    <s v="Little Rock"/>
    <s v="Women's Apparel"/>
    <n v="22"/>
    <n v="1400"/>
    <n v="3080"/>
    <n v="1293.6000000000001"/>
    <n v="0.42000000000000004"/>
    <s v="Outlet"/>
  </r>
  <r>
    <n v="1197831"/>
    <d v="2021-10-21T00:00:00"/>
    <x v="1"/>
    <x v="33"/>
    <s v="Little Rock"/>
    <s v="Men's Street Footwear"/>
    <n v="21"/>
    <n v="1800"/>
    <n v="3780"/>
    <n v="1701"/>
    <n v="0.45"/>
    <s v="Outlet"/>
  </r>
  <r>
    <n v="1197831"/>
    <d v="2021-10-21T00:00:00"/>
    <x v="1"/>
    <x v="33"/>
    <s v="Little Rock"/>
    <s v="Men's Athletic Footwear"/>
    <n v="14"/>
    <n v="1320"/>
    <n v="1848"/>
    <n v="739.19999999999993"/>
    <n v="0.39999999999999997"/>
    <s v="Outlet"/>
  </r>
  <r>
    <n v="1197831"/>
    <d v="2021-10-21T00:00:00"/>
    <x v="1"/>
    <x v="33"/>
    <s v="Little Rock"/>
    <s v="Women's Street Footwear"/>
    <n v="16"/>
    <n v="990"/>
    <n v="1584"/>
    <n v="728.64"/>
    <n v="0.46"/>
    <s v="Outlet"/>
  </r>
  <r>
    <n v="1197831"/>
    <d v="2021-10-21T00:00:00"/>
    <x v="1"/>
    <x v="33"/>
    <s v="Little Rock"/>
    <s v="Women's Athletic Footwear"/>
    <n v="15"/>
    <n v="940"/>
    <n v="1410"/>
    <n v="634.5"/>
    <n v="0.45"/>
    <s v="Outlet"/>
  </r>
  <r>
    <n v="1197831"/>
    <d v="2021-10-21T00:00:00"/>
    <x v="1"/>
    <x v="33"/>
    <s v="Little Rock"/>
    <s v="Men's Apparel"/>
    <n v="21"/>
    <n v="910"/>
    <n v="1911"/>
    <n v="707.06999999999994"/>
    <n v="0.37"/>
    <s v="Outlet"/>
  </r>
  <r>
    <n v="1197831"/>
    <d v="2021-10-21T00:00:00"/>
    <x v="1"/>
    <x v="33"/>
    <s v="Little Rock"/>
    <s v="Women's Apparel"/>
    <n v="20"/>
    <n v="1320"/>
    <n v="2640"/>
    <n v="1188"/>
    <n v="0.45"/>
    <s v="Outlet"/>
  </r>
  <r>
    <n v="1197831"/>
    <d v="2021-11-20T00:00:00"/>
    <x v="1"/>
    <x v="33"/>
    <s v="Little Rock"/>
    <s v="Men's Street Footwear"/>
    <n v="18"/>
    <n v="1760"/>
    <n v="3168"/>
    <n v="1457.28"/>
    <n v="0.46"/>
    <s v="Outlet"/>
  </r>
  <r>
    <n v="1197831"/>
    <d v="2021-11-20T00:00:00"/>
    <x v="1"/>
    <x v="33"/>
    <s v="Little Rock"/>
    <s v="Men's Athletic Footwear"/>
    <n v="11"/>
    <n v="1160"/>
    <n v="1276"/>
    <n v="535.91999999999996"/>
    <n v="0.42"/>
    <s v="Outlet"/>
  </r>
  <r>
    <n v="1197831"/>
    <d v="2021-11-20T00:00:00"/>
    <x v="1"/>
    <x v="33"/>
    <s v="Little Rock"/>
    <s v="Women's Street Footwear"/>
    <n v="19"/>
    <n v="1020"/>
    <n v="1938"/>
    <n v="833.34000000000015"/>
    <n v="0.43000000000000005"/>
    <s v="Outlet"/>
  </r>
  <r>
    <n v="1197831"/>
    <d v="2021-11-20T00:00:00"/>
    <x v="1"/>
    <x v="33"/>
    <s v="Little Rock"/>
    <s v="Women's Athletic Footwear"/>
    <n v="41"/>
    <n v="1280"/>
    <n v="5248"/>
    <n v="2309.12"/>
    <n v="0.44"/>
    <s v="Outlet"/>
  </r>
  <r>
    <n v="1197831"/>
    <d v="2021-11-20T00:00:00"/>
    <x v="1"/>
    <x v="33"/>
    <s v="Little Rock"/>
    <s v="Men's Apparel"/>
    <n v="56"/>
    <n v="1050"/>
    <n v="5880"/>
    <n v="2410.7999999999997"/>
    <n v="0.41"/>
    <s v="Outlet"/>
  </r>
  <r>
    <n v="1197831"/>
    <d v="2021-11-20T00:00:00"/>
    <x v="1"/>
    <x v="33"/>
    <s v="Little Rock"/>
    <s v="Women's Apparel"/>
    <n v="53"/>
    <n v="1350"/>
    <n v="7155"/>
    <n v="3219.75"/>
    <n v="0.45"/>
    <s v="Outlet"/>
  </r>
  <r>
    <n v="1197831"/>
    <d v="2021-12-19T00:00:00"/>
    <x v="1"/>
    <x v="33"/>
    <s v="Little Rock"/>
    <s v="Men's Street Footwear"/>
    <n v="55"/>
    <n v="2380"/>
    <n v="13090"/>
    <n v="6021.4000000000005"/>
    <n v="0.46"/>
    <s v="Outlet"/>
  </r>
  <r>
    <n v="1197831"/>
    <d v="2021-12-19T00:00:00"/>
    <x v="1"/>
    <x v="33"/>
    <s v="Little Rock"/>
    <s v="Men's Athletic Footwear"/>
    <n v="46"/>
    <n v="1550"/>
    <n v="7130"/>
    <n v="2851.9999999999995"/>
    <n v="0.39999999999999997"/>
    <s v="Outlet"/>
  </r>
  <r>
    <n v="1197831"/>
    <d v="2021-12-19T00:00:00"/>
    <x v="1"/>
    <x v="33"/>
    <s v="Little Rock"/>
    <s v="Women's Street Footwear"/>
    <n v="43"/>
    <n v="1490"/>
    <n v="6407"/>
    <n v="2819.08"/>
    <n v="0.44"/>
    <s v="Outlet"/>
  </r>
  <r>
    <n v="1197831"/>
    <d v="2021-12-19T00:00:00"/>
    <x v="1"/>
    <x v="33"/>
    <s v="Little Rock"/>
    <s v="Women's Athletic Footwear"/>
    <n v="40"/>
    <n v="1240"/>
    <n v="4960"/>
    <n v="2281.6"/>
    <n v="0.46"/>
    <s v="Outlet"/>
  </r>
  <r>
    <n v="1197831"/>
    <d v="2021-12-19T00:00:00"/>
    <x v="1"/>
    <x v="33"/>
    <s v="Little Rock"/>
    <s v="Men's Apparel"/>
    <n v="50"/>
    <n v="1320"/>
    <n v="6600"/>
    <n v="2640"/>
    <n v="0.39999999999999997"/>
    <s v="Outlet"/>
  </r>
  <r>
    <n v="1197831"/>
    <d v="2021-12-19T00:00:00"/>
    <x v="1"/>
    <x v="33"/>
    <s v="Little Rock"/>
    <s v="Women's Apparel"/>
    <n v="55"/>
    <n v="1700"/>
    <n v="9350"/>
    <n v="4207.5"/>
    <n v="0.45"/>
    <s v="Outlet"/>
  </r>
  <r>
    <n v="1197831"/>
    <d v="2021-01-23T00:00:00"/>
    <x v="1"/>
    <x v="33"/>
    <s v="Little Rock"/>
    <s v="Men's Street Footwear"/>
    <n v="17"/>
    <n v="1780"/>
    <n v="3026"/>
    <n v="1422.22"/>
    <n v="0.47000000000000003"/>
    <s v="Outlet"/>
  </r>
  <r>
    <n v="1197831"/>
    <d v="2021-01-23T00:00:00"/>
    <x v="1"/>
    <x v="33"/>
    <s v="Little Rock"/>
    <s v="Men's Athletic Footwear"/>
    <n v="18"/>
    <n v="1240"/>
    <n v="2232"/>
    <n v="848.16"/>
    <n v="0.38"/>
    <s v="Outlet"/>
  </r>
  <r>
    <n v="1197831"/>
    <d v="2021-01-23T00:00:00"/>
    <x v="1"/>
    <x v="33"/>
    <s v="Little Rock"/>
    <s v="Women's Street Footwear"/>
    <n v="10"/>
    <n v="1310"/>
    <n v="1310"/>
    <n v="563.30000000000007"/>
    <n v="0.43000000000000005"/>
    <s v="Outlet"/>
  </r>
  <r>
    <n v="1197831"/>
    <d v="2021-01-23T00:00:00"/>
    <x v="1"/>
    <x v="33"/>
    <s v="Little Rock"/>
    <s v="Women's Athletic Footwear"/>
    <n v="13"/>
    <n v="740"/>
    <n v="962"/>
    <n v="413.66"/>
    <n v="0.43000000000000005"/>
    <s v="Outlet"/>
  </r>
  <r>
    <n v="1197831"/>
    <d v="2021-01-23T00:00:00"/>
    <x v="1"/>
    <x v="33"/>
    <s v="Little Rock"/>
    <s v="Men's Apparel"/>
    <n v="23"/>
    <n v="910"/>
    <n v="2093"/>
    <n v="858.13"/>
    <n v="0.41"/>
    <s v="Outlet"/>
  </r>
  <r>
    <n v="1197831"/>
    <d v="2021-01-23T00:00:00"/>
    <x v="1"/>
    <x v="33"/>
    <s v="Little Rock"/>
    <s v="Women's Apparel"/>
    <n v="18"/>
    <n v="1240"/>
    <n v="2232"/>
    <n v="1004.4"/>
    <n v="0.45"/>
    <s v="Outlet"/>
  </r>
  <r>
    <n v="1197831"/>
    <d v="2021-02-21T00:00:00"/>
    <x v="1"/>
    <x v="33"/>
    <s v="Little Rock"/>
    <s v="Men's Street Footwear"/>
    <n v="18"/>
    <n v="2060"/>
    <n v="3708"/>
    <n v="1631.52"/>
    <n v="0.44"/>
    <s v="Outlet"/>
  </r>
  <r>
    <n v="1197831"/>
    <d v="2021-02-21T00:00:00"/>
    <x v="1"/>
    <x v="33"/>
    <s v="Little Rock"/>
    <s v="Men's Athletic Footwear"/>
    <n v="17"/>
    <n v="830"/>
    <n v="1411"/>
    <n v="550.29"/>
    <n v="0.38999999999999996"/>
    <s v="Outlet"/>
  </r>
  <r>
    <n v="1197831"/>
    <d v="2021-02-21T00:00:00"/>
    <x v="1"/>
    <x v="33"/>
    <s v="Little Rock"/>
    <s v="Women's Street Footwear"/>
    <n v="12"/>
    <n v="980"/>
    <n v="1176"/>
    <n v="552.72"/>
    <n v="0.47000000000000003"/>
    <s v="Outlet"/>
  </r>
  <r>
    <n v="1197831"/>
    <d v="2021-02-21T00:00:00"/>
    <x v="1"/>
    <x v="34"/>
    <s v="Oklahoma City"/>
    <s v="Women's Athletic Footwear"/>
    <n v="15"/>
    <n v="580"/>
    <n v="870"/>
    <n v="400.20000000000005"/>
    <n v="0.46"/>
    <s v="Outlet"/>
  </r>
  <r>
    <n v="1197831"/>
    <d v="2021-02-21T00:00:00"/>
    <x v="1"/>
    <x v="34"/>
    <s v="Oklahoma City"/>
    <s v="Men's Apparel"/>
    <n v="24"/>
    <n v="850"/>
    <n v="2040"/>
    <n v="815.99999999999989"/>
    <n v="0.39999999999999997"/>
    <s v="Outlet"/>
  </r>
  <r>
    <n v="1197831"/>
    <d v="2021-02-21T00:00:00"/>
    <x v="1"/>
    <x v="34"/>
    <s v="Oklahoma City"/>
    <s v="Women's Apparel"/>
    <n v="14"/>
    <n v="1120"/>
    <n v="1568"/>
    <n v="721.28000000000009"/>
    <n v="0.46"/>
    <s v="Outlet"/>
  </r>
  <r>
    <n v="1197831"/>
    <d v="2021-03-19T00:00:00"/>
    <x v="1"/>
    <x v="34"/>
    <s v="Oklahoma City"/>
    <s v="Men's Street Footwear"/>
    <n v="14"/>
    <n v="1820"/>
    <n v="2548"/>
    <n v="1172.0800000000002"/>
    <n v="0.46"/>
    <s v="Outlet"/>
  </r>
  <r>
    <n v="1197831"/>
    <d v="2021-03-19T00:00:00"/>
    <x v="1"/>
    <x v="34"/>
    <s v="Oklahoma City"/>
    <s v="Men's Athletic Footwear"/>
    <n v="15"/>
    <n v="780"/>
    <n v="1170"/>
    <n v="479.7"/>
    <n v="0.41"/>
    <s v="Outlet"/>
  </r>
  <r>
    <n v="1197831"/>
    <d v="2021-03-19T00:00:00"/>
    <x v="1"/>
    <x v="34"/>
    <s v="Oklahoma City"/>
    <s v="Women's Street Footwear"/>
    <n v="7"/>
    <n v="830"/>
    <n v="581"/>
    <n v="261.45"/>
    <n v="0.45"/>
    <s v="Outlet"/>
  </r>
  <r>
    <n v="1197831"/>
    <d v="2021-03-19T00:00:00"/>
    <x v="1"/>
    <x v="34"/>
    <s v="Oklahoma City"/>
    <s v="Women's Athletic Footwear"/>
    <n v="16"/>
    <n v="390"/>
    <n v="624"/>
    <n v="293.28000000000003"/>
    <n v="0.47000000000000003"/>
    <s v="Outlet"/>
  </r>
  <r>
    <n v="1197831"/>
    <d v="2021-03-19T00:00:00"/>
    <x v="1"/>
    <x v="34"/>
    <s v="Oklahoma City"/>
    <s v="Men's Apparel"/>
    <n v="26"/>
    <n v="610"/>
    <n v="1586"/>
    <n v="666.12"/>
    <n v="0.42"/>
    <s v="Outlet"/>
  </r>
  <r>
    <n v="1197831"/>
    <d v="2021-03-19T00:00:00"/>
    <x v="1"/>
    <x v="34"/>
    <s v="Oklahoma City"/>
    <s v="Women's Apparel"/>
    <n v="18"/>
    <n v="880"/>
    <n v="1584"/>
    <n v="728.64"/>
    <n v="0.46"/>
    <s v="Outlet"/>
  </r>
  <r>
    <n v="1197831"/>
    <d v="2021-04-20T00:00:00"/>
    <x v="1"/>
    <x v="34"/>
    <s v="Oklahoma City"/>
    <s v="Men's Street Footwear"/>
    <n v="20"/>
    <n v="1840"/>
    <n v="3680"/>
    <n v="1692.8000000000002"/>
    <n v="0.46"/>
    <s v="Outlet"/>
  </r>
  <r>
    <n v="1197831"/>
    <d v="2021-04-20T00:00:00"/>
    <x v="1"/>
    <x v="34"/>
    <s v="Oklahoma City"/>
    <s v="Men's Athletic Footwear"/>
    <n v="18"/>
    <n v="790"/>
    <n v="1422"/>
    <n v="554.57999999999993"/>
    <n v="0.38999999999999996"/>
    <s v="Outlet"/>
  </r>
  <r>
    <n v="1197831"/>
    <d v="2021-04-20T00:00:00"/>
    <x v="1"/>
    <x v="34"/>
    <s v="Oklahoma City"/>
    <s v="Women's Street Footwear"/>
    <n v="10"/>
    <n v="700"/>
    <n v="700"/>
    <n v="322"/>
    <n v="0.46"/>
    <s v="Outlet"/>
  </r>
  <r>
    <n v="1197831"/>
    <d v="2021-04-20T00:00:00"/>
    <x v="1"/>
    <x v="34"/>
    <s v="Oklahoma City"/>
    <s v="Women's Athletic Footwear"/>
    <n v="15"/>
    <n v="470"/>
    <n v="705"/>
    <n v="303.15000000000003"/>
    <n v="0.43000000000000005"/>
    <s v="Outlet"/>
  </r>
  <r>
    <n v="1197831"/>
    <d v="2021-04-20T00:00:00"/>
    <x v="1"/>
    <x v="34"/>
    <s v="Oklahoma City"/>
    <s v="Men's Apparel"/>
    <n v="27"/>
    <n v="540"/>
    <n v="1458"/>
    <n v="568.61999999999989"/>
    <n v="0.38999999999999996"/>
    <s v="Outlet"/>
  </r>
  <r>
    <n v="1197831"/>
    <d v="2021-04-20T00:00:00"/>
    <x v="1"/>
    <x v="34"/>
    <s v="Oklahoma City"/>
    <s v="Women's Apparel"/>
    <n v="22"/>
    <n v="1110"/>
    <n v="2442"/>
    <n v="1050.0600000000002"/>
    <n v="0.43000000000000005"/>
    <s v="Outlet"/>
  </r>
  <r>
    <n v="1197831"/>
    <d v="2021-05-19T00:00:00"/>
    <x v="1"/>
    <x v="34"/>
    <s v="Oklahoma City"/>
    <s v="Men's Street Footwear"/>
    <n v="28"/>
    <n v="1790"/>
    <n v="5012"/>
    <n v="2155.1600000000003"/>
    <n v="0.43000000000000005"/>
    <s v="Outlet"/>
  </r>
  <r>
    <n v="1197831"/>
    <d v="2021-05-19T00:00:00"/>
    <x v="1"/>
    <x v="34"/>
    <s v="Oklahoma City"/>
    <s v="Men's Athletic Footwear"/>
    <n v="29"/>
    <n v="930"/>
    <n v="2697"/>
    <n v="1024.8599999999999"/>
    <n v="0.38"/>
    <s v="Outlet"/>
  </r>
  <r>
    <n v="1197831"/>
    <d v="2021-05-19T00:00:00"/>
    <x v="1"/>
    <x v="34"/>
    <s v="Oklahoma City"/>
    <s v="Women's Street Footwear"/>
    <n v="27"/>
    <n v="880"/>
    <n v="2376"/>
    <n v="997.92000000000007"/>
    <n v="0.42000000000000004"/>
    <s v="Outlet"/>
  </r>
  <r>
    <n v="1197831"/>
    <d v="2021-05-19T00:00:00"/>
    <x v="1"/>
    <x v="34"/>
    <s v="Oklahoma City"/>
    <s v="Women's Athletic Footwear"/>
    <n v="26"/>
    <n v="740"/>
    <n v="1924"/>
    <n v="808.08"/>
    <n v="0.42000000000000004"/>
    <s v="Outlet"/>
  </r>
  <r>
    <n v="1197831"/>
    <d v="2021-05-19T00:00:00"/>
    <x v="1"/>
    <x v="34"/>
    <s v="Oklahoma City"/>
    <s v="Men's Apparel"/>
    <n v="33"/>
    <n v="800"/>
    <n v="2640"/>
    <n v="1082.3999999999999"/>
    <n v="0.41"/>
    <s v="Outlet"/>
  </r>
  <r>
    <n v="1197831"/>
    <d v="2021-05-19T00:00:00"/>
    <x v="1"/>
    <x v="34"/>
    <s v="Oklahoma City"/>
    <s v="Women's Apparel"/>
    <n v="33"/>
    <n v="1160"/>
    <n v="3828"/>
    <n v="1722.6000000000001"/>
    <n v="0.45"/>
    <s v="Outlet"/>
  </r>
  <r>
    <n v="1197831"/>
    <d v="2021-06-21T00:00:00"/>
    <x v="1"/>
    <x v="34"/>
    <s v="Oklahoma City"/>
    <s v="Men's Street Footwear"/>
    <n v="32"/>
    <n v="1920"/>
    <n v="6144"/>
    <n v="2826.2400000000002"/>
    <n v="0.46"/>
    <s v="Outlet"/>
  </r>
  <r>
    <n v="1197831"/>
    <d v="2021-06-21T00:00:00"/>
    <x v="1"/>
    <x v="34"/>
    <s v="Oklahoma City"/>
    <s v="Men's Athletic Footwear"/>
    <n v="25"/>
    <n v="1230"/>
    <n v="3075"/>
    <n v="1199.2499999999998"/>
    <n v="0.38999999999999996"/>
    <s v="Outlet"/>
  </r>
  <r>
    <n v="1197831"/>
    <d v="2021-06-21T00:00:00"/>
    <x v="1"/>
    <x v="34"/>
    <s v="Oklahoma City"/>
    <s v="Women's Street Footwear"/>
    <n v="27"/>
    <n v="1070"/>
    <n v="2889"/>
    <n v="1242.2700000000002"/>
    <n v="0.43000000000000005"/>
    <s v="Outlet"/>
  </r>
  <r>
    <n v="1197831"/>
    <d v="2021-06-21T00:00:00"/>
    <x v="1"/>
    <x v="34"/>
    <s v="Oklahoma City"/>
    <s v="Women's Athletic Footwear"/>
    <n v="29"/>
    <n v="1020"/>
    <n v="2958"/>
    <n v="1331.1000000000001"/>
    <n v="0.45"/>
    <s v="Outlet"/>
  </r>
  <r>
    <n v="1197831"/>
    <d v="2021-06-21T00:00:00"/>
    <x v="1"/>
    <x v="34"/>
    <s v="Oklahoma City"/>
    <s v="Men's Apparel"/>
    <n v="41"/>
    <n v="1050"/>
    <n v="4305"/>
    <n v="1635.9"/>
    <n v="0.38"/>
    <s v="Outlet"/>
  </r>
  <r>
    <n v="1197831"/>
    <d v="2021-06-21T00:00:00"/>
    <x v="1"/>
    <x v="34"/>
    <s v="Oklahoma City"/>
    <s v="Women's Apparel"/>
    <n v="40"/>
    <n v="1430"/>
    <n v="5720"/>
    <n v="2402.4"/>
    <n v="0.42000000000000004"/>
    <s v="Outlet"/>
  </r>
  <r>
    <n v="1197831"/>
    <d v="2021-07-19T00:00:00"/>
    <x v="1"/>
    <x v="34"/>
    <s v="Oklahoma City"/>
    <s v="Men's Street Footwear"/>
    <n v="43"/>
    <n v="2380"/>
    <n v="10234"/>
    <n v="4298.2800000000007"/>
    <n v="0.42000000000000004"/>
    <s v="Outlet"/>
  </r>
  <r>
    <n v="1197831"/>
    <d v="2021-07-19T00:00:00"/>
    <x v="1"/>
    <x v="34"/>
    <s v="Oklahoma City"/>
    <s v="Men's Athletic Footwear"/>
    <n v="35"/>
    <n v="1350"/>
    <n v="4725"/>
    <n v="1795.5"/>
    <n v="0.38"/>
    <s v="Outlet"/>
  </r>
  <r>
    <n v="1197831"/>
    <d v="2021-07-19T00:00:00"/>
    <x v="1"/>
    <x v="34"/>
    <s v="Oklahoma City"/>
    <s v="Women's Street Footwear"/>
    <n v="33"/>
    <n v="1310"/>
    <n v="4323"/>
    <n v="1858.89"/>
    <n v="0.43000000000000005"/>
    <s v="Outlet"/>
  </r>
  <r>
    <n v="1197831"/>
    <d v="2021-07-19T00:00:00"/>
    <x v="1"/>
    <x v="34"/>
    <s v="Oklahoma City"/>
    <s v="Women's Athletic Footwear"/>
    <n v="36"/>
    <n v="1070"/>
    <n v="3852"/>
    <n v="1771.92"/>
    <n v="0.46"/>
    <s v="Outlet"/>
  </r>
  <r>
    <n v="1197831"/>
    <d v="2021-07-19T00:00:00"/>
    <x v="1"/>
    <x v="34"/>
    <s v="Oklahoma City"/>
    <s v="Men's Apparel"/>
    <n v="43"/>
    <n v="1160"/>
    <n v="4988"/>
    <n v="2045.08"/>
    <n v="0.41"/>
    <s v="Outlet"/>
  </r>
  <r>
    <n v="1197831"/>
    <d v="2021-07-19T00:00:00"/>
    <x v="1"/>
    <x v="34"/>
    <s v="Oklahoma City"/>
    <s v="Women's Apparel"/>
    <n v="45"/>
    <n v="1630"/>
    <n v="7335"/>
    <n v="3447.4500000000003"/>
    <n v="0.47000000000000003"/>
    <s v="Outlet"/>
  </r>
  <r>
    <n v="1197831"/>
    <d v="2021-08-20T00:00:00"/>
    <x v="1"/>
    <x v="34"/>
    <s v="Oklahoma City"/>
    <s v="Men's Street Footwear"/>
    <n v="41"/>
    <n v="2300"/>
    <n v="9430"/>
    <n v="3960.6000000000004"/>
    <n v="0.42000000000000004"/>
    <s v="Outlet"/>
  </r>
  <r>
    <n v="1197831"/>
    <d v="2021-08-20T00:00:00"/>
    <x v="1"/>
    <x v="34"/>
    <s v="Oklahoma City"/>
    <s v="Men's Athletic Footwear"/>
    <n v="37"/>
    <n v="1400"/>
    <n v="5180"/>
    <n v="2175.6"/>
    <n v="0.42"/>
    <s v="Outlet"/>
  </r>
  <r>
    <n v="1197831"/>
    <d v="2021-08-20T00:00:00"/>
    <x v="1"/>
    <x v="34"/>
    <s v="Oklahoma City"/>
    <s v="Women's Street Footwear"/>
    <n v="38"/>
    <n v="1130"/>
    <n v="4294"/>
    <n v="2018.18"/>
    <n v="0.47000000000000003"/>
    <s v="Outlet"/>
  </r>
  <r>
    <n v="1197831"/>
    <d v="2021-08-20T00:00:00"/>
    <x v="1"/>
    <x v="34"/>
    <s v="Oklahoma City"/>
    <s v="Women's Athletic Footwear"/>
    <n v="32"/>
    <n v="1110"/>
    <n v="3552"/>
    <n v="1491.8400000000001"/>
    <n v="0.42000000000000004"/>
    <s v="Outlet"/>
  </r>
  <r>
    <n v="1197831"/>
    <d v="2021-08-20T00:00:00"/>
    <x v="1"/>
    <x v="34"/>
    <s v="Oklahoma City"/>
    <s v="Men's Apparel"/>
    <n v="40"/>
    <n v="1050"/>
    <n v="4200"/>
    <n v="1554"/>
    <n v="0.37"/>
    <s v="Outlet"/>
  </r>
  <r>
    <n v="1197831"/>
    <d v="2021-08-20T00:00:00"/>
    <x v="1"/>
    <x v="34"/>
    <s v="Oklahoma City"/>
    <s v="Women's Apparel"/>
    <n v="40"/>
    <n v="1660"/>
    <n v="6640"/>
    <n v="3120.8"/>
    <n v="0.47000000000000003"/>
    <s v="Outlet"/>
  </r>
  <r>
    <n v="1197831"/>
    <d v="2021-09-19T00:00:00"/>
    <x v="1"/>
    <x v="34"/>
    <s v="Oklahoma City"/>
    <s v="Men's Street Footwear"/>
    <n v="35"/>
    <n v="1960"/>
    <n v="6860"/>
    <n v="3155.6000000000004"/>
    <n v="0.46"/>
    <s v="Outlet"/>
  </r>
  <r>
    <n v="1197831"/>
    <d v="2021-09-19T00:00:00"/>
    <x v="1"/>
    <x v="34"/>
    <s v="Oklahoma City"/>
    <s v="Men's Athletic Footwear"/>
    <n v="28"/>
    <n v="1280"/>
    <n v="3584"/>
    <n v="1469.4399999999998"/>
    <n v="0.41"/>
    <s v="Outlet"/>
  </r>
  <r>
    <n v="1197831"/>
    <d v="2021-09-19T00:00:00"/>
    <x v="1"/>
    <x v="34"/>
    <s v="Oklahoma City"/>
    <s v="Women's Street Footwear"/>
    <n v="12"/>
    <n v="910"/>
    <n v="1092"/>
    <n v="458.64000000000004"/>
    <n v="0.42000000000000004"/>
    <s v="Outlet"/>
  </r>
  <r>
    <n v="1197831"/>
    <d v="2021-09-19T00:00:00"/>
    <x v="1"/>
    <x v="34"/>
    <s v="Oklahoma City"/>
    <s v="Women's Athletic Footwear"/>
    <n v="12"/>
    <n v="830"/>
    <n v="996"/>
    <n v="418.32000000000005"/>
    <n v="0.42000000000000004"/>
    <s v="Outlet"/>
  </r>
  <r>
    <n v="1197831"/>
    <d v="2021-09-19T00:00:00"/>
    <x v="1"/>
    <x v="34"/>
    <s v="Oklahoma City"/>
    <s v="Men's Apparel"/>
    <n v="20"/>
    <n v="780"/>
    <n v="1560"/>
    <n v="592.79999999999995"/>
    <n v="0.38"/>
    <s v="Outlet"/>
  </r>
  <r>
    <n v="1197831"/>
    <d v="2021-09-19T00:00:00"/>
    <x v="1"/>
    <x v="34"/>
    <s v="Oklahoma City"/>
    <s v="Women's Apparel"/>
    <n v="23"/>
    <n v="1190"/>
    <n v="2737"/>
    <n v="1286.3900000000001"/>
    <n v="0.47000000000000003"/>
    <s v="Outlet"/>
  </r>
  <r>
    <n v="1197831"/>
    <d v="2021-10-21T00:00:00"/>
    <x v="1"/>
    <x v="34"/>
    <s v="Oklahoma City"/>
    <s v="Men's Street Footwear"/>
    <n v="20"/>
    <n v="1730"/>
    <n v="3460"/>
    <n v="1626.2"/>
    <n v="0.47000000000000003"/>
    <s v="Outlet"/>
  </r>
  <r>
    <n v="1197831"/>
    <d v="2021-10-21T00:00:00"/>
    <x v="1"/>
    <x v="34"/>
    <s v="Oklahoma City"/>
    <s v="Men's Athletic Footwear"/>
    <n v="14"/>
    <n v="1120"/>
    <n v="1568"/>
    <n v="658.56"/>
    <n v="0.42"/>
    <s v="Outlet"/>
  </r>
  <r>
    <n v="1197831"/>
    <d v="2021-10-21T00:00:00"/>
    <x v="1"/>
    <x v="34"/>
    <s v="Oklahoma City"/>
    <s v="Women's Street Footwear"/>
    <n v="14"/>
    <n v="740"/>
    <n v="1036"/>
    <n v="435.12000000000006"/>
    <n v="0.42000000000000004"/>
    <s v="Outlet"/>
  </r>
  <r>
    <n v="1197831"/>
    <d v="2021-10-21T00:00:00"/>
    <x v="1"/>
    <x v="34"/>
    <s v="Oklahoma City"/>
    <s v="Women's Athletic Footwear"/>
    <n v="15"/>
    <n v="620"/>
    <n v="930"/>
    <n v="390.6"/>
    <n v="0.42000000000000004"/>
    <s v="Outlet"/>
  </r>
  <r>
    <n v="1197831"/>
    <d v="2021-10-21T00:00:00"/>
    <x v="1"/>
    <x v="34"/>
    <s v="Oklahoma City"/>
    <s v="Men's Apparel"/>
    <n v="22"/>
    <n v="680"/>
    <n v="1496"/>
    <n v="568.48"/>
    <n v="0.38"/>
    <s v="Outlet"/>
  </r>
  <r>
    <n v="1197831"/>
    <d v="2021-10-21T00:00:00"/>
    <x v="1"/>
    <x v="34"/>
    <s v="Oklahoma City"/>
    <s v="Women's Apparel"/>
    <n v="22"/>
    <n v="1010"/>
    <n v="2222"/>
    <n v="1044.3400000000001"/>
    <n v="0.47000000000000003"/>
    <s v="Outlet"/>
  </r>
  <r>
    <n v="1197831"/>
    <d v="2021-11-20T00:00:00"/>
    <x v="1"/>
    <x v="34"/>
    <s v="Oklahoma City"/>
    <s v="Men's Street Footwear"/>
    <n v="16"/>
    <n v="1660"/>
    <n v="2656"/>
    <n v="1168.6400000000001"/>
    <n v="0.44"/>
    <s v="Outlet"/>
  </r>
  <r>
    <n v="1197831"/>
    <d v="2021-11-20T00:00:00"/>
    <x v="1"/>
    <x v="34"/>
    <s v="Oklahoma City"/>
    <s v="Men's Athletic Footwear"/>
    <n v="11"/>
    <n v="960"/>
    <n v="1056"/>
    <n v="401.28000000000003"/>
    <n v="0.38"/>
    <s v="Outlet"/>
  </r>
  <r>
    <n v="1197831"/>
    <d v="2021-11-20T00:00:00"/>
    <x v="1"/>
    <x v="34"/>
    <s v="Oklahoma City"/>
    <s v="Women's Street Footwear"/>
    <n v="19"/>
    <n v="810"/>
    <n v="1539"/>
    <n v="661.7700000000001"/>
    <n v="0.43000000000000005"/>
    <s v="Outlet"/>
  </r>
  <r>
    <n v="1197831"/>
    <d v="2021-11-20T00:00:00"/>
    <x v="1"/>
    <x v="34"/>
    <s v="Oklahoma City"/>
    <s v="Women's Athletic Footwear"/>
    <n v="37"/>
    <n v="900"/>
    <n v="3330"/>
    <n v="1565.1000000000001"/>
    <n v="0.47000000000000003"/>
    <s v="Outlet"/>
  </r>
  <r>
    <n v="1197831"/>
    <d v="2021-11-20T00:00:00"/>
    <x v="1"/>
    <x v="34"/>
    <s v="Oklahoma City"/>
    <s v="Men's Apparel"/>
    <n v="60"/>
    <n v="850"/>
    <n v="5100"/>
    <n v="2039.9999999999998"/>
    <n v="0.39999999999999997"/>
    <s v="Outlet"/>
  </r>
  <r>
    <n v="1197831"/>
    <d v="2021-11-20T00:00:00"/>
    <x v="1"/>
    <x v="34"/>
    <s v="Oklahoma City"/>
    <s v="Women's Apparel"/>
    <n v="60"/>
    <n v="1280"/>
    <n v="7680"/>
    <n v="3302.4000000000005"/>
    <n v="0.43000000000000005"/>
    <s v="Outlet"/>
  </r>
  <r>
    <n v="1197831"/>
    <d v="2021-12-19T00:00:00"/>
    <x v="1"/>
    <x v="34"/>
    <s v="Oklahoma City"/>
    <s v="Men's Street Footwear"/>
    <n v="55"/>
    <n v="2000"/>
    <n v="11000"/>
    <n v="4620"/>
    <n v="0.42000000000000004"/>
    <s v="Outlet"/>
  </r>
  <r>
    <n v="1197831"/>
    <d v="2021-12-19T00:00:00"/>
    <x v="1"/>
    <x v="34"/>
    <s v="Oklahoma City"/>
    <s v="Men's Athletic Footwear"/>
    <n v="47"/>
    <n v="1490"/>
    <n v="7003"/>
    <n v="2661.14"/>
    <n v="0.38"/>
    <s v="Outlet"/>
  </r>
  <r>
    <n v="1197831"/>
    <d v="2021-12-19T00:00:00"/>
    <x v="1"/>
    <x v="34"/>
    <s v="Oklahoma City"/>
    <s v="Women's Street Footwear"/>
    <n v="44"/>
    <n v="1310"/>
    <n v="5764"/>
    <n v="2593.8000000000002"/>
    <n v="0.45"/>
    <s v="Outlet"/>
  </r>
  <r>
    <n v="1197831"/>
    <d v="2021-12-19T00:00:00"/>
    <x v="1"/>
    <x v="34"/>
    <s v="Oklahoma City"/>
    <s v="Women's Athletic Footwear"/>
    <n v="45"/>
    <n v="1140"/>
    <n v="5130"/>
    <n v="2308.5"/>
    <n v="0.45"/>
    <s v="Outlet"/>
  </r>
  <r>
    <n v="1197831"/>
    <d v="2021-12-19T00:00:00"/>
    <x v="1"/>
    <x v="34"/>
    <s v="Oklahoma City"/>
    <s v="Men's Apparel"/>
    <n v="55"/>
    <n v="980"/>
    <n v="5390"/>
    <n v="2156"/>
    <n v="0.39999999999999997"/>
    <s v="Outlet"/>
  </r>
  <r>
    <n v="1197831"/>
    <d v="2021-12-19T00:00:00"/>
    <x v="1"/>
    <x v="34"/>
    <s v="Oklahoma City"/>
    <s v="Women's Apparel"/>
    <n v="51"/>
    <n v="1280"/>
    <n v="6528"/>
    <n v="2807.0400000000004"/>
    <n v="0.43000000000000005"/>
    <s v="Outlet"/>
  </r>
  <r>
    <n v="1197831"/>
    <d v="2021-01-16T00:00:00"/>
    <x v="1"/>
    <x v="34"/>
    <s v="Oklahoma City"/>
    <s v="Men's Street Footwear"/>
    <n v="17"/>
    <n v="1760"/>
    <n v="2992"/>
    <n v="1136.96"/>
    <n v="0.38"/>
    <s v="Outlet"/>
  </r>
  <r>
    <n v="1197831"/>
    <d v="2021-01-16T00:00:00"/>
    <x v="1"/>
    <x v="34"/>
    <s v="Oklahoma City"/>
    <s v="Men's Athletic Footwear"/>
    <n v="16"/>
    <n v="1050"/>
    <n v="1680"/>
    <n v="638.4"/>
    <n v="0.38"/>
    <s v="Outlet"/>
  </r>
  <r>
    <n v="1197831"/>
    <d v="2021-01-16T00:00:00"/>
    <x v="1"/>
    <x v="34"/>
    <s v="Oklahoma City"/>
    <s v="Women's Street Footwear"/>
    <n v="12"/>
    <n v="1160"/>
    <n v="1392"/>
    <n v="556.79999999999995"/>
    <n v="0.39999999999999997"/>
    <s v="Outlet"/>
  </r>
  <r>
    <n v="1197831"/>
    <d v="2021-01-16T00:00:00"/>
    <x v="1"/>
    <x v="34"/>
    <s v="Oklahoma City"/>
    <s v="Women's Athletic Footwear"/>
    <n v="16"/>
    <n v="700"/>
    <n v="1120"/>
    <n v="447.99999999999994"/>
    <n v="0.39999999999999997"/>
    <s v="Outlet"/>
  </r>
  <r>
    <n v="1197831"/>
    <d v="2021-01-16T00:00:00"/>
    <x v="1"/>
    <x v="34"/>
    <s v="Oklahoma City"/>
    <s v="Men's Apparel"/>
    <n v="28"/>
    <n v="880"/>
    <n v="2464"/>
    <n v="1010.2399999999999"/>
    <n v="0.41"/>
    <s v="Outlet"/>
  </r>
  <r>
    <n v="1197831"/>
    <d v="2021-01-16T00:00:00"/>
    <x v="1"/>
    <x v="34"/>
    <s v="Oklahoma City"/>
    <s v="Women's Apparel"/>
    <n v="17"/>
    <n v="1190"/>
    <n v="2023"/>
    <n v="748.51"/>
    <n v="0.37"/>
    <s v="Outlet"/>
  </r>
  <r>
    <n v="1197831"/>
    <d v="2021-02-14T00:00:00"/>
    <x v="1"/>
    <x v="34"/>
    <s v="Oklahoma City"/>
    <s v="Men's Street Footwear"/>
    <n v="18"/>
    <n v="2040"/>
    <n v="3672"/>
    <n v="1468.8"/>
    <n v="0.39999999999999997"/>
    <s v="Outlet"/>
  </r>
  <r>
    <n v="1197831"/>
    <d v="2021-02-14T00:00:00"/>
    <x v="1"/>
    <x v="34"/>
    <s v="Oklahoma City"/>
    <s v="Men's Athletic Footwear"/>
    <n v="17"/>
    <n v="750"/>
    <n v="1275"/>
    <n v="522.75"/>
    <n v="0.41"/>
    <s v="Outlet"/>
  </r>
  <r>
    <n v="1197831"/>
    <d v="2021-02-14T00:00:00"/>
    <x v="1"/>
    <x v="34"/>
    <s v="Oklahoma City"/>
    <s v="Women's Street Footwear"/>
    <n v="11"/>
    <n v="900"/>
    <n v="990"/>
    <n v="386.09999999999997"/>
    <n v="0.38999999999999996"/>
    <s v="Outlet"/>
  </r>
  <r>
    <n v="1185732"/>
    <d v="2021-02-05T00:00:00"/>
    <x v="0"/>
    <x v="45"/>
    <s v="Hartford"/>
    <s v="Women's Athletic Footwear"/>
    <n v="24"/>
    <n v="390"/>
    <n v="936"/>
    <n v="308.87999999999994"/>
    <n v="0.32999999999999996"/>
    <s v="Outlet"/>
  </r>
  <r>
    <n v="1185732"/>
    <d v="2021-02-05T00:00:00"/>
    <x v="0"/>
    <x v="45"/>
    <s v="Hartford"/>
    <s v="Men's Apparel"/>
    <n v="39"/>
    <n v="660"/>
    <n v="2574"/>
    <n v="952.38"/>
    <n v="0.37"/>
    <s v="Outlet"/>
  </r>
  <r>
    <n v="1185732"/>
    <d v="2021-02-05T00:00:00"/>
    <x v="0"/>
    <x v="45"/>
    <s v="Hartford"/>
    <s v="Women's Apparel"/>
    <n v="32"/>
    <n v="960"/>
    <n v="3072"/>
    <n v="1198.08"/>
    <n v="0.38999999999999996"/>
    <s v="Outlet"/>
  </r>
  <r>
    <n v="1185732"/>
    <d v="2021-03-03T00:00:00"/>
    <x v="0"/>
    <x v="45"/>
    <s v="Hartford"/>
    <s v="Men's Street Footwear"/>
    <n v="26"/>
    <n v="1820"/>
    <n v="4732"/>
    <n v="2034.7600000000002"/>
    <n v="0.43000000000000005"/>
    <s v="Outlet"/>
  </r>
  <r>
    <n v="1185732"/>
    <d v="2021-03-03T00:00:00"/>
    <x v="0"/>
    <x v="45"/>
    <s v="Hartford"/>
    <s v="Men's Athletic Footwear"/>
    <n v="32"/>
    <n v="680"/>
    <n v="2176"/>
    <n v="979.2"/>
    <n v="0.45"/>
    <s v="Outlet"/>
  </r>
  <r>
    <n v="1185732"/>
    <d v="2021-03-03T00:00:00"/>
    <x v="0"/>
    <x v="45"/>
    <s v="Hartford"/>
    <s v="Women's Street Footwear"/>
    <n v="23"/>
    <n v="750"/>
    <n v="1725"/>
    <n v="552"/>
    <n v="0.32"/>
    <s v="Outlet"/>
  </r>
  <r>
    <n v="1185732"/>
    <d v="2021-03-03T00:00:00"/>
    <x v="0"/>
    <x v="45"/>
    <s v="Hartford"/>
    <s v="Women's Athletic Footwear"/>
    <n v="27"/>
    <n v="340"/>
    <n v="918"/>
    <n v="293.76"/>
    <n v="0.32"/>
    <s v="Outlet"/>
  </r>
  <r>
    <n v="1185732"/>
    <d v="2021-03-03T00:00:00"/>
    <x v="0"/>
    <x v="45"/>
    <s v="Hartford"/>
    <s v="Men's Apparel"/>
    <n v="39"/>
    <n v="530"/>
    <n v="2067"/>
    <n v="702.78"/>
    <n v="0.33999999999999997"/>
    <s v="Outlet"/>
  </r>
  <r>
    <n v="1185732"/>
    <d v="2021-03-03T00:00:00"/>
    <x v="0"/>
    <x v="45"/>
    <s v="Hartford"/>
    <s v="Women's Apparel"/>
    <n v="29"/>
    <n v="850"/>
    <n v="2465"/>
    <n v="961.34999999999991"/>
    <n v="0.38999999999999996"/>
    <s v="Outlet"/>
  </r>
  <r>
    <n v="1185732"/>
    <d v="2021-04-04T00:00:00"/>
    <x v="0"/>
    <x v="45"/>
    <s v="Hartford"/>
    <s v="Men's Street Footwear"/>
    <n v="28"/>
    <n v="1550"/>
    <n v="4340"/>
    <n v="1996.4"/>
    <n v="0.46"/>
    <s v="Outlet"/>
  </r>
  <r>
    <n v="1185732"/>
    <d v="2021-04-04T00:00:00"/>
    <x v="0"/>
    <x v="45"/>
    <s v="Hartford"/>
    <s v="Men's Athletic Footwear"/>
    <n v="30"/>
    <n v="640"/>
    <n v="1920"/>
    <n v="844.8"/>
    <n v="0.44"/>
    <s v="Outlet"/>
  </r>
  <r>
    <n v="1185732"/>
    <d v="2021-04-04T00:00:00"/>
    <x v="0"/>
    <x v="45"/>
    <s v="Hartford"/>
    <s v="Women's Street Footwear"/>
    <n v="20"/>
    <n v="640"/>
    <n v="1280"/>
    <n v="460.79999999999995"/>
    <n v="0.36"/>
    <s v="Outlet"/>
  </r>
  <r>
    <n v="1185732"/>
    <d v="2021-04-04T00:00:00"/>
    <x v="0"/>
    <x v="45"/>
    <s v="Hartford"/>
    <s v="Women's Athletic Footwear"/>
    <n v="26"/>
    <n v="410"/>
    <n v="1066"/>
    <n v="341.12"/>
    <n v="0.32"/>
    <s v="Outlet"/>
  </r>
  <r>
    <n v="1185732"/>
    <d v="2021-04-04T00:00:00"/>
    <x v="0"/>
    <x v="45"/>
    <s v="Hartford"/>
    <s v="Men's Apparel"/>
    <n v="37"/>
    <n v="400"/>
    <n v="1480"/>
    <n v="503.19999999999993"/>
    <n v="0.33999999999999997"/>
    <s v="Outlet"/>
  </r>
  <r>
    <n v="1185732"/>
    <d v="2021-04-04T00:00:00"/>
    <x v="0"/>
    <x v="45"/>
    <s v="Hartford"/>
    <s v="Women's Apparel"/>
    <n v="26"/>
    <n v="940"/>
    <n v="2444"/>
    <n v="1026.48"/>
    <n v="0.42"/>
    <s v="Outlet"/>
  </r>
  <r>
    <n v="1185732"/>
    <d v="2021-05-03T00:00:00"/>
    <x v="0"/>
    <x v="45"/>
    <s v="Hartford"/>
    <s v="Men's Street Footwear"/>
    <n v="40"/>
    <n v="1910"/>
    <n v="7640"/>
    <n v="3361.6"/>
    <n v="0.44"/>
    <s v="Outlet"/>
  </r>
  <r>
    <n v="1185732"/>
    <d v="2021-05-03T00:00:00"/>
    <x v="0"/>
    <x v="45"/>
    <s v="Hartford"/>
    <s v="Men's Athletic Footwear"/>
    <n v="35"/>
    <n v="830"/>
    <n v="2905"/>
    <n v="1278.2"/>
    <n v="0.44"/>
    <s v="Outlet"/>
  </r>
  <r>
    <n v="1185732"/>
    <d v="2021-05-03T00:00:00"/>
    <x v="0"/>
    <x v="45"/>
    <s v="Hartford"/>
    <s v="Women's Street Footwear"/>
    <n v="32"/>
    <n v="830"/>
    <n v="2656"/>
    <n v="903.04"/>
    <n v="0.33999999999999997"/>
    <s v="Outlet"/>
  </r>
  <r>
    <n v="1185732"/>
    <d v="2021-05-03T00:00:00"/>
    <x v="0"/>
    <x v="45"/>
    <s v="Hartford"/>
    <s v="Women's Athletic Footwear"/>
    <n v="32"/>
    <n v="740"/>
    <n v="2368"/>
    <n v="781.43999999999994"/>
    <n v="0.32999999999999996"/>
    <s v="Outlet"/>
  </r>
  <r>
    <n v="1185732"/>
    <d v="2021-05-03T00:00:00"/>
    <x v="0"/>
    <x v="45"/>
    <s v="Hartford"/>
    <s v="Men's Apparel"/>
    <n v="37"/>
    <n v="830"/>
    <n v="3071"/>
    <n v="1074.8499999999999"/>
    <n v="0.35"/>
    <s v="Outlet"/>
  </r>
  <r>
    <n v="1185732"/>
    <d v="2021-05-03T00:00:00"/>
    <x v="0"/>
    <x v="45"/>
    <s v="Hartford"/>
    <s v="Women's Apparel"/>
    <n v="41"/>
    <n v="1280"/>
    <n v="5248"/>
    <n v="2204.16"/>
    <n v="0.42"/>
    <s v="Outlet"/>
  </r>
  <r>
    <n v="1185732"/>
    <d v="2021-06-05T00:00:00"/>
    <x v="0"/>
    <x v="45"/>
    <s v="Hartford"/>
    <s v="Men's Street Footwear"/>
    <n v="40"/>
    <n v="2060"/>
    <n v="8240"/>
    <n v="3872.8"/>
    <n v="0.47000000000000003"/>
    <s v="Outlet"/>
  </r>
  <r>
    <n v="1185732"/>
    <d v="2021-06-05T00:00:00"/>
    <x v="0"/>
    <x v="45"/>
    <s v="Hartford"/>
    <s v="Men's Athletic Footwear"/>
    <n v="38"/>
    <n v="1240"/>
    <n v="4712"/>
    <n v="2214.6400000000003"/>
    <n v="0.47000000000000003"/>
    <s v="Outlet"/>
  </r>
  <r>
    <n v="1185732"/>
    <d v="2021-06-05T00:00:00"/>
    <x v="0"/>
    <x v="45"/>
    <s v="Hartford"/>
    <s v="Women's Street Footwear"/>
    <n v="35"/>
    <n v="960"/>
    <n v="3360"/>
    <n v="1108.8"/>
    <n v="0.32999999999999996"/>
    <s v="Outlet"/>
  </r>
  <r>
    <n v="1185732"/>
    <d v="2021-06-05T00:00:00"/>
    <x v="0"/>
    <x v="45"/>
    <s v="Hartford"/>
    <s v="Women's Athletic Footwear"/>
    <n v="35"/>
    <n v="850"/>
    <n v="2975"/>
    <n v="1041.25"/>
    <n v="0.35"/>
    <s v="Outlet"/>
  </r>
  <r>
    <n v="1185732"/>
    <d v="2021-06-05T00:00:00"/>
    <x v="0"/>
    <x v="45"/>
    <s v="Hartford"/>
    <s v="Men's Apparel"/>
    <n v="36"/>
    <n v="910"/>
    <n v="3276"/>
    <n v="1048.32"/>
    <n v="0.32"/>
    <s v="Outlet"/>
  </r>
  <r>
    <n v="1185732"/>
    <d v="2021-06-05T00:00:00"/>
    <x v="0"/>
    <x v="45"/>
    <s v="Hartford"/>
    <s v="Women's Apparel"/>
    <n v="39"/>
    <n v="1280"/>
    <n v="4992"/>
    <n v="1946.8799999999999"/>
    <n v="0.38999999999999996"/>
    <s v="Outlet"/>
  </r>
  <r>
    <n v="1185732"/>
    <d v="2021-07-03T00:00:00"/>
    <x v="0"/>
    <x v="45"/>
    <s v="Hartford"/>
    <s v="Men's Street Footwear"/>
    <n v="42"/>
    <n v="1950"/>
    <n v="8190"/>
    <n v="3685.5"/>
    <n v="0.45"/>
    <s v="Outlet"/>
  </r>
  <r>
    <n v="1185732"/>
    <d v="2021-07-03T00:00:00"/>
    <x v="0"/>
    <x v="45"/>
    <s v="Hartford"/>
    <s v="Men's Athletic Footwear"/>
    <n v="38"/>
    <n v="1200"/>
    <n v="4560"/>
    <n v="1915.2000000000003"/>
    <n v="0.42000000000000004"/>
    <s v="Outlet"/>
  </r>
  <r>
    <n v="1185732"/>
    <d v="2021-07-03T00:00:00"/>
    <x v="0"/>
    <x v="45"/>
    <s v="Hartford"/>
    <s v="Women's Street Footwear"/>
    <n v="29"/>
    <n v="1110"/>
    <n v="3219"/>
    <n v="1094.4599999999998"/>
    <n v="0.33999999999999997"/>
    <s v="Outlet"/>
  </r>
  <r>
    <n v="1185732"/>
    <d v="2021-07-03T00:00:00"/>
    <x v="0"/>
    <x v="45"/>
    <s v="Hartford"/>
    <s v="Women's Athletic Footwear"/>
    <n v="34"/>
    <n v="940"/>
    <n v="3196"/>
    <n v="1150.56"/>
    <n v="0.36"/>
    <s v="Outlet"/>
  </r>
  <r>
    <n v="1185732"/>
    <d v="2021-07-03T00:00:00"/>
    <x v="0"/>
    <x v="45"/>
    <s v="Hartford"/>
    <s v="Men's Apparel"/>
    <n v="43"/>
    <n v="930"/>
    <n v="3999"/>
    <n v="1319.6699999999998"/>
    <n v="0.32999999999999996"/>
    <s v="Outlet"/>
  </r>
  <r>
    <n v="1185732"/>
    <d v="2021-07-03T00:00:00"/>
    <x v="0"/>
    <x v="45"/>
    <s v="Hartford"/>
    <s v="Women's Apparel"/>
    <n v="40"/>
    <n v="1520"/>
    <n v="6080"/>
    <n v="2310.4"/>
    <n v="0.38"/>
    <s v="Outlet"/>
  </r>
  <r>
    <n v="1185732"/>
    <d v="2021-08-04T00:00:00"/>
    <x v="0"/>
    <x v="45"/>
    <s v="Hartford"/>
    <s v="Men's Street Footwear"/>
    <n v="40"/>
    <n v="1940"/>
    <n v="7760"/>
    <n v="3259.2000000000003"/>
    <n v="0.42000000000000004"/>
    <s v="Outlet"/>
  </r>
  <r>
    <n v="1185732"/>
    <d v="2021-08-04T00:00:00"/>
    <x v="0"/>
    <x v="45"/>
    <s v="Hartford"/>
    <s v="Men's Athletic Footwear"/>
    <n v="34"/>
    <n v="1280"/>
    <n v="4352"/>
    <n v="1871.3600000000001"/>
    <n v="0.43000000000000005"/>
    <s v="Outlet"/>
  </r>
  <r>
    <n v="1185732"/>
    <d v="2021-08-04T00:00:00"/>
    <x v="0"/>
    <x v="45"/>
    <s v="Hartford"/>
    <s v="Women's Street Footwear"/>
    <n v="36"/>
    <n v="1070"/>
    <n v="3852"/>
    <n v="1348.1999999999998"/>
    <n v="0.35"/>
    <s v="Outlet"/>
  </r>
  <r>
    <n v="1185732"/>
    <d v="2021-08-04T00:00:00"/>
    <x v="0"/>
    <x v="45"/>
    <s v="Hartford"/>
    <s v="Women's Athletic Footwear"/>
    <n v="32"/>
    <n v="720"/>
    <n v="2304"/>
    <n v="760.31999999999994"/>
    <n v="0.32999999999999996"/>
    <s v="Outlet"/>
  </r>
  <r>
    <n v="1185732"/>
    <d v="2021-08-04T00:00:00"/>
    <x v="0"/>
    <x v="45"/>
    <s v="Hartford"/>
    <s v="Men's Apparel"/>
    <n v="43"/>
    <n v="620"/>
    <n v="2666"/>
    <n v="879.77999999999986"/>
    <n v="0.32999999999999996"/>
    <s v="Outlet"/>
  </r>
  <r>
    <n v="1185732"/>
    <d v="2021-08-04T00:00:00"/>
    <x v="0"/>
    <x v="45"/>
    <s v="Hartford"/>
    <s v="Women's Apparel"/>
    <n v="44"/>
    <n v="1240"/>
    <n v="5456"/>
    <n v="2073.2800000000002"/>
    <n v="0.38"/>
    <s v="Outlet"/>
  </r>
  <r>
    <n v="1185732"/>
    <d v="2021-09-03T00:00:00"/>
    <x v="0"/>
    <x v="45"/>
    <s v="Hartford"/>
    <s v="Men's Street Footwear"/>
    <n v="43"/>
    <n v="1700"/>
    <n v="7310"/>
    <n v="3435.7000000000003"/>
    <n v="0.47000000000000003"/>
    <s v="Outlet"/>
  </r>
  <r>
    <n v="1185732"/>
    <d v="2021-09-03T00:00:00"/>
    <x v="0"/>
    <x v="45"/>
    <s v="Hartford"/>
    <s v="Men's Athletic Footwear"/>
    <n v="40"/>
    <n v="930"/>
    <n v="3720"/>
    <n v="1748.4"/>
    <n v="0.47000000000000003"/>
    <s v="Outlet"/>
  </r>
  <r>
    <n v="1185732"/>
    <d v="2021-09-03T00:00:00"/>
    <x v="0"/>
    <x v="45"/>
    <s v="Hartford"/>
    <s v="Women's Street Footwear"/>
    <n v="33"/>
    <n v="640"/>
    <n v="2112"/>
    <n v="675.84"/>
    <n v="0.32"/>
    <s v="Outlet"/>
  </r>
  <r>
    <n v="1185732"/>
    <d v="2021-09-03T00:00:00"/>
    <x v="0"/>
    <x v="45"/>
    <s v="Hartford"/>
    <s v="Women's Athletic Footwear"/>
    <n v="30"/>
    <n v="580"/>
    <n v="1740"/>
    <n v="591.59999999999991"/>
    <n v="0.33999999999999997"/>
    <s v="Outlet"/>
  </r>
  <r>
    <n v="1185732"/>
    <d v="2021-09-03T00:00:00"/>
    <x v="0"/>
    <x v="45"/>
    <s v="Hartford"/>
    <s v="Men's Apparel"/>
    <n v="41"/>
    <n v="580"/>
    <n v="2378"/>
    <n v="856.07999999999993"/>
    <n v="0.36"/>
    <s v="Outlet"/>
  </r>
  <r>
    <n v="1185732"/>
    <d v="2021-09-03T00:00:00"/>
    <x v="0"/>
    <x v="45"/>
    <s v="Hartford"/>
    <s v="Women's Apparel"/>
    <n v="45"/>
    <n v="830"/>
    <n v="3735"/>
    <n v="1568.7"/>
    <n v="0.42"/>
    <s v="Outlet"/>
  </r>
  <r>
    <n v="1185732"/>
    <d v="2021-10-05T00:00:00"/>
    <x v="0"/>
    <x v="45"/>
    <s v="Hartford"/>
    <s v="Men's Street Footwear"/>
    <n v="46"/>
    <n v="1530"/>
    <n v="7038"/>
    <n v="2955.9600000000005"/>
    <n v="0.42000000000000004"/>
    <s v="Outlet"/>
  </r>
  <r>
    <n v="1185732"/>
    <d v="2021-10-05T00:00:00"/>
    <x v="0"/>
    <x v="45"/>
    <s v="Hartford"/>
    <s v="Men's Athletic Footwear"/>
    <n v="39"/>
    <n v="940"/>
    <n v="3666"/>
    <n v="1613.04"/>
    <n v="0.44"/>
    <s v="Outlet"/>
  </r>
  <r>
    <n v="1185732"/>
    <d v="2021-10-05T00:00:00"/>
    <x v="0"/>
    <x v="45"/>
    <s v="Hartford"/>
    <s v="Women's Street Footwear"/>
    <n v="36"/>
    <n v="610"/>
    <n v="2196"/>
    <n v="812.52"/>
    <n v="0.37"/>
    <s v="Outlet"/>
  </r>
  <r>
    <n v="1185732"/>
    <d v="2021-10-05T00:00:00"/>
    <x v="0"/>
    <x v="45"/>
    <s v="Hartford"/>
    <s v="Women's Athletic Footwear"/>
    <n v="43"/>
    <n v="450"/>
    <n v="1935"/>
    <n v="696.6"/>
    <n v="0.36"/>
    <s v="Outlet"/>
  </r>
  <r>
    <n v="1185732"/>
    <d v="2021-10-05T00:00:00"/>
    <x v="0"/>
    <x v="45"/>
    <s v="Hartford"/>
    <s v="Men's Apparel"/>
    <n v="50"/>
    <n v="450"/>
    <n v="2250"/>
    <n v="742.49999999999989"/>
    <n v="0.32999999999999996"/>
    <s v="Outlet"/>
  </r>
  <r>
    <n v="1185732"/>
    <d v="2021-10-05T00:00:00"/>
    <x v="0"/>
    <x v="45"/>
    <s v="Hartford"/>
    <s v="Women's Apparel"/>
    <n v="46"/>
    <n v="940"/>
    <n v="4324"/>
    <n v="1816.08"/>
    <n v="0.42"/>
    <s v="Outlet"/>
  </r>
  <r>
    <n v="1185732"/>
    <d v="2021-11-04T00:00:00"/>
    <x v="0"/>
    <x v="45"/>
    <s v="Hartford"/>
    <s v="Men's Street Footwear"/>
    <n v="51"/>
    <n v="1490"/>
    <n v="7599"/>
    <n v="3267.57"/>
    <n v="0.43000000000000005"/>
    <s v="Outlet"/>
  </r>
  <r>
    <n v="1185732"/>
    <d v="2021-11-04T00:00:00"/>
    <x v="0"/>
    <x v="45"/>
    <s v="Hartford"/>
    <s v="Men's Athletic Footwear"/>
    <n v="37"/>
    <n v="1050"/>
    <n v="3885"/>
    <n v="1787.1000000000001"/>
    <n v="0.46"/>
    <s v="Outlet"/>
  </r>
  <r>
    <n v="1185732"/>
    <d v="2021-11-04T00:00:00"/>
    <x v="0"/>
    <x v="45"/>
    <s v="Hartford"/>
    <s v="Women's Street Footwear"/>
    <n v="36"/>
    <n v="1030"/>
    <n v="3708"/>
    <n v="1371.96"/>
    <n v="0.37"/>
    <s v="Outlet"/>
  </r>
  <r>
    <n v="1185732"/>
    <d v="2021-11-04T00:00:00"/>
    <x v="0"/>
    <x v="45"/>
    <s v="Hartford"/>
    <s v="Women's Athletic Footwear"/>
    <n v="39"/>
    <n v="830"/>
    <n v="3237"/>
    <n v="1197.69"/>
    <n v="0.37"/>
    <s v="Outlet"/>
  </r>
  <r>
    <n v="1185732"/>
    <d v="2021-11-04T00:00:00"/>
    <x v="0"/>
    <x v="45"/>
    <s v="Hartford"/>
    <s v="Men's Apparel"/>
    <n v="44"/>
    <n v="880"/>
    <n v="3872"/>
    <n v="1393.9199999999998"/>
    <n v="0.36"/>
    <s v="Outlet"/>
  </r>
  <r>
    <n v="1185732"/>
    <d v="2021-11-04T00:00:00"/>
    <x v="0"/>
    <x v="45"/>
    <s v="Hartford"/>
    <s v="Women's Apparel"/>
    <n v="52"/>
    <n v="1160"/>
    <n v="6032"/>
    <n v="2352.4799999999996"/>
    <n v="0.38999999999999996"/>
    <s v="Outlet"/>
  </r>
  <r>
    <n v="1185732"/>
    <d v="2021-12-03T00:00:00"/>
    <x v="0"/>
    <x v="45"/>
    <s v="Hartford"/>
    <s v="Men's Street Footwear"/>
    <n v="45"/>
    <n v="1730"/>
    <n v="7785"/>
    <n v="3269.7000000000003"/>
    <n v="0.42000000000000004"/>
    <s v="Outlet"/>
  </r>
  <r>
    <n v="1185732"/>
    <d v="2021-12-03T00:00:00"/>
    <x v="0"/>
    <x v="45"/>
    <s v="Hartford"/>
    <s v="Men's Athletic Footwear"/>
    <n v="37"/>
    <n v="1310"/>
    <n v="4847"/>
    <n v="2181.15"/>
    <n v="0.45"/>
    <s v="Outlet"/>
  </r>
  <r>
    <n v="1185732"/>
    <d v="2021-12-03T00:00:00"/>
    <x v="0"/>
    <x v="45"/>
    <s v="Hartford"/>
    <s v="Women's Street Footwear"/>
    <n v="43"/>
    <n v="1160"/>
    <n v="4988"/>
    <n v="1646.0399999999997"/>
    <n v="0.32999999999999996"/>
    <s v="Outlet"/>
  </r>
  <r>
    <n v="1185732"/>
    <d v="2021-12-03T00:00:00"/>
    <x v="0"/>
    <x v="45"/>
    <s v="Hartford"/>
    <s v="Women's Athletic Footwear"/>
    <n v="38"/>
    <n v="960"/>
    <n v="3648"/>
    <n v="1276.8"/>
    <n v="0.35"/>
    <s v="Outlet"/>
  </r>
  <r>
    <n v="1185732"/>
    <d v="2021-12-03T00:00:00"/>
    <x v="0"/>
    <x v="45"/>
    <s v="Hartford"/>
    <s v="Men's Apparel"/>
    <n v="42"/>
    <n v="990"/>
    <n v="4158"/>
    <n v="1455.3"/>
    <n v="0.35"/>
    <s v="Outlet"/>
  </r>
  <r>
    <n v="1185732"/>
    <d v="2021-12-03T00:00:00"/>
    <x v="0"/>
    <x v="45"/>
    <s v="Hartford"/>
    <s v="Women's Apparel"/>
    <n v="52"/>
    <n v="1200"/>
    <n v="6240"/>
    <n v="2308.8000000000002"/>
    <n v="0.37"/>
    <s v="Outlet"/>
  </r>
  <r>
    <n v="1185732"/>
    <d v="2021-01-10T00:00:00"/>
    <x v="0"/>
    <x v="45"/>
    <s v="Hartford"/>
    <s v="Men's Street Footwear"/>
    <n v="23"/>
    <n v="1490"/>
    <n v="3427"/>
    <n v="1439.34"/>
    <n v="0.42"/>
    <s v="Outlet"/>
  </r>
  <r>
    <n v="1185732"/>
    <d v="2021-01-10T00:00:00"/>
    <x v="0"/>
    <x v="45"/>
    <s v="Hartford"/>
    <s v="Men's Athletic Footwear"/>
    <n v="28"/>
    <n v="790"/>
    <n v="2212"/>
    <n v="884.8"/>
    <n v="0.39999999999999997"/>
    <s v="Outlet"/>
  </r>
  <r>
    <n v="1185732"/>
    <d v="2021-01-10T00:00:00"/>
    <x v="0"/>
    <x v="45"/>
    <s v="Hartford"/>
    <s v="Women's Street Footwear"/>
    <n v="19"/>
    <n v="720"/>
    <n v="1368"/>
    <n v="574.56000000000006"/>
    <n v="0.42000000000000004"/>
    <s v="Outlet"/>
  </r>
  <r>
    <n v="1185732"/>
    <d v="2021-01-10T00:00:00"/>
    <x v="0"/>
    <x v="45"/>
    <s v="Hartford"/>
    <s v="Women's Athletic Footwear"/>
    <n v="24"/>
    <n v="240"/>
    <n v="576"/>
    <n v="264.96000000000004"/>
    <n v="0.46"/>
    <s v="Outlet"/>
  </r>
  <r>
    <n v="1185732"/>
    <d v="2021-01-10T00:00:00"/>
    <x v="0"/>
    <x v="45"/>
    <s v="Hartford"/>
    <s v="Men's Apparel"/>
    <n v="34"/>
    <n v="440"/>
    <n v="1496"/>
    <n v="538.55999999999995"/>
    <n v="0.36"/>
    <s v="Outlet"/>
  </r>
  <r>
    <n v="1185732"/>
    <d v="2021-01-10T00:00:00"/>
    <x v="0"/>
    <x v="45"/>
    <s v="Hartford"/>
    <s v="Women's Apparel"/>
    <n v="26"/>
    <n v="720"/>
    <n v="1872"/>
    <n v="879.84"/>
    <n v="0.47000000000000003"/>
    <s v="Outlet"/>
  </r>
  <r>
    <n v="1185732"/>
    <d v="2021-02-08T00:00:00"/>
    <x v="0"/>
    <x v="45"/>
    <s v="Hartford"/>
    <s v="Men's Street Footwear"/>
    <n v="24"/>
    <n v="1620"/>
    <n v="3888"/>
    <n v="1555.1999999999998"/>
    <n v="0.39999999999999997"/>
    <s v="Outlet"/>
  </r>
  <r>
    <n v="1185732"/>
    <d v="2021-02-08T00:00:00"/>
    <x v="0"/>
    <x v="45"/>
    <s v="Hartford"/>
    <s v="Men's Athletic Footwear"/>
    <n v="24"/>
    <n v="410"/>
    <n v="984"/>
    <n v="383.75999999999993"/>
    <n v="0.38999999999999996"/>
    <s v="Outlet"/>
  </r>
  <r>
    <n v="1185732"/>
    <d v="2021-02-08T00:00:00"/>
    <x v="0"/>
    <x v="45"/>
    <s v="Hartford"/>
    <s v="Women's Street Footwear"/>
    <n v="18"/>
    <n v="530"/>
    <n v="954"/>
    <n v="410.22"/>
    <n v="0.43000000000000005"/>
    <s v="Outlet"/>
  </r>
  <r>
    <n v="1185732"/>
    <d v="2021-02-08T00:00:00"/>
    <x v="0"/>
    <x v="46"/>
    <s v="Providence"/>
    <s v="Women's Athletic Footwear"/>
    <n v="20"/>
    <n v="160"/>
    <n v="320"/>
    <n v="144"/>
    <n v="0.45"/>
    <s v="Outlet"/>
  </r>
  <r>
    <n v="1185732"/>
    <d v="2021-02-08T00:00:00"/>
    <x v="0"/>
    <x v="46"/>
    <s v="Providence"/>
    <s v="Men's Apparel"/>
    <n v="34"/>
    <n v="400"/>
    <n v="1360"/>
    <n v="489.59999999999997"/>
    <n v="0.36"/>
    <s v="Outlet"/>
  </r>
  <r>
    <n v="1185732"/>
    <d v="2021-02-08T00:00:00"/>
    <x v="0"/>
    <x v="46"/>
    <s v="Providence"/>
    <s v="Women's Apparel"/>
    <n v="27"/>
    <n v="770"/>
    <n v="2079"/>
    <n v="977.13000000000011"/>
    <n v="0.47000000000000003"/>
    <s v="Outlet"/>
  </r>
  <r>
    <n v="1185732"/>
    <d v="2021-03-06T00:00:00"/>
    <x v="0"/>
    <x v="46"/>
    <s v="Providence"/>
    <s v="Men's Street Footwear"/>
    <n v="26"/>
    <n v="1560"/>
    <n v="4056"/>
    <n v="1500.72"/>
    <n v="0.37"/>
    <s v="Outlet"/>
  </r>
  <r>
    <n v="1185732"/>
    <d v="2021-03-06T00:00:00"/>
    <x v="0"/>
    <x v="46"/>
    <s v="Providence"/>
    <s v="Men's Athletic Footwear"/>
    <n v="27"/>
    <n v="450"/>
    <n v="1215"/>
    <n v="473.84999999999997"/>
    <n v="0.38999999999999996"/>
    <s v="Outlet"/>
  </r>
  <r>
    <n v="1185732"/>
    <d v="2021-03-06T00:00:00"/>
    <x v="0"/>
    <x v="46"/>
    <s v="Providence"/>
    <s v="Women's Street Footwear"/>
    <n v="17"/>
    <n v="560"/>
    <n v="952"/>
    <n v="447.44000000000005"/>
    <n v="0.47000000000000003"/>
    <s v="Outlet"/>
  </r>
  <r>
    <n v="1185732"/>
    <d v="2021-03-06T00:00:00"/>
    <x v="0"/>
    <x v="46"/>
    <s v="Providence"/>
    <s v="Women's Athletic Footwear"/>
    <n v="20"/>
    <n v="80"/>
    <n v="160"/>
    <n v="75.2"/>
    <n v="0.47000000000000003"/>
    <s v="Outlet"/>
  </r>
  <r>
    <n v="1185732"/>
    <d v="2021-03-06T00:00:00"/>
    <x v="0"/>
    <x v="46"/>
    <s v="Providence"/>
    <s v="Men's Apparel"/>
    <n v="33"/>
    <n v="250"/>
    <n v="825"/>
    <n v="297"/>
    <n v="0.36"/>
    <s v="Outlet"/>
  </r>
  <r>
    <n v="1185732"/>
    <d v="2021-03-06T00:00:00"/>
    <x v="0"/>
    <x v="46"/>
    <s v="Providence"/>
    <s v="Women's Apparel"/>
    <n v="25"/>
    <n v="580"/>
    <n v="1450"/>
    <n v="638"/>
    <n v="0.44"/>
    <s v="Outlet"/>
  </r>
  <r>
    <n v="1185732"/>
    <d v="2021-04-07T00:00:00"/>
    <x v="0"/>
    <x v="46"/>
    <s v="Providence"/>
    <s v="Men's Street Footwear"/>
    <n v="28"/>
    <n v="1320"/>
    <n v="3696"/>
    <n v="1552.32"/>
    <n v="0.42"/>
    <s v="Outlet"/>
  </r>
  <r>
    <n v="1185732"/>
    <d v="2021-04-07T00:00:00"/>
    <x v="0"/>
    <x v="46"/>
    <s v="Providence"/>
    <s v="Men's Athletic Footwear"/>
    <n v="23"/>
    <n v="400"/>
    <n v="920"/>
    <n v="367.99999999999994"/>
    <n v="0.39999999999999997"/>
    <s v="Outlet"/>
  </r>
  <r>
    <n v="1185732"/>
    <d v="2021-04-07T00:00:00"/>
    <x v="0"/>
    <x v="46"/>
    <s v="Providence"/>
    <s v="Women's Street Footwear"/>
    <n v="16"/>
    <n v="440"/>
    <n v="704"/>
    <n v="295.68"/>
    <n v="0.42000000000000004"/>
    <s v="Outlet"/>
  </r>
  <r>
    <n v="1185732"/>
    <d v="2021-04-07T00:00:00"/>
    <x v="0"/>
    <x v="46"/>
    <s v="Providence"/>
    <s v="Women's Athletic Footwear"/>
    <n v="21"/>
    <n v="170"/>
    <n v="357"/>
    <n v="160.65"/>
    <n v="0.45"/>
    <s v="Outlet"/>
  </r>
  <r>
    <n v="1185732"/>
    <d v="2021-04-07T00:00:00"/>
    <x v="0"/>
    <x v="46"/>
    <s v="Providence"/>
    <s v="Men's Apparel"/>
    <n v="33"/>
    <n v="150"/>
    <n v="495"/>
    <n v="158.4"/>
    <n v="0.32"/>
    <s v="Outlet"/>
  </r>
  <r>
    <n v="1185732"/>
    <d v="2021-04-07T00:00:00"/>
    <x v="0"/>
    <x v="46"/>
    <s v="Providence"/>
    <s v="Women's Apparel"/>
    <n v="26"/>
    <n v="600"/>
    <n v="1560"/>
    <n v="686.4"/>
    <n v="0.44"/>
    <s v="Outlet"/>
  </r>
  <r>
    <n v="1185732"/>
    <d v="2021-05-06T00:00:00"/>
    <x v="0"/>
    <x v="46"/>
    <s v="Providence"/>
    <s v="Men's Street Footwear"/>
    <n v="39"/>
    <n v="1500"/>
    <n v="5850"/>
    <n v="2398.5"/>
    <n v="0.41"/>
    <s v="Outlet"/>
  </r>
  <r>
    <n v="1185732"/>
    <d v="2021-05-06T00:00:00"/>
    <x v="0"/>
    <x v="46"/>
    <s v="Providence"/>
    <s v="Men's Athletic Footwear"/>
    <n v="32"/>
    <n v="580"/>
    <n v="1856"/>
    <n v="686.72"/>
    <n v="0.37"/>
    <s v="Outlet"/>
  </r>
  <r>
    <n v="1185732"/>
    <d v="2021-05-06T00:00:00"/>
    <x v="0"/>
    <x v="46"/>
    <s v="Providence"/>
    <s v="Women's Street Footwear"/>
    <n v="32"/>
    <n v="600"/>
    <n v="1920"/>
    <n v="806.40000000000009"/>
    <n v="0.42000000000000004"/>
    <s v="Outlet"/>
  </r>
  <r>
    <n v="1185732"/>
    <d v="2021-05-06T00:00:00"/>
    <x v="0"/>
    <x v="46"/>
    <s v="Providence"/>
    <s v="Women's Athletic Footwear"/>
    <n v="27"/>
    <n v="510"/>
    <n v="1377"/>
    <n v="633.42000000000007"/>
    <n v="0.46"/>
    <s v="Outlet"/>
  </r>
  <r>
    <n v="1185732"/>
    <d v="2021-05-06T00:00:00"/>
    <x v="0"/>
    <x v="46"/>
    <s v="Providence"/>
    <s v="Men's Apparel"/>
    <n v="40"/>
    <n v="540"/>
    <n v="2160"/>
    <n v="799.2"/>
    <n v="0.37"/>
    <s v="Outlet"/>
  </r>
  <r>
    <n v="1185732"/>
    <d v="2021-05-06T00:00:00"/>
    <x v="0"/>
    <x v="46"/>
    <s v="Providence"/>
    <s v="Women's Apparel"/>
    <n v="36"/>
    <n v="930"/>
    <n v="3348"/>
    <n v="1473.1200000000001"/>
    <n v="0.44"/>
    <s v="Outlet"/>
  </r>
  <r>
    <n v="1185732"/>
    <d v="2021-06-08T00:00:00"/>
    <x v="0"/>
    <x v="46"/>
    <s v="Providence"/>
    <s v="Men's Street Footwear"/>
    <n v="36"/>
    <n v="1760"/>
    <n v="6336"/>
    <n v="2534.3999999999996"/>
    <n v="0.39999999999999997"/>
    <s v="Outlet"/>
  </r>
  <r>
    <n v="1185732"/>
    <d v="2021-06-08T00:00:00"/>
    <x v="0"/>
    <x v="46"/>
    <s v="Providence"/>
    <s v="Men's Athletic Footwear"/>
    <n v="35"/>
    <n v="1050"/>
    <n v="3675"/>
    <n v="1433.2499999999998"/>
    <n v="0.38999999999999996"/>
    <s v="Outlet"/>
  </r>
  <r>
    <n v="1185732"/>
    <d v="2021-06-08T00:00:00"/>
    <x v="0"/>
    <x v="46"/>
    <s v="Providence"/>
    <s v="Women's Street Footwear"/>
    <n v="32"/>
    <n v="740"/>
    <n v="2368"/>
    <n v="994.56000000000006"/>
    <n v="0.42000000000000004"/>
    <s v="Outlet"/>
  </r>
  <r>
    <n v="1185732"/>
    <d v="2021-06-08T00:00:00"/>
    <x v="0"/>
    <x v="46"/>
    <s v="Providence"/>
    <s v="Women's Athletic Footwear"/>
    <n v="26"/>
    <n v="700"/>
    <n v="1820"/>
    <n v="837.2"/>
    <n v="0.46"/>
    <s v="Outlet"/>
  </r>
  <r>
    <n v="1185732"/>
    <d v="2021-06-08T00:00:00"/>
    <x v="0"/>
    <x v="46"/>
    <s v="Providence"/>
    <s v="Men's Apparel"/>
    <n v="39"/>
    <n v="660"/>
    <n v="2574"/>
    <n v="900.9"/>
    <n v="0.35"/>
    <s v="Outlet"/>
  </r>
  <r>
    <n v="1185732"/>
    <d v="2021-06-08T00:00:00"/>
    <x v="0"/>
    <x v="46"/>
    <s v="Providence"/>
    <s v="Women's Apparel"/>
    <n v="43"/>
    <n v="1190"/>
    <n v="5117"/>
    <n v="2302.65"/>
    <n v="0.45"/>
    <s v="Outlet"/>
  </r>
  <r>
    <n v="1185732"/>
    <d v="2021-07-06T00:00:00"/>
    <x v="0"/>
    <x v="46"/>
    <s v="Providence"/>
    <s v="Men's Street Footwear"/>
    <n v="38"/>
    <n v="1730"/>
    <n v="6574"/>
    <n v="2498.12"/>
    <n v="0.38"/>
    <s v="Outlet"/>
  </r>
  <r>
    <n v="1185732"/>
    <d v="2021-07-06T00:00:00"/>
    <x v="0"/>
    <x v="46"/>
    <s v="Providence"/>
    <s v="Men's Athletic Footwear"/>
    <n v="32"/>
    <n v="1140"/>
    <n v="3648"/>
    <n v="1349.76"/>
    <n v="0.37"/>
    <s v="Outlet"/>
  </r>
  <r>
    <n v="1185732"/>
    <d v="2021-07-06T00:00:00"/>
    <x v="0"/>
    <x v="46"/>
    <s v="Providence"/>
    <s v="Women's Street Footwear"/>
    <n v="27"/>
    <n v="780"/>
    <n v="2106"/>
    <n v="947.7"/>
    <n v="0.45"/>
    <s v="Outlet"/>
  </r>
  <r>
    <n v="1185732"/>
    <d v="2021-07-06T00:00:00"/>
    <x v="0"/>
    <x v="46"/>
    <s v="Providence"/>
    <s v="Women's Athletic Footwear"/>
    <n v="31"/>
    <n v="600"/>
    <n v="1860"/>
    <n v="855.6"/>
    <n v="0.46"/>
    <s v="Outlet"/>
  </r>
  <r>
    <n v="1185732"/>
    <d v="2021-07-06T00:00:00"/>
    <x v="0"/>
    <x v="46"/>
    <s v="Providence"/>
    <s v="Men's Apparel"/>
    <n v="33"/>
    <n v="680"/>
    <n v="2244"/>
    <n v="762.95999999999992"/>
    <n v="0.33999999999999997"/>
    <s v="Outlet"/>
  </r>
  <r>
    <n v="1185732"/>
    <d v="2021-07-06T00:00:00"/>
    <x v="0"/>
    <x v="46"/>
    <s v="Providence"/>
    <s v="Women's Apparel"/>
    <n v="38"/>
    <n v="1360"/>
    <n v="5168"/>
    <n v="2170.5600000000004"/>
    <n v="0.42000000000000004"/>
    <s v="Outlet"/>
  </r>
  <r>
    <n v="1185732"/>
    <d v="2021-08-07T00:00:00"/>
    <x v="0"/>
    <x v="46"/>
    <s v="Providence"/>
    <s v="Men's Street Footwear"/>
    <n v="38"/>
    <n v="1820"/>
    <n v="6916"/>
    <n v="2835.56"/>
    <n v="0.41"/>
    <s v="Outlet"/>
  </r>
  <r>
    <n v="1185732"/>
    <d v="2021-08-07T00:00:00"/>
    <x v="0"/>
    <x v="46"/>
    <s v="Providence"/>
    <s v="Men's Athletic Footwear"/>
    <n v="31"/>
    <n v="1110"/>
    <n v="3441"/>
    <n v="1307.58"/>
    <n v="0.38"/>
    <s v="Outlet"/>
  </r>
  <r>
    <n v="1185732"/>
    <d v="2021-08-07T00:00:00"/>
    <x v="0"/>
    <x v="46"/>
    <s v="Providence"/>
    <s v="Women's Street Footwear"/>
    <n v="30"/>
    <n v="850"/>
    <n v="2550"/>
    <n v="1096.5000000000002"/>
    <n v="0.43000000000000005"/>
    <s v="Outlet"/>
  </r>
  <r>
    <n v="1185732"/>
    <d v="2021-08-07T00:00:00"/>
    <x v="0"/>
    <x v="46"/>
    <s v="Providence"/>
    <s v="Women's Athletic Footwear"/>
    <n v="29"/>
    <n v="470"/>
    <n v="1363"/>
    <n v="586.09"/>
    <n v="0.43000000000000005"/>
    <s v="Outlet"/>
  </r>
  <r>
    <n v="1185732"/>
    <d v="2021-08-07T00:00:00"/>
    <x v="0"/>
    <x v="46"/>
    <s v="Providence"/>
    <s v="Men's Apparel"/>
    <n v="37"/>
    <n v="400"/>
    <n v="1480"/>
    <n v="532.79999999999995"/>
    <n v="0.36"/>
    <s v="Outlet"/>
  </r>
  <r>
    <n v="1185732"/>
    <d v="2021-08-07T00:00:00"/>
    <x v="0"/>
    <x v="46"/>
    <s v="Providence"/>
    <s v="Women's Apparel"/>
    <n v="38"/>
    <n v="960"/>
    <n v="3648"/>
    <n v="1714.5600000000002"/>
    <n v="0.47000000000000003"/>
    <s v="Outlet"/>
  </r>
  <r>
    <n v="1185732"/>
    <d v="2021-09-06T00:00:00"/>
    <x v="0"/>
    <x v="46"/>
    <s v="Providence"/>
    <s v="Men's Street Footwear"/>
    <n v="39"/>
    <n v="1280"/>
    <n v="4992"/>
    <n v="2096.64"/>
    <n v="0.42"/>
    <s v="Outlet"/>
  </r>
  <r>
    <n v="1185732"/>
    <d v="2021-09-06T00:00:00"/>
    <x v="0"/>
    <x v="46"/>
    <s v="Providence"/>
    <s v="Men's Athletic Footwear"/>
    <n v="30"/>
    <n v="790"/>
    <n v="2370"/>
    <n v="876.9"/>
    <n v="0.37"/>
    <s v="Outlet"/>
  </r>
  <r>
    <n v="1185732"/>
    <d v="2021-09-06T00:00:00"/>
    <x v="0"/>
    <x v="46"/>
    <s v="Providence"/>
    <s v="Women's Street Footwear"/>
    <n v="29"/>
    <n v="390"/>
    <n v="1131"/>
    <n v="486.33000000000004"/>
    <n v="0.43000000000000005"/>
    <s v="Outlet"/>
  </r>
  <r>
    <n v="1185732"/>
    <d v="2021-09-06T00:00:00"/>
    <x v="0"/>
    <x v="46"/>
    <s v="Providence"/>
    <s v="Women's Athletic Footwear"/>
    <n v="30"/>
    <n v="320"/>
    <n v="960"/>
    <n v="441.6"/>
    <n v="0.46"/>
    <s v="Outlet"/>
  </r>
  <r>
    <n v="1185732"/>
    <d v="2021-09-06T00:00:00"/>
    <x v="0"/>
    <x v="46"/>
    <s v="Providence"/>
    <s v="Men's Apparel"/>
    <n v="34"/>
    <n v="330"/>
    <n v="1122"/>
    <n v="403.91999999999996"/>
    <n v="0.36"/>
    <s v="Outlet"/>
  </r>
  <r>
    <n v="1185732"/>
    <d v="2021-09-06T00:00:00"/>
    <x v="0"/>
    <x v="46"/>
    <s v="Providence"/>
    <s v="Women's Apparel"/>
    <n v="41"/>
    <n v="640"/>
    <n v="2624"/>
    <n v="1180.8"/>
    <n v="0.45"/>
    <s v="Outlet"/>
  </r>
  <r>
    <n v="1185732"/>
    <d v="2021-10-08T00:00:00"/>
    <x v="0"/>
    <x v="46"/>
    <s v="Providence"/>
    <s v="Men's Street Footwear"/>
    <n v="37"/>
    <n v="1130"/>
    <n v="4181"/>
    <n v="1714.2099999999998"/>
    <n v="0.41"/>
    <s v="Outlet"/>
  </r>
  <r>
    <n v="1185732"/>
    <d v="2021-10-08T00:00:00"/>
    <x v="0"/>
    <x v="46"/>
    <s v="Providence"/>
    <s v="Men's Athletic Footwear"/>
    <n v="38"/>
    <n v="680"/>
    <n v="2584"/>
    <n v="981.92"/>
    <n v="0.38"/>
    <s v="Outlet"/>
  </r>
  <r>
    <n v="1185732"/>
    <d v="2021-10-08T00:00:00"/>
    <x v="0"/>
    <x v="46"/>
    <s v="Providence"/>
    <s v="Women's Street Footwear"/>
    <n v="40"/>
    <n v="300"/>
    <n v="1200"/>
    <n v="528"/>
    <n v="0.44"/>
    <s v="Outlet"/>
  </r>
  <r>
    <n v="1185732"/>
    <d v="2021-10-08T00:00:00"/>
    <x v="0"/>
    <x v="46"/>
    <s v="Providence"/>
    <s v="Women's Athletic Footwear"/>
    <n v="39"/>
    <n v="230"/>
    <n v="897"/>
    <n v="403.65000000000003"/>
    <n v="0.45"/>
    <s v="Outlet"/>
  </r>
  <r>
    <n v="1185732"/>
    <d v="2021-10-08T00:00:00"/>
    <x v="0"/>
    <x v="46"/>
    <s v="Providence"/>
    <s v="Men's Apparel"/>
    <n v="40"/>
    <n v="230"/>
    <n v="920"/>
    <n v="303.59999999999997"/>
    <n v="0.32999999999999996"/>
    <s v="Outlet"/>
  </r>
  <r>
    <n v="1185732"/>
    <d v="2021-10-08T00:00:00"/>
    <x v="0"/>
    <x v="46"/>
    <s v="Providence"/>
    <s v="Women's Apparel"/>
    <n v="47"/>
    <n v="660"/>
    <n v="3102"/>
    <n v="1364.88"/>
    <n v="0.44"/>
    <s v="Outlet"/>
  </r>
  <r>
    <n v="1185732"/>
    <d v="2021-11-07T00:00:00"/>
    <x v="0"/>
    <x v="46"/>
    <s v="Providence"/>
    <s v="Men's Street Footwear"/>
    <n v="40"/>
    <n v="1050"/>
    <n v="4200"/>
    <n v="1764"/>
    <n v="0.42"/>
    <s v="Outlet"/>
  </r>
  <r>
    <n v="1185732"/>
    <d v="2021-11-07T00:00:00"/>
    <x v="0"/>
    <x v="46"/>
    <s v="Providence"/>
    <s v="Men's Athletic Footwear"/>
    <n v="40"/>
    <n v="740"/>
    <n v="2960"/>
    <n v="1243.2"/>
    <n v="0.42"/>
    <s v="Outlet"/>
  </r>
  <r>
    <n v="1185732"/>
    <d v="2021-11-07T00:00:00"/>
    <x v="0"/>
    <x v="46"/>
    <s v="Providence"/>
    <s v="Women's Street Footwear"/>
    <n v="37"/>
    <n v="680"/>
    <n v="2516"/>
    <n v="1132.2"/>
    <n v="0.45"/>
    <s v="Outlet"/>
  </r>
  <r>
    <n v="1185732"/>
    <d v="2021-11-07T00:00:00"/>
    <x v="0"/>
    <x v="46"/>
    <s v="Providence"/>
    <s v="Women's Athletic Footwear"/>
    <n v="36"/>
    <n v="680"/>
    <n v="2448"/>
    <n v="1101.6000000000001"/>
    <n v="0.45"/>
    <s v="Outlet"/>
  </r>
  <r>
    <n v="1185732"/>
    <d v="2021-11-07T00:00:00"/>
    <x v="0"/>
    <x v="46"/>
    <s v="Providence"/>
    <s v="Men's Apparel"/>
    <n v="43"/>
    <n v="610"/>
    <n v="2623"/>
    <n v="865.58999999999992"/>
    <n v="0.32999999999999996"/>
    <s v="Outlet"/>
  </r>
  <r>
    <n v="1185732"/>
    <d v="2021-11-07T00:00:00"/>
    <x v="0"/>
    <x v="46"/>
    <s v="Providence"/>
    <s v="Women's Apparel"/>
    <n v="46"/>
    <n v="830"/>
    <n v="3818"/>
    <n v="1679.92"/>
    <n v="0.44"/>
    <s v="Outlet"/>
  </r>
  <r>
    <n v="1185732"/>
    <d v="2021-12-06T00:00:00"/>
    <x v="0"/>
    <x v="46"/>
    <s v="Providence"/>
    <s v="Men's Street Footwear"/>
    <n v="48"/>
    <n v="1600"/>
    <n v="7680"/>
    <n v="2995.2"/>
    <n v="0.38999999999999996"/>
    <s v="Outlet"/>
  </r>
  <r>
    <n v="1185732"/>
    <d v="2021-12-06T00:00:00"/>
    <x v="0"/>
    <x v="46"/>
    <s v="Providence"/>
    <s v="Men's Athletic Footwear"/>
    <n v="37"/>
    <n v="1020"/>
    <n v="3774"/>
    <n v="1396.3799999999999"/>
    <n v="0.37"/>
    <s v="Outlet"/>
  </r>
  <r>
    <n v="1185732"/>
    <d v="2021-12-06T00:00:00"/>
    <x v="0"/>
    <x v="46"/>
    <s v="Providence"/>
    <s v="Women's Street Footwear"/>
    <n v="40"/>
    <n v="880"/>
    <n v="3520"/>
    <n v="1654.4"/>
    <n v="0.47000000000000003"/>
    <s v="Outlet"/>
  </r>
  <r>
    <n v="1185732"/>
    <d v="2021-12-06T00:00:00"/>
    <x v="0"/>
    <x v="46"/>
    <s v="Providence"/>
    <s v="Women's Athletic Footwear"/>
    <n v="34"/>
    <n v="770"/>
    <n v="2618"/>
    <n v="1125.7400000000002"/>
    <n v="0.43000000000000005"/>
    <s v="Outlet"/>
  </r>
  <r>
    <n v="1185732"/>
    <d v="2021-12-06T00:00:00"/>
    <x v="0"/>
    <x v="46"/>
    <s v="Providence"/>
    <s v="Men's Apparel"/>
    <n v="41"/>
    <n v="740"/>
    <n v="3034"/>
    <n v="1122.58"/>
    <n v="0.37"/>
    <s v="Outlet"/>
  </r>
  <r>
    <n v="1185732"/>
    <d v="2021-12-06T00:00:00"/>
    <x v="0"/>
    <x v="46"/>
    <s v="Providence"/>
    <s v="Women's Apparel"/>
    <n v="51"/>
    <n v="1110"/>
    <n v="5661"/>
    <n v="2434.2300000000005"/>
    <n v="0.43000000000000005"/>
    <s v="Outlet"/>
  </r>
  <r>
    <n v="1185732"/>
    <d v="2021-01-17T00:00:00"/>
    <x v="0"/>
    <x v="46"/>
    <s v="Providence"/>
    <s v="Men's Street Footwear"/>
    <n v="28"/>
    <n v="1400"/>
    <n v="3920"/>
    <n v="1293.5999999999999"/>
    <n v="0.32999999999999996"/>
    <s v="Outlet"/>
  </r>
  <r>
    <n v="1185732"/>
    <d v="2021-01-17T00:00:00"/>
    <x v="0"/>
    <x v="46"/>
    <s v="Providence"/>
    <s v="Men's Athletic Footwear"/>
    <n v="28"/>
    <n v="880"/>
    <n v="2464"/>
    <n v="837.75999999999988"/>
    <n v="0.33999999999999997"/>
    <s v="Outlet"/>
  </r>
  <r>
    <n v="1185732"/>
    <d v="2021-01-17T00:00:00"/>
    <x v="0"/>
    <x v="46"/>
    <s v="Providence"/>
    <s v="Women's Street Footwear"/>
    <n v="22"/>
    <n v="750"/>
    <n v="1650"/>
    <n v="478.49999999999994"/>
    <n v="0.28999999999999998"/>
    <s v="Outlet"/>
  </r>
  <r>
    <n v="1185732"/>
    <d v="2021-01-17T00:00:00"/>
    <x v="0"/>
    <x v="46"/>
    <s v="Providence"/>
    <s v="Women's Athletic Footwear"/>
    <n v="25"/>
    <n v="330"/>
    <n v="825"/>
    <n v="255.75"/>
    <n v="0.31"/>
    <s v="Outlet"/>
  </r>
  <r>
    <n v="1185732"/>
    <d v="2021-01-17T00:00:00"/>
    <x v="0"/>
    <x v="46"/>
    <s v="Providence"/>
    <s v="Men's Apparel"/>
    <n v="39"/>
    <n v="470"/>
    <n v="1833"/>
    <n v="586.56000000000006"/>
    <n v="0.32"/>
    <s v="Outlet"/>
  </r>
  <r>
    <n v="1185732"/>
    <d v="2021-01-17T00:00:00"/>
    <x v="0"/>
    <x v="46"/>
    <s v="Providence"/>
    <s v="Women's Apparel"/>
    <n v="26"/>
    <n v="830"/>
    <n v="2158"/>
    <n v="733.71999999999991"/>
    <n v="0.33999999999999997"/>
    <s v="Outlet"/>
  </r>
  <r>
    <n v="1185732"/>
    <d v="2021-02-15T00:00:00"/>
    <x v="0"/>
    <x v="46"/>
    <s v="Providence"/>
    <s v="Men's Street Footwear"/>
    <n v="26"/>
    <n v="1550"/>
    <n v="4030"/>
    <n v="1491.1"/>
    <n v="0.37"/>
    <s v="Outlet"/>
  </r>
  <r>
    <n v="1185732"/>
    <d v="2021-02-15T00:00:00"/>
    <x v="0"/>
    <x v="46"/>
    <s v="Providence"/>
    <s v="Men's Athletic Footwear"/>
    <n v="31"/>
    <n v="530"/>
    <n v="1643"/>
    <n v="575.04999999999995"/>
    <n v="0.35"/>
    <s v="Outlet"/>
  </r>
  <r>
    <n v="1185732"/>
    <d v="2021-02-15T00:00:00"/>
    <x v="0"/>
    <x v="46"/>
    <s v="Providence"/>
    <s v="Women's Street Footwear"/>
    <n v="24"/>
    <n v="700"/>
    <n v="1680"/>
    <n v="487.2"/>
    <n v="0.28999999999999998"/>
    <s v="Outlet"/>
  </r>
  <r>
    <n v="1185732"/>
    <d v="2021-02-15T00:00:00"/>
    <x v="0"/>
    <x v="47"/>
    <s v="Boston"/>
    <s v="Women's Athletic Footwear"/>
    <n v="27"/>
    <n v="750"/>
    <n v="2025"/>
    <n v="648"/>
    <n v="0.32"/>
    <s v="Outlet"/>
  </r>
  <r>
    <n v="1185732"/>
    <d v="2021-02-15T00:00:00"/>
    <x v="0"/>
    <x v="47"/>
    <s v="Boston"/>
    <s v="Men's Apparel"/>
    <n v="36"/>
    <n v="530"/>
    <n v="1908"/>
    <n v="515.16000000000008"/>
    <n v="0.27"/>
    <s v="Outlet"/>
  </r>
  <r>
    <n v="1185732"/>
    <d v="2021-02-15T00:00:00"/>
    <x v="0"/>
    <x v="47"/>
    <s v="Boston"/>
    <s v="Women's Apparel"/>
    <n v="30"/>
    <n v="800"/>
    <n v="2400"/>
    <n v="768"/>
    <n v="0.32"/>
    <s v="Outlet"/>
  </r>
  <r>
    <n v="1185732"/>
    <d v="2021-03-13T00:00:00"/>
    <x v="0"/>
    <x v="47"/>
    <s v="Boston"/>
    <s v="Men's Street Footwear"/>
    <n v="28"/>
    <n v="1550"/>
    <n v="4340"/>
    <n v="1475.6"/>
    <n v="0.33999999999999997"/>
    <s v="Outlet"/>
  </r>
  <r>
    <n v="1185732"/>
    <d v="2021-03-13T00:00:00"/>
    <x v="0"/>
    <x v="47"/>
    <s v="Boston"/>
    <s v="Men's Athletic Footwear"/>
    <n v="31"/>
    <n v="610"/>
    <n v="1891"/>
    <n v="642.93999999999994"/>
    <n v="0.33999999999999997"/>
    <s v="Outlet"/>
  </r>
  <r>
    <n v="1185732"/>
    <d v="2021-03-13T00:00:00"/>
    <x v="0"/>
    <x v="47"/>
    <s v="Boston"/>
    <s v="Women's Street Footwear"/>
    <n v="23"/>
    <n v="600"/>
    <n v="1380"/>
    <n v="441.6"/>
    <n v="0.32"/>
    <s v="Outlet"/>
  </r>
  <r>
    <n v="1185732"/>
    <d v="2021-03-13T00:00:00"/>
    <x v="0"/>
    <x v="47"/>
    <s v="Boston"/>
    <s v="Women's Athletic Footwear"/>
    <n v="25"/>
    <n v="930"/>
    <n v="2325"/>
    <n v="651.00000000000011"/>
    <n v="0.28000000000000003"/>
    <s v="Outlet"/>
  </r>
  <r>
    <n v="1185732"/>
    <d v="2021-03-13T00:00:00"/>
    <x v="0"/>
    <x v="47"/>
    <s v="Boston"/>
    <s v="Men's Apparel"/>
    <n v="36"/>
    <n v="310"/>
    <n v="1116"/>
    <n v="334.8"/>
    <n v="0.3"/>
    <s v="Outlet"/>
  </r>
  <r>
    <n v="1185732"/>
    <d v="2021-03-13T00:00:00"/>
    <x v="0"/>
    <x v="47"/>
    <s v="Boston"/>
    <s v="Women's Apparel"/>
    <n v="31"/>
    <n v="680"/>
    <n v="2108"/>
    <n v="779.96"/>
    <n v="0.37"/>
    <s v="Outlet"/>
  </r>
  <r>
    <n v="1185732"/>
    <d v="2021-04-14T00:00:00"/>
    <x v="0"/>
    <x v="47"/>
    <s v="Boston"/>
    <s v="Men's Street Footwear"/>
    <n v="28"/>
    <n v="1490"/>
    <n v="4172"/>
    <n v="1376.7599999999998"/>
    <n v="0.32999999999999996"/>
    <s v="Outlet"/>
  </r>
  <r>
    <n v="1185732"/>
    <d v="2021-04-14T00:00:00"/>
    <x v="0"/>
    <x v="47"/>
    <s v="Boston"/>
    <s v="Men's Athletic Footwear"/>
    <n v="28"/>
    <n v="510"/>
    <n v="1428"/>
    <n v="514.07999999999993"/>
    <n v="0.36"/>
    <s v="Outlet"/>
  </r>
  <r>
    <n v="1185732"/>
    <d v="2021-04-14T00:00:00"/>
    <x v="0"/>
    <x v="47"/>
    <s v="Boston"/>
    <s v="Women's Street Footwear"/>
    <n v="22"/>
    <n v="510"/>
    <n v="1122"/>
    <n v="347.82"/>
    <n v="0.31"/>
    <s v="Outlet"/>
  </r>
  <r>
    <n v="1185732"/>
    <d v="2021-04-14T00:00:00"/>
    <x v="0"/>
    <x v="47"/>
    <s v="Boston"/>
    <s v="Women's Athletic Footwear"/>
    <n v="23"/>
    <n v="390"/>
    <n v="897"/>
    <n v="251.16000000000003"/>
    <n v="0.28000000000000003"/>
    <s v="Outlet"/>
  </r>
  <r>
    <n v="1185732"/>
    <d v="2021-04-14T00:00:00"/>
    <x v="0"/>
    <x v="47"/>
    <s v="Boston"/>
    <s v="Men's Apparel"/>
    <n v="33"/>
    <n v="440"/>
    <n v="1452"/>
    <n v="392.04"/>
    <n v="0.27"/>
    <s v="Outlet"/>
  </r>
  <r>
    <n v="1185732"/>
    <d v="2021-04-14T00:00:00"/>
    <x v="0"/>
    <x v="47"/>
    <s v="Boston"/>
    <s v="Women's Apparel"/>
    <n v="30"/>
    <n v="940"/>
    <n v="2820"/>
    <n v="1015.1999999999999"/>
    <n v="0.36"/>
    <s v="Outlet"/>
  </r>
  <r>
    <n v="1185732"/>
    <d v="2021-05-13T00:00:00"/>
    <x v="0"/>
    <x v="47"/>
    <s v="Boston"/>
    <s v="Men's Street Footwear"/>
    <n v="41"/>
    <n v="1730"/>
    <n v="7093"/>
    <n v="2553.48"/>
    <n v="0.36"/>
    <s v="Outlet"/>
  </r>
  <r>
    <n v="1185732"/>
    <d v="2021-05-13T00:00:00"/>
    <x v="0"/>
    <x v="47"/>
    <s v="Boston"/>
    <s v="Men's Athletic Footwear"/>
    <n v="34"/>
    <n v="680"/>
    <n v="2312"/>
    <n v="832.31999999999994"/>
    <n v="0.36"/>
    <s v="Outlet"/>
  </r>
  <r>
    <n v="1185732"/>
    <d v="2021-05-13T00:00:00"/>
    <x v="0"/>
    <x v="47"/>
    <s v="Boston"/>
    <s v="Women's Street Footwear"/>
    <n v="30"/>
    <n v="680"/>
    <n v="2040"/>
    <n v="632.4"/>
    <n v="0.31"/>
    <s v="Outlet"/>
  </r>
  <r>
    <n v="1185732"/>
    <d v="2021-05-13T00:00:00"/>
    <x v="0"/>
    <x v="47"/>
    <s v="Boston"/>
    <s v="Women's Athletic Footwear"/>
    <n v="32"/>
    <n v="540"/>
    <n v="1728"/>
    <n v="518.4"/>
    <n v="0.3"/>
    <s v="Outlet"/>
  </r>
  <r>
    <n v="1185732"/>
    <d v="2021-05-13T00:00:00"/>
    <x v="0"/>
    <x v="47"/>
    <s v="Boston"/>
    <s v="Men's Apparel"/>
    <n v="39"/>
    <n v="600"/>
    <n v="2340"/>
    <n v="655.20000000000005"/>
    <n v="0.28000000000000003"/>
    <s v="Outlet"/>
  </r>
  <r>
    <n v="1185732"/>
    <d v="2021-05-13T00:00:00"/>
    <x v="0"/>
    <x v="47"/>
    <s v="Boston"/>
    <s v="Women's Apparel"/>
    <n v="43"/>
    <n v="1040"/>
    <n v="4472"/>
    <n v="1520.4799999999998"/>
    <n v="0.33999999999999997"/>
    <s v="Outlet"/>
  </r>
  <r>
    <n v="1185732"/>
    <d v="2021-06-15T00:00:00"/>
    <x v="0"/>
    <x v="47"/>
    <s v="Boston"/>
    <s v="Men's Street Footwear"/>
    <n v="39"/>
    <n v="1960"/>
    <n v="7644"/>
    <n v="2675.3999999999996"/>
    <n v="0.35"/>
    <s v="Outlet"/>
  </r>
  <r>
    <n v="1185732"/>
    <d v="2021-06-15T00:00:00"/>
    <x v="0"/>
    <x v="47"/>
    <s v="Boston"/>
    <s v="Men's Athletic Footwear"/>
    <n v="36"/>
    <n v="1140"/>
    <n v="4104"/>
    <n v="1313.28"/>
    <n v="0.32"/>
    <s v="Outlet"/>
  </r>
  <r>
    <n v="1185732"/>
    <d v="2021-06-15T00:00:00"/>
    <x v="0"/>
    <x v="47"/>
    <s v="Boston"/>
    <s v="Women's Street Footwear"/>
    <n v="36"/>
    <n v="750"/>
    <n v="2700"/>
    <n v="837"/>
    <n v="0.31"/>
    <s v="Outlet"/>
  </r>
  <r>
    <n v="1185732"/>
    <d v="2021-06-15T00:00:00"/>
    <x v="0"/>
    <x v="47"/>
    <s v="Boston"/>
    <s v="Women's Athletic Footwear"/>
    <n v="34"/>
    <n v="720"/>
    <n v="2448"/>
    <n v="685.44"/>
    <n v="0.28000000000000003"/>
    <s v="Outlet"/>
  </r>
  <r>
    <n v="1185732"/>
    <d v="2021-06-15T00:00:00"/>
    <x v="0"/>
    <x v="47"/>
    <s v="Boston"/>
    <s v="Men's Apparel"/>
    <n v="39"/>
    <n v="740"/>
    <n v="2886"/>
    <n v="923.52"/>
    <n v="0.32"/>
    <s v="Outlet"/>
  </r>
  <r>
    <n v="1185732"/>
    <d v="2021-06-15T00:00:00"/>
    <x v="0"/>
    <x v="47"/>
    <s v="Boston"/>
    <s v="Women's Apparel"/>
    <n v="47"/>
    <n v="1200"/>
    <n v="5640"/>
    <n v="1973.9999999999998"/>
    <n v="0.35"/>
    <s v="Outlet"/>
  </r>
  <r>
    <n v="1185732"/>
    <d v="2021-07-13T00:00:00"/>
    <x v="0"/>
    <x v="47"/>
    <s v="Boston"/>
    <s v="Men's Street Footwear"/>
    <n v="37"/>
    <n v="1800"/>
    <n v="6660"/>
    <n v="2197.7999999999997"/>
    <n v="0.32999999999999996"/>
    <s v="Outlet"/>
  </r>
  <r>
    <n v="1185732"/>
    <d v="2021-07-13T00:00:00"/>
    <x v="0"/>
    <x v="47"/>
    <s v="Boston"/>
    <s v="Men's Athletic Footwear"/>
    <n v="36"/>
    <n v="1050"/>
    <n v="3780"/>
    <n v="1398.6"/>
    <n v="0.37"/>
    <s v="Outlet"/>
  </r>
  <r>
    <n v="1185732"/>
    <d v="2021-07-13T00:00:00"/>
    <x v="0"/>
    <x v="47"/>
    <s v="Boston"/>
    <s v="Women's Street Footwear"/>
    <n v="32"/>
    <n v="880"/>
    <n v="2816"/>
    <n v="844.8"/>
    <n v="0.3"/>
    <s v="Outlet"/>
  </r>
  <r>
    <n v="1185732"/>
    <d v="2021-07-13T00:00:00"/>
    <x v="0"/>
    <x v="47"/>
    <s v="Boston"/>
    <s v="Women's Athletic Footwear"/>
    <n v="34"/>
    <n v="770"/>
    <n v="2618"/>
    <n v="837.76"/>
    <n v="0.32"/>
    <s v="Outlet"/>
  </r>
  <r>
    <n v="1185732"/>
    <d v="2021-07-13T00:00:00"/>
    <x v="0"/>
    <x v="47"/>
    <s v="Boston"/>
    <s v="Men's Apparel"/>
    <n v="41"/>
    <n v="800"/>
    <n v="3280"/>
    <n v="1016.8"/>
    <n v="0.31"/>
    <s v="Outlet"/>
  </r>
  <r>
    <n v="1185732"/>
    <d v="2021-07-13T00:00:00"/>
    <x v="0"/>
    <x v="47"/>
    <s v="Boston"/>
    <s v="Women's Apparel"/>
    <n v="41"/>
    <n v="1320"/>
    <n v="5412"/>
    <n v="1731.8400000000001"/>
    <n v="0.32"/>
    <s v="Outlet"/>
  </r>
  <r>
    <n v="1185732"/>
    <d v="2021-08-14T00:00:00"/>
    <x v="0"/>
    <x v="47"/>
    <s v="Boston"/>
    <s v="Men's Street Footwear"/>
    <n v="40"/>
    <n v="1960"/>
    <n v="7840"/>
    <n v="2587.1999999999998"/>
    <n v="0.32999999999999996"/>
    <s v="Outlet"/>
  </r>
  <r>
    <n v="1185732"/>
    <d v="2021-08-14T00:00:00"/>
    <x v="0"/>
    <x v="47"/>
    <s v="Boston"/>
    <s v="Men's Athletic Footwear"/>
    <n v="33"/>
    <n v="1120"/>
    <n v="3696"/>
    <n v="1182.72"/>
    <n v="0.32"/>
    <s v="Outlet"/>
  </r>
  <r>
    <n v="1185732"/>
    <d v="2021-08-14T00:00:00"/>
    <x v="0"/>
    <x v="47"/>
    <s v="Boston"/>
    <s v="Women's Street Footwear"/>
    <n v="29"/>
    <n v="850"/>
    <n v="2465"/>
    <n v="764.15"/>
    <n v="0.31"/>
    <s v="Outlet"/>
  </r>
  <r>
    <n v="1185732"/>
    <d v="2021-08-14T00:00:00"/>
    <x v="0"/>
    <x v="47"/>
    <s v="Boston"/>
    <s v="Women's Athletic Footwear"/>
    <n v="31"/>
    <n v="580"/>
    <n v="1798"/>
    <n v="503.44000000000005"/>
    <n v="0.28000000000000003"/>
    <s v="Outlet"/>
  </r>
  <r>
    <n v="1185732"/>
    <d v="2021-08-14T00:00:00"/>
    <x v="0"/>
    <x v="47"/>
    <s v="Boston"/>
    <s v="Men's Apparel"/>
    <n v="40"/>
    <n v="510"/>
    <n v="2040"/>
    <n v="550.80000000000007"/>
    <n v="0.27"/>
    <s v="Outlet"/>
  </r>
  <r>
    <n v="1185732"/>
    <d v="2021-08-14T00:00:00"/>
    <x v="0"/>
    <x v="47"/>
    <s v="Boston"/>
    <s v="Women's Apparel"/>
    <n v="46"/>
    <n v="980"/>
    <n v="4508"/>
    <n v="1577.8"/>
    <n v="0.35"/>
    <s v="Outlet"/>
  </r>
  <r>
    <n v="1185732"/>
    <d v="2021-09-13T00:00:00"/>
    <x v="0"/>
    <x v="47"/>
    <s v="Boston"/>
    <s v="Men's Street Footwear"/>
    <n v="36"/>
    <n v="1530"/>
    <n v="5508"/>
    <n v="1872.7199999999998"/>
    <n v="0.33999999999999997"/>
    <s v="Outlet"/>
  </r>
  <r>
    <n v="1185732"/>
    <d v="2021-09-13T00:00:00"/>
    <x v="0"/>
    <x v="47"/>
    <s v="Boston"/>
    <s v="Men's Athletic Footwear"/>
    <n v="35"/>
    <n v="880"/>
    <n v="3080"/>
    <n v="1139.5999999999999"/>
    <n v="0.37"/>
    <s v="Outlet"/>
  </r>
  <r>
    <n v="1185732"/>
    <d v="2021-09-13T00:00:00"/>
    <x v="0"/>
    <x v="47"/>
    <s v="Boston"/>
    <s v="Women's Street Footwear"/>
    <n v="30"/>
    <n v="470"/>
    <n v="1410"/>
    <n v="423"/>
    <n v="0.3"/>
    <s v="Outlet"/>
  </r>
  <r>
    <n v="1185732"/>
    <d v="2021-09-13T00:00:00"/>
    <x v="0"/>
    <x v="47"/>
    <s v="Boston"/>
    <s v="Women's Athletic Footwear"/>
    <n v="34"/>
    <n v="390"/>
    <n v="1326"/>
    <n v="358.02000000000004"/>
    <n v="0.27"/>
    <s v="Outlet"/>
  </r>
  <r>
    <n v="1185732"/>
    <d v="2021-09-13T00:00:00"/>
    <x v="0"/>
    <x v="47"/>
    <s v="Boston"/>
    <s v="Men's Apparel"/>
    <n v="39"/>
    <n v="410"/>
    <n v="1599"/>
    <n v="495.69"/>
    <n v="0.31"/>
    <s v="Outlet"/>
  </r>
  <r>
    <n v="1185732"/>
    <d v="2021-09-13T00:00:00"/>
    <x v="0"/>
    <x v="47"/>
    <s v="Boston"/>
    <s v="Women's Apparel"/>
    <n v="41"/>
    <n v="770"/>
    <n v="3157"/>
    <n v="1041.81"/>
    <n v="0.32999999999999996"/>
    <s v="Outlet"/>
  </r>
  <r>
    <n v="1185732"/>
    <d v="2021-10-15T00:00:00"/>
    <x v="0"/>
    <x v="47"/>
    <s v="Boston"/>
    <s v="Men's Street Footwear"/>
    <n v="40"/>
    <n v="1320"/>
    <n v="5280"/>
    <n v="1742.3999999999999"/>
    <n v="0.32999999999999996"/>
    <s v="Outlet"/>
  </r>
  <r>
    <n v="1185732"/>
    <d v="2021-10-15T00:00:00"/>
    <x v="0"/>
    <x v="47"/>
    <s v="Boston"/>
    <s v="Men's Athletic Footwear"/>
    <n v="37"/>
    <n v="680"/>
    <n v="2516"/>
    <n v="880.59999999999991"/>
    <n v="0.35"/>
    <s v="Outlet"/>
  </r>
  <r>
    <n v="1185732"/>
    <d v="2021-10-15T00:00:00"/>
    <x v="0"/>
    <x v="47"/>
    <s v="Boston"/>
    <s v="Women's Street Footwear"/>
    <n v="41"/>
    <n v="380"/>
    <n v="1558"/>
    <n v="467.4"/>
    <n v="0.3"/>
    <s v="Outlet"/>
  </r>
  <r>
    <n v="1185732"/>
    <d v="2021-10-15T00:00:00"/>
    <x v="0"/>
    <x v="47"/>
    <s v="Boston"/>
    <s v="Women's Athletic Footwear"/>
    <n v="38"/>
    <n v="320"/>
    <n v="1216"/>
    <n v="328.32000000000005"/>
    <n v="0.27"/>
    <s v="Outlet"/>
  </r>
  <r>
    <n v="1185732"/>
    <d v="2021-10-15T00:00:00"/>
    <x v="0"/>
    <x v="47"/>
    <s v="Boston"/>
    <s v="Men's Apparel"/>
    <n v="51"/>
    <n v="340"/>
    <n v="1734"/>
    <n v="485.52000000000004"/>
    <n v="0.28000000000000003"/>
    <s v="Outlet"/>
  </r>
  <r>
    <n v="1185732"/>
    <d v="2021-10-15T00:00:00"/>
    <x v="0"/>
    <x v="47"/>
    <s v="Boston"/>
    <s v="Women's Apparel"/>
    <n v="51"/>
    <n v="680"/>
    <n v="3468"/>
    <n v="1213.8"/>
    <n v="0.35"/>
    <s v="Outlet"/>
  </r>
  <r>
    <n v="1185732"/>
    <d v="2021-11-14T00:00:00"/>
    <x v="0"/>
    <x v="47"/>
    <s v="Boston"/>
    <s v="Men's Street Footwear"/>
    <n v="49"/>
    <n v="1200"/>
    <n v="5880"/>
    <n v="2058"/>
    <n v="0.35"/>
    <s v="Outlet"/>
  </r>
  <r>
    <n v="1185732"/>
    <d v="2021-11-14T00:00:00"/>
    <x v="0"/>
    <x v="47"/>
    <s v="Boston"/>
    <s v="Men's Athletic Footwear"/>
    <n v="40"/>
    <n v="1020"/>
    <n v="4080"/>
    <n v="1428"/>
    <n v="0.35"/>
    <s v="Outlet"/>
  </r>
  <r>
    <n v="1185732"/>
    <d v="2021-11-14T00:00:00"/>
    <x v="0"/>
    <x v="47"/>
    <s v="Boston"/>
    <s v="Women's Street Footwear"/>
    <n v="44"/>
    <n v="910"/>
    <n v="4004"/>
    <n v="1201.2"/>
    <n v="0.3"/>
    <s v="Outlet"/>
  </r>
  <r>
    <n v="1185732"/>
    <d v="2021-11-14T00:00:00"/>
    <x v="0"/>
    <x v="47"/>
    <s v="Boston"/>
    <s v="Women's Athletic Footwear"/>
    <n v="42"/>
    <n v="830"/>
    <n v="3486"/>
    <n v="1010.9399999999999"/>
    <n v="0.28999999999999998"/>
    <s v="Outlet"/>
  </r>
  <r>
    <n v="1185732"/>
    <d v="2021-11-14T00:00:00"/>
    <x v="0"/>
    <x v="47"/>
    <s v="Boston"/>
    <s v="Men's Apparel"/>
    <n v="50"/>
    <n v="780"/>
    <n v="3900"/>
    <n v="1248"/>
    <n v="0.32"/>
    <s v="Outlet"/>
  </r>
  <r>
    <n v="1185732"/>
    <d v="2021-11-14T00:00:00"/>
    <x v="0"/>
    <x v="47"/>
    <s v="Boston"/>
    <s v="Women's Apparel"/>
    <n v="48"/>
    <n v="1230"/>
    <n v="5904"/>
    <n v="2066.4"/>
    <n v="0.35"/>
    <s v="Outlet"/>
  </r>
  <r>
    <n v="1185732"/>
    <d v="2021-12-13T00:00:00"/>
    <x v="0"/>
    <x v="47"/>
    <s v="Boston"/>
    <s v="Men's Street Footwear"/>
    <n v="51"/>
    <n v="1780"/>
    <n v="9078"/>
    <n v="3177.2999999999997"/>
    <n v="0.35"/>
    <s v="Outlet"/>
  </r>
  <r>
    <n v="1185732"/>
    <d v="2021-12-13T00:00:00"/>
    <x v="0"/>
    <x v="47"/>
    <s v="Boston"/>
    <s v="Men's Athletic Footwear"/>
    <n v="37"/>
    <n v="1130"/>
    <n v="4181"/>
    <n v="1337.92"/>
    <n v="0.32"/>
    <s v="Outlet"/>
  </r>
  <r>
    <n v="1185732"/>
    <d v="2021-12-13T00:00:00"/>
    <x v="0"/>
    <x v="47"/>
    <s v="Boston"/>
    <s v="Women's Street Footwear"/>
    <n v="36"/>
    <n v="1120"/>
    <n v="4032"/>
    <n v="1088.6400000000001"/>
    <n v="0.27"/>
    <s v="Outlet"/>
  </r>
  <r>
    <n v="1185732"/>
    <d v="2021-12-13T00:00:00"/>
    <x v="0"/>
    <x v="47"/>
    <s v="Boston"/>
    <s v="Women's Athletic Footwear"/>
    <n v="43"/>
    <n v="1050"/>
    <n v="4515"/>
    <n v="1264.2"/>
    <n v="0.28000000000000003"/>
    <s v="Outlet"/>
  </r>
  <r>
    <n v="1185732"/>
    <d v="2021-12-13T00:00:00"/>
    <x v="0"/>
    <x v="47"/>
    <s v="Boston"/>
    <s v="Men's Apparel"/>
    <n v="52"/>
    <n v="900"/>
    <n v="4680"/>
    <n v="1357.1999999999998"/>
    <n v="0.28999999999999998"/>
    <s v="Outlet"/>
  </r>
  <r>
    <n v="1185732"/>
    <d v="2021-12-13T00:00:00"/>
    <x v="0"/>
    <x v="47"/>
    <s v="Boston"/>
    <s v="Women's Apparel"/>
    <n v="51"/>
    <n v="1280"/>
    <n v="6528"/>
    <n v="2154.2399999999998"/>
    <n v="0.32999999999999996"/>
    <s v="Outlet"/>
  </r>
  <r>
    <n v="1185732"/>
    <d v="2021-01-14T00:00:00"/>
    <x v="0"/>
    <x v="47"/>
    <s v="Boston"/>
    <s v="Men's Street Footwear"/>
    <n v="35"/>
    <n v="1790"/>
    <n v="6265"/>
    <n v="3257.8"/>
    <n v="0.52"/>
    <s v="Outlet"/>
  </r>
  <r>
    <n v="1185732"/>
    <d v="2021-01-14T00:00:00"/>
    <x v="0"/>
    <x v="47"/>
    <s v="Boston"/>
    <s v="Men's Athletic Footwear"/>
    <n v="36"/>
    <n v="1070"/>
    <n v="3852"/>
    <n v="1887.48"/>
    <n v="0.49"/>
    <s v="Outlet"/>
  </r>
  <r>
    <n v="1185732"/>
    <d v="2021-01-14T00:00:00"/>
    <x v="0"/>
    <x v="47"/>
    <s v="Boston"/>
    <s v="Women's Street Footwear"/>
    <n v="27"/>
    <n v="1010"/>
    <n v="2727"/>
    <n v="1090.8"/>
    <n v="0.39999999999999997"/>
    <s v="Outlet"/>
  </r>
  <r>
    <n v="1185732"/>
    <d v="2021-01-14T00:00:00"/>
    <x v="0"/>
    <x v="47"/>
    <s v="Boston"/>
    <s v="Women's Athletic Footwear"/>
    <n v="29"/>
    <n v="530"/>
    <n v="1537"/>
    <n v="599.42999999999995"/>
    <n v="0.38999999999999996"/>
    <s v="Outlet"/>
  </r>
  <r>
    <n v="1185732"/>
    <d v="2021-01-14T00:00:00"/>
    <x v="0"/>
    <x v="47"/>
    <s v="Boston"/>
    <s v="Men's Apparel"/>
    <n v="37"/>
    <n v="700"/>
    <n v="2590"/>
    <n v="1061.8999999999999"/>
    <n v="0.41"/>
    <s v="Outlet"/>
  </r>
  <r>
    <n v="1185732"/>
    <d v="2021-01-14T00:00:00"/>
    <x v="0"/>
    <x v="47"/>
    <s v="Boston"/>
    <s v="Women's Apparel"/>
    <n v="34"/>
    <n v="1040"/>
    <n v="3536"/>
    <n v="1520.4799999999998"/>
    <n v="0.42999999999999994"/>
    <s v="Outlet"/>
  </r>
  <r>
    <n v="1185732"/>
    <d v="2021-02-12T00:00:00"/>
    <x v="0"/>
    <x v="47"/>
    <s v="Boston"/>
    <s v="Men's Street Footwear"/>
    <n v="33"/>
    <n v="1840"/>
    <n v="6072"/>
    <n v="2853.84"/>
    <n v="0.47000000000000003"/>
    <s v="Outlet"/>
  </r>
  <r>
    <n v="1185732"/>
    <d v="2021-02-12T00:00:00"/>
    <x v="0"/>
    <x v="47"/>
    <s v="Boston"/>
    <s v="Men's Athletic Footwear"/>
    <n v="33"/>
    <n v="720"/>
    <n v="2376"/>
    <n v="1116.72"/>
    <n v="0.47000000000000003"/>
    <s v="Outlet"/>
  </r>
  <r>
    <n v="1185732"/>
    <d v="2021-02-12T00:00:00"/>
    <x v="0"/>
    <x v="47"/>
    <s v="Boston"/>
    <s v="Women's Street Footwear"/>
    <n v="25"/>
    <n v="850"/>
    <n v="2125"/>
    <n v="849.99999999999989"/>
    <n v="0.39999999999999997"/>
    <s v="Outlet"/>
  </r>
  <r>
    <n v="1185732"/>
    <d v="2021-02-12T00:00:00"/>
    <x v="0"/>
    <x v="48"/>
    <s v="Burlington"/>
    <s v="Women's Athletic Footwear"/>
    <n v="30"/>
    <n v="480"/>
    <n v="1440"/>
    <n v="547.20000000000005"/>
    <n v="0.38"/>
    <s v="Outlet"/>
  </r>
  <r>
    <n v="1185732"/>
    <d v="2021-02-12T00:00:00"/>
    <x v="0"/>
    <x v="48"/>
    <s v="Burlington"/>
    <s v="Men's Apparel"/>
    <n v="36"/>
    <n v="680"/>
    <n v="2448"/>
    <n v="954.71999999999991"/>
    <n v="0.38999999999999996"/>
    <s v="Outlet"/>
  </r>
  <r>
    <n v="1185732"/>
    <d v="2021-02-12T00:00:00"/>
    <x v="0"/>
    <x v="48"/>
    <s v="Burlington"/>
    <s v="Women's Apparel"/>
    <n v="35"/>
    <n v="1070"/>
    <n v="3745"/>
    <n v="1760.1499999999999"/>
    <n v="0.47"/>
    <s v="Outlet"/>
  </r>
  <r>
    <n v="1185732"/>
    <d v="2021-03-10T00:00:00"/>
    <x v="0"/>
    <x v="48"/>
    <s v="Burlington"/>
    <s v="Men's Street Footwear"/>
    <n v="35"/>
    <n v="1850"/>
    <n v="6475"/>
    <n v="3172.75"/>
    <n v="0.49"/>
    <s v="Outlet"/>
  </r>
  <r>
    <n v="1185732"/>
    <d v="2021-03-10T00:00:00"/>
    <x v="0"/>
    <x v="48"/>
    <s v="Burlington"/>
    <s v="Men's Athletic Footwear"/>
    <n v="36"/>
    <n v="800"/>
    <n v="2880"/>
    <n v="1440"/>
    <n v="0.5"/>
    <s v="Outlet"/>
  </r>
  <r>
    <n v="1185732"/>
    <d v="2021-03-10T00:00:00"/>
    <x v="0"/>
    <x v="48"/>
    <s v="Burlington"/>
    <s v="Women's Street Footwear"/>
    <n v="23"/>
    <n v="850"/>
    <n v="1955"/>
    <n v="742.9"/>
    <n v="0.38"/>
    <s v="Outlet"/>
  </r>
  <r>
    <n v="1185732"/>
    <d v="2021-03-10T00:00:00"/>
    <x v="0"/>
    <x v="48"/>
    <s v="Burlington"/>
    <s v="Women's Athletic Footwear"/>
    <n v="30"/>
    <n v="390"/>
    <n v="1170"/>
    <n v="467.99999999999994"/>
    <n v="0.39999999999999997"/>
    <s v="Outlet"/>
  </r>
  <r>
    <n v="1185732"/>
    <d v="2021-03-10T00:00:00"/>
    <x v="0"/>
    <x v="48"/>
    <s v="Burlington"/>
    <s v="Men's Apparel"/>
    <n v="36"/>
    <n v="560"/>
    <n v="2016"/>
    <n v="786.2399999999999"/>
    <n v="0.38999999999999996"/>
    <s v="Outlet"/>
  </r>
  <r>
    <n v="1185732"/>
    <d v="2021-03-10T00:00:00"/>
    <x v="0"/>
    <x v="48"/>
    <s v="Burlington"/>
    <s v="Women's Apparel"/>
    <n v="29"/>
    <n v="960"/>
    <n v="2784"/>
    <n v="1280.6399999999999"/>
    <n v="0.45999999999999996"/>
    <s v="Outlet"/>
  </r>
  <r>
    <n v="1185732"/>
    <d v="2021-04-11T00:00:00"/>
    <x v="0"/>
    <x v="48"/>
    <s v="Burlington"/>
    <s v="Men's Street Footwear"/>
    <n v="30"/>
    <n v="1680"/>
    <n v="5040"/>
    <n v="2620.8000000000002"/>
    <n v="0.52"/>
    <s v="Outlet"/>
  </r>
  <r>
    <n v="1185732"/>
    <d v="2021-04-11T00:00:00"/>
    <x v="0"/>
    <x v="48"/>
    <s v="Burlington"/>
    <s v="Men's Athletic Footwear"/>
    <n v="35"/>
    <n v="680"/>
    <n v="2380"/>
    <n v="1118.6000000000001"/>
    <n v="0.47000000000000003"/>
    <s v="Outlet"/>
  </r>
  <r>
    <n v="1185732"/>
    <d v="2021-04-11T00:00:00"/>
    <x v="0"/>
    <x v="48"/>
    <s v="Burlington"/>
    <s v="Women's Street Footwear"/>
    <n v="25"/>
    <n v="740"/>
    <n v="1850"/>
    <n v="777"/>
    <n v="0.42"/>
    <s v="Outlet"/>
  </r>
  <r>
    <n v="1185732"/>
    <d v="2021-04-11T00:00:00"/>
    <x v="0"/>
    <x v="48"/>
    <s v="Burlington"/>
    <s v="Women's Athletic Footwear"/>
    <n v="30"/>
    <n v="500"/>
    <n v="1500"/>
    <n v="600"/>
    <n v="0.39999999999999997"/>
    <s v="Outlet"/>
  </r>
  <r>
    <n v="1185732"/>
    <d v="2021-04-11T00:00:00"/>
    <x v="0"/>
    <x v="48"/>
    <s v="Burlington"/>
    <s v="Men's Apparel"/>
    <n v="41"/>
    <n v="530"/>
    <n v="2173"/>
    <n v="912.66"/>
    <n v="0.42"/>
    <s v="Outlet"/>
  </r>
  <r>
    <n v="1185732"/>
    <d v="2021-04-11T00:00:00"/>
    <x v="0"/>
    <x v="48"/>
    <s v="Burlington"/>
    <s v="Women's Apparel"/>
    <n v="36"/>
    <n v="900"/>
    <n v="3240"/>
    <n v="1425.6"/>
    <n v="0.43999999999999995"/>
    <s v="Outlet"/>
  </r>
  <r>
    <n v="1185732"/>
    <d v="2021-05-10T00:00:00"/>
    <x v="0"/>
    <x v="48"/>
    <s v="Burlington"/>
    <s v="Men's Street Footwear"/>
    <n v="48"/>
    <n v="1770"/>
    <n v="8496"/>
    <n v="4332.96"/>
    <n v="0.51"/>
    <s v="Outlet"/>
  </r>
  <r>
    <n v="1185732"/>
    <d v="2021-05-10T00:00:00"/>
    <x v="0"/>
    <x v="48"/>
    <s v="Burlington"/>
    <s v="Men's Athletic Footwear"/>
    <n v="41"/>
    <n v="940"/>
    <n v="3854"/>
    <n v="1965.54"/>
    <n v="0.51"/>
    <s v="Outlet"/>
  </r>
  <r>
    <n v="1185732"/>
    <d v="2021-05-10T00:00:00"/>
    <x v="0"/>
    <x v="48"/>
    <s v="Burlington"/>
    <s v="Women's Street Footwear"/>
    <n v="37"/>
    <n v="960"/>
    <n v="3552"/>
    <n v="1314.24"/>
    <n v="0.37"/>
    <s v="Outlet"/>
  </r>
  <r>
    <n v="1185732"/>
    <d v="2021-05-10T00:00:00"/>
    <x v="0"/>
    <x v="48"/>
    <s v="Burlington"/>
    <s v="Women's Athletic Footwear"/>
    <n v="40"/>
    <n v="830"/>
    <n v="3320"/>
    <n v="1328"/>
    <n v="0.39999999999999997"/>
    <s v="Outlet"/>
  </r>
  <r>
    <n v="1185732"/>
    <d v="2021-05-10T00:00:00"/>
    <x v="0"/>
    <x v="48"/>
    <s v="Burlington"/>
    <s v="Men's Apparel"/>
    <n v="46"/>
    <n v="910"/>
    <n v="4186"/>
    <n v="1716.26"/>
    <n v="0.41"/>
    <s v="Outlet"/>
  </r>
  <r>
    <n v="1185732"/>
    <d v="2021-05-10T00:00:00"/>
    <x v="0"/>
    <x v="48"/>
    <s v="Burlington"/>
    <s v="Women's Apparel"/>
    <n v="47"/>
    <n v="1200"/>
    <n v="5640"/>
    <n v="2594.3999999999996"/>
    <n v="0.45999999999999996"/>
    <s v="Outlet"/>
  </r>
  <r>
    <n v="1185732"/>
    <d v="2021-06-12T00:00:00"/>
    <x v="0"/>
    <x v="48"/>
    <s v="Burlington"/>
    <s v="Men's Street Footwear"/>
    <n v="47"/>
    <n v="1950"/>
    <n v="9165"/>
    <n v="4490.8500000000004"/>
    <n v="0.49"/>
    <s v="Outlet"/>
  </r>
  <r>
    <n v="1185732"/>
    <d v="2021-06-12T00:00:00"/>
    <x v="0"/>
    <x v="48"/>
    <s v="Burlington"/>
    <s v="Men's Athletic Footwear"/>
    <n v="44"/>
    <n v="1200"/>
    <n v="5280"/>
    <n v="2640"/>
    <n v="0.5"/>
    <s v="Outlet"/>
  </r>
  <r>
    <n v="1185732"/>
    <d v="2021-06-12T00:00:00"/>
    <x v="0"/>
    <x v="48"/>
    <s v="Burlington"/>
    <s v="Women's Street Footwear"/>
    <n v="35"/>
    <n v="1040"/>
    <n v="3640"/>
    <n v="1419.6"/>
    <n v="0.38999999999999996"/>
    <s v="Outlet"/>
  </r>
  <r>
    <n v="1185732"/>
    <d v="2021-06-12T00:00:00"/>
    <x v="0"/>
    <x v="48"/>
    <s v="Burlington"/>
    <s v="Women's Athletic Footwear"/>
    <n v="38"/>
    <n v="1020"/>
    <n v="3876"/>
    <n v="1550.3999999999999"/>
    <n v="0.39999999999999997"/>
    <s v="Outlet"/>
  </r>
  <r>
    <n v="1185732"/>
    <d v="2021-06-12T00:00:00"/>
    <x v="0"/>
    <x v="48"/>
    <s v="Burlington"/>
    <s v="Men's Apparel"/>
    <n v="44"/>
    <n v="1050"/>
    <n v="4620"/>
    <n v="1894.1999999999998"/>
    <n v="0.41"/>
    <s v="Outlet"/>
  </r>
  <r>
    <n v="1185732"/>
    <d v="2021-06-12T00:00:00"/>
    <x v="0"/>
    <x v="48"/>
    <s v="Burlington"/>
    <s v="Women's Apparel"/>
    <n v="49"/>
    <n v="1580"/>
    <n v="7742"/>
    <n v="3483.8999999999996"/>
    <n v="0.44999999999999996"/>
    <s v="Outlet"/>
  </r>
  <r>
    <n v="1185732"/>
    <d v="2021-07-10T00:00:00"/>
    <x v="0"/>
    <x v="48"/>
    <s v="Burlington"/>
    <s v="Men's Street Footwear"/>
    <n v="45"/>
    <n v="2090"/>
    <n v="9405"/>
    <n v="4890.6000000000004"/>
    <n v="0.52"/>
    <s v="Outlet"/>
  </r>
  <r>
    <n v="1185732"/>
    <d v="2021-07-10T00:00:00"/>
    <x v="0"/>
    <x v="48"/>
    <s v="Burlington"/>
    <s v="Men's Athletic Footwear"/>
    <n v="42"/>
    <n v="1450"/>
    <n v="6090"/>
    <n v="3045"/>
    <n v="0.5"/>
    <s v="Outlet"/>
  </r>
  <r>
    <n v="1185732"/>
    <d v="2021-07-10T00:00:00"/>
    <x v="0"/>
    <x v="48"/>
    <s v="Burlington"/>
    <s v="Women's Street Footwear"/>
    <n v="33"/>
    <n v="1090"/>
    <n v="3597"/>
    <n v="1330.8899999999999"/>
    <n v="0.37"/>
    <s v="Outlet"/>
  </r>
  <r>
    <n v="1185732"/>
    <d v="2021-07-10T00:00:00"/>
    <x v="0"/>
    <x v="48"/>
    <s v="Burlington"/>
    <s v="Women's Athletic Footwear"/>
    <n v="36"/>
    <n v="960"/>
    <n v="3456"/>
    <n v="1451.52"/>
    <n v="0.42"/>
    <s v="Outlet"/>
  </r>
  <r>
    <n v="1185732"/>
    <d v="2021-07-10T00:00:00"/>
    <x v="0"/>
    <x v="48"/>
    <s v="Burlington"/>
    <s v="Men's Apparel"/>
    <n v="39"/>
    <n v="1140"/>
    <n v="4446"/>
    <n v="1689.48"/>
    <n v="0.38"/>
    <s v="Outlet"/>
  </r>
  <r>
    <n v="1185732"/>
    <d v="2021-07-10T00:00:00"/>
    <x v="0"/>
    <x v="48"/>
    <s v="Burlington"/>
    <s v="Women's Apparel"/>
    <n v="49"/>
    <n v="1750"/>
    <n v="8575"/>
    <n v="4030.2499999999995"/>
    <n v="0.47"/>
    <s v="Outlet"/>
  </r>
  <r>
    <n v="1185732"/>
    <d v="2021-08-11T00:00:00"/>
    <x v="0"/>
    <x v="48"/>
    <s v="Burlington"/>
    <s v="Men's Street Footwear"/>
    <n v="42"/>
    <n v="2150"/>
    <n v="9030"/>
    <n v="4605.3"/>
    <n v="0.51"/>
    <s v="Outlet"/>
  </r>
  <r>
    <n v="1185732"/>
    <d v="2021-08-11T00:00:00"/>
    <x v="0"/>
    <x v="48"/>
    <s v="Burlington"/>
    <s v="Men's Athletic Footwear"/>
    <n v="43"/>
    <n v="1490"/>
    <n v="6407"/>
    <n v="3331.6400000000003"/>
    <n v="0.52"/>
    <s v="Outlet"/>
  </r>
  <r>
    <n v="1185732"/>
    <d v="2021-08-11T00:00:00"/>
    <x v="0"/>
    <x v="48"/>
    <s v="Burlington"/>
    <s v="Women's Street Footwear"/>
    <n v="34"/>
    <n v="1160"/>
    <n v="3944"/>
    <n v="1538.1599999999999"/>
    <n v="0.38999999999999996"/>
    <s v="Outlet"/>
  </r>
  <r>
    <n v="1185732"/>
    <d v="2021-08-11T00:00:00"/>
    <x v="0"/>
    <x v="48"/>
    <s v="Burlington"/>
    <s v="Women's Athletic Footwear"/>
    <n v="40"/>
    <n v="850"/>
    <n v="3400"/>
    <n v="1428"/>
    <n v="0.42"/>
    <s v="Outlet"/>
  </r>
  <r>
    <n v="1185732"/>
    <d v="2021-08-11T00:00:00"/>
    <x v="0"/>
    <x v="48"/>
    <s v="Burlington"/>
    <s v="Men's Apparel"/>
    <n v="43"/>
    <n v="720"/>
    <n v="3096"/>
    <n v="1207.4399999999998"/>
    <n v="0.38999999999999996"/>
    <s v="Outlet"/>
  </r>
  <r>
    <n v="1185732"/>
    <d v="2021-08-11T00:00:00"/>
    <x v="0"/>
    <x v="48"/>
    <s v="Burlington"/>
    <s v="Women's Apparel"/>
    <n v="44"/>
    <n v="1360"/>
    <n v="5984"/>
    <n v="2573.1199999999994"/>
    <n v="0.42999999999999994"/>
    <s v="Outlet"/>
  </r>
  <r>
    <n v="1185732"/>
    <d v="2021-09-10T00:00:00"/>
    <x v="0"/>
    <x v="48"/>
    <s v="Burlington"/>
    <s v="Men's Street Footwear"/>
    <n v="44"/>
    <n v="1790"/>
    <n v="7876"/>
    <n v="3859.24"/>
    <n v="0.49"/>
    <s v="Outlet"/>
  </r>
  <r>
    <n v="1185732"/>
    <d v="2021-09-10T00:00:00"/>
    <x v="0"/>
    <x v="48"/>
    <s v="Burlington"/>
    <s v="Men's Athletic Footwear"/>
    <n v="42"/>
    <n v="1110"/>
    <n v="4662"/>
    <n v="2377.62"/>
    <n v="0.51"/>
    <s v="Outlet"/>
  </r>
  <r>
    <n v="1185732"/>
    <d v="2021-09-10T00:00:00"/>
    <x v="0"/>
    <x v="48"/>
    <s v="Burlington"/>
    <s v="Women's Street Footwear"/>
    <n v="40"/>
    <n v="720"/>
    <n v="2880"/>
    <n v="1209.5999999999999"/>
    <n v="0.42"/>
    <s v="Outlet"/>
  </r>
  <r>
    <n v="1185732"/>
    <d v="2021-09-10T00:00:00"/>
    <x v="0"/>
    <x v="48"/>
    <s v="Burlington"/>
    <s v="Women's Athletic Footwear"/>
    <n v="35"/>
    <n v="660"/>
    <n v="2310"/>
    <n v="923.99999999999989"/>
    <n v="0.39999999999999997"/>
    <s v="Outlet"/>
  </r>
  <r>
    <n v="1185732"/>
    <d v="2021-09-10T00:00:00"/>
    <x v="0"/>
    <x v="48"/>
    <s v="Burlington"/>
    <s v="Men's Apparel"/>
    <n v="48"/>
    <n v="680"/>
    <n v="3264"/>
    <n v="1207.68"/>
    <n v="0.37"/>
    <s v="Outlet"/>
  </r>
  <r>
    <n v="1185732"/>
    <d v="2021-09-10T00:00:00"/>
    <x v="0"/>
    <x v="48"/>
    <s v="Burlington"/>
    <s v="Women's Apparel"/>
    <n v="45"/>
    <n v="930"/>
    <n v="4185"/>
    <n v="1925.1"/>
    <n v="0.45999999999999996"/>
    <s v="Outlet"/>
  </r>
  <r>
    <n v="1185732"/>
    <d v="2021-10-12T00:00:00"/>
    <x v="0"/>
    <x v="48"/>
    <s v="Burlington"/>
    <s v="Men's Street Footwear"/>
    <n v="44"/>
    <n v="1570"/>
    <n v="6908"/>
    <n v="3246.76"/>
    <n v="0.47000000000000003"/>
    <s v="Outlet"/>
  </r>
  <r>
    <n v="1185732"/>
    <d v="2021-10-12T00:00:00"/>
    <x v="0"/>
    <x v="48"/>
    <s v="Burlington"/>
    <s v="Men's Athletic Footwear"/>
    <n v="44"/>
    <n v="990"/>
    <n v="4356"/>
    <n v="2134.44"/>
    <n v="0.49"/>
    <s v="Outlet"/>
  </r>
  <r>
    <n v="1185732"/>
    <d v="2021-10-12T00:00:00"/>
    <x v="0"/>
    <x v="48"/>
    <s v="Burlington"/>
    <s v="Women's Street Footwear"/>
    <n v="40"/>
    <n v="660"/>
    <n v="2640"/>
    <n v="976.8"/>
    <n v="0.37"/>
    <s v="Outlet"/>
  </r>
  <r>
    <n v="1185732"/>
    <d v="2021-10-12T00:00:00"/>
    <x v="0"/>
    <x v="48"/>
    <s v="Burlington"/>
    <s v="Women's Athletic Footwear"/>
    <n v="46"/>
    <n v="610"/>
    <n v="2806"/>
    <n v="1038.22"/>
    <n v="0.37"/>
    <s v="Outlet"/>
  </r>
  <r>
    <n v="1185732"/>
    <d v="2021-10-12T00:00:00"/>
    <x v="0"/>
    <x v="48"/>
    <s v="Burlington"/>
    <s v="Men's Apparel"/>
    <n v="55"/>
    <n v="580"/>
    <n v="3190"/>
    <n v="1180.3"/>
    <n v="0.37"/>
    <s v="Outlet"/>
  </r>
  <r>
    <n v="1185732"/>
    <d v="2021-10-12T00:00:00"/>
    <x v="0"/>
    <x v="48"/>
    <s v="Burlington"/>
    <s v="Women's Apparel"/>
    <n v="54"/>
    <n v="900"/>
    <n v="4860"/>
    <n v="2235.6"/>
    <n v="0.45999999999999996"/>
    <s v="Outlet"/>
  </r>
  <r>
    <n v="1185732"/>
    <d v="2021-11-11T00:00:00"/>
    <x v="0"/>
    <x v="48"/>
    <s v="Burlington"/>
    <s v="Men's Street Footwear"/>
    <n v="54"/>
    <n v="1400"/>
    <n v="7560"/>
    <n v="3780"/>
    <n v="0.5"/>
    <s v="Outlet"/>
  </r>
  <r>
    <n v="1185732"/>
    <d v="2021-11-11T00:00:00"/>
    <x v="0"/>
    <x v="48"/>
    <s v="Burlington"/>
    <s v="Men's Athletic Footwear"/>
    <n v="47"/>
    <n v="980"/>
    <n v="4606"/>
    <n v="2256.94"/>
    <n v="0.49"/>
    <s v="Outlet"/>
  </r>
  <r>
    <n v="1185732"/>
    <d v="2021-11-11T00:00:00"/>
    <x v="0"/>
    <x v="48"/>
    <s v="Burlington"/>
    <s v="Women's Street Footwear"/>
    <n v="46"/>
    <n v="1020"/>
    <n v="4692"/>
    <n v="1736.04"/>
    <n v="0.37"/>
    <s v="Outlet"/>
  </r>
  <r>
    <n v="1185732"/>
    <d v="2021-11-11T00:00:00"/>
    <x v="0"/>
    <x v="48"/>
    <s v="Burlington"/>
    <s v="Women's Athletic Footwear"/>
    <n v="42"/>
    <n v="960"/>
    <n v="4032"/>
    <n v="1572.4799999999998"/>
    <n v="0.38999999999999996"/>
    <s v="Outlet"/>
  </r>
  <r>
    <n v="1185732"/>
    <d v="2021-11-11T00:00:00"/>
    <x v="0"/>
    <x v="48"/>
    <s v="Burlington"/>
    <s v="Men's Apparel"/>
    <n v="50"/>
    <n v="910"/>
    <n v="4550"/>
    <n v="1774.4999999999998"/>
    <n v="0.38999999999999996"/>
    <s v="Outlet"/>
  </r>
  <r>
    <n v="1185732"/>
    <d v="2021-11-11T00:00:00"/>
    <x v="0"/>
    <x v="48"/>
    <s v="Burlington"/>
    <s v="Women's Apparel"/>
    <n v="57"/>
    <n v="1280"/>
    <n v="7296"/>
    <n v="3429.12"/>
    <n v="0.47"/>
    <s v="Outlet"/>
  </r>
  <r>
    <n v="1185732"/>
    <d v="2021-12-10T00:00:00"/>
    <x v="0"/>
    <x v="48"/>
    <s v="Burlington"/>
    <s v="Men's Street Footwear"/>
    <n v="48"/>
    <n v="1860"/>
    <n v="8928"/>
    <n v="4285.4399999999996"/>
    <n v="0.48"/>
    <s v="Outlet"/>
  </r>
  <r>
    <n v="1185732"/>
    <d v="2021-12-10T00:00:00"/>
    <x v="0"/>
    <x v="48"/>
    <s v="Burlington"/>
    <s v="Men's Athletic Footwear"/>
    <n v="41"/>
    <n v="1320"/>
    <n v="5412"/>
    <n v="2760.12"/>
    <n v="0.51"/>
    <s v="Outlet"/>
  </r>
  <r>
    <n v="1185732"/>
    <d v="2021-12-10T00:00:00"/>
    <x v="0"/>
    <x v="48"/>
    <s v="Burlington"/>
    <s v="Women's Street Footwear"/>
    <n v="44"/>
    <n v="1310"/>
    <n v="5764"/>
    <n v="2305.6"/>
    <n v="0.39999999999999997"/>
    <s v="Outlet"/>
  </r>
  <r>
    <n v="1185732"/>
    <d v="2021-12-10T00:00:00"/>
    <x v="0"/>
    <x v="48"/>
    <s v="Burlington"/>
    <s v="Women's Athletic Footwear"/>
    <n v="44"/>
    <n v="1010"/>
    <n v="4444"/>
    <n v="1866.48"/>
    <n v="0.42"/>
    <s v="Outlet"/>
  </r>
  <r>
    <n v="1185732"/>
    <d v="2021-12-10T00:00:00"/>
    <x v="0"/>
    <x v="48"/>
    <s v="Burlington"/>
    <s v="Men's Apparel"/>
    <n v="48"/>
    <n v="1040"/>
    <n v="4992"/>
    <n v="2096.64"/>
    <n v="0.42"/>
    <s v="Outlet"/>
  </r>
  <r>
    <n v="1185732"/>
    <d v="2021-12-10T00:00:00"/>
    <x v="0"/>
    <x v="48"/>
    <s v="Burlington"/>
    <s v="Women's Apparel"/>
    <n v="60"/>
    <n v="1450"/>
    <n v="8700"/>
    <n v="4088.9999999999995"/>
    <n v="0.47"/>
    <s v="Outlet"/>
  </r>
  <r>
    <n v="1185732"/>
    <d v="2021-01-21T00:00:00"/>
    <x v="0"/>
    <x v="48"/>
    <s v="Burlington"/>
    <s v="Men's Street Footwear"/>
    <n v="34"/>
    <n v="1730"/>
    <n v="5882"/>
    <n v="2529.2600000000002"/>
    <n v="0.43000000000000005"/>
    <s v="Outlet"/>
  </r>
  <r>
    <n v="1185732"/>
    <d v="2021-01-21T00:00:00"/>
    <x v="0"/>
    <x v="48"/>
    <s v="Burlington"/>
    <s v="Men's Athletic Footwear"/>
    <n v="39"/>
    <n v="1110"/>
    <n v="4329"/>
    <n v="1861.4700000000003"/>
    <n v="0.43000000000000005"/>
    <s v="Outlet"/>
  </r>
  <r>
    <n v="1185732"/>
    <d v="2021-01-21T00:00:00"/>
    <x v="0"/>
    <x v="48"/>
    <s v="Burlington"/>
    <s v="Women's Street Footwear"/>
    <n v="28"/>
    <n v="1010"/>
    <n v="2828"/>
    <n v="1018.0799999999999"/>
    <n v="0.36"/>
    <s v="Outlet"/>
  </r>
  <r>
    <n v="1185732"/>
    <d v="2021-01-21T00:00:00"/>
    <x v="0"/>
    <x v="48"/>
    <s v="Burlington"/>
    <s v="Women's Athletic Footwear"/>
    <n v="36"/>
    <n v="600"/>
    <n v="2160"/>
    <n v="691.2"/>
    <n v="0.32"/>
    <s v="Outlet"/>
  </r>
  <r>
    <n v="1185732"/>
    <d v="2021-01-21T00:00:00"/>
    <x v="0"/>
    <x v="48"/>
    <s v="Burlington"/>
    <s v="Men's Apparel"/>
    <n v="43"/>
    <n v="740"/>
    <n v="3182"/>
    <n v="1050.06"/>
    <n v="0.32999999999999996"/>
    <s v="Outlet"/>
  </r>
  <r>
    <n v="1185732"/>
    <d v="2021-01-21T00:00:00"/>
    <x v="0"/>
    <x v="48"/>
    <s v="Burlington"/>
    <s v="Women's Apparel"/>
    <n v="35"/>
    <n v="1010"/>
    <n v="3535"/>
    <n v="1413.9999999999998"/>
    <n v="0.39999999999999997"/>
    <s v="Outlet"/>
  </r>
  <r>
    <n v="1185732"/>
    <d v="2021-02-19T00:00:00"/>
    <x v="0"/>
    <x v="48"/>
    <s v="Burlington"/>
    <s v="Men's Street Footwear"/>
    <n v="34"/>
    <n v="1860"/>
    <n v="6324"/>
    <n v="2782.56"/>
    <n v="0.44"/>
    <s v="Outlet"/>
  </r>
  <r>
    <n v="1185732"/>
    <d v="2021-02-19T00:00:00"/>
    <x v="0"/>
    <x v="48"/>
    <s v="Burlington"/>
    <s v="Men's Athletic Footwear"/>
    <n v="37"/>
    <n v="850"/>
    <n v="3145"/>
    <n v="1352.3500000000001"/>
    <n v="0.43000000000000005"/>
    <s v="Outlet"/>
  </r>
  <r>
    <n v="1185732"/>
    <d v="2021-02-19T00:00:00"/>
    <x v="0"/>
    <x v="48"/>
    <s v="Burlington"/>
    <s v="Women's Street Footwear"/>
    <n v="31"/>
    <n v="960"/>
    <n v="2976"/>
    <n v="1011.8399999999999"/>
    <n v="0.33999999999999997"/>
    <s v="Outlet"/>
  </r>
  <r>
    <n v="1185732"/>
    <d v="2021-02-19T00:00:00"/>
    <x v="0"/>
    <x v="49"/>
    <s v="Manchester"/>
    <s v="Women's Athletic Footwear"/>
    <n v="31"/>
    <n v="680"/>
    <n v="2108"/>
    <n v="716.71999999999991"/>
    <n v="0.33999999999999997"/>
    <s v="Outlet"/>
  </r>
  <r>
    <n v="1185732"/>
    <d v="2021-02-19T00:00:00"/>
    <x v="0"/>
    <x v="49"/>
    <s v="Manchester"/>
    <s v="Men's Apparel"/>
    <n v="41"/>
    <n v="960"/>
    <n v="3936"/>
    <n v="1298.8799999999999"/>
    <n v="0.32999999999999996"/>
    <s v="Outlet"/>
  </r>
  <r>
    <n v="1185732"/>
    <d v="2021-02-19T00:00:00"/>
    <x v="0"/>
    <x v="49"/>
    <s v="Manchester"/>
    <s v="Women's Apparel"/>
    <n v="36"/>
    <n v="1240"/>
    <n v="4464"/>
    <n v="1785.6"/>
    <n v="0.39999999999999997"/>
    <s v="Outlet"/>
  </r>
  <r>
    <n v="1185732"/>
    <d v="2021-03-17T00:00:00"/>
    <x v="0"/>
    <x v="49"/>
    <s v="Manchester"/>
    <s v="Men's Street Footwear"/>
    <n v="39"/>
    <n v="1880"/>
    <n v="7332"/>
    <n v="3372.7200000000003"/>
    <n v="0.46"/>
    <s v="Outlet"/>
  </r>
  <r>
    <n v="1185732"/>
    <d v="2021-03-17T00:00:00"/>
    <x v="0"/>
    <x v="49"/>
    <s v="Manchester"/>
    <s v="Men's Athletic Footwear"/>
    <n v="36"/>
    <n v="880"/>
    <n v="3168"/>
    <n v="1457.28"/>
    <n v="0.46"/>
    <s v="Outlet"/>
  </r>
  <r>
    <n v="1185732"/>
    <d v="2021-03-17T00:00:00"/>
    <x v="0"/>
    <x v="49"/>
    <s v="Manchester"/>
    <s v="Women's Street Footwear"/>
    <n v="32"/>
    <n v="1050"/>
    <n v="3360"/>
    <n v="1142.3999999999999"/>
    <n v="0.33999999999999997"/>
    <s v="Outlet"/>
  </r>
  <r>
    <n v="1185732"/>
    <d v="2021-03-17T00:00:00"/>
    <x v="0"/>
    <x v="49"/>
    <s v="Manchester"/>
    <s v="Women's Athletic Footwear"/>
    <n v="33"/>
    <n v="450"/>
    <n v="1485"/>
    <n v="549.45000000000005"/>
    <n v="0.37"/>
    <s v="Outlet"/>
  </r>
  <r>
    <n v="1185732"/>
    <d v="2021-03-17T00:00:00"/>
    <x v="0"/>
    <x v="49"/>
    <s v="Manchester"/>
    <s v="Men's Apparel"/>
    <n v="47"/>
    <n v="600"/>
    <n v="2820"/>
    <n v="930.59999999999991"/>
    <n v="0.32999999999999996"/>
    <s v="Outlet"/>
  </r>
  <r>
    <n v="1185732"/>
    <d v="2021-03-17T00:00:00"/>
    <x v="0"/>
    <x v="49"/>
    <s v="Manchester"/>
    <s v="Women's Apparel"/>
    <n v="36"/>
    <n v="990"/>
    <n v="3564"/>
    <n v="1354.32"/>
    <n v="0.38"/>
    <s v="Outlet"/>
  </r>
  <r>
    <n v="1185732"/>
    <d v="2021-04-18T00:00:00"/>
    <x v="0"/>
    <x v="49"/>
    <s v="Manchester"/>
    <s v="Men's Street Footwear"/>
    <n v="33"/>
    <n v="1870"/>
    <n v="6171"/>
    <n v="2591.8200000000002"/>
    <n v="0.42000000000000004"/>
    <s v="Outlet"/>
  </r>
  <r>
    <n v="1185732"/>
    <d v="2021-04-18T00:00:00"/>
    <x v="0"/>
    <x v="49"/>
    <s v="Manchester"/>
    <s v="Men's Athletic Footwear"/>
    <n v="38"/>
    <n v="850"/>
    <n v="3230"/>
    <n v="1356.6000000000001"/>
    <n v="0.42000000000000004"/>
    <s v="Outlet"/>
  </r>
  <r>
    <n v="1185732"/>
    <d v="2021-04-18T00:00:00"/>
    <x v="0"/>
    <x v="49"/>
    <s v="Manchester"/>
    <s v="Women's Street Footwear"/>
    <n v="26"/>
    <n v="800"/>
    <n v="2080"/>
    <n v="707.19999999999993"/>
    <n v="0.33999999999999997"/>
    <s v="Outlet"/>
  </r>
  <r>
    <n v="1185732"/>
    <d v="2021-04-18T00:00:00"/>
    <x v="0"/>
    <x v="49"/>
    <s v="Manchester"/>
    <s v="Women's Athletic Footwear"/>
    <n v="35"/>
    <n v="530"/>
    <n v="1855"/>
    <n v="593.6"/>
    <n v="0.32"/>
    <s v="Outlet"/>
  </r>
  <r>
    <n v="1185732"/>
    <d v="2021-04-18T00:00:00"/>
    <x v="0"/>
    <x v="49"/>
    <s v="Manchester"/>
    <s v="Men's Apparel"/>
    <n v="40"/>
    <n v="610"/>
    <n v="2440"/>
    <n v="805.19999999999993"/>
    <n v="0.32999999999999996"/>
    <s v="Outlet"/>
  </r>
  <r>
    <n v="1185732"/>
    <d v="2021-04-18T00:00:00"/>
    <x v="0"/>
    <x v="49"/>
    <s v="Manchester"/>
    <s v="Women's Apparel"/>
    <n v="33"/>
    <n v="1010"/>
    <n v="3333"/>
    <n v="1233.21"/>
    <n v="0.37"/>
    <s v="Outlet"/>
  </r>
  <r>
    <n v="1185732"/>
    <d v="2021-05-17T00:00:00"/>
    <x v="0"/>
    <x v="49"/>
    <s v="Manchester"/>
    <s v="Men's Street Footwear"/>
    <n v="47"/>
    <n v="1960"/>
    <n v="9212"/>
    <n v="3961.1600000000003"/>
    <n v="0.43000000000000005"/>
    <s v="Outlet"/>
  </r>
  <r>
    <n v="1185732"/>
    <d v="2021-05-17T00:00:00"/>
    <x v="0"/>
    <x v="49"/>
    <s v="Manchester"/>
    <s v="Men's Athletic Footwear"/>
    <n v="40"/>
    <n v="930"/>
    <n v="3720"/>
    <n v="1599.6000000000001"/>
    <n v="0.43000000000000005"/>
    <s v="Outlet"/>
  </r>
  <r>
    <n v="1185732"/>
    <d v="2021-05-17T00:00:00"/>
    <x v="0"/>
    <x v="49"/>
    <s v="Manchester"/>
    <s v="Women's Street Footwear"/>
    <n v="42"/>
    <n v="1010"/>
    <n v="4242"/>
    <n v="1442.28"/>
    <n v="0.33999999999999997"/>
    <s v="Outlet"/>
  </r>
  <r>
    <n v="1185732"/>
    <d v="2021-05-17T00:00:00"/>
    <x v="0"/>
    <x v="49"/>
    <s v="Manchester"/>
    <s v="Women's Athletic Footwear"/>
    <n v="41"/>
    <n v="910"/>
    <n v="3731"/>
    <n v="1268.54"/>
    <n v="0.33999999999999997"/>
    <s v="Outlet"/>
  </r>
  <r>
    <n v="1185732"/>
    <d v="2021-05-17T00:00:00"/>
    <x v="0"/>
    <x v="49"/>
    <s v="Manchester"/>
    <s v="Men's Apparel"/>
    <n v="52"/>
    <n v="900"/>
    <n v="4680"/>
    <n v="1497.6000000000001"/>
    <n v="0.32"/>
    <s v="Outlet"/>
  </r>
  <r>
    <n v="1185732"/>
    <d v="2021-05-17T00:00:00"/>
    <x v="0"/>
    <x v="49"/>
    <s v="Manchester"/>
    <s v="Women's Apparel"/>
    <n v="46"/>
    <n v="1400"/>
    <n v="6440"/>
    <n v="2511.6"/>
    <n v="0.38999999999999996"/>
    <s v="Outlet"/>
  </r>
  <r>
    <n v="1185732"/>
    <d v="2021-06-19T00:00:00"/>
    <x v="0"/>
    <x v="49"/>
    <s v="Manchester"/>
    <s v="Men's Street Footwear"/>
    <n v="44"/>
    <n v="2160"/>
    <n v="9504"/>
    <n v="4371.84"/>
    <n v="0.46"/>
    <s v="Outlet"/>
  </r>
  <r>
    <n v="1185732"/>
    <d v="2021-06-19T00:00:00"/>
    <x v="0"/>
    <x v="49"/>
    <s v="Manchester"/>
    <s v="Men's Athletic Footwear"/>
    <n v="40"/>
    <n v="1400"/>
    <n v="5600"/>
    <n v="2632"/>
    <n v="0.47000000000000003"/>
    <s v="Outlet"/>
  </r>
  <r>
    <n v="1185732"/>
    <d v="2021-06-19T00:00:00"/>
    <x v="0"/>
    <x v="49"/>
    <s v="Manchester"/>
    <s v="Women's Street Footwear"/>
    <n v="43"/>
    <n v="1090"/>
    <n v="4687"/>
    <n v="1687.32"/>
    <n v="0.36"/>
    <s v="Outlet"/>
  </r>
  <r>
    <n v="1185732"/>
    <d v="2021-06-19T00:00:00"/>
    <x v="0"/>
    <x v="49"/>
    <s v="Manchester"/>
    <s v="Women's Athletic Footwear"/>
    <n v="37"/>
    <n v="1040"/>
    <n v="3848"/>
    <n v="1308.32"/>
    <n v="0.33999999999999997"/>
    <s v="Outlet"/>
  </r>
  <r>
    <n v="1185732"/>
    <d v="2021-06-19T00:00:00"/>
    <x v="0"/>
    <x v="49"/>
    <s v="Manchester"/>
    <s v="Men's Apparel"/>
    <n v="47"/>
    <n v="1140"/>
    <n v="5358"/>
    <n v="1982.46"/>
    <n v="0.37"/>
    <s v="Outlet"/>
  </r>
  <r>
    <n v="1185732"/>
    <d v="2021-06-19T00:00:00"/>
    <x v="0"/>
    <x v="49"/>
    <s v="Manchester"/>
    <s v="Women's Apparel"/>
    <n v="50"/>
    <n v="1620"/>
    <n v="8100"/>
    <n v="3402"/>
    <n v="0.42"/>
    <s v="Outlet"/>
  </r>
  <r>
    <n v="1185732"/>
    <d v="2021-07-17T00:00:00"/>
    <x v="0"/>
    <x v="49"/>
    <s v="Manchester"/>
    <s v="Men's Street Footwear"/>
    <n v="49"/>
    <n v="2240"/>
    <n v="10976"/>
    <n v="4609.92"/>
    <n v="0.42000000000000004"/>
    <s v="Outlet"/>
  </r>
  <r>
    <n v="1185732"/>
    <d v="2021-07-17T00:00:00"/>
    <x v="0"/>
    <x v="49"/>
    <s v="Manchester"/>
    <s v="Men's Athletic Footwear"/>
    <n v="47"/>
    <n v="1490"/>
    <n v="7003"/>
    <n v="3081.32"/>
    <n v="0.44"/>
    <s v="Outlet"/>
  </r>
  <r>
    <n v="1185732"/>
    <d v="2021-07-17T00:00:00"/>
    <x v="0"/>
    <x v="49"/>
    <s v="Manchester"/>
    <s v="Women's Street Footwear"/>
    <n v="37"/>
    <n v="1280"/>
    <n v="4736"/>
    <n v="1704.96"/>
    <n v="0.36"/>
    <s v="Outlet"/>
  </r>
  <r>
    <n v="1185732"/>
    <d v="2021-07-17T00:00:00"/>
    <x v="0"/>
    <x v="49"/>
    <s v="Manchester"/>
    <s v="Women's Athletic Footwear"/>
    <n v="39"/>
    <n v="1070"/>
    <n v="4173"/>
    <n v="1460.55"/>
    <n v="0.35"/>
    <s v="Outlet"/>
  </r>
  <r>
    <n v="1185732"/>
    <d v="2021-07-17T00:00:00"/>
    <x v="0"/>
    <x v="49"/>
    <s v="Manchester"/>
    <s v="Men's Apparel"/>
    <n v="47"/>
    <n v="1190"/>
    <n v="5593"/>
    <n v="2069.41"/>
    <n v="0.37"/>
    <s v="Outlet"/>
  </r>
  <r>
    <n v="1185732"/>
    <d v="2021-07-17T00:00:00"/>
    <x v="0"/>
    <x v="49"/>
    <s v="Manchester"/>
    <s v="Women's Apparel"/>
    <n v="47"/>
    <n v="1630"/>
    <n v="7661"/>
    <n v="3064.3999999999996"/>
    <n v="0.39999999999999997"/>
    <s v="Outlet"/>
  </r>
  <r>
    <n v="1185732"/>
    <d v="2021-08-18T00:00:00"/>
    <x v="0"/>
    <x v="49"/>
    <s v="Manchester"/>
    <s v="Men's Street Footwear"/>
    <n v="48"/>
    <n v="2030"/>
    <n v="9744"/>
    <n v="4482.24"/>
    <n v="0.46"/>
    <s v="Outlet"/>
  </r>
  <r>
    <n v="1185732"/>
    <d v="2021-08-18T00:00:00"/>
    <x v="0"/>
    <x v="49"/>
    <s v="Manchester"/>
    <s v="Men's Athletic Footwear"/>
    <n v="39"/>
    <n v="1350"/>
    <n v="5265"/>
    <n v="2474.5500000000002"/>
    <n v="0.47000000000000003"/>
    <s v="Outlet"/>
  </r>
  <r>
    <n v="1185732"/>
    <d v="2021-08-18T00:00:00"/>
    <x v="0"/>
    <x v="49"/>
    <s v="Manchester"/>
    <s v="Women's Street Footwear"/>
    <n v="39"/>
    <n v="1130"/>
    <n v="4407"/>
    <n v="1542.4499999999998"/>
    <n v="0.35"/>
    <s v="Outlet"/>
  </r>
  <r>
    <n v="1185732"/>
    <d v="2021-08-18T00:00:00"/>
    <x v="0"/>
    <x v="49"/>
    <s v="Manchester"/>
    <s v="Women's Athletic Footwear"/>
    <n v="42"/>
    <n v="880"/>
    <n v="3696"/>
    <n v="1182.72"/>
    <n v="0.32"/>
    <s v="Outlet"/>
  </r>
  <r>
    <n v="1185732"/>
    <d v="2021-08-18T00:00:00"/>
    <x v="0"/>
    <x v="49"/>
    <s v="Manchester"/>
    <s v="Men's Apparel"/>
    <n v="45"/>
    <n v="800"/>
    <n v="3600"/>
    <n v="1187.9999999999998"/>
    <n v="0.32999999999999996"/>
    <s v="Outlet"/>
  </r>
  <r>
    <n v="1185732"/>
    <d v="2021-08-18T00:00:00"/>
    <x v="0"/>
    <x v="49"/>
    <s v="Manchester"/>
    <s v="Women's Apparel"/>
    <n v="46"/>
    <n v="1450"/>
    <n v="6670"/>
    <n v="2467.9"/>
    <n v="0.37"/>
    <s v="Outlet"/>
  </r>
  <r>
    <n v="1185732"/>
    <d v="2021-09-17T00:00:00"/>
    <x v="0"/>
    <x v="49"/>
    <s v="Manchester"/>
    <s v="Men's Street Footwear"/>
    <n v="51"/>
    <n v="1930"/>
    <n v="9843"/>
    <n v="4330.92"/>
    <n v="0.44"/>
    <s v="Outlet"/>
  </r>
  <r>
    <n v="1185732"/>
    <d v="2021-09-17T00:00:00"/>
    <x v="0"/>
    <x v="49"/>
    <s v="Manchester"/>
    <s v="Men's Athletic Footwear"/>
    <n v="43"/>
    <n v="1160"/>
    <n v="4988"/>
    <n v="2094.96"/>
    <n v="0.42000000000000004"/>
    <s v="Outlet"/>
  </r>
  <r>
    <n v="1185732"/>
    <d v="2021-09-17T00:00:00"/>
    <x v="0"/>
    <x v="49"/>
    <s v="Manchester"/>
    <s v="Women's Street Footwear"/>
    <n v="43"/>
    <n v="780"/>
    <n v="3354"/>
    <n v="1106.82"/>
    <n v="0.32999999999999996"/>
    <s v="Outlet"/>
  </r>
  <r>
    <n v="1185732"/>
    <d v="2021-09-17T00:00:00"/>
    <x v="0"/>
    <x v="49"/>
    <s v="Manchester"/>
    <s v="Women's Athletic Footwear"/>
    <n v="41"/>
    <n v="740"/>
    <n v="3034"/>
    <n v="1122.58"/>
    <n v="0.37"/>
    <s v="Outlet"/>
  </r>
  <r>
    <n v="1185732"/>
    <d v="2021-09-17T00:00:00"/>
    <x v="0"/>
    <x v="49"/>
    <s v="Manchester"/>
    <s v="Men's Apparel"/>
    <n v="48"/>
    <n v="700"/>
    <n v="3360"/>
    <n v="1209.5999999999999"/>
    <n v="0.36"/>
    <s v="Outlet"/>
  </r>
  <r>
    <n v="1185732"/>
    <d v="2021-09-17T00:00:00"/>
    <x v="0"/>
    <x v="49"/>
    <s v="Manchester"/>
    <s v="Women's Apparel"/>
    <n v="53"/>
    <n v="1040"/>
    <n v="5512"/>
    <n v="2039.44"/>
    <n v="0.37"/>
    <s v="Outlet"/>
  </r>
  <r>
    <n v="1185732"/>
    <d v="2021-10-19T00:00:00"/>
    <x v="0"/>
    <x v="49"/>
    <s v="Manchester"/>
    <s v="Men's Street Footwear"/>
    <n v="52"/>
    <n v="1620"/>
    <n v="8424"/>
    <n v="3538.0800000000004"/>
    <n v="0.42000000000000004"/>
    <s v="Outlet"/>
  </r>
  <r>
    <n v="1185732"/>
    <d v="2021-10-19T00:00:00"/>
    <x v="0"/>
    <x v="49"/>
    <s v="Manchester"/>
    <s v="Men's Athletic Footwear"/>
    <n v="44"/>
    <n v="990"/>
    <n v="4356"/>
    <n v="1916.64"/>
    <n v="0.44"/>
    <s v="Outlet"/>
  </r>
  <r>
    <n v="1185732"/>
    <d v="2021-10-19T00:00:00"/>
    <x v="0"/>
    <x v="49"/>
    <s v="Manchester"/>
    <s v="Women's Street Footwear"/>
    <n v="52"/>
    <n v="600"/>
    <n v="3120"/>
    <n v="1029.5999999999999"/>
    <n v="0.32999999999999996"/>
    <s v="Outlet"/>
  </r>
  <r>
    <n v="1185732"/>
    <d v="2021-10-19T00:00:00"/>
    <x v="0"/>
    <x v="49"/>
    <s v="Manchester"/>
    <s v="Women's Athletic Footwear"/>
    <n v="44"/>
    <n v="610"/>
    <n v="2684"/>
    <n v="858.88"/>
    <n v="0.32"/>
    <s v="Outlet"/>
  </r>
  <r>
    <n v="1185732"/>
    <d v="2021-10-19T00:00:00"/>
    <x v="0"/>
    <x v="49"/>
    <s v="Manchester"/>
    <s v="Men's Apparel"/>
    <n v="50"/>
    <n v="580"/>
    <n v="2900"/>
    <n v="928"/>
    <n v="0.32"/>
    <s v="Outlet"/>
  </r>
  <r>
    <n v="1185732"/>
    <d v="2021-10-19T00:00:00"/>
    <x v="0"/>
    <x v="49"/>
    <s v="Manchester"/>
    <s v="Women's Apparel"/>
    <n v="64"/>
    <n v="900"/>
    <n v="5760"/>
    <n v="2246.3999999999996"/>
    <n v="0.38999999999999996"/>
    <s v="Outlet"/>
  </r>
  <r>
    <n v="1185732"/>
    <d v="2021-11-18T00:00:00"/>
    <x v="0"/>
    <x v="49"/>
    <s v="Manchester"/>
    <s v="Men's Street Footwear"/>
    <n v="59"/>
    <n v="1490"/>
    <n v="8791"/>
    <n v="3780.1300000000006"/>
    <n v="0.43000000000000005"/>
    <s v="Outlet"/>
  </r>
  <r>
    <n v="1185732"/>
    <d v="2021-11-18T00:00:00"/>
    <x v="0"/>
    <x v="49"/>
    <s v="Manchester"/>
    <s v="Men's Athletic Footwear"/>
    <n v="42"/>
    <n v="1140"/>
    <n v="4788"/>
    <n v="2058.84"/>
    <n v="0.43000000000000005"/>
    <s v="Outlet"/>
  </r>
  <r>
    <n v="1185732"/>
    <d v="2021-11-18T00:00:00"/>
    <x v="0"/>
    <x v="49"/>
    <s v="Manchester"/>
    <s v="Women's Street Footwear"/>
    <n v="51"/>
    <n v="1140"/>
    <n v="5814"/>
    <n v="2034.8999999999999"/>
    <n v="0.35"/>
    <s v="Outlet"/>
  </r>
  <r>
    <n v="1185732"/>
    <d v="2021-11-18T00:00:00"/>
    <x v="0"/>
    <x v="49"/>
    <s v="Manchester"/>
    <s v="Women's Athletic Footwear"/>
    <n v="43"/>
    <n v="1140"/>
    <n v="4902"/>
    <n v="1666.6799999999998"/>
    <n v="0.33999999999999997"/>
    <s v="Outlet"/>
  </r>
  <r>
    <n v="1185732"/>
    <d v="2021-11-18T00:00:00"/>
    <x v="0"/>
    <x v="49"/>
    <s v="Manchester"/>
    <s v="Men's Apparel"/>
    <n v="59"/>
    <n v="960"/>
    <n v="5664"/>
    <n v="1925.7599999999998"/>
    <n v="0.33999999999999997"/>
    <s v="Outlet"/>
  </r>
  <r>
    <n v="1185732"/>
    <d v="2021-11-18T00:00:00"/>
    <x v="0"/>
    <x v="49"/>
    <s v="Manchester"/>
    <s v="Women's Apparel"/>
    <n v="61"/>
    <n v="1200"/>
    <n v="7320"/>
    <n v="3001.2"/>
    <n v="0.41"/>
    <s v="Outlet"/>
  </r>
  <r>
    <n v="1185732"/>
    <d v="2021-12-17T00:00:00"/>
    <x v="0"/>
    <x v="49"/>
    <s v="Manchester"/>
    <s v="Men's Street Footwear"/>
    <n v="49"/>
    <n v="2000"/>
    <n v="9800"/>
    <n v="4606"/>
    <n v="0.47000000000000003"/>
    <s v="Outlet"/>
  </r>
  <r>
    <n v="1185732"/>
    <d v="2021-12-17T00:00:00"/>
    <x v="0"/>
    <x v="49"/>
    <s v="Manchester"/>
    <s v="Men's Athletic Footwear"/>
    <n v="49"/>
    <n v="1280"/>
    <n v="6272"/>
    <n v="2634.2400000000002"/>
    <n v="0.42000000000000004"/>
    <s v="Outlet"/>
  </r>
  <r>
    <n v="1185732"/>
    <d v="2021-12-17T00:00:00"/>
    <x v="0"/>
    <x v="49"/>
    <s v="Manchester"/>
    <s v="Women's Street Footwear"/>
    <n v="47"/>
    <n v="1280"/>
    <n v="6016"/>
    <n v="2165.7599999999998"/>
    <n v="0.36"/>
    <s v="Outlet"/>
  </r>
  <r>
    <n v="1185732"/>
    <d v="2021-12-17T00:00:00"/>
    <x v="0"/>
    <x v="49"/>
    <s v="Manchester"/>
    <s v="Women's Athletic Footwear"/>
    <n v="49"/>
    <n v="1160"/>
    <n v="5684"/>
    <n v="1989.3999999999999"/>
    <n v="0.35"/>
    <s v="Outlet"/>
  </r>
  <r>
    <n v="1185732"/>
    <d v="2021-12-17T00:00:00"/>
    <x v="0"/>
    <x v="49"/>
    <s v="Manchester"/>
    <s v="Men's Apparel"/>
    <n v="50"/>
    <n v="1230"/>
    <n v="6150"/>
    <n v="2275.5"/>
    <n v="0.37"/>
    <s v="Outlet"/>
  </r>
  <r>
    <n v="1185732"/>
    <d v="2021-12-17T00:00:00"/>
    <x v="0"/>
    <x v="49"/>
    <s v="Manchester"/>
    <s v="Women's Apparel"/>
    <n v="61"/>
    <n v="1440"/>
    <n v="8784"/>
    <n v="3513.6"/>
    <n v="0.39999999999999997"/>
    <s v="Outlet"/>
  </r>
  <r>
    <n v="1185732"/>
    <d v="2021-01-24T00:00:00"/>
    <x v="0"/>
    <x v="49"/>
    <s v="Manchester"/>
    <s v="Men's Street Footwear"/>
    <n v="36"/>
    <n v="1650"/>
    <n v="5940"/>
    <n v="2197.8000000000002"/>
    <n v="0.37000000000000005"/>
    <s v="Outlet"/>
  </r>
  <r>
    <n v="1185732"/>
    <d v="2021-01-24T00:00:00"/>
    <x v="0"/>
    <x v="49"/>
    <s v="Manchester"/>
    <s v="Men's Athletic Footwear"/>
    <n v="36"/>
    <n v="930"/>
    <n v="3348"/>
    <n v="1339.2"/>
    <n v="0.4"/>
    <s v="Outlet"/>
  </r>
  <r>
    <n v="1185732"/>
    <d v="2021-01-24T00:00:00"/>
    <x v="0"/>
    <x v="49"/>
    <s v="Manchester"/>
    <s v="Women's Street Footwear"/>
    <n v="35"/>
    <n v="990"/>
    <n v="3465"/>
    <n v="935.55000000000007"/>
    <n v="0.27"/>
    <s v="Outlet"/>
  </r>
  <r>
    <n v="1185732"/>
    <d v="2021-01-24T00:00:00"/>
    <x v="0"/>
    <x v="49"/>
    <s v="Manchester"/>
    <s v="Women's Athletic Footwear"/>
    <n v="33"/>
    <n v="510"/>
    <n v="1683"/>
    <n v="471.24000000000007"/>
    <n v="0.28000000000000003"/>
    <s v="Outlet"/>
  </r>
  <r>
    <n v="1185732"/>
    <d v="2021-01-24T00:00:00"/>
    <x v="0"/>
    <x v="49"/>
    <s v="Manchester"/>
    <s v="Men's Apparel"/>
    <n v="50"/>
    <n v="640"/>
    <n v="3200"/>
    <n v="896.00000000000011"/>
    <n v="0.28000000000000003"/>
    <s v="Outlet"/>
  </r>
  <r>
    <n v="1185732"/>
    <d v="2021-01-24T00:00:00"/>
    <x v="0"/>
    <x v="49"/>
    <s v="Manchester"/>
    <s v="Women's Apparel"/>
    <n v="41"/>
    <n v="1050"/>
    <n v="4305"/>
    <n v="1377.6000000000001"/>
    <n v="0.32"/>
    <s v="Outlet"/>
  </r>
  <r>
    <n v="1185732"/>
    <d v="2021-02-22T00:00:00"/>
    <x v="0"/>
    <x v="49"/>
    <s v="Manchester"/>
    <s v="Men's Street Footwear"/>
    <n v="41"/>
    <n v="1840"/>
    <n v="7544"/>
    <n v="2791.28"/>
    <n v="0.37000000000000005"/>
    <s v="Outlet"/>
  </r>
  <r>
    <n v="1185732"/>
    <d v="2021-02-22T00:00:00"/>
    <x v="0"/>
    <x v="49"/>
    <s v="Manchester"/>
    <s v="Men's Athletic Footwear"/>
    <n v="42"/>
    <n v="700"/>
    <n v="2940"/>
    <n v="1234.8000000000002"/>
    <n v="0.42000000000000004"/>
    <s v="Outlet"/>
  </r>
  <r>
    <n v="1185732"/>
    <d v="2021-02-22T00:00:00"/>
    <x v="0"/>
    <x v="49"/>
    <s v="Manchester"/>
    <s v="Women's Street Footwear"/>
    <n v="29"/>
    <n v="830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F2273-5DFA-4CEC-B605-6A46CE0B9EC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04:H112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Units Sold" fld="8" baseField="0" baseItem="0" numFmtId="3"/>
  </dataFields>
  <formats count="41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0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6" type="button" dataOnly="0" labelOnly="1" outline="0" axis="axisRow" fieldPosition="0"/>
    </format>
    <format dxfId="41">
      <pivotArea dataOnly="0" labelOnly="1" fieldPosition="0">
        <references count="1">
          <reference field="6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0" count="0"/>
        </references>
      </pivotArea>
    </format>
    <format dxfId="38">
      <pivotArea dataOnly="0" labelOnly="1" grandCol="1" outline="0" fieldPosition="0"/>
    </format>
    <format dxfId="37">
      <pivotArea type="origin" dataOnly="0" labelOnly="1" outline="0" fieldPosition="0"/>
    </format>
    <format dxfId="36">
      <pivotArea field="0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6" type="button" dataOnly="0" labelOnly="1" outline="0" axis="axisRow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Col="1" outline="0" fieldPosition="0"/>
    </format>
    <format dxfId="31">
      <pivotArea grandRow="1" outline="0" collapsedLevelsAreSubtotals="1" fieldPosition="0"/>
    </format>
    <format dxfId="30">
      <pivotArea dataOnly="0" labelOnly="1" grandRow="1" outline="0" fieldPosition="0"/>
    </format>
    <format dxfId="29">
      <pivotArea type="all" dataOnly="0" outline="0" fieldPosition="0"/>
    </format>
    <format dxfId="28">
      <pivotArea dataOnly="0" labelOnly="1" fieldPosition="0">
        <references count="1">
          <reference field="6" count="0"/>
        </references>
      </pivotArea>
    </format>
    <format dxfId="27">
      <pivotArea dataOnly="0" labelOnly="1" fieldPosition="0">
        <references count="1">
          <reference field="6" count="0"/>
        </references>
      </pivotArea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0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6" type="button" dataOnly="0" labelOnly="1" outline="0" axis="axisRow" fieldPosition="0"/>
    </format>
    <format dxfId="20">
      <pivotArea dataOnly="0" labelOnly="1" fieldPosition="0">
        <references count="1">
          <reference field="6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Col="1" outline="0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0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6" type="button" dataOnly="0" labelOnly="1" outline="0" axis="axisRow" fieldPosition="0"/>
    </format>
    <format dxfId="10">
      <pivotArea dataOnly="0" labelOnly="1" fieldPosition="0">
        <references count="1">
          <reference field="6" count="0"/>
        </references>
      </pivotArea>
    </format>
    <format dxfId="9">
      <pivotArea dataOnly="0" labelOnly="1" grandRow="1" outline="0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Col="1" outline="0" fieldPosition="0"/>
    </format>
  </formats>
  <chartFormats count="12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F2188-0958-4383-820A-8C48D84106F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24:C130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Profit" fld="10" subtotal="max" baseField="3" baseItem="0" numFmtId="165"/>
    <dataField name="Mín. de Operating Profit2" fld="10" subtotal="min" baseField="3" baseItem="0" numFmtId="165"/>
  </dataFields>
  <formats count="23"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3" count="0"/>
        </references>
      </pivotArea>
    </format>
    <format dxfId="66">
      <pivotArea dataOnly="0" labelOnly="1" grandRow="1" outline="0" fieldPosition="0"/>
    </format>
    <format dxfId="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">
      <pivotArea field="3" type="button" dataOnly="0" labelOnly="1" outline="0" axis="axisRow" fieldPosition="0"/>
    </format>
    <format dxfId="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2">
      <pivotArea grandRow="1" outline="0" collapsedLevelsAreSubtotals="1" fieldPosition="0"/>
    </format>
    <format dxfId="61">
      <pivotArea dataOnly="0" labelOnly="1" grandRow="1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3" type="button" dataOnly="0" labelOnly="1" outline="0" axis="axisRow" fieldPosition="0"/>
    </format>
    <format dxfId="57">
      <pivotArea dataOnly="0" labelOnly="1" fieldPosition="0">
        <references count="1">
          <reference field="3" count="0"/>
        </references>
      </pivotArea>
    </format>
    <format dxfId="56">
      <pivotArea dataOnly="0" labelOnly="1" grandRow="1" outline="0" fieldPosition="0"/>
    </format>
    <format dxfId="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3" type="button" dataOnly="0" labelOnly="1" outline="0" axis="axisRow" fieldPosition="0"/>
    </format>
    <format dxfId="50">
      <pivotArea dataOnly="0" labelOnly="1" fieldPosition="0">
        <references count="1">
          <reference field="3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57C0A-2A0A-4045-87CE-99F60C23260A}" name="TablaDinámica12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A88:H100" firstHeaderRow="1" firstDataRow="2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dataField="1"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12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Suma de Operating Profit" fld="10" baseField="0" baseItem="0" numFmtId="165"/>
    <dataField name="Suma de Total Sales" fld="9" baseField="0" baseItem="0" numFmtId="165"/>
  </dataFields>
  <formats count="85">
    <format dxfId="155">
      <pivotArea type="origin" dataOnly="0" labelOnly="1" outline="0" fieldPosition="0"/>
    </format>
    <format dxfId="154">
      <pivotArea field="6" type="button" dataOnly="0" labelOnly="1" outline="0" axis="axisCol" fieldPosition="0"/>
    </format>
    <format dxfId="153">
      <pivotArea dataOnly="0" labelOnly="1" fieldPosition="0">
        <references count="1">
          <reference field="6" count="0"/>
        </references>
      </pivotArea>
    </format>
    <format dxfId="152">
      <pivotArea dataOnly="0" labelOnly="1" grandRow="1" outline="0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12" type="button" dataOnly="0" labelOnly="1" outline="0" axis="axisRow" fieldPosition="0"/>
    </format>
    <format dxfId="147">
      <pivotArea field="-2" type="button" dataOnly="0" labelOnly="1" outline="0" axis="axisRow" fieldPosition="1"/>
    </format>
    <format dxfId="146">
      <pivotArea type="topRight" dataOnly="0" labelOnly="1" outline="0" fieldPosition="0"/>
    </format>
    <format dxfId="145">
      <pivotArea field="6" type="button" dataOnly="0" labelOnly="1" outline="0" axis="axisCol" fieldPosition="0"/>
    </format>
    <format dxfId="144">
      <pivotArea dataOnly="0" labelOnly="1" fieldPosition="0">
        <references count="1">
          <reference field="6" count="0"/>
        </references>
      </pivotArea>
    </format>
    <format dxfId="143">
      <pivotArea dataOnly="0" labelOnly="1" grandRow="1" outline="0" fieldPosition="0"/>
    </format>
    <format dxfId="142">
      <pivotArea dataOnly="0" labelOnly="1" fieldPosition="0">
        <references count="1">
          <reference field="12" count="0"/>
        </references>
      </pivotArea>
    </format>
    <format dxfId="141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40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3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13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13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type="origin" dataOnly="0" labelOnly="1" outline="0" fieldPosition="0"/>
    </format>
    <format dxfId="133">
      <pivotArea field="6" type="button" dataOnly="0" labelOnly="1" outline="0" axis="axisCol" fieldPosition="0"/>
    </format>
    <format dxfId="132">
      <pivotArea type="topRight" dataOnly="0" labelOnly="1" outline="0" fieldPosition="0"/>
    </format>
    <format dxfId="131">
      <pivotArea field="12" type="button" dataOnly="0" labelOnly="1" outline="0" axis="axisRow" fieldPosition="0"/>
    </format>
    <format dxfId="130">
      <pivotArea dataOnly="0" labelOnly="1" fieldPosition="0">
        <references count="1">
          <reference field="12" count="0"/>
        </references>
      </pivotArea>
    </format>
    <format dxfId="129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28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2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12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12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124">
      <pivotArea dataOnly="0" labelOnly="1" fieldPosition="0">
        <references count="1">
          <reference field="6" count="0"/>
        </references>
      </pivotArea>
    </format>
    <format dxfId="123">
      <pivotArea dataOnly="0" labelOnly="1" grandCol="1" outline="0" fieldPosition="0"/>
    </format>
    <format dxfId="122">
      <pivotArea field="12" type="button" dataOnly="0" labelOnly="1" outline="0" axis="axisRow" fieldPosition="0"/>
    </format>
    <format dxfId="121">
      <pivotArea dataOnly="0" labelOnly="1" fieldPosition="0">
        <references count="1">
          <reference field="6" count="0"/>
        </references>
      </pivotArea>
    </format>
    <format dxfId="120">
      <pivotArea dataOnly="0" labelOnly="1" grandCol="1" outline="0" fieldPosition="0"/>
    </format>
    <format dxfId="119">
      <pivotArea dataOnly="0" labelOnly="1" fieldPosition="0">
        <references count="1">
          <reference field="12" count="0"/>
        </references>
      </pivotArea>
    </format>
    <format dxfId="118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17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1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11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11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113">
      <pivotArea type="origin" dataOnly="0" labelOnly="1" outline="0" fieldPosition="0"/>
    </format>
    <format dxfId="112">
      <pivotArea field="6" type="button" dataOnly="0" labelOnly="1" outline="0" axis="axisCol" fieldPosition="0"/>
    </format>
    <format dxfId="111">
      <pivotArea type="topRight" dataOnly="0" labelOnly="1" outline="0" fieldPosition="0"/>
    </format>
    <format dxfId="110">
      <pivotArea field="12" type="button" dataOnly="0" labelOnly="1" outline="0" axis="axisRow" fieldPosition="0"/>
    </format>
    <format dxfId="109">
      <pivotArea dataOnly="0" labelOnly="1" fieldPosition="0">
        <references count="1">
          <reference field="6" count="0"/>
        </references>
      </pivotArea>
    </format>
    <format dxfId="108">
      <pivotArea dataOnly="0" labelOnly="1" grandCol="1" outline="0" fieldPosition="0"/>
    </format>
    <format dxfId="107">
      <pivotArea field="12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106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05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type="origin" dataOnly="0" labelOnly="1" outline="0" fieldPosition="0"/>
    </format>
    <format dxfId="101">
      <pivotArea field="6" type="button" dataOnly="0" labelOnly="1" outline="0" axis="axisCol" fieldPosition="0"/>
    </format>
    <format dxfId="100">
      <pivotArea type="topRight" dataOnly="0" labelOnly="1" outline="0" fieldPosition="0"/>
    </format>
    <format dxfId="99">
      <pivotArea field="12" type="button" dataOnly="0" labelOnly="1" outline="0" axis="axisRow" fieldPosition="0"/>
    </format>
    <format dxfId="98">
      <pivotArea dataOnly="0" labelOnly="1" fieldPosition="0">
        <references count="1">
          <reference field="12" count="0"/>
        </references>
      </pivotArea>
    </format>
    <format dxfId="97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96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9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9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9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92">
      <pivotArea dataOnly="0" labelOnly="1" fieldPosition="0">
        <references count="1">
          <reference field="6" count="0"/>
        </references>
      </pivotArea>
    </format>
    <format dxfId="91">
      <pivotArea dataOnly="0" labelOnly="1" grandCol="1" outline="0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6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12" type="button" dataOnly="0" labelOnly="1" outline="0" axis="axisRow" fieldPosition="0"/>
    </format>
    <format dxfId="84">
      <pivotArea dataOnly="0" labelOnly="1" fieldPosition="0">
        <references count="1">
          <reference field="12" count="0"/>
        </references>
      </pivotArea>
    </format>
    <format dxfId="83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82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8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8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7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78">
      <pivotArea dataOnly="0" labelOnly="1" fieldPosition="0">
        <references count="1">
          <reference field="6" count="0"/>
        </references>
      </pivotArea>
    </format>
    <format dxfId="77">
      <pivotArea dataOnly="0" labelOnly="1" grandCol="1" outline="0" fieldPosition="0"/>
    </format>
    <format dxfId="76">
      <pivotArea collapsedLevelsAreSubtotals="1" fieldPosition="0">
        <references count="1">
          <reference field="12" count="1">
            <x v="0"/>
          </reference>
        </references>
      </pivotArea>
    </format>
    <format dxfId="75">
      <pivotArea dataOnly="0" labelOnly="1" fieldPosition="0">
        <references count="1">
          <reference field="12" count="1">
            <x v="0"/>
          </reference>
        </references>
      </pivotArea>
    </format>
    <format dxfId="74">
      <pivotArea collapsedLevelsAreSubtotals="1" fieldPosition="0">
        <references count="1">
          <reference field="12" count="1">
            <x v="1"/>
          </reference>
        </references>
      </pivotArea>
    </format>
    <format dxfId="73">
      <pivotArea dataOnly="0" labelOnly="1" fieldPosition="0">
        <references count="1">
          <reference field="12" count="1">
            <x v="1"/>
          </reference>
        </references>
      </pivotArea>
    </format>
    <format dxfId="72">
      <pivotArea collapsedLevelsAreSubtotals="1" fieldPosition="0">
        <references count="1">
          <reference field="12" count="1">
            <x v="2"/>
          </reference>
        </references>
      </pivotArea>
    </format>
    <format dxfId="71">
      <pivotArea dataOnly="0" labelOnly="1" fieldPosition="0">
        <references count="1">
          <reference field="12" count="1">
            <x v="2"/>
          </reference>
        </references>
      </pivotArea>
    </format>
  </formats>
  <chartFormats count="176"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4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54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1" format="5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7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9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6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6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6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6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6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67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6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1" format="70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7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72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7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75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7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7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7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1" format="8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8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8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9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9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7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7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7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7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7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5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5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5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5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5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5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02E32-80B5-48B2-8350-F65B1FDD99F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16:C122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numFmtId="165" showAll="0"/>
    <pivotField numFmtId="165" showAll="0"/>
    <pivotField dataField="1"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Margin" fld="11" subtotal="max" baseField="3" baseItem="0" numFmtId="9"/>
    <dataField name="Mín. de Operating Margin" fld="11" subtotal="min" baseField="3" baseItem="0" numFmtId="9"/>
  </dataFields>
  <formats count="23"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3" type="button" dataOnly="0" labelOnly="1" outline="0" axis="axisRow" fieldPosition="0"/>
    </format>
    <format dxfId="175">
      <pivotArea dataOnly="0" labelOnly="1" fieldPosition="0">
        <references count="1">
          <reference field="3" count="0"/>
        </references>
      </pivotArea>
    </format>
    <format dxfId="174">
      <pivotArea dataOnly="0" labelOnly="1" grandRow="1" outline="0" fieldPosition="0"/>
    </format>
    <format dxfId="1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1">
      <pivotArea field="3" type="button" dataOnly="0" labelOnly="1" outline="0" axis="axisRow" fieldPosition="0"/>
    </format>
    <format dxfId="1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9">
      <pivotArea grandRow="1" outline="0" collapsedLevelsAreSubtotals="1" fieldPosition="0"/>
    </format>
    <format dxfId="168">
      <pivotArea dataOnly="0" labelOnly="1" grandRow="1" outline="0" fieldPosition="0"/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3" type="button" dataOnly="0" labelOnly="1" outline="0" axis="axisRow" fieldPosition="0"/>
    </format>
    <format dxfId="164">
      <pivotArea dataOnly="0" labelOnly="1" fieldPosition="0">
        <references count="1">
          <reference field="3" count="0"/>
        </references>
      </pivotArea>
    </format>
    <format dxfId="163">
      <pivotArea dataOnly="0" labelOnly="1" grandRow="1" outline="0" fieldPosition="0"/>
    </format>
    <format dxfId="1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3" type="button" dataOnly="0" labelOnly="1" outline="0" axis="axisRow" fieldPosition="0"/>
    </format>
    <format dxfId="158">
      <pivotArea dataOnly="0" labelOnly="1" fieldPosition="0">
        <references count="1">
          <reference field="3" count="0"/>
        </references>
      </pivotArea>
    </format>
    <format dxfId="157">
      <pivotArea dataOnly="0" labelOnly="1" grandRow="1" outline="0" fieldPosition="0"/>
    </format>
    <format dxfId="1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37EF5-664C-4B45-BB56-FA30466C625B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gión">
  <location ref="A173:B179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 countASubtotal="1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countA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nits Sold" fld="8" baseField="0" baseItem="0" numFmtId="3"/>
  </dataFields>
  <formats count="49">
    <format dxfId="227">
      <pivotArea type="all" dataOnly="0" outline="0" fieldPosition="0"/>
    </format>
    <format dxfId="226">
      <pivotArea outline="0" collapsedLevelsAreSubtotals="1" fieldPosition="0"/>
    </format>
    <format dxfId="225">
      <pivotArea field="3" type="button" dataOnly="0" labelOnly="1" outline="0" axis="axisRow" fieldPosition="0"/>
    </format>
    <format dxfId="224">
      <pivotArea dataOnly="0" labelOnly="1" fieldPosition="0">
        <references count="1">
          <reference field="3" count="0"/>
        </references>
      </pivotArea>
    </format>
    <format dxfId="223">
      <pivotArea dataOnly="0" labelOnly="1" grandRow="1" outline="0" fieldPosition="0"/>
    </format>
    <format dxfId="222">
      <pivotArea dataOnly="0" labelOnly="1" outline="0" axis="axisValues" fieldPosition="0"/>
    </format>
    <format dxfId="221">
      <pivotArea type="all" dataOnly="0" outline="0" fieldPosition="0"/>
    </format>
    <format dxfId="220">
      <pivotArea outline="0" collapsedLevelsAreSubtotals="1" fieldPosition="0"/>
    </format>
    <format dxfId="219">
      <pivotArea field="3" type="button" dataOnly="0" labelOnly="1" outline="0" axis="axisRow" fieldPosition="0"/>
    </format>
    <format dxfId="218">
      <pivotArea dataOnly="0" labelOnly="1" fieldPosition="0">
        <references count="1">
          <reference field="3" count="0"/>
        </references>
      </pivotArea>
    </format>
    <format dxfId="217">
      <pivotArea dataOnly="0" labelOnly="1" grandRow="1" outline="0" fieldPosition="0"/>
    </format>
    <format dxfId="216">
      <pivotArea dataOnly="0" labelOnly="1" outline="0" axis="axisValues" fieldPosition="0"/>
    </format>
    <format dxfId="215">
      <pivotArea field="3" type="button" dataOnly="0" labelOnly="1" outline="0" axis="axisRow" fieldPosition="0"/>
    </format>
    <format dxfId="214">
      <pivotArea dataOnly="0" labelOnly="1" outline="0" axis="axisValues" fieldPosition="0"/>
    </format>
    <format dxfId="213">
      <pivotArea grandRow="1" outline="0" collapsedLevelsAreSubtotals="1" fieldPosition="0"/>
    </format>
    <format dxfId="212">
      <pivotArea dataOnly="0" labelOnly="1" grandRow="1" outline="0" fieldPosition="0"/>
    </format>
    <format dxfId="211">
      <pivotArea type="all" dataOnly="0" outline="0" fieldPosition="0"/>
    </format>
    <format dxfId="210">
      <pivotArea outline="0" collapsedLevelsAreSubtotals="1" fieldPosition="0"/>
    </format>
    <format dxfId="209">
      <pivotArea field="3" type="button" dataOnly="0" labelOnly="1" outline="0" axis="axisRow" fieldPosition="0"/>
    </format>
    <format dxfId="208">
      <pivotArea dataOnly="0" labelOnly="1" fieldPosition="0">
        <references count="1">
          <reference field="3" count="0"/>
        </references>
      </pivotArea>
    </format>
    <format dxfId="207">
      <pivotArea dataOnly="0" labelOnly="1" grandRow="1" outline="0" fieldPosition="0"/>
    </format>
    <format dxfId="206">
      <pivotArea dataOnly="0" labelOnly="1" outline="0" axis="axisValues" fieldPosition="0"/>
    </format>
    <format dxfId="205">
      <pivotArea collapsedLevelsAreSubtotals="1" fieldPosition="0">
        <references count="1">
          <reference field="3" count="1">
            <x v="2"/>
          </reference>
        </references>
      </pivotArea>
    </format>
    <format dxfId="204">
      <pivotArea dataOnly="0" labelOnly="1" fieldPosition="0">
        <references count="1">
          <reference field="3" count="1">
            <x v="2"/>
          </reference>
        </references>
      </pivotArea>
    </format>
    <format dxfId="203">
      <pivotArea field="3" type="button" dataOnly="0" labelOnly="1" outline="0" axis="axisRow" fieldPosition="0"/>
    </format>
    <format dxfId="202">
      <pivotArea dataOnly="0" labelOnly="1" outline="0" axis="axisValues" fieldPosition="0"/>
    </format>
    <format dxfId="201">
      <pivotArea grandRow="1" outline="0" collapsedLevelsAreSubtotals="1" fieldPosition="0"/>
    </format>
    <format dxfId="200">
      <pivotArea dataOnly="0" labelOnly="1" grandRow="1" outline="0" fieldPosition="0"/>
    </format>
    <format dxfId="199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198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197">
      <pivotArea collapsedLevelsAreSubtotals="1" fieldPosition="0">
        <references count="1">
          <reference field="3" count="1">
            <x v="4"/>
          </reference>
        </references>
      </pivotArea>
    </format>
    <format dxfId="196">
      <pivotArea dataOnly="0" labelOnly="1" fieldPosition="0">
        <references count="1">
          <reference field="3" count="1">
            <x v="4"/>
          </reference>
        </references>
      </pivotArea>
    </format>
    <format dxfId="195">
      <pivotArea collapsedLevelsAreSubtotals="1" fieldPosition="0">
        <references count="1">
          <reference field="3" count="1">
            <x v="3"/>
          </reference>
        </references>
      </pivotArea>
    </format>
    <format dxfId="194">
      <pivotArea dataOnly="0" labelOnly="1" fieldPosition="0">
        <references count="1">
          <reference field="3" count="1">
            <x v="3"/>
          </reference>
        </references>
      </pivotArea>
    </format>
    <format dxfId="193">
      <pivotArea dataOnly="0" fieldPosition="0">
        <references count="1">
          <reference field="3" count="1">
            <x v="2"/>
          </reference>
        </references>
      </pivotArea>
    </format>
    <format dxfId="192">
      <pivotArea collapsedLevelsAreSubtotals="1" fieldPosition="0">
        <references count="1">
          <reference field="3" count="1">
            <x v="0"/>
          </reference>
        </references>
      </pivotArea>
    </format>
    <format dxfId="191">
      <pivotArea dataOnly="0" labelOnly="1" fieldPosition="0">
        <references count="1">
          <reference field="3" count="1">
            <x v="0"/>
          </reference>
        </references>
      </pivotArea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field="3" type="button" dataOnly="0" labelOnly="1" outline="0" axis="axisRow" fieldPosition="0"/>
    </format>
    <format dxfId="187">
      <pivotArea dataOnly="0" labelOnly="1" fieldPosition="0">
        <references count="1">
          <reference field="3" count="0"/>
        </references>
      </pivotArea>
    </format>
    <format dxfId="186">
      <pivotArea dataOnly="0" labelOnly="1" grandRow="1" outline="0" fieldPosition="0"/>
    </format>
    <format dxfId="185">
      <pivotArea dataOnly="0" labelOnly="1" outline="0" axis="axisValues" fieldPosition="0"/>
    </format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3" type="button" dataOnly="0" labelOnly="1" outline="0" axis="axisRow" fieldPosition="0"/>
    </format>
    <format dxfId="181">
      <pivotArea dataOnly="0" labelOnly="1" fieldPosition="0">
        <references count="1">
          <reference field="3" count="0"/>
        </references>
      </pivotArea>
    </format>
    <format dxfId="180">
      <pivotArea dataOnly="0" labelOnly="1" grandRow="1" outline="0" fieldPosition="0"/>
    </format>
    <format dxfId="179">
      <pivotArea dataOnly="0" labelOnly="1" outline="0" axis="axisValues" fieldPosition="0"/>
    </format>
  </format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42BCE-2D0C-45D4-9A33-D1384F0583E8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A65:B84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5">
    <field x="6"/>
    <field x="15"/>
    <field x="14"/>
    <field x="13"/>
    <field x="2"/>
  </rowFields>
  <rowItems count="19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 t="grand">
      <x/>
    </i>
  </rowItems>
  <colItems count="1">
    <i/>
  </colItems>
  <dataFields count="1">
    <dataField name="Suma de Units Sold" fld="8" baseField="0" baseItem="0" numFmtId="3"/>
  </dataFields>
  <formats count="119">
    <format dxfId="346">
      <pivotArea collapsedLevelsAreSubtotals="1" fieldPosition="0">
        <references count="1">
          <reference field="6" count="1">
            <x v="0"/>
          </reference>
        </references>
      </pivotArea>
    </format>
    <format dxfId="345">
      <pivotArea collapsedLevelsAreSubtotals="1" fieldPosition="0">
        <references count="2">
          <reference field="6" count="1" selected="0">
            <x v="0"/>
          </reference>
          <reference field="15" count="1">
            <x v="1"/>
          </reference>
        </references>
      </pivotArea>
    </format>
    <format dxfId="344">
      <pivotArea collapsedLevelsAreSubtotals="1" fieldPosition="0">
        <references count="2">
          <reference field="6" count="1" selected="0">
            <x v="0"/>
          </reference>
          <reference field="15" count="1">
            <x v="2"/>
          </reference>
        </references>
      </pivotArea>
    </format>
    <format dxfId="343">
      <pivotArea collapsedLevelsAreSubtotals="1" fieldPosition="0">
        <references count="1">
          <reference field="6" count="1">
            <x v="1"/>
          </reference>
        </references>
      </pivotArea>
    </format>
    <format dxfId="342">
      <pivotArea collapsedLevelsAreSubtotals="1" fieldPosition="0">
        <references count="2">
          <reference field="6" count="1" selected="0">
            <x v="1"/>
          </reference>
          <reference field="15" count="1">
            <x v="1"/>
          </reference>
        </references>
      </pivotArea>
    </format>
    <format dxfId="341">
      <pivotArea collapsedLevelsAreSubtotals="1" fieldPosition="0">
        <references count="2">
          <reference field="6" count="1" selected="0">
            <x v="1"/>
          </reference>
          <reference field="15" count="1">
            <x v="2"/>
          </reference>
        </references>
      </pivotArea>
    </format>
    <format dxfId="340">
      <pivotArea collapsedLevelsAreSubtotals="1" fieldPosition="0">
        <references count="1">
          <reference field="6" count="1">
            <x v="2"/>
          </reference>
        </references>
      </pivotArea>
    </format>
    <format dxfId="339">
      <pivotArea collapsedLevelsAreSubtotals="1" fieldPosition="0">
        <references count="2">
          <reference field="6" count="1" selected="0">
            <x v="2"/>
          </reference>
          <reference field="15" count="1">
            <x v="1"/>
          </reference>
        </references>
      </pivotArea>
    </format>
    <format dxfId="338">
      <pivotArea collapsedLevelsAreSubtotals="1" fieldPosition="0">
        <references count="2">
          <reference field="6" count="1" selected="0">
            <x v="2"/>
          </reference>
          <reference field="15" count="1">
            <x v="2"/>
          </reference>
        </references>
      </pivotArea>
    </format>
    <format dxfId="337">
      <pivotArea collapsedLevelsAreSubtotals="1" fieldPosition="0">
        <references count="1">
          <reference field="6" count="1">
            <x v="3"/>
          </reference>
        </references>
      </pivotArea>
    </format>
    <format dxfId="336">
      <pivotArea collapsedLevelsAreSubtotals="1" fieldPosition="0">
        <references count="2">
          <reference field="6" count="1" selected="0">
            <x v="3"/>
          </reference>
          <reference field="15" count="1">
            <x v="1"/>
          </reference>
        </references>
      </pivotArea>
    </format>
    <format dxfId="335">
      <pivotArea collapsedLevelsAreSubtotals="1" fieldPosition="0">
        <references count="2">
          <reference field="6" count="1" selected="0">
            <x v="3"/>
          </reference>
          <reference field="15" count="1">
            <x v="2"/>
          </reference>
        </references>
      </pivotArea>
    </format>
    <format dxfId="334">
      <pivotArea collapsedLevelsAreSubtotals="1" fieldPosition="0">
        <references count="1">
          <reference field="6" count="1">
            <x v="4"/>
          </reference>
        </references>
      </pivotArea>
    </format>
    <format dxfId="333">
      <pivotArea collapsedLevelsAreSubtotals="1" fieldPosition="0">
        <references count="2">
          <reference field="6" count="1" selected="0">
            <x v="4"/>
          </reference>
          <reference field="15" count="1">
            <x v="1"/>
          </reference>
        </references>
      </pivotArea>
    </format>
    <format dxfId="332">
      <pivotArea collapsedLevelsAreSubtotals="1" fieldPosition="0">
        <references count="2">
          <reference field="6" count="1" selected="0">
            <x v="4"/>
          </reference>
          <reference field="15" count="1">
            <x v="2"/>
          </reference>
        </references>
      </pivotArea>
    </format>
    <format dxfId="331">
      <pivotArea collapsedLevelsAreSubtotals="1" fieldPosition="0">
        <references count="1">
          <reference field="6" count="1">
            <x v="5"/>
          </reference>
        </references>
      </pivotArea>
    </format>
    <format dxfId="330">
      <pivotArea collapsedLevelsAreSubtotals="1" fieldPosition="0">
        <references count="2">
          <reference field="6" count="1" selected="0">
            <x v="5"/>
          </reference>
          <reference field="15" count="1">
            <x v="1"/>
          </reference>
        </references>
      </pivotArea>
    </format>
    <format dxfId="329">
      <pivotArea collapsedLevelsAreSubtotals="1" fieldPosition="0">
        <references count="2">
          <reference field="6" count="1" selected="0">
            <x v="5"/>
          </reference>
          <reference field="15" count="1">
            <x v="2"/>
          </reference>
        </references>
      </pivotArea>
    </format>
    <format dxfId="328">
      <pivotArea dataOnly="0" labelOnly="1" fieldPosition="0">
        <references count="1">
          <reference field="6" count="0"/>
        </references>
      </pivotArea>
    </format>
    <format dxfId="32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2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2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2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2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2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21">
      <pivotArea type="all" dataOnly="0" outline="0" fieldPosition="0"/>
    </format>
    <format dxfId="320">
      <pivotArea outline="0" collapsedLevelsAreSubtotals="1" fieldPosition="0"/>
    </format>
    <format dxfId="319">
      <pivotArea field="6" type="button" dataOnly="0" labelOnly="1" outline="0" axis="axisRow" fieldPosition="0"/>
    </format>
    <format dxfId="318">
      <pivotArea dataOnly="0" labelOnly="1" fieldPosition="0">
        <references count="1">
          <reference field="6" count="0"/>
        </references>
      </pivotArea>
    </format>
    <format dxfId="317">
      <pivotArea dataOnly="0" labelOnly="1" grandRow="1" outline="0" fieldPosition="0"/>
    </format>
    <format dxfId="31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1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1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1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1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1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10">
      <pivotArea dataOnly="0" labelOnly="1" outline="0" axis="axisValues" fieldPosition="0"/>
    </format>
    <format dxfId="309">
      <pivotArea field="6" type="button" dataOnly="0" labelOnly="1" outline="0" axis="axisRow" fieldPosition="0"/>
    </format>
    <format dxfId="308">
      <pivotArea dataOnly="0" labelOnly="1" fieldPosition="0">
        <references count="1">
          <reference field="6" count="0"/>
        </references>
      </pivotArea>
    </format>
    <format dxfId="307">
      <pivotArea dataOnly="0" labelOnly="1" grandRow="1" outline="0" fieldPosition="0"/>
    </format>
    <format dxfId="30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30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30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30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30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30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field="6" type="button" dataOnly="0" labelOnly="1" outline="0" axis="axisRow" fieldPosition="0"/>
    </format>
    <format dxfId="297">
      <pivotArea dataOnly="0" labelOnly="1" fieldPosition="0">
        <references count="1">
          <reference field="6" count="0"/>
        </references>
      </pivotArea>
    </format>
    <format dxfId="296">
      <pivotArea dataOnly="0" labelOnly="1" grandRow="1" outline="0" fieldPosition="0"/>
    </format>
    <format dxfId="295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94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93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92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91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90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89">
      <pivotArea dataOnly="0" labelOnly="1" outline="0" axis="axisValues" fieldPosition="0"/>
    </format>
    <format dxfId="288">
      <pivotArea field="6" type="button" dataOnly="0" labelOnly="1" outline="0" axis="axisRow" fieldPosition="0"/>
    </format>
    <format dxfId="287">
      <pivotArea dataOnly="0" labelOnly="1" outline="0" axis="axisValues" fieldPosition="0"/>
    </format>
    <format dxfId="286">
      <pivotArea field="6" type="button" dataOnly="0" labelOnly="1" outline="0" axis="axisRow" fieldPosition="0"/>
    </format>
    <format dxfId="285">
      <pivotArea dataOnly="0" labelOnly="1" outline="0" axis="axisValues" fieldPosition="0"/>
    </format>
    <format dxfId="284">
      <pivotArea type="all" dataOnly="0" outline="0" fieldPosition="0"/>
    </format>
    <format dxfId="283">
      <pivotArea outline="0" collapsedLevelsAreSubtotals="1" fieldPosition="0"/>
    </format>
    <format dxfId="282">
      <pivotArea field="6" type="button" dataOnly="0" labelOnly="1" outline="0" axis="axisRow" fieldPosition="0"/>
    </format>
    <format dxfId="281">
      <pivotArea dataOnly="0" labelOnly="1" fieldPosition="0">
        <references count="1">
          <reference field="6" count="0"/>
        </references>
      </pivotArea>
    </format>
    <format dxfId="280">
      <pivotArea dataOnly="0" labelOnly="1" grandRow="1" outline="0" fieldPosition="0"/>
    </format>
    <format dxfId="279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78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77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76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75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74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73">
      <pivotArea dataOnly="0" labelOnly="1" outline="0" axis="axisValues" fieldPosition="0"/>
    </format>
    <format dxfId="272">
      <pivotArea type="all" dataOnly="0" outline="0" fieldPosition="0"/>
    </format>
    <format dxfId="271">
      <pivotArea outline="0" collapsedLevelsAreSubtotals="1" fieldPosition="0"/>
    </format>
    <format dxfId="270">
      <pivotArea field="6" type="button" dataOnly="0" labelOnly="1" outline="0" axis="axisRow" fieldPosition="0"/>
    </format>
    <format dxfId="269">
      <pivotArea dataOnly="0" labelOnly="1" fieldPosition="0">
        <references count="1">
          <reference field="6" count="0"/>
        </references>
      </pivotArea>
    </format>
    <format dxfId="268">
      <pivotArea dataOnly="0" labelOnly="1" grandRow="1" outline="0" fieldPosition="0"/>
    </format>
    <format dxfId="26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6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6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6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6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6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61">
      <pivotArea dataOnly="0" labelOnly="1" outline="0" axis="axisValues" fieldPosition="0"/>
    </format>
    <format dxfId="260">
      <pivotArea grandRow="1" outline="0" collapsedLevelsAreSubtotals="1" fieldPosition="0"/>
    </format>
    <format dxfId="259">
      <pivotArea dataOnly="0" labelOnly="1" grandRow="1" outline="0" fieldPosition="0"/>
    </format>
    <format dxfId="258">
      <pivotArea dataOnly="0" labelOnly="1" fieldPosition="0">
        <references count="1">
          <reference field="6" count="0"/>
        </references>
      </pivotArea>
    </format>
    <format dxfId="25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5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5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5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5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5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51">
      <pivotArea type="all" dataOnly="0" outline="0" fieldPosition="0"/>
    </format>
    <format dxfId="250">
      <pivotArea outline="0" collapsedLevelsAreSubtotals="1" fieldPosition="0"/>
    </format>
    <format dxfId="249">
      <pivotArea field="6" type="button" dataOnly="0" labelOnly="1" outline="0" axis="axisRow" fieldPosition="0"/>
    </format>
    <format dxfId="248">
      <pivotArea dataOnly="0" labelOnly="1" fieldPosition="0">
        <references count="1">
          <reference field="6" count="0"/>
        </references>
      </pivotArea>
    </format>
    <format dxfId="247">
      <pivotArea dataOnly="0" labelOnly="1" grandRow="1" outline="0" fieldPosition="0"/>
    </format>
    <format dxfId="24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4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4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4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4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4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40">
      <pivotArea dataOnly="0" labelOnly="1" outline="0" axis="axisValues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field="6" type="button" dataOnly="0" labelOnly="1" outline="0" axis="axisRow" fieldPosition="0"/>
    </format>
    <format dxfId="236">
      <pivotArea dataOnly="0" labelOnly="1" fieldPosition="0">
        <references count="1">
          <reference field="6" count="0"/>
        </references>
      </pivotArea>
    </format>
    <format dxfId="235">
      <pivotArea dataOnly="0" labelOnly="1" grandRow="1" outline="0" fieldPosition="0"/>
    </format>
    <format dxfId="234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33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32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31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30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29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28">
      <pivotArea dataOnly="0" labelOnly="1" outline="0" axis="axisValues" fieldPosition="0"/>
    </format>
  </formats>
  <chartFormats count="2"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54489-7E13-4E0C-BE1A-72456E60E446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B61" firstHeaderRow="1" firstDataRow="1" firstDataCol="1"/>
  <pivotFields count="12">
    <pivotField showAll="0"/>
    <pivotField numFmtId="14"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7" showAll="0"/>
    <pivotField numFmtId="166" showAll="0"/>
    <pivotField dataField="1" numFmtId="167" showAll="0"/>
    <pivotField numFmtId="167" showAll="0"/>
    <pivotField numFmtId="9"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a de Total Sales" fld="8" baseField="0" baseItem="0" numFmtId="167"/>
  </dataFields>
  <formats count="39">
    <format dxfId="385">
      <pivotArea collapsedLevelsAreSubtotals="1" fieldPosition="0">
        <references count="1">
          <reference field="3" count="0"/>
        </references>
      </pivotArea>
    </format>
    <format dxfId="384">
      <pivotArea dataOnly="0" labelOnly="1" fieldPosition="0">
        <references count="1">
          <reference field="3" count="0"/>
        </references>
      </pivotArea>
    </format>
    <format dxfId="383">
      <pivotArea type="all" dataOnly="0" outline="0" fieldPosition="0"/>
    </format>
    <format dxfId="382">
      <pivotArea outline="0" collapsedLevelsAreSubtotals="1" fieldPosition="0"/>
    </format>
    <format dxfId="381">
      <pivotArea field="3" type="button" dataOnly="0" labelOnly="1" outline="0" axis="axisRow" fieldPosition="0"/>
    </format>
    <format dxfId="380">
      <pivotArea dataOnly="0" labelOnly="1" fieldPosition="0">
        <references count="1">
          <reference field="3" count="0"/>
        </references>
      </pivotArea>
    </format>
    <format dxfId="379">
      <pivotArea dataOnly="0" labelOnly="1" grandRow="1" outline="0" fieldPosition="0"/>
    </format>
    <format dxfId="378">
      <pivotArea dataOnly="0" labelOnly="1" outline="0" axis="axisValues" fieldPosition="0"/>
    </format>
    <format dxfId="377">
      <pivotArea field="3" type="button" dataOnly="0" labelOnly="1" outline="0" axis="axisRow" fieldPosition="0"/>
    </format>
    <format dxfId="376">
      <pivotArea dataOnly="0" labelOnly="1" fieldPosition="0">
        <references count="1">
          <reference field="3" count="0"/>
        </references>
      </pivotArea>
    </format>
    <format dxfId="375">
      <pivotArea dataOnly="0" labelOnly="1" grandRow="1" outline="0" fieldPosition="0"/>
    </format>
    <format dxfId="374">
      <pivotArea type="all" dataOnly="0" outline="0" fieldPosition="0"/>
    </format>
    <format dxfId="373">
      <pivotArea field="3" type="button" dataOnly="0" labelOnly="1" outline="0" axis="axisRow" fieldPosition="0"/>
    </format>
    <format dxfId="372">
      <pivotArea dataOnly="0" labelOnly="1" grandRow="1" outline="0" fieldPosition="0"/>
    </format>
    <format dxfId="371">
      <pivotArea dataOnly="0" labelOnly="1" outline="0" axis="axisValues" fieldPosition="0"/>
    </format>
    <format dxfId="370">
      <pivotArea field="3" type="button" dataOnly="0" labelOnly="1" outline="0" axis="axisRow" fieldPosition="0"/>
    </format>
    <format dxfId="369">
      <pivotArea dataOnly="0" labelOnly="1" outline="0" axis="axisValues" fieldPosition="0"/>
    </format>
    <format dxfId="368">
      <pivotArea field="3" type="button" dataOnly="0" labelOnly="1" outline="0" axis="axisRow" fieldPosition="0"/>
    </format>
    <format dxfId="367">
      <pivotArea dataOnly="0" labelOnly="1" outline="0" axis="axisValues" fieldPosition="0"/>
    </format>
    <format dxfId="366">
      <pivotArea grandRow="1" outline="0" collapsedLevelsAreSubtotals="1" fieldPosition="0"/>
    </format>
    <format dxfId="365">
      <pivotArea dataOnly="0" labelOnly="1" grandRow="1" outline="0" fieldPosition="0"/>
    </format>
    <format dxfId="364">
      <pivotArea type="all" dataOnly="0" outline="0" fieldPosition="0"/>
    </format>
    <format dxfId="363">
      <pivotArea outline="0" collapsedLevelsAreSubtotals="1" fieldPosition="0"/>
    </format>
    <format dxfId="362">
      <pivotArea field="3" type="button" dataOnly="0" labelOnly="1" outline="0" axis="axisRow" fieldPosition="0"/>
    </format>
    <format dxfId="361">
      <pivotArea dataOnly="0" labelOnly="1" fieldPosition="0">
        <references count="1">
          <reference field="3" count="0"/>
        </references>
      </pivotArea>
    </format>
    <format dxfId="360">
      <pivotArea dataOnly="0" labelOnly="1" grandRow="1" outline="0" fieldPosition="0"/>
    </format>
    <format dxfId="359">
      <pivotArea dataOnly="0" labelOnly="1" outline="0" axis="axisValues" fieldPosition="0"/>
    </format>
    <format dxfId="358">
      <pivotArea type="all" dataOnly="0" outline="0" fieldPosition="0"/>
    </format>
    <format dxfId="357">
      <pivotArea outline="0" collapsedLevelsAreSubtotals="1" fieldPosition="0"/>
    </format>
    <format dxfId="356">
      <pivotArea field="3" type="button" dataOnly="0" labelOnly="1" outline="0" axis="axisRow" fieldPosition="0"/>
    </format>
    <format dxfId="355">
      <pivotArea dataOnly="0" labelOnly="1" fieldPosition="0">
        <references count="1">
          <reference field="3" count="0"/>
        </references>
      </pivotArea>
    </format>
    <format dxfId="354">
      <pivotArea dataOnly="0" labelOnly="1" grandRow="1" outline="0" fieldPosition="0"/>
    </format>
    <format dxfId="353">
      <pivotArea dataOnly="0" labelOnly="1" outline="0" axis="axisValues" fieldPosition="0"/>
    </format>
    <format dxfId="352">
      <pivotArea type="all" dataOnly="0" outline="0" fieldPosition="0"/>
    </format>
    <format dxfId="351">
      <pivotArea outline="0" collapsedLevelsAreSubtotals="1" fieldPosition="0"/>
    </format>
    <format dxfId="350">
      <pivotArea field="3" type="button" dataOnly="0" labelOnly="1" outline="0" axis="axisRow" fieldPosition="0"/>
    </format>
    <format dxfId="349">
      <pivotArea dataOnly="0" labelOnly="1" fieldPosition="0">
        <references count="1">
          <reference field="3" count="0"/>
        </references>
      </pivotArea>
    </format>
    <format dxfId="348">
      <pivotArea dataOnly="0" labelOnly="1" grandRow="1" outline="0" fieldPosition="0"/>
    </format>
    <format dxfId="34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7726-E7AD-4515-BCE6-91071AAE1AD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5" firstHeaderRow="0" firstDataRow="1" firstDataCol="0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Units Sold" fld="8" baseField="0" baseItem="0" numFmtId="3"/>
    <dataField name="Suma de Total Sales" fld="9" baseField="0" baseItem="0" numFmtId="165"/>
  </dataFields>
  <formats count="22">
    <format dxfId="407">
      <pivotArea type="all" dataOnly="0" outline="0" fieldPosition="0"/>
    </format>
    <format dxfId="406">
      <pivotArea outline="0" collapsedLevelsAreSubtotals="1" fieldPosition="0"/>
    </format>
    <format dxfId="4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4">
      <pivotArea type="all" dataOnly="0" outline="0" fieldPosition="0"/>
    </format>
    <format dxfId="403">
      <pivotArea outline="0" collapsedLevelsAreSubtotals="1" fieldPosition="0"/>
    </format>
    <format dxfId="4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8">
      <pivotArea type="all" dataOnly="0" outline="0" fieldPosition="0"/>
    </format>
    <format dxfId="3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4">
      <pivotArea type="all" dataOnly="0" outline="0" fieldPosition="0"/>
    </format>
    <format dxfId="393">
      <pivotArea outline="0" collapsedLevelsAreSubtotals="1" fieldPosition="0"/>
    </format>
    <format dxfId="3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1">
      <pivotArea type="all" dataOnly="0" outline="0" fieldPosition="0"/>
    </format>
    <format dxfId="390">
      <pivotArea outline="0" collapsedLevelsAreSubtotals="1" fieldPosition="0"/>
    </format>
    <format dxfId="3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8">
      <pivotArea type="all" dataOnly="0" outline="0" fieldPosition="0"/>
    </format>
    <format dxfId="387">
      <pivotArea outline="0" collapsedLevelsAreSubtotals="1" fieldPosition="0"/>
    </format>
    <format dxfId="3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2D86E-3295-4082-A129-B99386B77537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165:H169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1">
    <field x="15"/>
  </rowFields>
  <rowItems count="3">
    <i>
      <x v="1"/>
    </i>
    <i>
      <x v="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Operating Profit" fld="10" baseField="0" baseItem="0" numFmtId="165"/>
  </dataFields>
  <formats count="29">
    <format dxfId="436">
      <pivotArea type="all" dataOnly="0" outline="0" fieldPosition="0"/>
    </format>
    <format dxfId="435">
      <pivotArea outline="0" collapsedLevelsAreSubtotals="1" fieldPosition="0"/>
    </format>
    <format dxfId="434">
      <pivotArea type="origin" dataOnly="0" labelOnly="1" outline="0" fieldPosition="0"/>
    </format>
    <format dxfId="433">
      <pivotArea field="0" type="button" dataOnly="0" labelOnly="1" outline="0" axis="axisCol" fieldPosition="0"/>
    </format>
    <format dxfId="432">
      <pivotArea type="topRight" dataOnly="0" labelOnly="1" outline="0" fieldPosition="0"/>
    </format>
    <format dxfId="431">
      <pivotArea field="15" type="button" dataOnly="0" labelOnly="1" outline="0" axis="axisRow" fieldPosition="0"/>
    </format>
    <format dxfId="430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29">
      <pivotArea dataOnly="0" labelOnly="1" grandRow="1" outline="0" fieldPosition="0"/>
    </format>
    <format dxfId="428">
      <pivotArea dataOnly="0" labelOnly="1" fieldPosition="0">
        <references count="1">
          <reference field="0" count="0"/>
        </references>
      </pivotArea>
    </format>
    <format dxfId="427">
      <pivotArea dataOnly="0" labelOnly="1" grandCol="1" outline="0" fieldPosition="0"/>
    </format>
    <format dxfId="426">
      <pivotArea type="origin" dataOnly="0" labelOnly="1" outline="0" fieldPosition="0"/>
    </format>
    <format dxfId="425">
      <pivotArea field="0" type="button" dataOnly="0" labelOnly="1" outline="0" axis="axisCol" fieldPosition="0"/>
    </format>
    <format dxfId="424">
      <pivotArea type="topRight" dataOnly="0" labelOnly="1" outline="0" fieldPosition="0"/>
    </format>
    <format dxfId="423">
      <pivotArea field="15" type="button" dataOnly="0" labelOnly="1" outline="0" axis="axisRow" fieldPosition="0"/>
    </format>
    <format dxfId="422">
      <pivotArea dataOnly="0" labelOnly="1" fieldPosition="0">
        <references count="1">
          <reference field="0" count="0"/>
        </references>
      </pivotArea>
    </format>
    <format dxfId="421">
      <pivotArea dataOnly="0" labelOnly="1" grandCol="1" outline="0" fieldPosition="0"/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type="all" dataOnly="0" outline="0" fieldPosition="0"/>
    </format>
    <format dxfId="417">
      <pivotArea outline="0" collapsedLevelsAreSubtotals="1" fieldPosition="0"/>
    </format>
    <format dxfId="416">
      <pivotArea type="origin" dataOnly="0" labelOnly="1" outline="0" fieldPosition="0"/>
    </format>
    <format dxfId="415">
      <pivotArea field="0" type="button" dataOnly="0" labelOnly="1" outline="0" axis="axisCol" fieldPosition="0"/>
    </format>
    <format dxfId="414">
      <pivotArea type="topRight" dataOnly="0" labelOnly="1" outline="0" fieldPosition="0"/>
    </format>
    <format dxfId="413">
      <pivotArea field="15" type="button" dataOnly="0" labelOnly="1" outline="0" axis="axisRow" fieldPosition="0"/>
    </format>
    <format dxfId="412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11">
      <pivotArea dataOnly="0" labelOnly="1" grandRow="1" outline="0" fieldPosition="0"/>
    </format>
    <format dxfId="410">
      <pivotArea dataOnly="0" labelOnly="1" fieldPosition="0">
        <references count="1">
          <reference field="0" count="0"/>
        </references>
      </pivotArea>
    </format>
    <format dxfId="409">
      <pivotArea dataOnly="0" labelOnly="1" grandCol="1" outline="0" fieldPosition="0"/>
    </format>
    <format dxfId="408">
      <pivotArea type="origin" dataOnly="0" labelOnly="1" outline="0" fieldPosition="0"/>
    </format>
  </formats>
  <chartFormats count="32">
    <chartFormat chart="4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4" format="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6" format="1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6" format="2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6" format="2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6" format="2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5" count="1" selected="0">
            <x v="1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6C84D-5BCA-4580-9CF9-D134C472185D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34:B161" firstHeaderRow="1" firstDataRow="1" firstDataCol="1"/>
  <pivotFields count="16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7"/>
        <item x="647"/>
        <item x="666"/>
        <item x="319"/>
        <item x="528"/>
        <item x="670"/>
        <item x="681"/>
        <item x="309"/>
        <item x="361"/>
        <item x="652"/>
        <item x="629"/>
        <item x="124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1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0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8"/>
        <item x="384"/>
        <item x="375"/>
        <item x="689"/>
        <item x="677"/>
        <item x="460"/>
        <item x="123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6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2"/>
        <item x="120"/>
        <item x="194"/>
        <item x="478"/>
        <item x="148"/>
        <item x="404"/>
        <item x="668"/>
        <item x="609"/>
        <item x="322"/>
        <item x="335"/>
        <item x="125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9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9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7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3"/>
        <item x="553"/>
        <item x="118"/>
        <item x="455"/>
        <item x="489"/>
        <item x="492"/>
        <item x="153"/>
        <item x="543"/>
        <item x="712"/>
        <item x="46"/>
        <item x="211"/>
        <item x="42"/>
        <item x="139"/>
        <item x="705"/>
        <item x="185"/>
        <item x="732"/>
        <item x="407"/>
        <item x="369"/>
        <item x="39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5"/>
        <item x="454"/>
        <item x="602"/>
        <item x="557"/>
        <item x="719"/>
        <item x="343"/>
        <item x="552"/>
        <item x="649"/>
        <item x="587"/>
        <item x="50"/>
        <item x="220"/>
        <item x="482"/>
        <item x="265"/>
        <item x="241"/>
        <item x="416"/>
        <item x="41"/>
        <item x="584"/>
        <item x="727"/>
        <item x="348"/>
        <item x="113"/>
        <item x="173"/>
        <item x="468"/>
        <item x="495"/>
        <item x="616"/>
        <item x="54"/>
        <item x="447"/>
        <item x="53"/>
        <item x="144"/>
        <item x="228"/>
        <item x="70"/>
        <item x="331"/>
        <item x="699"/>
        <item x="717"/>
        <item x="51"/>
        <item x="253"/>
        <item x="325"/>
        <item x="347"/>
        <item x="710"/>
        <item x="48"/>
        <item x="418"/>
        <item x="632"/>
        <item x="476"/>
        <item x="52"/>
        <item x="219"/>
        <item x="623"/>
        <item x="58"/>
        <item x="388"/>
        <item x="449"/>
        <item x="350"/>
        <item x="140"/>
        <item x="81"/>
        <item x="575"/>
        <item x="263"/>
        <item x="423"/>
        <item x="704"/>
        <item x="56"/>
        <item x="59"/>
        <item x="277"/>
        <item x="67"/>
        <item x="225"/>
        <item x="188"/>
        <item x="177"/>
        <item x="232"/>
        <item x="724"/>
        <item x="80"/>
        <item x="450"/>
        <item x="389"/>
        <item x="591"/>
        <item x="171"/>
        <item x="176"/>
        <item x="599"/>
        <item x="507"/>
        <item x="62"/>
        <item x="252"/>
        <item x="568"/>
        <item x="130"/>
        <item x="44"/>
        <item x="410"/>
        <item x="615"/>
        <item x="721"/>
        <item x="398"/>
        <item x="580"/>
        <item x="61"/>
        <item x="254"/>
        <item x="390"/>
        <item x="440"/>
        <item x="114"/>
        <item x="567"/>
        <item x="536"/>
        <item x="198"/>
        <item x="419"/>
        <item x="75"/>
        <item x="687"/>
        <item x="718"/>
        <item x="66"/>
        <item x="446"/>
        <item x="569"/>
        <item x="713"/>
        <item x="40"/>
        <item x="255"/>
        <item x="539"/>
        <item x="725"/>
        <item x="77"/>
        <item x="659"/>
        <item x="262"/>
        <item x="55"/>
        <item x="573"/>
        <item x="83"/>
        <item x="261"/>
        <item x="445"/>
        <item x="287"/>
        <item x="697"/>
        <item x="452"/>
        <item x="726"/>
        <item x="78"/>
        <item x="222"/>
        <item x="206"/>
        <item x="617"/>
        <item x="74"/>
        <item x="221"/>
        <item x="481"/>
        <item x="451"/>
        <item x="278"/>
        <item x="86"/>
        <item x="607"/>
        <item x="728"/>
        <item x="722"/>
        <item x="329"/>
        <item x="551"/>
        <item x="422"/>
        <item x="226"/>
        <item x="285"/>
        <item x="49"/>
        <item x="296"/>
        <item x="216"/>
        <item x="229"/>
        <item x="561"/>
        <item x="714"/>
        <item x="89"/>
        <item x="223"/>
        <item x="597"/>
        <item x="11"/>
        <item x="217"/>
        <item x="566"/>
        <item x="79"/>
        <item x="295"/>
        <item x="246"/>
        <item x="57"/>
        <item x="401"/>
        <item x="345"/>
        <item x="8"/>
        <item x="108"/>
        <item x="298"/>
        <item x="92"/>
        <item x="227"/>
        <item x="69"/>
        <item x="233"/>
        <item x="483"/>
        <item x="7"/>
        <item x="473"/>
        <item x="3"/>
        <item x="280"/>
        <item x="564"/>
        <item x="250"/>
        <item x="107"/>
        <item x="730"/>
        <item x="76"/>
        <item x="299"/>
        <item x="88"/>
        <item x="218"/>
        <item x="588"/>
        <item x="441"/>
        <item x="624"/>
        <item x="554"/>
        <item x="480"/>
        <item x="344"/>
        <item x="103"/>
        <item x="598"/>
        <item x="2"/>
        <item x="258"/>
        <item x="297"/>
        <item x="245"/>
        <item x="435"/>
        <item x="72"/>
        <item x="230"/>
        <item x="490"/>
        <item x="115"/>
        <item x="279"/>
        <item x="453"/>
        <item x="73"/>
        <item x="71"/>
        <item x="294"/>
        <item x="65"/>
        <item x="82"/>
        <item x="251"/>
        <item x="462"/>
        <item x="109"/>
        <item x="550"/>
        <item x="18"/>
        <item x="293"/>
        <item x="579"/>
        <item x="461"/>
        <item x="102"/>
        <item x="60"/>
        <item x="282"/>
        <item x="560"/>
        <item x="275"/>
        <item x="274"/>
        <item x="94"/>
        <item x="444"/>
        <item x="244"/>
        <item x="84"/>
        <item x="231"/>
        <item x="349"/>
        <item x="63"/>
        <item x="116"/>
        <item x="247"/>
        <item x="6"/>
        <item x="406"/>
        <item x="276"/>
        <item x="342"/>
        <item x="117"/>
        <item x="112"/>
        <item x="259"/>
        <item x="605"/>
        <item x="286"/>
        <item x="10"/>
        <item x="172"/>
        <item x="448"/>
        <item x="466"/>
        <item x="68"/>
        <item x="273"/>
        <item x="85"/>
        <item x="178"/>
        <item x="438"/>
        <item x="581"/>
        <item x="13"/>
        <item x="442"/>
        <item x="215"/>
        <item x="437"/>
        <item x="105"/>
        <item x="284"/>
        <item x="64"/>
        <item x="471"/>
        <item x="426"/>
        <item x="269"/>
        <item x="110"/>
        <item x="260"/>
        <item x="15"/>
        <item x="35"/>
        <item x="421"/>
        <item x="1"/>
        <item x="95"/>
        <item x="34"/>
        <item x="249"/>
        <item x="248"/>
        <item x="17"/>
        <item x="12"/>
        <item x="413"/>
        <item x="99"/>
        <item x="563"/>
        <item x="37"/>
        <item x="19"/>
        <item x="106"/>
        <item x="243"/>
        <item x="425"/>
        <item x="91"/>
        <item x="33"/>
        <item x="4"/>
        <item x="290"/>
        <item x="104"/>
        <item x="589"/>
        <item x="415"/>
        <item x="283"/>
        <item x="414"/>
        <item x="22"/>
        <item x="412"/>
        <item x="26"/>
        <item x="101"/>
        <item x="87"/>
        <item x="540"/>
        <item x="100"/>
        <item x="472"/>
        <item x="25"/>
        <item x="30"/>
        <item x="268"/>
        <item x="270"/>
        <item x="565"/>
        <item x="582"/>
        <item x="292"/>
        <item x="90"/>
        <item x="590"/>
        <item x="38"/>
        <item x="111"/>
        <item x="288"/>
        <item x="439"/>
        <item x="300"/>
        <item x="420"/>
        <item x="14"/>
        <item x="272"/>
        <item x="443"/>
        <item x="9"/>
        <item x="301"/>
        <item x="93"/>
        <item x="431"/>
        <item x="570"/>
        <item x="606"/>
        <item x="96"/>
        <item x="5"/>
        <item x="465"/>
        <item x="97"/>
        <item x="281"/>
        <item x="411"/>
        <item x="541"/>
        <item x="289"/>
        <item x="98"/>
        <item x="20"/>
        <item x="572"/>
        <item x="271"/>
        <item x="267"/>
        <item x="430"/>
        <item x="583"/>
        <item x="266"/>
        <item x="436"/>
        <item x="23"/>
        <item x="28"/>
        <item x="31"/>
        <item x="434"/>
        <item x="429"/>
        <item x="27"/>
        <item x="432"/>
        <item x="29"/>
        <item x="464"/>
        <item x="291"/>
        <item x="16"/>
        <item x="463"/>
        <item x="32"/>
        <item x="21"/>
        <item x="571"/>
        <item x="24"/>
        <item x="36"/>
        <item x="433"/>
        <item x="428"/>
        <item x="427"/>
        <item t="default"/>
      </items>
    </pivotField>
    <pivotField numFmtId="165" showAll="0"/>
    <pivotField numFmtId="9" showAll="0">
      <items count="128">
        <item x="14"/>
        <item x="109"/>
        <item x="11"/>
        <item x="7"/>
        <item x="102"/>
        <item x="111"/>
        <item x="106"/>
        <item x="118"/>
        <item x="99"/>
        <item x="6"/>
        <item x="110"/>
        <item x="58"/>
        <item x="101"/>
        <item x="98"/>
        <item x="56"/>
        <item x="55"/>
        <item x="12"/>
        <item x="3"/>
        <item x="72"/>
        <item x="103"/>
        <item x="47"/>
        <item x="45"/>
        <item x="94"/>
        <item x="53"/>
        <item x="1"/>
        <item x="10"/>
        <item x="107"/>
        <item x="43"/>
        <item x="80"/>
        <item x="93"/>
        <item x="50"/>
        <item x="105"/>
        <item x="95"/>
        <item x="51"/>
        <item x="2"/>
        <item x="5"/>
        <item x="36"/>
        <item x="25"/>
        <item x="117"/>
        <item x="31"/>
        <item x="96"/>
        <item x="37"/>
        <item x="15"/>
        <item x="8"/>
        <item x="33"/>
        <item x="97"/>
        <item x="23"/>
        <item x="54"/>
        <item x="113"/>
        <item x="30"/>
        <item x="100"/>
        <item x="114"/>
        <item x="27"/>
        <item x="57"/>
        <item x="18"/>
        <item x="4"/>
        <item x="13"/>
        <item x="24"/>
        <item x="52"/>
        <item x="28"/>
        <item x="46"/>
        <item x="108"/>
        <item x="35"/>
        <item x="69"/>
        <item x="104"/>
        <item x="119"/>
        <item x="29"/>
        <item x="44"/>
        <item x="21"/>
        <item x="0"/>
        <item x="17"/>
        <item x="48"/>
        <item x="126"/>
        <item x="59"/>
        <item x="121"/>
        <item x="60"/>
        <item x="115"/>
        <item x="123"/>
        <item x="64"/>
        <item x="116"/>
        <item x="66"/>
        <item x="9"/>
        <item x="20"/>
        <item x="86"/>
        <item x="65"/>
        <item x="84"/>
        <item x="41"/>
        <item x="85"/>
        <item x="39"/>
        <item x="73"/>
        <item x="40"/>
        <item x="38"/>
        <item x="16"/>
        <item x="22"/>
        <item x="70"/>
        <item x="92"/>
        <item x="26"/>
        <item x="112"/>
        <item x="88"/>
        <item x="32"/>
        <item x="120"/>
        <item x="87"/>
        <item x="34"/>
        <item x="71"/>
        <item x="90"/>
        <item x="42"/>
        <item x="19"/>
        <item x="49"/>
        <item x="78"/>
        <item x="63"/>
        <item x="79"/>
        <item x="61"/>
        <item x="62"/>
        <item x="77"/>
        <item x="67"/>
        <item x="122"/>
        <item x="83"/>
        <item x="124"/>
        <item x="82"/>
        <item x="125"/>
        <item x="76"/>
        <item x="68"/>
        <item x="81"/>
        <item x="74"/>
        <item x="75"/>
        <item x="91"/>
        <item x="89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 numFmtId="165"/>
  </dataFields>
  <formats count="36"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15" type="button" dataOnly="0" labelOnly="1" outline="0" axis="axisRow" fieldPosition="0"/>
    </format>
    <format dxfId="469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68">
      <pivotArea dataOnly="0" labelOnly="1" grandRow="1" outline="0" fieldPosition="0"/>
    </format>
    <format dxfId="467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466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465">
      <pivotArea dataOnly="0" labelOnly="1" outline="0" axis="axisValues" fieldPosition="0"/>
    </format>
    <format dxfId="464">
      <pivotArea field="15" type="button" dataOnly="0" labelOnly="1" outline="0" axis="axisRow" fieldPosition="0"/>
    </format>
    <format dxfId="463">
      <pivotArea dataOnly="0" labelOnly="1" outline="0" axis="axisValues" fieldPosition="0"/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15" type="button" dataOnly="0" labelOnly="1" outline="0" axis="axisRow" fieldPosition="0"/>
    </format>
    <format dxfId="459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58">
      <pivotArea dataOnly="0" labelOnly="1" grandRow="1" outline="0" fieldPosition="0"/>
    </format>
    <format dxfId="457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456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455">
      <pivotArea dataOnly="0" labelOnly="1" outline="0" axis="axisValues" fieldPosition="0"/>
    </format>
    <format dxfId="454">
      <pivotArea type="all" dataOnly="0" outline="0" fieldPosition="0"/>
    </format>
    <format dxfId="453">
      <pivotArea outline="0" collapsedLevelsAreSubtotals="1" fieldPosition="0"/>
    </format>
    <format dxfId="452">
      <pivotArea field="15" type="button" dataOnly="0" labelOnly="1" outline="0" axis="axisRow" fieldPosition="0"/>
    </format>
    <format dxfId="451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50">
      <pivotArea dataOnly="0" labelOnly="1" grandRow="1" outline="0" fieldPosition="0"/>
    </format>
    <format dxfId="449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448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447">
      <pivotArea dataOnly="0" labelOnly="1" outline="0" axis="axisValues" fieldPosition="0"/>
    </format>
    <format dxfId="446">
      <pivotArea grandRow="1" outline="0" collapsedLevelsAreSubtotals="1" fieldPosition="0"/>
    </format>
    <format dxfId="445">
      <pivotArea dataOnly="0" labelOnly="1" grandRow="1" outline="0" fieldPosition="0"/>
    </format>
    <format dxfId="444">
      <pivotArea collapsedLevelsAreSubtotals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443">
      <pivotArea dataOnly="0" labelOnly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442">
      <pivotArea collapsedLevelsAreSubtotals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441">
      <pivotArea dataOnly="0" labelOnly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440">
      <pivotArea collapsedLevelsAreSubtotals="1" fieldPosition="0">
        <references count="1">
          <reference field="15" count="1">
            <x v="2"/>
          </reference>
        </references>
      </pivotArea>
    </format>
    <format dxfId="439">
      <pivotArea dataOnly="0" labelOnly="1" fieldPosition="0">
        <references count="1">
          <reference field="15" count="1">
            <x v="2"/>
          </reference>
        </references>
      </pivotArea>
    </format>
    <format dxfId="438">
      <pivotArea collapsedLevelsAreSubtotals="1" fieldPosition="0">
        <references count="1">
          <reference field="15" count="1">
            <x v="1"/>
          </reference>
        </references>
      </pivotArea>
    </format>
    <format dxfId="437">
      <pivotArea dataOnly="0" labelOnly="1" fieldPosition="0">
        <references count="1">
          <reference field="15" count="1">
            <x v="1"/>
          </reference>
        </references>
      </pivotArea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DDC1D-EF0E-4131-8BE6-92ACE289FD84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3:B236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a de Total Sales" fld="9" baseField="0" baseItem="0" numFmtId="165"/>
  </dataFields>
  <formats count="25">
    <format dxfId="497">
      <pivotArea type="all" dataOnly="0" outline="0" fieldPosition="0"/>
    </format>
    <format dxfId="496">
      <pivotArea outline="0" collapsedLevelsAreSubtotals="1" fieldPosition="0"/>
    </format>
    <format dxfId="495">
      <pivotArea field="5" type="button" dataOnly="0" labelOnly="1" outline="0" axis="axisRow" fieldPosition="0"/>
    </format>
    <format dxfId="494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3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492">
      <pivotArea dataOnly="0" labelOnly="1" grandRow="1" outline="0" fieldPosition="0"/>
    </format>
    <format dxfId="491">
      <pivotArea dataOnly="0" labelOnly="1" outline="0" axis="axisValues" fieldPosition="0"/>
    </format>
    <format dxfId="490">
      <pivotArea field="5" type="button" dataOnly="0" labelOnly="1" outline="0" axis="axisRow" fieldPosition="0"/>
    </format>
    <format dxfId="489">
      <pivotArea dataOnly="0" labelOnly="1" outline="0" axis="axisValues" fieldPosition="0"/>
    </format>
    <format dxfId="488">
      <pivotArea type="all" dataOnly="0" outline="0" fieldPosition="0"/>
    </format>
    <format dxfId="487">
      <pivotArea outline="0" collapsedLevelsAreSubtotals="1" fieldPosition="0"/>
    </format>
    <format dxfId="486">
      <pivotArea field="5" type="button" dataOnly="0" labelOnly="1" outline="0" axis="axisRow" fieldPosition="0"/>
    </format>
    <format dxfId="485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4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483">
      <pivotArea dataOnly="0" labelOnly="1" grandRow="1" outline="0" fieldPosition="0"/>
    </format>
    <format dxfId="482">
      <pivotArea dataOnly="0" labelOnly="1" outline="0" axis="axisValues" fieldPosition="0"/>
    </format>
    <format dxfId="481">
      <pivotArea grandRow="1" outline="0" collapsedLevelsAreSubtotals="1" fieldPosition="0"/>
    </format>
    <format dxfId="480">
      <pivotArea dataOnly="0" labelOnly="1" grandRow="1" outline="0" fieldPosition="0"/>
    </format>
    <format dxfId="479">
      <pivotArea type="all" dataOnly="0" outline="0" fieldPosition="0"/>
    </format>
    <format dxfId="478">
      <pivotArea outline="0" collapsedLevelsAreSubtotals="1" fieldPosition="0"/>
    </format>
    <format dxfId="477">
      <pivotArea field="5" type="button" dataOnly="0" labelOnly="1" outline="0" axis="axisRow" fieldPosition="0"/>
    </format>
    <format dxfId="476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5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474">
      <pivotArea dataOnly="0" labelOnly="1" grandRow="1" outline="0" fieldPosition="0"/>
    </format>
    <format dxfId="47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tailer" xr10:uid="{513B2656-4533-43D5-ACFC-030221579900}" sourceName="Retailer">
  <pivotTables>
    <pivotTable tabId="5" name="TablaDinámica10"/>
  </pivotTables>
  <data>
    <tabular pivotCacheId="799834678">
      <items count="6">
        <i x="5" s="1"/>
        <i x="0" s="1"/>
        <i x="4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9B5F0558-BC50-4600-BC26-AB48B983AFF0}" sourceName="Region">
  <pivotTables>
    <pivotTable tabId="5" name="TablaDinámica9"/>
  </pivotTables>
  <data>
    <tabular pivotCacheId="799834678">
      <items count="5">
        <i x="3" s="1"/>
        <i x="0" s="1"/>
        <i x="1" s="1"/>
        <i x="4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E1A37C7E-BBC2-4C2F-8F6F-6A6267EED1B9}" sourceName="Product">
  <pivotTables>
    <pivotTable tabId="5" name="TablaDinámica12"/>
  </pivotTables>
  <data>
    <tabular pivotCacheId="799834678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Invoice_Date" xr10:uid="{3DE2F161-81C0-4C11-85BA-F5A31197EB68}" sourceName="Años (Invoice Date)">
  <pivotTables>
    <pivotTable tabId="5" name="TablaDinámica8"/>
  </pivotTables>
  <data>
    <tabular pivotCacheId="799834678">
      <items count="5">
        <i x="1" s="1"/>
        <i x="2" s="1"/>
        <i x="0" s="1" nd="1"/>
        <i x="4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tailer" xr10:uid="{773DBA37-D47D-4537-9E88-BFA335A1E7BE}" cache="SegmentaciónDeDatos_Retailer" caption="Retailer" style="SlicerStyleDark3" rowHeight="241300"/>
  <slicer name="Region 1" xr10:uid="{6797DFD5-5386-4075-AE7B-D62217147E29}" cache="SegmentaciónDeDatos_Region" caption="Region" rowHeight="241300"/>
  <slicer name="Product" xr10:uid="{9233AB21-4D38-4540-8ED0-ADE7C98F60D3}" cache="SegmentaciónDeDatos_Product" caption="Product" style="SlicerStyleDark5" rowHeight="241300"/>
  <slicer name="Años (Invoice Date)" xr10:uid="{E156D1F8-31BC-4D98-9255-0BAACD63340D}" cache="SegmentaciónDeDatos_Años__Invoice_Date" caption="Años (Invoice Date)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3748A1-5427-4F02-BA7A-15E72A791531}" name="Tabla2" displayName="Tabla2" ref="A1:P9649" totalsRowShown="0" headerRowDxfId="515" dataDxfId="514">
  <autoFilter ref="A1:P9649" xr:uid="{933748A1-5427-4F02-BA7A-15E72A791531}"/>
  <tableColumns count="16">
    <tableColumn id="1" xr3:uid="{D1A2D457-D359-4884-ACBC-879602089EBB}" name="Retailer" dataDxfId="513"/>
    <tableColumn id="2" xr3:uid="{7395A04E-FE40-4C8B-B38A-6CF132524B45}" name="Retailer ID" dataDxfId="512"/>
    <tableColumn id="3" xr3:uid="{E700F9D9-C2EF-4AFC-82CA-583B88503CB2}" name="Invoice Date" dataDxfId="511"/>
    <tableColumn id="4" xr3:uid="{77914B00-8289-44CD-B88A-28CE2070FDA1}" name="Region" dataDxfId="510"/>
    <tableColumn id="5" xr3:uid="{48C351A9-4491-4A92-AFCD-D48C998A8867}" name="State" dataDxfId="509"/>
    <tableColumn id="6" xr3:uid="{02BA65FC-A57F-42DB-9C0C-A24A56EF8A4D}" name="City" dataDxfId="508"/>
    <tableColumn id="7" xr3:uid="{23848FB0-E3FC-4133-970E-315F464CE35D}" name="Product" dataDxfId="507"/>
    <tableColumn id="15" xr3:uid="{5024302C-28CF-460A-89A7-B0C854D0EB4D}" name="Client" dataDxfId="506">
      <calculatedColumnFormula>IFERROR(LEFT(Tabla2[[#This Row],[Product]],FIND(" ",Tabla2[[#This Row],[Product]])-3),Tabla2[[#This Row],[Product]])</calculatedColumnFormula>
    </tableColumn>
    <tableColumn id="8" xr3:uid="{891BC3DA-6762-42A0-A77B-D887AA468DB8}" name="Price per Unit" dataDxfId="505"/>
    <tableColumn id="9" xr3:uid="{614895A4-1018-43BF-9B97-4EFF8E33F866}" name="Units Sold" dataDxfId="504"/>
    <tableColumn id="10" xr3:uid="{81F6EDE3-F81C-43AD-AFE6-CF6C764580C1}" name="Total Sales" dataDxfId="503">
      <calculatedColumnFormula>Tabla2[[#This Row],[Price per Unit]]*Tabla2[[#This Row],[Units Sold]]</calculatedColumnFormula>
    </tableColumn>
    <tableColumn id="19" xr3:uid="{B365F18D-4824-41E2-8187-80856C756F79}" name="Áverage Price" dataDxfId="502">
      <calculatedColumnFormula>Tabla2[[#This Row],[Units Sold]]/Cálculos!$C$11</calculatedColumnFormula>
    </tableColumn>
    <tableColumn id="18" xr3:uid="{BF25FCA1-1949-4E5D-9D6C-1C21139C78EA}" name="Sales Costs + Operating Expenses" dataDxfId="501">
      <calculatedColumnFormula>Tabla2[[#This Row],[Total Sales]]-Tabla2[[#This Row],[Operating Profit]]</calculatedColumnFormula>
    </tableColumn>
    <tableColumn id="11" xr3:uid="{E5340794-87F9-4836-A413-D9327362BDB4}" name="Operating Profit" dataDxfId="500"/>
    <tableColumn id="16" xr3:uid="{A72D661C-6BFA-4CCF-9911-493706D9F061}" name="Operating Margin" dataDxfId="499" dataCellStyle="Porcentaje">
      <calculatedColumnFormula>Tabla2[[#This Row],[Operating Profit]]/Tabla2[[#This Row],[Total Sales]]</calculatedColumnFormula>
    </tableColumn>
    <tableColumn id="13" xr3:uid="{5EB39A8B-9A87-4FE7-BE6E-460ABD173F1D}" name="Sales Method" dataDxfId="49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E6E326-BB3B-42CD-9AF0-C6CCD07E840B}" name="Tabla1" displayName="Tabla1" ref="G183:H185" totalsRowShown="0" headerRowDxfId="6" dataDxfId="4" headerRowBorderDxfId="5" tableBorderDxfId="3" totalsRowBorderDxfId="2">
  <tableColumns count="2">
    <tableColumn id="1" xr3:uid="{0E7CF711-7150-491F-8273-CBB6E6126405}" name="Ciudad" dataDxfId="1"/>
    <tableColumn id="2" xr3:uid="{82A4273C-D0B7-4370-9B42-4EADE42C7B76}" name="Suma de Total Sales" dataDxfId="0"/>
  </tableColumns>
  <tableStyleInfo name="TableStyleDark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49"/>
  <sheetViews>
    <sheetView tabSelected="1" zoomScale="80" zoomScaleNormal="80" workbookViewId="0">
      <selection activeCell="F10" sqref="C1:F10"/>
    </sheetView>
  </sheetViews>
  <sheetFormatPr baseColWidth="10" defaultColWidth="14.42578125" defaultRowHeight="15" customHeight="1" x14ac:dyDescent="0.25"/>
  <cols>
    <col min="1" max="1" width="11.140625" customWidth="1"/>
    <col min="2" max="2" width="11.42578125" customWidth="1"/>
    <col min="3" max="3" width="13.42578125" customWidth="1"/>
    <col min="4" max="4" width="11.7109375" bestFit="1" customWidth="1"/>
    <col min="5" max="5" width="11.140625" customWidth="1"/>
    <col min="6" max="6" width="13.85546875" bestFit="1" customWidth="1"/>
    <col min="7" max="7" width="25.85546875" bestFit="1" customWidth="1"/>
    <col min="8" max="8" width="9" customWidth="1"/>
    <col min="9" max="9" width="12.7109375" style="7" customWidth="1"/>
    <col min="10" max="10" width="10.140625" style="5" customWidth="1"/>
    <col min="11" max="11" width="13" style="7" customWidth="1"/>
    <col min="12" max="12" width="13.5703125" style="53" customWidth="1"/>
    <col min="13" max="13" width="18.42578125" style="7" customWidth="1"/>
    <col min="14" max="14" width="10.85546875" style="7" customWidth="1"/>
    <col min="15" max="15" width="11.85546875" style="47" customWidth="1"/>
    <col min="16" max="16" width="13.28515625" customWidth="1"/>
  </cols>
  <sheetData>
    <row r="1" spans="1:16" s="60" customFormat="1" ht="31.5" customHeight="1" x14ac:dyDescent="0.2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179</v>
      </c>
      <c r="I1" s="55" t="s">
        <v>7</v>
      </c>
      <c r="J1" s="56" t="s">
        <v>8</v>
      </c>
      <c r="K1" s="55" t="s">
        <v>9</v>
      </c>
      <c r="L1" s="57" t="s">
        <v>177</v>
      </c>
      <c r="M1" s="58" t="s">
        <v>176</v>
      </c>
      <c r="N1" s="58" t="s">
        <v>10</v>
      </c>
      <c r="O1" s="59" t="s">
        <v>11</v>
      </c>
      <c r="P1" s="54" t="s">
        <v>12</v>
      </c>
    </row>
    <row r="2" spans="1:16" ht="14.25" customHeight="1" x14ac:dyDescent="0.25">
      <c r="A2" s="1" t="s">
        <v>13</v>
      </c>
      <c r="B2" s="1">
        <v>1185732</v>
      </c>
      <c r="C2" s="2">
        <v>43831</v>
      </c>
      <c r="D2" s="1" t="s">
        <v>14</v>
      </c>
      <c r="E2" s="1" t="s">
        <v>15</v>
      </c>
      <c r="F2" s="1" t="s">
        <v>15</v>
      </c>
      <c r="G2" s="3" t="s">
        <v>16</v>
      </c>
      <c r="H2" s="3" t="str">
        <f>IFERROR(LEFT(Tabla2[[#This Row],[Product]],FIND(" ",Tabla2[[#This Row],[Product]])-3),Tabla2[[#This Row],[Product]])</f>
        <v>Men</v>
      </c>
      <c r="I2" s="6">
        <v>50</v>
      </c>
      <c r="J2" s="4">
        <v>12000</v>
      </c>
      <c r="K2" s="6">
        <f>Tabla2[[#This Row],[Price per Unit]]*Tabla2[[#This Row],[Units Sold]]</f>
        <v>600000</v>
      </c>
      <c r="L2" s="52">
        <f>Tabla2[[#This Row],[Units Sold]]/Cálculos!$C$11</f>
        <v>4.8409329930157441E-4</v>
      </c>
      <c r="M2" s="6">
        <f>Tabla2[[#This Row],[Total Sales]]-Tabla2[[#This Row],[Operating Profit]]</f>
        <v>300000</v>
      </c>
      <c r="N2" s="6">
        <v>300000</v>
      </c>
      <c r="O2" s="46">
        <f>Tabla2[[#This Row],[Operating Profit]]/Tabla2[[#This Row],[Total Sales]]</f>
        <v>0.5</v>
      </c>
      <c r="P2" s="1" t="s">
        <v>17</v>
      </c>
    </row>
    <row r="3" spans="1:16" ht="14.25" customHeight="1" x14ac:dyDescent="0.25">
      <c r="A3" s="1" t="s">
        <v>13</v>
      </c>
      <c r="B3" s="1">
        <v>1185732</v>
      </c>
      <c r="C3" s="2">
        <v>43832</v>
      </c>
      <c r="D3" s="1" t="s">
        <v>14</v>
      </c>
      <c r="E3" s="1" t="s">
        <v>15</v>
      </c>
      <c r="F3" s="1" t="s">
        <v>15</v>
      </c>
      <c r="G3" s="3" t="s">
        <v>18</v>
      </c>
      <c r="H3" s="3" t="str">
        <f>IFERROR(LEFT(Tabla2[[#This Row],[Product]],FIND(" ",Tabla2[[#This Row],[Product]])-3),Tabla2[[#This Row],[Product]])</f>
        <v>Men</v>
      </c>
      <c r="I3" s="6">
        <v>50</v>
      </c>
      <c r="J3" s="4">
        <v>10000</v>
      </c>
      <c r="K3" s="6">
        <f>Tabla2[[#This Row],[Price per Unit]]*Tabla2[[#This Row],[Units Sold]]</f>
        <v>500000</v>
      </c>
      <c r="L3" s="52">
        <f>Tabla2[[#This Row],[Units Sold]]/Cálculos!$C$11</f>
        <v>4.0341108275131199E-4</v>
      </c>
      <c r="M3" s="6">
        <f>Tabla2[[#This Row],[Total Sales]]-Tabla2[[#This Row],[Operating Profit]]</f>
        <v>350000</v>
      </c>
      <c r="N3" s="6">
        <v>150000</v>
      </c>
      <c r="O3" s="46">
        <f>Tabla2[[#This Row],[Operating Profit]]/Tabla2[[#This Row],[Total Sales]]</f>
        <v>0.3</v>
      </c>
      <c r="P3" s="1" t="s">
        <v>17</v>
      </c>
    </row>
    <row r="4" spans="1:16" ht="14.25" customHeight="1" x14ac:dyDescent="0.25">
      <c r="A4" s="1" t="s">
        <v>13</v>
      </c>
      <c r="B4" s="1">
        <v>1185732</v>
      </c>
      <c r="C4" s="2">
        <v>43833</v>
      </c>
      <c r="D4" s="1" t="s">
        <v>14</v>
      </c>
      <c r="E4" s="1" t="s">
        <v>15</v>
      </c>
      <c r="F4" s="1" t="s">
        <v>15</v>
      </c>
      <c r="G4" s="3" t="s">
        <v>19</v>
      </c>
      <c r="H4" s="3" t="str">
        <f>IFERROR(LEFT(Tabla2[[#This Row],[Product]],FIND(" ",Tabla2[[#This Row],[Product]])-3),Tabla2[[#This Row],[Product]])</f>
        <v>Women</v>
      </c>
      <c r="I4" s="6">
        <v>40</v>
      </c>
      <c r="J4" s="4">
        <v>10000</v>
      </c>
      <c r="K4" s="6">
        <f>Tabla2[[#This Row],[Price per Unit]]*Tabla2[[#This Row],[Units Sold]]</f>
        <v>400000</v>
      </c>
      <c r="L4" s="52">
        <f>Tabla2[[#This Row],[Units Sold]]/Cálculos!$C$11</f>
        <v>4.0341108275131199E-4</v>
      </c>
      <c r="M4" s="6">
        <f>Tabla2[[#This Row],[Total Sales]]-Tabla2[[#This Row],[Operating Profit]]</f>
        <v>260000</v>
      </c>
      <c r="N4" s="6">
        <v>140000</v>
      </c>
      <c r="O4" s="46">
        <f>Tabla2[[#This Row],[Operating Profit]]/Tabla2[[#This Row],[Total Sales]]</f>
        <v>0.35</v>
      </c>
      <c r="P4" s="1" t="s">
        <v>17</v>
      </c>
    </row>
    <row r="5" spans="1:16" ht="14.25" customHeight="1" x14ac:dyDescent="0.25">
      <c r="A5" s="1" t="s">
        <v>13</v>
      </c>
      <c r="B5" s="1">
        <v>1185732</v>
      </c>
      <c r="C5" s="2">
        <v>43834</v>
      </c>
      <c r="D5" s="1" t="s">
        <v>14</v>
      </c>
      <c r="E5" s="1" t="s">
        <v>15</v>
      </c>
      <c r="F5" s="1" t="s">
        <v>15</v>
      </c>
      <c r="G5" s="3" t="s">
        <v>20</v>
      </c>
      <c r="H5" s="3" t="str">
        <f>IFERROR(LEFT(Tabla2[[#This Row],[Product]],FIND(" ",Tabla2[[#This Row],[Product]])-3),Tabla2[[#This Row],[Product]])</f>
        <v>Women</v>
      </c>
      <c r="I5" s="6">
        <v>45</v>
      </c>
      <c r="J5" s="4">
        <v>8500</v>
      </c>
      <c r="K5" s="6">
        <f>Tabla2[[#This Row],[Price per Unit]]*Tabla2[[#This Row],[Units Sold]]</f>
        <v>382500</v>
      </c>
      <c r="L5" s="52">
        <f>Tabla2[[#This Row],[Units Sold]]/Cálculos!$C$11</f>
        <v>3.4289942033861518E-4</v>
      </c>
      <c r="M5" s="6">
        <f>Tabla2[[#This Row],[Total Sales]]-Tabla2[[#This Row],[Operating Profit]]</f>
        <v>248625</v>
      </c>
      <c r="N5" s="6">
        <v>133875</v>
      </c>
      <c r="O5" s="46">
        <f>Tabla2[[#This Row],[Operating Profit]]/Tabla2[[#This Row],[Total Sales]]</f>
        <v>0.35</v>
      </c>
      <c r="P5" s="1" t="s">
        <v>17</v>
      </c>
    </row>
    <row r="6" spans="1:16" ht="14.25" customHeight="1" x14ac:dyDescent="0.25">
      <c r="A6" s="1" t="s">
        <v>13</v>
      </c>
      <c r="B6" s="1">
        <v>1185732</v>
      </c>
      <c r="C6" s="2">
        <v>43835</v>
      </c>
      <c r="D6" s="1" t="s">
        <v>14</v>
      </c>
      <c r="E6" s="1" t="s">
        <v>15</v>
      </c>
      <c r="F6" s="1" t="s">
        <v>15</v>
      </c>
      <c r="G6" s="3" t="s">
        <v>21</v>
      </c>
      <c r="H6" s="3" t="str">
        <f>IFERROR(LEFT(Tabla2[[#This Row],[Product]],FIND(" ",Tabla2[[#This Row],[Product]])-3),Tabla2[[#This Row],[Product]])</f>
        <v>Men</v>
      </c>
      <c r="I6" s="6">
        <v>60</v>
      </c>
      <c r="J6" s="4">
        <v>9000</v>
      </c>
      <c r="K6" s="6">
        <f>Tabla2[[#This Row],[Price per Unit]]*Tabla2[[#This Row],[Units Sold]]</f>
        <v>540000</v>
      </c>
      <c r="L6" s="52">
        <f>Tabla2[[#This Row],[Units Sold]]/Cálculos!$C$11</f>
        <v>3.6306997447618078E-4</v>
      </c>
      <c r="M6" s="6">
        <f>Tabla2[[#This Row],[Total Sales]]-Tabla2[[#This Row],[Operating Profit]]</f>
        <v>378000</v>
      </c>
      <c r="N6" s="6">
        <v>162000</v>
      </c>
      <c r="O6" s="46">
        <f>Tabla2[[#This Row],[Operating Profit]]/Tabla2[[#This Row],[Total Sales]]</f>
        <v>0.3</v>
      </c>
      <c r="P6" s="1" t="s">
        <v>17</v>
      </c>
    </row>
    <row r="7" spans="1:16" ht="14.25" customHeight="1" x14ac:dyDescent="0.25">
      <c r="A7" s="1" t="s">
        <v>13</v>
      </c>
      <c r="B7" s="1">
        <v>1185732</v>
      </c>
      <c r="C7" s="2">
        <v>43836</v>
      </c>
      <c r="D7" s="1" t="s">
        <v>14</v>
      </c>
      <c r="E7" s="1" t="s">
        <v>15</v>
      </c>
      <c r="F7" s="1" t="s">
        <v>15</v>
      </c>
      <c r="G7" s="3" t="s">
        <v>22</v>
      </c>
      <c r="H7" s="3" t="str">
        <f>IFERROR(LEFT(Tabla2[[#This Row],[Product]],FIND(" ",Tabla2[[#This Row],[Product]])-3),Tabla2[[#This Row],[Product]])</f>
        <v>Women</v>
      </c>
      <c r="I7" s="6">
        <v>50</v>
      </c>
      <c r="J7" s="4">
        <v>10000</v>
      </c>
      <c r="K7" s="6">
        <f>Tabla2[[#This Row],[Price per Unit]]*Tabla2[[#This Row],[Units Sold]]</f>
        <v>500000</v>
      </c>
      <c r="L7" s="52">
        <f>Tabla2[[#This Row],[Units Sold]]/Cálculos!$C$11</f>
        <v>4.0341108275131199E-4</v>
      </c>
      <c r="M7" s="6">
        <f>Tabla2[[#This Row],[Total Sales]]-Tabla2[[#This Row],[Operating Profit]]</f>
        <v>375000</v>
      </c>
      <c r="N7" s="6">
        <v>125000</v>
      </c>
      <c r="O7" s="46">
        <f>Tabla2[[#This Row],[Operating Profit]]/Tabla2[[#This Row],[Total Sales]]</f>
        <v>0.25</v>
      </c>
      <c r="P7" s="1" t="s">
        <v>17</v>
      </c>
    </row>
    <row r="8" spans="1:16" ht="14.25" customHeight="1" x14ac:dyDescent="0.25">
      <c r="A8" s="1" t="s">
        <v>13</v>
      </c>
      <c r="B8" s="1">
        <v>1185732</v>
      </c>
      <c r="C8" s="2">
        <v>43837</v>
      </c>
      <c r="D8" s="1" t="s">
        <v>14</v>
      </c>
      <c r="E8" s="1" t="s">
        <v>15</v>
      </c>
      <c r="F8" s="1" t="s">
        <v>15</v>
      </c>
      <c r="G8" s="3" t="s">
        <v>16</v>
      </c>
      <c r="H8" s="3" t="str">
        <f>IFERROR(LEFT(Tabla2[[#This Row],[Product]],FIND(" ",Tabla2[[#This Row],[Product]])-3),Tabla2[[#This Row],[Product]])</f>
        <v>Men</v>
      </c>
      <c r="I8" s="6">
        <v>50</v>
      </c>
      <c r="J8" s="4">
        <v>12500</v>
      </c>
      <c r="K8" s="6">
        <f>Tabla2[[#This Row],[Price per Unit]]*Tabla2[[#This Row],[Units Sold]]</f>
        <v>625000</v>
      </c>
      <c r="L8" s="52">
        <f>Tabla2[[#This Row],[Units Sold]]/Cálculos!$C$11</f>
        <v>5.0426385343914002E-4</v>
      </c>
      <c r="M8" s="6">
        <f>Tabla2[[#This Row],[Total Sales]]-Tabla2[[#This Row],[Operating Profit]]</f>
        <v>312500</v>
      </c>
      <c r="N8" s="6">
        <v>312500</v>
      </c>
      <c r="O8" s="46">
        <f>Tabla2[[#This Row],[Operating Profit]]/Tabla2[[#This Row],[Total Sales]]</f>
        <v>0.5</v>
      </c>
      <c r="P8" s="1" t="s">
        <v>17</v>
      </c>
    </row>
    <row r="9" spans="1:16" ht="14.25" customHeight="1" x14ac:dyDescent="0.25">
      <c r="A9" s="1" t="s">
        <v>13</v>
      </c>
      <c r="B9" s="1">
        <v>1185732</v>
      </c>
      <c r="C9" s="2">
        <v>43838</v>
      </c>
      <c r="D9" s="1" t="s">
        <v>14</v>
      </c>
      <c r="E9" s="1" t="s">
        <v>15</v>
      </c>
      <c r="F9" s="1" t="s">
        <v>15</v>
      </c>
      <c r="G9" s="3" t="s">
        <v>18</v>
      </c>
      <c r="H9" s="3" t="str">
        <f>IFERROR(LEFT(Tabla2[[#This Row],[Product]],FIND(" ",Tabla2[[#This Row],[Product]])-3),Tabla2[[#This Row],[Product]])</f>
        <v>Men</v>
      </c>
      <c r="I9" s="6">
        <v>50</v>
      </c>
      <c r="J9" s="4">
        <v>9000</v>
      </c>
      <c r="K9" s="6">
        <f>Tabla2[[#This Row],[Price per Unit]]*Tabla2[[#This Row],[Units Sold]]</f>
        <v>450000</v>
      </c>
      <c r="L9" s="52">
        <f>Tabla2[[#This Row],[Units Sold]]/Cálculos!$C$11</f>
        <v>3.6306997447618078E-4</v>
      </c>
      <c r="M9" s="6">
        <f>Tabla2[[#This Row],[Total Sales]]-Tabla2[[#This Row],[Operating Profit]]</f>
        <v>315000</v>
      </c>
      <c r="N9" s="6">
        <v>135000</v>
      </c>
      <c r="O9" s="46">
        <f>Tabla2[[#This Row],[Operating Profit]]/Tabla2[[#This Row],[Total Sales]]</f>
        <v>0.3</v>
      </c>
      <c r="P9" s="1" t="s">
        <v>23</v>
      </c>
    </row>
    <row r="10" spans="1:16" ht="14.25" customHeight="1" x14ac:dyDescent="0.25">
      <c r="A10" s="1" t="s">
        <v>13</v>
      </c>
      <c r="B10" s="1">
        <v>1185732</v>
      </c>
      <c r="C10" s="2">
        <v>43851</v>
      </c>
      <c r="D10" s="1" t="s">
        <v>14</v>
      </c>
      <c r="E10" s="1" t="s">
        <v>15</v>
      </c>
      <c r="F10" s="1" t="s">
        <v>15</v>
      </c>
      <c r="G10" s="3" t="s">
        <v>19</v>
      </c>
      <c r="H10" s="3" t="str">
        <f>IFERROR(LEFT(Tabla2[[#This Row],[Product]],FIND(" ",Tabla2[[#This Row],[Product]])-3),Tabla2[[#This Row],[Product]])</f>
        <v>Women</v>
      </c>
      <c r="I10" s="6">
        <v>40</v>
      </c>
      <c r="J10" s="4">
        <v>9500</v>
      </c>
      <c r="K10" s="6">
        <f>Tabla2[[#This Row],[Price per Unit]]*Tabla2[[#This Row],[Units Sold]]</f>
        <v>380000</v>
      </c>
      <c r="L10" s="52">
        <f>Tabla2[[#This Row],[Units Sold]]/Cálculos!$C$11</f>
        <v>3.8324052861374639E-4</v>
      </c>
      <c r="M10" s="6">
        <f>Tabla2[[#This Row],[Total Sales]]-Tabla2[[#This Row],[Operating Profit]]</f>
        <v>247000</v>
      </c>
      <c r="N10" s="6">
        <v>133000</v>
      </c>
      <c r="O10" s="46">
        <f>Tabla2[[#This Row],[Operating Profit]]/Tabla2[[#This Row],[Total Sales]]</f>
        <v>0.35</v>
      </c>
      <c r="P10" s="1" t="s">
        <v>23</v>
      </c>
    </row>
    <row r="11" spans="1:16" ht="14.25" customHeight="1" x14ac:dyDescent="0.25">
      <c r="A11" s="1" t="s">
        <v>13</v>
      </c>
      <c r="B11" s="1">
        <v>1185732</v>
      </c>
      <c r="C11" s="2">
        <v>43852</v>
      </c>
      <c r="D11" s="1" t="s">
        <v>14</v>
      </c>
      <c r="E11" s="1" t="s">
        <v>15</v>
      </c>
      <c r="F11" s="1" t="s">
        <v>15</v>
      </c>
      <c r="G11" s="3" t="s">
        <v>20</v>
      </c>
      <c r="H11" s="3" t="str">
        <f>IFERROR(LEFT(Tabla2[[#This Row],[Product]],FIND(" ",Tabla2[[#This Row],[Product]])-3),Tabla2[[#This Row],[Product]])</f>
        <v>Women</v>
      </c>
      <c r="I11" s="6">
        <v>45</v>
      </c>
      <c r="J11" s="4">
        <v>8250</v>
      </c>
      <c r="K11" s="6">
        <f>Tabla2[[#This Row],[Price per Unit]]*Tabla2[[#This Row],[Units Sold]]</f>
        <v>371250</v>
      </c>
      <c r="L11" s="52">
        <f>Tabla2[[#This Row],[Units Sold]]/Cálculos!$C$11</f>
        <v>3.3281414326983237E-4</v>
      </c>
      <c r="M11" s="6">
        <f>Tabla2[[#This Row],[Total Sales]]-Tabla2[[#This Row],[Operating Profit]]</f>
        <v>241312.5</v>
      </c>
      <c r="N11" s="6">
        <v>129937.49999999999</v>
      </c>
      <c r="O11" s="46">
        <f>Tabla2[[#This Row],[Operating Profit]]/Tabla2[[#This Row],[Total Sales]]</f>
        <v>0.35</v>
      </c>
      <c r="P11" s="1" t="s">
        <v>23</v>
      </c>
    </row>
    <row r="12" spans="1:16" ht="14.25" customHeight="1" x14ac:dyDescent="0.25">
      <c r="A12" s="1" t="s">
        <v>13</v>
      </c>
      <c r="B12" s="1">
        <v>1185732</v>
      </c>
      <c r="C12" s="2">
        <v>43853</v>
      </c>
      <c r="D12" s="1" t="s">
        <v>14</v>
      </c>
      <c r="E12" s="1" t="s">
        <v>15</v>
      </c>
      <c r="F12" s="1" t="s">
        <v>15</v>
      </c>
      <c r="G12" s="3" t="s">
        <v>21</v>
      </c>
      <c r="H12" s="3" t="str">
        <f>IFERROR(LEFT(Tabla2[[#This Row],[Product]],FIND(" ",Tabla2[[#This Row],[Product]])-3),Tabla2[[#This Row],[Product]])</f>
        <v>Men</v>
      </c>
      <c r="I12" s="6">
        <v>60</v>
      </c>
      <c r="J12" s="4">
        <v>9000</v>
      </c>
      <c r="K12" s="6">
        <f>Tabla2[[#This Row],[Price per Unit]]*Tabla2[[#This Row],[Units Sold]]</f>
        <v>540000</v>
      </c>
      <c r="L12" s="52">
        <f>Tabla2[[#This Row],[Units Sold]]/Cálculos!$C$11</f>
        <v>3.6306997447618078E-4</v>
      </c>
      <c r="M12" s="6">
        <f>Tabla2[[#This Row],[Total Sales]]-Tabla2[[#This Row],[Operating Profit]]</f>
        <v>378000</v>
      </c>
      <c r="N12" s="6">
        <v>162000</v>
      </c>
      <c r="O12" s="46">
        <f>Tabla2[[#This Row],[Operating Profit]]/Tabla2[[#This Row],[Total Sales]]</f>
        <v>0.3</v>
      </c>
      <c r="P12" s="1" t="s">
        <v>23</v>
      </c>
    </row>
    <row r="13" spans="1:16" ht="14.25" customHeight="1" x14ac:dyDescent="0.25">
      <c r="A13" s="1" t="s">
        <v>13</v>
      </c>
      <c r="B13" s="1">
        <v>1185732</v>
      </c>
      <c r="C13" s="2">
        <v>43854</v>
      </c>
      <c r="D13" s="1" t="s">
        <v>14</v>
      </c>
      <c r="E13" s="1" t="s">
        <v>15</v>
      </c>
      <c r="F13" s="1" t="s">
        <v>15</v>
      </c>
      <c r="G13" s="3" t="s">
        <v>22</v>
      </c>
      <c r="H13" s="3" t="str">
        <f>IFERROR(LEFT(Tabla2[[#This Row],[Product]],FIND(" ",Tabla2[[#This Row],[Product]])-3),Tabla2[[#This Row],[Product]])</f>
        <v>Women</v>
      </c>
      <c r="I13" s="6">
        <v>50</v>
      </c>
      <c r="J13" s="4">
        <v>10000</v>
      </c>
      <c r="K13" s="6">
        <f>Tabla2[[#This Row],[Price per Unit]]*Tabla2[[#This Row],[Units Sold]]</f>
        <v>500000</v>
      </c>
      <c r="L13" s="52">
        <f>Tabla2[[#This Row],[Units Sold]]/Cálculos!$C$11</f>
        <v>4.0341108275131199E-4</v>
      </c>
      <c r="M13" s="6">
        <f>Tabla2[[#This Row],[Total Sales]]-Tabla2[[#This Row],[Operating Profit]]</f>
        <v>375000</v>
      </c>
      <c r="N13" s="6">
        <v>125000</v>
      </c>
      <c r="O13" s="46">
        <f>Tabla2[[#This Row],[Operating Profit]]/Tabla2[[#This Row],[Total Sales]]</f>
        <v>0.25</v>
      </c>
      <c r="P13" s="1" t="s">
        <v>23</v>
      </c>
    </row>
    <row r="14" spans="1:16" ht="14.25" customHeight="1" x14ac:dyDescent="0.25">
      <c r="A14" s="1" t="s">
        <v>13</v>
      </c>
      <c r="B14" s="1">
        <v>1185732</v>
      </c>
      <c r="C14" s="2">
        <v>43855</v>
      </c>
      <c r="D14" s="1" t="s">
        <v>14</v>
      </c>
      <c r="E14" s="1" t="s">
        <v>15</v>
      </c>
      <c r="F14" s="1" t="s">
        <v>15</v>
      </c>
      <c r="G14" s="3" t="s">
        <v>16</v>
      </c>
      <c r="H14" s="3" t="str">
        <f>IFERROR(LEFT(Tabla2[[#This Row],[Product]],FIND(" ",Tabla2[[#This Row],[Product]])-3),Tabla2[[#This Row],[Product]])</f>
        <v>Men</v>
      </c>
      <c r="I14" s="6">
        <v>50</v>
      </c>
      <c r="J14" s="4">
        <v>12200</v>
      </c>
      <c r="K14" s="6">
        <f>Tabla2[[#This Row],[Price per Unit]]*Tabla2[[#This Row],[Units Sold]]</f>
        <v>610000</v>
      </c>
      <c r="L14" s="52">
        <f>Tabla2[[#This Row],[Units Sold]]/Cálculos!$C$11</f>
        <v>4.9216152095660063E-4</v>
      </c>
      <c r="M14" s="6">
        <f>Tabla2[[#This Row],[Total Sales]]-Tabla2[[#This Row],[Operating Profit]]</f>
        <v>305000</v>
      </c>
      <c r="N14" s="6">
        <v>305000</v>
      </c>
      <c r="O14" s="46">
        <f>Tabla2[[#This Row],[Operating Profit]]/Tabla2[[#This Row],[Total Sales]]</f>
        <v>0.5</v>
      </c>
      <c r="P14" s="1" t="s">
        <v>23</v>
      </c>
    </row>
    <row r="15" spans="1:16" ht="14.25" customHeight="1" x14ac:dyDescent="0.25">
      <c r="A15" s="1" t="s">
        <v>13</v>
      </c>
      <c r="B15" s="1">
        <v>1185732</v>
      </c>
      <c r="C15" s="2">
        <v>43856</v>
      </c>
      <c r="D15" s="1" t="s">
        <v>14</v>
      </c>
      <c r="E15" s="1" t="s">
        <v>15</v>
      </c>
      <c r="F15" s="1" t="s">
        <v>15</v>
      </c>
      <c r="G15" s="3" t="s">
        <v>18</v>
      </c>
      <c r="H15" s="3" t="str">
        <f>IFERROR(LEFT(Tabla2[[#This Row],[Product]],FIND(" ",Tabla2[[#This Row],[Product]])-3),Tabla2[[#This Row],[Product]])</f>
        <v>Men</v>
      </c>
      <c r="I15" s="6">
        <v>50</v>
      </c>
      <c r="J15" s="4">
        <v>9250</v>
      </c>
      <c r="K15" s="6">
        <f>Tabla2[[#This Row],[Price per Unit]]*Tabla2[[#This Row],[Units Sold]]</f>
        <v>462500</v>
      </c>
      <c r="L15" s="52">
        <f>Tabla2[[#This Row],[Units Sold]]/Cálculos!$C$11</f>
        <v>3.7315525154496358E-4</v>
      </c>
      <c r="M15" s="6">
        <f>Tabla2[[#This Row],[Total Sales]]-Tabla2[[#This Row],[Operating Profit]]</f>
        <v>323750</v>
      </c>
      <c r="N15" s="6">
        <v>138750</v>
      </c>
      <c r="O15" s="46">
        <f>Tabla2[[#This Row],[Operating Profit]]/Tabla2[[#This Row],[Total Sales]]</f>
        <v>0.3</v>
      </c>
      <c r="P15" s="1" t="s">
        <v>23</v>
      </c>
    </row>
    <row r="16" spans="1:16" ht="14.25" customHeight="1" x14ac:dyDescent="0.25">
      <c r="A16" s="1" t="s">
        <v>13</v>
      </c>
      <c r="B16" s="1">
        <v>1185732</v>
      </c>
      <c r="C16" s="2">
        <v>43857</v>
      </c>
      <c r="D16" s="1" t="s">
        <v>14</v>
      </c>
      <c r="E16" s="1" t="s">
        <v>15</v>
      </c>
      <c r="F16" s="1" t="s">
        <v>15</v>
      </c>
      <c r="G16" s="3" t="s">
        <v>19</v>
      </c>
      <c r="H16" s="3" t="str">
        <f>IFERROR(LEFT(Tabla2[[#This Row],[Product]],FIND(" ",Tabla2[[#This Row],[Product]])-3),Tabla2[[#This Row],[Product]])</f>
        <v>Women</v>
      </c>
      <c r="I16" s="6">
        <v>40</v>
      </c>
      <c r="J16" s="4">
        <v>9500</v>
      </c>
      <c r="K16" s="6">
        <f>Tabla2[[#This Row],[Price per Unit]]*Tabla2[[#This Row],[Units Sold]]</f>
        <v>380000</v>
      </c>
      <c r="L16" s="52">
        <f>Tabla2[[#This Row],[Units Sold]]/Cálculos!$C$11</f>
        <v>3.8324052861374639E-4</v>
      </c>
      <c r="M16" s="6">
        <f>Tabla2[[#This Row],[Total Sales]]-Tabla2[[#This Row],[Operating Profit]]</f>
        <v>247000</v>
      </c>
      <c r="N16" s="6">
        <v>133000</v>
      </c>
      <c r="O16" s="46">
        <f>Tabla2[[#This Row],[Operating Profit]]/Tabla2[[#This Row],[Total Sales]]</f>
        <v>0.35</v>
      </c>
      <c r="P16" s="1" t="s">
        <v>23</v>
      </c>
    </row>
    <row r="17" spans="1:16" ht="14.25" customHeight="1" x14ac:dyDescent="0.25">
      <c r="A17" s="1" t="s">
        <v>13</v>
      </c>
      <c r="B17" s="1">
        <v>1185732</v>
      </c>
      <c r="C17" s="2">
        <v>43858</v>
      </c>
      <c r="D17" s="1" t="s">
        <v>14</v>
      </c>
      <c r="E17" s="1" t="s">
        <v>15</v>
      </c>
      <c r="F17" s="1" t="s">
        <v>15</v>
      </c>
      <c r="G17" s="3" t="s">
        <v>20</v>
      </c>
      <c r="H17" s="3" t="str">
        <f>IFERROR(LEFT(Tabla2[[#This Row],[Product]],FIND(" ",Tabla2[[#This Row],[Product]])-3),Tabla2[[#This Row],[Product]])</f>
        <v>Women</v>
      </c>
      <c r="I17" s="6">
        <v>45</v>
      </c>
      <c r="J17" s="4">
        <v>8000</v>
      </c>
      <c r="K17" s="6">
        <f>Tabla2[[#This Row],[Price per Unit]]*Tabla2[[#This Row],[Units Sold]]</f>
        <v>360000</v>
      </c>
      <c r="L17" s="52">
        <f>Tabla2[[#This Row],[Units Sold]]/Cálculos!$C$11</f>
        <v>3.2272886620104957E-4</v>
      </c>
      <c r="M17" s="6">
        <f>Tabla2[[#This Row],[Total Sales]]-Tabla2[[#This Row],[Operating Profit]]</f>
        <v>234000</v>
      </c>
      <c r="N17" s="6">
        <v>125999.99999999999</v>
      </c>
      <c r="O17" s="46">
        <f>Tabla2[[#This Row],[Operating Profit]]/Tabla2[[#This Row],[Total Sales]]</f>
        <v>0.35</v>
      </c>
      <c r="P17" s="1" t="s">
        <v>23</v>
      </c>
    </row>
    <row r="18" spans="1:16" ht="14.25" customHeight="1" x14ac:dyDescent="0.25">
      <c r="A18" s="1" t="s">
        <v>13</v>
      </c>
      <c r="B18" s="1">
        <v>1185732</v>
      </c>
      <c r="C18" s="2">
        <v>43859</v>
      </c>
      <c r="D18" s="1" t="s">
        <v>14</v>
      </c>
      <c r="E18" s="1" t="s">
        <v>15</v>
      </c>
      <c r="F18" s="1" t="s">
        <v>15</v>
      </c>
      <c r="G18" s="3" t="s">
        <v>21</v>
      </c>
      <c r="H18" s="3" t="str">
        <f>IFERROR(LEFT(Tabla2[[#This Row],[Product]],FIND(" ",Tabla2[[#This Row],[Product]])-3),Tabla2[[#This Row],[Product]])</f>
        <v>Men</v>
      </c>
      <c r="I18" s="6">
        <v>60</v>
      </c>
      <c r="J18" s="4">
        <v>8500</v>
      </c>
      <c r="K18" s="6">
        <f>Tabla2[[#This Row],[Price per Unit]]*Tabla2[[#This Row],[Units Sold]]</f>
        <v>510000</v>
      </c>
      <c r="L18" s="52">
        <f>Tabla2[[#This Row],[Units Sold]]/Cálculos!$C$11</f>
        <v>3.4289942033861518E-4</v>
      </c>
      <c r="M18" s="6">
        <f>Tabla2[[#This Row],[Total Sales]]-Tabla2[[#This Row],[Operating Profit]]</f>
        <v>357000</v>
      </c>
      <c r="N18" s="6">
        <v>153000</v>
      </c>
      <c r="O18" s="46">
        <f>Tabla2[[#This Row],[Operating Profit]]/Tabla2[[#This Row],[Total Sales]]</f>
        <v>0.3</v>
      </c>
      <c r="P18" s="1" t="s">
        <v>23</v>
      </c>
    </row>
    <row r="19" spans="1:16" ht="14.25" customHeight="1" x14ac:dyDescent="0.25">
      <c r="A19" s="1" t="s">
        <v>13</v>
      </c>
      <c r="B19" s="1">
        <v>1185732</v>
      </c>
      <c r="C19" s="2">
        <v>43860</v>
      </c>
      <c r="D19" s="1" t="s">
        <v>14</v>
      </c>
      <c r="E19" s="1" t="s">
        <v>15</v>
      </c>
      <c r="F19" s="1" t="s">
        <v>15</v>
      </c>
      <c r="G19" s="3" t="s">
        <v>22</v>
      </c>
      <c r="H19" s="3" t="str">
        <f>IFERROR(LEFT(Tabla2[[#This Row],[Product]],FIND(" ",Tabla2[[#This Row],[Product]])-3),Tabla2[[#This Row],[Product]])</f>
        <v>Women</v>
      </c>
      <c r="I19" s="6">
        <v>50</v>
      </c>
      <c r="J19" s="4">
        <v>9500</v>
      </c>
      <c r="K19" s="6">
        <f>Tabla2[[#This Row],[Price per Unit]]*Tabla2[[#This Row],[Units Sold]]</f>
        <v>475000</v>
      </c>
      <c r="L19" s="52">
        <f>Tabla2[[#This Row],[Units Sold]]/Cálculos!$C$11</f>
        <v>3.8324052861374639E-4</v>
      </c>
      <c r="M19" s="6">
        <f>Tabla2[[#This Row],[Total Sales]]-Tabla2[[#This Row],[Operating Profit]]</f>
        <v>356250</v>
      </c>
      <c r="N19" s="6">
        <v>118750</v>
      </c>
      <c r="O19" s="46">
        <f>Tabla2[[#This Row],[Operating Profit]]/Tabla2[[#This Row],[Total Sales]]</f>
        <v>0.25</v>
      </c>
      <c r="P19" s="1" t="s">
        <v>23</v>
      </c>
    </row>
    <row r="20" spans="1:16" ht="14.25" customHeight="1" x14ac:dyDescent="0.25">
      <c r="A20" s="1" t="s">
        <v>13</v>
      </c>
      <c r="B20" s="1">
        <v>1185732</v>
      </c>
      <c r="C20" s="2">
        <v>43861</v>
      </c>
      <c r="D20" s="1" t="s">
        <v>14</v>
      </c>
      <c r="E20" s="1" t="s">
        <v>15</v>
      </c>
      <c r="F20" s="1" t="s">
        <v>15</v>
      </c>
      <c r="G20" s="3" t="s">
        <v>16</v>
      </c>
      <c r="H20" s="3" t="str">
        <f>IFERROR(LEFT(Tabla2[[#This Row],[Product]],FIND(" ",Tabla2[[#This Row],[Product]])-3),Tabla2[[#This Row],[Product]])</f>
        <v>Men</v>
      </c>
      <c r="I20" s="6">
        <v>50</v>
      </c>
      <c r="J20" s="4">
        <v>12000</v>
      </c>
      <c r="K20" s="6">
        <f>Tabla2[[#This Row],[Price per Unit]]*Tabla2[[#This Row],[Units Sold]]</f>
        <v>600000</v>
      </c>
      <c r="L20" s="52">
        <f>Tabla2[[#This Row],[Units Sold]]/Cálculos!$C$11</f>
        <v>4.8409329930157441E-4</v>
      </c>
      <c r="M20" s="6">
        <f>Tabla2[[#This Row],[Total Sales]]-Tabla2[[#This Row],[Operating Profit]]</f>
        <v>300000</v>
      </c>
      <c r="N20" s="6">
        <v>300000</v>
      </c>
      <c r="O20" s="46">
        <f>Tabla2[[#This Row],[Operating Profit]]/Tabla2[[#This Row],[Total Sales]]</f>
        <v>0.5</v>
      </c>
      <c r="P20" s="1" t="s">
        <v>23</v>
      </c>
    </row>
    <row r="21" spans="1:16" ht="14.25" customHeight="1" x14ac:dyDescent="0.25">
      <c r="A21" s="1" t="s">
        <v>13</v>
      </c>
      <c r="B21" s="1">
        <v>1185732</v>
      </c>
      <c r="C21" s="2">
        <v>43862</v>
      </c>
      <c r="D21" s="1" t="s">
        <v>14</v>
      </c>
      <c r="E21" s="1" t="s">
        <v>15</v>
      </c>
      <c r="F21" s="1" t="s">
        <v>15</v>
      </c>
      <c r="G21" s="3" t="s">
        <v>18</v>
      </c>
      <c r="H21" s="3" t="str">
        <f>IFERROR(LEFT(Tabla2[[#This Row],[Product]],FIND(" ",Tabla2[[#This Row],[Product]])-3),Tabla2[[#This Row],[Product]])</f>
        <v>Men</v>
      </c>
      <c r="I21" s="6">
        <v>50</v>
      </c>
      <c r="J21" s="4">
        <v>9000</v>
      </c>
      <c r="K21" s="6">
        <f>Tabla2[[#This Row],[Price per Unit]]*Tabla2[[#This Row],[Units Sold]]</f>
        <v>450000</v>
      </c>
      <c r="L21" s="52">
        <f>Tabla2[[#This Row],[Units Sold]]/Cálculos!$C$11</f>
        <v>3.6306997447618078E-4</v>
      </c>
      <c r="M21" s="6">
        <f>Tabla2[[#This Row],[Total Sales]]-Tabla2[[#This Row],[Operating Profit]]</f>
        <v>315000</v>
      </c>
      <c r="N21" s="6">
        <v>135000</v>
      </c>
      <c r="O21" s="46">
        <f>Tabla2[[#This Row],[Operating Profit]]/Tabla2[[#This Row],[Total Sales]]</f>
        <v>0.3</v>
      </c>
      <c r="P21" s="1" t="s">
        <v>23</v>
      </c>
    </row>
    <row r="22" spans="1:16" ht="14.25" customHeight="1" x14ac:dyDescent="0.25">
      <c r="A22" s="1" t="s">
        <v>13</v>
      </c>
      <c r="B22" s="1">
        <v>1185732</v>
      </c>
      <c r="C22" s="2">
        <v>43863</v>
      </c>
      <c r="D22" s="1" t="s">
        <v>14</v>
      </c>
      <c r="E22" s="1" t="s">
        <v>15</v>
      </c>
      <c r="F22" s="1" t="s">
        <v>15</v>
      </c>
      <c r="G22" s="3" t="s">
        <v>19</v>
      </c>
      <c r="H22" s="3" t="str">
        <f>IFERROR(LEFT(Tabla2[[#This Row],[Product]],FIND(" ",Tabla2[[#This Row],[Product]])-3),Tabla2[[#This Row],[Product]])</f>
        <v>Women</v>
      </c>
      <c r="I22" s="6">
        <v>40</v>
      </c>
      <c r="J22" s="4">
        <v>9000</v>
      </c>
      <c r="K22" s="6">
        <f>Tabla2[[#This Row],[Price per Unit]]*Tabla2[[#This Row],[Units Sold]]</f>
        <v>360000</v>
      </c>
      <c r="L22" s="52">
        <f>Tabla2[[#This Row],[Units Sold]]/Cálculos!$C$11</f>
        <v>3.6306997447618078E-4</v>
      </c>
      <c r="M22" s="6">
        <f>Tabla2[[#This Row],[Total Sales]]-Tabla2[[#This Row],[Operating Profit]]</f>
        <v>234000</v>
      </c>
      <c r="N22" s="6">
        <v>125999.99999999999</v>
      </c>
      <c r="O22" s="46">
        <f>Tabla2[[#This Row],[Operating Profit]]/Tabla2[[#This Row],[Total Sales]]</f>
        <v>0.35</v>
      </c>
      <c r="P22" s="1" t="s">
        <v>23</v>
      </c>
    </row>
    <row r="23" spans="1:16" ht="14.25" customHeight="1" x14ac:dyDescent="0.25">
      <c r="A23" s="1" t="s">
        <v>13</v>
      </c>
      <c r="B23" s="1">
        <v>1185732</v>
      </c>
      <c r="C23" s="2">
        <v>43864</v>
      </c>
      <c r="D23" s="1" t="s">
        <v>14</v>
      </c>
      <c r="E23" s="1" t="s">
        <v>15</v>
      </c>
      <c r="F23" s="1" t="s">
        <v>15</v>
      </c>
      <c r="G23" s="3" t="s">
        <v>20</v>
      </c>
      <c r="H23" s="3" t="str">
        <f>IFERROR(LEFT(Tabla2[[#This Row],[Product]],FIND(" ",Tabla2[[#This Row],[Product]])-3),Tabla2[[#This Row],[Product]])</f>
        <v>Women</v>
      </c>
      <c r="I23" s="6">
        <v>45</v>
      </c>
      <c r="J23" s="4">
        <v>8250</v>
      </c>
      <c r="K23" s="6">
        <f>Tabla2[[#This Row],[Price per Unit]]*Tabla2[[#This Row],[Units Sold]]</f>
        <v>371250</v>
      </c>
      <c r="L23" s="52">
        <f>Tabla2[[#This Row],[Units Sold]]/Cálculos!$C$11</f>
        <v>3.3281414326983237E-4</v>
      </c>
      <c r="M23" s="6">
        <f>Tabla2[[#This Row],[Total Sales]]-Tabla2[[#This Row],[Operating Profit]]</f>
        <v>241312.5</v>
      </c>
      <c r="N23" s="6">
        <v>129937.49999999999</v>
      </c>
      <c r="O23" s="46">
        <f>Tabla2[[#This Row],[Operating Profit]]/Tabla2[[#This Row],[Total Sales]]</f>
        <v>0.35</v>
      </c>
      <c r="P23" s="1" t="s">
        <v>23</v>
      </c>
    </row>
    <row r="24" spans="1:16" ht="14.25" customHeight="1" x14ac:dyDescent="0.25">
      <c r="A24" s="1" t="s">
        <v>13</v>
      </c>
      <c r="B24" s="1">
        <v>1185732</v>
      </c>
      <c r="C24" s="2">
        <v>43865</v>
      </c>
      <c r="D24" s="1" t="s">
        <v>14</v>
      </c>
      <c r="E24" s="1" t="s">
        <v>15</v>
      </c>
      <c r="F24" s="1" t="s">
        <v>15</v>
      </c>
      <c r="G24" s="3" t="s">
        <v>21</v>
      </c>
      <c r="H24" s="3" t="str">
        <f>IFERROR(LEFT(Tabla2[[#This Row],[Product]],FIND(" ",Tabla2[[#This Row],[Product]])-3),Tabla2[[#This Row],[Product]])</f>
        <v>Men</v>
      </c>
      <c r="I24" s="6">
        <v>60</v>
      </c>
      <c r="J24" s="4">
        <v>8250</v>
      </c>
      <c r="K24" s="6">
        <f>Tabla2[[#This Row],[Price per Unit]]*Tabla2[[#This Row],[Units Sold]]</f>
        <v>495000</v>
      </c>
      <c r="L24" s="52">
        <f>Tabla2[[#This Row],[Units Sold]]/Cálculos!$C$11</f>
        <v>3.3281414326983237E-4</v>
      </c>
      <c r="M24" s="6">
        <f>Tabla2[[#This Row],[Total Sales]]-Tabla2[[#This Row],[Operating Profit]]</f>
        <v>346500</v>
      </c>
      <c r="N24" s="6">
        <v>148500</v>
      </c>
      <c r="O24" s="46">
        <f>Tabla2[[#This Row],[Operating Profit]]/Tabla2[[#This Row],[Total Sales]]</f>
        <v>0.3</v>
      </c>
      <c r="P24" s="1" t="s">
        <v>23</v>
      </c>
    </row>
    <row r="25" spans="1:16" ht="14.25" customHeight="1" x14ac:dyDescent="0.25">
      <c r="A25" s="1" t="s">
        <v>13</v>
      </c>
      <c r="B25" s="1">
        <v>1185732</v>
      </c>
      <c r="C25" s="2">
        <v>43866</v>
      </c>
      <c r="D25" s="1" t="s">
        <v>14</v>
      </c>
      <c r="E25" s="1" t="s">
        <v>15</v>
      </c>
      <c r="F25" s="1" t="s">
        <v>15</v>
      </c>
      <c r="G25" s="3" t="s">
        <v>22</v>
      </c>
      <c r="H25" s="3" t="str">
        <f>IFERROR(LEFT(Tabla2[[#This Row],[Product]],FIND(" ",Tabla2[[#This Row],[Product]])-3),Tabla2[[#This Row],[Product]])</f>
        <v>Women</v>
      </c>
      <c r="I25" s="6">
        <v>50</v>
      </c>
      <c r="J25" s="4">
        <v>9500</v>
      </c>
      <c r="K25" s="6">
        <f>Tabla2[[#This Row],[Price per Unit]]*Tabla2[[#This Row],[Units Sold]]</f>
        <v>475000</v>
      </c>
      <c r="L25" s="52">
        <f>Tabla2[[#This Row],[Units Sold]]/Cálculos!$C$11</f>
        <v>3.8324052861374639E-4</v>
      </c>
      <c r="M25" s="6">
        <f>Tabla2[[#This Row],[Total Sales]]-Tabla2[[#This Row],[Operating Profit]]</f>
        <v>356250</v>
      </c>
      <c r="N25" s="6">
        <v>118750</v>
      </c>
      <c r="O25" s="46">
        <f>Tabla2[[#This Row],[Operating Profit]]/Tabla2[[#This Row],[Total Sales]]</f>
        <v>0.25</v>
      </c>
      <c r="P25" s="1" t="s">
        <v>23</v>
      </c>
    </row>
    <row r="26" spans="1:16" ht="14.25" customHeight="1" x14ac:dyDescent="0.25">
      <c r="A26" s="1" t="s">
        <v>13</v>
      </c>
      <c r="B26" s="1">
        <v>1185732</v>
      </c>
      <c r="C26" s="2">
        <v>43867</v>
      </c>
      <c r="D26" s="1" t="s">
        <v>14</v>
      </c>
      <c r="E26" s="1" t="s">
        <v>15</v>
      </c>
      <c r="F26" s="1" t="s">
        <v>15</v>
      </c>
      <c r="G26" s="3" t="s">
        <v>16</v>
      </c>
      <c r="H26" s="3" t="str">
        <f>IFERROR(LEFT(Tabla2[[#This Row],[Product]],FIND(" ",Tabla2[[#This Row],[Product]])-3),Tabla2[[#This Row],[Product]])</f>
        <v>Men</v>
      </c>
      <c r="I26" s="6">
        <v>60</v>
      </c>
      <c r="J26" s="4">
        <v>12200</v>
      </c>
      <c r="K26" s="6">
        <f>Tabla2[[#This Row],[Price per Unit]]*Tabla2[[#This Row],[Units Sold]]</f>
        <v>732000</v>
      </c>
      <c r="L26" s="52">
        <f>Tabla2[[#This Row],[Units Sold]]/Cálculos!$C$11</f>
        <v>4.9216152095660063E-4</v>
      </c>
      <c r="M26" s="6">
        <f>Tabla2[[#This Row],[Total Sales]]-Tabla2[[#This Row],[Operating Profit]]</f>
        <v>366000</v>
      </c>
      <c r="N26" s="6">
        <v>366000</v>
      </c>
      <c r="O26" s="46">
        <f>Tabla2[[#This Row],[Operating Profit]]/Tabla2[[#This Row],[Total Sales]]</f>
        <v>0.5</v>
      </c>
      <c r="P26" s="1" t="s">
        <v>23</v>
      </c>
    </row>
    <row r="27" spans="1:16" ht="14.25" customHeight="1" x14ac:dyDescent="0.25">
      <c r="A27" s="1" t="s">
        <v>13</v>
      </c>
      <c r="B27" s="1">
        <v>1185732</v>
      </c>
      <c r="C27" s="2">
        <v>43868</v>
      </c>
      <c r="D27" s="1" t="s">
        <v>14</v>
      </c>
      <c r="E27" s="1" t="s">
        <v>15</v>
      </c>
      <c r="F27" s="1" t="s">
        <v>15</v>
      </c>
      <c r="G27" s="3" t="s">
        <v>18</v>
      </c>
      <c r="H27" s="3" t="str">
        <f>IFERROR(LEFT(Tabla2[[#This Row],[Product]],FIND(" ",Tabla2[[#This Row],[Product]])-3),Tabla2[[#This Row],[Product]])</f>
        <v>Men</v>
      </c>
      <c r="I27" s="6">
        <v>55.000000000000007</v>
      </c>
      <c r="J27" s="4">
        <v>9250</v>
      </c>
      <c r="K27" s="6">
        <f>Tabla2[[#This Row],[Price per Unit]]*Tabla2[[#This Row],[Units Sold]]</f>
        <v>508750.00000000006</v>
      </c>
      <c r="L27" s="52">
        <f>Tabla2[[#This Row],[Units Sold]]/Cálculos!$C$11</f>
        <v>3.7315525154496358E-4</v>
      </c>
      <c r="M27" s="6">
        <f>Tabla2[[#This Row],[Total Sales]]-Tabla2[[#This Row],[Operating Profit]]</f>
        <v>356125.00000000006</v>
      </c>
      <c r="N27" s="6">
        <v>152625</v>
      </c>
      <c r="O27" s="46">
        <f>Tabla2[[#This Row],[Operating Profit]]/Tabla2[[#This Row],[Total Sales]]</f>
        <v>0.3</v>
      </c>
      <c r="P27" s="1" t="s">
        <v>23</v>
      </c>
    </row>
    <row r="28" spans="1:16" ht="14.25" customHeight="1" x14ac:dyDescent="0.25">
      <c r="A28" s="1" t="s">
        <v>13</v>
      </c>
      <c r="B28" s="1">
        <v>1185732</v>
      </c>
      <c r="C28" s="2">
        <v>43869</v>
      </c>
      <c r="D28" s="1" t="s">
        <v>14</v>
      </c>
      <c r="E28" s="1" t="s">
        <v>15</v>
      </c>
      <c r="F28" s="1" t="s">
        <v>15</v>
      </c>
      <c r="G28" s="3" t="s">
        <v>19</v>
      </c>
      <c r="H28" s="3" t="str">
        <f>IFERROR(LEFT(Tabla2[[#This Row],[Product]],FIND(" ",Tabla2[[#This Row],[Product]])-3),Tabla2[[#This Row],[Product]])</f>
        <v>Women</v>
      </c>
      <c r="I28" s="6">
        <v>50</v>
      </c>
      <c r="J28" s="4">
        <v>9000</v>
      </c>
      <c r="K28" s="6">
        <f>Tabla2[[#This Row],[Price per Unit]]*Tabla2[[#This Row],[Units Sold]]</f>
        <v>450000</v>
      </c>
      <c r="L28" s="52">
        <f>Tabla2[[#This Row],[Units Sold]]/Cálculos!$C$11</f>
        <v>3.6306997447618078E-4</v>
      </c>
      <c r="M28" s="6">
        <f>Tabla2[[#This Row],[Total Sales]]-Tabla2[[#This Row],[Operating Profit]]</f>
        <v>292500</v>
      </c>
      <c r="N28" s="6">
        <v>157500</v>
      </c>
      <c r="O28" s="46">
        <f>Tabla2[[#This Row],[Operating Profit]]/Tabla2[[#This Row],[Total Sales]]</f>
        <v>0.35</v>
      </c>
      <c r="P28" s="1" t="s">
        <v>23</v>
      </c>
    </row>
    <row r="29" spans="1:16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3" t="str">
        <f>IFERROR(LEFT(Tabla2[[#This Row],[Product]],FIND(" ",Tabla2[[#This Row],[Product]])-3),Tabla2[[#This Row],[Product]])</f>
        <v>Women</v>
      </c>
      <c r="I29" s="6">
        <v>50</v>
      </c>
      <c r="J29" s="4">
        <v>8500</v>
      </c>
      <c r="K29" s="6">
        <f>Tabla2[[#This Row],[Price per Unit]]*Tabla2[[#This Row],[Units Sold]]</f>
        <v>425000</v>
      </c>
      <c r="L29" s="52">
        <f>Tabla2[[#This Row],[Units Sold]]/Cálculos!$C$11</f>
        <v>3.4289942033861518E-4</v>
      </c>
      <c r="M29" s="6">
        <f>Tabla2[[#This Row],[Total Sales]]-Tabla2[[#This Row],[Operating Profit]]</f>
        <v>276250</v>
      </c>
      <c r="N29" s="6">
        <v>148750</v>
      </c>
      <c r="O29" s="46">
        <f>Tabla2[[#This Row],[Operating Profit]]/Tabla2[[#This Row],[Total Sales]]</f>
        <v>0.35</v>
      </c>
      <c r="P29" s="1" t="s">
        <v>23</v>
      </c>
    </row>
    <row r="30" spans="1:16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3" t="str">
        <f>IFERROR(LEFT(Tabla2[[#This Row],[Product]],FIND(" ",Tabla2[[#This Row],[Product]])-3),Tabla2[[#This Row],[Product]])</f>
        <v>Men</v>
      </c>
      <c r="I30" s="6">
        <v>60</v>
      </c>
      <c r="J30" s="4">
        <v>8750</v>
      </c>
      <c r="K30" s="6">
        <f>Tabla2[[#This Row],[Price per Unit]]*Tabla2[[#This Row],[Units Sold]]</f>
        <v>525000</v>
      </c>
      <c r="L30" s="52">
        <f>Tabla2[[#This Row],[Units Sold]]/Cálculos!$C$11</f>
        <v>3.5298469740739798E-4</v>
      </c>
      <c r="M30" s="6">
        <f>Tabla2[[#This Row],[Total Sales]]-Tabla2[[#This Row],[Operating Profit]]</f>
        <v>367500</v>
      </c>
      <c r="N30" s="6">
        <v>157500</v>
      </c>
      <c r="O30" s="46">
        <f>Tabla2[[#This Row],[Operating Profit]]/Tabla2[[#This Row],[Total Sales]]</f>
        <v>0.3</v>
      </c>
      <c r="P30" s="1" t="s">
        <v>23</v>
      </c>
    </row>
    <row r="31" spans="1:16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3" t="str">
        <f>IFERROR(LEFT(Tabla2[[#This Row],[Product]],FIND(" ",Tabla2[[#This Row],[Product]])-3),Tabla2[[#This Row],[Product]])</f>
        <v>Women</v>
      </c>
      <c r="I31" s="6">
        <v>65</v>
      </c>
      <c r="J31" s="4">
        <v>10000</v>
      </c>
      <c r="K31" s="6">
        <f>Tabla2[[#This Row],[Price per Unit]]*Tabla2[[#This Row],[Units Sold]]</f>
        <v>650000</v>
      </c>
      <c r="L31" s="52">
        <f>Tabla2[[#This Row],[Units Sold]]/Cálculos!$C$11</f>
        <v>4.0341108275131199E-4</v>
      </c>
      <c r="M31" s="6">
        <f>Tabla2[[#This Row],[Total Sales]]-Tabla2[[#This Row],[Operating Profit]]</f>
        <v>487500</v>
      </c>
      <c r="N31" s="6">
        <v>162500</v>
      </c>
      <c r="O31" s="46">
        <f>Tabla2[[#This Row],[Operating Profit]]/Tabla2[[#This Row],[Total Sales]]</f>
        <v>0.25</v>
      </c>
      <c r="P31" s="1" t="s">
        <v>23</v>
      </c>
    </row>
    <row r="32" spans="1:16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3" t="str">
        <f>IFERROR(LEFT(Tabla2[[#This Row],[Product]],FIND(" ",Tabla2[[#This Row],[Product]])-3),Tabla2[[#This Row],[Product]])</f>
        <v>Men</v>
      </c>
      <c r="I32" s="6">
        <v>60</v>
      </c>
      <c r="J32" s="4">
        <v>12500</v>
      </c>
      <c r="K32" s="6">
        <f>Tabla2[[#This Row],[Price per Unit]]*Tabla2[[#This Row],[Units Sold]]</f>
        <v>750000</v>
      </c>
      <c r="L32" s="52">
        <f>Tabla2[[#This Row],[Units Sold]]/Cálculos!$C$11</f>
        <v>5.0426385343914002E-4</v>
      </c>
      <c r="M32" s="6">
        <f>Tabla2[[#This Row],[Total Sales]]-Tabla2[[#This Row],[Operating Profit]]</f>
        <v>375000</v>
      </c>
      <c r="N32" s="6">
        <v>375000</v>
      </c>
      <c r="O32" s="46">
        <f>Tabla2[[#This Row],[Operating Profit]]/Tabla2[[#This Row],[Total Sales]]</f>
        <v>0.5</v>
      </c>
      <c r="P32" s="1" t="s">
        <v>23</v>
      </c>
    </row>
    <row r="33" spans="1:16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3" t="str">
        <f>IFERROR(LEFT(Tabla2[[#This Row],[Product]],FIND(" ",Tabla2[[#This Row],[Product]])-3),Tabla2[[#This Row],[Product]])</f>
        <v>Men</v>
      </c>
      <c r="I33" s="6">
        <v>55.000000000000007</v>
      </c>
      <c r="J33" s="4">
        <v>10000</v>
      </c>
      <c r="K33" s="6">
        <f>Tabla2[[#This Row],[Price per Unit]]*Tabla2[[#This Row],[Units Sold]]</f>
        <v>550000.00000000012</v>
      </c>
      <c r="L33" s="52">
        <f>Tabla2[[#This Row],[Units Sold]]/Cálculos!$C$11</f>
        <v>4.0341108275131199E-4</v>
      </c>
      <c r="M33" s="6">
        <f>Tabla2[[#This Row],[Total Sales]]-Tabla2[[#This Row],[Operating Profit]]</f>
        <v>385000.00000000012</v>
      </c>
      <c r="N33" s="6">
        <v>165000.00000000003</v>
      </c>
      <c r="O33" s="46">
        <f>Tabla2[[#This Row],[Operating Profit]]/Tabla2[[#This Row],[Total Sales]]</f>
        <v>0.3</v>
      </c>
      <c r="P33" s="1" t="s">
        <v>23</v>
      </c>
    </row>
    <row r="34" spans="1:16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3" t="str">
        <f>IFERROR(LEFT(Tabla2[[#This Row],[Product]],FIND(" ",Tabla2[[#This Row],[Product]])-3),Tabla2[[#This Row],[Product]])</f>
        <v>Women</v>
      </c>
      <c r="I34" s="6">
        <v>50</v>
      </c>
      <c r="J34" s="4">
        <v>9250</v>
      </c>
      <c r="K34" s="6">
        <f>Tabla2[[#This Row],[Price per Unit]]*Tabla2[[#This Row],[Units Sold]]</f>
        <v>462500</v>
      </c>
      <c r="L34" s="52">
        <f>Tabla2[[#This Row],[Units Sold]]/Cálculos!$C$11</f>
        <v>3.7315525154496358E-4</v>
      </c>
      <c r="M34" s="6">
        <f>Tabla2[[#This Row],[Total Sales]]-Tabla2[[#This Row],[Operating Profit]]</f>
        <v>300625</v>
      </c>
      <c r="N34" s="6">
        <v>161875</v>
      </c>
      <c r="O34" s="46">
        <f>Tabla2[[#This Row],[Operating Profit]]/Tabla2[[#This Row],[Total Sales]]</f>
        <v>0.35</v>
      </c>
      <c r="P34" s="1" t="s">
        <v>23</v>
      </c>
    </row>
    <row r="35" spans="1:16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3" t="str">
        <f>IFERROR(LEFT(Tabla2[[#This Row],[Product]],FIND(" ",Tabla2[[#This Row],[Product]])-3),Tabla2[[#This Row],[Product]])</f>
        <v>Women</v>
      </c>
      <c r="I35" s="6">
        <v>50</v>
      </c>
      <c r="J35" s="4">
        <v>9000</v>
      </c>
      <c r="K35" s="6">
        <f>Tabla2[[#This Row],[Price per Unit]]*Tabla2[[#This Row],[Units Sold]]</f>
        <v>450000</v>
      </c>
      <c r="L35" s="52">
        <f>Tabla2[[#This Row],[Units Sold]]/Cálculos!$C$11</f>
        <v>3.6306997447618078E-4</v>
      </c>
      <c r="M35" s="6">
        <f>Tabla2[[#This Row],[Total Sales]]-Tabla2[[#This Row],[Operating Profit]]</f>
        <v>292500</v>
      </c>
      <c r="N35" s="6">
        <v>157500</v>
      </c>
      <c r="O35" s="46">
        <f>Tabla2[[#This Row],[Operating Profit]]/Tabla2[[#This Row],[Total Sales]]</f>
        <v>0.35</v>
      </c>
      <c r="P35" s="1" t="s">
        <v>23</v>
      </c>
    </row>
    <row r="36" spans="1:16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3" t="str">
        <f>IFERROR(LEFT(Tabla2[[#This Row],[Product]],FIND(" ",Tabla2[[#This Row],[Product]])-3),Tabla2[[#This Row],[Product]])</f>
        <v>Men</v>
      </c>
      <c r="I36" s="6">
        <v>60</v>
      </c>
      <c r="J36" s="4">
        <v>9000</v>
      </c>
      <c r="K36" s="6">
        <f>Tabla2[[#This Row],[Price per Unit]]*Tabla2[[#This Row],[Units Sold]]</f>
        <v>540000</v>
      </c>
      <c r="L36" s="52">
        <f>Tabla2[[#This Row],[Units Sold]]/Cálculos!$C$11</f>
        <v>3.6306997447618078E-4</v>
      </c>
      <c r="M36" s="6">
        <f>Tabla2[[#This Row],[Total Sales]]-Tabla2[[#This Row],[Operating Profit]]</f>
        <v>378000</v>
      </c>
      <c r="N36" s="6">
        <v>162000</v>
      </c>
      <c r="O36" s="46">
        <f>Tabla2[[#This Row],[Operating Profit]]/Tabla2[[#This Row],[Total Sales]]</f>
        <v>0.3</v>
      </c>
      <c r="P36" s="1" t="s">
        <v>23</v>
      </c>
    </row>
    <row r="37" spans="1:16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3" t="str">
        <f>IFERROR(LEFT(Tabla2[[#This Row],[Product]],FIND(" ",Tabla2[[#This Row],[Product]])-3),Tabla2[[#This Row],[Product]])</f>
        <v>Women</v>
      </c>
      <c r="I37" s="6">
        <v>65</v>
      </c>
      <c r="J37" s="4">
        <v>10500</v>
      </c>
      <c r="K37" s="6">
        <f>Tabla2[[#This Row],[Price per Unit]]*Tabla2[[#This Row],[Units Sold]]</f>
        <v>682500</v>
      </c>
      <c r="L37" s="52">
        <f>Tabla2[[#This Row],[Units Sold]]/Cálculos!$C$11</f>
        <v>4.235816368888776E-4</v>
      </c>
      <c r="M37" s="6">
        <f>Tabla2[[#This Row],[Total Sales]]-Tabla2[[#This Row],[Operating Profit]]</f>
        <v>511875</v>
      </c>
      <c r="N37" s="6">
        <v>170625</v>
      </c>
      <c r="O37" s="46">
        <f>Tabla2[[#This Row],[Operating Profit]]/Tabla2[[#This Row],[Total Sales]]</f>
        <v>0.25</v>
      </c>
      <c r="P37" s="1" t="s">
        <v>23</v>
      </c>
    </row>
    <row r="38" spans="1:16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3" t="str">
        <f>IFERROR(LEFT(Tabla2[[#This Row],[Product]],FIND(" ",Tabla2[[#This Row],[Product]])-3),Tabla2[[#This Row],[Product]])</f>
        <v>Men</v>
      </c>
      <c r="I38" s="6">
        <v>60</v>
      </c>
      <c r="J38" s="4">
        <v>12750</v>
      </c>
      <c r="K38" s="6">
        <f>Tabla2[[#This Row],[Price per Unit]]*Tabla2[[#This Row],[Units Sold]]</f>
        <v>765000</v>
      </c>
      <c r="L38" s="52">
        <f>Tabla2[[#This Row],[Units Sold]]/Cálculos!$C$11</f>
        <v>5.1434913050792282E-4</v>
      </c>
      <c r="M38" s="6">
        <f>Tabla2[[#This Row],[Total Sales]]-Tabla2[[#This Row],[Operating Profit]]</f>
        <v>382500</v>
      </c>
      <c r="N38" s="6">
        <v>382500</v>
      </c>
      <c r="O38" s="46">
        <f>Tabla2[[#This Row],[Operating Profit]]/Tabla2[[#This Row],[Total Sales]]</f>
        <v>0.5</v>
      </c>
      <c r="P38" s="1" t="s">
        <v>23</v>
      </c>
    </row>
    <row r="39" spans="1:16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3" t="str">
        <f>IFERROR(LEFT(Tabla2[[#This Row],[Product]],FIND(" ",Tabla2[[#This Row],[Product]])-3),Tabla2[[#This Row],[Product]])</f>
        <v>Men</v>
      </c>
      <c r="I39" s="6">
        <v>55.000000000000007</v>
      </c>
      <c r="J39" s="4">
        <v>10250</v>
      </c>
      <c r="K39" s="6">
        <f>Tabla2[[#This Row],[Price per Unit]]*Tabla2[[#This Row],[Units Sold]]</f>
        <v>563750.00000000012</v>
      </c>
      <c r="L39" s="52">
        <f>Tabla2[[#This Row],[Units Sold]]/Cálculos!$C$11</f>
        <v>4.1349635982009479E-4</v>
      </c>
      <c r="M39" s="6">
        <f>Tabla2[[#This Row],[Total Sales]]-Tabla2[[#This Row],[Operating Profit]]</f>
        <v>394625.00000000012</v>
      </c>
      <c r="N39" s="6">
        <v>169125.00000000003</v>
      </c>
      <c r="O39" s="46">
        <f>Tabla2[[#This Row],[Operating Profit]]/Tabla2[[#This Row],[Total Sales]]</f>
        <v>0.3</v>
      </c>
      <c r="P39" s="1" t="s">
        <v>23</v>
      </c>
    </row>
    <row r="40" spans="1:16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3" t="str">
        <f>IFERROR(LEFT(Tabla2[[#This Row],[Product]],FIND(" ",Tabla2[[#This Row],[Product]])-3),Tabla2[[#This Row],[Product]])</f>
        <v>Women</v>
      </c>
      <c r="I40" s="6">
        <v>50</v>
      </c>
      <c r="J40" s="4">
        <v>9500</v>
      </c>
      <c r="K40" s="6">
        <f>Tabla2[[#This Row],[Price per Unit]]*Tabla2[[#This Row],[Units Sold]]</f>
        <v>475000</v>
      </c>
      <c r="L40" s="52">
        <f>Tabla2[[#This Row],[Units Sold]]/Cálculos!$C$11</f>
        <v>3.8324052861374639E-4</v>
      </c>
      <c r="M40" s="6">
        <f>Tabla2[[#This Row],[Total Sales]]-Tabla2[[#This Row],[Operating Profit]]</f>
        <v>308750</v>
      </c>
      <c r="N40" s="6">
        <v>166250</v>
      </c>
      <c r="O40" s="46">
        <f>Tabla2[[#This Row],[Operating Profit]]/Tabla2[[#This Row],[Total Sales]]</f>
        <v>0.35</v>
      </c>
      <c r="P40" s="1" t="s">
        <v>23</v>
      </c>
    </row>
    <row r="41" spans="1:16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3" t="str">
        <f>IFERROR(LEFT(Tabla2[[#This Row],[Product]],FIND(" ",Tabla2[[#This Row],[Product]])-3),Tabla2[[#This Row],[Product]])</f>
        <v>Women</v>
      </c>
      <c r="I41" s="6">
        <v>50</v>
      </c>
      <c r="J41" s="4">
        <v>9000</v>
      </c>
      <c r="K41" s="6">
        <f>Tabla2[[#This Row],[Price per Unit]]*Tabla2[[#This Row],[Units Sold]]</f>
        <v>450000</v>
      </c>
      <c r="L41" s="52">
        <f>Tabla2[[#This Row],[Units Sold]]/Cálculos!$C$11</f>
        <v>3.6306997447618078E-4</v>
      </c>
      <c r="M41" s="6">
        <f>Tabla2[[#This Row],[Total Sales]]-Tabla2[[#This Row],[Operating Profit]]</f>
        <v>292500</v>
      </c>
      <c r="N41" s="6">
        <v>157500</v>
      </c>
      <c r="O41" s="46">
        <f>Tabla2[[#This Row],[Operating Profit]]/Tabla2[[#This Row],[Total Sales]]</f>
        <v>0.35</v>
      </c>
      <c r="P41" s="1" t="s">
        <v>23</v>
      </c>
    </row>
    <row r="42" spans="1:16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3" t="str">
        <f>IFERROR(LEFT(Tabla2[[#This Row],[Product]],FIND(" ",Tabla2[[#This Row],[Product]])-3),Tabla2[[#This Row],[Product]])</f>
        <v>Men</v>
      </c>
      <c r="I42" s="6">
        <v>60</v>
      </c>
      <c r="J42" s="4">
        <v>9250</v>
      </c>
      <c r="K42" s="6">
        <f>Tabla2[[#This Row],[Price per Unit]]*Tabla2[[#This Row],[Units Sold]]</f>
        <v>555000</v>
      </c>
      <c r="L42" s="52">
        <f>Tabla2[[#This Row],[Units Sold]]/Cálculos!$C$11</f>
        <v>3.7315525154496358E-4</v>
      </c>
      <c r="M42" s="6">
        <f>Tabla2[[#This Row],[Total Sales]]-Tabla2[[#This Row],[Operating Profit]]</f>
        <v>388500</v>
      </c>
      <c r="N42" s="6">
        <v>166500</v>
      </c>
      <c r="O42" s="46">
        <f>Tabla2[[#This Row],[Operating Profit]]/Tabla2[[#This Row],[Total Sales]]</f>
        <v>0.3</v>
      </c>
      <c r="P42" s="1" t="s">
        <v>23</v>
      </c>
    </row>
    <row r="43" spans="1:16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3" t="str">
        <f>IFERROR(LEFT(Tabla2[[#This Row],[Product]],FIND(" ",Tabla2[[#This Row],[Product]])-3),Tabla2[[#This Row],[Product]])</f>
        <v>Women</v>
      </c>
      <c r="I43" s="6">
        <v>65</v>
      </c>
      <c r="J43" s="4">
        <v>11000</v>
      </c>
      <c r="K43" s="6">
        <f>Tabla2[[#This Row],[Price per Unit]]*Tabla2[[#This Row],[Units Sold]]</f>
        <v>715000</v>
      </c>
      <c r="L43" s="52">
        <f>Tabla2[[#This Row],[Units Sold]]/Cálculos!$C$11</f>
        <v>4.437521910264432E-4</v>
      </c>
      <c r="M43" s="6">
        <f>Tabla2[[#This Row],[Total Sales]]-Tabla2[[#This Row],[Operating Profit]]</f>
        <v>536250</v>
      </c>
      <c r="N43" s="6">
        <v>178750</v>
      </c>
      <c r="O43" s="46">
        <f>Tabla2[[#This Row],[Operating Profit]]/Tabla2[[#This Row],[Total Sales]]</f>
        <v>0.25</v>
      </c>
      <c r="P43" s="1" t="s">
        <v>23</v>
      </c>
    </row>
    <row r="44" spans="1:16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3" t="str">
        <f>IFERROR(LEFT(Tabla2[[#This Row],[Product]],FIND(" ",Tabla2[[#This Row],[Product]])-3),Tabla2[[#This Row],[Product]])</f>
        <v>Men</v>
      </c>
      <c r="I44" s="6">
        <v>60</v>
      </c>
      <c r="J44" s="4">
        <v>12500</v>
      </c>
      <c r="K44" s="6">
        <f>Tabla2[[#This Row],[Price per Unit]]*Tabla2[[#This Row],[Units Sold]]</f>
        <v>750000</v>
      </c>
      <c r="L44" s="52">
        <f>Tabla2[[#This Row],[Units Sold]]/Cálculos!$C$11</f>
        <v>5.0426385343914002E-4</v>
      </c>
      <c r="M44" s="6">
        <f>Tabla2[[#This Row],[Total Sales]]-Tabla2[[#This Row],[Operating Profit]]</f>
        <v>375000</v>
      </c>
      <c r="N44" s="6">
        <v>375000</v>
      </c>
      <c r="O44" s="46">
        <f>Tabla2[[#This Row],[Operating Profit]]/Tabla2[[#This Row],[Total Sales]]</f>
        <v>0.5</v>
      </c>
      <c r="P44" s="1" t="s">
        <v>23</v>
      </c>
    </row>
    <row r="45" spans="1:16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3" t="str">
        <f>IFERROR(LEFT(Tabla2[[#This Row],[Product]],FIND(" ",Tabla2[[#This Row],[Product]])-3),Tabla2[[#This Row],[Product]])</f>
        <v>Men</v>
      </c>
      <c r="I45" s="6">
        <v>55.000000000000007</v>
      </c>
      <c r="J45" s="4">
        <v>10250</v>
      </c>
      <c r="K45" s="6">
        <f>Tabla2[[#This Row],[Price per Unit]]*Tabla2[[#This Row],[Units Sold]]</f>
        <v>563750.00000000012</v>
      </c>
      <c r="L45" s="52">
        <f>Tabla2[[#This Row],[Units Sold]]/Cálculos!$C$11</f>
        <v>4.1349635982009479E-4</v>
      </c>
      <c r="M45" s="6">
        <f>Tabla2[[#This Row],[Total Sales]]-Tabla2[[#This Row],[Operating Profit]]</f>
        <v>394625.00000000012</v>
      </c>
      <c r="N45" s="6">
        <v>169125.00000000003</v>
      </c>
      <c r="O45" s="46">
        <f>Tabla2[[#This Row],[Operating Profit]]/Tabla2[[#This Row],[Total Sales]]</f>
        <v>0.3</v>
      </c>
      <c r="P45" s="1" t="s">
        <v>23</v>
      </c>
    </row>
    <row r="46" spans="1:16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3" t="str">
        <f>IFERROR(LEFT(Tabla2[[#This Row],[Product]],FIND(" ",Tabla2[[#This Row],[Product]])-3),Tabla2[[#This Row],[Product]])</f>
        <v>Women</v>
      </c>
      <c r="I46" s="6">
        <v>50</v>
      </c>
      <c r="J46" s="4">
        <v>9500</v>
      </c>
      <c r="K46" s="6">
        <f>Tabla2[[#This Row],[Price per Unit]]*Tabla2[[#This Row],[Units Sold]]</f>
        <v>475000</v>
      </c>
      <c r="L46" s="52">
        <f>Tabla2[[#This Row],[Units Sold]]/Cálculos!$C$11</f>
        <v>3.8324052861374639E-4</v>
      </c>
      <c r="M46" s="6">
        <f>Tabla2[[#This Row],[Total Sales]]-Tabla2[[#This Row],[Operating Profit]]</f>
        <v>308750</v>
      </c>
      <c r="N46" s="6">
        <v>166250</v>
      </c>
      <c r="O46" s="46">
        <f>Tabla2[[#This Row],[Operating Profit]]/Tabla2[[#This Row],[Total Sales]]</f>
        <v>0.35</v>
      </c>
      <c r="P46" s="1" t="s">
        <v>23</v>
      </c>
    </row>
    <row r="47" spans="1:16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3" t="str">
        <f>IFERROR(LEFT(Tabla2[[#This Row],[Product]],FIND(" ",Tabla2[[#This Row],[Product]])-3),Tabla2[[#This Row],[Product]])</f>
        <v>Women</v>
      </c>
      <c r="I47" s="6">
        <v>50</v>
      </c>
      <c r="J47" s="4">
        <v>9250</v>
      </c>
      <c r="K47" s="6">
        <f>Tabla2[[#This Row],[Price per Unit]]*Tabla2[[#This Row],[Units Sold]]</f>
        <v>462500</v>
      </c>
      <c r="L47" s="52">
        <f>Tabla2[[#This Row],[Units Sold]]/Cálculos!$C$11</f>
        <v>3.7315525154496358E-4</v>
      </c>
      <c r="M47" s="6">
        <f>Tabla2[[#This Row],[Total Sales]]-Tabla2[[#This Row],[Operating Profit]]</f>
        <v>300625</v>
      </c>
      <c r="N47" s="6">
        <v>161875</v>
      </c>
      <c r="O47" s="46">
        <f>Tabla2[[#This Row],[Operating Profit]]/Tabla2[[#This Row],[Total Sales]]</f>
        <v>0.35</v>
      </c>
      <c r="P47" s="1" t="s">
        <v>23</v>
      </c>
    </row>
    <row r="48" spans="1:16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3" t="str">
        <f>IFERROR(LEFT(Tabla2[[#This Row],[Product]],FIND(" ",Tabla2[[#This Row],[Product]])-3),Tabla2[[#This Row],[Product]])</f>
        <v>Men</v>
      </c>
      <c r="I48" s="6">
        <v>60</v>
      </c>
      <c r="J48" s="4">
        <v>9000</v>
      </c>
      <c r="K48" s="6">
        <f>Tabla2[[#This Row],[Price per Unit]]*Tabla2[[#This Row],[Units Sold]]</f>
        <v>540000</v>
      </c>
      <c r="L48" s="52">
        <f>Tabla2[[#This Row],[Units Sold]]/Cálculos!$C$11</f>
        <v>3.6306997447618078E-4</v>
      </c>
      <c r="M48" s="6">
        <f>Tabla2[[#This Row],[Total Sales]]-Tabla2[[#This Row],[Operating Profit]]</f>
        <v>378000</v>
      </c>
      <c r="N48" s="6">
        <v>162000</v>
      </c>
      <c r="O48" s="46">
        <f>Tabla2[[#This Row],[Operating Profit]]/Tabla2[[#This Row],[Total Sales]]</f>
        <v>0.3</v>
      </c>
      <c r="P48" s="1" t="s">
        <v>23</v>
      </c>
    </row>
    <row r="49" spans="1:16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3" t="str">
        <f>IFERROR(LEFT(Tabla2[[#This Row],[Product]],FIND(" ",Tabla2[[#This Row],[Product]])-3),Tabla2[[#This Row],[Product]])</f>
        <v>Women</v>
      </c>
      <c r="I49" s="6">
        <v>65</v>
      </c>
      <c r="J49" s="4">
        <v>10750</v>
      </c>
      <c r="K49" s="6">
        <f>Tabla2[[#This Row],[Price per Unit]]*Tabla2[[#This Row],[Units Sold]]</f>
        <v>698750</v>
      </c>
      <c r="L49" s="52">
        <f>Tabla2[[#This Row],[Units Sold]]/Cálculos!$C$11</f>
        <v>4.336669139576604E-4</v>
      </c>
      <c r="M49" s="6">
        <f>Tabla2[[#This Row],[Total Sales]]-Tabla2[[#This Row],[Operating Profit]]</f>
        <v>524062.5</v>
      </c>
      <c r="N49" s="6">
        <v>174687.5</v>
      </c>
      <c r="O49" s="46">
        <f>Tabla2[[#This Row],[Operating Profit]]/Tabla2[[#This Row],[Total Sales]]</f>
        <v>0.25</v>
      </c>
      <c r="P49" s="1" t="s">
        <v>23</v>
      </c>
    </row>
    <row r="50" spans="1:16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3" t="str">
        <f>IFERROR(LEFT(Tabla2[[#This Row],[Product]],FIND(" ",Tabla2[[#This Row],[Product]])-3),Tabla2[[#This Row],[Product]])</f>
        <v>Men</v>
      </c>
      <c r="I50" s="6">
        <v>60</v>
      </c>
      <c r="J50" s="4">
        <v>12000</v>
      </c>
      <c r="K50" s="6">
        <f>Tabla2[[#This Row],[Price per Unit]]*Tabla2[[#This Row],[Units Sold]]</f>
        <v>720000</v>
      </c>
      <c r="L50" s="52">
        <f>Tabla2[[#This Row],[Units Sold]]/Cálculos!$C$11</f>
        <v>4.8409329930157441E-4</v>
      </c>
      <c r="M50" s="6">
        <f>Tabla2[[#This Row],[Total Sales]]-Tabla2[[#This Row],[Operating Profit]]</f>
        <v>360000</v>
      </c>
      <c r="N50" s="6">
        <v>360000</v>
      </c>
      <c r="O50" s="46">
        <f>Tabla2[[#This Row],[Operating Profit]]/Tabla2[[#This Row],[Total Sales]]</f>
        <v>0.5</v>
      </c>
      <c r="P50" s="1" t="s">
        <v>23</v>
      </c>
    </row>
    <row r="51" spans="1:16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3" t="str">
        <f>IFERROR(LEFT(Tabla2[[#This Row],[Product]],FIND(" ",Tabla2[[#This Row],[Product]])-3),Tabla2[[#This Row],[Product]])</f>
        <v>Men</v>
      </c>
      <c r="I51" s="6">
        <v>55.000000000000007</v>
      </c>
      <c r="J51" s="4">
        <v>10000</v>
      </c>
      <c r="K51" s="6">
        <f>Tabla2[[#This Row],[Price per Unit]]*Tabla2[[#This Row],[Units Sold]]</f>
        <v>550000.00000000012</v>
      </c>
      <c r="L51" s="52">
        <f>Tabla2[[#This Row],[Units Sold]]/Cálculos!$C$11</f>
        <v>4.0341108275131199E-4</v>
      </c>
      <c r="M51" s="6">
        <f>Tabla2[[#This Row],[Total Sales]]-Tabla2[[#This Row],[Operating Profit]]</f>
        <v>385000.00000000012</v>
      </c>
      <c r="N51" s="6">
        <v>165000.00000000003</v>
      </c>
      <c r="O51" s="46">
        <f>Tabla2[[#This Row],[Operating Profit]]/Tabla2[[#This Row],[Total Sales]]</f>
        <v>0.3</v>
      </c>
      <c r="P51" s="1" t="s">
        <v>23</v>
      </c>
    </row>
    <row r="52" spans="1:16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3" t="str">
        <f>IFERROR(LEFT(Tabla2[[#This Row],[Product]],FIND(" ",Tabla2[[#This Row],[Product]])-3),Tabla2[[#This Row],[Product]])</f>
        <v>Women</v>
      </c>
      <c r="I52" s="6">
        <v>50</v>
      </c>
      <c r="J52" s="4">
        <v>9250</v>
      </c>
      <c r="K52" s="6">
        <f>Tabla2[[#This Row],[Price per Unit]]*Tabla2[[#This Row],[Units Sold]]</f>
        <v>462500</v>
      </c>
      <c r="L52" s="52">
        <f>Tabla2[[#This Row],[Units Sold]]/Cálculos!$C$11</f>
        <v>3.7315525154496358E-4</v>
      </c>
      <c r="M52" s="6">
        <f>Tabla2[[#This Row],[Total Sales]]-Tabla2[[#This Row],[Operating Profit]]</f>
        <v>300625</v>
      </c>
      <c r="N52" s="6">
        <v>161875</v>
      </c>
      <c r="O52" s="46">
        <f>Tabla2[[#This Row],[Operating Profit]]/Tabla2[[#This Row],[Total Sales]]</f>
        <v>0.35</v>
      </c>
      <c r="P52" s="1" t="s">
        <v>23</v>
      </c>
    </row>
    <row r="53" spans="1:16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3" t="str">
        <f>IFERROR(LEFT(Tabla2[[#This Row],[Product]],FIND(" ",Tabla2[[#This Row],[Product]])-3),Tabla2[[#This Row],[Product]])</f>
        <v>Women</v>
      </c>
      <c r="I53" s="6">
        <v>50</v>
      </c>
      <c r="J53" s="4">
        <v>9000</v>
      </c>
      <c r="K53" s="6">
        <f>Tabla2[[#This Row],[Price per Unit]]*Tabla2[[#This Row],[Units Sold]]</f>
        <v>450000</v>
      </c>
      <c r="L53" s="52">
        <f>Tabla2[[#This Row],[Units Sold]]/Cálculos!$C$11</f>
        <v>3.6306997447618078E-4</v>
      </c>
      <c r="M53" s="6">
        <f>Tabla2[[#This Row],[Total Sales]]-Tabla2[[#This Row],[Operating Profit]]</f>
        <v>292500</v>
      </c>
      <c r="N53" s="6">
        <v>157500</v>
      </c>
      <c r="O53" s="46">
        <f>Tabla2[[#This Row],[Operating Profit]]/Tabla2[[#This Row],[Total Sales]]</f>
        <v>0.35</v>
      </c>
      <c r="P53" s="1" t="s">
        <v>23</v>
      </c>
    </row>
    <row r="54" spans="1:16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3" t="str">
        <f>IFERROR(LEFT(Tabla2[[#This Row],[Product]],FIND(" ",Tabla2[[#This Row],[Product]])-3),Tabla2[[#This Row],[Product]])</f>
        <v>Men</v>
      </c>
      <c r="I54" s="6">
        <v>60</v>
      </c>
      <c r="J54" s="4">
        <v>9000</v>
      </c>
      <c r="K54" s="6">
        <f>Tabla2[[#This Row],[Price per Unit]]*Tabla2[[#This Row],[Units Sold]]</f>
        <v>540000</v>
      </c>
      <c r="L54" s="52">
        <f>Tabla2[[#This Row],[Units Sold]]/Cálculos!$C$11</f>
        <v>3.6306997447618078E-4</v>
      </c>
      <c r="M54" s="6">
        <f>Tabla2[[#This Row],[Total Sales]]-Tabla2[[#This Row],[Operating Profit]]</f>
        <v>378000</v>
      </c>
      <c r="N54" s="6">
        <v>162000</v>
      </c>
      <c r="O54" s="46">
        <f>Tabla2[[#This Row],[Operating Profit]]/Tabla2[[#This Row],[Total Sales]]</f>
        <v>0.3</v>
      </c>
      <c r="P54" s="1" t="s">
        <v>23</v>
      </c>
    </row>
    <row r="55" spans="1:16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3" t="str">
        <f>IFERROR(LEFT(Tabla2[[#This Row],[Product]],FIND(" ",Tabla2[[#This Row],[Product]])-3),Tabla2[[#This Row],[Product]])</f>
        <v>Women</v>
      </c>
      <c r="I55" s="6">
        <v>65</v>
      </c>
      <c r="J55" s="4">
        <v>10000</v>
      </c>
      <c r="K55" s="6">
        <f>Tabla2[[#This Row],[Price per Unit]]*Tabla2[[#This Row],[Units Sold]]</f>
        <v>650000</v>
      </c>
      <c r="L55" s="52">
        <f>Tabla2[[#This Row],[Units Sold]]/Cálculos!$C$11</f>
        <v>4.0341108275131199E-4</v>
      </c>
      <c r="M55" s="6">
        <f>Tabla2[[#This Row],[Total Sales]]-Tabla2[[#This Row],[Operating Profit]]</f>
        <v>487500</v>
      </c>
      <c r="N55" s="6">
        <v>162500</v>
      </c>
      <c r="O55" s="46">
        <f>Tabla2[[#This Row],[Operating Profit]]/Tabla2[[#This Row],[Total Sales]]</f>
        <v>0.25</v>
      </c>
      <c r="P55" s="1" t="s">
        <v>23</v>
      </c>
    </row>
    <row r="56" spans="1:16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3" t="str">
        <f>IFERROR(LEFT(Tabla2[[#This Row],[Product]],FIND(" ",Tabla2[[#This Row],[Product]])-3),Tabla2[[#This Row],[Product]])</f>
        <v>Men</v>
      </c>
      <c r="I56" s="6">
        <v>65</v>
      </c>
      <c r="J56" s="4">
        <v>8750</v>
      </c>
      <c r="K56" s="6">
        <f>Tabla2[[#This Row],[Price per Unit]]*Tabla2[[#This Row],[Units Sold]]</f>
        <v>568750</v>
      </c>
      <c r="L56" s="52">
        <f>Tabla2[[#This Row],[Units Sold]]/Cálculos!$C$11</f>
        <v>3.5298469740739798E-4</v>
      </c>
      <c r="M56" s="6">
        <f>Tabla2[[#This Row],[Total Sales]]-Tabla2[[#This Row],[Operating Profit]]</f>
        <v>398125</v>
      </c>
      <c r="N56" s="6">
        <v>170625</v>
      </c>
      <c r="O56" s="46">
        <f>Tabla2[[#This Row],[Operating Profit]]/Tabla2[[#This Row],[Total Sales]]</f>
        <v>0.3</v>
      </c>
      <c r="P56" s="1" t="s">
        <v>23</v>
      </c>
    </row>
    <row r="57" spans="1:16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3" t="str">
        <f>IFERROR(LEFT(Tabla2[[#This Row],[Product]],FIND(" ",Tabla2[[#This Row],[Product]])-3),Tabla2[[#This Row],[Product]])</f>
        <v>Women</v>
      </c>
      <c r="I57" s="6">
        <v>70</v>
      </c>
      <c r="J57" s="4">
        <v>10000</v>
      </c>
      <c r="K57" s="6">
        <f>Tabla2[[#This Row],[Price per Unit]]*Tabla2[[#This Row],[Units Sold]]</f>
        <v>700000</v>
      </c>
      <c r="L57" s="52">
        <f>Tabla2[[#This Row],[Units Sold]]/Cálculos!$C$11</f>
        <v>4.0341108275131199E-4</v>
      </c>
      <c r="M57" s="6">
        <f>Tabla2[[#This Row],[Total Sales]]-Tabla2[[#This Row],[Operating Profit]]</f>
        <v>525000</v>
      </c>
      <c r="N57" s="6">
        <v>175000</v>
      </c>
      <c r="O57" s="46">
        <f>Tabla2[[#This Row],[Operating Profit]]/Tabla2[[#This Row],[Total Sales]]</f>
        <v>0.25</v>
      </c>
      <c r="P57" s="1" t="s">
        <v>23</v>
      </c>
    </row>
    <row r="58" spans="1:16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3" t="str">
        <f>IFERROR(LEFT(Tabla2[[#This Row],[Product]],FIND(" ",Tabla2[[#This Row],[Product]])-3),Tabla2[[#This Row],[Product]])</f>
        <v>Men</v>
      </c>
      <c r="I58" s="6">
        <v>65</v>
      </c>
      <c r="J58" s="4">
        <v>11500</v>
      </c>
      <c r="K58" s="6">
        <f>Tabla2[[#This Row],[Price per Unit]]*Tabla2[[#This Row],[Units Sold]]</f>
        <v>747500</v>
      </c>
      <c r="L58" s="52">
        <f>Tabla2[[#This Row],[Units Sold]]/Cálculos!$C$11</f>
        <v>4.6392274516400881E-4</v>
      </c>
      <c r="M58" s="6">
        <f>Tabla2[[#This Row],[Total Sales]]-Tabla2[[#This Row],[Operating Profit]]</f>
        <v>373750</v>
      </c>
      <c r="N58" s="6">
        <v>373750</v>
      </c>
      <c r="O58" s="46">
        <f>Tabla2[[#This Row],[Operating Profit]]/Tabla2[[#This Row],[Total Sales]]</f>
        <v>0.5</v>
      </c>
      <c r="P58" s="1" t="s">
        <v>23</v>
      </c>
    </row>
    <row r="59" spans="1:16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3" t="str">
        <f>IFERROR(LEFT(Tabla2[[#This Row],[Product]],FIND(" ",Tabla2[[#This Row],[Product]])-3),Tabla2[[#This Row],[Product]])</f>
        <v>Men</v>
      </c>
      <c r="I59" s="6">
        <v>55.000000000000007</v>
      </c>
      <c r="J59" s="4">
        <v>9750</v>
      </c>
      <c r="K59" s="6">
        <f>Tabla2[[#This Row],[Price per Unit]]*Tabla2[[#This Row],[Units Sold]]</f>
        <v>536250.00000000012</v>
      </c>
      <c r="L59" s="52">
        <f>Tabla2[[#This Row],[Units Sold]]/Cálculos!$C$11</f>
        <v>3.9332580568252919E-4</v>
      </c>
      <c r="M59" s="6">
        <f>Tabla2[[#This Row],[Total Sales]]-Tabla2[[#This Row],[Operating Profit]]</f>
        <v>375375.00000000012</v>
      </c>
      <c r="N59" s="6">
        <v>160875.00000000003</v>
      </c>
      <c r="O59" s="46">
        <f>Tabla2[[#This Row],[Operating Profit]]/Tabla2[[#This Row],[Total Sales]]</f>
        <v>0.3</v>
      </c>
      <c r="P59" s="1" t="s">
        <v>23</v>
      </c>
    </row>
    <row r="60" spans="1:16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3" t="str">
        <f>IFERROR(LEFT(Tabla2[[#This Row],[Product]],FIND(" ",Tabla2[[#This Row],[Product]])-3),Tabla2[[#This Row],[Product]])</f>
        <v>Women</v>
      </c>
      <c r="I60" s="6">
        <v>55.000000000000007</v>
      </c>
      <c r="J60" s="4">
        <v>9200</v>
      </c>
      <c r="K60" s="6">
        <f>Tabla2[[#This Row],[Price per Unit]]*Tabla2[[#This Row],[Units Sold]]</f>
        <v>506000.00000000006</v>
      </c>
      <c r="L60" s="52">
        <f>Tabla2[[#This Row],[Units Sold]]/Cálculos!$C$11</f>
        <v>3.7113819613120706E-4</v>
      </c>
      <c r="M60" s="6">
        <f>Tabla2[[#This Row],[Total Sales]]-Tabla2[[#This Row],[Operating Profit]]</f>
        <v>328900.00000000006</v>
      </c>
      <c r="N60" s="6">
        <v>177100</v>
      </c>
      <c r="O60" s="46">
        <f>Tabla2[[#This Row],[Operating Profit]]/Tabla2[[#This Row],[Total Sales]]</f>
        <v>0.35</v>
      </c>
      <c r="P60" s="1" t="s">
        <v>23</v>
      </c>
    </row>
    <row r="61" spans="1:16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3" t="str">
        <f>IFERROR(LEFT(Tabla2[[#This Row],[Product]],FIND(" ",Tabla2[[#This Row],[Product]])-3),Tabla2[[#This Row],[Product]])</f>
        <v>Women</v>
      </c>
      <c r="I61" s="6">
        <v>55.000000000000007</v>
      </c>
      <c r="J61" s="4">
        <v>9000</v>
      </c>
      <c r="K61" s="6">
        <f>Tabla2[[#This Row],[Price per Unit]]*Tabla2[[#This Row],[Units Sold]]</f>
        <v>495000.00000000006</v>
      </c>
      <c r="L61" s="52">
        <f>Tabla2[[#This Row],[Units Sold]]/Cálculos!$C$11</f>
        <v>3.6306997447618078E-4</v>
      </c>
      <c r="M61" s="6">
        <f>Tabla2[[#This Row],[Total Sales]]-Tabla2[[#This Row],[Operating Profit]]</f>
        <v>321750.00000000006</v>
      </c>
      <c r="N61" s="6">
        <v>173250</v>
      </c>
      <c r="O61" s="46">
        <f>Tabla2[[#This Row],[Operating Profit]]/Tabla2[[#This Row],[Total Sales]]</f>
        <v>0.35</v>
      </c>
      <c r="P61" s="1" t="s">
        <v>23</v>
      </c>
    </row>
    <row r="62" spans="1:16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3" t="str">
        <f>IFERROR(LEFT(Tabla2[[#This Row],[Product]],FIND(" ",Tabla2[[#This Row],[Product]])-3),Tabla2[[#This Row],[Product]])</f>
        <v>Men</v>
      </c>
      <c r="I62" s="6">
        <v>65</v>
      </c>
      <c r="J62" s="4">
        <v>8750</v>
      </c>
      <c r="K62" s="6">
        <f>Tabla2[[#This Row],[Price per Unit]]*Tabla2[[#This Row],[Units Sold]]</f>
        <v>568750</v>
      </c>
      <c r="L62" s="52">
        <f>Tabla2[[#This Row],[Units Sold]]/Cálculos!$C$11</f>
        <v>3.5298469740739798E-4</v>
      </c>
      <c r="M62" s="6">
        <f>Tabla2[[#This Row],[Total Sales]]-Tabla2[[#This Row],[Operating Profit]]</f>
        <v>398125</v>
      </c>
      <c r="N62" s="6">
        <v>170625</v>
      </c>
      <c r="O62" s="46">
        <f>Tabla2[[#This Row],[Operating Profit]]/Tabla2[[#This Row],[Total Sales]]</f>
        <v>0.3</v>
      </c>
      <c r="P62" s="1" t="s">
        <v>23</v>
      </c>
    </row>
    <row r="63" spans="1:16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3" t="str">
        <f>IFERROR(LEFT(Tabla2[[#This Row],[Product]],FIND(" ",Tabla2[[#This Row],[Product]])-3),Tabla2[[#This Row],[Product]])</f>
        <v>Women</v>
      </c>
      <c r="I63" s="6">
        <v>70</v>
      </c>
      <c r="J63" s="4">
        <v>9750</v>
      </c>
      <c r="K63" s="6">
        <f>Tabla2[[#This Row],[Price per Unit]]*Tabla2[[#This Row],[Units Sold]]</f>
        <v>682500</v>
      </c>
      <c r="L63" s="52">
        <f>Tabla2[[#This Row],[Units Sold]]/Cálculos!$C$11</f>
        <v>3.9332580568252919E-4</v>
      </c>
      <c r="M63" s="6">
        <f>Tabla2[[#This Row],[Total Sales]]-Tabla2[[#This Row],[Operating Profit]]</f>
        <v>511875</v>
      </c>
      <c r="N63" s="6">
        <v>170625</v>
      </c>
      <c r="O63" s="46">
        <f>Tabla2[[#This Row],[Operating Profit]]/Tabla2[[#This Row],[Total Sales]]</f>
        <v>0.25</v>
      </c>
      <c r="P63" s="1" t="s">
        <v>23</v>
      </c>
    </row>
    <row r="64" spans="1:16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3" t="str">
        <f>IFERROR(LEFT(Tabla2[[#This Row],[Product]],FIND(" ",Tabla2[[#This Row],[Product]])-3),Tabla2[[#This Row],[Product]])</f>
        <v>Men</v>
      </c>
      <c r="I64" s="6">
        <v>65</v>
      </c>
      <c r="J64" s="4">
        <v>12000</v>
      </c>
      <c r="K64" s="6">
        <f>Tabla2[[#This Row],[Price per Unit]]*Tabla2[[#This Row],[Units Sold]]</f>
        <v>780000</v>
      </c>
      <c r="L64" s="52">
        <f>Tabla2[[#This Row],[Units Sold]]/Cálculos!$C$11</f>
        <v>4.8409329930157441E-4</v>
      </c>
      <c r="M64" s="6">
        <f>Tabla2[[#This Row],[Total Sales]]-Tabla2[[#This Row],[Operating Profit]]</f>
        <v>390000</v>
      </c>
      <c r="N64" s="6">
        <v>390000</v>
      </c>
      <c r="O64" s="46">
        <f>Tabla2[[#This Row],[Operating Profit]]/Tabla2[[#This Row],[Total Sales]]</f>
        <v>0.5</v>
      </c>
      <c r="P64" s="1" t="s">
        <v>23</v>
      </c>
    </row>
    <row r="65" spans="1:16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3" t="str">
        <f>IFERROR(LEFT(Tabla2[[#This Row],[Product]],FIND(" ",Tabla2[[#This Row],[Product]])-3),Tabla2[[#This Row],[Product]])</f>
        <v>Men</v>
      </c>
      <c r="I65" s="6">
        <v>55.000000000000007</v>
      </c>
      <c r="J65" s="4">
        <v>10000</v>
      </c>
      <c r="K65" s="6">
        <f>Tabla2[[#This Row],[Price per Unit]]*Tabla2[[#This Row],[Units Sold]]</f>
        <v>550000.00000000012</v>
      </c>
      <c r="L65" s="52">
        <f>Tabla2[[#This Row],[Units Sold]]/Cálculos!$C$11</f>
        <v>4.0341108275131199E-4</v>
      </c>
      <c r="M65" s="6">
        <f>Tabla2[[#This Row],[Total Sales]]-Tabla2[[#This Row],[Operating Profit]]</f>
        <v>385000.00000000012</v>
      </c>
      <c r="N65" s="6">
        <v>165000.00000000003</v>
      </c>
      <c r="O65" s="46">
        <f>Tabla2[[#This Row],[Operating Profit]]/Tabla2[[#This Row],[Total Sales]]</f>
        <v>0.3</v>
      </c>
      <c r="P65" s="1" t="s">
        <v>23</v>
      </c>
    </row>
    <row r="66" spans="1:16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3" t="str">
        <f>IFERROR(LEFT(Tabla2[[#This Row],[Product]],FIND(" ",Tabla2[[#This Row],[Product]])-3),Tabla2[[#This Row],[Product]])</f>
        <v>Women</v>
      </c>
      <c r="I66" s="6">
        <v>55.000000000000007</v>
      </c>
      <c r="J66" s="4">
        <v>9500</v>
      </c>
      <c r="K66" s="6">
        <f>Tabla2[[#This Row],[Price per Unit]]*Tabla2[[#This Row],[Units Sold]]</f>
        <v>522500.00000000006</v>
      </c>
      <c r="L66" s="52">
        <f>Tabla2[[#This Row],[Units Sold]]/Cálculos!$C$11</f>
        <v>3.8324052861374639E-4</v>
      </c>
      <c r="M66" s="6">
        <f>Tabla2[[#This Row],[Total Sales]]-Tabla2[[#This Row],[Operating Profit]]</f>
        <v>339625.00000000006</v>
      </c>
      <c r="N66" s="6">
        <v>182875</v>
      </c>
      <c r="O66" s="46">
        <f>Tabla2[[#This Row],[Operating Profit]]/Tabla2[[#This Row],[Total Sales]]</f>
        <v>0.35</v>
      </c>
      <c r="P66" s="1" t="s">
        <v>23</v>
      </c>
    </row>
    <row r="67" spans="1:16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3" t="str">
        <f>IFERROR(LEFT(Tabla2[[#This Row],[Product]],FIND(" ",Tabla2[[#This Row],[Product]])-3),Tabla2[[#This Row],[Product]])</f>
        <v>Women</v>
      </c>
      <c r="I67" s="6">
        <v>55.000000000000007</v>
      </c>
      <c r="J67" s="4">
        <v>9000</v>
      </c>
      <c r="K67" s="6">
        <f>Tabla2[[#This Row],[Price per Unit]]*Tabla2[[#This Row],[Units Sold]]</f>
        <v>495000.00000000006</v>
      </c>
      <c r="L67" s="52">
        <f>Tabla2[[#This Row],[Units Sold]]/Cálculos!$C$11</f>
        <v>3.6306997447618078E-4</v>
      </c>
      <c r="M67" s="6">
        <f>Tabla2[[#This Row],[Total Sales]]-Tabla2[[#This Row],[Operating Profit]]</f>
        <v>321750.00000000006</v>
      </c>
      <c r="N67" s="6">
        <v>173250</v>
      </c>
      <c r="O67" s="46">
        <f>Tabla2[[#This Row],[Operating Profit]]/Tabla2[[#This Row],[Total Sales]]</f>
        <v>0.35</v>
      </c>
      <c r="P67" s="1" t="s">
        <v>23</v>
      </c>
    </row>
    <row r="68" spans="1:16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3" t="str">
        <f>IFERROR(LEFT(Tabla2[[#This Row],[Product]],FIND(" ",Tabla2[[#This Row],[Product]])-3),Tabla2[[#This Row],[Product]])</f>
        <v>Men</v>
      </c>
      <c r="I68" s="6">
        <v>65</v>
      </c>
      <c r="J68" s="4">
        <v>9000</v>
      </c>
      <c r="K68" s="6">
        <f>Tabla2[[#This Row],[Price per Unit]]*Tabla2[[#This Row],[Units Sold]]</f>
        <v>585000</v>
      </c>
      <c r="L68" s="52">
        <f>Tabla2[[#This Row],[Units Sold]]/Cálculos!$C$11</f>
        <v>3.6306997447618078E-4</v>
      </c>
      <c r="M68" s="6">
        <f>Tabla2[[#This Row],[Total Sales]]-Tabla2[[#This Row],[Operating Profit]]</f>
        <v>409500</v>
      </c>
      <c r="N68" s="6">
        <v>175500</v>
      </c>
      <c r="O68" s="46">
        <f>Tabla2[[#This Row],[Operating Profit]]/Tabla2[[#This Row],[Total Sales]]</f>
        <v>0.3</v>
      </c>
      <c r="P68" s="1" t="s">
        <v>23</v>
      </c>
    </row>
    <row r="69" spans="1:16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3" t="str">
        <f>IFERROR(LEFT(Tabla2[[#This Row],[Product]],FIND(" ",Tabla2[[#This Row],[Product]])-3),Tabla2[[#This Row],[Product]])</f>
        <v>Women</v>
      </c>
      <c r="I69" s="6">
        <v>70</v>
      </c>
      <c r="J69" s="4">
        <v>10000</v>
      </c>
      <c r="K69" s="6">
        <f>Tabla2[[#This Row],[Price per Unit]]*Tabla2[[#This Row],[Units Sold]]</f>
        <v>700000</v>
      </c>
      <c r="L69" s="52">
        <f>Tabla2[[#This Row],[Units Sold]]/Cálculos!$C$11</f>
        <v>4.0341108275131199E-4</v>
      </c>
      <c r="M69" s="6">
        <f>Tabla2[[#This Row],[Total Sales]]-Tabla2[[#This Row],[Operating Profit]]</f>
        <v>525000</v>
      </c>
      <c r="N69" s="6">
        <v>175000</v>
      </c>
      <c r="O69" s="46">
        <f>Tabla2[[#This Row],[Operating Profit]]/Tabla2[[#This Row],[Total Sales]]</f>
        <v>0.25</v>
      </c>
      <c r="P69" s="1" t="s">
        <v>23</v>
      </c>
    </row>
    <row r="70" spans="1:16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3" t="str">
        <f>IFERROR(LEFT(Tabla2[[#This Row],[Product]],FIND(" ",Tabla2[[#This Row],[Product]])-3),Tabla2[[#This Row],[Product]])</f>
        <v>Men</v>
      </c>
      <c r="I70" s="6">
        <v>25</v>
      </c>
      <c r="J70" s="4">
        <v>9000</v>
      </c>
      <c r="K70" s="6">
        <f>Tabla2[[#This Row],[Price per Unit]]*Tabla2[[#This Row],[Units Sold]]</f>
        <v>225000</v>
      </c>
      <c r="L70" s="52">
        <f>Tabla2[[#This Row],[Units Sold]]/Cálculos!$C$11</f>
        <v>3.6306997447618078E-4</v>
      </c>
      <c r="M70" s="6">
        <f>Tabla2[[#This Row],[Total Sales]]-Tabla2[[#This Row],[Operating Profit]]</f>
        <v>146250</v>
      </c>
      <c r="N70" s="6">
        <v>78750</v>
      </c>
      <c r="O70" s="46">
        <f>Tabla2[[#This Row],[Operating Profit]]/Tabla2[[#This Row],[Total Sales]]</f>
        <v>0.35</v>
      </c>
      <c r="P70" s="1" t="s">
        <v>23</v>
      </c>
    </row>
    <row r="71" spans="1:16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3" t="str">
        <f>IFERROR(LEFT(Tabla2[[#This Row],[Product]],FIND(" ",Tabla2[[#This Row],[Product]])-3),Tabla2[[#This Row],[Product]])</f>
        <v>Men</v>
      </c>
      <c r="I71" s="6">
        <v>35</v>
      </c>
      <c r="J71" s="4">
        <v>9000</v>
      </c>
      <c r="K71" s="6">
        <f>Tabla2[[#This Row],[Price per Unit]]*Tabla2[[#This Row],[Units Sold]]</f>
        <v>315000</v>
      </c>
      <c r="L71" s="52">
        <f>Tabla2[[#This Row],[Units Sold]]/Cálculos!$C$11</f>
        <v>3.6306997447618078E-4</v>
      </c>
      <c r="M71" s="6">
        <f>Tabla2[[#This Row],[Total Sales]]-Tabla2[[#This Row],[Operating Profit]]</f>
        <v>204750</v>
      </c>
      <c r="N71" s="6">
        <v>110250</v>
      </c>
      <c r="O71" s="46">
        <f>Tabla2[[#This Row],[Operating Profit]]/Tabla2[[#This Row],[Total Sales]]</f>
        <v>0.35</v>
      </c>
      <c r="P71" s="1" t="s">
        <v>23</v>
      </c>
    </row>
    <row r="72" spans="1:16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3" t="str">
        <f>IFERROR(LEFT(Tabla2[[#This Row],[Product]],FIND(" ",Tabla2[[#This Row],[Product]])-3),Tabla2[[#This Row],[Product]])</f>
        <v>Women</v>
      </c>
      <c r="I72" s="6">
        <v>35</v>
      </c>
      <c r="J72" s="4">
        <v>7000</v>
      </c>
      <c r="K72" s="6">
        <f>Tabla2[[#This Row],[Price per Unit]]*Tabla2[[#This Row],[Units Sold]]</f>
        <v>245000</v>
      </c>
      <c r="L72" s="52">
        <f>Tabla2[[#This Row],[Units Sold]]/Cálculos!$C$11</f>
        <v>2.8238775792591842E-4</v>
      </c>
      <c r="M72" s="6">
        <f>Tabla2[[#This Row],[Total Sales]]-Tabla2[[#This Row],[Operating Profit]]</f>
        <v>159250</v>
      </c>
      <c r="N72" s="6">
        <v>85750</v>
      </c>
      <c r="O72" s="46">
        <f>Tabla2[[#This Row],[Operating Profit]]/Tabla2[[#This Row],[Total Sales]]</f>
        <v>0.35</v>
      </c>
      <c r="P72" s="1" t="s">
        <v>23</v>
      </c>
    </row>
    <row r="73" spans="1:16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3" t="str">
        <f>IFERROR(LEFT(Tabla2[[#This Row],[Product]],FIND(" ",Tabla2[[#This Row],[Product]])-3),Tabla2[[#This Row],[Product]])</f>
        <v>Women</v>
      </c>
      <c r="I73" s="6">
        <v>35</v>
      </c>
      <c r="J73" s="4">
        <v>7000</v>
      </c>
      <c r="K73" s="6">
        <f>Tabla2[[#This Row],[Price per Unit]]*Tabla2[[#This Row],[Units Sold]]</f>
        <v>245000</v>
      </c>
      <c r="L73" s="52">
        <f>Tabla2[[#This Row],[Units Sold]]/Cálculos!$C$11</f>
        <v>2.8238775792591842E-4</v>
      </c>
      <c r="M73" s="6">
        <f>Tabla2[[#This Row],[Total Sales]]-Tabla2[[#This Row],[Operating Profit]]</f>
        <v>134750</v>
      </c>
      <c r="N73" s="6">
        <v>110250</v>
      </c>
      <c r="O73" s="46">
        <f>Tabla2[[#This Row],[Operating Profit]]/Tabla2[[#This Row],[Total Sales]]</f>
        <v>0.45</v>
      </c>
      <c r="P73" s="1" t="s">
        <v>23</v>
      </c>
    </row>
    <row r="74" spans="1:16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3" t="str">
        <f>IFERROR(LEFT(Tabla2[[#This Row],[Product]],FIND(" ",Tabla2[[#This Row],[Product]])-3),Tabla2[[#This Row],[Product]])</f>
        <v>Men</v>
      </c>
      <c r="I74" s="6">
        <v>40</v>
      </c>
      <c r="J74" s="4">
        <v>5500</v>
      </c>
      <c r="K74" s="6">
        <f>Tabla2[[#This Row],[Price per Unit]]*Tabla2[[#This Row],[Units Sold]]</f>
        <v>220000</v>
      </c>
      <c r="L74" s="52">
        <f>Tabla2[[#This Row],[Units Sold]]/Cálculos!$C$11</f>
        <v>2.218760955132216E-4</v>
      </c>
      <c r="M74" s="6">
        <f>Tabla2[[#This Row],[Total Sales]]-Tabla2[[#This Row],[Operating Profit]]</f>
        <v>154000</v>
      </c>
      <c r="N74" s="6">
        <v>66000</v>
      </c>
      <c r="O74" s="46">
        <f>Tabla2[[#This Row],[Operating Profit]]/Tabla2[[#This Row],[Total Sales]]</f>
        <v>0.3</v>
      </c>
      <c r="P74" s="1" t="s">
        <v>23</v>
      </c>
    </row>
    <row r="75" spans="1:16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3" t="str">
        <f>IFERROR(LEFT(Tabla2[[#This Row],[Product]],FIND(" ",Tabla2[[#This Row],[Product]])-3),Tabla2[[#This Row],[Product]])</f>
        <v>Women</v>
      </c>
      <c r="I75" s="6">
        <v>35</v>
      </c>
      <c r="J75" s="4">
        <v>7000</v>
      </c>
      <c r="K75" s="6">
        <f>Tabla2[[#This Row],[Price per Unit]]*Tabla2[[#This Row],[Units Sold]]</f>
        <v>245000</v>
      </c>
      <c r="L75" s="52">
        <f>Tabla2[[#This Row],[Units Sold]]/Cálculos!$C$11</f>
        <v>2.8238775792591842E-4</v>
      </c>
      <c r="M75" s="6">
        <f>Tabla2[[#This Row],[Total Sales]]-Tabla2[[#This Row],[Operating Profit]]</f>
        <v>122500</v>
      </c>
      <c r="N75" s="6">
        <v>122500</v>
      </c>
      <c r="O75" s="46">
        <f>Tabla2[[#This Row],[Operating Profit]]/Tabla2[[#This Row],[Total Sales]]</f>
        <v>0.5</v>
      </c>
      <c r="P75" s="1" t="s">
        <v>23</v>
      </c>
    </row>
    <row r="76" spans="1:16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3" t="str">
        <f>IFERROR(LEFT(Tabla2[[#This Row],[Product]],FIND(" ",Tabla2[[#This Row],[Product]])-3),Tabla2[[#This Row],[Product]])</f>
        <v>Men</v>
      </c>
      <c r="I76" s="6">
        <v>25</v>
      </c>
      <c r="J76" s="4">
        <v>8500</v>
      </c>
      <c r="K76" s="6">
        <f>Tabla2[[#This Row],[Price per Unit]]*Tabla2[[#This Row],[Units Sold]]</f>
        <v>212500</v>
      </c>
      <c r="L76" s="52">
        <f>Tabla2[[#This Row],[Units Sold]]/Cálculos!$C$11</f>
        <v>3.4289942033861518E-4</v>
      </c>
      <c r="M76" s="6">
        <f>Tabla2[[#This Row],[Total Sales]]-Tabla2[[#This Row],[Operating Profit]]</f>
        <v>138125</v>
      </c>
      <c r="N76" s="6">
        <v>74375</v>
      </c>
      <c r="O76" s="46">
        <f>Tabla2[[#This Row],[Operating Profit]]/Tabla2[[#This Row],[Total Sales]]</f>
        <v>0.35</v>
      </c>
      <c r="P76" s="1" t="s">
        <v>23</v>
      </c>
    </row>
    <row r="77" spans="1:16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3" t="str">
        <f>IFERROR(LEFT(Tabla2[[#This Row],[Product]],FIND(" ",Tabla2[[#This Row],[Product]])-3),Tabla2[[#This Row],[Product]])</f>
        <v>Men</v>
      </c>
      <c r="I77" s="6">
        <v>35</v>
      </c>
      <c r="J77" s="4">
        <v>8500</v>
      </c>
      <c r="K77" s="6">
        <f>Tabla2[[#This Row],[Price per Unit]]*Tabla2[[#This Row],[Units Sold]]</f>
        <v>297500</v>
      </c>
      <c r="L77" s="52">
        <f>Tabla2[[#This Row],[Units Sold]]/Cálculos!$C$11</f>
        <v>3.4289942033861518E-4</v>
      </c>
      <c r="M77" s="6">
        <f>Tabla2[[#This Row],[Total Sales]]-Tabla2[[#This Row],[Operating Profit]]</f>
        <v>193375</v>
      </c>
      <c r="N77" s="6">
        <v>104125</v>
      </c>
      <c r="O77" s="46">
        <f>Tabla2[[#This Row],[Operating Profit]]/Tabla2[[#This Row],[Total Sales]]</f>
        <v>0.35</v>
      </c>
      <c r="P77" s="1" t="s">
        <v>23</v>
      </c>
    </row>
    <row r="78" spans="1:16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3" t="str">
        <f>IFERROR(LEFT(Tabla2[[#This Row],[Product]],FIND(" ",Tabla2[[#This Row],[Product]])-3),Tabla2[[#This Row],[Product]])</f>
        <v>Women</v>
      </c>
      <c r="I78" s="6">
        <v>35</v>
      </c>
      <c r="J78" s="4">
        <v>6750</v>
      </c>
      <c r="K78" s="6">
        <f>Tabla2[[#This Row],[Price per Unit]]*Tabla2[[#This Row],[Units Sold]]</f>
        <v>236250</v>
      </c>
      <c r="L78" s="52">
        <f>Tabla2[[#This Row],[Units Sold]]/Cálculos!$C$11</f>
        <v>2.7230248085713561E-4</v>
      </c>
      <c r="M78" s="6">
        <f>Tabla2[[#This Row],[Total Sales]]-Tabla2[[#This Row],[Operating Profit]]</f>
        <v>153562.5</v>
      </c>
      <c r="N78" s="6">
        <v>82687.5</v>
      </c>
      <c r="O78" s="46">
        <f>Tabla2[[#This Row],[Operating Profit]]/Tabla2[[#This Row],[Total Sales]]</f>
        <v>0.35</v>
      </c>
      <c r="P78" s="1" t="s">
        <v>23</v>
      </c>
    </row>
    <row r="79" spans="1:16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3" t="str">
        <f>IFERROR(LEFT(Tabla2[[#This Row],[Product]],FIND(" ",Tabla2[[#This Row],[Product]])-3),Tabla2[[#This Row],[Product]])</f>
        <v>Women</v>
      </c>
      <c r="I79" s="6">
        <v>35</v>
      </c>
      <c r="J79" s="4">
        <v>6250</v>
      </c>
      <c r="K79" s="6">
        <f>Tabla2[[#This Row],[Price per Unit]]*Tabla2[[#This Row],[Units Sold]]</f>
        <v>218750</v>
      </c>
      <c r="L79" s="52">
        <f>Tabla2[[#This Row],[Units Sold]]/Cálculos!$C$11</f>
        <v>2.5213192671957001E-4</v>
      </c>
      <c r="M79" s="6">
        <f>Tabla2[[#This Row],[Total Sales]]-Tabla2[[#This Row],[Operating Profit]]</f>
        <v>120312.5</v>
      </c>
      <c r="N79" s="6">
        <v>98437.5</v>
      </c>
      <c r="O79" s="46">
        <f>Tabla2[[#This Row],[Operating Profit]]/Tabla2[[#This Row],[Total Sales]]</f>
        <v>0.45</v>
      </c>
      <c r="P79" s="1" t="s">
        <v>23</v>
      </c>
    </row>
    <row r="80" spans="1:16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3" t="str">
        <f>IFERROR(LEFT(Tabla2[[#This Row],[Product]],FIND(" ",Tabla2[[#This Row],[Product]])-3),Tabla2[[#This Row],[Product]])</f>
        <v>Men</v>
      </c>
      <c r="I80" s="6">
        <v>40</v>
      </c>
      <c r="J80" s="4">
        <v>5000</v>
      </c>
      <c r="K80" s="6">
        <f>Tabla2[[#This Row],[Price per Unit]]*Tabla2[[#This Row],[Units Sold]]</f>
        <v>200000</v>
      </c>
      <c r="L80" s="52">
        <f>Tabla2[[#This Row],[Units Sold]]/Cálculos!$C$11</f>
        <v>2.01705541375656E-4</v>
      </c>
      <c r="M80" s="6">
        <f>Tabla2[[#This Row],[Total Sales]]-Tabla2[[#This Row],[Operating Profit]]</f>
        <v>140000</v>
      </c>
      <c r="N80" s="6">
        <v>60000</v>
      </c>
      <c r="O80" s="46">
        <f>Tabla2[[#This Row],[Operating Profit]]/Tabla2[[#This Row],[Total Sales]]</f>
        <v>0.3</v>
      </c>
      <c r="P80" s="1" t="s">
        <v>23</v>
      </c>
    </row>
    <row r="81" spans="1:16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3" t="str">
        <f>IFERROR(LEFT(Tabla2[[#This Row],[Product]],FIND(" ",Tabla2[[#This Row],[Product]])-3),Tabla2[[#This Row],[Product]])</f>
        <v>Women</v>
      </c>
      <c r="I81" s="6">
        <v>35</v>
      </c>
      <c r="J81" s="4">
        <v>7000</v>
      </c>
      <c r="K81" s="6">
        <f>Tabla2[[#This Row],[Price per Unit]]*Tabla2[[#This Row],[Units Sold]]</f>
        <v>245000</v>
      </c>
      <c r="L81" s="52">
        <f>Tabla2[[#This Row],[Units Sold]]/Cálculos!$C$11</f>
        <v>2.8238775792591842E-4</v>
      </c>
      <c r="M81" s="6">
        <f>Tabla2[[#This Row],[Total Sales]]-Tabla2[[#This Row],[Operating Profit]]</f>
        <v>122500</v>
      </c>
      <c r="N81" s="6">
        <v>122500</v>
      </c>
      <c r="O81" s="46">
        <f>Tabla2[[#This Row],[Operating Profit]]/Tabla2[[#This Row],[Total Sales]]</f>
        <v>0.5</v>
      </c>
      <c r="P81" s="1" t="s">
        <v>23</v>
      </c>
    </row>
    <row r="82" spans="1:16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3" t="str">
        <f>IFERROR(LEFT(Tabla2[[#This Row],[Product]],FIND(" ",Tabla2[[#This Row],[Product]])-3),Tabla2[[#This Row],[Product]])</f>
        <v>Men</v>
      </c>
      <c r="I82" s="6">
        <v>30</v>
      </c>
      <c r="J82" s="4">
        <v>8750</v>
      </c>
      <c r="K82" s="6">
        <f>Tabla2[[#This Row],[Price per Unit]]*Tabla2[[#This Row],[Units Sold]]</f>
        <v>262500</v>
      </c>
      <c r="L82" s="52">
        <f>Tabla2[[#This Row],[Units Sold]]/Cálculos!$C$11</f>
        <v>3.5298469740739798E-4</v>
      </c>
      <c r="M82" s="6">
        <f>Tabla2[[#This Row],[Total Sales]]-Tabla2[[#This Row],[Operating Profit]]</f>
        <v>170625</v>
      </c>
      <c r="N82" s="6">
        <v>91875</v>
      </c>
      <c r="O82" s="46">
        <f>Tabla2[[#This Row],[Operating Profit]]/Tabla2[[#This Row],[Total Sales]]</f>
        <v>0.35</v>
      </c>
      <c r="P82" s="1" t="s">
        <v>23</v>
      </c>
    </row>
    <row r="83" spans="1:16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3" t="str">
        <f>IFERROR(LEFT(Tabla2[[#This Row],[Product]],FIND(" ",Tabla2[[#This Row],[Product]])-3),Tabla2[[#This Row],[Product]])</f>
        <v>Men</v>
      </c>
      <c r="I83" s="6">
        <v>40</v>
      </c>
      <c r="J83" s="4">
        <v>8750</v>
      </c>
      <c r="K83" s="6">
        <f>Tabla2[[#This Row],[Price per Unit]]*Tabla2[[#This Row],[Units Sold]]</f>
        <v>350000</v>
      </c>
      <c r="L83" s="52">
        <f>Tabla2[[#This Row],[Units Sold]]/Cálculos!$C$11</f>
        <v>3.5298469740739798E-4</v>
      </c>
      <c r="M83" s="6">
        <f>Tabla2[[#This Row],[Total Sales]]-Tabla2[[#This Row],[Operating Profit]]</f>
        <v>227500</v>
      </c>
      <c r="N83" s="6">
        <v>122499.99999999999</v>
      </c>
      <c r="O83" s="46">
        <f>Tabla2[[#This Row],[Operating Profit]]/Tabla2[[#This Row],[Total Sales]]</f>
        <v>0.35</v>
      </c>
      <c r="P83" s="1" t="s">
        <v>23</v>
      </c>
    </row>
    <row r="84" spans="1:16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3" t="str">
        <f>IFERROR(LEFT(Tabla2[[#This Row],[Product]],FIND(" ",Tabla2[[#This Row],[Product]])-3),Tabla2[[#This Row],[Product]])</f>
        <v>Women</v>
      </c>
      <c r="I84" s="6">
        <v>35</v>
      </c>
      <c r="J84" s="4">
        <v>7000</v>
      </c>
      <c r="K84" s="6">
        <f>Tabla2[[#This Row],[Price per Unit]]*Tabla2[[#This Row],[Units Sold]]</f>
        <v>245000</v>
      </c>
      <c r="L84" s="52">
        <f>Tabla2[[#This Row],[Units Sold]]/Cálculos!$C$11</f>
        <v>2.8238775792591842E-4</v>
      </c>
      <c r="M84" s="6">
        <f>Tabla2[[#This Row],[Total Sales]]-Tabla2[[#This Row],[Operating Profit]]</f>
        <v>159250</v>
      </c>
      <c r="N84" s="6">
        <v>85750</v>
      </c>
      <c r="O84" s="46">
        <f>Tabla2[[#This Row],[Operating Profit]]/Tabla2[[#This Row],[Total Sales]]</f>
        <v>0.35</v>
      </c>
      <c r="P84" s="1" t="s">
        <v>23</v>
      </c>
    </row>
    <row r="85" spans="1:16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3" t="str">
        <f>IFERROR(LEFT(Tabla2[[#This Row],[Product]],FIND(" ",Tabla2[[#This Row],[Product]])-3),Tabla2[[#This Row],[Product]])</f>
        <v>Women</v>
      </c>
      <c r="I85" s="6">
        <v>40</v>
      </c>
      <c r="J85" s="4">
        <v>6000</v>
      </c>
      <c r="K85" s="6">
        <f>Tabla2[[#This Row],[Price per Unit]]*Tabla2[[#This Row],[Units Sold]]</f>
        <v>240000</v>
      </c>
      <c r="L85" s="52">
        <f>Tabla2[[#This Row],[Units Sold]]/Cálculos!$C$11</f>
        <v>2.4204664965078721E-4</v>
      </c>
      <c r="M85" s="6">
        <f>Tabla2[[#This Row],[Total Sales]]-Tabla2[[#This Row],[Operating Profit]]</f>
        <v>132000</v>
      </c>
      <c r="N85" s="6">
        <v>108000</v>
      </c>
      <c r="O85" s="46">
        <f>Tabla2[[#This Row],[Operating Profit]]/Tabla2[[#This Row],[Total Sales]]</f>
        <v>0.45</v>
      </c>
      <c r="P85" s="1" t="s">
        <v>23</v>
      </c>
    </row>
    <row r="86" spans="1:16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3" t="str">
        <f>IFERROR(LEFT(Tabla2[[#This Row],[Product]],FIND(" ",Tabla2[[#This Row],[Product]])-3),Tabla2[[#This Row],[Product]])</f>
        <v>Men</v>
      </c>
      <c r="I86" s="6">
        <v>45</v>
      </c>
      <c r="J86" s="4">
        <v>5000</v>
      </c>
      <c r="K86" s="6">
        <f>Tabla2[[#This Row],[Price per Unit]]*Tabla2[[#This Row],[Units Sold]]</f>
        <v>225000</v>
      </c>
      <c r="L86" s="52">
        <f>Tabla2[[#This Row],[Units Sold]]/Cálculos!$C$11</f>
        <v>2.01705541375656E-4</v>
      </c>
      <c r="M86" s="6">
        <f>Tabla2[[#This Row],[Total Sales]]-Tabla2[[#This Row],[Operating Profit]]</f>
        <v>157500</v>
      </c>
      <c r="N86" s="6">
        <v>67500</v>
      </c>
      <c r="O86" s="46">
        <f>Tabla2[[#This Row],[Operating Profit]]/Tabla2[[#This Row],[Total Sales]]</f>
        <v>0.3</v>
      </c>
      <c r="P86" s="1" t="s">
        <v>23</v>
      </c>
    </row>
    <row r="87" spans="1:16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3" t="str">
        <f>IFERROR(LEFT(Tabla2[[#This Row],[Product]],FIND(" ",Tabla2[[#This Row],[Product]])-3),Tabla2[[#This Row],[Product]])</f>
        <v>Women</v>
      </c>
      <c r="I87" s="6">
        <v>40</v>
      </c>
      <c r="J87" s="4">
        <v>6500</v>
      </c>
      <c r="K87" s="6">
        <f>Tabla2[[#This Row],[Price per Unit]]*Tabla2[[#This Row],[Units Sold]]</f>
        <v>260000</v>
      </c>
      <c r="L87" s="52">
        <f>Tabla2[[#This Row],[Units Sold]]/Cálculos!$C$11</f>
        <v>2.6221720378835281E-4</v>
      </c>
      <c r="M87" s="6">
        <f>Tabla2[[#This Row],[Total Sales]]-Tabla2[[#This Row],[Operating Profit]]</f>
        <v>130000</v>
      </c>
      <c r="N87" s="6">
        <v>130000</v>
      </c>
      <c r="O87" s="46">
        <f>Tabla2[[#This Row],[Operating Profit]]/Tabla2[[#This Row],[Total Sales]]</f>
        <v>0.5</v>
      </c>
      <c r="P87" s="1" t="s">
        <v>23</v>
      </c>
    </row>
    <row r="88" spans="1:16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3" t="str">
        <f>IFERROR(LEFT(Tabla2[[#This Row],[Product]],FIND(" ",Tabla2[[#This Row],[Product]])-3),Tabla2[[#This Row],[Product]])</f>
        <v>Men</v>
      </c>
      <c r="I88" s="6">
        <v>30</v>
      </c>
      <c r="J88" s="4">
        <v>9000</v>
      </c>
      <c r="K88" s="6">
        <f>Tabla2[[#This Row],[Price per Unit]]*Tabla2[[#This Row],[Units Sold]]</f>
        <v>270000</v>
      </c>
      <c r="L88" s="52">
        <f>Tabla2[[#This Row],[Units Sold]]/Cálculos!$C$11</f>
        <v>3.6306997447618078E-4</v>
      </c>
      <c r="M88" s="6">
        <f>Tabla2[[#This Row],[Total Sales]]-Tabla2[[#This Row],[Operating Profit]]</f>
        <v>175500</v>
      </c>
      <c r="N88" s="6">
        <v>94500</v>
      </c>
      <c r="O88" s="46">
        <f>Tabla2[[#This Row],[Operating Profit]]/Tabla2[[#This Row],[Total Sales]]</f>
        <v>0.35</v>
      </c>
      <c r="P88" s="1" t="s">
        <v>23</v>
      </c>
    </row>
    <row r="89" spans="1:16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3" t="str">
        <f>IFERROR(LEFT(Tabla2[[#This Row],[Product]],FIND(" ",Tabla2[[#This Row],[Product]])-3),Tabla2[[#This Row],[Product]])</f>
        <v>Men</v>
      </c>
      <c r="I89" s="6">
        <v>40</v>
      </c>
      <c r="J89" s="4">
        <v>9000</v>
      </c>
      <c r="K89" s="6">
        <f>Tabla2[[#This Row],[Price per Unit]]*Tabla2[[#This Row],[Units Sold]]</f>
        <v>360000</v>
      </c>
      <c r="L89" s="52">
        <f>Tabla2[[#This Row],[Units Sold]]/Cálculos!$C$11</f>
        <v>3.6306997447618078E-4</v>
      </c>
      <c r="M89" s="6">
        <f>Tabla2[[#This Row],[Total Sales]]-Tabla2[[#This Row],[Operating Profit]]</f>
        <v>234000</v>
      </c>
      <c r="N89" s="6">
        <v>125999.99999999999</v>
      </c>
      <c r="O89" s="46">
        <f>Tabla2[[#This Row],[Operating Profit]]/Tabla2[[#This Row],[Total Sales]]</f>
        <v>0.35</v>
      </c>
      <c r="P89" s="1" t="s">
        <v>23</v>
      </c>
    </row>
    <row r="90" spans="1:16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3" t="str">
        <f>IFERROR(LEFT(Tabla2[[#This Row],[Product]],FIND(" ",Tabla2[[#This Row],[Product]])-3),Tabla2[[#This Row],[Product]])</f>
        <v>Women</v>
      </c>
      <c r="I90" s="6">
        <v>35</v>
      </c>
      <c r="J90" s="4">
        <v>7250</v>
      </c>
      <c r="K90" s="6">
        <f>Tabla2[[#This Row],[Price per Unit]]*Tabla2[[#This Row],[Units Sold]]</f>
        <v>253750</v>
      </c>
      <c r="L90" s="52">
        <f>Tabla2[[#This Row],[Units Sold]]/Cálculos!$C$11</f>
        <v>2.9247303499470122E-4</v>
      </c>
      <c r="M90" s="6">
        <f>Tabla2[[#This Row],[Total Sales]]-Tabla2[[#This Row],[Operating Profit]]</f>
        <v>164937.5</v>
      </c>
      <c r="N90" s="6">
        <v>88812.5</v>
      </c>
      <c r="O90" s="46">
        <f>Tabla2[[#This Row],[Operating Profit]]/Tabla2[[#This Row],[Total Sales]]</f>
        <v>0.35</v>
      </c>
      <c r="P90" s="1" t="s">
        <v>23</v>
      </c>
    </row>
    <row r="91" spans="1:16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3" t="str">
        <f>IFERROR(LEFT(Tabla2[[#This Row],[Product]],FIND(" ",Tabla2[[#This Row],[Product]])-3),Tabla2[[#This Row],[Product]])</f>
        <v>Women</v>
      </c>
      <c r="I91" s="6">
        <v>40</v>
      </c>
      <c r="J91" s="4">
        <v>6250</v>
      </c>
      <c r="K91" s="6">
        <f>Tabla2[[#This Row],[Price per Unit]]*Tabla2[[#This Row],[Units Sold]]</f>
        <v>250000</v>
      </c>
      <c r="L91" s="52">
        <f>Tabla2[[#This Row],[Units Sold]]/Cálculos!$C$11</f>
        <v>2.5213192671957001E-4</v>
      </c>
      <c r="M91" s="6">
        <f>Tabla2[[#This Row],[Total Sales]]-Tabla2[[#This Row],[Operating Profit]]</f>
        <v>137500</v>
      </c>
      <c r="N91" s="6">
        <v>112500</v>
      </c>
      <c r="O91" s="46">
        <f>Tabla2[[#This Row],[Operating Profit]]/Tabla2[[#This Row],[Total Sales]]</f>
        <v>0.45</v>
      </c>
      <c r="P91" s="1" t="s">
        <v>23</v>
      </c>
    </row>
    <row r="92" spans="1:16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3" t="str">
        <f>IFERROR(LEFT(Tabla2[[#This Row],[Product]],FIND(" ",Tabla2[[#This Row],[Product]])-3),Tabla2[[#This Row],[Product]])</f>
        <v>Men</v>
      </c>
      <c r="I92" s="6">
        <v>45</v>
      </c>
      <c r="J92" s="4">
        <v>5250</v>
      </c>
      <c r="K92" s="6">
        <f>Tabla2[[#This Row],[Price per Unit]]*Tabla2[[#This Row],[Units Sold]]</f>
        <v>236250</v>
      </c>
      <c r="L92" s="52">
        <f>Tabla2[[#This Row],[Units Sold]]/Cálculos!$C$11</f>
        <v>2.117908184444388E-4</v>
      </c>
      <c r="M92" s="6">
        <f>Tabla2[[#This Row],[Total Sales]]-Tabla2[[#This Row],[Operating Profit]]</f>
        <v>165375</v>
      </c>
      <c r="N92" s="6">
        <v>70875</v>
      </c>
      <c r="O92" s="46">
        <f>Tabla2[[#This Row],[Operating Profit]]/Tabla2[[#This Row],[Total Sales]]</f>
        <v>0.3</v>
      </c>
      <c r="P92" s="1" t="s">
        <v>23</v>
      </c>
    </row>
    <row r="93" spans="1:16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3" t="str">
        <f>IFERROR(LEFT(Tabla2[[#This Row],[Product]],FIND(" ",Tabla2[[#This Row],[Product]])-3),Tabla2[[#This Row],[Product]])</f>
        <v>Women</v>
      </c>
      <c r="I93" s="6">
        <v>40</v>
      </c>
      <c r="J93" s="4">
        <v>8000</v>
      </c>
      <c r="K93" s="6">
        <f>Tabla2[[#This Row],[Price per Unit]]*Tabla2[[#This Row],[Units Sold]]</f>
        <v>320000</v>
      </c>
      <c r="L93" s="52">
        <f>Tabla2[[#This Row],[Units Sold]]/Cálculos!$C$11</f>
        <v>3.2272886620104957E-4</v>
      </c>
      <c r="M93" s="6">
        <f>Tabla2[[#This Row],[Total Sales]]-Tabla2[[#This Row],[Operating Profit]]</f>
        <v>160000</v>
      </c>
      <c r="N93" s="6">
        <v>160000</v>
      </c>
      <c r="O93" s="46">
        <f>Tabla2[[#This Row],[Operating Profit]]/Tabla2[[#This Row],[Total Sales]]</f>
        <v>0.5</v>
      </c>
      <c r="P93" s="1" t="s">
        <v>23</v>
      </c>
    </row>
    <row r="94" spans="1:16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3" t="str">
        <f>IFERROR(LEFT(Tabla2[[#This Row],[Product]],FIND(" ",Tabla2[[#This Row],[Product]])-3),Tabla2[[#This Row],[Product]])</f>
        <v>Men</v>
      </c>
      <c r="I94" s="6">
        <v>30</v>
      </c>
      <c r="J94" s="4">
        <v>9250</v>
      </c>
      <c r="K94" s="6">
        <f>Tabla2[[#This Row],[Price per Unit]]*Tabla2[[#This Row],[Units Sold]]</f>
        <v>277500</v>
      </c>
      <c r="L94" s="52">
        <f>Tabla2[[#This Row],[Units Sold]]/Cálculos!$C$11</f>
        <v>3.7315525154496358E-4</v>
      </c>
      <c r="M94" s="6">
        <f>Tabla2[[#This Row],[Total Sales]]-Tabla2[[#This Row],[Operating Profit]]</f>
        <v>180375</v>
      </c>
      <c r="N94" s="6">
        <v>97125</v>
      </c>
      <c r="O94" s="46">
        <f>Tabla2[[#This Row],[Operating Profit]]/Tabla2[[#This Row],[Total Sales]]</f>
        <v>0.35</v>
      </c>
      <c r="P94" s="1" t="s">
        <v>23</v>
      </c>
    </row>
    <row r="95" spans="1:16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3" t="str">
        <f>IFERROR(LEFT(Tabla2[[#This Row],[Product]],FIND(" ",Tabla2[[#This Row],[Product]])-3),Tabla2[[#This Row],[Product]])</f>
        <v>Men</v>
      </c>
      <c r="I95" s="6">
        <v>40</v>
      </c>
      <c r="J95" s="4">
        <v>9250</v>
      </c>
      <c r="K95" s="6">
        <f>Tabla2[[#This Row],[Price per Unit]]*Tabla2[[#This Row],[Units Sold]]</f>
        <v>370000</v>
      </c>
      <c r="L95" s="52">
        <f>Tabla2[[#This Row],[Units Sold]]/Cálculos!$C$11</f>
        <v>3.7315525154496358E-4</v>
      </c>
      <c r="M95" s="6">
        <f>Tabla2[[#This Row],[Total Sales]]-Tabla2[[#This Row],[Operating Profit]]</f>
        <v>240500</v>
      </c>
      <c r="N95" s="6">
        <v>129499.99999999999</v>
      </c>
      <c r="O95" s="46">
        <f>Tabla2[[#This Row],[Operating Profit]]/Tabla2[[#This Row],[Total Sales]]</f>
        <v>0.35</v>
      </c>
      <c r="P95" s="1" t="s">
        <v>23</v>
      </c>
    </row>
    <row r="96" spans="1:16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3" t="str">
        <f>IFERROR(LEFT(Tabla2[[#This Row],[Product]],FIND(" ",Tabla2[[#This Row],[Product]])-3),Tabla2[[#This Row],[Product]])</f>
        <v>Women</v>
      </c>
      <c r="I96" s="6">
        <v>35</v>
      </c>
      <c r="J96" s="4">
        <v>7750</v>
      </c>
      <c r="K96" s="6">
        <f>Tabla2[[#This Row],[Price per Unit]]*Tabla2[[#This Row],[Units Sold]]</f>
        <v>271250</v>
      </c>
      <c r="L96" s="52">
        <f>Tabla2[[#This Row],[Units Sold]]/Cálculos!$C$11</f>
        <v>3.1264358913226677E-4</v>
      </c>
      <c r="M96" s="6">
        <f>Tabla2[[#This Row],[Total Sales]]-Tabla2[[#This Row],[Operating Profit]]</f>
        <v>176312.5</v>
      </c>
      <c r="N96" s="6">
        <v>94937.5</v>
      </c>
      <c r="O96" s="46">
        <f>Tabla2[[#This Row],[Operating Profit]]/Tabla2[[#This Row],[Total Sales]]</f>
        <v>0.35</v>
      </c>
      <c r="P96" s="1" t="s">
        <v>23</v>
      </c>
    </row>
    <row r="97" spans="1:16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3" t="str">
        <f>IFERROR(LEFT(Tabla2[[#This Row],[Product]],FIND(" ",Tabla2[[#This Row],[Product]])-3),Tabla2[[#This Row],[Product]])</f>
        <v>Women</v>
      </c>
      <c r="I97" s="6">
        <v>40</v>
      </c>
      <c r="J97" s="4">
        <v>7000</v>
      </c>
      <c r="K97" s="6">
        <f>Tabla2[[#This Row],[Price per Unit]]*Tabla2[[#This Row],[Units Sold]]</f>
        <v>280000</v>
      </c>
      <c r="L97" s="52">
        <f>Tabla2[[#This Row],[Units Sold]]/Cálculos!$C$11</f>
        <v>2.8238775792591842E-4</v>
      </c>
      <c r="M97" s="6">
        <f>Tabla2[[#This Row],[Total Sales]]-Tabla2[[#This Row],[Operating Profit]]</f>
        <v>154000</v>
      </c>
      <c r="N97" s="6">
        <v>126000</v>
      </c>
      <c r="O97" s="46">
        <f>Tabla2[[#This Row],[Operating Profit]]/Tabla2[[#This Row],[Total Sales]]</f>
        <v>0.45</v>
      </c>
      <c r="P97" s="1" t="s">
        <v>23</v>
      </c>
    </row>
    <row r="98" spans="1:16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3" t="str">
        <f>IFERROR(LEFT(Tabla2[[#This Row],[Product]],FIND(" ",Tabla2[[#This Row],[Product]])-3),Tabla2[[#This Row],[Product]])</f>
        <v>Men</v>
      </c>
      <c r="I98" s="6">
        <v>45</v>
      </c>
      <c r="J98" s="4">
        <v>6000</v>
      </c>
      <c r="K98" s="6">
        <f>Tabla2[[#This Row],[Price per Unit]]*Tabla2[[#This Row],[Units Sold]]</f>
        <v>270000</v>
      </c>
      <c r="L98" s="52">
        <f>Tabla2[[#This Row],[Units Sold]]/Cálculos!$C$11</f>
        <v>2.4204664965078721E-4</v>
      </c>
      <c r="M98" s="6">
        <f>Tabla2[[#This Row],[Total Sales]]-Tabla2[[#This Row],[Operating Profit]]</f>
        <v>189000</v>
      </c>
      <c r="N98" s="6">
        <v>81000</v>
      </c>
      <c r="O98" s="46">
        <f>Tabla2[[#This Row],[Operating Profit]]/Tabla2[[#This Row],[Total Sales]]</f>
        <v>0.3</v>
      </c>
      <c r="P98" s="1" t="s">
        <v>23</v>
      </c>
    </row>
    <row r="99" spans="1:16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3" t="str">
        <f>IFERROR(LEFT(Tabla2[[#This Row],[Product]],FIND(" ",Tabla2[[#This Row],[Product]])-3),Tabla2[[#This Row],[Product]])</f>
        <v>Women</v>
      </c>
      <c r="I99" s="6">
        <v>40</v>
      </c>
      <c r="J99" s="4">
        <v>9500</v>
      </c>
      <c r="K99" s="6">
        <f>Tabla2[[#This Row],[Price per Unit]]*Tabla2[[#This Row],[Units Sold]]</f>
        <v>380000</v>
      </c>
      <c r="L99" s="52">
        <f>Tabla2[[#This Row],[Units Sold]]/Cálculos!$C$11</f>
        <v>3.8324052861374639E-4</v>
      </c>
      <c r="M99" s="6">
        <f>Tabla2[[#This Row],[Total Sales]]-Tabla2[[#This Row],[Operating Profit]]</f>
        <v>190000</v>
      </c>
      <c r="N99" s="6">
        <v>190000</v>
      </c>
      <c r="O99" s="46">
        <f>Tabla2[[#This Row],[Operating Profit]]/Tabla2[[#This Row],[Total Sales]]</f>
        <v>0.5</v>
      </c>
      <c r="P99" s="1" t="s">
        <v>23</v>
      </c>
    </row>
    <row r="100" spans="1:16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3" t="str">
        <f>IFERROR(LEFT(Tabla2[[#This Row],[Product]],FIND(" ",Tabla2[[#This Row],[Product]])-3),Tabla2[[#This Row],[Product]])</f>
        <v>Men</v>
      </c>
      <c r="I100" s="6">
        <v>40</v>
      </c>
      <c r="J100" s="4">
        <v>9500</v>
      </c>
      <c r="K100" s="6">
        <f>Tabla2[[#This Row],[Price per Unit]]*Tabla2[[#This Row],[Units Sold]]</f>
        <v>380000</v>
      </c>
      <c r="L100" s="52">
        <f>Tabla2[[#This Row],[Units Sold]]/Cálculos!$C$11</f>
        <v>3.8324052861374639E-4</v>
      </c>
      <c r="M100" s="6">
        <f>Tabla2[[#This Row],[Total Sales]]-Tabla2[[#This Row],[Operating Profit]]</f>
        <v>247000</v>
      </c>
      <c r="N100" s="6">
        <v>133000</v>
      </c>
      <c r="O100" s="46">
        <f>Tabla2[[#This Row],[Operating Profit]]/Tabla2[[#This Row],[Total Sales]]</f>
        <v>0.35</v>
      </c>
      <c r="P100" s="1" t="s">
        <v>23</v>
      </c>
    </row>
    <row r="101" spans="1:16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3" t="str">
        <f>IFERROR(LEFT(Tabla2[[#This Row],[Product]],FIND(" ",Tabla2[[#This Row],[Product]])-3),Tabla2[[#This Row],[Product]])</f>
        <v>Men</v>
      </c>
      <c r="I101" s="6">
        <v>45</v>
      </c>
      <c r="J101" s="4">
        <v>9500</v>
      </c>
      <c r="K101" s="6">
        <f>Tabla2[[#This Row],[Price per Unit]]*Tabla2[[#This Row],[Units Sold]]</f>
        <v>427500</v>
      </c>
      <c r="L101" s="52">
        <f>Tabla2[[#This Row],[Units Sold]]/Cálculos!$C$11</f>
        <v>3.8324052861374639E-4</v>
      </c>
      <c r="M101" s="6">
        <f>Tabla2[[#This Row],[Total Sales]]-Tabla2[[#This Row],[Operating Profit]]</f>
        <v>277875</v>
      </c>
      <c r="N101" s="6">
        <v>149625</v>
      </c>
      <c r="O101" s="46">
        <f>Tabla2[[#This Row],[Operating Profit]]/Tabla2[[#This Row],[Total Sales]]</f>
        <v>0.35</v>
      </c>
      <c r="P101" s="1" t="s">
        <v>23</v>
      </c>
    </row>
    <row r="102" spans="1:16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3" t="str">
        <f>IFERROR(LEFT(Tabla2[[#This Row],[Product]],FIND(" ",Tabla2[[#This Row],[Product]])-3),Tabla2[[#This Row],[Product]])</f>
        <v>Women</v>
      </c>
      <c r="I102" s="6">
        <v>40</v>
      </c>
      <c r="J102" s="4">
        <v>8000</v>
      </c>
      <c r="K102" s="6">
        <f>Tabla2[[#This Row],[Price per Unit]]*Tabla2[[#This Row],[Units Sold]]</f>
        <v>320000</v>
      </c>
      <c r="L102" s="52">
        <f>Tabla2[[#This Row],[Units Sold]]/Cálculos!$C$11</f>
        <v>3.2272886620104957E-4</v>
      </c>
      <c r="M102" s="6">
        <f>Tabla2[[#This Row],[Total Sales]]-Tabla2[[#This Row],[Operating Profit]]</f>
        <v>208000</v>
      </c>
      <c r="N102" s="6">
        <v>112000</v>
      </c>
      <c r="O102" s="46">
        <f>Tabla2[[#This Row],[Operating Profit]]/Tabla2[[#This Row],[Total Sales]]</f>
        <v>0.35</v>
      </c>
      <c r="P102" s="1" t="s">
        <v>23</v>
      </c>
    </row>
    <row r="103" spans="1:16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3" t="str">
        <f>IFERROR(LEFT(Tabla2[[#This Row],[Product]],FIND(" ",Tabla2[[#This Row],[Product]])-3),Tabla2[[#This Row],[Product]])</f>
        <v>Women</v>
      </c>
      <c r="I103" s="6">
        <v>40</v>
      </c>
      <c r="J103" s="4">
        <v>7500</v>
      </c>
      <c r="K103" s="6">
        <f>Tabla2[[#This Row],[Price per Unit]]*Tabla2[[#This Row],[Units Sold]]</f>
        <v>300000</v>
      </c>
      <c r="L103" s="52">
        <f>Tabla2[[#This Row],[Units Sold]]/Cálculos!$C$11</f>
        <v>3.0255831206348402E-4</v>
      </c>
      <c r="M103" s="6">
        <f>Tabla2[[#This Row],[Total Sales]]-Tabla2[[#This Row],[Operating Profit]]</f>
        <v>165000</v>
      </c>
      <c r="N103" s="6">
        <v>135000</v>
      </c>
      <c r="O103" s="46">
        <f>Tabla2[[#This Row],[Operating Profit]]/Tabla2[[#This Row],[Total Sales]]</f>
        <v>0.45</v>
      </c>
      <c r="P103" s="1" t="s">
        <v>23</v>
      </c>
    </row>
    <row r="104" spans="1:16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3" t="str">
        <f>IFERROR(LEFT(Tabla2[[#This Row],[Product]],FIND(" ",Tabla2[[#This Row],[Product]])-3),Tabla2[[#This Row],[Product]])</f>
        <v>Men</v>
      </c>
      <c r="I104" s="6">
        <v>45</v>
      </c>
      <c r="J104" s="4">
        <v>6500</v>
      </c>
      <c r="K104" s="6">
        <f>Tabla2[[#This Row],[Price per Unit]]*Tabla2[[#This Row],[Units Sold]]</f>
        <v>292500</v>
      </c>
      <c r="L104" s="52">
        <f>Tabla2[[#This Row],[Units Sold]]/Cálculos!$C$11</f>
        <v>2.6221720378835281E-4</v>
      </c>
      <c r="M104" s="6">
        <f>Tabla2[[#This Row],[Total Sales]]-Tabla2[[#This Row],[Operating Profit]]</f>
        <v>204750</v>
      </c>
      <c r="N104" s="6">
        <v>87750</v>
      </c>
      <c r="O104" s="46">
        <f>Tabla2[[#This Row],[Operating Profit]]/Tabla2[[#This Row],[Total Sales]]</f>
        <v>0.3</v>
      </c>
      <c r="P104" s="1" t="s">
        <v>23</v>
      </c>
    </row>
    <row r="105" spans="1:16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3" t="str">
        <f>IFERROR(LEFT(Tabla2[[#This Row],[Product]],FIND(" ",Tabla2[[#This Row],[Product]])-3),Tabla2[[#This Row],[Product]])</f>
        <v>Women</v>
      </c>
      <c r="I105" s="6">
        <v>50</v>
      </c>
      <c r="J105" s="4">
        <v>10000</v>
      </c>
      <c r="K105" s="6">
        <f>Tabla2[[#This Row],[Price per Unit]]*Tabla2[[#This Row],[Units Sold]]</f>
        <v>500000</v>
      </c>
      <c r="L105" s="52">
        <f>Tabla2[[#This Row],[Units Sold]]/Cálculos!$C$11</f>
        <v>4.0341108275131199E-4</v>
      </c>
      <c r="M105" s="6">
        <f>Tabla2[[#This Row],[Total Sales]]-Tabla2[[#This Row],[Operating Profit]]</f>
        <v>250000</v>
      </c>
      <c r="N105" s="6">
        <v>250000</v>
      </c>
      <c r="O105" s="46">
        <f>Tabla2[[#This Row],[Operating Profit]]/Tabla2[[#This Row],[Total Sales]]</f>
        <v>0.5</v>
      </c>
      <c r="P105" s="1" t="s">
        <v>23</v>
      </c>
    </row>
    <row r="106" spans="1:16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3" t="str">
        <f>IFERROR(LEFT(Tabla2[[#This Row],[Product]],FIND(" ",Tabla2[[#This Row],[Product]])-3),Tabla2[[#This Row],[Product]])</f>
        <v>Men</v>
      </c>
      <c r="I106" s="6">
        <v>40</v>
      </c>
      <c r="J106" s="4">
        <v>9500</v>
      </c>
      <c r="K106" s="6">
        <f>Tabla2[[#This Row],[Price per Unit]]*Tabla2[[#This Row],[Units Sold]]</f>
        <v>380000</v>
      </c>
      <c r="L106" s="52">
        <f>Tabla2[[#This Row],[Units Sold]]/Cálculos!$C$11</f>
        <v>3.8324052861374639E-4</v>
      </c>
      <c r="M106" s="6">
        <f>Tabla2[[#This Row],[Total Sales]]-Tabla2[[#This Row],[Operating Profit]]</f>
        <v>247000</v>
      </c>
      <c r="N106" s="6">
        <v>133000</v>
      </c>
      <c r="O106" s="46">
        <f>Tabla2[[#This Row],[Operating Profit]]/Tabla2[[#This Row],[Total Sales]]</f>
        <v>0.35</v>
      </c>
      <c r="P106" s="1" t="s">
        <v>23</v>
      </c>
    </row>
    <row r="107" spans="1:16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3" t="str">
        <f>IFERROR(LEFT(Tabla2[[#This Row],[Product]],FIND(" ",Tabla2[[#This Row],[Product]])-3),Tabla2[[#This Row],[Product]])</f>
        <v>Men</v>
      </c>
      <c r="I107" s="6">
        <v>45</v>
      </c>
      <c r="J107" s="4">
        <v>9500</v>
      </c>
      <c r="K107" s="6">
        <f>Tabla2[[#This Row],[Price per Unit]]*Tabla2[[#This Row],[Units Sold]]</f>
        <v>427500</v>
      </c>
      <c r="L107" s="52">
        <f>Tabla2[[#This Row],[Units Sold]]/Cálculos!$C$11</f>
        <v>3.8324052861374639E-4</v>
      </c>
      <c r="M107" s="6">
        <f>Tabla2[[#This Row],[Total Sales]]-Tabla2[[#This Row],[Operating Profit]]</f>
        <v>277875</v>
      </c>
      <c r="N107" s="6">
        <v>149625</v>
      </c>
      <c r="O107" s="46">
        <f>Tabla2[[#This Row],[Operating Profit]]/Tabla2[[#This Row],[Total Sales]]</f>
        <v>0.35</v>
      </c>
      <c r="P107" s="1" t="s">
        <v>23</v>
      </c>
    </row>
    <row r="108" spans="1:16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3" t="str">
        <f>IFERROR(LEFT(Tabla2[[#This Row],[Product]],FIND(" ",Tabla2[[#This Row],[Product]])-3),Tabla2[[#This Row],[Product]])</f>
        <v>Women</v>
      </c>
      <c r="I108" s="6">
        <v>40</v>
      </c>
      <c r="J108" s="4">
        <v>11000</v>
      </c>
      <c r="K108" s="6">
        <f>Tabla2[[#This Row],[Price per Unit]]*Tabla2[[#This Row],[Units Sold]]</f>
        <v>440000</v>
      </c>
      <c r="L108" s="52">
        <f>Tabla2[[#This Row],[Units Sold]]/Cálculos!$C$11</f>
        <v>4.437521910264432E-4</v>
      </c>
      <c r="M108" s="6">
        <f>Tabla2[[#This Row],[Total Sales]]-Tabla2[[#This Row],[Operating Profit]]</f>
        <v>286000</v>
      </c>
      <c r="N108" s="6">
        <v>154000</v>
      </c>
      <c r="O108" s="46">
        <f>Tabla2[[#This Row],[Operating Profit]]/Tabla2[[#This Row],[Total Sales]]</f>
        <v>0.35</v>
      </c>
      <c r="P108" s="1" t="s">
        <v>23</v>
      </c>
    </row>
    <row r="109" spans="1:16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3" t="str">
        <f>IFERROR(LEFT(Tabla2[[#This Row],[Product]],FIND(" ",Tabla2[[#This Row],[Product]])-3),Tabla2[[#This Row],[Product]])</f>
        <v>Women</v>
      </c>
      <c r="I109" s="6">
        <v>40</v>
      </c>
      <c r="J109" s="4">
        <v>7000</v>
      </c>
      <c r="K109" s="6">
        <f>Tabla2[[#This Row],[Price per Unit]]*Tabla2[[#This Row],[Units Sold]]</f>
        <v>280000</v>
      </c>
      <c r="L109" s="52">
        <f>Tabla2[[#This Row],[Units Sold]]/Cálculos!$C$11</f>
        <v>2.8238775792591842E-4</v>
      </c>
      <c r="M109" s="6">
        <f>Tabla2[[#This Row],[Total Sales]]-Tabla2[[#This Row],[Operating Profit]]</f>
        <v>154000</v>
      </c>
      <c r="N109" s="6">
        <v>126000</v>
      </c>
      <c r="O109" s="46">
        <f>Tabla2[[#This Row],[Operating Profit]]/Tabla2[[#This Row],[Total Sales]]</f>
        <v>0.45</v>
      </c>
      <c r="P109" s="1" t="s">
        <v>23</v>
      </c>
    </row>
    <row r="110" spans="1:16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3" t="str">
        <f>IFERROR(LEFT(Tabla2[[#This Row],[Product]],FIND(" ",Tabla2[[#This Row],[Product]])-3),Tabla2[[#This Row],[Product]])</f>
        <v>Men</v>
      </c>
      <c r="I110" s="6">
        <v>45</v>
      </c>
      <c r="J110" s="4">
        <v>7000</v>
      </c>
      <c r="K110" s="6">
        <f>Tabla2[[#This Row],[Price per Unit]]*Tabla2[[#This Row],[Units Sold]]</f>
        <v>315000</v>
      </c>
      <c r="L110" s="52">
        <f>Tabla2[[#This Row],[Units Sold]]/Cálculos!$C$11</f>
        <v>2.8238775792591842E-4</v>
      </c>
      <c r="M110" s="6">
        <f>Tabla2[[#This Row],[Total Sales]]-Tabla2[[#This Row],[Operating Profit]]</f>
        <v>220500</v>
      </c>
      <c r="N110" s="6">
        <v>94500</v>
      </c>
      <c r="O110" s="46">
        <f>Tabla2[[#This Row],[Operating Profit]]/Tabla2[[#This Row],[Total Sales]]</f>
        <v>0.3</v>
      </c>
      <c r="P110" s="1" t="s">
        <v>23</v>
      </c>
    </row>
    <row r="111" spans="1:16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3" t="str">
        <f>IFERROR(LEFT(Tabla2[[#This Row],[Product]],FIND(" ",Tabla2[[#This Row],[Product]])-3),Tabla2[[#This Row],[Product]])</f>
        <v>Women</v>
      </c>
      <c r="I111" s="6">
        <v>50</v>
      </c>
      <c r="J111" s="4">
        <v>9750</v>
      </c>
      <c r="K111" s="6">
        <f>Tabla2[[#This Row],[Price per Unit]]*Tabla2[[#This Row],[Units Sold]]</f>
        <v>487500</v>
      </c>
      <c r="L111" s="52">
        <f>Tabla2[[#This Row],[Units Sold]]/Cálculos!$C$11</f>
        <v>3.9332580568252919E-4</v>
      </c>
      <c r="M111" s="6">
        <f>Tabla2[[#This Row],[Total Sales]]-Tabla2[[#This Row],[Operating Profit]]</f>
        <v>243750</v>
      </c>
      <c r="N111" s="6">
        <v>243750</v>
      </c>
      <c r="O111" s="46">
        <f>Tabla2[[#This Row],[Operating Profit]]/Tabla2[[#This Row],[Total Sales]]</f>
        <v>0.5</v>
      </c>
      <c r="P111" s="1" t="s">
        <v>23</v>
      </c>
    </row>
    <row r="112" spans="1:16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3" t="str">
        <f>IFERROR(LEFT(Tabla2[[#This Row],[Product]],FIND(" ",Tabla2[[#This Row],[Product]])-3),Tabla2[[#This Row],[Product]])</f>
        <v>Men</v>
      </c>
      <c r="I112" s="6">
        <v>40</v>
      </c>
      <c r="J112" s="4">
        <v>9250</v>
      </c>
      <c r="K112" s="6">
        <f>Tabla2[[#This Row],[Price per Unit]]*Tabla2[[#This Row],[Units Sold]]</f>
        <v>370000</v>
      </c>
      <c r="L112" s="52">
        <f>Tabla2[[#This Row],[Units Sold]]/Cálculos!$C$11</f>
        <v>3.7315525154496358E-4</v>
      </c>
      <c r="M112" s="6">
        <f>Tabla2[[#This Row],[Total Sales]]-Tabla2[[#This Row],[Operating Profit]]</f>
        <v>240500</v>
      </c>
      <c r="N112" s="6">
        <v>129499.99999999999</v>
      </c>
      <c r="O112" s="46">
        <f>Tabla2[[#This Row],[Operating Profit]]/Tabla2[[#This Row],[Total Sales]]</f>
        <v>0.35</v>
      </c>
      <c r="P112" s="1" t="s">
        <v>23</v>
      </c>
    </row>
    <row r="113" spans="1:16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3" t="str">
        <f>IFERROR(LEFT(Tabla2[[#This Row],[Product]],FIND(" ",Tabla2[[#This Row],[Product]])-3),Tabla2[[#This Row],[Product]])</f>
        <v>Men</v>
      </c>
      <c r="I113" s="6">
        <v>45</v>
      </c>
      <c r="J113" s="4">
        <v>9250</v>
      </c>
      <c r="K113" s="6">
        <f>Tabla2[[#This Row],[Price per Unit]]*Tabla2[[#This Row],[Units Sold]]</f>
        <v>416250</v>
      </c>
      <c r="L113" s="52">
        <f>Tabla2[[#This Row],[Units Sold]]/Cálculos!$C$11</f>
        <v>3.7315525154496358E-4</v>
      </c>
      <c r="M113" s="6">
        <f>Tabla2[[#This Row],[Total Sales]]-Tabla2[[#This Row],[Operating Profit]]</f>
        <v>270562.5</v>
      </c>
      <c r="N113" s="6">
        <v>145687.5</v>
      </c>
      <c r="O113" s="46">
        <f>Tabla2[[#This Row],[Operating Profit]]/Tabla2[[#This Row],[Total Sales]]</f>
        <v>0.35</v>
      </c>
      <c r="P113" s="1" t="s">
        <v>23</v>
      </c>
    </row>
    <row r="114" spans="1:16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3" t="str">
        <f>IFERROR(LEFT(Tabla2[[#This Row],[Product]],FIND(" ",Tabla2[[#This Row],[Product]])-3),Tabla2[[#This Row],[Product]])</f>
        <v>Women</v>
      </c>
      <c r="I114" s="6">
        <v>40</v>
      </c>
      <c r="J114" s="4">
        <v>11000</v>
      </c>
      <c r="K114" s="6">
        <f>Tabla2[[#This Row],[Price per Unit]]*Tabla2[[#This Row],[Units Sold]]</f>
        <v>440000</v>
      </c>
      <c r="L114" s="52">
        <f>Tabla2[[#This Row],[Units Sold]]/Cálculos!$C$11</f>
        <v>4.437521910264432E-4</v>
      </c>
      <c r="M114" s="6">
        <f>Tabla2[[#This Row],[Total Sales]]-Tabla2[[#This Row],[Operating Profit]]</f>
        <v>286000</v>
      </c>
      <c r="N114" s="6">
        <v>154000</v>
      </c>
      <c r="O114" s="46">
        <f>Tabla2[[#This Row],[Operating Profit]]/Tabla2[[#This Row],[Total Sales]]</f>
        <v>0.35</v>
      </c>
      <c r="P114" s="1" t="s">
        <v>23</v>
      </c>
    </row>
    <row r="115" spans="1:16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3" t="str">
        <f>IFERROR(LEFT(Tabla2[[#This Row],[Product]],FIND(" ",Tabla2[[#This Row],[Product]])-3),Tabla2[[#This Row],[Product]])</f>
        <v>Women</v>
      </c>
      <c r="I115" s="6">
        <v>40</v>
      </c>
      <c r="J115" s="4">
        <v>6500</v>
      </c>
      <c r="K115" s="6">
        <f>Tabla2[[#This Row],[Price per Unit]]*Tabla2[[#This Row],[Units Sold]]</f>
        <v>260000</v>
      </c>
      <c r="L115" s="52">
        <f>Tabla2[[#This Row],[Units Sold]]/Cálculos!$C$11</f>
        <v>2.6221720378835281E-4</v>
      </c>
      <c r="M115" s="6">
        <f>Tabla2[[#This Row],[Total Sales]]-Tabla2[[#This Row],[Operating Profit]]</f>
        <v>143000</v>
      </c>
      <c r="N115" s="6">
        <v>117000</v>
      </c>
      <c r="O115" s="46">
        <f>Tabla2[[#This Row],[Operating Profit]]/Tabla2[[#This Row],[Total Sales]]</f>
        <v>0.45</v>
      </c>
      <c r="P115" s="1" t="s">
        <v>23</v>
      </c>
    </row>
    <row r="116" spans="1:16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3" t="str">
        <f>IFERROR(LEFT(Tabla2[[#This Row],[Product]],FIND(" ",Tabla2[[#This Row],[Product]])-3),Tabla2[[#This Row],[Product]])</f>
        <v>Men</v>
      </c>
      <c r="I116" s="6">
        <v>45</v>
      </c>
      <c r="J116" s="4">
        <v>6500</v>
      </c>
      <c r="K116" s="6">
        <f>Tabla2[[#This Row],[Price per Unit]]*Tabla2[[#This Row],[Units Sold]]</f>
        <v>292500</v>
      </c>
      <c r="L116" s="52">
        <f>Tabla2[[#This Row],[Units Sold]]/Cálculos!$C$11</f>
        <v>2.6221720378835281E-4</v>
      </c>
      <c r="M116" s="6">
        <f>Tabla2[[#This Row],[Total Sales]]-Tabla2[[#This Row],[Operating Profit]]</f>
        <v>204750</v>
      </c>
      <c r="N116" s="6">
        <v>87750</v>
      </c>
      <c r="O116" s="46">
        <f>Tabla2[[#This Row],[Operating Profit]]/Tabla2[[#This Row],[Total Sales]]</f>
        <v>0.3</v>
      </c>
      <c r="P116" s="1" t="s">
        <v>23</v>
      </c>
    </row>
    <row r="117" spans="1:16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3" t="str">
        <f>IFERROR(LEFT(Tabla2[[#This Row],[Product]],FIND(" ",Tabla2[[#This Row],[Product]])-3),Tabla2[[#This Row],[Product]])</f>
        <v>Women</v>
      </c>
      <c r="I117" s="6">
        <v>50</v>
      </c>
      <c r="J117" s="4">
        <v>9000</v>
      </c>
      <c r="K117" s="6">
        <f>Tabla2[[#This Row],[Price per Unit]]*Tabla2[[#This Row],[Units Sold]]</f>
        <v>450000</v>
      </c>
      <c r="L117" s="52">
        <f>Tabla2[[#This Row],[Units Sold]]/Cálculos!$C$11</f>
        <v>3.6306997447618078E-4</v>
      </c>
      <c r="M117" s="6">
        <f>Tabla2[[#This Row],[Total Sales]]-Tabla2[[#This Row],[Operating Profit]]</f>
        <v>225000</v>
      </c>
      <c r="N117" s="6">
        <v>225000</v>
      </c>
      <c r="O117" s="46">
        <f>Tabla2[[#This Row],[Operating Profit]]/Tabla2[[#This Row],[Total Sales]]</f>
        <v>0.5</v>
      </c>
      <c r="P117" s="1" t="s">
        <v>23</v>
      </c>
    </row>
    <row r="118" spans="1:16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3" t="str">
        <f>IFERROR(LEFT(Tabla2[[#This Row],[Product]],FIND(" ",Tabla2[[#This Row],[Product]])-3),Tabla2[[#This Row],[Product]])</f>
        <v>Men</v>
      </c>
      <c r="I118" s="6">
        <v>45</v>
      </c>
      <c r="J118" s="4">
        <v>8500</v>
      </c>
      <c r="K118" s="6">
        <f>Tabla2[[#This Row],[Price per Unit]]*Tabla2[[#This Row],[Units Sold]]</f>
        <v>382500</v>
      </c>
      <c r="L118" s="52">
        <f>Tabla2[[#This Row],[Units Sold]]/Cálculos!$C$11</f>
        <v>3.4289942033861518E-4</v>
      </c>
      <c r="M118" s="6">
        <f>Tabla2[[#This Row],[Total Sales]]-Tabla2[[#This Row],[Operating Profit]]</f>
        <v>248625</v>
      </c>
      <c r="N118" s="6">
        <v>133875</v>
      </c>
      <c r="O118" s="46">
        <f>Tabla2[[#This Row],[Operating Profit]]/Tabla2[[#This Row],[Total Sales]]</f>
        <v>0.35</v>
      </c>
      <c r="P118" s="1" t="s">
        <v>23</v>
      </c>
    </row>
    <row r="119" spans="1:16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3" t="str">
        <f>IFERROR(LEFT(Tabla2[[#This Row],[Product]],FIND(" ",Tabla2[[#This Row],[Product]])-3),Tabla2[[#This Row],[Product]])</f>
        <v>Men</v>
      </c>
      <c r="I119" s="6">
        <v>45</v>
      </c>
      <c r="J119" s="4">
        <v>8500</v>
      </c>
      <c r="K119" s="6">
        <f>Tabla2[[#This Row],[Price per Unit]]*Tabla2[[#This Row],[Units Sold]]</f>
        <v>382500</v>
      </c>
      <c r="L119" s="52">
        <f>Tabla2[[#This Row],[Units Sold]]/Cálculos!$C$11</f>
        <v>3.4289942033861518E-4</v>
      </c>
      <c r="M119" s="6">
        <f>Tabla2[[#This Row],[Total Sales]]-Tabla2[[#This Row],[Operating Profit]]</f>
        <v>248625</v>
      </c>
      <c r="N119" s="6">
        <v>133875</v>
      </c>
      <c r="O119" s="46">
        <f>Tabla2[[#This Row],[Operating Profit]]/Tabla2[[#This Row],[Total Sales]]</f>
        <v>0.35</v>
      </c>
      <c r="P119" s="1" t="s">
        <v>23</v>
      </c>
    </row>
    <row r="120" spans="1:16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3" t="str">
        <f>IFERROR(LEFT(Tabla2[[#This Row],[Product]],FIND(" ",Tabla2[[#This Row],[Product]])-3),Tabla2[[#This Row],[Product]])</f>
        <v>Women</v>
      </c>
      <c r="I120" s="6">
        <v>50</v>
      </c>
      <c r="J120" s="4">
        <v>9000</v>
      </c>
      <c r="K120" s="6">
        <f>Tabla2[[#This Row],[Price per Unit]]*Tabla2[[#This Row],[Units Sold]]</f>
        <v>450000</v>
      </c>
      <c r="L120" s="52">
        <f>Tabla2[[#This Row],[Units Sold]]/Cálculos!$C$11</f>
        <v>3.6306997447618078E-4</v>
      </c>
      <c r="M120" s="6">
        <f>Tabla2[[#This Row],[Total Sales]]-Tabla2[[#This Row],[Operating Profit]]</f>
        <v>292500</v>
      </c>
      <c r="N120" s="6">
        <v>157500</v>
      </c>
      <c r="O120" s="46">
        <f>Tabla2[[#This Row],[Operating Profit]]/Tabla2[[#This Row],[Total Sales]]</f>
        <v>0.35</v>
      </c>
      <c r="P120" s="1" t="s">
        <v>23</v>
      </c>
    </row>
    <row r="121" spans="1:16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3" t="str">
        <f>IFERROR(LEFT(Tabla2[[#This Row],[Product]],FIND(" ",Tabla2[[#This Row],[Product]])-3),Tabla2[[#This Row],[Product]])</f>
        <v>Women</v>
      </c>
      <c r="I121" s="6">
        <v>50</v>
      </c>
      <c r="J121" s="4">
        <v>6250</v>
      </c>
      <c r="K121" s="6">
        <f>Tabla2[[#This Row],[Price per Unit]]*Tabla2[[#This Row],[Units Sold]]</f>
        <v>312500</v>
      </c>
      <c r="L121" s="52">
        <f>Tabla2[[#This Row],[Units Sold]]/Cálculos!$C$11</f>
        <v>2.5213192671957001E-4</v>
      </c>
      <c r="M121" s="6">
        <f>Tabla2[[#This Row],[Total Sales]]-Tabla2[[#This Row],[Operating Profit]]</f>
        <v>171875</v>
      </c>
      <c r="N121" s="6">
        <v>140625</v>
      </c>
      <c r="O121" s="46">
        <f>Tabla2[[#This Row],[Operating Profit]]/Tabla2[[#This Row],[Total Sales]]</f>
        <v>0.45</v>
      </c>
      <c r="P121" s="1" t="s">
        <v>23</v>
      </c>
    </row>
    <row r="122" spans="1:16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3" t="str">
        <f>IFERROR(LEFT(Tabla2[[#This Row],[Product]],FIND(" ",Tabla2[[#This Row],[Product]])-3),Tabla2[[#This Row],[Product]])</f>
        <v>Men</v>
      </c>
      <c r="I122" s="6">
        <v>45</v>
      </c>
      <c r="J122" s="4">
        <v>6250</v>
      </c>
      <c r="K122" s="6">
        <f>Tabla2[[#This Row],[Price per Unit]]*Tabla2[[#This Row],[Units Sold]]</f>
        <v>281250</v>
      </c>
      <c r="L122" s="52">
        <f>Tabla2[[#This Row],[Units Sold]]/Cálculos!$C$11</f>
        <v>2.5213192671957001E-4</v>
      </c>
      <c r="M122" s="6">
        <f>Tabla2[[#This Row],[Total Sales]]-Tabla2[[#This Row],[Operating Profit]]</f>
        <v>196875</v>
      </c>
      <c r="N122" s="6">
        <v>84375</v>
      </c>
      <c r="O122" s="46">
        <f>Tabla2[[#This Row],[Operating Profit]]/Tabla2[[#This Row],[Total Sales]]</f>
        <v>0.3</v>
      </c>
      <c r="P122" s="1" t="s">
        <v>23</v>
      </c>
    </row>
    <row r="123" spans="1:16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3" t="str">
        <f>IFERROR(LEFT(Tabla2[[#This Row],[Product]],FIND(" ",Tabla2[[#This Row],[Product]])-3),Tabla2[[#This Row],[Product]])</f>
        <v>Women</v>
      </c>
      <c r="I123" s="6">
        <v>55.000000000000007</v>
      </c>
      <c r="J123" s="4">
        <v>8500</v>
      </c>
      <c r="K123" s="6">
        <f>Tabla2[[#This Row],[Price per Unit]]*Tabla2[[#This Row],[Units Sold]]</f>
        <v>467500.00000000006</v>
      </c>
      <c r="L123" s="52">
        <f>Tabla2[[#This Row],[Units Sold]]/Cálculos!$C$11</f>
        <v>3.4289942033861518E-4</v>
      </c>
      <c r="M123" s="6">
        <f>Tabla2[[#This Row],[Total Sales]]-Tabla2[[#This Row],[Operating Profit]]</f>
        <v>233750.00000000003</v>
      </c>
      <c r="N123" s="6">
        <v>233750.00000000003</v>
      </c>
      <c r="O123" s="46">
        <f>Tabla2[[#This Row],[Operating Profit]]/Tabla2[[#This Row],[Total Sales]]</f>
        <v>0.5</v>
      </c>
      <c r="P123" s="1" t="s">
        <v>23</v>
      </c>
    </row>
    <row r="124" spans="1:16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3" t="str">
        <f>IFERROR(LEFT(Tabla2[[#This Row],[Product]],FIND(" ",Tabla2[[#This Row],[Product]])-3),Tabla2[[#This Row],[Product]])</f>
        <v>Men</v>
      </c>
      <c r="I124" s="6">
        <v>45</v>
      </c>
      <c r="J124" s="4">
        <v>8000</v>
      </c>
      <c r="K124" s="6">
        <f>Tabla2[[#This Row],[Price per Unit]]*Tabla2[[#This Row],[Units Sold]]</f>
        <v>360000</v>
      </c>
      <c r="L124" s="52">
        <f>Tabla2[[#This Row],[Units Sold]]/Cálculos!$C$11</f>
        <v>3.2272886620104957E-4</v>
      </c>
      <c r="M124" s="6">
        <f>Tabla2[[#This Row],[Total Sales]]-Tabla2[[#This Row],[Operating Profit]]</f>
        <v>234000</v>
      </c>
      <c r="N124" s="6">
        <v>125999.99999999999</v>
      </c>
      <c r="O124" s="46">
        <f>Tabla2[[#This Row],[Operating Profit]]/Tabla2[[#This Row],[Total Sales]]</f>
        <v>0.35</v>
      </c>
      <c r="P124" s="1" t="s">
        <v>23</v>
      </c>
    </row>
    <row r="125" spans="1:16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3" t="str">
        <f>IFERROR(LEFT(Tabla2[[#This Row],[Product]],FIND(" ",Tabla2[[#This Row],[Product]])-3),Tabla2[[#This Row],[Product]])</f>
        <v>Men</v>
      </c>
      <c r="I125" s="6">
        <v>45</v>
      </c>
      <c r="J125" s="4">
        <v>8000</v>
      </c>
      <c r="K125" s="6">
        <f>Tabla2[[#This Row],[Price per Unit]]*Tabla2[[#This Row],[Units Sold]]</f>
        <v>360000</v>
      </c>
      <c r="L125" s="52">
        <f>Tabla2[[#This Row],[Units Sold]]/Cálculos!$C$11</f>
        <v>3.2272886620104957E-4</v>
      </c>
      <c r="M125" s="6">
        <f>Tabla2[[#This Row],[Total Sales]]-Tabla2[[#This Row],[Operating Profit]]</f>
        <v>234000</v>
      </c>
      <c r="N125" s="6">
        <v>125999.99999999999</v>
      </c>
      <c r="O125" s="46">
        <f>Tabla2[[#This Row],[Operating Profit]]/Tabla2[[#This Row],[Total Sales]]</f>
        <v>0.35</v>
      </c>
      <c r="P125" s="1" t="s">
        <v>23</v>
      </c>
    </row>
    <row r="126" spans="1:16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3" t="str">
        <f>IFERROR(LEFT(Tabla2[[#This Row],[Product]],FIND(" ",Tabla2[[#This Row],[Product]])-3),Tabla2[[#This Row],[Product]])</f>
        <v>Women</v>
      </c>
      <c r="I126" s="6">
        <v>50</v>
      </c>
      <c r="J126" s="4">
        <v>7500</v>
      </c>
      <c r="K126" s="6">
        <f>Tabla2[[#This Row],[Price per Unit]]*Tabla2[[#This Row],[Units Sold]]</f>
        <v>375000</v>
      </c>
      <c r="L126" s="52">
        <f>Tabla2[[#This Row],[Units Sold]]/Cálculos!$C$11</f>
        <v>3.0255831206348402E-4</v>
      </c>
      <c r="M126" s="6">
        <f>Tabla2[[#This Row],[Total Sales]]-Tabla2[[#This Row],[Operating Profit]]</f>
        <v>243750</v>
      </c>
      <c r="N126" s="6">
        <v>131250</v>
      </c>
      <c r="O126" s="46">
        <f>Tabla2[[#This Row],[Operating Profit]]/Tabla2[[#This Row],[Total Sales]]</f>
        <v>0.35</v>
      </c>
      <c r="P126" s="1" t="s">
        <v>23</v>
      </c>
    </row>
    <row r="127" spans="1:16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3" t="str">
        <f>IFERROR(LEFT(Tabla2[[#This Row],[Product]],FIND(" ",Tabla2[[#This Row],[Product]])-3),Tabla2[[#This Row],[Product]])</f>
        <v>Women</v>
      </c>
      <c r="I127" s="6">
        <v>50</v>
      </c>
      <c r="J127" s="4">
        <v>6000</v>
      </c>
      <c r="K127" s="6">
        <f>Tabla2[[#This Row],[Price per Unit]]*Tabla2[[#This Row],[Units Sold]]</f>
        <v>300000</v>
      </c>
      <c r="L127" s="52">
        <f>Tabla2[[#This Row],[Units Sold]]/Cálculos!$C$11</f>
        <v>2.4204664965078721E-4</v>
      </c>
      <c r="M127" s="6">
        <f>Tabla2[[#This Row],[Total Sales]]-Tabla2[[#This Row],[Operating Profit]]</f>
        <v>165000</v>
      </c>
      <c r="N127" s="6">
        <v>135000</v>
      </c>
      <c r="O127" s="46">
        <f>Tabla2[[#This Row],[Operating Profit]]/Tabla2[[#This Row],[Total Sales]]</f>
        <v>0.45</v>
      </c>
      <c r="P127" s="1" t="s">
        <v>23</v>
      </c>
    </row>
    <row r="128" spans="1:16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3" t="str">
        <f>IFERROR(LEFT(Tabla2[[#This Row],[Product]],FIND(" ",Tabla2[[#This Row],[Product]])-3),Tabla2[[#This Row],[Product]])</f>
        <v>Men</v>
      </c>
      <c r="I128" s="6">
        <v>45</v>
      </c>
      <c r="J128" s="4">
        <v>5750</v>
      </c>
      <c r="K128" s="6">
        <f>Tabla2[[#This Row],[Price per Unit]]*Tabla2[[#This Row],[Units Sold]]</f>
        <v>258750</v>
      </c>
      <c r="L128" s="52">
        <f>Tabla2[[#This Row],[Units Sold]]/Cálculos!$C$11</f>
        <v>2.319613725820044E-4</v>
      </c>
      <c r="M128" s="6">
        <f>Tabla2[[#This Row],[Total Sales]]-Tabla2[[#This Row],[Operating Profit]]</f>
        <v>181125</v>
      </c>
      <c r="N128" s="6">
        <v>77625</v>
      </c>
      <c r="O128" s="46">
        <f>Tabla2[[#This Row],[Operating Profit]]/Tabla2[[#This Row],[Total Sales]]</f>
        <v>0.3</v>
      </c>
      <c r="P128" s="1" t="s">
        <v>23</v>
      </c>
    </row>
    <row r="129" spans="1:16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3" t="str">
        <f>IFERROR(LEFT(Tabla2[[#This Row],[Product]],FIND(" ",Tabla2[[#This Row],[Product]])-3),Tabla2[[#This Row],[Product]])</f>
        <v>Women</v>
      </c>
      <c r="I129" s="6">
        <v>55.000000000000007</v>
      </c>
      <c r="J129" s="4">
        <v>7500</v>
      </c>
      <c r="K129" s="6">
        <f>Tabla2[[#This Row],[Price per Unit]]*Tabla2[[#This Row],[Units Sold]]</f>
        <v>412500.00000000006</v>
      </c>
      <c r="L129" s="52">
        <f>Tabla2[[#This Row],[Units Sold]]/Cálculos!$C$11</f>
        <v>3.0255831206348402E-4</v>
      </c>
      <c r="M129" s="6">
        <f>Tabla2[[#This Row],[Total Sales]]-Tabla2[[#This Row],[Operating Profit]]</f>
        <v>206250.00000000003</v>
      </c>
      <c r="N129" s="6">
        <v>206250.00000000003</v>
      </c>
      <c r="O129" s="46">
        <f>Tabla2[[#This Row],[Operating Profit]]/Tabla2[[#This Row],[Total Sales]]</f>
        <v>0.5</v>
      </c>
      <c r="P129" s="1" t="s">
        <v>23</v>
      </c>
    </row>
    <row r="130" spans="1:16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3" t="str">
        <f>IFERROR(LEFT(Tabla2[[#This Row],[Product]],FIND(" ",Tabla2[[#This Row],[Product]])-3),Tabla2[[#This Row],[Product]])</f>
        <v>Men</v>
      </c>
      <c r="I130" s="6">
        <v>45</v>
      </c>
      <c r="J130" s="4">
        <v>9000</v>
      </c>
      <c r="K130" s="6">
        <f>Tabla2[[#This Row],[Price per Unit]]*Tabla2[[#This Row],[Units Sold]]</f>
        <v>405000</v>
      </c>
      <c r="L130" s="52">
        <f>Tabla2[[#This Row],[Units Sold]]/Cálculos!$C$11</f>
        <v>3.6306997447618078E-4</v>
      </c>
      <c r="M130" s="6">
        <f>Tabla2[[#This Row],[Total Sales]]-Tabla2[[#This Row],[Operating Profit]]</f>
        <v>263250</v>
      </c>
      <c r="N130" s="6">
        <v>141750</v>
      </c>
      <c r="O130" s="46">
        <f>Tabla2[[#This Row],[Operating Profit]]/Tabla2[[#This Row],[Total Sales]]</f>
        <v>0.35</v>
      </c>
      <c r="P130" s="1" t="s">
        <v>23</v>
      </c>
    </row>
    <row r="131" spans="1:16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3" t="str">
        <f>IFERROR(LEFT(Tabla2[[#This Row],[Product]],FIND(" ",Tabla2[[#This Row],[Product]])-3),Tabla2[[#This Row],[Product]])</f>
        <v>Men</v>
      </c>
      <c r="I131" s="6">
        <v>45</v>
      </c>
      <c r="J131" s="4">
        <v>9000</v>
      </c>
      <c r="K131" s="6">
        <f>Tabla2[[#This Row],[Price per Unit]]*Tabla2[[#This Row],[Units Sold]]</f>
        <v>405000</v>
      </c>
      <c r="L131" s="52">
        <f>Tabla2[[#This Row],[Units Sold]]/Cálculos!$C$11</f>
        <v>3.6306997447618078E-4</v>
      </c>
      <c r="M131" s="6">
        <f>Tabla2[[#This Row],[Total Sales]]-Tabla2[[#This Row],[Operating Profit]]</f>
        <v>263250</v>
      </c>
      <c r="N131" s="6">
        <v>141750</v>
      </c>
      <c r="O131" s="46">
        <f>Tabla2[[#This Row],[Operating Profit]]/Tabla2[[#This Row],[Total Sales]]</f>
        <v>0.35</v>
      </c>
      <c r="P131" s="1" t="s">
        <v>23</v>
      </c>
    </row>
    <row r="132" spans="1:16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3" t="str">
        <f>IFERROR(LEFT(Tabla2[[#This Row],[Product]],FIND(" ",Tabla2[[#This Row],[Product]])-3),Tabla2[[#This Row],[Product]])</f>
        <v>Women</v>
      </c>
      <c r="I132" s="6">
        <v>50</v>
      </c>
      <c r="J132" s="4">
        <v>8250</v>
      </c>
      <c r="K132" s="6">
        <f>Tabla2[[#This Row],[Price per Unit]]*Tabla2[[#This Row],[Units Sold]]</f>
        <v>412500</v>
      </c>
      <c r="L132" s="52">
        <f>Tabla2[[#This Row],[Units Sold]]/Cálculos!$C$11</f>
        <v>3.3281414326983237E-4</v>
      </c>
      <c r="M132" s="6">
        <f>Tabla2[[#This Row],[Total Sales]]-Tabla2[[#This Row],[Operating Profit]]</f>
        <v>268125</v>
      </c>
      <c r="N132" s="6">
        <v>144375</v>
      </c>
      <c r="O132" s="46">
        <f>Tabla2[[#This Row],[Operating Profit]]/Tabla2[[#This Row],[Total Sales]]</f>
        <v>0.35</v>
      </c>
      <c r="P132" s="1" t="s">
        <v>23</v>
      </c>
    </row>
    <row r="133" spans="1:16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3" t="str">
        <f>IFERROR(LEFT(Tabla2[[#This Row],[Product]],FIND(" ",Tabla2[[#This Row],[Product]])-3),Tabla2[[#This Row],[Product]])</f>
        <v>Women</v>
      </c>
      <c r="I133" s="6">
        <v>50</v>
      </c>
      <c r="J133" s="4">
        <v>6750</v>
      </c>
      <c r="K133" s="6">
        <f>Tabla2[[#This Row],[Price per Unit]]*Tabla2[[#This Row],[Units Sold]]</f>
        <v>337500</v>
      </c>
      <c r="L133" s="52">
        <f>Tabla2[[#This Row],[Units Sold]]/Cálculos!$C$11</f>
        <v>2.7230248085713561E-4</v>
      </c>
      <c r="M133" s="6">
        <f>Tabla2[[#This Row],[Total Sales]]-Tabla2[[#This Row],[Operating Profit]]</f>
        <v>185625</v>
      </c>
      <c r="N133" s="6">
        <v>151875</v>
      </c>
      <c r="O133" s="46">
        <f>Tabla2[[#This Row],[Operating Profit]]/Tabla2[[#This Row],[Total Sales]]</f>
        <v>0.45</v>
      </c>
      <c r="P133" s="1" t="s">
        <v>23</v>
      </c>
    </row>
    <row r="134" spans="1:16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3" t="str">
        <f>IFERROR(LEFT(Tabla2[[#This Row],[Product]],FIND(" ",Tabla2[[#This Row],[Product]])-3),Tabla2[[#This Row],[Product]])</f>
        <v>Men</v>
      </c>
      <c r="I134" s="6">
        <v>45</v>
      </c>
      <c r="J134" s="4">
        <v>6500</v>
      </c>
      <c r="K134" s="6">
        <f>Tabla2[[#This Row],[Price per Unit]]*Tabla2[[#This Row],[Units Sold]]</f>
        <v>292500</v>
      </c>
      <c r="L134" s="52">
        <f>Tabla2[[#This Row],[Units Sold]]/Cálculos!$C$11</f>
        <v>2.6221720378835281E-4</v>
      </c>
      <c r="M134" s="6">
        <f>Tabla2[[#This Row],[Total Sales]]-Tabla2[[#This Row],[Operating Profit]]</f>
        <v>204750</v>
      </c>
      <c r="N134" s="6">
        <v>87750</v>
      </c>
      <c r="O134" s="46">
        <f>Tabla2[[#This Row],[Operating Profit]]/Tabla2[[#This Row],[Total Sales]]</f>
        <v>0.3</v>
      </c>
      <c r="P134" s="1" t="s">
        <v>23</v>
      </c>
    </row>
    <row r="135" spans="1:16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3" t="str">
        <f>IFERROR(LEFT(Tabla2[[#This Row],[Product]],FIND(" ",Tabla2[[#This Row],[Product]])-3),Tabla2[[#This Row],[Product]])</f>
        <v>Women</v>
      </c>
      <c r="I135" s="6">
        <v>55.000000000000007</v>
      </c>
      <c r="J135" s="4">
        <v>8500</v>
      </c>
      <c r="K135" s="6">
        <f>Tabla2[[#This Row],[Price per Unit]]*Tabla2[[#This Row],[Units Sold]]</f>
        <v>467500.00000000006</v>
      </c>
      <c r="L135" s="52">
        <f>Tabla2[[#This Row],[Units Sold]]/Cálculos!$C$11</f>
        <v>3.4289942033861518E-4</v>
      </c>
      <c r="M135" s="6">
        <f>Tabla2[[#This Row],[Total Sales]]-Tabla2[[#This Row],[Operating Profit]]</f>
        <v>233750.00000000003</v>
      </c>
      <c r="N135" s="6">
        <v>233750.00000000003</v>
      </c>
      <c r="O135" s="46">
        <f>Tabla2[[#This Row],[Operating Profit]]/Tabla2[[#This Row],[Total Sales]]</f>
        <v>0.5</v>
      </c>
      <c r="P135" s="1" t="s">
        <v>23</v>
      </c>
    </row>
    <row r="136" spans="1:16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3" t="str">
        <f>IFERROR(LEFT(Tabla2[[#This Row],[Product]],FIND(" ",Tabla2[[#This Row],[Product]])-3),Tabla2[[#This Row],[Product]])</f>
        <v>Men</v>
      </c>
      <c r="I136" s="6">
        <v>45</v>
      </c>
      <c r="J136" s="4">
        <v>9500</v>
      </c>
      <c r="K136" s="6">
        <f>Tabla2[[#This Row],[Price per Unit]]*Tabla2[[#This Row],[Units Sold]]</f>
        <v>427500</v>
      </c>
      <c r="L136" s="52">
        <f>Tabla2[[#This Row],[Units Sold]]/Cálculos!$C$11</f>
        <v>3.8324052861374639E-4</v>
      </c>
      <c r="M136" s="6">
        <f>Tabla2[[#This Row],[Total Sales]]-Tabla2[[#This Row],[Operating Profit]]</f>
        <v>277875</v>
      </c>
      <c r="N136" s="6">
        <v>149625</v>
      </c>
      <c r="O136" s="46">
        <f>Tabla2[[#This Row],[Operating Profit]]/Tabla2[[#This Row],[Total Sales]]</f>
        <v>0.35</v>
      </c>
      <c r="P136" s="1" t="s">
        <v>23</v>
      </c>
    </row>
    <row r="137" spans="1:16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3" t="str">
        <f>IFERROR(LEFT(Tabla2[[#This Row],[Product]],FIND(" ",Tabla2[[#This Row],[Product]])-3),Tabla2[[#This Row],[Product]])</f>
        <v>Men</v>
      </c>
      <c r="I137" s="6">
        <v>45</v>
      </c>
      <c r="J137" s="4">
        <v>9500</v>
      </c>
      <c r="K137" s="6">
        <f>Tabla2[[#This Row],[Price per Unit]]*Tabla2[[#This Row],[Units Sold]]</f>
        <v>427500</v>
      </c>
      <c r="L137" s="52">
        <f>Tabla2[[#This Row],[Units Sold]]/Cálculos!$C$11</f>
        <v>3.8324052861374639E-4</v>
      </c>
      <c r="M137" s="6">
        <f>Tabla2[[#This Row],[Total Sales]]-Tabla2[[#This Row],[Operating Profit]]</f>
        <v>277875</v>
      </c>
      <c r="N137" s="6">
        <v>149625</v>
      </c>
      <c r="O137" s="46">
        <f>Tabla2[[#This Row],[Operating Profit]]/Tabla2[[#This Row],[Total Sales]]</f>
        <v>0.35</v>
      </c>
      <c r="P137" s="1" t="s">
        <v>23</v>
      </c>
    </row>
    <row r="138" spans="1:16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3" t="str">
        <f>IFERROR(LEFT(Tabla2[[#This Row],[Product]],FIND(" ",Tabla2[[#This Row],[Product]])-3),Tabla2[[#This Row],[Product]])</f>
        <v>Women</v>
      </c>
      <c r="I138" s="6">
        <v>50</v>
      </c>
      <c r="J138" s="4">
        <v>8500</v>
      </c>
      <c r="K138" s="6">
        <f>Tabla2[[#This Row],[Price per Unit]]*Tabla2[[#This Row],[Units Sold]]</f>
        <v>425000</v>
      </c>
      <c r="L138" s="52">
        <f>Tabla2[[#This Row],[Units Sold]]/Cálculos!$C$11</f>
        <v>3.4289942033861518E-4</v>
      </c>
      <c r="M138" s="6">
        <f>Tabla2[[#This Row],[Total Sales]]-Tabla2[[#This Row],[Operating Profit]]</f>
        <v>276250</v>
      </c>
      <c r="N138" s="6">
        <v>148750</v>
      </c>
      <c r="O138" s="46">
        <f>Tabla2[[#This Row],[Operating Profit]]/Tabla2[[#This Row],[Total Sales]]</f>
        <v>0.35</v>
      </c>
      <c r="P138" s="1" t="s">
        <v>23</v>
      </c>
    </row>
    <row r="139" spans="1:16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3" t="str">
        <f>IFERROR(LEFT(Tabla2[[#This Row],[Product]],FIND(" ",Tabla2[[#This Row],[Product]])-3),Tabla2[[#This Row],[Product]])</f>
        <v>Women</v>
      </c>
      <c r="I139" s="6">
        <v>50</v>
      </c>
      <c r="J139" s="4">
        <v>7000</v>
      </c>
      <c r="K139" s="6">
        <f>Tabla2[[#This Row],[Price per Unit]]*Tabla2[[#This Row],[Units Sold]]</f>
        <v>350000</v>
      </c>
      <c r="L139" s="52">
        <f>Tabla2[[#This Row],[Units Sold]]/Cálculos!$C$11</f>
        <v>2.8238775792591842E-4</v>
      </c>
      <c r="M139" s="6">
        <f>Tabla2[[#This Row],[Total Sales]]-Tabla2[[#This Row],[Operating Profit]]</f>
        <v>192500</v>
      </c>
      <c r="N139" s="6">
        <v>157500</v>
      </c>
      <c r="O139" s="46">
        <f>Tabla2[[#This Row],[Operating Profit]]/Tabla2[[#This Row],[Total Sales]]</f>
        <v>0.45</v>
      </c>
      <c r="P139" s="1" t="s">
        <v>23</v>
      </c>
    </row>
    <row r="140" spans="1:16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3" t="str">
        <f>IFERROR(LEFT(Tabla2[[#This Row],[Product]],FIND(" ",Tabla2[[#This Row],[Product]])-3),Tabla2[[#This Row],[Product]])</f>
        <v>Men</v>
      </c>
      <c r="I140" s="6">
        <v>45</v>
      </c>
      <c r="J140" s="4">
        <v>6500</v>
      </c>
      <c r="K140" s="6">
        <f>Tabla2[[#This Row],[Price per Unit]]*Tabla2[[#This Row],[Units Sold]]</f>
        <v>292500</v>
      </c>
      <c r="L140" s="52">
        <f>Tabla2[[#This Row],[Units Sold]]/Cálculos!$C$11</f>
        <v>2.6221720378835281E-4</v>
      </c>
      <c r="M140" s="6">
        <f>Tabla2[[#This Row],[Total Sales]]-Tabla2[[#This Row],[Operating Profit]]</f>
        <v>204750</v>
      </c>
      <c r="N140" s="6">
        <v>87750</v>
      </c>
      <c r="O140" s="46">
        <f>Tabla2[[#This Row],[Operating Profit]]/Tabla2[[#This Row],[Total Sales]]</f>
        <v>0.3</v>
      </c>
      <c r="P140" s="1" t="s">
        <v>23</v>
      </c>
    </row>
    <row r="141" spans="1:16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3" t="str">
        <f>IFERROR(LEFT(Tabla2[[#This Row],[Product]],FIND(" ",Tabla2[[#This Row],[Product]])-3),Tabla2[[#This Row],[Product]])</f>
        <v>Women</v>
      </c>
      <c r="I141" s="6">
        <v>55.000000000000007</v>
      </c>
      <c r="J141" s="4">
        <v>9000</v>
      </c>
      <c r="K141" s="6">
        <f>Tabla2[[#This Row],[Price per Unit]]*Tabla2[[#This Row],[Units Sold]]</f>
        <v>495000.00000000006</v>
      </c>
      <c r="L141" s="52">
        <f>Tabla2[[#This Row],[Units Sold]]/Cálculos!$C$11</f>
        <v>3.6306997447618078E-4</v>
      </c>
      <c r="M141" s="6">
        <f>Tabla2[[#This Row],[Total Sales]]-Tabla2[[#This Row],[Operating Profit]]</f>
        <v>247500.00000000003</v>
      </c>
      <c r="N141" s="6">
        <v>247500.00000000003</v>
      </c>
      <c r="O141" s="46">
        <f>Tabla2[[#This Row],[Operating Profit]]/Tabla2[[#This Row],[Total Sales]]</f>
        <v>0.5</v>
      </c>
      <c r="P141" s="1" t="s">
        <v>23</v>
      </c>
    </row>
    <row r="142" spans="1:16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3" t="str">
        <f>IFERROR(LEFT(Tabla2[[#This Row],[Product]],FIND(" ",Tabla2[[#This Row],[Product]])-3),Tabla2[[#This Row],[Product]])</f>
        <v>Men</v>
      </c>
      <c r="I142" s="6">
        <v>40</v>
      </c>
      <c r="J142" s="4">
        <v>7750</v>
      </c>
      <c r="K142" s="6">
        <f>Tabla2[[#This Row],[Price per Unit]]*Tabla2[[#This Row],[Units Sold]]</f>
        <v>310000</v>
      </c>
      <c r="L142" s="52">
        <f>Tabla2[[#This Row],[Units Sold]]/Cálculos!$C$11</f>
        <v>3.1264358913226677E-4</v>
      </c>
      <c r="M142" s="6">
        <f>Tabla2[[#This Row],[Total Sales]]-Tabla2[[#This Row],[Operating Profit]]</f>
        <v>201500</v>
      </c>
      <c r="N142" s="6">
        <v>108500.00000000001</v>
      </c>
      <c r="O142" s="46">
        <f>Tabla2[[#This Row],[Operating Profit]]/Tabla2[[#This Row],[Total Sales]]</f>
        <v>0.35000000000000003</v>
      </c>
      <c r="P142" s="1" t="s">
        <v>23</v>
      </c>
    </row>
    <row r="143" spans="1:16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3" t="str">
        <f>IFERROR(LEFT(Tabla2[[#This Row],[Product]],FIND(" ",Tabla2[[#This Row],[Product]])-3),Tabla2[[#This Row],[Product]])</f>
        <v>Men</v>
      </c>
      <c r="I143" s="6">
        <v>50</v>
      </c>
      <c r="J143" s="4">
        <v>7750</v>
      </c>
      <c r="K143" s="6">
        <f>Tabla2[[#This Row],[Price per Unit]]*Tabla2[[#This Row],[Units Sold]]</f>
        <v>387500</v>
      </c>
      <c r="L143" s="52">
        <f>Tabla2[[#This Row],[Units Sold]]/Cálculos!$C$11</f>
        <v>3.1264358913226677E-4</v>
      </c>
      <c r="M143" s="6">
        <f>Tabla2[[#This Row],[Total Sales]]-Tabla2[[#This Row],[Operating Profit]]</f>
        <v>310000</v>
      </c>
      <c r="N143" s="6">
        <v>77500</v>
      </c>
      <c r="O143" s="46">
        <f>Tabla2[[#This Row],[Operating Profit]]/Tabla2[[#This Row],[Total Sales]]</f>
        <v>0.2</v>
      </c>
      <c r="P143" s="1" t="s">
        <v>23</v>
      </c>
    </row>
    <row r="144" spans="1:16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3" t="str">
        <f>IFERROR(LEFT(Tabla2[[#This Row],[Product]],FIND(" ",Tabla2[[#This Row],[Product]])-3),Tabla2[[#This Row],[Product]])</f>
        <v>Women</v>
      </c>
      <c r="I144" s="6">
        <v>50</v>
      </c>
      <c r="J144" s="4">
        <v>7750</v>
      </c>
      <c r="K144" s="6">
        <f>Tabla2[[#This Row],[Price per Unit]]*Tabla2[[#This Row],[Units Sold]]</f>
        <v>387500</v>
      </c>
      <c r="L144" s="52">
        <f>Tabla2[[#This Row],[Units Sold]]/Cálculos!$C$11</f>
        <v>3.1264358913226677E-4</v>
      </c>
      <c r="M144" s="6">
        <f>Tabla2[[#This Row],[Total Sales]]-Tabla2[[#This Row],[Operating Profit]]</f>
        <v>251875</v>
      </c>
      <c r="N144" s="6">
        <v>135625</v>
      </c>
      <c r="O144" s="46">
        <f>Tabla2[[#This Row],[Operating Profit]]/Tabla2[[#This Row],[Total Sales]]</f>
        <v>0.35</v>
      </c>
      <c r="P144" s="1" t="s">
        <v>23</v>
      </c>
    </row>
    <row r="145" spans="1:16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3" t="str">
        <f>IFERROR(LEFT(Tabla2[[#This Row],[Product]],FIND(" ",Tabla2[[#This Row],[Product]])-3),Tabla2[[#This Row],[Product]])</f>
        <v>Women</v>
      </c>
      <c r="I145" s="6">
        <v>50</v>
      </c>
      <c r="J145" s="4">
        <v>6250</v>
      </c>
      <c r="K145" s="6">
        <f>Tabla2[[#This Row],[Price per Unit]]*Tabla2[[#This Row],[Units Sold]]</f>
        <v>312500</v>
      </c>
      <c r="L145" s="52">
        <f>Tabla2[[#This Row],[Units Sold]]/Cálculos!$C$11</f>
        <v>2.5213192671957001E-4</v>
      </c>
      <c r="M145" s="6">
        <f>Tabla2[[#This Row],[Total Sales]]-Tabla2[[#This Row],[Operating Profit]]</f>
        <v>218750</v>
      </c>
      <c r="N145" s="6">
        <v>93750</v>
      </c>
      <c r="O145" s="46">
        <f>Tabla2[[#This Row],[Operating Profit]]/Tabla2[[#This Row],[Total Sales]]</f>
        <v>0.3</v>
      </c>
      <c r="P145" s="1" t="s">
        <v>23</v>
      </c>
    </row>
    <row r="146" spans="1:16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3" t="str">
        <f>IFERROR(LEFT(Tabla2[[#This Row],[Product]],FIND(" ",Tabla2[[#This Row],[Product]])-3),Tabla2[[#This Row],[Product]])</f>
        <v>Men</v>
      </c>
      <c r="I146" s="6">
        <v>55.000000000000007</v>
      </c>
      <c r="J146" s="4">
        <v>5750</v>
      </c>
      <c r="K146" s="6">
        <f>Tabla2[[#This Row],[Price per Unit]]*Tabla2[[#This Row],[Units Sold]]</f>
        <v>316250.00000000006</v>
      </c>
      <c r="L146" s="52">
        <f>Tabla2[[#This Row],[Units Sold]]/Cálculos!$C$11</f>
        <v>2.319613725820044E-4</v>
      </c>
      <c r="M146" s="6">
        <f>Tabla2[[#This Row],[Total Sales]]-Tabla2[[#This Row],[Operating Profit]]</f>
        <v>158125.00000000003</v>
      </c>
      <c r="N146" s="6">
        <v>158125.00000000003</v>
      </c>
      <c r="O146" s="46">
        <f>Tabla2[[#This Row],[Operating Profit]]/Tabla2[[#This Row],[Total Sales]]</f>
        <v>0.5</v>
      </c>
      <c r="P146" s="1" t="s">
        <v>23</v>
      </c>
    </row>
    <row r="147" spans="1:16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3" t="str">
        <f>IFERROR(LEFT(Tabla2[[#This Row],[Product]],FIND(" ",Tabla2[[#This Row],[Product]])-3),Tabla2[[#This Row],[Product]])</f>
        <v>Women</v>
      </c>
      <c r="I147" s="6">
        <v>50</v>
      </c>
      <c r="J147" s="4">
        <v>7750</v>
      </c>
      <c r="K147" s="6">
        <f>Tabla2[[#This Row],[Price per Unit]]*Tabla2[[#This Row],[Units Sold]]</f>
        <v>387500</v>
      </c>
      <c r="L147" s="52">
        <f>Tabla2[[#This Row],[Units Sold]]/Cálculos!$C$11</f>
        <v>3.1264358913226677E-4</v>
      </c>
      <c r="M147" s="6">
        <f>Tabla2[[#This Row],[Total Sales]]-Tabla2[[#This Row],[Operating Profit]]</f>
        <v>329375</v>
      </c>
      <c r="N147" s="6">
        <v>58125.000000000007</v>
      </c>
      <c r="O147" s="46">
        <f>Tabla2[[#This Row],[Operating Profit]]/Tabla2[[#This Row],[Total Sales]]</f>
        <v>0.15000000000000002</v>
      </c>
      <c r="P147" s="1" t="s">
        <v>23</v>
      </c>
    </row>
    <row r="148" spans="1:16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3" t="str">
        <f>IFERROR(LEFT(Tabla2[[#This Row],[Product]],FIND(" ",Tabla2[[#This Row],[Product]])-3),Tabla2[[#This Row],[Product]])</f>
        <v>Men</v>
      </c>
      <c r="I148" s="6">
        <v>40</v>
      </c>
      <c r="J148" s="4">
        <v>8250</v>
      </c>
      <c r="K148" s="6">
        <f>Tabla2[[#This Row],[Price per Unit]]*Tabla2[[#This Row],[Units Sold]]</f>
        <v>330000</v>
      </c>
      <c r="L148" s="52">
        <f>Tabla2[[#This Row],[Units Sold]]/Cálculos!$C$11</f>
        <v>3.3281414326983237E-4</v>
      </c>
      <c r="M148" s="6">
        <f>Tabla2[[#This Row],[Total Sales]]-Tabla2[[#This Row],[Operating Profit]]</f>
        <v>214500</v>
      </c>
      <c r="N148" s="6">
        <v>115500.00000000001</v>
      </c>
      <c r="O148" s="46">
        <f>Tabla2[[#This Row],[Operating Profit]]/Tabla2[[#This Row],[Total Sales]]</f>
        <v>0.35000000000000003</v>
      </c>
      <c r="P148" s="1" t="s">
        <v>23</v>
      </c>
    </row>
    <row r="149" spans="1:16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3" t="str">
        <f>IFERROR(LEFT(Tabla2[[#This Row],[Product]],FIND(" ",Tabla2[[#This Row],[Product]])-3),Tabla2[[#This Row],[Product]])</f>
        <v>Men</v>
      </c>
      <c r="I149" s="6">
        <v>50</v>
      </c>
      <c r="J149" s="4">
        <v>7250</v>
      </c>
      <c r="K149" s="6">
        <f>Tabla2[[#This Row],[Price per Unit]]*Tabla2[[#This Row],[Units Sold]]</f>
        <v>362500</v>
      </c>
      <c r="L149" s="52">
        <f>Tabla2[[#This Row],[Units Sold]]/Cálculos!$C$11</f>
        <v>2.9247303499470122E-4</v>
      </c>
      <c r="M149" s="6">
        <f>Tabla2[[#This Row],[Total Sales]]-Tabla2[[#This Row],[Operating Profit]]</f>
        <v>290000</v>
      </c>
      <c r="N149" s="6">
        <v>72500</v>
      </c>
      <c r="O149" s="46">
        <f>Tabla2[[#This Row],[Operating Profit]]/Tabla2[[#This Row],[Total Sales]]</f>
        <v>0.2</v>
      </c>
      <c r="P149" s="1" t="s">
        <v>23</v>
      </c>
    </row>
    <row r="150" spans="1:16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3" t="str">
        <f>IFERROR(LEFT(Tabla2[[#This Row],[Product]],FIND(" ",Tabla2[[#This Row],[Product]])-3),Tabla2[[#This Row],[Product]])</f>
        <v>Women</v>
      </c>
      <c r="I150" s="6">
        <v>50</v>
      </c>
      <c r="J150" s="4">
        <v>7250</v>
      </c>
      <c r="K150" s="6">
        <f>Tabla2[[#This Row],[Price per Unit]]*Tabla2[[#This Row],[Units Sold]]</f>
        <v>362500</v>
      </c>
      <c r="L150" s="52">
        <f>Tabla2[[#This Row],[Units Sold]]/Cálculos!$C$11</f>
        <v>2.9247303499470122E-4</v>
      </c>
      <c r="M150" s="6">
        <f>Tabla2[[#This Row],[Total Sales]]-Tabla2[[#This Row],[Operating Profit]]</f>
        <v>235625</v>
      </c>
      <c r="N150" s="6">
        <v>126875.00000000001</v>
      </c>
      <c r="O150" s="46">
        <f>Tabla2[[#This Row],[Operating Profit]]/Tabla2[[#This Row],[Total Sales]]</f>
        <v>0.35000000000000003</v>
      </c>
      <c r="P150" s="1" t="s">
        <v>23</v>
      </c>
    </row>
    <row r="151" spans="1:16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3" t="str">
        <f>IFERROR(LEFT(Tabla2[[#This Row],[Product]],FIND(" ",Tabla2[[#This Row],[Product]])-3),Tabla2[[#This Row],[Product]])</f>
        <v>Women</v>
      </c>
      <c r="I151" s="6">
        <v>50</v>
      </c>
      <c r="J151" s="4">
        <v>5750</v>
      </c>
      <c r="K151" s="6">
        <f>Tabla2[[#This Row],[Price per Unit]]*Tabla2[[#This Row],[Units Sold]]</f>
        <v>287500</v>
      </c>
      <c r="L151" s="52">
        <f>Tabla2[[#This Row],[Units Sold]]/Cálculos!$C$11</f>
        <v>2.319613725820044E-4</v>
      </c>
      <c r="M151" s="6">
        <f>Tabla2[[#This Row],[Total Sales]]-Tabla2[[#This Row],[Operating Profit]]</f>
        <v>201250</v>
      </c>
      <c r="N151" s="6">
        <v>86250</v>
      </c>
      <c r="O151" s="46">
        <f>Tabla2[[#This Row],[Operating Profit]]/Tabla2[[#This Row],[Total Sales]]</f>
        <v>0.3</v>
      </c>
      <c r="P151" s="1" t="s">
        <v>23</v>
      </c>
    </row>
    <row r="152" spans="1:16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3" t="str">
        <f>IFERROR(LEFT(Tabla2[[#This Row],[Product]],FIND(" ",Tabla2[[#This Row],[Product]])-3),Tabla2[[#This Row],[Product]])</f>
        <v>Men</v>
      </c>
      <c r="I152" s="6">
        <v>55.000000000000007</v>
      </c>
      <c r="J152" s="4">
        <v>5000</v>
      </c>
      <c r="K152" s="6">
        <f>Tabla2[[#This Row],[Price per Unit]]*Tabla2[[#This Row],[Units Sold]]</f>
        <v>275000.00000000006</v>
      </c>
      <c r="L152" s="52">
        <f>Tabla2[[#This Row],[Units Sold]]/Cálculos!$C$11</f>
        <v>2.01705541375656E-4</v>
      </c>
      <c r="M152" s="6">
        <f>Tabla2[[#This Row],[Total Sales]]-Tabla2[[#This Row],[Operating Profit]]</f>
        <v>137500.00000000003</v>
      </c>
      <c r="N152" s="6">
        <v>137500.00000000003</v>
      </c>
      <c r="O152" s="46">
        <f>Tabla2[[#This Row],[Operating Profit]]/Tabla2[[#This Row],[Total Sales]]</f>
        <v>0.5</v>
      </c>
      <c r="P152" s="1" t="s">
        <v>23</v>
      </c>
    </row>
    <row r="153" spans="1:16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3" t="str">
        <f>IFERROR(LEFT(Tabla2[[#This Row],[Product]],FIND(" ",Tabla2[[#This Row],[Product]])-3),Tabla2[[#This Row],[Product]])</f>
        <v>Women</v>
      </c>
      <c r="I153" s="6">
        <v>50</v>
      </c>
      <c r="J153" s="4">
        <v>7000</v>
      </c>
      <c r="K153" s="6">
        <f>Tabla2[[#This Row],[Price per Unit]]*Tabla2[[#This Row],[Units Sold]]</f>
        <v>350000</v>
      </c>
      <c r="L153" s="52">
        <f>Tabla2[[#This Row],[Units Sold]]/Cálculos!$C$11</f>
        <v>2.8238775792591842E-4</v>
      </c>
      <c r="M153" s="6">
        <f>Tabla2[[#This Row],[Total Sales]]-Tabla2[[#This Row],[Operating Profit]]</f>
        <v>297500</v>
      </c>
      <c r="N153" s="6">
        <v>52500.000000000007</v>
      </c>
      <c r="O153" s="46">
        <f>Tabla2[[#This Row],[Operating Profit]]/Tabla2[[#This Row],[Total Sales]]</f>
        <v>0.15000000000000002</v>
      </c>
      <c r="P153" s="1" t="s">
        <v>23</v>
      </c>
    </row>
    <row r="154" spans="1:16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3" t="str">
        <f>IFERROR(LEFT(Tabla2[[#This Row],[Product]],FIND(" ",Tabla2[[#This Row],[Product]])-3),Tabla2[[#This Row],[Product]])</f>
        <v>Men</v>
      </c>
      <c r="I154" s="6">
        <v>50</v>
      </c>
      <c r="J154" s="4">
        <v>8500</v>
      </c>
      <c r="K154" s="6">
        <f>Tabla2[[#This Row],[Price per Unit]]*Tabla2[[#This Row],[Units Sold]]</f>
        <v>425000</v>
      </c>
      <c r="L154" s="52">
        <f>Tabla2[[#This Row],[Units Sold]]/Cálculos!$C$11</f>
        <v>3.4289942033861518E-4</v>
      </c>
      <c r="M154" s="6">
        <f>Tabla2[[#This Row],[Total Sales]]-Tabla2[[#This Row],[Operating Profit]]</f>
        <v>276250</v>
      </c>
      <c r="N154" s="6">
        <v>148750</v>
      </c>
      <c r="O154" s="46">
        <f>Tabla2[[#This Row],[Operating Profit]]/Tabla2[[#This Row],[Total Sales]]</f>
        <v>0.35</v>
      </c>
      <c r="P154" s="1" t="s">
        <v>23</v>
      </c>
    </row>
    <row r="155" spans="1:16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3" t="str">
        <f>IFERROR(LEFT(Tabla2[[#This Row],[Product]],FIND(" ",Tabla2[[#This Row],[Product]])-3),Tabla2[[#This Row],[Product]])</f>
        <v>Men</v>
      </c>
      <c r="I155" s="6">
        <v>60</v>
      </c>
      <c r="J155" s="4">
        <v>7000</v>
      </c>
      <c r="K155" s="6">
        <f>Tabla2[[#This Row],[Price per Unit]]*Tabla2[[#This Row],[Units Sold]]</f>
        <v>420000</v>
      </c>
      <c r="L155" s="52">
        <f>Tabla2[[#This Row],[Units Sold]]/Cálculos!$C$11</f>
        <v>2.8238775792591842E-4</v>
      </c>
      <c r="M155" s="6">
        <f>Tabla2[[#This Row],[Total Sales]]-Tabla2[[#This Row],[Operating Profit]]</f>
        <v>336000</v>
      </c>
      <c r="N155" s="6">
        <v>84000</v>
      </c>
      <c r="O155" s="46">
        <f>Tabla2[[#This Row],[Operating Profit]]/Tabla2[[#This Row],[Total Sales]]</f>
        <v>0.2</v>
      </c>
      <c r="P155" s="1" t="s">
        <v>23</v>
      </c>
    </row>
    <row r="156" spans="1:16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3" t="str">
        <f>IFERROR(LEFT(Tabla2[[#This Row],[Product]],FIND(" ",Tabla2[[#This Row],[Product]])-3),Tabla2[[#This Row],[Product]])</f>
        <v>Women</v>
      </c>
      <c r="I156" s="6">
        <v>60</v>
      </c>
      <c r="J156" s="4">
        <v>7000</v>
      </c>
      <c r="K156" s="6">
        <f>Tabla2[[#This Row],[Price per Unit]]*Tabla2[[#This Row],[Units Sold]]</f>
        <v>420000</v>
      </c>
      <c r="L156" s="52">
        <f>Tabla2[[#This Row],[Units Sold]]/Cálculos!$C$11</f>
        <v>2.8238775792591842E-4</v>
      </c>
      <c r="M156" s="6">
        <f>Tabla2[[#This Row],[Total Sales]]-Tabla2[[#This Row],[Operating Profit]]</f>
        <v>273000</v>
      </c>
      <c r="N156" s="6">
        <v>147000</v>
      </c>
      <c r="O156" s="46">
        <f>Tabla2[[#This Row],[Operating Profit]]/Tabla2[[#This Row],[Total Sales]]</f>
        <v>0.35</v>
      </c>
      <c r="P156" s="1" t="s">
        <v>23</v>
      </c>
    </row>
    <row r="157" spans="1:16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3" t="str">
        <f>IFERROR(LEFT(Tabla2[[#This Row],[Product]],FIND(" ",Tabla2[[#This Row],[Product]])-3),Tabla2[[#This Row],[Product]])</f>
        <v>Women</v>
      </c>
      <c r="I157" s="6">
        <v>60</v>
      </c>
      <c r="J157" s="4">
        <v>6000</v>
      </c>
      <c r="K157" s="6">
        <f>Tabla2[[#This Row],[Price per Unit]]*Tabla2[[#This Row],[Units Sold]]</f>
        <v>360000</v>
      </c>
      <c r="L157" s="52">
        <f>Tabla2[[#This Row],[Units Sold]]/Cálculos!$C$11</f>
        <v>2.4204664965078721E-4</v>
      </c>
      <c r="M157" s="6">
        <f>Tabla2[[#This Row],[Total Sales]]-Tabla2[[#This Row],[Operating Profit]]</f>
        <v>252000</v>
      </c>
      <c r="N157" s="6">
        <v>108000</v>
      </c>
      <c r="O157" s="46">
        <f>Tabla2[[#This Row],[Operating Profit]]/Tabla2[[#This Row],[Total Sales]]</f>
        <v>0.3</v>
      </c>
      <c r="P157" s="1" t="s">
        <v>23</v>
      </c>
    </row>
    <row r="158" spans="1:16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3" t="str">
        <f>IFERROR(LEFT(Tabla2[[#This Row],[Product]],FIND(" ",Tabla2[[#This Row],[Product]])-3),Tabla2[[#This Row],[Product]])</f>
        <v>Men</v>
      </c>
      <c r="I158" s="6">
        <v>65</v>
      </c>
      <c r="J158" s="4">
        <v>5000</v>
      </c>
      <c r="K158" s="6">
        <f>Tabla2[[#This Row],[Price per Unit]]*Tabla2[[#This Row],[Units Sold]]</f>
        <v>325000</v>
      </c>
      <c r="L158" s="52">
        <f>Tabla2[[#This Row],[Units Sold]]/Cálculos!$C$11</f>
        <v>2.01705541375656E-4</v>
      </c>
      <c r="M158" s="6">
        <f>Tabla2[[#This Row],[Total Sales]]-Tabla2[[#This Row],[Operating Profit]]</f>
        <v>162500</v>
      </c>
      <c r="N158" s="6">
        <v>162500</v>
      </c>
      <c r="O158" s="46">
        <f>Tabla2[[#This Row],[Operating Profit]]/Tabla2[[#This Row],[Total Sales]]</f>
        <v>0.5</v>
      </c>
      <c r="P158" s="1" t="s">
        <v>23</v>
      </c>
    </row>
    <row r="159" spans="1:16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3" t="str">
        <f>IFERROR(LEFT(Tabla2[[#This Row],[Product]],FIND(" ",Tabla2[[#This Row],[Product]])-3),Tabla2[[#This Row],[Product]])</f>
        <v>Women</v>
      </c>
      <c r="I159" s="6">
        <v>60</v>
      </c>
      <c r="J159" s="4">
        <v>7000</v>
      </c>
      <c r="K159" s="6">
        <f>Tabla2[[#This Row],[Price per Unit]]*Tabla2[[#This Row],[Units Sold]]</f>
        <v>420000</v>
      </c>
      <c r="L159" s="52">
        <f>Tabla2[[#This Row],[Units Sold]]/Cálculos!$C$11</f>
        <v>2.8238775792591842E-4</v>
      </c>
      <c r="M159" s="6">
        <f>Tabla2[[#This Row],[Total Sales]]-Tabla2[[#This Row],[Operating Profit]]</f>
        <v>357000</v>
      </c>
      <c r="N159" s="6">
        <v>63000.000000000007</v>
      </c>
      <c r="O159" s="46">
        <f>Tabla2[[#This Row],[Operating Profit]]/Tabla2[[#This Row],[Total Sales]]</f>
        <v>0.15000000000000002</v>
      </c>
      <c r="P159" s="1" t="s">
        <v>23</v>
      </c>
    </row>
    <row r="160" spans="1:16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3" t="str">
        <f>IFERROR(LEFT(Tabla2[[#This Row],[Product]],FIND(" ",Tabla2[[#This Row],[Product]])-3),Tabla2[[#This Row],[Product]])</f>
        <v>Men</v>
      </c>
      <c r="I160" s="6">
        <v>60</v>
      </c>
      <c r="J160" s="4">
        <v>8750</v>
      </c>
      <c r="K160" s="6">
        <f>Tabla2[[#This Row],[Price per Unit]]*Tabla2[[#This Row],[Units Sold]]</f>
        <v>525000</v>
      </c>
      <c r="L160" s="52">
        <f>Tabla2[[#This Row],[Units Sold]]/Cálculos!$C$11</f>
        <v>3.5298469740739798E-4</v>
      </c>
      <c r="M160" s="6">
        <f>Tabla2[[#This Row],[Total Sales]]-Tabla2[[#This Row],[Operating Profit]]</f>
        <v>341250</v>
      </c>
      <c r="N160" s="6">
        <v>183750.00000000003</v>
      </c>
      <c r="O160" s="46">
        <f>Tabla2[[#This Row],[Operating Profit]]/Tabla2[[#This Row],[Total Sales]]</f>
        <v>0.35000000000000003</v>
      </c>
      <c r="P160" s="1" t="s">
        <v>23</v>
      </c>
    </row>
    <row r="161" spans="1:16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3" t="str">
        <f>IFERROR(LEFT(Tabla2[[#This Row],[Product]],FIND(" ",Tabla2[[#This Row],[Product]])-3),Tabla2[[#This Row],[Product]])</f>
        <v>Men</v>
      </c>
      <c r="I161" s="6">
        <v>65</v>
      </c>
      <c r="J161" s="4">
        <v>6750</v>
      </c>
      <c r="K161" s="6">
        <f>Tabla2[[#This Row],[Price per Unit]]*Tabla2[[#This Row],[Units Sold]]</f>
        <v>438750</v>
      </c>
      <c r="L161" s="52">
        <f>Tabla2[[#This Row],[Units Sold]]/Cálculos!$C$11</f>
        <v>2.7230248085713561E-4</v>
      </c>
      <c r="M161" s="6">
        <f>Tabla2[[#This Row],[Total Sales]]-Tabla2[[#This Row],[Operating Profit]]</f>
        <v>351000</v>
      </c>
      <c r="N161" s="6">
        <v>87750</v>
      </c>
      <c r="O161" s="46">
        <f>Tabla2[[#This Row],[Operating Profit]]/Tabla2[[#This Row],[Total Sales]]</f>
        <v>0.2</v>
      </c>
      <c r="P161" s="1" t="s">
        <v>23</v>
      </c>
    </row>
    <row r="162" spans="1:16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3" t="str">
        <f>IFERROR(LEFT(Tabla2[[#This Row],[Product]],FIND(" ",Tabla2[[#This Row],[Product]])-3),Tabla2[[#This Row],[Product]])</f>
        <v>Women</v>
      </c>
      <c r="I162" s="6">
        <v>65</v>
      </c>
      <c r="J162" s="4">
        <v>7250</v>
      </c>
      <c r="K162" s="6">
        <f>Tabla2[[#This Row],[Price per Unit]]*Tabla2[[#This Row],[Units Sold]]</f>
        <v>471250</v>
      </c>
      <c r="L162" s="52">
        <f>Tabla2[[#This Row],[Units Sold]]/Cálculos!$C$11</f>
        <v>2.9247303499470122E-4</v>
      </c>
      <c r="M162" s="6">
        <f>Tabla2[[#This Row],[Total Sales]]-Tabla2[[#This Row],[Operating Profit]]</f>
        <v>306312.5</v>
      </c>
      <c r="N162" s="6">
        <v>164937.50000000003</v>
      </c>
      <c r="O162" s="46">
        <f>Tabla2[[#This Row],[Operating Profit]]/Tabla2[[#This Row],[Total Sales]]</f>
        <v>0.35000000000000009</v>
      </c>
      <c r="P162" s="1" t="s">
        <v>23</v>
      </c>
    </row>
    <row r="163" spans="1:16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3" t="str">
        <f>IFERROR(LEFT(Tabla2[[#This Row],[Product]],FIND(" ",Tabla2[[#This Row],[Product]])-3),Tabla2[[#This Row],[Product]])</f>
        <v>Women</v>
      </c>
      <c r="I163" s="6">
        <v>60</v>
      </c>
      <c r="J163" s="4">
        <v>6250</v>
      </c>
      <c r="K163" s="6">
        <f>Tabla2[[#This Row],[Price per Unit]]*Tabla2[[#This Row],[Units Sold]]</f>
        <v>375000</v>
      </c>
      <c r="L163" s="52">
        <f>Tabla2[[#This Row],[Units Sold]]/Cálculos!$C$11</f>
        <v>2.5213192671957001E-4</v>
      </c>
      <c r="M163" s="6">
        <f>Tabla2[[#This Row],[Total Sales]]-Tabla2[[#This Row],[Operating Profit]]</f>
        <v>262500</v>
      </c>
      <c r="N163" s="6">
        <v>112500</v>
      </c>
      <c r="O163" s="46">
        <f>Tabla2[[#This Row],[Operating Profit]]/Tabla2[[#This Row],[Total Sales]]</f>
        <v>0.3</v>
      </c>
      <c r="P163" s="1" t="s">
        <v>23</v>
      </c>
    </row>
    <row r="164" spans="1:16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3" t="str">
        <f>IFERROR(LEFT(Tabla2[[#This Row],[Product]],FIND(" ",Tabla2[[#This Row],[Product]])-3),Tabla2[[#This Row],[Product]])</f>
        <v>Men</v>
      </c>
      <c r="I164" s="6">
        <v>65</v>
      </c>
      <c r="J164" s="4">
        <v>5250</v>
      </c>
      <c r="K164" s="6">
        <f>Tabla2[[#This Row],[Price per Unit]]*Tabla2[[#This Row],[Units Sold]]</f>
        <v>341250</v>
      </c>
      <c r="L164" s="52">
        <f>Tabla2[[#This Row],[Units Sold]]/Cálculos!$C$11</f>
        <v>2.117908184444388E-4</v>
      </c>
      <c r="M164" s="6">
        <f>Tabla2[[#This Row],[Total Sales]]-Tabla2[[#This Row],[Operating Profit]]</f>
        <v>170625</v>
      </c>
      <c r="N164" s="6">
        <v>170625</v>
      </c>
      <c r="O164" s="46">
        <f>Tabla2[[#This Row],[Operating Profit]]/Tabla2[[#This Row],[Total Sales]]</f>
        <v>0.5</v>
      </c>
      <c r="P164" s="1" t="s">
        <v>23</v>
      </c>
    </row>
    <row r="165" spans="1:16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3" t="str">
        <f>IFERROR(LEFT(Tabla2[[#This Row],[Product]],FIND(" ",Tabla2[[#This Row],[Product]])-3),Tabla2[[#This Row],[Product]])</f>
        <v>Women</v>
      </c>
      <c r="I165" s="6">
        <v>80</v>
      </c>
      <c r="J165" s="4">
        <v>7000</v>
      </c>
      <c r="K165" s="6">
        <f>Tabla2[[#This Row],[Price per Unit]]*Tabla2[[#This Row],[Units Sold]]</f>
        <v>560000</v>
      </c>
      <c r="L165" s="52">
        <f>Tabla2[[#This Row],[Units Sold]]/Cálculos!$C$11</f>
        <v>2.8238775792591842E-4</v>
      </c>
      <c r="M165" s="6">
        <f>Tabla2[[#This Row],[Total Sales]]-Tabla2[[#This Row],[Operating Profit]]</f>
        <v>476000</v>
      </c>
      <c r="N165" s="6">
        <v>84000.000000000015</v>
      </c>
      <c r="O165" s="46">
        <f>Tabla2[[#This Row],[Operating Profit]]/Tabla2[[#This Row],[Total Sales]]</f>
        <v>0.15000000000000002</v>
      </c>
      <c r="P165" s="1" t="s">
        <v>23</v>
      </c>
    </row>
    <row r="166" spans="1:16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3" t="str">
        <f>IFERROR(LEFT(Tabla2[[#This Row],[Product]],FIND(" ",Tabla2[[#This Row],[Product]])-3),Tabla2[[#This Row],[Product]])</f>
        <v>Men</v>
      </c>
      <c r="I166" s="6">
        <v>60</v>
      </c>
      <c r="J166" s="4">
        <v>9000</v>
      </c>
      <c r="K166" s="6">
        <f>Tabla2[[#This Row],[Price per Unit]]*Tabla2[[#This Row],[Units Sold]]</f>
        <v>540000</v>
      </c>
      <c r="L166" s="52">
        <f>Tabla2[[#This Row],[Units Sold]]/Cálculos!$C$11</f>
        <v>3.6306997447618078E-4</v>
      </c>
      <c r="M166" s="6">
        <f>Tabla2[[#This Row],[Total Sales]]-Tabla2[[#This Row],[Operating Profit]]</f>
        <v>324000</v>
      </c>
      <c r="N166" s="6">
        <v>216000</v>
      </c>
      <c r="O166" s="46">
        <f>Tabla2[[#This Row],[Operating Profit]]/Tabla2[[#This Row],[Total Sales]]</f>
        <v>0.4</v>
      </c>
      <c r="P166" s="1" t="s">
        <v>23</v>
      </c>
    </row>
    <row r="167" spans="1:16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3" t="str">
        <f>IFERROR(LEFT(Tabla2[[#This Row],[Product]],FIND(" ",Tabla2[[#This Row],[Product]])-3),Tabla2[[#This Row],[Product]])</f>
        <v>Men</v>
      </c>
      <c r="I167" s="6">
        <v>65</v>
      </c>
      <c r="J167" s="4">
        <v>7500</v>
      </c>
      <c r="K167" s="6">
        <f>Tabla2[[#This Row],[Price per Unit]]*Tabla2[[#This Row],[Units Sold]]</f>
        <v>487500</v>
      </c>
      <c r="L167" s="52">
        <f>Tabla2[[#This Row],[Units Sold]]/Cálculos!$C$11</f>
        <v>3.0255831206348402E-4</v>
      </c>
      <c r="M167" s="6">
        <f>Tabla2[[#This Row],[Total Sales]]-Tabla2[[#This Row],[Operating Profit]]</f>
        <v>365625</v>
      </c>
      <c r="N167" s="6">
        <v>121875</v>
      </c>
      <c r="O167" s="46">
        <f>Tabla2[[#This Row],[Operating Profit]]/Tabla2[[#This Row],[Total Sales]]</f>
        <v>0.25</v>
      </c>
      <c r="P167" s="1" t="s">
        <v>23</v>
      </c>
    </row>
    <row r="168" spans="1:16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3" t="str">
        <f>IFERROR(LEFT(Tabla2[[#This Row],[Product]],FIND(" ",Tabla2[[#This Row],[Product]])-3),Tabla2[[#This Row],[Product]])</f>
        <v>Women</v>
      </c>
      <c r="I168" s="6">
        <v>65</v>
      </c>
      <c r="J168" s="4">
        <v>7500</v>
      </c>
      <c r="K168" s="6">
        <f>Tabla2[[#This Row],[Price per Unit]]*Tabla2[[#This Row],[Units Sold]]</f>
        <v>487500</v>
      </c>
      <c r="L168" s="52">
        <f>Tabla2[[#This Row],[Units Sold]]/Cálculos!$C$11</f>
        <v>3.0255831206348402E-4</v>
      </c>
      <c r="M168" s="6">
        <f>Tabla2[[#This Row],[Total Sales]]-Tabla2[[#This Row],[Operating Profit]]</f>
        <v>292500</v>
      </c>
      <c r="N168" s="6">
        <v>195000</v>
      </c>
      <c r="O168" s="46">
        <f>Tabla2[[#This Row],[Operating Profit]]/Tabla2[[#This Row],[Total Sales]]</f>
        <v>0.4</v>
      </c>
      <c r="P168" s="1" t="s">
        <v>23</v>
      </c>
    </row>
    <row r="169" spans="1:16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3" t="str">
        <f>IFERROR(LEFT(Tabla2[[#This Row],[Product]],FIND(" ",Tabla2[[#This Row],[Product]])-3),Tabla2[[#This Row],[Product]])</f>
        <v>Women</v>
      </c>
      <c r="I169" s="6">
        <v>60</v>
      </c>
      <c r="J169" s="4">
        <v>6500</v>
      </c>
      <c r="K169" s="6">
        <f>Tabla2[[#This Row],[Price per Unit]]*Tabla2[[#This Row],[Units Sold]]</f>
        <v>390000</v>
      </c>
      <c r="L169" s="52">
        <f>Tabla2[[#This Row],[Units Sold]]/Cálculos!$C$11</f>
        <v>2.6221720378835281E-4</v>
      </c>
      <c r="M169" s="6">
        <f>Tabla2[[#This Row],[Total Sales]]-Tabla2[[#This Row],[Operating Profit]]</f>
        <v>253500</v>
      </c>
      <c r="N169" s="6">
        <v>136500</v>
      </c>
      <c r="O169" s="46">
        <f>Tabla2[[#This Row],[Operating Profit]]/Tabla2[[#This Row],[Total Sales]]</f>
        <v>0.35</v>
      </c>
      <c r="P169" s="1" t="s">
        <v>23</v>
      </c>
    </row>
    <row r="170" spans="1:16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3" t="str">
        <f>IFERROR(LEFT(Tabla2[[#This Row],[Product]],FIND(" ",Tabla2[[#This Row],[Product]])-3),Tabla2[[#This Row],[Product]])</f>
        <v>Men</v>
      </c>
      <c r="I170" s="6">
        <v>65</v>
      </c>
      <c r="J170" s="4">
        <v>5500</v>
      </c>
      <c r="K170" s="6">
        <f>Tabla2[[#This Row],[Price per Unit]]*Tabla2[[#This Row],[Units Sold]]</f>
        <v>357500</v>
      </c>
      <c r="L170" s="52">
        <f>Tabla2[[#This Row],[Units Sold]]/Cálculos!$C$11</f>
        <v>2.218760955132216E-4</v>
      </c>
      <c r="M170" s="6">
        <f>Tabla2[[#This Row],[Total Sales]]-Tabla2[[#This Row],[Operating Profit]]</f>
        <v>160874.99999999997</v>
      </c>
      <c r="N170" s="6">
        <v>196625.00000000003</v>
      </c>
      <c r="O170" s="46">
        <f>Tabla2[[#This Row],[Operating Profit]]/Tabla2[[#This Row],[Total Sales]]</f>
        <v>0.55000000000000004</v>
      </c>
      <c r="P170" s="1" t="s">
        <v>23</v>
      </c>
    </row>
    <row r="171" spans="1:16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3" t="str">
        <f>IFERROR(LEFT(Tabla2[[#This Row],[Product]],FIND(" ",Tabla2[[#This Row],[Product]])-3),Tabla2[[#This Row],[Product]])</f>
        <v>Women</v>
      </c>
      <c r="I171" s="6">
        <v>80</v>
      </c>
      <c r="J171" s="4">
        <v>7250</v>
      </c>
      <c r="K171" s="6">
        <f>Tabla2[[#This Row],[Price per Unit]]*Tabla2[[#This Row],[Units Sold]]</f>
        <v>580000</v>
      </c>
      <c r="L171" s="52">
        <f>Tabla2[[#This Row],[Units Sold]]/Cálculos!$C$11</f>
        <v>2.9247303499470122E-4</v>
      </c>
      <c r="M171" s="6">
        <f>Tabla2[[#This Row],[Total Sales]]-Tabla2[[#This Row],[Operating Profit]]</f>
        <v>464000</v>
      </c>
      <c r="N171" s="6">
        <v>116000</v>
      </c>
      <c r="O171" s="46">
        <f>Tabla2[[#This Row],[Operating Profit]]/Tabla2[[#This Row],[Total Sales]]</f>
        <v>0.2</v>
      </c>
      <c r="P171" s="1" t="s">
        <v>23</v>
      </c>
    </row>
    <row r="172" spans="1:16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3" t="str">
        <f>IFERROR(LEFT(Tabla2[[#This Row],[Product]],FIND(" ",Tabla2[[#This Row],[Product]])-3),Tabla2[[#This Row],[Product]])</f>
        <v>Men</v>
      </c>
      <c r="I172" s="6">
        <v>60</v>
      </c>
      <c r="J172" s="4">
        <v>9750</v>
      </c>
      <c r="K172" s="6">
        <f>Tabla2[[#This Row],[Price per Unit]]*Tabla2[[#This Row],[Units Sold]]</f>
        <v>585000</v>
      </c>
      <c r="L172" s="52">
        <f>Tabla2[[#This Row],[Units Sold]]/Cálculos!$C$11</f>
        <v>3.9332580568252919E-4</v>
      </c>
      <c r="M172" s="6">
        <f>Tabla2[[#This Row],[Total Sales]]-Tabla2[[#This Row],[Operating Profit]]</f>
        <v>351000</v>
      </c>
      <c r="N172" s="6">
        <v>234000</v>
      </c>
      <c r="O172" s="46">
        <f>Tabla2[[#This Row],[Operating Profit]]/Tabla2[[#This Row],[Total Sales]]</f>
        <v>0.4</v>
      </c>
      <c r="P172" s="1" t="s">
        <v>23</v>
      </c>
    </row>
    <row r="173" spans="1:16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3" t="str">
        <f>IFERROR(LEFT(Tabla2[[#This Row],[Product]],FIND(" ",Tabla2[[#This Row],[Product]])-3),Tabla2[[#This Row],[Product]])</f>
        <v>Men</v>
      </c>
      <c r="I173" s="6">
        <v>65</v>
      </c>
      <c r="J173" s="4">
        <v>8250</v>
      </c>
      <c r="K173" s="6">
        <f>Tabla2[[#This Row],[Price per Unit]]*Tabla2[[#This Row],[Units Sold]]</f>
        <v>536250</v>
      </c>
      <c r="L173" s="52">
        <f>Tabla2[[#This Row],[Units Sold]]/Cálculos!$C$11</f>
        <v>3.3281414326983237E-4</v>
      </c>
      <c r="M173" s="6">
        <f>Tabla2[[#This Row],[Total Sales]]-Tabla2[[#This Row],[Operating Profit]]</f>
        <v>402187.5</v>
      </c>
      <c r="N173" s="6">
        <v>134062.5</v>
      </c>
      <c r="O173" s="46">
        <f>Tabla2[[#This Row],[Operating Profit]]/Tabla2[[#This Row],[Total Sales]]</f>
        <v>0.25</v>
      </c>
      <c r="P173" s="1" t="s">
        <v>23</v>
      </c>
    </row>
    <row r="174" spans="1:16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3" t="str">
        <f>IFERROR(LEFT(Tabla2[[#This Row],[Product]],FIND(" ",Tabla2[[#This Row],[Product]])-3),Tabla2[[#This Row],[Product]])</f>
        <v>Women</v>
      </c>
      <c r="I174" s="6">
        <v>65</v>
      </c>
      <c r="J174" s="4">
        <v>8250</v>
      </c>
      <c r="K174" s="6">
        <f>Tabla2[[#This Row],[Price per Unit]]*Tabla2[[#This Row],[Units Sold]]</f>
        <v>536250</v>
      </c>
      <c r="L174" s="52">
        <f>Tabla2[[#This Row],[Units Sold]]/Cálculos!$C$11</f>
        <v>3.3281414326983237E-4</v>
      </c>
      <c r="M174" s="6">
        <f>Tabla2[[#This Row],[Total Sales]]-Tabla2[[#This Row],[Operating Profit]]</f>
        <v>321750</v>
      </c>
      <c r="N174" s="6">
        <v>214500</v>
      </c>
      <c r="O174" s="46">
        <f>Tabla2[[#This Row],[Operating Profit]]/Tabla2[[#This Row],[Total Sales]]</f>
        <v>0.4</v>
      </c>
      <c r="P174" s="1" t="s">
        <v>23</v>
      </c>
    </row>
    <row r="175" spans="1:16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3" t="str">
        <f>IFERROR(LEFT(Tabla2[[#This Row],[Product]],FIND(" ",Tabla2[[#This Row],[Product]])-3),Tabla2[[#This Row],[Product]])</f>
        <v>Women</v>
      </c>
      <c r="I175" s="6">
        <v>60</v>
      </c>
      <c r="J175" s="4">
        <v>7000</v>
      </c>
      <c r="K175" s="6">
        <f>Tabla2[[#This Row],[Price per Unit]]*Tabla2[[#This Row],[Units Sold]]</f>
        <v>420000</v>
      </c>
      <c r="L175" s="52">
        <f>Tabla2[[#This Row],[Units Sold]]/Cálculos!$C$11</f>
        <v>2.8238775792591842E-4</v>
      </c>
      <c r="M175" s="6">
        <f>Tabla2[[#This Row],[Total Sales]]-Tabla2[[#This Row],[Operating Profit]]</f>
        <v>273000</v>
      </c>
      <c r="N175" s="6">
        <v>147000</v>
      </c>
      <c r="O175" s="46">
        <f>Tabla2[[#This Row],[Operating Profit]]/Tabla2[[#This Row],[Total Sales]]</f>
        <v>0.35</v>
      </c>
      <c r="P175" s="1" t="s">
        <v>23</v>
      </c>
    </row>
    <row r="176" spans="1:16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3" t="str">
        <f>IFERROR(LEFT(Tabla2[[#This Row],[Product]],FIND(" ",Tabla2[[#This Row],[Product]])-3),Tabla2[[#This Row],[Product]])</f>
        <v>Men</v>
      </c>
      <c r="I176" s="6">
        <v>65</v>
      </c>
      <c r="J176" s="4">
        <v>5750</v>
      </c>
      <c r="K176" s="6">
        <f>Tabla2[[#This Row],[Price per Unit]]*Tabla2[[#This Row],[Units Sold]]</f>
        <v>373750</v>
      </c>
      <c r="L176" s="52">
        <f>Tabla2[[#This Row],[Units Sold]]/Cálculos!$C$11</f>
        <v>2.319613725820044E-4</v>
      </c>
      <c r="M176" s="6">
        <f>Tabla2[[#This Row],[Total Sales]]-Tabla2[[#This Row],[Operating Profit]]</f>
        <v>168187.49999999997</v>
      </c>
      <c r="N176" s="6">
        <v>205562.50000000003</v>
      </c>
      <c r="O176" s="46">
        <f>Tabla2[[#This Row],[Operating Profit]]/Tabla2[[#This Row],[Total Sales]]</f>
        <v>0.55000000000000004</v>
      </c>
      <c r="P176" s="1" t="s">
        <v>23</v>
      </c>
    </row>
    <row r="177" spans="1:16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3" t="str">
        <f>IFERROR(LEFT(Tabla2[[#This Row],[Product]],FIND(" ",Tabla2[[#This Row],[Product]])-3),Tabla2[[#This Row],[Product]])</f>
        <v>Women</v>
      </c>
      <c r="I177" s="6">
        <v>80</v>
      </c>
      <c r="J177" s="4">
        <v>8750</v>
      </c>
      <c r="K177" s="6">
        <f>Tabla2[[#This Row],[Price per Unit]]*Tabla2[[#This Row],[Units Sold]]</f>
        <v>700000</v>
      </c>
      <c r="L177" s="52">
        <f>Tabla2[[#This Row],[Units Sold]]/Cálculos!$C$11</f>
        <v>3.5298469740739798E-4</v>
      </c>
      <c r="M177" s="6">
        <f>Tabla2[[#This Row],[Total Sales]]-Tabla2[[#This Row],[Operating Profit]]</f>
        <v>560000</v>
      </c>
      <c r="N177" s="6">
        <v>140000</v>
      </c>
      <c r="O177" s="46">
        <f>Tabla2[[#This Row],[Operating Profit]]/Tabla2[[#This Row],[Total Sales]]</f>
        <v>0.2</v>
      </c>
      <c r="P177" s="1" t="s">
        <v>23</v>
      </c>
    </row>
    <row r="178" spans="1:16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3" t="str">
        <f>IFERROR(LEFT(Tabla2[[#This Row],[Product]],FIND(" ",Tabla2[[#This Row],[Product]])-3),Tabla2[[#This Row],[Product]])</f>
        <v>Men</v>
      </c>
      <c r="I178" s="6">
        <v>60</v>
      </c>
      <c r="J178" s="4">
        <v>10250</v>
      </c>
      <c r="K178" s="6">
        <f>Tabla2[[#This Row],[Price per Unit]]*Tabla2[[#This Row],[Units Sold]]</f>
        <v>615000</v>
      </c>
      <c r="L178" s="52">
        <f>Tabla2[[#This Row],[Units Sold]]/Cálculos!$C$11</f>
        <v>4.1349635982009479E-4</v>
      </c>
      <c r="M178" s="6">
        <f>Tabla2[[#This Row],[Total Sales]]-Tabla2[[#This Row],[Operating Profit]]</f>
        <v>399750</v>
      </c>
      <c r="N178" s="6">
        <v>215250.00000000003</v>
      </c>
      <c r="O178" s="46">
        <f>Tabla2[[#This Row],[Operating Profit]]/Tabla2[[#This Row],[Total Sales]]</f>
        <v>0.35000000000000003</v>
      </c>
      <c r="P178" s="1" t="s">
        <v>23</v>
      </c>
    </row>
    <row r="179" spans="1:16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3" t="str">
        <f>IFERROR(LEFT(Tabla2[[#This Row],[Product]],FIND(" ",Tabla2[[#This Row],[Product]])-3),Tabla2[[#This Row],[Product]])</f>
        <v>Men</v>
      </c>
      <c r="I179" s="6">
        <v>65</v>
      </c>
      <c r="J179" s="4">
        <v>8750</v>
      </c>
      <c r="K179" s="6">
        <f>Tabla2[[#This Row],[Price per Unit]]*Tabla2[[#This Row],[Units Sold]]</f>
        <v>568750</v>
      </c>
      <c r="L179" s="52">
        <f>Tabla2[[#This Row],[Units Sold]]/Cálculos!$C$11</f>
        <v>3.5298469740739798E-4</v>
      </c>
      <c r="M179" s="6">
        <f>Tabla2[[#This Row],[Total Sales]]-Tabla2[[#This Row],[Operating Profit]]</f>
        <v>455000</v>
      </c>
      <c r="N179" s="6">
        <v>113750</v>
      </c>
      <c r="O179" s="46">
        <f>Tabla2[[#This Row],[Operating Profit]]/Tabla2[[#This Row],[Total Sales]]</f>
        <v>0.2</v>
      </c>
      <c r="P179" s="1" t="s">
        <v>23</v>
      </c>
    </row>
    <row r="180" spans="1:16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3" t="str">
        <f>IFERROR(LEFT(Tabla2[[#This Row],[Product]],FIND(" ",Tabla2[[#This Row],[Product]])-3),Tabla2[[#This Row],[Product]])</f>
        <v>Women</v>
      </c>
      <c r="I180" s="6">
        <v>65</v>
      </c>
      <c r="J180" s="4">
        <v>8250</v>
      </c>
      <c r="K180" s="6">
        <f>Tabla2[[#This Row],[Price per Unit]]*Tabla2[[#This Row],[Units Sold]]</f>
        <v>536250</v>
      </c>
      <c r="L180" s="52">
        <f>Tabla2[[#This Row],[Units Sold]]/Cálculos!$C$11</f>
        <v>3.3281414326983237E-4</v>
      </c>
      <c r="M180" s="6">
        <f>Tabla2[[#This Row],[Total Sales]]-Tabla2[[#This Row],[Operating Profit]]</f>
        <v>348562.5</v>
      </c>
      <c r="N180" s="6">
        <v>187687.50000000003</v>
      </c>
      <c r="O180" s="46">
        <f>Tabla2[[#This Row],[Operating Profit]]/Tabla2[[#This Row],[Total Sales]]</f>
        <v>0.35000000000000003</v>
      </c>
      <c r="P180" s="1" t="s">
        <v>23</v>
      </c>
    </row>
    <row r="181" spans="1:16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3" t="str">
        <f>IFERROR(LEFT(Tabla2[[#This Row],[Product]],FIND(" ",Tabla2[[#This Row],[Product]])-3),Tabla2[[#This Row],[Product]])</f>
        <v>Women</v>
      </c>
      <c r="I181" s="6">
        <v>60</v>
      </c>
      <c r="J181" s="4">
        <v>7250</v>
      </c>
      <c r="K181" s="6">
        <f>Tabla2[[#This Row],[Price per Unit]]*Tabla2[[#This Row],[Units Sold]]</f>
        <v>435000</v>
      </c>
      <c r="L181" s="52">
        <f>Tabla2[[#This Row],[Units Sold]]/Cálculos!$C$11</f>
        <v>2.9247303499470122E-4</v>
      </c>
      <c r="M181" s="6">
        <f>Tabla2[[#This Row],[Total Sales]]-Tabla2[[#This Row],[Operating Profit]]</f>
        <v>304500</v>
      </c>
      <c r="N181" s="6">
        <v>130500</v>
      </c>
      <c r="O181" s="46">
        <f>Tabla2[[#This Row],[Operating Profit]]/Tabla2[[#This Row],[Total Sales]]</f>
        <v>0.3</v>
      </c>
      <c r="P181" s="1" t="s">
        <v>23</v>
      </c>
    </row>
    <row r="182" spans="1:16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3" t="str">
        <f>IFERROR(LEFT(Tabla2[[#This Row],[Product]],FIND(" ",Tabla2[[#This Row],[Product]])-3),Tabla2[[#This Row],[Product]])</f>
        <v>Men</v>
      </c>
      <c r="I182" s="6">
        <v>65</v>
      </c>
      <c r="J182" s="4">
        <v>7750</v>
      </c>
      <c r="K182" s="6">
        <f>Tabla2[[#This Row],[Price per Unit]]*Tabla2[[#This Row],[Units Sold]]</f>
        <v>503750</v>
      </c>
      <c r="L182" s="52">
        <f>Tabla2[[#This Row],[Units Sold]]/Cálculos!$C$11</f>
        <v>3.1264358913226677E-4</v>
      </c>
      <c r="M182" s="6">
        <f>Tabla2[[#This Row],[Total Sales]]-Tabla2[[#This Row],[Operating Profit]]</f>
        <v>251875</v>
      </c>
      <c r="N182" s="6">
        <v>251875</v>
      </c>
      <c r="O182" s="46">
        <f>Tabla2[[#This Row],[Operating Profit]]/Tabla2[[#This Row],[Total Sales]]</f>
        <v>0.5</v>
      </c>
      <c r="P182" s="1" t="s">
        <v>23</v>
      </c>
    </row>
    <row r="183" spans="1:16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3" t="str">
        <f>IFERROR(LEFT(Tabla2[[#This Row],[Product]],FIND(" ",Tabla2[[#This Row],[Product]])-3),Tabla2[[#This Row],[Product]])</f>
        <v>Women</v>
      </c>
      <c r="I183" s="6">
        <v>80</v>
      </c>
      <c r="J183" s="4">
        <v>7750</v>
      </c>
      <c r="K183" s="6">
        <f>Tabla2[[#This Row],[Price per Unit]]*Tabla2[[#This Row],[Units Sold]]</f>
        <v>620000</v>
      </c>
      <c r="L183" s="52">
        <f>Tabla2[[#This Row],[Units Sold]]/Cálculos!$C$11</f>
        <v>3.1264358913226677E-4</v>
      </c>
      <c r="M183" s="6">
        <f>Tabla2[[#This Row],[Total Sales]]-Tabla2[[#This Row],[Operating Profit]]</f>
        <v>527000</v>
      </c>
      <c r="N183" s="6">
        <v>93000.000000000015</v>
      </c>
      <c r="O183" s="46">
        <f>Tabla2[[#This Row],[Operating Profit]]/Tabla2[[#This Row],[Total Sales]]</f>
        <v>0.15000000000000002</v>
      </c>
      <c r="P183" s="1" t="s">
        <v>23</v>
      </c>
    </row>
    <row r="184" spans="1:16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3" t="str">
        <f>IFERROR(LEFT(Tabla2[[#This Row],[Product]],FIND(" ",Tabla2[[#This Row],[Product]])-3),Tabla2[[#This Row],[Product]])</f>
        <v>Men</v>
      </c>
      <c r="I184" s="6">
        <v>65</v>
      </c>
      <c r="J184" s="4">
        <v>9750</v>
      </c>
      <c r="K184" s="6">
        <f>Tabla2[[#This Row],[Price per Unit]]*Tabla2[[#This Row],[Units Sold]]</f>
        <v>633750</v>
      </c>
      <c r="L184" s="52">
        <f>Tabla2[[#This Row],[Units Sold]]/Cálculos!$C$11</f>
        <v>3.9332580568252919E-4</v>
      </c>
      <c r="M184" s="6">
        <f>Tabla2[[#This Row],[Total Sales]]-Tabla2[[#This Row],[Operating Profit]]</f>
        <v>411937.5</v>
      </c>
      <c r="N184" s="6">
        <v>221812.50000000003</v>
      </c>
      <c r="O184" s="46">
        <f>Tabla2[[#This Row],[Operating Profit]]/Tabla2[[#This Row],[Total Sales]]</f>
        <v>0.35000000000000003</v>
      </c>
      <c r="P184" s="1" t="s">
        <v>23</v>
      </c>
    </row>
    <row r="185" spans="1:16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3" t="str">
        <f>IFERROR(LEFT(Tabla2[[#This Row],[Product]],FIND(" ",Tabla2[[#This Row],[Product]])-3),Tabla2[[#This Row],[Product]])</f>
        <v>Men</v>
      </c>
      <c r="I185" s="6">
        <v>70</v>
      </c>
      <c r="J185" s="4">
        <v>9250</v>
      </c>
      <c r="K185" s="6">
        <f>Tabla2[[#This Row],[Price per Unit]]*Tabla2[[#This Row],[Units Sold]]</f>
        <v>647500</v>
      </c>
      <c r="L185" s="52">
        <f>Tabla2[[#This Row],[Units Sold]]/Cálculos!$C$11</f>
        <v>3.7315525154496358E-4</v>
      </c>
      <c r="M185" s="6">
        <f>Tabla2[[#This Row],[Total Sales]]-Tabla2[[#This Row],[Operating Profit]]</f>
        <v>518000</v>
      </c>
      <c r="N185" s="6">
        <v>129500</v>
      </c>
      <c r="O185" s="46">
        <f>Tabla2[[#This Row],[Operating Profit]]/Tabla2[[#This Row],[Total Sales]]</f>
        <v>0.2</v>
      </c>
      <c r="P185" s="1" t="s">
        <v>23</v>
      </c>
    </row>
    <row r="186" spans="1:16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3" t="str">
        <f>IFERROR(LEFT(Tabla2[[#This Row],[Product]],FIND(" ",Tabla2[[#This Row],[Product]])-3),Tabla2[[#This Row],[Product]])</f>
        <v>Women</v>
      </c>
      <c r="I186" s="6">
        <v>65</v>
      </c>
      <c r="J186" s="4">
        <v>8000</v>
      </c>
      <c r="K186" s="6">
        <f>Tabla2[[#This Row],[Price per Unit]]*Tabla2[[#This Row],[Units Sold]]</f>
        <v>520000</v>
      </c>
      <c r="L186" s="52">
        <f>Tabla2[[#This Row],[Units Sold]]/Cálculos!$C$11</f>
        <v>3.2272886620104957E-4</v>
      </c>
      <c r="M186" s="6">
        <f>Tabla2[[#This Row],[Total Sales]]-Tabla2[[#This Row],[Operating Profit]]</f>
        <v>338000</v>
      </c>
      <c r="N186" s="6">
        <v>182000.00000000003</v>
      </c>
      <c r="O186" s="46">
        <f>Tabla2[[#This Row],[Operating Profit]]/Tabla2[[#This Row],[Total Sales]]</f>
        <v>0.35000000000000003</v>
      </c>
      <c r="P186" s="1" t="s">
        <v>23</v>
      </c>
    </row>
    <row r="187" spans="1:16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3" t="str">
        <f>IFERROR(LEFT(Tabla2[[#This Row],[Product]],FIND(" ",Tabla2[[#This Row],[Product]])-3),Tabla2[[#This Row],[Product]])</f>
        <v>Women</v>
      </c>
      <c r="I187" s="6">
        <v>65</v>
      </c>
      <c r="J187" s="4">
        <v>7500</v>
      </c>
      <c r="K187" s="6">
        <f>Tabla2[[#This Row],[Price per Unit]]*Tabla2[[#This Row],[Units Sold]]</f>
        <v>487500</v>
      </c>
      <c r="L187" s="52">
        <f>Tabla2[[#This Row],[Units Sold]]/Cálculos!$C$11</f>
        <v>3.0255831206348402E-4</v>
      </c>
      <c r="M187" s="6">
        <f>Tabla2[[#This Row],[Total Sales]]-Tabla2[[#This Row],[Operating Profit]]</f>
        <v>341250</v>
      </c>
      <c r="N187" s="6">
        <v>146250</v>
      </c>
      <c r="O187" s="46">
        <f>Tabla2[[#This Row],[Operating Profit]]/Tabla2[[#This Row],[Total Sales]]</f>
        <v>0.3</v>
      </c>
      <c r="P187" s="1" t="s">
        <v>23</v>
      </c>
    </row>
    <row r="188" spans="1:16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3" t="str">
        <f>IFERROR(LEFT(Tabla2[[#This Row],[Product]],FIND(" ",Tabla2[[#This Row],[Product]])-3),Tabla2[[#This Row],[Product]])</f>
        <v>Men</v>
      </c>
      <c r="I188" s="6">
        <v>75</v>
      </c>
      <c r="J188" s="4">
        <v>7500</v>
      </c>
      <c r="K188" s="6">
        <f>Tabla2[[#This Row],[Price per Unit]]*Tabla2[[#This Row],[Units Sold]]</f>
        <v>562500</v>
      </c>
      <c r="L188" s="52">
        <f>Tabla2[[#This Row],[Units Sold]]/Cálculos!$C$11</f>
        <v>3.0255831206348402E-4</v>
      </c>
      <c r="M188" s="6">
        <f>Tabla2[[#This Row],[Total Sales]]-Tabla2[[#This Row],[Operating Profit]]</f>
        <v>281250</v>
      </c>
      <c r="N188" s="6">
        <v>281250</v>
      </c>
      <c r="O188" s="46">
        <f>Tabla2[[#This Row],[Operating Profit]]/Tabla2[[#This Row],[Total Sales]]</f>
        <v>0.5</v>
      </c>
      <c r="P188" s="1" t="s">
        <v>23</v>
      </c>
    </row>
    <row r="189" spans="1:16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3" t="str">
        <f>IFERROR(LEFT(Tabla2[[#This Row],[Product]],FIND(" ",Tabla2[[#This Row],[Product]])-3),Tabla2[[#This Row],[Product]])</f>
        <v>Women</v>
      </c>
      <c r="I189" s="6">
        <v>80</v>
      </c>
      <c r="J189" s="4">
        <v>7250</v>
      </c>
      <c r="K189" s="6">
        <f>Tabla2[[#This Row],[Price per Unit]]*Tabla2[[#This Row],[Units Sold]]</f>
        <v>580000</v>
      </c>
      <c r="L189" s="52">
        <f>Tabla2[[#This Row],[Units Sold]]/Cálculos!$C$11</f>
        <v>2.9247303499470122E-4</v>
      </c>
      <c r="M189" s="6">
        <f>Tabla2[[#This Row],[Total Sales]]-Tabla2[[#This Row],[Operating Profit]]</f>
        <v>493000</v>
      </c>
      <c r="N189" s="6">
        <v>87000.000000000015</v>
      </c>
      <c r="O189" s="46">
        <f>Tabla2[[#This Row],[Operating Profit]]/Tabla2[[#This Row],[Total Sales]]</f>
        <v>0.15000000000000002</v>
      </c>
      <c r="P189" s="1" t="s">
        <v>23</v>
      </c>
    </row>
    <row r="190" spans="1:16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3" t="str">
        <f>IFERROR(LEFT(Tabla2[[#This Row],[Product]],FIND(" ",Tabla2[[#This Row],[Product]])-3),Tabla2[[#This Row],[Product]])</f>
        <v>Men</v>
      </c>
      <c r="I190" s="6">
        <v>55.000000000000007</v>
      </c>
      <c r="J190" s="4">
        <v>9250</v>
      </c>
      <c r="K190" s="6">
        <f>Tabla2[[#This Row],[Price per Unit]]*Tabla2[[#This Row],[Units Sold]]</f>
        <v>508750.00000000006</v>
      </c>
      <c r="L190" s="52">
        <f>Tabla2[[#This Row],[Units Sold]]/Cálculos!$C$11</f>
        <v>3.7315525154496358E-4</v>
      </c>
      <c r="M190" s="6">
        <f>Tabla2[[#This Row],[Total Sales]]-Tabla2[[#This Row],[Operating Profit]]</f>
        <v>356125</v>
      </c>
      <c r="N190" s="6">
        <v>152625.00000000003</v>
      </c>
      <c r="O190" s="46">
        <f>Tabla2[[#This Row],[Operating Profit]]/Tabla2[[#This Row],[Total Sales]]</f>
        <v>0.30000000000000004</v>
      </c>
      <c r="P190" s="1" t="s">
        <v>23</v>
      </c>
    </row>
    <row r="191" spans="1:16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3" t="str">
        <f>IFERROR(LEFT(Tabla2[[#This Row],[Product]],FIND(" ",Tabla2[[#This Row],[Product]])-3),Tabla2[[#This Row],[Product]])</f>
        <v>Men</v>
      </c>
      <c r="I191" s="6">
        <v>60.000000000000007</v>
      </c>
      <c r="J191" s="4">
        <v>9250</v>
      </c>
      <c r="K191" s="6">
        <f>Tabla2[[#This Row],[Price per Unit]]*Tabla2[[#This Row],[Units Sold]]</f>
        <v>555000.00000000012</v>
      </c>
      <c r="L191" s="52">
        <f>Tabla2[[#This Row],[Units Sold]]/Cálculos!$C$11</f>
        <v>3.7315525154496358E-4</v>
      </c>
      <c r="M191" s="6">
        <f>Tabla2[[#This Row],[Total Sales]]-Tabla2[[#This Row],[Operating Profit]]</f>
        <v>471750.00000000012</v>
      </c>
      <c r="N191" s="6">
        <v>83250.000000000015</v>
      </c>
      <c r="O191" s="46">
        <f>Tabla2[[#This Row],[Operating Profit]]/Tabla2[[#This Row],[Total Sales]]</f>
        <v>0.15</v>
      </c>
      <c r="P191" s="1" t="s">
        <v>23</v>
      </c>
    </row>
    <row r="192" spans="1:16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3" t="str">
        <f>IFERROR(LEFT(Tabla2[[#This Row],[Product]],FIND(" ",Tabla2[[#This Row],[Product]])-3),Tabla2[[#This Row],[Product]])</f>
        <v>Women</v>
      </c>
      <c r="I192" s="6">
        <v>55.000000000000007</v>
      </c>
      <c r="J192" s="4">
        <v>7750</v>
      </c>
      <c r="K192" s="6">
        <f>Tabla2[[#This Row],[Price per Unit]]*Tabla2[[#This Row],[Units Sold]]</f>
        <v>426250.00000000006</v>
      </c>
      <c r="L192" s="52">
        <f>Tabla2[[#This Row],[Units Sold]]/Cálculos!$C$11</f>
        <v>3.1264358913226677E-4</v>
      </c>
      <c r="M192" s="6">
        <f>Tabla2[[#This Row],[Total Sales]]-Tabla2[[#This Row],[Operating Profit]]</f>
        <v>298375</v>
      </c>
      <c r="N192" s="6">
        <v>127875.00000000004</v>
      </c>
      <c r="O192" s="46">
        <f>Tabla2[[#This Row],[Operating Profit]]/Tabla2[[#This Row],[Total Sales]]</f>
        <v>0.30000000000000004</v>
      </c>
      <c r="P192" s="1" t="s">
        <v>23</v>
      </c>
    </row>
    <row r="193" spans="1:16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3" t="str">
        <f>IFERROR(LEFT(Tabla2[[#This Row],[Product]],FIND(" ",Tabla2[[#This Row],[Product]])-3),Tabla2[[#This Row],[Product]])</f>
        <v>Women</v>
      </c>
      <c r="I193" s="6">
        <v>55.000000000000007</v>
      </c>
      <c r="J193" s="4">
        <v>7250</v>
      </c>
      <c r="K193" s="6">
        <f>Tabla2[[#This Row],[Price per Unit]]*Tabla2[[#This Row],[Units Sold]]</f>
        <v>398750.00000000006</v>
      </c>
      <c r="L193" s="52">
        <f>Tabla2[[#This Row],[Units Sold]]/Cálculos!$C$11</f>
        <v>2.9247303499470122E-4</v>
      </c>
      <c r="M193" s="6">
        <f>Tabla2[[#This Row],[Total Sales]]-Tabla2[[#This Row],[Operating Profit]]</f>
        <v>299062.50000000006</v>
      </c>
      <c r="N193" s="6">
        <v>99687.5</v>
      </c>
      <c r="O193" s="46">
        <f>Tabla2[[#This Row],[Operating Profit]]/Tabla2[[#This Row],[Total Sales]]</f>
        <v>0.24999999999999997</v>
      </c>
      <c r="P193" s="1" t="s">
        <v>23</v>
      </c>
    </row>
    <row r="194" spans="1:16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3" t="str">
        <f>IFERROR(LEFT(Tabla2[[#This Row],[Product]],FIND(" ",Tabla2[[#This Row],[Product]])-3),Tabla2[[#This Row],[Product]])</f>
        <v>Men</v>
      </c>
      <c r="I194" s="6">
        <v>65</v>
      </c>
      <c r="J194" s="4">
        <v>7250</v>
      </c>
      <c r="K194" s="6">
        <f>Tabla2[[#This Row],[Price per Unit]]*Tabla2[[#This Row],[Units Sold]]</f>
        <v>471250</v>
      </c>
      <c r="L194" s="52">
        <f>Tabla2[[#This Row],[Units Sold]]/Cálculos!$C$11</f>
        <v>2.9247303499470122E-4</v>
      </c>
      <c r="M194" s="6">
        <f>Tabla2[[#This Row],[Total Sales]]-Tabla2[[#This Row],[Operating Profit]]</f>
        <v>259187.49999999997</v>
      </c>
      <c r="N194" s="6">
        <v>212062.50000000003</v>
      </c>
      <c r="O194" s="46">
        <f>Tabla2[[#This Row],[Operating Profit]]/Tabla2[[#This Row],[Total Sales]]</f>
        <v>0.45000000000000007</v>
      </c>
      <c r="P194" s="1" t="s">
        <v>23</v>
      </c>
    </row>
    <row r="195" spans="1:16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3" t="str">
        <f>IFERROR(LEFT(Tabla2[[#This Row],[Product]],FIND(" ",Tabla2[[#This Row],[Product]])-3),Tabla2[[#This Row],[Product]])</f>
        <v>Women</v>
      </c>
      <c r="I195" s="6">
        <v>70</v>
      </c>
      <c r="J195" s="4">
        <v>7750</v>
      </c>
      <c r="K195" s="6">
        <f>Tabla2[[#This Row],[Price per Unit]]*Tabla2[[#This Row],[Units Sold]]</f>
        <v>542500</v>
      </c>
      <c r="L195" s="52">
        <f>Tabla2[[#This Row],[Units Sold]]/Cálculos!$C$11</f>
        <v>3.1264358913226677E-4</v>
      </c>
      <c r="M195" s="6">
        <f>Tabla2[[#This Row],[Total Sales]]-Tabla2[[#This Row],[Operating Profit]]</f>
        <v>488250</v>
      </c>
      <c r="N195" s="6">
        <v>54250</v>
      </c>
      <c r="O195" s="46">
        <f>Tabla2[[#This Row],[Operating Profit]]/Tabla2[[#This Row],[Total Sales]]</f>
        <v>0.1</v>
      </c>
      <c r="P195" s="1" t="s">
        <v>23</v>
      </c>
    </row>
    <row r="196" spans="1:16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3" t="str">
        <f>IFERROR(LEFT(Tabla2[[#This Row],[Product]],FIND(" ",Tabla2[[#This Row],[Product]])-3),Tabla2[[#This Row],[Product]])</f>
        <v>Men</v>
      </c>
      <c r="I196" s="6">
        <v>55.000000000000007</v>
      </c>
      <c r="J196" s="4">
        <v>8750</v>
      </c>
      <c r="K196" s="6">
        <f>Tabla2[[#This Row],[Price per Unit]]*Tabla2[[#This Row],[Units Sold]]</f>
        <v>481250.00000000006</v>
      </c>
      <c r="L196" s="52">
        <f>Tabla2[[#This Row],[Units Sold]]/Cálculos!$C$11</f>
        <v>3.5298469740739798E-4</v>
      </c>
      <c r="M196" s="6">
        <f>Tabla2[[#This Row],[Total Sales]]-Tabla2[[#This Row],[Operating Profit]]</f>
        <v>336875</v>
      </c>
      <c r="N196" s="6">
        <v>144375.00000000003</v>
      </c>
      <c r="O196" s="46">
        <f>Tabla2[[#This Row],[Operating Profit]]/Tabla2[[#This Row],[Total Sales]]</f>
        <v>0.30000000000000004</v>
      </c>
      <c r="P196" s="1" t="s">
        <v>23</v>
      </c>
    </row>
    <row r="197" spans="1:16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3" t="str">
        <f>IFERROR(LEFT(Tabla2[[#This Row],[Product]],FIND(" ",Tabla2[[#This Row],[Product]])-3),Tabla2[[#This Row],[Product]])</f>
        <v>Men</v>
      </c>
      <c r="I197" s="6">
        <v>60.000000000000007</v>
      </c>
      <c r="J197" s="4">
        <v>8750</v>
      </c>
      <c r="K197" s="6">
        <f>Tabla2[[#This Row],[Price per Unit]]*Tabla2[[#This Row],[Units Sold]]</f>
        <v>525000.00000000012</v>
      </c>
      <c r="L197" s="52">
        <f>Tabla2[[#This Row],[Units Sold]]/Cálculos!$C$11</f>
        <v>3.5298469740739798E-4</v>
      </c>
      <c r="M197" s="6">
        <f>Tabla2[[#This Row],[Total Sales]]-Tabla2[[#This Row],[Operating Profit]]</f>
        <v>446250.00000000012</v>
      </c>
      <c r="N197" s="6">
        <v>78750.000000000015</v>
      </c>
      <c r="O197" s="46">
        <f>Tabla2[[#This Row],[Operating Profit]]/Tabla2[[#This Row],[Total Sales]]</f>
        <v>0.15</v>
      </c>
      <c r="P197" s="1" t="s">
        <v>23</v>
      </c>
    </row>
    <row r="198" spans="1:16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3" t="str">
        <f>IFERROR(LEFT(Tabla2[[#This Row],[Product]],FIND(" ",Tabla2[[#This Row],[Product]])-3),Tabla2[[#This Row],[Product]])</f>
        <v>Women</v>
      </c>
      <c r="I198" s="6">
        <v>55.000000000000007</v>
      </c>
      <c r="J198" s="4">
        <v>7000</v>
      </c>
      <c r="K198" s="6">
        <f>Tabla2[[#This Row],[Price per Unit]]*Tabla2[[#This Row],[Units Sold]]</f>
        <v>385000.00000000006</v>
      </c>
      <c r="L198" s="52">
        <f>Tabla2[[#This Row],[Units Sold]]/Cálculos!$C$11</f>
        <v>2.8238775792591842E-4</v>
      </c>
      <c r="M198" s="6">
        <f>Tabla2[[#This Row],[Total Sales]]-Tabla2[[#This Row],[Operating Profit]]</f>
        <v>269500</v>
      </c>
      <c r="N198" s="6">
        <v>115500.00000000003</v>
      </c>
      <c r="O198" s="46">
        <f>Tabla2[[#This Row],[Operating Profit]]/Tabla2[[#This Row],[Total Sales]]</f>
        <v>0.30000000000000004</v>
      </c>
      <c r="P198" s="1" t="s">
        <v>23</v>
      </c>
    </row>
    <row r="199" spans="1:16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3" t="str">
        <f>IFERROR(LEFT(Tabla2[[#This Row],[Product]],FIND(" ",Tabla2[[#This Row],[Product]])-3),Tabla2[[#This Row],[Product]])</f>
        <v>Women</v>
      </c>
      <c r="I199" s="6">
        <v>55.000000000000007</v>
      </c>
      <c r="J199" s="4">
        <v>6750</v>
      </c>
      <c r="K199" s="6">
        <f>Tabla2[[#This Row],[Price per Unit]]*Tabla2[[#This Row],[Units Sold]]</f>
        <v>371250.00000000006</v>
      </c>
      <c r="L199" s="52">
        <f>Tabla2[[#This Row],[Units Sold]]/Cálculos!$C$11</f>
        <v>2.7230248085713561E-4</v>
      </c>
      <c r="M199" s="6">
        <f>Tabla2[[#This Row],[Total Sales]]-Tabla2[[#This Row],[Operating Profit]]</f>
        <v>278437.50000000006</v>
      </c>
      <c r="N199" s="6">
        <v>92812.5</v>
      </c>
      <c r="O199" s="46">
        <f>Tabla2[[#This Row],[Operating Profit]]/Tabla2[[#This Row],[Total Sales]]</f>
        <v>0.24999999999999997</v>
      </c>
      <c r="P199" s="1" t="s">
        <v>23</v>
      </c>
    </row>
    <row r="200" spans="1:16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3" t="str">
        <f>IFERROR(LEFT(Tabla2[[#This Row],[Product]],FIND(" ",Tabla2[[#This Row],[Product]])-3),Tabla2[[#This Row],[Product]])</f>
        <v>Men</v>
      </c>
      <c r="I200" s="6">
        <v>65</v>
      </c>
      <c r="J200" s="4">
        <v>6500</v>
      </c>
      <c r="K200" s="6">
        <f>Tabla2[[#This Row],[Price per Unit]]*Tabla2[[#This Row],[Units Sold]]</f>
        <v>422500</v>
      </c>
      <c r="L200" s="52">
        <f>Tabla2[[#This Row],[Units Sold]]/Cálculos!$C$11</f>
        <v>2.6221720378835281E-4</v>
      </c>
      <c r="M200" s="6">
        <f>Tabla2[[#This Row],[Total Sales]]-Tabla2[[#This Row],[Operating Profit]]</f>
        <v>232374.99999999997</v>
      </c>
      <c r="N200" s="6">
        <v>190125.00000000003</v>
      </c>
      <c r="O200" s="46">
        <f>Tabla2[[#This Row],[Operating Profit]]/Tabla2[[#This Row],[Total Sales]]</f>
        <v>0.45000000000000007</v>
      </c>
      <c r="P200" s="1" t="s">
        <v>23</v>
      </c>
    </row>
    <row r="201" spans="1:16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3" t="str">
        <f>IFERROR(LEFT(Tabla2[[#This Row],[Product]],FIND(" ",Tabla2[[#This Row],[Product]])-3),Tabla2[[#This Row],[Product]])</f>
        <v>Women</v>
      </c>
      <c r="I201" s="6">
        <v>70</v>
      </c>
      <c r="J201" s="4">
        <v>7000</v>
      </c>
      <c r="K201" s="6">
        <f>Tabla2[[#This Row],[Price per Unit]]*Tabla2[[#This Row],[Units Sold]]</f>
        <v>490000</v>
      </c>
      <c r="L201" s="52">
        <f>Tabla2[[#This Row],[Units Sold]]/Cálculos!$C$11</f>
        <v>2.8238775792591842E-4</v>
      </c>
      <c r="M201" s="6">
        <f>Tabla2[[#This Row],[Total Sales]]-Tabla2[[#This Row],[Operating Profit]]</f>
        <v>441000</v>
      </c>
      <c r="N201" s="6">
        <v>49000</v>
      </c>
      <c r="O201" s="46">
        <f>Tabla2[[#This Row],[Operating Profit]]/Tabla2[[#This Row],[Total Sales]]</f>
        <v>0.1</v>
      </c>
      <c r="P201" s="1" t="s">
        <v>23</v>
      </c>
    </row>
    <row r="202" spans="1:16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3" t="str">
        <f>IFERROR(LEFT(Tabla2[[#This Row],[Product]],FIND(" ",Tabla2[[#This Row],[Product]])-3),Tabla2[[#This Row],[Product]])</f>
        <v>Men</v>
      </c>
      <c r="I202" s="6">
        <v>55.000000000000007</v>
      </c>
      <c r="J202" s="4">
        <v>8750</v>
      </c>
      <c r="K202" s="6">
        <f>Tabla2[[#This Row],[Price per Unit]]*Tabla2[[#This Row],[Units Sold]]</f>
        <v>481250.00000000006</v>
      </c>
      <c r="L202" s="52">
        <f>Tabla2[[#This Row],[Units Sold]]/Cálculos!$C$11</f>
        <v>3.5298469740739798E-4</v>
      </c>
      <c r="M202" s="6">
        <f>Tabla2[[#This Row],[Total Sales]]-Tabla2[[#This Row],[Operating Profit]]</f>
        <v>336875</v>
      </c>
      <c r="N202" s="6">
        <v>144375.00000000003</v>
      </c>
      <c r="O202" s="46">
        <f>Tabla2[[#This Row],[Operating Profit]]/Tabla2[[#This Row],[Total Sales]]</f>
        <v>0.30000000000000004</v>
      </c>
      <c r="P202" s="1" t="s">
        <v>23</v>
      </c>
    </row>
    <row r="203" spans="1:16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3" t="str">
        <f>IFERROR(LEFT(Tabla2[[#This Row],[Product]],FIND(" ",Tabla2[[#This Row],[Product]])-3),Tabla2[[#This Row],[Product]])</f>
        <v>Men</v>
      </c>
      <c r="I203" s="6">
        <v>60.000000000000007</v>
      </c>
      <c r="J203" s="4">
        <v>8750</v>
      </c>
      <c r="K203" s="6">
        <f>Tabla2[[#This Row],[Price per Unit]]*Tabla2[[#This Row],[Units Sold]]</f>
        <v>525000.00000000012</v>
      </c>
      <c r="L203" s="52">
        <f>Tabla2[[#This Row],[Units Sold]]/Cálculos!$C$11</f>
        <v>3.5298469740739798E-4</v>
      </c>
      <c r="M203" s="6">
        <f>Tabla2[[#This Row],[Total Sales]]-Tabla2[[#This Row],[Operating Profit]]</f>
        <v>446250.00000000012</v>
      </c>
      <c r="N203" s="6">
        <v>78750.000000000015</v>
      </c>
      <c r="O203" s="46">
        <f>Tabla2[[#This Row],[Operating Profit]]/Tabla2[[#This Row],[Total Sales]]</f>
        <v>0.15</v>
      </c>
      <c r="P203" s="1" t="s">
        <v>23</v>
      </c>
    </row>
    <row r="204" spans="1:16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3" t="str">
        <f>IFERROR(LEFT(Tabla2[[#This Row],[Product]],FIND(" ",Tabla2[[#This Row],[Product]])-3),Tabla2[[#This Row],[Product]])</f>
        <v>Women</v>
      </c>
      <c r="I204" s="6">
        <v>55.000000000000007</v>
      </c>
      <c r="J204" s="4">
        <v>7250</v>
      </c>
      <c r="K204" s="6">
        <f>Tabla2[[#This Row],[Price per Unit]]*Tabla2[[#This Row],[Units Sold]]</f>
        <v>398750.00000000006</v>
      </c>
      <c r="L204" s="52">
        <f>Tabla2[[#This Row],[Units Sold]]/Cálculos!$C$11</f>
        <v>2.9247303499470122E-4</v>
      </c>
      <c r="M204" s="6">
        <f>Tabla2[[#This Row],[Total Sales]]-Tabla2[[#This Row],[Operating Profit]]</f>
        <v>279125</v>
      </c>
      <c r="N204" s="6">
        <v>119625.00000000003</v>
      </c>
      <c r="O204" s="46">
        <f>Tabla2[[#This Row],[Operating Profit]]/Tabla2[[#This Row],[Total Sales]]</f>
        <v>0.30000000000000004</v>
      </c>
      <c r="P204" s="1" t="s">
        <v>23</v>
      </c>
    </row>
    <row r="205" spans="1:16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3" t="str">
        <f>IFERROR(LEFT(Tabla2[[#This Row],[Product]],FIND(" ",Tabla2[[#This Row],[Product]])-3),Tabla2[[#This Row],[Product]])</f>
        <v>Women</v>
      </c>
      <c r="I205" s="6">
        <v>55.000000000000007</v>
      </c>
      <c r="J205" s="4">
        <v>7000</v>
      </c>
      <c r="K205" s="6">
        <f>Tabla2[[#This Row],[Price per Unit]]*Tabla2[[#This Row],[Units Sold]]</f>
        <v>385000.00000000006</v>
      </c>
      <c r="L205" s="52">
        <f>Tabla2[[#This Row],[Units Sold]]/Cálculos!$C$11</f>
        <v>2.8238775792591842E-4</v>
      </c>
      <c r="M205" s="6">
        <f>Tabla2[[#This Row],[Total Sales]]-Tabla2[[#This Row],[Operating Profit]]</f>
        <v>288750.00000000006</v>
      </c>
      <c r="N205" s="6">
        <v>96250</v>
      </c>
      <c r="O205" s="46">
        <f>Tabla2[[#This Row],[Operating Profit]]/Tabla2[[#This Row],[Total Sales]]</f>
        <v>0.24999999999999997</v>
      </c>
      <c r="P205" s="1" t="s">
        <v>23</v>
      </c>
    </row>
    <row r="206" spans="1:16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3" t="str">
        <f>IFERROR(LEFT(Tabla2[[#This Row],[Product]],FIND(" ",Tabla2[[#This Row],[Product]])-3),Tabla2[[#This Row],[Product]])</f>
        <v>Men</v>
      </c>
      <c r="I206" s="6">
        <v>65</v>
      </c>
      <c r="J206" s="4">
        <v>6500</v>
      </c>
      <c r="K206" s="6">
        <f>Tabla2[[#This Row],[Price per Unit]]*Tabla2[[#This Row],[Units Sold]]</f>
        <v>422500</v>
      </c>
      <c r="L206" s="52">
        <f>Tabla2[[#This Row],[Units Sold]]/Cálculos!$C$11</f>
        <v>2.6221720378835281E-4</v>
      </c>
      <c r="M206" s="6">
        <f>Tabla2[[#This Row],[Total Sales]]-Tabla2[[#This Row],[Operating Profit]]</f>
        <v>232374.99999999997</v>
      </c>
      <c r="N206" s="6">
        <v>190125.00000000003</v>
      </c>
      <c r="O206" s="46">
        <f>Tabla2[[#This Row],[Operating Profit]]/Tabla2[[#This Row],[Total Sales]]</f>
        <v>0.45000000000000007</v>
      </c>
      <c r="P206" s="1" t="s">
        <v>23</v>
      </c>
    </row>
    <row r="207" spans="1:16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3" t="str">
        <f>IFERROR(LEFT(Tabla2[[#This Row],[Product]],FIND(" ",Tabla2[[#This Row],[Product]])-3),Tabla2[[#This Row],[Product]])</f>
        <v>Women</v>
      </c>
      <c r="I207" s="6">
        <v>70</v>
      </c>
      <c r="J207" s="4">
        <v>7750</v>
      </c>
      <c r="K207" s="6">
        <f>Tabla2[[#This Row],[Price per Unit]]*Tabla2[[#This Row],[Units Sold]]</f>
        <v>542500</v>
      </c>
      <c r="L207" s="52">
        <f>Tabla2[[#This Row],[Units Sold]]/Cálculos!$C$11</f>
        <v>3.1264358913226677E-4</v>
      </c>
      <c r="M207" s="6">
        <f>Tabla2[[#This Row],[Total Sales]]-Tabla2[[#This Row],[Operating Profit]]</f>
        <v>488250</v>
      </c>
      <c r="N207" s="6">
        <v>54250</v>
      </c>
      <c r="O207" s="46">
        <f>Tabla2[[#This Row],[Operating Profit]]/Tabla2[[#This Row],[Total Sales]]</f>
        <v>0.1</v>
      </c>
      <c r="P207" s="1" t="s">
        <v>23</v>
      </c>
    </row>
    <row r="208" spans="1:16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3" t="str">
        <f>IFERROR(LEFT(Tabla2[[#This Row],[Product]],FIND(" ",Tabla2[[#This Row],[Product]])-3),Tabla2[[#This Row],[Product]])</f>
        <v>Men</v>
      </c>
      <c r="I208" s="6">
        <v>55.000000000000007</v>
      </c>
      <c r="J208" s="4">
        <v>9750</v>
      </c>
      <c r="K208" s="6">
        <f>Tabla2[[#This Row],[Price per Unit]]*Tabla2[[#This Row],[Units Sold]]</f>
        <v>536250.00000000012</v>
      </c>
      <c r="L208" s="52">
        <f>Tabla2[[#This Row],[Units Sold]]/Cálculos!$C$11</f>
        <v>3.9332580568252919E-4</v>
      </c>
      <c r="M208" s="6">
        <f>Tabla2[[#This Row],[Total Sales]]-Tabla2[[#This Row],[Operating Profit]]</f>
        <v>375375.00000000006</v>
      </c>
      <c r="N208" s="6">
        <v>160875.00000000006</v>
      </c>
      <c r="O208" s="46">
        <f>Tabla2[[#This Row],[Operating Profit]]/Tabla2[[#This Row],[Total Sales]]</f>
        <v>0.30000000000000004</v>
      </c>
      <c r="P208" s="1" t="s">
        <v>23</v>
      </c>
    </row>
    <row r="209" spans="1:16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3" t="str">
        <f>IFERROR(LEFT(Tabla2[[#This Row],[Product]],FIND(" ",Tabla2[[#This Row],[Product]])-3),Tabla2[[#This Row],[Product]])</f>
        <v>Men</v>
      </c>
      <c r="I209" s="6">
        <v>60.000000000000007</v>
      </c>
      <c r="J209" s="4">
        <v>9750</v>
      </c>
      <c r="K209" s="6">
        <f>Tabla2[[#This Row],[Price per Unit]]*Tabla2[[#This Row],[Units Sold]]</f>
        <v>585000.00000000012</v>
      </c>
      <c r="L209" s="52">
        <f>Tabla2[[#This Row],[Units Sold]]/Cálculos!$C$11</f>
        <v>3.9332580568252919E-4</v>
      </c>
      <c r="M209" s="6">
        <f>Tabla2[[#This Row],[Total Sales]]-Tabla2[[#This Row],[Operating Profit]]</f>
        <v>497250.00000000012</v>
      </c>
      <c r="N209" s="6">
        <v>87750.000000000015</v>
      </c>
      <c r="O209" s="46">
        <f>Tabla2[[#This Row],[Operating Profit]]/Tabla2[[#This Row],[Total Sales]]</f>
        <v>0.15</v>
      </c>
      <c r="P209" s="1" t="s">
        <v>23</v>
      </c>
    </row>
    <row r="210" spans="1:16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3" t="str">
        <f>IFERROR(LEFT(Tabla2[[#This Row],[Product]],FIND(" ",Tabla2[[#This Row],[Product]])-3),Tabla2[[#This Row],[Product]])</f>
        <v>Women</v>
      </c>
      <c r="I210" s="6">
        <v>55.000000000000007</v>
      </c>
      <c r="J210" s="4">
        <v>7750</v>
      </c>
      <c r="K210" s="6">
        <f>Tabla2[[#This Row],[Price per Unit]]*Tabla2[[#This Row],[Units Sold]]</f>
        <v>426250.00000000006</v>
      </c>
      <c r="L210" s="52">
        <f>Tabla2[[#This Row],[Units Sold]]/Cálculos!$C$11</f>
        <v>3.1264358913226677E-4</v>
      </c>
      <c r="M210" s="6">
        <f>Tabla2[[#This Row],[Total Sales]]-Tabla2[[#This Row],[Operating Profit]]</f>
        <v>298375</v>
      </c>
      <c r="N210" s="6">
        <v>127875.00000000004</v>
      </c>
      <c r="O210" s="46">
        <f>Tabla2[[#This Row],[Operating Profit]]/Tabla2[[#This Row],[Total Sales]]</f>
        <v>0.30000000000000004</v>
      </c>
      <c r="P210" s="1" t="s">
        <v>23</v>
      </c>
    </row>
    <row r="211" spans="1:16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3" t="str">
        <f>IFERROR(LEFT(Tabla2[[#This Row],[Product]],FIND(" ",Tabla2[[#This Row],[Product]])-3),Tabla2[[#This Row],[Product]])</f>
        <v>Women</v>
      </c>
      <c r="I211" s="6">
        <v>55.000000000000007</v>
      </c>
      <c r="J211" s="4">
        <v>7750</v>
      </c>
      <c r="K211" s="6">
        <f>Tabla2[[#This Row],[Price per Unit]]*Tabla2[[#This Row],[Units Sold]]</f>
        <v>426250.00000000006</v>
      </c>
      <c r="L211" s="52">
        <f>Tabla2[[#This Row],[Units Sold]]/Cálculos!$C$11</f>
        <v>3.1264358913226677E-4</v>
      </c>
      <c r="M211" s="6">
        <f>Tabla2[[#This Row],[Total Sales]]-Tabla2[[#This Row],[Operating Profit]]</f>
        <v>319687.50000000006</v>
      </c>
      <c r="N211" s="6">
        <v>106562.5</v>
      </c>
      <c r="O211" s="46">
        <f>Tabla2[[#This Row],[Operating Profit]]/Tabla2[[#This Row],[Total Sales]]</f>
        <v>0.24999999999999997</v>
      </c>
      <c r="P211" s="1" t="s">
        <v>23</v>
      </c>
    </row>
    <row r="212" spans="1:16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3" t="str">
        <f>IFERROR(LEFT(Tabla2[[#This Row],[Product]],FIND(" ",Tabla2[[#This Row],[Product]])-3),Tabla2[[#This Row],[Product]])</f>
        <v>Men</v>
      </c>
      <c r="I212" s="6">
        <v>65</v>
      </c>
      <c r="J212" s="4">
        <v>7000</v>
      </c>
      <c r="K212" s="6">
        <f>Tabla2[[#This Row],[Price per Unit]]*Tabla2[[#This Row],[Units Sold]]</f>
        <v>455000</v>
      </c>
      <c r="L212" s="52">
        <f>Tabla2[[#This Row],[Units Sold]]/Cálculos!$C$11</f>
        <v>2.8238775792591842E-4</v>
      </c>
      <c r="M212" s="6">
        <f>Tabla2[[#This Row],[Total Sales]]-Tabla2[[#This Row],[Operating Profit]]</f>
        <v>250249.99999999997</v>
      </c>
      <c r="N212" s="6">
        <v>204750.00000000003</v>
      </c>
      <c r="O212" s="46">
        <f>Tabla2[[#This Row],[Operating Profit]]/Tabla2[[#This Row],[Total Sales]]</f>
        <v>0.45000000000000007</v>
      </c>
      <c r="P212" s="1" t="s">
        <v>23</v>
      </c>
    </row>
    <row r="213" spans="1:16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3" t="str">
        <f>IFERROR(LEFT(Tabla2[[#This Row],[Product]],FIND(" ",Tabla2[[#This Row],[Product]])-3),Tabla2[[#This Row],[Product]])</f>
        <v>Women</v>
      </c>
      <c r="I213" s="6">
        <v>70</v>
      </c>
      <c r="J213" s="4">
        <v>8000</v>
      </c>
      <c r="K213" s="6">
        <f>Tabla2[[#This Row],[Price per Unit]]*Tabla2[[#This Row],[Units Sold]]</f>
        <v>560000</v>
      </c>
      <c r="L213" s="52">
        <f>Tabla2[[#This Row],[Units Sold]]/Cálculos!$C$11</f>
        <v>3.2272886620104957E-4</v>
      </c>
      <c r="M213" s="6">
        <f>Tabla2[[#This Row],[Total Sales]]-Tabla2[[#This Row],[Operating Profit]]</f>
        <v>504000</v>
      </c>
      <c r="N213" s="6">
        <v>56000</v>
      </c>
      <c r="O213" s="46">
        <f>Tabla2[[#This Row],[Operating Profit]]/Tabla2[[#This Row],[Total Sales]]</f>
        <v>0.1</v>
      </c>
      <c r="P213" s="1" t="s">
        <v>23</v>
      </c>
    </row>
    <row r="214" spans="1:16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3" t="str">
        <f>IFERROR(LEFT(Tabla2[[#This Row],[Product]],FIND(" ",Tabla2[[#This Row],[Product]])-3),Tabla2[[#This Row],[Product]])</f>
        <v>Men</v>
      </c>
      <c r="I214" s="6">
        <v>35</v>
      </c>
      <c r="J214" s="4">
        <v>7000</v>
      </c>
      <c r="K214" s="6">
        <f>Tabla2[[#This Row],[Price per Unit]]*Tabla2[[#This Row],[Units Sold]]</f>
        <v>245000</v>
      </c>
      <c r="L214" s="52">
        <f>Tabla2[[#This Row],[Units Sold]]/Cálculos!$C$11</f>
        <v>2.8238775792591842E-4</v>
      </c>
      <c r="M214" s="6">
        <f>Tabla2[[#This Row],[Total Sales]]-Tabla2[[#This Row],[Operating Profit]]</f>
        <v>147000</v>
      </c>
      <c r="N214" s="6">
        <v>98000</v>
      </c>
      <c r="O214" s="46">
        <f>Tabla2[[#This Row],[Operating Profit]]/Tabla2[[#This Row],[Total Sales]]</f>
        <v>0.4</v>
      </c>
      <c r="P214" s="1" t="s">
        <v>23</v>
      </c>
    </row>
    <row r="215" spans="1:16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3" t="str">
        <f>IFERROR(LEFT(Tabla2[[#This Row],[Product]],FIND(" ",Tabla2[[#This Row],[Product]])-3),Tabla2[[#This Row],[Product]])</f>
        <v>Men</v>
      </c>
      <c r="I215" s="6">
        <v>45</v>
      </c>
      <c r="J215" s="4">
        <v>7000</v>
      </c>
      <c r="K215" s="6">
        <f>Tabla2[[#This Row],[Price per Unit]]*Tabla2[[#This Row],[Units Sold]]</f>
        <v>315000</v>
      </c>
      <c r="L215" s="52">
        <f>Tabla2[[#This Row],[Units Sold]]/Cálculos!$C$11</f>
        <v>2.8238775792591842E-4</v>
      </c>
      <c r="M215" s="6">
        <f>Tabla2[[#This Row],[Total Sales]]-Tabla2[[#This Row],[Operating Profit]]</f>
        <v>236250</v>
      </c>
      <c r="N215" s="6">
        <v>78750</v>
      </c>
      <c r="O215" s="46">
        <f>Tabla2[[#This Row],[Operating Profit]]/Tabla2[[#This Row],[Total Sales]]</f>
        <v>0.25</v>
      </c>
      <c r="P215" s="1" t="s">
        <v>23</v>
      </c>
    </row>
    <row r="216" spans="1:16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3" t="str">
        <f>IFERROR(LEFT(Tabla2[[#This Row],[Product]],FIND(" ",Tabla2[[#This Row],[Product]])-3),Tabla2[[#This Row],[Product]])</f>
        <v>Women</v>
      </c>
      <c r="I216" s="6">
        <v>45</v>
      </c>
      <c r="J216" s="4">
        <v>7000</v>
      </c>
      <c r="K216" s="6">
        <f>Tabla2[[#This Row],[Price per Unit]]*Tabla2[[#This Row],[Units Sold]]</f>
        <v>315000</v>
      </c>
      <c r="L216" s="52">
        <f>Tabla2[[#This Row],[Units Sold]]/Cálculos!$C$11</f>
        <v>2.8238775792591842E-4</v>
      </c>
      <c r="M216" s="6">
        <f>Tabla2[[#This Row],[Total Sales]]-Tabla2[[#This Row],[Operating Profit]]</f>
        <v>189000</v>
      </c>
      <c r="N216" s="6">
        <v>126000</v>
      </c>
      <c r="O216" s="46">
        <f>Tabla2[[#This Row],[Operating Profit]]/Tabla2[[#This Row],[Total Sales]]</f>
        <v>0.4</v>
      </c>
      <c r="P216" s="1" t="s">
        <v>23</v>
      </c>
    </row>
    <row r="217" spans="1:16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3" t="str">
        <f>IFERROR(LEFT(Tabla2[[#This Row],[Product]],FIND(" ",Tabla2[[#This Row],[Product]])-3),Tabla2[[#This Row],[Product]])</f>
        <v>Women</v>
      </c>
      <c r="I217" s="6">
        <v>45</v>
      </c>
      <c r="J217" s="4">
        <v>5500</v>
      </c>
      <c r="K217" s="6">
        <f>Tabla2[[#This Row],[Price per Unit]]*Tabla2[[#This Row],[Units Sold]]</f>
        <v>247500</v>
      </c>
      <c r="L217" s="52">
        <f>Tabla2[[#This Row],[Units Sold]]/Cálculos!$C$11</f>
        <v>2.218760955132216E-4</v>
      </c>
      <c r="M217" s="6">
        <f>Tabla2[[#This Row],[Total Sales]]-Tabla2[[#This Row],[Operating Profit]]</f>
        <v>160875</v>
      </c>
      <c r="N217" s="6">
        <v>86625</v>
      </c>
      <c r="O217" s="46">
        <f>Tabla2[[#This Row],[Operating Profit]]/Tabla2[[#This Row],[Total Sales]]</f>
        <v>0.35</v>
      </c>
      <c r="P217" s="1" t="s">
        <v>23</v>
      </c>
    </row>
    <row r="218" spans="1:16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3" t="str">
        <f>IFERROR(LEFT(Tabla2[[#This Row],[Product]],FIND(" ",Tabla2[[#This Row],[Product]])-3),Tabla2[[#This Row],[Product]])</f>
        <v>Men</v>
      </c>
      <c r="I218" s="6">
        <v>50</v>
      </c>
      <c r="J218" s="4">
        <v>5000</v>
      </c>
      <c r="K218" s="6">
        <f>Tabla2[[#This Row],[Price per Unit]]*Tabla2[[#This Row],[Units Sold]]</f>
        <v>250000</v>
      </c>
      <c r="L218" s="52">
        <f>Tabla2[[#This Row],[Units Sold]]/Cálculos!$C$11</f>
        <v>2.01705541375656E-4</v>
      </c>
      <c r="M218" s="6">
        <f>Tabla2[[#This Row],[Total Sales]]-Tabla2[[#This Row],[Operating Profit]]</f>
        <v>112500</v>
      </c>
      <c r="N218" s="6">
        <v>137500</v>
      </c>
      <c r="O218" s="46">
        <f>Tabla2[[#This Row],[Operating Profit]]/Tabla2[[#This Row],[Total Sales]]</f>
        <v>0.55000000000000004</v>
      </c>
      <c r="P218" s="1" t="s">
        <v>23</v>
      </c>
    </row>
    <row r="219" spans="1:16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3" t="str">
        <f>IFERROR(LEFT(Tabla2[[#This Row],[Product]],FIND(" ",Tabla2[[#This Row],[Product]])-3),Tabla2[[#This Row],[Product]])</f>
        <v>Women</v>
      </c>
      <c r="I219" s="6">
        <v>45</v>
      </c>
      <c r="J219" s="4">
        <v>7000</v>
      </c>
      <c r="K219" s="6">
        <f>Tabla2[[#This Row],[Price per Unit]]*Tabla2[[#This Row],[Units Sold]]</f>
        <v>315000</v>
      </c>
      <c r="L219" s="52">
        <f>Tabla2[[#This Row],[Units Sold]]/Cálculos!$C$11</f>
        <v>2.8238775792591842E-4</v>
      </c>
      <c r="M219" s="6">
        <f>Tabla2[[#This Row],[Total Sales]]-Tabla2[[#This Row],[Operating Profit]]</f>
        <v>252000</v>
      </c>
      <c r="N219" s="6">
        <v>63000</v>
      </c>
      <c r="O219" s="46">
        <f>Tabla2[[#This Row],[Operating Profit]]/Tabla2[[#This Row],[Total Sales]]</f>
        <v>0.2</v>
      </c>
      <c r="P219" s="1" t="s">
        <v>23</v>
      </c>
    </row>
    <row r="220" spans="1:16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3" t="str">
        <f>IFERROR(LEFT(Tabla2[[#This Row],[Product]],FIND(" ",Tabla2[[#This Row],[Product]])-3),Tabla2[[#This Row],[Product]])</f>
        <v>Men</v>
      </c>
      <c r="I220" s="6">
        <v>35</v>
      </c>
      <c r="J220" s="4">
        <v>7500</v>
      </c>
      <c r="K220" s="6">
        <f>Tabla2[[#This Row],[Price per Unit]]*Tabla2[[#This Row],[Units Sold]]</f>
        <v>262500</v>
      </c>
      <c r="L220" s="52">
        <f>Tabla2[[#This Row],[Units Sold]]/Cálculos!$C$11</f>
        <v>3.0255831206348402E-4</v>
      </c>
      <c r="M220" s="6">
        <f>Tabla2[[#This Row],[Total Sales]]-Tabla2[[#This Row],[Operating Profit]]</f>
        <v>157500</v>
      </c>
      <c r="N220" s="6">
        <v>105000</v>
      </c>
      <c r="O220" s="46">
        <f>Tabla2[[#This Row],[Operating Profit]]/Tabla2[[#This Row],[Total Sales]]</f>
        <v>0.4</v>
      </c>
      <c r="P220" s="1" t="s">
        <v>23</v>
      </c>
    </row>
    <row r="221" spans="1:16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3" t="str">
        <f>IFERROR(LEFT(Tabla2[[#This Row],[Product]],FIND(" ",Tabla2[[#This Row],[Product]])-3),Tabla2[[#This Row],[Product]])</f>
        <v>Men</v>
      </c>
      <c r="I221" s="6">
        <v>45</v>
      </c>
      <c r="J221" s="4">
        <v>6500</v>
      </c>
      <c r="K221" s="6">
        <f>Tabla2[[#This Row],[Price per Unit]]*Tabla2[[#This Row],[Units Sold]]</f>
        <v>292500</v>
      </c>
      <c r="L221" s="52">
        <f>Tabla2[[#This Row],[Units Sold]]/Cálculos!$C$11</f>
        <v>2.6221720378835281E-4</v>
      </c>
      <c r="M221" s="6">
        <f>Tabla2[[#This Row],[Total Sales]]-Tabla2[[#This Row],[Operating Profit]]</f>
        <v>219375</v>
      </c>
      <c r="N221" s="6">
        <v>73125</v>
      </c>
      <c r="O221" s="46">
        <f>Tabla2[[#This Row],[Operating Profit]]/Tabla2[[#This Row],[Total Sales]]</f>
        <v>0.25</v>
      </c>
      <c r="P221" s="1" t="s">
        <v>23</v>
      </c>
    </row>
    <row r="222" spans="1:16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3" t="str">
        <f>IFERROR(LEFT(Tabla2[[#This Row],[Product]],FIND(" ",Tabla2[[#This Row],[Product]])-3),Tabla2[[#This Row],[Product]])</f>
        <v>Women</v>
      </c>
      <c r="I222" s="6">
        <v>45</v>
      </c>
      <c r="J222" s="4">
        <v>6750</v>
      </c>
      <c r="K222" s="6">
        <f>Tabla2[[#This Row],[Price per Unit]]*Tabla2[[#This Row],[Units Sold]]</f>
        <v>303750</v>
      </c>
      <c r="L222" s="52">
        <f>Tabla2[[#This Row],[Units Sold]]/Cálculos!$C$11</f>
        <v>2.7230248085713561E-4</v>
      </c>
      <c r="M222" s="6">
        <f>Tabla2[[#This Row],[Total Sales]]-Tabla2[[#This Row],[Operating Profit]]</f>
        <v>182250</v>
      </c>
      <c r="N222" s="6">
        <v>121500</v>
      </c>
      <c r="O222" s="46">
        <f>Tabla2[[#This Row],[Operating Profit]]/Tabla2[[#This Row],[Total Sales]]</f>
        <v>0.4</v>
      </c>
      <c r="P222" s="1" t="s">
        <v>23</v>
      </c>
    </row>
    <row r="223" spans="1:16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3" t="str">
        <f>IFERROR(LEFT(Tabla2[[#This Row],[Product]],FIND(" ",Tabla2[[#This Row],[Product]])-3),Tabla2[[#This Row],[Product]])</f>
        <v>Women</v>
      </c>
      <c r="I223" s="6">
        <v>45</v>
      </c>
      <c r="J223" s="4">
        <v>5250</v>
      </c>
      <c r="K223" s="6">
        <f>Tabla2[[#This Row],[Price per Unit]]*Tabla2[[#This Row],[Units Sold]]</f>
        <v>236250</v>
      </c>
      <c r="L223" s="52">
        <f>Tabla2[[#This Row],[Units Sold]]/Cálculos!$C$11</f>
        <v>2.117908184444388E-4</v>
      </c>
      <c r="M223" s="6">
        <f>Tabla2[[#This Row],[Total Sales]]-Tabla2[[#This Row],[Operating Profit]]</f>
        <v>153562.5</v>
      </c>
      <c r="N223" s="6">
        <v>82687.5</v>
      </c>
      <c r="O223" s="46">
        <f>Tabla2[[#This Row],[Operating Profit]]/Tabla2[[#This Row],[Total Sales]]</f>
        <v>0.35</v>
      </c>
      <c r="P223" s="1" t="s">
        <v>23</v>
      </c>
    </row>
    <row r="224" spans="1:16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3" t="str">
        <f>IFERROR(LEFT(Tabla2[[#This Row],[Product]],FIND(" ",Tabla2[[#This Row],[Product]])-3),Tabla2[[#This Row],[Product]])</f>
        <v>Men</v>
      </c>
      <c r="I224" s="6">
        <v>50</v>
      </c>
      <c r="J224" s="4">
        <v>4500</v>
      </c>
      <c r="K224" s="6">
        <f>Tabla2[[#This Row],[Price per Unit]]*Tabla2[[#This Row],[Units Sold]]</f>
        <v>225000</v>
      </c>
      <c r="L224" s="52">
        <f>Tabla2[[#This Row],[Units Sold]]/Cálculos!$C$11</f>
        <v>1.8153498723809039E-4</v>
      </c>
      <c r="M224" s="6">
        <f>Tabla2[[#This Row],[Total Sales]]-Tabla2[[#This Row],[Operating Profit]]</f>
        <v>101249.99999999999</v>
      </c>
      <c r="N224" s="6">
        <v>123750.00000000001</v>
      </c>
      <c r="O224" s="46">
        <f>Tabla2[[#This Row],[Operating Profit]]/Tabla2[[#This Row],[Total Sales]]</f>
        <v>0.55000000000000004</v>
      </c>
      <c r="P224" s="1" t="s">
        <v>23</v>
      </c>
    </row>
    <row r="225" spans="1:16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3" t="str">
        <f>IFERROR(LEFT(Tabla2[[#This Row],[Product]],FIND(" ",Tabla2[[#This Row],[Product]])-3),Tabla2[[#This Row],[Product]])</f>
        <v>Women</v>
      </c>
      <c r="I225" s="6">
        <v>45</v>
      </c>
      <c r="J225" s="4">
        <v>6500</v>
      </c>
      <c r="K225" s="6">
        <f>Tabla2[[#This Row],[Price per Unit]]*Tabla2[[#This Row],[Units Sold]]</f>
        <v>292500</v>
      </c>
      <c r="L225" s="52">
        <f>Tabla2[[#This Row],[Units Sold]]/Cálculos!$C$11</f>
        <v>2.6221720378835281E-4</v>
      </c>
      <c r="M225" s="6">
        <f>Tabla2[[#This Row],[Total Sales]]-Tabla2[[#This Row],[Operating Profit]]</f>
        <v>234000</v>
      </c>
      <c r="N225" s="6">
        <v>58500</v>
      </c>
      <c r="O225" s="46">
        <f>Tabla2[[#This Row],[Operating Profit]]/Tabla2[[#This Row],[Total Sales]]</f>
        <v>0.2</v>
      </c>
      <c r="P225" s="1" t="s">
        <v>23</v>
      </c>
    </row>
    <row r="226" spans="1:16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3" t="str">
        <f>IFERROR(LEFT(Tabla2[[#This Row],[Product]],FIND(" ",Tabla2[[#This Row],[Product]])-3),Tabla2[[#This Row],[Product]])</f>
        <v>Men</v>
      </c>
      <c r="I226" s="6">
        <v>35</v>
      </c>
      <c r="J226" s="4">
        <v>8000</v>
      </c>
      <c r="K226" s="6">
        <f>Tabla2[[#This Row],[Price per Unit]]*Tabla2[[#This Row],[Units Sold]]</f>
        <v>280000</v>
      </c>
      <c r="L226" s="52">
        <f>Tabla2[[#This Row],[Units Sold]]/Cálculos!$C$11</f>
        <v>3.2272886620104957E-4</v>
      </c>
      <c r="M226" s="6">
        <f>Tabla2[[#This Row],[Total Sales]]-Tabla2[[#This Row],[Operating Profit]]</f>
        <v>168000</v>
      </c>
      <c r="N226" s="6">
        <v>112000</v>
      </c>
      <c r="O226" s="46">
        <f>Tabla2[[#This Row],[Operating Profit]]/Tabla2[[#This Row],[Total Sales]]</f>
        <v>0.4</v>
      </c>
      <c r="P226" s="1" t="s">
        <v>23</v>
      </c>
    </row>
    <row r="227" spans="1:16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3" t="str">
        <f>IFERROR(LEFT(Tabla2[[#This Row],[Product]],FIND(" ",Tabla2[[#This Row],[Product]])-3),Tabla2[[#This Row],[Product]])</f>
        <v>Men</v>
      </c>
      <c r="I227" s="6">
        <v>45</v>
      </c>
      <c r="J227" s="4">
        <v>6500</v>
      </c>
      <c r="K227" s="6">
        <f>Tabla2[[#This Row],[Price per Unit]]*Tabla2[[#This Row],[Units Sold]]</f>
        <v>292500</v>
      </c>
      <c r="L227" s="52">
        <f>Tabla2[[#This Row],[Units Sold]]/Cálculos!$C$11</f>
        <v>2.6221720378835281E-4</v>
      </c>
      <c r="M227" s="6">
        <f>Tabla2[[#This Row],[Total Sales]]-Tabla2[[#This Row],[Operating Profit]]</f>
        <v>219375</v>
      </c>
      <c r="N227" s="6">
        <v>73125</v>
      </c>
      <c r="O227" s="46">
        <f>Tabla2[[#This Row],[Operating Profit]]/Tabla2[[#This Row],[Total Sales]]</f>
        <v>0.25</v>
      </c>
      <c r="P227" s="1" t="s">
        <v>23</v>
      </c>
    </row>
    <row r="228" spans="1:16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3" t="str">
        <f>IFERROR(LEFT(Tabla2[[#This Row],[Product]],FIND(" ",Tabla2[[#This Row],[Product]])-3),Tabla2[[#This Row],[Product]])</f>
        <v>Women</v>
      </c>
      <c r="I228" s="6">
        <v>45</v>
      </c>
      <c r="J228" s="4">
        <v>6500</v>
      </c>
      <c r="K228" s="6">
        <f>Tabla2[[#This Row],[Price per Unit]]*Tabla2[[#This Row],[Units Sold]]</f>
        <v>292500</v>
      </c>
      <c r="L228" s="52">
        <f>Tabla2[[#This Row],[Units Sold]]/Cálculos!$C$11</f>
        <v>2.6221720378835281E-4</v>
      </c>
      <c r="M228" s="6">
        <f>Tabla2[[#This Row],[Total Sales]]-Tabla2[[#This Row],[Operating Profit]]</f>
        <v>175500</v>
      </c>
      <c r="N228" s="6">
        <v>117000</v>
      </c>
      <c r="O228" s="46">
        <f>Tabla2[[#This Row],[Operating Profit]]/Tabla2[[#This Row],[Total Sales]]</f>
        <v>0.4</v>
      </c>
      <c r="P228" s="1" t="s">
        <v>23</v>
      </c>
    </row>
    <row r="229" spans="1:16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3" t="str">
        <f>IFERROR(LEFT(Tabla2[[#This Row],[Product]],FIND(" ",Tabla2[[#This Row],[Product]])-3),Tabla2[[#This Row],[Product]])</f>
        <v>Women</v>
      </c>
      <c r="I229" s="6">
        <v>45</v>
      </c>
      <c r="J229" s="4">
        <v>5500</v>
      </c>
      <c r="K229" s="6">
        <f>Tabla2[[#This Row],[Price per Unit]]*Tabla2[[#This Row],[Units Sold]]</f>
        <v>247500</v>
      </c>
      <c r="L229" s="52">
        <f>Tabla2[[#This Row],[Units Sold]]/Cálculos!$C$11</f>
        <v>2.218760955132216E-4</v>
      </c>
      <c r="M229" s="6">
        <f>Tabla2[[#This Row],[Total Sales]]-Tabla2[[#This Row],[Operating Profit]]</f>
        <v>160875</v>
      </c>
      <c r="N229" s="6">
        <v>86625</v>
      </c>
      <c r="O229" s="46">
        <f>Tabla2[[#This Row],[Operating Profit]]/Tabla2[[#This Row],[Total Sales]]</f>
        <v>0.35</v>
      </c>
      <c r="P229" s="1" t="s">
        <v>23</v>
      </c>
    </row>
    <row r="230" spans="1:16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3" t="str">
        <f>IFERROR(LEFT(Tabla2[[#This Row],[Product]],FIND(" ",Tabla2[[#This Row],[Product]])-3),Tabla2[[#This Row],[Product]])</f>
        <v>Men</v>
      </c>
      <c r="I230" s="6">
        <v>50</v>
      </c>
      <c r="J230" s="4">
        <v>4250</v>
      </c>
      <c r="K230" s="6">
        <f>Tabla2[[#This Row],[Price per Unit]]*Tabla2[[#This Row],[Units Sold]]</f>
        <v>212500</v>
      </c>
      <c r="L230" s="52">
        <f>Tabla2[[#This Row],[Units Sold]]/Cálculos!$C$11</f>
        <v>1.7144971016930759E-4</v>
      </c>
      <c r="M230" s="6">
        <f>Tabla2[[#This Row],[Total Sales]]-Tabla2[[#This Row],[Operating Profit]]</f>
        <v>95624.999999999985</v>
      </c>
      <c r="N230" s="6">
        <v>116875.00000000001</v>
      </c>
      <c r="O230" s="46">
        <f>Tabla2[[#This Row],[Operating Profit]]/Tabla2[[#This Row],[Total Sales]]</f>
        <v>0.55000000000000004</v>
      </c>
      <c r="P230" s="1" t="s">
        <v>23</v>
      </c>
    </row>
    <row r="231" spans="1:16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3" t="str">
        <f>IFERROR(LEFT(Tabla2[[#This Row],[Product]],FIND(" ",Tabla2[[#This Row],[Product]])-3),Tabla2[[#This Row],[Product]])</f>
        <v>Women</v>
      </c>
      <c r="I231" s="6">
        <v>45</v>
      </c>
      <c r="J231" s="4">
        <v>6250</v>
      </c>
      <c r="K231" s="6">
        <f>Tabla2[[#This Row],[Price per Unit]]*Tabla2[[#This Row],[Units Sold]]</f>
        <v>281250</v>
      </c>
      <c r="L231" s="52">
        <f>Tabla2[[#This Row],[Units Sold]]/Cálculos!$C$11</f>
        <v>2.5213192671957001E-4</v>
      </c>
      <c r="M231" s="6">
        <f>Tabla2[[#This Row],[Total Sales]]-Tabla2[[#This Row],[Operating Profit]]</f>
        <v>225000</v>
      </c>
      <c r="N231" s="6">
        <v>56250</v>
      </c>
      <c r="O231" s="46">
        <f>Tabla2[[#This Row],[Operating Profit]]/Tabla2[[#This Row],[Total Sales]]</f>
        <v>0.2</v>
      </c>
      <c r="P231" s="1" t="s">
        <v>23</v>
      </c>
    </row>
    <row r="232" spans="1:16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3" t="str">
        <f>IFERROR(LEFT(Tabla2[[#This Row],[Product]],FIND(" ",Tabla2[[#This Row],[Product]])-3),Tabla2[[#This Row],[Product]])</f>
        <v>Men</v>
      </c>
      <c r="I232" s="6">
        <v>45</v>
      </c>
      <c r="J232" s="4">
        <v>8000</v>
      </c>
      <c r="K232" s="6">
        <f>Tabla2[[#This Row],[Price per Unit]]*Tabla2[[#This Row],[Units Sold]]</f>
        <v>360000</v>
      </c>
      <c r="L232" s="52">
        <f>Tabla2[[#This Row],[Units Sold]]/Cálculos!$C$11</f>
        <v>3.2272886620104957E-4</v>
      </c>
      <c r="M232" s="6">
        <f>Tabla2[[#This Row],[Total Sales]]-Tabla2[[#This Row],[Operating Profit]]</f>
        <v>216000</v>
      </c>
      <c r="N232" s="6">
        <v>144000</v>
      </c>
      <c r="O232" s="46">
        <f>Tabla2[[#This Row],[Operating Profit]]/Tabla2[[#This Row],[Total Sales]]</f>
        <v>0.4</v>
      </c>
      <c r="P232" s="1" t="s">
        <v>23</v>
      </c>
    </row>
    <row r="233" spans="1:16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3" t="str">
        <f>IFERROR(LEFT(Tabla2[[#This Row],[Product]],FIND(" ",Tabla2[[#This Row],[Product]])-3),Tabla2[[#This Row],[Product]])</f>
        <v>Men</v>
      </c>
      <c r="I233" s="6">
        <v>50</v>
      </c>
      <c r="J233" s="4">
        <v>6000</v>
      </c>
      <c r="K233" s="6">
        <f>Tabla2[[#This Row],[Price per Unit]]*Tabla2[[#This Row],[Units Sold]]</f>
        <v>300000</v>
      </c>
      <c r="L233" s="52">
        <f>Tabla2[[#This Row],[Units Sold]]/Cálculos!$C$11</f>
        <v>2.4204664965078721E-4</v>
      </c>
      <c r="M233" s="6">
        <f>Tabla2[[#This Row],[Total Sales]]-Tabla2[[#This Row],[Operating Profit]]</f>
        <v>225000</v>
      </c>
      <c r="N233" s="6">
        <v>75000</v>
      </c>
      <c r="O233" s="46">
        <f>Tabla2[[#This Row],[Operating Profit]]/Tabla2[[#This Row],[Total Sales]]</f>
        <v>0.25</v>
      </c>
      <c r="P233" s="1" t="s">
        <v>23</v>
      </c>
    </row>
    <row r="234" spans="1:16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3" t="str">
        <f>IFERROR(LEFT(Tabla2[[#This Row],[Product]],FIND(" ",Tabla2[[#This Row],[Product]])-3),Tabla2[[#This Row],[Product]])</f>
        <v>Women</v>
      </c>
      <c r="I234" s="6">
        <v>50</v>
      </c>
      <c r="J234" s="4">
        <v>6250</v>
      </c>
      <c r="K234" s="6">
        <f>Tabla2[[#This Row],[Price per Unit]]*Tabla2[[#This Row],[Units Sold]]</f>
        <v>312500</v>
      </c>
      <c r="L234" s="52">
        <f>Tabla2[[#This Row],[Units Sold]]/Cálculos!$C$11</f>
        <v>2.5213192671957001E-4</v>
      </c>
      <c r="M234" s="6">
        <f>Tabla2[[#This Row],[Total Sales]]-Tabla2[[#This Row],[Operating Profit]]</f>
        <v>187500</v>
      </c>
      <c r="N234" s="6">
        <v>125000</v>
      </c>
      <c r="O234" s="46">
        <f>Tabla2[[#This Row],[Operating Profit]]/Tabla2[[#This Row],[Total Sales]]</f>
        <v>0.4</v>
      </c>
      <c r="P234" s="1" t="s">
        <v>23</v>
      </c>
    </row>
    <row r="235" spans="1:16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3" t="str">
        <f>IFERROR(LEFT(Tabla2[[#This Row],[Product]],FIND(" ",Tabla2[[#This Row],[Product]])-3),Tabla2[[#This Row],[Product]])</f>
        <v>Women</v>
      </c>
      <c r="I235" s="6">
        <v>45</v>
      </c>
      <c r="J235" s="4">
        <v>5250</v>
      </c>
      <c r="K235" s="6">
        <f>Tabla2[[#This Row],[Price per Unit]]*Tabla2[[#This Row],[Units Sold]]</f>
        <v>236250</v>
      </c>
      <c r="L235" s="52">
        <f>Tabla2[[#This Row],[Units Sold]]/Cálculos!$C$11</f>
        <v>2.117908184444388E-4</v>
      </c>
      <c r="M235" s="6">
        <f>Tabla2[[#This Row],[Total Sales]]-Tabla2[[#This Row],[Operating Profit]]</f>
        <v>153562.5</v>
      </c>
      <c r="N235" s="6">
        <v>82687.5</v>
      </c>
      <c r="O235" s="46">
        <f>Tabla2[[#This Row],[Operating Profit]]/Tabla2[[#This Row],[Total Sales]]</f>
        <v>0.35</v>
      </c>
      <c r="P235" s="1" t="s">
        <v>23</v>
      </c>
    </row>
    <row r="236" spans="1:16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3" t="str">
        <f>IFERROR(LEFT(Tabla2[[#This Row],[Product]],FIND(" ",Tabla2[[#This Row],[Product]])-3),Tabla2[[#This Row],[Product]])</f>
        <v>Men</v>
      </c>
      <c r="I236" s="6">
        <v>50</v>
      </c>
      <c r="J236" s="4">
        <v>4250</v>
      </c>
      <c r="K236" s="6">
        <f>Tabla2[[#This Row],[Price per Unit]]*Tabla2[[#This Row],[Units Sold]]</f>
        <v>212500</v>
      </c>
      <c r="L236" s="52">
        <f>Tabla2[[#This Row],[Units Sold]]/Cálculos!$C$11</f>
        <v>1.7144971016930759E-4</v>
      </c>
      <c r="M236" s="6">
        <f>Tabla2[[#This Row],[Total Sales]]-Tabla2[[#This Row],[Operating Profit]]</f>
        <v>95624.999999999985</v>
      </c>
      <c r="N236" s="6">
        <v>116875.00000000001</v>
      </c>
      <c r="O236" s="46">
        <f>Tabla2[[#This Row],[Operating Profit]]/Tabla2[[#This Row],[Total Sales]]</f>
        <v>0.55000000000000004</v>
      </c>
      <c r="P236" s="1" t="s">
        <v>23</v>
      </c>
    </row>
    <row r="237" spans="1:16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3" t="str">
        <f>IFERROR(LEFT(Tabla2[[#This Row],[Product]],FIND(" ",Tabla2[[#This Row],[Product]])-3),Tabla2[[#This Row],[Product]])</f>
        <v>Women</v>
      </c>
      <c r="I237" s="6">
        <v>65</v>
      </c>
      <c r="J237" s="4">
        <v>6000</v>
      </c>
      <c r="K237" s="6">
        <f>Tabla2[[#This Row],[Price per Unit]]*Tabla2[[#This Row],[Units Sold]]</f>
        <v>390000</v>
      </c>
      <c r="L237" s="52">
        <f>Tabla2[[#This Row],[Units Sold]]/Cálculos!$C$11</f>
        <v>2.4204664965078721E-4</v>
      </c>
      <c r="M237" s="6">
        <f>Tabla2[[#This Row],[Total Sales]]-Tabla2[[#This Row],[Operating Profit]]</f>
        <v>312000</v>
      </c>
      <c r="N237" s="6">
        <v>78000</v>
      </c>
      <c r="O237" s="46">
        <f>Tabla2[[#This Row],[Operating Profit]]/Tabla2[[#This Row],[Total Sales]]</f>
        <v>0.2</v>
      </c>
      <c r="P237" s="1" t="s">
        <v>23</v>
      </c>
    </row>
    <row r="238" spans="1:16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3" t="str">
        <f>IFERROR(LEFT(Tabla2[[#This Row],[Product]],FIND(" ",Tabla2[[#This Row],[Product]])-3),Tabla2[[#This Row],[Product]])</f>
        <v>Men</v>
      </c>
      <c r="I238" s="6">
        <v>45</v>
      </c>
      <c r="J238" s="4">
        <v>8000</v>
      </c>
      <c r="K238" s="6">
        <f>Tabla2[[#This Row],[Price per Unit]]*Tabla2[[#This Row],[Units Sold]]</f>
        <v>360000</v>
      </c>
      <c r="L238" s="52">
        <f>Tabla2[[#This Row],[Units Sold]]/Cálculos!$C$11</f>
        <v>3.2272886620104957E-4</v>
      </c>
      <c r="M238" s="6">
        <f>Tabla2[[#This Row],[Total Sales]]-Tabla2[[#This Row],[Operating Profit]]</f>
        <v>216000</v>
      </c>
      <c r="N238" s="6">
        <v>144000</v>
      </c>
      <c r="O238" s="46">
        <f>Tabla2[[#This Row],[Operating Profit]]/Tabla2[[#This Row],[Total Sales]]</f>
        <v>0.4</v>
      </c>
      <c r="P238" s="1" t="s">
        <v>23</v>
      </c>
    </row>
    <row r="239" spans="1:16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3" t="str">
        <f>IFERROR(LEFT(Tabla2[[#This Row],[Product]],FIND(" ",Tabla2[[#This Row],[Product]])-3),Tabla2[[#This Row],[Product]])</f>
        <v>Men</v>
      </c>
      <c r="I239" s="6">
        <v>50</v>
      </c>
      <c r="J239" s="4">
        <v>6500</v>
      </c>
      <c r="K239" s="6">
        <f>Tabla2[[#This Row],[Price per Unit]]*Tabla2[[#This Row],[Units Sold]]</f>
        <v>325000</v>
      </c>
      <c r="L239" s="52">
        <f>Tabla2[[#This Row],[Units Sold]]/Cálculos!$C$11</f>
        <v>2.6221720378835281E-4</v>
      </c>
      <c r="M239" s="6">
        <f>Tabla2[[#This Row],[Total Sales]]-Tabla2[[#This Row],[Operating Profit]]</f>
        <v>243750</v>
      </c>
      <c r="N239" s="6">
        <v>81250</v>
      </c>
      <c r="O239" s="46">
        <f>Tabla2[[#This Row],[Operating Profit]]/Tabla2[[#This Row],[Total Sales]]</f>
        <v>0.25</v>
      </c>
      <c r="P239" s="1" t="s">
        <v>23</v>
      </c>
    </row>
    <row r="240" spans="1:16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3" t="str">
        <f>IFERROR(LEFT(Tabla2[[#This Row],[Product]],FIND(" ",Tabla2[[#This Row],[Product]])-3),Tabla2[[#This Row],[Product]])</f>
        <v>Women</v>
      </c>
      <c r="I240" s="6">
        <v>50</v>
      </c>
      <c r="J240" s="4">
        <v>6500</v>
      </c>
      <c r="K240" s="6">
        <f>Tabla2[[#This Row],[Price per Unit]]*Tabla2[[#This Row],[Units Sold]]</f>
        <v>325000</v>
      </c>
      <c r="L240" s="52">
        <f>Tabla2[[#This Row],[Units Sold]]/Cálculos!$C$11</f>
        <v>2.6221720378835281E-4</v>
      </c>
      <c r="M240" s="6">
        <f>Tabla2[[#This Row],[Total Sales]]-Tabla2[[#This Row],[Operating Profit]]</f>
        <v>195000</v>
      </c>
      <c r="N240" s="6">
        <v>130000</v>
      </c>
      <c r="O240" s="46">
        <f>Tabla2[[#This Row],[Operating Profit]]/Tabla2[[#This Row],[Total Sales]]</f>
        <v>0.4</v>
      </c>
      <c r="P240" s="1" t="s">
        <v>23</v>
      </c>
    </row>
    <row r="241" spans="1:16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3" t="str">
        <f>IFERROR(LEFT(Tabla2[[#This Row],[Product]],FIND(" ",Tabla2[[#This Row],[Product]])-3),Tabla2[[#This Row],[Product]])</f>
        <v>Women</v>
      </c>
      <c r="I241" s="6">
        <v>45</v>
      </c>
      <c r="J241" s="4">
        <v>5500</v>
      </c>
      <c r="K241" s="6">
        <f>Tabla2[[#This Row],[Price per Unit]]*Tabla2[[#This Row],[Units Sold]]</f>
        <v>247500</v>
      </c>
      <c r="L241" s="52">
        <f>Tabla2[[#This Row],[Units Sold]]/Cálculos!$C$11</f>
        <v>2.218760955132216E-4</v>
      </c>
      <c r="M241" s="6">
        <f>Tabla2[[#This Row],[Total Sales]]-Tabla2[[#This Row],[Operating Profit]]</f>
        <v>160875</v>
      </c>
      <c r="N241" s="6">
        <v>86625</v>
      </c>
      <c r="O241" s="46">
        <f>Tabla2[[#This Row],[Operating Profit]]/Tabla2[[#This Row],[Total Sales]]</f>
        <v>0.35</v>
      </c>
      <c r="P241" s="1" t="s">
        <v>23</v>
      </c>
    </row>
    <row r="242" spans="1:16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3" t="str">
        <f>IFERROR(LEFT(Tabla2[[#This Row],[Product]],FIND(" ",Tabla2[[#This Row],[Product]])-3),Tabla2[[#This Row],[Product]])</f>
        <v>Men</v>
      </c>
      <c r="I242" s="6">
        <v>50</v>
      </c>
      <c r="J242" s="4">
        <v>4500</v>
      </c>
      <c r="K242" s="6">
        <f>Tabla2[[#This Row],[Price per Unit]]*Tabla2[[#This Row],[Units Sold]]</f>
        <v>225000</v>
      </c>
      <c r="L242" s="52">
        <f>Tabla2[[#This Row],[Units Sold]]/Cálculos!$C$11</f>
        <v>1.8153498723809039E-4</v>
      </c>
      <c r="M242" s="6">
        <f>Tabla2[[#This Row],[Total Sales]]-Tabla2[[#This Row],[Operating Profit]]</f>
        <v>101249.99999999999</v>
      </c>
      <c r="N242" s="6">
        <v>123750.00000000001</v>
      </c>
      <c r="O242" s="46">
        <f>Tabla2[[#This Row],[Operating Profit]]/Tabla2[[#This Row],[Total Sales]]</f>
        <v>0.55000000000000004</v>
      </c>
      <c r="P242" s="1" t="s">
        <v>23</v>
      </c>
    </row>
    <row r="243" spans="1:16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3" t="str">
        <f>IFERROR(LEFT(Tabla2[[#This Row],[Product]],FIND(" ",Tabla2[[#This Row],[Product]])-3),Tabla2[[#This Row],[Product]])</f>
        <v>Women</v>
      </c>
      <c r="I243" s="6">
        <v>65</v>
      </c>
      <c r="J243" s="4">
        <v>6250</v>
      </c>
      <c r="K243" s="6">
        <f>Tabla2[[#This Row],[Price per Unit]]*Tabla2[[#This Row],[Units Sold]]</f>
        <v>406250</v>
      </c>
      <c r="L243" s="52">
        <f>Tabla2[[#This Row],[Units Sold]]/Cálculos!$C$11</f>
        <v>2.5213192671957001E-4</v>
      </c>
      <c r="M243" s="6">
        <f>Tabla2[[#This Row],[Total Sales]]-Tabla2[[#This Row],[Operating Profit]]</f>
        <v>325000</v>
      </c>
      <c r="N243" s="6">
        <v>81250</v>
      </c>
      <c r="O243" s="46">
        <f>Tabla2[[#This Row],[Operating Profit]]/Tabla2[[#This Row],[Total Sales]]</f>
        <v>0.2</v>
      </c>
      <c r="P243" s="1" t="s">
        <v>23</v>
      </c>
    </row>
    <row r="244" spans="1:16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3" t="str">
        <f>IFERROR(LEFT(Tabla2[[#This Row],[Product]],FIND(" ",Tabla2[[#This Row],[Product]])-3),Tabla2[[#This Row],[Product]])</f>
        <v>Men</v>
      </c>
      <c r="I244" s="6">
        <v>45</v>
      </c>
      <c r="J244" s="4">
        <v>9000</v>
      </c>
      <c r="K244" s="6">
        <f>Tabla2[[#This Row],[Price per Unit]]*Tabla2[[#This Row],[Units Sold]]</f>
        <v>405000</v>
      </c>
      <c r="L244" s="52">
        <f>Tabla2[[#This Row],[Units Sold]]/Cálculos!$C$11</f>
        <v>3.6306997447618078E-4</v>
      </c>
      <c r="M244" s="6">
        <f>Tabla2[[#This Row],[Total Sales]]-Tabla2[[#This Row],[Operating Profit]]</f>
        <v>243000</v>
      </c>
      <c r="N244" s="6">
        <v>162000</v>
      </c>
      <c r="O244" s="46">
        <f>Tabla2[[#This Row],[Operating Profit]]/Tabla2[[#This Row],[Total Sales]]</f>
        <v>0.4</v>
      </c>
      <c r="P244" s="1" t="s">
        <v>23</v>
      </c>
    </row>
    <row r="245" spans="1:16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3" t="str">
        <f>IFERROR(LEFT(Tabla2[[#This Row],[Product]],FIND(" ",Tabla2[[#This Row],[Product]])-3),Tabla2[[#This Row],[Product]])</f>
        <v>Men</v>
      </c>
      <c r="I245" s="6">
        <v>50</v>
      </c>
      <c r="J245" s="4">
        <v>7500</v>
      </c>
      <c r="K245" s="6">
        <f>Tabla2[[#This Row],[Price per Unit]]*Tabla2[[#This Row],[Units Sold]]</f>
        <v>375000</v>
      </c>
      <c r="L245" s="52">
        <f>Tabla2[[#This Row],[Units Sold]]/Cálculos!$C$11</f>
        <v>3.0255831206348402E-4</v>
      </c>
      <c r="M245" s="6">
        <f>Tabla2[[#This Row],[Total Sales]]-Tabla2[[#This Row],[Operating Profit]]</f>
        <v>281250</v>
      </c>
      <c r="N245" s="6">
        <v>93750</v>
      </c>
      <c r="O245" s="46">
        <f>Tabla2[[#This Row],[Operating Profit]]/Tabla2[[#This Row],[Total Sales]]</f>
        <v>0.25</v>
      </c>
      <c r="P245" s="1" t="s">
        <v>23</v>
      </c>
    </row>
    <row r="246" spans="1:16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3" t="str">
        <f>IFERROR(LEFT(Tabla2[[#This Row],[Product]],FIND(" ",Tabla2[[#This Row],[Product]])-3),Tabla2[[#This Row],[Product]])</f>
        <v>Women</v>
      </c>
      <c r="I246" s="6">
        <v>50</v>
      </c>
      <c r="J246" s="4">
        <v>7500</v>
      </c>
      <c r="K246" s="6">
        <f>Tabla2[[#This Row],[Price per Unit]]*Tabla2[[#This Row],[Units Sold]]</f>
        <v>375000</v>
      </c>
      <c r="L246" s="52">
        <f>Tabla2[[#This Row],[Units Sold]]/Cálculos!$C$11</f>
        <v>3.0255831206348402E-4</v>
      </c>
      <c r="M246" s="6">
        <f>Tabla2[[#This Row],[Total Sales]]-Tabla2[[#This Row],[Operating Profit]]</f>
        <v>225000</v>
      </c>
      <c r="N246" s="6">
        <v>150000</v>
      </c>
      <c r="O246" s="46">
        <f>Tabla2[[#This Row],[Operating Profit]]/Tabla2[[#This Row],[Total Sales]]</f>
        <v>0.4</v>
      </c>
      <c r="P246" s="1" t="s">
        <v>23</v>
      </c>
    </row>
    <row r="247" spans="1:16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3" t="str">
        <f>IFERROR(LEFT(Tabla2[[#This Row],[Product]],FIND(" ",Tabla2[[#This Row],[Product]])-3),Tabla2[[#This Row],[Product]])</f>
        <v>Women</v>
      </c>
      <c r="I247" s="6">
        <v>45</v>
      </c>
      <c r="J247" s="4">
        <v>6250</v>
      </c>
      <c r="K247" s="6">
        <f>Tabla2[[#This Row],[Price per Unit]]*Tabla2[[#This Row],[Units Sold]]</f>
        <v>281250</v>
      </c>
      <c r="L247" s="52">
        <f>Tabla2[[#This Row],[Units Sold]]/Cálculos!$C$11</f>
        <v>2.5213192671957001E-4</v>
      </c>
      <c r="M247" s="6">
        <f>Tabla2[[#This Row],[Total Sales]]-Tabla2[[#This Row],[Operating Profit]]</f>
        <v>182812.5</v>
      </c>
      <c r="N247" s="6">
        <v>98437.5</v>
      </c>
      <c r="O247" s="46">
        <f>Tabla2[[#This Row],[Operating Profit]]/Tabla2[[#This Row],[Total Sales]]</f>
        <v>0.35</v>
      </c>
      <c r="P247" s="1" t="s">
        <v>23</v>
      </c>
    </row>
    <row r="248" spans="1:16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3" t="str">
        <f>IFERROR(LEFT(Tabla2[[#This Row],[Product]],FIND(" ",Tabla2[[#This Row],[Product]])-3),Tabla2[[#This Row],[Product]])</f>
        <v>Men</v>
      </c>
      <c r="I248" s="6">
        <v>50</v>
      </c>
      <c r="J248" s="4">
        <v>5000</v>
      </c>
      <c r="K248" s="6">
        <f>Tabla2[[#This Row],[Price per Unit]]*Tabla2[[#This Row],[Units Sold]]</f>
        <v>250000</v>
      </c>
      <c r="L248" s="52">
        <f>Tabla2[[#This Row],[Units Sold]]/Cálculos!$C$11</f>
        <v>2.01705541375656E-4</v>
      </c>
      <c r="M248" s="6">
        <f>Tabla2[[#This Row],[Total Sales]]-Tabla2[[#This Row],[Operating Profit]]</f>
        <v>112500</v>
      </c>
      <c r="N248" s="6">
        <v>137500</v>
      </c>
      <c r="O248" s="46">
        <f>Tabla2[[#This Row],[Operating Profit]]/Tabla2[[#This Row],[Total Sales]]</f>
        <v>0.55000000000000004</v>
      </c>
      <c r="P248" s="1" t="s">
        <v>23</v>
      </c>
    </row>
    <row r="249" spans="1:16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3" t="str">
        <f>IFERROR(LEFT(Tabla2[[#This Row],[Product]],FIND(" ",Tabla2[[#This Row],[Product]])-3),Tabla2[[#This Row],[Product]])</f>
        <v>Women</v>
      </c>
      <c r="I249" s="6">
        <v>65</v>
      </c>
      <c r="J249" s="4">
        <v>8000</v>
      </c>
      <c r="K249" s="6">
        <f>Tabla2[[#This Row],[Price per Unit]]*Tabla2[[#This Row],[Units Sold]]</f>
        <v>520000</v>
      </c>
      <c r="L249" s="52">
        <f>Tabla2[[#This Row],[Units Sold]]/Cálculos!$C$11</f>
        <v>3.2272886620104957E-4</v>
      </c>
      <c r="M249" s="6">
        <f>Tabla2[[#This Row],[Total Sales]]-Tabla2[[#This Row],[Operating Profit]]</f>
        <v>416000</v>
      </c>
      <c r="N249" s="6">
        <v>104000</v>
      </c>
      <c r="O249" s="46">
        <f>Tabla2[[#This Row],[Operating Profit]]/Tabla2[[#This Row],[Total Sales]]</f>
        <v>0.2</v>
      </c>
      <c r="P249" s="1" t="s">
        <v>23</v>
      </c>
    </row>
    <row r="250" spans="1:16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3" t="str">
        <f>IFERROR(LEFT(Tabla2[[#This Row],[Product]],FIND(" ",Tabla2[[#This Row],[Product]])-3),Tabla2[[#This Row],[Product]])</f>
        <v>Men</v>
      </c>
      <c r="I250" s="6">
        <v>45</v>
      </c>
      <c r="J250" s="4">
        <v>9500</v>
      </c>
      <c r="K250" s="6">
        <f>Tabla2[[#This Row],[Price per Unit]]*Tabla2[[#This Row],[Units Sold]]</f>
        <v>427500</v>
      </c>
      <c r="L250" s="52">
        <f>Tabla2[[#This Row],[Units Sold]]/Cálculos!$C$11</f>
        <v>3.8324052861374639E-4</v>
      </c>
      <c r="M250" s="6">
        <f>Tabla2[[#This Row],[Total Sales]]-Tabla2[[#This Row],[Operating Profit]]</f>
        <v>256500</v>
      </c>
      <c r="N250" s="6">
        <v>171000</v>
      </c>
      <c r="O250" s="46">
        <f>Tabla2[[#This Row],[Operating Profit]]/Tabla2[[#This Row],[Total Sales]]</f>
        <v>0.4</v>
      </c>
      <c r="P250" s="1" t="s">
        <v>23</v>
      </c>
    </row>
    <row r="251" spans="1:16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3" t="str">
        <f>IFERROR(LEFT(Tabla2[[#This Row],[Product]],FIND(" ",Tabla2[[#This Row],[Product]])-3),Tabla2[[#This Row],[Product]])</f>
        <v>Men</v>
      </c>
      <c r="I251" s="6">
        <v>50</v>
      </c>
      <c r="J251" s="4">
        <v>8000</v>
      </c>
      <c r="K251" s="6">
        <f>Tabla2[[#This Row],[Price per Unit]]*Tabla2[[#This Row],[Units Sold]]</f>
        <v>400000</v>
      </c>
      <c r="L251" s="52">
        <f>Tabla2[[#This Row],[Units Sold]]/Cálculos!$C$11</f>
        <v>3.2272886620104957E-4</v>
      </c>
      <c r="M251" s="6">
        <f>Tabla2[[#This Row],[Total Sales]]-Tabla2[[#This Row],[Operating Profit]]</f>
        <v>300000</v>
      </c>
      <c r="N251" s="6">
        <v>100000</v>
      </c>
      <c r="O251" s="46">
        <f>Tabla2[[#This Row],[Operating Profit]]/Tabla2[[#This Row],[Total Sales]]</f>
        <v>0.25</v>
      </c>
      <c r="P251" s="1" t="s">
        <v>23</v>
      </c>
    </row>
    <row r="252" spans="1:16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3" t="str">
        <f>IFERROR(LEFT(Tabla2[[#This Row],[Product]],FIND(" ",Tabla2[[#This Row],[Product]])-3),Tabla2[[#This Row],[Product]])</f>
        <v>Women</v>
      </c>
      <c r="I252" s="6">
        <v>50</v>
      </c>
      <c r="J252" s="4">
        <v>7500</v>
      </c>
      <c r="K252" s="6">
        <f>Tabla2[[#This Row],[Price per Unit]]*Tabla2[[#This Row],[Units Sold]]</f>
        <v>375000</v>
      </c>
      <c r="L252" s="52">
        <f>Tabla2[[#This Row],[Units Sold]]/Cálculos!$C$11</f>
        <v>3.0255831206348402E-4</v>
      </c>
      <c r="M252" s="6">
        <f>Tabla2[[#This Row],[Total Sales]]-Tabla2[[#This Row],[Operating Profit]]</f>
        <v>225000</v>
      </c>
      <c r="N252" s="6">
        <v>150000</v>
      </c>
      <c r="O252" s="46">
        <f>Tabla2[[#This Row],[Operating Profit]]/Tabla2[[#This Row],[Total Sales]]</f>
        <v>0.4</v>
      </c>
      <c r="P252" s="1" t="s">
        <v>23</v>
      </c>
    </row>
    <row r="253" spans="1:16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3" t="str">
        <f>IFERROR(LEFT(Tabla2[[#This Row],[Product]],FIND(" ",Tabla2[[#This Row],[Product]])-3),Tabla2[[#This Row],[Product]])</f>
        <v>Women</v>
      </c>
      <c r="I253" s="6">
        <v>45</v>
      </c>
      <c r="J253" s="4">
        <v>6500</v>
      </c>
      <c r="K253" s="6">
        <f>Tabla2[[#This Row],[Price per Unit]]*Tabla2[[#This Row],[Units Sold]]</f>
        <v>292500</v>
      </c>
      <c r="L253" s="52">
        <f>Tabla2[[#This Row],[Units Sold]]/Cálculos!$C$11</f>
        <v>2.6221720378835281E-4</v>
      </c>
      <c r="M253" s="6">
        <f>Tabla2[[#This Row],[Total Sales]]-Tabla2[[#This Row],[Operating Profit]]</f>
        <v>190125</v>
      </c>
      <c r="N253" s="6">
        <v>102375</v>
      </c>
      <c r="O253" s="46">
        <f>Tabla2[[#This Row],[Operating Profit]]/Tabla2[[#This Row],[Total Sales]]</f>
        <v>0.35</v>
      </c>
      <c r="P253" s="1" t="s">
        <v>23</v>
      </c>
    </row>
    <row r="254" spans="1:16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3" t="str">
        <f>IFERROR(LEFT(Tabla2[[#This Row],[Product]],FIND(" ",Tabla2[[#This Row],[Product]])-3),Tabla2[[#This Row],[Product]])</f>
        <v>Men</v>
      </c>
      <c r="I254" s="6">
        <v>50</v>
      </c>
      <c r="J254" s="4">
        <v>7000</v>
      </c>
      <c r="K254" s="6">
        <f>Tabla2[[#This Row],[Price per Unit]]*Tabla2[[#This Row],[Units Sold]]</f>
        <v>350000</v>
      </c>
      <c r="L254" s="52">
        <f>Tabla2[[#This Row],[Units Sold]]/Cálculos!$C$11</f>
        <v>2.8238775792591842E-4</v>
      </c>
      <c r="M254" s="6">
        <f>Tabla2[[#This Row],[Total Sales]]-Tabla2[[#This Row],[Operating Profit]]</f>
        <v>157499.99999999997</v>
      </c>
      <c r="N254" s="6">
        <v>192500.00000000003</v>
      </c>
      <c r="O254" s="46">
        <f>Tabla2[[#This Row],[Operating Profit]]/Tabla2[[#This Row],[Total Sales]]</f>
        <v>0.55000000000000004</v>
      </c>
      <c r="P254" s="1" t="s">
        <v>23</v>
      </c>
    </row>
    <row r="255" spans="1:16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3" t="str">
        <f>IFERROR(LEFT(Tabla2[[#This Row],[Product]],FIND(" ",Tabla2[[#This Row],[Product]])-3),Tabla2[[#This Row],[Product]])</f>
        <v>Women</v>
      </c>
      <c r="I255" s="6">
        <v>65</v>
      </c>
      <c r="J255" s="4">
        <v>7000</v>
      </c>
      <c r="K255" s="6">
        <f>Tabla2[[#This Row],[Price per Unit]]*Tabla2[[#This Row],[Units Sold]]</f>
        <v>455000</v>
      </c>
      <c r="L255" s="52">
        <f>Tabla2[[#This Row],[Units Sold]]/Cálculos!$C$11</f>
        <v>2.8238775792591842E-4</v>
      </c>
      <c r="M255" s="6">
        <f>Tabla2[[#This Row],[Total Sales]]-Tabla2[[#This Row],[Operating Profit]]</f>
        <v>364000</v>
      </c>
      <c r="N255" s="6">
        <v>91000</v>
      </c>
      <c r="O255" s="46">
        <f>Tabla2[[#This Row],[Operating Profit]]/Tabla2[[#This Row],[Total Sales]]</f>
        <v>0.2</v>
      </c>
      <c r="P255" s="1" t="s">
        <v>23</v>
      </c>
    </row>
    <row r="256" spans="1:16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3" t="str">
        <f>IFERROR(LEFT(Tabla2[[#This Row],[Product]],FIND(" ",Tabla2[[#This Row],[Product]])-3),Tabla2[[#This Row],[Product]])</f>
        <v>Men</v>
      </c>
      <c r="I256" s="6">
        <v>50</v>
      </c>
      <c r="J256" s="4">
        <v>9000</v>
      </c>
      <c r="K256" s="6">
        <f>Tabla2[[#This Row],[Price per Unit]]*Tabla2[[#This Row],[Units Sold]]</f>
        <v>450000</v>
      </c>
      <c r="L256" s="52">
        <f>Tabla2[[#This Row],[Units Sold]]/Cálculos!$C$11</f>
        <v>3.6306997447618078E-4</v>
      </c>
      <c r="M256" s="6">
        <f>Tabla2[[#This Row],[Total Sales]]-Tabla2[[#This Row],[Operating Profit]]</f>
        <v>270000</v>
      </c>
      <c r="N256" s="6">
        <v>180000</v>
      </c>
      <c r="O256" s="46">
        <f>Tabla2[[#This Row],[Operating Profit]]/Tabla2[[#This Row],[Total Sales]]</f>
        <v>0.4</v>
      </c>
      <c r="P256" s="1" t="s">
        <v>23</v>
      </c>
    </row>
    <row r="257" spans="1:16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3" t="str">
        <f>IFERROR(LEFT(Tabla2[[#This Row],[Product]],FIND(" ",Tabla2[[#This Row],[Product]])-3),Tabla2[[#This Row],[Product]])</f>
        <v>Men</v>
      </c>
      <c r="I257" s="6">
        <v>55.000000000000007</v>
      </c>
      <c r="J257" s="4">
        <v>8500</v>
      </c>
      <c r="K257" s="6">
        <f>Tabla2[[#This Row],[Price per Unit]]*Tabla2[[#This Row],[Units Sold]]</f>
        <v>467500.00000000006</v>
      </c>
      <c r="L257" s="52">
        <f>Tabla2[[#This Row],[Units Sold]]/Cálculos!$C$11</f>
        <v>3.4289942033861518E-4</v>
      </c>
      <c r="M257" s="6">
        <f>Tabla2[[#This Row],[Total Sales]]-Tabla2[[#This Row],[Operating Profit]]</f>
        <v>350625.00000000006</v>
      </c>
      <c r="N257" s="6">
        <v>116875.00000000001</v>
      </c>
      <c r="O257" s="46">
        <f>Tabla2[[#This Row],[Operating Profit]]/Tabla2[[#This Row],[Total Sales]]</f>
        <v>0.25</v>
      </c>
      <c r="P257" s="1" t="s">
        <v>23</v>
      </c>
    </row>
    <row r="258" spans="1:16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3" t="str">
        <f>IFERROR(LEFT(Tabla2[[#This Row],[Product]],FIND(" ",Tabla2[[#This Row],[Product]])-3),Tabla2[[#This Row],[Product]])</f>
        <v>Women</v>
      </c>
      <c r="I258" s="6">
        <v>50</v>
      </c>
      <c r="J258" s="4">
        <v>7250</v>
      </c>
      <c r="K258" s="6">
        <f>Tabla2[[#This Row],[Price per Unit]]*Tabla2[[#This Row],[Units Sold]]</f>
        <v>362500</v>
      </c>
      <c r="L258" s="52">
        <f>Tabla2[[#This Row],[Units Sold]]/Cálculos!$C$11</f>
        <v>2.9247303499470122E-4</v>
      </c>
      <c r="M258" s="6">
        <f>Tabla2[[#This Row],[Total Sales]]-Tabla2[[#This Row],[Operating Profit]]</f>
        <v>217500</v>
      </c>
      <c r="N258" s="6">
        <v>145000</v>
      </c>
      <c r="O258" s="46">
        <f>Tabla2[[#This Row],[Operating Profit]]/Tabla2[[#This Row],[Total Sales]]</f>
        <v>0.4</v>
      </c>
      <c r="P258" s="1" t="s">
        <v>23</v>
      </c>
    </row>
    <row r="259" spans="1:16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3" t="str">
        <f>IFERROR(LEFT(Tabla2[[#This Row],[Product]],FIND(" ",Tabla2[[#This Row],[Product]])-3),Tabla2[[#This Row],[Product]])</f>
        <v>Women</v>
      </c>
      <c r="I259" s="6">
        <v>50</v>
      </c>
      <c r="J259" s="4">
        <v>6750</v>
      </c>
      <c r="K259" s="6">
        <f>Tabla2[[#This Row],[Price per Unit]]*Tabla2[[#This Row],[Units Sold]]</f>
        <v>337500</v>
      </c>
      <c r="L259" s="52">
        <f>Tabla2[[#This Row],[Units Sold]]/Cálculos!$C$11</f>
        <v>2.7230248085713561E-4</v>
      </c>
      <c r="M259" s="6">
        <f>Tabla2[[#This Row],[Total Sales]]-Tabla2[[#This Row],[Operating Profit]]</f>
        <v>219375</v>
      </c>
      <c r="N259" s="6">
        <v>118124.99999999999</v>
      </c>
      <c r="O259" s="46">
        <f>Tabla2[[#This Row],[Operating Profit]]/Tabla2[[#This Row],[Total Sales]]</f>
        <v>0.35</v>
      </c>
      <c r="P259" s="1" t="s">
        <v>23</v>
      </c>
    </row>
    <row r="260" spans="1:16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3" t="str">
        <f>IFERROR(LEFT(Tabla2[[#This Row],[Product]],FIND(" ",Tabla2[[#This Row],[Product]])-3),Tabla2[[#This Row],[Product]])</f>
        <v>Men</v>
      </c>
      <c r="I260" s="6">
        <v>60</v>
      </c>
      <c r="J260" s="4">
        <v>6750</v>
      </c>
      <c r="K260" s="6">
        <f>Tabla2[[#This Row],[Price per Unit]]*Tabla2[[#This Row],[Units Sold]]</f>
        <v>405000</v>
      </c>
      <c r="L260" s="52">
        <f>Tabla2[[#This Row],[Units Sold]]/Cálculos!$C$11</f>
        <v>2.7230248085713561E-4</v>
      </c>
      <c r="M260" s="6">
        <f>Tabla2[[#This Row],[Total Sales]]-Tabla2[[#This Row],[Operating Profit]]</f>
        <v>182249.99999999997</v>
      </c>
      <c r="N260" s="6">
        <v>222750.00000000003</v>
      </c>
      <c r="O260" s="46">
        <f>Tabla2[[#This Row],[Operating Profit]]/Tabla2[[#This Row],[Total Sales]]</f>
        <v>0.55000000000000004</v>
      </c>
      <c r="P260" s="1" t="s">
        <v>23</v>
      </c>
    </row>
    <row r="261" spans="1:16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3" t="str">
        <f>IFERROR(LEFT(Tabla2[[#This Row],[Product]],FIND(" ",Tabla2[[#This Row],[Product]])-3),Tabla2[[#This Row],[Product]])</f>
        <v>Women</v>
      </c>
      <c r="I261" s="6">
        <v>65</v>
      </c>
      <c r="J261" s="4">
        <v>6500</v>
      </c>
      <c r="K261" s="6">
        <f>Tabla2[[#This Row],[Price per Unit]]*Tabla2[[#This Row],[Units Sold]]</f>
        <v>422500</v>
      </c>
      <c r="L261" s="52">
        <f>Tabla2[[#This Row],[Units Sold]]/Cálculos!$C$11</f>
        <v>2.6221720378835281E-4</v>
      </c>
      <c r="M261" s="6">
        <f>Tabla2[[#This Row],[Total Sales]]-Tabla2[[#This Row],[Operating Profit]]</f>
        <v>338000</v>
      </c>
      <c r="N261" s="6">
        <v>84500</v>
      </c>
      <c r="O261" s="46">
        <f>Tabla2[[#This Row],[Operating Profit]]/Tabla2[[#This Row],[Total Sales]]</f>
        <v>0.2</v>
      </c>
      <c r="P261" s="1" t="s">
        <v>23</v>
      </c>
    </row>
    <row r="262" spans="1:16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3" t="str">
        <f>IFERROR(LEFT(Tabla2[[#This Row],[Product]],FIND(" ",Tabla2[[#This Row],[Product]])-3),Tabla2[[#This Row],[Product]])</f>
        <v>Men</v>
      </c>
      <c r="I262" s="6">
        <v>50</v>
      </c>
      <c r="J262" s="4">
        <v>8500</v>
      </c>
      <c r="K262" s="6">
        <f>Tabla2[[#This Row],[Price per Unit]]*Tabla2[[#This Row],[Units Sold]]</f>
        <v>425000</v>
      </c>
      <c r="L262" s="52">
        <f>Tabla2[[#This Row],[Units Sold]]/Cálculos!$C$11</f>
        <v>3.4289942033861518E-4</v>
      </c>
      <c r="M262" s="6">
        <f>Tabla2[[#This Row],[Total Sales]]-Tabla2[[#This Row],[Operating Profit]]</f>
        <v>255000</v>
      </c>
      <c r="N262" s="6">
        <v>170000</v>
      </c>
      <c r="O262" s="46">
        <f>Tabla2[[#This Row],[Operating Profit]]/Tabla2[[#This Row],[Total Sales]]</f>
        <v>0.4</v>
      </c>
      <c r="P262" s="1" t="s">
        <v>23</v>
      </c>
    </row>
    <row r="263" spans="1:16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3" t="str">
        <f>IFERROR(LEFT(Tabla2[[#This Row],[Product]],FIND(" ",Tabla2[[#This Row],[Product]])-3),Tabla2[[#This Row],[Product]])</f>
        <v>Men</v>
      </c>
      <c r="I263" s="6">
        <v>55.000000000000007</v>
      </c>
      <c r="J263" s="4">
        <v>8500</v>
      </c>
      <c r="K263" s="6">
        <f>Tabla2[[#This Row],[Price per Unit]]*Tabla2[[#This Row],[Units Sold]]</f>
        <v>467500.00000000006</v>
      </c>
      <c r="L263" s="52">
        <f>Tabla2[[#This Row],[Units Sold]]/Cálculos!$C$11</f>
        <v>3.4289942033861518E-4</v>
      </c>
      <c r="M263" s="6">
        <f>Tabla2[[#This Row],[Total Sales]]-Tabla2[[#This Row],[Operating Profit]]</f>
        <v>350625.00000000006</v>
      </c>
      <c r="N263" s="6">
        <v>116875.00000000001</v>
      </c>
      <c r="O263" s="46">
        <f>Tabla2[[#This Row],[Operating Profit]]/Tabla2[[#This Row],[Total Sales]]</f>
        <v>0.25</v>
      </c>
      <c r="P263" s="1" t="s">
        <v>23</v>
      </c>
    </row>
    <row r="264" spans="1:16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3" t="str">
        <f>IFERROR(LEFT(Tabla2[[#This Row],[Product]],FIND(" ",Tabla2[[#This Row],[Product]])-3),Tabla2[[#This Row],[Product]])</f>
        <v>Women</v>
      </c>
      <c r="I264" s="6">
        <v>50</v>
      </c>
      <c r="J264" s="4">
        <v>7000</v>
      </c>
      <c r="K264" s="6">
        <f>Tabla2[[#This Row],[Price per Unit]]*Tabla2[[#This Row],[Units Sold]]</f>
        <v>350000</v>
      </c>
      <c r="L264" s="52">
        <f>Tabla2[[#This Row],[Units Sold]]/Cálculos!$C$11</f>
        <v>2.8238775792591842E-4</v>
      </c>
      <c r="M264" s="6">
        <f>Tabla2[[#This Row],[Total Sales]]-Tabla2[[#This Row],[Operating Profit]]</f>
        <v>210000</v>
      </c>
      <c r="N264" s="6">
        <v>140000</v>
      </c>
      <c r="O264" s="46">
        <f>Tabla2[[#This Row],[Operating Profit]]/Tabla2[[#This Row],[Total Sales]]</f>
        <v>0.4</v>
      </c>
      <c r="P264" s="1" t="s">
        <v>23</v>
      </c>
    </row>
    <row r="265" spans="1:16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3" t="str">
        <f>IFERROR(LEFT(Tabla2[[#This Row],[Product]],FIND(" ",Tabla2[[#This Row],[Product]])-3),Tabla2[[#This Row],[Product]])</f>
        <v>Women</v>
      </c>
      <c r="I265" s="6">
        <v>50</v>
      </c>
      <c r="J265" s="4">
        <v>6500</v>
      </c>
      <c r="K265" s="6">
        <f>Tabla2[[#This Row],[Price per Unit]]*Tabla2[[#This Row],[Units Sold]]</f>
        <v>325000</v>
      </c>
      <c r="L265" s="52">
        <f>Tabla2[[#This Row],[Units Sold]]/Cálculos!$C$11</f>
        <v>2.6221720378835281E-4</v>
      </c>
      <c r="M265" s="6">
        <f>Tabla2[[#This Row],[Total Sales]]-Tabla2[[#This Row],[Operating Profit]]</f>
        <v>211250</v>
      </c>
      <c r="N265" s="6">
        <v>113750</v>
      </c>
      <c r="O265" s="46">
        <f>Tabla2[[#This Row],[Operating Profit]]/Tabla2[[#This Row],[Total Sales]]</f>
        <v>0.35</v>
      </c>
      <c r="P265" s="1" t="s">
        <v>23</v>
      </c>
    </row>
    <row r="266" spans="1:16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3" t="str">
        <f>IFERROR(LEFT(Tabla2[[#This Row],[Product]],FIND(" ",Tabla2[[#This Row],[Product]])-3),Tabla2[[#This Row],[Product]])</f>
        <v>Men</v>
      </c>
      <c r="I266" s="6">
        <v>60</v>
      </c>
      <c r="J266" s="4">
        <v>6500</v>
      </c>
      <c r="K266" s="6">
        <f>Tabla2[[#This Row],[Price per Unit]]*Tabla2[[#This Row],[Units Sold]]</f>
        <v>390000</v>
      </c>
      <c r="L266" s="52">
        <f>Tabla2[[#This Row],[Units Sold]]/Cálculos!$C$11</f>
        <v>2.6221720378835281E-4</v>
      </c>
      <c r="M266" s="6">
        <f>Tabla2[[#This Row],[Total Sales]]-Tabla2[[#This Row],[Operating Profit]]</f>
        <v>175499.99999999997</v>
      </c>
      <c r="N266" s="6">
        <v>214500.00000000003</v>
      </c>
      <c r="O266" s="46">
        <f>Tabla2[[#This Row],[Operating Profit]]/Tabla2[[#This Row],[Total Sales]]</f>
        <v>0.55000000000000004</v>
      </c>
      <c r="P266" s="1" t="s">
        <v>23</v>
      </c>
    </row>
    <row r="267" spans="1:16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3" t="str">
        <f>IFERROR(LEFT(Tabla2[[#This Row],[Product]],FIND(" ",Tabla2[[#This Row],[Product]])-3),Tabla2[[#This Row],[Product]])</f>
        <v>Women</v>
      </c>
      <c r="I267" s="6">
        <v>65</v>
      </c>
      <c r="J267" s="4">
        <v>7000</v>
      </c>
      <c r="K267" s="6">
        <f>Tabla2[[#This Row],[Price per Unit]]*Tabla2[[#This Row],[Units Sold]]</f>
        <v>455000</v>
      </c>
      <c r="L267" s="52">
        <f>Tabla2[[#This Row],[Units Sold]]/Cálculos!$C$11</f>
        <v>2.8238775792591842E-4</v>
      </c>
      <c r="M267" s="6">
        <f>Tabla2[[#This Row],[Total Sales]]-Tabla2[[#This Row],[Operating Profit]]</f>
        <v>364000</v>
      </c>
      <c r="N267" s="6">
        <v>91000</v>
      </c>
      <c r="O267" s="46">
        <f>Tabla2[[#This Row],[Operating Profit]]/Tabla2[[#This Row],[Total Sales]]</f>
        <v>0.2</v>
      </c>
      <c r="P267" s="1" t="s">
        <v>23</v>
      </c>
    </row>
    <row r="268" spans="1:16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3" t="str">
        <f>IFERROR(LEFT(Tabla2[[#This Row],[Product]],FIND(" ",Tabla2[[#This Row],[Product]])-3),Tabla2[[#This Row],[Product]])</f>
        <v>Men</v>
      </c>
      <c r="I268" s="6">
        <v>50</v>
      </c>
      <c r="J268" s="4">
        <v>8000</v>
      </c>
      <c r="K268" s="6">
        <f>Tabla2[[#This Row],[Price per Unit]]*Tabla2[[#This Row],[Units Sold]]</f>
        <v>400000</v>
      </c>
      <c r="L268" s="52">
        <f>Tabla2[[#This Row],[Units Sold]]/Cálculos!$C$11</f>
        <v>3.2272886620104957E-4</v>
      </c>
      <c r="M268" s="6">
        <f>Tabla2[[#This Row],[Total Sales]]-Tabla2[[#This Row],[Operating Profit]]</f>
        <v>240000</v>
      </c>
      <c r="N268" s="6">
        <v>160000</v>
      </c>
      <c r="O268" s="46">
        <f>Tabla2[[#This Row],[Operating Profit]]/Tabla2[[#This Row],[Total Sales]]</f>
        <v>0.4</v>
      </c>
      <c r="P268" s="1" t="s">
        <v>23</v>
      </c>
    </row>
    <row r="269" spans="1:16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3" t="str">
        <f>IFERROR(LEFT(Tabla2[[#This Row],[Product]],FIND(" ",Tabla2[[#This Row],[Product]])-3),Tabla2[[#This Row],[Product]])</f>
        <v>Men</v>
      </c>
      <c r="I269" s="6">
        <v>55.000000000000007</v>
      </c>
      <c r="J269" s="4">
        <v>8000</v>
      </c>
      <c r="K269" s="6">
        <f>Tabla2[[#This Row],[Price per Unit]]*Tabla2[[#This Row],[Units Sold]]</f>
        <v>440000.00000000006</v>
      </c>
      <c r="L269" s="52">
        <f>Tabla2[[#This Row],[Units Sold]]/Cálculos!$C$11</f>
        <v>3.2272886620104957E-4</v>
      </c>
      <c r="M269" s="6">
        <f>Tabla2[[#This Row],[Total Sales]]-Tabla2[[#This Row],[Operating Profit]]</f>
        <v>330000.00000000006</v>
      </c>
      <c r="N269" s="6">
        <v>110000.00000000001</v>
      </c>
      <c r="O269" s="46">
        <f>Tabla2[[#This Row],[Operating Profit]]/Tabla2[[#This Row],[Total Sales]]</f>
        <v>0.25</v>
      </c>
      <c r="P269" s="1" t="s">
        <v>23</v>
      </c>
    </row>
    <row r="270" spans="1:16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3" t="str">
        <f>IFERROR(LEFT(Tabla2[[#This Row],[Product]],FIND(" ",Tabla2[[#This Row],[Product]])-3),Tabla2[[#This Row],[Product]])</f>
        <v>Women</v>
      </c>
      <c r="I270" s="6">
        <v>50</v>
      </c>
      <c r="J270" s="4">
        <v>6500</v>
      </c>
      <c r="K270" s="6">
        <f>Tabla2[[#This Row],[Price per Unit]]*Tabla2[[#This Row],[Units Sold]]</f>
        <v>325000</v>
      </c>
      <c r="L270" s="52">
        <f>Tabla2[[#This Row],[Units Sold]]/Cálculos!$C$11</f>
        <v>2.6221720378835281E-4</v>
      </c>
      <c r="M270" s="6">
        <f>Tabla2[[#This Row],[Total Sales]]-Tabla2[[#This Row],[Operating Profit]]</f>
        <v>195000</v>
      </c>
      <c r="N270" s="6">
        <v>130000</v>
      </c>
      <c r="O270" s="46">
        <f>Tabla2[[#This Row],[Operating Profit]]/Tabla2[[#This Row],[Total Sales]]</f>
        <v>0.4</v>
      </c>
      <c r="P270" s="1" t="s">
        <v>23</v>
      </c>
    </row>
    <row r="271" spans="1:16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3" t="str">
        <f>IFERROR(LEFT(Tabla2[[#This Row],[Product]],FIND(" ",Tabla2[[#This Row],[Product]])-3),Tabla2[[#This Row],[Product]])</f>
        <v>Women</v>
      </c>
      <c r="I271" s="6">
        <v>50</v>
      </c>
      <c r="J271" s="4">
        <v>6250</v>
      </c>
      <c r="K271" s="6">
        <f>Tabla2[[#This Row],[Price per Unit]]*Tabla2[[#This Row],[Units Sold]]</f>
        <v>312500</v>
      </c>
      <c r="L271" s="52">
        <f>Tabla2[[#This Row],[Units Sold]]/Cálculos!$C$11</f>
        <v>2.5213192671957001E-4</v>
      </c>
      <c r="M271" s="6">
        <f>Tabla2[[#This Row],[Total Sales]]-Tabla2[[#This Row],[Operating Profit]]</f>
        <v>203125</v>
      </c>
      <c r="N271" s="6">
        <v>109375</v>
      </c>
      <c r="O271" s="46">
        <f>Tabla2[[#This Row],[Operating Profit]]/Tabla2[[#This Row],[Total Sales]]</f>
        <v>0.35</v>
      </c>
      <c r="P271" s="1" t="s">
        <v>23</v>
      </c>
    </row>
    <row r="272" spans="1:16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3" t="str">
        <f>IFERROR(LEFT(Tabla2[[#This Row],[Product]],FIND(" ",Tabla2[[#This Row],[Product]])-3),Tabla2[[#This Row],[Product]])</f>
        <v>Men</v>
      </c>
      <c r="I272" s="6">
        <v>60</v>
      </c>
      <c r="J272" s="4">
        <v>6000</v>
      </c>
      <c r="K272" s="6">
        <f>Tabla2[[#This Row],[Price per Unit]]*Tabla2[[#This Row],[Units Sold]]</f>
        <v>360000</v>
      </c>
      <c r="L272" s="52">
        <f>Tabla2[[#This Row],[Units Sold]]/Cálculos!$C$11</f>
        <v>2.4204664965078721E-4</v>
      </c>
      <c r="M272" s="6">
        <f>Tabla2[[#This Row],[Total Sales]]-Tabla2[[#This Row],[Operating Profit]]</f>
        <v>161999.99999999997</v>
      </c>
      <c r="N272" s="6">
        <v>198000.00000000003</v>
      </c>
      <c r="O272" s="46">
        <f>Tabla2[[#This Row],[Operating Profit]]/Tabla2[[#This Row],[Total Sales]]</f>
        <v>0.55000000000000004</v>
      </c>
      <c r="P272" s="1" t="s">
        <v>23</v>
      </c>
    </row>
    <row r="273" spans="1:16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3" t="str">
        <f>IFERROR(LEFT(Tabla2[[#This Row],[Product]],FIND(" ",Tabla2[[#This Row],[Product]])-3),Tabla2[[#This Row],[Product]])</f>
        <v>Women</v>
      </c>
      <c r="I273" s="6">
        <v>65</v>
      </c>
      <c r="J273" s="4">
        <v>6500</v>
      </c>
      <c r="K273" s="6">
        <f>Tabla2[[#This Row],[Price per Unit]]*Tabla2[[#This Row],[Units Sold]]</f>
        <v>422500</v>
      </c>
      <c r="L273" s="52">
        <f>Tabla2[[#This Row],[Units Sold]]/Cálculos!$C$11</f>
        <v>2.6221720378835281E-4</v>
      </c>
      <c r="M273" s="6">
        <f>Tabla2[[#This Row],[Total Sales]]-Tabla2[[#This Row],[Operating Profit]]</f>
        <v>338000</v>
      </c>
      <c r="N273" s="6">
        <v>84500</v>
      </c>
      <c r="O273" s="46">
        <f>Tabla2[[#This Row],[Operating Profit]]/Tabla2[[#This Row],[Total Sales]]</f>
        <v>0.2</v>
      </c>
      <c r="P273" s="1" t="s">
        <v>23</v>
      </c>
    </row>
    <row r="274" spans="1:16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3" t="str">
        <f>IFERROR(LEFT(Tabla2[[#This Row],[Product]],FIND(" ",Tabla2[[#This Row],[Product]])-3),Tabla2[[#This Row],[Product]])</f>
        <v>Men</v>
      </c>
      <c r="I274" s="6">
        <v>50</v>
      </c>
      <c r="J274" s="4">
        <v>8250</v>
      </c>
      <c r="K274" s="6">
        <f>Tabla2[[#This Row],[Price per Unit]]*Tabla2[[#This Row],[Units Sold]]</f>
        <v>412500</v>
      </c>
      <c r="L274" s="52">
        <f>Tabla2[[#This Row],[Units Sold]]/Cálculos!$C$11</f>
        <v>3.3281414326983237E-4</v>
      </c>
      <c r="M274" s="6">
        <f>Tabla2[[#This Row],[Total Sales]]-Tabla2[[#This Row],[Operating Profit]]</f>
        <v>247500</v>
      </c>
      <c r="N274" s="6">
        <v>165000</v>
      </c>
      <c r="O274" s="46">
        <f>Tabla2[[#This Row],[Operating Profit]]/Tabla2[[#This Row],[Total Sales]]</f>
        <v>0.4</v>
      </c>
      <c r="P274" s="1" t="s">
        <v>23</v>
      </c>
    </row>
    <row r="275" spans="1:16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3" t="str">
        <f>IFERROR(LEFT(Tabla2[[#This Row],[Product]],FIND(" ",Tabla2[[#This Row],[Product]])-3),Tabla2[[#This Row],[Product]])</f>
        <v>Men</v>
      </c>
      <c r="I275" s="6">
        <v>55.000000000000007</v>
      </c>
      <c r="J275" s="4">
        <v>8250</v>
      </c>
      <c r="K275" s="6">
        <f>Tabla2[[#This Row],[Price per Unit]]*Tabla2[[#This Row],[Units Sold]]</f>
        <v>453750.00000000006</v>
      </c>
      <c r="L275" s="52">
        <f>Tabla2[[#This Row],[Units Sold]]/Cálculos!$C$11</f>
        <v>3.3281414326983237E-4</v>
      </c>
      <c r="M275" s="6">
        <f>Tabla2[[#This Row],[Total Sales]]-Tabla2[[#This Row],[Operating Profit]]</f>
        <v>340312.50000000006</v>
      </c>
      <c r="N275" s="6">
        <v>113437.50000000001</v>
      </c>
      <c r="O275" s="46">
        <f>Tabla2[[#This Row],[Operating Profit]]/Tabla2[[#This Row],[Total Sales]]</f>
        <v>0.25</v>
      </c>
      <c r="P275" s="1" t="s">
        <v>23</v>
      </c>
    </row>
    <row r="276" spans="1:16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3" t="str">
        <f>IFERROR(LEFT(Tabla2[[#This Row],[Product]],FIND(" ",Tabla2[[#This Row],[Product]])-3),Tabla2[[#This Row],[Product]])</f>
        <v>Women</v>
      </c>
      <c r="I276" s="6">
        <v>50</v>
      </c>
      <c r="J276" s="4">
        <v>6750</v>
      </c>
      <c r="K276" s="6">
        <f>Tabla2[[#This Row],[Price per Unit]]*Tabla2[[#This Row],[Units Sold]]</f>
        <v>337500</v>
      </c>
      <c r="L276" s="52">
        <f>Tabla2[[#This Row],[Units Sold]]/Cálculos!$C$11</f>
        <v>2.7230248085713561E-4</v>
      </c>
      <c r="M276" s="6">
        <f>Tabla2[[#This Row],[Total Sales]]-Tabla2[[#This Row],[Operating Profit]]</f>
        <v>202500</v>
      </c>
      <c r="N276" s="6">
        <v>135000</v>
      </c>
      <c r="O276" s="46">
        <f>Tabla2[[#This Row],[Operating Profit]]/Tabla2[[#This Row],[Total Sales]]</f>
        <v>0.4</v>
      </c>
      <c r="P276" s="1" t="s">
        <v>23</v>
      </c>
    </row>
    <row r="277" spans="1:16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3" t="str">
        <f>IFERROR(LEFT(Tabla2[[#This Row],[Product]],FIND(" ",Tabla2[[#This Row],[Product]])-3),Tabla2[[#This Row],[Product]])</f>
        <v>Women</v>
      </c>
      <c r="I277" s="6">
        <v>50</v>
      </c>
      <c r="J277" s="4">
        <v>6500</v>
      </c>
      <c r="K277" s="6">
        <f>Tabla2[[#This Row],[Price per Unit]]*Tabla2[[#This Row],[Units Sold]]</f>
        <v>325000</v>
      </c>
      <c r="L277" s="52">
        <f>Tabla2[[#This Row],[Units Sold]]/Cálculos!$C$11</f>
        <v>2.6221720378835281E-4</v>
      </c>
      <c r="M277" s="6">
        <f>Tabla2[[#This Row],[Total Sales]]-Tabla2[[#This Row],[Operating Profit]]</f>
        <v>211250</v>
      </c>
      <c r="N277" s="6">
        <v>113750</v>
      </c>
      <c r="O277" s="46">
        <f>Tabla2[[#This Row],[Operating Profit]]/Tabla2[[#This Row],[Total Sales]]</f>
        <v>0.35</v>
      </c>
      <c r="P277" s="1" t="s">
        <v>23</v>
      </c>
    </row>
    <row r="278" spans="1:16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3" t="str">
        <f>IFERROR(LEFT(Tabla2[[#This Row],[Product]],FIND(" ",Tabla2[[#This Row],[Product]])-3),Tabla2[[#This Row],[Product]])</f>
        <v>Men</v>
      </c>
      <c r="I278" s="6">
        <v>60</v>
      </c>
      <c r="J278" s="4">
        <v>6000</v>
      </c>
      <c r="K278" s="6">
        <f>Tabla2[[#This Row],[Price per Unit]]*Tabla2[[#This Row],[Units Sold]]</f>
        <v>360000</v>
      </c>
      <c r="L278" s="52">
        <f>Tabla2[[#This Row],[Units Sold]]/Cálculos!$C$11</f>
        <v>2.4204664965078721E-4</v>
      </c>
      <c r="M278" s="6">
        <f>Tabla2[[#This Row],[Total Sales]]-Tabla2[[#This Row],[Operating Profit]]</f>
        <v>161999.99999999997</v>
      </c>
      <c r="N278" s="6">
        <v>198000.00000000003</v>
      </c>
      <c r="O278" s="46">
        <f>Tabla2[[#This Row],[Operating Profit]]/Tabla2[[#This Row],[Total Sales]]</f>
        <v>0.55000000000000004</v>
      </c>
      <c r="P278" s="1" t="s">
        <v>23</v>
      </c>
    </row>
    <row r="279" spans="1:16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3" t="str">
        <f>IFERROR(LEFT(Tabla2[[#This Row],[Product]],FIND(" ",Tabla2[[#This Row],[Product]])-3),Tabla2[[#This Row],[Product]])</f>
        <v>Women</v>
      </c>
      <c r="I279" s="6">
        <v>65</v>
      </c>
      <c r="J279" s="4">
        <v>7000</v>
      </c>
      <c r="K279" s="6">
        <f>Tabla2[[#This Row],[Price per Unit]]*Tabla2[[#This Row],[Units Sold]]</f>
        <v>455000</v>
      </c>
      <c r="L279" s="52">
        <f>Tabla2[[#This Row],[Units Sold]]/Cálculos!$C$11</f>
        <v>2.8238775792591842E-4</v>
      </c>
      <c r="M279" s="6">
        <f>Tabla2[[#This Row],[Total Sales]]-Tabla2[[#This Row],[Operating Profit]]</f>
        <v>364000</v>
      </c>
      <c r="N279" s="6">
        <v>91000</v>
      </c>
      <c r="O279" s="46">
        <f>Tabla2[[#This Row],[Operating Profit]]/Tabla2[[#This Row],[Total Sales]]</f>
        <v>0.2</v>
      </c>
      <c r="P279" s="1" t="s">
        <v>23</v>
      </c>
    </row>
    <row r="280" spans="1:16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3" t="str">
        <f>IFERROR(LEFT(Tabla2[[#This Row],[Product]],FIND(" ",Tabla2[[#This Row],[Product]])-3),Tabla2[[#This Row],[Product]])</f>
        <v>Men</v>
      </c>
      <c r="I280" s="6">
        <v>50</v>
      </c>
      <c r="J280" s="4">
        <v>9000</v>
      </c>
      <c r="K280" s="6">
        <f>Tabla2[[#This Row],[Price per Unit]]*Tabla2[[#This Row],[Units Sold]]</f>
        <v>450000</v>
      </c>
      <c r="L280" s="52">
        <f>Tabla2[[#This Row],[Units Sold]]/Cálculos!$C$11</f>
        <v>3.6306997447618078E-4</v>
      </c>
      <c r="M280" s="6">
        <f>Tabla2[[#This Row],[Total Sales]]-Tabla2[[#This Row],[Operating Profit]]</f>
        <v>270000</v>
      </c>
      <c r="N280" s="6">
        <v>180000</v>
      </c>
      <c r="O280" s="46">
        <f>Tabla2[[#This Row],[Operating Profit]]/Tabla2[[#This Row],[Total Sales]]</f>
        <v>0.4</v>
      </c>
      <c r="P280" s="1" t="s">
        <v>23</v>
      </c>
    </row>
    <row r="281" spans="1:16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3" t="str">
        <f>IFERROR(LEFT(Tabla2[[#This Row],[Product]],FIND(" ",Tabla2[[#This Row],[Product]])-3),Tabla2[[#This Row],[Product]])</f>
        <v>Men</v>
      </c>
      <c r="I281" s="6">
        <v>55.000000000000007</v>
      </c>
      <c r="J281" s="4">
        <v>9000</v>
      </c>
      <c r="K281" s="6">
        <f>Tabla2[[#This Row],[Price per Unit]]*Tabla2[[#This Row],[Units Sold]]</f>
        <v>495000.00000000006</v>
      </c>
      <c r="L281" s="52">
        <f>Tabla2[[#This Row],[Units Sold]]/Cálculos!$C$11</f>
        <v>3.6306997447618078E-4</v>
      </c>
      <c r="M281" s="6">
        <f>Tabla2[[#This Row],[Total Sales]]-Tabla2[[#This Row],[Operating Profit]]</f>
        <v>371250.00000000006</v>
      </c>
      <c r="N281" s="6">
        <v>123750.00000000001</v>
      </c>
      <c r="O281" s="46">
        <f>Tabla2[[#This Row],[Operating Profit]]/Tabla2[[#This Row],[Total Sales]]</f>
        <v>0.25</v>
      </c>
      <c r="P281" s="1" t="s">
        <v>23</v>
      </c>
    </row>
    <row r="282" spans="1:16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3" t="str">
        <f>IFERROR(LEFT(Tabla2[[#This Row],[Product]],FIND(" ",Tabla2[[#This Row],[Product]])-3),Tabla2[[#This Row],[Product]])</f>
        <v>Women</v>
      </c>
      <c r="I282" s="6">
        <v>50</v>
      </c>
      <c r="J282" s="4">
        <v>7000</v>
      </c>
      <c r="K282" s="6">
        <f>Tabla2[[#This Row],[Price per Unit]]*Tabla2[[#This Row],[Units Sold]]</f>
        <v>350000</v>
      </c>
      <c r="L282" s="52">
        <f>Tabla2[[#This Row],[Units Sold]]/Cálculos!$C$11</f>
        <v>2.8238775792591842E-4</v>
      </c>
      <c r="M282" s="6">
        <f>Tabla2[[#This Row],[Total Sales]]-Tabla2[[#This Row],[Operating Profit]]</f>
        <v>210000</v>
      </c>
      <c r="N282" s="6">
        <v>140000</v>
      </c>
      <c r="O282" s="46">
        <f>Tabla2[[#This Row],[Operating Profit]]/Tabla2[[#This Row],[Total Sales]]</f>
        <v>0.4</v>
      </c>
      <c r="P282" s="1" t="s">
        <v>23</v>
      </c>
    </row>
    <row r="283" spans="1:16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3" t="str">
        <f>IFERROR(LEFT(Tabla2[[#This Row],[Product]],FIND(" ",Tabla2[[#This Row],[Product]])-3),Tabla2[[#This Row],[Product]])</f>
        <v>Women</v>
      </c>
      <c r="I283" s="6">
        <v>50</v>
      </c>
      <c r="J283" s="4">
        <v>7000</v>
      </c>
      <c r="K283" s="6">
        <f>Tabla2[[#This Row],[Price per Unit]]*Tabla2[[#This Row],[Units Sold]]</f>
        <v>350000</v>
      </c>
      <c r="L283" s="52">
        <f>Tabla2[[#This Row],[Units Sold]]/Cálculos!$C$11</f>
        <v>2.8238775792591842E-4</v>
      </c>
      <c r="M283" s="6">
        <f>Tabla2[[#This Row],[Total Sales]]-Tabla2[[#This Row],[Operating Profit]]</f>
        <v>227500</v>
      </c>
      <c r="N283" s="6">
        <v>122499.99999999999</v>
      </c>
      <c r="O283" s="46">
        <f>Tabla2[[#This Row],[Operating Profit]]/Tabla2[[#This Row],[Total Sales]]</f>
        <v>0.35</v>
      </c>
      <c r="P283" s="1" t="s">
        <v>23</v>
      </c>
    </row>
    <row r="284" spans="1:16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3" t="str">
        <f>IFERROR(LEFT(Tabla2[[#This Row],[Product]],FIND(" ",Tabla2[[#This Row],[Product]])-3),Tabla2[[#This Row],[Product]])</f>
        <v>Men</v>
      </c>
      <c r="I284" s="6">
        <v>60</v>
      </c>
      <c r="J284" s="4">
        <v>6250</v>
      </c>
      <c r="K284" s="6">
        <f>Tabla2[[#This Row],[Price per Unit]]*Tabla2[[#This Row],[Units Sold]]</f>
        <v>375000</v>
      </c>
      <c r="L284" s="52">
        <f>Tabla2[[#This Row],[Units Sold]]/Cálculos!$C$11</f>
        <v>2.5213192671957001E-4</v>
      </c>
      <c r="M284" s="6">
        <f>Tabla2[[#This Row],[Total Sales]]-Tabla2[[#This Row],[Operating Profit]]</f>
        <v>168749.99999999997</v>
      </c>
      <c r="N284" s="6">
        <v>206250.00000000003</v>
      </c>
      <c r="O284" s="46">
        <f>Tabla2[[#This Row],[Operating Profit]]/Tabla2[[#This Row],[Total Sales]]</f>
        <v>0.55000000000000004</v>
      </c>
      <c r="P284" s="1" t="s">
        <v>23</v>
      </c>
    </row>
    <row r="285" spans="1:16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3" t="str">
        <f>IFERROR(LEFT(Tabla2[[#This Row],[Product]],FIND(" ",Tabla2[[#This Row],[Product]])-3),Tabla2[[#This Row],[Product]])</f>
        <v>Women</v>
      </c>
      <c r="I285" s="6">
        <v>65</v>
      </c>
      <c r="J285" s="4">
        <v>7250</v>
      </c>
      <c r="K285" s="6">
        <f>Tabla2[[#This Row],[Price per Unit]]*Tabla2[[#This Row],[Units Sold]]</f>
        <v>471250</v>
      </c>
      <c r="L285" s="52">
        <f>Tabla2[[#This Row],[Units Sold]]/Cálculos!$C$11</f>
        <v>2.9247303499470122E-4</v>
      </c>
      <c r="M285" s="6">
        <f>Tabla2[[#This Row],[Total Sales]]-Tabla2[[#This Row],[Operating Profit]]</f>
        <v>377000</v>
      </c>
      <c r="N285" s="6">
        <v>94250</v>
      </c>
      <c r="O285" s="46">
        <f>Tabla2[[#This Row],[Operating Profit]]/Tabla2[[#This Row],[Total Sales]]</f>
        <v>0.2</v>
      </c>
      <c r="P285" s="1" t="s">
        <v>23</v>
      </c>
    </row>
    <row r="286" spans="1:16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3" t="str">
        <f>IFERROR(LEFT(Tabla2[[#This Row],[Product]],FIND(" ",Tabla2[[#This Row],[Product]])-3),Tabla2[[#This Row],[Product]])</f>
        <v>Men</v>
      </c>
      <c r="I286" s="6">
        <v>45</v>
      </c>
      <c r="J286" s="4">
        <v>4750</v>
      </c>
      <c r="K286" s="6">
        <f>Tabla2[[#This Row],[Price per Unit]]*Tabla2[[#This Row],[Units Sold]]</f>
        <v>213750</v>
      </c>
      <c r="L286" s="52">
        <f>Tabla2[[#This Row],[Units Sold]]/Cálculos!$C$11</f>
        <v>1.9162026430687319E-4</v>
      </c>
      <c r="M286" s="6">
        <f>Tabla2[[#This Row],[Total Sales]]-Tabla2[[#This Row],[Operating Profit]]</f>
        <v>128250</v>
      </c>
      <c r="N286" s="6">
        <v>85500</v>
      </c>
      <c r="O286" s="46">
        <f>Tabla2[[#This Row],[Operating Profit]]/Tabla2[[#This Row],[Total Sales]]</f>
        <v>0.4</v>
      </c>
      <c r="P286" s="1" t="s">
        <v>23</v>
      </c>
    </row>
    <row r="287" spans="1:16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3" t="str">
        <f>IFERROR(LEFT(Tabla2[[#This Row],[Product]],FIND(" ",Tabla2[[#This Row],[Product]])-3),Tabla2[[#This Row],[Product]])</f>
        <v>Men</v>
      </c>
      <c r="I287" s="6">
        <v>45</v>
      </c>
      <c r="J287" s="4">
        <v>2750</v>
      </c>
      <c r="K287" s="6">
        <f>Tabla2[[#This Row],[Price per Unit]]*Tabla2[[#This Row],[Units Sold]]</f>
        <v>123750</v>
      </c>
      <c r="L287" s="52">
        <f>Tabla2[[#This Row],[Units Sold]]/Cálculos!$C$11</f>
        <v>1.109380477566108E-4</v>
      </c>
      <c r="M287" s="6">
        <f>Tabla2[[#This Row],[Total Sales]]-Tabla2[[#This Row],[Operating Profit]]</f>
        <v>80437.5</v>
      </c>
      <c r="N287" s="6">
        <v>43312.5</v>
      </c>
      <c r="O287" s="46">
        <f>Tabla2[[#This Row],[Operating Profit]]/Tabla2[[#This Row],[Total Sales]]</f>
        <v>0.35</v>
      </c>
      <c r="P287" s="1" t="s">
        <v>23</v>
      </c>
    </row>
    <row r="288" spans="1:16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3" t="str">
        <f>IFERROR(LEFT(Tabla2[[#This Row],[Product]],FIND(" ",Tabla2[[#This Row],[Product]])-3),Tabla2[[#This Row],[Product]])</f>
        <v>Women</v>
      </c>
      <c r="I288" s="6">
        <v>35</v>
      </c>
      <c r="J288" s="4">
        <v>2750</v>
      </c>
      <c r="K288" s="6">
        <f>Tabla2[[#This Row],[Price per Unit]]*Tabla2[[#This Row],[Units Sold]]</f>
        <v>96250</v>
      </c>
      <c r="L288" s="52">
        <f>Tabla2[[#This Row],[Units Sold]]/Cálculos!$C$11</f>
        <v>1.109380477566108E-4</v>
      </c>
      <c r="M288" s="6">
        <f>Tabla2[[#This Row],[Total Sales]]-Tabla2[[#This Row],[Operating Profit]]</f>
        <v>62562.5</v>
      </c>
      <c r="N288" s="6">
        <v>33687.5</v>
      </c>
      <c r="O288" s="46">
        <f>Tabla2[[#This Row],[Operating Profit]]/Tabla2[[#This Row],[Total Sales]]</f>
        <v>0.35</v>
      </c>
      <c r="P288" s="1" t="s">
        <v>23</v>
      </c>
    </row>
    <row r="289" spans="1:16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3" t="str">
        <f>IFERROR(LEFT(Tabla2[[#This Row],[Product]],FIND(" ",Tabla2[[#This Row],[Product]])-3),Tabla2[[#This Row],[Product]])</f>
        <v>Women</v>
      </c>
      <c r="I289" s="6">
        <v>40</v>
      </c>
      <c r="J289" s="4">
        <v>1250</v>
      </c>
      <c r="K289" s="6">
        <f>Tabla2[[#This Row],[Price per Unit]]*Tabla2[[#This Row],[Units Sold]]</f>
        <v>50000</v>
      </c>
      <c r="L289" s="52">
        <f>Tabla2[[#This Row],[Units Sold]]/Cálculos!$C$11</f>
        <v>5.0426385343913999E-5</v>
      </c>
      <c r="M289" s="6">
        <f>Tabla2[[#This Row],[Total Sales]]-Tabla2[[#This Row],[Operating Profit]]</f>
        <v>30000</v>
      </c>
      <c r="N289" s="6">
        <v>20000</v>
      </c>
      <c r="O289" s="46">
        <f>Tabla2[[#This Row],[Operating Profit]]/Tabla2[[#This Row],[Total Sales]]</f>
        <v>0.4</v>
      </c>
      <c r="P289" s="1" t="s">
        <v>23</v>
      </c>
    </row>
    <row r="290" spans="1:16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3" t="str">
        <f>IFERROR(LEFT(Tabla2[[#This Row],[Product]],FIND(" ",Tabla2[[#This Row],[Product]])-3),Tabla2[[#This Row],[Product]])</f>
        <v>Men</v>
      </c>
      <c r="I290" s="6">
        <v>54.999999999999993</v>
      </c>
      <c r="J290" s="4">
        <v>1750</v>
      </c>
      <c r="K290" s="6">
        <f>Tabla2[[#This Row],[Price per Unit]]*Tabla2[[#This Row],[Units Sold]]</f>
        <v>96249.999999999985</v>
      </c>
      <c r="L290" s="52">
        <f>Tabla2[[#This Row],[Units Sold]]/Cálculos!$C$11</f>
        <v>7.0596939481479604E-5</v>
      </c>
      <c r="M290" s="6">
        <f>Tabla2[[#This Row],[Total Sales]]-Tabla2[[#This Row],[Operating Profit]]</f>
        <v>62562.499999999993</v>
      </c>
      <c r="N290" s="6">
        <v>33687.499999999993</v>
      </c>
      <c r="O290" s="46">
        <f>Tabla2[[#This Row],[Operating Profit]]/Tabla2[[#This Row],[Total Sales]]</f>
        <v>0.35</v>
      </c>
      <c r="P290" s="1" t="s">
        <v>23</v>
      </c>
    </row>
    <row r="291" spans="1:16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3" t="str">
        <f>IFERROR(LEFT(Tabla2[[#This Row],[Product]],FIND(" ",Tabla2[[#This Row],[Product]])-3),Tabla2[[#This Row],[Product]])</f>
        <v>Women</v>
      </c>
      <c r="I291" s="6">
        <v>45</v>
      </c>
      <c r="J291" s="4">
        <v>2750</v>
      </c>
      <c r="K291" s="6">
        <f>Tabla2[[#This Row],[Price per Unit]]*Tabla2[[#This Row],[Units Sold]]</f>
        <v>123750</v>
      </c>
      <c r="L291" s="52">
        <f>Tabla2[[#This Row],[Units Sold]]/Cálculos!$C$11</f>
        <v>1.109380477566108E-4</v>
      </c>
      <c r="M291" s="6">
        <f>Tabla2[[#This Row],[Total Sales]]-Tabla2[[#This Row],[Operating Profit]]</f>
        <v>61875</v>
      </c>
      <c r="N291" s="6">
        <v>61875</v>
      </c>
      <c r="O291" s="46">
        <f>Tabla2[[#This Row],[Operating Profit]]/Tabla2[[#This Row],[Total Sales]]</f>
        <v>0.5</v>
      </c>
      <c r="P291" s="1" t="s">
        <v>23</v>
      </c>
    </row>
    <row r="292" spans="1:16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3" t="str">
        <f>IFERROR(LEFT(Tabla2[[#This Row],[Product]],FIND(" ",Tabla2[[#This Row],[Product]])-3),Tabla2[[#This Row],[Product]])</f>
        <v>Men</v>
      </c>
      <c r="I292" s="6">
        <v>45</v>
      </c>
      <c r="J292" s="4">
        <v>5250</v>
      </c>
      <c r="K292" s="6">
        <f>Tabla2[[#This Row],[Price per Unit]]*Tabla2[[#This Row],[Units Sold]]</f>
        <v>236250</v>
      </c>
      <c r="L292" s="52">
        <f>Tabla2[[#This Row],[Units Sold]]/Cálculos!$C$11</f>
        <v>2.117908184444388E-4</v>
      </c>
      <c r="M292" s="6">
        <f>Tabla2[[#This Row],[Total Sales]]-Tabla2[[#This Row],[Operating Profit]]</f>
        <v>141750</v>
      </c>
      <c r="N292" s="6">
        <v>94500</v>
      </c>
      <c r="O292" s="46">
        <f>Tabla2[[#This Row],[Operating Profit]]/Tabla2[[#This Row],[Total Sales]]</f>
        <v>0.4</v>
      </c>
      <c r="P292" s="1" t="s">
        <v>23</v>
      </c>
    </row>
    <row r="293" spans="1:16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3" t="str">
        <f>IFERROR(LEFT(Tabla2[[#This Row],[Product]],FIND(" ",Tabla2[[#This Row],[Product]])-3),Tabla2[[#This Row],[Product]])</f>
        <v>Men</v>
      </c>
      <c r="I293" s="6">
        <v>45</v>
      </c>
      <c r="J293" s="4">
        <v>1750</v>
      </c>
      <c r="K293" s="6">
        <f>Tabla2[[#This Row],[Price per Unit]]*Tabla2[[#This Row],[Units Sold]]</f>
        <v>78750</v>
      </c>
      <c r="L293" s="52">
        <f>Tabla2[[#This Row],[Units Sold]]/Cálculos!$C$11</f>
        <v>7.0596939481479604E-5</v>
      </c>
      <c r="M293" s="6">
        <f>Tabla2[[#This Row],[Total Sales]]-Tabla2[[#This Row],[Operating Profit]]</f>
        <v>51187.5</v>
      </c>
      <c r="N293" s="6">
        <v>27562.5</v>
      </c>
      <c r="O293" s="46">
        <f>Tabla2[[#This Row],[Operating Profit]]/Tabla2[[#This Row],[Total Sales]]</f>
        <v>0.35</v>
      </c>
      <c r="P293" s="1" t="s">
        <v>23</v>
      </c>
    </row>
    <row r="294" spans="1:16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3" t="str">
        <f>IFERROR(LEFT(Tabla2[[#This Row],[Product]],FIND(" ",Tabla2[[#This Row],[Product]])-3),Tabla2[[#This Row],[Product]])</f>
        <v>Women</v>
      </c>
      <c r="I294" s="6">
        <v>35</v>
      </c>
      <c r="J294" s="4">
        <v>2250</v>
      </c>
      <c r="K294" s="6">
        <f>Tabla2[[#This Row],[Price per Unit]]*Tabla2[[#This Row],[Units Sold]]</f>
        <v>78750</v>
      </c>
      <c r="L294" s="52">
        <f>Tabla2[[#This Row],[Units Sold]]/Cálculos!$C$11</f>
        <v>9.0767493619045195E-5</v>
      </c>
      <c r="M294" s="6">
        <f>Tabla2[[#This Row],[Total Sales]]-Tabla2[[#This Row],[Operating Profit]]</f>
        <v>51187.5</v>
      </c>
      <c r="N294" s="6">
        <v>27562.5</v>
      </c>
      <c r="O294" s="46">
        <f>Tabla2[[#This Row],[Operating Profit]]/Tabla2[[#This Row],[Total Sales]]</f>
        <v>0.35</v>
      </c>
      <c r="P294" s="1" t="s">
        <v>23</v>
      </c>
    </row>
    <row r="295" spans="1:16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3" t="str">
        <f>IFERROR(LEFT(Tabla2[[#This Row],[Product]],FIND(" ",Tabla2[[#This Row],[Product]])-3),Tabla2[[#This Row],[Product]])</f>
        <v>Women</v>
      </c>
      <c r="I295" s="6">
        <v>40</v>
      </c>
      <c r="J295" s="4">
        <v>1000</v>
      </c>
      <c r="K295" s="6">
        <f>Tabla2[[#This Row],[Price per Unit]]*Tabla2[[#This Row],[Units Sold]]</f>
        <v>40000</v>
      </c>
      <c r="L295" s="52">
        <f>Tabla2[[#This Row],[Units Sold]]/Cálculos!$C$11</f>
        <v>4.0341108275131196E-5</v>
      </c>
      <c r="M295" s="6">
        <f>Tabla2[[#This Row],[Total Sales]]-Tabla2[[#This Row],[Operating Profit]]</f>
        <v>24000</v>
      </c>
      <c r="N295" s="6">
        <v>16000</v>
      </c>
      <c r="O295" s="46">
        <f>Tabla2[[#This Row],[Operating Profit]]/Tabla2[[#This Row],[Total Sales]]</f>
        <v>0.4</v>
      </c>
      <c r="P295" s="1" t="s">
        <v>23</v>
      </c>
    </row>
    <row r="296" spans="1:16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3" t="str">
        <f>IFERROR(LEFT(Tabla2[[#This Row],[Product]],FIND(" ",Tabla2[[#This Row],[Product]])-3),Tabla2[[#This Row],[Product]])</f>
        <v>Men</v>
      </c>
      <c r="I296" s="6">
        <v>54.999999999999993</v>
      </c>
      <c r="J296" s="4">
        <v>1750</v>
      </c>
      <c r="K296" s="6">
        <f>Tabla2[[#This Row],[Price per Unit]]*Tabla2[[#This Row],[Units Sold]]</f>
        <v>96249.999999999985</v>
      </c>
      <c r="L296" s="52">
        <f>Tabla2[[#This Row],[Units Sold]]/Cálculos!$C$11</f>
        <v>7.0596939481479604E-5</v>
      </c>
      <c r="M296" s="6">
        <f>Tabla2[[#This Row],[Total Sales]]-Tabla2[[#This Row],[Operating Profit]]</f>
        <v>62562.499999999993</v>
      </c>
      <c r="N296" s="6">
        <v>33687.499999999993</v>
      </c>
      <c r="O296" s="46">
        <f>Tabla2[[#This Row],[Operating Profit]]/Tabla2[[#This Row],[Total Sales]]</f>
        <v>0.35</v>
      </c>
      <c r="P296" s="1" t="s">
        <v>23</v>
      </c>
    </row>
    <row r="297" spans="1:16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3" t="str">
        <f>IFERROR(LEFT(Tabla2[[#This Row],[Product]],FIND(" ",Tabla2[[#This Row],[Product]])-3),Tabla2[[#This Row],[Product]])</f>
        <v>Women</v>
      </c>
      <c r="I297" s="6">
        <v>45</v>
      </c>
      <c r="J297" s="4">
        <v>2750</v>
      </c>
      <c r="K297" s="6">
        <f>Tabla2[[#This Row],[Price per Unit]]*Tabla2[[#This Row],[Units Sold]]</f>
        <v>123750</v>
      </c>
      <c r="L297" s="52">
        <f>Tabla2[[#This Row],[Units Sold]]/Cálculos!$C$11</f>
        <v>1.109380477566108E-4</v>
      </c>
      <c r="M297" s="6">
        <f>Tabla2[[#This Row],[Total Sales]]-Tabla2[[#This Row],[Operating Profit]]</f>
        <v>61875</v>
      </c>
      <c r="N297" s="6">
        <v>61875</v>
      </c>
      <c r="O297" s="46">
        <f>Tabla2[[#This Row],[Operating Profit]]/Tabla2[[#This Row],[Total Sales]]</f>
        <v>0.5</v>
      </c>
      <c r="P297" s="1" t="s">
        <v>23</v>
      </c>
    </row>
    <row r="298" spans="1:16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3" t="str">
        <f>IFERROR(LEFT(Tabla2[[#This Row],[Product]],FIND(" ",Tabla2[[#This Row],[Product]])-3),Tabla2[[#This Row],[Product]])</f>
        <v>Men</v>
      </c>
      <c r="I298" s="6">
        <v>50</v>
      </c>
      <c r="J298" s="4">
        <v>4950</v>
      </c>
      <c r="K298" s="6">
        <f>Tabla2[[#This Row],[Price per Unit]]*Tabla2[[#This Row],[Units Sold]]</f>
        <v>247500</v>
      </c>
      <c r="L298" s="52">
        <f>Tabla2[[#This Row],[Units Sold]]/Cálculos!$C$11</f>
        <v>1.9968848596189944E-4</v>
      </c>
      <c r="M298" s="6">
        <f>Tabla2[[#This Row],[Total Sales]]-Tabla2[[#This Row],[Operating Profit]]</f>
        <v>148500</v>
      </c>
      <c r="N298" s="6">
        <v>99000</v>
      </c>
      <c r="O298" s="46">
        <f>Tabla2[[#This Row],[Operating Profit]]/Tabla2[[#This Row],[Total Sales]]</f>
        <v>0.4</v>
      </c>
      <c r="P298" s="1" t="s">
        <v>23</v>
      </c>
    </row>
    <row r="299" spans="1:16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3" t="str">
        <f>IFERROR(LEFT(Tabla2[[#This Row],[Product]],FIND(" ",Tabla2[[#This Row],[Product]])-3),Tabla2[[#This Row],[Product]])</f>
        <v>Men</v>
      </c>
      <c r="I299" s="6">
        <v>50</v>
      </c>
      <c r="J299" s="4">
        <v>2000</v>
      </c>
      <c r="K299" s="6">
        <f>Tabla2[[#This Row],[Price per Unit]]*Tabla2[[#This Row],[Units Sold]]</f>
        <v>100000</v>
      </c>
      <c r="L299" s="52">
        <f>Tabla2[[#This Row],[Units Sold]]/Cálculos!$C$11</f>
        <v>8.0682216550262393E-5</v>
      </c>
      <c r="M299" s="6">
        <f>Tabla2[[#This Row],[Total Sales]]-Tabla2[[#This Row],[Operating Profit]]</f>
        <v>65000</v>
      </c>
      <c r="N299" s="6">
        <v>35000</v>
      </c>
      <c r="O299" s="46">
        <f>Tabla2[[#This Row],[Operating Profit]]/Tabla2[[#This Row],[Total Sales]]</f>
        <v>0.35</v>
      </c>
      <c r="P299" s="1" t="s">
        <v>23</v>
      </c>
    </row>
    <row r="300" spans="1:16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3" t="str">
        <f>IFERROR(LEFT(Tabla2[[#This Row],[Product]],FIND(" ",Tabla2[[#This Row],[Product]])-3),Tabla2[[#This Row],[Product]])</f>
        <v>Women</v>
      </c>
      <c r="I300" s="6">
        <v>40</v>
      </c>
      <c r="J300" s="4">
        <v>2250</v>
      </c>
      <c r="K300" s="6">
        <f>Tabla2[[#This Row],[Price per Unit]]*Tabla2[[#This Row],[Units Sold]]</f>
        <v>90000</v>
      </c>
      <c r="L300" s="52">
        <f>Tabla2[[#This Row],[Units Sold]]/Cálculos!$C$11</f>
        <v>9.0767493619045195E-5</v>
      </c>
      <c r="M300" s="6">
        <f>Tabla2[[#This Row],[Total Sales]]-Tabla2[[#This Row],[Operating Profit]]</f>
        <v>58500</v>
      </c>
      <c r="N300" s="6">
        <v>31499.999999999996</v>
      </c>
      <c r="O300" s="46">
        <f>Tabla2[[#This Row],[Operating Profit]]/Tabla2[[#This Row],[Total Sales]]</f>
        <v>0.35</v>
      </c>
      <c r="P300" s="1" t="s">
        <v>23</v>
      </c>
    </row>
    <row r="301" spans="1:16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3" t="str">
        <f>IFERROR(LEFT(Tabla2[[#This Row],[Product]],FIND(" ",Tabla2[[#This Row],[Product]])-3),Tabla2[[#This Row],[Product]])</f>
        <v>Women</v>
      </c>
      <c r="I301" s="6">
        <v>45</v>
      </c>
      <c r="J301" s="4">
        <v>750</v>
      </c>
      <c r="K301" s="6">
        <f>Tabla2[[#This Row],[Price per Unit]]*Tabla2[[#This Row],[Units Sold]]</f>
        <v>33750</v>
      </c>
      <c r="L301" s="52">
        <f>Tabla2[[#This Row],[Units Sold]]/Cálculos!$C$11</f>
        <v>3.0255831206348401E-5</v>
      </c>
      <c r="M301" s="6">
        <f>Tabla2[[#This Row],[Total Sales]]-Tabla2[[#This Row],[Operating Profit]]</f>
        <v>20250</v>
      </c>
      <c r="N301" s="6">
        <v>13500</v>
      </c>
      <c r="O301" s="46">
        <f>Tabla2[[#This Row],[Operating Profit]]/Tabla2[[#This Row],[Total Sales]]</f>
        <v>0.4</v>
      </c>
      <c r="P301" s="1" t="s">
        <v>23</v>
      </c>
    </row>
    <row r="302" spans="1:16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3" t="str">
        <f>IFERROR(LEFT(Tabla2[[#This Row],[Product]],FIND(" ",Tabla2[[#This Row],[Product]])-3),Tabla2[[#This Row],[Product]])</f>
        <v>Men</v>
      </c>
      <c r="I302" s="6">
        <v>60</v>
      </c>
      <c r="J302" s="4">
        <v>1250</v>
      </c>
      <c r="K302" s="6">
        <f>Tabla2[[#This Row],[Price per Unit]]*Tabla2[[#This Row],[Units Sold]]</f>
        <v>75000</v>
      </c>
      <c r="L302" s="52">
        <f>Tabla2[[#This Row],[Units Sold]]/Cálculos!$C$11</f>
        <v>5.0426385343913999E-5</v>
      </c>
      <c r="M302" s="6">
        <f>Tabla2[[#This Row],[Total Sales]]-Tabla2[[#This Row],[Operating Profit]]</f>
        <v>48750</v>
      </c>
      <c r="N302" s="6">
        <v>26250</v>
      </c>
      <c r="O302" s="46">
        <f>Tabla2[[#This Row],[Operating Profit]]/Tabla2[[#This Row],[Total Sales]]</f>
        <v>0.35</v>
      </c>
      <c r="P302" s="1" t="s">
        <v>23</v>
      </c>
    </row>
    <row r="303" spans="1:16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3" t="str">
        <f>IFERROR(LEFT(Tabla2[[#This Row],[Product]],FIND(" ",Tabla2[[#This Row],[Product]])-3),Tabla2[[#This Row],[Product]])</f>
        <v>Women</v>
      </c>
      <c r="I303" s="6">
        <v>50</v>
      </c>
      <c r="J303" s="4">
        <v>2250</v>
      </c>
      <c r="K303" s="6">
        <f>Tabla2[[#This Row],[Price per Unit]]*Tabla2[[#This Row],[Units Sold]]</f>
        <v>112500</v>
      </c>
      <c r="L303" s="52">
        <f>Tabla2[[#This Row],[Units Sold]]/Cálculos!$C$11</f>
        <v>9.0767493619045195E-5</v>
      </c>
      <c r="M303" s="6">
        <f>Tabla2[[#This Row],[Total Sales]]-Tabla2[[#This Row],[Operating Profit]]</f>
        <v>56250</v>
      </c>
      <c r="N303" s="6">
        <v>56250</v>
      </c>
      <c r="O303" s="46">
        <f>Tabla2[[#This Row],[Operating Profit]]/Tabla2[[#This Row],[Total Sales]]</f>
        <v>0.5</v>
      </c>
      <c r="P303" s="1" t="s">
        <v>23</v>
      </c>
    </row>
    <row r="304" spans="1:16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3" t="str">
        <f>IFERROR(LEFT(Tabla2[[#This Row],[Product]],FIND(" ",Tabla2[[#This Row],[Product]])-3),Tabla2[[#This Row],[Product]])</f>
        <v>Men</v>
      </c>
      <c r="I304" s="6">
        <v>50</v>
      </c>
      <c r="J304" s="4">
        <v>4500</v>
      </c>
      <c r="K304" s="6">
        <f>Tabla2[[#This Row],[Price per Unit]]*Tabla2[[#This Row],[Units Sold]]</f>
        <v>225000</v>
      </c>
      <c r="L304" s="52">
        <f>Tabla2[[#This Row],[Units Sold]]/Cálculos!$C$11</f>
        <v>1.8153498723809039E-4</v>
      </c>
      <c r="M304" s="6">
        <f>Tabla2[[#This Row],[Total Sales]]-Tabla2[[#This Row],[Operating Profit]]</f>
        <v>135000</v>
      </c>
      <c r="N304" s="6">
        <v>90000</v>
      </c>
      <c r="O304" s="46">
        <f>Tabla2[[#This Row],[Operating Profit]]/Tabla2[[#This Row],[Total Sales]]</f>
        <v>0.4</v>
      </c>
      <c r="P304" s="1" t="s">
        <v>23</v>
      </c>
    </row>
    <row r="305" spans="1:16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3" t="str">
        <f>IFERROR(LEFT(Tabla2[[#This Row],[Product]],FIND(" ",Tabla2[[#This Row],[Product]])-3),Tabla2[[#This Row],[Product]])</f>
        <v>Men</v>
      </c>
      <c r="I305" s="6">
        <v>50</v>
      </c>
      <c r="J305" s="4">
        <v>1500</v>
      </c>
      <c r="K305" s="6">
        <f>Tabla2[[#This Row],[Price per Unit]]*Tabla2[[#This Row],[Units Sold]]</f>
        <v>75000</v>
      </c>
      <c r="L305" s="52">
        <f>Tabla2[[#This Row],[Units Sold]]/Cálculos!$C$11</f>
        <v>6.0511662412696801E-5</v>
      </c>
      <c r="M305" s="6">
        <f>Tabla2[[#This Row],[Total Sales]]-Tabla2[[#This Row],[Operating Profit]]</f>
        <v>48750</v>
      </c>
      <c r="N305" s="6">
        <v>26250</v>
      </c>
      <c r="O305" s="46">
        <f>Tabla2[[#This Row],[Operating Profit]]/Tabla2[[#This Row],[Total Sales]]</f>
        <v>0.35</v>
      </c>
      <c r="P305" s="1" t="s">
        <v>23</v>
      </c>
    </row>
    <row r="306" spans="1:16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3" t="str">
        <f>IFERROR(LEFT(Tabla2[[#This Row],[Product]],FIND(" ",Tabla2[[#This Row],[Product]])-3),Tabla2[[#This Row],[Product]])</f>
        <v>Women</v>
      </c>
      <c r="I306" s="6">
        <v>40</v>
      </c>
      <c r="J306" s="4">
        <v>1500</v>
      </c>
      <c r="K306" s="6">
        <f>Tabla2[[#This Row],[Price per Unit]]*Tabla2[[#This Row],[Units Sold]]</f>
        <v>60000</v>
      </c>
      <c r="L306" s="52">
        <f>Tabla2[[#This Row],[Units Sold]]/Cálculos!$C$11</f>
        <v>6.0511662412696801E-5</v>
      </c>
      <c r="M306" s="6">
        <f>Tabla2[[#This Row],[Total Sales]]-Tabla2[[#This Row],[Operating Profit]]</f>
        <v>39000</v>
      </c>
      <c r="N306" s="6">
        <v>21000</v>
      </c>
      <c r="O306" s="46">
        <f>Tabla2[[#This Row],[Operating Profit]]/Tabla2[[#This Row],[Total Sales]]</f>
        <v>0.35</v>
      </c>
      <c r="P306" s="1" t="s">
        <v>23</v>
      </c>
    </row>
    <row r="307" spans="1:16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3" t="str">
        <f>IFERROR(LEFT(Tabla2[[#This Row],[Product]],FIND(" ",Tabla2[[#This Row],[Product]])-3),Tabla2[[#This Row],[Product]])</f>
        <v>Women</v>
      </c>
      <c r="I307" s="6">
        <v>45</v>
      </c>
      <c r="J307" s="4">
        <v>750</v>
      </c>
      <c r="K307" s="6">
        <f>Tabla2[[#This Row],[Price per Unit]]*Tabla2[[#This Row],[Units Sold]]</f>
        <v>33750</v>
      </c>
      <c r="L307" s="52">
        <f>Tabla2[[#This Row],[Units Sold]]/Cálculos!$C$11</f>
        <v>3.0255831206348401E-5</v>
      </c>
      <c r="M307" s="6">
        <f>Tabla2[[#This Row],[Total Sales]]-Tabla2[[#This Row],[Operating Profit]]</f>
        <v>20250</v>
      </c>
      <c r="N307" s="6">
        <v>13500</v>
      </c>
      <c r="O307" s="46">
        <f>Tabla2[[#This Row],[Operating Profit]]/Tabla2[[#This Row],[Total Sales]]</f>
        <v>0.4</v>
      </c>
      <c r="P307" s="1" t="s">
        <v>23</v>
      </c>
    </row>
    <row r="308" spans="1:16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3" t="str">
        <f>IFERROR(LEFT(Tabla2[[#This Row],[Product]],FIND(" ",Tabla2[[#This Row],[Product]])-3),Tabla2[[#This Row],[Product]])</f>
        <v>Men</v>
      </c>
      <c r="I308" s="6">
        <v>60</v>
      </c>
      <c r="J308" s="4">
        <v>1000</v>
      </c>
      <c r="K308" s="6">
        <f>Tabla2[[#This Row],[Price per Unit]]*Tabla2[[#This Row],[Units Sold]]</f>
        <v>60000</v>
      </c>
      <c r="L308" s="52">
        <f>Tabla2[[#This Row],[Units Sold]]/Cálculos!$C$11</f>
        <v>4.0341108275131196E-5</v>
      </c>
      <c r="M308" s="6">
        <f>Tabla2[[#This Row],[Total Sales]]-Tabla2[[#This Row],[Operating Profit]]</f>
        <v>39000</v>
      </c>
      <c r="N308" s="6">
        <v>21000</v>
      </c>
      <c r="O308" s="46">
        <f>Tabla2[[#This Row],[Operating Profit]]/Tabla2[[#This Row],[Total Sales]]</f>
        <v>0.35</v>
      </c>
      <c r="P308" s="1" t="s">
        <v>23</v>
      </c>
    </row>
    <row r="309" spans="1:16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3" t="str">
        <f>IFERROR(LEFT(Tabla2[[#This Row],[Product]],FIND(" ",Tabla2[[#This Row],[Product]])-3),Tabla2[[#This Row],[Product]])</f>
        <v>Women</v>
      </c>
      <c r="I309" s="6">
        <v>50</v>
      </c>
      <c r="J309" s="4">
        <v>2250</v>
      </c>
      <c r="K309" s="6">
        <f>Tabla2[[#This Row],[Price per Unit]]*Tabla2[[#This Row],[Units Sold]]</f>
        <v>112500</v>
      </c>
      <c r="L309" s="52">
        <f>Tabla2[[#This Row],[Units Sold]]/Cálculos!$C$11</f>
        <v>9.0767493619045195E-5</v>
      </c>
      <c r="M309" s="6">
        <f>Tabla2[[#This Row],[Total Sales]]-Tabla2[[#This Row],[Operating Profit]]</f>
        <v>56250</v>
      </c>
      <c r="N309" s="6">
        <v>56250</v>
      </c>
      <c r="O309" s="46">
        <f>Tabla2[[#This Row],[Operating Profit]]/Tabla2[[#This Row],[Total Sales]]</f>
        <v>0.5</v>
      </c>
      <c r="P309" s="1" t="s">
        <v>23</v>
      </c>
    </row>
    <row r="310" spans="1:16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3" t="str">
        <f>IFERROR(LEFT(Tabla2[[#This Row],[Product]],FIND(" ",Tabla2[[#This Row],[Product]])-3),Tabla2[[#This Row],[Product]])</f>
        <v>Men</v>
      </c>
      <c r="I310" s="6">
        <v>60</v>
      </c>
      <c r="J310" s="4">
        <v>4950</v>
      </c>
      <c r="K310" s="6">
        <f>Tabla2[[#This Row],[Price per Unit]]*Tabla2[[#This Row],[Units Sold]]</f>
        <v>297000</v>
      </c>
      <c r="L310" s="52">
        <f>Tabla2[[#This Row],[Units Sold]]/Cálculos!$C$11</f>
        <v>1.9968848596189944E-4</v>
      </c>
      <c r="M310" s="6">
        <f>Tabla2[[#This Row],[Total Sales]]-Tabla2[[#This Row],[Operating Profit]]</f>
        <v>178200</v>
      </c>
      <c r="N310" s="6">
        <v>118800</v>
      </c>
      <c r="O310" s="46">
        <f>Tabla2[[#This Row],[Operating Profit]]/Tabla2[[#This Row],[Total Sales]]</f>
        <v>0.4</v>
      </c>
      <c r="P310" s="1" t="s">
        <v>23</v>
      </c>
    </row>
    <row r="311" spans="1:16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3" t="str">
        <f>IFERROR(LEFT(Tabla2[[#This Row],[Product]],FIND(" ",Tabla2[[#This Row],[Product]])-3),Tabla2[[#This Row],[Product]])</f>
        <v>Men</v>
      </c>
      <c r="I311" s="6">
        <v>55.000000000000007</v>
      </c>
      <c r="J311" s="4">
        <v>2000</v>
      </c>
      <c r="K311" s="6">
        <f>Tabla2[[#This Row],[Price per Unit]]*Tabla2[[#This Row],[Units Sold]]</f>
        <v>110000.00000000001</v>
      </c>
      <c r="L311" s="52">
        <f>Tabla2[[#This Row],[Units Sold]]/Cálculos!$C$11</f>
        <v>8.0682216550262393E-5</v>
      </c>
      <c r="M311" s="6">
        <f>Tabla2[[#This Row],[Total Sales]]-Tabla2[[#This Row],[Operating Profit]]</f>
        <v>71500.000000000015</v>
      </c>
      <c r="N311" s="6">
        <v>38500</v>
      </c>
      <c r="O311" s="46">
        <f>Tabla2[[#This Row],[Operating Profit]]/Tabla2[[#This Row],[Total Sales]]</f>
        <v>0.35</v>
      </c>
      <c r="P311" s="1" t="s">
        <v>23</v>
      </c>
    </row>
    <row r="312" spans="1:16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3" t="str">
        <f>IFERROR(LEFT(Tabla2[[#This Row],[Product]],FIND(" ",Tabla2[[#This Row],[Product]])-3),Tabla2[[#This Row],[Product]])</f>
        <v>Women</v>
      </c>
      <c r="I312" s="6">
        <v>50</v>
      </c>
      <c r="J312" s="4">
        <v>1750</v>
      </c>
      <c r="K312" s="6">
        <f>Tabla2[[#This Row],[Price per Unit]]*Tabla2[[#This Row],[Units Sold]]</f>
        <v>87500</v>
      </c>
      <c r="L312" s="52">
        <f>Tabla2[[#This Row],[Units Sold]]/Cálculos!$C$11</f>
        <v>7.0596939481479604E-5</v>
      </c>
      <c r="M312" s="6">
        <f>Tabla2[[#This Row],[Total Sales]]-Tabla2[[#This Row],[Operating Profit]]</f>
        <v>56875</v>
      </c>
      <c r="N312" s="6">
        <v>30624.999999999996</v>
      </c>
      <c r="O312" s="46">
        <f>Tabla2[[#This Row],[Operating Profit]]/Tabla2[[#This Row],[Total Sales]]</f>
        <v>0.35</v>
      </c>
      <c r="P312" s="1" t="s">
        <v>23</v>
      </c>
    </row>
    <row r="313" spans="1:16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3" t="str">
        <f>IFERROR(LEFT(Tabla2[[#This Row],[Product]],FIND(" ",Tabla2[[#This Row],[Product]])-3),Tabla2[[#This Row],[Product]])</f>
        <v>Women</v>
      </c>
      <c r="I313" s="6">
        <v>50</v>
      </c>
      <c r="J313" s="4">
        <v>1000</v>
      </c>
      <c r="K313" s="6">
        <f>Tabla2[[#This Row],[Price per Unit]]*Tabla2[[#This Row],[Units Sold]]</f>
        <v>50000</v>
      </c>
      <c r="L313" s="52">
        <f>Tabla2[[#This Row],[Units Sold]]/Cálculos!$C$11</f>
        <v>4.0341108275131196E-5</v>
      </c>
      <c r="M313" s="6">
        <f>Tabla2[[#This Row],[Total Sales]]-Tabla2[[#This Row],[Operating Profit]]</f>
        <v>30000</v>
      </c>
      <c r="N313" s="6">
        <v>20000</v>
      </c>
      <c r="O313" s="46">
        <f>Tabla2[[#This Row],[Operating Profit]]/Tabla2[[#This Row],[Total Sales]]</f>
        <v>0.4</v>
      </c>
      <c r="P313" s="1" t="s">
        <v>23</v>
      </c>
    </row>
    <row r="314" spans="1:16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3" t="str">
        <f>IFERROR(LEFT(Tabla2[[#This Row],[Product]],FIND(" ",Tabla2[[#This Row],[Product]])-3),Tabla2[[#This Row],[Product]])</f>
        <v>Men</v>
      </c>
      <c r="I314" s="6">
        <v>60</v>
      </c>
      <c r="J314" s="4">
        <v>1250</v>
      </c>
      <c r="K314" s="6">
        <f>Tabla2[[#This Row],[Price per Unit]]*Tabla2[[#This Row],[Units Sold]]</f>
        <v>75000</v>
      </c>
      <c r="L314" s="52">
        <f>Tabla2[[#This Row],[Units Sold]]/Cálculos!$C$11</f>
        <v>5.0426385343913999E-5</v>
      </c>
      <c r="M314" s="6">
        <f>Tabla2[[#This Row],[Total Sales]]-Tabla2[[#This Row],[Operating Profit]]</f>
        <v>48750</v>
      </c>
      <c r="N314" s="6">
        <v>26250</v>
      </c>
      <c r="O314" s="46">
        <f>Tabla2[[#This Row],[Operating Profit]]/Tabla2[[#This Row],[Total Sales]]</f>
        <v>0.35</v>
      </c>
      <c r="P314" s="1" t="s">
        <v>23</v>
      </c>
    </row>
    <row r="315" spans="1:16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3" t="str">
        <f>IFERROR(LEFT(Tabla2[[#This Row],[Product]],FIND(" ",Tabla2[[#This Row],[Product]])-3),Tabla2[[#This Row],[Product]])</f>
        <v>Women</v>
      </c>
      <c r="I315" s="6">
        <v>65</v>
      </c>
      <c r="J315" s="4">
        <v>2500</v>
      </c>
      <c r="K315" s="6">
        <f>Tabla2[[#This Row],[Price per Unit]]*Tabla2[[#This Row],[Units Sold]]</f>
        <v>162500</v>
      </c>
      <c r="L315" s="52">
        <f>Tabla2[[#This Row],[Units Sold]]/Cálculos!$C$11</f>
        <v>1.00852770687828E-4</v>
      </c>
      <c r="M315" s="6">
        <f>Tabla2[[#This Row],[Total Sales]]-Tabla2[[#This Row],[Operating Profit]]</f>
        <v>81250</v>
      </c>
      <c r="N315" s="6">
        <v>81250</v>
      </c>
      <c r="O315" s="46">
        <f>Tabla2[[#This Row],[Operating Profit]]/Tabla2[[#This Row],[Total Sales]]</f>
        <v>0.5</v>
      </c>
      <c r="P315" s="1" t="s">
        <v>23</v>
      </c>
    </row>
    <row r="316" spans="1:16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3" t="str">
        <f>IFERROR(LEFT(Tabla2[[#This Row],[Product]],FIND(" ",Tabla2[[#This Row],[Product]])-3),Tabla2[[#This Row],[Product]])</f>
        <v>Men</v>
      </c>
      <c r="I316" s="6">
        <v>50</v>
      </c>
      <c r="J316" s="4">
        <v>5000</v>
      </c>
      <c r="K316" s="6">
        <f>Tabla2[[#This Row],[Price per Unit]]*Tabla2[[#This Row],[Units Sold]]</f>
        <v>250000</v>
      </c>
      <c r="L316" s="52">
        <f>Tabla2[[#This Row],[Units Sold]]/Cálculos!$C$11</f>
        <v>2.01705541375656E-4</v>
      </c>
      <c r="M316" s="6">
        <f>Tabla2[[#This Row],[Total Sales]]-Tabla2[[#This Row],[Operating Profit]]</f>
        <v>150000</v>
      </c>
      <c r="N316" s="6">
        <v>100000</v>
      </c>
      <c r="O316" s="46">
        <f>Tabla2[[#This Row],[Operating Profit]]/Tabla2[[#This Row],[Total Sales]]</f>
        <v>0.4</v>
      </c>
      <c r="P316" s="1" t="s">
        <v>23</v>
      </c>
    </row>
    <row r="317" spans="1:16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3" t="str">
        <f>IFERROR(LEFT(Tabla2[[#This Row],[Product]],FIND(" ",Tabla2[[#This Row],[Product]])-3),Tabla2[[#This Row],[Product]])</f>
        <v>Men</v>
      </c>
      <c r="I317" s="6">
        <v>45.000000000000007</v>
      </c>
      <c r="J317" s="4">
        <v>2500</v>
      </c>
      <c r="K317" s="6">
        <f>Tabla2[[#This Row],[Price per Unit]]*Tabla2[[#This Row],[Units Sold]]</f>
        <v>112500.00000000001</v>
      </c>
      <c r="L317" s="52">
        <f>Tabla2[[#This Row],[Units Sold]]/Cálculos!$C$11</f>
        <v>1.00852770687828E-4</v>
      </c>
      <c r="M317" s="6">
        <f>Tabla2[[#This Row],[Total Sales]]-Tabla2[[#This Row],[Operating Profit]]</f>
        <v>73125.000000000015</v>
      </c>
      <c r="N317" s="6">
        <v>39375</v>
      </c>
      <c r="O317" s="46">
        <f>Tabla2[[#This Row],[Operating Profit]]/Tabla2[[#This Row],[Total Sales]]</f>
        <v>0.35</v>
      </c>
      <c r="P317" s="1" t="s">
        <v>23</v>
      </c>
    </row>
    <row r="318" spans="1:16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3" t="str">
        <f>IFERROR(LEFT(Tabla2[[#This Row],[Product]],FIND(" ",Tabla2[[#This Row],[Product]])-3),Tabla2[[#This Row],[Product]])</f>
        <v>Women</v>
      </c>
      <c r="I318" s="6">
        <v>40</v>
      </c>
      <c r="J318" s="4">
        <v>2000</v>
      </c>
      <c r="K318" s="6">
        <f>Tabla2[[#This Row],[Price per Unit]]*Tabla2[[#This Row],[Units Sold]]</f>
        <v>80000</v>
      </c>
      <c r="L318" s="52">
        <f>Tabla2[[#This Row],[Units Sold]]/Cálculos!$C$11</f>
        <v>8.0682216550262393E-5</v>
      </c>
      <c r="M318" s="6">
        <f>Tabla2[[#This Row],[Total Sales]]-Tabla2[[#This Row],[Operating Profit]]</f>
        <v>52000</v>
      </c>
      <c r="N318" s="6">
        <v>28000</v>
      </c>
      <c r="O318" s="46">
        <f>Tabla2[[#This Row],[Operating Profit]]/Tabla2[[#This Row],[Total Sales]]</f>
        <v>0.35</v>
      </c>
      <c r="P318" s="1" t="s">
        <v>23</v>
      </c>
    </row>
    <row r="319" spans="1:16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3" t="str">
        <f>IFERROR(LEFT(Tabla2[[#This Row],[Product]],FIND(" ",Tabla2[[#This Row],[Product]])-3),Tabla2[[#This Row],[Product]])</f>
        <v>Women</v>
      </c>
      <c r="I319" s="6">
        <v>40</v>
      </c>
      <c r="J319" s="4">
        <v>1750</v>
      </c>
      <c r="K319" s="6">
        <f>Tabla2[[#This Row],[Price per Unit]]*Tabla2[[#This Row],[Units Sold]]</f>
        <v>70000</v>
      </c>
      <c r="L319" s="52">
        <f>Tabla2[[#This Row],[Units Sold]]/Cálculos!$C$11</f>
        <v>7.0596939481479604E-5</v>
      </c>
      <c r="M319" s="6">
        <f>Tabla2[[#This Row],[Total Sales]]-Tabla2[[#This Row],[Operating Profit]]</f>
        <v>42000</v>
      </c>
      <c r="N319" s="6">
        <v>28000</v>
      </c>
      <c r="O319" s="46">
        <f>Tabla2[[#This Row],[Operating Profit]]/Tabla2[[#This Row],[Total Sales]]</f>
        <v>0.4</v>
      </c>
      <c r="P319" s="1" t="s">
        <v>23</v>
      </c>
    </row>
    <row r="320" spans="1:16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3" t="str">
        <f>IFERROR(LEFT(Tabla2[[#This Row],[Product]],FIND(" ",Tabla2[[#This Row],[Product]])-3),Tabla2[[#This Row],[Product]])</f>
        <v>Men</v>
      </c>
      <c r="I320" s="6">
        <v>50</v>
      </c>
      <c r="J320" s="4">
        <v>1750</v>
      </c>
      <c r="K320" s="6">
        <f>Tabla2[[#This Row],[Price per Unit]]*Tabla2[[#This Row],[Units Sold]]</f>
        <v>87500</v>
      </c>
      <c r="L320" s="52">
        <f>Tabla2[[#This Row],[Units Sold]]/Cálculos!$C$11</f>
        <v>7.0596939481479604E-5</v>
      </c>
      <c r="M320" s="6">
        <f>Tabla2[[#This Row],[Total Sales]]-Tabla2[[#This Row],[Operating Profit]]</f>
        <v>56875</v>
      </c>
      <c r="N320" s="6">
        <v>30624.999999999996</v>
      </c>
      <c r="O320" s="46">
        <f>Tabla2[[#This Row],[Operating Profit]]/Tabla2[[#This Row],[Total Sales]]</f>
        <v>0.35</v>
      </c>
      <c r="P320" s="1" t="s">
        <v>23</v>
      </c>
    </row>
    <row r="321" spans="1:16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3" t="str">
        <f>IFERROR(LEFT(Tabla2[[#This Row],[Product]],FIND(" ",Tabla2[[#This Row],[Product]])-3),Tabla2[[#This Row],[Product]])</f>
        <v>Women</v>
      </c>
      <c r="I321" s="6">
        <v>55.000000000000007</v>
      </c>
      <c r="J321" s="4">
        <v>3500</v>
      </c>
      <c r="K321" s="6">
        <f>Tabla2[[#This Row],[Price per Unit]]*Tabla2[[#This Row],[Units Sold]]</f>
        <v>192500.00000000003</v>
      </c>
      <c r="L321" s="52">
        <f>Tabla2[[#This Row],[Units Sold]]/Cálculos!$C$11</f>
        <v>1.4119387896295921E-4</v>
      </c>
      <c r="M321" s="6">
        <f>Tabla2[[#This Row],[Total Sales]]-Tabla2[[#This Row],[Operating Profit]]</f>
        <v>96250.000000000015</v>
      </c>
      <c r="N321" s="6">
        <v>96250.000000000015</v>
      </c>
      <c r="O321" s="46">
        <f>Tabla2[[#This Row],[Operating Profit]]/Tabla2[[#This Row],[Total Sales]]</f>
        <v>0.5</v>
      </c>
      <c r="P321" s="1" t="s">
        <v>23</v>
      </c>
    </row>
    <row r="322" spans="1:16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3" t="str">
        <f>IFERROR(LEFT(Tabla2[[#This Row],[Product]],FIND(" ",Tabla2[[#This Row],[Product]])-3),Tabla2[[#This Row],[Product]])</f>
        <v>Men</v>
      </c>
      <c r="I322" s="6">
        <v>50</v>
      </c>
      <c r="J322" s="4">
        <v>5750</v>
      </c>
      <c r="K322" s="6">
        <f>Tabla2[[#This Row],[Price per Unit]]*Tabla2[[#This Row],[Units Sold]]</f>
        <v>287500</v>
      </c>
      <c r="L322" s="52">
        <f>Tabla2[[#This Row],[Units Sold]]/Cálculos!$C$11</f>
        <v>2.319613725820044E-4</v>
      </c>
      <c r="M322" s="6">
        <f>Tabla2[[#This Row],[Total Sales]]-Tabla2[[#This Row],[Operating Profit]]</f>
        <v>172500</v>
      </c>
      <c r="N322" s="6">
        <v>115000</v>
      </c>
      <c r="O322" s="46">
        <f>Tabla2[[#This Row],[Operating Profit]]/Tabla2[[#This Row],[Total Sales]]</f>
        <v>0.4</v>
      </c>
      <c r="P322" s="1" t="s">
        <v>23</v>
      </c>
    </row>
    <row r="323" spans="1:16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3" t="str">
        <f>IFERROR(LEFT(Tabla2[[#This Row],[Product]],FIND(" ",Tabla2[[#This Row],[Product]])-3),Tabla2[[#This Row],[Product]])</f>
        <v>Men</v>
      </c>
      <c r="I323" s="6">
        <v>45.000000000000007</v>
      </c>
      <c r="J323" s="4">
        <v>3250</v>
      </c>
      <c r="K323" s="6">
        <f>Tabla2[[#This Row],[Price per Unit]]*Tabla2[[#This Row],[Units Sold]]</f>
        <v>146250.00000000003</v>
      </c>
      <c r="L323" s="52">
        <f>Tabla2[[#This Row],[Units Sold]]/Cálculos!$C$11</f>
        <v>1.3110860189417641E-4</v>
      </c>
      <c r="M323" s="6">
        <f>Tabla2[[#This Row],[Total Sales]]-Tabla2[[#This Row],[Operating Profit]]</f>
        <v>95062.500000000029</v>
      </c>
      <c r="N323" s="6">
        <v>51187.500000000007</v>
      </c>
      <c r="O323" s="46">
        <f>Tabla2[[#This Row],[Operating Profit]]/Tabla2[[#This Row],[Total Sales]]</f>
        <v>0.35</v>
      </c>
      <c r="P323" s="1" t="s">
        <v>23</v>
      </c>
    </row>
    <row r="324" spans="1:16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3" t="str">
        <f>IFERROR(LEFT(Tabla2[[#This Row],[Product]],FIND(" ",Tabla2[[#This Row],[Product]])-3),Tabla2[[#This Row],[Product]])</f>
        <v>Women</v>
      </c>
      <c r="I324" s="6">
        <v>40</v>
      </c>
      <c r="J324" s="4">
        <v>2500</v>
      </c>
      <c r="K324" s="6">
        <f>Tabla2[[#This Row],[Price per Unit]]*Tabla2[[#This Row],[Units Sold]]</f>
        <v>100000</v>
      </c>
      <c r="L324" s="52">
        <f>Tabla2[[#This Row],[Units Sold]]/Cálculos!$C$11</f>
        <v>1.00852770687828E-4</v>
      </c>
      <c r="M324" s="6">
        <f>Tabla2[[#This Row],[Total Sales]]-Tabla2[[#This Row],[Operating Profit]]</f>
        <v>65000</v>
      </c>
      <c r="N324" s="6">
        <v>35000</v>
      </c>
      <c r="O324" s="46">
        <f>Tabla2[[#This Row],[Operating Profit]]/Tabla2[[#This Row],[Total Sales]]</f>
        <v>0.35</v>
      </c>
      <c r="P324" s="1" t="s">
        <v>23</v>
      </c>
    </row>
    <row r="325" spans="1:16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3" t="str">
        <f>IFERROR(LEFT(Tabla2[[#This Row],[Product]],FIND(" ",Tabla2[[#This Row],[Product]])-3),Tabla2[[#This Row],[Product]])</f>
        <v>Women</v>
      </c>
      <c r="I325" s="6">
        <v>40</v>
      </c>
      <c r="J325" s="4">
        <v>2000</v>
      </c>
      <c r="K325" s="6">
        <f>Tabla2[[#This Row],[Price per Unit]]*Tabla2[[#This Row],[Units Sold]]</f>
        <v>80000</v>
      </c>
      <c r="L325" s="52">
        <f>Tabla2[[#This Row],[Units Sold]]/Cálculos!$C$11</f>
        <v>8.0682216550262393E-5</v>
      </c>
      <c r="M325" s="6">
        <f>Tabla2[[#This Row],[Total Sales]]-Tabla2[[#This Row],[Operating Profit]]</f>
        <v>48000</v>
      </c>
      <c r="N325" s="6">
        <v>32000</v>
      </c>
      <c r="O325" s="46">
        <f>Tabla2[[#This Row],[Operating Profit]]/Tabla2[[#This Row],[Total Sales]]</f>
        <v>0.4</v>
      </c>
      <c r="P325" s="1" t="s">
        <v>23</v>
      </c>
    </row>
    <row r="326" spans="1:16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3" t="str">
        <f>IFERROR(LEFT(Tabla2[[#This Row],[Product]],FIND(" ",Tabla2[[#This Row],[Product]])-3),Tabla2[[#This Row],[Product]])</f>
        <v>Men</v>
      </c>
      <c r="I326" s="6">
        <v>50</v>
      </c>
      <c r="J326" s="4">
        <v>2250</v>
      </c>
      <c r="K326" s="6">
        <f>Tabla2[[#This Row],[Price per Unit]]*Tabla2[[#This Row],[Units Sold]]</f>
        <v>112500</v>
      </c>
      <c r="L326" s="52">
        <f>Tabla2[[#This Row],[Units Sold]]/Cálculos!$C$11</f>
        <v>9.0767493619045195E-5</v>
      </c>
      <c r="M326" s="6">
        <f>Tabla2[[#This Row],[Total Sales]]-Tabla2[[#This Row],[Operating Profit]]</f>
        <v>73125</v>
      </c>
      <c r="N326" s="6">
        <v>39375</v>
      </c>
      <c r="O326" s="46">
        <f>Tabla2[[#This Row],[Operating Profit]]/Tabla2[[#This Row],[Total Sales]]</f>
        <v>0.35</v>
      </c>
      <c r="P326" s="1" t="s">
        <v>23</v>
      </c>
    </row>
    <row r="327" spans="1:16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3" t="str">
        <f>IFERROR(LEFT(Tabla2[[#This Row],[Product]],FIND(" ",Tabla2[[#This Row],[Product]])-3),Tabla2[[#This Row],[Product]])</f>
        <v>Women</v>
      </c>
      <c r="I327" s="6">
        <v>55.000000000000007</v>
      </c>
      <c r="J327" s="4">
        <v>4000</v>
      </c>
      <c r="K327" s="6">
        <f>Tabla2[[#This Row],[Price per Unit]]*Tabla2[[#This Row],[Units Sold]]</f>
        <v>220000.00000000003</v>
      </c>
      <c r="L327" s="52">
        <f>Tabla2[[#This Row],[Units Sold]]/Cálculos!$C$11</f>
        <v>1.6136443310052479E-4</v>
      </c>
      <c r="M327" s="6">
        <f>Tabla2[[#This Row],[Total Sales]]-Tabla2[[#This Row],[Operating Profit]]</f>
        <v>110000.00000000001</v>
      </c>
      <c r="N327" s="6">
        <v>110000.00000000001</v>
      </c>
      <c r="O327" s="46">
        <f>Tabla2[[#This Row],[Operating Profit]]/Tabla2[[#This Row],[Total Sales]]</f>
        <v>0.5</v>
      </c>
      <c r="P327" s="1" t="s">
        <v>23</v>
      </c>
    </row>
    <row r="328" spans="1:16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3" t="str">
        <f>IFERROR(LEFT(Tabla2[[#This Row],[Product]],FIND(" ",Tabla2[[#This Row],[Product]])-3),Tabla2[[#This Row],[Product]])</f>
        <v>Men</v>
      </c>
      <c r="I328" s="6">
        <v>50</v>
      </c>
      <c r="J328" s="4">
        <v>5500</v>
      </c>
      <c r="K328" s="6">
        <f>Tabla2[[#This Row],[Price per Unit]]*Tabla2[[#This Row],[Units Sold]]</f>
        <v>275000</v>
      </c>
      <c r="L328" s="52">
        <f>Tabla2[[#This Row],[Units Sold]]/Cálculos!$C$11</f>
        <v>2.218760955132216E-4</v>
      </c>
      <c r="M328" s="6">
        <f>Tabla2[[#This Row],[Total Sales]]-Tabla2[[#This Row],[Operating Profit]]</f>
        <v>165000</v>
      </c>
      <c r="N328" s="6">
        <v>110000</v>
      </c>
      <c r="O328" s="46">
        <f>Tabla2[[#This Row],[Operating Profit]]/Tabla2[[#This Row],[Total Sales]]</f>
        <v>0.4</v>
      </c>
      <c r="P328" s="1" t="s">
        <v>23</v>
      </c>
    </row>
    <row r="329" spans="1:16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3" t="str">
        <f>IFERROR(LEFT(Tabla2[[#This Row],[Product]],FIND(" ",Tabla2[[#This Row],[Product]])-3),Tabla2[[#This Row],[Product]])</f>
        <v>Men</v>
      </c>
      <c r="I329" s="6">
        <v>45.000000000000007</v>
      </c>
      <c r="J329" s="4">
        <v>3250</v>
      </c>
      <c r="K329" s="6">
        <f>Tabla2[[#This Row],[Price per Unit]]*Tabla2[[#This Row],[Units Sold]]</f>
        <v>146250.00000000003</v>
      </c>
      <c r="L329" s="52">
        <f>Tabla2[[#This Row],[Units Sold]]/Cálculos!$C$11</f>
        <v>1.3110860189417641E-4</v>
      </c>
      <c r="M329" s="6">
        <f>Tabla2[[#This Row],[Total Sales]]-Tabla2[[#This Row],[Operating Profit]]</f>
        <v>95062.500000000029</v>
      </c>
      <c r="N329" s="6">
        <v>51187.500000000007</v>
      </c>
      <c r="O329" s="46">
        <f>Tabla2[[#This Row],[Operating Profit]]/Tabla2[[#This Row],[Total Sales]]</f>
        <v>0.35</v>
      </c>
      <c r="P329" s="1" t="s">
        <v>23</v>
      </c>
    </row>
    <row r="330" spans="1:16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3" t="str">
        <f>IFERROR(LEFT(Tabla2[[#This Row],[Product]],FIND(" ",Tabla2[[#This Row],[Product]])-3),Tabla2[[#This Row],[Product]])</f>
        <v>Women</v>
      </c>
      <c r="I330" s="6">
        <v>40</v>
      </c>
      <c r="J330" s="4">
        <v>2500</v>
      </c>
      <c r="K330" s="6">
        <f>Tabla2[[#This Row],[Price per Unit]]*Tabla2[[#This Row],[Units Sold]]</f>
        <v>100000</v>
      </c>
      <c r="L330" s="52">
        <f>Tabla2[[#This Row],[Units Sold]]/Cálculos!$C$11</f>
        <v>1.00852770687828E-4</v>
      </c>
      <c r="M330" s="6">
        <f>Tabla2[[#This Row],[Total Sales]]-Tabla2[[#This Row],[Operating Profit]]</f>
        <v>65000</v>
      </c>
      <c r="N330" s="6">
        <v>35000</v>
      </c>
      <c r="O330" s="46">
        <f>Tabla2[[#This Row],[Operating Profit]]/Tabla2[[#This Row],[Total Sales]]</f>
        <v>0.35</v>
      </c>
      <c r="P330" s="1" t="s">
        <v>23</v>
      </c>
    </row>
    <row r="331" spans="1:16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3" t="str">
        <f>IFERROR(LEFT(Tabla2[[#This Row],[Product]],FIND(" ",Tabla2[[#This Row],[Product]])-3),Tabla2[[#This Row],[Product]])</f>
        <v>Women</v>
      </c>
      <c r="I331" s="6">
        <v>40</v>
      </c>
      <c r="J331" s="4">
        <v>2250</v>
      </c>
      <c r="K331" s="6">
        <f>Tabla2[[#This Row],[Price per Unit]]*Tabla2[[#This Row],[Units Sold]]</f>
        <v>90000</v>
      </c>
      <c r="L331" s="52">
        <f>Tabla2[[#This Row],[Units Sold]]/Cálculos!$C$11</f>
        <v>9.0767493619045195E-5</v>
      </c>
      <c r="M331" s="6">
        <f>Tabla2[[#This Row],[Total Sales]]-Tabla2[[#This Row],[Operating Profit]]</f>
        <v>54000</v>
      </c>
      <c r="N331" s="6">
        <v>36000</v>
      </c>
      <c r="O331" s="46">
        <f>Tabla2[[#This Row],[Operating Profit]]/Tabla2[[#This Row],[Total Sales]]</f>
        <v>0.4</v>
      </c>
      <c r="P331" s="1" t="s">
        <v>23</v>
      </c>
    </row>
    <row r="332" spans="1:16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3" t="str">
        <f>IFERROR(LEFT(Tabla2[[#This Row],[Product]],FIND(" ",Tabla2[[#This Row],[Product]])-3),Tabla2[[#This Row],[Product]])</f>
        <v>Men</v>
      </c>
      <c r="I332" s="6">
        <v>50</v>
      </c>
      <c r="J332" s="4">
        <v>2000</v>
      </c>
      <c r="K332" s="6">
        <f>Tabla2[[#This Row],[Price per Unit]]*Tabla2[[#This Row],[Units Sold]]</f>
        <v>100000</v>
      </c>
      <c r="L332" s="52">
        <f>Tabla2[[#This Row],[Units Sold]]/Cálculos!$C$11</f>
        <v>8.0682216550262393E-5</v>
      </c>
      <c r="M332" s="6">
        <f>Tabla2[[#This Row],[Total Sales]]-Tabla2[[#This Row],[Operating Profit]]</f>
        <v>65000</v>
      </c>
      <c r="N332" s="6">
        <v>35000</v>
      </c>
      <c r="O332" s="46">
        <f>Tabla2[[#This Row],[Operating Profit]]/Tabla2[[#This Row],[Total Sales]]</f>
        <v>0.35</v>
      </c>
      <c r="P332" s="1" t="s">
        <v>23</v>
      </c>
    </row>
    <row r="333" spans="1:16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3" t="str">
        <f>IFERROR(LEFT(Tabla2[[#This Row],[Product]],FIND(" ",Tabla2[[#This Row],[Product]])-3),Tabla2[[#This Row],[Product]])</f>
        <v>Women</v>
      </c>
      <c r="I333" s="6">
        <v>55.000000000000007</v>
      </c>
      <c r="J333" s="4">
        <v>3750</v>
      </c>
      <c r="K333" s="6">
        <f>Tabla2[[#This Row],[Price per Unit]]*Tabla2[[#This Row],[Units Sold]]</f>
        <v>206250.00000000003</v>
      </c>
      <c r="L333" s="52">
        <f>Tabla2[[#This Row],[Units Sold]]/Cálculos!$C$11</f>
        <v>1.5127915603174201E-4</v>
      </c>
      <c r="M333" s="6">
        <f>Tabla2[[#This Row],[Total Sales]]-Tabla2[[#This Row],[Operating Profit]]</f>
        <v>103125.00000000001</v>
      </c>
      <c r="N333" s="6">
        <v>103125.00000000001</v>
      </c>
      <c r="O333" s="46">
        <f>Tabla2[[#This Row],[Operating Profit]]/Tabla2[[#This Row],[Total Sales]]</f>
        <v>0.5</v>
      </c>
      <c r="P333" s="1" t="s">
        <v>23</v>
      </c>
    </row>
    <row r="334" spans="1:16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3" t="str">
        <f>IFERROR(LEFT(Tabla2[[#This Row],[Product]],FIND(" ",Tabla2[[#This Row],[Product]])-3),Tabla2[[#This Row],[Product]])</f>
        <v>Men</v>
      </c>
      <c r="I334" s="6">
        <v>50</v>
      </c>
      <c r="J334" s="4">
        <v>5000</v>
      </c>
      <c r="K334" s="6">
        <f>Tabla2[[#This Row],[Price per Unit]]*Tabla2[[#This Row],[Units Sold]]</f>
        <v>250000</v>
      </c>
      <c r="L334" s="52">
        <f>Tabla2[[#This Row],[Units Sold]]/Cálculos!$C$11</f>
        <v>2.01705541375656E-4</v>
      </c>
      <c r="M334" s="6">
        <f>Tabla2[[#This Row],[Total Sales]]-Tabla2[[#This Row],[Operating Profit]]</f>
        <v>150000</v>
      </c>
      <c r="N334" s="6">
        <v>100000</v>
      </c>
      <c r="O334" s="46">
        <f>Tabla2[[#This Row],[Operating Profit]]/Tabla2[[#This Row],[Total Sales]]</f>
        <v>0.4</v>
      </c>
      <c r="P334" s="1" t="s">
        <v>23</v>
      </c>
    </row>
    <row r="335" spans="1:16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3" t="str">
        <f>IFERROR(LEFT(Tabla2[[#This Row],[Product]],FIND(" ",Tabla2[[#This Row],[Product]])-3),Tabla2[[#This Row],[Product]])</f>
        <v>Men</v>
      </c>
      <c r="I335" s="6">
        <v>45.000000000000007</v>
      </c>
      <c r="J335" s="4">
        <v>3000</v>
      </c>
      <c r="K335" s="6">
        <f>Tabla2[[#This Row],[Price per Unit]]*Tabla2[[#This Row],[Units Sold]]</f>
        <v>135000.00000000003</v>
      </c>
      <c r="L335" s="52">
        <f>Tabla2[[#This Row],[Units Sold]]/Cálculos!$C$11</f>
        <v>1.210233248253936E-4</v>
      </c>
      <c r="M335" s="6">
        <f>Tabla2[[#This Row],[Total Sales]]-Tabla2[[#This Row],[Operating Profit]]</f>
        <v>87750.000000000029</v>
      </c>
      <c r="N335" s="6">
        <v>47250.000000000007</v>
      </c>
      <c r="O335" s="46">
        <f>Tabla2[[#This Row],[Operating Profit]]/Tabla2[[#This Row],[Total Sales]]</f>
        <v>0.35</v>
      </c>
      <c r="P335" s="1" t="s">
        <v>23</v>
      </c>
    </row>
    <row r="336" spans="1:16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3" t="str">
        <f>IFERROR(LEFT(Tabla2[[#This Row],[Product]],FIND(" ",Tabla2[[#This Row],[Product]])-3),Tabla2[[#This Row],[Product]])</f>
        <v>Women</v>
      </c>
      <c r="I336" s="6">
        <v>40</v>
      </c>
      <c r="J336" s="4">
        <v>2000</v>
      </c>
      <c r="K336" s="6">
        <f>Tabla2[[#This Row],[Price per Unit]]*Tabla2[[#This Row],[Units Sold]]</f>
        <v>80000</v>
      </c>
      <c r="L336" s="52">
        <f>Tabla2[[#This Row],[Units Sold]]/Cálculos!$C$11</f>
        <v>8.0682216550262393E-5</v>
      </c>
      <c r="M336" s="6">
        <f>Tabla2[[#This Row],[Total Sales]]-Tabla2[[#This Row],[Operating Profit]]</f>
        <v>52000</v>
      </c>
      <c r="N336" s="6">
        <v>28000</v>
      </c>
      <c r="O336" s="46">
        <f>Tabla2[[#This Row],[Operating Profit]]/Tabla2[[#This Row],[Total Sales]]</f>
        <v>0.35</v>
      </c>
      <c r="P336" s="1" t="s">
        <v>23</v>
      </c>
    </row>
    <row r="337" spans="1:16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3" t="str">
        <f>IFERROR(LEFT(Tabla2[[#This Row],[Product]],FIND(" ",Tabla2[[#This Row],[Product]])-3),Tabla2[[#This Row],[Product]])</f>
        <v>Women</v>
      </c>
      <c r="I337" s="6">
        <v>40</v>
      </c>
      <c r="J337" s="4">
        <v>1750</v>
      </c>
      <c r="K337" s="6">
        <f>Tabla2[[#This Row],[Price per Unit]]*Tabla2[[#This Row],[Units Sold]]</f>
        <v>70000</v>
      </c>
      <c r="L337" s="52">
        <f>Tabla2[[#This Row],[Units Sold]]/Cálculos!$C$11</f>
        <v>7.0596939481479604E-5</v>
      </c>
      <c r="M337" s="6">
        <f>Tabla2[[#This Row],[Total Sales]]-Tabla2[[#This Row],[Operating Profit]]</f>
        <v>42000</v>
      </c>
      <c r="N337" s="6">
        <v>28000</v>
      </c>
      <c r="O337" s="46">
        <f>Tabla2[[#This Row],[Operating Profit]]/Tabla2[[#This Row],[Total Sales]]</f>
        <v>0.4</v>
      </c>
      <c r="P337" s="1" t="s">
        <v>23</v>
      </c>
    </row>
    <row r="338" spans="1:16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3" t="str">
        <f>IFERROR(LEFT(Tabla2[[#This Row],[Product]],FIND(" ",Tabla2[[#This Row],[Product]])-3),Tabla2[[#This Row],[Product]])</f>
        <v>Men</v>
      </c>
      <c r="I338" s="6">
        <v>50</v>
      </c>
      <c r="J338" s="4">
        <v>1750</v>
      </c>
      <c r="K338" s="6">
        <f>Tabla2[[#This Row],[Price per Unit]]*Tabla2[[#This Row],[Units Sold]]</f>
        <v>87500</v>
      </c>
      <c r="L338" s="52">
        <f>Tabla2[[#This Row],[Units Sold]]/Cálculos!$C$11</f>
        <v>7.0596939481479604E-5</v>
      </c>
      <c r="M338" s="6">
        <f>Tabla2[[#This Row],[Total Sales]]-Tabla2[[#This Row],[Operating Profit]]</f>
        <v>56875</v>
      </c>
      <c r="N338" s="6">
        <v>30624.999999999996</v>
      </c>
      <c r="O338" s="46">
        <f>Tabla2[[#This Row],[Operating Profit]]/Tabla2[[#This Row],[Total Sales]]</f>
        <v>0.35</v>
      </c>
      <c r="P338" s="1" t="s">
        <v>23</v>
      </c>
    </row>
    <row r="339" spans="1:16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3" t="str">
        <f>IFERROR(LEFT(Tabla2[[#This Row],[Product]],FIND(" ",Tabla2[[#This Row],[Product]])-3),Tabla2[[#This Row],[Product]])</f>
        <v>Women</v>
      </c>
      <c r="I339" s="6">
        <v>55.000000000000007</v>
      </c>
      <c r="J339" s="4">
        <v>2500</v>
      </c>
      <c r="K339" s="6">
        <f>Tabla2[[#This Row],[Price per Unit]]*Tabla2[[#This Row],[Units Sold]]</f>
        <v>137500.00000000003</v>
      </c>
      <c r="L339" s="52">
        <f>Tabla2[[#This Row],[Units Sold]]/Cálculos!$C$11</f>
        <v>1.00852770687828E-4</v>
      </c>
      <c r="M339" s="6">
        <f>Tabla2[[#This Row],[Total Sales]]-Tabla2[[#This Row],[Operating Profit]]</f>
        <v>68750.000000000015</v>
      </c>
      <c r="N339" s="6">
        <v>68750.000000000015</v>
      </c>
      <c r="O339" s="46">
        <f>Tabla2[[#This Row],[Operating Profit]]/Tabla2[[#This Row],[Total Sales]]</f>
        <v>0.5</v>
      </c>
      <c r="P339" s="1" t="s">
        <v>23</v>
      </c>
    </row>
    <row r="340" spans="1:16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3" t="str">
        <f>IFERROR(LEFT(Tabla2[[#This Row],[Product]],FIND(" ",Tabla2[[#This Row],[Product]])-3),Tabla2[[#This Row],[Product]])</f>
        <v>Men</v>
      </c>
      <c r="I340" s="6">
        <v>60</v>
      </c>
      <c r="J340" s="4">
        <v>4250</v>
      </c>
      <c r="K340" s="6">
        <f>Tabla2[[#This Row],[Price per Unit]]*Tabla2[[#This Row],[Units Sold]]</f>
        <v>255000</v>
      </c>
      <c r="L340" s="52">
        <f>Tabla2[[#This Row],[Units Sold]]/Cálculos!$C$11</f>
        <v>1.7144971016930759E-4</v>
      </c>
      <c r="M340" s="6">
        <f>Tabla2[[#This Row],[Total Sales]]-Tabla2[[#This Row],[Operating Profit]]</f>
        <v>153000</v>
      </c>
      <c r="N340" s="6">
        <v>102000</v>
      </c>
      <c r="O340" s="46">
        <f>Tabla2[[#This Row],[Operating Profit]]/Tabla2[[#This Row],[Total Sales]]</f>
        <v>0.4</v>
      </c>
      <c r="P340" s="1" t="s">
        <v>23</v>
      </c>
    </row>
    <row r="341" spans="1:16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3" t="str">
        <f>IFERROR(LEFT(Tabla2[[#This Row],[Product]],FIND(" ",Tabla2[[#This Row],[Product]])-3),Tabla2[[#This Row],[Product]])</f>
        <v>Men</v>
      </c>
      <c r="I341" s="6">
        <v>50</v>
      </c>
      <c r="J341" s="4">
        <v>2500</v>
      </c>
      <c r="K341" s="6">
        <f>Tabla2[[#This Row],[Price per Unit]]*Tabla2[[#This Row],[Units Sold]]</f>
        <v>125000</v>
      </c>
      <c r="L341" s="52">
        <f>Tabla2[[#This Row],[Units Sold]]/Cálculos!$C$11</f>
        <v>1.00852770687828E-4</v>
      </c>
      <c r="M341" s="6">
        <f>Tabla2[[#This Row],[Total Sales]]-Tabla2[[#This Row],[Operating Profit]]</f>
        <v>81250</v>
      </c>
      <c r="N341" s="6">
        <v>43750</v>
      </c>
      <c r="O341" s="46">
        <f>Tabla2[[#This Row],[Operating Profit]]/Tabla2[[#This Row],[Total Sales]]</f>
        <v>0.35</v>
      </c>
      <c r="P341" s="1" t="s">
        <v>23</v>
      </c>
    </row>
    <row r="342" spans="1:16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3" t="str">
        <f>IFERROR(LEFT(Tabla2[[#This Row],[Product]],FIND(" ",Tabla2[[#This Row],[Product]])-3),Tabla2[[#This Row],[Product]])</f>
        <v>Women</v>
      </c>
      <c r="I342" s="6">
        <v>50</v>
      </c>
      <c r="J342" s="4">
        <v>1500</v>
      </c>
      <c r="K342" s="6">
        <f>Tabla2[[#This Row],[Price per Unit]]*Tabla2[[#This Row],[Units Sold]]</f>
        <v>75000</v>
      </c>
      <c r="L342" s="52">
        <f>Tabla2[[#This Row],[Units Sold]]/Cálculos!$C$11</f>
        <v>6.0511662412696801E-5</v>
      </c>
      <c r="M342" s="6">
        <f>Tabla2[[#This Row],[Total Sales]]-Tabla2[[#This Row],[Operating Profit]]</f>
        <v>48750</v>
      </c>
      <c r="N342" s="6">
        <v>26250</v>
      </c>
      <c r="O342" s="46">
        <f>Tabla2[[#This Row],[Operating Profit]]/Tabla2[[#This Row],[Total Sales]]</f>
        <v>0.35</v>
      </c>
      <c r="P342" s="1" t="s">
        <v>23</v>
      </c>
    </row>
    <row r="343" spans="1:16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3" t="str">
        <f>IFERROR(LEFT(Tabla2[[#This Row],[Product]],FIND(" ",Tabla2[[#This Row],[Product]])-3),Tabla2[[#This Row],[Product]])</f>
        <v>Women</v>
      </c>
      <c r="I343" s="6">
        <v>50</v>
      </c>
      <c r="J343" s="4">
        <v>1250</v>
      </c>
      <c r="K343" s="6">
        <f>Tabla2[[#This Row],[Price per Unit]]*Tabla2[[#This Row],[Units Sold]]</f>
        <v>62500</v>
      </c>
      <c r="L343" s="52">
        <f>Tabla2[[#This Row],[Units Sold]]/Cálculos!$C$11</f>
        <v>5.0426385343913999E-5</v>
      </c>
      <c r="M343" s="6">
        <f>Tabla2[[#This Row],[Total Sales]]-Tabla2[[#This Row],[Operating Profit]]</f>
        <v>37500</v>
      </c>
      <c r="N343" s="6">
        <v>25000</v>
      </c>
      <c r="O343" s="46">
        <f>Tabla2[[#This Row],[Operating Profit]]/Tabla2[[#This Row],[Total Sales]]</f>
        <v>0.4</v>
      </c>
      <c r="P343" s="1" t="s">
        <v>23</v>
      </c>
    </row>
    <row r="344" spans="1:16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3" t="str">
        <f>IFERROR(LEFT(Tabla2[[#This Row],[Product]],FIND(" ",Tabla2[[#This Row],[Product]])-3),Tabla2[[#This Row],[Product]])</f>
        <v>Men</v>
      </c>
      <c r="I344" s="6">
        <v>60</v>
      </c>
      <c r="J344" s="4">
        <v>1250</v>
      </c>
      <c r="K344" s="6">
        <f>Tabla2[[#This Row],[Price per Unit]]*Tabla2[[#This Row],[Units Sold]]</f>
        <v>75000</v>
      </c>
      <c r="L344" s="52">
        <f>Tabla2[[#This Row],[Units Sold]]/Cálculos!$C$11</f>
        <v>5.0426385343913999E-5</v>
      </c>
      <c r="M344" s="6">
        <f>Tabla2[[#This Row],[Total Sales]]-Tabla2[[#This Row],[Operating Profit]]</f>
        <v>48750</v>
      </c>
      <c r="N344" s="6">
        <v>26250</v>
      </c>
      <c r="O344" s="46">
        <f>Tabla2[[#This Row],[Operating Profit]]/Tabla2[[#This Row],[Total Sales]]</f>
        <v>0.35</v>
      </c>
      <c r="P344" s="1" t="s">
        <v>23</v>
      </c>
    </row>
    <row r="345" spans="1:16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3" t="str">
        <f>IFERROR(LEFT(Tabla2[[#This Row],[Product]],FIND(" ",Tabla2[[#This Row],[Product]])-3),Tabla2[[#This Row],[Product]])</f>
        <v>Women</v>
      </c>
      <c r="I345" s="6">
        <v>64.999999999999986</v>
      </c>
      <c r="J345" s="4">
        <v>2500</v>
      </c>
      <c r="K345" s="6">
        <f>Tabla2[[#This Row],[Price per Unit]]*Tabla2[[#This Row],[Units Sold]]</f>
        <v>162499.99999999997</v>
      </c>
      <c r="L345" s="52">
        <f>Tabla2[[#This Row],[Units Sold]]/Cálculos!$C$11</f>
        <v>1.00852770687828E-4</v>
      </c>
      <c r="M345" s="6">
        <f>Tabla2[[#This Row],[Total Sales]]-Tabla2[[#This Row],[Operating Profit]]</f>
        <v>81249.999999999985</v>
      </c>
      <c r="N345" s="6">
        <v>81249.999999999985</v>
      </c>
      <c r="O345" s="46">
        <f>Tabla2[[#This Row],[Operating Profit]]/Tabla2[[#This Row],[Total Sales]]</f>
        <v>0.5</v>
      </c>
      <c r="P345" s="1" t="s">
        <v>23</v>
      </c>
    </row>
    <row r="346" spans="1:16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3" t="str">
        <f>IFERROR(LEFT(Tabla2[[#This Row],[Product]],FIND(" ",Tabla2[[#This Row],[Product]])-3),Tabla2[[#This Row],[Product]])</f>
        <v>Men</v>
      </c>
      <c r="I346" s="6">
        <v>60</v>
      </c>
      <c r="J346" s="4">
        <v>4000</v>
      </c>
      <c r="K346" s="6">
        <f>Tabla2[[#This Row],[Price per Unit]]*Tabla2[[#This Row],[Units Sold]]</f>
        <v>240000</v>
      </c>
      <c r="L346" s="52">
        <f>Tabla2[[#This Row],[Units Sold]]/Cálculos!$C$11</f>
        <v>1.6136443310052479E-4</v>
      </c>
      <c r="M346" s="6">
        <f>Tabla2[[#This Row],[Total Sales]]-Tabla2[[#This Row],[Operating Profit]]</f>
        <v>144000</v>
      </c>
      <c r="N346" s="6">
        <v>96000</v>
      </c>
      <c r="O346" s="46">
        <f>Tabla2[[#This Row],[Operating Profit]]/Tabla2[[#This Row],[Total Sales]]</f>
        <v>0.4</v>
      </c>
      <c r="P346" s="1" t="s">
        <v>23</v>
      </c>
    </row>
    <row r="347" spans="1:16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3" t="str">
        <f>IFERROR(LEFT(Tabla2[[#This Row],[Product]],FIND(" ",Tabla2[[#This Row],[Product]])-3),Tabla2[[#This Row],[Product]])</f>
        <v>Men</v>
      </c>
      <c r="I347" s="6">
        <v>50</v>
      </c>
      <c r="J347" s="4">
        <v>2500</v>
      </c>
      <c r="K347" s="6">
        <f>Tabla2[[#This Row],[Price per Unit]]*Tabla2[[#This Row],[Units Sold]]</f>
        <v>125000</v>
      </c>
      <c r="L347" s="52">
        <f>Tabla2[[#This Row],[Units Sold]]/Cálculos!$C$11</f>
        <v>1.00852770687828E-4</v>
      </c>
      <c r="M347" s="6">
        <f>Tabla2[[#This Row],[Total Sales]]-Tabla2[[#This Row],[Operating Profit]]</f>
        <v>81250</v>
      </c>
      <c r="N347" s="6">
        <v>43750</v>
      </c>
      <c r="O347" s="46">
        <f>Tabla2[[#This Row],[Operating Profit]]/Tabla2[[#This Row],[Total Sales]]</f>
        <v>0.35</v>
      </c>
      <c r="P347" s="1" t="s">
        <v>23</v>
      </c>
    </row>
    <row r="348" spans="1:16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3" t="str">
        <f>IFERROR(LEFT(Tabla2[[#This Row],[Product]],FIND(" ",Tabla2[[#This Row],[Product]])-3),Tabla2[[#This Row],[Product]])</f>
        <v>Women</v>
      </c>
      <c r="I348" s="6">
        <v>50</v>
      </c>
      <c r="J348" s="4">
        <v>1950</v>
      </c>
      <c r="K348" s="6">
        <f>Tabla2[[#This Row],[Price per Unit]]*Tabla2[[#This Row],[Units Sold]]</f>
        <v>97500</v>
      </c>
      <c r="L348" s="52">
        <f>Tabla2[[#This Row],[Units Sold]]/Cálculos!$C$11</f>
        <v>7.8665161136505838E-5</v>
      </c>
      <c r="M348" s="6">
        <f>Tabla2[[#This Row],[Total Sales]]-Tabla2[[#This Row],[Operating Profit]]</f>
        <v>63375</v>
      </c>
      <c r="N348" s="6">
        <v>34125</v>
      </c>
      <c r="O348" s="46">
        <f>Tabla2[[#This Row],[Operating Profit]]/Tabla2[[#This Row],[Total Sales]]</f>
        <v>0.35</v>
      </c>
      <c r="P348" s="1" t="s">
        <v>23</v>
      </c>
    </row>
    <row r="349" spans="1:16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3" t="str">
        <f>IFERROR(LEFT(Tabla2[[#This Row],[Product]],FIND(" ",Tabla2[[#This Row],[Product]])-3),Tabla2[[#This Row],[Product]])</f>
        <v>Women</v>
      </c>
      <c r="I349" s="6">
        <v>50</v>
      </c>
      <c r="J349" s="4">
        <v>1750</v>
      </c>
      <c r="K349" s="6">
        <f>Tabla2[[#This Row],[Price per Unit]]*Tabla2[[#This Row],[Units Sold]]</f>
        <v>87500</v>
      </c>
      <c r="L349" s="52">
        <f>Tabla2[[#This Row],[Units Sold]]/Cálculos!$C$11</f>
        <v>7.0596939481479604E-5</v>
      </c>
      <c r="M349" s="6">
        <f>Tabla2[[#This Row],[Total Sales]]-Tabla2[[#This Row],[Operating Profit]]</f>
        <v>52500</v>
      </c>
      <c r="N349" s="6">
        <v>35000</v>
      </c>
      <c r="O349" s="46">
        <f>Tabla2[[#This Row],[Operating Profit]]/Tabla2[[#This Row],[Total Sales]]</f>
        <v>0.4</v>
      </c>
      <c r="P349" s="1" t="s">
        <v>23</v>
      </c>
    </row>
    <row r="350" spans="1:16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3" t="str">
        <f>IFERROR(LEFT(Tabla2[[#This Row],[Product]],FIND(" ",Tabla2[[#This Row],[Product]])-3),Tabla2[[#This Row],[Product]])</f>
        <v>Men</v>
      </c>
      <c r="I350" s="6">
        <v>60</v>
      </c>
      <c r="J350" s="4">
        <v>1500</v>
      </c>
      <c r="K350" s="6">
        <f>Tabla2[[#This Row],[Price per Unit]]*Tabla2[[#This Row],[Units Sold]]</f>
        <v>90000</v>
      </c>
      <c r="L350" s="52">
        <f>Tabla2[[#This Row],[Units Sold]]/Cálculos!$C$11</f>
        <v>6.0511662412696801E-5</v>
      </c>
      <c r="M350" s="6">
        <f>Tabla2[[#This Row],[Total Sales]]-Tabla2[[#This Row],[Operating Profit]]</f>
        <v>58500</v>
      </c>
      <c r="N350" s="6">
        <v>31499.999999999996</v>
      </c>
      <c r="O350" s="46">
        <f>Tabla2[[#This Row],[Operating Profit]]/Tabla2[[#This Row],[Total Sales]]</f>
        <v>0.35</v>
      </c>
      <c r="P350" s="1" t="s">
        <v>23</v>
      </c>
    </row>
    <row r="351" spans="1:16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3" t="str">
        <f>IFERROR(LEFT(Tabla2[[#This Row],[Product]],FIND(" ",Tabla2[[#This Row],[Product]])-3),Tabla2[[#This Row],[Product]])</f>
        <v>Women</v>
      </c>
      <c r="I351" s="6">
        <v>64.999999999999986</v>
      </c>
      <c r="J351" s="4">
        <v>2500</v>
      </c>
      <c r="K351" s="6">
        <f>Tabla2[[#This Row],[Price per Unit]]*Tabla2[[#This Row],[Units Sold]]</f>
        <v>162499.99999999997</v>
      </c>
      <c r="L351" s="52">
        <f>Tabla2[[#This Row],[Units Sold]]/Cálculos!$C$11</f>
        <v>1.00852770687828E-4</v>
      </c>
      <c r="M351" s="6">
        <f>Tabla2[[#This Row],[Total Sales]]-Tabla2[[#This Row],[Operating Profit]]</f>
        <v>81249.999999999985</v>
      </c>
      <c r="N351" s="6">
        <v>81249.999999999985</v>
      </c>
      <c r="O351" s="46">
        <f>Tabla2[[#This Row],[Operating Profit]]/Tabla2[[#This Row],[Total Sales]]</f>
        <v>0.5</v>
      </c>
      <c r="P351" s="1" t="s">
        <v>23</v>
      </c>
    </row>
    <row r="352" spans="1:16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3" t="str">
        <f>IFERROR(LEFT(Tabla2[[#This Row],[Product]],FIND(" ",Tabla2[[#This Row],[Product]])-3),Tabla2[[#This Row],[Product]])</f>
        <v>Men</v>
      </c>
      <c r="I352" s="6">
        <v>60</v>
      </c>
      <c r="J352" s="4">
        <v>5000</v>
      </c>
      <c r="K352" s="6">
        <f>Tabla2[[#This Row],[Price per Unit]]*Tabla2[[#This Row],[Units Sold]]</f>
        <v>300000</v>
      </c>
      <c r="L352" s="52">
        <f>Tabla2[[#This Row],[Units Sold]]/Cálculos!$C$11</f>
        <v>2.01705541375656E-4</v>
      </c>
      <c r="M352" s="6">
        <f>Tabla2[[#This Row],[Total Sales]]-Tabla2[[#This Row],[Operating Profit]]</f>
        <v>180000</v>
      </c>
      <c r="N352" s="6">
        <v>120000</v>
      </c>
      <c r="O352" s="46">
        <f>Tabla2[[#This Row],[Operating Profit]]/Tabla2[[#This Row],[Total Sales]]</f>
        <v>0.4</v>
      </c>
      <c r="P352" s="1" t="s">
        <v>23</v>
      </c>
    </row>
    <row r="353" spans="1:16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3" t="str">
        <f>IFERROR(LEFT(Tabla2[[#This Row],[Product]],FIND(" ",Tabla2[[#This Row],[Product]])-3),Tabla2[[#This Row],[Product]])</f>
        <v>Men</v>
      </c>
      <c r="I353" s="6">
        <v>50</v>
      </c>
      <c r="J353" s="4">
        <v>3000</v>
      </c>
      <c r="K353" s="6">
        <f>Tabla2[[#This Row],[Price per Unit]]*Tabla2[[#This Row],[Units Sold]]</f>
        <v>150000</v>
      </c>
      <c r="L353" s="52">
        <f>Tabla2[[#This Row],[Units Sold]]/Cálculos!$C$11</f>
        <v>1.210233248253936E-4</v>
      </c>
      <c r="M353" s="6">
        <f>Tabla2[[#This Row],[Total Sales]]-Tabla2[[#This Row],[Operating Profit]]</f>
        <v>97500</v>
      </c>
      <c r="N353" s="6">
        <v>52500</v>
      </c>
      <c r="O353" s="46">
        <f>Tabla2[[#This Row],[Operating Profit]]/Tabla2[[#This Row],[Total Sales]]</f>
        <v>0.35</v>
      </c>
      <c r="P353" s="1" t="s">
        <v>23</v>
      </c>
    </row>
    <row r="354" spans="1:16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3" t="str">
        <f>IFERROR(LEFT(Tabla2[[#This Row],[Product]],FIND(" ",Tabla2[[#This Row],[Product]])-3),Tabla2[[#This Row],[Product]])</f>
        <v>Women</v>
      </c>
      <c r="I354" s="6">
        <v>50</v>
      </c>
      <c r="J354" s="4">
        <v>2500</v>
      </c>
      <c r="K354" s="6">
        <f>Tabla2[[#This Row],[Price per Unit]]*Tabla2[[#This Row],[Units Sold]]</f>
        <v>125000</v>
      </c>
      <c r="L354" s="52">
        <f>Tabla2[[#This Row],[Units Sold]]/Cálculos!$C$11</f>
        <v>1.00852770687828E-4</v>
      </c>
      <c r="M354" s="6">
        <f>Tabla2[[#This Row],[Total Sales]]-Tabla2[[#This Row],[Operating Profit]]</f>
        <v>81250</v>
      </c>
      <c r="N354" s="6">
        <v>43750</v>
      </c>
      <c r="O354" s="46">
        <f>Tabla2[[#This Row],[Operating Profit]]/Tabla2[[#This Row],[Total Sales]]</f>
        <v>0.35</v>
      </c>
      <c r="P354" s="1" t="s">
        <v>23</v>
      </c>
    </row>
    <row r="355" spans="1:16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3" t="str">
        <f>IFERROR(LEFT(Tabla2[[#This Row],[Product]],FIND(" ",Tabla2[[#This Row],[Product]])-3),Tabla2[[#This Row],[Product]])</f>
        <v>Women</v>
      </c>
      <c r="I355" s="6">
        <v>50</v>
      </c>
      <c r="J355" s="4">
        <v>2000</v>
      </c>
      <c r="K355" s="6">
        <f>Tabla2[[#This Row],[Price per Unit]]*Tabla2[[#This Row],[Units Sold]]</f>
        <v>100000</v>
      </c>
      <c r="L355" s="52">
        <f>Tabla2[[#This Row],[Units Sold]]/Cálculos!$C$11</f>
        <v>8.0682216550262393E-5</v>
      </c>
      <c r="M355" s="6">
        <f>Tabla2[[#This Row],[Total Sales]]-Tabla2[[#This Row],[Operating Profit]]</f>
        <v>60000</v>
      </c>
      <c r="N355" s="6">
        <v>40000</v>
      </c>
      <c r="O355" s="46">
        <f>Tabla2[[#This Row],[Operating Profit]]/Tabla2[[#This Row],[Total Sales]]</f>
        <v>0.4</v>
      </c>
      <c r="P355" s="1" t="s">
        <v>23</v>
      </c>
    </row>
    <row r="356" spans="1:16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3" t="str">
        <f>IFERROR(LEFT(Tabla2[[#This Row],[Product]],FIND(" ",Tabla2[[#This Row],[Product]])-3),Tabla2[[#This Row],[Product]])</f>
        <v>Men</v>
      </c>
      <c r="I356" s="6">
        <v>60</v>
      </c>
      <c r="J356" s="4">
        <v>2000</v>
      </c>
      <c r="K356" s="6">
        <f>Tabla2[[#This Row],[Price per Unit]]*Tabla2[[#This Row],[Units Sold]]</f>
        <v>120000</v>
      </c>
      <c r="L356" s="52">
        <f>Tabla2[[#This Row],[Units Sold]]/Cálculos!$C$11</f>
        <v>8.0682216550262393E-5</v>
      </c>
      <c r="M356" s="6">
        <f>Tabla2[[#This Row],[Total Sales]]-Tabla2[[#This Row],[Operating Profit]]</f>
        <v>78000</v>
      </c>
      <c r="N356" s="6">
        <v>42000</v>
      </c>
      <c r="O356" s="46">
        <f>Tabla2[[#This Row],[Operating Profit]]/Tabla2[[#This Row],[Total Sales]]</f>
        <v>0.35</v>
      </c>
      <c r="P356" s="1" t="s">
        <v>23</v>
      </c>
    </row>
    <row r="357" spans="1:16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3" t="str">
        <f>IFERROR(LEFT(Tabla2[[#This Row],[Product]],FIND(" ",Tabla2[[#This Row],[Product]])-3),Tabla2[[#This Row],[Product]])</f>
        <v>Women</v>
      </c>
      <c r="I357" s="6">
        <v>64.999999999999986</v>
      </c>
      <c r="J357" s="4">
        <v>3000</v>
      </c>
      <c r="K357" s="6">
        <f>Tabla2[[#This Row],[Price per Unit]]*Tabla2[[#This Row],[Units Sold]]</f>
        <v>194999.99999999997</v>
      </c>
      <c r="L357" s="52">
        <f>Tabla2[[#This Row],[Units Sold]]/Cálculos!$C$11</f>
        <v>1.210233248253936E-4</v>
      </c>
      <c r="M357" s="6">
        <f>Tabla2[[#This Row],[Total Sales]]-Tabla2[[#This Row],[Operating Profit]]</f>
        <v>97499.999999999985</v>
      </c>
      <c r="N357" s="6">
        <v>97499.999999999985</v>
      </c>
      <c r="O357" s="46">
        <f>Tabla2[[#This Row],[Operating Profit]]/Tabla2[[#This Row],[Total Sales]]</f>
        <v>0.5</v>
      </c>
      <c r="P357" s="1" t="s">
        <v>23</v>
      </c>
    </row>
    <row r="358" spans="1:16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3" t="str">
        <f>IFERROR(LEFT(Tabla2[[#This Row],[Product]],FIND(" ",Tabla2[[#This Row],[Product]])-3),Tabla2[[#This Row],[Product]])</f>
        <v>Men</v>
      </c>
      <c r="I358" s="6">
        <v>20</v>
      </c>
      <c r="J358" s="4">
        <v>7250</v>
      </c>
      <c r="K358" s="6">
        <f>Tabla2[[#This Row],[Price per Unit]]*Tabla2[[#This Row],[Units Sold]]</f>
        <v>145000</v>
      </c>
      <c r="L358" s="52">
        <f>Tabla2[[#This Row],[Units Sold]]/Cálculos!$C$11</f>
        <v>2.9247303499470122E-4</v>
      </c>
      <c r="M358" s="6">
        <f>Tabla2[[#This Row],[Total Sales]]-Tabla2[[#This Row],[Operating Profit]]</f>
        <v>101500</v>
      </c>
      <c r="N358" s="6">
        <v>43500</v>
      </c>
      <c r="O358" s="46">
        <f>Tabla2[[#This Row],[Operating Profit]]/Tabla2[[#This Row],[Total Sales]]</f>
        <v>0.3</v>
      </c>
      <c r="P358" s="1" t="s">
        <v>23</v>
      </c>
    </row>
    <row r="359" spans="1:16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3" t="str">
        <f>IFERROR(LEFT(Tabla2[[#This Row],[Product]],FIND(" ",Tabla2[[#This Row],[Product]])-3),Tabla2[[#This Row],[Product]])</f>
        <v>Men</v>
      </c>
      <c r="I359" s="6">
        <v>30</v>
      </c>
      <c r="J359" s="4">
        <v>7250</v>
      </c>
      <c r="K359" s="6">
        <f>Tabla2[[#This Row],[Price per Unit]]*Tabla2[[#This Row],[Units Sold]]</f>
        <v>217500</v>
      </c>
      <c r="L359" s="52">
        <f>Tabla2[[#This Row],[Units Sold]]/Cálculos!$C$11</f>
        <v>2.9247303499470122E-4</v>
      </c>
      <c r="M359" s="6">
        <f>Tabla2[[#This Row],[Total Sales]]-Tabla2[[#This Row],[Operating Profit]]</f>
        <v>152250</v>
      </c>
      <c r="N359" s="6">
        <v>65250</v>
      </c>
      <c r="O359" s="46">
        <f>Tabla2[[#This Row],[Operating Profit]]/Tabla2[[#This Row],[Total Sales]]</f>
        <v>0.3</v>
      </c>
      <c r="P359" s="1" t="s">
        <v>23</v>
      </c>
    </row>
    <row r="360" spans="1:16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3" t="str">
        <f>IFERROR(LEFT(Tabla2[[#This Row],[Product]],FIND(" ",Tabla2[[#This Row],[Product]])-3),Tabla2[[#This Row],[Product]])</f>
        <v>Women</v>
      </c>
      <c r="I360" s="6">
        <v>30</v>
      </c>
      <c r="J360" s="4">
        <v>5250</v>
      </c>
      <c r="K360" s="6">
        <f>Tabla2[[#This Row],[Price per Unit]]*Tabla2[[#This Row],[Units Sold]]</f>
        <v>157500</v>
      </c>
      <c r="L360" s="52">
        <f>Tabla2[[#This Row],[Units Sold]]/Cálculos!$C$11</f>
        <v>2.117908184444388E-4</v>
      </c>
      <c r="M360" s="6">
        <f>Tabla2[[#This Row],[Total Sales]]-Tabla2[[#This Row],[Operating Profit]]</f>
        <v>110250</v>
      </c>
      <c r="N360" s="6">
        <v>47250</v>
      </c>
      <c r="O360" s="46">
        <f>Tabla2[[#This Row],[Operating Profit]]/Tabla2[[#This Row],[Total Sales]]</f>
        <v>0.3</v>
      </c>
      <c r="P360" s="1" t="s">
        <v>23</v>
      </c>
    </row>
    <row r="361" spans="1:16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3" t="str">
        <f>IFERROR(LEFT(Tabla2[[#This Row],[Product]],FIND(" ",Tabla2[[#This Row],[Product]])-3),Tabla2[[#This Row],[Product]])</f>
        <v>Women</v>
      </c>
      <c r="I361" s="6">
        <v>35</v>
      </c>
      <c r="J361" s="4">
        <v>5250</v>
      </c>
      <c r="K361" s="6">
        <f>Tabla2[[#This Row],[Price per Unit]]*Tabla2[[#This Row],[Units Sold]]</f>
        <v>183750</v>
      </c>
      <c r="L361" s="52">
        <f>Tabla2[[#This Row],[Units Sold]]/Cálculos!$C$11</f>
        <v>2.117908184444388E-4</v>
      </c>
      <c r="M361" s="6">
        <f>Tabla2[[#This Row],[Total Sales]]-Tabla2[[#This Row],[Operating Profit]]</f>
        <v>110250</v>
      </c>
      <c r="N361" s="6">
        <v>73500</v>
      </c>
      <c r="O361" s="46">
        <f>Tabla2[[#This Row],[Operating Profit]]/Tabla2[[#This Row],[Total Sales]]</f>
        <v>0.4</v>
      </c>
      <c r="P361" s="1" t="s">
        <v>23</v>
      </c>
    </row>
    <row r="362" spans="1:16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3" t="str">
        <f>IFERROR(LEFT(Tabla2[[#This Row],[Product]],FIND(" ",Tabla2[[#This Row],[Product]])-3),Tabla2[[#This Row],[Product]])</f>
        <v>Men</v>
      </c>
      <c r="I362" s="6">
        <v>40</v>
      </c>
      <c r="J362" s="4">
        <v>3750</v>
      </c>
      <c r="K362" s="6">
        <f>Tabla2[[#This Row],[Price per Unit]]*Tabla2[[#This Row],[Units Sold]]</f>
        <v>150000</v>
      </c>
      <c r="L362" s="52">
        <f>Tabla2[[#This Row],[Units Sold]]/Cálculos!$C$11</f>
        <v>1.5127915603174201E-4</v>
      </c>
      <c r="M362" s="6">
        <f>Tabla2[[#This Row],[Total Sales]]-Tabla2[[#This Row],[Operating Profit]]</f>
        <v>112500</v>
      </c>
      <c r="N362" s="6">
        <v>37500</v>
      </c>
      <c r="O362" s="46">
        <f>Tabla2[[#This Row],[Operating Profit]]/Tabla2[[#This Row],[Total Sales]]</f>
        <v>0.25</v>
      </c>
      <c r="P362" s="1" t="s">
        <v>23</v>
      </c>
    </row>
    <row r="363" spans="1:16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3" t="str">
        <f>IFERROR(LEFT(Tabla2[[#This Row],[Product]],FIND(" ",Tabla2[[#This Row],[Product]])-3),Tabla2[[#This Row],[Product]])</f>
        <v>Women</v>
      </c>
      <c r="I363" s="6">
        <v>35</v>
      </c>
      <c r="J363" s="4">
        <v>5250</v>
      </c>
      <c r="K363" s="6">
        <f>Tabla2[[#This Row],[Price per Unit]]*Tabla2[[#This Row],[Units Sold]]</f>
        <v>183750</v>
      </c>
      <c r="L363" s="52">
        <f>Tabla2[[#This Row],[Units Sold]]/Cálculos!$C$11</f>
        <v>2.117908184444388E-4</v>
      </c>
      <c r="M363" s="6">
        <f>Tabla2[[#This Row],[Total Sales]]-Tabla2[[#This Row],[Operating Profit]]</f>
        <v>101062.5</v>
      </c>
      <c r="N363" s="6">
        <v>82687.5</v>
      </c>
      <c r="O363" s="46">
        <f>Tabla2[[#This Row],[Operating Profit]]/Tabla2[[#This Row],[Total Sales]]</f>
        <v>0.45</v>
      </c>
      <c r="P363" s="1" t="s">
        <v>23</v>
      </c>
    </row>
    <row r="364" spans="1:16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3" t="str">
        <f>IFERROR(LEFT(Tabla2[[#This Row],[Product]],FIND(" ",Tabla2[[#This Row],[Product]])-3),Tabla2[[#This Row],[Product]])</f>
        <v>Men</v>
      </c>
      <c r="I364" s="6">
        <v>25</v>
      </c>
      <c r="J364" s="4">
        <v>6750</v>
      </c>
      <c r="K364" s="6">
        <f>Tabla2[[#This Row],[Price per Unit]]*Tabla2[[#This Row],[Units Sold]]</f>
        <v>168750</v>
      </c>
      <c r="L364" s="52">
        <f>Tabla2[[#This Row],[Units Sold]]/Cálculos!$C$11</f>
        <v>2.7230248085713561E-4</v>
      </c>
      <c r="M364" s="6">
        <f>Tabla2[[#This Row],[Total Sales]]-Tabla2[[#This Row],[Operating Profit]]</f>
        <v>118125</v>
      </c>
      <c r="N364" s="6">
        <v>50625</v>
      </c>
      <c r="O364" s="46">
        <f>Tabla2[[#This Row],[Operating Profit]]/Tabla2[[#This Row],[Total Sales]]</f>
        <v>0.3</v>
      </c>
      <c r="P364" s="1" t="s">
        <v>23</v>
      </c>
    </row>
    <row r="365" spans="1:16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3" t="str">
        <f>IFERROR(LEFT(Tabla2[[#This Row],[Product]],FIND(" ",Tabla2[[#This Row],[Product]])-3),Tabla2[[#This Row],[Product]])</f>
        <v>Men</v>
      </c>
      <c r="I365" s="6">
        <v>35</v>
      </c>
      <c r="J365" s="4">
        <v>6500</v>
      </c>
      <c r="K365" s="6">
        <f>Tabla2[[#This Row],[Price per Unit]]*Tabla2[[#This Row],[Units Sold]]</f>
        <v>227500</v>
      </c>
      <c r="L365" s="52">
        <f>Tabla2[[#This Row],[Units Sold]]/Cálculos!$C$11</f>
        <v>2.6221720378835281E-4</v>
      </c>
      <c r="M365" s="6">
        <f>Tabla2[[#This Row],[Total Sales]]-Tabla2[[#This Row],[Operating Profit]]</f>
        <v>159250</v>
      </c>
      <c r="N365" s="6">
        <v>68250</v>
      </c>
      <c r="O365" s="46">
        <f>Tabla2[[#This Row],[Operating Profit]]/Tabla2[[#This Row],[Total Sales]]</f>
        <v>0.3</v>
      </c>
      <c r="P365" s="1" t="s">
        <v>23</v>
      </c>
    </row>
    <row r="366" spans="1:16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3" t="str">
        <f>IFERROR(LEFT(Tabla2[[#This Row],[Product]],FIND(" ",Tabla2[[#This Row],[Product]])-3),Tabla2[[#This Row],[Product]])</f>
        <v>Women</v>
      </c>
      <c r="I366" s="6">
        <v>35</v>
      </c>
      <c r="J366" s="4">
        <v>4750</v>
      </c>
      <c r="K366" s="6">
        <f>Tabla2[[#This Row],[Price per Unit]]*Tabla2[[#This Row],[Units Sold]]</f>
        <v>166250</v>
      </c>
      <c r="L366" s="52">
        <f>Tabla2[[#This Row],[Units Sold]]/Cálculos!$C$11</f>
        <v>1.9162026430687319E-4</v>
      </c>
      <c r="M366" s="6">
        <f>Tabla2[[#This Row],[Total Sales]]-Tabla2[[#This Row],[Operating Profit]]</f>
        <v>116375</v>
      </c>
      <c r="N366" s="6">
        <v>49875</v>
      </c>
      <c r="O366" s="46">
        <f>Tabla2[[#This Row],[Operating Profit]]/Tabla2[[#This Row],[Total Sales]]</f>
        <v>0.3</v>
      </c>
      <c r="P366" s="1" t="s">
        <v>23</v>
      </c>
    </row>
    <row r="367" spans="1:16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3" t="str">
        <f>IFERROR(LEFT(Tabla2[[#This Row],[Product]],FIND(" ",Tabla2[[#This Row],[Product]])-3),Tabla2[[#This Row],[Product]])</f>
        <v>Women</v>
      </c>
      <c r="I367" s="6">
        <v>35</v>
      </c>
      <c r="J367" s="4">
        <v>4250</v>
      </c>
      <c r="K367" s="6">
        <f>Tabla2[[#This Row],[Price per Unit]]*Tabla2[[#This Row],[Units Sold]]</f>
        <v>148750</v>
      </c>
      <c r="L367" s="52">
        <f>Tabla2[[#This Row],[Units Sold]]/Cálculos!$C$11</f>
        <v>1.7144971016930759E-4</v>
      </c>
      <c r="M367" s="6">
        <f>Tabla2[[#This Row],[Total Sales]]-Tabla2[[#This Row],[Operating Profit]]</f>
        <v>89250</v>
      </c>
      <c r="N367" s="6">
        <v>59500</v>
      </c>
      <c r="O367" s="46">
        <f>Tabla2[[#This Row],[Operating Profit]]/Tabla2[[#This Row],[Total Sales]]</f>
        <v>0.4</v>
      </c>
      <c r="P367" s="1" t="s">
        <v>23</v>
      </c>
    </row>
    <row r="368" spans="1:16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3" t="str">
        <f>IFERROR(LEFT(Tabla2[[#This Row],[Product]],FIND(" ",Tabla2[[#This Row],[Product]])-3),Tabla2[[#This Row],[Product]])</f>
        <v>Men</v>
      </c>
      <c r="I368" s="6">
        <v>40</v>
      </c>
      <c r="J368" s="4">
        <v>3000</v>
      </c>
      <c r="K368" s="6">
        <f>Tabla2[[#This Row],[Price per Unit]]*Tabla2[[#This Row],[Units Sold]]</f>
        <v>120000</v>
      </c>
      <c r="L368" s="52">
        <f>Tabla2[[#This Row],[Units Sold]]/Cálculos!$C$11</f>
        <v>1.210233248253936E-4</v>
      </c>
      <c r="M368" s="6">
        <f>Tabla2[[#This Row],[Total Sales]]-Tabla2[[#This Row],[Operating Profit]]</f>
        <v>90000</v>
      </c>
      <c r="N368" s="6">
        <v>30000</v>
      </c>
      <c r="O368" s="46">
        <f>Tabla2[[#This Row],[Operating Profit]]/Tabla2[[#This Row],[Total Sales]]</f>
        <v>0.25</v>
      </c>
      <c r="P368" s="1" t="s">
        <v>23</v>
      </c>
    </row>
    <row r="369" spans="1:16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3" t="str">
        <f>IFERROR(LEFT(Tabla2[[#This Row],[Product]],FIND(" ",Tabla2[[#This Row],[Product]])-3),Tabla2[[#This Row],[Product]])</f>
        <v>Women</v>
      </c>
      <c r="I369" s="6">
        <v>35</v>
      </c>
      <c r="J369" s="4">
        <v>5000</v>
      </c>
      <c r="K369" s="6">
        <f>Tabla2[[#This Row],[Price per Unit]]*Tabla2[[#This Row],[Units Sold]]</f>
        <v>175000</v>
      </c>
      <c r="L369" s="52">
        <f>Tabla2[[#This Row],[Units Sold]]/Cálculos!$C$11</f>
        <v>2.01705541375656E-4</v>
      </c>
      <c r="M369" s="6">
        <f>Tabla2[[#This Row],[Total Sales]]-Tabla2[[#This Row],[Operating Profit]]</f>
        <v>96250</v>
      </c>
      <c r="N369" s="6">
        <v>78750</v>
      </c>
      <c r="O369" s="46">
        <f>Tabla2[[#This Row],[Operating Profit]]/Tabla2[[#This Row],[Total Sales]]</f>
        <v>0.45</v>
      </c>
      <c r="P369" s="1" t="s">
        <v>23</v>
      </c>
    </row>
    <row r="370" spans="1:16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3" t="str">
        <f>IFERROR(LEFT(Tabla2[[#This Row],[Product]],FIND(" ",Tabla2[[#This Row],[Product]])-3),Tabla2[[#This Row],[Product]])</f>
        <v>Men</v>
      </c>
      <c r="I370" s="6">
        <v>30</v>
      </c>
      <c r="J370" s="4">
        <v>6750</v>
      </c>
      <c r="K370" s="6">
        <f>Tabla2[[#This Row],[Price per Unit]]*Tabla2[[#This Row],[Units Sold]]</f>
        <v>202500</v>
      </c>
      <c r="L370" s="52">
        <f>Tabla2[[#This Row],[Units Sold]]/Cálculos!$C$11</f>
        <v>2.7230248085713561E-4</v>
      </c>
      <c r="M370" s="6">
        <f>Tabla2[[#This Row],[Total Sales]]-Tabla2[[#This Row],[Operating Profit]]</f>
        <v>131625</v>
      </c>
      <c r="N370" s="6">
        <v>70875</v>
      </c>
      <c r="O370" s="46">
        <f>Tabla2[[#This Row],[Operating Profit]]/Tabla2[[#This Row],[Total Sales]]</f>
        <v>0.35</v>
      </c>
      <c r="P370" s="1" t="s">
        <v>23</v>
      </c>
    </row>
    <row r="371" spans="1:16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3" t="str">
        <f>IFERROR(LEFT(Tabla2[[#This Row],[Product]],FIND(" ",Tabla2[[#This Row],[Product]])-3),Tabla2[[#This Row],[Product]])</f>
        <v>Men</v>
      </c>
      <c r="I371" s="6">
        <v>40</v>
      </c>
      <c r="J371" s="4">
        <v>6750</v>
      </c>
      <c r="K371" s="6">
        <f>Tabla2[[#This Row],[Price per Unit]]*Tabla2[[#This Row],[Units Sold]]</f>
        <v>270000</v>
      </c>
      <c r="L371" s="52">
        <f>Tabla2[[#This Row],[Units Sold]]/Cálculos!$C$11</f>
        <v>2.7230248085713561E-4</v>
      </c>
      <c r="M371" s="6">
        <f>Tabla2[[#This Row],[Total Sales]]-Tabla2[[#This Row],[Operating Profit]]</f>
        <v>175500</v>
      </c>
      <c r="N371" s="6">
        <v>94500</v>
      </c>
      <c r="O371" s="46">
        <f>Tabla2[[#This Row],[Operating Profit]]/Tabla2[[#This Row],[Total Sales]]</f>
        <v>0.35</v>
      </c>
      <c r="P371" s="1" t="s">
        <v>23</v>
      </c>
    </row>
    <row r="372" spans="1:16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3" t="str">
        <f>IFERROR(LEFT(Tabla2[[#This Row],[Product]],FIND(" ",Tabla2[[#This Row],[Product]])-3),Tabla2[[#This Row],[Product]])</f>
        <v>Women</v>
      </c>
      <c r="I372" s="6">
        <v>30</v>
      </c>
      <c r="J372" s="4">
        <v>5000</v>
      </c>
      <c r="K372" s="6">
        <f>Tabla2[[#This Row],[Price per Unit]]*Tabla2[[#This Row],[Units Sold]]</f>
        <v>150000</v>
      </c>
      <c r="L372" s="52">
        <f>Tabla2[[#This Row],[Units Sold]]/Cálculos!$C$11</f>
        <v>2.01705541375656E-4</v>
      </c>
      <c r="M372" s="6">
        <f>Tabla2[[#This Row],[Total Sales]]-Tabla2[[#This Row],[Operating Profit]]</f>
        <v>97500</v>
      </c>
      <c r="N372" s="6">
        <v>52500</v>
      </c>
      <c r="O372" s="46">
        <f>Tabla2[[#This Row],[Operating Profit]]/Tabla2[[#This Row],[Total Sales]]</f>
        <v>0.35</v>
      </c>
      <c r="P372" s="1" t="s">
        <v>23</v>
      </c>
    </row>
    <row r="373" spans="1:16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3" t="str">
        <f>IFERROR(LEFT(Tabla2[[#This Row],[Product]],FIND(" ",Tabla2[[#This Row],[Product]])-3),Tabla2[[#This Row],[Product]])</f>
        <v>Women</v>
      </c>
      <c r="I373" s="6">
        <v>35</v>
      </c>
      <c r="J373" s="4">
        <v>4000</v>
      </c>
      <c r="K373" s="6">
        <f>Tabla2[[#This Row],[Price per Unit]]*Tabla2[[#This Row],[Units Sold]]</f>
        <v>140000</v>
      </c>
      <c r="L373" s="52">
        <f>Tabla2[[#This Row],[Units Sold]]/Cálculos!$C$11</f>
        <v>1.6136443310052479E-4</v>
      </c>
      <c r="M373" s="6">
        <f>Tabla2[[#This Row],[Total Sales]]-Tabla2[[#This Row],[Operating Profit]]</f>
        <v>77000</v>
      </c>
      <c r="N373" s="6">
        <v>63000</v>
      </c>
      <c r="O373" s="46">
        <f>Tabla2[[#This Row],[Operating Profit]]/Tabla2[[#This Row],[Total Sales]]</f>
        <v>0.45</v>
      </c>
      <c r="P373" s="1" t="s">
        <v>23</v>
      </c>
    </row>
    <row r="374" spans="1:16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3" t="str">
        <f>IFERROR(LEFT(Tabla2[[#This Row],[Product]],FIND(" ",Tabla2[[#This Row],[Product]])-3),Tabla2[[#This Row],[Product]])</f>
        <v>Men</v>
      </c>
      <c r="I374" s="6">
        <v>40</v>
      </c>
      <c r="J374" s="4">
        <v>3000</v>
      </c>
      <c r="K374" s="6">
        <f>Tabla2[[#This Row],[Price per Unit]]*Tabla2[[#This Row],[Units Sold]]</f>
        <v>120000</v>
      </c>
      <c r="L374" s="52">
        <f>Tabla2[[#This Row],[Units Sold]]/Cálculos!$C$11</f>
        <v>1.210233248253936E-4</v>
      </c>
      <c r="M374" s="6">
        <f>Tabla2[[#This Row],[Total Sales]]-Tabla2[[#This Row],[Operating Profit]]</f>
        <v>84000</v>
      </c>
      <c r="N374" s="6">
        <v>36000</v>
      </c>
      <c r="O374" s="46">
        <f>Tabla2[[#This Row],[Operating Profit]]/Tabla2[[#This Row],[Total Sales]]</f>
        <v>0.3</v>
      </c>
      <c r="P374" s="1" t="s">
        <v>23</v>
      </c>
    </row>
    <row r="375" spans="1:16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3" t="str">
        <f>IFERROR(LEFT(Tabla2[[#This Row],[Product]],FIND(" ",Tabla2[[#This Row],[Product]])-3),Tabla2[[#This Row],[Product]])</f>
        <v>Women</v>
      </c>
      <c r="I375" s="6">
        <v>35</v>
      </c>
      <c r="J375" s="4">
        <v>4500</v>
      </c>
      <c r="K375" s="6">
        <f>Tabla2[[#This Row],[Price per Unit]]*Tabla2[[#This Row],[Units Sold]]</f>
        <v>157500</v>
      </c>
      <c r="L375" s="52">
        <f>Tabla2[[#This Row],[Units Sold]]/Cálculos!$C$11</f>
        <v>1.8153498723809039E-4</v>
      </c>
      <c r="M375" s="6">
        <f>Tabla2[[#This Row],[Total Sales]]-Tabla2[[#This Row],[Operating Profit]]</f>
        <v>78750</v>
      </c>
      <c r="N375" s="6">
        <v>78750</v>
      </c>
      <c r="O375" s="46">
        <f>Tabla2[[#This Row],[Operating Profit]]/Tabla2[[#This Row],[Total Sales]]</f>
        <v>0.5</v>
      </c>
      <c r="P375" s="1" t="s">
        <v>23</v>
      </c>
    </row>
    <row r="376" spans="1:16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3" t="str">
        <f>IFERROR(LEFT(Tabla2[[#This Row],[Product]],FIND(" ",Tabla2[[#This Row],[Product]])-3),Tabla2[[#This Row],[Product]])</f>
        <v>Men</v>
      </c>
      <c r="I376" s="6">
        <v>20</v>
      </c>
      <c r="J376" s="4">
        <v>7000</v>
      </c>
      <c r="K376" s="6">
        <f>Tabla2[[#This Row],[Price per Unit]]*Tabla2[[#This Row],[Units Sold]]</f>
        <v>140000</v>
      </c>
      <c r="L376" s="52">
        <f>Tabla2[[#This Row],[Units Sold]]/Cálculos!$C$11</f>
        <v>2.8238775792591842E-4</v>
      </c>
      <c r="M376" s="6">
        <f>Tabla2[[#This Row],[Total Sales]]-Tabla2[[#This Row],[Operating Profit]]</f>
        <v>91000</v>
      </c>
      <c r="N376" s="6">
        <v>49000</v>
      </c>
      <c r="O376" s="46">
        <f>Tabla2[[#This Row],[Operating Profit]]/Tabla2[[#This Row],[Total Sales]]</f>
        <v>0.35</v>
      </c>
      <c r="P376" s="1" t="s">
        <v>23</v>
      </c>
    </row>
    <row r="377" spans="1:16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3" t="str">
        <f>IFERROR(LEFT(Tabla2[[#This Row],[Product]],FIND(" ",Tabla2[[#This Row],[Product]])-3),Tabla2[[#This Row],[Product]])</f>
        <v>Men</v>
      </c>
      <c r="I377" s="6">
        <v>30.000000000000004</v>
      </c>
      <c r="J377" s="4">
        <v>7000</v>
      </c>
      <c r="K377" s="6">
        <f>Tabla2[[#This Row],[Price per Unit]]*Tabla2[[#This Row],[Units Sold]]</f>
        <v>210000.00000000003</v>
      </c>
      <c r="L377" s="52">
        <f>Tabla2[[#This Row],[Units Sold]]/Cálculos!$C$11</f>
        <v>2.8238775792591842E-4</v>
      </c>
      <c r="M377" s="6">
        <f>Tabla2[[#This Row],[Total Sales]]-Tabla2[[#This Row],[Operating Profit]]</f>
        <v>136500.00000000003</v>
      </c>
      <c r="N377" s="6">
        <v>73500</v>
      </c>
      <c r="O377" s="46">
        <f>Tabla2[[#This Row],[Operating Profit]]/Tabla2[[#This Row],[Total Sales]]</f>
        <v>0.35</v>
      </c>
      <c r="P377" s="1" t="s">
        <v>23</v>
      </c>
    </row>
    <row r="378" spans="1:16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3" t="str">
        <f>IFERROR(LEFT(Tabla2[[#This Row],[Product]],FIND(" ",Tabla2[[#This Row],[Product]])-3),Tabla2[[#This Row],[Product]])</f>
        <v>Women</v>
      </c>
      <c r="I378" s="6">
        <v>24.999999999999996</v>
      </c>
      <c r="J378" s="4">
        <v>5250</v>
      </c>
      <c r="K378" s="6">
        <f>Tabla2[[#This Row],[Price per Unit]]*Tabla2[[#This Row],[Units Sold]]</f>
        <v>131249.99999999997</v>
      </c>
      <c r="L378" s="52">
        <f>Tabla2[[#This Row],[Units Sold]]/Cálculos!$C$11</f>
        <v>2.117908184444388E-4</v>
      </c>
      <c r="M378" s="6">
        <f>Tabla2[[#This Row],[Total Sales]]-Tabla2[[#This Row],[Operating Profit]]</f>
        <v>85312.499999999985</v>
      </c>
      <c r="N378" s="6">
        <v>45937.499999999985</v>
      </c>
      <c r="O378" s="46">
        <f>Tabla2[[#This Row],[Operating Profit]]/Tabla2[[#This Row],[Total Sales]]</f>
        <v>0.35</v>
      </c>
      <c r="P378" s="1" t="s">
        <v>23</v>
      </c>
    </row>
    <row r="379" spans="1:16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3" t="str">
        <f>IFERROR(LEFT(Tabla2[[#This Row],[Product]],FIND(" ",Tabla2[[#This Row],[Product]])-3),Tabla2[[#This Row],[Product]])</f>
        <v>Women</v>
      </c>
      <c r="I379" s="6">
        <v>30.000000000000004</v>
      </c>
      <c r="J379" s="4">
        <v>4250</v>
      </c>
      <c r="K379" s="6">
        <f>Tabla2[[#This Row],[Price per Unit]]*Tabla2[[#This Row],[Units Sold]]</f>
        <v>127500.00000000001</v>
      </c>
      <c r="L379" s="52">
        <f>Tabla2[[#This Row],[Units Sold]]/Cálculos!$C$11</f>
        <v>1.7144971016930759E-4</v>
      </c>
      <c r="M379" s="6">
        <f>Tabla2[[#This Row],[Total Sales]]-Tabla2[[#This Row],[Operating Profit]]</f>
        <v>70125</v>
      </c>
      <c r="N379" s="6">
        <v>57375.000000000007</v>
      </c>
      <c r="O379" s="46">
        <f>Tabla2[[#This Row],[Operating Profit]]/Tabla2[[#This Row],[Total Sales]]</f>
        <v>0.45</v>
      </c>
      <c r="P379" s="1" t="s">
        <v>23</v>
      </c>
    </row>
    <row r="380" spans="1:16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3" t="str">
        <f>IFERROR(LEFT(Tabla2[[#This Row],[Product]],FIND(" ",Tabla2[[#This Row],[Product]])-3),Tabla2[[#This Row],[Product]])</f>
        <v>Men</v>
      </c>
      <c r="I380" s="6">
        <v>35</v>
      </c>
      <c r="J380" s="4">
        <v>3250</v>
      </c>
      <c r="K380" s="6">
        <f>Tabla2[[#This Row],[Price per Unit]]*Tabla2[[#This Row],[Units Sold]]</f>
        <v>113750</v>
      </c>
      <c r="L380" s="52">
        <f>Tabla2[[#This Row],[Units Sold]]/Cálculos!$C$11</f>
        <v>1.3110860189417641E-4</v>
      </c>
      <c r="M380" s="6">
        <f>Tabla2[[#This Row],[Total Sales]]-Tabla2[[#This Row],[Operating Profit]]</f>
        <v>79625</v>
      </c>
      <c r="N380" s="6">
        <v>34125</v>
      </c>
      <c r="O380" s="46">
        <f>Tabla2[[#This Row],[Operating Profit]]/Tabla2[[#This Row],[Total Sales]]</f>
        <v>0.3</v>
      </c>
      <c r="P380" s="1" t="s">
        <v>23</v>
      </c>
    </row>
    <row r="381" spans="1:16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3" t="str">
        <f>IFERROR(LEFT(Tabla2[[#This Row],[Product]],FIND(" ",Tabla2[[#This Row],[Product]])-3),Tabla2[[#This Row],[Product]])</f>
        <v>Women</v>
      </c>
      <c r="I381" s="6">
        <v>30.000000000000004</v>
      </c>
      <c r="J381" s="4">
        <v>6000</v>
      </c>
      <c r="K381" s="6">
        <f>Tabla2[[#This Row],[Price per Unit]]*Tabla2[[#This Row],[Units Sold]]</f>
        <v>180000.00000000003</v>
      </c>
      <c r="L381" s="52">
        <f>Tabla2[[#This Row],[Units Sold]]/Cálculos!$C$11</f>
        <v>2.4204664965078721E-4</v>
      </c>
      <c r="M381" s="6">
        <f>Tabla2[[#This Row],[Total Sales]]-Tabla2[[#This Row],[Operating Profit]]</f>
        <v>90000.000000000015</v>
      </c>
      <c r="N381" s="6">
        <v>90000.000000000015</v>
      </c>
      <c r="O381" s="46">
        <f>Tabla2[[#This Row],[Operating Profit]]/Tabla2[[#This Row],[Total Sales]]</f>
        <v>0.5</v>
      </c>
      <c r="P381" s="1" t="s">
        <v>23</v>
      </c>
    </row>
    <row r="382" spans="1:16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3" t="str">
        <f>IFERROR(LEFT(Tabla2[[#This Row],[Product]],FIND(" ",Tabla2[[#This Row],[Product]])-3),Tabla2[[#This Row],[Product]])</f>
        <v>Men</v>
      </c>
      <c r="I382" s="6">
        <v>20</v>
      </c>
      <c r="J382" s="4">
        <v>7500</v>
      </c>
      <c r="K382" s="6">
        <f>Tabla2[[#This Row],[Price per Unit]]*Tabla2[[#This Row],[Units Sold]]</f>
        <v>150000</v>
      </c>
      <c r="L382" s="52">
        <f>Tabla2[[#This Row],[Units Sold]]/Cálculos!$C$11</f>
        <v>3.0255831206348402E-4</v>
      </c>
      <c r="M382" s="6">
        <f>Tabla2[[#This Row],[Total Sales]]-Tabla2[[#This Row],[Operating Profit]]</f>
        <v>97500</v>
      </c>
      <c r="N382" s="6">
        <v>52500</v>
      </c>
      <c r="O382" s="46">
        <f>Tabla2[[#This Row],[Operating Profit]]/Tabla2[[#This Row],[Total Sales]]</f>
        <v>0.35</v>
      </c>
      <c r="P382" s="1" t="s">
        <v>23</v>
      </c>
    </row>
    <row r="383" spans="1:16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3" t="str">
        <f>IFERROR(LEFT(Tabla2[[#This Row],[Product]],FIND(" ",Tabla2[[#This Row],[Product]])-3),Tabla2[[#This Row],[Product]])</f>
        <v>Men</v>
      </c>
      <c r="I383" s="6">
        <v>30.000000000000004</v>
      </c>
      <c r="J383" s="4">
        <v>7750</v>
      </c>
      <c r="K383" s="6">
        <f>Tabla2[[#This Row],[Price per Unit]]*Tabla2[[#This Row],[Units Sold]]</f>
        <v>232500.00000000003</v>
      </c>
      <c r="L383" s="52">
        <f>Tabla2[[#This Row],[Units Sold]]/Cálculos!$C$11</f>
        <v>3.1264358913226677E-4</v>
      </c>
      <c r="M383" s="6">
        <f>Tabla2[[#This Row],[Total Sales]]-Tabla2[[#This Row],[Operating Profit]]</f>
        <v>151125.00000000003</v>
      </c>
      <c r="N383" s="6">
        <v>81375</v>
      </c>
      <c r="O383" s="46">
        <f>Tabla2[[#This Row],[Operating Profit]]/Tabla2[[#This Row],[Total Sales]]</f>
        <v>0.35</v>
      </c>
      <c r="P383" s="1" t="s">
        <v>23</v>
      </c>
    </row>
    <row r="384" spans="1:16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3" t="str">
        <f>IFERROR(LEFT(Tabla2[[#This Row],[Product]],FIND(" ",Tabla2[[#This Row],[Product]])-3),Tabla2[[#This Row],[Product]])</f>
        <v>Women</v>
      </c>
      <c r="I384" s="6">
        <v>24.999999999999996</v>
      </c>
      <c r="J384" s="4">
        <v>6250</v>
      </c>
      <c r="K384" s="6">
        <f>Tabla2[[#This Row],[Price per Unit]]*Tabla2[[#This Row],[Units Sold]]</f>
        <v>156249.99999999997</v>
      </c>
      <c r="L384" s="52">
        <f>Tabla2[[#This Row],[Units Sold]]/Cálculos!$C$11</f>
        <v>2.5213192671957001E-4</v>
      </c>
      <c r="M384" s="6">
        <f>Tabla2[[#This Row],[Total Sales]]-Tabla2[[#This Row],[Operating Profit]]</f>
        <v>101562.49999999999</v>
      </c>
      <c r="N384" s="6">
        <v>54687.499999999985</v>
      </c>
      <c r="O384" s="46">
        <f>Tabla2[[#This Row],[Operating Profit]]/Tabla2[[#This Row],[Total Sales]]</f>
        <v>0.35</v>
      </c>
      <c r="P384" s="1" t="s">
        <v>23</v>
      </c>
    </row>
    <row r="385" spans="1:16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3" t="str">
        <f>IFERROR(LEFT(Tabla2[[#This Row],[Product]],FIND(" ",Tabla2[[#This Row],[Product]])-3),Tabla2[[#This Row],[Product]])</f>
        <v>Women</v>
      </c>
      <c r="I385" s="6">
        <v>35</v>
      </c>
      <c r="J385" s="4">
        <v>5500</v>
      </c>
      <c r="K385" s="6">
        <f>Tabla2[[#This Row],[Price per Unit]]*Tabla2[[#This Row],[Units Sold]]</f>
        <v>192500</v>
      </c>
      <c r="L385" s="52">
        <f>Tabla2[[#This Row],[Units Sold]]/Cálculos!$C$11</f>
        <v>2.218760955132216E-4</v>
      </c>
      <c r="M385" s="6">
        <f>Tabla2[[#This Row],[Total Sales]]-Tabla2[[#This Row],[Operating Profit]]</f>
        <v>105875</v>
      </c>
      <c r="N385" s="6">
        <v>86625</v>
      </c>
      <c r="O385" s="46">
        <f>Tabla2[[#This Row],[Operating Profit]]/Tabla2[[#This Row],[Total Sales]]</f>
        <v>0.45</v>
      </c>
      <c r="P385" s="1" t="s">
        <v>23</v>
      </c>
    </row>
    <row r="386" spans="1:16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3" t="str">
        <f>IFERROR(LEFT(Tabla2[[#This Row],[Product]],FIND(" ",Tabla2[[#This Row],[Product]])-3),Tabla2[[#This Row],[Product]])</f>
        <v>Men</v>
      </c>
      <c r="I386" s="6">
        <v>50</v>
      </c>
      <c r="J386" s="4">
        <v>4500</v>
      </c>
      <c r="K386" s="6">
        <f>Tabla2[[#This Row],[Price per Unit]]*Tabla2[[#This Row],[Units Sold]]</f>
        <v>225000</v>
      </c>
      <c r="L386" s="52">
        <f>Tabla2[[#This Row],[Units Sold]]/Cálculos!$C$11</f>
        <v>1.8153498723809039E-4</v>
      </c>
      <c r="M386" s="6">
        <f>Tabla2[[#This Row],[Total Sales]]-Tabla2[[#This Row],[Operating Profit]]</f>
        <v>157500</v>
      </c>
      <c r="N386" s="6">
        <v>67500</v>
      </c>
      <c r="O386" s="46">
        <f>Tabla2[[#This Row],[Operating Profit]]/Tabla2[[#This Row],[Total Sales]]</f>
        <v>0.3</v>
      </c>
      <c r="P386" s="1" t="s">
        <v>23</v>
      </c>
    </row>
    <row r="387" spans="1:16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3" t="str">
        <f>IFERROR(LEFT(Tabla2[[#This Row],[Product]],FIND(" ",Tabla2[[#This Row],[Product]])-3),Tabla2[[#This Row],[Product]])</f>
        <v>Women</v>
      </c>
      <c r="I387" s="6">
        <v>45</v>
      </c>
      <c r="J387" s="4">
        <v>8000</v>
      </c>
      <c r="K387" s="6">
        <f>Tabla2[[#This Row],[Price per Unit]]*Tabla2[[#This Row],[Units Sold]]</f>
        <v>360000</v>
      </c>
      <c r="L387" s="52">
        <f>Tabla2[[#This Row],[Units Sold]]/Cálculos!$C$11</f>
        <v>3.2272886620104957E-4</v>
      </c>
      <c r="M387" s="6">
        <f>Tabla2[[#This Row],[Total Sales]]-Tabla2[[#This Row],[Operating Profit]]</f>
        <v>180000</v>
      </c>
      <c r="N387" s="6">
        <v>180000</v>
      </c>
      <c r="O387" s="46">
        <f>Tabla2[[#This Row],[Operating Profit]]/Tabla2[[#This Row],[Total Sales]]</f>
        <v>0.5</v>
      </c>
      <c r="P387" s="1" t="s">
        <v>23</v>
      </c>
    </row>
    <row r="388" spans="1:16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3" t="str">
        <f>IFERROR(LEFT(Tabla2[[#This Row],[Product]],FIND(" ",Tabla2[[#This Row],[Product]])-3),Tabla2[[#This Row],[Product]])</f>
        <v>Men</v>
      </c>
      <c r="I388" s="6">
        <v>45</v>
      </c>
      <c r="J388" s="4">
        <v>8000</v>
      </c>
      <c r="K388" s="6">
        <f>Tabla2[[#This Row],[Price per Unit]]*Tabla2[[#This Row],[Units Sold]]</f>
        <v>360000</v>
      </c>
      <c r="L388" s="52">
        <f>Tabla2[[#This Row],[Units Sold]]/Cálculos!$C$11</f>
        <v>3.2272886620104957E-4</v>
      </c>
      <c r="M388" s="6">
        <f>Tabla2[[#This Row],[Total Sales]]-Tabla2[[#This Row],[Operating Profit]]</f>
        <v>234000</v>
      </c>
      <c r="N388" s="6">
        <v>125999.99999999999</v>
      </c>
      <c r="O388" s="46">
        <f>Tabla2[[#This Row],[Operating Profit]]/Tabla2[[#This Row],[Total Sales]]</f>
        <v>0.35</v>
      </c>
      <c r="P388" s="1" t="s">
        <v>23</v>
      </c>
    </row>
    <row r="389" spans="1:16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3" t="str">
        <f>IFERROR(LEFT(Tabla2[[#This Row],[Product]],FIND(" ",Tabla2[[#This Row],[Product]])-3),Tabla2[[#This Row],[Product]])</f>
        <v>Men</v>
      </c>
      <c r="I389" s="6">
        <v>50</v>
      </c>
      <c r="J389" s="4">
        <v>8000</v>
      </c>
      <c r="K389" s="6">
        <f>Tabla2[[#This Row],[Price per Unit]]*Tabla2[[#This Row],[Units Sold]]</f>
        <v>400000</v>
      </c>
      <c r="L389" s="52">
        <f>Tabla2[[#This Row],[Units Sold]]/Cálculos!$C$11</f>
        <v>3.2272886620104957E-4</v>
      </c>
      <c r="M389" s="6">
        <f>Tabla2[[#This Row],[Total Sales]]-Tabla2[[#This Row],[Operating Profit]]</f>
        <v>260000</v>
      </c>
      <c r="N389" s="6">
        <v>140000</v>
      </c>
      <c r="O389" s="46">
        <f>Tabla2[[#This Row],[Operating Profit]]/Tabla2[[#This Row],[Total Sales]]</f>
        <v>0.35</v>
      </c>
      <c r="P389" s="1" t="s">
        <v>23</v>
      </c>
    </row>
    <row r="390" spans="1:16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3" t="str">
        <f>IFERROR(LEFT(Tabla2[[#This Row],[Product]],FIND(" ",Tabla2[[#This Row],[Product]])-3),Tabla2[[#This Row],[Product]])</f>
        <v>Women</v>
      </c>
      <c r="I390" s="6">
        <v>45</v>
      </c>
      <c r="J390" s="4">
        <v>6500</v>
      </c>
      <c r="K390" s="6">
        <f>Tabla2[[#This Row],[Price per Unit]]*Tabla2[[#This Row],[Units Sold]]</f>
        <v>292500</v>
      </c>
      <c r="L390" s="52">
        <f>Tabla2[[#This Row],[Units Sold]]/Cálculos!$C$11</f>
        <v>2.6221720378835281E-4</v>
      </c>
      <c r="M390" s="6">
        <f>Tabla2[[#This Row],[Total Sales]]-Tabla2[[#This Row],[Operating Profit]]</f>
        <v>190125</v>
      </c>
      <c r="N390" s="6">
        <v>102375</v>
      </c>
      <c r="O390" s="46">
        <f>Tabla2[[#This Row],[Operating Profit]]/Tabla2[[#This Row],[Total Sales]]</f>
        <v>0.35</v>
      </c>
      <c r="P390" s="1" t="s">
        <v>23</v>
      </c>
    </row>
    <row r="391" spans="1:16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3" t="str">
        <f>IFERROR(LEFT(Tabla2[[#This Row],[Product]],FIND(" ",Tabla2[[#This Row],[Product]])-3),Tabla2[[#This Row],[Product]])</f>
        <v>Women</v>
      </c>
      <c r="I391" s="6">
        <v>45</v>
      </c>
      <c r="J391" s="4">
        <v>6000</v>
      </c>
      <c r="K391" s="6">
        <f>Tabla2[[#This Row],[Price per Unit]]*Tabla2[[#This Row],[Units Sold]]</f>
        <v>270000</v>
      </c>
      <c r="L391" s="52">
        <f>Tabla2[[#This Row],[Units Sold]]/Cálculos!$C$11</f>
        <v>2.4204664965078721E-4</v>
      </c>
      <c r="M391" s="6">
        <f>Tabla2[[#This Row],[Total Sales]]-Tabla2[[#This Row],[Operating Profit]]</f>
        <v>148500</v>
      </c>
      <c r="N391" s="6">
        <v>121500</v>
      </c>
      <c r="O391" s="46">
        <f>Tabla2[[#This Row],[Operating Profit]]/Tabla2[[#This Row],[Total Sales]]</f>
        <v>0.45</v>
      </c>
      <c r="P391" s="1" t="s">
        <v>23</v>
      </c>
    </row>
    <row r="392" spans="1:16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3" t="str">
        <f>IFERROR(LEFT(Tabla2[[#This Row],[Product]],FIND(" ",Tabla2[[#This Row],[Product]])-3),Tabla2[[#This Row],[Product]])</f>
        <v>Men</v>
      </c>
      <c r="I392" s="6">
        <v>50</v>
      </c>
      <c r="J392" s="4">
        <v>5000</v>
      </c>
      <c r="K392" s="6">
        <f>Tabla2[[#This Row],[Price per Unit]]*Tabla2[[#This Row],[Units Sold]]</f>
        <v>250000</v>
      </c>
      <c r="L392" s="52">
        <f>Tabla2[[#This Row],[Units Sold]]/Cálculos!$C$11</f>
        <v>2.01705541375656E-4</v>
      </c>
      <c r="M392" s="6">
        <f>Tabla2[[#This Row],[Total Sales]]-Tabla2[[#This Row],[Operating Profit]]</f>
        <v>175000</v>
      </c>
      <c r="N392" s="6">
        <v>75000</v>
      </c>
      <c r="O392" s="46">
        <f>Tabla2[[#This Row],[Operating Profit]]/Tabla2[[#This Row],[Total Sales]]</f>
        <v>0.3</v>
      </c>
      <c r="P392" s="1" t="s">
        <v>23</v>
      </c>
    </row>
    <row r="393" spans="1:16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3" t="str">
        <f>IFERROR(LEFT(Tabla2[[#This Row],[Product]],FIND(" ",Tabla2[[#This Row],[Product]])-3),Tabla2[[#This Row],[Product]])</f>
        <v>Women</v>
      </c>
      <c r="I393" s="6">
        <v>55.000000000000007</v>
      </c>
      <c r="J393" s="4">
        <v>8750</v>
      </c>
      <c r="K393" s="6">
        <f>Tabla2[[#This Row],[Price per Unit]]*Tabla2[[#This Row],[Units Sold]]</f>
        <v>481250.00000000006</v>
      </c>
      <c r="L393" s="52">
        <f>Tabla2[[#This Row],[Units Sold]]/Cálculos!$C$11</f>
        <v>3.5298469740739798E-4</v>
      </c>
      <c r="M393" s="6">
        <f>Tabla2[[#This Row],[Total Sales]]-Tabla2[[#This Row],[Operating Profit]]</f>
        <v>240625.00000000003</v>
      </c>
      <c r="N393" s="6">
        <v>240625.00000000003</v>
      </c>
      <c r="O393" s="46">
        <f>Tabla2[[#This Row],[Operating Profit]]/Tabla2[[#This Row],[Total Sales]]</f>
        <v>0.5</v>
      </c>
      <c r="P393" s="1" t="s">
        <v>23</v>
      </c>
    </row>
    <row r="394" spans="1:16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3" t="str">
        <f>IFERROR(LEFT(Tabla2[[#This Row],[Product]],FIND(" ",Tabla2[[#This Row],[Product]])-3),Tabla2[[#This Row],[Product]])</f>
        <v>Men</v>
      </c>
      <c r="I394" s="6">
        <v>45</v>
      </c>
      <c r="J394" s="4">
        <v>8250</v>
      </c>
      <c r="K394" s="6">
        <f>Tabla2[[#This Row],[Price per Unit]]*Tabla2[[#This Row],[Units Sold]]</f>
        <v>371250</v>
      </c>
      <c r="L394" s="52">
        <f>Tabla2[[#This Row],[Units Sold]]/Cálculos!$C$11</f>
        <v>3.3281414326983237E-4</v>
      </c>
      <c r="M394" s="6">
        <f>Tabla2[[#This Row],[Total Sales]]-Tabla2[[#This Row],[Operating Profit]]</f>
        <v>222750</v>
      </c>
      <c r="N394" s="6">
        <v>148500</v>
      </c>
      <c r="O394" s="46">
        <f>Tabla2[[#This Row],[Operating Profit]]/Tabla2[[#This Row],[Total Sales]]</f>
        <v>0.4</v>
      </c>
      <c r="P394" s="1" t="s">
        <v>23</v>
      </c>
    </row>
    <row r="395" spans="1:16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3" t="str">
        <f>IFERROR(LEFT(Tabla2[[#This Row],[Product]],FIND(" ",Tabla2[[#This Row],[Product]])-3),Tabla2[[#This Row],[Product]])</f>
        <v>Men</v>
      </c>
      <c r="I395" s="6">
        <v>50</v>
      </c>
      <c r="J395" s="4">
        <v>8250</v>
      </c>
      <c r="K395" s="6">
        <f>Tabla2[[#This Row],[Price per Unit]]*Tabla2[[#This Row],[Units Sold]]</f>
        <v>412500</v>
      </c>
      <c r="L395" s="52">
        <f>Tabla2[[#This Row],[Units Sold]]/Cálculos!$C$11</f>
        <v>3.3281414326983237E-4</v>
      </c>
      <c r="M395" s="6">
        <f>Tabla2[[#This Row],[Total Sales]]-Tabla2[[#This Row],[Operating Profit]]</f>
        <v>247500</v>
      </c>
      <c r="N395" s="6">
        <v>165000</v>
      </c>
      <c r="O395" s="46">
        <f>Tabla2[[#This Row],[Operating Profit]]/Tabla2[[#This Row],[Total Sales]]</f>
        <v>0.4</v>
      </c>
      <c r="P395" s="1" t="s">
        <v>23</v>
      </c>
    </row>
    <row r="396" spans="1:16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3" t="str">
        <f>IFERROR(LEFT(Tabla2[[#This Row],[Product]],FIND(" ",Tabla2[[#This Row],[Product]])-3),Tabla2[[#This Row],[Product]])</f>
        <v>Women</v>
      </c>
      <c r="I396" s="6">
        <v>45</v>
      </c>
      <c r="J396" s="4">
        <v>9750</v>
      </c>
      <c r="K396" s="6">
        <f>Tabla2[[#This Row],[Price per Unit]]*Tabla2[[#This Row],[Units Sold]]</f>
        <v>438750</v>
      </c>
      <c r="L396" s="52">
        <f>Tabla2[[#This Row],[Units Sold]]/Cálculos!$C$11</f>
        <v>3.9332580568252919E-4</v>
      </c>
      <c r="M396" s="6">
        <f>Tabla2[[#This Row],[Total Sales]]-Tabla2[[#This Row],[Operating Profit]]</f>
        <v>263250</v>
      </c>
      <c r="N396" s="6">
        <v>175499.99999999997</v>
      </c>
      <c r="O396" s="46">
        <f>Tabla2[[#This Row],[Operating Profit]]/Tabla2[[#This Row],[Total Sales]]</f>
        <v>0.39999999999999991</v>
      </c>
      <c r="P396" s="1" t="s">
        <v>23</v>
      </c>
    </row>
    <row r="397" spans="1:16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3" t="str">
        <f>IFERROR(LEFT(Tabla2[[#This Row],[Product]],FIND(" ",Tabla2[[#This Row],[Product]])-3),Tabla2[[#This Row],[Product]])</f>
        <v>Women</v>
      </c>
      <c r="I397" s="6">
        <v>45</v>
      </c>
      <c r="J397" s="4">
        <v>5750</v>
      </c>
      <c r="K397" s="6">
        <f>Tabla2[[#This Row],[Price per Unit]]*Tabla2[[#This Row],[Units Sold]]</f>
        <v>258750</v>
      </c>
      <c r="L397" s="52">
        <f>Tabla2[[#This Row],[Units Sold]]/Cálculos!$C$11</f>
        <v>2.319613725820044E-4</v>
      </c>
      <c r="M397" s="6">
        <f>Tabla2[[#This Row],[Total Sales]]-Tabla2[[#This Row],[Operating Profit]]</f>
        <v>129375</v>
      </c>
      <c r="N397" s="6">
        <v>129375</v>
      </c>
      <c r="O397" s="46">
        <f>Tabla2[[#This Row],[Operating Profit]]/Tabla2[[#This Row],[Total Sales]]</f>
        <v>0.5</v>
      </c>
      <c r="P397" s="1" t="s">
        <v>23</v>
      </c>
    </row>
    <row r="398" spans="1:16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3" t="str">
        <f>IFERROR(LEFT(Tabla2[[#This Row],[Product]],FIND(" ",Tabla2[[#This Row],[Product]])-3),Tabla2[[#This Row],[Product]])</f>
        <v>Men</v>
      </c>
      <c r="I398" s="6">
        <v>50</v>
      </c>
      <c r="J398" s="4">
        <v>5750</v>
      </c>
      <c r="K398" s="6">
        <f>Tabla2[[#This Row],[Price per Unit]]*Tabla2[[#This Row],[Units Sold]]</f>
        <v>287500</v>
      </c>
      <c r="L398" s="52">
        <f>Tabla2[[#This Row],[Units Sold]]/Cálculos!$C$11</f>
        <v>2.319613725820044E-4</v>
      </c>
      <c r="M398" s="6">
        <f>Tabla2[[#This Row],[Total Sales]]-Tabla2[[#This Row],[Operating Profit]]</f>
        <v>186875</v>
      </c>
      <c r="N398" s="6">
        <v>100625</v>
      </c>
      <c r="O398" s="46">
        <f>Tabla2[[#This Row],[Operating Profit]]/Tabla2[[#This Row],[Total Sales]]</f>
        <v>0.35</v>
      </c>
      <c r="P398" s="1" t="s">
        <v>23</v>
      </c>
    </row>
    <row r="399" spans="1:16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3" t="str">
        <f>IFERROR(LEFT(Tabla2[[#This Row],[Product]],FIND(" ",Tabla2[[#This Row],[Product]])-3),Tabla2[[#This Row],[Product]])</f>
        <v>Women</v>
      </c>
      <c r="I399" s="6">
        <v>60</v>
      </c>
      <c r="J399" s="4">
        <v>8500</v>
      </c>
      <c r="K399" s="6">
        <f>Tabla2[[#This Row],[Price per Unit]]*Tabla2[[#This Row],[Units Sold]]</f>
        <v>510000</v>
      </c>
      <c r="L399" s="52">
        <f>Tabla2[[#This Row],[Units Sold]]/Cálculos!$C$11</f>
        <v>3.4289942033861518E-4</v>
      </c>
      <c r="M399" s="6">
        <f>Tabla2[[#This Row],[Total Sales]]-Tabla2[[#This Row],[Operating Profit]]</f>
        <v>229500</v>
      </c>
      <c r="N399" s="6">
        <v>280500</v>
      </c>
      <c r="O399" s="46">
        <f>Tabla2[[#This Row],[Operating Profit]]/Tabla2[[#This Row],[Total Sales]]</f>
        <v>0.55000000000000004</v>
      </c>
      <c r="P399" s="1" t="s">
        <v>23</v>
      </c>
    </row>
    <row r="400" spans="1:16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3" t="str">
        <f>IFERROR(LEFT(Tabla2[[#This Row],[Product]],FIND(" ",Tabla2[[#This Row],[Product]])-3),Tabla2[[#This Row],[Product]])</f>
        <v>Men</v>
      </c>
      <c r="I400" s="6">
        <v>50</v>
      </c>
      <c r="J400" s="4">
        <v>8000</v>
      </c>
      <c r="K400" s="6">
        <f>Tabla2[[#This Row],[Price per Unit]]*Tabla2[[#This Row],[Units Sold]]</f>
        <v>400000</v>
      </c>
      <c r="L400" s="52">
        <f>Tabla2[[#This Row],[Units Sold]]/Cálculos!$C$11</f>
        <v>3.2272886620104957E-4</v>
      </c>
      <c r="M400" s="6">
        <f>Tabla2[[#This Row],[Total Sales]]-Tabla2[[#This Row],[Operating Profit]]</f>
        <v>240000</v>
      </c>
      <c r="N400" s="6">
        <v>160000</v>
      </c>
      <c r="O400" s="46">
        <f>Tabla2[[#This Row],[Operating Profit]]/Tabla2[[#This Row],[Total Sales]]</f>
        <v>0.4</v>
      </c>
      <c r="P400" s="1" t="s">
        <v>23</v>
      </c>
    </row>
    <row r="401" spans="1:16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3" t="str">
        <f>IFERROR(LEFT(Tabla2[[#This Row],[Product]],FIND(" ",Tabla2[[#This Row],[Product]])-3),Tabla2[[#This Row],[Product]])</f>
        <v>Men</v>
      </c>
      <c r="I401" s="6">
        <v>55.000000000000007</v>
      </c>
      <c r="J401" s="4">
        <v>8000</v>
      </c>
      <c r="K401" s="6">
        <f>Tabla2[[#This Row],[Price per Unit]]*Tabla2[[#This Row],[Units Sold]]</f>
        <v>440000.00000000006</v>
      </c>
      <c r="L401" s="52">
        <f>Tabla2[[#This Row],[Units Sold]]/Cálculos!$C$11</f>
        <v>3.2272886620104957E-4</v>
      </c>
      <c r="M401" s="6">
        <f>Tabla2[[#This Row],[Total Sales]]-Tabla2[[#This Row],[Operating Profit]]</f>
        <v>264000.00000000006</v>
      </c>
      <c r="N401" s="6">
        <v>176000</v>
      </c>
      <c r="O401" s="46">
        <f>Tabla2[[#This Row],[Operating Profit]]/Tabla2[[#This Row],[Total Sales]]</f>
        <v>0.39999999999999997</v>
      </c>
      <c r="P401" s="1" t="s">
        <v>23</v>
      </c>
    </row>
    <row r="402" spans="1:16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3" t="str">
        <f>IFERROR(LEFT(Tabla2[[#This Row],[Product]],FIND(" ",Tabla2[[#This Row],[Product]])-3),Tabla2[[#This Row],[Product]])</f>
        <v>Women</v>
      </c>
      <c r="I402" s="6">
        <v>50</v>
      </c>
      <c r="J402" s="4">
        <v>9750</v>
      </c>
      <c r="K402" s="6">
        <f>Tabla2[[#This Row],[Price per Unit]]*Tabla2[[#This Row],[Units Sold]]</f>
        <v>487500</v>
      </c>
      <c r="L402" s="52">
        <f>Tabla2[[#This Row],[Units Sold]]/Cálculos!$C$11</f>
        <v>3.9332580568252919E-4</v>
      </c>
      <c r="M402" s="6">
        <f>Tabla2[[#This Row],[Total Sales]]-Tabla2[[#This Row],[Operating Profit]]</f>
        <v>292500</v>
      </c>
      <c r="N402" s="6">
        <v>194999.99999999997</v>
      </c>
      <c r="O402" s="46">
        <f>Tabla2[[#This Row],[Operating Profit]]/Tabla2[[#This Row],[Total Sales]]</f>
        <v>0.39999999999999997</v>
      </c>
      <c r="P402" s="1" t="s">
        <v>23</v>
      </c>
    </row>
    <row r="403" spans="1:16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3" t="str">
        <f>IFERROR(LEFT(Tabla2[[#This Row],[Product]],FIND(" ",Tabla2[[#This Row],[Product]])-3),Tabla2[[#This Row],[Product]])</f>
        <v>Women</v>
      </c>
      <c r="I403" s="6">
        <v>50</v>
      </c>
      <c r="J403" s="4">
        <v>5250</v>
      </c>
      <c r="K403" s="6">
        <f>Tabla2[[#This Row],[Price per Unit]]*Tabla2[[#This Row],[Units Sold]]</f>
        <v>262500</v>
      </c>
      <c r="L403" s="52">
        <f>Tabla2[[#This Row],[Units Sold]]/Cálculos!$C$11</f>
        <v>2.117908184444388E-4</v>
      </c>
      <c r="M403" s="6">
        <f>Tabla2[[#This Row],[Total Sales]]-Tabla2[[#This Row],[Operating Profit]]</f>
        <v>131250</v>
      </c>
      <c r="N403" s="6">
        <v>131250</v>
      </c>
      <c r="O403" s="46">
        <f>Tabla2[[#This Row],[Operating Profit]]/Tabla2[[#This Row],[Total Sales]]</f>
        <v>0.5</v>
      </c>
      <c r="P403" s="1" t="s">
        <v>23</v>
      </c>
    </row>
    <row r="404" spans="1:16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3" t="str">
        <f>IFERROR(LEFT(Tabla2[[#This Row],[Product]],FIND(" ",Tabla2[[#This Row],[Product]])-3),Tabla2[[#This Row],[Product]])</f>
        <v>Men</v>
      </c>
      <c r="I404" s="6">
        <v>55.000000000000007</v>
      </c>
      <c r="J404" s="4">
        <v>5250</v>
      </c>
      <c r="K404" s="6">
        <f>Tabla2[[#This Row],[Price per Unit]]*Tabla2[[#This Row],[Units Sold]]</f>
        <v>288750.00000000006</v>
      </c>
      <c r="L404" s="52">
        <f>Tabla2[[#This Row],[Units Sold]]/Cálculos!$C$11</f>
        <v>2.117908184444388E-4</v>
      </c>
      <c r="M404" s="6">
        <f>Tabla2[[#This Row],[Total Sales]]-Tabla2[[#This Row],[Operating Profit]]</f>
        <v>187687.50000000006</v>
      </c>
      <c r="N404" s="6">
        <v>101062.50000000001</v>
      </c>
      <c r="O404" s="46">
        <f>Tabla2[[#This Row],[Operating Profit]]/Tabla2[[#This Row],[Total Sales]]</f>
        <v>0.35</v>
      </c>
      <c r="P404" s="1" t="s">
        <v>23</v>
      </c>
    </row>
    <row r="405" spans="1:16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3" t="str">
        <f>IFERROR(LEFT(Tabla2[[#This Row],[Product]],FIND(" ",Tabla2[[#This Row],[Product]])-3),Tabla2[[#This Row],[Product]])</f>
        <v>Women</v>
      </c>
      <c r="I405" s="6">
        <v>60</v>
      </c>
      <c r="J405" s="4">
        <v>7750</v>
      </c>
      <c r="K405" s="6">
        <f>Tabla2[[#This Row],[Price per Unit]]*Tabla2[[#This Row],[Units Sold]]</f>
        <v>465000</v>
      </c>
      <c r="L405" s="52">
        <f>Tabla2[[#This Row],[Units Sold]]/Cálculos!$C$11</f>
        <v>3.1264358913226677E-4</v>
      </c>
      <c r="M405" s="6">
        <f>Tabla2[[#This Row],[Total Sales]]-Tabla2[[#This Row],[Operating Profit]]</f>
        <v>209249.99999999997</v>
      </c>
      <c r="N405" s="6">
        <v>255750.00000000003</v>
      </c>
      <c r="O405" s="46">
        <f>Tabla2[[#This Row],[Operating Profit]]/Tabla2[[#This Row],[Total Sales]]</f>
        <v>0.55000000000000004</v>
      </c>
      <c r="P405" s="1" t="s">
        <v>23</v>
      </c>
    </row>
    <row r="406" spans="1:16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3" t="str">
        <f>IFERROR(LEFT(Tabla2[[#This Row],[Product]],FIND(" ",Tabla2[[#This Row],[Product]])-3),Tabla2[[#This Row],[Product]])</f>
        <v>Men</v>
      </c>
      <c r="I406" s="6">
        <v>55.000000000000007</v>
      </c>
      <c r="J406" s="4">
        <v>7250</v>
      </c>
      <c r="K406" s="6">
        <f>Tabla2[[#This Row],[Price per Unit]]*Tabla2[[#This Row],[Units Sold]]</f>
        <v>398750.00000000006</v>
      </c>
      <c r="L406" s="52">
        <f>Tabla2[[#This Row],[Units Sold]]/Cálculos!$C$11</f>
        <v>2.9247303499470122E-4</v>
      </c>
      <c r="M406" s="6">
        <f>Tabla2[[#This Row],[Total Sales]]-Tabla2[[#This Row],[Operating Profit]]</f>
        <v>239250.00000000006</v>
      </c>
      <c r="N406" s="6">
        <v>159500</v>
      </c>
      <c r="O406" s="46">
        <f>Tabla2[[#This Row],[Operating Profit]]/Tabla2[[#This Row],[Total Sales]]</f>
        <v>0.39999999999999997</v>
      </c>
      <c r="P406" s="1" t="s">
        <v>23</v>
      </c>
    </row>
    <row r="407" spans="1:16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3" t="str">
        <f>IFERROR(LEFT(Tabla2[[#This Row],[Product]],FIND(" ",Tabla2[[#This Row],[Product]])-3),Tabla2[[#This Row],[Product]])</f>
        <v>Men</v>
      </c>
      <c r="I407" s="6">
        <v>55.000000000000007</v>
      </c>
      <c r="J407" s="4">
        <v>6750</v>
      </c>
      <c r="K407" s="6">
        <f>Tabla2[[#This Row],[Price per Unit]]*Tabla2[[#This Row],[Units Sold]]</f>
        <v>371250.00000000006</v>
      </c>
      <c r="L407" s="52">
        <f>Tabla2[[#This Row],[Units Sold]]/Cálculos!$C$11</f>
        <v>2.7230248085713561E-4</v>
      </c>
      <c r="M407" s="6">
        <f>Tabla2[[#This Row],[Total Sales]]-Tabla2[[#This Row],[Operating Profit]]</f>
        <v>222750.00000000006</v>
      </c>
      <c r="N407" s="6">
        <v>148500</v>
      </c>
      <c r="O407" s="46">
        <f>Tabla2[[#This Row],[Operating Profit]]/Tabla2[[#This Row],[Total Sales]]</f>
        <v>0.39999999999999991</v>
      </c>
      <c r="P407" s="1" t="s">
        <v>23</v>
      </c>
    </row>
    <row r="408" spans="1:16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3" t="str">
        <f>IFERROR(LEFT(Tabla2[[#This Row],[Product]],FIND(" ",Tabla2[[#This Row],[Product]])-3),Tabla2[[#This Row],[Product]])</f>
        <v>Women</v>
      </c>
      <c r="I408" s="6">
        <v>60</v>
      </c>
      <c r="J408" s="4">
        <v>7250</v>
      </c>
      <c r="K408" s="6">
        <f>Tabla2[[#This Row],[Price per Unit]]*Tabla2[[#This Row],[Units Sold]]</f>
        <v>435000</v>
      </c>
      <c r="L408" s="52">
        <f>Tabla2[[#This Row],[Units Sold]]/Cálculos!$C$11</f>
        <v>2.9247303499470122E-4</v>
      </c>
      <c r="M408" s="6">
        <f>Tabla2[[#This Row],[Total Sales]]-Tabla2[[#This Row],[Operating Profit]]</f>
        <v>261000</v>
      </c>
      <c r="N408" s="6">
        <v>174000</v>
      </c>
      <c r="O408" s="46">
        <f>Tabla2[[#This Row],[Operating Profit]]/Tabla2[[#This Row],[Total Sales]]</f>
        <v>0.4</v>
      </c>
      <c r="P408" s="1" t="s">
        <v>23</v>
      </c>
    </row>
    <row r="409" spans="1:16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3" t="str">
        <f>IFERROR(LEFT(Tabla2[[#This Row],[Product]],FIND(" ",Tabla2[[#This Row],[Product]])-3),Tabla2[[#This Row],[Product]])</f>
        <v>Women</v>
      </c>
      <c r="I409" s="6">
        <v>60</v>
      </c>
      <c r="J409" s="4">
        <v>4500</v>
      </c>
      <c r="K409" s="6">
        <f>Tabla2[[#This Row],[Price per Unit]]*Tabla2[[#This Row],[Units Sold]]</f>
        <v>270000</v>
      </c>
      <c r="L409" s="52">
        <f>Tabla2[[#This Row],[Units Sold]]/Cálculos!$C$11</f>
        <v>1.8153498723809039E-4</v>
      </c>
      <c r="M409" s="6">
        <f>Tabla2[[#This Row],[Total Sales]]-Tabla2[[#This Row],[Operating Profit]]</f>
        <v>135000</v>
      </c>
      <c r="N409" s="6">
        <v>135000</v>
      </c>
      <c r="O409" s="46">
        <f>Tabla2[[#This Row],[Operating Profit]]/Tabla2[[#This Row],[Total Sales]]</f>
        <v>0.5</v>
      </c>
      <c r="P409" s="1" t="s">
        <v>23</v>
      </c>
    </row>
    <row r="410" spans="1:16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3" t="str">
        <f>IFERROR(LEFT(Tabla2[[#This Row],[Product]],FIND(" ",Tabla2[[#This Row],[Product]])-3),Tabla2[[#This Row],[Product]])</f>
        <v>Men</v>
      </c>
      <c r="I410" s="6">
        <v>55.000000000000007</v>
      </c>
      <c r="J410" s="4">
        <v>4500</v>
      </c>
      <c r="K410" s="6">
        <f>Tabla2[[#This Row],[Price per Unit]]*Tabla2[[#This Row],[Units Sold]]</f>
        <v>247500.00000000003</v>
      </c>
      <c r="L410" s="52">
        <f>Tabla2[[#This Row],[Units Sold]]/Cálculos!$C$11</f>
        <v>1.8153498723809039E-4</v>
      </c>
      <c r="M410" s="6">
        <f>Tabla2[[#This Row],[Total Sales]]-Tabla2[[#This Row],[Operating Profit]]</f>
        <v>160875.00000000003</v>
      </c>
      <c r="N410" s="6">
        <v>86625</v>
      </c>
      <c r="O410" s="46">
        <f>Tabla2[[#This Row],[Operating Profit]]/Tabla2[[#This Row],[Total Sales]]</f>
        <v>0.35</v>
      </c>
      <c r="P410" s="1" t="s">
        <v>23</v>
      </c>
    </row>
    <row r="411" spans="1:16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3" t="str">
        <f>IFERROR(LEFT(Tabla2[[#This Row],[Product]],FIND(" ",Tabla2[[#This Row],[Product]])-3),Tabla2[[#This Row],[Product]])</f>
        <v>Women</v>
      </c>
      <c r="I411" s="6">
        <v>50</v>
      </c>
      <c r="J411" s="4">
        <v>6750</v>
      </c>
      <c r="K411" s="6">
        <f>Tabla2[[#This Row],[Price per Unit]]*Tabla2[[#This Row],[Units Sold]]</f>
        <v>337500</v>
      </c>
      <c r="L411" s="52">
        <f>Tabla2[[#This Row],[Units Sold]]/Cálculos!$C$11</f>
        <v>2.7230248085713561E-4</v>
      </c>
      <c r="M411" s="6">
        <f>Tabla2[[#This Row],[Total Sales]]-Tabla2[[#This Row],[Operating Profit]]</f>
        <v>151874.99999999997</v>
      </c>
      <c r="N411" s="6">
        <v>185625.00000000003</v>
      </c>
      <c r="O411" s="46">
        <f>Tabla2[[#This Row],[Operating Profit]]/Tabla2[[#This Row],[Total Sales]]</f>
        <v>0.55000000000000004</v>
      </c>
      <c r="P411" s="1" t="s">
        <v>23</v>
      </c>
    </row>
    <row r="412" spans="1:16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3" t="str">
        <f>IFERROR(LEFT(Tabla2[[#This Row],[Product]],FIND(" ",Tabla2[[#This Row],[Product]])-3),Tabla2[[#This Row],[Product]])</f>
        <v>Men</v>
      </c>
      <c r="I412" s="6">
        <v>40</v>
      </c>
      <c r="J412" s="4">
        <v>6250</v>
      </c>
      <c r="K412" s="6">
        <f>Tabla2[[#This Row],[Price per Unit]]*Tabla2[[#This Row],[Units Sold]]</f>
        <v>250000</v>
      </c>
      <c r="L412" s="52">
        <f>Tabla2[[#This Row],[Units Sold]]/Cálculos!$C$11</f>
        <v>2.5213192671957001E-4</v>
      </c>
      <c r="M412" s="6">
        <f>Tabla2[[#This Row],[Total Sales]]-Tabla2[[#This Row],[Operating Profit]]</f>
        <v>150000</v>
      </c>
      <c r="N412" s="6">
        <v>99999.999999999985</v>
      </c>
      <c r="O412" s="46">
        <f>Tabla2[[#This Row],[Operating Profit]]/Tabla2[[#This Row],[Total Sales]]</f>
        <v>0.39999999999999997</v>
      </c>
      <c r="P412" s="1" t="s">
        <v>23</v>
      </c>
    </row>
    <row r="413" spans="1:16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3" t="str">
        <f>IFERROR(LEFT(Tabla2[[#This Row],[Product]],FIND(" ",Tabla2[[#This Row],[Product]])-3),Tabla2[[#This Row],[Product]])</f>
        <v>Men</v>
      </c>
      <c r="I413" s="6">
        <v>40</v>
      </c>
      <c r="J413" s="4">
        <v>6250</v>
      </c>
      <c r="K413" s="6">
        <f>Tabla2[[#This Row],[Price per Unit]]*Tabla2[[#This Row],[Units Sold]]</f>
        <v>250000</v>
      </c>
      <c r="L413" s="52">
        <f>Tabla2[[#This Row],[Units Sold]]/Cálculos!$C$11</f>
        <v>2.5213192671957001E-4</v>
      </c>
      <c r="M413" s="6">
        <f>Tabla2[[#This Row],[Total Sales]]-Tabla2[[#This Row],[Operating Profit]]</f>
        <v>150000</v>
      </c>
      <c r="N413" s="6">
        <v>99999.999999999985</v>
      </c>
      <c r="O413" s="46">
        <f>Tabla2[[#This Row],[Operating Profit]]/Tabla2[[#This Row],[Total Sales]]</f>
        <v>0.39999999999999997</v>
      </c>
      <c r="P413" s="1" t="s">
        <v>23</v>
      </c>
    </row>
    <row r="414" spans="1:16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3" t="str">
        <f>IFERROR(LEFT(Tabla2[[#This Row],[Product]],FIND(" ",Tabla2[[#This Row],[Product]])-3),Tabla2[[#This Row],[Product]])</f>
        <v>Women</v>
      </c>
      <c r="I414" s="6">
        <v>45</v>
      </c>
      <c r="J414" s="4">
        <v>5750</v>
      </c>
      <c r="K414" s="6">
        <f>Tabla2[[#This Row],[Price per Unit]]*Tabla2[[#This Row],[Units Sold]]</f>
        <v>258750</v>
      </c>
      <c r="L414" s="52">
        <f>Tabla2[[#This Row],[Units Sold]]/Cálculos!$C$11</f>
        <v>2.319613725820044E-4</v>
      </c>
      <c r="M414" s="6">
        <f>Tabla2[[#This Row],[Total Sales]]-Tabla2[[#This Row],[Operating Profit]]</f>
        <v>155250</v>
      </c>
      <c r="N414" s="6">
        <v>103499.99999999999</v>
      </c>
      <c r="O414" s="46">
        <f>Tabla2[[#This Row],[Operating Profit]]/Tabla2[[#This Row],[Total Sales]]</f>
        <v>0.39999999999999997</v>
      </c>
      <c r="P414" s="1" t="s">
        <v>23</v>
      </c>
    </row>
    <row r="415" spans="1:16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3" t="str">
        <f>IFERROR(LEFT(Tabla2[[#This Row],[Product]],FIND(" ",Tabla2[[#This Row],[Product]])-3),Tabla2[[#This Row],[Product]])</f>
        <v>Women</v>
      </c>
      <c r="I415" s="6">
        <v>45</v>
      </c>
      <c r="J415" s="4">
        <v>4250</v>
      </c>
      <c r="K415" s="6">
        <f>Tabla2[[#This Row],[Price per Unit]]*Tabla2[[#This Row],[Units Sold]]</f>
        <v>191250</v>
      </c>
      <c r="L415" s="52">
        <f>Tabla2[[#This Row],[Units Sold]]/Cálculos!$C$11</f>
        <v>1.7144971016930759E-4</v>
      </c>
      <c r="M415" s="6">
        <f>Tabla2[[#This Row],[Total Sales]]-Tabla2[[#This Row],[Operating Profit]]</f>
        <v>95625</v>
      </c>
      <c r="N415" s="6">
        <v>95625</v>
      </c>
      <c r="O415" s="46">
        <f>Tabla2[[#This Row],[Operating Profit]]/Tabla2[[#This Row],[Total Sales]]</f>
        <v>0.5</v>
      </c>
      <c r="P415" s="1" t="s">
        <v>23</v>
      </c>
    </row>
    <row r="416" spans="1:16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3" t="str">
        <f>IFERROR(LEFT(Tabla2[[#This Row],[Product]],FIND(" ",Tabla2[[#This Row],[Product]])-3),Tabla2[[#This Row],[Product]])</f>
        <v>Men</v>
      </c>
      <c r="I416" s="6">
        <v>40</v>
      </c>
      <c r="J416" s="4">
        <v>4000</v>
      </c>
      <c r="K416" s="6">
        <f>Tabla2[[#This Row],[Price per Unit]]*Tabla2[[#This Row],[Units Sold]]</f>
        <v>160000</v>
      </c>
      <c r="L416" s="52">
        <f>Tabla2[[#This Row],[Units Sold]]/Cálculos!$C$11</f>
        <v>1.6136443310052479E-4</v>
      </c>
      <c r="M416" s="6">
        <f>Tabla2[[#This Row],[Total Sales]]-Tabla2[[#This Row],[Operating Profit]]</f>
        <v>104000</v>
      </c>
      <c r="N416" s="6">
        <v>56000</v>
      </c>
      <c r="O416" s="46">
        <f>Tabla2[[#This Row],[Operating Profit]]/Tabla2[[#This Row],[Total Sales]]</f>
        <v>0.35</v>
      </c>
      <c r="P416" s="1" t="s">
        <v>23</v>
      </c>
    </row>
    <row r="417" spans="1:16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3" t="str">
        <f>IFERROR(LEFT(Tabla2[[#This Row],[Product]],FIND(" ",Tabla2[[#This Row],[Product]])-3),Tabla2[[#This Row],[Product]])</f>
        <v>Women</v>
      </c>
      <c r="I417" s="6">
        <v>50</v>
      </c>
      <c r="J417" s="4">
        <v>5750</v>
      </c>
      <c r="K417" s="6">
        <f>Tabla2[[#This Row],[Price per Unit]]*Tabla2[[#This Row],[Units Sold]]</f>
        <v>287500</v>
      </c>
      <c r="L417" s="52">
        <f>Tabla2[[#This Row],[Units Sold]]/Cálculos!$C$11</f>
        <v>2.319613725820044E-4</v>
      </c>
      <c r="M417" s="6">
        <f>Tabla2[[#This Row],[Total Sales]]-Tabla2[[#This Row],[Operating Profit]]</f>
        <v>129375</v>
      </c>
      <c r="N417" s="6">
        <v>158125</v>
      </c>
      <c r="O417" s="46">
        <f>Tabla2[[#This Row],[Operating Profit]]/Tabla2[[#This Row],[Total Sales]]</f>
        <v>0.55000000000000004</v>
      </c>
      <c r="P417" s="1" t="s">
        <v>23</v>
      </c>
    </row>
    <row r="418" spans="1:16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3" t="str">
        <f>IFERROR(LEFT(Tabla2[[#This Row],[Product]],FIND(" ",Tabla2[[#This Row],[Product]])-3),Tabla2[[#This Row],[Product]])</f>
        <v>Men</v>
      </c>
      <c r="I418" s="6">
        <v>40</v>
      </c>
      <c r="J418" s="4">
        <v>7250</v>
      </c>
      <c r="K418" s="6">
        <f>Tabla2[[#This Row],[Price per Unit]]*Tabla2[[#This Row],[Units Sold]]</f>
        <v>290000</v>
      </c>
      <c r="L418" s="52">
        <f>Tabla2[[#This Row],[Units Sold]]/Cálculos!$C$11</f>
        <v>2.9247303499470122E-4</v>
      </c>
      <c r="M418" s="6">
        <f>Tabla2[[#This Row],[Total Sales]]-Tabla2[[#This Row],[Operating Profit]]</f>
        <v>174000</v>
      </c>
      <c r="N418" s="6">
        <v>115999.99999999999</v>
      </c>
      <c r="O418" s="46">
        <f>Tabla2[[#This Row],[Operating Profit]]/Tabla2[[#This Row],[Total Sales]]</f>
        <v>0.39999999999999997</v>
      </c>
      <c r="P418" s="1" t="s">
        <v>23</v>
      </c>
    </row>
    <row r="419" spans="1:16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3" t="str">
        <f>IFERROR(LEFT(Tabla2[[#This Row],[Product]],FIND(" ",Tabla2[[#This Row],[Product]])-3),Tabla2[[#This Row],[Product]])</f>
        <v>Men</v>
      </c>
      <c r="I419" s="6">
        <v>40</v>
      </c>
      <c r="J419" s="4">
        <v>7250</v>
      </c>
      <c r="K419" s="6">
        <f>Tabla2[[#This Row],[Price per Unit]]*Tabla2[[#This Row],[Units Sold]]</f>
        <v>290000</v>
      </c>
      <c r="L419" s="52">
        <f>Tabla2[[#This Row],[Units Sold]]/Cálculos!$C$11</f>
        <v>2.9247303499470122E-4</v>
      </c>
      <c r="M419" s="6">
        <f>Tabla2[[#This Row],[Total Sales]]-Tabla2[[#This Row],[Operating Profit]]</f>
        <v>174000</v>
      </c>
      <c r="N419" s="6">
        <v>115999.99999999999</v>
      </c>
      <c r="O419" s="46">
        <f>Tabla2[[#This Row],[Operating Profit]]/Tabla2[[#This Row],[Total Sales]]</f>
        <v>0.39999999999999997</v>
      </c>
      <c r="P419" s="1" t="s">
        <v>23</v>
      </c>
    </row>
    <row r="420" spans="1:16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3" t="str">
        <f>IFERROR(LEFT(Tabla2[[#This Row],[Product]],FIND(" ",Tabla2[[#This Row],[Product]])-3),Tabla2[[#This Row],[Product]])</f>
        <v>Women</v>
      </c>
      <c r="I420" s="6">
        <v>65</v>
      </c>
      <c r="J420" s="4">
        <v>6500</v>
      </c>
      <c r="K420" s="6">
        <f>Tabla2[[#This Row],[Price per Unit]]*Tabla2[[#This Row],[Units Sold]]</f>
        <v>422500</v>
      </c>
      <c r="L420" s="52">
        <f>Tabla2[[#This Row],[Units Sold]]/Cálculos!$C$11</f>
        <v>2.6221720378835281E-4</v>
      </c>
      <c r="M420" s="6">
        <f>Tabla2[[#This Row],[Total Sales]]-Tabla2[[#This Row],[Operating Profit]]</f>
        <v>253500</v>
      </c>
      <c r="N420" s="6">
        <v>169000</v>
      </c>
      <c r="O420" s="46">
        <f>Tabla2[[#This Row],[Operating Profit]]/Tabla2[[#This Row],[Total Sales]]</f>
        <v>0.4</v>
      </c>
      <c r="P420" s="1" t="s">
        <v>23</v>
      </c>
    </row>
    <row r="421" spans="1:16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3" t="str">
        <f>IFERROR(LEFT(Tabla2[[#This Row],[Product]],FIND(" ",Tabla2[[#This Row],[Product]])-3),Tabla2[[#This Row],[Product]])</f>
        <v>Women</v>
      </c>
      <c r="I421" s="6">
        <v>65</v>
      </c>
      <c r="J421" s="4">
        <v>5000</v>
      </c>
      <c r="K421" s="6">
        <f>Tabla2[[#This Row],[Price per Unit]]*Tabla2[[#This Row],[Units Sold]]</f>
        <v>325000</v>
      </c>
      <c r="L421" s="52">
        <f>Tabla2[[#This Row],[Units Sold]]/Cálculos!$C$11</f>
        <v>2.01705541375656E-4</v>
      </c>
      <c r="M421" s="6">
        <f>Tabla2[[#This Row],[Total Sales]]-Tabla2[[#This Row],[Operating Profit]]</f>
        <v>162500</v>
      </c>
      <c r="N421" s="6">
        <v>162500</v>
      </c>
      <c r="O421" s="46">
        <f>Tabla2[[#This Row],[Operating Profit]]/Tabla2[[#This Row],[Total Sales]]</f>
        <v>0.5</v>
      </c>
      <c r="P421" s="1" t="s">
        <v>23</v>
      </c>
    </row>
    <row r="422" spans="1:16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3" t="str">
        <f>IFERROR(LEFT(Tabla2[[#This Row],[Product]],FIND(" ",Tabla2[[#This Row],[Product]])-3),Tabla2[[#This Row],[Product]])</f>
        <v>Men</v>
      </c>
      <c r="I422" s="6">
        <v>60</v>
      </c>
      <c r="J422" s="4">
        <v>4750</v>
      </c>
      <c r="K422" s="6">
        <f>Tabla2[[#This Row],[Price per Unit]]*Tabla2[[#This Row],[Units Sold]]</f>
        <v>285000</v>
      </c>
      <c r="L422" s="52">
        <f>Tabla2[[#This Row],[Units Sold]]/Cálculos!$C$11</f>
        <v>1.9162026430687319E-4</v>
      </c>
      <c r="M422" s="6">
        <f>Tabla2[[#This Row],[Total Sales]]-Tabla2[[#This Row],[Operating Profit]]</f>
        <v>185250</v>
      </c>
      <c r="N422" s="6">
        <v>99750</v>
      </c>
      <c r="O422" s="46">
        <f>Tabla2[[#This Row],[Operating Profit]]/Tabla2[[#This Row],[Total Sales]]</f>
        <v>0.35</v>
      </c>
      <c r="P422" s="1" t="s">
        <v>23</v>
      </c>
    </row>
    <row r="423" spans="1:16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3" t="str">
        <f>IFERROR(LEFT(Tabla2[[#This Row],[Product]],FIND(" ",Tabla2[[#This Row],[Product]])-3),Tabla2[[#This Row],[Product]])</f>
        <v>Women</v>
      </c>
      <c r="I423" s="6">
        <v>70</v>
      </c>
      <c r="J423" s="4">
        <v>6750</v>
      </c>
      <c r="K423" s="6">
        <f>Tabla2[[#This Row],[Price per Unit]]*Tabla2[[#This Row],[Units Sold]]</f>
        <v>472500</v>
      </c>
      <c r="L423" s="52">
        <f>Tabla2[[#This Row],[Units Sold]]/Cálculos!$C$11</f>
        <v>2.7230248085713561E-4</v>
      </c>
      <c r="M423" s="6">
        <f>Tabla2[[#This Row],[Total Sales]]-Tabla2[[#This Row],[Operating Profit]]</f>
        <v>212624.99999999997</v>
      </c>
      <c r="N423" s="6">
        <v>259875.00000000003</v>
      </c>
      <c r="O423" s="46">
        <f>Tabla2[[#This Row],[Operating Profit]]/Tabla2[[#This Row],[Total Sales]]</f>
        <v>0.55000000000000004</v>
      </c>
      <c r="P423" s="1" t="s">
        <v>23</v>
      </c>
    </row>
    <row r="424" spans="1:16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3" t="str">
        <f>IFERROR(LEFT(Tabla2[[#This Row],[Product]],FIND(" ",Tabla2[[#This Row],[Product]])-3),Tabla2[[#This Row],[Product]])</f>
        <v>Men</v>
      </c>
      <c r="I424" s="6">
        <v>60</v>
      </c>
      <c r="J424" s="4">
        <v>8250</v>
      </c>
      <c r="K424" s="6">
        <f>Tabla2[[#This Row],[Price per Unit]]*Tabla2[[#This Row],[Units Sold]]</f>
        <v>495000</v>
      </c>
      <c r="L424" s="52">
        <f>Tabla2[[#This Row],[Units Sold]]/Cálculos!$C$11</f>
        <v>3.3281414326983237E-4</v>
      </c>
      <c r="M424" s="6">
        <f>Tabla2[[#This Row],[Total Sales]]-Tabla2[[#This Row],[Operating Profit]]</f>
        <v>297000</v>
      </c>
      <c r="N424" s="6">
        <v>197999.99999999997</v>
      </c>
      <c r="O424" s="46">
        <f>Tabla2[[#This Row],[Operating Profit]]/Tabla2[[#This Row],[Total Sales]]</f>
        <v>0.39999999999999997</v>
      </c>
      <c r="P424" s="1" t="s">
        <v>23</v>
      </c>
    </row>
    <row r="425" spans="1:16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3" t="str">
        <f>IFERROR(LEFT(Tabla2[[#This Row],[Product]],FIND(" ",Tabla2[[#This Row],[Product]])-3),Tabla2[[#This Row],[Product]])</f>
        <v>Men</v>
      </c>
      <c r="I425" s="6">
        <v>60</v>
      </c>
      <c r="J425" s="4">
        <v>8250</v>
      </c>
      <c r="K425" s="6">
        <f>Tabla2[[#This Row],[Price per Unit]]*Tabla2[[#This Row],[Units Sold]]</f>
        <v>495000</v>
      </c>
      <c r="L425" s="52">
        <f>Tabla2[[#This Row],[Units Sold]]/Cálculos!$C$11</f>
        <v>3.3281414326983237E-4</v>
      </c>
      <c r="M425" s="6">
        <f>Tabla2[[#This Row],[Total Sales]]-Tabla2[[#This Row],[Operating Profit]]</f>
        <v>297000</v>
      </c>
      <c r="N425" s="6">
        <v>197999.99999999997</v>
      </c>
      <c r="O425" s="46">
        <f>Tabla2[[#This Row],[Operating Profit]]/Tabla2[[#This Row],[Total Sales]]</f>
        <v>0.39999999999999997</v>
      </c>
      <c r="P425" s="1" t="s">
        <v>23</v>
      </c>
    </row>
    <row r="426" spans="1:16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3" t="str">
        <f>IFERROR(LEFT(Tabla2[[#This Row],[Product]],FIND(" ",Tabla2[[#This Row],[Product]])-3),Tabla2[[#This Row],[Product]])</f>
        <v>Women</v>
      </c>
      <c r="I426" s="6">
        <v>65</v>
      </c>
      <c r="J426" s="4">
        <v>7250</v>
      </c>
      <c r="K426" s="6">
        <f>Tabla2[[#This Row],[Price per Unit]]*Tabla2[[#This Row],[Units Sold]]</f>
        <v>471250</v>
      </c>
      <c r="L426" s="52">
        <f>Tabla2[[#This Row],[Units Sold]]/Cálculos!$C$11</f>
        <v>2.9247303499470122E-4</v>
      </c>
      <c r="M426" s="6">
        <f>Tabla2[[#This Row],[Total Sales]]-Tabla2[[#This Row],[Operating Profit]]</f>
        <v>282750</v>
      </c>
      <c r="N426" s="6">
        <v>188499.99999999997</v>
      </c>
      <c r="O426" s="46">
        <f>Tabla2[[#This Row],[Operating Profit]]/Tabla2[[#This Row],[Total Sales]]</f>
        <v>0.39999999999999991</v>
      </c>
      <c r="P426" s="1" t="s">
        <v>23</v>
      </c>
    </row>
    <row r="427" spans="1:16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3" t="str">
        <f>IFERROR(LEFT(Tabla2[[#This Row],[Product]],FIND(" ",Tabla2[[#This Row],[Product]])-3),Tabla2[[#This Row],[Product]])</f>
        <v>Women</v>
      </c>
      <c r="I427" s="6">
        <v>65</v>
      </c>
      <c r="J427" s="4">
        <v>5750</v>
      </c>
      <c r="K427" s="6">
        <f>Tabla2[[#This Row],[Price per Unit]]*Tabla2[[#This Row],[Units Sold]]</f>
        <v>373750</v>
      </c>
      <c r="L427" s="52">
        <f>Tabla2[[#This Row],[Units Sold]]/Cálculos!$C$11</f>
        <v>2.319613725820044E-4</v>
      </c>
      <c r="M427" s="6">
        <f>Tabla2[[#This Row],[Total Sales]]-Tabla2[[#This Row],[Operating Profit]]</f>
        <v>186875</v>
      </c>
      <c r="N427" s="6">
        <v>186875</v>
      </c>
      <c r="O427" s="46">
        <f>Tabla2[[#This Row],[Operating Profit]]/Tabla2[[#This Row],[Total Sales]]</f>
        <v>0.5</v>
      </c>
      <c r="P427" s="1" t="s">
        <v>23</v>
      </c>
    </row>
    <row r="428" spans="1:16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3" t="str">
        <f>IFERROR(LEFT(Tabla2[[#This Row],[Product]],FIND(" ",Tabla2[[#This Row],[Product]])-3),Tabla2[[#This Row],[Product]])</f>
        <v>Men</v>
      </c>
      <c r="I428" s="6">
        <v>60</v>
      </c>
      <c r="J428" s="4">
        <v>5250</v>
      </c>
      <c r="K428" s="6">
        <f>Tabla2[[#This Row],[Price per Unit]]*Tabla2[[#This Row],[Units Sold]]</f>
        <v>315000</v>
      </c>
      <c r="L428" s="52">
        <f>Tabla2[[#This Row],[Units Sold]]/Cálculos!$C$11</f>
        <v>2.117908184444388E-4</v>
      </c>
      <c r="M428" s="6">
        <f>Tabla2[[#This Row],[Total Sales]]-Tabla2[[#This Row],[Operating Profit]]</f>
        <v>204750</v>
      </c>
      <c r="N428" s="6">
        <v>110250</v>
      </c>
      <c r="O428" s="46">
        <f>Tabla2[[#This Row],[Operating Profit]]/Tabla2[[#This Row],[Total Sales]]</f>
        <v>0.35</v>
      </c>
      <c r="P428" s="1" t="s">
        <v>23</v>
      </c>
    </row>
    <row r="429" spans="1:16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3" t="str">
        <f>IFERROR(LEFT(Tabla2[[#This Row],[Product]],FIND(" ",Tabla2[[#This Row],[Product]])-3),Tabla2[[#This Row],[Product]])</f>
        <v>Women</v>
      </c>
      <c r="I429" s="6">
        <v>70</v>
      </c>
      <c r="J429" s="4">
        <v>7750</v>
      </c>
      <c r="K429" s="6">
        <f>Tabla2[[#This Row],[Price per Unit]]*Tabla2[[#This Row],[Units Sold]]</f>
        <v>542500</v>
      </c>
      <c r="L429" s="52">
        <f>Tabla2[[#This Row],[Units Sold]]/Cálculos!$C$11</f>
        <v>3.1264358913226677E-4</v>
      </c>
      <c r="M429" s="6">
        <f>Tabla2[[#This Row],[Total Sales]]-Tabla2[[#This Row],[Operating Profit]]</f>
        <v>244125</v>
      </c>
      <c r="N429" s="6">
        <v>298375</v>
      </c>
      <c r="O429" s="46">
        <f>Tabla2[[#This Row],[Operating Profit]]/Tabla2[[#This Row],[Total Sales]]</f>
        <v>0.55000000000000004</v>
      </c>
      <c r="P429" s="1" t="s">
        <v>23</v>
      </c>
    </row>
    <row r="430" spans="1:16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3" t="str">
        <f>IFERROR(LEFT(Tabla2[[#This Row],[Product]],FIND(" ",Tabla2[[#This Row],[Product]])-3),Tabla2[[#This Row],[Product]])</f>
        <v>Men</v>
      </c>
      <c r="I430" s="6">
        <v>45</v>
      </c>
      <c r="J430" s="4">
        <v>4250</v>
      </c>
      <c r="K430" s="6">
        <f>Tabla2[[#This Row],[Price per Unit]]*Tabla2[[#This Row],[Units Sold]]</f>
        <v>191250</v>
      </c>
      <c r="L430" s="52">
        <f>Tabla2[[#This Row],[Units Sold]]/Cálculos!$C$11</f>
        <v>1.7144971016930759E-4</v>
      </c>
      <c r="M430" s="6">
        <f>Tabla2[[#This Row],[Total Sales]]-Tabla2[[#This Row],[Operating Profit]]</f>
        <v>86062.499999999985</v>
      </c>
      <c r="N430" s="6">
        <v>105187.50000000001</v>
      </c>
      <c r="O430" s="46">
        <f>Tabla2[[#This Row],[Operating Profit]]/Tabla2[[#This Row],[Total Sales]]</f>
        <v>0.55000000000000004</v>
      </c>
      <c r="P430" s="1" t="s">
        <v>23</v>
      </c>
    </row>
    <row r="431" spans="1:16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3" t="str">
        <f>IFERROR(LEFT(Tabla2[[#This Row],[Product]],FIND(" ",Tabla2[[#This Row],[Product]])-3),Tabla2[[#This Row],[Product]])</f>
        <v>Men</v>
      </c>
      <c r="I431" s="6">
        <v>45</v>
      </c>
      <c r="J431" s="4">
        <v>2250</v>
      </c>
      <c r="K431" s="6">
        <f>Tabla2[[#This Row],[Price per Unit]]*Tabla2[[#This Row],[Units Sold]]</f>
        <v>101250</v>
      </c>
      <c r="L431" s="52">
        <f>Tabla2[[#This Row],[Units Sold]]/Cálculos!$C$11</f>
        <v>9.0767493619045195E-5</v>
      </c>
      <c r="M431" s="6">
        <f>Tabla2[[#This Row],[Total Sales]]-Tabla2[[#This Row],[Operating Profit]]</f>
        <v>65812.5</v>
      </c>
      <c r="N431" s="6">
        <v>35437.5</v>
      </c>
      <c r="O431" s="46">
        <f>Tabla2[[#This Row],[Operating Profit]]/Tabla2[[#This Row],[Total Sales]]</f>
        <v>0.35</v>
      </c>
      <c r="P431" s="1" t="s">
        <v>23</v>
      </c>
    </row>
    <row r="432" spans="1:16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3" t="str">
        <f>IFERROR(LEFT(Tabla2[[#This Row],[Product]],FIND(" ",Tabla2[[#This Row],[Product]])-3),Tabla2[[#This Row],[Product]])</f>
        <v>Women</v>
      </c>
      <c r="I432" s="6">
        <v>35</v>
      </c>
      <c r="J432" s="4">
        <v>2250</v>
      </c>
      <c r="K432" s="6">
        <f>Tabla2[[#This Row],[Price per Unit]]*Tabla2[[#This Row],[Units Sold]]</f>
        <v>78750</v>
      </c>
      <c r="L432" s="52">
        <f>Tabla2[[#This Row],[Units Sold]]/Cálculos!$C$11</f>
        <v>9.0767493619045195E-5</v>
      </c>
      <c r="M432" s="6">
        <f>Tabla2[[#This Row],[Total Sales]]-Tabla2[[#This Row],[Operating Profit]]</f>
        <v>47250</v>
      </c>
      <c r="N432" s="6">
        <v>31499.999999999996</v>
      </c>
      <c r="O432" s="46">
        <f>Tabla2[[#This Row],[Operating Profit]]/Tabla2[[#This Row],[Total Sales]]</f>
        <v>0.39999999999999997</v>
      </c>
      <c r="P432" s="1" t="s">
        <v>23</v>
      </c>
    </row>
    <row r="433" spans="1:16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3" t="str">
        <f>IFERROR(LEFT(Tabla2[[#This Row],[Product]],FIND(" ",Tabla2[[#This Row],[Product]])-3),Tabla2[[#This Row],[Product]])</f>
        <v>Women</v>
      </c>
      <c r="I433" s="6">
        <v>40</v>
      </c>
      <c r="J433" s="4">
        <v>750</v>
      </c>
      <c r="K433" s="6">
        <f>Tabla2[[#This Row],[Price per Unit]]*Tabla2[[#This Row],[Units Sold]]</f>
        <v>30000</v>
      </c>
      <c r="L433" s="52">
        <f>Tabla2[[#This Row],[Units Sold]]/Cálculos!$C$11</f>
        <v>3.0255831206348401E-5</v>
      </c>
      <c r="M433" s="6">
        <f>Tabla2[[#This Row],[Total Sales]]-Tabla2[[#This Row],[Operating Profit]]</f>
        <v>18000</v>
      </c>
      <c r="N433" s="6">
        <v>11999.999999999998</v>
      </c>
      <c r="O433" s="46">
        <f>Tabla2[[#This Row],[Operating Profit]]/Tabla2[[#This Row],[Total Sales]]</f>
        <v>0.39999999999999997</v>
      </c>
      <c r="P433" s="1" t="s">
        <v>23</v>
      </c>
    </row>
    <row r="434" spans="1:16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3" t="str">
        <f>IFERROR(LEFT(Tabla2[[#This Row],[Product]],FIND(" ",Tabla2[[#This Row],[Product]])-3),Tabla2[[#This Row],[Product]])</f>
        <v>Men</v>
      </c>
      <c r="I434" s="6">
        <v>54.999999999999993</v>
      </c>
      <c r="J434" s="4">
        <v>1250</v>
      </c>
      <c r="K434" s="6">
        <f>Tabla2[[#This Row],[Price per Unit]]*Tabla2[[#This Row],[Units Sold]]</f>
        <v>68749.999999999985</v>
      </c>
      <c r="L434" s="52">
        <f>Tabla2[[#This Row],[Units Sold]]/Cálculos!$C$11</f>
        <v>5.0426385343913999E-5</v>
      </c>
      <c r="M434" s="6">
        <f>Tabla2[[#This Row],[Total Sales]]-Tabla2[[#This Row],[Operating Profit]]</f>
        <v>44687.499999999993</v>
      </c>
      <c r="N434" s="6">
        <v>24062.499999999993</v>
      </c>
      <c r="O434" s="46">
        <f>Tabla2[[#This Row],[Operating Profit]]/Tabla2[[#This Row],[Total Sales]]</f>
        <v>0.35</v>
      </c>
      <c r="P434" s="1" t="s">
        <v>23</v>
      </c>
    </row>
    <row r="435" spans="1:16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3" t="str">
        <f>IFERROR(LEFT(Tabla2[[#This Row],[Product]],FIND(" ",Tabla2[[#This Row],[Product]])-3),Tabla2[[#This Row],[Product]])</f>
        <v>Women</v>
      </c>
      <c r="I435" s="6">
        <v>45</v>
      </c>
      <c r="J435" s="4">
        <v>2250</v>
      </c>
      <c r="K435" s="6">
        <f>Tabla2[[#This Row],[Price per Unit]]*Tabla2[[#This Row],[Units Sold]]</f>
        <v>101250</v>
      </c>
      <c r="L435" s="52">
        <f>Tabla2[[#This Row],[Units Sold]]/Cálculos!$C$11</f>
        <v>9.0767493619045195E-5</v>
      </c>
      <c r="M435" s="6">
        <f>Tabla2[[#This Row],[Total Sales]]-Tabla2[[#This Row],[Operating Profit]]</f>
        <v>70875</v>
      </c>
      <c r="N435" s="6">
        <v>30375</v>
      </c>
      <c r="O435" s="46">
        <f>Tabla2[[#This Row],[Operating Profit]]/Tabla2[[#This Row],[Total Sales]]</f>
        <v>0.3</v>
      </c>
      <c r="P435" s="1" t="s">
        <v>23</v>
      </c>
    </row>
    <row r="436" spans="1:16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3" t="str">
        <f>IFERROR(LEFT(Tabla2[[#This Row],[Product]],FIND(" ",Tabla2[[#This Row],[Product]])-3),Tabla2[[#This Row],[Product]])</f>
        <v>Men</v>
      </c>
      <c r="I436" s="6">
        <v>45</v>
      </c>
      <c r="J436" s="4">
        <v>4750</v>
      </c>
      <c r="K436" s="6">
        <f>Tabla2[[#This Row],[Price per Unit]]*Tabla2[[#This Row],[Units Sold]]</f>
        <v>213750</v>
      </c>
      <c r="L436" s="52">
        <f>Tabla2[[#This Row],[Units Sold]]/Cálculos!$C$11</f>
        <v>1.9162026430687319E-4</v>
      </c>
      <c r="M436" s="6">
        <f>Tabla2[[#This Row],[Total Sales]]-Tabla2[[#This Row],[Operating Profit]]</f>
        <v>96187.499999999985</v>
      </c>
      <c r="N436" s="6">
        <v>117562.50000000001</v>
      </c>
      <c r="O436" s="46">
        <f>Tabla2[[#This Row],[Operating Profit]]/Tabla2[[#This Row],[Total Sales]]</f>
        <v>0.55000000000000004</v>
      </c>
      <c r="P436" s="1" t="s">
        <v>23</v>
      </c>
    </row>
    <row r="437" spans="1:16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3" t="str">
        <f>IFERROR(LEFT(Tabla2[[#This Row],[Product]],FIND(" ",Tabla2[[#This Row],[Product]])-3),Tabla2[[#This Row],[Product]])</f>
        <v>Men</v>
      </c>
      <c r="I437" s="6">
        <v>45</v>
      </c>
      <c r="J437" s="4">
        <v>1250</v>
      </c>
      <c r="K437" s="6">
        <f>Tabla2[[#This Row],[Price per Unit]]*Tabla2[[#This Row],[Units Sold]]</f>
        <v>56250</v>
      </c>
      <c r="L437" s="52">
        <f>Tabla2[[#This Row],[Units Sold]]/Cálculos!$C$11</f>
        <v>5.0426385343913999E-5</v>
      </c>
      <c r="M437" s="6">
        <f>Tabla2[[#This Row],[Total Sales]]-Tabla2[[#This Row],[Operating Profit]]</f>
        <v>36562.5</v>
      </c>
      <c r="N437" s="6">
        <v>19687.5</v>
      </c>
      <c r="O437" s="46">
        <f>Tabla2[[#This Row],[Operating Profit]]/Tabla2[[#This Row],[Total Sales]]</f>
        <v>0.35</v>
      </c>
      <c r="P437" s="1" t="s">
        <v>23</v>
      </c>
    </row>
    <row r="438" spans="1:16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3" t="str">
        <f>IFERROR(LEFT(Tabla2[[#This Row],[Product]],FIND(" ",Tabla2[[#This Row],[Product]])-3),Tabla2[[#This Row],[Product]])</f>
        <v>Women</v>
      </c>
      <c r="I438" s="6">
        <v>35</v>
      </c>
      <c r="J438" s="4">
        <v>1750</v>
      </c>
      <c r="K438" s="6">
        <f>Tabla2[[#This Row],[Price per Unit]]*Tabla2[[#This Row],[Units Sold]]</f>
        <v>61250</v>
      </c>
      <c r="L438" s="52">
        <f>Tabla2[[#This Row],[Units Sold]]/Cálculos!$C$11</f>
        <v>7.0596939481479604E-5</v>
      </c>
      <c r="M438" s="6">
        <f>Tabla2[[#This Row],[Total Sales]]-Tabla2[[#This Row],[Operating Profit]]</f>
        <v>36750</v>
      </c>
      <c r="N438" s="6">
        <v>24499.999999999996</v>
      </c>
      <c r="O438" s="46">
        <f>Tabla2[[#This Row],[Operating Profit]]/Tabla2[[#This Row],[Total Sales]]</f>
        <v>0.39999999999999997</v>
      </c>
      <c r="P438" s="1" t="s">
        <v>23</v>
      </c>
    </row>
    <row r="439" spans="1:16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3" t="str">
        <f>IFERROR(LEFT(Tabla2[[#This Row],[Product]],FIND(" ",Tabla2[[#This Row],[Product]])-3),Tabla2[[#This Row],[Product]])</f>
        <v>Women</v>
      </c>
      <c r="I439" s="6">
        <v>40</v>
      </c>
      <c r="J439" s="4">
        <v>500</v>
      </c>
      <c r="K439" s="6">
        <f>Tabla2[[#This Row],[Price per Unit]]*Tabla2[[#This Row],[Units Sold]]</f>
        <v>20000</v>
      </c>
      <c r="L439" s="52">
        <f>Tabla2[[#This Row],[Units Sold]]/Cálculos!$C$11</f>
        <v>2.0170554137565598E-5</v>
      </c>
      <c r="M439" s="6">
        <f>Tabla2[[#This Row],[Total Sales]]-Tabla2[[#This Row],[Operating Profit]]</f>
        <v>12000</v>
      </c>
      <c r="N439" s="6">
        <v>7999.9999999999991</v>
      </c>
      <c r="O439" s="46">
        <f>Tabla2[[#This Row],[Operating Profit]]/Tabla2[[#This Row],[Total Sales]]</f>
        <v>0.39999999999999997</v>
      </c>
      <c r="P439" s="1" t="s">
        <v>23</v>
      </c>
    </row>
    <row r="440" spans="1:16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3" t="str">
        <f>IFERROR(LEFT(Tabla2[[#This Row],[Product]],FIND(" ",Tabla2[[#This Row],[Product]])-3),Tabla2[[#This Row],[Product]])</f>
        <v>Men</v>
      </c>
      <c r="I440" s="6">
        <v>54.999999999999993</v>
      </c>
      <c r="J440" s="4">
        <v>1250</v>
      </c>
      <c r="K440" s="6">
        <f>Tabla2[[#This Row],[Price per Unit]]*Tabla2[[#This Row],[Units Sold]]</f>
        <v>68749.999999999985</v>
      </c>
      <c r="L440" s="52">
        <f>Tabla2[[#This Row],[Units Sold]]/Cálculos!$C$11</f>
        <v>5.0426385343913999E-5</v>
      </c>
      <c r="M440" s="6">
        <f>Tabla2[[#This Row],[Total Sales]]-Tabla2[[#This Row],[Operating Profit]]</f>
        <v>44687.499999999993</v>
      </c>
      <c r="N440" s="6">
        <v>24062.499999999993</v>
      </c>
      <c r="O440" s="46">
        <f>Tabla2[[#This Row],[Operating Profit]]/Tabla2[[#This Row],[Total Sales]]</f>
        <v>0.35</v>
      </c>
      <c r="P440" s="1" t="s">
        <v>23</v>
      </c>
    </row>
    <row r="441" spans="1:16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3" t="str">
        <f>IFERROR(LEFT(Tabla2[[#This Row],[Product]],FIND(" ",Tabla2[[#This Row],[Product]])-3),Tabla2[[#This Row],[Product]])</f>
        <v>Women</v>
      </c>
      <c r="I441" s="6">
        <v>45</v>
      </c>
      <c r="J441" s="4">
        <v>2250</v>
      </c>
      <c r="K441" s="6">
        <f>Tabla2[[#This Row],[Price per Unit]]*Tabla2[[#This Row],[Units Sold]]</f>
        <v>101250</v>
      </c>
      <c r="L441" s="52">
        <f>Tabla2[[#This Row],[Units Sold]]/Cálculos!$C$11</f>
        <v>9.0767493619045195E-5</v>
      </c>
      <c r="M441" s="6">
        <f>Tabla2[[#This Row],[Total Sales]]-Tabla2[[#This Row],[Operating Profit]]</f>
        <v>70875</v>
      </c>
      <c r="N441" s="6">
        <v>30375</v>
      </c>
      <c r="O441" s="46">
        <f>Tabla2[[#This Row],[Operating Profit]]/Tabla2[[#This Row],[Total Sales]]</f>
        <v>0.3</v>
      </c>
      <c r="P441" s="1" t="s">
        <v>23</v>
      </c>
    </row>
    <row r="442" spans="1:16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3" t="str">
        <f>IFERROR(LEFT(Tabla2[[#This Row],[Product]],FIND(" ",Tabla2[[#This Row],[Product]])-3),Tabla2[[#This Row],[Product]])</f>
        <v>Men</v>
      </c>
      <c r="I442" s="6">
        <v>50</v>
      </c>
      <c r="J442" s="4">
        <v>4450</v>
      </c>
      <c r="K442" s="6">
        <f>Tabla2[[#This Row],[Price per Unit]]*Tabla2[[#This Row],[Units Sold]]</f>
        <v>222500</v>
      </c>
      <c r="L442" s="52">
        <f>Tabla2[[#This Row],[Units Sold]]/Cálculos!$C$11</f>
        <v>1.7951793182433384E-4</v>
      </c>
      <c r="M442" s="6">
        <f>Tabla2[[#This Row],[Total Sales]]-Tabla2[[#This Row],[Operating Profit]]</f>
        <v>100124.99999999999</v>
      </c>
      <c r="N442" s="6">
        <v>122375.00000000001</v>
      </c>
      <c r="O442" s="46">
        <f>Tabla2[[#This Row],[Operating Profit]]/Tabla2[[#This Row],[Total Sales]]</f>
        <v>0.55000000000000004</v>
      </c>
      <c r="P442" s="1" t="s">
        <v>23</v>
      </c>
    </row>
    <row r="443" spans="1:16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3" t="str">
        <f>IFERROR(LEFT(Tabla2[[#This Row],[Product]],FIND(" ",Tabla2[[#This Row],[Product]])-3),Tabla2[[#This Row],[Product]])</f>
        <v>Men</v>
      </c>
      <c r="I443" s="6">
        <v>50</v>
      </c>
      <c r="J443" s="4">
        <v>1500</v>
      </c>
      <c r="K443" s="6">
        <f>Tabla2[[#This Row],[Price per Unit]]*Tabla2[[#This Row],[Units Sold]]</f>
        <v>75000</v>
      </c>
      <c r="L443" s="52">
        <f>Tabla2[[#This Row],[Units Sold]]/Cálculos!$C$11</f>
        <v>6.0511662412696801E-5</v>
      </c>
      <c r="M443" s="6">
        <f>Tabla2[[#This Row],[Total Sales]]-Tabla2[[#This Row],[Operating Profit]]</f>
        <v>48750</v>
      </c>
      <c r="N443" s="6">
        <v>26250</v>
      </c>
      <c r="O443" s="46">
        <f>Tabla2[[#This Row],[Operating Profit]]/Tabla2[[#This Row],[Total Sales]]</f>
        <v>0.35</v>
      </c>
      <c r="P443" s="1" t="s">
        <v>23</v>
      </c>
    </row>
    <row r="444" spans="1:16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3" t="str">
        <f>IFERROR(LEFT(Tabla2[[#This Row],[Product]],FIND(" ",Tabla2[[#This Row],[Product]])-3),Tabla2[[#This Row],[Product]])</f>
        <v>Women</v>
      </c>
      <c r="I444" s="6">
        <v>40</v>
      </c>
      <c r="J444" s="4">
        <v>1750</v>
      </c>
      <c r="K444" s="6">
        <f>Tabla2[[#This Row],[Price per Unit]]*Tabla2[[#This Row],[Units Sold]]</f>
        <v>70000</v>
      </c>
      <c r="L444" s="52">
        <f>Tabla2[[#This Row],[Units Sold]]/Cálculos!$C$11</f>
        <v>7.0596939481479604E-5</v>
      </c>
      <c r="M444" s="6">
        <f>Tabla2[[#This Row],[Total Sales]]-Tabla2[[#This Row],[Operating Profit]]</f>
        <v>42000</v>
      </c>
      <c r="N444" s="6">
        <v>27999.999999999996</v>
      </c>
      <c r="O444" s="46">
        <f>Tabla2[[#This Row],[Operating Profit]]/Tabla2[[#This Row],[Total Sales]]</f>
        <v>0.39999999999999997</v>
      </c>
      <c r="P444" s="1" t="s">
        <v>23</v>
      </c>
    </row>
    <row r="445" spans="1:16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3" t="str">
        <f>IFERROR(LEFT(Tabla2[[#This Row],[Product]],FIND(" ",Tabla2[[#This Row],[Product]])-3),Tabla2[[#This Row],[Product]])</f>
        <v>Women</v>
      </c>
      <c r="I445" s="6">
        <v>45</v>
      </c>
      <c r="J445" s="4">
        <v>250</v>
      </c>
      <c r="K445" s="6">
        <f>Tabla2[[#This Row],[Price per Unit]]*Tabla2[[#This Row],[Units Sold]]</f>
        <v>11250</v>
      </c>
      <c r="L445" s="52">
        <f>Tabla2[[#This Row],[Units Sold]]/Cálculos!$C$11</f>
        <v>1.0085277068782799E-5</v>
      </c>
      <c r="M445" s="6">
        <f>Tabla2[[#This Row],[Total Sales]]-Tabla2[[#This Row],[Operating Profit]]</f>
        <v>6750</v>
      </c>
      <c r="N445" s="6">
        <v>4500</v>
      </c>
      <c r="O445" s="46">
        <f>Tabla2[[#This Row],[Operating Profit]]/Tabla2[[#This Row],[Total Sales]]</f>
        <v>0.4</v>
      </c>
      <c r="P445" s="1" t="s">
        <v>23</v>
      </c>
    </row>
    <row r="446" spans="1:16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3" t="str">
        <f>IFERROR(LEFT(Tabla2[[#This Row],[Product]],FIND(" ",Tabla2[[#This Row],[Product]])-3),Tabla2[[#This Row],[Product]])</f>
        <v>Men</v>
      </c>
      <c r="I446" s="6">
        <v>60</v>
      </c>
      <c r="J446" s="4">
        <v>750</v>
      </c>
      <c r="K446" s="6">
        <f>Tabla2[[#This Row],[Price per Unit]]*Tabla2[[#This Row],[Units Sold]]</f>
        <v>45000</v>
      </c>
      <c r="L446" s="52">
        <f>Tabla2[[#This Row],[Units Sold]]/Cálculos!$C$11</f>
        <v>3.0255831206348401E-5</v>
      </c>
      <c r="M446" s="6">
        <f>Tabla2[[#This Row],[Total Sales]]-Tabla2[[#This Row],[Operating Profit]]</f>
        <v>31500</v>
      </c>
      <c r="N446" s="6">
        <v>13500</v>
      </c>
      <c r="O446" s="46">
        <f>Tabla2[[#This Row],[Operating Profit]]/Tabla2[[#This Row],[Total Sales]]</f>
        <v>0.3</v>
      </c>
      <c r="P446" s="1" t="s">
        <v>23</v>
      </c>
    </row>
    <row r="447" spans="1:16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3" t="str">
        <f>IFERROR(LEFT(Tabla2[[#This Row],[Product]],FIND(" ",Tabla2[[#This Row],[Product]])-3),Tabla2[[#This Row],[Product]])</f>
        <v>Women</v>
      </c>
      <c r="I447" s="6">
        <v>50</v>
      </c>
      <c r="J447" s="4">
        <v>1750</v>
      </c>
      <c r="K447" s="6">
        <f>Tabla2[[#This Row],[Price per Unit]]*Tabla2[[#This Row],[Units Sold]]</f>
        <v>87500</v>
      </c>
      <c r="L447" s="52">
        <f>Tabla2[[#This Row],[Units Sold]]/Cálculos!$C$11</f>
        <v>7.0596939481479604E-5</v>
      </c>
      <c r="M447" s="6">
        <f>Tabla2[[#This Row],[Total Sales]]-Tabla2[[#This Row],[Operating Profit]]</f>
        <v>65625</v>
      </c>
      <c r="N447" s="6">
        <v>21875</v>
      </c>
      <c r="O447" s="46">
        <f>Tabla2[[#This Row],[Operating Profit]]/Tabla2[[#This Row],[Total Sales]]</f>
        <v>0.25</v>
      </c>
      <c r="P447" s="1" t="s">
        <v>23</v>
      </c>
    </row>
    <row r="448" spans="1:16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3" t="str">
        <f>IFERROR(LEFT(Tabla2[[#This Row],[Product]],FIND(" ",Tabla2[[#This Row],[Product]])-3),Tabla2[[#This Row],[Product]])</f>
        <v>Men</v>
      </c>
      <c r="I448" s="6">
        <v>50</v>
      </c>
      <c r="J448" s="4">
        <v>4500</v>
      </c>
      <c r="K448" s="6">
        <f>Tabla2[[#This Row],[Price per Unit]]*Tabla2[[#This Row],[Units Sold]]</f>
        <v>225000</v>
      </c>
      <c r="L448" s="52">
        <f>Tabla2[[#This Row],[Units Sold]]/Cálculos!$C$11</f>
        <v>1.8153498723809039E-4</v>
      </c>
      <c r="M448" s="6">
        <f>Tabla2[[#This Row],[Total Sales]]-Tabla2[[#This Row],[Operating Profit]]</f>
        <v>112500</v>
      </c>
      <c r="N448" s="6">
        <v>112500</v>
      </c>
      <c r="O448" s="46">
        <f>Tabla2[[#This Row],[Operating Profit]]/Tabla2[[#This Row],[Total Sales]]</f>
        <v>0.5</v>
      </c>
      <c r="P448" s="1" t="s">
        <v>23</v>
      </c>
    </row>
    <row r="449" spans="1:16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3" t="str">
        <f>IFERROR(LEFT(Tabla2[[#This Row],[Product]],FIND(" ",Tabla2[[#This Row],[Product]])-3),Tabla2[[#This Row],[Product]])</f>
        <v>Men</v>
      </c>
      <c r="I449" s="6">
        <v>50</v>
      </c>
      <c r="J449" s="4">
        <v>1500</v>
      </c>
      <c r="K449" s="6">
        <f>Tabla2[[#This Row],[Price per Unit]]*Tabla2[[#This Row],[Units Sold]]</f>
        <v>75000</v>
      </c>
      <c r="L449" s="52">
        <f>Tabla2[[#This Row],[Units Sold]]/Cálculos!$C$11</f>
        <v>6.0511662412696801E-5</v>
      </c>
      <c r="M449" s="6">
        <f>Tabla2[[#This Row],[Total Sales]]-Tabla2[[#This Row],[Operating Profit]]</f>
        <v>52500</v>
      </c>
      <c r="N449" s="6">
        <v>22500</v>
      </c>
      <c r="O449" s="46">
        <f>Tabla2[[#This Row],[Operating Profit]]/Tabla2[[#This Row],[Total Sales]]</f>
        <v>0.3</v>
      </c>
      <c r="P449" s="1" t="s">
        <v>23</v>
      </c>
    </row>
    <row r="450" spans="1:16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3" t="str">
        <f>IFERROR(LEFT(Tabla2[[#This Row],[Product]],FIND(" ",Tabla2[[#This Row],[Product]])-3),Tabla2[[#This Row],[Product]])</f>
        <v>Women</v>
      </c>
      <c r="I450" s="6">
        <v>40</v>
      </c>
      <c r="J450" s="4">
        <v>1500</v>
      </c>
      <c r="K450" s="6">
        <f>Tabla2[[#This Row],[Price per Unit]]*Tabla2[[#This Row],[Units Sold]]</f>
        <v>60000</v>
      </c>
      <c r="L450" s="52">
        <f>Tabla2[[#This Row],[Units Sold]]/Cálculos!$C$11</f>
        <v>6.0511662412696801E-5</v>
      </c>
      <c r="M450" s="6">
        <f>Tabla2[[#This Row],[Total Sales]]-Tabla2[[#This Row],[Operating Profit]]</f>
        <v>39000</v>
      </c>
      <c r="N450" s="6">
        <v>21000</v>
      </c>
      <c r="O450" s="46">
        <f>Tabla2[[#This Row],[Operating Profit]]/Tabla2[[#This Row],[Total Sales]]</f>
        <v>0.35</v>
      </c>
      <c r="P450" s="1" t="s">
        <v>23</v>
      </c>
    </row>
    <row r="451" spans="1:16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3" t="str">
        <f>IFERROR(LEFT(Tabla2[[#This Row],[Product]],FIND(" ",Tabla2[[#This Row],[Product]])-3),Tabla2[[#This Row],[Product]])</f>
        <v>Women</v>
      </c>
      <c r="I451" s="6">
        <v>45</v>
      </c>
      <c r="J451" s="4">
        <v>750</v>
      </c>
      <c r="K451" s="6">
        <f>Tabla2[[#This Row],[Price per Unit]]*Tabla2[[#This Row],[Units Sold]]</f>
        <v>33750</v>
      </c>
      <c r="L451" s="52">
        <f>Tabla2[[#This Row],[Units Sold]]/Cálculos!$C$11</f>
        <v>3.0255831206348401E-5</v>
      </c>
      <c r="M451" s="6">
        <f>Tabla2[[#This Row],[Total Sales]]-Tabla2[[#This Row],[Operating Profit]]</f>
        <v>21937.5</v>
      </c>
      <c r="N451" s="6">
        <v>11812.5</v>
      </c>
      <c r="O451" s="46">
        <f>Tabla2[[#This Row],[Operating Profit]]/Tabla2[[#This Row],[Total Sales]]</f>
        <v>0.35</v>
      </c>
      <c r="P451" s="1" t="s">
        <v>23</v>
      </c>
    </row>
    <row r="452" spans="1:16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3" t="str">
        <f>IFERROR(LEFT(Tabla2[[#This Row],[Product]],FIND(" ",Tabla2[[#This Row],[Product]])-3),Tabla2[[#This Row],[Product]])</f>
        <v>Men</v>
      </c>
      <c r="I452" s="6">
        <v>60</v>
      </c>
      <c r="J452" s="4">
        <v>750</v>
      </c>
      <c r="K452" s="6">
        <f>Tabla2[[#This Row],[Price per Unit]]*Tabla2[[#This Row],[Units Sold]]</f>
        <v>45000</v>
      </c>
      <c r="L452" s="52">
        <f>Tabla2[[#This Row],[Units Sold]]/Cálculos!$C$11</f>
        <v>3.0255831206348401E-5</v>
      </c>
      <c r="M452" s="6">
        <f>Tabla2[[#This Row],[Total Sales]]-Tabla2[[#This Row],[Operating Profit]]</f>
        <v>31500</v>
      </c>
      <c r="N452" s="6">
        <v>13500</v>
      </c>
      <c r="O452" s="46">
        <f>Tabla2[[#This Row],[Operating Profit]]/Tabla2[[#This Row],[Total Sales]]</f>
        <v>0.3</v>
      </c>
      <c r="P452" s="1" t="s">
        <v>23</v>
      </c>
    </row>
    <row r="453" spans="1:16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3" t="str">
        <f>IFERROR(LEFT(Tabla2[[#This Row],[Product]],FIND(" ",Tabla2[[#This Row],[Product]])-3),Tabla2[[#This Row],[Product]])</f>
        <v>Women</v>
      </c>
      <c r="I453" s="6">
        <v>50</v>
      </c>
      <c r="J453" s="4">
        <v>2000</v>
      </c>
      <c r="K453" s="6">
        <f>Tabla2[[#This Row],[Price per Unit]]*Tabla2[[#This Row],[Units Sold]]</f>
        <v>100000</v>
      </c>
      <c r="L453" s="52">
        <f>Tabla2[[#This Row],[Units Sold]]/Cálculos!$C$11</f>
        <v>8.0682216550262393E-5</v>
      </c>
      <c r="M453" s="6">
        <f>Tabla2[[#This Row],[Total Sales]]-Tabla2[[#This Row],[Operating Profit]]</f>
        <v>75000</v>
      </c>
      <c r="N453" s="6">
        <v>25000</v>
      </c>
      <c r="O453" s="46">
        <f>Tabla2[[#This Row],[Operating Profit]]/Tabla2[[#This Row],[Total Sales]]</f>
        <v>0.25</v>
      </c>
      <c r="P453" s="1" t="s">
        <v>23</v>
      </c>
    </row>
    <row r="454" spans="1:16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3" t="str">
        <f>IFERROR(LEFT(Tabla2[[#This Row],[Product]],FIND(" ",Tabla2[[#This Row],[Product]])-3),Tabla2[[#This Row],[Product]])</f>
        <v>Men</v>
      </c>
      <c r="I454" s="6">
        <v>60</v>
      </c>
      <c r="J454" s="4">
        <v>4700</v>
      </c>
      <c r="K454" s="6">
        <f>Tabla2[[#This Row],[Price per Unit]]*Tabla2[[#This Row],[Units Sold]]</f>
        <v>282000</v>
      </c>
      <c r="L454" s="52">
        <f>Tabla2[[#This Row],[Units Sold]]/Cálculos!$C$11</f>
        <v>1.8960320889311664E-4</v>
      </c>
      <c r="M454" s="6">
        <f>Tabla2[[#This Row],[Total Sales]]-Tabla2[[#This Row],[Operating Profit]]</f>
        <v>141000</v>
      </c>
      <c r="N454" s="6">
        <v>141000</v>
      </c>
      <c r="O454" s="46">
        <f>Tabla2[[#This Row],[Operating Profit]]/Tabla2[[#This Row],[Total Sales]]</f>
        <v>0.5</v>
      </c>
      <c r="P454" s="1" t="s">
        <v>23</v>
      </c>
    </row>
    <row r="455" spans="1:16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3" t="str">
        <f>IFERROR(LEFT(Tabla2[[#This Row],[Product]],FIND(" ",Tabla2[[#This Row],[Product]])-3),Tabla2[[#This Row],[Product]])</f>
        <v>Men</v>
      </c>
      <c r="I455" s="6">
        <v>60.000000000000007</v>
      </c>
      <c r="J455" s="4">
        <v>1750</v>
      </c>
      <c r="K455" s="6">
        <f>Tabla2[[#This Row],[Price per Unit]]*Tabla2[[#This Row],[Units Sold]]</f>
        <v>105000.00000000001</v>
      </c>
      <c r="L455" s="52">
        <f>Tabla2[[#This Row],[Units Sold]]/Cálculos!$C$11</f>
        <v>7.0596939481479604E-5</v>
      </c>
      <c r="M455" s="6">
        <f>Tabla2[[#This Row],[Total Sales]]-Tabla2[[#This Row],[Operating Profit]]</f>
        <v>73500.000000000015</v>
      </c>
      <c r="N455" s="6">
        <v>31500.000000000004</v>
      </c>
      <c r="O455" s="46">
        <f>Tabla2[[#This Row],[Operating Profit]]/Tabla2[[#This Row],[Total Sales]]</f>
        <v>0.3</v>
      </c>
      <c r="P455" s="1" t="s">
        <v>23</v>
      </c>
    </row>
    <row r="456" spans="1:16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3" t="str">
        <f>IFERROR(LEFT(Tabla2[[#This Row],[Product]],FIND(" ",Tabla2[[#This Row],[Product]])-3),Tabla2[[#This Row],[Product]])</f>
        <v>Women</v>
      </c>
      <c r="I456" s="6">
        <v>55.000000000000007</v>
      </c>
      <c r="J456" s="4">
        <v>1500</v>
      </c>
      <c r="K456" s="6">
        <f>Tabla2[[#This Row],[Price per Unit]]*Tabla2[[#This Row],[Units Sold]]</f>
        <v>82500.000000000015</v>
      </c>
      <c r="L456" s="52">
        <f>Tabla2[[#This Row],[Units Sold]]/Cálculos!$C$11</f>
        <v>6.0511662412696801E-5</v>
      </c>
      <c r="M456" s="6">
        <f>Tabla2[[#This Row],[Total Sales]]-Tabla2[[#This Row],[Operating Profit]]</f>
        <v>53625.000000000015</v>
      </c>
      <c r="N456" s="6">
        <v>28875.000000000004</v>
      </c>
      <c r="O456" s="46">
        <f>Tabla2[[#This Row],[Operating Profit]]/Tabla2[[#This Row],[Total Sales]]</f>
        <v>0.35</v>
      </c>
      <c r="P456" s="1" t="s">
        <v>23</v>
      </c>
    </row>
    <row r="457" spans="1:16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3" t="str">
        <f>IFERROR(LEFT(Tabla2[[#This Row],[Product]],FIND(" ",Tabla2[[#This Row],[Product]])-3),Tabla2[[#This Row],[Product]])</f>
        <v>Women</v>
      </c>
      <c r="I457" s="6">
        <v>55.000000000000007</v>
      </c>
      <c r="J457" s="4">
        <v>1000</v>
      </c>
      <c r="K457" s="6">
        <f>Tabla2[[#This Row],[Price per Unit]]*Tabla2[[#This Row],[Units Sold]]</f>
        <v>55000.000000000007</v>
      </c>
      <c r="L457" s="52">
        <f>Tabla2[[#This Row],[Units Sold]]/Cálculos!$C$11</f>
        <v>4.0341108275131196E-5</v>
      </c>
      <c r="M457" s="6">
        <f>Tabla2[[#This Row],[Total Sales]]-Tabla2[[#This Row],[Operating Profit]]</f>
        <v>35750.000000000007</v>
      </c>
      <c r="N457" s="6">
        <v>19250</v>
      </c>
      <c r="O457" s="46">
        <f>Tabla2[[#This Row],[Operating Profit]]/Tabla2[[#This Row],[Total Sales]]</f>
        <v>0.35</v>
      </c>
      <c r="P457" s="1" t="s">
        <v>23</v>
      </c>
    </row>
    <row r="458" spans="1:16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3" t="str">
        <f>IFERROR(LEFT(Tabla2[[#This Row],[Product]],FIND(" ",Tabla2[[#This Row],[Product]])-3),Tabla2[[#This Row],[Product]])</f>
        <v>Men</v>
      </c>
      <c r="I458" s="6">
        <v>65</v>
      </c>
      <c r="J458" s="4">
        <v>1250</v>
      </c>
      <c r="K458" s="6">
        <f>Tabla2[[#This Row],[Price per Unit]]*Tabla2[[#This Row],[Units Sold]]</f>
        <v>81250</v>
      </c>
      <c r="L458" s="52">
        <f>Tabla2[[#This Row],[Units Sold]]/Cálculos!$C$11</f>
        <v>5.0426385343913999E-5</v>
      </c>
      <c r="M458" s="6">
        <f>Tabla2[[#This Row],[Total Sales]]-Tabla2[[#This Row],[Operating Profit]]</f>
        <v>56875</v>
      </c>
      <c r="N458" s="6">
        <v>24375</v>
      </c>
      <c r="O458" s="46">
        <f>Tabla2[[#This Row],[Operating Profit]]/Tabla2[[#This Row],[Total Sales]]</f>
        <v>0.3</v>
      </c>
      <c r="P458" s="1" t="s">
        <v>23</v>
      </c>
    </row>
    <row r="459" spans="1:16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3" t="str">
        <f>IFERROR(LEFT(Tabla2[[#This Row],[Product]],FIND(" ",Tabla2[[#This Row],[Product]])-3),Tabla2[[#This Row],[Product]])</f>
        <v>Women</v>
      </c>
      <c r="I459" s="6">
        <v>70</v>
      </c>
      <c r="J459" s="4">
        <v>2500</v>
      </c>
      <c r="K459" s="6">
        <f>Tabla2[[#This Row],[Price per Unit]]*Tabla2[[#This Row],[Units Sold]]</f>
        <v>175000</v>
      </c>
      <c r="L459" s="52">
        <f>Tabla2[[#This Row],[Units Sold]]/Cálculos!$C$11</f>
        <v>1.00852770687828E-4</v>
      </c>
      <c r="M459" s="6">
        <f>Tabla2[[#This Row],[Total Sales]]-Tabla2[[#This Row],[Operating Profit]]</f>
        <v>122500</v>
      </c>
      <c r="N459" s="6">
        <v>52500</v>
      </c>
      <c r="O459" s="46">
        <f>Tabla2[[#This Row],[Operating Profit]]/Tabla2[[#This Row],[Total Sales]]</f>
        <v>0.3</v>
      </c>
      <c r="P459" s="1" t="s">
        <v>23</v>
      </c>
    </row>
    <row r="460" spans="1:16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3" t="str">
        <f>IFERROR(LEFT(Tabla2[[#This Row],[Product]],FIND(" ",Tabla2[[#This Row],[Product]])-3),Tabla2[[#This Row],[Product]])</f>
        <v>Men</v>
      </c>
      <c r="I460" s="6">
        <v>65</v>
      </c>
      <c r="J460" s="4">
        <v>5000</v>
      </c>
      <c r="K460" s="6">
        <f>Tabla2[[#This Row],[Price per Unit]]*Tabla2[[#This Row],[Units Sold]]</f>
        <v>325000</v>
      </c>
      <c r="L460" s="52">
        <f>Tabla2[[#This Row],[Units Sold]]/Cálculos!$C$11</f>
        <v>2.01705541375656E-4</v>
      </c>
      <c r="M460" s="6">
        <f>Tabla2[[#This Row],[Total Sales]]-Tabla2[[#This Row],[Operating Profit]]</f>
        <v>146250</v>
      </c>
      <c r="N460" s="6">
        <v>178750</v>
      </c>
      <c r="O460" s="46">
        <f>Tabla2[[#This Row],[Operating Profit]]/Tabla2[[#This Row],[Total Sales]]</f>
        <v>0.55000000000000004</v>
      </c>
      <c r="P460" s="1" t="s">
        <v>23</v>
      </c>
    </row>
    <row r="461" spans="1:16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3" t="str">
        <f>IFERROR(LEFT(Tabla2[[#This Row],[Product]],FIND(" ",Tabla2[[#This Row],[Product]])-3),Tabla2[[#This Row],[Product]])</f>
        <v>Men</v>
      </c>
      <c r="I461" s="6">
        <v>60.000000000000007</v>
      </c>
      <c r="J461" s="4">
        <v>2500</v>
      </c>
      <c r="K461" s="6">
        <f>Tabla2[[#This Row],[Price per Unit]]*Tabla2[[#This Row],[Units Sold]]</f>
        <v>150000.00000000003</v>
      </c>
      <c r="L461" s="52">
        <f>Tabla2[[#This Row],[Units Sold]]/Cálculos!$C$11</f>
        <v>1.00852770687828E-4</v>
      </c>
      <c r="M461" s="6">
        <f>Tabla2[[#This Row],[Total Sales]]-Tabla2[[#This Row],[Operating Profit]]</f>
        <v>97500.000000000029</v>
      </c>
      <c r="N461" s="6">
        <v>52500.000000000007</v>
      </c>
      <c r="O461" s="46">
        <f>Tabla2[[#This Row],[Operating Profit]]/Tabla2[[#This Row],[Total Sales]]</f>
        <v>0.35</v>
      </c>
      <c r="P461" s="1" t="s">
        <v>23</v>
      </c>
    </row>
    <row r="462" spans="1:16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3" t="str">
        <f>IFERROR(LEFT(Tabla2[[#This Row],[Product]],FIND(" ",Tabla2[[#This Row],[Product]])-3),Tabla2[[#This Row],[Product]])</f>
        <v>Women</v>
      </c>
      <c r="I462" s="6">
        <v>55.000000000000007</v>
      </c>
      <c r="J462" s="4">
        <v>1750</v>
      </c>
      <c r="K462" s="6">
        <f>Tabla2[[#This Row],[Price per Unit]]*Tabla2[[#This Row],[Units Sold]]</f>
        <v>96250.000000000015</v>
      </c>
      <c r="L462" s="52">
        <f>Tabla2[[#This Row],[Units Sold]]/Cálculos!$C$11</f>
        <v>7.0596939481479604E-5</v>
      </c>
      <c r="M462" s="6">
        <f>Tabla2[[#This Row],[Total Sales]]-Tabla2[[#This Row],[Operating Profit]]</f>
        <v>57750.000000000015</v>
      </c>
      <c r="N462" s="6">
        <v>38500</v>
      </c>
      <c r="O462" s="46">
        <f>Tabla2[[#This Row],[Operating Profit]]/Tabla2[[#This Row],[Total Sales]]</f>
        <v>0.39999999999999997</v>
      </c>
      <c r="P462" s="1" t="s">
        <v>23</v>
      </c>
    </row>
    <row r="463" spans="1:16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3" t="str">
        <f>IFERROR(LEFT(Tabla2[[#This Row],[Product]],FIND(" ",Tabla2[[#This Row],[Product]])-3),Tabla2[[#This Row],[Product]])</f>
        <v>Women</v>
      </c>
      <c r="I463" s="6">
        <v>55.000000000000007</v>
      </c>
      <c r="J463" s="4">
        <v>1500</v>
      </c>
      <c r="K463" s="6">
        <f>Tabla2[[#This Row],[Price per Unit]]*Tabla2[[#This Row],[Units Sold]]</f>
        <v>82500.000000000015</v>
      </c>
      <c r="L463" s="52">
        <f>Tabla2[[#This Row],[Units Sold]]/Cálculos!$C$11</f>
        <v>6.0511662412696801E-5</v>
      </c>
      <c r="M463" s="6">
        <f>Tabla2[[#This Row],[Total Sales]]-Tabla2[[#This Row],[Operating Profit]]</f>
        <v>49500.000000000015</v>
      </c>
      <c r="N463" s="6">
        <v>33000</v>
      </c>
      <c r="O463" s="46">
        <f>Tabla2[[#This Row],[Operating Profit]]/Tabla2[[#This Row],[Total Sales]]</f>
        <v>0.39999999999999991</v>
      </c>
      <c r="P463" s="1" t="s">
        <v>23</v>
      </c>
    </row>
    <row r="464" spans="1:16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3" t="str">
        <f>IFERROR(LEFT(Tabla2[[#This Row],[Product]],FIND(" ",Tabla2[[#This Row],[Product]])-3),Tabla2[[#This Row],[Product]])</f>
        <v>Men</v>
      </c>
      <c r="I464" s="6">
        <v>65</v>
      </c>
      <c r="J464" s="4">
        <v>1500</v>
      </c>
      <c r="K464" s="6">
        <f>Tabla2[[#This Row],[Price per Unit]]*Tabla2[[#This Row],[Units Sold]]</f>
        <v>97500</v>
      </c>
      <c r="L464" s="52">
        <f>Tabla2[[#This Row],[Units Sold]]/Cálculos!$C$11</f>
        <v>6.0511662412696801E-5</v>
      </c>
      <c r="M464" s="6">
        <f>Tabla2[[#This Row],[Total Sales]]-Tabla2[[#This Row],[Operating Profit]]</f>
        <v>63375</v>
      </c>
      <c r="N464" s="6">
        <v>34125</v>
      </c>
      <c r="O464" s="46">
        <f>Tabla2[[#This Row],[Operating Profit]]/Tabla2[[#This Row],[Total Sales]]</f>
        <v>0.35</v>
      </c>
      <c r="P464" s="1" t="s">
        <v>23</v>
      </c>
    </row>
    <row r="465" spans="1:16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3" t="str">
        <f>IFERROR(LEFT(Tabla2[[#This Row],[Product]],FIND(" ",Tabla2[[#This Row],[Product]])-3),Tabla2[[#This Row],[Product]])</f>
        <v>Women</v>
      </c>
      <c r="I465" s="6">
        <v>70</v>
      </c>
      <c r="J465" s="4">
        <v>3000</v>
      </c>
      <c r="K465" s="6">
        <f>Tabla2[[#This Row],[Price per Unit]]*Tabla2[[#This Row],[Units Sold]]</f>
        <v>210000</v>
      </c>
      <c r="L465" s="52">
        <f>Tabla2[[#This Row],[Units Sold]]/Cálculos!$C$11</f>
        <v>1.210233248253936E-4</v>
      </c>
      <c r="M465" s="6">
        <f>Tabla2[[#This Row],[Total Sales]]-Tabla2[[#This Row],[Operating Profit]]</f>
        <v>147000</v>
      </c>
      <c r="N465" s="6">
        <v>63000</v>
      </c>
      <c r="O465" s="46">
        <f>Tabla2[[#This Row],[Operating Profit]]/Tabla2[[#This Row],[Total Sales]]</f>
        <v>0.3</v>
      </c>
      <c r="P465" s="1" t="s">
        <v>23</v>
      </c>
    </row>
    <row r="466" spans="1:16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3" t="str">
        <f>IFERROR(LEFT(Tabla2[[#This Row],[Product]],FIND(" ",Tabla2[[#This Row],[Product]])-3),Tabla2[[#This Row],[Product]])</f>
        <v>Men</v>
      </c>
      <c r="I466" s="6">
        <v>65</v>
      </c>
      <c r="J466" s="4">
        <v>5000</v>
      </c>
      <c r="K466" s="6">
        <f>Tabla2[[#This Row],[Price per Unit]]*Tabla2[[#This Row],[Units Sold]]</f>
        <v>325000</v>
      </c>
      <c r="L466" s="52">
        <f>Tabla2[[#This Row],[Units Sold]]/Cálculos!$C$11</f>
        <v>2.01705541375656E-4</v>
      </c>
      <c r="M466" s="6">
        <f>Tabla2[[#This Row],[Total Sales]]-Tabla2[[#This Row],[Operating Profit]]</f>
        <v>146250</v>
      </c>
      <c r="N466" s="6">
        <v>178750</v>
      </c>
      <c r="O466" s="46">
        <f>Tabla2[[#This Row],[Operating Profit]]/Tabla2[[#This Row],[Total Sales]]</f>
        <v>0.55000000000000004</v>
      </c>
      <c r="P466" s="1" t="s">
        <v>23</v>
      </c>
    </row>
    <row r="467" spans="1:16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3" t="str">
        <f>IFERROR(LEFT(Tabla2[[#This Row],[Product]],FIND(" ",Tabla2[[#This Row],[Product]])-3),Tabla2[[#This Row],[Product]])</f>
        <v>Men</v>
      </c>
      <c r="I467" s="6">
        <v>60.000000000000007</v>
      </c>
      <c r="J467" s="4">
        <v>3000</v>
      </c>
      <c r="K467" s="6">
        <f>Tabla2[[#This Row],[Price per Unit]]*Tabla2[[#This Row],[Units Sold]]</f>
        <v>180000.00000000003</v>
      </c>
      <c r="L467" s="52">
        <f>Tabla2[[#This Row],[Units Sold]]/Cálculos!$C$11</f>
        <v>1.210233248253936E-4</v>
      </c>
      <c r="M467" s="6">
        <f>Tabla2[[#This Row],[Total Sales]]-Tabla2[[#This Row],[Operating Profit]]</f>
        <v>117000.00000000003</v>
      </c>
      <c r="N467" s="6">
        <v>63000.000000000007</v>
      </c>
      <c r="O467" s="46">
        <f>Tabla2[[#This Row],[Operating Profit]]/Tabla2[[#This Row],[Total Sales]]</f>
        <v>0.35</v>
      </c>
      <c r="P467" s="1" t="s">
        <v>23</v>
      </c>
    </row>
    <row r="468" spans="1:16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3" t="str">
        <f>IFERROR(LEFT(Tabla2[[#This Row],[Product]],FIND(" ",Tabla2[[#This Row],[Product]])-3),Tabla2[[#This Row],[Product]])</f>
        <v>Women</v>
      </c>
      <c r="I468" s="6">
        <v>55.000000000000007</v>
      </c>
      <c r="J468" s="4">
        <v>2250</v>
      </c>
      <c r="K468" s="6">
        <f>Tabla2[[#This Row],[Price per Unit]]*Tabla2[[#This Row],[Units Sold]]</f>
        <v>123750.00000000001</v>
      </c>
      <c r="L468" s="52">
        <f>Tabla2[[#This Row],[Units Sold]]/Cálculos!$C$11</f>
        <v>9.0767493619045195E-5</v>
      </c>
      <c r="M468" s="6">
        <f>Tabla2[[#This Row],[Total Sales]]-Tabla2[[#This Row],[Operating Profit]]</f>
        <v>74250.000000000015</v>
      </c>
      <c r="N468" s="6">
        <v>49500</v>
      </c>
      <c r="O468" s="46">
        <f>Tabla2[[#This Row],[Operating Profit]]/Tabla2[[#This Row],[Total Sales]]</f>
        <v>0.39999999999999997</v>
      </c>
      <c r="P468" s="1" t="s">
        <v>23</v>
      </c>
    </row>
    <row r="469" spans="1:16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3" t="str">
        <f>IFERROR(LEFT(Tabla2[[#This Row],[Product]],FIND(" ",Tabla2[[#This Row],[Product]])-3),Tabla2[[#This Row],[Product]])</f>
        <v>Women</v>
      </c>
      <c r="I469" s="6">
        <v>55.000000000000007</v>
      </c>
      <c r="J469" s="4">
        <v>1750</v>
      </c>
      <c r="K469" s="6">
        <f>Tabla2[[#This Row],[Price per Unit]]*Tabla2[[#This Row],[Units Sold]]</f>
        <v>96250.000000000015</v>
      </c>
      <c r="L469" s="52">
        <f>Tabla2[[#This Row],[Units Sold]]/Cálculos!$C$11</f>
        <v>7.0596939481479604E-5</v>
      </c>
      <c r="M469" s="6">
        <f>Tabla2[[#This Row],[Total Sales]]-Tabla2[[#This Row],[Operating Profit]]</f>
        <v>57750.000000000015</v>
      </c>
      <c r="N469" s="6">
        <v>38500</v>
      </c>
      <c r="O469" s="46">
        <f>Tabla2[[#This Row],[Operating Profit]]/Tabla2[[#This Row],[Total Sales]]</f>
        <v>0.39999999999999997</v>
      </c>
      <c r="P469" s="1" t="s">
        <v>23</v>
      </c>
    </row>
    <row r="470" spans="1:16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3" t="str">
        <f>IFERROR(LEFT(Tabla2[[#This Row],[Product]],FIND(" ",Tabla2[[#This Row],[Product]])-3),Tabla2[[#This Row],[Product]])</f>
        <v>Men</v>
      </c>
      <c r="I470" s="6">
        <v>65</v>
      </c>
      <c r="J470" s="4">
        <v>2000</v>
      </c>
      <c r="K470" s="6">
        <f>Tabla2[[#This Row],[Price per Unit]]*Tabla2[[#This Row],[Units Sold]]</f>
        <v>130000</v>
      </c>
      <c r="L470" s="52">
        <f>Tabla2[[#This Row],[Units Sold]]/Cálculos!$C$11</f>
        <v>8.0682216550262393E-5</v>
      </c>
      <c r="M470" s="6">
        <f>Tabla2[[#This Row],[Total Sales]]-Tabla2[[#This Row],[Operating Profit]]</f>
        <v>84500</v>
      </c>
      <c r="N470" s="6">
        <v>45500</v>
      </c>
      <c r="O470" s="46">
        <f>Tabla2[[#This Row],[Operating Profit]]/Tabla2[[#This Row],[Total Sales]]</f>
        <v>0.35</v>
      </c>
      <c r="P470" s="1" t="s">
        <v>23</v>
      </c>
    </row>
    <row r="471" spans="1:16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3" t="str">
        <f>IFERROR(LEFT(Tabla2[[#This Row],[Product]],FIND(" ",Tabla2[[#This Row],[Product]])-3),Tabla2[[#This Row],[Product]])</f>
        <v>Women</v>
      </c>
      <c r="I471" s="6">
        <v>70</v>
      </c>
      <c r="J471" s="4">
        <v>3750</v>
      </c>
      <c r="K471" s="6">
        <f>Tabla2[[#This Row],[Price per Unit]]*Tabla2[[#This Row],[Units Sold]]</f>
        <v>262500</v>
      </c>
      <c r="L471" s="52">
        <f>Tabla2[[#This Row],[Units Sold]]/Cálculos!$C$11</f>
        <v>1.5127915603174201E-4</v>
      </c>
      <c r="M471" s="6">
        <f>Tabla2[[#This Row],[Total Sales]]-Tabla2[[#This Row],[Operating Profit]]</f>
        <v>183750</v>
      </c>
      <c r="N471" s="6">
        <v>78750</v>
      </c>
      <c r="O471" s="46">
        <f>Tabla2[[#This Row],[Operating Profit]]/Tabla2[[#This Row],[Total Sales]]</f>
        <v>0.3</v>
      </c>
      <c r="P471" s="1" t="s">
        <v>23</v>
      </c>
    </row>
    <row r="472" spans="1:16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3" t="str">
        <f>IFERROR(LEFT(Tabla2[[#This Row],[Product]],FIND(" ",Tabla2[[#This Row],[Product]])-3),Tabla2[[#This Row],[Product]])</f>
        <v>Men</v>
      </c>
      <c r="I472" s="6">
        <v>65</v>
      </c>
      <c r="J472" s="4">
        <v>5250</v>
      </c>
      <c r="K472" s="6">
        <f>Tabla2[[#This Row],[Price per Unit]]*Tabla2[[#This Row],[Units Sold]]</f>
        <v>341250</v>
      </c>
      <c r="L472" s="52">
        <f>Tabla2[[#This Row],[Units Sold]]/Cálculos!$C$11</f>
        <v>2.117908184444388E-4</v>
      </c>
      <c r="M472" s="6">
        <f>Tabla2[[#This Row],[Total Sales]]-Tabla2[[#This Row],[Operating Profit]]</f>
        <v>153562.49999999997</v>
      </c>
      <c r="N472" s="6">
        <v>187687.50000000003</v>
      </c>
      <c r="O472" s="46">
        <f>Tabla2[[#This Row],[Operating Profit]]/Tabla2[[#This Row],[Total Sales]]</f>
        <v>0.55000000000000004</v>
      </c>
      <c r="P472" s="1" t="s">
        <v>23</v>
      </c>
    </row>
    <row r="473" spans="1:16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3" t="str">
        <f>IFERROR(LEFT(Tabla2[[#This Row],[Product]],FIND(" ",Tabla2[[#This Row],[Product]])-3),Tabla2[[#This Row],[Product]])</f>
        <v>Men</v>
      </c>
      <c r="I473" s="6">
        <v>60.000000000000007</v>
      </c>
      <c r="J473" s="4">
        <v>3000</v>
      </c>
      <c r="K473" s="6">
        <f>Tabla2[[#This Row],[Price per Unit]]*Tabla2[[#This Row],[Units Sold]]</f>
        <v>180000.00000000003</v>
      </c>
      <c r="L473" s="52">
        <f>Tabla2[[#This Row],[Units Sold]]/Cálculos!$C$11</f>
        <v>1.210233248253936E-4</v>
      </c>
      <c r="M473" s="6">
        <f>Tabla2[[#This Row],[Total Sales]]-Tabla2[[#This Row],[Operating Profit]]</f>
        <v>117000.00000000003</v>
      </c>
      <c r="N473" s="6">
        <v>63000.000000000007</v>
      </c>
      <c r="O473" s="46">
        <f>Tabla2[[#This Row],[Operating Profit]]/Tabla2[[#This Row],[Total Sales]]</f>
        <v>0.35</v>
      </c>
      <c r="P473" s="1" t="s">
        <v>23</v>
      </c>
    </row>
    <row r="474" spans="1:16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3" t="str">
        <f>IFERROR(LEFT(Tabla2[[#This Row],[Product]],FIND(" ",Tabla2[[#This Row],[Product]])-3),Tabla2[[#This Row],[Product]])</f>
        <v>Women</v>
      </c>
      <c r="I474" s="6">
        <v>55.000000000000007</v>
      </c>
      <c r="J474" s="4">
        <v>2250</v>
      </c>
      <c r="K474" s="6">
        <f>Tabla2[[#This Row],[Price per Unit]]*Tabla2[[#This Row],[Units Sold]]</f>
        <v>123750.00000000001</v>
      </c>
      <c r="L474" s="52">
        <f>Tabla2[[#This Row],[Units Sold]]/Cálculos!$C$11</f>
        <v>9.0767493619045195E-5</v>
      </c>
      <c r="M474" s="6">
        <f>Tabla2[[#This Row],[Total Sales]]-Tabla2[[#This Row],[Operating Profit]]</f>
        <v>74250.000000000015</v>
      </c>
      <c r="N474" s="6">
        <v>49500</v>
      </c>
      <c r="O474" s="46">
        <f>Tabla2[[#This Row],[Operating Profit]]/Tabla2[[#This Row],[Total Sales]]</f>
        <v>0.39999999999999997</v>
      </c>
      <c r="P474" s="1" t="s">
        <v>23</v>
      </c>
    </row>
    <row r="475" spans="1:16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3" t="str">
        <f>IFERROR(LEFT(Tabla2[[#This Row],[Product]],FIND(" ",Tabla2[[#This Row],[Product]])-3),Tabla2[[#This Row],[Product]])</f>
        <v>Women</v>
      </c>
      <c r="I475" s="6">
        <v>55.000000000000007</v>
      </c>
      <c r="J475" s="4">
        <v>2000</v>
      </c>
      <c r="K475" s="6">
        <f>Tabla2[[#This Row],[Price per Unit]]*Tabla2[[#This Row],[Units Sold]]</f>
        <v>110000.00000000001</v>
      </c>
      <c r="L475" s="52">
        <f>Tabla2[[#This Row],[Units Sold]]/Cálculos!$C$11</f>
        <v>8.0682216550262393E-5</v>
      </c>
      <c r="M475" s="6">
        <f>Tabla2[[#This Row],[Total Sales]]-Tabla2[[#This Row],[Operating Profit]]</f>
        <v>66000.000000000015</v>
      </c>
      <c r="N475" s="6">
        <v>44000</v>
      </c>
      <c r="O475" s="46">
        <f>Tabla2[[#This Row],[Operating Profit]]/Tabla2[[#This Row],[Total Sales]]</f>
        <v>0.39999999999999997</v>
      </c>
      <c r="P475" s="1" t="s">
        <v>23</v>
      </c>
    </row>
    <row r="476" spans="1:16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3" t="str">
        <f>IFERROR(LEFT(Tabla2[[#This Row],[Product]],FIND(" ",Tabla2[[#This Row],[Product]])-3),Tabla2[[#This Row],[Product]])</f>
        <v>Men</v>
      </c>
      <c r="I476" s="6">
        <v>65</v>
      </c>
      <c r="J476" s="4">
        <v>1750</v>
      </c>
      <c r="K476" s="6">
        <f>Tabla2[[#This Row],[Price per Unit]]*Tabla2[[#This Row],[Units Sold]]</f>
        <v>113750</v>
      </c>
      <c r="L476" s="52">
        <f>Tabla2[[#This Row],[Units Sold]]/Cálculos!$C$11</f>
        <v>7.0596939481479604E-5</v>
      </c>
      <c r="M476" s="6">
        <f>Tabla2[[#This Row],[Total Sales]]-Tabla2[[#This Row],[Operating Profit]]</f>
        <v>73937.5</v>
      </c>
      <c r="N476" s="6">
        <v>39812.5</v>
      </c>
      <c r="O476" s="46">
        <f>Tabla2[[#This Row],[Operating Profit]]/Tabla2[[#This Row],[Total Sales]]</f>
        <v>0.35</v>
      </c>
      <c r="P476" s="1" t="s">
        <v>23</v>
      </c>
    </row>
    <row r="477" spans="1:16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3" t="str">
        <f>IFERROR(LEFT(Tabla2[[#This Row],[Product]],FIND(" ",Tabla2[[#This Row],[Product]])-3),Tabla2[[#This Row],[Product]])</f>
        <v>Women</v>
      </c>
      <c r="I477" s="6">
        <v>70</v>
      </c>
      <c r="J477" s="4">
        <v>3500</v>
      </c>
      <c r="K477" s="6">
        <f>Tabla2[[#This Row],[Price per Unit]]*Tabla2[[#This Row],[Units Sold]]</f>
        <v>245000</v>
      </c>
      <c r="L477" s="52">
        <f>Tabla2[[#This Row],[Units Sold]]/Cálculos!$C$11</f>
        <v>1.4119387896295921E-4</v>
      </c>
      <c r="M477" s="6">
        <f>Tabla2[[#This Row],[Total Sales]]-Tabla2[[#This Row],[Operating Profit]]</f>
        <v>171500</v>
      </c>
      <c r="N477" s="6">
        <v>73500</v>
      </c>
      <c r="O477" s="46">
        <f>Tabla2[[#This Row],[Operating Profit]]/Tabla2[[#This Row],[Total Sales]]</f>
        <v>0.3</v>
      </c>
      <c r="P477" s="1" t="s">
        <v>23</v>
      </c>
    </row>
    <row r="478" spans="1:16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3" t="str">
        <f>IFERROR(LEFT(Tabla2[[#This Row],[Product]],FIND(" ",Tabla2[[#This Row],[Product]])-3),Tabla2[[#This Row],[Product]])</f>
        <v>Men</v>
      </c>
      <c r="I478" s="6">
        <v>65</v>
      </c>
      <c r="J478" s="4">
        <v>4750</v>
      </c>
      <c r="K478" s="6">
        <f>Tabla2[[#This Row],[Price per Unit]]*Tabla2[[#This Row],[Units Sold]]</f>
        <v>308750</v>
      </c>
      <c r="L478" s="52">
        <f>Tabla2[[#This Row],[Units Sold]]/Cálculos!$C$11</f>
        <v>1.9162026430687319E-4</v>
      </c>
      <c r="M478" s="6">
        <f>Tabla2[[#This Row],[Total Sales]]-Tabla2[[#This Row],[Operating Profit]]</f>
        <v>154375</v>
      </c>
      <c r="N478" s="6">
        <v>154375</v>
      </c>
      <c r="O478" s="46">
        <f>Tabla2[[#This Row],[Operating Profit]]/Tabla2[[#This Row],[Total Sales]]</f>
        <v>0.5</v>
      </c>
      <c r="P478" s="1" t="s">
        <v>23</v>
      </c>
    </row>
    <row r="479" spans="1:16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3" t="str">
        <f>IFERROR(LEFT(Tabla2[[#This Row],[Product]],FIND(" ",Tabla2[[#This Row],[Product]])-3),Tabla2[[#This Row],[Product]])</f>
        <v>Men</v>
      </c>
      <c r="I479" s="6">
        <v>50</v>
      </c>
      <c r="J479" s="4">
        <v>2750</v>
      </c>
      <c r="K479" s="6">
        <f>Tabla2[[#This Row],[Price per Unit]]*Tabla2[[#This Row],[Units Sold]]</f>
        <v>137500</v>
      </c>
      <c r="L479" s="52">
        <f>Tabla2[[#This Row],[Units Sold]]/Cálculos!$C$11</f>
        <v>1.109380477566108E-4</v>
      </c>
      <c r="M479" s="6">
        <f>Tabla2[[#This Row],[Total Sales]]-Tabla2[[#This Row],[Operating Profit]]</f>
        <v>96250</v>
      </c>
      <c r="N479" s="6">
        <v>41250</v>
      </c>
      <c r="O479" s="46">
        <f>Tabla2[[#This Row],[Operating Profit]]/Tabla2[[#This Row],[Total Sales]]</f>
        <v>0.3</v>
      </c>
      <c r="P479" s="1" t="s">
        <v>23</v>
      </c>
    </row>
    <row r="480" spans="1:16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3" t="str">
        <f>IFERROR(LEFT(Tabla2[[#This Row],[Product]],FIND(" ",Tabla2[[#This Row],[Product]])-3),Tabla2[[#This Row],[Product]])</f>
        <v>Women</v>
      </c>
      <c r="I480" s="6">
        <v>45</v>
      </c>
      <c r="J480" s="4">
        <v>2000</v>
      </c>
      <c r="K480" s="6">
        <f>Tabla2[[#This Row],[Price per Unit]]*Tabla2[[#This Row],[Units Sold]]</f>
        <v>90000</v>
      </c>
      <c r="L480" s="52">
        <f>Tabla2[[#This Row],[Units Sold]]/Cálculos!$C$11</f>
        <v>8.0682216550262393E-5</v>
      </c>
      <c r="M480" s="6">
        <f>Tabla2[[#This Row],[Total Sales]]-Tabla2[[#This Row],[Operating Profit]]</f>
        <v>58500</v>
      </c>
      <c r="N480" s="6">
        <v>31499.999999999996</v>
      </c>
      <c r="O480" s="46">
        <f>Tabla2[[#This Row],[Operating Profit]]/Tabla2[[#This Row],[Total Sales]]</f>
        <v>0.35</v>
      </c>
      <c r="P480" s="1" t="s">
        <v>23</v>
      </c>
    </row>
    <row r="481" spans="1:16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3" t="str">
        <f>IFERROR(LEFT(Tabla2[[#This Row],[Product]],FIND(" ",Tabla2[[#This Row],[Product]])-3),Tabla2[[#This Row],[Product]])</f>
        <v>Women</v>
      </c>
      <c r="I481" s="6">
        <v>45</v>
      </c>
      <c r="J481" s="4">
        <v>1750</v>
      </c>
      <c r="K481" s="6">
        <f>Tabla2[[#This Row],[Price per Unit]]*Tabla2[[#This Row],[Units Sold]]</f>
        <v>78750</v>
      </c>
      <c r="L481" s="52">
        <f>Tabla2[[#This Row],[Units Sold]]/Cálculos!$C$11</f>
        <v>7.0596939481479604E-5</v>
      </c>
      <c r="M481" s="6">
        <f>Tabla2[[#This Row],[Total Sales]]-Tabla2[[#This Row],[Operating Profit]]</f>
        <v>51187.5</v>
      </c>
      <c r="N481" s="6">
        <v>27562.5</v>
      </c>
      <c r="O481" s="46">
        <f>Tabla2[[#This Row],[Operating Profit]]/Tabla2[[#This Row],[Total Sales]]</f>
        <v>0.35</v>
      </c>
      <c r="P481" s="1" t="s">
        <v>23</v>
      </c>
    </row>
    <row r="482" spans="1:16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3" t="str">
        <f>IFERROR(LEFT(Tabla2[[#This Row],[Product]],FIND(" ",Tabla2[[#This Row],[Product]])-3),Tabla2[[#This Row],[Product]])</f>
        <v>Men</v>
      </c>
      <c r="I482" s="6">
        <v>54.999999999999993</v>
      </c>
      <c r="J482" s="4">
        <v>1250</v>
      </c>
      <c r="K482" s="6">
        <f>Tabla2[[#This Row],[Price per Unit]]*Tabla2[[#This Row],[Units Sold]]</f>
        <v>68749.999999999985</v>
      </c>
      <c r="L482" s="52">
        <f>Tabla2[[#This Row],[Units Sold]]/Cálculos!$C$11</f>
        <v>5.0426385343913999E-5</v>
      </c>
      <c r="M482" s="6">
        <f>Tabla2[[#This Row],[Total Sales]]-Tabla2[[#This Row],[Operating Profit]]</f>
        <v>48124.999999999985</v>
      </c>
      <c r="N482" s="6">
        <v>20624.999999999996</v>
      </c>
      <c r="O482" s="46">
        <f>Tabla2[[#This Row],[Operating Profit]]/Tabla2[[#This Row],[Total Sales]]</f>
        <v>0.3</v>
      </c>
      <c r="P482" s="1" t="s">
        <v>23</v>
      </c>
    </row>
    <row r="483" spans="1:16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3" t="str">
        <f>IFERROR(LEFT(Tabla2[[#This Row],[Product]],FIND(" ",Tabla2[[#This Row],[Product]])-3),Tabla2[[#This Row],[Product]])</f>
        <v>Women</v>
      </c>
      <c r="I483" s="6">
        <v>60</v>
      </c>
      <c r="J483" s="4">
        <v>2250</v>
      </c>
      <c r="K483" s="6">
        <f>Tabla2[[#This Row],[Price per Unit]]*Tabla2[[#This Row],[Units Sold]]</f>
        <v>135000</v>
      </c>
      <c r="L483" s="52">
        <f>Tabla2[[#This Row],[Units Sold]]/Cálculos!$C$11</f>
        <v>9.0767493619045195E-5</v>
      </c>
      <c r="M483" s="6">
        <f>Tabla2[[#This Row],[Total Sales]]-Tabla2[[#This Row],[Operating Profit]]</f>
        <v>101250</v>
      </c>
      <c r="N483" s="6">
        <v>33750</v>
      </c>
      <c r="O483" s="46">
        <f>Tabla2[[#This Row],[Operating Profit]]/Tabla2[[#This Row],[Total Sales]]</f>
        <v>0.25</v>
      </c>
      <c r="P483" s="1" t="s">
        <v>23</v>
      </c>
    </row>
    <row r="484" spans="1:16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3" t="str">
        <f>IFERROR(LEFT(Tabla2[[#This Row],[Product]],FIND(" ",Tabla2[[#This Row],[Product]])-3),Tabla2[[#This Row],[Product]])</f>
        <v>Men</v>
      </c>
      <c r="I484" s="6">
        <v>60</v>
      </c>
      <c r="J484" s="4">
        <v>4000</v>
      </c>
      <c r="K484" s="6">
        <f>Tabla2[[#This Row],[Price per Unit]]*Tabla2[[#This Row],[Units Sold]]</f>
        <v>240000</v>
      </c>
      <c r="L484" s="52">
        <f>Tabla2[[#This Row],[Units Sold]]/Cálculos!$C$11</f>
        <v>1.6136443310052479E-4</v>
      </c>
      <c r="M484" s="6">
        <f>Tabla2[[#This Row],[Total Sales]]-Tabla2[[#This Row],[Operating Profit]]</f>
        <v>120000</v>
      </c>
      <c r="N484" s="6">
        <v>120000</v>
      </c>
      <c r="O484" s="46">
        <f>Tabla2[[#This Row],[Operating Profit]]/Tabla2[[#This Row],[Total Sales]]</f>
        <v>0.5</v>
      </c>
      <c r="P484" s="1" t="s">
        <v>23</v>
      </c>
    </row>
    <row r="485" spans="1:16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3" t="str">
        <f>IFERROR(LEFT(Tabla2[[#This Row],[Product]],FIND(" ",Tabla2[[#This Row],[Product]])-3),Tabla2[[#This Row],[Product]])</f>
        <v>Men</v>
      </c>
      <c r="I485" s="6">
        <v>50</v>
      </c>
      <c r="J485" s="4">
        <v>2250</v>
      </c>
      <c r="K485" s="6">
        <f>Tabla2[[#This Row],[Price per Unit]]*Tabla2[[#This Row],[Units Sold]]</f>
        <v>112500</v>
      </c>
      <c r="L485" s="52">
        <f>Tabla2[[#This Row],[Units Sold]]/Cálculos!$C$11</f>
        <v>9.0767493619045195E-5</v>
      </c>
      <c r="M485" s="6">
        <f>Tabla2[[#This Row],[Total Sales]]-Tabla2[[#This Row],[Operating Profit]]</f>
        <v>78750</v>
      </c>
      <c r="N485" s="6">
        <v>33750</v>
      </c>
      <c r="O485" s="46">
        <f>Tabla2[[#This Row],[Operating Profit]]/Tabla2[[#This Row],[Total Sales]]</f>
        <v>0.3</v>
      </c>
      <c r="P485" s="1" t="s">
        <v>23</v>
      </c>
    </row>
    <row r="486" spans="1:16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3" t="str">
        <f>IFERROR(LEFT(Tabla2[[#This Row],[Product]],FIND(" ",Tabla2[[#This Row],[Product]])-3),Tabla2[[#This Row],[Product]])</f>
        <v>Women</v>
      </c>
      <c r="I486" s="6">
        <v>50</v>
      </c>
      <c r="J486" s="4">
        <v>1250</v>
      </c>
      <c r="K486" s="6">
        <f>Tabla2[[#This Row],[Price per Unit]]*Tabla2[[#This Row],[Units Sold]]</f>
        <v>62500</v>
      </c>
      <c r="L486" s="52">
        <f>Tabla2[[#This Row],[Units Sold]]/Cálculos!$C$11</f>
        <v>5.0426385343913999E-5</v>
      </c>
      <c r="M486" s="6">
        <f>Tabla2[[#This Row],[Total Sales]]-Tabla2[[#This Row],[Operating Profit]]</f>
        <v>40625</v>
      </c>
      <c r="N486" s="6">
        <v>21875</v>
      </c>
      <c r="O486" s="46">
        <f>Tabla2[[#This Row],[Operating Profit]]/Tabla2[[#This Row],[Total Sales]]</f>
        <v>0.35</v>
      </c>
      <c r="P486" s="1" t="s">
        <v>23</v>
      </c>
    </row>
    <row r="487" spans="1:16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3" t="str">
        <f>IFERROR(LEFT(Tabla2[[#This Row],[Product]],FIND(" ",Tabla2[[#This Row],[Product]])-3),Tabla2[[#This Row],[Product]])</f>
        <v>Women</v>
      </c>
      <c r="I487" s="6">
        <v>50</v>
      </c>
      <c r="J487" s="4">
        <v>1000</v>
      </c>
      <c r="K487" s="6">
        <f>Tabla2[[#This Row],[Price per Unit]]*Tabla2[[#This Row],[Units Sold]]</f>
        <v>50000</v>
      </c>
      <c r="L487" s="52">
        <f>Tabla2[[#This Row],[Units Sold]]/Cálculos!$C$11</f>
        <v>4.0341108275131196E-5</v>
      </c>
      <c r="M487" s="6">
        <f>Tabla2[[#This Row],[Total Sales]]-Tabla2[[#This Row],[Operating Profit]]</f>
        <v>32500</v>
      </c>
      <c r="N487" s="6">
        <v>17500</v>
      </c>
      <c r="O487" s="46">
        <f>Tabla2[[#This Row],[Operating Profit]]/Tabla2[[#This Row],[Total Sales]]</f>
        <v>0.35</v>
      </c>
      <c r="P487" s="1" t="s">
        <v>23</v>
      </c>
    </row>
    <row r="488" spans="1:16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3" t="str">
        <f>IFERROR(LEFT(Tabla2[[#This Row],[Product]],FIND(" ",Tabla2[[#This Row],[Product]])-3),Tabla2[[#This Row],[Product]])</f>
        <v>Men</v>
      </c>
      <c r="I488" s="6">
        <v>60</v>
      </c>
      <c r="J488" s="4">
        <v>1000</v>
      </c>
      <c r="K488" s="6">
        <f>Tabla2[[#This Row],[Price per Unit]]*Tabla2[[#This Row],[Units Sold]]</f>
        <v>60000</v>
      </c>
      <c r="L488" s="52">
        <f>Tabla2[[#This Row],[Units Sold]]/Cálculos!$C$11</f>
        <v>4.0341108275131196E-5</v>
      </c>
      <c r="M488" s="6">
        <f>Tabla2[[#This Row],[Total Sales]]-Tabla2[[#This Row],[Operating Profit]]</f>
        <v>42000</v>
      </c>
      <c r="N488" s="6">
        <v>18000</v>
      </c>
      <c r="O488" s="46">
        <f>Tabla2[[#This Row],[Operating Profit]]/Tabla2[[#This Row],[Total Sales]]</f>
        <v>0.3</v>
      </c>
      <c r="P488" s="1" t="s">
        <v>23</v>
      </c>
    </row>
    <row r="489" spans="1:16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3" t="str">
        <f>IFERROR(LEFT(Tabla2[[#This Row],[Product]],FIND(" ",Tabla2[[#This Row],[Product]])-3),Tabla2[[#This Row],[Product]])</f>
        <v>Women</v>
      </c>
      <c r="I489" s="6">
        <v>64.999999999999986</v>
      </c>
      <c r="J489" s="4">
        <v>2250</v>
      </c>
      <c r="K489" s="6">
        <f>Tabla2[[#This Row],[Price per Unit]]*Tabla2[[#This Row],[Units Sold]]</f>
        <v>146249.99999999997</v>
      </c>
      <c r="L489" s="52">
        <f>Tabla2[[#This Row],[Units Sold]]/Cálculos!$C$11</f>
        <v>9.0767493619045195E-5</v>
      </c>
      <c r="M489" s="6">
        <f>Tabla2[[#This Row],[Total Sales]]-Tabla2[[#This Row],[Operating Profit]]</f>
        <v>109687.49999999997</v>
      </c>
      <c r="N489" s="6">
        <v>36562.499999999993</v>
      </c>
      <c r="O489" s="46">
        <f>Tabla2[[#This Row],[Operating Profit]]/Tabla2[[#This Row],[Total Sales]]</f>
        <v>0.25</v>
      </c>
      <c r="P489" s="1" t="s">
        <v>23</v>
      </c>
    </row>
    <row r="490" spans="1:16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3" t="str">
        <f>IFERROR(LEFT(Tabla2[[#This Row],[Product]],FIND(" ",Tabla2[[#This Row],[Product]])-3),Tabla2[[#This Row],[Product]])</f>
        <v>Men</v>
      </c>
      <c r="I490" s="6">
        <v>70</v>
      </c>
      <c r="J490" s="4">
        <v>3750</v>
      </c>
      <c r="K490" s="6">
        <f>Tabla2[[#This Row],[Price per Unit]]*Tabla2[[#This Row],[Units Sold]]</f>
        <v>262500</v>
      </c>
      <c r="L490" s="52">
        <f>Tabla2[[#This Row],[Units Sold]]/Cálculos!$C$11</f>
        <v>1.5127915603174201E-4</v>
      </c>
      <c r="M490" s="6">
        <f>Tabla2[[#This Row],[Total Sales]]-Tabla2[[#This Row],[Operating Profit]]</f>
        <v>118125</v>
      </c>
      <c r="N490" s="6">
        <v>144375</v>
      </c>
      <c r="O490" s="46">
        <f>Tabla2[[#This Row],[Operating Profit]]/Tabla2[[#This Row],[Total Sales]]</f>
        <v>0.55000000000000004</v>
      </c>
      <c r="P490" s="1" t="s">
        <v>23</v>
      </c>
    </row>
    <row r="491" spans="1:16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3" t="str">
        <f>IFERROR(LEFT(Tabla2[[#This Row],[Product]],FIND(" ",Tabla2[[#This Row],[Product]])-3),Tabla2[[#This Row],[Product]])</f>
        <v>Men</v>
      </c>
      <c r="I491" s="6">
        <v>60.000000000000007</v>
      </c>
      <c r="J491" s="4">
        <v>2000</v>
      </c>
      <c r="K491" s="6">
        <f>Tabla2[[#This Row],[Price per Unit]]*Tabla2[[#This Row],[Units Sold]]</f>
        <v>120000.00000000001</v>
      </c>
      <c r="L491" s="52">
        <f>Tabla2[[#This Row],[Units Sold]]/Cálculos!$C$11</f>
        <v>8.0682216550262393E-5</v>
      </c>
      <c r="M491" s="6">
        <f>Tabla2[[#This Row],[Total Sales]]-Tabla2[[#This Row],[Operating Profit]]</f>
        <v>78000.000000000015</v>
      </c>
      <c r="N491" s="6">
        <v>42000</v>
      </c>
      <c r="O491" s="46">
        <f>Tabla2[[#This Row],[Operating Profit]]/Tabla2[[#This Row],[Total Sales]]</f>
        <v>0.35</v>
      </c>
      <c r="P491" s="1" t="s">
        <v>23</v>
      </c>
    </row>
    <row r="492" spans="1:16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3" t="str">
        <f>IFERROR(LEFT(Tabla2[[#This Row],[Product]],FIND(" ",Tabla2[[#This Row],[Product]])-3),Tabla2[[#This Row],[Product]])</f>
        <v>Women</v>
      </c>
      <c r="I492" s="6">
        <v>60.000000000000007</v>
      </c>
      <c r="J492" s="4">
        <v>1950</v>
      </c>
      <c r="K492" s="6">
        <f>Tabla2[[#This Row],[Price per Unit]]*Tabla2[[#This Row],[Units Sold]]</f>
        <v>117000.00000000001</v>
      </c>
      <c r="L492" s="52">
        <f>Tabla2[[#This Row],[Units Sold]]/Cálculos!$C$11</f>
        <v>7.8665161136505838E-5</v>
      </c>
      <c r="M492" s="6">
        <f>Tabla2[[#This Row],[Total Sales]]-Tabla2[[#This Row],[Operating Profit]]</f>
        <v>70200.000000000015</v>
      </c>
      <c r="N492" s="6">
        <v>46800</v>
      </c>
      <c r="O492" s="46">
        <f>Tabla2[[#This Row],[Operating Profit]]/Tabla2[[#This Row],[Total Sales]]</f>
        <v>0.39999999999999997</v>
      </c>
      <c r="P492" s="1" t="s">
        <v>23</v>
      </c>
    </row>
    <row r="493" spans="1:16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3" t="str">
        <f>IFERROR(LEFT(Tabla2[[#This Row],[Product]],FIND(" ",Tabla2[[#This Row],[Product]])-3),Tabla2[[#This Row],[Product]])</f>
        <v>Women</v>
      </c>
      <c r="I493" s="6">
        <v>60.000000000000007</v>
      </c>
      <c r="J493" s="4">
        <v>1750</v>
      </c>
      <c r="K493" s="6">
        <f>Tabla2[[#This Row],[Price per Unit]]*Tabla2[[#This Row],[Units Sold]]</f>
        <v>105000.00000000001</v>
      </c>
      <c r="L493" s="52">
        <f>Tabla2[[#This Row],[Units Sold]]/Cálculos!$C$11</f>
        <v>7.0596939481479604E-5</v>
      </c>
      <c r="M493" s="6">
        <f>Tabla2[[#This Row],[Total Sales]]-Tabla2[[#This Row],[Operating Profit]]</f>
        <v>63000.000000000015</v>
      </c>
      <c r="N493" s="6">
        <v>42000</v>
      </c>
      <c r="O493" s="46">
        <f>Tabla2[[#This Row],[Operating Profit]]/Tabla2[[#This Row],[Total Sales]]</f>
        <v>0.39999999999999997</v>
      </c>
      <c r="P493" s="1" t="s">
        <v>23</v>
      </c>
    </row>
    <row r="494" spans="1:16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3" t="str">
        <f>IFERROR(LEFT(Tabla2[[#This Row],[Product]],FIND(" ",Tabla2[[#This Row],[Product]])-3),Tabla2[[#This Row],[Product]])</f>
        <v>Men</v>
      </c>
      <c r="I494" s="6">
        <v>70</v>
      </c>
      <c r="J494" s="4">
        <v>1500</v>
      </c>
      <c r="K494" s="6">
        <f>Tabla2[[#This Row],[Price per Unit]]*Tabla2[[#This Row],[Units Sold]]</f>
        <v>105000</v>
      </c>
      <c r="L494" s="52">
        <f>Tabla2[[#This Row],[Units Sold]]/Cálculos!$C$11</f>
        <v>6.0511662412696801E-5</v>
      </c>
      <c r="M494" s="6">
        <f>Tabla2[[#This Row],[Total Sales]]-Tabla2[[#This Row],[Operating Profit]]</f>
        <v>68250</v>
      </c>
      <c r="N494" s="6">
        <v>36750</v>
      </c>
      <c r="O494" s="46">
        <f>Tabla2[[#This Row],[Operating Profit]]/Tabla2[[#This Row],[Total Sales]]</f>
        <v>0.35</v>
      </c>
      <c r="P494" s="1" t="s">
        <v>23</v>
      </c>
    </row>
    <row r="495" spans="1:16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3" t="str">
        <f>IFERROR(LEFT(Tabla2[[#This Row],[Product]],FIND(" ",Tabla2[[#This Row],[Product]])-3),Tabla2[[#This Row],[Product]])</f>
        <v>Women</v>
      </c>
      <c r="I495" s="6">
        <v>75</v>
      </c>
      <c r="J495" s="4">
        <v>2500</v>
      </c>
      <c r="K495" s="6">
        <f>Tabla2[[#This Row],[Price per Unit]]*Tabla2[[#This Row],[Units Sold]]</f>
        <v>187500</v>
      </c>
      <c r="L495" s="52">
        <f>Tabla2[[#This Row],[Units Sold]]/Cálculos!$C$11</f>
        <v>1.00852770687828E-4</v>
      </c>
      <c r="M495" s="6">
        <f>Tabla2[[#This Row],[Total Sales]]-Tabla2[[#This Row],[Operating Profit]]</f>
        <v>131250</v>
      </c>
      <c r="N495" s="6">
        <v>56250</v>
      </c>
      <c r="O495" s="46">
        <f>Tabla2[[#This Row],[Operating Profit]]/Tabla2[[#This Row],[Total Sales]]</f>
        <v>0.3</v>
      </c>
      <c r="P495" s="1" t="s">
        <v>23</v>
      </c>
    </row>
    <row r="496" spans="1:16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3" t="str">
        <f>IFERROR(LEFT(Tabla2[[#This Row],[Product]],FIND(" ",Tabla2[[#This Row],[Product]])-3),Tabla2[[#This Row],[Product]])</f>
        <v>Men</v>
      </c>
      <c r="I496" s="6">
        <v>70</v>
      </c>
      <c r="J496" s="4">
        <v>4750</v>
      </c>
      <c r="K496" s="6">
        <f>Tabla2[[#This Row],[Price per Unit]]*Tabla2[[#This Row],[Units Sold]]</f>
        <v>332500</v>
      </c>
      <c r="L496" s="52">
        <f>Tabla2[[#This Row],[Units Sold]]/Cálculos!$C$11</f>
        <v>1.9162026430687319E-4</v>
      </c>
      <c r="M496" s="6">
        <f>Tabla2[[#This Row],[Total Sales]]-Tabla2[[#This Row],[Operating Profit]]</f>
        <v>149624.99999999997</v>
      </c>
      <c r="N496" s="6">
        <v>182875.00000000003</v>
      </c>
      <c r="O496" s="46">
        <f>Tabla2[[#This Row],[Operating Profit]]/Tabla2[[#This Row],[Total Sales]]</f>
        <v>0.55000000000000004</v>
      </c>
      <c r="P496" s="1" t="s">
        <v>23</v>
      </c>
    </row>
    <row r="497" spans="1:16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3" t="str">
        <f>IFERROR(LEFT(Tabla2[[#This Row],[Product]],FIND(" ",Tabla2[[#This Row],[Product]])-3),Tabla2[[#This Row],[Product]])</f>
        <v>Men</v>
      </c>
      <c r="I497" s="6">
        <v>60.000000000000007</v>
      </c>
      <c r="J497" s="4">
        <v>2750</v>
      </c>
      <c r="K497" s="6">
        <f>Tabla2[[#This Row],[Price per Unit]]*Tabla2[[#This Row],[Units Sold]]</f>
        <v>165000.00000000003</v>
      </c>
      <c r="L497" s="52">
        <f>Tabla2[[#This Row],[Units Sold]]/Cálculos!$C$11</f>
        <v>1.109380477566108E-4</v>
      </c>
      <c r="M497" s="6">
        <f>Tabla2[[#This Row],[Total Sales]]-Tabla2[[#This Row],[Operating Profit]]</f>
        <v>107250.00000000003</v>
      </c>
      <c r="N497" s="6">
        <v>57750.000000000007</v>
      </c>
      <c r="O497" s="46">
        <f>Tabla2[[#This Row],[Operating Profit]]/Tabla2[[#This Row],[Total Sales]]</f>
        <v>0.35</v>
      </c>
      <c r="P497" s="1" t="s">
        <v>23</v>
      </c>
    </row>
    <row r="498" spans="1:16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3" t="str">
        <f>IFERROR(LEFT(Tabla2[[#This Row],[Product]],FIND(" ",Tabla2[[#This Row],[Product]])-3),Tabla2[[#This Row],[Product]])</f>
        <v>Women</v>
      </c>
      <c r="I498" s="6">
        <v>60.000000000000007</v>
      </c>
      <c r="J498" s="4">
        <v>2250</v>
      </c>
      <c r="K498" s="6">
        <f>Tabla2[[#This Row],[Price per Unit]]*Tabla2[[#This Row],[Units Sold]]</f>
        <v>135000.00000000003</v>
      </c>
      <c r="L498" s="52">
        <f>Tabla2[[#This Row],[Units Sold]]/Cálculos!$C$11</f>
        <v>9.0767493619045195E-5</v>
      </c>
      <c r="M498" s="6">
        <f>Tabla2[[#This Row],[Total Sales]]-Tabla2[[#This Row],[Operating Profit]]</f>
        <v>81000.000000000029</v>
      </c>
      <c r="N498" s="6">
        <v>54000.000000000007</v>
      </c>
      <c r="O498" s="46">
        <f>Tabla2[[#This Row],[Operating Profit]]/Tabla2[[#This Row],[Total Sales]]</f>
        <v>0.39999999999999997</v>
      </c>
      <c r="P498" s="1" t="s">
        <v>23</v>
      </c>
    </row>
    <row r="499" spans="1:16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3" t="str">
        <f>IFERROR(LEFT(Tabla2[[#This Row],[Product]],FIND(" ",Tabla2[[#This Row],[Product]])-3),Tabla2[[#This Row],[Product]])</f>
        <v>Women</v>
      </c>
      <c r="I499" s="6">
        <v>60.000000000000007</v>
      </c>
      <c r="J499" s="4">
        <v>1750</v>
      </c>
      <c r="K499" s="6">
        <f>Tabla2[[#This Row],[Price per Unit]]*Tabla2[[#This Row],[Units Sold]]</f>
        <v>105000.00000000001</v>
      </c>
      <c r="L499" s="52">
        <f>Tabla2[[#This Row],[Units Sold]]/Cálculos!$C$11</f>
        <v>7.0596939481479604E-5</v>
      </c>
      <c r="M499" s="6">
        <f>Tabla2[[#This Row],[Total Sales]]-Tabla2[[#This Row],[Operating Profit]]</f>
        <v>63000.000000000015</v>
      </c>
      <c r="N499" s="6">
        <v>42000</v>
      </c>
      <c r="O499" s="46">
        <f>Tabla2[[#This Row],[Operating Profit]]/Tabla2[[#This Row],[Total Sales]]</f>
        <v>0.39999999999999997</v>
      </c>
      <c r="P499" s="1" t="s">
        <v>23</v>
      </c>
    </row>
    <row r="500" spans="1:16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3" t="str">
        <f>IFERROR(LEFT(Tabla2[[#This Row],[Product]],FIND(" ",Tabla2[[#This Row],[Product]])-3),Tabla2[[#This Row],[Product]])</f>
        <v>Men</v>
      </c>
      <c r="I500" s="6">
        <v>70</v>
      </c>
      <c r="J500" s="4">
        <v>1750</v>
      </c>
      <c r="K500" s="6">
        <f>Tabla2[[#This Row],[Price per Unit]]*Tabla2[[#This Row],[Units Sold]]</f>
        <v>122500</v>
      </c>
      <c r="L500" s="52">
        <f>Tabla2[[#This Row],[Units Sold]]/Cálculos!$C$11</f>
        <v>7.0596939481479604E-5</v>
      </c>
      <c r="M500" s="6">
        <f>Tabla2[[#This Row],[Total Sales]]-Tabla2[[#This Row],[Operating Profit]]</f>
        <v>79625</v>
      </c>
      <c r="N500" s="6">
        <v>42875</v>
      </c>
      <c r="O500" s="46">
        <f>Tabla2[[#This Row],[Operating Profit]]/Tabla2[[#This Row],[Total Sales]]</f>
        <v>0.35</v>
      </c>
      <c r="P500" s="1" t="s">
        <v>23</v>
      </c>
    </row>
    <row r="501" spans="1:16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3" t="str">
        <f>IFERROR(LEFT(Tabla2[[#This Row],[Product]],FIND(" ",Tabla2[[#This Row],[Product]])-3),Tabla2[[#This Row],[Product]])</f>
        <v>Women</v>
      </c>
      <c r="I501" s="6">
        <v>75</v>
      </c>
      <c r="J501" s="4">
        <v>2750</v>
      </c>
      <c r="K501" s="6">
        <f>Tabla2[[#This Row],[Price per Unit]]*Tabla2[[#This Row],[Units Sold]]</f>
        <v>206250</v>
      </c>
      <c r="L501" s="52">
        <f>Tabla2[[#This Row],[Units Sold]]/Cálculos!$C$11</f>
        <v>1.109380477566108E-4</v>
      </c>
      <c r="M501" s="6">
        <f>Tabla2[[#This Row],[Total Sales]]-Tabla2[[#This Row],[Operating Profit]]</f>
        <v>144375</v>
      </c>
      <c r="N501" s="6">
        <v>61875</v>
      </c>
      <c r="O501" s="46">
        <f>Tabla2[[#This Row],[Operating Profit]]/Tabla2[[#This Row],[Total Sales]]</f>
        <v>0.3</v>
      </c>
      <c r="P501" s="1" t="s">
        <v>23</v>
      </c>
    </row>
    <row r="502" spans="1:16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3" t="str">
        <f>IFERROR(LEFT(Tabla2[[#This Row],[Product]],FIND(" ",Tabla2[[#This Row],[Product]])-3),Tabla2[[#This Row],[Product]])</f>
        <v>Men</v>
      </c>
      <c r="I502" s="6">
        <v>35</v>
      </c>
      <c r="J502" s="4">
        <v>4500</v>
      </c>
      <c r="K502" s="6">
        <f>Tabla2[[#This Row],[Price per Unit]]*Tabla2[[#This Row],[Units Sold]]</f>
        <v>157500</v>
      </c>
      <c r="L502" s="52">
        <f>Tabla2[[#This Row],[Units Sold]]/Cálculos!$C$11</f>
        <v>1.8153498723809039E-4</v>
      </c>
      <c r="M502" s="6">
        <f>Tabla2[[#This Row],[Total Sales]]-Tabla2[[#This Row],[Operating Profit]]</f>
        <v>94500</v>
      </c>
      <c r="N502" s="6">
        <v>63000</v>
      </c>
      <c r="O502" s="46">
        <f>Tabla2[[#This Row],[Operating Profit]]/Tabla2[[#This Row],[Total Sales]]</f>
        <v>0.4</v>
      </c>
      <c r="P502" s="1" t="s">
        <v>23</v>
      </c>
    </row>
    <row r="503" spans="1:16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3" t="str">
        <f>IFERROR(LEFT(Tabla2[[#This Row],[Product]],FIND(" ",Tabla2[[#This Row],[Product]])-3),Tabla2[[#This Row],[Product]])</f>
        <v>Men</v>
      </c>
      <c r="I503" s="6">
        <v>45</v>
      </c>
      <c r="J503" s="4">
        <v>4500</v>
      </c>
      <c r="K503" s="6">
        <f>Tabla2[[#This Row],[Price per Unit]]*Tabla2[[#This Row],[Units Sold]]</f>
        <v>202500</v>
      </c>
      <c r="L503" s="52">
        <f>Tabla2[[#This Row],[Units Sold]]/Cálculos!$C$11</f>
        <v>1.8153498723809039E-4</v>
      </c>
      <c r="M503" s="6">
        <f>Tabla2[[#This Row],[Total Sales]]-Tabla2[[#This Row],[Operating Profit]]</f>
        <v>151875</v>
      </c>
      <c r="N503" s="6">
        <v>50625</v>
      </c>
      <c r="O503" s="46">
        <f>Tabla2[[#This Row],[Operating Profit]]/Tabla2[[#This Row],[Total Sales]]</f>
        <v>0.25</v>
      </c>
      <c r="P503" s="1" t="s">
        <v>23</v>
      </c>
    </row>
    <row r="504" spans="1:16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3" t="str">
        <f>IFERROR(LEFT(Tabla2[[#This Row],[Product]],FIND(" ",Tabla2[[#This Row],[Product]])-3),Tabla2[[#This Row],[Product]])</f>
        <v>Women</v>
      </c>
      <c r="I504" s="6">
        <v>45</v>
      </c>
      <c r="J504" s="4">
        <v>4500</v>
      </c>
      <c r="K504" s="6">
        <f>Tabla2[[#This Row],[Price per Unit]]*Tabla2[[#This Row],[Units Sold]]</f>
        <v>202500</v>
      </c>
      <c r="L504" s="52">
        <f>Tabla2[[#This Row],[Units Sold]]/Cálculos!$C$11</f>
        <v>1.8153498723809039E-4</v>
      </c>
      <c r="M504" s="6">
        <f>Tabla2[[#This Row],[Total Sales]]-Tabla2[[#This Row],[Operating Profit]]</f>
        <v>121500</v>
      </c>
      <c r="N504" s="6">
        <v>81000</v>
      </c>
      <c r="O504" s="46">
        <f>Tabla2[[#This Row],[Operating Profit]]/Tabla2[[#This Row],[Total Sales]]</f>
        <v>0.4</v>
      </c>
      <c r="P504" s="1" t="s">
        <v>23</v>
      </c>
    </row>
    <row r="505" spans="1:16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3" t="str">
        <f>IFERROR(LEFT(Tabla2[[#This Row],[Product]],FIND(" ",Tabla2[[#This Row],[Product]])-3),Tabla2[[#This Row],[Product]])</f>
        <v>Women</v>
      </c>
      <c r="I505" s="6">
        <v>45</v>
      </c>
      <c r="J505" s="4">
        <v>3000</v>
      </c>
      <c r="K505" s="6">
        <f>Tabla2[[#This Row],[Price per Unit]]*Tabla2[[#This Row],[Units Sold]]</f>
        <v>135000</v>
      </c>
      <c r="L505" s="52">
        <f>Tabla2[[#This Row],[Units Sold]]/Cálculos!$C$11</f>
        <v>1.210233248253936E-4</v>
      </c>
      <c r="M505" s="6">
        <f>Tabla2[[#This Row],[Total Sales]]-Tabla2[[#This Row],[Operating Profit]]</f>
        <v>87750</v>
      </c>
      <c r="N505" s="6">
        <v>47250</v>
      </c>
      <c r="O505" s="46">
        <f>Tabla2[[#This Row],[Operating Profit]]/Tabla2[[#This Row],[Total Sales]]</f>
        <v>0.35</v>
      </c>
      <c r="P505" s="1" t="s">
        <v>23</v>
      </c>
    </row>
    <row r="506" spans="1:16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3" t="str">
        <f>IFERROR(LEFT(Tabla2[[#This Row],[Product]],FIND(" ",Tabla2[[#This Row],[Product]])-3),Tabla2[[#This Row],[Product]])</f>
        <v>Men</v>
      </c>
      <c r="I506" s="6">
        <v>50</v>
      </c>
      <c r="J506" s="4">
        <v>2500</v>
      </c>
      <c r="K506" s="6">
        <f>Tabla2[[#This Row],[Price per Unit]]*Tabla2[[#This Row],[Units Sold]]</f>
        <v>125000</v>
      </c>
      <c r="L506" s="52">
        <f>Tabla2[[#This Row],[Units Sold]]/Cálculos!$C$11</f>
        <v>1.00852770687828E-4</v>
      </c>
      <c r="M506" s="6">
        <f>Tabla2[[#This Row],[Total Sales]]-Tabla2[[#This Row],[Operating Profit]]</f>
        <v>56250</v>
      </c>
      <c r="N506" s="6">
        <v>68750</v>
      </c>
      <c r="O506" s="46">
        <f>Tabla2[[#This Row],[Operating Profit]]/Tabla2[[#This Row],[Total Sales]]</f>
        <v>0.55000000000000004</v>
      </c>
      <c r="P506" s="1" t="s">
        <v>23</v>
      </c>
    </row>
    <row r="507" spans="1:16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3" t="str">
        <f>IFERROR(LEFT(Tabla2[[#This Row],[Product]],FIND(" ",Tabla2[[#This Row],[Product]])-3),Tabla2[[#This Row],[Product]])</f>
        <v>Women</v>
      </c>
      <c r="I507" s="6">
        <v>45</v>
      </c>
      <c r="J507" s="4">
        <v>4750</v>
      </c>
      <c r="K507" s="6">
        <f>Tabla2[[#This Row],[Price per Unit]]*Tabla2[[#This Row],[Units Sold]]</f>
        <v>213750</v>
      </c>
      <c r="L507" s="52">
        <f>Tabla2[[#This Row],[Units Sold]]/Cálculos!$C$11</f>
        <v>1.9162026430687319E-4</v>
      </c>
      <c r="M507" s="6">
        <f>Tabla2[[#This Row],[Total Sales]]-Tabla2[[#This Row],[Operating Profit]]</f>
        <v>171000</v>
      </c>
      <c r="N507" s="6">
        <v>42750</v>
      </c>
      <c r="O507" s="46">
        <f>Tabla2[[#This Row],[Operating Profit]]/Tabla2[[#This Row],[Total Sales]]</f>
        <v>0.2</v>
      </c>
      <c r="P507" s="1" t="s">
        <v>23</v>
      </c>
    </row>
    <row r="508" spans="1:16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3" t="str">
        <f>IFERROR(LEFT(Tabla2[[#This Row],[Product]],FIND(" ",Tabla2[[#This Row],[Product]])-3),Tabla2[[#This Row],[Product]])</f>
        <v>Men</v>
      </c>
      <c r="I508" s="6">
        <v>35</v>
      </c>
      <c r="J508" s="4">
        <v>5250</v>
      </c>
      <c r="K508" s="6">
        <f>Tabla2[[#This Row],[Price per Unit]]*Tabla2[[#This Row],[Units Sold]]</f>
        <v>183750</v>
      </c>
      <c r="L508" s="52">
        <f>Tabla2[[#This Row],[Units Sold]]/Cálculos!$C$11</f>
        <v>2.117908184444388E-4</v>
      </c>
      <c r="M508" s="6">
        <f>Tabla2[[#This Row],[Total Sales]]-Tabla2[[#This Row],[Operating Profit]]</f>
        <v>110250</v>
      </c>
      <c r="N508" s="6">
        <v>73500</v>
      </c>
      <c r="O508" s="46">
        <f>Tabla2[[#This Row],[Operating Profit]]/Tabla2[[#This Row],[Total Sales]]</f>
        <v>0.4</v>
      </c>
      <c r="P508" s="1" t="s">
        <v>23</v>
      </c>
    </row>
    <row r="509" spans="1:16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3" t="str">
        <f>IFERROR(LEFT(Tabla2[[#This Row],[Product]],FIND(" ",Tabla2[[#This Row],[Product]])-3),Tabla2[[#This Row],[Product]])</f>
        <v>Men</v>
      </c>
      <c r="I509" s="6">
        <v>45</v>
      </c>
      <c r="J509" s="4">
        <v>4250</v>
      </c>
      <c r="K509" s="6">
        <f>Tabla2[[#This Row],[Price per Unit]]*Tabla2[[#This Row],[Units Sold]]</f>
        <v>191250</v>
      </c>
      <c r="L509" s="52">
        <f>Tabla2[[#This Row],[Units Sold]]/Cálculos!$C$11</f>
        <v>1.7144971016930759E-4</v>
      </c>
      <c r="M509" s="6">
        <f>Tabla2[[#This Row],[Total Sales]]-Tabla2[[#This Row],[Operating Profit]]</f>
        <v>143437.5</v>
      </c>
      <c r="N509" s="6">
        <v>47812.5</v>
      </c>
      <c r="O509" s="46">
        <f>Tabla2[[#This Row],[Operating Profit]]/Tabla2[[#This Row],[Total Sales]]</f>
        <v>0.25</v>
      </c>
      <c r="P509" s="1" t="s">
        <v>23</v>
      </c>
    </row>
    <row r="510" spans="1:16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3" t="str">
        <f>IFERROR(LEFT(Tabla2[[#This Row],[Product]],FIND(" ",Tabla2[[#This Row],[Product]])-3),Tabla2[[#This Row],[Product]])</f>
        <v>Women</v>
      </c>
      <c r="I510" s="6">
        <v>45</v>
      </c>
      <c r="J510" s="4">
        <v>4250</v>
      </c>
      <c r="K510" s="6">
        <f>Tabla2[[#This Row],[Price per Unit]]*Tabla2[[#This Row],[Units Sold]]</f>
        <v>191250</v>
      </c>
      <c r="L510" s="52">
        <f>Tabla2[[#This Row],[Units Sold]]/Cálculos!$C$11</f>
        <v>1.7144971016930759E-4</v>
      </c>
      <c r="M510" s="6">
        <f>Tabla2[[#This Row],[Total Sales]]-Tabla2[[#This Row],[Operating Profit]]</f>
        <v>114750</v>
      </c>
      <c r="N510" s="6">
        <v>76500</v>
      </c>
      <c r="O510" s="46">
        <f>Tabla2[[#This Row],[Operating Profit]]/Tabla2[[#This Row],[Total Sales]]</f>
        <v>0.4</v>
      </c>
      <c r="P510" s="1" t="s">
        <v>23</v>
      </c>
    </row>
    <row r="511" spans="1:16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3" t="str">
        <f>IFERROR(LEFT(Tabla2[[#This Row],[Product]],FIND(" ",Tabla2[[#This Row],[Product]])-3),Tabla2[[#This Row],[Product]])</f>
        <v>Women</v>
      </c>
      <c r="I511" s="6">
        <v>45</v>
      </c>
      <c r="J511" s="4">
        <v>2750</v>
      </c>
      <c r="K511" s="6">
        <f>Tabla2[[#This Row],[Price per Unit]]*Tabla2[[#This Row],[Units Sold]]</f>
        <v>123750</v>
      </c>
      <c r="L511" s="52">
        <f>Tabla2[[#This Row],[Units Sold]]/Cálculos!$C$11</f>
        <v>1.109380477566108E-4</v>
      </c>
      <c r="M511" s="6">
        <f>Tabla2[[#This Row],[Total Sales]]-Tabla2[[#This Row],[Operating Profit]]</f>
        <v>80437.5</v>
      </c>
      <c r="N511" s="6">
        <v>43312.5</v>
      </c>
      <c r="O511" s="46">
        <f>Tabla2[[#This Row],[Operating Profit]]/Tabla2[[#This Row],[Total Sales]]</f>
        <v>0.35</v>
      </c>
      <c r="P511" s="1" t="s">
        <v>23</v>
      </c>
    </row>
    <row r="512" spans="1:16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3" t="str">
        <f>IFERROR(LEFT(Tabla2[[#This Row],[Product]],FIND(" ",Tabla2[[#This Row],[Product]])-3),Tabla2[[#This Row],[Product]])</f>
        <v>Men</v>
      </c>
      <c r="I512" s="6">
        <v>50</v>
      </c>
      <c r="J512" s="4">
        <v>2000</v>
      </c>
      <c r="K512" s="6">
        <f>Tabla2[[#This Row],[Price per Unit]]*Tabla2[[#This Row],[Units Sold]]</f>
        <v>100000</v>
      </c>
      <c r="L512" s="52">
        <f>Tabla2[[#This Row],[Units Sold]]/Cálculos!$C$11</f>
        <v>8.0682216550262393E-5</v>
      </c>
      <c r="M512" s="6">
        <f>Tabla2[[#This Row],[Total Sales]]-Tabla2[[#This Row],[Operating Profit]]</f>
        <v>44999.999999999993</v>
      </c>
      <c r="N512" s="6">
        <v>55000.000000000007</v>
      </c>
      <c r="O512" s="46">
        <f>Tabla2[[#This Row],[Operating Profit]]/Tabla2[[#This Row],[Total Sales]]</f>
        <v>0.55000000000000004</v>
      </c>
      <c r="P512" s="1" t="s">
        <v>23</v>
      </c>
    </row>
    <row r="513" spans="1:16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3" t="str">
        <f>IFERROR(LEFT(Tabla2[[#This Row],[Product]],FIND(" ",Tabla2[[#This Row],[Product]])-3),Tabla2[[#This Row],[Product]])</f>
        <v>Women</v>
      </c>
      <c r="I513" s="6">
        <v>45</v>
      </c>
      <c r="J513" s="4">
        <v>4000</v>
      </c>
      <c r="K513" s="6">
        <f>Tabla2[[#This Row],[Price per Unit]]*Tabla2[[#This Row],[Units Sold]]</f>
        <v>180000</v>
      </c>
      <c r="L513" s="52">
        <f>Tabla2[[#This Row],[Units Sold]]/Cálculos!$C$11</f>
        <v>1.6136443310052479E-4</v>
      </c>
      <c r="M513" s="6">
        <f>Tabla2[[#This Row],[Total Sales]]-Tabla2[[#This Row],[Operating Profit]]</f>
        <v>144000</v>
      </c>
      <c r="N513" s="6">
        <v>36000</v>
      </c>
      <c r="O513" s="46">
        <f>Tabla2[[#This Row],[Operating Profit]]/Tabla2[[#This Row],[Total Sales]]</f>
        <v>0.2</v>
      </c>
      <c r="P513" s="1" t="s">
        <v>23</v>
      </c>
    </row>
    <row r="514" spans="1:16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3" t="str">
        <f>IFERROR(LEFT(Tabla2[[#This Row],[Product]],FIND(" ",Tabla2[[#This Row],[Product]])-3),Tabla2[[#This Row],[Product]])</f>
        <v>Men</v>
      </c>
      <c r="I514" s="6">
        <v>45</v>
      </c>
      <c r="J514" s="4">
        <v>5500</v>
      </c>
      <c r="K514" s="6">
        <f>Tabla2[[#This Row],[Price per Unit]]*Tabla2[[#This Row],[Units Sold]]</f>
        <v>247500</v>
      </c>
      <c r="L514" s="52">
        <f>Tabla2[[#This Row],[Units Sold]]/Cálculos!$C$11</f>
        <v>2.218760955132216E-4</v>
      </c>
      <c r="M514" s="6">
        <f>Tabla2[[#This Row],[Total Sales]]-Tabla2[[#This Row],[Operating Profit]]</f>
        <v>148500</v>
      </c>
      <c r="N514" s="6">
        <v>99000</v>
      </c>
      <c r="O514" s="46">
        <f>Tabla2[[#This Row],[Operating Profit]]/Tabla2[[#This Row],[Total Sales]]</f>
        <v>0.4</v>
      </c>
      <c r="P514" s="1" t="s">
        <v>23</v>
      </c>
    </row>
    <row r="515" spans="1:16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3" t="str">
        <f>IFERROR(LEFT(Tabla2[[#This Row],[Product]],FIND(" ",Tabla2[[#This Row],[Product]])-3),Tabla2[[#This Row],[Product]])</f>
        <v>Men</v>
      </c>
      <c r="I515" s="6">
        <v>54.999999999999993</v>
      </c>
      <c r="J515" s="4">
        <v>4000</v>
      </c>
      <c r="K515" s="6">
        <f>Tabla2[[#This Row],[Price per Unit]]*Tabla2[[#This Row],[Units Sold]]</f>
        <v>219999.99999999997</v>
      </c>
      <c r="L515" s="52">
        <f>Tabla2[[#This Row],[Units Sold]]/Cálculos!$C$11</f>
        <v>1.6136443310052479E-4</v>
      </c>
      <c r="M515" s="6">
        <f>Tabla2[[#This Row],[Total Sales]]-Tabla2[[#This Row],[Operating Profit]]</f>
        <v>164999.99999999997</v>
      </c>
      <c r="N515" s="6">
        <v>54999.999999999993</v>
      </c>
      <c r="O515" s="46">
        <f>Tabla2[[#This Row],[Operating Profit]]/Tabla2[[#This Row],[Total Sales]]</f>
        <v>0.25</v>
      </c>
      <c r="P515" s="1" t="s">
        <v>23</v>
      </c>
    </row>
    <row r="516" spans="1:16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3" t="str">
        <f>IFERROR(LEFT(Tabla2[[#This Row],[Product]],FIND(" ",Tabla2[[#This Row],[Product]])-3),Tabla2[[#This Row],[Product]])</f>
        <v>Women</v>
      </c>
      <c r="I516" s="6">
        <v>54.999999999999993</v>
      </c>
      <c r="J516" s="4">
        <v>4000</v>
      </c>
      <c r="K516" s="6">
        <f>Tabla2[[#This Row],[Price per Unit]]*Tabla2[[#This Row],[Units Sold]]</f>
        <v>219999.99999999997</v>
      </c>
      <c r="L516" s="52">
        <f>Tabla2[[#This Row],[Units Sold]]/Cálculos!$C$11</f>
        <v>1.6136443310052479E-4</v>
      </c>
      <c r="M516" s="6">
        <f>Tabla2[[#This Row],[Total Sales]]-Tabla2[[#This Row],[Operating Profit]]</f>
        <v>131999.99999999997</v>
      </c>
      <c r="N516" s="6">
        <v>88000</v>
      </c>
      <c r="O516" s="46">
        <f>Tabla2[[#This Row],[Operating Profit]]/Tabla2[[#This Row],[Total Sales]]</f>
        <v>0.40000000000000008</v>
      </c>
      <c r="P516" s="1" t="s">
        <v>23</v>
      </c>
    </row>
    <row r="517" spans="1:16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3" t="str">
        <f>IFERROR(LEFT(Tabla2[[#This Row],[Product]],FIND(" ",Tabla2[[#This Row],[Product]])-3),Tabla2[[#This Row],[Product]])</f>
        <v>Women</v>
      </c>
      <c r="I517" s="6">
        <v>54.999999999999993</v>
      </c>
      <c r="J517" s="4">
        <v>3000</v>
      </c>
      <c r="K517" s="6">
        <f>Tabla2[[#This Row],[Price per Unit]]*Tabla2[[#This Row],[Units Sold]]</f>
        <v>164999.99999999997</v>
      </c>
      <c r="L517" s="52">
        <f>Tabla2[[#This Row],[Units Sold]]/Cálculos!$C$11</f>
        <v>1.210233248253936E-4</v>
      </c>
      <c r="M517" s="6">
        <f>Tabla2[[#This Row],[Total Sales]]-Tabla2[[#This Row],[Operating Profit]]</f>
        <v>107249.99999999999</v>
      </c>
      <c r="N517" s="6">
        <v>57749.999999999985</v>
      </c>
      <c r="O517" s="46">
        <f>Tabla2[[#This Row],[Operating Profit]]/Tabla2[[#This Row],[Total Sales]]</f>
        <v>0.35</v>
      </c>
      <c r="P517" s="1" t="s">
        <v>23</v>
      </c>
    </row>
    <row r="518" spans="1:16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3" t="str">
        <f>IFERROR(LEFT(Tabla2[[#This Row],[Product]],FIND(" ",Tabla2[[#This Row],[Product]])-3),Tabla2[[#This Row],[Product]])</f>
        <v>Men</v>
      </c>
      <c r="I518" s="6">
        <v>60</v>
      </c>
      <c r="J518" s="4">
        <v>1750</v>
      </c>
      <c r="K518" s="6">
        <f>Tabla2[[#This Row],[Price per Unit]]*Tabla2[[#This Row],[Units Sold]]</f>
        <v>105000</v>
      </c>
      <c r="L518" s="52">
        <f>Tabla2[[#This Row],[Units Sold]]/Cálculos!$C$11</f>
        <v>7.0596939481479604E-5</v>
      </c>
      <c r="M518" s="6">
        <f>Tabla2[[#This Row],[Total Sales]]-Tabla2[[#This Row],[Operating Profit]]</f>
        <v>47249.999999999993</v>
      </c>
      <c r="N518" s="6">
        <v>57750.000000000007</v>
      </c>
      <c r="O518" s="46">
        <f>Tabla2[[#This Row],[Operating Profit]]/Tabla2[[#This Row],[Total Sales]]</f>
        <v>0.55000000000000004</v>
      </c>
      <c r="P518" s="1" t="s">
        <v>23</v>
      </c>
    </row>
    <row r="519" spans="1:16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3" t="str">
        <f>IFERROR(LEFT(Tabla2[[#This Row],[Product]],FIND(" ",Tabla2[[#This Row],[Product]])-3),Tabla2[[#This Row],[Product]])</f>
        <v>Women</v>
      </c>
      <c r="I519" s="6">
        <v>54.999999999999993</v>
      </c>
      <c r="J519" s="4">
        <v>3750</v>
      </c>
      <c r="K519" s="6">
        <f>Tabla2[[#This Row],[Price per Unit]]*Tabla2[[#This Row],[Units Sold]]</f>
        <v>206249.99999999997</v>
      </c>
      <c r="L519" s="52">
        <f>Tabla2[[#This Row],[Units Sold]]/Cálculos!$C$11</f>
        <v>1.5127915603174201E-4</v>
      </c>
      <c r="M519" s="6">
        <f>Tabla2[[#This Row],[Total Sales]]-Tabla2[[#This Row],[Operating Profit]]</f>
        <v>164999.99999999997</v>
      </c>
      <c r="N519" s="6">
        <v>41250</v>
      </c>
      <c r="O519" s="46">
        <f>Tabla2[[#This Row],[Operating Profit]]/Tabla2[[#This Row],[Total Sales]]</f>
        <v>0.20000000000000004</v>
      </c>
      <c r="P519" s="1" t="s">
        <v>23</v>
      </c>
    </row>
    <row r="520" spans="1:16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3" t="str">
        <f>IFERROR(LEFT(Tabla2[[#This Row],[Product]],FIND(" ",Tabla2[[#This Row],[Product]])-3),Tabla2[[#This Row],[Product]])</f>
        <v>Men</v>
      </c>
      <c r="I520" s="6">
        <v>60</v>
      </c>
      <c r="J520" s="4">
        <v>5500</v>
      </c>
      <c r="K520" s="6">
        <f>Tabla2[[#This Row],[Price per Unit]]*Tabla2[[#This Row],[Units Sold]]</f>
        <v>330000</v>
      </c>
      <c r="L520" s="52">
        <f>Tabla2[[#This Row],[Units Sold]]/Cálculos!$C$11</f>
        <v>2.218760955132216E-4</v>
      </c>
      <c r="M520" s="6">
        <f>Tabla2[[#This Row],[Total Sales]]-Tabla2[[#This Row],[Operating Profit]]</f>
        <v>198000</v>
      </c>
      <c r="N520" s="6">
        <v>132000</v>
      </c>
      <c r="O520" s="46">
        <f>Tabla2[[#This Row],[Operating Profit]]/Tabla2[[#This Row],[Total Sales]]</f>
        <v>0.4</v>
      </c>
      <c r="P520" s="1" t="s">
        <v>23</v>
      </c>
    </row>
    <row r="521" spans="1:16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3" t="str">
        <f>IFERROR(LEFT(Tabla2[[#This Row],[Product]],FIND(" ",Tabla2[[#This Row],[Product]])-3),Tabla2[[#This Row],[Product]])</f>
        <v>Men</v>
      </c>
      <c r="I521" s="6">
        <v>65</v>
      </c>
      <c r="J521" s="4">
        <v>3500</v>
      </c>
      <c r="K521" s="6">
        <f>Tabla2[[#This Row],[Price per Unit]]*Tabla2[[#This Row],[Units Sold]]</f>
        <v>227500</v>
      </c>
      <c r="L521" s="52">
        <f>Tabla2[[#This Row],[Units Sold]]/Cálculos!$C$11</f>
        <v>1.4119387896295921E-4</v>
      </c>
      <c r="M521" s="6">
        <f>Tabla2[[#This Row],[Total Sales]]-Tabla2[[#This Row],[Operating Profit]]</f>
        <v>170625</v>
      </c>
      <c r="N521" s="6">
        <v>56875</v>
      </c>
      <c r="O521" s="46">
        <f>Tabla2[[#This Row],[Operating Profit]]/Tabla2[[#This Row],[Total Sales]]</f>
        <v>0.25</v>
      </c>
      <c r="P521" s="1" t="s">
        <v>23</v>
      </c>
    </row>
    <row r="522" spans="1:16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3" t="str">
        <f>IFERROR(LEFT(Tabla2[[#This Row],[Product]],FIND(" ",Tabla2[[#This Row],[Product]])-3),Tabla2[[#This Row],[Product]])</f>
        <v>Women</v>
      </c>
      <c r="I522" s="6">
        <v>65</v>
      </c>
      <c r="J522" s="4">
        <v>4000</v>
      </c>
      <c r="K522" s="6">
        <f>Tabla2[[#This Row],[Price per Unit]]*Tabla2[[#This Row],[Units Sold]]</f>
        <v>260000</v>
      </c>
      <c r="L522" s="52">
        <f>Tabla2[[#This Row],[Units Sold]]/Cálculos!$C$11</f>
        <v>1.6136443310052479E-4</v>
      </c>
      <c r="M522" s="6">
        <f>Tabla2[[#This Row],[Total Sales]]-Tabla2[[#This Row],[Operating Profit]]</f>
        <v>156000</v>
      </c>
      <c r="N522" s="6">
        <v>104000</v>
      </c>
      <c r="O522" s="46">
        <f>Tabla2[[#This Row],[Operating Profit]]/Tabla2[[#This Row],[Total Sales]]</f>
        <v>0.4</v>
      </c>
      <c r="P522" s="1" t="s">
        <v>23</v>
      </c>
    </row>
    <row r="523" spans="1:16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3" t="str">
        <f>IFERROR(LEFT(Tabla2[[#This Row],[Product]],FIND(" ",Tabla2[[#This Row],[Product]])-3),Tabla2[[#This Row],[Product]])</f>
        <v>Women</v>
      </c>
      <c r="I523" s="6">
        <v>60</v>
      </c>
      <c r="J523" s="4">
        <v>3000</v>
      </c>
      <c r="K523" s="6">
        <f>Tabla2[[#This Row],[Price per Unit]]*Tabla2[[#This Row],[Units Sold]]</f>
        <v>180000</v>
      </c>
      <c r="L523" s="52">
        <f>Tabla2[[#This Row],[Units Sold]]/Cálculos!$C$11</f>
        <v>1.210233248253936E-4</v>
      </c>
      <c r="M523" s="6">
        <f>Tabla2[[#This Row],[Total Sales]]-Tabla2[[#This Row],[Operating Profit]]</f>
        <v>117000</v>
      </c>
      <c r="N523" s="6">
        <v>62999.999999999993</v>
      </c>
      <c r="O523" s="46">
        <f>Tabla2[[#This Row],[Operating Profit]]/Tabla2[[#This Row],[Total Sales]]</f>
        <v>0.35</v>
      </c>
      <c r="P523" s="1" t="s">
        <v>23</v>
      </c>
    </row>
    <row r="524" spans="1:16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3" t="str">
        <f>IFERROR(LEFT(Tabla2[[#This Row],[Product]],FIND(" ",Tabla2[[#This Row],[Product]])-3),Tabla2[[#This Row],[Product]])</f>
        <v>Men</v>
      </c>
      <c r="I524" s="6">
        <v>65</v>
      </c>
      <c r="J524" s="4">
        <v>2000</v>
      </c>
      <c r="K524" s="6">
        <f>Tabla2[[#This Row],[Price per Unit]]*Tabla2[[#This Row],[Units Sold]]</f>
        <v>130000</v>
      </c>
      <c r="L524" s="52">
        <f>Tabla2[[#This Row],[Units Sold]]/Cálculos!$C$11</f>
        <v>8.0682216550262393E-5</v>
      </c>
      <c r="M524" s="6">
        <f>Tabla2[[#This Row],[Total Sales]]-Tabla2[[#This Row],[Operating Profit]]</f>
        <v>58500</v>
      </c>
      <c r="N524" s="6">
        <v>71500</v>
      </c>
      <c r="O524" s="46">
        <f>Tabla2[[#This Row],[Operating Profit]]/Tabla2[[#This Row],[Total Sales]]</f>
        <v>0.55000000000000004</v>
      </c>
      <c r="P524" s="1" t="s">
        <v>23</v>
      </c>
    </row>
    <row r="525" spans="1:16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3" t="str">
        <f>IFERROR(LEFT(Tabla2[[#This Row],[Product]],FIND(" ",Tabla2[[#This Row],[Product]])-3),Tabla2[[#This Row],[Product]])</f>
        <v>Women</v>
      </c>
      <c r="I525" s="6">
        <v>80</v>
      </c>
      <c r="J525" s="4">
        <v>3500</v>
      </c>
      <c r="K525" s="6">
        <f>Tabla2[[#This Row],[Price per Unit]]*Tabla2[[#This Row],[Units Sold]]</f>
        <v>280000</v>
      </c>
      <c r="L525" s="52">
        <f>Tabla2[[#This Row],[Units Sold]]/Cálculos!$C$11</f>
        <v>1.4119387896295921E-4</v>
      </c>
      <c r="M525" s="6">
        <f>Tabla2[[#This Row],[Total Sales]]-Tabla2[[#This Row],[Operating Profit]]</f>
        <v>224000</v>
      </c>
      <c r="N525" s="6">
        <v>56000</v>
      </c>
      <c r="O525" s="46">
        <f>Tabla2[[#This Row],[Operating Profit]]/Tabla2[[#This Row],[Total Sales]]</f>
        <v>0.2</v>
      </c>
      <c r="P525" s="1" t="s">
        <v>23</v>
      </c>
    </row>
    <row r="526" spans="1:16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3" t="str">
        <f>IFERROR(LEFT(Tabla2[[#This Row],[Product]],FIND(" ",Tabla2[[#This Row],[Product]])-3),Tabla2[[#This Row],[Product]])</f>
        <v>Men</v>
      </c>
      <c r="I526" s="6">
        <v>60</v>
      </c>
      <c r="J526" s="4">
        <v>5500</v>
      </c>
      <c r="K526" s="6">
        <f>Tabla2[[#This Row],[Price per Unit]]*Tabla2[[#This Row],[Units Sold]]</f>
        <v>330000</v>
      </c>
      <c r="L526" s="52">
        <f>Tabla2[[#This Row],[Units Sold]]/Cálculos!$C$11</f>
        <v>2.218760955132216E-4</v>
      </c>
      <c r="M526" s="6">
        <f>Tabla2[[#This Row],[Total Sales]]-Tabla2[[#This Row],[Operating Profit]]</f>
        <v>181500</v>
      </c>
      <c r="N526" s="6">
        <v>148500</v>
      </c>
      <c r="O526" s="46">
        <f>Tabla2[[#This Row],[Operating Profit]]/Tabla2[[#This Row],[Total Sales]]</f>
        <v>0.45</v>
      </c>
      <c r="P526" s="1" t="s">
        <v>23</v>
      </c>
    </row>
    <row r="527" spans="1:16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3" t="str">
        <f>IFERROR(LEFT(Tabla2[[#This Row],[Product]],FIND(" ",Tabla2[[#This Row],[Product]])-3),Tabla2[[#This Row],[Product]])</f>
        <v>Men</v>
      </c>
      <c r="I527" s="6">
        <v>65</v>
      </c>
      <c r="J527" s="4">
        <v>4000</v>
      </c>
      <c r="K527" s="6">
        <f>Tabla2[[#This Row],[Price per Unit]]*Tabla2[[#This Row],[Units Sold]]</f>
        <v>260000</v>
      </c>
      <c r="L527" s="52">
        <f>Tabla2[[#This Row],[Units Sold]]/Cálculos!$C$11</f>
        <v>1.6136443310052479E-4</v>
      </c>
      <c r="M527" s="6">
        <f>Tabla2[[#This Row],[Total Sales]]-Tabla2[[#This Row],[Operating Profit]]</f>
        <v>182000</v>
      </c>
      <c r="N527" s="6">
        <v>78000</v>
      </c>
      <c r="O527" s="46">
        <f>Tabla2[[#This Row],[Operating Profit]]/Tabla2[[#This Row],[Total Sales]]</f>
        <v>0.3</v>
      </c>
      <c r="P527" s="1" t="s">
        <v>23</v>
      </c>
    </row>
    <row r="528" spans="1:16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3" t="str">
        <f>IFERROR(LEFT(Tabla2[[#This Row],[Product]],FIND(" ",Tabla2[[#This Row],[Product]])-3),Tabla2[[#This Row],[Product]])</f>
        <v>Women</v>
      </c>
      <c r="I528" s="6">
        <v>65</v>
      </c>
      <c r="J528" s="4">
        <v>4000</v>
      </c>
      <c r="K528" s="6">
        <f>Tabla2[[#This Row],[Price per Unit]]*Tabla2[[#This Row],[Units Sold]]</f>
        <v>260000</v>
      </c>
      <c r="L528" s="52">
        <f>Tabla2[[#This Row],[Units Sold]]/Cálculos!$C$11</f>
        <v>1.6136443310052479E-4</v>
      </c>
      <c r="M528" s="6">
        <f>Tabla2[[#This Row],[Total Sales]]-Tabla2[[#This Row],[Operating Profit]]</f>
        <v>143000</v>
      </c>
      <c r="N528" s="6">
        <v>117000</v>
      </c>
      <c r="O528" s="46">
        <f>Tabla2[[#This Row],[Operating Profit]]/Tabla2[[#This Row],[Total Sales]]</f>
        <v>0.45</v>
      </c>
      <c r="P528" s="1" t="s">
        <v>23</v>
      </c>
    </row>
    <row r="529" spans="1:16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3" t="str">
        <f>IFERROR(LEFT(Tabla2[[#This Row],[Product]],FIND(" ",Tabla2[[#This Row],[Product]])-3),Tabla2[[#This Row],[Product]])</f>
        <v>Women</v>
      </c>
      <c r="I529" s="6">
        <v>60</v>
      </c>
      <c r="J529" s="4">
        <v>3000</v>
      </c>
      <c r="K529" s="6">
        <f>Tabla2[[#This Row],[Price per Unit]]*Tabla2[[#This Row],[Units Sold]]</f>
        <v>180000</v>
      </c>
      <c r="L529" s="52">
        <f>Tabla2[[#This Row],[Units Sold]]/Cálculos!$C$11</f>
        <v>1.210233248253936E-4</v>
      </c>
      <c r="M529" s="6">
        <f>Tabla2[[#This Row],[Total Sales]]-Tabla2[[#This Row],[Operating Profit]]</f>
        <v>108000</v>
      </c>
      <c r="N529" s="6">
        <v>72000</v>
      </c>
      <c r="O529" s="46">
        <f>Tabla2[[#This Row],[Operating Profit]]/Tabla2[[#This Row],[Total Sales]]</f>
        <v>0.4</v>
      </c>
      <c r="P529" s="1" t="s">
        <v>23</v>
      </c>
    </row>
    <row r="530" spans="1:16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3" t="str">
        <f>IFERROR(LEFT(Tabla2[[#This Row],[Product]],FIND(" ",Tabla2[[#This Row],[Product]])-3),Tabla2[[#This Row],[Product]])</f>
        <v>Men</v>
      </c>
      <c r="I530" s="6">
        <v>65</v>
      </c>
      <c r="J530" s="4">
        <v>2000</v>
      </c>
      <c r="K530" s="6">
        <f>Tabla2[[#This Row],[Price per Unit]]*Tabla2[[#This Row],[Units Sold]]</f>
        <v>130000</v>
      </c>
      <c r="L530" s="52">
        <f>Tabla2[[#This Row],[Units Sold]]/Cálculos!$C$11</f>
        <v>8.0682216550262393E-5</v>
      </c>
      <c r="M530" s="6">
        <f>Tabla2[[#This Row],[Total Sales]]-Tabla2[[#This Row],[Operating Profit]]</f>
        <v>51999.999999999985</v>
      </c>
      <c r="N530" s="6">
        <v>78000.000000000015</v>
      </c>
      <c r="O530" s="46">
        <f>Tabla2[[#This Row],[Operating Profit]]/Tabla2[[#This Row],[Total Sales]]</f>
        <v>0.60000000000000009</v>
      </c>
      <c r="P530" s="1" t="s">
        <v>23</v>
      </c>
    </row>
    <row r="531" spans="1:16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3" t="str">
        <f>IFERROR(LEFT(Tabla2[[#This Row],[Product]],FIND(" ",Tabla2[[#This Row],[Product]])-3),Tabla2[[#This Row],[Product]])</f>
        <v>Women</v>
      </c>
      <c r="I531" s="6">
        <v>80</v>
      </c>
      <c r="J531" s="4">
        <v>4500</v>
      </c>
      <c r="K531" s="6">
        <f>Tabla2[[#This Row],[Price per Unit]]*Tabla2[[#This Row],[Units Sold]]</f>
        <v>360000</v>
      </c>
      <c r="L531" s="52">
        <f>Tabla2[[#This Row],[Units Sold]]/Cálculos!$C$11</f>
        <v>1.8153498723809039E-4</v>
      </c>
      <c r="M531" s="6">
        <f>Tabla2[[#This Row],[Total Sales]]-Tabla2[[#This Row],[Operating Profit]]</f>
        <v>270000</v>
      </c>
      <c r="N531" s="6">
        <v>90000</v>
      </c>
      <c r="O531" s="46">
        <f>Tabla2[[#This Row],[Operating Profit]]/Tabla2[[#This Row],[Total Sales]]</f>
        <v>0.25</v>
      </c>
      <c r="P531" s="1" t="s">
        <v>23</v>
      </c>
    </row>
    <row r="532" spans="1:16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3" t="str">
        <f>IFERROR(LEFT(Tabla2[[#This Row],[Product]],FIND(" ",Tabla2[[#This Row],[Product]])-3),Tabla2[[#This Row],[Product]])</f>
        <v>Men</v>
      </c>
      <c r="I532" s="6">
        <v>60</v>
      </c>
      <c r="J532" s="4">
        <v>7000</v>
      </c>
      <c r="K532" s="6">
        <f>Tabla2[[#This Row],[Price per Unit]]*Tabla2[[#This Row],[Units Sold]]</f>
        <v>420000</v>
      </c>
      <c r="L532" s="52">
        <f>Tabla2[[#This Row],[Units Sold]]/Cálculos!$C$11</f>
        <v>2.8238775792591842E-4</v>
      </c>
      <c r="M532" s="6">
        <f>Tabla2[[#This Row],[Total Sales]]-Tabla2[[#This Row],[Operating Profit]]</f>
        <v>231000</v>
      </c>
      <c r="N532" s="6">
        <v>189000</v>
      </c>
      <c r="O532" s="46">
        <f>Tabla2[[#This Row],[Operating Profit]]/Tabla2[[#This Row],[Total Sales]]</f>
        <v>0.45</v>
      </c>
      <c r="P532" s="1" t="s">
        <v>23</v>
      </c>
    </row>
    <row r="533" spans="1:16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3" t="str">
        <f>IFERROR(LEFT(Tabla2[[#This Row],[Product]],FIND(" ",Tabla2[[#This Row],[Product]])-3),Tabla2[[#This Row],[Product]])</f>
        <v>Men</v>
      </c>
      <c r="I533" s="6">
        <v>65</v>
      </c>
      <c r="J533" s="4">
        <v>5500</v>
      </c>
      <c r="K533" s="6">
        <f>Tabla2[[#This Row],[Price per Unit]]*Tabla2[[#This Row],[Units Sold]]</f>
        <v>357500</v>
      </c>
      <c r="L533" s="52">
        <f>Tabla2[[#This Row],[Units Sold]]/Cálculos!$C$11</f>
        <v>2.218760955132216E-4</v>
      </c>
      <c r="M533" s="6">
        <f>Tabla2[[#This Row],[Total Sales]]-Tabla2[[#This Row],[Operating Profit]]</f>
        <v>250250</v>
      </c>
      <c r="N533" s="6">
        <v>107250</v>
      </c>
      <c r="O533" s="46">
        <f>Tabla2[[#This Row],[Operating Profit]]/Tabla2[[#This Row],[Total Sales]]</f>
        <v>0.3</v>
      </c>
      <c r="P533" s="1" t="s">
        <v>23</v>
      </c>
    </row>
    <row r="534" spans="1:16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3" t="str">
        <f>IFERROR(LEFT(Tabla2[[#This Row],[Product]],FIND(" ",Tabla2[[#This Row],[Product]])-3),Tabla2[[#This Row],[Product]])</f>
        <v>Women</v>
      </c>
      <c r="I534" s="6">
        <v>65</v>
      </c>
      <c r="J534" s="4">
        <v>5500</v>
      </c>
      <c r="K534" s="6">
        <f>Tabla2[[#This Row],[Price per Unit]]*Tabla2[[#This Row],[Units Sold]]</f>
        <v>357500</v>
      </c>
      <c r="L534" s="52">
        <f>Tabla2[[#This Row],[Units Sold]]/Cálculos!$C$11</f>
        <v>2.218760955132216E-4</v>
      </c>
      <c r="M534" s="6">
        <f>Tabla2[[#This Row],[Total Sales]]-Tabla2[[#This Row],[Operating Profit]]</f>
        <v>196625</v>
      </c>
      <c r="N534" s="6">
        <v>160875</v>
      </c>
      <c r="O534" s="46">
        <f>Tabla2[[#This Row],[Operating Profit]]/Tabla2[[#This Row],[Total Sales]]</f>
        <v>0.45</v>
      </c>
      <c r="P534" s="1" t="s">
        <v>23</v>
      </c>
    </row>
    <row r="535" spans="1:16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3" t="str">
        <f>IFERROR(LEFT(Tabla2[[#This Row],[Product]],FIND(" ",Tabla2[[#This Row],[Product]])-3),Tabla2[[#This Row],[Product]])</f>
        <v>Women</v>
      </c>
      <c r="I535" s="6">
        <v>60</v>
      </c>
      <c r="J535" s="4">
        <v>4250</v>
      </c>
      <c r="K535" s="6">
        <f>Tabla2[[#This Row],[Price per Unit]]*Tabla2[[#This Row],[Units Sold]]</f>
        <v>255000</v>
      </c>
      <c r="L535" s="52">
        <f>Tabla2[[#This Row],[Units Sold]]/Cálculos!$C$11</f>
        <v>1.7144971016930759E-4</v>
      </c>
      <c r="M535" s="6">
        <f>Tabla2[[#This Row],[Total Sales]]-Tabla2[[#This Row],[Operating Profit]]</f>
        <v>153000</v>
      </c>
      <c r="N535" s="6">
        <v>101999.99999999999</v>
      </c>
      <c r="O535" s="46">
        <f>Tabla2[[#This Row],[Operating Profit]]/Tabla2[[#This Row],[Total Sales]]</f>
        <v>0.39999999999999997</v>
      </c>
      <c r="P535" s="1" t="s">
        <v>23</v>
      </c>
    </row>
    <row r="536" spans="1:16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3" t="str">
        <f>IFERROR(LEFT(Tabla2[[#This Row],[Product]],FIND(" ",Tabla2[[#This Row],[Product]])-3),Tabla2[[#This Row],[Product]])</f>
        <v>Men</v>
      </c>
      <c r="I536" s="6">
        <v>65</v>
      </c>
      <c r="J536" s="4">
        <v>3000</v>
      </c>
      <c r="K536" s="6">
        <f>Tabla2[[#This Row],[Price per Unit]]*Tabla2[[#This Row],[Units Sold]]</f>
        <v>195000</v>
      </c>
      <c r="L536" s="52">
        <f>Tabla2[[#This Row],[Units Sold]]/Cálculos!$C$11</f>
        <v>1.210233248253936E-4</v>
      </c>
      <c r="M536" s="6">
        <f>Tabla2[[#This Row],[Total Sales]]-Tabla2[[#This Row],[Operating Profit]]</f>
        <v>77999.999999999985</v>
      </c>
      <c r="N536" s="6">
        <v>117000.00000000001</v>
      </c>
      <c r="O536" s="46">
        <f>Tabla2[[#This Row],[Operating Profit]]/Tabla2[[#This Row],[Total Sales]]</f>
        <v>0.60000000000000009</v>
      </c>
      <c r="P536" s="1" t="s">
        <v>23</v>
      </c>
    </row>
    <row r="537" spans="1:16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3" t="str">
        <f>IFERROR(LEFT(Tabla2[[#This Row],[Product]],FIND(" ",Tabla2[[#This Row],[Product]])-3),Tabla2[[#This Row],[Product]])</f>
        <v>Women</v>
      </c>
      <c r="I537" s="6">
        <v>80</v>
      </c>
      <c r="J537" s="4">
        <v>6000</v>
      </c>
      <c r="K537" s="6">
        <f>Tabla2[[#This Row],[Price per Unit]]*Tabla2[[#This Row],[Units Sold]]</f>
        <v>480000</v>
      </c>
      <c r="L537" s="52">
        <f>Tabla2[[#This Row],[Units Sold]]/Cálculos!$C$11</f>
        <v>2.4204664965078721E-4</v>
      </c>
      <c r="M537" s="6">
        <f>Tabla2[[#This Row],[Total Sales]]-Tabla2[[#This Row],[Operating Profit]]</f>
        <v>360000</v>
      </c>
      <c r="N537" s="6">
        <v>120000</v>
      </c>
      <c r="O537" s="46">
        <f>Tabla2[[#This Row],[Operating Profit]]/Tabla2[[#This Row],[Total Sales]]</f>
        <v>0.25</v>
      </c>
      <c r="P537" s="1" t="s">
        <v>23</v>
      </c>
    </row>
    <row r="538" spans="1:16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3" t="str">
        <f>IFERROR(LEFT(Tabla2[[#This Row],[Product]],FIND(" ",Tabla2[[#This Row],[Product]])-3),Tabla2[[#This Row],[Product]])</f>
        <v>Men</v>
      </c>
      <c r="I538" s="6">
        <v>60</v>
      </c>
      <c r="J538" s="4">
        <v>7500</v>
      </c>
      <c r="K538" s="6">
        <f>Tabla2[[#This Row],[Price per Unit]]*Tabla2[[#This Row],[Units Sold]]</f>
        <v>450000</v>
      </c>
      <c r="L538" s="52">
        <f>Tabla2[[#This Row],[Units Sold]]/Cálculos!$C$11</f>
        <v>3.0255831206348402E-4</v>
      </c>
      <c r="M538" s="6">
        <f>Tabla2[[#This Row],[Total Sales]]-Tabla2[[#This Row],[Operating Profit]]</f>
        <v>270000</v>
      </c>
      <c r="N538" s="6">
        <v>180000</v>
      </c>
      <c r="O538" s="46">
        <f>Tabla2[[#This Row],[Operating Profit]]/Tabla2[[#This Row],[Total Sales]]</f>
        <v>0.4</v>
      </c>
      <c r="P538" s="1" t="s">
        <v>23</v>
      </c>
    </row>
    <row r="539" spans="1:16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3" t="str">
        <f>IFERROR(LEFT(Tabla2[[#This Row],[Product]],FIND(" ",Tabla2[[#This Row],[Product]])-3),Tabla2[[#This Row],[Product]])</f>
        <v>Men</v>
      </c>
      <c r="I539" s="6">
        <v>65</v>
      </c>
      <c r="J539" s="4">
        <v>6000</v>
      </c>
      <c r="K539" s="6">
        <f>Tabla2[[#This Row],[Price per Unit]]*Tabla2[[#This Row],[Units Sold]]</f>
        <v>390000</v>
      </c>
      <c r="L539" s="52">
        <f>Tabla2[[#This Row],[Units Sold]]/Cálculos!$C$11</f>
        <v>2.4204664965078721E-4</v>
      </c>
      <c r="M539" s="6">
        <f>Tabla2[[#This Row],[Total Sales]]-Tabla2[[#This Row],[Operating Profit]]</f>
        <v>292500</v>
      </c>
      <c r="N539" s="6">
        <v>97500</v>
      </c>
      <c r="O539" s="46">
        <f>Tabla2[[#This Row],[Operating Profit]]/Tabla2[[#This Row],[Total Sales]]</f>
        <v>0.25</v>
      </c>
      <c r="P539" s="1" t="s">
        <v>23</v>
      </c>
    </row>
    <row r="540" spans="1:16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3" t="str">
        <f>IFERROR(LEFT(Tabla2[[#This Row],[Product]],FIND(" ",Tabla2[[#This Row],[Product]])-3),Tabla2[[#This Row],[Product]])</f>
        <v>Women</v>
      </c>
      <c r="I540" s="6">
        <v>65</v>
      </c>
      <c r="J540" s="4">
        <v>5500</v>
      </c>
      <c r="K540" s="6">
        <f>Tabla2[[#This Row],[Price per Unit]]*Tabla2[[#This Row],[Units Sold]]</f>
        <v>357500</v>
      </c>
      <c r="L540" s="52">
        <f>Tabla2[[#This Row],[Units Sold]]/Cálculos!$C$11</f>
        <v>2.218760955132216E-4</v>
      </c>
      <c r="M540" s="6">
        <f>Tabla2[[#This Row],[Total Sales]]-Tabla2[[#This Row],[Operating Profit]]</f>
        <v>214500</v>
      </c>
      <c r="N540" s="6">
        <v>143000</v>
      </c>
      <c r="O540" s="46">
        <f>Tabla2[[#This Row],[Operating Profit]]/Tabla2[[#This Row],[Total Sales]]</f>
        <v>0.4</v>
      </c>
      <c r="P540" s="1" t="s">
        <v>17</v>
      </c>
    </row>
    <row r="541" spans="1:16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3" t="str">
        <f>IFERROR(LEFT(Tabla2[[#This Row],[Product]],FIND(" ",Tabla2[[#This Row],[Product]])-3),Tabla2[[#This Row],[Product]])</f>
        <v>Women</v>
      </c>
      <c r="I541" s="6">
        <v>60</v>
      </c>
      <c r="J541" s="4">
        <v>4500</v>
      </c>
      <c r="K541" s="6">
        <f>Tabla2[[#This Row],[Price per Unit]]*Tabla2[[#This Row],[Units Sold]]</f>
        <v>270000</v>
      </c>
      <c r="L541" s="52">
        <f>Tabla2[[#This Row],[Units Sold]]/Cálculos!$C$11</f>
        <v>1.8153498723809039E-4</v>
      </c>
      <c r="M541" s="6">
        <f>Tabla2[[#This Row],[Total Sales]]-Tabla2[[#This Row],[Operating Profit]]</f>
        <v>175500</v>
      </c>
      <c r="N541" s="6">
        <v>94500</v>
      </c>
      <c r="O541" s="46">
        <f>Tabla2[[#This Row],[Operating Profit]]/Tabla2[[#This Row],[Total Sales]]</f>
        <v>0.35</v>
      </c>
      <c r="P541" s="1" t="s">
        <v>17</v>
      </c>
    </row>
    <row r="542" spans="1:16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3" t="str">
        <f>IFERROR(LEFT(Tabla2[[#This Row],[Product]],FIND(" ",Tabla2[[#This Row],[Product]])-3),Tabla2[[#This Row],[Product]])</f>
        <v>Men</v>
      </c>
      <c r="I542" s="6">
        <v>65</v>
      </c>
      <c r="J542" s="4">
        <v>5000</v>
      </c>
      <c r="K542" s="6">
        <f>Tabla2[[#This Row],[Price per Unit]]*Tabla2[[#This Row],[Units Sold]]</f>
        <v>325000</v>
      </c>
      <c r="L542" s="52">
        <f>Tabla2[[#This Row],[Units Sold]]/Cálculos!$C$11</f>
        <v>2.01705541375656E-4</v>
      </c>
      <c r="M542" s="6">
        <f>Tabla2[[#This Row],[Total Sales]]-Tabla2[[#This Row],[Operating Profit]]</f>
        <v>146250</v>
      </c>
      <c r="N542" s="6">
        <v>178750</v>
      </c>
      <c r="O542" s="46">
        <f>Tabla2[[#This Row],[Operating Profit]]/Tabla2[[#This Row],[Total Sales]]</f>
        <v>0.55000000000000004</v>
      </c>
      <c r="P542" s="1" t="s">
        <v>17</v>
      </c>
    </row>
    <row r="543" spans="1:16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3" t="str">
        <f>IFERROR(LEFT(Tabla2[[#This Row],[Product]],FIND(" ",Tabla2[[#This Row],[Product]])-3),Tabla2[[#This Row],[Product]])</f>
        <v>Women</v>
      </c>
      <c r="I543" s="6">
        <v>80</v>
      </c>
      <c r="J543" s="4">
        <v>5000</v>
      </c>
      <c r="K543" s="6">
        <f>Tabla2[[#This Row],[Price per Unit]]*Tabla2[[#This Row],[Units Sold]]</f>
        <v>400000</v>
      </c>
      <c r="L543" s="52">
        <f>Tabla2[[#This Row],[Units Sold]]/Cálculos!$C$11</f>
        <v>2.01705541375656E-4</v>
      </c>
      <c r="M543" s="6">
        <f>Tabla2[[#This Row],[Total Sales]]-Tabla2[[#This Row],[Operating Profit]]</f>
        <v>320000</v>
      </c>
      <c r="N543" s="6">
        <v>80000</v>
      </c>
      <c r="O543" s="46">
        <f>Tabla2[[#This Row],[Operating Profit]]/Tabla2[[#This Row],[Total Sales]]</f>
        <v>0.2</v>
      </c>
      <c r="P543" s="1" t="s">
        <v>17</v>
      </c>
    </row>
    <row r="544" spans="1:16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3" t="str">
        <f>IFERROR(LEFT(Tabla2[[#This Row],[Product]],FIND(" ",Tabla2[[#This Row],[Product]])-3),Tabla2[[#This Row],[Product]])</f>
        <v>Men</v>
      </c>
      <c r="I544" s="6">
        <v>65</v>
      </c>
      <c r="J544" s="4">
        <v>7000</v>
      </c>
      <c r="K544" s="6">
        <f>Tabla2[[#This Row],[Price per Unit]]*Tabla2[[#This Row],[Units Sold]]</f>
        <v>455000</v>
      </c>
      <c r="L544" s="52">
        <f>Tabla2[[#This Row],[Units Sold]]/Cálculos!$C$11</f>
        <v>2.8238775792591842E-4</v>
      </c>
      <c r="M544" s="6">
        <f>Tabla2[[#This Row],[Total Sales]]-Tabla2[[#This Row],[Operating Profit]]</f>
        <v>273000</v>
      </c>
      <c r="N544" s="6">
        <v>182000</v>
      </c>
      <c r="O544" s="46">
        <f>Tabla2[[#This Row],[Operating Profit]]/Tabla2[[#This Row],[Total Sales]]</f>
        <v>0.4</v>
      </c>
      <c r="P544" s="1" t="s">
        <v>17</v>
      </c>
    </row>
    <row r="545" spans="1:16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3" t="str">
        <f>IFERROR(LEFT(Tabla2[[#This Row],[Product]],FIND(" ",Tabla2[[#This Row],[Product]])-3),Tabla2[[#This Row],[Product]])</f>
        <v>Men</v>
      </c>
      <c r="I545" s="6">
        <v>70</v>
      </c>
      <c r="J545" s="4">
        <v>6500</v>
      </c>
      <c r="K545" s="6">
        <f>Tabla2[[#This Row],[Price per Unit]]*Tabla2[[#This Row],[Units Sold]]</f>
        <v>455000</v>
      </c>
      <c r="L545" s="52">
        <f>Tabla2[[#This Row],[Units Sold]]/Cálculos!$C$11</f>
        <v>2.6221720378835281E-4</v>
      </c>
      <c r="M545" s="6">
        <f>Tabla2[[#This Row],[Total Sales]]-Tabla2[[#This Row],[Operating Profit]]</f>
        <v>341250</v>
      </c>
      <c r="N545" s="6">
        <v>113750</v>
      </c>
      <c r="O545" s="46">
        <f>Tabla2[[#This Row],[Operating Profit]]/Tabla2[[#This Row],[Total Sales]]</f>
        <v>0.25</v>
      </c>
      <c r="P545" s="1" t="s">
        <v>17</v>
      </c>
    </row>
    <row r="546" spans="1:16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3" t="str">
        <f>IFERROR(LEFT(Tabla2[[#This Row],[Product]],FIND(" ",Tabla2[[#This Row],[Product]])-3),Tabla2[[#This Row],[Product]])</f>
        <v>Women</v>
      </c>
      <c r="I546" s="6">
        <v>65</v>
      </c>
      <c r="J546" s="4">
        <v>5250</v>
      </c>
      <c r="K546" s="6">
        <f>Tabla2[[#This Row],[Price per Unit]]*Tabla2[[#This Row],[Units Sold]]</f>
        <v>341250</v>
      </c>
      <c r="L546" s="52">
        <f>Tabla2[[#This Row],[Units Sold]]/Cálculos!$C$11</f>
        <v>2.117908184444388E-4</v>
      </c>
      <c r="M546" s="6">
        <f>Tabla2[[#This Row],[Total Sales]]-Tabla2[[#This Row],[Operating Profit]]</f>
        <v>204750</v>
      </c>
      <c r="N546" s="6">
        <v>136500</v>
      </c>
      <c r="O546" s="46">
        <f>Tabla2[[#This Row],[Operating Profit]]/Tabla2[[#This Row],[Total Sales]]</f>
        <v>0.4</v>
      </c>
      <c r="P546" s="1" t="s">
        <v>17</v>
      </c>
    </row>
    <row r="547" spans="1:16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3" t="str">
        <f>IFERROR(LEFT(Tabla2[[#This Row],[Product]],FIND(" ",Tabla2[[#This Row],[Product]])-3),Tabla2[[#This Row],[Product]])</f>
        <v>Women</v>
      </c>
      <c r="I547" s="6">
        <v>65</v>
      </c>
      <c r="J547" s="4">
        <v>4750</v>
      </c>
      <c r="K547" s="6">
        <f>Tabla2[[#This Row],[Price per Unit]]*Tabla2[[#This Row],[Units Sold]]</f>
        <v>308750</v>
      </c>
      <c r="L547" s="52">
        <f>Tabla2[[#This Row],[Units Sold]]/Cálculos!$C$11</f>
        <v>1.9162026430687319E-4</v>
      </c>
      <c r="M547" s="6">
        <f>Tabla2[[#This Row],[Total Sales]]-Tabla2[[#This Row],[Operating Profit]]</f>
        <v>200687.5</v>
      </c>
      <c r="N547" s="6">
        <v>108062.5</v>
      </c>
      <c r="O547" s="46">
        <f>Tabla2[[#This Row],[Operating Profit]]/Tabla2[[#This Row],[Total Sales]]</f>
        <v>0.35</v>
      </c>
      <c r="P547" s="1" t="s">
        <v>17</v>
      </c>
    </row>
    <row r="548" spans="1:16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3" t="str">
        <f>IFERROR(LEFT(Tabla2[[#This Row],[Product]],FIND(" ",Tabla2[[#This Row],[Product]])-3),Tabla2[[#This Row],[Product]])</f>
        <v>Men</v>
      </c>
      <c r="I548" s="6">
        <v>75</v>
      </c>
      <c r="J548" s="4">
        <v>4750</v>
      </c>
      <c r="K548" s="6">
        <f>Tabla2[[#This Row],[Price per Unit]]*Tabla2[[#This Row],[Units Sold]]</f>
        <v>356250</v>
      </c>
      <c r="L548" s="52">
        <f>Tabla2[[#This Row],[Units Sold]]/Cálculos!$C$11</f>
        <v>1.9162026430687319E-4</v>
      </c>
      <c r="M548" s="6">
        <f>Tabla2[[#This Row],[Total Sales]]-Tabla2[[#This Row],[Operating Profit]]</f>
        <v>160312.49999999997</v>
      </c>
      <c r="N548" s="6">
        <v>195937.50000000003</v>
      </c>
      <c r="O548" s="46">
        <f>Tabla2[[#This Row],[Operating Profit]]/Tabla2[[#This Row],[Total Sales]]</f>
        <v>0.55000000000000004</v>
      </c>
      <c r="P548" s="1" t="s">
        <v>17</v>
      </c>
    </row>
    <row r="549" spans="1:16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3" t="str">
        <f>IFERROR(LEFT(Tabla2[[#This Row],[Product]],FIND(" ",Tabla2[[#This Row],[Product]])-3),Tabla2[[#This Row],[Product]])</f>
        <v>Women</v>
      </c>
      <c r="I549" s="6">
        <v>80</v>
      </c>
      <c r="J549" s="4">
        <v>4000</v>
      </c>
      <c r="K549" s="6">
        <f>Tabla2[[#This Row],[Price per Unit]]*Tabla2[[#This Row],[Units Sold]]</f>
        <v>320000</v>
      </c>
      <c r="L549" s="52">
        <f>Tabla2[[#This Row],[Units Sold]]/Cálculos!$C$11</f>
        <v>1.6136443310052479E-4</v>
      </c>
      <c r="M549" s="6">
        <f>Tabla2[[#This Row],[Total Sales]]-Tabla2[[#This Row],[Operating Profit]]</f>
        <v>256000</v>
      </c>
      <c r="N549" s="6">
        <v>64000</v>
      </c>
      <c r="O549" s="46">
        <f>Tabla2[[#This Row],[Operating Profit]]/Tabla2[[#This Row],[Total Sales]]</f>
        <v>0.2</v>
      </c>
      <c r="P549" s="1" t="s">
        <v>17</v>
      </c>
    </row>
    <row r="550" spans="1:16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3" t="str">
        <f>IFERROR(LEFT(Tabla2[[#This Row],[Product]],FIND(" ",Tabla2[[#This Row],[Product]])-3),Tabla2[[#This Row],[Product]])</f>
        <v>Men</v>
      </c>
      <c r="I550" s="6">
        <v>60.000000000000007</v>
      </c>
      <c r="J550" s="4">
        <v>6000</v>
      </c>
      <c r="K550" s="6">
        <f>Tabla2[[#This Row],[Price per Unit]]*Tabla2[[#This Row],[Units Sold]]</f>
        <v>360000.00000000006</v>
      </c>
      <c r="L550" s="52">
        <f>Tabla2[[#This Row],[Units Sold]]/Cálculos!$C$11</f>
        <v>2.4204664965078721E-4</v>
      </c>
      <c r="M550" s="6">
        <f>Tabla2[[#This Row],[Total Sales]]-Tabla2[[#This Row],[Operating Profit]]</f>
        <v>234000.00000000003</v>
      </c>
      <c r="N550" s="6">
        <v>126000.00000000003</v>
      </c>
      <c r="O550" s="46">
        <f>Tabla2[[#This Row],[Operating Profit]]/Tabla2[[#This Row],[Total Sales]]</f>
        <v>0.35000000000000003</v>
      </c>
      <c r="P550" s="1" t="s">
        <v>17</v>
      </c>
    </row>
    <row r="551" spans="1:16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3" t="str">
        <f>IFERROR(LEFT(Tabla2[[#This Row],[Product]],FIND(" ",Tabla2[[#This Row],[Product]])-3),Tabla2[[#This Row],[Product]])</f>
        <v>Men</v>
      </c>
      <c r="I551" s="6">
        <v>65.000000000000014</v>
      </c>
      <c r="J551" s="4">
        <v>6000</v>
      </c>
      <c r="K551" s="6">
        <f>Tabla2[[#This Row],[Price per Unit]]*Tabla2[[#This Row],[Units Sold]]</f>
        <v>390000.00000000006</v>
      </c>
      <c r="L551" s="52">
        <f>Tabla2[[#This Row],[Units Sold]]/Cálculos!$C$11</f>
        <v>2.4204664965078721E-4</v>
      </c>
      <c r="M551" s="6">
        <f>Tabla2[[#This Row],[Total Sales]]-Tabla2[[#This Row],[Operating Profit]]</f>
        <v>312000.00000000006</v>
      </c>
      <c r="N551" s="6">
        <v>78000.000000000015</v>
      </c>
      <c r="O551" s="46">
        <f>Tabla2[[#This Row],[Operating Profit]]/Tabla2[[#This Row],[Total Sales]]</f>
        <v>0.2</v>
      </c>
      <c r="P551" s="1" t="s">
        <v>17</v>
      </c>
    </row>
    <row r="552" spans="1:16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3" t="str">
        <f>IFERROR(LEFT(Tabla2[[#This Row],[Product]],FIND(" ",Tabla2[[#This Row],[Product]])-3),Tabla2[[#This Row],[Product]])</f>
        <v>Women</v>
      </c>
      <c r="I552" s="6">
        <v>60.000000000000007</v>
      </c>
      <c r="J552" s="4">
        <v>4500</v>
      </c>
      <c r="K552" s="6">
        <f>Tabla2[[#This Row],[Price per Unit]]*Tabla2[[#This Row],[Units Sold]]</f>
        <v>270000.00000000006</v>
      </c>
      <c r="L552" s="52">
        <f>Tabla2[[#This Row],[Units Sold]]/Cálculos!$C$11</f>
        <v>1.8153498723809039E-4</v>
      </c>
      <c r="M552" s="6">
        <f>Tabla2[[#This Row],[Total Sales]]-Tabla2[[#This Row],[Operating Profit]]</f>
        <v>175500.00000000003</v>
      </c>
      <c r="N552" s="6">
        <v>94500.000000000029</v>
      </c>
      <c r="O552" s="46">
        <f>Tabla2[[#This Row],[Operating Profit]]/Tabla2[[#This Row],[Total Sales]]</f>
        <v>0.35000000000000003</v>
      </c>
      <c r="P552" s="1" t="s">
        <v>17</v>
      </c>
    </row>
    <row r="553" spans="1:16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3" t="str">
        <f>IFERROR(LEFT(Tabla2[[#This Row],[Product]],FIND(" ",Tabla2[[#This Row],[Product]])-3),Tabla2[[#This Row],[Product]])</f>
        <v>Women</v>
      </c>
      <c r="I553" s="6">
        <v>60.000000000000007</v>
      </c>
      <c r="J553" s="4">
        <v>4000</v>
      </c>
      <c r="K553" s="6">
        <f>Tabla2[[#This Row],[Price per Unit]]*Tabla2[[#This Row],[Units Sold]]</f>
        <v>240000.00000000003</v>
      </c>
      <c r="L553" s="52">
        <f>Tabla2[[#This Row],[Units Sold]]/Cálculos!$C$11</f>
        <v>1.6136443310052479E-4</v>
      </c>
      <c r="M553" s="6">
        <f>Tabla2[[#This Row],[Total Sales]]-Tabla2[[#This Row],[Operating Profit]]</f>
        <v>168000.00000000003</v>
      </c>
      <c r="N553" s="6">
        <v>72000</v>
      </c>
      <c r="O553" s="46">
        <f>Tabla2[[#This Row],[Operating Profit]]/Tabla2[[#This Row],[Total Sales]]</f>
        <v>0.3</v>
      </c>
      <c r="P553" s="1" t="s">
        <v>17</v>
      </c>
    </row>
    <row r="554" spans="1:16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3" t="str">
        <f>IFERROR(LEFT(Tabla2[[#This Row],[Product]],FIND(" ",Tabla2[[#This Row],[Product]])-3),Tabla2[[#This Row],[Product]])</f>
        <v>Men</v>
      </c>
      <c r="I554" s="6">
        <v>70</v>
      </c>
      <c r="J554" s="4">
        <v>4000</v>
      </c>
      <c r="K554" s="6">
        <f>Tabla2[[#This Row],[Price per Unit]]*Tabla2[[#This Row],[Units Sold]]</f>
        <v>280000</v>
      </c>
      <c r="L554" s="52">
        <f>Tabla2[[#This Row],[Units Sold]]/Cálculos!$C$11</f>
        <v>1.6136443310052479E-4</v>
      </c>
      <c r="M554" s="6">
        <f>Tabla2[[#This Row],[Total Sales]]-Tabla2[[#This Row],[Operating Profit]]</f>
        <v>139999.99999999997</v>
      </c>
      <c r="N554" s="6">
        <v>140000.00000000003</v>
      </c>
      <c r="O554" s="46">
        <f>Tabla2[[#This Row],[Operating Profit]]/Tabla2[[#This Row],[Total Sales]]</f>
        <v>0.50000000000000011</v>
      </c>
      <c r="P554" s="1" t="s">
        <v>17</v>
      </c>
    </row>
    <row r="555" spans="1:16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3" t="str">
        <f>IFERROR(LEFT(Tabla2[[#This Row],[Product]],FIND(" ",Tabla2[[#This Row],[Product]])-3),Tabla2[[#This Row],[Product]])</f>
        <v>Women</v>
      </c>
      <c r="I555" s="6">
        <v>75.000000000000014</v>
      </c>
      <c r="J555" s="4">
        <v>4500</v>
      </c>
      <c r="K555" s="6">
        <f>Tabla2[[#This Row],[Price per Unit]]*Tabla2[[#This Row],[Units Sold]]</f>
        <v>337500.00000000006</v>
      </c>
      <c r="L555" s="52">
        <f>Tabla2[[#This Row],[Units Sold]]/Cálculos!$C$11</f>
        <v>1.8153498723809039E-4</v>
      </c>
      <c r="M555" s="6">
        <f>Tabla2[[#This Row],[Total Sales]]-Tabla2[[#This Row],[Operating Profit]]</f>
        <v>286875.00000000006</v>
      </c>
      <c r="N555" s="6">
        <v>50625.000000000015</v>
      </c>
      <c r="O555" s="46">
        <f>Tabla2[[#This Row],[Operating Profit]]/Tabla2[[#This Row],[Total Sales]]</f>
        <v>0.15000000000000002</v>
      </c>
      <c r="P555" s="1" t="s">
        <v>17</v>
      </c>
    </row>
    <row r="556" spans="1:16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3" t="str">
        <f>IFERROR(LEFT(Tabla2[[#This Row],[Product]],FIND(" ",Tabla2[[#This Row],[Product]])-3),Tabla2[[#This Row],[Product]])</f>
        <v>Men</v>
      </c>
      <c r="I556" s="6">
        <v>60.000000000000007</v>
      </c>
      <c r="J556" s="4">
        <v>5500</v>
      </c>
      <c r="K556" s="6">
        <f>Tabla2[[#This Row],[Price per Unit]]*Tabla2[[#This Row],[Units Sold]]</f>
        <v>330000.00000000006</v>
      </c>
      <c r="L556" s="52">
        <f>Tabla2[[#This Row],[Units Sold]]/Cálculos!$C$11</f>
        <v>2.218760955132216E-4</v>
      </c>
      <c r="M556" s="6">
        <f>Tabla2[[#This Row],[Total Sales]]-Tabla2[[#This Row],[Operating Profit]]</f>
        <v>214500.00000000003</v>
      </c>
      <c r="N556" s="6">
        <v>115500.00000000003</v>
      </c>
      <c r="O556" s="46">
        <f>Tabla2[[#This Row],[Operating Profit]]/Tabla2[[#This Row],[Total Sales]]</f>
        <v>0.35000000000000003</v>
      </c>
      <c r="P556" s="1" t="s">
        <v>17</v>
      </c>
    </row>
    <row r="557" spans="1:16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3" t="str">
        <f>IFERROR(LEFT(Tabla2[[#This Row],[Product]],FIND(" ",Tabla2[[#This Row],[Product]])-3),Tabla2[[#This Row],[Product]])</f>
        <v>Men</v>
      </c>
      <c r="I557" s="6">
        <v>65.000000000000014</v>
      </c>
      <c r="J557" s="4">
        <v>5500</v>
      </c>
      <c r="K557" s="6">
        <f>Tabla2[[#This Row],[Price per Unit]]*Tabla2[[#This Row],[Units Sold]]</f>
        <v>357500.00000000006</v>
      </c>
      <c r="L557" s="52">
        <f>Tabla2[[#This Row],[Units Sold]]/Cálculos!$C$11</f>
        <v>2.218760955132216E-4</v>
      </c>
      <c r="M557" s="6">
        <f>Tabla2[[#This Row],[Total Sales]]-Tabla2[[#This Row],[Operating Profit]]</f>
        <v>286000.00000000006</v>
      </c>
      <c r="N557" s="6">
        <v>71500.000000000015</v>
      </c>
      <c r="O557" s="46">
        <f>Tabla2[[#This Row],[Operating Profit]]/Tabla2[[#This Row],[Total Sales]]</f>
        <v>0.2</v>
      </c>
      <c r="P557" s="1" t="s">
        <v>17</v>
      </c>
    </row>
    <row r="558" spans="1:16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3" t="str">
        <f>IFERROR(LEFT(Tabla2[[#This Row],[Product]],FIND(" ",Tabla2[[#This Row],[Product]])-3),Tabla2[[#This Row],[Product]])</f>
        <v>Women</v>
      </c>
      <c r="I558" s="6">
        <v>60.000000000000007</v>
      </c>
      <c r="J558" s="4">
        <v>3750</v>
      </c>
      <c r="K558" s="6">
        <f>Tabla2[[#This Row],[Price per Unit]]*Tabla2[[#This Row],[Units Sold]]</f>
        <v>225000.00000000003</v>
      </c>
      <c r="L558" s="52">
        <f>Tabla2[[#This Row],[Units Sold]]/Cálculos!$C$11</f>
        <v>1.5127915603174201E-4</v>
      </c>
      <c r="M558" s="6">
        <f>Tabla2[[#This Row],[Total Sales]]-Tabla2[[#This Row],[Operating Profit]]</f>
        <v>146250</v>
      </c>
      <c r="N558" s="6">
        <v>78750.000000000015</v>
      </c>
      <c r="O558" s="46">
        <f>Tabla2[[#This Row],[Operating Profit]]/Tabla2[[#This Row],[Total Sales]]</f>
        <v>0.35000000000000003</v>
      </c>
      <c r="P558" s="1" t="s">
        <v>17</v>
      </c>
    </row>
    <row r="559" spans="1:16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3" t="str">
        <f>IFERROR(LEFT(Tabla2[[#This Row],[Product]],FIND(" ",Tabla2[[#This Row],[Product]])-3),Tabla2[[#This Row],[Product]])</f>
        <v>Women</v>
      </c>
      <c r="I559" s="6">
        <v>60.000000000000007</v>
      </c>
      <c r="J559" s="4">
        <v>3500</v>
      </c>
      <c r="K559" s="6">
        <f>Tabla2[[#This Row],[Price per Unit]]*Tabla2[[#This Row],[Units Sold]]</f>
        <v>210000.00000000003</v>
      </c>
      <c r="L559" s="52">
        <f>Tabla2[[#This Row],[Units Sold]]/Cálculos!$C$11</f>
        <v>1.4119387896295921E-4</v>
      </c>
      <c r="M559" s="6">
        <f>Tabla2[[#This Row],[Total Sales]]-Tabla2[[#This Row],[Operating Profit]]</f>
        <v>147000.00000000003</v>
      </c>
      <c r="N559" s="6">
        <v>63000.000000000007</v>
      </c>
      <c r="O559" s="46">
        <f>Tabla2[[#This Row],[Operating Profit]]/Tabla2[[#This Row],[Total Sales]]</f>
        <v>0.3</v>
      </c>
      <c r="P559" s="1" t="s">
        <v>17</v>
      </c>
    </row>
    <row r="560" spans="1:16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3" t="str">
        <f>IFERROR(LEFT(Tabla2[[#This Row],[Product]],FIND(" ",Tabla2[[#This Row],[Product]])-3),Tabla2[[#This Row],[Product]])</f>
        <v>Men</v>
      </c>
      <c r="I560" s="6">
        <v>70</v>
      </c>
      <c r="J560" s="4">
        <v>3250</v>
      </c>
      <c r="K560" s="6">
        <f>Tabla2[[#This Row],[Price per Unit]]*Tabla2[[#This Row],[Units Sold]]</f>
        <v>227500</v>
      </c>
      <c r="L560" s="52">
        <f>Tabla2[[#This Row],[Units Sold]]/Cálculos!$C$11</f>
        <v>1.3110860189417641E-4</v>
      </c>
      <c r="M560" s="6">
        <f>Tabla2[[#This Row],[Total Sales]]-Tabla2[[#This Row],[Operating Profit]]</f>
        <v>113749.99999999997</v>
      </c>
      <c r="N560" s="6">
        <v>113750.00000000003</v>
      </c>
      <c r="O560" s="46">
        <f>Tabla2[[#This Row],[Operating Profit]]/Tabla2[[#This Row],[Total Sales]]</f>
        <v>0.50000000000000011</v>
      </c>
      <c r="P560" s="1" t="s">
        <v>17</v>
      </c>
    </row>
    <row r="561" spans="1:16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3" t="str">
        <f>IFERROR(LEFT(Tabla2[[#This Row],[Product]],FIND(" ",Tabla2[[#This Row],[Product]])-3),Tabla2[[#This Row],[Product]])</f>
        <v>Women</v>
      </c>
      <c r="I561" s="6">
        <v>75.000000000000014</v>
      </c>
      <c r="J561" s="4">
        <v>3750</v>
      </c>
      <c r="K561" s="6">
        <f>Tabla2[[#This Row],[Price per Unit]]*Tabla2[[#This Row],[Units Sold]]</f>
        <v>281250.00000000006</v>
      </c>
      <c r="L561" s="52">
        <f>Tabla2[[#This Row],[Units Sold]]/Cálculos!$C$11</f>
        <v>1.5127915603174201E-4</v>
      </c>
      <c r="M561" s="6">
        <f>Tabla2[[#This Row],[Total Sales]]-Tabla2[[#This Row],[Operating Profit]]</f>
        <v>239062.50000000006</v>
      </c>
      <c r="N561" s="6">
        <v>42187.500000000015</v>
      </c>
      <c r="O561" s="46">
        <f>Tabla2[[#This Row],[Operating Profit]]/Tabla2[[#This Row],[Total Sales]]</f>
        <v>0.15000000000000002</v>
      </c>
      <c r="P561" s="1" t="s">
        <v>17</v>
      </c>
    </row>
    <row r="562" spans="1:16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3" t="str">
        <f>IFERROR(LEFT(Tabla2[[#This Row],[Product]],FIND(" ",Tabla2[[#This Row],[Product]])-3),Tabla2[[#This Row],[Product]])</f>
        <v>Men</v>
      </c>
      <c r="I562" s="6">
        <v>60.000000000000007</v>
      </c>
      <c r="J562" s="4">
        <v>5750</v>
      </c>
      <c r="K562" s="6">
        <f>Tabla2[[#This Row],[Price per Unit]]*Tabla2[[#This Row],[Units Sold]]</f>
        <v>345000.00000000006</v>
      </c>
      <c r="L562" s="52">
        <f>Tabla2[[#This Row],[Units Sold]]/Cálculos!$C$11</f>
        <v>2.319613725820044E-4</v>
      </c>
      <c r="M562" s="6">
        <f>Tabla2[[#This Row],[Total Sales]]-Tabla2[[#This Row],[Operating Profit]]</f>
        <v>224250.00000000003</v>
      </c>
      <c r="N562" s="6">
        <v>120750.00000000003</v>
      </c>
      <c r="O562" s="46">
        <f>Tabla2[[#This Row],[Operating Profit]]/Tabla2[[#This Row],[Total Sales]]</f>
        <v>0.35000000000000003</v>
      </c>
      <c r="P562" s="1" t="s">
        <v>17</v>
      </c>
    </row>
    <row r="563" spans="1:16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3" t="str">
        <f>IFERROR(LEFT(Tabla2[[#This Row],[Product]],FIND(" ",Tabla2[[#This Row],[Product]])-3),Tabla2[[#This Row],[Product]])</f>
        <v>Men</v>
      </c>
      <c r="I563" s="6">
        <v>65.000000000000014</v>
      </c>
      <c r="J563" s="4">
        <v>5750</v>
      </c>
      <c r="K563" s="6">
        <f>Tabla2[[#This Row],[Price per Unit]]*Tabla2[[#This Row],[Units Sold]]</f>
        <v>373750.00000000006</v>
      </c>
      <c r="L563" s="52">
        <f>Tabla2[[#This Row],[Units Sold]]/Cálculos!$C$11</f>
        <v>2.319613725820044E-4</v>
      </c>
      <c r="M563" s="6">
        <f>Tabla2[[#This Row],[Total Sales]]-Tabla2[[#This Row],[Operating Profit]]</f>
        <v>299000.00000000006</v>
      </c>
      <c r="N563" s="6">
        <v>74750.000000000015</v>
      </c>
      <c r="O563" s="46">
        <f>Tabla2[[#This Row],[Operating Profit]]/Tabla2[[#This Row],[Total Sales]]</f>
        <v>0.2</v>
      </c>
      <c r="P563" s="1" t="s">
        <v>17</v>
      </c>
    </row>
    <row r="564" spans="1:16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3" t="str">
        <f>IFERROR(LEFT(Tabla2[[#This Row],[Product]],FIND(" ",Tabla2[[#This Row],[Product]])-3),Tabla2[[#This Row],[Product]])</f>
        <v>Women</v>
      </c>
      <c r="I564" s="6">
        <v>60.000000000000007</v>
      </c>
      <c r="J564" s="4">
        <v>4250</v>
      </c>
      <c r="K564" s="6">
        <f>Tabla2[[#This Row],[Price per Unit]]*Tabla2[[#This Row],[Units Sold]]</f>
        <v>255000.00000000003</v>
      </c>
      <c r="L564" s="52">
        <f>Tabla2[[#This Row],[Units Sold]]/Cálculos!$C$11</f>
        <v>1.7144971016930759E-4</v>
      </c>
      <c r="M564" s="6">
        <f>Tabla2[[#This Row],[Total Sales]]-Tabla2[[#This Row],[Operating Profit]]</f>
        <v>165750</v>
      </c>
      <c r="N564" s="6">
        <v>89250.000000000015</v>
      </c>
      <c r="O564" s="46">
        <f>Tabla2[[#This Row],[Operating Profit]]/Tabla2[[#This Row],[Total Sales]]</f>
        <v>0.35000000000000003</v>
      </c>
      <c r="P564" s="1" t="s">
        <v>17</v>
      </c>
    </row>
    <row r="565" spans="1:16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3" t="str">
        <f>IFERROR(LEFT(Tabla2[[#This Row],[Product]],FIND(" ",Tabla2[[#This Row],[Product]])-3),Tabla2[[#This Row],[Product]])</f>
        <v>Women</v>
      </c>
      <c r="I565" s="6">
        <v>60.000000000000007</v>
      </c>
      <c r="J565" s="4">
        <v>4000</v>
      </c>
      <c r="K565" s="6">
        <f>Tabla2[[#This Row],[Price per Unit]]*Tabla2[[#This Row],[Units Sold]]</f>
        <v>240000.00000000003</v>
      </c>
      <c r="L565" s="52">
        <f>Tabla2[[#This Row],[Units Sold]]/Cálculos!$C$11</f>
        <v>1.6136443310052479E-4</v>
      </c>
      <c r="M565" s="6">
        <f>Tabla2[[#This Row],[Total Sales]]-Tabla2[[#This Row],[Operating Profit]]</f>
        <v>168000.00000000003</v>
      </c>
      <c r="N565" s="6">
        <v>72000</v>
      </c>
      <c r="O565" s="46">
        <f>Tabla2[[#This Row],[Operating Profit]]/Tabla2[[#This Row],[Total Sales]]</f>
        <v>0.3</v>
      </c>
      <c r="P565" s="1" t="s">
        <v>17</v>
      </c>
    </row>
    <row r="566" spans="1:16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3" t="str">
        <f>IFERROR(LEFT(Tabla2[[#This Row],[Product]],FIND(" ",Tabla2[[#This Row],[Product]])-3),Tabla2[[#This Row],[Product]])</f>
        <v>Men</v>
      </c>
      <c r="I566" s="6">
        <v>70</v>
      </c>
      <c r="J566" s="4">
        <v>3500</v>
      </c>
      <c r="K566" s="6">
        <f>Tabla2[[#This Row],[Price per Unit]]*Tabla2[[#This Row],[Units Sold]]</f>
        <v>245000</v>
      </c>
      <c r="L566" s="52">
        <f>Tabla2[[#This Row],[Units Sold]]/Cálculos!$C$11</f>
        <v>1.4119387896295921E-4</v>
      </c>
      <c r="M566" s="6">
        <f>Tabla2[[#This Row],[Total Sales]]-Tabla2[[#This Row],[Operating Profit]]</f>
        <v>122499.99999999997</v>
      </c>
      <c r="N566" s="6">
        <v>122500.00000000003</v>
      </c>
      <c r="O566" s="46">
        <f>Tabla2[[#This Row],[Operating Profit]]/Tabla2[[#This Row],[Total Sales]]</f>
        <v>0.50000000000000011</v>
      </c>
      <c r="P566" s="1" t="s">
        <v>17</v>
      </c>
    </row>
    <row r="567" spans="1:16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3" t="str">
        <f>IFERROR(LEFT(Tabla2[[#This Row],[Product]],FIND(" ",Tabla2[[#This Row],[Product]])-3),Tabla2[[#This Row],[Product]])</f>
        <v>Women</v>
      </c>
      <c r="I567" s="6">
        <v>75.000000000000014</v>
      </c>
      <c r="J567" s="4">
        <v>4750</v>
      </c>
      <c r="K567" s="6">
        <f>Tabla2[[#This Row],[Price per Unit]]*Tabla2[[#This Row],[Units Sold]]</f>
        <v>356250.00000000006</v>
      </c>
      <c r="L567" s="52">
        <f>Tabla2[[#This Row],[Units Sold]]/Cálculos!$C$11</f>
        <v>1.9162026430687319E-4</v>
      </c>
      <c r="M567" s="6">
        <f>Tabla2[[#This Row],[Total Sales]]-Tabla2[[#This Row],[Operating Profit]]</f>
        <v>302812.50000000006</v>
      </c>
      <c r="N567" s="6">
        <v>53437.500000000015</v>
      </c>
      <c r="O567" s="46">
        <f>Tabla2[[#This Row],[Operating Profit]]/Tabla2[[#This Row],[Total Sales]]</f>
        <v>0.15000000000000002</v>
      </c>
      <c r="P567" s="1" t="s">
        <v>17</v>
      </c>
    </row>
    <row r="568" spans="1:16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3" t="str">
        <f>IFERROR(LEFT(Tabla2[[#This Row],[Product]],FIND(" ",Tabla2[[#This Row],[Product]])-3),Tabla2[[#This Row],[Product]])</f>
        <v>Men</v>
      </c>
      <c r="I568" s="6">
        <v>60.000000000000007</v>
      </c>
      <c r="J568" s="4">
        <v>6750</v>
      </c>
      <c r="K568" s="6">
        <f>Tabla2[[#This Row],[Price per Unit]]*Tabla2[[#This Row],[Units Sold]]</f>
        <v>405000.00000000006</v>
      </c>
      <c r="L568" s="52">
        <f>Tabla2[[#This Row],[Units Sold]]/Cálculos!$C$11</f>
        <v>2.7230248085713561E-4</v>
      </c>
      <c r="M568" s="6">
        <f>Tabla2[[#This Row],[Total Sales]]-Tabla2[[#This Row],[Operating Profit]]</f>
        <v>263250</v>
      </c>
      <c r="N568" s="6">
        <v>141750.00000000003</v>
      </c>
      <c r="O568" s="46">
        <f>Tabla2[[#This Row],[Operating Profit]]/Tabla2[[#This Row],[Total Sales]]</f>
        <v>0.35000000000000003</v>
      </c>
      <c r="P568" s="1" t="s">
        <v>17</v>
      </c>
    </row>
    <row r="569" spans="1:16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3" t="str">
        <f>IFERROR(LEFT(Tabla2[[#This Row],[Product]],FIND(" ",Tabla2[[#This Row],[Product]])-3),Tabla2[[#This Row],[Product]])</f>
        <v>Men</v>
      </c>
      <c r="I569" s="6">
        <v>65.000000000000014</v>
      </c>
      <c r="J569" s="4">
        <v>6750</v>
      </c>
      <c r="K569" s="6">
        <f>Tabla2[[#This Row],[Price per Unit]]*Tabla2[[#This Row],[Units Sold]]</f>
        <v>438750.00000000012</v>
      </c>
      <c r="L569" s="52">
        <f>Tabla2[[#This Row],[Units Sold]]/Cálculos!$C$11</f>
        <v>2.7230248085713561E-4</v>
      </c>
      <c r="M569" s="6">
        <f>Tabla2[[#This Row],[Total Sales]]-Tabla2[[#This Row],[Operating Profit]]</f>
        <v>351000.00000000012</v>
      </c>
      <c r="N569" s="6">
        <v>87750.000000000029</v>
      </c>
      <c r="O569" s="46">
        <f>Tabla2[[#This Row],[Operating Profit]]/Tabla2[[#This Row],[Total Sales]]</f>
        <v>0.2</v>
      </c>
      <c r="P569" s="1" t="s">
        <v>17</v>
      </c>
    </row>
    <row r="570" spans="1:16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3" t="str">
        <f>IFERROR(LEFT(Tabla2[[#This Row],[Product]],FIND(" ",Tabla2[[#This Row],[Product]])-3),Tabla2[[#This Row],[Product]])</f>
        <v>Women</v>
      </c>
      <c r="I570" s="6">
        <v>60.000000000000007</v>
      </c>
      <c r="J570" s="4">
        <v>4750</v>
      </c>
      <c r="K570" s="6">
        <f>Tabla2[[#This Row],[Price per Unit]]*Tabla2[[#This Row],[Units Sold]]</f>
        <v>285000.00000000006</v>
      </c>
      <c r="L570" s="52">
        <f>Tabla2[[#This Row],[Units Sold]]/Cálculos!$C$11</f>
        <v>1.9162026430687319E-4</v>
      </c>
      <c r="M570" s="6">
        <f>Tabla2[[#This Row],[Total Sales]]-Tabla2[[#This Row],[Operating Profit]]</f>
        <v>185250.00000000003</v>
      </c>
      <c r="N570" s="6">
        <v>99750.000000000029</v>
      </c>
      <c r="O570" s="46">
        <f>Tabla2[[#This Row],[Operating Profit]]/Tabla2[[#This Row],[Total Sales]]</f>
        <v>0.35000000000000003</v>
      </c>
      <c r="P570" s="1" t="s">
        <v>17</v>
      </c>
    </row>
    <row r="571" spans="1:16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3" t="str">
        <f>IFERROR(LEFT(Tabla2[[#This Row],[Product]],FIND(" ",Tabla2[[#This Row],[Product]])-3),Tabla2[[#This Row],[Product]])</f>
        <v>Women</v>
      </c>
      <c r="I571" s="6">
        <v>60.000000000000007</v>
      </c>
      <c r="J571" s="4">
        <v>4750</v>
      </c>
      <c r="K571" s="6">
        <f>Tabla2[[#This Row],[Price per Unit]]*Tabla2[[#This Row],[Units Sold]]</f>
        <v>285000.00000000006</v>
      </c>
      <c r="L571" s="52">
        <f>Tabla2[[#This Row],[Units Sold]]/Cálculos!$C$11</f>
        <v>1.9162026430687319E-4</v>
      </c>
      <c r="M571" s="6">
        <f>Tabla2[[#This Row],[Total Sales]]-Tabla2[[#This Row],[Operating Profit]]</f>
        <v>199500.00000000006</v>
      </c>
      <c r="N571" s="6">
        <v>85500.000000000015</v>
      </c>
      <c r="O571" s="46">
        <f>Tabla2[[#This Row],[Operating Profit]]/Tabla2[[#This Row],[Total Sales]]</f>
        <v>0.3</v>
      </c>
      <c r="P571" s="1" t="s">
        <v>17</v>
      </c>
    </row>
    <row r="572" spans="1:16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3" t="str">
        <f>IFERROR(LEFT(Tabla2[[#This Row],[Product]],FIND(" ",Tabla2[[#This Row],[Product]])-3),Tabla2[[#This Row],[Product]])</f>
        <v>Men</v>
      </c>
      <c r="I572" s="6">
        <v>70</v>
      </c>
      <c r="J572" s="4">
        <v>4000</v>
      </c>
      <c r="K572" s="6">
        <f>Tabla2[[#This Row],[Price per Unit]]*Tabla2[[#This Row],[Units Sold]]</f>
        <v>280000</v>
      </c>
      <c r="L572" s="52">
        <f>Tabla2[[#This Row],[Units Sold]]/Cálculos!$C$11</f>
        <v>1.6136443310052479E-4</v>
      </c>
      <c r="M572" s="6">
        <f>Tabla2[[#This Row],[Total Sales]]-Tabla2[[#This Row],[Operating Profit]]</f>
        <v>139999.99999999997</v>
      </c>
      <c r="N572" s="6">
        <v>140000.00000000003</v>
      </c>
      <c r="O572" s="46">
        <f>Tabla2[[#This Row],[Operating Profit]]/Tabla2[[#This Row],[Total Sales]]</f>
        <v>0.50000000000000011</v>
      </c>
      <c r="P572" s="1" t="s">
        <v>17</v>
      </c>
    </row>
    <row r="573" spans="1:16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3" t="str">
        <f>IFERROR(LEFT(Tabla2[[#This Row],[Product]],FIND(" ",Tabla2[[#This Row],[Product]])-3),Tabla2[[#This Row],[Product]])</f>
        <v>Women</v>
      </c>
      <c r="I573" s="6">
        <v>75.000000000000014</v>
      </c>
      <c r="J573" s="4">
        <v>5000</v>
      </c>
      <c r="K573" s="6">
        <f>Tabla2[[#This Row],[Price per Unit]]*Tabla2[[#This Row],[Units Sold]]</f>
        <v>375000.00000000006</v>
      </c>
      <c r="L573" s="52">
        <f>Tabla2[[#This Row],[Units Sold]]/Cálculos!$C$11</f>
        <v>2.01705541375656E-4</v>
      </c>
      <c r="M573" s="6">
        <f>Tabla2[[#This Row],[Total Sales]]-Tabla2[[#This Row],[Operating Profit]]</f>
        <v>318750.00000000006</v>
      </c>
      <c r="N573" s="6">
        <v>56250.000000000015</v>
      </c>
      <c r="O573" s="46">
        <f>Tabla2[[#This Row],[Operating Profit]]/Tabla2[[#This Row],[Total Sales]]</f>
        <v>0.15000000000000002</v>
      </c>
      <c r="P573" s="1" t="s">
        <v>17</v>
      </c>
    </row>
    <row r="574" spans="1:16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3" t="str">
        <f>IFERROR(LEFT(Tabla2[[#This Row],[Product]],FIND(" ",Tabla2[[#This Row],[Product]])-3),Tabla2[[#This Row],[Product]])</f>
        <v>Men</v>
      </c>
      <c r="I574" s="6">
        <v>30</v>
      </c>
      <c r="J574" s="4">
        <v>4250</v>
      </c>
      <c r="K574" s="6">
        <f>Tabla2[[#This Row],[Price per Unit]]*Tabla2[[#This Row],[Units Sold]]</f>
        <v>127500</v>
      </c>
      <c r="L574" s="52">
        <f>Tabla2[[#This Row],[Units Sold]]/Cálculos!$C$11</f>
        <v>1.7144971016930759E-4</v>
      </c>
      <c r="M574" s="6">
        <f>Tabla2[[#This Row],[Total Sales]]-Tabla2[[#This Row],[Operating Profit]]</f>
        <v>82875</v>
      </c>
      <c r="N574" s="6">
        <v>44625.000000000007</v>
      </c>
      <c r="O574" s="46">
        <f>Tabla2[[#This Row],[Operating Profit]]/Tabla2[[#This Row],[Total Sales]]</f>
        <v>0.35000000000000003</v>
      </c>
      <c r="P574" s="1" t="s">
        <v>17</v>
      </c>
    </row>
    <row r="575" spans="1:16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3" t="str">
        <f>IFERROR(LEFT(Tabla2[[#This Row],[Product]],FIND(" ",Tabla2[[#This Row],[Product]])-3),Tabla2[[#This Row],[Product]])</f>
        <v>Men</v>
      </c>
      <c r="I575" s="6">
        <v>40</v>
      </c>
      <c r="J575" s="4">
        <v>4250</v>
      </c>
      <c r="K575" s="6">
        <f>Tabla2[[#This Row],[Price per Unit]]*Tabla2[[#This Row],[Units Sold]]</f>
        <v>170000</v>
      </c>
      <c r="L575" s="52">
        <f>Tabla2[[#This Row],[Units Sold]]/Cálculos!$C$11</f>
        <v>1.7144971016930759E-4</v>
      </c>
      <c r="M575" s="6">
        <f>Tabla2[[#This Row],[Total Sales]]-Tabla2[[#This Row],[Operating Profit]]</f>
        <v>136000</v>
      </c>
      <c r="N575" s="6">
        <v>34000</v>
      </c>
      <c r="O575" s="46">
        <f>Tabla2[[#This Row],[Operating Profit]]/Tabla2[[#This Row],[Total Sales]]</f>
        <v>0.2</v>
      </c>
      <c r="P575" s="1" t="s">
        <v>17</v>
      </c>
    </row>
    <row r="576" spans="1:16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3" t="str">
        <f>IFERROR(LEFT(Tabla2[[#This Row],[Product]],FIND(" ",Tabla2[[#This Row],[Product]])-3),Tabla2[[#This Row],[Product]])</f>
        <v>Women</v>
      </c>
      <c r="I576" s="6">
        <v>40</v>
      </c>
      <c r="J576" s="4">
        <v>4250</v>
      </c>
      <c r="K576" s="6">
        <f>Tabla2[[#This Row],[Price per Unit]]*Tabla2[[#This Row],[Units Sold]]</f>
        <v>170000</v>
      </c>
      <c r="L576" s="52">
        <f>Tabla2[[#This Row],[Units Sold]]/Cálculos!$C$11</f>
        <v>1.7144971016930759E-4</v>
      </c>
      <c r="M576" s="6">
        <f>Tabla2[[#This Row],[Total Sales]]-Tabla2[[#This Row],[Operating Profit]]</f>
        <v>110500</v>
      </c>
      <c r="N576" s="6">
        <v>59500.000000000007</v>
      </c>
      <c r="O576" s="46">
        <f>Tabla2[[#This Row],[Operating Profit]]/Tabla2[[#This Row],[Total Sales]]</f>
        <v>0.35000000000000003</v>
      </c>
      <c r="P576" s="1" t="s">
        <v>17</v>
      </c>
    </row>
    <row r="577" spans="1:16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3" t="str">
        <f>IFERROR(LEFT(Tabla2[[#This Row],[Product]],FIND(" ",Tabla2[[#This Row],[Product]])-3),Tabla2[[#This Row],[Product]])</f>
        <v>Women</v>
      </c>
      <c r="I577" s="6">
        <v>40</v>
      </c>
      <c r="J577" s="4">
        <v>2750</v>
      </c>
      <c r="K577" s="6">
        <f>Tabla2[[#This Row],[Price per Unit]]*Tabla2[[#This Row],[Units Sold]]</f>
        <v>110000</v>
      </c>
      <c r="L577" s="52">
        <f>Tabla2[[#This Row],[Units Sold]]/Cálculos!$C$11</f>
        <v>1.109380477566108E-4</v>
      </c>
      <c r="M577" s="6">
        <f>Tabla2[[#This Row],[Total Sales]]-Tabla2[[#This Row],[Operating Profit]]</f>
        <v>77000</v>
      </c>
      <c r="N577" s="6">
        <v>33000</v>
      </c>
      <c r="O577" s="46">
        <f>Tabla2[[#This Row],[Operating Profit]]/Tabla2[[#This Row],[Total Sales]]</f>
        <v>0.3</v>
      </c>
      <c r="P577" s="1" t="s">
        <v>17</v>
      </c>
    </row>
    <row r="578" spans="1:16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3" t="str">
        <f>IFERROR(LEFT(Tabla2[[#This Row],[Product]],FIND(" ",Tabla2[[#This Row],[Product]])-3),Tabla2[[#This Row],[Product]])</f>
        <v>Men</v>
      </c>
      <c r="I578" s="6">
        <v>45</v>
      </c>
      <c r="J578" s="4">
        <v>2250</v>
      </c>
      <c r="K578" s="6">
        <f>Tabla2[[#This Row],[Price per Unit]]*Tabla2[[#This Row],[Units Sold]]</f>
        <v>101250</v>
      </c>
      <c r="L578" s="52">
        <f>Tabla2[[#This Row],[Units Sold]]/Cálculos!$C$11</f>
        <v>9.0767493619045195E-5</v>
      </c>
      <c r="M578" s="6">
        <f>Tabla2[[#This Row],[Total Sales]]-Tabla2[[#This Row],[Operating Profit]]</f>
        <v>50625</v>
      </c>
      <c r="N578" s="6">
        <v>50625</v>
      </c>
      <c r="O578" s="46">
        <f>Tabla2[[#This Row],[Operating Profit]]/Tabla2[[#This Row],[Total Sales]]</f>
        <v>0.5</v>
      </c>
      <c r="P578" s="1" t="s">
        <v>17</v>
      </c>
    </row>
    <row r="579" spans="1:16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3" t="str">
        <f>IFERROR(LEFT(Tabla2[[#This Row],[Product]],FIND(" ",Tabla2[[#This Row],[Product]])-3),Tabla2[[#This Row],[Product]])</f>
        <v>Women</v>
      </c>
      <c r="I579" s="6">
        <v>40</v>
      </c>
      <c r="J579" s="4">
        <v>4750</v>
      </c>
      <c r="K579" s="6">
        <f>Tabla2[[#This Row],[Price per Unit]]*Tabla2[[#This Row],[Units Sold]]</f>
        <v>190000</v>
      </c>
      <c r="L579" s="52">
        <f>Tabla2[[#This Row],[Units Sold]]/Cálculos!$C$11</f>
        <v>1.9162026430687319E-4</v>
      </c>
      <c r="M579" s="6">
        <f>Tabla2[[#This Row],[Total Sales]]-Tabla2[[#This Row],[Operating Profit]]</f>
        <v>161500</v>
      </c>
      <c r="N579" s="6">
        <v>28500.000000000004</v>
      </c>
      <c r="O579" s="46">
        <f>Tabla2[[#This Row],[Operating Profit]]/Tabla2[[#This Row],[Total Sales]]</f>
        <v>0.15000000000000002</v>
      </c>
      <c r="P579" s="1" t="s">
        <v>17</v>
      </c>
    </row>
    <row r="580" spans="1:16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3" t="str">
        <f>IFERROR(LEFT(Tabla2[[#This Row],[Product]],FIND(" ",Tabla2[[#This Row],[Product]])-3),Tabla2[[#This Row],[Product]])</f>
        <v>Men</v>
      </c>
      <c r="I580" s="6">
        <v>30</v>
      </c>
      <c r="J580" s="4">
        <v>5250</v>
      </c>
      <c r="K580" s="6">
        <f>Tabla2[[#This Row],[Price per Unit]]*Tabla2[[#This Row],[Units Sold]]</f>
        <v>157500</v>
      </c>
      <c r="L580" s="52">
        <f>Tabla2[[#This Row],[Units Sold]]/Cálculos!$C$11</f>
        <v>2.117908184444388E-4</v>
      </c>
      <c r="M580" s="6">
        <f>Tabla2[[#This Row],[Total Sales]]-Tabla2[[#This Row],[Operating Profit]]</f>
        <v>102375</v>
      </c>
      <c r="N580" s="6">
        <v>55125.000000000007</v>
      </c>
      <c r="O580" s="46">
        <f>Tabla2[[#This Row],[Operating Profit]]/Tabla2[[#This Row],[Total Sales]]</f>
        <v>0.35000000000000003</v>
      </c>
      <c r="P580" s="1" t="s">
        <v>17</v>
      </c>
    </row>
    <row r="581" spans="1:16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3" t="str">
        <f>IFERROR(LEFT(Tabla2[[#This Row],[Product]],FIND(" ",Tabla2[[#This Row],[Product]])-3),Tabla2[[#This Row],[Product]])</f>
        <v>Men</v>
      </c>
      <c r="I581" s="6">
        <v>40</v>
      </c>
      <c r="J581" s="4">
        <v>4250</v>
      </c>
      <c r="K581" s="6">
        <f>Tabla2[[#This Row],[Price per Unit]]*Tabla2[[#This Row],[Units Sold]]</f>
        <v>170000</v>
      </c>
      <c r="L581" s="52">
        <f>Tabla2[[#This Row],[Units Sold]]/Cálculos!$C$11</f>
        <v>1.7144971016930759E-4</v>
      </c>
      <c r="M581" s="6">
        <f>Tabla2[[#This Row],[Total Sales]]-Tabla2[[#This Row],[Operating Profit]]</f>
        <v>136000</v>
      </c>
      <c r="N581" s="6">
        <v>34000</v>
      </c>
      <c r="O581" s="46">
        <f>Tabla2[[#This Row],[Operating Profit]]/Tabla2[[#This Row],[Total Sales]]</f>
        <v>0.2</v>
      </c>
      <c r="P581" s="1" t="s">
        <v>17</v>
      </c>
    </row>
    <row r="582" spans="1:16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3" t="str">
        <f>IFERROR(LEFT(Tabla2[[#This Row],[Product]],FIND(" ",Tabla2[[#This Row],[Product]])-3),Tabla2[[#This Row],[Product]])</f>
        <v>Women</v>
      </c>
      <c r="I582" s="6">
        <v>40</v>
      </c>
      <c r="J582" s="4">
        <v>4250</v>
      </c>
      <c r="K582" s="6">
        <f>Tabla2[[#This Row],[Price per Unit]]*Tabla2[[#This Row],[Units Sold]]</f>
        <v>170000</v>
      </c>
      <c r="L582" s="52">
        <f>Tabla2[[#This Row],[Units Sold]]/Cálculos!$C$11</f>
        <v>1.7144971016930759E-4</v>
      </c>
      <c r="M582" s="6">
        <f>Tabla2[[#This Row],[Total Sales]]-Tabla2[[#This Row],[Operating Profit]]</f>
        <v>110500</v>
      </c>
      <c r="N582" s="6">
        <v>59500.000000000007</v>
      </c>
      <c r="O582" s="46">
        <f>Tabla2[[#This Row],[Operating Profit]]/Tabla2[[#This Row],[Total Sales]]</f>
        <v>0.35000000000000003</v>
      </c>
      <c r="P582" s="1" t="s">
        <v>17</v>
      </c>
    </row>
    <row r="583" spans="1:16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3" t="str">
        <f>IFERROR(LEFT(Tabla2[[#This Row],[Product]],FIND(" ",Tabla2[[#This Row],[Product]])-3),Tabla2[[#This Row],[Product]])</f>
        <v>Women</v>
      </c>
      <c r="I583" s="6">
        <v>40</v>
      </c>
      <c r="J583" s="4">
        <v>2750</v>
      </c>
      <c r="K583" s="6">
        <f>Tabla2[[#This Row],[Price per Unit]]*Tabla2[[#This Row],[Units Sold]]</f>
        <v>110000</v>
      </c>
      <c r="L583" s="52">
        <f>Tabla2[[#This Row],[Units Sold]]/Cálculos!$C$11</f>
        <v>1.109380477566108E-4</v>
      </c>
      <c r="M583" s="6">
        <f>Tabla2[[#This Row],[Total Sales]]-Tabla2[[#This Row],[Operating Profit]]</f>
        <v>77000</v>
      </c>
      <c r="N583" s="6">
        <v>33000</v>
      </c>
      <c r="O583" s="46">
        <f>Tabla2[[#This Row],[Operating Profit]]/Tabla2[[#This Row],[Total Sales]]</f>
        <v>0.3</v>
      </c>
      <c r="P583" s="1" t="s">
        <v>17</v>
      </c>
    </row>
    <row r="584" spans="1:16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3" t="str">
        <f>IFERROR(LEFT(Tabla2[[#This Row],[Product]],FIND(" ",Tabla2[[#This Row],[Product]])-3),Tabla2[[#This Row],[Product]])</f>
        <v>Men</v>
      </c>
      <c r="I584" s="6">
        <v>45</v>
      </c>
      <c r="J584" s="4">
        <v>2000</v>
      </c>
      <c r="K584" s="6">
        <f>Tabla2[[#This Row],[Price per Unit]]*Tabla2[[#This Row],[Units Sold]]</f>
        <v>90000</v>
      </c>
      <c r="L584" s="52">
        <f>Tabla2[[#This Row],[Units Sold]]/Cálculos!$C$11</f>
        <v>8.0682216550262393E-5</v>
      </c>
      <c r="M584" s="6">
        <f>Tabla2[[#This Row],[Total Sales]]-Tabla2[[#This Row],[Operating Profit]]</f>
        <v>45000</v>
      </c>
      <c r="N584" s="6">
        <v>45000</v>
      </c>
      <c r="O584" s="46">
        <f>Tabla2[[#This Row],[Operating Profit]]/Tabla2[[#This Row],[Total Sales]]</f>
        <v>0.5</v>
      </c>
      <c r="P584" s="1" t="s">
        <v>17</v>
      </c>
    </row>
    <row r="585" spans="1:16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3" t="str">
        <f>IFERROR(LEFT(Tabla2[[#This Row],[Product]],FIND(" ",Tabla2[[#This Row],[Product]])-3),Tabla2[[#This Row],[Product]])</f>
        <v>Women</v>
      </c>
      <c r="I585" s="6">
        <v>40</v>
      </c>
      <c r="J585" s="4">
        <v>4000</v>
      </c>
      <c r="K585" s="6">
        <f>Tabla2[[#This Row],[Price per Unit]]*Tabla2[[#This Row],[Units Sold]]</f>
        <v>160000</v>
      </c>
      <c r="L585" s="52">
        <f>Tabla2[[#This Row],[Units Sold]]/Cálculos!$C$11</f>
        <v>1.6136443310052479E-4</v>
      </c>
      <c r="M585" s="6">
        <f>Tabla2[[#This Row],[Total Sales]]-Tabla2[[#This Row],[Operating Profit]]</f>
        <v>136000</v>
      </c>
      <c r="N585" s="6">
        <v>24000.000000000004</v>
      </c>
      <c r="O585" s="46">
        <f>Tabla2[[#This Row],[Operating Profit]]/Tabla2[[#This Row],[Total Sales]]</f>
        <v>0.15000000000000002</v>
      </c>
      <c r="P585" s="1" t="s">
        <v>17</v>
      </c>
    </row>
    <row r="586" spans="1:16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3" t="str">
        <f>IFERROR(LEFT(Tabla2[[#This Row],[Product]],FIND(" ",Tabla2[[#This Row],[Product]])-3),Tabla2[[#This Row],[Product]])</f>
        <v>Men</v>
      </c>
      <c r="I586" s="6">
        <v>40</v>
      </c>
      <c r="J586" s="4">
        <v>5500</v>
      </c>
      <c r="K586" s="6">
        <f>Tabla2[[#This Row],[Price per Unit]]*Tabla2[[#This Row],[Units Sold]]</f>
        <v>220000</v>
      </c>
      <c r="L586" s="52">
        <f>Tabla2[[#This Row],[Units Sold]]/Cálculos!$C$11</f>
        <v>2.218760955132216E-4</v>
      </c>
      <c r="M586" s="6">
        <f>Tabla2[[#This Row],[Total Sales]]-Tabla2[[#This Row],[Operating Profit]]</f>
        <v>143000</v>
      </c>
      <c r="N586" s="6">
        <v>77000.000000000015</v>
      </c>
      <c r="O586" s="46">
        <f>Tabla2[[#This Row],[Operating Profit]]/Tabla2[[#This Row],[Total Sales]]</f>
        <v>0.35000000000000009</v>
      </c>
      <c r="P586" s="1" t="s">
        <v>17</v>
      </c>
    </row>
    <row r="587" spans="1:16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3" t="str">
        <f>IFERROR(LEFT(Tabla2[[#This Row],[Product]],FIND(" ",Tabla2[[#This Row],[Product]])-3),Tabla2[[#This Row],[Product]])</f>
        <v>Men</v>
      </c>
      <c r="I587" s="6">
        <v>49.999999999999993</v>
      </c>
      <c r="J587" s="4">
        <v>4000</v>
      </c>
      <c r="K587" s="6">
        <f>Tabla2[[#This Row],[Price per Unit]]*Tabla2[[#This Row],[Units Sold]]</f>
        <v>199999.99999999997</v>
      </c>
      <c r="L587" s="52">
        <f>Tabla2[[#This Row],[Units Sold]]/Cálculos!$C$11</f>
        <v>1.6136443310052479E-4</v>
      </c>
      <c r="M587" s="6">
        <f>Tabla2[[#This Row],[Total Sales]]-Tabla2[[#This Row],[Operating Profit]]</f>
        <v>159999.99999999997</v>
      </c>
      <c r="N587" s="6">
        <v>40000</v>
      </c>
      <c r="O587" s="46">
        <f>Tabla2[[#This Row],[Operating Profit]]/Tabla2[[#This Row],[Total Sales]]</f>
        <v>0.20000000000000004</v>
      </c>
      <c r="P587" s="1" t="s">
        <v>17</v>
      </c>
    </row>
    <row r="588" spans="1:16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3" t="str">
        <f>IFERROR(LEFT(Tabla2[[#This Row],[Product]],FIND(" ",Tabla2[[#This Row],[Product]])-3),Tabla2[[#This Row],[Product]])</f>
        <v>Women</v>
      </c>
      <c r="I588" s="6">
        <v>54.999999999999993</v>
      </c>
      <c r="J588" s="4">
        <v>4000</v>
      </c>
      <c r="K588" s="6">
        <f>Tabla2[[#This Row],[Price per Unit]]*Tabla2[[#This Row],[Units Sold]]</f>
        <v>219999.99999999997</v>
      </c>
      <c r="L588" s="52">
        <f>Tabla2[[#This Row],[Units Sold]]/Cálculos!$C$11</f>
        <v>1.6136443310052479E-4</v>
      </c>
      <c r="M588" s="6">
        <f>Tabla2[[#This Row],[Total Sales]]-Tabla2[[#This Row],[Operating Profit]]</f>
        <v>142999.99999999997</v>
      </c>
      <c r="N588" s="6">
        <v>77000</v>
      </c>
      <c r="O588" s="46">
        <f>Tabla2[[#This Row],[Operating Profit]]/Tabla2[[#This Row],[Total Sales]]</f>
        <v>0.35000000000000003</v>
      </c>
      <c r="P588" s="1" t="s">
        <v>17</v>
      </c>
    </row>
    <row r="589" spans="1:16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3" t="str">
        <f>IFERROR(LEFT(Tabla2[[#This Row],[Product]],FIND(" ",Tabla2[[#This Row],[Product]])-3),Tabla2[[#This Row],[Product]])</f>
        <v>Women</v>
      </c>
      <c r="I589" s="6">
        <v>54.999999999999993</v>
      </c>
      <c r="J589" s="4">
        <v>3000</v>
      </c>
      <c r="K589" s="6">
        <f>Tabla2[[#This Row],[Price per Unit]]*Tabla2[[#This Row],[Units Sold]]</f>
        <v>164999.99999999997</v>
      </c>
      <c r="L589" s="52">
        <f>Tabla2[[#This Row],[Units Sold]]/Cálculos!$C$11</f>
        <v>1.210233248253936E-4</v>
      </c>
      <c r="M589" s="6">
        <f>Tabla2[[#This Row],[Total Sales]]-Tabla2[[#This Row],[Operating Profit]]</f>
        <v>115499.99999999997</v>
      </c>
      <c r="N589" s="6">
        <v>49499.999999999993</v>
      </c>
      <c r="O589" s="46">
        <f>Tabla2[[#This Row],[Operating Profit]]/Tabla2[[#This Row],[Total Sales]]</f>
        <v>0.3</v>
      </c>
      <c r="P589" s="1" t="s">
        <v>17</v>
      </c>
    </row>
    <row r="590" spans="1:16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3" t="str">
        <f>IFERROR(LEFT(Tabla2[[#This Row],[Product]],FIND(" ",Tabla2[[#This Row],[Product]])-3),Tabla2[[#This Row],[Product]])</f>
        <v>Men</v>
      </c>
      <c r="I590" s="6">
        <v>60</v>
      </c>
      <c r="J590" s="4">
        <v>1500</v>
      </c>
      <c r="K590" s="6">
        <f>Tabla2[[#This Row],[Price per Unit]]*Tabla2[[#This Row],[Units Sold]]</f>
        <v>90000</v>
      </c>
      <c r="L590" s="52">
        <f>Tabla2[[#This Row],[Units Sold]]/Cálculos!$C$11</f>
        <v>6.0511662412696801E-5</v>
      </c>
      <c r="M590" s="6">
        <f>Tabla2[[#This Row],[Total Sales]]-Tabla2[[#This Row],[Operating Profit]]</f>
        <v>45000</v>
      </c>
      <c r="N590" s="6">
        <v>45000</v>
      </c>
      <c r="O590" s="46">
        <f>Tabla2[[#This Row],[Operating Profit]]/Tabla2[[#This Row],[Total Sales]]</f>
        <v>0.5</v>
      </c>
      <c r="P590" s="1" t="s">
        <v>17</v>
      </c>
    </row>
    <row r="591" spans="1:16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3" t="str">
        <f>IFERROR(LEFT(Tabla2[[#This Row],[Product]],FIND(" ",Tabla2[[#This Row],[Product]])-3),Tabla2[[#This Row],[Product]])</f>
        <v>Women</v>
      </c>
      <c r="I591" s="6">
        <v>54.999999999999993</v>
      </c>
      <c r="J591" s="4">
        <v>3500</v>
      </c>
      <c r="K591" s="6">
        <f>Tabla2[[#This Row],[Price per Unit]]*Tabla2[[#This Row],[Units Sold]]</f>
        <v>192499.99999999997</v>
      </c>
      <c r="L591" s="52">
        <f>Tabla2[[#This Row],[Units Sold]]/Cálculos!$C$11</f>
        <v>1.4119387896295921E-4</v>
      </c>
      <c r="M591" s="6">
        <f>Tabla2[[#This Row],[Total Sales]]-Tabla2[[#This Row],[Operating Profit]]</f>
        <v>163624.99999999997</v>
      </c>
      <c r="N591" s="6">
        <v>28875</v>
      </c>
      <c r="O591" s="46">
        <f>Tabla2[[#This Row],[Operating Profit]]/Tabla2[[#This Row],[Total Sales]]</f>
        <v>0.15000000000000002</v>
      </c>
      <c r="P591" s="1" t="s">
        <v>17</v>
      </c>
    </row>
    <row r="592" spans="1:16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3" t="str">
        <f>IFERROR(LEFT(Tabla2[[#This Row],[Product]],FIND(" ",Tabla2[[#This Row],[Product]])-3),Tabla2[[#This Row],[Product]])</f>
        <v>Men</v>
      </c>
      <c r="I592" s="6">
        <v>60</v>
      </c>
      <c r="J592" s="4">
        <v>5250</v>
      </c>
      <c r="K592" s="6">
        <f>Tabla2[[#This Row],[Price per Unit]]*Tabla2[[#This Row],[Units Sold]]</f>
        <v>315000</v>
      </c>
      <c r="L592" s="52">
        <f>Tabla2[[#This Row],[Units Sold]]/Cálculos!$C$11</f>
        <v>2.117908184444388E-4</v>
      </c>
      <c r="M592" s="6">
        <f>Tabla2[[#This Row],[Total Sales]]-Tabla2[[#This Row],[Operating Profit]]</f>
        <v>204750</v>
      </c>
      <c r="N592" s="6">
        <v>110250.00000000001</v>
      </c>
      <c r="O592" s="46">
        <f>Tabla2[[#This Row],[Operating Profit]]/Tabla2[[#This Row],[Total Sales]]</f>
        <v>0.35000000000000003</v>
      </c>
      <c r="P592" s="1" t="s">
        <v>17</v>
      </c>
    </row>
    <row r="593" spans="1:16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3" t="str">
        <f>IFERROR(LEFT(Tabla2[[#This Row],[Product]],FIND(" ",Tabla2[[#This Row],[Product]])-3),Tabla2[[#This Row],[Product]])</f>
        <v>Men</v>
      </c>
      <c r="I593" s="6">
        <v>65</v>
      </c>
      <c r="J593" s="4">
        <v>3250</v>
      </c>
      <c r="K593" s="6">
        <f>Tabla2[[#This Row],[Price per Unit]]*Tabla2[[#This Row],[Units Sold]]</f>
        <v>211250</v>
      </c>
      <c r="L593" s="52">
        <f>Tabla2[[#This Row],[Units Sold]]/Cálculos!$C$11</f>
        <v>1.3110860189417641E-4</v>
      </c>
      <c r="M593" s="6">
        <f>Tabla2[[#This Row],[Total Sales]]-Tabla2[[#This Row],[Operating Profit]]</f>
        <v>169000</v>
      </c>
      <c r="N593" s="6">
        <v>42250</v>
      </c>
      <c r="O593" s="46">
        <f>Tabla2[[#This Row],[Operating Profit]]/Tabla2[[#This Row],[Total Sales]]</f>
        <v>0.2</v>
      </c>
      <c r="P593" s="1" t="s">
        <v>17</v>
      </c>
    </row>
    <row r="594" spans="1:16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3" t="str">
        <f>IFERROR(LEFT(Tabla2[[#This Row],[Product]],FIND(" ",Tabla2[[#This Row],[Product]])-3),Tabla2[[#This Row],[Product]])</f>
        <v>Women</v>
      </c>
      <c r="I594" s="6">
        <v>65</v>
      </c>
      <c r="J594" s="4">
        <v>3750</v>
      </c>
      <c r="K594" s="6">
        <f>Tabla2[[#This Row],[Price per Unit]]*Tabla2[[#This Row],[Units Sold]]</f>
        <v>243750</v>
      </c>
      <c r="L594" s="52">
        <f>Tabla2[[#This Row],[Units Sold]]/Cálculos!$C$11</f>
        <v>1.5127915603174201E-4</v>
      </c>
      <c r="M594" s="6">
        <f>Tabla2[[#This Row],[Total Sales]]-Tabla2[[#This Row],[Operating Profit]]</f>
        <v>158437.5</v>
      </c>
      <c r="N594" s="6">
        <v>85312.500000000015</v>
      </c>
      <c r="O594" s="46">
        <f>Tabla2[[#This Row],[Operating Profit]]/Tabla2[[#This Row],[Total Sales]]</f>
        <v>0.35000000000000003</v>
      </c>
      <c r="P594" s="1" t="s">
        <v>17</v>
      </c>
    </row>
    <row r="595" spans="1:16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3" t="str">
        <f>IFERROR(LEFT(Tabla2[[#This Row],[Product]],FIND(" ",Tabla2[[#This Row],[Product]])-3),Tabla2[[#This Row],[Product]])</f>
        <v>Women</v>
      </c>
      <c r="I595" s="6">
        <v>60</v>
      </c>
      <c r="J595" s="4">
        <v>2750</v>
      </c>
      <c r="K595" s="6">
        <f>Tabla2[[#This Row],[Price per Unit]]*Tabla2[[#This Row],[Units Sold]]</f>
        <v>165000</v>
      </c>
      <c r="L595" s="52">
        <f>Tabla2[[#This Row],[Units Sold]]/Cálculos!$C$11</f>
        <v>1.109380477566108E-4</v>
      </c>
      <c r="M595" s="6">
        <f>Tabla2[[#This Row],[Total Sales]]-Tabla2[[#This Row],[Operating Profit]]</f>
        <v>115500</v>
      </c>
      <c r="N595" s="6">
        <v>49500</v>
      </c>
      <c r="O595" s="46">
        <f>Tabla2[[#This Row],[Operating Profit]]/Tabla2[[#This Row],[Total Sales]]</f>
        <v>0.3</v>
      </c>
      <c r="P595" s="1" t="s">
        <v>17</v>
      </c>
    </row>
    <row r="596" spans="1:16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3" t="str">
        <f>IFERROR(LEFT(Tabla2[[#This Row],[Product]],FIND(" ",Tabla2[[#This Row],[Product]])-3),Tabla2[[#This Row],[Product]])</f>
        <v>Men</v>
      </c>
      <c r="I596" s="6">
        <v>65</v>
      </c>
      <c r="J596" s="4">
        <v>1750</v>
      </c>
      <c r="K596" s="6">
        <f>Tabla2[[#This Row],[Price per Unit]]*Tabla2[[#This Row],[Units Sold]]</f>
        <v>113750</v>
      </c>
      <c r="L596" s="52">
        <f>Tabla2[[#This Row],[Units Sold]]/Cálculos!$C$11</f>
        <v>7.0596939481479604E-5</v>
      </c>
      <c r="M596" s="6">
        <f>Tabla2[[#This Row],[Total Sales]]-Tabla2[[#This Row],[Operating Profit]]</f>
        <v>56875</v>
      </c>
      <c r="N596" s="6">
        <v>56875</v>
      </c>
      <c r="O596" s="46">
        <f>Tabla2[[#This Row],[Operating Profit]]/Tabla2[[#This Row],[Total Sales]]</f>
        <v>0.5</v>
      </c>
      <c r="P596" s="1" t="s">
        <v>17</v>
      </c>
    </row>
    <row r="597" spans="1:16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3" t="str">
        <f>IFERROR(LEFT(Tabla2[[#This Row],[Product]],FIND(" ",Tabla2[[#This Row],[Product]])-3),Tabla2[[#This Row],[Product]])</f>
        <v>Women</v>
      </c>
      <c r="I597" s="6">
        <v>80</v>
      </c>
      <c r="J597" s="4">
        <v>3250</v>
      </c>
      <c r="K597" s="6">
        <f>Tabla2[[#This Row],[Price per Unit]]*Tabla2[[#This Row],[Units Sold]]</f>
        <v>260000</v>
      </c>
      <c r="L597" s="52">
        <f>Tabla2[[#This Row],[Units Sold]]/Cálculos!$C$11</f>
        <v>1.3110860189417641E-4</v>
      </c>
      <c r="M597" s="6">
        <f>Tabla2[[#This Row],[Total Sales]]-Tabla2[[#This Row],[Operating Profit]]</f>
        <v>221000</v>
      </c>
      <c r="N597" s="6">
        <v>39000.000000000007</v>
      </c>
      <c r="O597" s="46">
        <f>Tabla2[[#This Row],[Operating Profit]]/Tabla2[[#This Row],[Total Sales]]</f>
        <v>0.15000000000000002</v>
      </c>
      <c r="P597" s="1" t="s">
        <v>17</v>
      </c>
    </row>
    <row r="598" spans="1:16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3" t="str">
        <f>IFERROR(LEFT(Tabla2[[#This Row],[Product]],FIND(" ",Tabla2[[#This Row],[Product]])-3),Tabla2[[#This Row],[Product]])</f>
        <v>Men</v>
      </c>
      <c r="I598" s="6">
        <v>60</v>
      </c>
      <c r="J598" s="4">
        <v>5250</v>
      </c>
      <c r="K598" s="6">
        <f>Tabla2[[#This Row],[Price per Unit]]*Tabla2[[#This Row],[Units Sold]]</f>
        <v>315000</v>
      </c>
      <c r="L598" s="52">
        <f>Tabla2[[#This Row],[Units Sold]]/Cálculos!$C$11</f>
        <v>2.117908184444388E-4</v>
      </c>
      <c r="M598" s="6">
        <f>Tabla2[[#This Row],[Total Sales]]-Tabla2[[#This Row],[Operating Profit]]</f>
        <v>157500</v>
      </c>
      <c r="N598" s="6">
        <v>157500</v>
      </c>
      <c r="O598" s="46">
        <f>Tabla2[[#This Row],[Operating Profit]]/Tabla2[[#This Row],[Total Sales]]</f>
        <v>0.5</v>
      </c>
      <c r="P598" s="1" t="s">
        <v>17</v>
      </c>
    </row>
    <row r="599" spans="1:16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3" t="str">
        <f>IFERROR(LEFT(Tabla2[[#This Row],[Product]],FIND(" ",Tabla2[[#This Row],[Product]])-3),Tabla2[[#This Row],[Product]])</f>
        <v>Men</v>
      </c>
      <c r="I599" s="6">
        <v>65</v>
      </c>
      <c r="J599" s="4">
        <v>3750</v>
      </c>
      <c r="K599" s="6">
        <f>Tabla2[[#This Row],[Price per Unit]]*Tabla2[[#This Row],[Units Sold]]</f>
        <v>243750</v>
      </c>
      <c r="L599" s="52">
        <f>Tabla2[[#This Row],[Units Sold]]/Cálculos!$C$11</f>
        <v>1.5127915603174201E-4</v>
      </c>
      <c r="M599" s="6">
        <f>Tabla2[[#This Row],[Total Sales]]-Tabla2[[#This Row],[Operating Profit]]</f>
        <v>158437.5</v>
      </c>
      <c r="N599" s="6">
        <v>85312.5</v>
      </c>
      <c r="O599" s="46">
        <f>Tabla2[[#This Row],[Operating Profit]]/Tabla2[[#This Row],[Total Sales]]</f>
        <v>0.35</v>
      </c>
      <c r="P599" s="1" t="s">
        <v>17</v>
      </c>
    </row>
    <row r="600" spans="1:16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3" t="str">
        <f>IFERROR(LEFT(Tabla2[[#This Row],[Product]],FIND(" ",Tabla2[[#This Row],[Product]])-3),Tabla2[[#This Row],[Product]])</f>
        <v>Women</v>
      </c>
      <c r="I600" s="6">
        <v>65</v>
      </c>
      <c r="J600" s="4">
        <v>3750</v>
      </c>
      <c r="K600" s="6">
        <f>Tabla2[[#This Row],[Price per Unit]]*Tabla2[[#This Row],[Units Sold]]</f>
        <v>243750</v>
      </c>
      <c r="L600" s="52">
        <f>Tabla2[[#This Row],[Units Sold]]/Cálculos!$C$11</f>
        <v>1.5127915603174201E-4</v>
      </c>
      <c r="M600" s="6">
        <f>Tabla2[[#This Row],[Total Sales]]-Tabla2[[#This Row],[Operating Profit]]</f>
        <v>121875</v>
      </c>
      <c r="N600" s="6">
        <v>121875</v>
      </c>
      <c r="O600" s="46">
        <f>Tabla2[[#This Row],[Operating Profit]]/Tabla2[[#This Row],[Total Sales]]</f>
        <v>0.5</v>
      </c>
      <c r="P600" s="1" t="s">
        <v>17</v>
      </c>
    </row>
    <row r="601" spans="1:16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3" t="str">
        <f>IFERROR(LEFT(Tabla2[[#This Row],[Product]],FIND(" ",Tabla2[[#This Row],[Product]])-3),Tabla2[[#This Row],[Product]])</f>
        <v>Women</v>
      </c>
      <c r="I601" s="6">
        <v>60</v>
      </c>
      <c r="J601" s="4">
        <v>2750</v>
      </c>
      <c r="K601" s="6">
        <f>Tabla2[[#This Row],[Price per Unit]]*Tabla2[[#This Row],[Units Sold]]</f>
        <v>165000</v>
      </c>
      <c r="L601" s="52">
        <f>Tabla2[[#This Row],[Units Sold]]/Cálculos!$C$11</f>
        <v>1.109380477566108E-4</v>
      </c>
      <c r="M601" s="6">
        <f>Tabla2[[#This Row],[Total Sales]]-Tabla2[[#This Row],[Operating Profit]]</f>
        <v>90750.000000000015</v>
      </c>
      <c r="N601" s="6">
        <v>74249.999999999985</v>
      </c>
      <c r="O601" s="46">
        <f>Tabla2[[#This Row],[Operating Profit]]/Tabla2[[#This Row],[Total Sales]]</f>
        <v>0.4499999999999999</v>
      </c>
      <c r="P601" s="1" t="s">
        <v>17</v>
      </c>
    </row>
    <row r="602" spans="1:16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3" t="str">
        <f>IFERROR(LEFT(Tabla2[[#This Row],[Product]],FIND(" ",Tabla2[[#This Row],[Product]])-3),Tabla2[[#This Row],[Product]])</f>
        <v>Men</v>
      </c>
      <c r="I602" s="6">
        <v>65</v>
      </c>
      <c r="J602" s="4">
        <v>1750</v>
      </c>
      <c r="K602" s="6">
        <f>Tabla2[[#This Row],[Price per Unit]]*Tabla2[[#This Row],[Units Sold]]</f>
        <v>113750</v>
      </c>
      <c r="L602" s="52">
        <f>Tabla2[[#This Row],[Units Sold]]/Cálculos!$C$11</f>
        <v>7.0596939481479604E-5</v>
      </c>
      <c r="M602" s="6">
        <f>Tabla2[[#This Row],[Total Sales]]-Tabla2[[#This Row],[Operating Profit]]</f>
        <v>39812.499999999985</v>
      </c>
      <c r="N602" s="6">
        <v>73937.500000000015</v>
      </c>
      <c r="O602" s="46">
        <f>Tabla2[[#This Row],[Operating Profit]]/Tabla2[[#This Row],[Total Sales]]</f>
        <v>0.65000000000000013</v>
      </c>
      <c r="P602" s="1" t="s">
        <v>17</v>
      </c>
    </row>
    <row r="603" spans="1:16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3" t="str">
        <f>IFERROR(LEFT(Tabla2[[#This Row],[Product]],FIND(" ",Tabla2[[#This Row],[Product]])-3),Tabla2[[#This Row],[Product]])</f>
        <v>Women</v>
      </c>
      <c r="I603" s="6">
        <v>80</v>
      </c>
      <c r="J603" s="4">
        <v>4750</v>
      </c>
      <c r="K603" s="6">
        <f>Tabla2[[#This Row],[Price per Unit]]*Tabla2[[#This Row],[Units Sold]]</f>
        <v>380000</v>
      </c>
      <c r="L603" s="52">
        <f>Tabla2[[#This Row],[Units Sold]]/Cálculos!$C$11</f>
        <v>1.9162026430687319E-4</v>
      </c>
      <c r="M603" s="6">
        <f>Tabla2[[#This Row],[Total Sales]]-Tabla2[[#This Row],[Operating Profit]]</f>
        <v>266000</v>
      </c>
      <c r="N603" s="6">
        <v>114000</v>
      </c>
      <c r="O603" s="46">
        <f>Tabla2[[#This Row],[Operating Profit]]/Tabla2[[#This Row],[Total Sales]]</f>
        <v>0.3</v>
      </c>
      <c r="P603" s="1" t="s">
        <v>17</v>
      </c>
    </row>
    <row r="604" spans="1:16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3" t="str">
        <f>IFERROR(LEFT(Tabla2[[#This Row],[Product]],FIND(" ",Tabla2[[#This Row],[Product]])-3),Tabla2[[#This Row],[Product]])</f>
        <v>Men</v>
      </c>
      <c r="I604" s="6">
        <v>60</v>
      </c>
      <c r="J604" s="4">
        <v>7250</v>
      </c>
      <c r="K604" s="6">
        <f>Tabla2[[#This Row],[Price per Unit]]*Tabla2[[#This Row],[Units Sold]]</f>
        <v>435000</v>
      </c>
      <c r="L604" s="52">
        <f>Tabla2[[#This Row],[Units Sold]]/Cálculos!$C$11</f>
        <v>2.9247303499470122E-4</v>
      </c>
      <c r="M604" s="6">
        <f>Tabla2[[#This Row],[Total Sales]]-Tabla2[[#This Row],[Operating Profit]]</f>
        <v>217500</v>
      </c>
      <c r="N604" s="6">
        <v>217500</v>
      </c>
      <c r="O604" s="46">
        <f>Tabla2[[#This Row],[Operating Profit]]/Tabla2[[#This Row],[Total Sales]]</f>
        <v>0.5</v>
      </c>
      <c r="P604" s="1" t="s">
        <v>17</v>
      </c>
    </row>
    <row r="605" spans="1:16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3" t="str">
        <f>IFERROR(LEFT(Tabla2[[#This Row],[Product]],FIND(" ",Tabla2[[#This Row],[Product]])-3),Tabla2[[#This Row],[Product]])</f>
        <v>Men</v>
      </c>
      <c r="I605" s="6">
        <v>65</v>
      </c>
      <c r="J605" s="4">
        <v>5750</v>
      </c>
      <c r="K605" s="6">
        <f>Tabla2[[#This Row],[Price per Unit]]*Tabla2[[#This Row],[Units Sold]]</f>
        <v>373750</v>
      </c>
      <c r="L605" s="52">
        <f>Tabla2[[#This Row],[Units Sold]]/Cálculos!$C$11</f>
        <v>2.319613725820044E-4</v>
      </c>
      <c r="M605" s="6">
        <f>Tabla2[[#This Row],[Total Sales]]-Tabla2[[#This Row],[Operating Profit]]</f>
        <v>242937.5</v>
      </c>
      <c r="N605" s="6">
        <v>130812.49999999999</v>
      </c>
      <c r="O605" s="46">
        <f>Tabla2[[#This Row],[Operating Profit]]/Tabla2[[#This Row],[Total Sales]]</f>
        <v>0.35</v>
      </c>
      <c r="P605" s="1" t="s">
        <v>17</v>
      </c>
    </row>
    <row r="606" spans="1:16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3" t="str">
        <f>IFERROR(LEFT(Tabla2[[#This Row],[Product]],FIND(" ",Tabla2[[#This Row],[Product]])-3),Tabla2[[#This Row],[Product]])</f>
        <v>Women</v>
      </c>
      <c r="I606" s="6">
        <v>65</v>
      </c>
      <c r="J606" s="4">
        <v>5750</v>
      </c>
      <c r="K606" s="6">
        <f>Tabla2[[#This Row],[Price per Unit]]*Tabla2[[#This Row],[Units Sold]]</f>
        <v>373750</v>
      </c>
      <c r="L606" s="52">
        <f>Tabla2[[#This Row],[Units Sold]]/Cálculos!$C$11</f>
        <v>2.319613725820044E-4</v>
      </c>
      <c r="M606" s="6">
        <f>Tabla2[[#This Row],[Total Sales]]-Tabla2[[#This Row],[Operating Profit]]</f>
        <v>186875</v>
      </c>
      <c r="N606" s="6">
        <v>186875</v>
      </c>
      <c r="O606" s="46">
        <f>Tabla2[[#This Row],[Operating Profit]]/Tabla2[[#This Row],[Total Sales]]</f>
        <v>0.5</v>
      </c>
      <c r="P606" s="1" t="s">
        <v>17</v>
      </c>
    </row>
    <row r="607" spans="1:16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3" t="str">
        <f>IFERROR(LEFT(Tabla2[[#This Row],[Product]],FIND(" ",Tabla2[[#This Row],[Product]])-3),Tabla2[[#This Row],[Product]])</f>
        <v>Women</v>
      </c>
      <c r="I607" s="6">
        <v>65</v>
      </c>
      <c r="J607" s="4">
        <v>4500</v>
      </c>
      <c r="K607" s="6">
        <f>Tabla2[[#This Row],[Price per Unit]]*Tabla2[[#This Row],[Units Sold]]</f>
        <v>292500</v>
      </c>
      <c r="L607" s="52">
        <f>Tabla2[[#This Row],[Units Sold]]/Cálculos!$C$11</f>
        <v>1.8153498723809039E-4</v>
      </c>
      <c r="M607" s="6">
        <f>Tabla2[[#This Row],[Total Sales]]-Tabla2[[#This Row],[Operating Profit]]</f>
        <v>160875</v>
      </c>
      <c r="N607" s="6">
        <v>131625</v>
      </c>
      <c r="O607" s="46">
        <f>Tabla2[[#This Row],[Operating Profit]]/Tabla2[[#This Row],[Total Sales]]</f>
        <v>0.45</v>
      </c>
      <c r="P607" s="1" t="s">
        <v>17</v>
      </c>
    </row>
    <row r="608" spans="1:16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3" t="str">
        <f>IFERROR(LEFT(Tabla2[[#This Row],[Product]],FIND(" ",Tabla2[[#This Row],[Product]])-3),Tabla2[[#This Row],[Product]])</f>
        <v>Men</v>
      </c>
      <c r="I608" s="6">
        <v>70</v>
      </c>
      <c r="J608" s="4">
        <v>3250</v>
      </c>
      <c r="K608" s="6">
        <f>Tabla2[[#This Row],[Price per Unit]]*Tabla2[[#This Row],[Units Sold]]</f>
        <v>227500</v>
      </c>
      <c r="L608" s="52">
        <f>Tabla2[[#This Row],[Units Sold]]/Cálculos!$C$11</f>
        <v>1.3110860189417641E-4</v>
      </c>
      <c r="M608" s="6">
        <f>Tabla2[[#This Row],[Total Sales]]-Tabla2[[#This Row],[Operating Profit]]</f>
        <v>79624.999999999971</v>
      </c>
      <c r="N608" s="6">
        <v>147875.00000000003</v>
      </c>
      <c r="O608" s="46">
        <f>Tabla2[[#This Row],[Operating Profit]]/Tabla2[[#This Row],[Total Sales]]</f>
        <v>0.65000000000000013</v>
      </c>
      <c r="P608" s="1" t="s">
        <v>17</v>
      </c>
    </row>
    <row r="609" spans="1:16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3" t="str">
        <f>IFERROR(LEFT(Tabla2[[#This Row],[Product]],FIND(" ",Tabla2[[#This Row],[Product]])-3),Tabla2[[#This Row],[Product]])</f>
        <v>Women</v>
      </c>
      <c r="I609" s="6">
        <v>85.000000000000014</v>
      </c>
      <c r="J609" s="4">
        <v>6250</v>
      </c>
      <c r="K609" s="6">
        <f>Tabla2[[#This Row],[Price per Unit]]*Tabla2[[#This Row],[Units Sold]]</f>
        <v>531250.00000000012</v>
      </c>
      <c r="L609" s="52">
        <f>Tabla2[[#This Row],[Units Sold]]/Cálculos!$C$11</f>
        <v>2.5213192671957001E-4</v>
      </c>
      <c r="M609" s="6">
        <f>Tabla2[[#This Row],[Total Sales]]-Tabla2[[#This Row],[Operating Profit]]</f>
        <v>371875.00000000012</v>
      </c>
      <c r="N609" s="6">
        <v>159375.00000000003</v>
      </c>
      <c r="O609" s="46">
        <f>Tabla2[[#This Row],[Operating Profit]]/Tabla2[[#This Row],[Total Sales]]</f>
        <v>0.3</v>
      </c>
      <c r="P609" s="1" t="s">
        <v>17</v>
      </c>
    </row>
    <row r="610" spans="1:16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3" t="str">
        <f>IFERROR(LEFT(Tabla2[[#This Row],[Product]],FIND(" ",Tabla2[[#This Row],[Product]])-3),Tabla2[[#This Row],[Product]])</f>
        <v>Men</v>
      </c>
      <c r="I610" s="6">
        <v>65</v>
      </c>
      <c r="J610" s="4">
        <v>7750</v>
      </c>
      <c r="K610" s="6">
        <f>Tabla2[[#This Row],[Price per Unit]]*Tabla2[[#This Row],[Units Sold]]</f>
        <v>503750</v>
      </c>
      <c r="L610" s="52">
        <f>Tabla2[[#This Row],[Units Sold]]/Cálculos!$C$11</f>
        <v>3.1264358913226677E-4</v>
      </c>
      <c r="M610" s="6">
        <f>Tabla2[[#This Row],[Total Sales]]-Tabla2[[#This Row],[Operating Profit]]</f>
        <v>277062.5</v>
      </c>
      <c r="N610" s="6">
        <v>226687.5</v>
      </c>
      <c r="O610" s="46">
        <f>Tabla2[[#This Row],[Operating Profit]]/Tabla2[[#This Row],[Total Sales]]</f>
        <v>0.45</v>
      </c>
      <c r="P610" s="1" t="s">
        <v>17</v>
      </c>
    </row>
    <row r="611" spans="1:16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3" t="str">
        <f>IFERROR(LEFT(Tabla2[[#This Row],[Product]],FIND(" ",Tabla2[[#This Row],[Product]])-3),Tabla2[[#This Row],[Product]])</f>
        <v>Men</v>
      </c>
      <c r="I611" s="6">
        <v>70</v>
      </c>
      <c r="J611" s="4">
        <v>6250</v>
      </c>
      <c r="K611" s="6">
        <f>Tabla2[[#This Row],[Price per Unit]]*Tabla2[[#This Row],[Units Sold]]</f>
        <v>437500</v>
      </c>
      <c r="L611" s="52">
        <f>Tabla2[[#This Row],[Units Sold]]/Cálculos!$C$11</f>
        <v>2.5213192671957001E-4</v>
      </c>
      <c r="M611" s="6">
        <f>Tabla2[[#This Row],[Total Sales]]-Tabla2[[#This Row],[Operating Profit]]</f>
        <v>306250</v>
      </c>
      <c r="N611" s="6">
        <v>131250</v>
      </c>
      <c r="O611" s="46">
        <f>Tabla2[[#This Row],[Operating Profit]]/Tabla2[[#This Row],[Total Sales]]</f>
        <v>0.3</v>
      </c>
      <c r="P611" s="1" t="s">
        <v>17</v>
      </c>
    </row>
    <row r="612" spans="1:16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3" t="str">
        <f>IFERROR(LEFT(Tabla2[[#This Row],[Product]],FIND(" ",Tabla2[[#This Row],[Product]])-3),Tabla2[[#This Row],[Product]])</f>
        <v>Women</v>
      </c>
      <c r="I612" s="6">
        <v>70</v>
      </c>
      <c r="J612" s="4">
        <v>5750</v>
      </c>
      <c r="K612" s="6">
        <f>Tabla2[[#This Row],[Price per Unit]]*Tabla2[[#This Row],[Units Sold]]</f>
        <v>402500</v>
      </c>
      <c r="L612" s="52">
        <f>Tabla2[[#This Row],[Units Sold]]/Cálculos!$C$11</f>
        <v>2.319613725820044E-4</v>
      </c>
      <c r="M612" s="6">
        <f>Tabla2[[#This Row],[Total Sales]]-Tabla2[[#This Row],[Operating Profit]]</f>
        <v>221375</v>
      </c>
      <c r="N612" s="6">
        <v>181125</v>
      </c>
      <c r="O612" s="46">
        <f>Tabla2[[#This Row],[Operating Profit]]/Tabla2[[#This Row],[Total Sales]]</f>
        <v>0.45</v>
      </c>
      <c r="P612" s="1" t="s">
        <v>17</v>
      </c>
    </row>
    <row r="613" spans="1:16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3" t="str">
        <f>IFERROR(LEFT(Tabla2[[#This Row],[Product]],FIND(" ",Tabla2[[#This Row],[Product]])-3),Tabla2[[#This Row],[Product]])</f>
        <v>Women</v>
      </c>
      <c r="I613" s="6">
        <v>65</v>
      </c>
      <c r="J613" s="4">
        <v>4750</v>
      </c>
      <c r="K613" s="6">
        <f>Tabla2[[#This Row],[Price per Unit]]*Tabla2[[#This Row],[Units Sold]]</f>
        <v>308750</v>
      </c>
      <c r="L613" s="52">
        <f>Tabla2[[#This Row],[Units Sold]]/Cálculos!$C$11</f>
        <v>1.9162026430687319E-4</v>
      </c>
      <c r="M613" s="6">
        <f>Tabla2[[#This Row],[Total Sales]]-Tabla2[[#This Row],[Operating Profit]]</f>
        <v>185250</v>
      </c>
      <c r="N613" s="6">
        <v>123499.99999999999</v>
      </c>
      <c r="O613" s="46">
        <f>Tabla2[[#This Row],[Operating Profit]]/Tabla2[[#This Row],[Total Sales]]</f>
        <v>0.39999999999999997</v>
      </c>
      <c r="P613" s="1" t="s">
        <v>17</v>
      </c>
    </row>
    <row r="614" spans="1:16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3" t="str">
        <f>IFERROR(LEFT(Tabla2[[#This Row],[Product]],FIND(" ",Tabla2[[#This Row],[Product]])-3),Tabla2[[#This Row],[Product]])</f>
        <v>Men</v>
      </c>
      <c r="I614" s="6">
        <v>70</v>
      </c>
      <c r="J614" s="4">
        <v>5250</v>
      </c>
      <c r="K614" s="6">
        <f>Tabla2[[#This Row],[Price per Unit]]*Tabla2[[#This Row],[Units Sold]]</f>
        <v>367500</v>
      </c>
      <c r="L614" s="52">
        <f>Tabla2[[#This Row],[Units Sold]]/Cálculos!$C$11</f>
        <v>2.117908184444388E-4</v>
      </c>
      <c r="M614" s="6">
        <f>Tabla2[[#This Row],[Total Sales]]-Tabla2[[#This Row],[Operating Profit]]</f>
        <v>146999.99999999997</v>
      </c>
      <c r="N614" s="6">
        <v>220500.00000000003</v>
      </c>
      <c r="O614" s="46">
        <f>Tabla2[[#This Row],[Operating Profit]]/Tabla2[[#This Row],[Total Sales]]</f>
        <v>0.60000000000000009</v>
      </c>
      <c r="P614" s="1" t="s">
        <v>17</v>
      </c>
    </row>
    <row r="615" spans="1:16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3" t="str">
        <f>IFERROR(LEFT(Tabla2[[#This Row],[Product]],FIND(" ",Tabla2[[#This Row],[Product]])-3),Tabla2[[#This Row],[Product]])</f>
        <v>Women</v>
      </c>
      <c r="I615" s="6">
        <v>85.000000000000014</v>
      </c>
      <c r="J615" s="4">
        <v>5250</v>
      </c>
      <c r="K615" s="6">
        <f>Tabla2[[#This Row],[Price per Unit]]*Tabla2[[#This Row],[Units Sold]]</f>
        <v>446250.00000000006</v>
      </c>
      <c r="L615" s="52">
        <f>Tabla2[[#This Row],[Units Sold]]/Cálculos!$C$11</f>
        <v>2.117908184444388E-4</v>
      </c>
      <c r="M615" s="6">
        <f>Tabla2[[#This Row],[Total Sales]]-Tabla2[[#This Row],[Operating Profit]]</f>
        <v>334687.50000000006</v>
      </c>
      <c r="N615" s="6">
        <v>111562.50000000001</v>
      </c>
      <c r="O615" s="46">
        <f>Tabla2[[#This Row],[Operating Profit]]/Tabla2[[#This Row],[Total Sales]]</f>
        <v>0.25</v>
      </c>
      <c r="P615" s="1" t="s">
        <v>17</v>
      </c>
    </row>
    <row r="616" spans="1:16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3" t="str">
        <f>IFERROR(LEFT(Tabla2[[#This Row],[Product]],FIND(" ",Tabla2[[#This Row],[Product]])-3),Tabla2[[#This Row],[Product]])</f>
        <v>Men</v>
      </c>
      <c r="I616" s="6">
        <v>70</v>
      </c>
      <c r="J616" s="4">
        <v>7250</v>
      </c>
      <c r="K616" s="6">
        <f>Tabla2[[#This Row],[Price per Unit]]*Tabla2[[#This Row],[Units Sold]]</f>
        <v>507500</v>
      </c>
      <c r="L616" s="52">
        <f>Tabla2[[#This Row],[Units Sold]]/Cálculos!$C$11</f>
        <v>2.9247303499470122E-4</v>
      </c>
      <c r="M616" s="6">
        <f>Tabla2[[#This Row],[Total Sales]]-Tabla2[[#This Row],[Operating Profit]]</f>
        <v>279125</v>
      </c>
      <c r="N616" s="6">
        <v>228375</v>
      </c>
      <c r="O616" s="46">
        <f>Tabla2[[#This Row],[Operating Profit]]/Tabla2[[#This Row],[Total Sales]]</f>
        <v>0.45</v>
      </c>
      <c r="P616" s="1" t="s">
        <v>17</v>
      </c>
    </row>
    <row r="617" spans="1:16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3" t="str">
        <f>IFERROR(LEFT(Tabla2[[#This Row],[Product]],FIND(" ",Tabla2[[#This Row],[Product]])-3),Tabla2[[#This Row],[Product]])</f>
        <v>Men</v>
      </c>
      <c r="I617" s="6">
        <v>75.000000000000014</v>
      </c>
      <c r="J617" s="4">
        <v>6750</v>
      </c>
      <c r="K617" s="6">
        <f>Tabla2[[#This Row],[Price per Unit]]*Tabla2[[#This Row],[Units Sold]]</f>
        <v>506250.00000000012</v>
      </c>
      <c r="L617" s="52">
        <f>Tabla2[[#This Row],[Units Sold]]/Cálculos!$C$11</f>
        <v>2.7230248085713561E-4</v>
      </c>
      <c r="M617" s="6">
        <f>Tabla2[[#This Row],[Total Sales]]-Tabla2[[#This Row],[Operating Profit]]</f>
        <v>354375.00000000012</v>
      </c>
      <c r="N617" s="6">
        <v>151875.00000000003</v>
      </c>
      <c r="O617" s="46">
        <f>Tabla2[[#This Row],[Operating Profit]]/Tabla2[[#This Row],[Total Sales]]</f>
        <v>0.3</v>
      </c>
      <c r="P617" s="1" t="s">
        <v>17</v>
      </c>
    </row>
    <row r="618" spans="1:16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3" t="str">
        <f>IFERROR(LEFT(Tabla2[[#This Row],[Product]],FIND(" ",Tabla2[[#This Row],[Product]])-3),Tabla2[[#This Row],[Product]])</f>
        <v>Women</v>
      </c>
      <c r="I618" s="6">
        <v>70</v>
      </c>
      <c r="J618" s="4">
        <v>5500</v>
      </c>
      <c r="K618" s="6">
        <f>Tabla2[[#This Row],[Price per Unit]]*Tabla2[[#This Row],[Units Sold]]</f>
        <v>385000</v>
      </c>
      <c r="L618" s="52">
        <f>Tabla2[[#This Row],[Units Sold]]/Cálculos!$C$11</f>
        <v>2.218760955132216E-4</v>
      </c>
      <c r="M618" s="6">
        <f>Tabla2[[#This Row],[Total Sales]]-Tabla2[[#This Row],[Operating Profit]]</f>
        <v>211750</v>
      </c>
      <c r="N618" s="6">
        <v>173250</v>
      </c>
      <c r="O618" s="46">
        <f>Tabla2[[#This Row],[Operating Profit]]/Tabla2[[#This Row],[Total Sales]]</f>
        <v>0.45</v>
      </c>
      <c r="P618" s="1" t="s">
        <v>17</v>
      </c>
    </row>
    <row r="619" spans="1:16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3" t="str">
        <f>IFERROR(LEFT(Tabla2[[#This Row],[Product]],FIND(" ",Tabla2[[#This Row],[Product]])-3),Tabla2[[#This Row],[Product]])</f>
        <v>Women</v>
      </c>
      <c r="I619" s="6">
        <v>70</v>
      </c>
      <c r="J619" s="4">
        <v>5000</v>
      </c>
      <c r="K619" s="6">
        <f>Tabla2[[#This Row],[Price per Unit]]*Tabla2[[#This Row],[Units Sold]]</f>
        <v>350000</v>
      </c>
      <c r="L619" s="52">
        <f>Tabla2[[#This Row],[Units Sold]]/Cálculos!$C$11</f>
        <v>2.01705541375656E-4</v>
      </c>
      <c r="M619" s="6">
        <f>Tabla2[[#This Row],[Total Sales]]-Tabla2[[#This Row],[Operating Profit]]</f>
        <v>210000</v>
      </c>
      <c r="N619" s="6">
        <v>140000</v>
      </c>
      <c r="O619" s="46">
        <f>Tabla2[[#This Row],[Operating Profit]]/Tabla2[[#This Row],[Total Sales]]</f>
        <v>0.4</v>
      </c>
      <c r="P619" s="1" t="s">
        <v>17</v>
      </c>
    </row>
    <row r="620" spans="1:16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3" t="str">
        <f>IFERROR(LEFT(Tabla2[[#This Row],[Product]],FIND(" ",Tabla2[[#This Row],[Product]])-3),Tabla2[[#This Row],[Product]])</f>
        <v>Men</v>
      </c>
      <c r="I620" s="6">
        <v>75</v>
      </c>
      <c r="J620" s="4">
        <v>5000</v>
      </c>
      <c r="K620" s="6">
        <f>Tabla2[[#This Row],[Price per Unit]]*Tabla2[[#This Row],[Units Sold]]</f>
        <v>375000</v>
      </c>
      <c r="L620" s="52">
        <f>Tabla2[[#This Row],[Units Sold]]/Cálculos!$C$11</f>
        <v>2.01705541375656E-4</v>
      </c>
      <c r="M620" s="6">
        <f>Tabla2[[#This Row],[Total Sales]]-Tabla2[[#This Row],[Operating Profit]]</f>
        <v>149999.99999999997</v>
      </c>
      <c r="N620" s="6">
        <v>225000.00000000003</v>
      </c>
      <c r="O620" s="46">
        <f>Tabla2[[#This Row],[Operating Profit]]/Tabla2[[#This Row],[Total Sales]]</f>
        <v>0.60000000000000009</v>
      </c>
      <c r="P620" s="1" t="s">
        <v>17</v>
      </c>
    </row>
    <row r="621" spans="1:16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3" t="str">
        <f>IFERROR(LEFT(Tabla2[[#This Row],[Product]],FIND(" ",Tabla2[[#This Row],[Product]])-3),Tabla2[[#This Row],[Product]])</f>
        <v>Women</v>
      </c>
      <c r="I621" s="6">
        <v>80</v>
      </c>
      <c r="J621" s="4">
        <v>4000</v>
      </c>
      <c r="K621" s="6">
        <f>Tabla2[[#This Row],[Price per Unit]]*Tabla2[[#This Row],[Units Sold]]</f>
        <v>320000</v>
      </c>
      <c r="L621" s="52">
        <f>Tabla2[[#This Row],[Units Sold]]/Cálculos!$C$11</f>
        <v>1.6136443310052479E-4</v>
      </c>
      <c r="M621" s="6">
        <f>Tabla2[[#This Row],[Total Sales]]-Tabla2[[#This Row],[Operating Profit]]</f>
        <v>240000</v>
      </c>
      <c r="N621" s="6">
        <v>80000</v>
      </c>
      <c r="O621" s="46">
        <f>Tabla2[[#This Row],[Operating Profit]]/Tabla2[[#This Row],[Total Sales]]</f>
        <v>0.25</v>
      </c>
      <c r="P621" s="1" t="s">
        <v>17</v>
      </c>
    </row>
    <row r="622" spans="1:16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3" t="str">
        <f>IFERROR(LEFT(Tabla2[[#This Row],[Product]],FIND(" ",Tabla2[[#This Row],[Product]])-3),Tabla2[[#This Row],[Product]])</f>
        <v>Men</v>
      </c>
      <c r="I622" s="6">
        <v>65.000000000000014</v>
      </c>
      <c r="J622" s="4">
        <v>6000</v>
      </c>
      <c r="K622" s="6">
        <f>Tabla2[[#This Row],[Price per Unit]]*Tabla2[[#This Row],[Units Sold]]</f>
        <v>390000.00000000006</v>
      </c>
      <c r="L622" s="52">
        <f>Tabla2[[#This Row],[Units Sold]]/Cálculos!$C$11</f>
        <v>2.4204664965078721E-4</v>
      </c>
      <c r="M622" s="6">
        <f>Tabla2[[#This Row],[Total Sales]]-Tabla2[[#This Row],[Operating Profit]]</f>
        <v>234000.00000000003</v>
      </c>
      <c r="N622" s="6">
        <v>156000.00000000003</v>
      </c>
      <c r="O622" s="46">
        <f>Tabla2[[#This Row],[Operating Profit]]/Tabla2[[#This Row],[Total Sales]]</f>
        <v>0.4</v>
      </c>
      <c r="P622" s="1" t="s">
        <v>17</v>
      </c>
    </row>
    <row r="623" spans="1:16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3" t="str">
        <f>IFERROR(LEFT(Tabla2[[#This Row],[Product]],FIND(" ",Tabla2[[#This Row],[Product]])-3),Tabla2[[#This Row],[Product]])</f>
        <v>Men</v>
      </c>
      <c r="I623" s="6">
        <v>70.000000000000014</v>
      </c>
      <c r="J623" s="4">
        <v>6000</v>
      </c>
      <c r="K623" s="6">
        <f>Tabla2[[#This Row],[Price per Unit]]*Tabla2[[#This Row],[Units Sold]]</f>
        <v>420000.00000000006</v>
      </c>
      <c r="L623" s="52">
        <f>Tabla2[[#This Row],[Units Sold]]/Cálculos!$C$11</f>
        <v>2.4204664965078721E-4</v>
      </c>
      <c r="M623" s="6">
        <f>Tabla2[[#This Row],[Total Sales]]-Tabla2[[#This Row],[Operating Profit]]</f>
        <v>315000.00000000006</v>
      </c>
      <c r="N623" s="6">
        <v>105000.00000000001</v>
      </c>
      <c r="O623" s="46">
        <f>Tabla2[[#This Row],[Operating Profit]]/Tabla2[[#This Row],[Total Sales]]</f>
        <v>0.25</v>
      </c>
      <c r="P623" s="1" t="s">
        <v>17</v>
      </c>
    </row>
    <row r="624" spans="1:16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3" t="str">
        <f>IFERROR(LEFT(Tabla2[[#This Row],[Product]],FIND(" ",Tabla2[[#This Row],[Product]])-3),Tabla2[[#This Row],[Product]])</f>
        <v>Women</v>
      </c>
      <c r="I624" s="6">
        <v>65.000000000000014</v>
      </c>
      <c r="J624" s="4">
        <v>4500</v>
      </c>
      <c r="K624" s="6">
        <f>Tabla2[[#This Row],[Price per Unit]]*Tabla2[[#This Row],[Units Sold]]</f>
        <v>292500.00000000006</v>
      </c>
      <c r="L624" s="52">
        <f>Tabla2[[#This Row],[Units Sold]]/Cálculos!$C$11</f>
        <v>1.8153498723809039E-4</v>
      </c>
      <c r="M624" s="6">
        <f>Tabla2[[#This Row],[Total Sales]]-Tabla2[[#This Row],[Operating Profit]]</f>
        <v>175500.00000000003</v>
      </c>
      <c r="N624" s="6">
        <v>117000.00000000003</v>
      </c>
      <c r="O624" s="46">
        <f>Tabla2[[#This Row],[Operating Profit]]/Tabla2[[#This Row],[Total Sales]]</f>
        <v>0.4</v>
      </c>
      <c r="P624" s="1" t="s">
        <v>17</v>
      </c>
    </row>
    <row r="625" spans="1:16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3" t="str">
        <f>IFERROR(LEFT(Tabla2[[#This Row],[Product]],FIND(" ",Tabla2[[#This Row],[Product]])-3),Tabla2[[#This Row],[Product]])</f>
        <v>Women</v>
      </c>
      <c r="I625" s="6">
        <v>65.000000000000014</v>
      </c>
      <c r="J625" s="4">
        <v>4000</v>
      </c>
      <c r="K625" s="6">
        <f>Tabla2[[#This Row],[Price per Unit]]*Tabla2[[#This Row],[Units Sold]]</f>
        <v>260000.00000000006</v>
      </c>
      <c r="L625" s="52">
        <f>Tabla2[[#This Row],[Units Sold]]/Cálculos!$C$11</f>
        <v>1.6136443310052479E-4</v>
      </c>
      <c r="M625" s="6">
        <f>Tabla2[[#This Row],[Total Sales]]-Tabla2[[#This Row],[Operating Profit]]</f>
        <v>169000.00000000006</v>
      </c>
      <c r="N625" s="6">
        <v>91000.000000000015</v>
      </c>
      <c r="O625" s="46">
        <f>Tabla2[[#This Row],[Operating Profit]]/Tabla2[[#This Row],[Total Sales]]</f>
        <v>0.35</v>
      </c>
      <c r="P625" s="1" t="s">
        <v>17</v>
      </c>
    </row>
    <row r="626" spans="1:16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3" t="str">
        <f>IFERROR(LEFT(Tabla2[[#This Row],[Product]],FIND(" ",Tabla2[[#This Row],[Product]])-3),Tabla2[[#This Row],[Product]])</f>
        <v>Men</v>
      </c>
      <c r="I626" s="6">
        <v>75.000000000000014</v>
      </c>
      <c r="J626" s="4">
        <v>4000</v>
      </c>
      <c r="K626" s="6">
        <f>Tabla2[[#This Row],[Price per Unit]]*Tabla2[[#This Row],[Units Sold]]</f>
        <v>300000.00000000006</v>
      </c>
      <c r="L626" s="52">
        <f>Tabla2[[#This Row],[Units Sold]]/Cálculos!$C$11</f>
        <v>1.6136443310052479E-4</v>
      </c>
      <c r="M626" s="6">
        <f>Tabla2[[#This Row],[Total Sales]]-Tabla2[[#This Row],[Operating Profit]]</f>
        <v>134999.99999999997</v>
      </c>
      <c r="N626" s="6">
        <v>165000.00000000009</v>
      </c>
      <c r="O626" s="46">
        <f>Tabla2[[#This Row],[Operating Profit]]/Tabla2[[#This Row],[Total Sales]]</f>
        <v>0.55000000000000016</v>
      </c>
      <c r="P626" s="1" t="s">
        <v>17</v>
      </c>
    </row>
    <row r="627" spans="1:16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3" t="str">
        <f>IFERROR(LEFT(Tabla2[[#This Row],[Product]],FIND(" ",Tabla2[[#This Row],[Product]])-3),Tabla2[[#This Row],[Product]])</f>
        <v>Women</v>
      </c>
      <c r="I627" s="6">
        <v>70</v>
      </c>
      <c r="J627" s="4">
        <v>4250</v>
      </c>
      <c r="K627" s="6">
        <f>Tabla2[[#This Row],[Price per Unit]]*Tabla2[[#This Row],[Units Sold]]</f>
        <v>297500</v>
      </c>
      <c r="L627" s="52">
        <f>Tabla2[[#This Row],[Units Sold]]/Cálculos!$C$11</f>
        <v>1.7144971016930759E-4</v>
      </c>
      <c r="M627" s="6">
        <f>Tabla2[[#This Row],[Total Sales]]-Tabla2[[#This Row],[Operating Profit]]</f>
        <v>238000</v>
      </c>
      <c r="N627" s="6">
        <v>59500</v>
      </c>
      <c r="O627" s="46">
        <f>Tabla2[[#This Row],[Operating Profit]]/Tabla2[[#This Row],[Total Sales]]</f>
        <v>0.2</v>
      </c>
      <c r="P627" s="1" t="s">
        <v>17</v>
      </c>
    </row>
    <row r="628" spans="1:16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3" t="str">
        <f>IFERROR(LEFT(Tabla2[[#This Row],[Product]],FIND(" ",Tabla2[[#This Row],[Product]])-3),Tabla2[[#This Row],[Product]])</f>
        <v>Men</v>
      </c>
      <c r="I628" s="6">
        <v>55.000000000000007</v>
      </c>
      <c r="J628" s="4">
        <v>5250</v>
      </c>
      <c r="K628" s="6">
        <f>Tabla2[[#This Row],[Price per Unit]]*Tabla2[[#This Row],[Units Sold]]</f>
        <v>288750.00000000006</v>
      </c>
      <c r="L628" s="52">
        <f>Tabla2[[#This Row],[Units Sold]]/Cálculos!$C$11</f>
        <v>2.117908184444388E-4</v>
      </c>
      <c r="M628" s="6">
        <f>Tabla2[[#This Row],[Total Sales]]-Tabla2[[#This Row],[Operating Profit]]</f>
        <v>173250.00000000003</v>
      </c>
      <c r="N628" s="6">
        <v>115500.00000000003</v>
      </c>
      <c r="O628" s="46">
        <f>Tabla2[[#This Row],[Operating Profit]]/Tabla2[[#This Row],[Total Sales]]</f>
        <v>0.4</v>
      </c>
      <c r="P628" s="1" t="s">
        <v>17</v>
      </c>
    </row>
    <row r="629" spans="1:16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3" t="str">
        <f>IFERROR(LEFT(Tabla2[[#This Row],[Product]],FIND(" ",Tabla2[[#This Row],[Product]])-3),Tabla2[[#This Row],[Product]])</f>
        <v>Men</v>
      </c>
      <c r="I629" s="6">
        <v>60.000000000000007</v>
      </c>
      <c r="J629" s="4">
        <v>5250</v>
      </c>
      <c r="K629" s="6">
        <f>Tabla2[[#This Row],[Price per Unit]]*Tabla2[[#This Row],[Units Sold]]</f>
        <v>315000.00000000006</v>
      </c>
      <c r="L629" s="52">
        <f>Tabla2[[#This Row],[Units Sold]]/Cálculos!$C$11</f>
        <v>2.117908184444388E-4</v>
      </c>
      <c r="M629" s="6">
        <f>Tabla2[[#This Row],[Total Sales]]-Tabla2[[#This Row],[Operating Profit]]</f>
        <v>236250.00000000006</v>
      </c>
      <c r="N629" s="6">
        <v>78750.000000000015</v>
      </c>
      <c r="O629" s="46">
        <f>Tabla2[[#This Row],[Operating Profit]]/Tabla2[[#This Row],[Total Sales]]</f>
        <v>0.25</v>
      </c>
      <c r="P629" s="1" t="s">
        <v>17</v>
      </c>
    </row>
    <row r="630" spans="1:16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3" t="str">
        <f>IFERROR(LEFT(Tabla2[[#This Row],[Product]],FIND(" ",Tabla2[[#This Row],[Product]])-3),Tabla2[[#This Row],[Product]])</f>
        <v>Women</v>
      </c>
      <c r="I630" s="6">
        <v>55.000000000000007</v>
      </c>
      <c r="J630" s="4">
        <v>3500</v>
      </c>
      <c r="K630" s="6">
        <f>Tabla2[[#This Row],[Price per Unit]]*Tabla2[[#This Row],[Units Sold]]</f>
        <v>192500.00000000003</v>
      </c>
      <c r="L630" s="52">
        <f>Tabla2[[#This Row],[Units Sold]]/Cálculos!$C$11</f>
        <v>1.4119387896295921E-4</v>
      </c>
      <c r="M630" s="6">
        <f>Tabla2[[#This Row],[Total Sales]]-Tabla2[[#This Row],[Operating Profit]]</f>
        <v>115500.00000000001</v>
      </c>
      <c r="N630" s="6">
        <v>77000.000000000015</v>
      </c>
      <c r="O630" s="46">
        <f>Tabla2[[#This Row],[Operating Profit]]/Tabla2[[#This Row],[Total Sales]]</f>
        <v>0.4</v>
      </c>
      <c r="P630" s="1" t="s">
        <v>17</v>
      </c>
    </row>
    <row r="631" spans="1:16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3" t="str">
        <f>IFERROR(LEFT(Tabla2[[#This Row],[Product]],FIND(" ",Tabla2[[#This Row],[Product]])-3),Tabla2[[#This Row],[Product]])</f>
        <v>Women</v>
      </c>
      <c r="I631" s="6">
        <v>55.000000000000007</v>
      </c>
      <c r="J631" s="4">
        <v>3250</v>
      </c>
      <c r="K631" s="6">
        <f>Tabla2[[#This Row],[Price per Unit]]*Tabla2[[#This Row],[Units Sold]]</f>
        <v>178750.00000000003</v>
      </c>
      <c r="L631" s="52">
        <f>Tabla2[[#This Row],[Units Sold]]/Cálculos!$C$11</f>
        <v>1.3110860189417641E-4</v>
      </c>
      <c r="M631" s="6">
        <f>Tabla2[[#This Row],[Total Sales]]-Tabla2[[#This Row],[Operating Profit]]</f>
        <v>116187.50000000003</v>
      </c>
      <c r="N631" s="6">
        <v>62562.500000000007</v>
      </c>
      <c r="O631" s="46">
        <f>Tabla2[[#This Row],[Operating Profit]]/Tabla2[[#This Row],[Total Sales]]</f>
        <v>0.35</v>
      </c>
      <c r="P631" s="1" t="s">
        <v>17</v>
      </c>
    </row>
    <row r="632" spans="1:16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3" t="str">
        <f>IFERROR(LEFT(Tabla2[[#This Row],[Product]],FIND(" ",Tabla2[[#This Row],[Product]])-3),Tabla2[[#This Row],[Product]])</f>
        <v>Men</v>
      </c>
      <c r="I632" s="6">
        <v>65</v>
      </c>
      <c r="J632" s="4">
        <v>3000</v>
      </c>
      <c r="K632" s="6">
        <f>Tabla2[[#This Row],[Price per Unit]]*Tabla2[[#This Row],[Units Sold]]</f>
        <v>195000</v>
      </c>
      <c r="L632" s="52">
        <f>Tabla2[[#This Row],[Units Sold]]/Cálculos!$C$11</f>
        <v>1.210233248253936E-4</v>
      </c>
      <c r="M632" s="6">
        <f>Tabla2[[#This Row],[Total Sales]]-Tabla2[[#This Row],[Operating Profit]]</f>
        <v>87749.999999999971</v>
      </c>
      <c r="N632" s="6">
        <v>107250.00000000003</v>
      </c>
      <c r="O632" s="46">
        <f>Tabla2[[#This Row],[Operating Profit]]/Tabla2[[#This Row],[Total Sales]]</f>
        <v>0.55000000000000016</v>
      </c>
      <c r="P632" s="1" t="s">
        <v>17</v>
      </c>
    </row>
    <row r="633" spans="1:16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3" t="str">
        <f>IFERROR(LEFT(Tabla2[[#This Row],[Product]],FIND(" ",Tabla2[[#This Row],[Product]])-3),Tabla2[[#This Row],[Product]])</f>
        <v>Women</v>
      </c>
      <c r="I633" s="6">
        <v>70</v>
      </c>
      <c r="J633" s="4">
        <v>3500</v>
      </c>
      <c r="K633" s="6">
        <f>Tabla2[[#This Row],[Price per Unit]]*Tabla2[[#This Row],[Units Sold]]</f>
        <v>245000</v>
      </c>
      <c r="L633" s="52">
        <f>Tabla2[[#This Row],[Units Sold]]/Cálculos!$C$11</f>
        <v>1.4119387896295921E-4</v>
      </c>
      <c r="M633" s="6">
        <f>Tabla2[[#This Row],[Total Sales]]-Tabla2[[#This Row],[Operating Profit]]</f>
        <v>196000</v>
      </c>
      <c r="N633" s="6">
        <v>49000</v>
      </c>
      <c r="O633" s="46">
        <f>Tabla2[[#This Row],[Operating Profit]]/Tabla2[[#This Row],[Total Sales]]</f>
        <v>0.2</v>
      </c>
      <c r="P633" s="1" t="s">
        <v>17</v>
      </c>
    </row>
    <row r="634" spans="1:16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3" t="str">
        <f>IFERROR(LEFT(Tabla2[[#This Row],[Product]],FIND(" ",Tabla2[[#This Row],[Product]])-3),Tabla2[[#This Row],[Product]])</f>
        <v>Men</v>
      </c>
      <c r="I634" s="6">
        <v>55.000000000000007</v>
      </c>
      <c r="J634" s="4">
        <v>5750</v>
      </c>
      <c r="K634" s="6">
        <f>Tabla2[[#This Row],[Price per Unit]]*Tabla2[[#This Row],[Units Sold]]</f>
        <v>316250.00000000006</v>
      </c>
      <c r="L634" s="52">
        <f>Tabla2[[#This Row],[Units Sold]]/Cálculos!$C$11</f>
        <v>2.319613725820044E-4</v>
      </c>
      <c r="M634" s="6">
        <f>Tabla2[[#This Row],[Total Sales]]-Tabla2[[#This Row],[Operating Profit]]</f>
        <v>189750.00000000003</v>
      </c>
      <c r="N634" s="6">
        <v>126500.00000000003</v>
      </c>
      <c r="O634" s="46">
        <f>Tabla2[[#This Row],[Operating Profit]]/Tabla2[[#This Row],[Total Sales]]</f>
        <v>0.4</v>
      </c>
      <c r="P634" s="1" t="s">
        <v>17</v>
      </c>
    </row>
    <row r="635" spans="1:16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3" t="str">
        <f>IFERROR(LEFT(Tabla2[[#This Row],[Product]],FIND(" ",Tabla2[[#This Row],[Product]])-3),Tabla2[[#This Row],[Product]])</f>
        <v>Men</v>
      </c>
      <c r="I635" s="6">
        <v>60.000000000000007</v>
      </c>
      <c r="J635" s="4">
        <v>5750</v>
      </c>
      <c r="K635" s="6">
        <f>Tabla2[[#This Row],[Price per Unit]]*Tabla2[[#This Row],[Units Sold]]</f>
        <v>345000.00000000006</v>
      </c>
      <c r="L635" s="52">
        <f>Tabla2[[#This Row],[Units Sold]]/Cálculos!$C$11</f>
        <v>2.319613725820044E-4</v>
      </c>
      <c r="M635" s="6">
        <f>Tabla2[[#This Row],[Total Sales]]-Tabla2[[#This Row],[Operating Profit]]</f>
        <v>258750.00000000006</v>
      </c>
      <c r="N635" s="6">
        <v>86250.000000000015</v>
      </c>
      <c r="O635" s="46">
        <f>Tabla2[[#This Row],[Operating Profit]]/Tabla2[[#This Row],[Total Sales]]</f>
        <v>0.25</v>
      </c>
      <c r="P635" s="1" t="s">
        <v>17</v>
      </c>
    </row>
    <row r="636" spans="1:16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3" t="str">
        <f>IFERROR(LEFT(Tabla2[[#This Row],[Product]],FIND(" ",Tabla2[[#This Row],[Product]])-3),Tabla2[[#This Row],[Product]])</f>
        <v>Women</v>
      </c>
      <c r="I636" s="6">
        <v>55.000000000000007</v>
      </c>
      <c r="J636" s="4">
        <v>4250</v>
      </c>
      <c r="K636" s="6">
        <f>Tabla2[[#This Row],[Price per Unit]]*Tabla2[[#This Row],[Units Sold]]</f>
        <v>233750.00000000003</v>
      </c>
      <c r="L636" s="52">
        <f>Tabla2[[#This Row],[Units Sold]]/Cálculos!$C$11</f>
        <v>1.7144971016930759E-4</v>
      </c>
      <c r="M636" s="6">
        <f>Tabla2[[#This Row],[Total Sales]]-Tabla2[[#This Row],[Operating Profit]]</f>
        <v>140250</v>
      </c>
      <c r="N636" s="6">
        <v>93500.000000000015</v>
      </c>
      <c r="O636" s="46">
        <f>Tabla2[[#This Row],[Operating Profit]]/Tabla2[[#This Row],[Total Sales]]</f>
        <v>0.4</v>
      </c>
      <c r="P636" s="1" t="s">
        <v>17</v>
      </c>
    </row>
    <row r="637" spans="1:16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3" t="str">
        <f>IFERROR(LEFT(Tabla2[[#This Row],[Product]],FIND(" ",Tabla2[[#This Row],[Product]])-3),Tabla2[[#This Row],[Product]])</f>
        <v>Women</v>
      </c>
      <c r="I637" s="6">
        <v>65.000000000000014</v>
      </c>
      <c r="J637" s="4">
        <v>4000</v>
      </c>
      <c r="K637" s="6">
        <f>Tabla2[[#This Row],[Price per Unit]]*Tabla2[[#This Row],[Units Sold]]</f>
        <v>260000.00000000006</v>
      </c>
      <c r="L637" s="52">
        <f>Tabla2[[#This Row],[Units Sold]]/Cálculos!$C$11</f>
        <v>1.6136443310052479E-4</v>
      </c>
      <c r="M637" s="6">
        <f>Tabla2[[#This Row],[Total Sales]]-Tabla2[[#This Row],[Operating Profit]]</f>
        <v>169000.00000000006</v>
      </c>
      <c r="N637" s="6">
        <v>91000.000000000015</v>
      </c>
      <c r="O637" s="46">
        <f>Tabla2[[#This Row],[Operating Profit]]/Tabla2[[#This Row],[Total Sales]]</f>
        <v>0.35</v>
      </c>
      <c r="P637" s="1" t="s">
        <v>17</v>
      </c>
    </row>
    <row r="638" spans="1:16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3" t="str">
        <f>IFERROR(LEFT(Tabla2[[#This Row],[Product]],FIND(" ",Tabla2[[#This Row],[Product]])-3),Tabla2[[#This Row],[Product]])</f>
        <v>Men</v>
      </c>
      <c r="I638" s="6">
        <v>75.000000000000014</v>
      </c>
      <c r="J638" s="4">
        <v>3750</v>
      </c>
      <c r="K638" s="6">
        <f>Tabla2[[#This Row],[Price per Unit]]*Tabla2[[#This Row],[Units Sold]]</f>
        <v>281250.00000000006</v>
      </c>
      <c r="L638" s="52">
        <f>Tabla2[[#This Row],[Units Sold]]/Cálculos!$C$11</f>
        <v>1.5127915603174201E-4</v>
      </c>
      <c r="M638" s="6">
        <f>Tabla2[[#This Row],[Total Sales]]-Tabla2[[#This Row],[Operating Profit]]</f>
        <v>126562.49999999997</v>
      </c>
      <c r="N638" s="6">
        <v>154687.50000000009</v>
      </c>
      <c r="O638" s="46">
        <f>Tabla2[[#This Row],[Operating Profit]]/Tabla2[[#This Row],[Total Sales]]</f>
        <v>0.55000000000000016</v>
      </c>
      <c r="P638" s="1" t="s">
        <v>17</v>
      </c>
    </row>
    <row r="639" spans="1:16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3" t="str">
        <f>IFERROR(LEFT(Tabla2[[#This Row],[Product]],FIND(" ",Tabla2[[#This Row],[Product]])-3),Tabla2[[#This Row],[Product]])</f>
        <v>Women</v>
      </c>
      <c r="I639" s="6">
        <v>80.000000000000014</v>
      </c>
      <c r="J639" s="4">
        <v>5000</v>
      </c>
      <c r="K639" s="6">
        <f>Tabla2[[#This Row],[Price per Unit]]*Tabla2[[#This Row],[Units Sold]]</f>
        <v>400000.00000000006</v>
      </c>
      <c r="L639" s="52">
        <f>Tabla2[[#This Row],[Units Sold]]/Cálculos!$C$11</f>
        <v>2.01705541375656E-4</v>
      </c>
      <c r="M639" s="6">
        <f>Tabla2[[#This Row],[Total Sales]]-Tabla2[[#This Row],[Operating Profit]]</f>
        <v>320000.00000000006</v>
      </c>
      <c r="N639" s="6">
        <v>80000.000000000015</v>
      </c>
      <c r="O639" s="46">
        <f>Tabla2[[#This Row],[Operating Profit]]/Tabla2[[#This Row],[Total Sales]]</f>
        <v>0.2</v>
      </c>
      <c r="P639" s="1" t="s">
        <v>17</v>
      </c>
    </row>
    <row r="640" spans="1:16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3" t="str">
        <f>IFERROR(LEFT(Tabla2[[#This Row],[Product]],FIND(" ",Tabla2[[#This Row],[Product]])-3),Tabla2[[#This Row],[Product]])</f>
        <v>Men</v>
      </c>
      <c r="I640" s="6">
        <v>65.000000000000014</v>
      </c>
      <c r="J640" s="4">
        <v>7000</v>
      </c>
      <c r="K640" s="6">
        <f>Tabla2[[#This Row],[Price per Unit]]*Tabla2[[#This Row],[Units Sold]]</f>
        <v>455000.00000000012</v>
      </c>
      <c r="L640" s="52">
        <f>Tabla2[[#This Row],[Units Sold]]/Cálculos!$C$11</f>
        <v>2.8238775792591842E-4</v>
      </c>
      <c r="M640" s="6">
        <f>Tabla2[[#This Row],[Total Sales]]-Tabla2[[#This Row],[Operating Profit]]</f>
        <v>273000.00000000006</v>
      </c>
      <c r="N640" s="6">
        <v>182000.00000000006</v>
      </c>
      <c r="O640" s="46">
        <f>Tabla2[[#This Row],[Operating Profit]]/Tabla2[[#This Row],[Total Sales]]</f>
        <v>0.4</v>
      </c>
      <c r="P640" s="1" t="s">
        <v>17</v>
      </c>
    </row>
    <row r="641" spans="1:16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3" t="str">
        <f>IFERROR(LEFT(Tabla2[[#This Row],[Product]],FIND(" ",Tabla2[[#This Row],[Product]])-3),Tabla2[[#This Row],[Product]])</f>
        <v>Men</v>
      </c>
      <c r="I641" s="6">
        <v>70.000000000000014</v>
      </c>
      <c r="J641" s="4">
        <v>7000</v>
      </c>
      <c r="K641" s="6">
        <f>Tabla2[[#This Row],[Price per Unit]]*Tabla2[[#This Row],[Units Sold]]</f>
        <v>490000.00000000012</v>
      </c>
      <c r="L641" s="52">
        <f>Tabla2[[#This Row],[Units Sold]]/Cálculos!$C$11</f>
        <v>2.8238775792591842E-4</v>
      </c>
      <c r="M641" s="6">
        <f>Tabla2[[#This Row],[Total Sales]]-Tabla2[[#This Row],[Operating Profit]]</f>
        <v>367500.00000000012</v>
      </c>
      <c r="N641" s="6">
        <v>122500.00000000003</v>
      </c>
      <c r="O641" s="46">
        <f>Tabla2[[#This Row],[Operating Profit]]/Tabla2[[#This Row],[Total Sales]]</f>
        <v>0.25</v>
      </c>
      <c r="P641" s="1" t="s">
        <v>17</v>
      </c>
    </row>
    <row r="642" spans="1:16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3" t="str">
        <f>IFERROR(LEFT(Tabla2[[#This Row],[Product]],FIND(" ",Tabla2[[#This Row],[Product]])-3),Tabla2[[#This Row],[Product]])</f>
        <v>Women</v>
      </c>
      <c r="I642" s="6">
        <v>65.000000000000014</v>
      </c>
      <c r="J642" s="4">
        <v>5000</v>
      </c>
      <c r="K642" s="6">
        <f>Tabla2[[#This Row],[Price per Unit]]*Tabla2[[#This Row],[Units Sold]]</f>
        <v>325000.00000000006</v>
      </c>
      <c r="L642" s="52">
        <f>Tabla2[[#This Row],[Units Sold]]/Cálculos!$C$11</f>
        <v>2.01705541375656E-4</v>
      </c>
      <c r="M642" s="6">
        <f>Tabla2[[#This Row],[Total Sales]]-Tabla2[[#This Row],[Operating Profit]]</f>
        <v>195000.00000000003</v>
      </c>
      <c r="N642" s="6">
        <v>130000.00000000003</v>
      </c>
      <c r="O642" s="46">
        <f>Tabla2[[#This Row],[Operating Profit]]/Tabla2[[#This Row],[Total Sales]]</f>
        <v>0.4</v>
      </c>
      <c r="P642" s="1" t="s">
        <v>17</v>
      </c>
    </row>
    <row r="643" spans="1:16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3" t="str">
        <f>IFERROR(LEFT(Tabla2[[#This Row],[Product]],FIND(" ",Tabla2[[#This Row],[Product]])-3),Tabla2[[#This Row],[Product]])</f>
        <v>Women</v>
      </c>
      <c r="I643" s="6">
        <v>65.000000000000014</v>
      </c>
      <c r="J643" s="4">
        <v>5000</v>
      </c>
      <c r="K643" s="6">
        <f>Tabla2[[#This Row],[Price per Unit]]*Tabla2[[#This Row],[Units Sold]]</f>
        <v>325000.00000000006</v>
      </c>
      <c r="L643" s="52">
        <f>Tabla2[[#This Row],[Units Sold]]/Cálculos!$C$11</f>
        <v>2.01705541375656E-4</v>
      </c>
      <c r="M643" s="6">
        <f>Tabla2[[#This Row],[Total Sales]]-Tabla2[[#This Row],[Operating Profit]]</f>
        <v>211250.00000000006</v>
      </c>
      <c r="N643" s="6">
        <v>113750.00000000001</v>
      </c>
      <c r="O643" s="46">
        <f>Tabla2[[#This Row],[Operating Profit]]/Tabla2[[#This Row],[Total Sales]]</f>
        <v>0.35</v>
      </c>
      <c r="P643" s="1" t="s">
        <v>17</v>
      </c>
    </row>
    <row r="644" spans="1:16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3" t="str">
        <f>IFERROR(LEFT(Tabla2[[#This Row],[Product]],FIND(" ",Tabla2[[#This Row],[Product]])-3),Tabla2[[#This Row],[Product]])</f>
        <v>Men</v>
      </c>
      <c r="I644" s="6">
        <v>75.000000000000014</v>
      </c>
      <c r="J644" s="4">
        <v>4250</v>
      </c>
      <c r="K644" s="6">
        <f>Tabla2[[#This Row],[Price per Unit]]*Tabla2[[#This Row],[Units Sold]]</f>
        <v>318750.00000000006</v>
      </c>
      <c r="L644" s="52">
        <f>Tabla2[[#This Row],[Units Sold]]/Cálculos!$C$11</f>
        <v>1.7144971016930759E-4</v>
      </c>
      <c r="M644" s="6">
        <f>Tabla2[[#This Row],[Total Sales]]-Tabla2[[#This Row],[Operating Profit]]</f>
        <v>143437.49999999997</v>
      </c>
      <c r="N644" s="6">
        <v>175312.50000000009</v>
      </c>
      <c r="O644" s="46">
        <f>Tabla2[[#This Row],[Operating Profit]]/Tabla2[[#This Row],[Total Sales]]</f>
        <v>0.55000000000000016</v>
      </c>
      <c r="P644" s="1" t="s">
        <v>17</v>
      </c>
    </row>
    <row r="645" spans="1:16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3" t="str">
        <f>IFERROR(LEFT(Tabla2[[#This Row],[Product]],FIND(" ",Tabla2[[#This Row],[Product]])-3),Tabla2[[#This Row],[Product]])</f>
        <v>Women</v>
      </c>
      <c r="I645" s="6">
        <v>80.000000000000014</v>
      </c>
      <c r="J645" s="4">
        <v>5250</v>
      </c>
      <c r="K645" s="6">
        <f>Tabla2[[#This Row],[Price per Unit]]*Tabla2[[#This Row],[Units Sold]]</f>
        <v>420000.00000000006</v>
      </c>
      <c r="L645" s="52">
        <f>Tabla2[[#This Row],[Units Sold]]/Cálculos!$C$11</f>
        <v>2.117908184444388E-4</v>
      </c>
      <c r="M645" s="6">
        <f>Tabla2[[#This Row],[Total Sales]]-Tabla2[[#This Row],[Operating Profit]]</f>
        <v>336000.00000000006</v>
      </c>
      <c r="N645" s="6">
        <v>84000.000000000015</v>
      </c>
      <c r="O645" s="46">
        <f>Tabla2[[#This Row],[Operating Profit]]/Tabla2[[#This Row],[Total Sales]]</f>
        <v>0.2</v>
      </c>
      <c r="P645" s="1" t="s">
        <v>17</v>
      </c>
    </row>
    <row r="646" spans="1:16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3" t="str">
        <f>IFERROR(LEFT(Tabla2[[#This Row],[Product]],FIND(" ",Tabla2[[#This Row],[Product]])-3),Tabla2[[#This Row],[Product]])</f>
        <v>Men</v>
      </c>
      <c r="I646" s="6">
        <v>40</v>
      </c>
      <c r="J646" s="4">
        <v>4500</v>
      </c>
      <c r="K646" s="6">
        <f>Tabla2[[#This Row],[Price per Unit]]*Tabla2[[#This Row],[Units Sold]]</f>
        <v>180000</v>
      </c>
      <c r="L646" s="52">
        <f>Tabla2[[#This Row],[Units Sold]]/Cálculos!$C$11</f>
        <v>1.8153498723809039E-4</v>
      </c>
      <c r="M646" s="6">
        <f>Tabla2[[#This Row],[Total Sales]]-Tabla2[[#This Row],[Operating Profit]]</f>
        <v>126000</v>
      </c>
      <c r="N646" s="6">
        <v>54000</v>
      </c>
      <c r="O646" s="46">
        <f>Tabla2[[#This Row],[Operating Profit]]/Tabla2[[#This Row],[Total Sales]]</f>
        <v>0.3</v>
      </c>
      <c r="P646" s="1" t="s">
        <v>17</v>
      </c>
    </row>
    <row r="647" spans="1:16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3" t="str">
        <f>IFERROR(LEFT(Tabla2[[#This Row],[Product]],FIND(" ",Tabla2[[#This Row],[Product]])-3),Tabla2[[#This Row],[Product]])</f>
        <v>Men</v>
      </c>
      <c r="I647" s="6">
        <v>50</v>
      </c>
      <c r="J647" s="4">
        <v>4500</v>
      </c>
      <c r="K647" s="6">
        <f>Tabla2[[#This Row],[Price per Unit]]*Tabla2[[#This Row],[Units Sold]]</f>
        <v>225000</v>
      </c>
      <c r="L647" s="52">
        <f>Tabla2[[#This Row],[Units Sold]]/Cálculos!$C$11</f>
        <v>1.8153498723809039E-4</v>
      </c>
      <c r="M647" s="6">
        <f>Tabla2[[#This Row],[Total Sales]]-Tabla2[[#This Row],[Operating Profit]]</f>
        <v>168750</v>
      </c>
      <c r="N647" s="6">
        <v>56250</v>
      </c>
      <c r="O647" s="46">
        <f>Tabla2[[#This Row],[Operating Profit]]/Tabla2[[#This Row],[Total Sales]]</f>
        <v>0.25</v>
      </c>
      <c r="P647" s="1" t="s">
        <v>17</v>
      </c>
    </row>
    <row r="648" spans="1:16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3" t="str">
        <f>IFERROR(LEFT(Tabla2[[#This Row],[Product]],FIND(" ",Tabla2[[#This Row],[Product]])-3),Tabla2[[#This Row],[Product]])</f>
        <v>Women</v>
      </c>
      <c r="I648" s="6">
        <v>50</v>
      </c>
      <c r="J648" s="4">
        <v>4500</v>
      </c>
      <c r="K648" s="6">
        <f>Tabla2[[#This Row],[Price per Unit]]*Tabla2[[#This Row],[Units Sold]]</f>
        <v>225000</v>
      </c>
      <c r="L648" s="52">
        <f>Tabla2[[#This Row],[Units Sold]]/Cálculos!$C$11</f>
        <v>1.8153498723809039E-4</v>
      </c>
      <c r="M648" s="6">
        <f>Tabla2[[#This Row],[Total Sales]]-Tabla2[[#This Row],[Operating Profit]]</f>
        <v>168750</v>
      </c>
      <c r="N648" s="6">
        <v>56250</v>
      </c>
      <c r="O648" s="46">
        <f>Tabla2[[#This Row],[Operating Profit]]/Tabla2[[#This Row],[Total Sales]]</f>
        <v>0.25</v>
      </c>
      <c r="P648" s="1" t="s">
        <v>17</v>
      </c>
    </row>
    <row r="649" spans="1:16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3" t="str">
        <f>IFERROR(LEFT(Tabla2[[#This Row],[Product]],FIND(" ",Tabla2[[#This Row],[Product]])-3),Tabla2[[#This Row],[Product]])</f>
        <v>Women</v>
      </c>
      <c r="I649" s="6">
        <v>50</v>
      </c>
      <c r="J649" s="4">
        <v>3000</v>
      </c>
      <c r="K649" s="6">
        <f>Tabla2[[#This Row],[Price per Unit]]*Tabla2[[#This Row],[Units Sold]]</f>
        <v>150000</v>
      </c>
      <c r="L649" s="52">
        <f>Tabla2[[#This Row],[Units Sold]]/Cálculos!$C$11</f>
        <v>1.210233248253936E-4</v>
      </c>
      <c r="M649" s="6">
        <f>Tabla2[[#This Row],[Total Sales]]-Tabla2[[#This Row],[Operating Profit]]</f>
        <v>105000</v>
      </c>
      <c r="N649" s="6">
        <v>45000</v>
      </c>
      <c r="O649" s="46">
        <f>Tabla2[[#This Row],[Operating Profit]]/Tabla2[[#This Row],[Total Sales]]</f>
        <v>0.3</v>
      </c>
      <c r="P649" s="1" t="s">
        <v>17</v>
      </c>
    </row>
    <row r="650" spans="1:16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3" t="str">
        <f>IFERROR(LEFT(Tabla2[[#This Row],[Product]],FIND(" ",Tabla2[[#This Row],[Product]])-3),Tabla2[[#This Row],[Product]])</f>
        <v>Men</v>
      </c>
      <c r="I650" s="6">
        <v>55.000000000000007</v>
      </c>
      <c r="J650" s="4">
        <v>2500</v>
      </c>
      <c r="K650" s="6">
        <f>Tabla2[[#This Row],[Price per Unit]]*Tabla2[[#This Row],[Units Sold]]</f>
        <v>137500.00000000003</v>
      </c>
      <c r="L650" s="52">
        <f>Tabla2[[#This Row],[Units Sold]]/Cálculos!$C$11</f>
        <v>1.00852770687828E-4</v>
      </c>
      <c r="M650" s="6">
        <f>Tabla2[[#This Row],[Total Sales]]-Tabla2[[#This Row],[Operating Profit]]</f>
        <v>103125.00000000003</v>
      </c>
      <c r="N650" s="6">
        <v>34375.000000000007</v>
      </c>
      <c r="O650" s="46">
        <f>Tabla2[[#This Row],[Operating Profit]]/Tabla2[[#This Row],[Total Sales]]</f>
        <v>0.25</v>
      </c>
      <c r="P650" s="1" t="s">
        <v>17</v>
      </c>
    </row>
    <row r="651" spans="1:16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3" t="str">
        <f>IFERROR(LEFT(Tabla2[[#This Row],[Product]],FIND(" ",Tabla2[[#This Row],[Product]])-3),Tabla2[[#This Row],[Product]])</f>
        <v>Women</v>
      </c>
      <c r="I651" s="6">
        <v>50</v>
      </c>
      <c r="J651" s="4">
        <v>5000</v>
      </c>
      <c r="K651" s="6">
        <f>Tabla2[[#This Row],[Price per Unit]]*Tabla2[[#This Row],[Units Sold]]</f>
        <v>250000</v>
      </c>
      <c r="L651" s="52">
        <f>Tabla2[[#This Row],[Units Sold]]/Cálculos!$C$11</f>
        <v>2.01705541375656E-4</v>
      </c>
      <c r="M651" s="6">
        <f>Tabla2[[#This Row],[Total Sales]]-Tabla2[[#This Row],[Operating Profit]]</f>
        <v>200000</v>
      </c>
      <c r="N651" s="6">
        <v>50000</v>
      </c>
      <c r="O651" s="46">
        <f>Tabla2[[#This Row],[Operating Profit]]/Tabla2[[#This Row],[Total Sales]]</f>
        <v>0.2</v>
      </c>
      <c r="P651" s="1" t="s">
        <v>17</v>
      </c>
    </row>
    <row r="652" spans="1:16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3" t="str">
        <f>IFERROR(LEFT(Tabla2[[#This Row],[Product]],FIND(" ",Tabla2[[#This Row],[Product]])-3),Tabla2[[#This Row],[Product]])</f>
        <v>Men</v>
      </c>
      <c r="I652" s="6">
        <v>40</v>
      </c>
      <c r="J652" s="4">
        <v>5500</v>
      </c>
      <c r="K652" s="6">
        <f>Tabla2[[#This Row],[Price per Unit]]*Tabla2[[#This Row],[Units Sold]]</f>
        <v>220000</v>
      </c>
      <c r="L652" s="52">
        <f>Tabla2[[#This Row],[Units Sold]]/Cálculos!$C$11</f>
        <v>2.218760955132216E-4</v>
      </c>
      <c r="M652" s="6">
        <f>Tabla2[[#This Row],[Total Sales]]-Tabla2[[#This Row],[Operating Profit]]</f>
        <v>154000</v>
      </c>
      <c r="N652" s="6">
        <v>66000</v>
      </c>
      <c r="O652" s="46">
        <f>Tabla2[[#This Row],[Operating Profit]]/Tabla2[[#This Row],[Total Sales]]</f>
        <v>0.3</v>
      </c>
      <c r="P652" s="1" t="s">
        <v>17</v>
      </c>
    </row>
    <row r="653" spans="1:16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3" t="str">
        <f>IFERROR(LEFT(Tabla2[[#This Row],[Product]],FIND(" ",Tabla2[[#This Row],[Product]])-3),Tabla2[[#This Row],[Product]])</f>
        <v>Men</v>
      </c>
      <c r="I653" s="6">
        <v>50</v>
      </c>
      <c r="J653" s="4">
        <v>4500</v>
      </c>
      <c r="K653" s="6">
        <f>Tabla2[[#This Row],[Price per Unit]]*Tabla2[[#This Row],[Units Sold]]</f>
        <v>225000</v>
      </c>
      <c r="L653" s="52">
        <f>Tabla2[[#This Row],[Units Sold]]/Cálculos!$C$11</f>
        <v>1.8153498723809039E-4</v>
      </c>
      <c r="M653" s="6">
        <f>Tabla2[[#This Row],[Total Sales]]-Tabla2[[#This Row],[Operating Profit]]</f>
        <v>168750</v>
      </c>
      <c r="N653" s="6">
        <v>56250</v>
      </c>
      <c r="O653" s="46">
        <f>Tabla2[[#This Row],[Operating Profit]]/Tabla2[[#This Row],[Total Sales]]</f>
        <v>0.25</v>
      </c>
      <c r="P653" s="1" t="s">
        <v>17</v>
      </c>
    </row>
    <row r="654" spans="1:16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3" t="str">
        <f>IFERROR(LEFT(Tabla2[[#This Row],[Product]],FIND(" ",Tabla2[[#This Row],[Product]])-3),Tabla2[[#This Row],[Product]])</f>
        <v>Women</v>
      </c>
      <c r="I654" s="6">
        <v>50</v>
      </c>
      <c r="J654" s="4">
        <v>4500</v>
      </c>
      <c r="K654" s="6">
        <f>Tabla2[[#This Row],[Price per Unit]]*Tabla2[[#This Row],[Units Sold]]</f>
        <v>225000</v>
      </c>
      <c r="L654" s="52">
        <f>Tabla2[[#This Row],[Units Sold]]/Cálculos!$C$11</f>
        <v>1.8153498723809039E-4</v>
      </c>
      <c r="M654" s="6">
        <f>Tabla2[[#This Row],[Total Sales]]-Tabla2[[#This Row],[Operating Profit]]</f>
        <v>168750</v>
      </c>
      <c r="N654" s="6">
        <v>56250</v>
      </c>
      <c r="O654" s="46">
        <f>Tabla2[[#This Row],[Operating Profit]]/Tabla2[[#This Row],[Total Sales]]</f>
        <v>0.25</v>
      </c>
      <c r="P654" s="1" t="s">
        <v>17</v>
      </c>
    </row>
    <row r="655" spans="1:16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3" t="str">
        <f>IFERROR(LEFT(Tabla2[[#This Row],[Product]],FIND(" ",Tabla2[[#This Row],[Product]])-3),Tabla2[[#This Row],[Product]])</f>
        <v>Women</v>
      </c>
      <c r="I655" s="6">
        <v>50</v>
      </c>
      <c r="J655" s="4">
        <v>3000</v>
      </c>
      <c r="K655" s="6">
        <f>Tabla2[[#This Row],[Price per Unit]]*Tabla2[[#This Row],[Units Sold]]</f>
        <v>150000</v>
      </c>
      <c r="L655" s="52">
        <f>Tabla2[[#This Row],[Units Sold]]/Cálculos!$C$11</f>
        <v>1.210233248253936E-4</v>
      </c>
      <c r="M655" s="6">
        <f>Tabla2[[#This Row],[Total Sales]]-Tabla2[[#This Row],[Operating Profit]]</f>
        <v>105000</v>
      </c>
      <c r="N655" s="6">
        <v>45000</v>
      </c>
      <c r="O655" s="46">
        <f>Tabla2[[#This Row],[Operating Profit]]/Tabla2[[#This Row],[Total Sales]]</f>
        <v>0.3</v>
      </c>
      <c r="P655" s="1" t="s">
        <v>17</v>
      </c>
    </row>
    <row r="656" spans="1:16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3" t="str">
        <f>IFERROR(LEFT(Tabla2[[#This Row],[Product]],FIND(" ",Tabla2[[#This Row],[Product]])-3),Tabla2[[#This Row],[Product]])</f>
        <v>Men</v>
      </c>
      <c r="I656" s="6">
        <v>55.000000000000007</v>
      </c>
      <c r="J656" s="4">
        <v>2250</v>
      </c>
      <c r="K656" s="6">
        <f>Tabla2[[#This Row],[Price per Unit]]*Tabla2[[#This Row],[Units Sold]]</f>
        <v>123750.00000000001</v>
      </c>
      <c r="L656" s="52">
        <f>Tabla2[[#This Row],[Units Sold]]/Cálculos!$C$11</f>
        <v>9.0767493619045195E-5</v>
      </c>
      <c r="M656" s="6">
        <f>Tabla2[[#This Row],[Total Sales]]-Tabla2[[#This Row],[Operating Profit]]</f>
        <v>92812.500000000015</v>
      </c>
      <c r="N656" s="6">
        <v>30937.500000000004</v>
      </c>
      <c r="O656" s="46">
        <f>Tabla2[[#This Row],[Operating Profit]]/Tabla2[[#This Row],[Total Sales]]</f>
        <v>0.25</v>
      </c>
      <c r="P656" s="1" t="s">
        <v>17</v>
      </c>
    </row>
    <row r="657" spans="1:16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3" t="str">
        <f>IFERROR(LEFT(Tabla2[[#This Row],[Product]],FIND(" ",Tabla2[[#This Row],[Product]])-3),Tabla2[[#This Row],[Product]])</f>
        <v>Women</v>
      </c>
      <c r="I657" s="6">
        <v>50</v>
      </c>
      <c r="J657" s="4">
        <v>4250</v>
      </c>
      <c r="K657" s="6">
        <f>Tabla2[[#This Row],[Price per Unit]]*Tabla2[[#This Row],[Units Sold]]</f>
        <v>212500</v>
      </c>
      <c r="L657" s="52">
        <f>Tabla2[[#This Row],[Units Sold]]/Cálculos!$C$11</f>
        <v>1.7144971016930759E-4</v>
      </c>
      <c r="M657" s="6">
        <f>Tabla2[[#This Row],[Total Sales]]-Tabla2[[#This Row],[Operating Profit]]</f>
        <v>170000</v>
      </c>
      <c r="N657" s="6">
        <v>42500</v>
      </c>
      <c r="O657" s="46">
        <f>Tabla2[[#This Row],[Operating Profit]]/Tabla2[[#This Row],[Total Sales]]</f>
        <v>0.2</v>
      </c>
      <c r="P657" s="1" t="s">
        <v>17</v>
      </c>
    </row>
    <row r="658" spans="1:16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3" t="str">
        <f>IFERROR(LEFT(Tabla2[[#This Row],[Product]],FIND(" ",Tabla2[[#This Row],[Product]])-3),Tabla2[[#This Row],[Product]])</f>
        <v>Men</v>
      </c>
      <c r="I658" s="6">
        <v>50</v>
      </c>
      <c r="J658" s="4">
        <v>5750</v>
      </c>
      <c r="K658" s="6">
        <f>Tabla2[[#This Row],[Price per Unit]]*Tabla2[[#This Row],[Units Sold]]</f>
        <v>287500</v>
      </c>
      <c r="L658" s="52">
        <f>Tabla2[[#This Row],[Units Sold]]/Cálculos!$C$11</f>
        <v>2.319613725820044E-4</v>
      </c>
      <c r="M658" s="6">
        <f>Tabla2[[#This Row],[Total Sales]]-Tabla2[[#This Row],[Operating Profit]]</f>
        <v>201250</v>
      </c>
      <c r="N658" s="6">
        <v>86250</v>
      </c>
      <c r="O658" s="46">
        <f>Tabla2[[#This Row],[Operating Profit]]/Tabla2[[#This Row],[Total Sales]]</f>
        <v>0.3</v>
      </c>
      <c r="P658" s="1" t="s">
        <v>17</v>
      </c>
    </row>
    <row r="659" spans="1:16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3" t="str">
        <f>IFERROR(LEFT(Tabla2[[#This Row],[Product]],FIND(" ",Tabla2[[#This Row],[Product]])-3),Tabla2[[#This Row],[Product]])</f>
        <v>Men</v>
      </c>
      <c r="I659" s="6">
        <v>60</v>
      </c>
      <c r="J659" s="4">
        <v>4250</v>
      </c>
      <c r="K659" s="6">
        <f>Tabla2[[#This Row],[Price per Unit]]*Tabla2[[#This Row],[Units Sold]]</f>
        <v>255000</v>
      </c>
      <c r="L659" s="52">
        <f>Tabla2[[#This Row],[Units Sold]]/Cálculos!$C$11</f>
        <v>1.7144971016930759E-4</v>
      </c>
      <c r="M659" s="6">
        <f>Tabla2[[#This Row],[Total Sales]]-Tabla2[[#This Row],[Operating Profit]]</f>
        <v>191250</v>
      </c>
      <c r="N659" s="6">
        <v>63750</v>
      </c>
      <c r="O659" s="46">
        <f>Tabla2[[#This Row],[Operating Profit]]/Tabla2[[#This Row],[Total Sales]]</f>
        <v>0.25</v>
      </c>
      <c r="P659" s="1" t="s">
        <v>17</v>
      </c>
    </row>
    <row r="660" spans="1:16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3" t="str">
        <f>IFERROR(LEFT(Tabla2[[#This Row],[Product]],FIND(" ",Tabla2[[#This Row],[Product]])-3),Tabla2[[#This Row],[Product]])</f>
        <v>Women</v>
      </c>
      <c r="I660" s="6">
        <v>64.999999999999986</v>
      </c>
      <c r="J660" s="4">
        <v>4250</v>
      </c>
      <c r="K660" s="6">
        <f>Tabla2[[#This Row],[Price per Unit]]*Tabla2[[#This Row],[Units Sold]]</f>
        <v>276249.99999999994</v>
      </c>
      <c r="L660" s="52">
        <f>Tabla2[[#This Row],[Units Sold]]/Cálculos!$C$11</f>
        <v>1.7144971016930759E-4</v>
      </c>
      <c r="M660" s="6">
        <f>Tabla2[[#This Row],[Total Sales]]-Tabla2[[#This Row],[Operating Profit]]</f>
        <v>207187.49999999994</v>
      </c>
      <c r="N660" s="6">
        <v>69062.499999999985</v>
      </c>
      <c r="O660" s="46">
        <f>Tabla2[[#This Row],[Operating Profit]]/Tabla2[[#This Row],[Total Sales]]</f>
        <v>0.25</v>
      </c>
      <c r="P660" s="1" t="s">
        <v>17</v>
      </c>
    </row>
    <row r="661" spans="1:16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3" t="str">
        <f>IFERROR(LEFT(Tabla2[[#This Row],[Product]],FIND(" ",Tabla2[[#This Row],[Product]])-3),Tabla2[[#This Row],[Product]])</f>
        <v>Women</v>
      </c>
      <c r="I661" s="6">
        <v>64.999999999999986</v>
      </c>
      <c r="J661" s="4">
        <v>3250</v>
      </c>
      <c r="K661" s="6">
        <f>Tabla2[[#This Row],[Price per Unit]]*Tabla2[[#This Row],[Units Sold]]</f>
        <v>211249.99999999994</v>
      </c>
      <c r="L661" s="52">
        <f>Tabla2[[#This Row],[Units Sold]]/Cálculos!$C$11</f>
        <v>1.3110860189417641E-4</v>
      </c>
      <c r="M661" s="6">
        <f>Tabla2[[#This Row],[Total Sales]]-Tabla2[[#This Row],[Operating Profit]]</f>
        <v>147874.99999999997</v>
      </c>
      <c r="N661" s="6">
        <v>63374.999999999978</v>
      </c>
      <c r="O661" s="46">
        <f>Tabla2[[#This Row],[Operating Profit]]/Tabla2[[#This Row],[Total Sales]]</f>
        <v>0.3</v>
      </c>
      <c r="P661" s="1" t="s">
        <v>17</v>
      </c>
    </row>
    <row r="662" spans="1:16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3" t="str">
        <f>IFERROR(LEFT(Tabla2[[#This Row],[Product]],FIND(" ",Tabla2[[#This Row],[Product]])-3),Tabla2[[#This Row],[Product]])</f>
        <v>Men</v>
      </c>
      <c r="I662" s="6">
        <v>70</v>
      </c>
      <c r="J662" s="4">
        <v>1750</v>
      </c>
      <c r="K662" s="6">
        <f>Tabla2[[#This Row],[Price per Unit]]*Tabla2[[#This Row],[Units Sold]]</f>
        <v>122500</v>
      </c>
      <c r="L662" s="52">
        <f>Tabla2[[#This Row],[Units Sold]]/Cálculos!$C$11</f>
        <v>7.0596939481479604E-5</v>
      </c>
      <c r="M662" s="6">
        <f>Tabla2[[#This Row],[Total Sales]]-Tabla2[[#This Row],[Operating Profit]]</f>
        <v>91875</v>
      </c>
      <c r="N662" s="6">
        <v>30625</v>
      </c>
      <c r="O662" s="46">
        <f>Tabla2[[#This Row],[Operating Profit]]/Tabla2[[#This Row],[Total Sales]]</f>
        <v>0.25</v>
      </c>
      <c r="P662" s="1" t="s">
        <v>17</v>
      </c>
    </row>
    <row r="663" spans="1:16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3" t="str">
        <f>IFERROR(LEFT(Tabla2[[#This Row],[Product]],FIND(" ",Tabla2[[#This Row],[Product]])-3),Tabla2[[#This Row],[Product]])</f>
        <v>Women</v>
      </c>
      <c r="I663" s="6">
        <v>64.999999999999986</v>
      </c>
      <c r="J663" s="4">
        <v>3750</v>
      </c>
      <c r="K663" s="6">
        <f>Tabla2[[#This Row],[Price per Unit]]*Tabla2[[#This Row],[Units Sold]]</f>
        <v>243749.99999999994</v>
      </c>
      <c r="L663" s="52">
        <f>Tabla2[[#This Row],[Units Sold]]/Cálculos!$C$11</f>
        <v>1.5127915603174201E-4</v>
      </c>
      <c r="M663" s="6">
        <f>Tabla2[[#This Row],[Total Sales]]-Tabla2[[#This Row],[Operating Profit]]</f>
        <v>194999.99999999994</v>
      </c>
      <c r="N663" s="6">
        <v>48749.999999999993</v>
      </c>
      <c r="O663" s="46">
        <f>Tabla2[[#This Row],[Operating Profit]]/Tabla2[[#This Row],[Total Sales]]</f>
        <v>0.2</v>
      </c>
      <c r="P663" s="1" t="s">
        <v>17</v>
      </c>
    </row>
    <row r="664" spans="1:16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3" t="str">
        <f>IFERROR(LEFT(Tabla2[[#This Row],[Product]],FIND(" ",Tabla2[[#This Row],[Product]])-3),Tabla2[[#This Row],[Product]])</f>
        <v>Men</v>
      </c>
      <c r="I664" s="6">
        <v>70</v>
      </c>
      <c r="J664" s="4">
        <v>5500</v>
      </c>
      <c r="K664" s="6">
        <f>Tabla2[[#This Row],[Price per Unit]]*Tabla2[[#This Row],[Units Sold]]</f>
        <v>385000</v>
      </c>
      <c r="L664" s="52">
        <f>Tabla2[[#This Row],[Units Sold]]/Cálculos!$C$11</f>
        <v>2.218760955132216E-4</v>
      </c>
      <c r="M664" s="6">
        <f>Tabla2[[#This Row],[Total Sales]]-Tabla2[[#This Row],[Operating Profit]]</f>
        <v>269500</v>
      </c>
      <c r="N664" s="6">
        <v>115500</v>
      </c>
      <c r="O664" s="46">
        <f>Tabla2[[#This Row],[Operating Profit]]/Tabla2[[#This Row],[Total Sales]]</f>
        <v>0.3</v>
      </c>
      <c r="P664" s="1" t="s">
        <v>17</v>
      </c>
    </row>
    <row r="665" spans="1:16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3" t="str">
        <f>IFERROR(LEFT(Tabla2[[#This Row],[Product]],FIND(" ",Tabla2[[#This Row],[Product]])-3),Tabla2[[#This Row],[Product]])</f>
        <v>Men</v>
      </c>
      <c r="I665" s="6">
        <v>75</v>
      </c>
      <c r="J665" s="4">
        <v>3500</v>
      </c>
      <c r="K665" s="6">
        <f>Tabla2[[#This Row],[Price per Unit]]*Tabla2[[#This Row],[Units Sold]]</f>
        <v>262500</v>
      </c>
      <c r="L665" s="52">
        <f>Tabla2[[#This Row],[Units Sold]]/Cálculos!$C$11</f>
        <v>1.4119387896295921E-4</v>
      </c>
      <c r="M665" s="6">
        <f>Tabla2[[#This Row],[Total Sales]]-Tabla2[[#This Row],[Operating Profit]]</f>
        <v>196875</v>
      </c>
      <c r="N665" s="6">
        <v>65625</v>
      </c>
      <c r="O665" s="46">
        <f>Tabla2[[#This Row],[Operating Profit]]/Tabla2[[#This Row],[Total Sales]]</f>
        <v>0.25</v>
      </c>
      <c r="P665" s="1" t="s">
        <v>17</v>
      </c>
    </row>
    <row r="666" spans="1:16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3" t="str">
        <f>IFERROR(LEFT(Tabla2[[#This Row],[Product]],FIND(" ",Tabla2[[#This Row],[Product]])-3),Tabla2[[#This Row],[Product]])</f>
        <v>Women</v>
      </c>
      <c r="I666" s="6">
        <v>75</v>
      </c>
      <c r="J666" s="4">
        <v>4000</v>
      </c>
      <c r="K666" s="6">
        <f>Tabla2[[#This Row],[Price per Unit]]*Tabla2[[#This Row],[Units Sold]]</f>
        <v>300000</v>
      </c>
      <c r="L666" s="52">
        <f>Tabla2[[#This Row],[Units Sold]]/Cálculos!$C$11</f>
        <v>1.6136443310052479E-4</v>
      </c>
      <c r="M666" s="6">
        <f>Tabla2[[#This Row],[Total Sales]]-Tabla2[[#This Row],[Operating Profit]]</f>
        <v>225000</v>
      </c>
      <c r="N666" s="6">
        <v>75000</v>
      </c>
      <c r="O666" s="46">
        <f>Tabla2[[#This Row],[Operating Profit]]/Tabla2[[#This Row],[Total Sales]]</f>
        <v>0.25</v>
      </c>
      <c r="P666" s="1" t="s">
        <v>17</v>
      </c>
    </row>
    <row r="667" spans="1:16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3" t="str">
        <f>IFERROR(LEFT(Tabla2[[#This Row],[Product]],FIND(" ",Tabla2[[#This Row],[Product]])-3),Tabla2[[#This Row],[Product]])</f>
        <v>Women</v>
      </c>
      <c r="I667" s="6">
        <v>60</v>
      </c>
      <c r="J667" s="4">
        <v>3000</v>
      </c>
      <c r="K667" s="6">
        <f>Tabla2[[#This Row],[Price per Unit]]*Tabla2[[#This Row],[Units Sold]]</f>
        <v>180000</v>
      </c>
      <c r="L667" s="52">
        <f>Tabla2[[#This Row],[Units Sold]]/Cálculos!$C$11</f>
        <v>1.210233248253936E-4</v>
      </c>
      <c r="M667" s="6">
        <f>Tabla2[[#This Row],[Total Sales]]-Tabla2[[#This Row],[Operating Profit]]</f>
        <v>126000</v>
      </c>
      <c r="N667" s="6">
        <v>54000</v>
      </c>
      <c r="O667" s="46">
        <f>Tabla2[[#This Row],[Operating Profit]]/Tabla2[[#This Row],[Total Sales]]</f>
        <v>0.3</v>
      </c>
      <c r="P667" s="1" t="s">
        <v>17</v>
      </c>
    </row>
    <row r="668" spans="1:16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3" t="str">
        <f>IFERROR(LEFT(Tabla2[[#This Row],[Product]],FIND(" ",Tabla2[[#This Row],[Product]])-3),Tabla2[[#This Row],[Product]])</f>
        <v>Men</v>
      </c>
      <c r="I668" s="6">
        <v>65</v>
      </c>
      <c r="J668" s="4">
        <v>2000</v>
      </c>
      <c r="K668" s="6">
        <f>Tabla2[[#This Row],[Price per Unit]]*Tabla2[[#This Row],[Units Sold]]</f>
        <v>130000</v>
      </c>
      <c r="L668" s="52">
        <f>Tabla2[[#This Row],[Units Sold]]/Cálculos!$C$11</f>
        <v>8.0682216550262393E-5</v>
      </c>
      <c r="M668" s="6">
        <f>Tabla2[[#This Row],[Total Sales]]-Tabla2[[#This Row],[Operating Profit]]</f>
        <v>97500</v>
      </c>
      <c r="N668" s="6">
        <v>32500</v>
      </c>
      <c r="O668" s="46">
        <f>Tabla2[[#This Row],[Operating Profit]]/Tabla2[[#This Row],[Total Sales]]</f>
        <v>0.25</v>
      </c>
      <c r="P668" s="1" t="s">
        <v>17</v>
      </c>
    </row>
    <row r="669" spans="1:16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3" t="str">
        <f>IFERROR(LEFT(Tabla2[[#This Row],[Product]],FIND(" ",Tabla2[[#This Row],[Product]])-3),Tabla2[[#This Row],[Product]])</f>
        <v>Women</v>
      </c>
      <c r="I669" s="6">
        <v>80</v>
      </c>
      <c r="J669" s="4">
        <v>3500</v>
      </c>
      <c r="K669" s="6">
        <f>Tabla2[[#This Row],[Price per Unit]]*Tabla2[[#This Row],[Units Sold]]</f>
        <v>280000</v>
      </c>
      <c r="L669" s="52">
        <f>Tabla2[[#This Row],[Units Sold]]/Cálculos!$C$11</f>
        <v>1.4119387896295921E-4</v>
      </c>
      <c r="M669" s="6">
        <f>Tabla2[[#This Row],[Total Sales]]-Tabla2[[#This Row],[Operating Profit]]</f>
        <v>224000</v>
      </c>
      <c r="N669" s="6">
        <v>56000</v>
      </c>
      <c r="O669" s="46">
        <f>Tabla2[[#This Row],[Operating Profit]]/Tabla2[[#This Row],[Total Sales]]</f>
        <v>0.2</v>
      </c>
      <c r="P669" s="1" t="s">
        <v>17</v>
      </c>
    </row>
    <row r="670" spans="1:16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3" t="str">
        <f>IFERROR(LEFT(Tabla2[[#This Row],[Product]],FIND(" ",Tabla2[[#This Row],[Product]])-3),Tabla2[[#This Row],[Product]])</f>
        <v>Men</v>
      </c>
      <c r="I670" s="6">
        <v>60</v>
      </c>
      <c r="J670" s="4">
        <v>5500</v>
      </c>
      <c r="K670" s="6">
        <f>Tabla2[[#This Row],[Price per Unit]]*Tabla2[[#This Row],[Units Sold]]</f>
        <v>330000</v>
      </c>
      <c r="L670" s="52">
        <f>Tabla2[[#This Row],[Units Sold]]/Cálculos!$C$11</f>
        <v>2.218760955132216E-4</v>
      </c>
      <c r="M670" s="6">
        <f>Tabla2[[#This Row],[Total Sales]]-Tabla2[[#This Row],[Operating Profit]]</f>
        <v>231000</v>
      </c>
      <c r="N670" s="6">
        <v>99000</v>
      </c>
      <c r="O670" s="46">
        <f>Tabla2[[#This Row],[Operating Profit]]/Tabla2[[#This Row],[Total Sales]]</f>
        <v>0.3</v>
      </c>
      <c r="P670" s="1" t="s">
        <v>17</v>
      </c>
    </row>
    <row r="671" spans="1:16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3" t="str">
        <f>IFERROR(LEFT(Tabla2[[#This Row],[Product]],FIND(" ",Tabla2[[#This Row],[Product]])-3),Tabla2[[#This Row],[Product]])</f>
        <v>Men</v>
      </c>
      <c r="I671" s="6">
        <v>65</v>
      </c>
      <c r="J671" s="4">
        <v>4000</v>
      </c>
      <c r="K671" s="6">
        <f>Tabla2[[#This Row],[Price per Unit]]*Tabla2[[#This Row],[Units Sold]]</f>
        <v>260000</v>
      </c>
      <c r="L671" s="52">
        <f>Tabla2[[#This Row],[Units Sold]]/Cálculos!$C$11</f>
        <v>1.6136443310052479E-4</v>
      </c>
      <c r="M671" s="6">
        <f>Tabla2[[#This Row],[Total Sales]]-Tabla2[[#This Row],[Operating Profit]]</f>
        <v>195000</v>
      </c>
      <c r="N671" s="6">
        <v>65000</v>
      </c>
      <c r="O671" s="46">
        <f>Tabla2[[#This Row],[Operating Profit]]/Tabla2[[#This Row],[Total Sales]]</f>
        <v>0.25</v>
      </c>
      <c r="P671" s="1" t="s">
        <v>17</v>
      </c>
    </row>
    <row r="672" spans="1:16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3" t="str">
        <f>IFERROR(LEFT(Tabla2[[#This Row],[Product]],FIND(" ",Tabla2[[#This Row],[Product]])-3),Tabla2[[#This Row],[Product]])</f>
        <v>Women</v>
      </c>
      <c r="I672" s="6">
        <v>65</v>
      </c>
      <c r="J672" s="4">
        <v>4000</v>
      </c>
      <c r="K672" s="6">
        <f>Tabla2[[#This Row],[Price per Unit]]*Tabla2[[#This Row],[Units Sold]]</f>
        <v>260000</v>
      </c>
      <c r="L672" s="52">
        <f>Tabla2[[#This Row],[Units Sold]]/Cálculos!$C$11</f>
        <v>1.6136443310052479E-4</v>
      </c>
      <c r="M672" s="6">
        <f>Tabla2[[#This Row],[Total Sales]]-Tabla2[[#This Row],[Operating Profit]]</f>
        <v>195000</v>
      </c>
      <c r="N672" s="6">
        <v>65000</v>
      </c>
      <c r="O672" s="46">
        <f>Tabla2[[#This Row],[Operating Profit]]/Tabla2[[#This Row],[Total Sales]]</f>
        <v>0.25</v>
      </c>
      <c r="P672" s="1" t="s">
        <v>17</v>
      </c>
    </row>
    <row r="673" spans="1:16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3" t="str">
        <f>IFERROR(LEFT(Tabla2[[#This Row],[Product]],FIND(" ",Tabla2[[#This Row],[Product]])-3),Tabla2[[#This Row],[Product]])</f>
        <v>Women</v>
      </c>
      <c r="I673" s="6">
        <v>60</v>
      </c>
      <c r="J673" s="4">
        <v>3000</v>
      </c>
      <c r="K673" s="6">
        <f>Tabla2[[#This Row],[Price per Unit]]*Tabla2[[#This Row],[Units Sold]]</f>
        <v>180000</v>
      </c>
      <c r="L673" s="52">
        <f>Tabla2[[#This Row],[Units Sold]]/Cálculos!$C$11</f>
        <v>1.210233248253936E-4</v>
      </c>
      <c r="M673" s="6">
        <f>Tabla2[[#This Row],[Total Sales]]-Tabla2[[#This Row],[Operating Profit]]</f>
        <v>126000</v>
      </c>
      <c r="N673" s="6">
        <v>54000</v>
      </c>
      <c r="O673" s="46">
        <f>Tabla2[[#This Row],[Operating Profit]]/Tabla2[[#This Row],[Total Sales]]</f>
        <v>0.3</v>
      </c>
      <c r="P673" s="1" t="s">
        <v>17</v>
      </c>
    </row>
    <row r="674" spans="1:16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3" t="str">
        <f>IFERROR(LEFT(Tabla2[[#This Row],[Product]],FIND(" ",Tabla2[[#This Row],[Product]])-3),Tabla2[[#This Row],[Product]])</f>
        <v>Men</v>
      </c>
      <c r="I674" s="6">
        <v>65</v>
      </c>
      <c r="J674" s="4">
        <v>2000</v>
      </c>
      <c r="K674" s="6">
        <f>Tabla2[[#This Row],[Price per Unit]]*Tabla2[[#This Row],[Units Sold]]</f>
        <v>130000</v>
      </c>
      <c r="L674" s="52">
        <f>Tabla2[[#This Row],[Units Sold]]/Cálculos!$C$11</f>
        <v>8.0682216550262393E-5</v>
      </c>
      <c r="M674" s="6">
        <f>Tabla2[[#This Row],[Total Sales]]-Tabla2[[#This Row],[Operating Profit]]</f>
        <v>97500</v>
      </c>
      <c r="N674" s="6">
        <v>32500</v>
      </c>
      <c r="O674" s="46">
        <f>Tabla2[[#This Row],[Operating Profit]]/Tabla2[[#This Row],[Total Sales]]</f>
        <v>0.25</v>
      </c>
      <c r="P674" s="1" t="s">
        <v>17</v>
      </c>
    </row>
    <row r="675" spans="1:16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3" t="str">
        <f>IFERROR(LEFT(Tabla2[[#This Row],[Product]],FIND(" ",Tabla2[[#This Row],[Product]])-3),Tabla2[[#This Row],[Product]])</f>
        <v>Women</v>
      </c>
      <c r="I675" s="6">
        <v>80</v>
      </c>
      <c r="J675" s="4">
        <v>5000</v>
      </c>
      <c r="K675" s="6">
        <f>Tabla2[[#This Row],[Price per Unit]]*Tabla2[[#This Row],[Units Sold]]</f>
        <v>400000</v>
      </c>
      <c r="L675" s="52">
        <f>Tabla2[[#This Row],[Units Sold]]/Cálculos!$C$11</f>
        <v>2.01705541375656E-4</v>
      </c>
      <c r="M675" s="6">
        <f>Tabla2[[#This Row],[Total Sales]]-Tabla2[[#This Row],[Operating Profit]]</f>
        <v>320000</v>
      </c>
      <c r="N675" s="6">
        <v>80000</v>
      </c>
      <c r="O675" s="46">
        <f>Tabla2[[#This Row],[Operating Profit]]/Tabla2[[#This Row],[Total Sales]]</f>
        <v>0.2</v>
      </c>
      <c r="P675" s="1" t="s">
        <v>17</v>
      </c>
    </row>
    <row r="676" spans="1:16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3" t="str">
        <f>IFERROR(LEFT(Tabla2[[#This Row],[Product]],FIND(" ",Tabla2[[#This Row],[Product]])-3),Tabla2[[#This Row],[Product]])</f>
        <v>Men</v>
      </c>
      <c r="I676" s="6">
        <v>75</v>
      </c>
      <c r="J676" s="4">
        <v>7500</v>
      </c>
      <c r="K676" s="6">
        <f>Tabla2[[#This Row],[Price per Unit]]*Tabla2[[#This Row],[Units Sold]]</f>
        <v>562500</v>
      </c>
      <c r="L676" s="52">
        <f>Tabla2[[#This Row],[Units Sold]]/Cálculos!$C$11</f>
        <v>3.0255831206348402E-4</v>
      </c>
      <c r="M676" s="6">
        <f>Tabla2[[#This Row],[Total Sales]]-Tabla2[[#This Row],[Operating Profit]]</f>
        <v>393750</v>
      </c>
      <c r="N676" s="6">
        <v>168750</v>
      </c>
      <c r="O676" s="46">
        <f>Tabla2[[#This Row],[Operating Profit]]/Tabla2[[#This Row],[Total Sales]]</f>
        <v>0.3</v>
      </c>
      <c r="P676" s="1" t="s">
        <v>17</v>
      </c>
    </row>
    <row r="677" spans="1:16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3" t="str">
        <f>IFERROR(LEFT(Tabla2[[#This Row],[Product]],FIND(" ",Tabla2[[#This Row],[Product]])-3),Tabla2[[#This Row],[Product]])</f>
        <v>Men</v>
      </c>
      <c r="I677" s="6">
        <v>80</v>
      </c>
      <c r="J677" s="4">
        <v>6250</v>
      </c>
      <c r="K677" s="6">
        <f>Tabla2[[#This Row],[Price per Unit]]*Tabla2[[#This Row],[Units Sold]]</f>
        <v>500000</v>
      </c>
      <c r="L677" s="52">
        <f>Tabla2[[#This Row],[Units Sold]]/Cálculos!$C$11</f>
        <v>2.5213192671957001E-4</v>
      </c>
      <c r="M677" s="6">
        <f>Tabla2[[#This Row],[Total Sales]]-Tabla2[[#This Row],[Operating Profit]]</f>
        <v>375000</v>
      </c>
      <c r="N677" s="6">
        <v>125000</v>
      </c>
      <c r="O677" s="46">
        <f>Tabla2[[#This Row],[Operating Profit]]/Tabla2[[#This Row],[Total Sales]]</f>
        <v>0.25</v>
      </c>
      <c r="P677" s="1" t="s">
        <v>17</v>
      </c>
    </row>
    <row r="678" spans="1:16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3" t="str">
        <f>IFERROR(LEFT(Tabla2[[#This Row],[Product]],FIND(" ",Tabla2[[#This Row],[Product]])-3),Tabla2[[#This Row],[Product]])</f>
        <v>Women</v>
      </c>
      <c r="I678" s="6">
        <v>80</v>
      </c>
      <c r="J678" s="4">
        <v>6250</v>
      </c>
      <c r="K678" s="6">
        <f>Tabla2[[#This Row],[Price per Unit]]*Tabla2[[#This Row],[Units Sold]]</f>
        <v>500000</v>
      </c>
      <c r="L678" s="52">
        <f>Tabla2[[#This Row],[Units Sold]]/Cálculos!$C$11</f>
        <v>2.5213192671957001E-4</v>
      </c>
      <c r="M678" s="6">
        <f>Tabla2[[#This Row],[Total Sales]]-Tabla2[[#This Row],[Operating Profit]]</f>
        <v>375000</v>
      </c>
      <c r="N678" s="6">
        <v>125000</v>
      </c>
      <c r="O678" s="46">
        <f>Tabla2[[#This Row],[Operating Profit]]/Tabla2[[#This Row],[Total Sales]]</f>
        <v>0.25</v>
      </c>
      <c r="P678" s="1" t="s">
        <v>17</v>
      </c>
    </row>
    <row r="679" spans="1:16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3" t="str">
        <f>IFERROR(LEFT(Tabla2[[#This Row],[Product]],FIND(" ",Tabla2[[#This Row],[Product]])-3),Tabla2[[#This Row],[Product]])</f>
        <v>Women</v>
      </c>
      <c r="I679" s="6">
        <v>80</v>
      </c>
      <c r="J679" s="4">
        <v>5000</v>
      </c>
      <c r="K679" s="6">
        <f>Tabla2[[#This Row],[Price per Unit]]*Tabla2[[#This Row],[Units Sold]]</f>
        <v>400000</v>
      </c>
      <c r="L679" s="52">
        <f>Tabla2[[#This Row],[Units Sold]]/Cálculos!$C$11</f>
        <v>2.01705541375656E-4</v>
      </c>
      <c r="M679" s="6">
        <f>Tabla2[[#This Row],[Total Sales]]-Tabla2[[#This Row],[Operating Profit]]</f>
        <v>280000</v>
      </c>
      <c r="N679" s="6">
        <v>120000</v>
      </c>
      <c r="O679" s="46">
        <f>Tabla2[[#This Row],[Operating Profit]]/Tabla2[[#This Row],[Total Sales]]</f>
        <v>0.3</v>
      </c>
      <c r="P679" s="1" t="s">
        <v>17</v>
      </c>
    </row>
    <row r="680" spans="1:16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3" t="str">
        <f>IFERROR(LEFT(Tabla2[[#This Row],[Product]],FIND(" ",Tabla2[[#This Row],[Product]])-3),Tabla2[[#This Row],[Product]])</f>
        <v>Men</v>
      </c>
      <c r="I680" s="6">
        <v>85.000000000000014</v>
      </c>
      <c r="J680" s="4">
        <v>3750</v>
      </c>
      <c r="K680" s="6">
        <f>Tabla2[[#This Row],[Price per Unit]]*Tabla2[[#This Row],[Units Sold]]</f>
        <v>318750.00000000006</v>
      </c>
      <c r="L680" s="52">
        <f>Tabla2[[#This Row],[Units Sold]]/Cálculos!$C$11</f>
        <v>1.5127915603174201E-4</v>
      </c>
      <c r="M680" s="6">
        <f>Tabla2[[#This Row],[Total Sales]]-Tabla2[[#This Row],[Operating Profit]]</f>
        <v>239062.50000000006</v>
      </c>
      <c r="N680" s="6">
        <v>79687.500000000015</v>
      </c>
      <c r="O680" s="46">
        <f>Tabla2[[#This Row],[Operating Profit]]/Tabla2[[#This Row],[Total Sales]]</f>
        <v>0.25</v>
      </c>
      <c r="P680" s="1" t="s">
        <v>17</v>
      </c>
    </row>
    <row r="681" spans="1:16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3" t="str">
        <f>IFERROR(LEFT(Tabla2[[#This Row],[Product]],FIND(" ",Tabla2[[#This Row],[Product]])-3),Tabla2[[#This Row],[Product]])</f>
        <v>Women</v>
      </c>
      <c r="I681" s="6">
        <v>100</v>
      </c>
      <c r="J681" s="4">
        <v>6750</v>
      </c>
      <c r="K681" s="6">
        <f>Tabla2[[#This Row],[Price per Unit]]*Tabla2[[#This Row],[Units Sold]]</f>
        <v>675000</v>
      </c>
      <c r="L681" s="52">
        <f>Tabla2[[#This Row],[Units Sold]]/Cálculos!$C$11</f>
        <v>2.7230248085713561E-4</v>
      </c>
      <c r="M681" s="6">
        <f>Tabla2[[#This Row],[Total Sales]]-Tabla2[[#This Row],[Operating Profit]]</f>
        <v>540000</v>
      </c>
      <c r="N681" s="6">
        <v>135000</v>
      </c>
      <c r="O681" s="46">
        <f>Tabla2[[#This Row],[Operating Profit]]/Tabla2[[#This Row],[Total Sales]]</f>
        <v>0.2</v>
      </c>
      <c r="P681" s="1" t="s">
        <v>17</v>
      </c>
    </row>
    <row r="682" spans="1:16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3" t="str">
        <f>IFERROR(LEFT(Tabla2[[#This Row],[Product]],FIND(" ",Tabla2[[#This Row],[Product]])-3),Tabla2[[#This Row],[Product]])</f>
        <v>Men</v>
      </c>
      <c r="I682" s="6">
        <v>80</v>
      </c>
      <c r="J682" s="4">
        <v>8250</v>
      </c>
      <c r="K682" s="6">
        <f>Tabla2[[#This Row],[Price per Unit]]*Tabla2[[#This Row],[Units Sold]]</f>
        <v>660000</v>
      </c>
      <c r="L682" s="52">
        <f>Tabla2[[#This Row],[Units Sold]]/Cálculos!$C$11</f>
        <v>3.3281414326983237E-4</v>
      </c>
      <c r="M682" s="6">
        <f>Tabla2[[#This Row],[Total Sales]]-Tabla2[[#This Row],[Operating Profit]]</f>
        <v>462000</v>
      </c>
      <c r="N682" s="6">
        <v>198000</v>
      </c>
      <c r="O682" s="46">
        <f>Tabla2[[#This Row],[Operating Profit]]/Tabla2[[#This Row],[Total Sales]]</f>
        <v>0.3</v>
      </c>
      <c r="P682" s="1" t="s">
        <v>17</v>
      </c>
    </row>
    <row r="683" spans="1:16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3" t="str">
        <f>IFERROR(LEFT(Tabla2[[#This Row],[Product]],FIND(" ",Tabla2[[#This Row],[Product]])-3),Tabla2[[#This Row],[Product]])</f>
        <v>Men</v>
      </c>
      <c r="I683" s="6">
        <v>85.000000000000014</v>
      </c>
      <c r="J683" s="4">
        <v>6750</v>
      </c>
      <c r="K683" s="6">
        <f>Tabla2[[#This Row],[Price per Unit]]*Tabla2[[#This Row],[Units Sold]]</f>
        <v>573750.00000000012</v>
      </c>
      <c r="L683" s="52">
        <f>Tabla2[[#This Row],[Units Sold]]/Cálculos!$C$11</f>
        <v>2.7230248085713561E-4</v>
      </c>
      <c r="M683" s="6">
        <f>Tabla2[[#This Row],[Total Sales]]-Tabla2[[#This Row],[Operating Profit]]</f>
        <v>430312.50000000012</v>
      </c>
      <c r="N683" s="6">
        <v>143437.50000000003</v>
      </c>
      <c r="O683" s="46">
        <f>Tabla2[[#This Row],[Operating Profit]]/Tabla2[[#This Row],[Total Sales]]</f>
        <v>0.25</v>
      </c>
      <c r="P683" s="1" t="s">
        <v>17</v>
      </c>
    </row>
    <row r="684" spans="1:16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3" t="str">
        <f>IFERROR(LEFT(Tabla2[[#This Row],[Product]],FIND(" ",Tabla2[[#This Row],[Product]])-3),Tabla2[[#This Row],[Product]])</f>
        <v>Women</v>
      </c>
      <c r="I684" s="6">
        <v>85.000000000000014</v>
      </c>
      <c r="J684" s="4">
        <v>6250</v>
      </c>
      <c r="K684" s="6">
        <f>Tabla2[[#This Row],[Price per Unit]]*Tabla2[[#This Row],[Units Sold]]</f>
        <v>531250.00000000012</v>
      </c>
      <c r="L684" s="52">
        <f>Tabla2[[#This Row],[Units Sold]]/Cálculos!$C$11</f>
        <v>2.5213192671957001E-4</v>
      </c>
      <c r="M684" s="6">
        <f>Tabla2[[#This Row],[Total Sales]]-Tabla2[[#This Row],[Operating Profit]]</f>
        <v>398437.50000000012</v>
      </c>
      <c r="N684" s="6">
        <v>132812.50000000003</v>
      </c>
      <c r="O684" s="46">
        <f>Tabla2[[#This Row],[Operating Profit]]/Tabla2[[#This Row],[Total Sales]]</f>
        <v>0.25</v>
      </c>
      <c r="P684" s="1" t="s">
        <v>17</v>
      </c>
    </row>
    <row r="685" spans="1:16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3" t="str">
        <f>IFERROR(LEFT(Tabla2[[#This Row],[Product]],FIND(" ",Tabla2[[#This Row],[Product]])-3),Tabla2[[#This Row],[Product]])</f>
        <v>Women</v>
      </c>
      <c r="I685" s="6">
        <v>80</v>
      </c>
      <c r="J685" s="4">
        <v>5250</v>
      </c>
      <c r="K685" s="6">
        <f>Tabla2[[#This Row],[Price per Unit]]*Tabla2[[#This Row],[Units Sold]]</f>
        <v>420000</v>
      </c>
      <c r="L685" s="52">
        <f>Tabla2[[#This Row],[Units Sold]]/Cálculos!$C$11</f>
        <v>2.117908184444388E-4</v>
      </c>
      <c r="M685" s="6">
        <f>Tabla2[[#This Row],[Total Sales]]-Tabla2[[#This Row],[Operating Profit]]</f>
        <v>294000</v>
      </c>
      <c r="N685" s="6">
        <v>126000</v>
      </c>
      <c r="O685" s="46">
        <f>Tabla2[[#This Row],[Operating Profit]]/Tabla2[[#This Row],[Total Sales]]</f>
        <v>0.3</v>
      </c>
      <c r="P685" s="1" t="s">
        <v>17</v>
      </c>
    </row>
    <row r="686" spans="1:16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3" t="str">
        <f>IFERROR(LEFT(Tabla2[[#This Row],[Product]],FIND(" ",Tabla2[[#This Row],[Product]])-3),Tabla2[[#This Row],[Product]])</f>
        <v>Men</v>
      </c>
      <c r="I686" s="6">
        <v>85.000000000000014</v>
      </c>
      <c r="J686" s="4">
        <v>5750</v>
      </c>
      <c r="K686" s="6">
        <f>Tabla2[[#This Row],[Price per Unit]]*Tabla2[[#This Row],[Units Sold]]</f>
        <v>488750.00000000006</v>
      </c>
      <c r="L686" s="52">
        <f>Tabla2[[#This Row],[Units Sold]]/Cálculos!$C$11</f>
        <v>2.319613725820044E-4</v>
      </c>
      <c r="M686" s="6">
        <f>Tabla2[[#This Row],[Total Sales]]-Tabla2[[#This Row],[Operating Profit]]</f>
        <v>366562.50000000006</v>
      </c>
      <c r="N686" s="6">
        <v>122187.50000000001</v>
      </c>
      <c r="O686" s="46">
        <f>Tabla2[[#This Row],[Operating Profit]]/Tabla2[[#This Row],[Total Sales]]</f>
        <v>0.25</v>
      </c>
      <c r="P686" s="1" t="s">
        <v>17</v>
      </c>
    </row>
    <row r="687" spans="1:16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3" t="str">
        <f>IFERROR(LEFT(Tabla2[[#This Row],[Product]],FIND(" ",Tabla2[[#This Row],[Product]])-3),Tabla2[[#This Row],[Product]])</f>
        <v>Women</v>
      </c>
      <c r="I687" s="6">
        <v>100</v>
      </c>
      <c r="J687" s="4">
        <v>5750</v>
      </c>
      <c r="K687" s="6">
        <f>Tabla2[[#This Row],[Price per Unit]]*Tabla2[[#This Row],[Units Sold]]</f>
        <v>575000</v>
      </c>
      <c r="L687" s="52">
        <f>Tabla2[[#This Row],[Units Sold]]/Cálculos!$C$11</f>
        <v>2.319613725820044E-4</v>
      </c>
      <c r="M687" s="6">
        <f>Tabla2[[#This Row],[Total Sales]]-Tabla2[[#This Row],[Operating Profit]]</f>
        <v>460000</v>
      </c>
      <c r="N687" s="6">
        <v>115000</v>
      </c>
      <c r="O687" s="46">
        <f>Tabla2[[#This Row],[Operating Profit]]/Tabla2[[#This Row],[Total Sales]]</f>
        <v>0.2</v>
      </c>
      <c r="P687" s="1" t="s">
        <v>17</v>
      </c>
    </row>
    <row r="688" spans="1:16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3" t="str">
        <f>IFERROR(LEFT(Tabla2[[#This Row],[Product]],FIND(" ",Tabla2[[#This Row],[Product]])-3),Tabla2[[#This Row],[Product]])</f>
        <v>Men</v>
      </c>
      <c r="I688" s="6">
        <v>85.000000000000014</v>
      </c>
      <c r="J688" s="4">
        <v>7750</v>
      </c>
      <c r="K688" s="6">
        <f>Tabla2[[#This Row],[Price per Unit]]*Tabla2[[#This Row],[Units Sold]]</f>
        <v>658750.00000000012</v>
      </c>
      <c r="L688" s="52">
        <f>Tabla2[[#This Row],[Units Sold]]/Cálculos!$C$11</f>
        <v>3.1264358913226677E-4</v>
      </c>
      <c r="M688" s="6">
        <f>Tabla2[[#This Row],[Total Sales]]-Tabla2[[#This Row],[Operating Profit]]</f>
        <v>461125.00000000012</v>
      </c>
      <c r="N688" s="6">
        <v>197625.00000000003</v>
      </c>
      <c r="O688" s="46">
        <f>Tabla2[[#This Row],[Operating Profit]]/Tabla2[[#This Row],[Total Sales]]</f>
        <v>0.3</v>
      </c>
      <c r="P688" s="1" t="s">
        <v>17</v>
      </c>
    </row>
    <row r="689" spans="1:16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3" t="str">
        <f>IFERROR(LEFT(Tabla2[[#This Row],[Product]],FIND(" ",Tabla2[[#This Row],[Product]])-3),Tabla2[[#This Row],[Product]])</f>
        <v>Men</v>
      </c>
      <c r="I689" s="6">
        <v>80.000000000000014</v>
      </c>
      <c r="J689" s="4">
        <v>7500</v>
      </c>
      <c r="K689" s="6">
        <f>Tabla2[[#This Row],[Price per Unit]]*Tabla2[[#This Row],[Units Sold]]</f>
        <v>600000.00000000012</v>
      </c>
      <c r="L689" s="52">
        <f>Tabla2[[#This Row],[Units Sold]]/Cálculos!$C$11</f>
        <v>3.0255831206348402E-4</v>
      </c>
      <c r="M689" s="6">
        <f>Tabla2[[#This Row],[Total Sales]]-Tabla2[[#This Row],[Operating Profit]]</f>
        <v>450000.00000000012</v>
      </c>
      <c r="N689" s="6">
        <v>150000.00000000003</v>
      </c>
      <c r="O689" s="46">
        <f>Tabla2[[#This Row],[Operating Profit]]/Tabla2[[#This Row],[Total Sales]]</f>
        <v>0.25</v>
      </c>
      <c r="P689" s="1" t="s">
        <v>17</v>
      </c>
    </row>
    <row r="690" spans="1:16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3" t="str">
        <f>IFERROR(LEFT(Tabla2[[#This Row],[Product]],FIND(" ",Tabla2[[#This Row],[Product]])-3),Tabla2[[#This Row],[Product]])</f>
        <v>Women</v>
      </c>
      <c r="I690" s="6">
        <v>75.000000000000014</v>
      </c>
      <c r="J690" s="4">
        <v>6250</v>
      </c>
      <c r="K690" s="6">
        <f>Tabla2[[#This Row],[Price per Unit]]*Tabla2[[#This Row],[Units Sold]]</f>
        <v>468750.00000000012</v>
      </c>
      <c r="L690" s="52">
        <f>Tabla2[[#This Row],[Units Sold]]/Cálculos!$C$11</f>
        <v>2.5213192671957001E-4</v>
      </c>
      <c r="M690" s="6">
        <f>Tabla2[[#This Row],[Total Sales]]-Tabla2[[#This Row],[Operating Profit]]</f>
        <v>351562.50000000012</v>
      </c>
      <c r="N690" s="6">
        <v>117187.50000000003</v>
      </c>
      <c r="O690" s="46">
        <f>Tabla2[[#This Row],[Operating Profit]]/Tabla2[[#This Row],[Total Sales]]</f>
        <v>0.25</v>
      </c>
      <c r="P690" s="1" t="s">
        <v>17</v>
      </c>
    </row>
    <row r="691" spans="1:16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3" t="str">
        <f>IFERROR(LEFT(Tabla2[[#This Row],[Product]],FIND(" ",Tabla2[[#This Row],[Product]])-3),Tabla2[[#This Row],[Product]])</f>
        <v>Women</v>
      </c>
      <c r="I691" s="6">
        <v>75.000000000000014</v>
      </c>
      <c r="J691" s="4">
        <v>5750</v>
      </c>
      <c r="K691" s="6">
        <f>Tabla2[[#This Row],[Price per Unit]]*Tabla2[[#This Row],[Units Sold]]</f>
        <v>431250.00000000006</v>
      </c>
      <c r="L691" s="52">
        <f>Tabla2[[#This Row],[Units Sold]]/Cálculos!$C$11</f>
        <v>2.319613725820044E-4</v>
      </c>
      <c r="M691" s="6">
        <f>Tabla2[[#This Row],[Total Sales]]-Tabla2[[#This Row],[Operating Profit]]</f>
        <v>301875.00000000006</v>
      </c>
      <c r="N691" s="6">
        <v>129375.00000000001</v>
      </c>
      <c r="O691" s="46">
        <f>Tabla2[[#This Row],[Operating Profit]]/Tabla2[[#This Row],[Total Sales]]</f>
        <v>0.3</v>
      </c>
      <c r="P691" s="1" t="s">
        <v>17</v>
      </c>
    </row>
    <row r="692" spans="1:16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3" t="str">
        <f>IFERROR(LEFT(Tabla2[[#This Row],[Product]],FIND(" ",Tabla2[[#This Row],[Product]])-3),Tabla2[[#This Row],[Product]])</f>
        <v>Men</v>
      </c>
      <c r="I692" s="6">
        <v>75</v>
      </c>
      <c r="J692" s="4">
        <v>5750</v>
      </c>
      <c r="K692" s="6">
        <f>Tabla2[[#This Row],[Price per Unit]]*Tabla2[[#This Row],[Units Sold]]</f>
        <v>431250</v>
      </c>
      <c r="L692" s="52">
        <f>Tabla2[[#This Row],[Units Sold]]/Cálculos!$C$11</f>
        <v>2.319613725820044E-4</v>
      </c>
      <c r="M692" s="6">
        <f>Tabla2[[#This Row],[Total Sales]]-Tabla2[[#This Row],[Operating Profit]]</f>
        <v>323437.5</v>
      </c>
      <c r="N692" s="6">
        <v>107812.5</v>
      </c>
      <c r="O692" s="46">
        <f>Tabla2[[#This Row],[Operating Profit]]/Tabla2[[#This Row],[Total Sales]]</f>
        <v>0.25</v>
      </c>
      <c r="P692" s="1" t="s">
        <v>17</v>
      </c>
    </row>
    <row r="693" spans="1:16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3" t="str">
        <f>IFERROR(LEFT(Tabla2[[#This Row],[Product]],FIND(" ",Tabla2[[#This Row],[Product]])-3),Tabla2[[#This Row],[Product]])</f>
        <v>Women</v>
      </c>
      <c r="I693" s="6">
        <v>80</v>
      </c>
      <c r="J693" s="4">
        <v>4000</v>
      </c>
      <c r="K693" s="6">
        <f>Tabla2[[#This Row],[Price per Unit]]*Tabla2[[#This Row],[Units Sold]]</f>
        <v>320000</v>
      </c>
      <c r="L693" s="52">
        <f>Tabla2[[#This Row],[Units Sold]]/Cálculos!$C$11</f>
        <v>1.6136443310052479E-4</v>
      </c>
      <c r="M693" s="6">
        <f>Tabla2[[#This Row],[Total Sales]]-Tabla2[[#This Row],[Operating Profit]]</f>
        <v>256000</v>
      </c>
      <c r="N693" s="6">
        <v>64000</v>
      </c>
      <c r="O693" s="46">
        <f>Tabla2[[#This Row],[Operating Profit]]/Tabla2[[#This Row],[Total Sales]]</f>
        <v>0.2</v>
      </c>
      <c r="P693" s="1" t="s">
        <v>17</v>
      </c>
    </row>
    <row r="694" spans="1:16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3" t="str">
        <f>IFERROR(LEFT(Tabla2[[#This Row],[Product]],FIND(" ",Tabla2[[#This Row],[Product]])-3),Tabla2[[#This Row],[Product]])</f>
        <v>Men</v>
      </c>
      <c r="I694" s="6">
        <v>70.000000000000014</v>
      </c>
      <c r="J694" s="4">
        <v>6000</v>
      </c>
      <c r="K694" s="6">
        <f>Tabla2[[#This Row],[Price per Unit]]*Tabla2[[#This Row],[Units Sold]]</f>
        <v>420000.00000000006</v>
      </c>
      <c r="L694" s="52">
        <f>Tabla2[[#This Row],[Units Sold]]/Cálculos!$C$11</f>
        <v>2.4204664965078721E-4</v>
      </c>
      <c r="M694" s="6">
        <f>Tabla2[[#This Row],[Total Sales]]-Tabla2[[#This Row],[Operating Profit]]</f>
        <v>294000.00000000006</v>
      </c>
      <c r="N694" s="6">
        <v>126000.00000000001</v>
      </c>
      <c r="O694" s="46">
        <f>Tabla2[[#This Row],[Operating Profit]]/Tabla2[[#This Row],[Total Sales]]</f>
        <v>0.3</v>
      </c>
      <c r="P694" s="1" t="s">
        <v>17</v>
      </c>
    </row>
    <row r="695" spans="1:16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3" t="str">
        <f>IFERROR(LEFT(Tabla2[[#This Row],[Product]],FIND(" ",Tabla2[[#This Row],[Product]])-3),Tabla2[[#This Row],[Product]])</f>
        <v>Men</v>
      </c>
      <c r="I695" s="6">
        <v>75.000000000000028</v>
      </c>
      <c r="J695" s="4">
        <v>6000</v>
      </c>
      <c r="K695" s="6">
        <f>Tabla2[[#This Row],[Price per Unit]]*Tabla2[[#This Row],[Units Sold]]</f>
        <v>450000.00000000017</v>
      </c>
      <c r="L695" s="52">
        <f>Tabla2[[#This Row],[Units Sold]]/Cálculos!$C$11</f>
        <v>2.4204664965078721E-4</v>
      </c>
      <c r="M695" s="6">
        <f>Tabla2[[#This Row],[Total Sales]]-Tabla2[[#This Row],[Operating Profit]]</f>
        <v>337500.00000000012</v>
      </c>
      <c r="N695" s="6">
        <v>112500.00000000004</v>
      </c>
      <c r="O695" s="46">
        <f>Tabla2[[#This Row],[Operating Profit]]/Tabla2[[#This Row],[Total Sales]]</f>
        <v>0.25</v>
      </c>
      <c r="P695" s="1" t="s">
        <v>17</v>
      </c>
    </row>
    <row r="696" spans="1:16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3" t="str">
        <f>IFERROR(LEFT(Tabla2[[#This Row],[Product]],FIND(" ",Tabla2[[#This Row],[Product]])-3),Tabla2[[#This Row],[Product]])</f>
        <v>Women</v>
      </c>
      <c r="I696" s="6">
        <v>70.000000000000014</v>
      </c>
      <c r="J696" s="4">
        <v>4500</v>
      </c>
      <c r="K696" s="6">
        <f>Tabla2[[#This Row],[Price per Unit]]*Tabla2[[#This Row],[Units Sold]]</f>
        <v>315000.00000000006</v>
      </c>
      <c r="L696" s="52">
        <f>Tabla2[[#This Row],[Units Sold]]/Cálculos!$C$11</f>
        <v>1.8153498723809039E-4</v>
      </c>
      <c r="M696" s="6">
        <f>Tabla2[[#This Row],[Total Sales]]-Tabla2[[#This Row],[Operating Profit]]</f>
        <v>236250.00000000006</v>
      </c>
      <c r="N696" s="6">
        <v>78750.000000000015</v>
      </c>
      <c r="O696" s="46">
        <f>Tabla2[[#This Row],[Operating Profit]]/Tabla2[[#This Row],[Total Sales]]</f>
        <v>0.25</v>
      </c>
      <c r="P696" s="1" t="s">
        <v>17</v>
      </c>
    </row>
    <row r="697" spans="1:16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3" t="str">
        <f>IFERROR(LEFT(Tabla2[[#This Row],[Product]],FIND(" ",Tabla2[[#This Row],[Product]])-3),Tabla2[[#This Row],[Product]])</f>
        <v>Women</v>
      </c>
      <c r="I697" s="6">
        <v>70.000000000000014</v>
      </c>
      <c r="J697" s="4">
        <v>4000</v>
      </c>
      <c r="K697" s="6">
        <f>Tabla2[[#This Row],[Price per Unit]]*Tabla2[[#This Row],[Units Sold]]</f>
        <v>280000.00000000006</v>
      </c>
      <c r="L697" s="52">
        <f>Tabla2[[#This Row],[Units Sold]]/Cálculos!$C$11</f>
        <v>1.6136443310052479E-4</v>
      </c>
      <c r="M697" s="6">
        <f>Tabla2[[#This Row],[Total Sales]]-Tabla2[[#This Row],[Operating Profit]]</f>
        <v>196000.00000000006</v>
      </c>
      <c r="N697" s="6">
        <v>84000.000000000015</v>
      </c>
      <c r="O697" s="46">
        <f>Tabla2[[#This Row],[Operating Profit]]/Tabla2[[#This Row],[Total Sales]]</f>
        <v>0.3</v>
      </c>
      <c r="P697" s="1" t="s">
        <v>17</v>
      </c>
    </row>
    <row r="698" spans="1:16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3" t="str">
        <f>IFERROR(LEFT(Tabla2[[#This Row],[Product]],FIND(" ",Tabla2[[#This Row],[Product]])-3),Tabla2[[#This Row],[Product]])</f>
        <v>Men</v>
      </c>
      <c r="I698" s="6">
        <v>80.000000000000014</v>
      </c>
      <c r="J698" s="4">
        <v>4250</v>
      </c>
      <c r="K698" s="6">
        <f>Tabla2[[#This Row],[Price per Unit]]*Tabla2[[#This Row],[Units Sold]]</f>
        <v>340000.00000000006</v>
      </c>
      <c r="L698" s="52">
        <f>Tabla2[[#This Row],[Units Sold]]/Cálculos!$C$11</f>
        <v>1.7144971016930759E-4</v>
      </c>
      <c r="M698" s="6">
        <f>Tabla2[[#This Row],[Total Sales]]-Tabla2[[#This Row],[Operating Profit]]</f>
        <v>255000.00000000006</v>
      </c>
      <c r="N698" s="6">
        <v>85000.000000000015</v>
      </c>
      <c r="O698" s="46">
        <f>Tabla2[[#This Row],[Operating Profit]]/Tabla2[[#This Row],[Total Sales]]</f>
        <v>0.25</v>
      </c>
      <c r="P698" s="1" t="s">
        <v>17</v>
      </c>
    </row>
    <row r="699" spans="1:16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3" t="str">
        <f>IFERROR(LEFT(Tabla2[[#This Row],[Product]],FIND(" ",Tabla2[[#This Row],[Product]])-3),Tabla2[[#This Row],[Product]])</f>
        <v>Women</v>
      </c>
      <c r="I699" s="6">
        <v>65</v>
      </c>
      <c r="J699" s="4">
        <v>4500</v>
      </c>
      <c r="K699" s="6">
        <f>Tabla2[[#This Row],[Price per Unit]]*Tabla2[[#This Row],[Units Sold]]</f>
        <v>292500</v>
      </c>
      <c r="L699" s="52">
        <f>Tabla2[[#This Row],[Units Sold]]/Cálculos!$C$11</f>
        <v>1.8153498723809039E-4</v>
      </c>
      <c r="M699" s="6">
        <f>Tabla2[[#This Row],[Total Sales]]-Tabla2[[#This Row],[Operating Profit]]</f>
        <v>234000</v>
      </c>
      <c r="N699" s="6">
        <v>58500</v>
      </c>
      <c r="O699" s="46">
        <f>Tabla2[[#This Row],[Operating Profit]]/Tabla2[[#This Row],[Total Sales]]</f>
        <v>0.2</v>
      </c>
      <c r="P699" s="1" t="s">
        <v>17</v>
      </c>
    </row>
    <row r="700" spans="1:16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3" t="str">
        <f>IFERROR(LEFT(Tabla2[[#This Row],[Product]],FIND(" ",Tabla2[[#This Row],[Product]])-3),Tabla2[[#This Row],[Product]])</f>
        <v>Men</v>
      </c>
      <c r="I700" s="6">
        <v>60.000000000000007</v>
      </c>
      <c r="J700" s="4">
        <v>5500</v>
      </c>
      <c r="K700" s="6">
        <f>Tabla2[[#This Row],[Price per Unit]]*Tabla2[[#This Row],[Units Sold]]</f>
        <v>330000.00000000006</v>
      </c>
      <c r="L700" s="52">
        <f>Tabla2[[#This Row],[Units Sold]]/Cálculos!$C$11</f>
        <v>2.218760955132216E-4</v>
      </c>
      <c r="M700" s="6">
        <f>Tabla2[[#This Row],[Total Sales]]-Tabla2[[#This Row],[Operating Profit]]</f>
        <v>231000.00000000006</v>
      </c>
      <c r="N700" s="6">
        <v>99000.000000000015</v>
      </c>
      <c r="O700" s="46">
        <f>Tabla2[[#This Row],[Operating Profit]]/Tabla2[[#This Row],[Total Sales]]</f>
        <v>0.3</v>
      </c>
      <c r="P700" s="1" t="s">
        <v>17</v>
      </c>
    </row>
    <row r="701" spans="1:16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3" t="str">
        <f>IFERROR(LEFT(Tabla2[[#This Row],[Product]],FIND(" ",Tabla2[[#This Row],[Product]])-3),Tabla2[[#This Row],[Product]])</f>
        <v>Men</v>
      </c>
      <c r="I701" s="6">
        <v>65.000000000000014</v>
      </c>
      <c r="J701" s="4">
        <v>5500</v>
      </c>
      <c r="K701" s="6">
        <f>Tabla2[[#This Row],[Price per Unit]]*Tabla2[[#This Row],[Units Sold]]</f>
        <v>357500.00000000006</v>
      </c>
      <c r="L701" s="52">
        <f>Tabla2[[#This Row],[Units Sold]]/Cálculos!$C$11</f>
        <v>2.218760955132216E-4</v>
      </c>
      <c r="M701" s="6">
        <f>Tabla2[[#This Row],[Total Sales]]-Tabla2[[#This Row],[Operating Profit]]</f>
        <v>268125.00000000006</v>
      </c>
      <c r="N701" s="6">
        <v>89375.000000000015</v>
      </c>
      <c r="O701" s="46">
        <f>Tabla2[[#This Row],[Operating Profit]]/Tabla2[[#This Row],[Total Sales]]</f>
        <v>0.25</v>
      </c>
      <c r="P701" s="1" t="s">
        <v>17</v>
      </c>
    </row>
    <row r="702" spans="1:16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3" t="str">
        <f>IFERROR(LEFT(Tabla2[[#This Row],[Product]],FIND(" ",Tabla2[[#This Row],[Product]])-3),Tabla2[[#This Row],[Product]])</f>
        <v>Women</v>
      </c>
      <c r="I702" s="6">
        <v>60.000000000000007</v>
      </c>
      <c r="J702" s="4">
        <v>3750</v>
      </c>
      <c r="K702" s="6">
        <f>Tabla2[[#This Row],[Price per Unit]]*Tabla2[[#This Row],[Units Sold]]</f>
        <v>225000.00000000003</v>
      </c>
      <c r="L702" s="52">
        <f>Tabla2[[#This Row],[Units Sold]]/Cálculos!$C$11</f>
        <v>1.5127915603174201E-4</v>
      </c>
      <c r="M702" s="6">
        <f>Tabla2[[#This Row],[Total Sales]]-Tabla2[[#This Row],[Operating Profit]]</f>
        <v>168750.00000000003</v>
      </c>
      <c r="N702" s="6">
        <v>56250.000000000007</v>
      </c>
      <c r="O702" s="46">
        <f>Tabla2[[#This Row],[Operating Profit]]/Tabla2[[#This Row],[Total Sales]]</f>
        <v>0.25</v>
      </c>
      <c r="P702" s="1" t="s">
        <v>17</v>
      </c>
    </row>
    <row r="703" spans="1:16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3" t="str">
        <f>IFERROR(LEFT(Tabla2[[#This Row],[Product]],FIND(" ",Tabla2[[#This Row],[Product]])-3),Tabla2[[#This Row],[Product]])</f>
        <v>Women</v>
      </c>
      <c r="I703" s="6">
        <v>60.000000000000007</v>
      </c>
      <c r="J703" s="4">
        <v>3500</v>
      </c>
      <c r="K703" s="6">
        <f>Tabla2[[#This Row],[Price per Unit]]*Tabla2[[#This Row],[Units Sold]]</f>
        <v>210000.00000000003</v>
      </c>
      <c r="L703" s="52">
        <f>Tabla2[[#This Row],[Units Sold]]/Cálculos!$C$11</f>
        <v>1.4119387896295921E-4</v>
      </c>
      <c r="M703" s="6">
        <f>Tabla2[[#This Row],[Total Sales]]-Tabla2[[#This Row],[Operating Profit]]</f>
        <v>147000.00000000003</v>
      </c>
      <c r="N703" s="6">
        <v>63000.000000000007</v>
      </c>
      <c r="O703" s="46">
        <f>Tabla2[[#This Row],[Operating Profit]]/Tabla2[[#This Row],[Total Sales]]</f>
        <v>0.3</v>
      </c>
      <c r="P703" s="1" t="s">
        <v>17</v>
      </c>
    </row>
    <row r="704" spans="1:16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3" t="str">
        <f>IFERROR(LEFT(Tabla2[[#This Row],[Product]],FIND(" ",Tabla2[[#This Row],[Product]])-3),Tabla2[[#This Row],[Product]])</f>
        <v>Men</v>
      </c>
      <c r="I704" s="6">
        <v>70</v>
      </c>
      <c r="J704" s="4">
        <v>3250</v>
      </c>
      <c r="K704" s="6">
        <f>Tabla2[[#This Row],[Price per Unit]]*Tabla2[[#This Row],[Units Sold]]</f>
        <v>227500</v>
      </c>
      <c r="L704" s="52">
        <f>Tabla2[[#This Row],[Units Sold]]/Cálculos!$C$11</f>
        <v>1.3110860189417641E-4</v>
      </c>
      <c r="M704" s="6">
        <f>Tabla2[[#This Row],[Total Sales]]-Tabla2[[#This Row],[Operating Profit]]</f>
        <v>170625</v>
      </c>
      <c r="N704" s="6">
        <v>56875</v>
      </c>
      <c r="O704" s="46">
        <f>Tabla2[[#This Row],[Operating Profit]]/Tabla2[[#This Row],[Total Sales]]</f>
        <v>0.25</v>
      </c>
      <c r="P704" s="1" t="s">
        <v>17</v>
      </c>
    </row>
    <row r="705" spans="1:16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3" t="str">
        <f>IFERROR(LEFT(Tabla2[[#This Row],[Product]],FIND(" ",Tabla2[[#This Row],[Product]])-3),Tabla2[[#This Row],[Product]])</f>
        <v>Women</v>
      </c>
      <c r="I705" s="6">
        <v>75.000000000000014</v>
      </c>
      <c r="J705" s="4">
        <v>3750</v>
      </c>
      <c r="K705" s="6">
        <f>Tabla2[[#This Row],[Price per Unit]]*Tabla2[[#This Row],[Units Sold]]</f>
        <v>281250.00000000006</v>
      </c>
      <c r="L705" s="52">
        <f>Tabla2[[#This Row],[Units Sold]]/Cálculos!$C$11</f>
        <v>1.5127915603174201E-4</v>
      </c>
      <c r="M705" s="6">
        <f>Tabla2[[#This Row],[Total Sales]]-Tabla2[[#This Row],[Operating Profit]]</f>
        <v>225000.00000000006</v>
      </c>
      <c r="N705" s="6">
        <v>56250.000000000015</v>
      </c>
      <c r="O705" s="46">
        <f>Tabla2[[#This Row],[Operating Profit]]/Tabla2[[#This Row],[Total Sales]]</f>
        <v>0.2</v>
      </c>
      <c r="P705" s="1" t="s">
        <v>17</v>
      </c>
    </row>
    <row r="706" spans="1:16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3" t="str">
        <f>IFERROR(LEFT(Tabla2[[#This Row],[Product]],FIND(" ",Tabla2[[#This Row],[Product]])-3),Tabla2[[#This Row],[Product]])</f>
        <v>Men</v>
      </c>
      <c r="I706" s="6">
        <v>60.000000000000007</v>
      </c>
      <c r="J706" s="4">
        <v>6000</v>
      </c>
      <c r="K706" s="6">
        <f>Tabla2[[#This Row],[Price per Unit]]*Tabla2[[#This Row],[Units Sold]]</f>
        <v>360000.00000000006</v>
      </c>
      <c r="L706" s="52">
        <f>Tabla2[[#This Row],[Units Sold]]/Cálculos!$C$11</f>
        <v>2.4204664965078721E-4</v>
      </c>
      <c r="M706" s="6">
        <f>Tabla2[[#This Row],[Total Sales]]-Tabla2[[#This Row],[Operating Profit]]</f>
        <v>252000.00000000006</v>
      </c>
      <c r="N706" s="6">
        <v>108000.00000000001</v>
      </c>
      <c r="O706" s="46">
        <f>Tabla2[[#This Row],[Operating Profit]]/Tabla2[[#This Row],[Total Sales]]</f>
        <v>0.3</v>
      </c>
      <c r="P706" s="1" t="s">
        <v>17</v>
      </c>
    </row>
    <row r="707" spans="1:16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3" t="str">
        <f>IFERROR(LEFT(Tabla2[[#This Row],[Product]],FIND(" ",Tabla2[[#This Row],[Product]])-3),Tabla2[[#This Row],[Product]])</f>
        <v>Men</v>
      </c>
      <c r="I707" s="6">
        <v>65.000000000000014</v>
      </c>
      <c r="J707" s="4">
        <v>6250</v>
      </c>
      <c r="K707" s="6">
        <f>Tabla2[[#This Row],[Price per Unit]]*Tabla2[[#This Row],[Units Sold]]</f>
        <v>406250.00000000012</v>
      </c>
      <c r="L707" s="52">
        <f>Tabla2[[#This Row],[Units Sold]]/Cálculos!$C$11</f>
        <v>2.5213192671957001E-4</v>
      </c>
      <c r="M707" s="6">
        <f>Tabla2[[#This Row],[Total Sales]]-Tabla2[[#This Row],[Operating Profit]]</f>
        <v>304687.50000000012</v>
      </c>
      <c r="N707" s="6">
        <v>101562.50000000003</v>
      </c>
      <c r="O707" s="46">
        <f>Tabla2[[#This Row],[Operating Profit]]/Tabla2[[#This Row],[Total Sales]]</f>
        <v>0.25</v>
      </c>
      <c r="P707" s="1" t="s">
        <v>17</v>
      </c>
    </row>
    <row r="708" spans="1:16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3" t="str">
        <f>IFERROR(LEFT(Tabla2[[#This Row],[Product]],FIND(" ",Tabla2[[#This Row],[Product]])-3),Tabla2[[#This Row],[Product]])</f>
        <v>Women</v>
      </c>
      <c r="I708" s="6">
        <v>60.000000000000007</v>
      </c>
      <c r="J708" s="4">
        <v>4750</v>
      </c>
      <c r="K708" s="6">
        <f>Tabla2[[#This Row],[Price per Unit]]*Tabla2[[#This Row],[Units Sold]]</f>
        <v>285000.00000000006</v>
      </c>
      <c r="L708" s="52">
        <f>Tabla2[[#This Row],[Units Sold]]/Cálculos!$C$11</f>
        <v>1.9162026430687319E-4</v>
      </c>
      <c r="M708" s="6">
        <f>Tabla2[[#This Row],[Total Sales]]-Tabla2[[#This Row],[Operating Profit]]</f>
        <v>213750.00000000006</v>
      </c>
      <c r="N708" s="6">
        <v>71250.000000000015</v>
      </c>
      <c r="O708" s="46">
        <f>Tabla2[[#This Row],[Operating Profit]]/Tabla2[[#This Row],[Total Sales]]</f>
        <v>0.25</v>
      </c>
      <c r="P708" s="1" t="s">
        <v>17</v>
      </c>
    </row>
    <row r="709" spans="1:16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3" t="str">
        <f>IFERROR(LEFT(Tabla2[[#This Row],[Product]],FIND(" ",Tabla2[[#This Row],[Product]])-3),Tabla2[[#This Row],[Product]])</f>
        <v>Women</v>
      </c>
      <c r="I709" s="6">
        <v>70.000000000000014</v>
      </c>
      <c r="J709" s="4">
        <v>4500</v>
      </c>
      <c r="K709" s="6">
        <f>Tabla2[[#This Row],[Price per Unit]]*Tabla2[[#This Row],[Units Sold]]</f>
        <v>315000.00000000006</v>
      </c>
      <c r="L709" s="52">
        <f>Tabla2[[#This Row],[Units Sold]]/Cálculos!$C$11</f>
        <v>1.8153498723809039E-4</v>
      </c>
      <c r="M709" s="6">
        <f>Tabla2[[#This Row],[Total Sales]]-Tabla2[[#This Row],[Operating Profit]]</f>
        <v>220500.00000000006</v>
      </c>
      <c r="N709" s="6">
        <v>94500.000000000015</v>
      </c>
      <c r="O709" s="46">
        <f>Tabla2[[#This Row],[Operating Profit]]/Tabla2[[#This Row],[Total Sales]]</f>
        <v>0.3</v>
      </c>
      <c r="P709" s="1" t="s">
        <v>17</v>
      </c>
    </row>
    <row r="710" spans="1:16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3" t="str">
        <f>IFERROR(LEFT(Tabla2[[#This Row],[Product]],FIND(" ",Tabla2[[#This Row],[Product]])-3),Tabla2[[#This Row],[Product]])</f>
        <v>Men</v>
      </c>
      <c r="I710" s="6">
        <v>90.000000000000014</v>
      </c>
      <c r="J710" s="4">
        <v>4250</v>
      </c>
      <c r="K710" s="6">
        <f>Tabla2[[#This Row],[Price per Unit]]*Tabla2[[#This Row],[Units Sold]]</f>
        <v>382500.00000000006</v>
      </c>
      <c r="L710" s="52">
        <f>Tabla2[[#This Row],[Units Sold]]/Cálculos!$C$11</f>
        <v>1.7144971016930759E-4</v>
      </c>
      <c r="M710" s="6">
        <f>Tabla2[[#This Row],[Total Sales]]-Tabla2[[#This Row],[Operating Profit]]</f>
        <v>286875.00000000006</v>
      </c>
      <c r="N710" s="6">
        <v>95625.000000000015</v>
      </c>
      <c r="O710" s="46">
        <f>Tabla2[[#This Row],[Operating Profit]]/Tabla2[[#This Row],[Total Sales]]</f>
        <v>0.25</v>
      </c>
      <c r="P710" s="1" t="s">
        <v>17</v>
      </c>
    </row>
    <row r="711" spans="1:16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3" t="str">
        <f>IFERROR(LEFT(Tabla2[[#This Row],[Product]],FIND(" ",Tabla2[[#This Row],[Product]])-3),Tabla2[[#This Row],[Product]])</f>
        <v>Women</v>
      </c>
      <c r="I711" s="6">
        <v>95.000000000000014</v>
      </c>
      <c r="J711" s="4">
        <v>5500</v>
      </c>
      <c r="K711" s="6">
        <f>Tabla2[[#This Row],[Price per Unit]]*Tabla2[[#This Row],[Units Sold]]</f>
        <v>522500.00000000006</v>
      </c>
      <c r="L711" s="52">
        <f>Tabla2[[#This Row],[Units Sold]]/Cálculos!$C$11</f>
        <v>2.218760955132216E-4</v>
      </c>
      <c r="M711" s="6">
        <f>Tabla2[[#This Row],[Total Sales]]-Tabla2[[#This Row],[Operating Profit]]</f>
        <v>418000.00000000006</v>
      </c>
      <c r="N711" s="6">
        <v>104500.00000000001</v>
      </c>
      <c r="O711" s="46">
        <f>Tabla2[[#This Row],[Operating Profit]]/Tabla2[[#This Row],[Total Sales]]</f>
        <v>0.2</v>
      </c>
      <c r="P711" s="1" t="s">
        <v>17</v>
      </c>
    </row>
    <row r="712" spans="1:16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3" t="str">
        <f>IFERROR(LEFT(Tabla2[[#This Row],[Product]],FIND(" ",Tabla2[[#This Row],[Product]])-3),Tabla2[[#This Row],[Product]])</f>
        <v>Men</v>
      </c>
      <c r="I712" s="6">
        <v>80.000000000000014</v>
      </c>
      <c r="J712" s="4">
        <v>7500</v>
      </c>
      <c r="K712" s="6">
        <f>Tabla2[[#This Row],[Price per Unit]]*Tabla2[[#This Row],[Units Sold]]</f>
        <v>600000.00000000012</v>
      </c>
      <c r="L712" s="52">
        <f>Tabla2[[#This Row],[Units Sold]]/Cálculos!$C$11</f>
        <v>3.0255831206348402E-4</v>
      </c>
      <c r="M712" s="6">
        <f>Tabla2[[#This Row],[Total Sales]]-Tabla2[[#This Row],[Operating Profit]]</f>
        <v>420000.00000000012</v>
      </c>
      <c r="N712" s="6">
        <v>180000.00000000003</v>
      </c>
      <c r="O712" s="46">
        <f>Tabla2[[#This Row],[Operating Profit]]/Tabla2[[#This Row],[Total Sales]]</f>
        <v>0.3</v>
      </c>
      <c r="P712" s="1" t="s">
        <v>17</v>
      </c>
    </row>
    <row r="713" spans="1:16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3" t="str">
        <f>IFERROR(LEFT(Tabla2[[#This Row],[Product]],FIND(" ",Tabla2[[#This Row],[Product]])-3),Tabla2[[#This Row],[Product]])</f>
        <v>Men</v>
      </c>
      <c r="I713" s="6">
        <v>85.000000000000014</v>
      </c>
      <c r="J713" s="4">
        <v>7500</v>
      </c>
      <c r="K713" s="6">
        <f>Tabla2[[#This Row],[Price per Unit]]*Tabla2[[#This Row],[Units Sold]]</f>
        <v>637500.00000000012</v>
      </c>
      <c r="L713" s="52">
        <f>Tabla2[[#This Row],[Units Sold]]/Cálculos!$C$11</f>
        <v>3.0255831206348402E-4</v>
      </c>
      <c r="M713" s="6">
        <f>Tabla2[[#This Row],[Total Sales]]-Tabla2[[#This Row],[Operating Profit]]</f>
        <v>478125.00000000012</v>
      </c>
      <c r="N713" s="6">
        <v>159375.00000000003</v>
      </c>
      <c r="O713" s="46">
        <f>Tabla2[[#This Row],[Operating Profit]]/Tabla2[[#This Row],[Total Sales]]</f>
        <v>0.25</v>
      </c>
      <c r="P713" s="1" t="s">
        <v>17</v>
      </c>
    </row>
    <row r="714" spans="1:16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3" t="str">
        <f>IFERROR(LEFT(Tabla2[[#This Row],[Product]],FIND(" ",Tabla2[[#This Row],[Product]])-3),Tabla2[[#This Row],[Product]])</f>
        <v>Women</v>
      </c>
      <c r="I714" s="6">
        <v>80.000000000000014</v>
      </c>
      <c r="J714" s="4">
        <v>5500</v>
      </c>
      <c r="K714" s="6">
        <f>Tabla2[[#This Row],[Price per Unit]]*Tabla2[[#This Row],[Units Sold]]</f>
        <v>440000.00000000006</v>
      </c>
      <c r="L714" s="52">
        <f>Tabla2[[#This Row],[Units Sold]]/Cálculos!$C$11</f>
        <v>2.218760955132216E-4</v>
      </c>
      <c r="M714" s="6">
        <f>Tabla2[[#This Row],[Total Sales]]-Tabla2[[#This Row],[Operating Profit]]</f>
        <v>330000.00000000006</v>
      </c>
      <c r="N714" s="6">
        <v>110000.00000000001</v>
      </c>
      <c r="O714" s="46">
        <f>Tabla2[[#This Row],[Operating Profit]]/Tabla2[[#This Row],[Total Sales]]</f>
        <v>0.25</v>
      </c>
      <c r="P714" s="1" t="s">
        <v>17</v>
      </c>
    </row>
    <row r="715" spans="1:16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3" t="str">
        <f>IFERROR(LEFT(Tabla2[[#This Row],[Product]],FIND(" ",Tabla2[[#This Row],[Product]])-3),Tabla2[[#This Row],[Product]])</f>
        <v>Women</v>
      </c>
      <c r="I715" s="6">
        <v>80.000000000000014</v>
      </c>
      <c r="J715" s="4">
        <v>5500</v>
      </c>
      <c r="K715" s="6">
        <f>Tabla2[[#This Row],[Price per Unit]]*Tabla2[[#This Row],[Units Sold]]</f>
        <v>440000.00000000006</v>
      </c>
      <c r="L715" s="52">
        <f>Tabla2[[#This Row],[Units Sold]]/Cálculos!$C$11</f>
        <v>2.218760955132216E-4</v>
      </c>
      <c r="M715" s="6">
        <f>Tabla2[[#This Row],[Total Sales]]-Tabla2[[#This Row],[Operating Profit]]</f>
        <v>308000.00000000006</v>
      </c>
      <c r="N715" s="6">
        <v>132000</v>
      </c>
      <c r="O715" s="46">
        <f>Tabla2[[#This Row],[Operating Profit]]/Tabla2[[#This Row],[Total Sales]]</f>
        <v>0.29999999999999993</v>
      </c>
      <c r="P715" s="1" t="s">
        <v>17</v>
      </c>
    </row>
    <row r="716" spans="1:16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3" t="str">
        <f>IFERROR(LEFT(Tabla2[[#This Row],[Product]],FIND(" ",Tabla2[[#This Row],[Product]])-3),Tabla2[[#This Row],[Product]])</f>
        <v>Men</v>
      </c>
      <c r="I716" s="6">
        <v>90.000000000000014</v>
      </c>
      <c r="J716" s="4">
        <v>4750</v>
      </c>
      <c r="K716" s="6">
        <f>Tabla2[[#This Row],[Price per Unit]]*Tabla2[[#This Row],[Units Sold]]</f>
        <v>427500.00000000006</v>
      </c>
      <c r="L716" s="52">
        <f>Tabla2[[#This Row],[Units Sold]]/Cálculos!$C$11</f>
        <v>1.9162026430687319E-4</v>
      </c>
      <c r="M716" s="6">
        <f>Tabla2[[#This Row],[Total Sales]]-Tabla2[[#This Row],[Operating Profit]]</f>
        <v>320625.00000000006</v>
      </c>
      <c r="N716" s="6">
        <v>106875.00000000001</v>
      </c>
      <c r="O716" s="46">
        <f>Tabla2[[#This Row],[Operating Profit]]/Tabla2[[#This Row],[Total Sales]]</f>
        <v>0.25</v>
      </c>
      <c r="P716" s="1" t="s">
        <v>17</v>
      </c>
    </row>
    <row r="717" spans="1:16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3" t="str">
        <f>IFERROR(LEFT(Tabla2[[#This Row],[Product]],FIND(" ",Tabla2[[#This Row],[Product]])-3),Tabla2[[#This Row],[Product]])</f>
        <v>Women</v>
      </c>
      <c r="I717" s="6">
        <v>95.000000000000014</v>
      </c>
      <c r="J717" s="4">
        <v>5750</v>
      </c>
      <c r="K717" s="6">
        <f>Tabla2[[#This Row],[Price per Unit]]*Tabla2[[#This Row],[Units Sold]]</f>
        <v>546250.00000000012</v>
      </c>
      <c r="L717" s="52">
        <f>Tabla2[[#This Row],[Units Sold]]/Cálculos!$C$11</f>
        <v>2.319613725820044E-4</v>
      </c>
      <c r="M717" s="6">
        <f>Tabla2[[#This Row],[Total Sales]]-Tabla2[[#This Row],[Operating Profit]]</f>
        <v>437000.00000000012</v>
      </c>
      <c r="N717" s="6">
        <v>109250.00000000003</v>
      </c>
      <c r="O717" s="46">
        <f>Tabla2[[#This Row],[Operating Profit]]/Tabla2[[#This Row],[Total Sales]]</f>
        <v>0.2</v>
      </c>
      <c r="P717" s="1" t="s">
        <v>17</v>
      </c>
    </row>
    <row r="718" spans="1:16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3" t="str">
        <f>IFERROR(LEFT(Tabla2[[#This Row],[Product]],FIND(" ",Tabla2[[#This Row],[Product]])-3),Tabla2[[#This Row],[Product]])</f>
        <v>Men</v>
      </c>
      <c r="I718" s="6">
        <v>45</v>
      </c>
      <c r="J718" s="4">
        <v>10500</v>
      </c>
      <c r="K718" s="6">
        <f>Tabla2[[#This Row],[Price per Unit]]*Tabla2[[#This Row],[Units Sold]]</f>
        <v>472500</v>
      </c>
      <c r="L718" s="52">
        <f>Tabla2[[#This Row],[Units Sold]]/Cálculos!$C$11</f>
        <v>4.235816368888776E-4</v>
      </c>
      <c r="M718" s="6">
        <f>Tabla2[[#This Row],[Total Sales]]-Tabla2[[#This Row],[Operating Profit]]</f>
        <v>259875</v>
      </c>
      <c r="N718" s="6">
        <v>212625</v>
      </c>
      <c r="O718" s="46">
        <f>Tabla2[[#This Row],[Operating Profit]]/Tabla2[[#This Row],[Total Sales]]</f>
        <v>0.45</v>
      </c>
      <c r="P718" s="1" t="s">
        <v>17</v>
      </c>
    </row>
    <row r="719" spans="1:16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3" t="str">
        <f>IFERROR(LEFT(Tabla2[[#This Row],[Product]],FIND(" ",Tabla2[[#This Row],[Product]])-3),Tabla2[[#This Row],[Product]])</f>
        <v>Men</v>
      </c>
      <c r="I719" s="6">
        <v>45</v>
      </c>
      <c r="J719" s="4">
        <v>8500</v>
      </c>
      <c r="K719" s="6">
        <f>Tabla2[[#This Row],[Price per Unit]]*Tabla2[[#This Row],[Units Sold]]</f>
        <v>382500</v>
      </c>
      <c r="L719" s="52">
        <f>Tabla2[[#This Row],[Units Sold]]/Cálculos!$C$11</f>
        <v>3.4289942033861518E-4</v>
      </c>
      <c r="M719" s="6">
        <f>Tabla2[[#This Row],[Total Sales]]-Tabla2[[#This Row],[Operating Profit]]</f>
        <v>248625</v>
      </c>
      <c r="N719" s="6">
        <v>133875</v>
      </c>
      <c r="O719" s="46">
        <f>Tabla2[[#This Row],[Operating Profit]]/Tabla2[[#This Row],[Total Sales]]</f>
        <v>0.35</v>
      </c>
      <c r="P719" s="1" t="s">
        <v>17</v>
      </c>
    </row>
    <row r="720" spans="1:16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3" t="str">
        <f>IFERROR(LEFT(Tabla2[[#This Row],[Product]],FIND(" ",Tabla2[[#This Row],[Product]])-3),Tabla2[[#This Row],[Product]])</f>
        <v>Women</v>
      </c>
      <c r="I720" s="6">
        <v>35</v>
      </c>
      <c r="J720" s="4">
        <v>8500</v>
      </c>
      <c r="K720" s="6">
        <f>Tabla2[[#This Row],[Price per Unit]]*Tabla2[[#This Row],[Units Sold]]</f>
        <v>297500</v>
      </c>
      <c r="L720" s="52">
        <f>Tabla2[[#This Row],[Units Sold]]/Cálculos!$C$11</f>
        <v>3.4289942033861518E-4</v>
      </c>
      <c r="M720" s="6">
        <f>Tabla2[[#This Row],[Total Sales]]-Tabla2[[#This Row],[Operating Profit]]</f>
        <v>223125</v>
      </c>
      <c r="N720" s="6">
        <v>74375</v>
      </c>
      <c r="O720" s="46">
        <f>Tabla2[[#This Row],[Operating Profit]]/Tabla2[[#This Row],[Total Sales]]</f>
        <v>0.25</v>
      </c>
      <c r="P720" s="1" t="s">
        <v>17</v>
      </c>
    </row>
    <row r="721" spans="1:16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3" t="str">
        <f>IFERROR(LEFT(Tabla2[[#This Row],[Product]],FIND(" ",Tabla2[[#This Row],[Product]])-3),Tabla2[[#This Row],[Product]])</f>
        <v>Women</v>
      </c>
      <c r="I721" s="6">
        <v>40</v>
      </c>
      <c r="J721" s="4">
        <v>7000</v>
      </c>
      <c r="K721" s="6">
        <f>Tabla2[[#This Row],[Price per Unit]]*Tabla2[[#This Row],[Units Sold]]</f>
        <v>280000</v>
      </c>
      <c r="L721" s="52">
        <f>Tabla2[[#This Row],[Units Sold]]/Cálculos!$C$11</f>
        <v>2.8238775792591842E-4</v>
      </c>
      <c r="M721" s="6">
        <f>Tabla2[[#This Row],[Total Sales]]-Tabla2[[#This Row],[Operating Profit]]</f>
        <v>196000</v>
      </c>
      <c r="N721" s="6">
        <v>84000</v>
      </c>
      <c r="O721" s="46">
        <f>Tabla2[[#This Row],[Operating Profit]]/Tabla2[[#This Row],[Total Sales]]</f>
        <v>0.3</v>
      </c>
      <c r="P721" s="1" t="s">
        <v>17</v>
      </c>
    </row>
    <row r="722" spans="1:16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3" t="str">
        <f>IFERROR(LEFT(Tabla2[[#This Row],[Product]],FIND(" ",Tabla2[[#This Row],[Product]])-3),Tabla2[[#This Row],[Product]])</f>
        <v>Men</v>
      </c>
      <c r="I722" s="6">
        <v>55.000000000000007</v>
      </c>
      <c r="J722" s="4">
        <v>7500</v>
      </c>
      <c r="K722" s="6">
        <f>Tabla2[[#This Row],[Price per Unit]]*Tabla2[[#This Row],[Units Sold]]</f>
        <v>412500.00000000006</v>
      </c>
      <c r="L722" s="52">
        <f>Tabla2[[#This Row],[Units Sold]]/Cálculos!$C$11</f>
        <v>3.0255831206348402E-4</v>
      </c>
      <c r="M722" s="6">
        <f>Tabla2[[#This Row],[Total Sales]]-Tabla2[[#This Row],[Operating Profit]]</f>
        <v>268125.00000000006</v>
      </c>
      <c r="N722" s="6">
        <v>144375</v>
      </c>
      <c r="O722" s="46">
        <f>Tabla2[[#This Row],[Operating Profit]]/Tabla2[[#This Row],[Total Sales]]</f>
        <v>0.35</v>
      </c>
      <c r="P722" s="1" t="s">
        <v>17</v>
      </c>
    </row>
    <row r="723" spans="1:16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3" t="str">
        <f>IFERROR(LEFT(Tabla2[[#This Row],[Product]],FIND(" ",Tabla2[[#This Row],[Product]])-3),Tabla2[[#This Row],[Product]])</f>
        <v>Women</v>
      </c>
      <c r="I723" s="6">
        <v>45</v>
      </c>
      <c r="J723" s="4">
        <v>8500</v>
      </c>
      <c r="K723" s="6">
        <f>Tabla2[[#This Row],[Price per Unit]]*Tabla2[[#This Row],[Units Sold]]</f>
        <v>382500</v>
      </c>
      <c r="L723" s="52">
        <f>Tabla2[[#This Row],[Units Sold]]/Cálculos!$C$11</f>
        <v>3.4289942033861518E-4</v>
      </c>
      <c r="M723" s="6">
        <f>Tabla2[[#This Row],[Total Sales]]-Tabla2[[#This Row],[Operating Profit]]</f>
        <v>191250</v>
      </c>
      <c r="N723" s="6">
        <v>191250</v>
      </c>
      <c r="O723" s="46">
        <f>Tabla2[[#This Row],[Operating Profit]]/Tabla2[[#This Row],[Total Sales]]</f>
        <v>0.5</v>
      </c>
      <c r="P723" s="1" t="s">
        <v>17</v>
      </c>
    </row>
    <row r="724" spans="1:16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3" t="str">
        <f>IFERROR(LEFT(Tabla2[[#This Row],[Product]],FIND(" ",Tabla2[[#This Row],[Product]])-3),Tabla2[[#This Row],[Product]])</f>
        <v>Men</v>
      </c>
      <c r="I724" s="6">
        <v>45</v>
      </c>
      <c r="J724" s="4">
        <v>11000</v>
      </c>
      <c r="K724" s="6">
        <f>Tabla2[[#This Row],[Price per Unit]]*Tabla2[[#This Row],[Units Sold]]</f>
        <v>495000</v>
      </c>
      <c r="L724" s="52">
        <f>Tabla2[[#This Row],[Units Sold]]/Cálculos!$C$11</f>
        <v>4.437521910264432E-4</v>
      </c>
      <c r="M724" s="6">
        <f>Tabla2[[#This Row],[Total Sales]]-Tabla2[[#This Row],[Operating Profit]]</f>
        <v>272250</v>
      </c>
      <c r="N724" s="6">
        <v>222750</v>
      </c>
      <c r="O724" s="46">
        <f>Tabla2[[#This Row],[Operating Profit]]/Tabla2[[#This Row],[Total Sales]]</f>
        <v>0.45</v>
      </c>
      <c r="P724" s="1" t="s">
        <v>17</v>
      </c>
    </row>
    <row r="725" spans="1:16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3" t="str">
        <f>IFERROR(LEFT(Tabla2[[#This Row],[Product]],FIND(" ",Tabla2[[#This Row],[Product]])-3),Tabla2[[#This Row],[Product]])</f>
        <v>Men</v>
      </c>
      <c r="I725" s="6">
        <v>45</v>
      </c>
      <c r="J725" s="4">
        <v>7500</v>
      </c>
      <c r="K725" s="6">
        <f>Tabla2[[#This Row],[Price per Unit]]*Tabla2[[#This Row],[Units Sold]]</f>
        <v>337500</v>
      </c>
      <c r="L725" s="52">
        <f>Tabla2[[#This Row],[Units Sold]]/Cálculos!$C$11</f>
        <v>3.0255831206348402E-4</v>
      </c>
      <c r="M725" s="6">
        <f>Tabla2[[#This Row],[Total Sales]]-Tabla2[[#This Row],[Operating Profit]]</f>
        <v>219375</v>
      </c>
      <c r="N725" s="6">
        <v>118124.99999999999</v>
      </c>
      <c r="O725" s="46">
        <f>Tabla2[[#This Row],[Operating Profit]]/Tabla2[[#This Row],[Total Sales]]</f>
        <v>0.35</v>
      </c>
      <c r="P725" s="1" t="s">
        <v>17</v>
      </c>
    </row>
    <row r="726" spans="1:16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3" t="str">
        <f>IFERROR(LEFT(Tabla2[[#This Row],[Product]],FIND(" ",Tabla2[[#This Row],[Product]])-3),Tabla2[[#This Row],[Product]])</f>
        <v>Women</v>
      </c>
      <c r="I726" s="6">
        <v>35</v>
      </c>
      <c r="J726" s="4">
        <v>8000</v>
      </c>
      <c r="K726" s="6">
        <f>Tabla2[[#This Row],[Price per Unit]]*Tabla2[[#This Row],[Units Sold]]</f>
        <v>280000</v>
      </c>
      <c r="L726" s="52">
        <f>Tabla2[[#This Row],[Units Sold]]/Cálculos!$C$11</f>
        <v>3.2272886620104957E-4</v>
      </c>
      <c r="M726" s="6">
        <f>Tabla2[[#This Row],[Total Sales]]-Tabla2[[#This Row],[Operating Profit]]</f>
        <v>210000</v>
      </c>
      <c r="N726" s="6">
        <v>70000</v>
      </c>
      <c r="O726" s="46">
        <f>Tabla2[[#This Row],[Operating Profit]]/Tabla2[[#This Row],[Total Sales]]</f>
        <v>0.25</v>
      </c>
      <c r="P726" s="1" t="s">
        <v>17</v>
      </c>
    </row>
    <row r="727" spans="1:16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3" t="str">
        <f>IFERROR(LEFT(Tabla2[[#This Row],[Product]],FIND(" ",Tabla2[[#This Row],[Product]])-3),Tabla2[[#This Row],[Product]])</f>
        <v>Women</v>
      </c>
      <c r="I727" s="6">
        <v>40</v>
      </c>
      <c r="J727" s="4">
        <v>6750</v>
      </c>
      <c r="K727" s="6">
        <f>Tabla2[[#This Row],[Price per Unit]]*Tabla2[[#This Row],[Units Sold]]</f>
        <v>270000</v>
      </c>
      <c r="L727" s="52">
        <f>Tabla2[[#This Row],[Units Sold]]/Cálculos!$C$11</f>
        <v>2.7230248085713561E-4</v>
      </c>
      <c r="M727" s="6">
        <f>Tabla2[[#This Row],[Total Sales]]-Tabla2[[#This Row],[Operating Profit]]</f>
        <v>189000</v>
      </c>
      <c r="N727" s="6">
        <v>81000</v>
      </c>
      <c r="O727" s="46">
        <f>Tabla2[[#This Row],[Operating Profit]]/Tabla2[[#This Row],[Total Sales]]</f>
        <v>0.3</v>
      </c>
      <c r="P727" s="1" t="s">
        <v>17</v>
      </c>
    </row>
    <row r="728" spans="1:16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3" t="str">
        <f>IFERROR(LEFT(Tabla2[[#This Row],[Product]],FIND(" ",Tabla2[[#This Row],[Product]])-3),Tabla2[[#This Row],[Product]])</f>
        <v>Men</v>
      </c>
      <c r="I728" s="6">
        <v>55.000000000000007</v>
      </c>
      <c r="J728" s="4">
        <v>7500</v>
      </c>
      <c r="K728" s="6">
        <f>Tabla2[[#This Row],[Price per Unit]]*Tabla2[[#This Row],[Units Sold]]</f>
        <v>412500.00000000006</v>
      </c>
      <c r="L728" s="52">
        <f>Tabla2[[#This Row],[Units Sold]]/Cálculos!$C$11</f>
        <v>3.0255831206348402E-4</v>
      </c>
      <c r="M728" s="6">
        <f>Tabla2[[#This Row],[Total Sales]]-Tabla2[[#This Row],[Operating Profit]]</f>
        <v>268125.00000000006</v>
      </c>
      <c r="N728" s="6">
        <v>144375</v>
      </c>
      <c r="O728" s="46">
        <f>Tabla2[[#This Row],[Operating Profit]]/Tabla2[[#This Row],[Total Sales]]</f>
        <v>0.35</v>
      </c>
      <c r="P728" s="1" t="s">
        <v>17</v>
      </c>
    </row>
    <row r="729" spans="1:16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3" t="str">
        <f>IFERROR(LEFT(Tabla2[[#This Row],[Product]],FIND(" ",Tabla2[[#This Row],[Product]])-3),Tabla2[[#This Row],[Product]])</f>
        <v>Women</v>
      </c>
      <c r="I729" s="6">
        <v>45</v>
      </c>
      <c r="J729" s="4">
        <v>8500</v>
      </c>
      <c r="K729" s="6">
        <f>Tabla2[[#This Row],[Price per Unit]]*Tabla2[[#This Row],[Units Sold]]</f>
        <v>382500</v>
      </c>
      <c r="L729" s="52">
        <f>Tabla2[[#This Row],[Units Sold]]/Cálculos!$C$11</f>
        <v>3.4289942033861518E-4</v>
      </c>
      <c r="M729" s="6">
        <f>Tabla2[[#This Row],[Total Sales]]-Tabla2[[#This Row],[Operating Profit]]</f>
        <v>191250</v>
      </c>
      <c r="N729" s="6">
        <v>191250</v>
      </c>
      <c r="O729" s="46">
        <f>Tabla2[[#This Row],[Operating Profit]]/Tabla2[[#This Row],[Total Sales]]</f>
        <v>0.5</v>
      </c>
      <c r="P729" s="1" t="s">
        <v>17</v>
      </c>
    </row>
    <row r="730" spans="1:16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3" t="str">
        <f>IFERROR(LEFT(Tabla2[[#This Row],[Product]],FIND(" ",Tabla2[[#This Row],[Product]])-3),Tabla2[[#This Row],[Product]])</f>
        <v>Men</v>
      </c>
      <c r="I730" s="6">
        <v>45</v>
      </c>
      <c r="J730" s="4">
        <v>10700</v>
      </c>
      <c r="K730" s="6">
        <f>Tabla2[[#This Row],[Price per Unit]]*Tabla2[[#This Row],[Units Sold]]</f>
        <v>481500</v>
      </c>
      <c r="L730" s="52">
        <f>Tabla2[[#This Row],[Units Sold]]/Cálculos!$C$11</f>
        <v>4.3164985854390382E-4</v>
      </c>
      <c r="M730" s="6">
        <f>Tabla2[[#This Row],[Total Sales]]-Tabla2[[#This Row],[Operating Profit]]</f>
        <v>264825</v>
      </c>
      <c r="N730" s="6">
        <v>216675</v>
      </c>
      <c r="O730" s="46">
        <f>Tabla2[[#This Row],[Operating Profit]]/Tabla2[[#This Row],[Total Sales]]</f>
        <v>0.45</v>
      </c>
      <c r="P730" s="1" t="s">
        <v>17</v>
      </c>
    </row>
    <row r="731" spans="1:16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3" t="str">
        <f>IFERROR(LEFT(Tabla2[[#This Row],[Product]],FIND(" ",Tabla2[[#This Row],[Product]])-3),Tabla2[[#This Row],[Product]])</f>
        <v>Men</v>
      </c>
      <c r="I731" s="6">
        <v>45</v>
      </c>
      <c r="J731" s="4">
        <v>7500</v>
      </c>
      <c r="K731" s="6">
        <f>Tabla2[[#This Row],[Price per Unit]]*Tabla2[[#This Row],[Units Sold]]</f>
        <v>337500</v>
      </c>
      <c r="L731" s="52">
        <f>Tabla2[[#This Row],[Units Sold]]/Cálculos!$C$11</f>
        <v>3.0255831206348402E-4</v>
      </c>
      <c r="M731" s="6">
        <f>Tabla2[[#This Row],[Total Sales]]-Tabla2[[#This Row],[Operating Profit]]</f>
        <v>219375</v>
      </c>
      <c r="N731" s="6">
        <v>118124.99999999999</v>
      </c>
      <c r="O731" s="46">
        <f>Tabla2[[#This Row],[Operating Profit]]/Tabla2[[#This Row],[Total Sales]]</f>
        <v>0.35</v>
      </c>
      <c r="P731" s="1" t="s">
        <v>17</v>
      </c>
    </row>
    <row r="732" spans="1:16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3" t="str">
        <f>IFERROR(LEFT(Tabla2[[#This Row],[Product]],FIND(" ",Tabla2[[#This Row],[Product]])-3),Tabla2[[#This Row],[Product]])</f>
        <v>Women</v>
      </c>
      <c r="I732" s="6">
        <v>35</v>
      </c>
      <c r="J732" s="4">
        <v>7750</v>
      </c>
      <c r="K732" s="6">
        <f>Tabla2[[#This Row],[Price per Unit]]*Tabla2[[#This Row],[Units Sold]]</f>
        <v>271250</v>
      </c>
      <c r="L732" s="52">
        <f>Tabla2[[#This Row],[Units Sold]]/Cálculos!$C$11</f>
        <v>3.1264358913226677E-4</v>
      </c>
      <c r="M732" s="6">
        <f>Tabla2[[#This Row],[Total Sales]]-Tabla2[[#This Row],[Operating Profit]]</f>
        <v>203437.5</v>
      </c>
      <c r="N732" s="6">
        <v>67812.5</v>
      </c>
      <c r="O732" s="46">
        <f>Tabla2[[#This Row],[Operating Profit]]/Tabla2[[#This Row],[Total Sales]]</f>
        <v>0.25</v>
      </c>
      <c r="P732" s="1" t="s">
        <v>17</v>
      </c>
    </row>
    <row r="733" spans="1:16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3" t="str">
        <f>IFERROR(LEFT(Tabla2[[#This Row],[Product]],FIND(" ",Tabla2[[#This Row],[Product]])-3),Tabla2[[#This Row],[Product]])</f>
        <v>Women</v>
      </c>
      <c r="I733" s="6">
        <v>40</v>
      </c>
      <c r="J733" s="4">
        <v>6250</v>
      </c>
      <c r="K733" s="6">
        <f>Tabla2[[#This Row],[Price per Unit]]*Tabla2[[#This Row],[Units Sold]]</f>
        <v>250000</v>
      </c>
      <c r="L733" s="52">
        <f>Tabla2[[#This Row],[Units Sold]]/Cálculos!$C$11</f>
        <v>2.5213192671957001E-4</v>
      </c>
      <c r="M733" s="6">
        <f>Tabla2[[#This Row],[Total Sales]]-Tabla2[[#This Row],[Operating Profit]]</f>
        <v>175000</v>
      </c>
      <c r="N733" s="6">
        <v>75000</v>
      </c>
      <c r="O733" s="46">
        <f>Tabla2[[#This Row],[Operating Profit]]/Tabla2[[#This Row],[Total Sales]]</f>
        <v>0.3</v>
      </c>
      <c r="P733" s="1" t="s">
        <v>17</v>
      </c>
    </row>
    <row r="734" spans="1:16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3" t="str">
        <f>IFERROR(LEFT(Tabla2[[#This Row],[Product]],FIND(" ",Tabla2[[#This Row],[Product]])-3),Tabla2[[#This Row],[Product]])</f>
        <v>Men</v>
      </c>
      <c r="I734" s="6">
        <v>55.000000000000007</v>
      </c>
      <c r="J734" s="4">
        <v>6750</v>
      </c>
      <c r="K734" s="6">
        <f>Tabla2[[#This Row],[Price per Unit]]*Tabla2[[#This Row],[Units Sold]]</f>
        <v>371250.00000000006</v>
      </c>
      <c r="L734" s="52">
        <f>Tabla2[[#This Row],[Units Sold]]/Cálculos!$C$11</f>
        <v>2.7230248085713561E-4</v>
      </c>
      <c r="M734" s="6">
        <f>Tabla2[[#This Row],[Total Sales]]-Tabla2[[#This Row],[Operating Profit]]</f>
        <v>241312.50000000006</v>
      </c>
      <c r="N734" s="6">
        <v>129937.50000000001</v>
      </c>
      <c r="O734" s="46">
        <f>Tabla2[[#This Row],[Operating Profit]]/Tabla2[[#This Row],[Total Sales]]</f>
        <v>0.35</v>
      </c>
      <c r="P734" s="1" t="s">
        <v>17</v>
      </c>
    </row>
    <row r="735" spans="1:16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3" t="str">
        <f>IFERROR(LEFT(Tabla2[[#This Row],[Product]],FIND(" ",Tabla2[[#This Row],[Product]])-3),Tabla2[[#This Row],[Product]])</f>
        <v>Women</v>
      </c>
      <c r="I735" s="6">
        <v>45</v>
      </c>
      <c r="J735" s="4">
        <v>7750</v>
      </c>
      <c r="K735" s="6">
        <f>Tabla2[[#This Row],[Price per Unit]]*Tabla2[[#This Row],[Units Sold]]</f>
        <v>348750</v>
      </c>
      <c r="L735" s="52">
        <f>Tabla2[[#This Row],[Units Sold]]/Cálculos!$C$11</f>
        <v>3.1264358913226677E-4</v>
      </c>
      <c r="M735" s="6">
        <f>Tabla2[[#This Row],[Total Sales]]-Tabla2[[#This Row],[Operating Profit]]</f>
        <v>174375</v>
      </c>
      <c r="N735" s="6">
        <v>174375</v>
      </c>
      <c r="O735" s="46">
        <f>Tabla2[[#This Row],[Operating Profit]]/Tabla2[[#This Row],[Total Sales]]</f>
        <v>0.5</v>
      </c>
      <c r="P735" s="1" t="s">
        <v>17</v>
      </c>
    </row>
    <row r="736" spans="1:16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3" t="str">
        <f>IFERROR(LEFT(Tabla2[[#This Row],[Product]],FIND(" ",Tabla2[[#This Row],[Product]])-3),Tabla2[[#This Row],[Product]])</f>
        <v>Men</v>
      </c>
      <c r="I736" s="6">
        <v>45</v>
      </c>
      <c r="J736" s="4">
        <v>10250</v>
      </c>
      <c r="K736" s="6">
        <f>Tabla2[[#This Row],[Price per Unit]]*Tabla2[[#This Row],[Units Sold]]</f>
        <v>461250</v>
      </c>
      <c r="L736" s="52">
        <f>Tabla2[[#This Row],[Units Sold]]/Cálculos!$C$11</f>
        <v>4.1349635982009479E-4</v>
      </c>
      <c r="M736" s="6">
        <f>Tabla2[[#This Row],[Total Sales]]-Tabla2[[#This Row],[Operating Profit]]</f>
        <v>253687.5</v>
      </c>
      <c r="N736" s="6">
        <v>207562.5</v>
      </c>
      <c r="O736" s="46">
        <f>Tabla2[[#This Row],[Operating Profit]]/Tabla2[[#This Row],[Total Sales]]</f>
        <v>0.45</v>
      </c>
      <c r="P736" s="1" t="s">
        <v>17</v>
      </c>
    </row>
    <row r="737" spans="1:16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3" t="str">
        <f>IFERROR(LEFT(Tabla2[[#This Row],[Product]],FIND(" ",Tabla2[[#This Row],[Product]])-3),Tabla2[[#This Row],[Product]])</f>
        <v>Men</v>
      </c>
      <c r="I737" s="6">
        <v>45</v>
      </c>
      <c r="J737" s="4">
        <v>7250</v>
      </c>
      <c r="K737" s="6">
        <f>Tabla2[[#This Row],[Price per Unit]]*Tabla2[[#This Row],[Units Sold]]</f>
        <v>326250</v>
      </c>
      <c r="L737" s="52">
        <f>Tabla2[[#This Row],[Units Sold]]/Cálculos!$C$11</f>
        <v>2.9247303499470122E-4</v>
      </c>
      <c r="M737" s="6">
        <f>Tabla2[[#This Row],[Total Sales]]-Tabla2[[#This Row],[Operating Profit]]</f>
        <v>212062.5</v>
      </c>
      <c r="N737" s="6">
        <v>114187.5</v>
      </c>
      <c r="O737" s="46">
        <f>Tabla2[[#This Row],[Operating Profit]]/Tabla2[[#This Row],[Total Sales]]</f>
        <v>0.35</v>
      </c>
      <c r="P737" s="1" t="s">
        <v>17</v>
      </c>
    </row>
    <row r="738" spans="1:16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3" t="str">
        <f>IFERROR(LEFT(Tabla2[[#This Row],[Product]],FIND(" ",Tabla2[[#This Row],[Product]])-3),Tabla2[[#This Row],[Product]])</f>
        <v>Women</v>
      </c>
      <c r="I738" s="6">
        <v>35</v>
      </c>
      <c r="J738" s="4">
        <v>7250</v>
      </c>
      <c r="K738" s="6">
        <f>Tabla2[[#This Row],[Price per Unit]]*Tabla2[[#This Row],[Units Sold]]</f>
        <v>253750</v>
      </c>
      <c r="L738" s="52">
        <f>Tabla2[[#This Row],[Units Sold]]/Cálculos!$C$11</f>
        <v>2.9247303499470122E-4</v>
      </c>
      <c r="M738" s="6">
        <f>Tabla2[[#This Row],[Total Sales]]-Tabla2[[#This Row],[Operating Profit]]</f>
        <v>190312.5</v>
      </c>
      <c r="N738" s="6">
        <v>63437.5</v>
      </c>
      <c r="O738" s="46">
        <f>Tabla2[[#This Row],[Operating Profit]]/Tabla2[[#This Row],[Total Sales]]</f>
        <v>0.25</v>
      </c>
      <c r="P738" s="1" t="s">
        <v>17</v>
      </c>
    </row>
    <row r="739" spans="1:16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3" t="str">
        <f>IFERROR(LEFT(Tabla2[[#This Row],[Product]],FIND(" ",Tabla2[[#This Row],[Product]])-3),Tabla2[[#This Row],[Product]])</f>
        <v>Women</v>
      </c>
      <c r="I739" s="6">
        <v>40</v>
      </c>
      <c r="J739" s="4">
        <v>6500</v>
      </c>
      <c r="K739" s="6">
        <f>Tabla2[[#This Row],[Price per Unit]]*Tabla2[[#This Row],[Units Sold]]</f>
        <v>260000</v>
      </c>
      <c r="L739" s="52">
        <f>Tabla2[[#This Row],[Units Sold]]/Cálculos!$C$11</f>
        <v>2.6221720378835281E-4</v>
      </c>
      <c r="M739" s="6">
        <f>Tabla2[[#This Row],[Total Sales]]-Tabla2[[#This Row],[Operating Profit]]</f>
        <v>182000</v>
      </c>
      <c r="N739" s="6">
        <v>78000</v>
      </c>
      <c r="O739" s="46">
        <f>Tabla2[[#This Row],[Operating Profit]]/Tabla2[[#This Row],[Total Sales]]</f>
        <v>0.3</v>
      </c>
      <c r="P739" s="1" t="s">
        <v>17</v>
      </c>
    </row>
    <row r="740" spans="1:16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3" t="str">
        <f>IFERROR(LEFT(Tabla2[[#This Row],[Product]],FIND(" ",Tabla2[[#This Row],[Product]])-3),Tabla2[[#This Row],[Product]])</f>
        <v>Men</v>
      </c>
      <c r="I740" s="6">
        <v>55.000000000000007</v>
      </c>
      <c r="J740" s="4">
        <v>6750</v>
      </c>
      <c r="K740" s="6">
        <f>Tabla2[[#This Row],[Price per Unit]]*Tabla2[[#This Row],[Units Sold]]</f>
        <v>371250.00000000006</v>
      </c>
      <c r="L740" s="52">
        <f>Tabla2[[#This Row],[Units Sold]]/Cálculos!$C$11</f>
        <v>2.7230248085713561E-4</v>
      </c>
      <c r="M740" s="6">
        <f>Tabla2[[#This Row],[Total Sales]]-Tabla2[[#This Row],[Operating Profit]]</f>
        <v>241312.50000000006</v>
      </c>
      <c r="N740" s="6">
        <v>129937.50000000001</v>
      </c>
      <c r="O740" s="46">
        <f>Tabla2[[#This Row],[Operating Profit]]/Tabla2[[#This Row],[Total Sales]]</f>
        <v>0.35</v>
      </c>
      <c r="P740" s="1" t="s">
        <v>17</v>
      </c>
    </row>
    <row r="741" spans="1:16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3" t="str">
        <f>IFERROR(LEFT(Tabla2[[#This Row],[Product]],FIND(" ",Tabla2[[#This Row],[Product]])-3),Tabla2[[#This Row],[Product]])</f>
        <v>Women</v>
      </c>
      <c r="I741" s="6">
        <v>45</v>
      </c>
      <c r="J741" s="4">
        <v>8000</v>
      </c>
      <c r="K741" s="6">
        <f>Tabla2[[#This Row],[Price per Unit]]*Tabla2[[#This Row],[Units Sold]]</f>
        <v>360000</v>
      </c>
      <c r="L741" s="52">
        <f>Tabla2[[#This Row],[Units Sold]]/Cálculos!$C$11</f>
        <v>3.2272886620104957E-4</v>
      </c>
      <c r="M741" s="6">
        <f>Tabla2[[#This Row],[Total Sales]]-Tabla2[[#This Row],[Operating Profit]]</f>
        <v>180000</v>
      </c>
      <c r="N741" s="6">
        <v>180000</v>
      </c>
      <c r="O741" s="46">
        <f>Tabla2[[#This Row],[Operating Profit]]/Tabla2[[#This Row],[Total Sales]]</f>
        <v>0.5</v>
      </c>
      <c r="P741" s="1" t="s">
        <v>17</v>
      </c>
    </row>
    <row r="742" spans="1:16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3" t="str">
        <f>IFERROR(LEFT(Tabla2[[#This Row],[Product]],FIND(" ",Tabla2[[#This Row],[Product]])-3),Tabla2[[#This Row],[Product]])</f>
        <v>Men</v>
      </c>
      <c r="I742" s="6">
        <v>55.000000000000007</v>
      </c>
      <c r="J742" s="4">
        <v>10700</v>
      </c>
      <c r="K742" s="6">
        <f>Tabla2[[#This Row],[Price per Unit]]*Tabla2[[#This Row],[Units Sold]]</f>
        <v>588500.00000000012</v>
      </c>
      <c r="L742" s="52">
        <f>Tabla2[[#This Row],[Units Sold]]/Cálculos!$C$11</f>
        <v>4.3164985854390382E-4</v>
      </c>
      <c r="M742" s="6">
        <f>Tabla2[[#This Row],[Total Sales]]-Tabla2[[#This Row],[Operating Profit]]</f>
        <v>323675.00000000006</v>
      </c>
      <c r="N742" s="6">
        <v>264825.00000000006</v>
      </c>
      <c r="O742" s="46">
        <f>Tabla2[[#This Row],[Operating Profit]]/Tabla2[[#This Row],[Total Sales]]</f>
        <v>0.45</v>
      </c>
      <c r="P742" s="1" t="s">
        <v>17</v>
      </c>
    </row>
    <row r="743" spans="1:16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3" t="str">
        <f>IFERROR(LEFT(Tabla2[[#This Row],[Product]],FIND(" ",Tabla2[[#This Row],[Product]])-3),Tabla2[[#This Row],[Product]])</f>
        <v>Men</v>
      </c>
      <c r="I743" s="6">
        <v>55.000000000000007</v>
      </c>
      <c r="J743" s="4">
        <v>7750</v>
      </c>
      <c r="K743" s="6">
        <f>Tabla2[[#This Row],[Price per Unit]]*Tabla2[[#This Row],[Units Sold]]</f>
        <v>426250.00000000006</v>
      </c>
      <c r="L743" s="52">
        <f>Tabla2[[#This Row],[Units Sold]]/Cálculos!$C$11</f>
        <v>3.1264358913226677E-4</v>
      </c>
      <c r="M743" s="6">
        <f>Tabla2[[#This Row],[Total Sales]]-Tabla2[[#This Row],[Operating Profit]]</f>
        <v>277062.50000000006</v>
      </c>
      <c r="N743" s="6">
        <v>149187.5</v>
      </c>
      <c r="O743" s="46">
        <f>Tabla2[[#This Row],[Operating Profit]]/Tabla2[[#This Row],[Total Sales]]</f>
        <v>0.35</v>
      </c>
      <c r="P743" s="1" t="s">
        <v>17</v>
      </c>
    </row>
    <row r="744" spans="1:16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3" t="str">
        <f>IFERROR(LEFT(Tabla2[[#This Row],[Product]],FIND(" ",Tabla2[[#This Row],[Product]])-3),Tabla2[[#This Row],[Product]])</f>
        <v>Women</v>
      </c>
      <c r="I744" s="6">
        <v>50</v>
      </c>
      <c r="J744" s="4">
        <v>7500</v>
      </c>
      <c r="K744" s="6">
        <f>Tabla2[[#This Row],[Price per Unit]]*Tabla2[[#This Row],[Units Sold]]</f>
        <v>375000</v>
      </c>
      <c r="L744" s="52">
        <f>Tabla2[[#This Row],[Units Sold]]/Cálculos!$C$11</f>
        <v>3.0255831206348402E-4</v>
      </c>
      <c r="M744" s="6">
        <f>Tabla2[[#This Row],[Total Sales]]-Tabla2[[#This Row],[Operating Profit]]</f>
        <v>281250</v>
      </c>
      <c r="N744" s="6">
        <v>93750</v>
      </c>
      <c r="O744" s="46">
        <f>Tabla2[[#This Row],[Operating Profit]]/Tabla2[[#This Row],[Total Sales]]</f>
        <v>0.25</v>
      </c>
      <c r="P744" s="1" t="s">
        <v>17</v>
      </c>
    </row>
    <row r="745" spans="1:16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3" t="str">
        <f>IFERROR(LEFT(Tabla2[[#This Row],[Product]],FIND(" ",Tabla2[[#This Row],[Product]])-3),Tabla2[[#This Row],[Product]])</f>
        <v>Women</v>
      </c>
      <c r="I745" s="6">
        <v>50</v>
      </c>
      <c r="J745" s="4">
        <v>7000</v>
      </c>
      <c r="K745" s="6">
        <f>Tabla2[[#This Row],[Price per Unit]]*Tabla2[[#This Row],[Units Sold]]</f>
        <v>350000</v>
      </c>
      <c r="L745" s="52">
        <f>Tabla2[[#This Row],[Units Sold]]/Cálculos!$C$11</f>
        <v>2.8238775792591842E-4</v>
      </c>
      <c r="M745" s="6">
        <f>Tabla2[[#This Row],[Total Sales]]-Tabla2[[#This Row],[Operating Profit]]</f>
        <v>245000</v>
      </c>
      <c r="N745" s="6">
        <v>105000</v>
      </c>
      <c r="O745" s="46">
        <f>Tabla2[[#This Row],[Operating Profit]]/Tabla2[[#This Row],[Total Sales]]</f>
        <v>0.3</v>
      </c>
      <c r="P745" s="1" t="s">
        <v>17</v>
      </c>
    </row>
    <row r="746" spans="1:16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3" t="str">
        <f>IFERROR(LEFT(Tabla2[[#This Row],[Product]],FIND(" ",Tabla2[[#This Row],[Product]])-3),Tabla2[[#This Row],[Product]])</f>
        <v>Men</v>
      </c>
      <c r="I746" s="6">
        <v>60</v>
      </c>
      <c r="J746" s="4">
        <v>7250</v>
      </c>
      <c r="K746" s="6">
        <f>Tabla2[[#This Row],[Price per Unit]]*Tabla2[[#This Row],[Units Sold]]</f>
        <v>435000</v>
      </c>
      <c r="L746" s="52">
        <f>Tabla2[[#This Row],[Units Sold]]/Cálculos!$C$11</f>
        <v>2.9247303499470122E-4</v>
      </c>
      <c r="M746" s="6">
        <f>Tabla2[[#This Row],[Total Sales]]-Tabla2[[#This Row],[Operating Profit]]</f>
        <v>282750</v>
      </c>
      <c r="N746" s="6">
        <v>152250</v>
      </c>
      <c r="O746" s="46">
        <f>Tabla2[[#This Row],[Operating Profit]]/Tabla2[[#This Row],[Total Sales]]</f>
        <v>0.35</v>
      </c>
      <c r="P746" s="1" t="s">
        <v>17</v>
      </c>
    </row>
    <row r="747" spans="1:16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3" t="str">
        <f>IFERROR(LEFT(Tabla2[[#This Row],[Product]],FIND(" ",Tabla2[[#This Row],[Product]])-3),Tabla2[[#This Row],[Product]])</f>
        <v>Women</v>
      </c>
      <c r="I747" s="6">
        <v>65</v>
      </c>
      <c r="J747" s="4">
        <v>8250</v>
      </c>
      <c r="K747" s="6">
        <f>Tabla2[[#This Row],[Price per Unit]]*Tabla2[[#This Row],[Units Sold]]</f>
        <v>536250</v>
      </c>
      <c r="L747" s="52">
        <f>Tabla2[[#This Row],[Units Sold]]/Cálculos!$C$11</f>
        <v>3.3281414326983237E-4</v>
      </c>
      <c r="M747" s="6">
        <f>Tabla2[[#This Row],[Total Sales]]-Tabla2[[#This Row],[Operating Profit]]</f>
        <v>268125</v>
      </c>
      <c r="N747" s="6">
        <v>268125</v>
      </c>
      <c r="O747" s="46">
        <f>Tabla2[[#This Row],[Operating Profit]]/Tabla2[[#This Row],[Total Sales]]</f>
        <v>0.5</v>
      </c>
      <c r="P747" s="1" t="s">
        <v>17</v>
      </c>
    </row>
    <row r="748" spans="1:16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3" t="str">
        <f>IFERROR(LEFT(Tabla2[[#This Row],[Product]],FIND(" ",Tabla2[[#This Row],[Product]])-3),Tabla2[[#This Row],[Product]])</f>
        <v>Men</v>
      </c>
      <c r="I748" s="6">
        <v>60</v>
      </c>
      <c r="J748" s="4">
        <v>10750</v>
      </c>
      <c r="K748" s="6">
        <f>Tabla2[[#This Row],[Price per Unit]]*Tabla2[[#This Row],[Units Sold]]</f>
        <v>645000</v>
      </c>
      <c r="L748" s="52">
        <f>Tabla2[[#This Row],[Units Sold]]/Cálculos!$C$11</f>
        <v>4.336669139576604E-4</v>
      </c>
      <c r="M748" s="6">
        <f>Tabla2[[#This Row],[Total Sales]]-Tabla2[[#This Row],[Operating Profit]]</f>
        <v>354750</v>
      </c>
      <c r="N748" s="6">
        <v>290250</v>
      </c>
      <c r="O748" s="46">
        <f>Tabla2[[#This Row],[Operating Profit]]/Tabla2[[#This Row],[Total Sales]]</f>
        <v>0.45</v>
      </c>
      <c r="P748" s="1" t="s">
        <v>17</v>
      </c>
    </row>
    <row r="749" spans="1:16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3" t="str">
        <f>IFERROR(LEFT(Tabla2[[#This Row],[Product]],FIND(" ",Tabla2[[#This Row],[Product]])-3),Tabla2[[#This Row],[Product]])</f>
        <v>Men</v>
      </c>
      <c r="I749" s="6">
        <v>55.000000000000007</v>
      </c>
      <c r="J749" s="4">
        <v>8250</v>
      </c>
      <c r="K749" s="6">
        <f>Tabla2[[#This Row],[Price per Unit]]*Tabla2[[#This Row],[Units Sold]]</f>
        <v>453750.00000000006</v>
      </c>
      <c r="L749" s="52">
        <f>Tabla2[[#This Row],[Units Sold]]/Cálculos!$C$11</f>
        <v>3.3281414326983237E-4</v>
      </c>
      <c r="M749" s="6">
        <f>Tabla2[[#This Row],[Total Sales]]-Tabla2[[#This Row],[Operating Profit]]</f>
        <v>294937.50000000006</v>
      </c>
      <c r="N749" s="6">
        <v>158812.5</v>
      </c>
      <c r="O749" s="46">
        <f>Tabla2[[#This Row],[Operating Profit]]/Tabla2[[#This Row],[Total Sales]]</f>
        <v>0.35</v>
      </c>
      <c r="P749" s="1" t="s">
        <v>17</v>
      </c>
    </row>
    <row r="750" spans="1:16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3" t="str">
        <f>IFERROR(LEFT(Tabla2[[#This Row],[Product]],FIND(" ",Tabla2[[#This Row],[Product]])-3),Tabla2[[#This Row],[Product]])</f>
        <v>Women</v>
      </c>
      <c r="I750" s="6">
        <v>50</v>
      </c>
      <c r="J750" s="4">
        <v>8000</v>
      </c>
      <c r="K750" s="6">
        <f>Tabla2[[#This Row],[Price per Unit]]*Tabla2[[#This Row],[Units Sold]]</f>
        <v>400000</v>
      </c>
      <c r="L750" s="52">
        <f>Tabla2[[#This Row],[Units Sold]]/Cálculos!$C$11</f>
        <v>3.2272886620104957E-4</v>
      </c>
      <c r="M750" s="6">
        <f>Tabla2[[#This Row],[Total Sales]]-Tabla2[[#This Row],[Operating Profit]]</f>
        <v>300000</v>
      </c>
      <c r="N750" s="6">
        <v>100000</v>
      </c>
      <c r="O750" s="46">
        <f>Tabla2[[#This Row],[Operating Profit]]/Tabla2[[#This Row],[Total Sales]]</f>
        <v>0.25</v>
      </c>
      <c r="P750" s="1" t="s">
        <v>17</v>
      </c>
    </row>
    <row r="751" spans="1:16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3" t="str">
        <f>IFERROR(LEFT(Tabla2[[#This Row],[Product]],FIND(" ",Tabla2[[#This Row],[Product]])-3),Tabla2[[#This Row],[Product]])</f>
        <v>Women</v>
      </c>
      <c r="I751" s="6">
        <v>50</v>
      </c>
      <c r="J751" s="4">
        <v>7750</v>
      </c>
      <c r="K751" s="6">
        <f>Tabla2[[#This Row],[Price per Unit]]*Tabla2[[#This Row],[Units Sold]]</f>
        <v>387500</v>
      </c>
      <c r="L751" s="52">
        <f>Tabla2[[#This Row],[Units Sold]]/Cálculos!$C$11</f>
        <v>3.1264358913226677E-4</v>
      </c>
      <c r="M751" s="6">
        <f>Tabla2[[#This Row],[Total Sales]]-Tabla2[[#This Row],[Operating Profit]]</f>
        <v>271250</v>
      </c>
      <c r="N751" s="6">
        <v>116250</v>
      </c>
      <c r="O751" s="46">
        <f>Tabla2[[#This Row],[Operating Profit]]/Tabla2[[#This Row],[Total Sales]]</f>
        <v>0.3</v>
      </c>
      <c r="P751" s="1" t="s">
        <v>17</v>
      </c>
    </row>
    <row r="752" spans="1:16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3" t="str">
        <f>IFERROR(LEFT(Tabla2[[#This Row],[Product]],FIND(" ",Tabla2[[#This Row],[Product]])-3),Tabla2[[#This Row],[Product]])</f>
        <v>Men</v>
      </c>
      <c r="I752" s="6">
        <v>65</v>
      </c>
      <c r="J752" s="4">
        <v>7750</v>
      </c>
      <c r="K752" s="6">
        <f>Tabla2[[#This Row],[Price per Unit]]*Tabla2[[#This Row],[Units Sold]]</f>
        <v>503750</v>
      </c>
      <c r="L752" s="52">
        <f>Tabla2[[#This Row],[Units Sold]]/Cálculos!$C$11</f>
        <v>3.1264358913226677E-4</v>
      </c>
      <c r="M752" s="6">
        <f>Tabla2[[#This Row],[Total Sales]]-Tabla2[[#This Row],[Operating Profit]]</f>
        <v>327437.5</v>
      </c>
      <c r="N752" s="6">
        <v>176312.5</v>
      </c>
      <c r="O752" s="46">
        <f>Tabla2[[#This Row],[Operating Profit]]/Tabla2[[#This Row],[Total Sales]]</f>
        <v>0.35</v>
      </c>
      <c r="P752" s="1" t="s">
        <v>17</v>
      </c>
    </row>
    <row r="753" spans="1:16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3" t="str">
        <f>IFERROR(LEFT(Tabla2[[#This Row],[Product]],FIND(" ",Tabla2[[#This Row],[Product]])-3),Tabla2[[#This Row],[Product]])</f>
        <v>Women</v>
      </c>
      <c r="I753" s="6">
        <v>70</v>
      </c>
      <c r="J753" s="4">
        <v>9250</v>
      </c>
      <c r="K753" s="6">
        <f>Tabla2[[#This Row],[Price per Unit]]*Tabla2[[#This Row],[Units Sold]]</f>
        <v>647500</v>
      </c>
      <c r="L753" s="52">
        <f>Tabla2[[#This Row],[Units Sold]]/Cálculos!$C$11</f>
        <v>3.7315525154496358E-4</v>
      </c>
      <c r="M753" s="6">
        <f>Tabla2[[#This Row],[Total Sales]]-Tabla2[[#This Row],[Operating Profit]]</f>
        <v>323750</v>
      </c>
      <c r="N753" s="6">
        <v>323750</v>
      </c>
      <c r="O753" s="46">
        <f>Tabla2[[#This Row],[Operating Profit]]/Tabla2[[#This Row],[Total Sales]]</f>
        <v>0.5</v>
      </c>
      <c r="P753" s="1" t="s">
        <v>17</v>
      </c>
    </row>
    <row r="754" spans="1:16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3" t="str">
        <f>IFERROR(LEFT(Tabla2[[#This Row],[Product]],FIND(" ",Tabla2[[#This Row],[Product]])-3),Tabla2[[#This Row],[Product]])</f>
        <v>Men</v>
      </c>
      <c r="I754" s="6">
        <v>65</v>
      </c>
      <c r="J754" s="4">
        <v>11500</v>
      </c>
      <c r="K754" s="6">
        <f>Tabla2[[#This Row],[Price per Unit]]*Tabla2[[#This Row],[Units Sold]]</f>
        <v>747500</v>
      </c>
      <c r="L754" s="52">
        <f>Tabla2[[#This Row],[Units Sold]]/Cálculos!$C$11</f>
        <v>4.6392274516400881E-4</v>
      </c>
      <c r="M754" s="6">
        <f>Tabla2[[#This Row],[Total Sales]]-Tabla2[[#This Row],[Operating Profit]]</f>
        <v>411125</v>
      </c>
      <c r="N754" s="6">
        <v>336375</v>
      </c>
      <c r="O754" s="46">
        <f>Tabla2[[#This Row],[Operating Profit]]/Tabla2[[#This Row],[Total Sales]]</f>
        <v>0.45</v>
      </c>
      <c r="P754" s="1" t="s">
        <v>17</v>
      </c>
    </row>
    <row r="755" spans="1:16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3" t="str">
        <f>IFERROR(LEFT(Tabla2[[#This Row],[Product]],FIND(" ",Tabla2[[#This Row],[Product]])-3),Tabla2[[#This Row],[Product]])</f>
        <v>Men</v>
      </c>
      <c r="I755" s="6">
        <v>60.000000000000007</v>
      </c>
      <c r="J755" s="4">
        <v>9000</v>
      </c>
      <c r="K755" s="6">
        <f>Tabla2[[#This Row],[Price per Unit]]*Tabla2[[#This Row],[Units Sold]]</f>
        <v>540000.00000000012</v>
      </c>
      <c r="L755" s="52">
        <f>Tabla2[[#This Row],[Units Sold]]/Cálculos!$C$11</f>
        <v>3.6306997447618078E-4</v>
      </c>
      <c r="M755" s="6">
        <f>Tabla2[[#This Row],[Total Sales]]-Tabla2[[#This Row],[Operating Profit]]</f>
        <v>351000.00000000012</v>
      </c>
      <c r="N755" s="6">
        <v>189000.00000000003</v>
      </c>
      <c r="O755" s="46">
        <f>Tabla2[[#This Row],[Operating Profit]]/Tabla2[[#This Row],[Total Sales]]</f>
        <v>0.35</v>
      </c>
      <c r="P755" s="1" t="s">
        <v>17</v>
      </c>
    </row>
    <row r="756" spans="1:16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3" t="str">
        <f>IFERROR(LEFT(Tabla2[[#This Row],[Product]],FIND(" ",Tabla2[[#This Row],[Product]])-3),Tabla2[[#This Row],[Product]])</f>
        <v>Women</v>
      </c>
      <c r="I756" s="6">
        <v>55.000000000000007</v>
      </c>
      <c r="J756" s="4">
        <v>8250</v>
      </c>
      <c r="K756" s="6">
        <f>Tabla2[[#This Row],[Price per Unit]]*Tabla2[[#This Row],[Units Sold]]</f>
        <v>453750.00000000006</v>
      </c>
      <c r="L756" s="52">
        <f>Tabla2[[#This Row],[Units Sold]]/Cálculos!$C$11</f>
        <v>3.3281414326983237E-4</v>
      </c>
      <c r="M756" s="6">
        <f>Tabla2[[#This Row],[Total Sales]]-Tabla2[[#This Row],[Operating Profit]]</f>
        <v>340312.50000000006</v>
      </c>
      <c r="N756" s="6">
        <v>113437.50000000001</v>
      </c>
      <c r="O756" s="46">
        <f>Tabla2[[#This Row],[Operating Profit]]/Tabla2[[#This Row],[Total Sales]]</f>
        <v>0.25</v>
      </c>
      <c r="P756" s="1" t="s">
        <v>17</v>
      </c>
    </row>
    <row r="757" spans="1:16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3" t="str">
        <f>IFERROR(LEFT(Tabla2[[#This Row],[Product]],FIND(" ",Tabla2[[#This Row],[Product]])-3),Tabla2[[#This Row],[Product]])</f>
        <v>Women</v>
      </c>
      <c r="I757" s="6">
        <v>55.000000000000007</v>
      </c>
      <c r="J757" s="4">
        <v>7750</v>
      </c>
      <c r="K757" s="6">
        <f>Tabla2[[#This Row],[Price per Unit]]*Tabla2[[#This Row],[Units Sold]]</f>
        <v>426250.00000000006</v>
      </c>
      <c r="L757" s="52">
        <f>Tabla2[[#This Row],[Units Sold]]/Cálculos!$C$11</f>
        <v>3.1264358913226677E-4</v>
      </c>
      <c r="M757" s="6">
        <f>Tabla2[[#This Row],[Total Sales]]-Tabla2[[#This Row],[Operating Profit]]</f>
        <v>298375.00000000006</v>
      </c>
      <c r="N757" s="6">
        <v>127875.00000000001</v>
      </c>
      <c r="O757" s="46">
        <f>Tabla2[[#This Row],[Operating Profit]]/Tabla2[[#This Row],[Total Sales]]</f>
        <v>0.3</v>
      </c>
      <c r="P757" s="1" t="s">
        <v>17</v>
      </c>
    </row>
    <row r="758" spans="1:16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3" t="str">
        <f>IFERROR(LEFT(Tabla2[[#This Row],[Product]],FIND(" ",Tabla2[[#This Row],[Product]])-3),Tabla2[[#This Row],[Product]])</f>
        <v>Men</v>
      </c>
      <c r="I758" s="6">
        <v>65</v>
      </c>
      <c r="J758" s="4">
        <v>8000</v>
      </c>
      <c r="K758" s="6">
        <f>Tabla2[[#This Row],[Price per Unit]]*Tabla2[[#This Row],[Units Sold]]</f>
        <v>520000</v>
      </c>
      <c r="L758" s="52">
        <f>Tabla2[[#This Row],[Units Sold]]/Cálculos!$C$11</f>
        <v>3.2272886620104957E-4</v>
      </c>
      <c r="M758" s="6">
        <f>Tabla2[[#This Row],[Total Sales]]-Tabla2[[#This Row],[Operating Profit]]</f>
        <v>338000</v>
      </c>
      <c r="N758" s="6">
        <v>182000</v>
      </c>
      <c r="O758" s="46">
        <f>Tabla2[[#This Row],[Operating Profit]]/Tabla2[[#This Row],[Total Sales]]</f>
        <v>0.35</v>
      </c>
      <c r="P758" s="1" t="s">
        <v>17</v>
      </c>
    </row>
    <row r="759" spans="1:16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3" t="str">
        <f>IFERROR(LEFT(Tabla2[[#This Row],[Product]],FIND(" ",Tabla2[[#This Row],[Product]])-3),Tabla2[[#This Row],[Product]])</f>
        <v>Women</v>
      </c>
      <c r="I759" s="6">
        <v>70</v>
      </c>
      <c r="J759" s="4">
        <v>9750</v>
      </c>
      <c r="K759" s="6">
        <f>Tabla2[[#This Row],[Price per Unit]]*Tabla2[[#This Row],[Units Sold]]</f>
        <v>682500</v>
      </c>
      <c r="L759" s="52">
        <f>Tabla2[[#This Row],[Units Sold]]/Cálculos!$C$11</f>
        <v>3.9332580568252919E-4</v>
      </c>
      <c r="M759" s="6">
        <f>Tabla2[[#This Row],[Total Sales]]-Tabla2[[#This Row],[Operating Profit]]</f>
        <v>341250</v>
      </c>
      <c r="N759" s="6">
        <v>341250</v>
      </c>
      <c r="O759" s="46">
        <f>Tabla2[[#This Row],[Operating Profit]]/Tabla2[[#This Row],[Total Sales]]</f>
        <v>0.5</v>
      </c>
      <c r="P759" s="1" t="s">
        <v>17</v>
      </c>
    </row>
    <row r="760" spans="1:16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3" t="str">
        <f>IFERROR(LEFT(Tabla2[[#This Row],[Product]],FIND(" ",Tabla2[[#This Row],[Product]])-3),Tabla2[[#This Row],[Product]])</f>
        <v>Men</v>
      </c>
      <c r="I760" s="6">
        <v>65</v>
      </c>
      <c r="J760" s="4">
        <v>11250</v>
      </c>
      <c r="K760" s="6">
        <f>Tabla2[[#This Row],[Price per Unit]]*Tabla2[[#This Row],[Units Sold]]</f>
        <v>731250</v>
      </c>
      <c r="L760" s="52">
        <f>Tabla2[[#This Row],[Units Sold]]/Cálculos!$C$11</f>
        <v>4.53837468095226E-4</v>
      </c>
      <c r="M760" s="6">
        <f>Tabla2[[#This Row],[Total Sales]]-Tabla2[[#This Row],[Operating Profit]]</f>
        <v>402187.5</v>
      </c>
      <c r="N760" s="6">
        <v>329062.5</v>
      </c>
      <c r="O760" s="46">
        <f>Tabla2[[#This Row],[Operating Profit]]/Tabla2[[#This Row],[Total Sales]]</f>
        <v>0.45</v>
      </c>
      <c r="P760" s="1" t="s">
        <v>17</v>
      </c>
    </row>
    <row r="761" spans="1:16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3" t="str">
        <f>IFERROR(LEFT(Tabla2[[#This Row],[Product]],FIND(" ",Tabla2[[#This Row],[Product]])-3),Tabla2[[#This Row],[Product]])</f>
        <v>Men</v>
      </c>
      <c r="I761" s="6">
        <v>60.000000000000007</v>
      </c>
      <c r="J761" s="4">
        <v>9000</v>
      </c>
      <c r="K761" s="6">
        <f>Tabla2[[#This Row],[Price per Unit]]*Tabla2[[#This Row],[Units Sold]]</f>
        <v>540000.00000000012</v>
      </c>
      <c r="L761" s="52">
        <f>Tabla2[[#This Row],[Units Sold]]/Cálculos!$C$11</f>
        <v>3.6306997447618078E-4</v>
      </c>
      <c r="M761" s="6">
        <f>Tabla2[[#This Row],[Total Sales]]-Tabla2[[#This Row],[Operating Profit]]</f>
        <v>351000.00000000012</v>
      </c>
      <c r="N761" s="6">
        <v>189000.00000000003</v>
      </c>
      <c r="O761" s="46">
        <f>Tabla2[[#This Row],[Operating Profit]]/Tabla2[[#This Row],[Total Sales]]</f>
        <v>0.35</v>
      </c>
      <c r="P761" s="1" t="s">
        <v>17</v>
      </c>
    </row>
    <row r="762" spans="1:16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3" t="str">
        <f>IFERROR(LEFT(Tabla2[[#This Row],[Product]],FIND(" ",Tabla2[[#This Row],[Product]])-3),Tabla2[[#This Row],[Product]])</f>
        <v>Women</v>
      </c>
      <c r="I762" s="6">
        <v>55.000000000000007</v>
      </c>
      <c r="J762" s="4">
        <v>8250</v>
      </c>
      <c r="K762" s="6">
        <f>Tabla2[[#This Row],[Price per Unit]]*Tabla2[[#This Row],[Units Sold]]</f>
        <v>453750.00000000006</v>
      </c>
      <c r="L762" s="52">
        <f>Tabla2[[#This Row],[Units Sold]]/Cálculos!$C$11</f>
        <v>3.3281414326983237E-4</v>
      </c>
      <c r="M762" s="6">
        <f>Tabla2[[#This Row],[Total Sales]]-Tabla2[[#This Row],[Operating Profit]]</f>
        <v>340312.50000000006</v>
      </c>
      <c r="N762" s="6">
        <v>113437.50000000001</v>
      </c>
      <c r="O762" s="46">
        <f>Tabla2[[#This Row],[Operating Profit]]/Tabla2[[#This Row],[Total Sales]]</f>
        <v>0.25</v>
      </c>
      <c r="P762" s="1" t="s">
        <v>17</v>
      </c>
    </row>
    <row r="763" spans="1:16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3" t="str">
        <f>IFERROR(LEFT(Tabla2[[#This Row],[Product]],FIND(" ",Tabla2[[#This Row],[Product]])-3),Tabla2[[#This Row],[Product]])</f>
        <v>Women</v>
      </c>
      <c r="I763" s="6">
        <v>45</v>
      </c>
      <c r="J763" s="4">
        <v>7750</v>
      </c>
      <c r="K763" s="6">
        <f>Tabla2[[#This Row],[Price per Unit]]*Tabla2[[#This Row],[Units Sold]]</f>
        <v>348750</v>
      </c>
      <c r="L763" s="52">
        <f>Tabla2[[#This Row],[Units Sold]]/Cálculos!$C$11</f>
        <v>3.1264358913226677E-4</v>
      </c>
      <c r="M763" s="6">
        <f>Tabla2[[#This Row],[Total Sales]]-Tabla2[[#This Row],[Operating Profit]]</f>
        <v>244125</v>
      </c>
      <c r="N763" s="6">
        <v>104625</v>
      </c>
      <c r="O763" s="46">
        <f>Tabla2[[#This Row],[Operating Profit]]/Tabla2[[#This Row],[Total Sales]]</f>
        <v>0.3</v>
      </c>
      <c r="P763" s="1" t="s">
        <v>17</v>
      </c>
    </row>
    <row r="764" spans="1:16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3" t="str">
        <f>IFERROR(LEFT(Tabla2[[#This Row],[Product]],FIND(" ",Tabla2[[#This Row],[Product]])-3),Tabla2[[#This Row],[Product]])</f>
        <v>Men</v>
      </c>
      <c r="I764" s="6">
        <v>55.000000000000007</v>
      </c>
      <c r="J764" s="4">
        <v>7500</v>
      </c>
      <c r="K764" s="6">
        <f>Tabla2[[#This Row],[Price per Unit]]*Tabla2[[#This Row],[Units Sold]]</f>
        <v>412500.00000000006</v>
      </c>
      <c r="L764" s="52">
        <f>Tabla2[[#This Row],[Units Sold]]/Cálculos!$C$11</f>
        <v>3.0255831206348402E-4</v>
      </c>
      <c r="M764" s="6">
        <f>Tabla2[[#This Row],[Total Sales]]-Tabla2[[#This Row],[Operating Profit]]</f>
        <v>268125.00000000006</v>
      </c>
      <c r="N764" s="6">
        <v>144375</v>
      </c>
      <c r="O764" s="46">
        <f>Tabla2[[#This Row],[Operating Profit]]/Tabla2[[#This Row],[Total Sales]]</f>
        <v>0.35</v>
      </c>
      <c r="P764" s="1" t="s">
        <v>17</v>
      </c>
    </row>
    <row r="765" spans="1:16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3" t="str">
        <f>IFERROR(LEFT(Tabla2[[#This Row],[Product]],FIND(" ",Tabla2[[#This Row],[Product]])-3),Tabla2[[#This Row],[Product]])</f>
        <v>Women</v>
      </c>
      <c r="I765" s="6">
        <v>60.000000000000007</v>
      </c>
      <c r="J765" s="4">
        <v>9250</v>
      </c>
      <c r="K765" s="6">
        <f>Tabla2[[#This Row],[Price per Unit]]*Tabla2[[#This Row],[Units Sold]]</f>
        <v>555000.00000000012</v>
      </c>
      <c r="L765" s="52">
        <f>Tabla2[[#This Row],[Units Sold]]/Cálculos!$C$11</f>
        <v>3.7315525154496358E-4</v>
      </c>
      <c r="M765" s="6">
        <f>Tabla2[[#This Row],[Total Sales]]-Tabla2[[#This Row],[Operating Profit]]</f>
        <v>277500.00000000006</v>
      </c>
      <c r="N765" s="6">
        <v>277500.00000000006</v>
      </c>
      <c r="O765" s="46">
        <f>Tabla2[[#This Row],[Operating Profit]]/Tabla2[[#This Row],[Total Sales]]</f>
        <v>0.5</v>
      </c>
      <c r="P765" s="1" t="s">
        <v>17</v>
      </c>
    </row>
    <row r="766" spans="1:16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3" t="str">
        <f>IFERROR(LEFT(Tabla2[[#This Row],[Product]],FIND(" ",Tabla2[[#This Row],[Product]])-3),Tabla2[[#This Row],[Product]])</f>
        <v>Men</v>
      </c>
      <c r="I766" s="6">
        <v>55.000000000000007</v>
      </c>
      <c r="J766" s="4">
        <v>10500</v>
      </c>
      <c r="K766" s="6">
        <f>Tabla2[[#This Row],[Price per Unit]]*Tabla2[[#This Row],[Units Sold]]</f>
        <v>577500.00000000012</v>
      </c>
      <c r="L766" s="52">
        <f>Tabla2[[#This Row],[Units Sold]]/Cálculos!$C$11</f>
        <v>4.235816368888776E-4</v>
      </c>
      <c r="M766" s="6">
        <f>Tabla2[[#This Row],[Total Sales]]-Tabla2[[#This Row],[Operating Profit]]</f>
        <v>317625.00000000006</v>
      </c>
      <c r="N766" s="6">
        <v>259875.00000000006</v>
      </c>
      <c r="O766" s="46">
        <f>Tabla2[[#This Row],[Operating Profit]]/Tabla2[[#This Row],[Total Sales]]</f>
        <v>0.45</v>
      </c>
      <c r="P766" s="1" t="s">
        <v>17</v>
      </c>
    </row>
    <row r="767" spans="1:16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3" t="str">
        <f>IFERROR(LEFT(Tabla2[[#This Row],[Product]],FIND(" ",Tabla2[[#This Row],[Product]])-3),Tabla2[[#This Row],[Product]])</f>
        <v>Men</v>
      </c>
      <c r="I767" s="6">
        <v>50.000000000000014</v>
      </c>
      <c r="J767" s="4">
        <v>8500</v>
      </c>
      <c r="K767" s="6">
        <f>Tabla2[[#This Row],[Price per Unit]]*Tabla2[[#This Row],[Units Sold]]</f>
        <v>425000.00000000012</v>
      </c>
      <c r="L767" s="52">
        <f>Tabla2[[#This Row],[Units Sold]]/Cálculos!$C$11</f>
        <v>3.4289942033861518E-4</v>
      </c>
      <c r="M767" s="6">
        <f>Tabla2[[#This Row],[Total Sales]]-Tabla2[[#This Row],[Operating Profit]]</f>
        <v>276250.00000000012</v>
      </c>
      <c r="N767" s="6">
        <v>148750.00000000003</v>
      </c>
      <c r="O767" s="46">
        <f>Tabla2[[#This Row],[Operating Profit]]/Tabla2[[#This Row],[Total Sales]]</f>
        <v>0.35</v>
      </c>
      <c r="P767" s="1" t="s">
        <v>17</v>
      </c>
    </row>
    <row r="768" spans="1:16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3" t="str">
        <f>IFERROR(LEFT(Tabla2[[#This Row],[Product]],FIND(" ",Tabla2[[#This Row],[Product]])-3),Tabla2[[#This Row],[Product]])</f>
        <v>Women</v>
      </c>
      <c r="I768" s="6">
        <v>45</v>
      </c>
      <c r="J768" s="4">
        <v>7500</v>
      </c>
      <c r="K768" s="6">
        <f>Tabla2[[#This Row],[Price per Unit]]*Tabla2[[#This Row],[Units Sold]]</f>
        <v>337500</v>
      </c>
      <c r="L768" s="52">
        <f>Tabla2[[#This Row],[Units Sold]]/Cálculos!$C$11</f>
        <v>3.0255831206348402E-4</v>
      </c>
      <c r="M768" s="6">
        <f>Tabla2[[#This Row],[Total Sales]]-Tabla2[[#This Row],[Operating Profit]]</f>
        <v>253125</v>
      </c>
      <c r="N768" s="6">
        <v>84375</v>
      </c>
      <c r="O768" s="46">
        <f>Tabla2[[#This Row],[Operating Profit]]/Tabla2[[#This Row],[Total Sales]]</f>
        <v>0.25</v>
      </c>
      <c r="P768" s="1" t="s">
        <v>17</v>
      </c>
    </row>
    <row r="769" spans="1:16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3" t="str">
        <f>IFERROR(LEFT(Tabla2[[#This Row],[Product]],FIND(" ",Tabla2[[#This Row],[Product]])-3),Tabla2[[#This Row],[Product]])</f>
        <v>Women</v>
      </c>
      <c r="I769" s="6">
        <v>45</v>
      </c>
      <c r="J769" s="4">
        <v>7250</v>
      </c>
      <c r="K769" s="6">
        <f>Tabla2[[#This Row],[Price per Unit]]*Tabla2[[#This Row],[Units Sold]]</f>
        <v>326250</v>
      </c>
      <c r="L769" s="52">
        <f>Tabla2[[#This Row],[Units Sold]]/Cálculos!$C$11</f>
        <v>2.9247303499470122E-4</v>
      </c>
      <c r="M769" s="6">
        <f>Tabla2[[#This Row],[Total Sales]]-Tabla2[[#This Row],[Operating Profit]]</f>
        <v>228375</v>
      </c>
      <c r="N769" s="6">
        <v>97875</v>
      </c>
      <c r="O769" s="46">
        <f>Tabla2[[#This Row],[Operating Profit]]/Tabla2[[#This Row],[Total Sales]]</f>
        <v>0.3</v>
      </c>
      <c r="P769" s="1" t="s">
        <v>17</v>
      </c>
    </row>
    <row r="770" spans="1:16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3" t="str">
        <f>IFERROR(LEFT(Tabla2[[#This Row],[Product]],FIND(" ",Tabla2[[#This Row],[Product]])-3),Tabla2[[#This Row],[Product]])</f>
        <v>Men</v>
      </c>
      <c r="I770" s="6">
        <v>55.000000000000007</v>
      </c>
      <c r="J770" s="4">
        <v>7250</v>
      </c>
      <c r="K770" s="6">
        <f>Tabla2[[#This Row],[Price per Unit]]*Tabla2[[#This Row],[Units Sold]]</f>
        <v>398750.00000000006</v>
      </c>
      <c r="L770" s="52">
        <f>Tabla2[[#This Row],[Units Sold]]/Cálculos!$C$11</f>
        <v>2.9247303499470122E-4</v>
      </c>
      <c r="M770" s="6">
        <f>Tabla2[[#This Row],[Total Sales]]-Tabla2[[#This Row],[Operating Profit]]</f>
        <v>259187.50000000006</v>
      </c>
      <c r="N770" s="6">
        <v>139562.5</v>
      </c>
      <c r="O770" s="46">
        <f>Tabla2[[#This Row],[Operating Profit]]/Tabla2[[#This Row],[Total Sales]]</f>
        <v>0.34999999999999992</v>
      </c>
      <c r="P770" s="1" t="s">
        <v>17</v>
      </c>
    </row>
    <row r="771" spans="1:16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3" t="str">
        <f>IFERROR(LEFT(Tabla2[[#This Row],[Product]],FIND(" ",Tabla2[[#This Row],[Product]])-3),Tabla2[[#This Row],[Product]])</f>
        <v>Women</v>
      </c>
      <c r="I771" s="6">
        <v>60.000000000000007</v>
      </c>
      <c r="J771" s="4">
        <v>8250</v>
      </c>
      <c r="K771" s="6">
        <f>Tabla2[[#This Row],[Price per Unit]]*Tabla2[[#This Row],[Units Sold]]</f>
        <v>495000.00000000006</v>
      </c>
      <c r="L771" s="52">
        <f>Tabla2[[#This Row],[Units Sold]]/Cálculos!$C$11</f>
        <v>3.3281414326983237E-4</v>
      </c>
      <c r="M771" s="6">
        <f>Tabla2[[#This Row],[Total Sales]]-Tabla2[[#This Row],[Operating Profit]]</f>
        <v>247500.00000000003</v>
      </c>
      <c r="N771" s="6">
        <v>247500.00000000003</v>
      </c>
      <c r="O771" s="46">
        <f>Tabla2[[#This Row],[Operating Profit]]/Tabla2[[#This Row],[Total Sales]]</f>
        <v>0.5</v>
      </c>
      <c r="P771" s="1" t="s">
        <v>17</v>
      </c>
    </row>
    <row r="772" spans="1:16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3" t="str">
        <f>IFERROR(LEFT(Tabla2[[#This Row],[Product]],FIND(" ",Tabla2[[#This Row],[Product]])-3),Tabla2[[#This Row],[Product]])</f>
        <v>Men</v>
      </c>
      <c r="I772" s="6">
        <v>60.000000000000007</v>
      </c>
      <c r="J772" s="4">
        <v>10000</v>
      </c>
      <c r="K772" s="6">
        <f>Tabla2[[#This Row],[Price per Unit]]*Tabla2[[#This Row],[Units Sold]]</f>
        <v>600000.00000000012</v>
      </c>
      <c r="L772" s="52">
        <f>Tabla2[[#This Row],[Units Sold]]/Cálculos!$C$11</f>
        <v>4.0341108275131199E-4</v>
      </c>
      <c r="M772" s="6">
        <f>Tabla2[[#This Row],[Total Sales]]-Tabla2[[#This Row],[Operating Profit]]</f>
        <v>330000.00000000006</v>
      </c>
      <c r="N772" s="6">
        <v>270000.00000000006</v>
      </c>
      <c r="O772" s="46">
        <f>Tabla2[[#This Row],[Operating Profit]]/Tabla2[[#This Row],[Total Sales]]</f>
        <v>0.45</v>
      </c>
      <c r="P772" s="1" t="s">
        <v>17</v>
      </c>
    </row>
    <row r="773" spans="1:16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3" t="str">
        <f>IFERROR(LEFT(Tabla2[[#This Row],[Product]],FIND(" ",Tabla2[[#This Row],[Product]])-3),Tabla2[[#This Row],[Product]])</f>
        <v>Men</v>
      </c>
      <c r="I773" s="6">
        <v>50.000000000000014</v>
      </c>
      <c r="J773" s="4">
        <v>8250</v>
      </c>
      <c r="K773" s="6">
        <f>Tabla2[[#This Row],[Price per Unit]]*Tabla2[[#This Row],[Units Sold]]</f>
        <v>412500.00000000012</v>
      </c>
      <c r="L773" s="52">
        <f>Tabla2[[#This Row],[Units Sold]]/Cálculos!$C$11</f>
        <v>3.3281414326983237E-4</v>
      </c>
      <c r="M773" s="6">
        <f>Tabla2[[#This Row],[Total Sales]]-Tabla2[[#This Row],[Operating Profit]]</f>
        <v>268125.00000000012</v>
      </c>
      <c r="N773" s="6">
        <v>144375.00000000003</v>
      </c>
      <c r="O773" s="46">
        <f>Tabla2[[#This Row],[Operating Profit]]/Tabla2[[#This Row],[Total Sales]]</f>
        <v>0.35</v>
      </c>
      <c r="P773" s="1" t="s">
        <v>17</v>
      </c>
    </row>
    <row r="774" spans="1:16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3" t="str">
        <f>IFERROR(LEFT(Tabla2[[#This Row],[Product]],FIND(" ",Tabla2[[#This Row],[Product]])-3),Tabla2[[#This Row],[Product]])</f>
        <v>Women</v>
      </c>
      <c r="I774" s="6">
        <v>50.000000000000014</v>
      </c>
      <c r="J774" s="4">
        <v>7250</v>
      </c>
      <c r="K774" s="6">
        <f>Tabla2[[#This Row],[Price per Unit]]*Tabla2[[#This Row],[Units Sold]]</f>
        <v>362500.00000000012</v>
      </c>
      <c r="L774" s="52">
        <f>Tabla2[[#This Row],[Units Sold]]/Cálculos!$C$11</f>
        <v>2.9247303499470122E-4</v>
      </c>
      <c r="M774" s="6">
        <f>Tabla2[[#This Row],[Total Sales]]-Tabla2[[#This Row],[Operating Profit]]</f>
        <v>271875.00000000012</v>
      </c>
      <c r="N774" s="6">
        <v>90625.000000000029</v>
      </c>
      <c r="O774" s="46">
        <f>Tabla2[[#This Row],[Operating Profit]]/Tabla2[[#This Row],[Total Sales]]</f>
        <v>0.25</v>
      </c>
      <c r="P774" s="1" t="s">
        <v>17</v>
      </c>
    </row>
    <row r="775" spans="1:16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3" t="str">
        <f>IFERROR(LEFT(Tabla2[[#This Row],[Product]],FIND(" ",Tabla2[[#This Row],[Product]])-3),Tabla2[[#This Row],[Product]])</f>
        <v>Women</v>
      </c>
      <c r="I775" s="6">
        <v>50.000000000000014</v>
      </c>
      <c r="J775" s="4">
        <v>7000</v>
      </c>
      <c r="K775" s="6">
        <f>Tabla2[[#This Row],[Price per Unit]]*Tabla2[[#This Row],[Units Sold]]</f>
        <v>350000.00000000012</v>
      </c>
      <c r="L775" s="52">
        <f>Tabla2[[#This Row],[Units Sold]]/Cálculos!$C$11</f>
        <v>2.8238775792591842E-4</v>
      </c>
      <c r="M775" s="6">
        <f>Tabla2[[#This Row],[Total Sales]]-Tabla2[[#This Row],[Operating Profit]]</f>
        <v>245000.00000000009</v>
      </c>
      <c r="N775" s="6">
        <v>105000.00000000003</v>
      </c>
      <c r="O775" s="46">
        <f>Tabla2[[#This Row],[Operating Profit]]/Tabla2[[#This Row],[Total Sales]]</f>
        <v>0.3</v>
      </c>
      <c r="P775" s="1" t="s">
        <v>17</v>
      </c>
    </row>
    <row r="776" spans="1:16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3" t="str">
        <f>IFERROR(LEFT(Tabla2[[#This Row],[Product]],FIND(" ",Tabla2[[#This Row],[Product]])-3),Tabla2[[#This Row],[Product]])</f>
        <v>Men</v>
      </c>
      <c r="I776" s="6">
        <v>60.000000000000007</v>
      </c>
      <c r="J776" s="4">
        <v>7000</v>
      </c>
      <c r="K776" s="6">
        <f>Tabla2[[#This Row],[Price per Unit]]*Tabla2[[#This Row],[Units Sold]]</f>
        <v>420000.00000000006</v>
      </c>
      <c r="L776" s="52">
        <f>Tabla2[[#This Row],[Units Sold]]/Cálculos!$C$11</f>
        <v>2.8238775792591842E-4</v>
      </c>
      <c r="M776" s="6">
        <f>Tabla2[[#This Row],[Total Sales]]-Tabla2[[#This Row],[Operating Profit]]</f>
        <v>273000.00000000006</v>
      </c>
      <c r="N776" s="6">
        <v>147000</v>
      </c>
      <c r="O776" s="46">
        <f>Tabla2[[#This Row],[Operating Profit]]/Tabla2[[#This Row],[Total Sales]]</f>
        <v>0.35</v>
      </c>
      <c r="P776" s="1" t="s">
        <v>17</v>
      </c>
    </row>
    <row r="777" spans="1:16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3" t="str">
        <f>IFERROR(LEFT(Tabla2[[#This Row],[Product]],FIND(" ",Tabla2[[#This Row],[Product]])-3),Tabla2[[#This Row],[Product]])</f>
        <v>Women</v>
      </c>
      <c r="I777" s="6">
        <v>65</v>
      </c>
      <c r="J777" s="4">
        <v>8250</v>
      </c>
      <c r="K777" s="6">
        <f>Tabla2[[#This Row],[Price per Unit]]*Tabla2[[#This Row],[Units Sold]]</f>
        <v>536250</v>
      </c>
      <c r="L777" s="52">
        <f>Tabla2[[#This Row],[Units Sold]]/Cálculos!$C$11</f>
        <v>3.3281414326983237E-4</v>
      </c>
      <c r="M777" s="6">
        <f>Tabla2[[#This Row],[Total Sales]]-Tabla2[[#This Row],[Operating Profit]]</f>
        <v>268125</v>
      </c>
      <c r="N777" s="6">
        <v>268125</v>
      </c>
      <c r="O777" s="46">
        <f>Tabla2[[#This Row],[Operating Profit]]/Tabla2[[#This Row],[Total Sales]]</f>
        <v>0.5</v>
      </c>
      <c r="P777" s="1" t="s">
        <v>17</v>
      </c>
    </row>
    <row r="778" spans="1:16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3" t="str">
        <f>IFERROR(LEFT(Tabla2[[#This Row],[Product]],FIND(" ",Tabla2[[#This Row],[Product]])-3),Tabla2[[#This Row],[Product]])</f>
        <v>Men</v>
      </c>
      <c r="I778" s="6">
        <v>60.000000000000007</v>
      </c>
      <c r="J778" s="4">
        <v>9750</v>
      </c>
      <c r="K778" s="6">
        <f>Tabla2[[#This Row],[Price per Unit]]*Tabla2[[#This Row],[Units Sold]]</f>
        <v>585000.00000000012</v>
      </c>
      <c r="L778" s="52">
        <f>Tabla2[[#This Row],[Units Sold]]/Cálculos!$C$11</f>
        <v>3.9332580568252919E-4</v>
      </c>
      <c r="M778" s="6">
        <f>Tabla2[[#This Row],[Total Sales]]-Tabla2[[#This Row],[Operating Profit]]</f>
        <v>321750.00000000006</v>
      </c>
      <c r="N778" s="6">
        <v>263250.00000000006</v>
      </c>
      <c r="O778" s="46">
        <f>Tabla2[[#This Row],[Operating Profit]]/Tabla2[[#This Row],[Total Sales]]</f>
        <v>0.45</v>
      </c>
      <c r="P778" s="1" t="s">
        <v>17</v>
      </c>
    </row>
    <row r="779" spans="1:16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3" t="str">
        <f>IFERROR(LEFT(Tabla2[[#This Row],[Product]],FIND(" ",Tabla2[[#This Row],[Product]])-3),Tabla2[[#This Row],[Product]])</f>
        <v>Men</v>
      </c>
      <c r="I779" s="6">
        <v>50.000000000000014</v>
      </c>
      <c r="J779" s="4">
        <v>8000</v>
      </c>
      <c r="K779" s="6">
        <f>Tabla2[[#This Row],[Price per Unit]]*Tabla2[[#This Row],[Units Sold]]</f>
        <v>400000.00000000012</v>
      </c>
      <c r="L779" s="52">
        <f>Tabla2[[#This Row],[Units Sold]]/Cálculos!$C$11</f>
        <v>3.2272886620104957E-4</v>
      </c>
      <c r="M779" s="6">
        <f>Tabla2[[#This Row],[Total Sales]]-Tabla2[[#This Row],[Operating Profit]]</f>
        <v>260000.00000000009</v>
      </c>
      <c r="N779" s="6">
        <v>140000.00000000003</v>
      </c>
      <c r="O779" s="46">
        <f>Tabla2[[#This Row],[Operating Profit]]/Tabla2[[#This Row],[Total Sales]]</f>
        <v>0.35</v>
      </c>
      <c r="P779" s="1" t="s">
        <v>17</v>
      </c>
    </row>
    <row r="780" spans="1:16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3" t="str">
        <f>IFERROR(LEFT(Tabla2[[#This Row],[Product]],FIND(" ",Tabla2[[#This Row],[Product]])-3),Tabla2[[#This Row],[Product]])</f>
        <v>Women</v>
      </c>
      <c r="I780" s="6">
        <v>50.000000000000014</v>
      </c>
      <c r="J780" s="4">
        <v>7450</v>
      </c>
      <c r="K780" s="6">
        <f>Tabla2[[#This Row],[Price per Unit]]*Tabla2[[#This Row],[Units Sold]]</f>
        <v>372500.00000000012</v>
      </c>
      <c r="L780" s="52">
        <f>Tabla2[[#This Row],[Units Sold]]/Cálculos!$C$11</f>
        <v>3.0054125664972744E-4</v>
      </c>
      <c r="M780" s="6">
        <f>Tabla2[[#This Row],[Total Sales]]-Tabla2[[#This Row],[Operating Profit]]</f>
        <v>279375.00000000012</v>
      </c>
      <c r="N780" s="6">
        <v>93125.000000000029</v>
      </c>
      <c r="O780" s="46">
        <f>Tabla2[[#This Row],[Operating Profit]]/Tabla2[[#This Row],[Total Sales]]</f>
        <v>0.25</v>
      </c>
      <c r="P780" s="1" t="s">
        <v>17</v>
      </c>
    </row>
    <row r="781" spans="1:16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3" t="str">
        <f>IFERROR(LEFT(Tabla2[[#This Row],[Product]],FIND(" ",Tabla2[[#This Row],[Product]])-3),Tabla2[[#This Row],[Product]])</f>
        <v>Women</v>
      </c>
      <c r="I781" s="6">
        <v>50.000000000000014</v>
      </c>
      <c r="J781" s="4">
        <v>7750</v>
      </c>
      <c r="K781" s="6">
        <f>Tabla2[[#This Row],[Price per Unit]]*Tabla2[[#This Row],[Units Sold]]</f>
        <v>387500.00000000012</v>
      </c>
      <c r="L781" s="52">
        <f>Tabla2[[#This Row],[Units Sold]]/Cálculos!$C$11</f>
        <v>3.1264358913226677E-4</v>
      </c>
      <c r="M781" s="6">
        <f>Tabla2[[#This Row],[Total Sales]]-Tabla2[[#This Row],[Operating Profit]]</f>
        <v>271250.00000000012</v>
      </c>
      <c r="N781" s="6">
        <v>116250.00000000003</v>
      </c>
      <c r="O781" s="46">
        <f>Tabla2[[#This Row],[Operating Profit]]/Tabla2[[#This Row],[Total Sales]]</f>
        <v>0.3</v>
      </c>
      <c r="P781" s="1" t="s">
        <v>17</v>
      </c>
    </row>
    <row r="782" spans="1:16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3" t="str">
        <f>IFERROR(LEFT(Tabla2[[#This Row],[Product]],FIND(" ",Tabla2[[#This Row],[Product]])-3),Tabla2[[#This Row],[Product]])</f>
        <v>Men</v>
      </c>
      <c r="I782" s="6">
        <v>65</v>
      </c>
      <c r="J782" s="4">
        <v>7500</v>
      </c>
      <c r="K782" s="6">
        <f>Tabla2[[#This Row],[Price per Unit]]*Tabla2[[#This Row],[Units Sold]]</f>
        <v>487500</v>
      </c>
      <c r="L782" s="52">
        <f>Tabla2[[#This Row],[Units Sold]]/Cálculos!$C$11</f>
        <v>3.0255831206348402E-4</v>
      </c>
      <c r="M782" s="6">
        <f>Tabla2[[#This Row],[Total Sales]]-Tabla2[[#This Row],[Operating Profit]]</f>
        <v>316875</v>
      </c>
      <c r="N782" s="6">
        <v>170625</v>
      </c>
      <c r="O782" s="46">
        <f>Tabla2[[#This Row],[Operating Profit]]/Tabla2[[#This Row],[Total Sales]]</f>
        <v>0.35</v>
      </c>
      <c r="P782" s="1" t="s">
        <v>17</v>
      </c>
    </row>
    <row r="783" spans="1:16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3" t="str">
        <f>IFERROR(LEFT(Tabla2[[#This Row],[Product]],FIND(" ",Tabla2[[#This Row],[Product]])-3),Tabla2[[#This Row],[Product]])</f>
        <v>Women</v>
      </c>
      <c r="I783" s="6">
        <v>70</v>
      </c>
      <c r="J783" s="4">
        <v>8500</v>
      </c>
      <c r="K783" s="6">
        <f>Tabla2[[#This Row],[Price per Unit]]*Tabla2[[#This Row],[Units Sold]]</f>
        <v>595000</v>
      </c>
      <c r="L783" s="52">
        <f>Tabla2[[#This Row],[Units Sold]]/Cálculos!$C$11</f>
        <v>3.4289942033861518E-4</v>
      </c>
      <c r="M783" s="6">
        <f>Tabla2[[#This Row],[Total Sales]]-Tabla2[[#This Row],[Operating Profit]]</f>
        <v>297500</v>
      </c>
      <c r="N783" s="6">
        <v>297500</v>
      </c>
      <c r="O783" s="46">
        <f>Tabla2[[#This Row],[Operating Profit]]/Tabla2[[#This Row],[Total Sales]]</f>
        <v>0.5</v>
      </c>
      <c r="P783" s="1" t="s">
        <v>17</v>
      </c>
    </row>
    <row r="784" spans="1:16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3" t="str">
        <f>IFERROR(LEFT(Tabla2[[#This Row],[Product]],FIND(" ",Tabla2[[#This Row],[Product]])-3),Tabla2[[#This Row],[Product]])</f>
        <v>Men</v>
      </c>
      <c r="I784" s="6">
        <v>65</v>
      </c>
      <c r="J784" s="4">
        <v>10750</v>
      </c>
      <c r="K784" s="6">
        <f>Tabla2[[#This Row],[Price per Unit]]*Tabla2[[#This Row],[Units Sold]]</f>
        <v>698750</v>
      </c>
      <c r="L784" s="52">
        <f>Tabla2[[#This Row],[Units Sold]]/Cálculos!$C$11</f>
        <v>4.336669139576604E-4</v>
      </c>
      <c r="M784" s="6">
        <f>Tabla2[[#This Row],[Total Sales]]-Tabla2[[#This Row],[Operating Profit]]</f>
        <v>384312.5</v>
      </c>
      <c r="N784" s="6">
        <v>314437.5</v>
      </c>
      <c r="O784" s="46">
        <f>Tabla2[[#This Row],[Operating Profit]]/Tabla2[[#This Row],[Total Sales]]</f>
        <v>0.45</v>
      </c>
      <c r="P784" s="1" t="s">
        <v>17</v>
      </c>
    </row>
    <row r="785" spans="1:16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3" t="str">
        <f>IFERROR(LEFT(Tabla2[[#This Row],[Product]],FIND(" ",Tabla2[[#This Row],[Product]])-3),Tabla2[[#This Row],[Product]])</f>
        <v>Men</v>
      </c>
      <c r="I785" s="6">
        <v>55.000000000000007</v>
      </c>
      <c r="J785" s="4">
        <v>8750</v>
      </c>
      <c r="K785" s="6">
        <f>Tabla2[[#This Row],[Price per Unit]]*Tabla2[[#This Row],[Units Sold]]</f>
        <v>481250.00000000006</v>
      </c>
      <c r="L785" s="52">
        <f>Tabla2[[#This Row],[Units Sold]]/Cálculos!$C$11</f>
        <v>3.5298469740739798E-4</v>
      </c>
      <c r="M785" s="6">
        <f>Tabla2[[#This Row],[Total Sales]]-Tabla2[[#This Row],[Operating Profit]]</f>
        <v>312812.50000000006</v>
      </c>
      <c r="N785" s="6">
        <v>168437.5</v>
      </c>
      <c r="O785" s="46">
        <f>Tabla2[[#This Row],[Operating Profit]]/Tabla2[[#This Row],[Total Sales]]</f>
        <v>0.35</v>
      </c>
      <c r="P785" s="1" t="s">
        <v>17</v>
      </c>
    </row>
    <row r="786" spans="1:16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3" t="str">
        <f>IFERROR(LEFT(Tabla2[[#This Row],[Product]],FIND(" ",Tabla2[[#This Row],[Product]])-3),Tabla2[[#This Row],[Product]])</f>
        <v>Women</v>
      </c>
      <c r="I786" s="6">
        <v>55.000000000000007</v>
      </c>
      <c r="J786" s="4">
        <v>8250</v>
      </c>
      <c r="K786" s="6">
        <f>Tabla2[[#This Row],[Price per Unit]]*Tabla2[[#This Row],[Units Sold]]</f>
        <v>453750.00000000006</v>
      </c>
      <c r="L786" s="52">
        <f>Tabla2[[#This Row],[Units Sold]]/Cálculos!$C$11</f>
        <v>3.3281414326983237E-4</v>
      </c>
      <c r="M786" s="6">
        <f>Tabla2[[#This Row],[Total Sales]]-Tabla2[[#This Row],[Operating Profit]]</f>
        <v>340312.50000000006</v>
      </c>
      <c r="N786" s="6">
        <v>113437.50000000001</v>
      </c>
      <c r="O786" s="46">
        <f>Tabla2[[#This Row],[Operating Profit]]/Tabla2[[#This Row],[Total Sales]]</f>
        <v>0.25</v>
      </c>
      <c r="P786" s="1" t="s">
        <v>17</v>
      </c>
    </row>
    <row r="787" spans="1:16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3" t="str">
        <f>IFERROR(LEFT(Tabla2[[#This Row],[Product]],FIND(" ",Tabla2[[#This Row],[Product]])-3),Tabla2[[#This Row],[Product]])</f>
        <v>Women</v>
      </c>
      <c r="I787" s="6">
        <v>55.000000000000007</v>
      </c>
      <c r="J787" s="4">
        <v>7750</v>
      </c>
      <c r="K787" s="6">
        <f>Tabla2[[#This Row],[Price per Unit]]*Tabla2[[#This Row],[Units Sold]]</f>
        <v>426250.00000000006</v>
      </c>
      <c r="L787" s="52">
        <f>Tabla2[[#This Row],[Units Sold]]/Cálculos!$C$11</f>
        <v>3.1264358913226677E-4</v>
      </c>
      <c r="M787" s="6">
        <f>Tabla2[[#This Row],[Total Sales]]-Tabla2[[#This Row],[Operating Profit]]</f>
        <v>298375.00000000006</v>
      </c>
      <c r="N787" s="6">
        <v>127875.00000000001</v>
      </c>
      <c r="O787" s="46">
        <f>Tabla2[[#This Row],[Operating Profit]]/Tabla2[[#This Row],[Total Sales]]</f>
        <v>0.3</v>
      </c>
      <c r="P787" s="1" t="s">
        <v>17</v>
      </c>
    </row>
    <row r="788" spans="1:16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3" t="str">
        <f>IFERROR(LEFT(Tabla2[[#This Row],[Product]],FIND(" ",Tabla2[[#This Row],[Product]])-3),Tabla2[[#This Row],[Product]])</f>
        <v>Men</v>
      </c>
      <c r="I788" s="6">
        <v>65</v>
      </c>
      <c r="J788" s="4">
        <v>7750</v>
      </c>
      <c r="K788" s="6">
        <f>Tabla2[[#This Row],[Price per Unit]]*Tabla2[[#This Row],[Units Sold]]</f>
        <v>503750</v>
      </c>
      <c r="L788" s="52">
        <f>Tabla2[[#This Row],[Units Sold]]/Cálculos!$C$11</f>
        <v>3.1264358913226677E-4</v>
      </c>
      <c r="M788" s="6">
        <f>Tabla2[[#This Row],[Total Sales]]-Tabla2[[#This Row],[Operating Profit]]</f>
        <v>327437.5</v>
      </c>
      <c r="N788" s="6">
        <v>176312.5</v>
      </c>
      <c r="O788" s="46">
        <f>Tabla2[[#This Row],[Operating Profit]]/Tabla2[[#This Row],[Total Sales]]</f>
        <v>0.35</v>
      </c>
      <c r="P788" s="1" t="s">
        <v>17</v>
      </c>
    </row>
    <row r="789" spans="1:16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3" t="str">
        <f>IFERROR(LEFT(Tabla2[[#This Row],[Product]],FIND(" ",Tabla2[[#This Row],[Product]])-3),Tabla2[[#This Row],[Product]])</f>
        <v>Women</v>
      </c>
      <c r="I789" s="6">
        <v>70</v>
      </c>
      <c r="J789" s="4">
        <v>8750</v>
      </c>
      <c r="K789" s="6">
        <f>Tabla2[[#This Row],[Price per Unit]]*Tabla2[[#This Row],[Units Sold]]</f>
        <v>612500</v>
      </c>
      <c r="L789" s="52">
        <f>Tabla2[[#This Row],[Units Sold]]/Cálculos!$C$11</f>
        <v>3.5298469740739798E-4</v>
      </c>
      <c r="M789" s="6">
        <f>Tabla2[[#This Row],[Total Sales]]-Tabla2[[#This Row],[Operating Profit]]</f>
        <v>306250</v>
      </c>
      <c r="N789" s="6">
        <v>306250</v>
      </c>
      <c r="O789" s="46">
        <f>Tabla2[[#This Row],[Operating Profit]]/Tabla2[[#This Row],[Total Sales]]</f>
        <v>0.5</v>
      </c>
      <c r="P789" s="1" t="s">
        <v>17</v>
      </c>
    </row>
    <row r="790" spans="1:16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3" t="str">
        <f>IFERROR(LEFT(Tabla2[[#This Row],[Product]],FIND(" ",Tabla2[[#This Row],[Product]])-3),Tabla2[[#This Row],[Product]])</f>
        <v>Men</v>
      </c>
      <c r="I790" s="6">
        <v>35</v>
      </c>
      <c r="J790" s="4">
        <v>4500</v>
      </c>
      <c r="K790" s="6">
        <f>Tabla2[[#This Row],[Price per Unit]]*Tabla2[[#This Row],[Units Sold]]</f>
        <v>157500</v>
      </c>
      <c r="L790" s="52">
        <f>Tabla2[[#This Row],[Units Sold]]/Cálculos!$C$11</f>
        <v>1.8153498723809039E-4</v>
      </c>
      <c r="M790" s="6">
        <f>Tabla2[[#This Row],[Total Sales]]-Tabla2[[#This Row],[Operating Profit]]</f>
        <v>102375</v>
      </c>
      <c r="N790" s="6">
        <v>55125.000000000007</v>
      </c>
      <c r="O790" s="46">
        <f>Tabla2[[#This Row],[Operating Profit]]/Tabla2[[#This Row],[Total Sales]]</f>
        <v>0.35000000000000003</v>
      </c>
      <c r="P790" s="1" t="s">
        <v>17</v>
      </c>
    </row>
    <row r="791" spans="1:16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3" t="str">
        <f>IFERROR(LEFT(Tabla2[[#This Row],[Product]],FIND(" ",Tabla2[[#This Row],[Product]])-3),Tabla2[[#This Row],[Product]])</f>
        <v>Men</v>
      </c>
      <c r="I791" s="6">
        <v>35</v>
      </c>
      <c r="J791" s="4">
        <v>2500</v>
      </c>
      <c r="K791" s="6">
        <f>Tabla2[[#This Row],[Price per Unit]]*Tabla2[[#This Row],[Units Sold]]</f>
        <v>87500</v>
      </c>
      <c r="L791" s="52">
        <f>Tabla2[[#This Row],[Units Sold]]/Cálculos!$C$11</f>
        <v>1.00852770687828E-4</v>
      </c>
      <c r="M791" s="6">
        <f>Tabla2[[#This Row],[Total Sales]]-Tabla2[[#This Row],[Operating Profit]]</f>
        <v>61250</v>
      </c>
      <c r="N791" s="6">
        <v>26250</v>
      </c>
      <c r="O791" s="46">
        <f>Tabla2[[#This Row],[Operating Profit]]/Tabla2[[#This Row],[Total Sales]]</f>
        <v>0.3</v>
      </c>
      <c r="P791" s="1" t="s">
        <v>17</v>
      </c>
    </row>
    <row r="792" spans="1:16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3" t="str">
        <f>IFERROR(LEFT(Tabla2[[#This Row],[Product]],FIND(" ",Tabla2[[#This Row],[Product]])-3),Tabla2[[#This Row],[Product]])</f>
        <v>Women</v>
      </c>
      <c r="I792" s="6">
        <v>25</v>
      </c>
      <c r="J792" s="4">
        <v>2500</v>
      </c>
      <c r="K792" s="6">
        <f>Tabla2[[#This Row],[Price per Unit]]*Tabla2[[#This Row],[Units Sold]]</f>
        <v>62500</v>
      </c>
      <c r="L792" s="52">
        <f>Tabla2[[#This Row],[Units Sold]]/Cálculos!$C$11</f>
        <v>1.00852770687828E-4</v>
      </c>
      <c r="M792" s="6">
        <f>Tabla2[[#This Row],[Total Sales]]-Tabla2[[#This Row],[Operating Profit]]</f>
        <v>43750</v>
      </c>
      <c r="N792" s="6">
        <v>18750</v>
      </c>
      <c r="O792" s="46">
        <f>Tabla2[[#This Row],[Operating Profit]]/Tabla2[[#This Row],[Total Sales]]</f>
        <v>0.3</v>
      </c>
      <c r="P792" s="1" t="s">
        <v>17</v>
      </c>
    </row>
    <row r="793" spans="1:16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3" t="str">
        <f>IFERROR(LEFT(Tabla2[[#This Row],[Product]],FIND(" ",Tabla2[[#This Row],[Product]])-3),Tabla2[[#This Row],[Product]])</f>
        <v>Women</v>
      </c>
      <c r="I793" s="6">
        <v>30.000000000000004</v>
      </c>
      <c r="J793" s="4">
        <v>1000</v>
      </c>
      <c r="K793" s="6">
        <f>Tabla2[[#This Row],[Price per Unit]]*Tabla2[[#This Row],[Units Sold]]</f>
        <v>30000.000000000004</v>
      </c>
      <c r="L793" s="52">
        <f>Tabla2[[#This Row],[Units Sold]]/Cálculos!$C$11</f>
        <v>4.0341108275131196E-5</v>
      </c>
      <c r="M793" s="6">
        <f>Tabla2[[#This Row],[Total Sales]]-Tabla2[[#This Row],[Operating Profit]]</f>
        <v>19500</v>
      </c>
      <c r="N793" s="6">
        <v>10500.000000000002</v>
      </c>
      <c r="O793" s="46">
        <f>Tabla2[[#This Row],[Operating Profit]]/Tabla2[[#This Row],[Total Sales]]</f>
        <v>0.35000000000000003</v>
      </c>
      <c r="P793" s="1" t="s">
        <v>17</v>
      </c>
    </row>
    <row r="794" spans="1:16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3" t="str">
        <f>IFERROR(LEFT(Tabla2[[#This Row],[Product]],FIND(" ",Tabla2[[#This Row],[Product]])-3),Tabla2[[#This Row],[Product]])</f>
        <v>Men</v>
      </c>
      <c r="I794" s="6">
        <v>44.999999999999993</v>
      </c>
      <c r="J794" s="4">
        <v>1500</v>
      </c>
      <c r="K794" s="6">
        <f>Tabla2[[#This Row],[Price per Unit]]*Tabla2[[#This Row],[Units Sold]]</f>
        <v>67499.999999999985</v>
      </c>
      <c r="L794" s="52">
        <f>Tabla2[[#This Row],[Units Sold]]/Cálculos!$C$11</f>
        <v>6.0511662412696801E-5</v>
      </c>
      <c r="M794" s="6">
        <f>Tabla2[[#This Row],[Total Sales]]-Tabla2[[#This Row],[Operating Profit]]</f>
        <v>47249.999999999985</v>
      </c>
      <c r="N794" s="6">
        <v>20249.999999999996</v>
      </c>
      <c r="O794" s="46">
        <f>Tabla2[[#This Row],[Operating Profit]]/Tabla2[[#This Row],[Total Sales]]</f>
        <v>0.3</v>
      </c>
      <c r="P794" s="1" t="s">
        <v>17</v>
      </c>
    </row>
    <row r="795" spans="1:16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3" t="str">
        <f>IFERROR(LEFT(Tabla2[[#This Row],[Product]],FIND(" ",Tabla2[[#This Row],[Product]])-3),Tabla2[[#This Row],[Product]])</f>
        <v>Women</v>
      </c>
      <c r="I795" s="6">
        <v>35</v>
      </c>
      <c r="J795" s="4">
        <v>2500</v>
      </c>
      <c r="K795" s="6">
        <f>Tabla2[[#This Row],[Price per Unit]]*Tabla2[[#This Row],[Units Sold]]</f>
        <v>87500</v>
      </c>
      <c r="L795" s="52">
        <f>Tabla2[[#This Row],[Units Sold]]/Cálculos!$C$11</f>
        <v>1.00852770687828E-4</v>
      </c>
      <c r="M795" s="6">
        <f>Tabla2[[#This Row],[Total Sales]]-Tabla2[[#This Row],[Operating Profit]]</f>
        <v>48125</v>
      </c>
      <c r="N795" s="6">
        <v>39375</v>
      </c>
      <c r="O795" s="46">
        <f>Tabla2[[#This Row],[Operating Profit]]/Tabla2[[#This Row],[Total Sales]]</f>
        <v>0.45</v>
      </c>
      <c r="P795" s="1" t="s">
        <v>17</v>
      </c>
    </row>
    <row r="796" spans="1:16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3" t="str">
        <f>IFERROR(LEFT(Tabla2[[#This Row],[Product]],FIND(" ",Tabla2[[#This Row],[Product]])-3),Tabla2[[#This Row],[Product]])</f>
        <v>Men</v>
      </c>
      <c r="I796" s="6">
        <v>35</v>
      </c>
      <c r="J796" s="4">
        <v>5000</v>
      </c>
      <c r="K796" s="6">
        <f>Tabla2[[#This Row],[Price per Unit]]*Tabla2[[#This Row],[Units Sold]]</f>
        <v>175000</v>
      </c>
      <c r="L796" s="52">
        <f>Tabla2[[#This Row],[Units Sold]]/Cálculos!$C$11</f>
        <v>2.01705541375656E-4</v>
      </c>
      <c r="M796" s="6">
        <f>Tabla2[[#This Row],[Total Sales]]-Tabla2[[#This Row],[Operating Profit]]</f>
        <v>113750</v>
      </c>
      <c r="N796" s="6">
        <v>61250.000000000007</v>
      </c>
      <c r="O796" s="46">
        <f>Tabla2[[#This Row],[Operating Profit]]/Tabla2[[#This Row],[Total Sales]]</f>
        <v>0.35000000000000003</v>
      </c>
      <c r="P796" s="1" t="s">
        <v>17</v>
      </c>
    </row>
    <row r="797" spans="1:16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3" t="str">
        <f>IFERROR(LEFT(Tabla2[[#This Row],[Product]],FIND(" ",Tabla2[[#This Row],[Product]])-3),Tabla2[[#This Row],[Product]])</f>
        <v>Men</v>
      </c>
      <c r="I797" s="6">
        <v>35</v>
      </c>
      <c r="J797" s="4">
        <v>1500</v>
      </c>
      <c r="K797" s="6">
        <f>Tabla2[[#This Row],[Price per Unit]]*Tabla2[[#This Row],[Units Sold]]</f>
        <v>52500</v>
      </c>
      <c r="L797" s="52">
        <f>Tabla2[[#This Row],[Units Sold]]/Cálculos!$C$11</f>
        <v>6.0511662412696801E-5</v>
      </c>
      <c r="M797" s="6">
        <f>Tabla2[[#This Row],[Total Sales]]-Tabla2[[#This Row],[Operating Profit]]</f>
        <v>36750</v>
      </c>
      <c r="N797" s="6">
        <v>15750</v>
      </c>
      <c r="O797" s="46">
        <f>Tabla2[[#This Row],[Operating Profit]]/Tabla2[[#This Row],[Total Sales]]</f>
        <v>0.3</v>
      </c>
      <c r="P797" s="1" t="s">
        <v>17</v>
      </c>
    </row>
    <row r="798" spans="1:16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3" t="str">
        <f>IFERROR(LEFT(Tabla2[[#This Row],[Product]],FIND(" ",Tabla2[[#This Row],[Product]])-3),Tabla2[[#This Row],[Product]])</f>
        <v>Women</v>
      </c>
      <c r="I798" s="6">
        <v>25</v>
      </c>
      <c r="J798" s="4">
        <v>2000</v>
      </c>
      <c r="K798" s="6">
        <f>Tabla2[[#This Row],[Price per Unit]]*Tabla2[[#This Row],[Units Sold]]</f>
        <v>50000</v>
      </c>
      <c r="L798" s="52">
        <f>Tabla2[[#This Row],[Units Sold]]/Cálculos!$C$11</f>
        <v>8.0682216550262393E-5</v>
      </c>
      <c r="M798" s="6">
        <f>Tabla2[[#This Row],[Total Sales]]-Tabla2[[#This Row],[Operating Profit]]</f>
        <v>35000</v>
      </c>
      <c r="N798" s="6">
        <v>15000</v>
      </c>
      <c r="O798" s="46">
        <f>Tabla2[[#This Row],[Operating Profit]]/Tabla2[[#This Row],[Total Sales]]</f>
        <v>0.3</v>
      </c>
      <c r="P798" s="1" t="s">
        <v>17</v>
      </c>
    </row>
    <row r="799" spans="1:16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3" t="str">
        <f>IFERROR(LEFT(Tabla2[[#This Row],[Product]],FIND(" ",Tabla2[[#This Row],[Product]])-3),Tabla2[[#This Row],[Product]])</f>
        <v>Women</v>
      </c>
      <c r="I799" s="6">
        <v>30.000000000000004</v>
      </c>
      <c r="J799" s="4">
        <v>750</v>
      </c>
      <c r="K799" s="6">
        <f>Tabla2[[#This Row],[Price per Unit]]*Tabla2[[#This Row],[Units Sold]]</f>
        <v>22500.000000000004</v>
      </c>
      <c r="L799" s="52">
        <f>Tabla2[[#This Row],[Units Sold]]/Cálculos!$C$11</f>
        <v>3.0255831206348401E-5</v>
      </c>
      <c r="M799" s="6">
        <f>Tabla2[[#This Row],[Total Sales]]-Tabla2[[#This Row],[Operating Profit]]</f>
        <v>14625.000000000002</v>
      </c>
      <c r="N799" s="6">
        <v>7875.0000000000018</v>
      </c>
      <c r="O799" s="46">
        <f>Tabla2[[#This Row],[Operating Profit]]/Tabla2[[#This Row],[Total Sales]]</f>
        <v>0.35000000000000003</v>
      </c>
      <c r="P799" s="1" t="s">
        <v>17</v>
      </c>
    </row>
    <row r="800" spans="1:16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3" t="str">
        <f>IFERROR(LEFT(Tabla2[[#This Row],[Product]],FIND(" ",Tabla2[[#This Row],[Product]])-3),Tabla2[[#This Row],[Product]])</f>
        <v>Men</v>
      </c>
      <c r="I800" s="6">
        <v>44.999999999999993</v>
      </c>
      <c r="J800" s="4">
        <v>1500</v>
      </c>
      <c r="K800" s="6">
        <f>Tabla2[[#This Row],[Price per Unit]]*Tabla2[[#This Row],[Units Sold]]</f>
        <v>67499.999999999985</v>
      </c>
      <c r="L800" s="52">
        <f>Tabla2[[#This Row],[Units Sold]]/Cálculos!$C$11</f>
        <v>6.0511662412696801E-5</v>
      </c>
      <c r="M800" s="6">
        <f>Tabla2[[#This Row],[Total Sales]]-Tabla2[[#This Row],[Operating Profit]]</f>
        <v>47249.999999999985</v>
      </c>
      <c r="N800" s="6">
        <v>20249.999999999996</v>
      </c>
      <c r="O800" s="46">
        <f>Tabla2[[#This Row],[Operating Profit]]/Tabla2[[#This Row],[Total Sales]]</f>
        <v>0.3</v>
      </c>
      <c r="P800" s="1" t="s">
        <v>17</v>
      </c>
    </row>
    <row r="801" spans="1:16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3" t="str">
        <f>IFERROR(LEFT(Tabla2[[#This Row],[Product]],FIND(" ",Tabla2[[#This Row],[Product]])-3),Tabla2[[#This Row],[Product]])</f>
        <v>Women</v>
      </c>
      <c r="I801" s="6">
        <v>35</v>
      </c>
      <c r="J801" s="4">
        <v>2250</v>
      </c>
      <c r="K801" s="6">
        <f>Tabla2[[#This Row],[Price per Unit]]*Tabla2[[#This Row],[Units Sold]]</f>
        <v>78750</v>
      </c>
      <c r="L801" s="52">
        <f>Tabla2[[#This Row],[Units Sold]]/Cálculos!$C$11</f>
        <v>9.0767493619045195E-5</v>
      </c>
      <c r="M801" s="6">
        <f>Tabla2[[#This Row],[Total Sales]]-Tabla2[[#This Row],[Operating Profit]]</f>
        <v>43312.5</v>
      </c>
      <c r="N801" s="6">
        <v>35437.5</v>
      </c>
      <c r="O801" s="46">
        <f>Tabla2[[#This Row],[Operating Profit]]/Tabla2[[#This Row],[Total Sales]]</f>
        <v>0.45</v>
      </c>
      <c r="P801" s="1" t="s">
        <v>17</v>
      </c>
    </row>
    <row r="802" spans="1:16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3" t="str">
        <f>IFERROR(LEFT(Tabla2[[#This Row],[Product]],FIND(" ",Tabla2[[#This Row],[Product]])-3),Tabla2[[#This Row],[Product]])</f>
        <v>Men</v>
      </c>
      <c r="I802" s="6">
        <v>40</v>
      </c>
      <c r="J802" s="4">
        <v>4450</v>
      </c>
      <c r="K802" s="6">
        <f>Tabla2[[#This Row],[Price per Unit]]*Tabla2[[#This Row],[Units Sold]]</f>
        <v>178000</v>
      </c>
      <c r="L802" s="52">
        <f>Tabla2[[#This Row],[Units Sold]]/Cálculos!$C$11</f>
        <v>1.7951793182433384E-4</v>
      </c>
      <c r="M802" s="6">
        <f>Tabla2[[#This Row],[Total Sales]]-Tabla2[[#This Row],[Operating Profit]]</f>
        <v>115700</v>
      </c>
      <c r="N802" s="6">
        <v>62300.000000000007</v>
      </c>
      <c r="O802" s="46">
        <f>Tabla2[[#This Row],[Operating Profit]]/Tabla2[[#This Row],[Total Sales]]</f>
        <v>0.35000000000000003</v>
      </c>
      <c r="P802" s="1" t="s">
        <v>17</v>
      </c>
    </row>
    <row r="803" spans="1:16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3" t="str">
        <f>IFERROR(LEFT(Tabla2[[#This Row],[Product]],FIND(" ",Tabla2[[#This Row],[Product]])-3),Tabla2[[#This Row],[Product]])</f>
        <v>Men</v>
      </c>
      <c r="I803" s="6">
        <v>40</v>
      </c>
      <c r="J803" s="4">
        <v>1250</v>
      </c>
      <c r="K803" s="6">
        <f>Tabla2[[#This Row],[Price per Unit]]*Tabla2[[#This Row],[Units Sold]]</f>
        <v>50000</v>
      </c>
      <c r="L803" s="52">
        <f>Tabla2[[#This Row],[Units Sold]]/Cálculos!$C$11</f>
        <v>5.0426385343913999E-5</v>
      </c>
      <c r="M803" s="6">
        <f>Tabla2[[#This Row],[Total Sales]]-Tabla2[[#This Row],[Operating Profit]]</f>
        <v>35000</v>
      </c>
      <c r="N803" s="6">
        <v>15000</v>
      </c>
      <c r="O803" s="46">
        <f>Tabla2[[#This Row],[Operating Profit]]/Tabla2[[#This Row],[Total Sales]]</f>
        <v>0.3</v>
      </c>
      <c r="P803" s="1" t="s">
        <v>17</v>
      </c>
    </row>
    <row r="804" spans="1:16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3" t="str">
        <f>IFERROR(LEFT(Tabla2[[#This Row],[Product]],FIND(" ",Tabla2[[#This Row],[Product]])-3),Tabla2[[#This Row],[Product]])</f>
        <v>Women</v>
      </c>
      <c r="I804" s="6">
        <v>30.000000000000004</v>
      </c>
      <c r="J804" s="4">
        <v>1750</v>
      </c>
      <c r="K804" s="6">
        <f>Tabla2[[#This Row],[Price per Unit]]*Tabla2[[#This Row],[Units Sold]]</f>
        <v>52500.000000000007</v>
      </c>
      <c r="L804" s="52">
        <f>Tabla2[[#This Row],[Units Sold]]/Cálculos!$C$11</f>
        <v>7.0596939481479604E-5</v>
      </c>
      <c r="M804" s="6">
        <f>Tabla2[[#This Row],[Total Sales]]-Tabla2[[#This Row],[Operating Profit]]</f>
        <v>36750.000000000007</v>
      </c>
      <c r="N804" s="6">
        <v>15750.000000000002</v>
      </c>
      <c r="O804" s="46">
        <f>Tabla2[[#This Row],[Operating Profit]]/Tabla2[[#This Row],[Total Sales]]</f>
        <v>0.3</v>
      </c>
      <c r="P804" s="1" t="s">
        <v>17</v>
      </c>
    </row>
    <row r="805" spans="1:16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3" t="str">
        <f>IFERROR(LEFT(Tabla2[[#This Row],[Product]],FIND(" ",Tabla2[[#This Row],[Product]])-3),Tabla2[[#This Row],[Product]])</f>
        <v>Women</v>
      </c>
      <c r="I805" s="6">
        <v>35</v>
      </c>
      <c r="J805" s="4">
        <v>250</v>
      </c>
      <c r="K805" s="6">
        <f>Tabla2[[#This Row],[Price per Unit]]*Tabla2[[#This Row],[Units Sold]]</f>
        <v>8750</v>
      </c>
      <c r="L805" s="52">
        <f>Tabla2[[#This Row],[Units Sold]]/Cálculos!$C$11</f>
        <v>1.0085277068782799E-5</v>
      </c>
      <c r="M805" s="6">
        <f>Tabla2[[#This Row],[Total Sales]]-Tabla2[[#This Row],[Operating Profit]]</f>
        <v>5687.5</v>
      </c>
      <c r="N805" s="6">
        <v>3062.5000000000005</v>
      </c>
      <c r="O805" s="46">
        <f>Tabla2[[#This Row],[Operating Profit]]/Tabla2[[#This Row],[Total Sales]]</f>
        <v>0.35000000000000003</v>
      </c>
      <c r="P805" s="1" t="s">
        <v>17</v>
      </c>
    </row>
    <row r="806" spans="1:16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3" t="str">
        <f>IFERROR(LEFT(Tabla2[[#This Row],[Product]],FIND(" ",Tabla2[[#This Row],[Product]])-3),Tabla2[[#This Row],[Product]])</f>
        <v>Men</v>
      </c>
      <c r="I806" s="6">
        <v>50</v>
      </c>
      <c r="J806" s="4">
        <v>750</v>
      </c>
      <c r="K806" s="6">
        <f>Tabla2[[#This Row],[Price per Unit]]*Tabla2[[#This Row],[Units Sold]]</f>
        <v>37500</v>
      </c>
      <c r="L806" s="52">
        <f>Tabla2[[#This Row],[Units Sold]]/Cálculos!$C$11</f>
        <v>3.0255831206348401E-5</v>
      </c>
      <c r="M806" s="6">
        <f>Tabla2[[#This Row],[Total Sales]]-Tabla2[[#This Row],[Operating Profit]]</f>
        <v>26250</v>
      </c>
      <c r="N806" s="6">
        <v>11250</v>
      </c>
      <c r="O806" s="46">
        <f>Tabla2[[#This Row],[Operating Profit]]/Tabla2[[#This Row],[Total Sales]]</f>
        <v>0.3</v>
      </c>
      <c r="P806" s="1" t="s">
        <v>17</v>
      </c>
    </row>
    <row r="807" spans="1:16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3" t="str">
        <f>IFERROR(LEFT(Tabla2[[#This Row],[Product]],FIND(" ",Tabla2[[#This Row],[Product]])-3),Tabla2[[#This Row],[Product]])</f>
        <v>Women</v>
      </c>
      <c r="I807" s="6">
        <v>40</v>
      </c>
      <c r="J807" s="4">
        <v>1750</v>
      </c>
      <c r="K807" s="6">
        <f>Tabla2[[#This Row],[Price per Unit]]*Tabla2[[#This Row],[Units Sold]]</f>
        <v>70000</v>
      </c>
      <c r="L807" s="52">
        <f>Tabla2[[#This Row],[Units Sold]]/Cálculos!$C$11</f>
        <v>7.0596939481479604E-5</v>
      </c>
      <c r="M807" s="6">
        <f>Tabla2[[#This Row],[Total Sales]]-Tabla2[[#This Row],[Operating Profit]]</f>
        <v>38500</v>
      </c>
      <c r="N807" s="6">
        <v>31500</v>
      </c>
      <c r="O807" s="46">
        <f>Tabla2[[#This Row],[Operating Profit]]/Tabla2[[#This Row],[Total Sales]]</f>
        <v>0.45</v>
      </c>
      <c r="P807" s="1" t="s">
        <v>17</v>
      </c>
    </row>
    <row r="808" spans="1:16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3" t="str">
        <f>IFERROR(LEFT(Tabla2[[#This Row],[Product]],FIND(" ",Tabla2[[#This Row],[Product]])-3),Tabla2[[#This Row],[Product]])</f>
        <v>Men</v>
      </c>
      <c r="I808" s="6">
        <v>40</v>
      </c>
      <c r="J808" s="4">
        <v>4000</v>
      </c>
      <c r="K808" s="6">
        <f>Tabla2[[#This Row],[Price per Unit]]*Tabla2[[#This Row],[Units Sold]]</f>
        <v>160000</v>
      </c>
      <c r="L808" s="52">
        <f>Tabla2[[#This Row],[Units Sold]]/Cálculos!$C$11</f>
        <v>1.6136443310052479E-4</v>
      </c>
      <c r="M808" s="6">
        <f>Tabla2[[#This Row],[Total Sales]]-Tabla2[[#This Row],[Operating Profit]]</f>
        <v>104000</v>
      </c>
      <c r="N808" s="6">
        <v>56000.000000000007</v>
      </c>
      <c r="O808" s="46">
        <f>Tabla2[[#This Row],[Operating Profit]]/Tabla2[[#This Row],[Total Sales]]</f>
        <v>0.35000000000000003</v>
      </c>
      <c r="P808" s="1" t="s">
        <v>17</v>
      </c>
    </row>
    <row r="809" spans="1:16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3" t="str">
        <f>IFERROR(LEFT(Tabla2[[#This Row],[Product]],FIND(" ",Tabla2[[#This Row],[Product]])-3),Tabla2[[#This Row],[Product]])</f>
        <v>Men</v>
      </c>
      <c r="I809" s="6">
        <v>40</v>
      </c>
      <c r="J809" s="4">
        <v>1000</v>
      </c>
      <c r="K809" s="6">
        <f>Tabla2[[#This Row],[Price per Unit]]*Tabla2[[#This Row],[Units Sold]]</f>
        <v>40000</v>
      </c>
      <c r="L809" s="52">
        <f>Tabla2[[#This Row],[Units Sold]]/Cálculos!$C$11</f>
        <v>4.0341108275131196E-5</v>
      </c>
      <c r="M809" s="6">
        <f>Tabla2[[#This Row],[Total Sales]]-Tabla2[[#This Row],[Operating Profit]]</f>
        <v>28000</v>
      </c>
      <c r="N809" s="6">
        <v>12000</v>
      </c>
      <c r="O809" s="46">
        <f>Tabla2[[#This Row],[Operating Profit]]/Tabla2[[#This Row],[Total Sales]]</f>
        <v>0.3</v>
      </c>
      <c r="P809" s="1" t="s">
        <v>17</v>
      </c>
    </row>
    <row r="810" spans="1:16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3" t="str">
        <f>IFERROR(LEFT(Tabla2[[#This Row],[Product]],FIND(" ",Tabla2[[#This Row],[Product]])-3),Tabla2[[#This Row],[Product]])</f>
        <v>Women</v>
      </c>
      <c r="I810" s="6">
        <v>30.000000000000004</v>
      </c>
      <c r="J810" s="4">
        <v>1000</v>
      </c>
      <c r="K810" s="6">
        <f>Tabla2[[#This Row],[Price per Unit]]*Tabla2[[#This Row],[Units Sold]]</f>
        <v>30000.000000000004</v>
      </c>
      <c r="L810" s="52">
        <f>Tabla2[[#This Row],[Units Sold]]/Cálculos!$C$11</f>
        <v>4.0341108275131196E-5</v>
      </c>
      <c r="M810" s="6">
        <f>Tabla2[[#This Row],[Total Sales]]-Tabla2[[#This Row],[Operating Profit]]</f>
        <v>21000.000000000004</v>
      </c>
      <c r="N810" s="6">
        <v>9000</v>
      </c>
      <c r="O810" s="46">
        <f>Tabla2[[#This Row],[Operating Profit]]/Tabla2[[#This Row],[Total Sales]]</f>
        <v>0.3</v>
      </c>
      <c r="P810" s="1" t="s">
        <v>17</v>
      </c>
    </row>
    <row r="811" spans="1:16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3" t="str">
        <f>IFERROR(LEFT(Tabla2[[#This Row],[Product]],FIND(" ",Tabla2[[#This Row],[Product]])-3),Tabla2[[#This Row],[Product]])</f>
        <v>Women</v>
      </c>
      <c r="I811" s="6">
        <v>35</v>
      </c>
      <c r="J811" s="4">
        <v>250</v>
      </c>
      <c r="K811" s="6">
        <f>Tabla2[[#This Row],[Price per Unit]]*Tabla2[[#This Row],[Units Sold]]</f>
        <v>8750</v>
      </c>
      <c r="L811" s="52">
        <f>Tabla2[[#This Row],[Units Sold]]/Cálculos!$C$11</f>
        <v>1.0085277068782799E-5</v>
      </c>
      <c r="M811" s="6">
        <f>Tabla2[[#This Row],[Total Sales]]-Tabla2[[#This Row],[Operating Profit]]</f>
        <v>5687.5</v>
      </c>
      <c r="N811" s="6">
        <v>3062.5000000000005</v>
      </c>
      <c r="O811" s="46">
        <f>Tabla2[[#This Row],[Operating Profit]]/Tabla2[[#This Row],[Total Sales]]</f>
        <v>0.35000000000000003</v>
      </c>
      <c r="P811" s="1" t="s">
        <v>17</v>
      </c>
    </row>
    <row r="812" spans="1:16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3" t="str">
        <f>IFERROR(LEFT(Tabla2[[#This Row],[Product]],FIND(" ",Tabla2[[#This Row],[Product]])-3),Tabla2[[#This Row],[Product]])</f>
        <v>Men</v>
      </c>
      <c r="I812" s="6">
        <v>50</v>
      </c>
      <c r="J812" s="4">
        <v>500</v>
      </c>
      <c r="K812" s="6">
        <f>Tabla2[[#This Row],[Price per Unit]]*Tabla2[[#This Row],[Units Sold]]</f>
        <v>25000</v>
      </c>
      <c r="L812" s="52">
        <f>Tabla2[[#This Row],[Units Sold]]/Cálculos!$C$11</f>
        <v>2.0170554137565598E-5</v>
      </c>
      <c r="M812" s="6">
        <f>Tabla2[[#This Row],[Total Sales]]-Tabla2[[#This Row],[Operating Profit]]</f>
        <v>17500</v>
      </c>
      <c r="N812" s="6">
        <v>7500</v>
      </c>
      <c r="O812" s="46">
        <f>Tabla2[[#This Row],[Operating Profit]]/Tabla2[[#This Row],[Total Sales]]</f>
        <v>0.3</v>
      </c>
      <c r="P812" s="1" t="s">
        <v>17</v>
      </c>
    </row>
    <row r="813" spans="1:16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3" t="str">
        <f>IFERROR(LEFT(Tabla2[[#This Row],[Product]],FIND(" ",Tabla2[[#This Row],[Product]])-3),Tabla2[[#This Row],[Product]])</f>
        <v>Women</v>
      </c>
      <c r="I813" s="6">
        <v>40</v>
      </c>
      <c r="J813" s="4">
        <v>1750</v>
      </c>
      <c r="K813" s="6">
        <f>Tabla2[[#This Row],[Price per Unit]]*Tabla2[[#This Row],[Units Sold]]</f>
        <v>70000</v>
      </c>
      <c r="L813" s="52">
        <f>Tabla2[[#This Row],[Units Sold]]/Cálculos!$C$11</f>
        <v>7.0596939481479604E-5</v>
      </c>
      <c r="M813" s="6">
        <f>Tabla2[[#This Row],[Total Sales]]-Tabla2[[#This Row],[Operating Profit]]</f>
        <v>38500</v>
      </c>
      <c r="N813" s="6">
        <v>31500</v>
      </c>
      <c r="O813" s="46">
        <f>Tabla2[[#This Row],[Operating Profit]]/Tabla2[[#This Row],[Total Sales]]</f>
        <v>0.45</v>
      </c>
      <c r="P813" s="1" t="s">
        <v>17</v>
      </c>
    </row>
    <row r="814" spans="1:16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3" t="str">
        <f>IFERROR(LEFT(Tabla2[[#This Row],[Product]],FIND(" ",Tabla2[[#This Row],[Product]])-3),Tabla2[[#This Row],[Product]])</f>
        <v>Men</v>
      </c>
      <c r="I814" s="6">
        <v>50</v>
      </c>
      <c r="J814" s="4">
        <v>4450</v>
      </c>
      <c r="K814" s="6">
        <f>Tabla2[[#This Row],[Price per Unit]]*Tabla2[[#This Row],[Units Sold]]</f>
        <v>222500</v>
      </c>
      <c r="L814" s="52">
        <f>Tabla2[[#This Row],[Units Sold]]/Cálculos!$C$11</f>
        <v>1.7951793182433384E-4</v>
      </c>
      <c r="M814" s="6">
        <f>Tabla2[[#This Row],[Total Sales]]-Tabla2[[#This Row],[Operating Profit]]</f>
        <v>144625</v>
      </c>
      <c r="N814" s="6">
        <v>77875.000000000015</v>
      </c>
      <c r="O814" s="46">
        <f>Tabla2[[#This Row],[Operating Profit]]/Tabla2[[#This Row],[Total Sales]]</f>
        <v>0.35000000000000009</v>
      </c>
      <c r="P814" s="1" t="s">
        <v>17</v>
      </c>
    </row>
    <row r="815" spans="1:16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3" t="str">
        <f>IFERROR(LEFT(Tabla2[[#This Row],[Product]],FIND(" ",Tabla2[[#This Row],[Product]])-3),Tabla2[[#This Row],[Product]])</f>
        <v>Men</v>
      </c>
      <c r="I815" s="6">
        <v>45.000000000000007</v>
      </c>
      <c r="J815" s="4">
        <v>1500</v>
      </c>
      <c r="K815" s="6">
        <f>Tabla2[[#This Row],[Price per Unit]]*Tabla2[[#This Row],[Units Sold]]</f>
        <v>67500.000000000015</v>
      </c>
      <c r="L815" s="52">
        <f>Tabla2[[#This Row],[Units Sold]]/Cálculos!$C$11</f>
        <v>6.0511662412696801E-5</v>
      </c>
      <c r="M815" s="6">
        <f>Tabla2[[#This Row],[Total Sales]]-Tabla2[[#This Row],[Operating Profit]]</f>
        <v>47250.000000000015</v>
      </c>
      <c r="N815" s="6">
        <v>20250.000000000004</v>
      </c>
      <c r="O815" s="46">
        <f>Tabla2[[#This Row],[Operating Profit]]/Tabla2[[#This Row],[Total Sales]]</f>
        <v>0.3</v>
      </c>
      <c r="P815" s="1" t="s">
        <v>17</v>
      </c>
    </row>
    <row r="816" spans="1:16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3" t="str">
        <f>IFERROR(LEFT(Tabla2[[#This Row],[Product]],FIND(" ",Tabla2[[#This Row],[Product]])-3),Tabla2[[#This Row],[Product]])</f>
        <v>Women</v>
      </c>
      <c r="I816" s="6">
        <v>40</v>
      </c>
      <c r="J816" s="4">
        <v>1250</v>
      </c>
      <c r="K816" s="6">
        <f>Tabla2[[#This Row],[Price per Unit]]*Tabla2[[#This Row],[Units Sold]]</f>
        <v>50000</v>
      </c>
      <c r="L816" s="52">
        <f>Tabla2[[#This Row],[Units Sold]]/Cálculos!$C$11</f>
        <v>5.0426385343913999E-5</v>
      </c>
      <c r="M816" s="6">
        <f>Tabla2[[#This Row],[Total Sales]]-Tabla2[[#This Row],[Operating Profit]]</f>
        <v>35000</v>
      </c>
      <c r="N816" s="6">
        <v>15000</v>
      </c>
      <c r="O816" s="46">
        <f>Tabla2[[#This Row],[Operating Profit]]/Tabla2[[#This Row],[Total Sales]]</f>
        <v>0.3</v>
      </c>
      <c r="P816" s="1" t="s">
        <v>17</v>
      </c>
    </row>
    <row r="817" spans="1:16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3" t="str">
        <f>IFERROR(LEFT(Tabla2[[#This Row],[Product]],FIND(" ",Tabla2[[#This Row],[Product]])-3),Tabla2[[#This Row],[Product]])</f>
        <v>Women</v>
      </c>
      <c r="I817" s="6">
        <v>40</v>
      </c>
      <c r="J817" s="4">
        <v>500</v>
      </c>
      <c r="K817" s="6">
        <f>Tabla2[[#This Row],[Price per Unit]]*Tabla2[[#This Row],[Units Sold]]</f>
        <v>20000</v>
      </c>
      <c r="L817" s="52">
        <f>Tabla2[[#This Row],[Units Sold]]/Cálculos!$C$11</f>
        <v>2.0170554137565598E-5</v>
      </c>
      <c r="M817" s="6">
        <f>Tabla2[[#This Row],[Total Sales]]-Tabla2[[#This Row],[Operating Profit]]</f>
        <v>13000</v>
      </c>
      <c r="N817" s="6">
        <v>7000.0000000000009</v>
      </c>
      <c r="O817" s="46">
        <f>Tabla2[[#This Row],[Operating Profit]]/Tabla2[[#This Row],[Total Sales]]</f>
        <v>0.35000000000000003</v>
      </c>
      <c r="P817" s="1" t="s">
        <v>17</v>
      </c>
    </row>
    <row r="818" spans="1:16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3" t="str">
        <f>IFERROR(LEFT(Tabla2[[#This Row],[Product]],FIND(" ",Tabla2[[#This Row],[Product]])-3),Tabla2[[#This Row],[Product]])</f>
        <v>Men</v>
      </c>
      <c r="I818" s="6">
        <v>54.999999999999993</v>
      </c>
      <c r="J818" s="4">
        <v>750</v>
      </c>
      <c r="K818" s="6">
        <f>Tabla2[[#This Row],[Price per Unit]]*Tabla2[[#This Row],[Units Sold]]</f>
        <v>41249.999999999993</v>
      </c>
      <c r="L818" s="52">
        <f>Tabla2[[#This Row],[Units Sold]]/Cálculos!$C$11</f>
        <v>3.0255831206348401E-5</v>
      </c>
      <c r="M818" s="6">
        <f>Tabla2[[#This Row],[Total Sales]]-Tabla2[[#This Row],[Operating Profit]]</f>
        <v>28874.999999999993</v>
      </c>
      <c r="N818" s="6">
        <v>12374.999999999998</v>
      </c>
      <c r="O818" s="46">
        <f>Tabla2[[#This Row],[Operating Profit]]/Tabla2[[#This Row],[Total Sales]]</f>
        <v>0.3</v>
      </c>
      <c r="P818" s="1" t="s">
        <v>17</v>
      </c>
    </row>
    <row r="819" spans="1:16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3" t="str">
        <f>IFERROR(LEFT(Tabla2[[#This Row],[Product]],FIND(" ",Tabla2[[#This Row],[Product]])-3),Tabla2[[#This Row],[Product]])</f>
        <v>Women</v>
      </c>
      <c r="I819" s="6">
        <v>60</v>
      </c>
      <c r="J819" s="4">
        <v>1750</v>
      </c>
      <c r="K819" s="6">
        <f>Tabla2[[#This Row],[Price per Unit]]*Tabla2[[#This Row],[Units Sold]]</f>
        <v>105000</v>
      </c>
      <c r="L819" s="52">
        <f>Tabla2[[#This Row],[Units Sold]]/Cálculos!$C$11</f>
        <v>7.0596939481479604E-5</v>
      </c>
      <c r="M819" s="6">
        <f>Tabla2[[#This Row],[Total Sales]]-Tabla2[[#This Row],[Operating Profit]]</f>
        <v>57750</v>
      </c>
      <c r="N819" s="6">
        <v>47250</v>
      </c>
      <c r="O819" s="46">
        <f>Tabla2[[#This Row],[Operating Profit]]/Tabla2[[#This Row],[Total Sales]]</f>
        <v>0.45</v>
      </c>
      <c r="P819" s="1" t="s">
        <v>17</v>
      </c>
    </row>
    <row r="820" spans="1:16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3" t="str">
        <f>IFERROR(LEFT(Tabla2[[#This Row],[Product]],FIND(" ",Tabla2[[#This Row],[Product]])-3),Tabla2[[#This Row],[Product]])</f>
        <v>Men</v>
      </c>
      <c r="I820" s="6">
        <v>45</v>
      </c>
      <c r="J820" s="4">
        <v>4250</v>
      </c>
      <c r="K820" s="6">
        <f>Tabla2[[#This Row],[Price per Unit]]*Tabla2[[#This Row],[Units Sold]]</f>
        <v>191250</v>
      </c>
      <c r="L820" s="52">
        <f>Tabla2[[#This Row],[Units Sold]]/Cálculos!$C$11</f>
        <v>1.7144971016930759E-4</v>
      </c>
      <c r="M820" s="6">
        <f>Tabla2[[#This Row],[Total Sales]]-Tabla2[[#This Row],[Operating Profit]]</f>
        <v>124312.5</v>
      </c>
      <c r="N820" s="6">
        <v>66937.5</v>
      </c>
      <c r="O820" s="46">
        <f>Tabla2[[#This Row],[Operating Profit]]/Tabla2[[#This Row],[Total Sales]]</f>
        <v>0.35</v>
      </c>
      <c r="P820" s="1" t="s">
        <v>23</v>
      </c>
    </row>
    <row r="821" spans="1:16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3" t="str">
        <f>IFERROR(LEFT(Tabla2[[#This Row],[Product]],FIND(" ",Tabla2[[#This Row],[Product]])-3),Tabla2[[#This Row],[Product]])</f>
        <v>Men</v>
      </c>
      <c r="I821" s="6">
        <v>40.000000000000007</v>
      </c>
      <c r="J821" s="4">
        <v>1750</v>
      </c>
      <c r="K821" s="6">
        <f>Tabla2[[#This Row],[Price per Unit]]*Tabla2[[#This Row],[Units Sold]]</f>
        <v>70000.000000000015</v>
      </c>
      <c r="L821" s="52">
        <f>Tabla2[[#This Row],[Units Sold]]/Cálculos!$C$11</f>
        <v>7.0596939481479604E-5</v>
      </c>
      <c r="M821" s="6">
        <f>Tabla2[[#This Row],[Total Sales]]-Tabla2[[#This Row],[Operating Profit]]</f>
        <v>49000.000000000015</v>
      </c>
      <c r="N821" s="6">
        <v>21000.000000000004</v>
      </c>
      <c r="O821" s="46">
        <f>Tabla2[[#This Row],[Operating Profit]]/Tabla2[[#This Row],[Total Sales]]</f>
        <v>0.3</v>
      </c>
      <c r="P821" s="1" t="s">
        <v>23</v>
      </c>
    </row>
    <row r="822" spans="1:16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3" t="str">
        <f>IFERROR(LEFT(Tabla2[[#This Row],[Product]],FIND(" ",Tabla2[[#This Row],[Product]])-3),Tabla2[[#This Row],[Product]])</f>
        <v>Women</v>
      </c>
      <c r="I822" s="6">
        <v>35</v>
      </c>
      <c r="J822" s="4">
        <v>1750</v>
      </c>
      <c r="K822" s="6">
        <f>Tabla2[[#This Row],[Price per Unit]]*Tabla2[[#This Row],[Units Sold]]</f>
        <v>61250</v>
      </c>
      <c r="L822" s="52">
        <f>Tabla2[[#This Row],[Units Sold]]/Cálculos!$C$11</f>
        <v>7.0596939481479604E-5</v>
      </c>
      <c r="M822" s="6">
        <f>Tabla2[[#This Row],[Total Sales]]-Tabla2[[#This Row],[Operating Profit]]</f>
        <v>42875</v>
      </c>
      <c r="N822" s="6">
        <v>18375</v>
      </c>
      <c r="O822" s="46">
        <f>Tabla2[[#This Row],[Operating Profit]]/Tabla2[[#This Row],[Total Sales]]</f>
        <v>0.3</v>
      </c>
      <c r="P822" s="1" t="s">
        <v>23</v>
      </c>
    </row>
    <row r="823" spans="1:16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3" t="str">
        <f>IFERROR(LEFT(Tabla2[[#This Row],[Product]],FIND(" ",Tabla2[[#This Row],[Product]])-3),Tabla2[[#This Row],[Product]])</f>
        <v>Women</v>
      </c>
      <c r="I823" s="6">
        <v>35</v>
      </c>
      <c r="J823" s="4">
        <v>1500</v>
      </c>
      <c r="K823" s="6">
        <f>Tabla2[[#This Row],[Price per Unit]]*Tabla2[[#This Row],[Units Sold]]</f>
        <v>52500</v>
      </c>
      <c r="L823" s="52">
        <f>Tabla2[[#This Row],[Units Sold]]/Cálculos!$C$11</f>
        <v>6.0511662412696801E-5</v>
      </c>
      <c r="M823" s="6">
        <f>Tabla2[[#This Row],[Total Sales]]-Tabla2[[#This Row],[Operating Profit]]</f>
        <v>34125</v>
      </c>
      <c r="N823" s="6">
        <v>18375</v>
      </c>
      <c r="O823" s="46">
        <f>Tabla2[[#This Row],[Operating Profit]]/Tabla2[[#This Row],[Total Sales]]</f>
        <v>0.35</v>
      </c>
      <c r="P823" s="1" t="s">
        <v>23</v>
      </c>
    </row>
    <row r="824" spans="1:16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3" t="str">
        <f>IFERROR(LEFT(Tabla2[[#This Row],[Product]],FIND(" ",Tabla2[[#This Row],[Product]])-3),Tabla2[[#This Row],[Product]])</f>
        <v>Men</v>
      </c>
      <c r="I824" s="6">
        <v>50</v>
      </c>
      <c r="J824" s="4">
        <v>1500</v>
      </c>
      <c r="K824" s="6">
        <f>Tabla2[[#This Row],[Price per Unit]]*Tabla2[[#This Row],[Units Sold]]</f>
        <v>75000</v>
      </c>
      <c r="L824" s="52">
        <f>Tabla2[[#This Row],[Units Sold]]/Cálculos!$C$11</f>
        <v>6.0511662412696801E-5</v>
      </c>
      <c r="M824" s="6">
        <f>Tabla2[[#This Row],[Total Sales]]-Tabla2[[#This Row],[Operating Profit]]</f>
        <v>52500</v>
      </c>
      <c r="N824" s="6">
        <v>22500</v>
      </c>
      <c r="O824" s="46">
        <f>Tabla2[[#This Row],[Operating Profit]]/Tabla2[[#This Row],[Total Sales]]</f>
        <v>0.3</v>
      </c>
      <c r="P824" s="1" t="s">
        <v>23</v>
      </c>
    </row>
    <row r="825" spans="1:16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3" t="str">
        <f>IFERROR(LEFT(Tabla2[[#This Row],[Product]],FIND(" ",Tabla2[[#This Row],[Product]])-3),Tabla2[[#This Row],[Product]])</f>
        <v>Women</v>
      </c>
      <c r="I825" s="6">
        <v>55.000000000000007</v>
      </c>
      <c r="J825" s="4">
        <v>3250</v>
      </c>
      <c r="K825" s="6">
        <f>Tabla2[[#This Row],[Price per Unit]]*Tabla2[[#This Row],[Units Sold]]</f>
        <v>178750.00000000003</v>
      </c>
      <c r="L825" s="52">
        <f>Tabla2[[#This Row],[Units Sold]]/Cálculos!$C$11</f>
        <v>1.3110860189417641E-4</v>
      </c>
      <c r="M825" s="6">
        <f>Tabla2[[#This Row],[Total Sales]]-Tabla2[[#This Row],[Operating Profit]]</f>
        <v>98312.500000000015</v>
      </c>
      <c r="N825" s="6">
        <v>80437.500000000015</v>
      </c>
      <c r="O825" s="46">
        <f>Tabla2[[#This Row],[Operating Profit]]/Tabla2[[#This Row],[Total Sales]]</f>
        <v>0.45</v>
      </c>
      <c r="P825" s="1" t="s">
        <v>23</v>
      </c>
    </row>
    <row r="826" spans="1:16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3" t="str">
        <f>IFERROR(LEFT(Tabla2[[#This Row],[Product]],FIND(" ",Tabla2[[#This Row],[Product]])-3),Tabla2[[#This Row],[Product]])</f>
        <v>Men</v>
      </c>
      <c r="I826" s="6">
        <v>50</v>
      </c>
      <c r="J826" s="4">
        <v>5500</v>
      </c>
      <c r="K826" s="6">
        <f>Tabla2[[#This Row],[Price per Unit]]*Tabla2[[#This Row],[Units Sold]]</f>
        <v>275000</v>
      </c>
      <c r="L826" s="52">
        <f>Tabla2[[#This Row],[Units Sold]]/Cálculos!$C$11</f>
        <v>2.218760955132216E-4</v>
      </c>
      <c r="M826" s="6">
        <f>Tabla2[[#This Row],[Total Sales]]-Tabla2[[#This Row],[Operating Profit]]</f>
        <v>178750</v>
      </c>
      <c r="N826" s="6">
        <v>96250.000000000015</v>
      </c>
      <c r="O826" s="46">
        <f>Tabla2[[#This Row],[Operating Profit]]/Tabla2[[#This Row],[Total Sales]]</f>
        <v>0.35000000000000003</v>
      </c>
      <c r="P826" s="1" t="s">
        <v>23</v>
      </c>
    </row>
    <row r="827" spans="1:16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3" t="str">
        <f>IFERROR(LEFT(Tabla2[[#This Row],[Product]],FIND(" ",Tabla2[[#This Row],[Product]])-3),Tabla2[[#This Row],[Product]])</f>
        <v>Men</v>
      </c>
      <c r="I827" s="6">
        <v>45.000000000000007</v>
      </c>
      <c r="J827" s="4">
        <v>3000</v>
      </c>
      <c r="K827" s="6">
        <f>Tabla2[[#This Row],[Price per Unit]]*Tabla2[[#This Row],[Units Sold]]</f>
        <v>135000.00000000003</v>
      </c>
      <c r="L827" s="52">
        <f>Tabla2[[#This Row],[Units Sold]]/Cálculos!$C$11</f>
        <v>1.210233248253936E-4</v>
      </c>
      <c r="M827" s="6">
        <f>Tabla2[[#This Row],[Total Sales]]-Tabla2[[#This Row],[Operating Profit]]</f>
        <v>94500.000000000029</v>
      </c>
      <c r="N827" s="6">
        <v>40500.000000000007</v>
      </c>
      <c r="O827" s="46">
        <f>Tabla2[[#This Row],[Operating Profit]]/Tabla2[[#This Row],[Total Sales]]</f>
        <v>0.3</v>
      </c>
      <c r="P827" s="1" t="s">
        <v>23</v>
      </c>
    </row>
    <row r="828" spans="1:16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3" t="str">
        <f>IFERROR(LEFT(Tabla2[[#This Row],[Product]],FIND(" ",Tabla2[[#This Row],[Product]])-3),Tabla2[[#This Row],[Product]])</f>
        <v>Women</v>
      </c>
      <c r="I828" s="6">
        <v>40</v>
      </c>
      <c r="J828" s="4">
        <v>2250</v>
      </c>
      <c r="K828" s="6">
        <f>Tabla2[[#This Row],[Price per Unit]]*Tabla2[[#This Row],[Units Sold]]</f>
        <v>90000</v>
      </c>
      <c r="L828" s="52">
        <f>Tabla2[[#This Row],[Units Sold]]/Cálculos!$C$11</f>
        <v>9.0767493619045195E-5</v>
      </c>
      <c r="M828" s="6">
        <f>Tabla2[[#This Row],[Total Sales]]-Tabla2[[#This Row],[Operating Profit]]</f>
        <v>63000</v>
      </c>
      <c r="N828" s="6">
        <v>27000</v>
      </c>
      <c r="O828" s="46">
        <f>Tabla2[[#This Row],[Operating Profit]]/Tabla2[[#This Row],[Total Sales]]</f>
        <v>0.3</v>
      </c>
      <c r="P828" s="1" t="s">
        <v>23</v>
      </c>
    </row>
    <row r="829" spans="1:16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3" t="str">
        <f>IFERROR(LEFT(Tabla2[[#This Row],[Product]],FIND(" ",Tabla2[[#This Row],[Product]])-3),Tabla2[[#This Row],[Product]])</f>
        <v>Women</v>
      </c>
      <c r="I829" s="6">
        <v>40</v>
      </c>
      <c r="J829" s="4">
        <v>1750</v>
      </c>
      <c r="K829" s="6">
        <f>Tabla2[[#This Row],[Price per Unit]]*Tabla2[[#This Row],[Units Sold]]</f>
        <v>70000</v>
      </c>
      <c r="L829" s="52">
        <f>Tabla2[[#This Row],[Units Sold]]/Cálculos!$C$11</f>
        <v>7.0596939481479604E-5</v>
      </c>
      <c r="M829" s="6">
        <f>Tabla2[[#This Row],[Total Sales]]-Tabla2[[#This Row],[Operating Profit]]</f>
        <v>45500</v>
      </c>
      <c r="N829" s="6">
        <v>24500.000000000004</v>
      </c>
      <c r="O829" s="46">
        <f>Tabla2[[#This Row],[Operating Profit]]/Tabla2[[#This Row],[Total Sales]]</f>
        <v>0.35000000000000003</v>
      </c>
      <c r="P829" s="1" t="s">
        <v>23</v>
      </c>
    </row>
    <row r="830" spans="1:16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3" t="str">
        <f>IFERROR(LEFT(Tabla2[[#This Row],[Product]],FIND(" ",Tabla2[[#This Row],[Product]])-3),Tabla2[[#This Row],[Product]])</f>
        <v>Men</v>
      </c>
      <c r="I830" s="6">
        <v>50</v>
      </c>
      <c r="J830" s="4">
        <v>2000</v>
      </c>
      <c r="K830" s="6">
        <f>Tabla2[[#This Row],[Price per Unit]]*Tabla2[[#This Row],[Units Sold]]</f>
        <v>100000</v>
      </c>
      <c r="L830" s="52">
        <f>Tabla2[[#This Row],[Units Sold]]/Cálculos!$C$11</f>
        <v>8.0682216550262393E-5</v>
      </c>
      <c r="M830" s="6">
        <f>Tabla2[[#This Row],[Total Sales]]-Tabla2[[#This Row],[Operating Profit]]</f>
        <v>70000</v>
      </c>
      <c r="N830" s="6">
        <v>30000</v>
      </c>
      <c r="O830" s="46">
        <f>Tabla2[[#This Row],[Operating Profit]]/Tabla2[[#This Row],[Total Sales]]</f>
        <v>0.3</v>
      </c>
      <c r="P830" s="1" t="s">
        <v>23</v>
      </c>
    </row>
    <row r="831" spans="1:16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3" t="str">
        <f>IFERROR(LEFT(Tabla2[[#This Row],[Product]],FIND(" ",Tabla2[[#This Row],[Product]])-3),Tabla2[[#This Row],[Product]])</f>
        <v>Women</v>
      </c>
      <c r="I831" s="6">
        <v>55.000000000000007</v>
      </c>
      <c r="J831" s="4">
        <v>3750</v>
      </c>
      <c r="K831" s="6">
        <f>Tabla2[[#This Row],[Price per Unit]]*Tabla2[[#This Row],[Units Sold]]</f>
        <v>206250.00000000003</v>
      </c>
      <c r="L831" s="52">
        <f>Tabla2[[#This Row],[Units Sold]]/Cálculos!$C$11</f>
        <v>1.5127915603174201E-4</v>
      </c>
      <c r="M831" s="6">
        <f>Tabla2[[#This Row],[Total Sales]]-Tabla2[[#This Row],[Operating Profit]]</f>
        <v>113437.50000000001</v>
      </c>
      <c r="N831" s="6">
        <v>92812.500000000015</v>
      </c>
      <c r="O831" s="46">
        <f>Tabla2[[#This Row],[Operating Profit]]/Tabla2[[#This Row],[Total Sales]]</f>
        <v>0.45</v>
      </c>
      <c r="P831" s="1" t="s">
        <v>23</v>
      </c>
    </row>
    <row r="832" spans="1:16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3" t="str">
        <f>IFERROR(LEFT(Tabla2[[#This Row],[Product]],FIND(" ",Tabla2[[#This Row],[Product]])-3),Tabla2[[#This Row],[Product]])</f>
        <v>Men</v>
      </c>
      <c r="I832" s="6">
        <v>50</v>
      </c>
      <c r="J832" s="4">
        <v>5250</v>
      </c>
      <c r="K832" s="6">
        <f>Tabla2[[#This Row],[Price per Unit]]*Tabla2[[#This Row],[Units Sold]]</f>
        <v>262500</v>
      </c>
      <c r="L832" s="52">
        <f>Tabla2[[#This Row],[Units Sold]]/Cálculos!$C$11</f>
        <v>2.117908184444388E-4</v>
      </c>
      <c r="M832" s="6">
        <f>Tabla2[[#This Row],[Total Sales]]-Tabla2[[#This Row],[Operating Profit]]</f>
        <v>170625</v>
      </c>
      <c r="N832" s="6">
        <v>91875.000000000015</v>
      </c>
      <c r="O832" s="46">
        <f>Tabla2[[#This Row],[Operating Profit]]/Tabla2[[#This Row],[Total Sales]]</f>
        <v>0.35000000000000003</v>
      </c>
      <c r="P832" s="1" t="s">
        <v>23</v>
      </c>
    </row>
    <row r="833" spans="1:16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3" t="str">
        <f>IFERROR(LEFT(Tabla2[[#This Row],[Product]],FIND(" ",Tabla2[[#This Row],[Product]])-3),Tabla2[[#This Row],[Product]])</f>
        <v>Men</v>
      </c>
      <c r="I833" s="6">
        <v>45.000000000000007</v>
      </c>
      <c r="J833" s="4">
        <v>3000</v>
      </c>
      <c r="K833" s="6">
        <f>Tabla2[[#This Row],[Price per Unit]]*Tabla2[[#This Row],[Units Sold]]</f>
        <v>135000.00000000003</v>
      </c>
      <c r="L833" s="52">
        <f>Tabla2[[#This Row],[Units Sold]]/Cálculos!$C$11</f>
        <v>1.210233248253936E-4</v>
      </c>
      <c r="M833" s="6">
        <f>Tabla2[[#This Row],[Total Sales]]-Tabla2[[#This Row],[Operating Profit]]</f>
        <v>94500.000000000029</v>
      </c>
      <c r="N833" s="6">
        <v>40500.000000000007</v>
      </c>
      <c r="O833" s="46">
        <f>Tabla2[[#This Row],[Operating Profit]]/Tabla2[[#This Row],[Total Sales]]</f>
        <v>0.3</v>
      </c>
      <c r="P833" s="1" t="s">
        <v>23</v>
      </c>
    </row>
    <row r="834" spans="1:16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3" t="str">
        <f>IFERROR(LEFT(Tabla2[[#This Row],[Product]],FIND(" ",Tabla2[[#This Row],[Product]])-3),Tabla2[[#This Row],[Product]])</f>
        <v>Women</v>
      </c>
      <c r="I834" s="6">
        <v>40</v>
      </c>
      <c r="J834" s="4">
        <v>2250</v>
      </c>
      <c r="K834" s="6">
        <f>Tabla2[[#This Row],[Price per Unit]]*Tabla2[[#This Row],[Units Sold]]</f>
        <v>90000</v>
      </c>
      <c r="L834" s="52">
        <f>Tabla2[[#This Row],[Units Sold]]/Cálculos!$C$11</f>
        <v>9.0767493619045195E-5</v>
      </c>
      <c r="M834" s="6">
        <f>Tabla2[[#This Row],[Total Sales]]-Tabla2[[#This Row],[Operating Profit]]</f>
        <v>63000</v>
      </c>
      <c r="N834" s="6">
        <v>27000</v>
      </c>
      <c r="O834" s="46">
        <f>Tabla2[[#This Row],[Operating Profit]]/Tabla2[[#This Row],[Total Sales]]</f>
        <v>0.3</v>
      </c>
      <c r="P834" s="1" t="s">
        <v>23</v>
      </c>
    </row>
    <row r="835" spans="1:16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3" t="str">
        <f>IFERROR(LEFT(Tabla2[[#This Row],[Product]],FIND(" ",Tabla2[[#This Row],[Product]])-3),Tabla2[[#This Row],[Product]])</f>
        <v>Women</v>
      </c>
      <c r="I835" s="6">
        <v>35</v>
      </c>
      <c r="J835" s="4">
        <v>1750</v>
      </c>
      <c r="K835" s="6">
        <f>Tabla2[[#This Row],[Price per Unit]]*Tabla2[[#This Row],[Units Sold]]</f>
        <v>61250</v>
      </c>
      <c r="L835" s="52">
        <f>Tabla2[[#This Row],[Units Sold]]/Cálculos!$C$11</f>
        <v>7.0596939481479604E-5</v>
      </c>
      <c r="M835" s="6">
        <f>Tabla2[[#This Row],[Total Sales]]-Tabla2[[#This Row],[Operating Profit]]</f>
        <v>39812.5</v>
      </c>
      <c r="N835" s="6">
        <v>21437.500000000004</v>
      </c>
      <c r="O835" s="46">
        <f>Tabla2[[#This Row],[Operating Profit]]/Tabla2[[#This Row],[Total Sales]]</f>
        <v>0.35000000000000003</v>
      </c>
      <c r="P835" s="1" t="s">
        <v>23</v>
      </c>
    </row>
    <row r="836" spans="1:16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3" t="str">
        <f>IFERROR(LEFT(Tabla2[[#This Row],[Product]],FIND(" ",Tabla2[[#This Row],[Product]])-3),Tabla2[[#This Row],[Product]])</f>
        <v>Men</v>
      </c>
      <c r="I836" s="6">
        <v>45</v>
      </c>
      <c r="J836" s="4">
        <v>1500</v>
      </c>
      <c r="K836" s="6">
        <f>Tabla2[[#This Row],[Price per Unit]]*Tabla2[[#This Row],[Units Sold]]</f>
        <v>67500</v>
      </c>
      <c r="L836" s="52">
        <f>Tabla2[[#This Row],[Units Sold]]/Cálculos!$C$11</f>
        <v>6.0511662412696801E-5</v>
      </c>
      <c r="M836" s="6">
        <f>Tabla2[[#This Row],[Total Sales]]-Tabla2[[#This Row],[Operating Profit]]</f>
        <v>47250</v>
      </c>
      <c r="N836" s="6">
        <v>20250</v>
      </c>
      <c r="O836" s="46">
        <f>Tabla2[[#This Row],[Operating Profit]]/Tabla2[[#This Row],[Total Sales]]</f>
        <v>0.3</v>
      </c>
      <c r="P836" s="1" t="s">
        <v>23</v>
      </c>
    </row>
    <row r="837" spans="1:16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3" t="str">
        <f>IFERROR(LEFT(Tabla2[[#This Row],[Product]],FIND(" ",Tabla2[[#This Row],[Product]])-3),Tabla2[[#This Row],[Product]])</f>
        <v>Women</v>
      </c>
      <c r="I837" s="6">
        <v>50</v>
      </c>
      <c r="J837" s="4">
        <v>3250</v>
      </c>
      <c r="K837" s="6">
        <f>Tabla2[[#This Row],[Price per Unit]]*Tabla2[[#This Row],[Units Sold]]</f>
        <v>162500</v>
      </c>
      <c r="L837" s="52">
        <f>Tabla2[[#This Row],[Units Sold]]/Cálculos!$C$11</f>
        <v>1.3110860189417641E-4</v>
      </c>
      <c r="M837" s="6">
        <f>Tabla2[[#This Row],[Total Sales]]-Tabla2[[#This Row],[Operating Profit]]</f>
        <v>89375</v>
      </c>
      <c r="N837" s="6">
        <v>73125</v>
      </c>
      <c r="O837" s="46">
        <f>Tabla2[[#This Row],[Operating Profit]]/Tabla2[[#This Row],[Total Sales]]</f>
        <v>0.45</v>
      </c>
      <c r="P837" s="1" t="s">
        <v>23</v>
      </c>
    </row>
    <row r="838" spans="1:16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3" t="str">
        <f>IFERROR(LEFT(Tabla2[[#This Row],[Product]],FIND(" ",Tabla2[[#This Row],[Product]])-3),Tabla2[[#This Row],[Product]])</f>
        <v>Men</v>
      </c>
      <c r="I838" s="6">
        <v>45</v>
      </c>
      <c r="J838" s="4">
        <v>4500</v>
      </c>
      <c r="K838" s="6">
        <f>Tabla2[[#This Row],[Price per Unit]]*Tabla2[[#This Row],[Units Sold]]</f>
        <v>202500</v>
      </c>
      <c r="L838" s="52">
        <f>Tabla2[[#This Row],[Units Sold]]/Cálculos!$C$11</f>
        <v>1.8153498723809039E-4</v>
      </c>
      <c r="M838" s="6">
        <f>Tabla2[[#This Row],[Total Sales]]-Tabla2[[#This Row],[Operating Profit]]</f>
        <v>131625</v>
      </c>
      <c r="N838" s="6">
        <v>70875</v>
      </c>
      <c r="O838" s="46">
        <f>Tabla2[[#This Row],[Operating Profit]]/Tabla2[[#This Row],[Total Sales]]</f>
        <v>0.35</v>
      </c>
      <c r="P838" s="1" t="s">
        <v>23</v>
      </c>
    </row>
    <row r="839" spans="1:16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3" t="str">
        <f>IFERROR(LEFT(Tabla2[[#This Row],[Product]],FIND(" ",Tabla2[[#This Row],[Product]])-3),Tabla2[[#This Row],[Product]])</f>
        <v>Men</v>
      </c>
      <c r="I839" s="6">
        <v>40.000000000000007</v>
      </c>
      <c r="J839" s="4">
        <v>2500</v>
      </c>
      <c r="K839" s="6">
        <f>Tabla2[[#This Row],[Price per Unit]]*Tabla2[[#This Row],[Units Sold]]</f>
        <v>100000.00000000001</v>
      </c>
      <c r="L839" s="52">
        <f>Tabla2[[#This Row],[Units Sold]]/Cálculos!$C$11</f>
        <v>1.00852770687828E-4</v>
      </c>
      <c r="M839" s="6">
        <f>Tabla2[[#This Row],[Total Sales]]-Tabla2[[#This Row],[Operating Profit]]</f>
        <v>70000.000000000015</v>
      </c>
      <c r="N839" s="6">
        <v>30000.000000000004</v>
      </c>
      <c r="O839" s="46">
        <f>Tabla2[[#This Row],[Operating Profit]]/Tabla2[[#This Row],[Total Sales]]</f>
        <v>0.3</v>
      </c>
      <c r="P839" s="1" t="s">
        <v>23</v>
      </c>
    </row>
    <row r="840" spans="1:16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3" t="str">
        <f>IFERROR(LEFT(Tabla2[[#This Row],[Product]],FIND(" ",Tabla2[[#This Row],[Product]])-3),Tabla2[[#This Row],[Product]])</f>
        <v>Women</v>
      </c>
      <c r="I840" s="6">
        <v>25</v>
      </c>
      <c r="J840" s="4">
        <v>1500</v>
      </c>
      <c r="K840" s="6">
        <f>Tabla2[[#This Row],[Price per Unit]]*Tabla2[[#This Row],[Units Sold]]</f>
        <v>37500</v>
      </c>
      <c r="L840" s="52">
        <f>Tabla2[[#This Row],[Units Sold]]/Cálculos!$C$11</f>
        <v>6.0511662412696801E-5</v>
      </c>
      <c r="M840" s="6">
        <f>Tabla2[[#This Row],[Total Sales]]-Tabla2[[#This Row],[Operating Profit]]</f>
        <v>26250</v>
      </c>
      <c r="N840" s="6">
        <v>11250</v>
      </c>
      <c r="O840" s="46">
        <f>Tabla2[[#This Row],[Operating Profit]]/Tabla2[[#This Row],[Total Sales]]</f>
        <v>0.3</v>
      </c>
      <c r="P840" s="1" t="s">
        <v>23</v>
      </c>
    </row>
    <row r="841" spans="1:16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3" t="str">
        <f>IFERROR(LEFT(Tabla2[[#This Row],[Product]],FIND(" ",Tabla2[[#This Row],[Product]])-3),Tabla2[[#This Row],[Product]])</f>
        <v>Women</v>
      </c>
      <c r="I841" s="6">
        <v>25</v>
      </c>
      <c r="J841" s="4">
        <v>1250</v>
      </c>
      <c r="K841" s="6">
        <f>Tabla2[[#This Row],[Price per Unit]]*Tabla2[[#This Row],[Units Sold]]</f>
        <v>31250</v>
      </c>
      <c r="L841" s="52">
        <f>Tabla2[[#This Row],[Units Sold]]/Cálculos!$C$11</f>
        <v>5.0426385343913999E-5</v>
      </c>
      <c r="M841" s="6">
        <f>Tabla2[[#This Row],[Total Sales]]-Tabla2[[#This Row],[Operating Profit]]</f>
        <v>20312.5</v>
      </c>
      <c r="N841" s="6">
        <v>10937.500000000002</v>
      </c>
      <c r="O841" s="46">
        <f>Tabla2[[#This Row],[Operating Profit]]/Tabla2[[#This Row],[Total Sales]]</f>
        <v>0.35000000000000003</v>
      </c>
      <c r="P841" s="1" t="s">
        <v>23</v>
      </c>
    </row>
    <row r="842" spans="1:16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3" t="str">
        <f>IFERROR(LEFT(Tabla2[[#This Row],[Product]],FIND(" ",Tabla2[[#This Row],[Product]])-3),Tabla2[[#This Row],[Product]])</f>
        <v>Men</v>
      </c>
      <c r="I842" s="6">
        <v>35</v>
      </c>
      <c r="J842" s="4">
        <v>1250</v>
      </c>
      <c r="K842" s="6">
        <f>Tabla2[[#This Row],[Price per Unit]]*Tabla2[[#This Row],[Units Sold]]</f>
        <v>43750</v>
      </c>
      <c r="L842" s="52">
        <f>Tabla2[[#This Row],[Units Sold]]/Cálculos!$C$11</f>
        <v>5.0426385343913999E-5</v>
      </c>
      <c r="M842" s="6">
        <f>Tabla2[[#This Row],[Total Sales]]-Tabla2[[#This Row],[Operating Profit]]</f>
        <v>30625</v>
      </c>
      <c r="N842" s="6">
        <v>13125</v>
      </c>
      <c r="O842" s="46">
        <f>Tabla2[[#This Row],[Operating Profit]]/Tabla2[[#This Row],[Total Sales]]</f>
        <v>0.3</v>
      </c>
      <c r="P842" s="1" t="s">
        <v>23</v>
      </c>
    </row>
    <row r="843" spans="1:16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3" t="str">
        <f>IFERROR(LEFT(Tabla2[[#This Row],[Product]],FIND(" ",Tabla2[[#This Row],[Product]])-3),Tabla2[[#This Row],[Product]])</f>
        <v>Women</v>
      </c>
      <c r="I843" s="6">
        <v>40</v>
      </c>
      <c r="J843" s="4">
        <v>2000</v>
      </c>
      <c r="K843" s="6">
        <f>Tabla2[[#This Row],[Price per Unit]]*Tabla2[[#This Row],[Units Sold]]</f>
        <v>80000</v>
      </c>
      <c r="L843" s="52">
        <f>Tabla2[[#This Row],[Units Sold]]/Cálculos!$C$11</f>
        <v>8.0682216550262393E-5</v>
      </c>
      <c r="M843" s="6">
        <f>Tabla2[[#This Row],[Total Sales]]-Tabla2[[#This Row],[Operating Profit]]</f>
        <v>44000</v>
      </c>
      <c r="N843" s="6">
        <v>36000</v>
      </c>
      <c r="O843" s="46">
        <f>Tabla2[[#This Row],[Operating Profit]]/Tabla2[[#This Row],[Total Sales]]</f>
        <v>0.45</v>
      </c>
      <c r="P843" s="1" t="s">
        <v>23</v>
      </c>
    </row>
    <row r="844" spans="1:16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3" t="str">
        <f>IFERROR(LEFT(Tabla2[[#This Row],[Product]],FIND(" ",Tabla2[[#This Row],[Product]])-3),Tabla2[[#This Row],[Product]])</f>
        <v>Men</v>
      </c>
      <c r="I844" s="6">
        <v>44.999999999999993</v>
      </c>
      <c r="J844" s="4">
        <v>3750</v>
      </c>
      <c r="K844" s="6">
        <f>Tabla2[[#This Row],[Price per Unit]]*Tabla2[[#This Row],[Units Sold]]</f>
        <v>168749.99999999997</v>
      </c>
      <c r="L844" s="52">
        <f>Tabla2[[#This Row],[Units Sold]]/Cálculos!$C$11</f>
        <v>1.5127915603174201E-4</v>
      </c>
      <c r="M844" s="6">
        <f>Tabla2[[#This Row],[Total Sales]]-Tabla2[[#This Row],[Operating Profit]]</f>
        <v>109687.49999999997</v>
      </c>
      <c r="N844" s="6">
        <v>59062.499999999993</v>
      </c>
      <c r="O844" s="46">
        <f>Tabla2[[#This Row],[Operating Profit]]/Tabla2[[#This Row],[Total Sales]]</f>
        <v>0.35000000000000003</v>
      </c>
      <c r="P844" s="1" t="s">
        <v>23</v>
      </c>
    </row>
    <row r="845" spans="1:16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3" t="str">
        <f>IFERROR(LEFT(Tabla2[[#This Row],[Product]],FIND(" ",Tabla2[[#This Row],[Product]])-3),Tabla2[[#This Row],[Product]])</f>
        <v>Men</v>
      </c>
      <c r="I845" s="6">
        <v>35</v>
      </c>
      <c r="J845" s="4">
        <v>2000</v>
      </c>
      <c r="K845" s="6">
        <f>Tabla2[[#This Row],[Price per Unit]]*Tabla2[[#This Row],[Units Sold]]</f>
        <v>70000</v>
      </c>
      <c r="L845" s="52">
        <f>Tabla2[[#This Row],[Units Sold]]/Cálculos!$C$11</f>
        <v>8.0682216550262393E-5</v>
      </c>
      <c r="M845" s="6">
        <f>Tabla2[[#This Row],[Total Sales]]-Tabla2[[#This Row],[Operating Profit]]</f>
        <v>49000</v>
      </c>
      <c r="N845" s="6">
        <v>21000</v>
      </c>
      <c r="O845" s="46">
        <f>Tabla2[[#This Row],[Operating Profit]]/Tabla2[[#This Row],[Total Sales]]</f>
        <v>0.3</v>
      </c>
      <c r="P845" s="1" t="s">
        <v>23</v>
      </c>
    </row>
    <row r="846" spans="1:16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3" t="str">
        <f>IFERROR(LEFT(Tabla2[[#This Row],[Product]],FIND(" ",Tabla2[[#This Row],[Product]])-3),Tabla2[[#This Row],[Product]])</f>
        <v>Women</v>
      </c>
      <c r="I846" s="6">
        <v>35</v>
      </c>
      <c r="J846" s="4">
        <v>1000</v>
      </c>
      <c r="K846" s="6">
        <f>Tabla2[[#This Row],[Price per Unit]]*Tabla2[[#This Row],[Units Sold]]</f>
        <v>35000</v>
      </c>
      <c r="L846" s="52">
        <f>Tabla2[[#This Row],[Units Sold]]/Cálculos!$C$11</f>
        <v>4.0341108275131196E-5</v>
      </c>
      <c r="M846" s="6">
        <f>Tabla2[[#This Row],[Total Sales]]-Tabla2[[#This Row],[Operating Profit]]</f>
        <v>24500</v>
      </c>
      <c r="N846" s="6">
        <v>10500</v>
      </c>
      <c r="O846" s="46">
        <f>Tabla2[[#This Row],[Operating Profit]]/Tabla2[[#This Row],[Total Sales]]</f>
        <v>0.3</v>
      </c>
      <c r="P846" s="1" t="s">
        <v>23</v>
      </c>
    </row>
    <row r="847" spans="1:16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3" t="str">
        <f>IFERROR(LEFT(Tabla2[[#This Row],[Product]],FIND(" ",Tabla2[[#This Row],[Product]])-3),Tabla2[[#This Row],[Product]])</f>
        <v>Women</v>
      </c>
      <c r="I847" s="6">
        <v>35</v>
      </c>
      <c r="J847" s="4">
        <v>750</v>
      </c>
      <c r="K847" s="6">
        <f>Tabla2[[#This Row],[Price per Unit]]*Tabla2[[#This Row],[Units Sold]]</f>
        <v>26250</v>
      </c>
      <c r="L847" s="52">
        <f>Tabla2[[#This Row],[Units Sold]]/Cálculos!$C$11</f>
        <v>3.0255831206348401E-5</v>
      </c>
      <c r="M847" s="6">
        <f>Tabla2[[#This Row],[Total Sales]]-Tabla2[[#This Row],[Operating Profit]]</f>
        <v>17062.5</v>
      </c>
      <c r="N847" s="6">
        <v>9187.5</v>
      </c>
      <c r="O847" s="46">
        <f>Tabla2[[#This Row],[Operating Profit]]/Tabla2[[#This Row],[Total Sales]]</f>
        <v>0.35</v>
      </c>
      <c r="P847" s="1" t="s">
        <v>23</v>
      </c>
    </row>
    <row r="848" spans="1:16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3" t="str">
        <f>IFERROR(LEFT(Tabla2[[#This Row],[Product]],FIND(" ",Tabla2[[#This Row],[Product]])-3),Tabla2[[#This Row],[Product]])</f>
        <v>Men</v>
      </c>
      <c r="I848" s="6">
        <v>44.999999999999993</v>
      </c>
      <c r="J848" s="4">
        <v>750</v>
      </c>
      <c r="K848" s="6">
        <f>Tabla2[[#This Row],[Price per Unit]]*Tabla2[[#This Row],[Units Sold]]</f>
        <v>33749.999999999993</v>
      </c>
      <c r="L848" s="52">
        <f>Tabla2[[#This Row],[Units Sold]]/Cálculos!$C$11</f>
        <v>3.0255831206348401E-5</v>
      </c>
      <c r="M848" s="6">
        <f>Tabla2[[#This Row],[Total Sales]]-Tabla2[[#This Row],[Operating Profit]]</f>
        <v>23624.999999999993</v>
      </c>
      <c r="N848" s="6">
        <v>10124.999999999998</v>
      </c>
      <c r="O848" s="46">
        <f>Tabla2[[#This Row],[Operating Profit]]/Tabla2[[#This Row],[Total Sales]]</f>
        <v>0.3</v>
      </c>
      <c r="P848" s="1" t="s">
        <v>23</v>
      </c>
    </row>
    <row r="849" spans="1:16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3" t="str">
        <f>IFERROR(LEFT(Tabla2[[#This Row],[Product]],FIND(" ",Tabla2[[#This Row],[Product]])-3),Tabla2[[#This Row],[Product]])</f>
        <v>Women</v>
      </c>
      <c r="I849" s="6">
        <v>49.999999999999986</v>
      </c>
      <c r="J849" s="4">
        <v>2000</v>
      </c>
      <c r="K849" s="6">
        <f>Tabla2[[#This Row],[Price per Unit]]*Tabla2[[#This Row],[Units Sold]]</f>
        <v>99999.999999999971</v>
      </c>
      <c r="L849" s="52">
        <f>Tabla2[[#This Row],[Units Sold]]/Cálculos!$C$11</f>
        <v>8.0682216550262393E-5</v>
      </c>
      <c r="M849" s="6">
        <f>Tabla2[[#This Row],[Total Sales]]-Tabla2[[#This Row],[Operating Profit]]</f>
        <v>54999.999999999985</v>
      </c>
      <c r="N849" s="6">
        <v>44999.999999999985</v>
      </c>
      <c r="O849" s="46">
        <f>Tabla2[[#This Row],[Operating Profit]]/Tabla2[[#This Row],[Total Sales]]</f>
        <v>0.45</v>
      </c>
      <c r="P849" s="1" t="s">
        <v>23</v>
      </c>
    </row>
    <row r="850" spans="1:16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3" t="str">
        <f>IFERROR(LEFT(Tabla2[[#This Row],[Product]],FIND(" ",Tabla2[[#This Row],[Product]])-3),Tabla2[[#This Row],[Product]])</f>
        <v>Men</v>
      </c>
      <c r="I850" s="6">
        <v>50</v>
      </c>
      <c r="J850" s="4">
        <v>3500</v>
      </c>
      <c r="K850" s="6">
        <f>Tabla2[[#This Row],[Price per Unit]]*Tabla2[[#This Row],[Units Sold]]</f>
        <v>175000</v>
      </c>
      <c r="L850" s="52">
        <f>Tabla2[[#This Row],[Units Sold]]/Cálculos!$C$11</f>
        <v>1.4119387896295921E-4</v>
      </c>
      <c r="M850" s="6">
        <f>Tabla2[[#This Row],[Total Sales]]-Tabla2[[#This Row],[Operating Profit]]</f>
        <v>113750</v>
      </c>
      <c r="N850" s="6">
        <v>61250.000000000007</v>
      </c>
      <c r="O850" s="46">
        <f>Tabla2[[#This Row],[Operating Profit]]/Tabla2[[#This Row],[Total Sales]]</f>
        <v>0.35000000000000003</v>
      </c>
      <c r="P850" s="1" t="s">
        <v>23</v>
      </c>
    </row>
    <row r="851" spans="1:16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3" t="str">
        <f>IFERROR(LEFT(Tabla2[[#This Row],[Product]],FIND(" ",Tabla2[[#This Row],[Product]])-3),Tabla2[[#This Row],[Product]])</f>
        <v>Men</v>
      </c>
      <c r="I851" s="6">
        <v>40</v>
      </c>
      <c r="J851" s="4">
        <v>2000</v>
      </c>
      <c r="K851" s="6">
        <f>Tabla2[[#This Row],[Price per Unit]]*Tabla2[[#This Row],[Units Sold]]</f>
        <v>80000</v>
      </c>
      <c r="L851" s="52">
        <f>Tabla2[[#This Row],[Units Sold]]/Cálculos!$C$11</f>
        <v>8.0682216550262393E-5</v>
      </c>
      <c r="M851" s="6">
        <f>Tabla2[[#This Row],[Total Sales]]-Tabla2[[#This Row],[Operating Profit]]</f>
        <v>56000</v>
      </c>
      <c r="N851" s="6">
        <v>24000</v>
      </c>
      <c r="O851" s="46">
        <f>Tabla2[[#This Row],[Operating Profit]]/Tabla2[[#This Row],[Total Sales]]</f>
        <v>0.3</v>
      </c>
      <c r="P851" s="1" t="s">
        <v>23</v>
      </c>
    </row>
    <row r="852" spans="1:16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3" t="str">
        <f>IFERROR(LEFT(Tabla2[[#This Row],[Product]],FIND(" ",Tabla2[[#This Row],[Product]])-3),Tabla2[[#This Row],[Product]])</f>
        <v>Women</v>
      </c>
      <c r="I852" s="6">
        <v>40</v>
      </c>
      <c r="J852" s="4">
        <v>1450</v>
      </c>
      <c r="K852" s="6">
        <f>Tabla2[[#This Row],[Price per Unit]]*Tabla2[[#This Row],[Units Sold]]</f>
        <v>58000</v>
      </c>
      <c r="L852" s="52">
        <f>Tabla2[[#This Row],[Units Sold]]/Cálculos!$C$11</f>
        <v>5.849460699894024E-5</v>
      </c>
      <c r="M852" s="6">
        <f>Tabla2[[#This Row],[Total Sales]]-Tabla2[[#This Row],[Operating Profit]]</f>
        <v>40600</v>
      </c>
      <c r="N852" s="6">
        <v>17400</v>
      </c>
      <c r="O852" s="46">
        <f>Tabla2[[#This Row],[Operating Profit]]/Tabla2[[#This Row],[Total Sales]]</f>
        <v>0.3</v>
      </c>
      <c r="P852" s="1" t="s">
        <v>23</v>
      </c>
    </row>
    <row r="853" spans="1:16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3" t="str">
        <f>IFERROR(LEFT(Tabla2[[#This Row],[Product]],FIND(" ",Tabla2[[#This Row],[Product]])-3),Tabla2[[#This Row],[Product]])</f>
        <v>Women</v>
      </c>
      <c r="I853" s="6">
        <v>40</v>
      </c>
      <c r="J853" s="4">
        <v>1500</v>
      </c>
      <c r="K853" s="6">
        <f>Tabla2[[#This Row],[Price per Unit]]*Tabla2[[#This Row],[Units Sold]]</f>
        <v>60000</v>
      </c>
      <c r="L853" s="52">
        <f>Tabla2[[#This Row],[Units Sold]]/Cálculos!$C$11</f>
        <v>6.0511662412696801E-5</v>
      </c>
      <c r="M853" s="6">
        <f>Tabla2[[#This Row],[Total Sales]]-Tabla2[[#This Row],[Operating Profit]]</f>
        <v>39000</v>
      </c>
      <c r="N853" s="6">
        <v>21000.000000000004</v>
      </c>
      <c r="O853" s="46">
        <f>Tabla2[[#This Row],[Operating Profit]]/Tabla2[[#This Row],[Total Sales]]</f>
        <v>0.35000000000000003</v>
      </c>
      <c r="P853" s="1" t="s">
        <v>23</v>
      </c>
    </row>
    <row r="854" spans="1:16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3" t="str">
        <f>IFERROR(LEFT(Tabla2[[#This Row],[Product]],FIND(" ",Tabla2[[#This Row],[Product]])-3),Tabla2[[#This Row],[Product]])</f>
        <v>Men</v>
      </c>
      <c r="I854" s="6">
        <v>54.999999999999993</v>
      </c>
      <c r="J854" s="4">
        <v>1250</v>
      </c>
      <c r="K854" s="6">
        <f>Tabla2[[#This Row],[Price per Unit]]*Tabla2[[#This Row],[Units Sold]]</f>
        <v>68749.999999999985</v>
      </c>
      <c r="L854" s="52">
        <f>Tabla2[[#This Row],[Units Sold]]/Cálculos!$C$11</f>
        <v>5.0426385343913999E-5</v>
      </c>
      <c r="M854" s="6">
        <f>Tabla2[[#This Row],[Total Sales]]-Tabla2[[#This Row],[Operating Profit]]</f>
        <v>48124.999999999985</v>
      </c>
      <c r="N854" s="6">
        <v>20624.999999999996</v>
      </c>
      <c r="O854" s="46">
        <f>Tabla2[[#This Row],[Operating Profit]]/Tabla2[[#This Row],[Total Sales]]</f>
        <v>0.3</v>
      </c>
      <c r="P854" s="1" t="s">
        <v>23</v>
      </c>
    </row>
    <row r="855" spans="1:16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3" t="str">
        <f>IFERROR(LEFT(Tabla2[[#This Row],[Product]],FIND(" ",Tabla2[[#This Row],[Product]])-3),Tabla2[[#This Row],[Product]])</f>
        <v>Women</v>
      </c>
      <c r="I855" s="6">
        <v>59.999999999999986</v>
      </c>
      <c r="J855" s="4">
        <v>2250</v>
      </c>
      <c r="K855" s="6">
        <f>Tabla2[[#This Row],[Price per Unit]]*Tabla2[[#This Row],[Units Sold]]</f>
        <v>134999.99999999997</v>
      </c>
      <c r="L855" s="52">
        <f>Tabla2[[#This Row],[Units Sold]]/Cálculos!$C$11</f>
        <v>9.0767493619045195E-5</v>
      </c>
      <c r="M855" s="6">
        <f>Tabla2[[#This Row],[Total Sales]]-Tabla2[[#This Row],[Operating Profit]]</f>
        <v>74249.999999999985</v>
      </c>
      <c r="N855" s="6">
        <v>60749.999999999985</v>
      </c>
      <c r="O855" s="46">
        <f>Tabla2[[#This Row],[Operating Profit]]/Tabla2[[#This Row],[Total Sales]]</f>
        <v>0.45</v>
      </c>
      <c r="P855" s="1" t="s">
        <v>23</v>
      </c>
    </row>
    <row r="856" spans="1:16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3" t="str">
        <f>IFERROR(LEFT(Tabla2[[#This Row],[Product]],FIND(" ",Tabla2[[#This Row],[Product]])-3),Tabla2[[#This Row],[Product]])</f>
        <v>Men</v>
      </c>
      <c r="I856" s="6">
        <v>54.999999999999993</v>
      </c>
      <c r="J856" s="4">
        <v>4750</v>
      </c>
      <c r="K856" s="6">
        <f>Tabla2[[#This Row],[Price per Unit]]*Tabla2[[#This Row],[Units Sold]]</f>
        <v>261249.99999999997</v>
      </c>
      <c r="L856" s="52">
        <f>Tabla2[[#This Row],[Units Sold]]/Cálculos!$C$11</f>
        <v>1.9162026430687319E-4</v>
      </c>
      <c r="M856" s="6">
        <f>Tabla2[[#This Row],[Total Sales]]-Tabla2[[#This Row],[Operating Profit]]</f>
        <v>169812.49999999997</v>
      </c>
      <c r="N856" s="6">
        <v>91437.5</v>
      </c>
      <c r="O856" s="46">
        <f>Tabla2[[#This Row],[Operating Profit]]/Tabla2[[#This Row],[Total Sales]]</f>
        <v>0.35000000000000003</v>
      </c>
      <c r="P856" s="1" t="s">
        <v>23</v>
      </c>
    </row>
    <row r="857" spans="1:16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3" t="str">
        <f>IFERROR(LEFT(Tabla2[[#This Row],[Product]],FIND(" ",Tabla2[[#This Row],[Product]])-3),Tabla2[[#This Row],[Product]])</f>
        <v>Men</v>
      </c>
      <c r="I857" s="6">
        <v>45</v>
      </c>
      <c r="J857" s="4">
        <v>2750</v>
      </c>
      <c r="K857" s="6">
        <f>Tabla2[[#This Row],[Price per Unit]]*Tabla2[[#This Row],[Units Sold]]</f>
        <v>123750</v>
      </c>
      <c r="L857" s="52">
        <f>Tabla2[[#This Row],[Units Sold]]/Cálculos!$C$11</f>
        <v>1.109380477566108E-4</v>
      </c>
      <c r="M857" s="6">
        <f>Tabla2[[#This Row],[Total Sales]]-Tabla2[[#This Row],[Operating Profit]]</f>
        <v>86625</v>
      </c>
      <c r="N857" s="6">
        <v>37125</v>
      </c>
      <c r="O857" s="46">
        <f>Tabla2[[#This Row],[Operating Profit]]/Tabla2[[#This Row],[Total Sales]]</f>
        <v>0.3</v>
      </c>
      <c r="P857" s="1" t="s">
        <v>23</v>
      </c>
    </row>
    <row r="858" spans="1:16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3" t="str">
        <f>IFERROR(LEFT(Tabla2[[#This Row],[Product]],FIND(" ",Tabla2[[#This Row],[Product]])-3),Tabla2[[#This Row],[Product]])</f>
        <v>Women</v>
      </c>
      <c r="I858" s="6">
        <v>45</v>
      </c>
      <c r="J858" s="4">
        <v>2250</v>
      </c>
      <c r="K858" s="6">
        <f>Tabla2[[#This Row],[Price per Unit]]*Tabla2[[#This Row],[Units Sold]]</f>
        <v>101250</v>
      </c>
      <c r="L858" s="52">
        <f>Tabla2[[#This Row],[Units Sold]]/Cálculos!$C$11</f>
        <v>9.0767493619045195E-5</v>
      </c>
      <c r="M858" s="6">
        <f>Tabla2[[#This Row],[Total Sales]]-Tabla2[[#This Row],[Operating Profit]]</f>
        <v>70875</v>
      </c>
      <c r="N858" s="6">
        <v>30375</v>
      </c>
      <c r="O858" s="46">
        <f>Tabla2[[#This Row],[Operating Profit]]/Tabla2[[#This Row],[Total Sales]]</f>
        <v>0.3</v>
      </c>
      <c r="P858" s="1" t="s">
        <v>23</v>
      </c>
    </row>
    <row r="859" spans="1:16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3" t="str">
        <f>IFERROR(LEFT(Tabla2[[#This Row],[Product]],FIND(" ",Tabla2[[#This Row],[Product]])-3),Tabla2[[#This Row],[Product]])</f>
        <v>Women</v>
      </c>
      <c r="I859" s="6">
        <v>45</v>
      </c>
      <c r="J859" s="4">
        <v>1750</v>
      </c>
      <c r="K859" s="6">
        <f>Tabla2[[#This Row],[Price per Unit]]*Tabla2[[#This Row],[Units Sold]]</f>
        <v>78750</v>
      </c>
      <c r="L859" s="52">
        <f>Tabla2[[#This Row],[Units Sold]]/Cálculos!$C$11</f>
        <v>7.0596939481479604E-5</v>
      </c>
      <c r="M859" s="6">
        <f>Tabla2[[#This Row],[Total Sales]]-Tabla2[[#This Row],[Operating Profit]]</f>
        <v>51187.5</v>
      </c>
      <c r="N859" s="6">
        <v>27562.500000000004</v>
      </c>
      <c r="O859" s="46">
        <f>Tabla2[[#This Row],[Operating Profit]]/Tabla2[[#This Row],[Total Sales]]</f>
        <v>0.35000000000000003</v>
      </c>
      <c r="P859" s="1" t="s">
        <v>23</v>
      </c>
    </row>
    <row r="860" spans="1:16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3" t="str">
        <f>IFERROR(LEFT(Tabla2[[#This Row],[Product]],FIND(" ",Tabla2[[#This Row],[Product]])-3),Tabla2[[#This Row],[Product]])</f>
        <v>Men</v>
      </c>
      <c r="I860" s="6">
        <v>54.999999999999993</v>
      </c>
      <c r="J860" s="4">
        <v>1750</v>
      </c>
      <c r="K860" s="6">
        <f>Tabla2[[#This Row],[Price per Unit]]*Tabla2[[#This Row],[Units Sold]]</f>
        <v>96249.999999999985</v>
      </c>
      <c r="L860" s="52">
        <f>Tabla2[[#This Row],[Units Sold]]/Cálculos!$C$11</f>
        <v>7.0596939481479604E-5</v>
      </c>
      <c r="M860" s="6">
        <f>Tabla2[[#This Row],[Total Sales]]-Tabla2[[#This Row],[Operating Profit]]</f>
        <v>67374.999999999985</v>
      </c>
      <c r="N860" s="6">
        <v>28874.999999999996</v>
      </c>
      <c r="O860" s="46">
        <f>Tabla2[[#This Row],[Operating Profit]]/Tabla2[[#This Row],[Total Sales]]</f>
        <v>0.3</v>
      </c>
      <c r="P860" s="1" t="s">
        <v>23</v>
      </c>
    </row>
    <row r="861" spans="1:16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3" t="str">
        <f>IFERROR(LEFT(Tabla2[[#This Row],[Product]],FIND(" ",Tabla2[[#This Row],[Product]])-3),Tabla2[[#This Row],[Product]])</f>
        <v>Women</v>
      </c>
      <c r="I861" s="6">
        <v>59.999999999999986</v>
      </c>
      <c r="J861" s="4">
        <v>2750</v>
      </c>
      <c r="K861" s="6">
        <f>Tabla2[[#This Row],[Price per Unit]]*Tabla2[[#This Row],[Units Sold]]</f>
        <v>164999.99999999997</v>
      </c>
      <c r="L861" s="52">
        <f>Tabla2[[#This Row],[Units Sold]]/Cálculos!$C$11</f>
        <v>1.109380477566108E-4</v>
      </c>
      <c r="M861" s="6">
        <f>Tabla2[[#This Row],[Total Sales]]-Tabla2[[#This Row],[Operating Profit]]</f>
        <v>90749.999999999985</v>
      </c>
      <c r="N861" s="6">
        <v>74249.999999999985</v>
      </c>
      <c r="O861" s="46">
        <f>Tabla2[[#This Row],[Operating Profit]]/Tabla2[[#This Row],[Total Sales]]</f>
        <v>0.45</v>
      </c>
      <c r="P861" s="1" t="s">
        <v>23</v>
      </c>
    </row>
    <row r="862" spans="1:16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3" t="str">
        <f>IFERROR(LEFT(Tabla2[[#This Row],[Product]],FIND(" ",Tabla2[[#This Row],[Product]])-3),Tabla2[[#This Row],[Product]])</f>
        <v>Men</v>
      </c>
      <c r="I862" s="6">
        <v>35</v>
      </c>
      <c r="J862" s="4">
        <v>4750</v>
      </c>
      <c r="K862" s="6">
        <f>Tabla2[[#This Row],[Price per Unit]]*Tabla2[[#This Row],[Units Sold]]</f>
        <v>166250</v>
      </c>
      <c r="L862" s="52">
        <f>Tabla2[[#This Row],[Units Sold]]/Cálculos!$C$11</f>
        <v>1.9162026430687319E-4</v>
      </c>
      <c r="M862" s="6">
        <f>Tabla2[[#This Row],[Total Sales]]-Tabla2[[#This Row],[Operating Profit]]</f>
        <v>91437.5</v>
      </c>
      <c r="N862" s="6">
        <v>74812.5</v>
      </c>
      <c r="O862" s="46">
        <f>Tabla2[[#This Row],[Operating Profit]]/Tabla2[[#This Row],[Total Sales]]</f>
        <v>0.45</v>
      </c>
      <c r="P862" s="1" t="s">
        <v>23</v>
      </c>
    </row>
    <row r="863" spans="1:16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3" t="str">
        <f>IFERROR(LEFT(Tabla2[[#This Row],[Product]],FIND(" ",Tabla2[[#This Row],[Product]])-3),Tabla2[[#This Row],[Product]])</f>
        <v>Men</v>
      </c>
      <c r="I863" s="6">
        <v>45</v>
      </c>
      <c r="J863" s="4">
        <v>4750</v>
      </c>
      <c r="K863" s="6">
        <f>Tabla2[[#This Row],[Price per Unit]]*Tabla2[[#This Row],[Units Sold]]</f>
        <v>213750</v>
      </c>
      <c r="L863" s="52">
        <f>Tabla2[[#This Row],[Units Sold]]/Cálculos!$C$11</f>
        <v>1.9162026430687319E-4</v>
      </c>
      <c r="M863" s="6">
        <f>Tabla2[[#This Row],[Total Sales]]-Tabla2[[#This Row],[Operating Profit]]</f>
        <v>149625</v>
      </c>
      <c r="N863" s="6">
        <v>64125</v>
      </c>
      <c r="O863" s="46">
        <f>Tabla2[[#This Row],[Operating Profit]]/Tabla2[[#This Row],[Total Sales]]</f>
        <v>0.3</v>
      </c>
      <c r="P863" s="1" t="s">
        <v>23</v>
      </c>
    </row>
    <row r="864" spans="1:16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3" t="str">
        <f>IFERROR(LEFT(Tabla2[[#This Row],[Product]],FIND(" ",Tabla2[[#This Row],[Product]])-3),Tabla2[[#This Row],[Product]])</f>
        <v>Women</v>
      </c>
      <c r="I864" s="6">
        <v>45</v>
      </c>
      <c r="J864" s="4">
        <v>4750</v>
      </c>
      <c r="K864" s="6">
        <f>Tabla2[[#This Row],[Price per Unit]]*Tabla2[[#This Row],[Units Sold]]</f>
        <v>213750</v>
      </c>
      <c r="L864" s="52">
        <f>Tabla2[[#This Row],[Units Sold]]/Cálculos!$C$11</f>
        <v>1.9162026430687319E-4</v>
      </c>
      <c r="M864" s="6">
        <f>Tabla2[[#This Row],[Total Sales]]-Tabla2[[#This Row],[Operating Profit]]</f>
        <v>117562.5</v>
      </c>
      <c r="N864" s="6">
        <v>96187.5</v>
      </c>
      <c r="O864" s="46">
        <f>Tabla2[[#This Row],[Operating Profit]]/Tabla2[[#This Row],[Total Sales]]</f>
        <v>0.45</v>
      </c>
      <c r="P864" s="1" t="s">
        <v>23</v>
      </c>
    </row>
    <row r="865" spans="1:16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3" t="str">
        <f>IFERROR(LEFT(Tabla2[[#This Row],[Product]],FIND(" ",Tabla2[[#This Row],[Product]])-3),Tabla2[[#This Row],[Product]])</f>
        <v>Women</v>
      </c>
      <c r="I865" s="6">
        <v>45</v>
      </c>
      <c r="J865" s="4">
        <v>3250</v>
      </c>
      <c r="K865" s="6">
        <f>Tabla2[[#This Row],[Price per Unit]]*Tabla2[[#This Row],[Units Sold]]</f>
        <v>146250</v>
      </c>
      <c r="L865" s="52">
        <f>Tabla2[[#This Row],[Units Sold]]/Cálculos!$C$11</f>
        <v>1.3110860189417641E-4</v>
      </c>
      <c r="M865" s="6">
        <f>Tabla2[[#This Row],[Total Sales]]-Tabla2[[#This Row],[Operating Profit]]</f>
        <v>87750</v>
      </c>
      <c r="N865" s="6">
        <v>58499.999999999993</v>
      </c>
      <c r="O865" s="46">
        <f>Tabla2[[#This Row],[Operating Profit]]/Tabla2[[#This Row],[Total Sales]]</f>
        <v>0.39999999999999997</v>
      </c>
      <c r="P865" s="1" t="s">
        <v>23</v>
      </c>
    </row>
    <row r="866" spans="1:16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3" t="str">
        <f>IFERROR(LEFT(Tabla2[[#This Row],[Product]],FIND(" ",Tabla2[[#This Row],[Product]])-3),Tabla2[[#This Row],[Product]])</f>
        <v>Men</v>
      </c>
      <c r="I866" s="6">
        <v>50</v>
      </c>
      <c r="J866" s="4">
        <v>2750</v>
      </c>
      <c r="K866" s="6">
        <f>Tabla2[[#This Row],[Price per Unit]]*Tabla2[[#This Row],[Units Sold]]</f>
        <v>137500</v>
      </c>
      <c r="L866" s="52">
        <f>Tabla2[[#This Row],[Units Sold]]/Cálculos!$C$11</f>
        <v>1.109380477566108E-4</v>
      </c>
      <c r="M866" s="6">
        <f>Tabla2[[#This Row],[Total Sales]]-Tabla2[[#This Row],[Operating Profit]]</f>
        <v>54999.999999999985</v>
      </c>
      <c r="N866" s="6">
        <v>82500.000000000015</v>
      </c>
      <c r="O866" s="46">
        <f>Tabla2[[#This Row],[Operating Profit]]/Tabla2[[#This Row],[Total Sales]]</f>
        <v>0.60000000000000009</v>
      </c>
      <c r="P866" s="1" t="s">
        <v>23</v>
      </c>
    </row>
    <row r="867" spans="1:16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3" t="str">
        <f>IFERROR(LEFT(Tabla2[[#This Row],[Product]],FIND(" ",Tabla2[[#This Row],[Product]])-3),Tabla2[[#This Row],[Product]])</f>
        <v>Women</v>
      </c>
      <c r="I867" s="6">
        <v>45</v>
      </c>
      <c r="J867" s="4">
        <v>4750</v>
      </c>
      <c r="K867" s="6">
        <f>Tabla2[[#This Row],[Price per Unit]]*Tabla2[[#This Row],[Units Sold]]</f>
        <v>213750</v>
      </c>
      <c r="L867" s="52">
        <f>Tabla2[[#This Row],[Units Sold]]/Cálculos!$C$11</f>
        <v>1.9162026430687319E-4</v>
      </c>
      <c r="M867" s="6">
        <f>Tabla2[[#This Row],[Total Sales]]-Tabla2[[#This Row],[Operating Profit]]</f>
        <v>160312.5</v>
      </c>
      <c r="N867" s="6">
        <v>53437.5</v>
      </c>
      <c r="O867" s="46">
        <f>Tabla2[[#This Row],[Operating Profit]]/Tabla2[[#This Row],[Total Sales]]</f>
        <v>0.25</v>
      </c>
      <c r="P867" s="1" t="s">
        <v>23</v>
      </c>
    </row>
    <row r="868" spans="1:16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3" t="str">
        <f>IFERROR(LEFT(Tabla2[[#This Row],[Product]],FIND(" ",Tabla2[[#This Row],[Product]])-3),Tabla2[[#This Row],[Product]])</f>
        <v>Men</v>
      </c>
      <c r="I868" s="6">
        <v>35</v>
      </c>
      <c r="J868" s="4">
        <v>5250</v>
      </c>
      <c r="K868" s="6">
        <f>Tabla2[[#This Row],[Price per Unit]]*Tabla2[[#This Row],[Units Sold]]</f>
        <v>183750</v>
      </c>
      <c r="L868" s="52">
        <f>Tabla2[[#This Row],[Units Sold]]/Cálculos!$C$11</f>
        <v>2.117908184444388E-4</v>
      </c>
      <c r="M868" s="6">
        <f>Tabla2[[#This Row],[Total Sales]]-Tabla2[[#This Row],[Operating Profit]]</f>
        <v>101062.5</v>
      </c>
      <c r="N868" s="6">
        <v>82687.5</v>
      </c>
      <c r="O868" s="46">
        <f>Tabla2[[#This Row],[Operating Profit]]/Tabla2[[#This Row],[Total Sales]]</f>
        <v>0.45</v>
      </c>
      <c r="P868" s="1" t="s">
        <v>23</v>
      </c>
    </row>
    <row r="869" spans="1:16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3" t="str">
        <f>IFERROR(LEFT(Tabla2[[#This Row],[Product]],FIND(" ",Tabla2[[#This Row],[Product]])-3),Tabla2[[#This Row],[Product]])</f>
        <v>Men</v>
      </c>
      <c r="I869" s="6">
        <v>45</v>
      </c>
      <c r="J869" s="4">
        <v>4250</v>
      </c>
      <c r="K869" s="6">
        <f>Tabla2[[#This Row],[Price per Unit]]*Tabla2[[#This Row],[Units Sold]]</f>
        <v>191250</v>
      </c>
      <c r="L869" s="52">
        <f>Tabla2[[#This Row],[Units Sold]]/Cálculos!$C$11</f>
        <v>1.7144971016930759E-4</v>
      </c>
      <c r="M869" s="6">
        <f>Tabla2[[#This Row],[Total Sales]]-Tabla2[[#This Row],[Operating Profit]]</f>
        <v>133875</v>
      </c>
      <c r="N869" s="6">
        <v>57375</v>
      </c>
      <c r="O869" s="46">
        <f>Tabla2[[#This Row],[Operating Profit]]/Tabla2[[#This Row],[Total Sales]]</f>
        <v>0.3</v>
      </c>
      <c r="P869" s="1" t="s">
        <v>23</v>
      </c>
    </row>
    <row r="870" spans="1:16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3" t="str">
        <f>IFERROR(LEFT(Tabla2[[#This Row],[Product]],FIND(" ",Tabla2[[#This Row],[Product]])-3),Tabla2[[#This Row],[Product]])</f>
        <v>Women</v>
      </c>
      <c r="I870" s="6">
        <v>45</v>
      </c>
      <c r="J870" s="4">
        <v>4500</v>
      </c>
      <c r="K870" s="6">
        <f>Tabla2[[#This Row],[Price per Unit]]*Tabla2[[#This Row],[Units Sold]]</f>
        <v>202500</v>
      </c>
      <c r="L870" s="52">
        <f>Tabla2[[#This Row],[Units Sold]]/Cálculos!$C$11</f>
        <v>1.8153498723809039E-4</v>
      </c>
      <c r="M870" s="6">
        <f>Tabla2[[#This Row],[Total Sales]]-Tabla2[[#This Row],[Operating Profit]]</f>
        <v>111375</v>
      </c>
      <c r="N870" s="6">
        <v>91125</v>
      </c>
      <c r="O870" s="46">
        <f>Tabla2[[#This Row],[Operating Profit]]/Tabla2[[#This Row],[Total Sales]]</f>
        <v>0.45</v>
      </c>
      <c r="P870" s="1" t="s">
        <v>23</v>
      </c>
    </row>
    <row r="871" spans="1:16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3" t="str">
        <f>IFERROR(LEFT(Tabla2[[#This Row],[Product]],FIND(" ",Tabla2[[#This Row],[Product]])-3),Tabla2[[#This Row],[Product]])</f>
        <v>Women</v>
      </c>
      <c r="I871" s="6">
        <v>45</v>
      </c>
      <c r="J871" s="4">
        <v>3000</v>
      </c>
      <c r="K871" s="6">
        <f>Tabla2[[#This Row],[Price per Unit]]*Tabla2[[#This Row],[Units Sold]]</f>
        <v>135000</v>
      </c>
      <c r="L871" s="52">
        <f>Tabla2[[#This Row],[Units Sold]]/Cálculos!$C$11</f>
        <v>1.210233248253936E-4</v>
      </c>
      <c r="M871" s="6">
        <f>Tabla2[[#This Row],[Total Sales]]-Tabla2[[#This Row],[Operating Profit]]</f>
        <v>81000</v>
      </c>
      <c r="N871" s="6">
        <v>53999.999999999993</v>
      </c>
      <c r="O871" s="46">
        <f>Tabla2[[#This Row],[Operating Profit]]/Tabla2[[#This Row],[Total Sales]]</f>
        <v>0.39999999999999997</v>
      </c>
      <c r="P871" s="1" t="s">
        <v>23</v>
      </c>
    </row>
    <row r="872" spans="1:16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3" t="str">
        <f>IFERROR(LEFT(Tabla2[[#This Row],[Product]],FIND(" ",Tabla2[[#This Row],[Product]])-3),Tabla2[[#This Row],[Product]])</f>
        <v>Men</v>
      </c>
      <c r="I872" s="6">
        <v>50</v>
      </c>
      <c r="J872" s="4">
        <v>2250</v>
      </c>
      <c r="K872" s="6">
        <f>Tabla2[[#This Row],[Price per Unit]]*Tabla2[[#This Row],[Units Sold]]</f>
        <v>112500</v>
      </c>
      <c r="L872" s="52">
        <f>Tabla2[[#This Row],[Units Sold]]/Cálculos!$C$11</f>
        <v>9.0767493619045195E-5</v>
      </c>
      <c r="M872" s="6">
        <f>Tabla2[[#This Row],[Total Sales]]-Tabla2[[#This Row],[Operating Profit]]</f>
        <v>44999.999999999985</v>
      </c>
      <c r="N872" s="6">
        <v>67500.000000000015</v>
      </c>
      <c r="O872" s="46">
        <f>Tabla2[[#This Row],[Operating Profit]]/Tabla2[[#This Row],[Total Sales]]</f>
        <v>0.60000000000000009</v>
      </c>
      <c r="P872" s="1" t="s">
        <v>23</v>
      </c>
    </row>
    <row r="873" spans="1:16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3" t="str">
        <f>IFERROR(LEFT(Tabla2[[#This Row],[Product]],FIND(" ",Tabla2[[#This Row],[Product]])-3),Tabla2[[#This Row],[Product]])</f>
        <v>Women</v>
      </c>
      <c r="I873" s="6">
        <v>45</v>
      </c>
      <c r="J873" s="4">
        <v>4250</v>
      </c>
      <c r="K873" s="6">
        <f>Tabla2[[#This Row],[Price per Unit]]*Tabla2[[#This Row],[Units Sold]]</f>
        <v>191250</v>
      </c>
      <c r="L873" s="52">
        <f>Tabla2[[#This Row],[Units Sold]]/Cálculos!$C$11</f>
        <v>1.7144971016930759E-4</v>
      </c>
      <c r="M873" s="6">
        <f>Tabla2[[#This Row],[Total Sales]]-Tabla2[[#This Row],[Operating Profit]]</f>
        <v>143437.5</v>
      </c>
      <c r="N873" s="6">
        <v>47812.5</v>
      </c>
      <c r="O873" s="46">
        <f>Tabla2[[#This Row],[Operating Profit]]/Tabla2[[#This Row],[Total Sales]]</f>
        <v>0.25</v>
      </c>
      <c r="P873" s="1" t="s">
        <v>23</v>
      </c>
    </row>
    <row r="874" spans="1:16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3" t="str">
        <f>IFERROR(LEFT(Tabla2[[#This Row],[Product]],FIND(" ",Tabla2[[#This Row],[Product]])-3),Tabla2[[#This Row],[Product]])</f>
        <v>Men</v>
      </c>
      <c r="I874" s="6">
        <v>35</v>
      </c>
      <c r="J874" s="4">
        <v>5750</v>
      </c>
      <c r="K874" s="6">
        <f>Tabla2[[#This Row],[Price per Unit]]*Tabla2[[#This Row],[Units Sold]]</f>
        <v>201250</v>
      </c>
      <c r="L874" s="52">
        <f>Tabla2[[#This Row],[Units Sold]]/Cálculos!$C$11</f>
        <v>2.319613725820044E-4</v>
      </c>
      <c r="M874" s="6">
        <f>Tabla2[[#This Row],[Total Sales]]-Tabla2[[#This Row],[Operating Profit]]</f>
        <v>110687.5</v>
      </c>
      <c r="N874" s="6">
        <v>90562.5</v>
      </c>
      <c r="O874" s="46">
        <f>Tabla2[[#This Row],[Operating Profit]]/Tabla2[[#This Row],[Total Sales]]</f>
        <v>0.45</v>
      </c>
      <c r="P874" s="1" t="s">
        <v>23</v>
      </c>
    </row>
    <row r="875" spans="1:16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3" t="str">
        <f>IFERROR(LEFT(Tabla2[[#This Row],[Product]],FIND(" ",Tabla2[[#This Row],[Product]])-3),Tabla2[[#This Row],[Product]])</f>
        <v>Men</v>
      </c>
      <c r="I875" s="6">
        <v>45</v>
      </c>
      <c r="J875" s="4">
        <v>4250</v>
      </c>
      <c r="K875" s="6">
        <f>Tabla2[[#This Row],[Price per Unit]]*Tabla2[[#This Row],[Units Sold]]</f>
        <v>191250</v>
      </c>
      <c r="L875" s="52">
        <f>Tabla2[[#This Row],[Units Sold]]/Cálculos!$C$11</f>
        <v>1.7144971016930759E-4</v>
      </c>
      <c r="M875" s="6">
        <f>Tabla2[[#This Row],[Total Sales]]-Tabla2[[#This Row],[Operating Profit]]</f>
        <v>133875</v>
      </c>
      <c r="N875" s="6">
        <v>57375</v>
      </c>
      <c r="O875" s="46">
        <f>Tabla2[[#This Row],[Operating Profit]]/Tabla2[[#This Row],[Total Sales]]</f>
        <v>0.3</v>
      </c>
      <c r="P875" s="1" t="s">
        <v>23</v>
      </c>
    </row>
    <row r="876" spans="1:16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3" t="str">
        <f>IFERROR(LEFT(Tabla2[[#This Row],[Product]],FIND(" ",Tabla2[[#This Row],[Product]])-3),Tabla2[[#This Row],[Product]])</f>
        <v>Women</v>
      </c>
      <c r="I876" s="6">
        <v>45</v>
      </c>
      <c r="J876" s="4">
        <v>4250</v>
      </c>
      <c r="K876" s="6">
        <f>Tabla2[[#This Row],[Price per Unit]]*Tabla2[[#This Row],[Units Sold]]</f>
        <v>191250</v>
      </c>
      <c r="L876" s="52">
        <f>Tabla2[[#This Row],[Units Sold]]/Cálculos!$C$11</f>
        <v>1.7144971016930759E-4</v>
      </c>
      <c r="M876" s="6">
        <f>Tabla2[[#This Row],[Total Sales]]-Tabla2[[#This Row],[Operating Profit]]</f>
        <v>105187.5</v>
      </c>
      <c r="N876" s="6">
        <v>86062.5</v>
      </c>
      <c r="O876" s="46">
        <f>Tabla2[[#This Row],[Operating Profit]]/Tabla2[[#This Row],[Total Sales]]</f>
        <v>0.45</v>
      </c>
      <c r="P876" s="1" t="s">
        <v>23</v>
      </c>
    </row>
    <row r="877" spans="1:16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3" t="str">
        <f>IFERROR(LEFT(Tabla2[[#This Row],[Product]],FIND(" ",Tabla2[[#This Row],[Product]])-3),Tabla2[[#This Row],[Product]])</f>
        <v>Women</v>
      </c>
      <c r="I877" s="6">
        <v>45</v>
      </c>
      <c r="J877" s="4">
        <v>3250</v>
      </c>
      <c r="K877" s="6">
        <f>Tabla2[[#This Row],[Price per Unit]]*Tabla2[[#This Row],[Units Sold]]</f>
        <v>146250</v>
      </c>
      <c r="L877" s="52">
        <f>Tabla2[[#This Row],[Units Sold]]/Cálculos!$C$11</f>
        <v>1.3110860189417641E-4</v>
      </c>
      <c r="M877" s="6">
        <f>Tabla2[[#This Row],[Total Sales]]-Tabla2[[#This Row],[Operating Profit]]</f>
        <v>87750</v>
      </c>
      <c r="N877" s="6">
        <v>58499.999999999993</v>
      </c>
      <c r="O877" s="46">
        <f>Tabla2[[#This Row],[Operating Profit]]/Tabla2[[#This Row],[Total Sales]]</f>
        <v>0.39999999999999997</v>
      </c>
      <c r="P877" s="1" t="s">
        <v>23</v>
      </c>
    </row>
    <row r="878" spans="1:16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3" t="str">
        <f>IFERROR(LEFT(Tabla2[[#This Row],[Product]],FIND(" ",Tabla2[[#This Row],[Product]])-3),Tabla2[[#This Row],[Product]])</f>
        <v>Men</v>
      </c>
      <c r="I878" s="6">
        <v>50</v>
      </c>
      <c r="J878" s="4">
        <v>2000</v>
      </c>
      <c r="K878" s="6">
        <f>Tabla2[[#This Row],[Price per Unit]]*Tabla2[[#This Row],[Units Sold]]</f>
        <v>100000</v>
      </c>
      <c r="L878" s="52">
        <f>Tabla2[[#This Row],[Units Sold]]/Cálculos!$C$11</f>
        <v>8.0682216550262393E-5</v>
      </c>
      <c r="M878" s="6">
        <f>Tabla2[[#This Row],[Total Sales]]-Tabla2[[#This Row],[Operating Profit]]</f>
        <v>39999.999999999993</v>
      </c>
      <c r="N878" s="6">
        <v>60000.000000000007</v>
      </c>
      <c r="O878" s="46">
        <f>Tabla2[[#This Row],[Operating Profit]]/Tabla2[[#This Row],[Total Sales]]</f>
        <v>0.60000000000000009</v>
      </c>
      <c r="P878" s="1" t="s">
        <v>23</v>
      </c>
    </row>
    <row r="879" spans="1:16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3" t="str">
        <f>IFERROR(LEFT(Tabla2[[#This Row],[Product]],FIND(" ",Tabla2[[#This Row],[Product]])-3),Tabla2[[#This Row],[Product]])</f>
        <v>Women</v>
      </c>
      <c r="I879" s="6">
        <v>45</v>
      </c>
      <c r="J879" s="4">
        <v>4000</v>
      </c>
      <c r="K879" s="6">
        <f>Tabla2[[#This Row],[Price per Unit]]*Tabla2[[#This Row],[Units Sold]]</f>
        <v>180000</v>
      </c>
      <c r="L879" s="52">
        <f>Tabla2[[#This Row],[Units Sold]]/Cálculos!$C$11</f>
        <v>1.6136443310052479E-4</v>
      </c>
      <c r="M879" s="6">
        <f>Tabla2[[#This Row],[Total Sales]]-Tabla2[[#This Row],[Operating Profit]]</f>
        <v>135000</v>
      </c>
      <c r="N879" s="6">
        <v>45000</v>
      </c>
      <c r="O879" s="46">
        <f>Tabla2[[#This Row],[Operating Profit]]/Tabla2[[#This Row],[Total Sales]]</f>
        <v>0.25</v>
      </c>
      <c r="P879" s="1" t="s">
        <v>23</v>
      </c>
    </row>
    <row r="880" spans="1:16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3" t="str">
        <f>IFERROR(LEFT(Tabla2[[#This Row],[Product]],FIND(" ",Tabla2[[#This Row],[Product]])-3),Tabla2[[#This Row],[Product]])</f>
        <v>Men</v>
      </c>
      <c r="I880" s="6">
        <v>45</v>
      </c>
      <c r="J880" s="4">
        <v>5750</v>
      </c>
      <c r="K880" s="6">
        <f>Tabla2[[#This Row],[Price per Unit]]*Tabla2[[#This Row],[Units Sold]]</f>
        <v>258750</v>
      </c>
      <c r="L880" s="52">
        <f>Tabla2[[#This Row],[Units Sold]]/Cálculos!$C$11</f>
        <v>2.319613725820044E-4</v>
      </c>
      <c r="M880" s="6">
        <f>Tabla2[[#This Row],[Total Sales]]-Tabla2[[#This Row],[Operating Profit]]</f>
        <v>142312.5</v>
      </c>
      <c r="N880" s="6">
        <v>116437.5</v>
      </c>
      <c r="O880" s="46">
        <f>Tabla2[[#This Row],[Operating Profit]]/Tabla2[[#This Row],[Total Sales]]</f>
        <v>0.45</v>
      </c>
      <c r="P880" s="1" t="s">
        <v>23</v>
      </c>
    </row>
    <row r="881" spans="1:16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3" t="str">
        <f>IFERROR(LEFT(Tabla2[[#This Row],[Product]],FIND(" ",Tabla2[[#This Row],[Product]])-3),Tabla2[[#This Row],[Product]])</f>
        <v>Men</v>
      </c>
      <c r="I881" s="6">
        <v>45</v>
      </c>
      <c r="J881" s="4">
        <v>3750</v>
      </c>
      <c r="K881" s="6">
        <f>Tabla2[[#This Row],[Price per Unit]]*Tabla2[[#This Row],[Units Sold]]</f>
        <v>168750</v>
      </c>
      <c r="L881" s="52">
        <f>Tabla2[[#This Row],[Units Sold]]/Cálculos!$C$11</f>
        <v>1.5127915603174201E-4</v>
      </c>
      <c r="M881" s="6">
        <f>Tabla2[[#This Row],[Total Sales]]-Tabla2[[#This Row],[Operating Profit]]</f>
        <v>118125</v>
      </c>
      <c r="N881" s="6">
        <v>50625</v>
      </c>
      <c r="O881" s="46">
        <f>Tabla2[[#This Row],[Operating Profit]]/Tabla2[[#This Row],[Total Sales]]</f>
        <v>0.3</v>
      </c>
      <c r="P881" s="1" t="s">
        <v>23</v>
      </c>
    </row>
    <row r="882" spans="1:16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3" t="str">
        <f>IFERROR(LEFT(Tabla2[[#This Row],[Product]],FIND(" ",Tabla2[[#This Row],[Product]])-3),Tabla2[[#This Row],[Product]])</f>
        <v>Women</v>
      </c>
      <c r="I882" s="6">
        <v>45</v>
      </c>
      <c r="J882" s="4">
        <v>4000</v>
      </c>
      <c r="K882" s="6">
        <f>Tabla2[[#This Row],[Price per Unit]]*Tabla2[[#This Row],[Units Sold]]</f>
        <v>180000</v>
      </c>
      <c r="L882" s="52">
        <f>Tabla2[[#This Row],[Units Sold]]/Cálculos!$C$11</f>
        <v>1.6136443310052479E-4</v>
      </c>
      <c r="M882" s="6">
        <f>Tabla2[[#This Row],[Total Sales]]-Tabla2[[#This Row],[Operating Profit]]</f>
        <v>99000</v>
      </c>
      <c r="N882" s="6">
        <v>81000</v>
      </c>
      <c r="O882" s="46">
        <f>Tabla2[[#This Row],[Operating Profit]]/Tabla2[[#This Row],[Total Sales]]</f>
        <v>0.45</v>
      </c>
      <c r="P882" s="1" t="s">
        <v>23</v>
      </c>
    </row>
    <row r="883" spans="1:16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3" t="str">
        <f>IFERROR(LEFT(Tabla2[[#This Row],[Product]],FIND(" ",Tabla2[[#This Row],[Product]])-3),Tabla2[[#This Row],[Product]])</f>
        <v>Women</v>
      </c>
      <c r="I883" s="6">
        <v>40</v>
      </c>
      <c r="J883" s="4">
        <v>3000</v>
      </c>
      <c r="K883" s="6">
        <f>Tabla2[[#This Row],[Price per Unit]]*Tabla2[[#This Row],[Units Sold]]</f>
        <v>120000</v>
      </c>
      <c r="L883" s="52">
        <f>Tabla2[[#This Row],[Units Sold]]/Cálculos!$C$11</f>
        <v>1.210233248253936E-4</v>
      </c>
      <c r="M883" s="6">
        <f>Tabla2[[#This Row],[Total Sales]]-Tabla2[[#This Row],[Operating Profit]]</f>
        <v>72000</v>
      </c>
      <c r="N883" s="6">
        <v>47999.999999999993</v>
      </c>
      <c r="O883" s="46">
        <f>Tabla2[[#This Row],[Operating Profit]]/Tabla2[[#This Row],[Total Sales]]</f>
        <v>0.39999999999999997</v>
      </c>
      <c r="P883" s="1" t="s">
        <v>23</v>
      </c>
    </row>
    <row r="884" spans="1:16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3" t="str">
        <f>IFERROR(LEFT(Tabla2[[#This Row],[Product]],FIND(" ",Tabla2[[#This Row],[Product]])-3),Tabla2[[#This Row],[Product]])</f>
        <v>Men</v>
      </c>
      <c r="I884" s="6">
        <v>45</v>
      </c>
      <c r="J884" s="4">
        <v>2000</v>
      </c>
      <c r="K884" s="6">
        <f>Tabla2[[#This Row],[Price per Unit]]*Tabla2[[#This Row],[Units Sold]]</f>
        <v>90000</v>
      </c>
      <c r="L884" s="52">
        <f>Tabla2[[#This Row],[Units Sold]]/Cálculos!$C$11</f>
        <v>8.0682216550262393E-5</v>
      </c>
      <c r="M884" s="6">
        <f>Tabla2[[#This Row],[Total Sales]]-Tabla2[[#This Row],[Operating Profit]]</f>
        <v>35999.999999999993</v>
      </c>
      <c r="N884" s="6">
        <v>54000.000000000007</v>
      </c>
      <c r="O884" s="46">
        <f>Tabla2[[#This Row],[Operating Profit]]/Tabla2[[#This Row],[Total Sales]]</f>
        <v>0.60000000000000009</v>
      </c>
      <c r="P884" s="1" t="s">
        <v>23</v>
      </c>
    </row>
    <row r="885" spans="1:16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3" t="str">
        <f>IFERROR(LEFT(Tabla2[[#This Row],[Product]],FIND(" ",Tabla2[[#This Row],[Product]])-3),Tabla2[[#This Row],[Product]])</f>
        <v>Women</v>
      </c>
      <c r="I885" s="6">
        <v>60</v>
      </c>
      <c r="J885" s="4">
        <v>3750</v>
      </c>
      <c r="K885" s="6">
        <f>Tabla2[[#This Row],[Price per Unit]]*Tabla2[[#This Row],[Units Sold]]</f>
        <v>225000</v>
      </c>
      <c r="L885" s="52">
        <f>Tabla2[[#This Row],[Units Sold]]/Cálculos!$C$11</f>
        <v>1.5127915603174201E-4</v>
      </c>
      <c r="M885" s="6">
        <f>Tabla2[[#This Row],[Total Sales]]-Tabla2[[#This Row],[Operating Profit]]</f>
        <v>168750</v>
      </c>
      <c r="N885" s="6">
        <v>56250</v>
      </c>
      <c r="O885" s="46">
        <f>Tabla2[[#This Row],[Operating Profit]]/Tabla2[[#This Row],[Total Sales]]</f>
        <v>0.25</v>
      </c>
      <c r="P885" s="1" t="s">
        <v>23</v>
      </c>
    </row>
    <row r="886" spans="1:16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3" t="str">
        <f>IFERROR(LEFT(Tabla2[[#This Row],[Product]],FIND(" ",Tabla2[[#This Row],[Product]])-3),Tabla2[[#This Row],[Product]])</f>
        <v>Men</v>
      </c>
      <c r="I886" s="6">
        <v>40</v>
      </c>
      <c r="J886" s="4">
        <v>5750</v>
      </c>
      <c r="K886" s="6">
        <f>Tabla2[[#This Row],[Price per Unit]]*Tabla2[[#This Row],[Units Sold]]</f>
        <v>230000</v>
      </c>
      <c r="L886" s="52">
        <f>Tabla2[[#This Row],[Units Sold]]/Cálculos!$C$11</f>
        <v>2.319613725820044E-4</v>
      </c>
      <c r="M886" s="6">
        <f>Tabla2[[#This Row],[Total Sales]]-Tabla2[[#This Row],[Operating Profit]]</f>
        <v>126500</v>
      </c>
      <c r="N886" s="6">
        <v>103500</v>
      </c>
      <c r="O886" s="46">
        <f>Tabla2[[#This Row],[Operating Profit]]/Tabla2[[#This Row],[Total Sales]]</f>
        <v>0.45</v>
      </c>
      <c r="P886" s="1" t="s">
        <v>23</v>
      </c>
    </row>
    <row r="887" spans="1:16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3" t="str">
        <f>IFERROR(LEFT(Tabla2[[#This Row],[Product]],FIND(" ",Tabla2[[#This Row],[Product]])-3),Tabla2[[#This Row],[Product]])</f>
        <v>Men</v>
      </c>
      <c r="I887" s="6">
        <v>45</v>
      </c>
      <c r="J887" s="4">
        <v>4250</v>
      </c>
      <c r="K887" s="6">
        <f>Tabla2[[#This Row],[Price per Unit]]*Tabla2[[#This Row],[Units Sold]]</f>
        <v>191250</v>
      </c>
      <c r="L887" s="52">
        <f>Tabla2[[#This Row],[Units Sold]]/Cálculos!$C$11</f>
        <v>1.7144971016930759E-4</v>
      </c>
      <c r="M887" s="6">
        <f>Tabla2[[#This Row],[Total Sales]]-Tabla2[[#This Row],[Operating Profit]]</f>
        <v>133875</v>
      </c>
      <c r="N887" s="6">
        <v>57375</v>
      </c>
      <c r="O887" s="46">
        <f>Tabla2[[#This Row],[Operating Profit]]/Tabla2[[#This Row],[Total Sales]]</f>
        <v>0.3</v>
      </c>
      <c r="P887" s="1" t="s">
        <v>23</v>
      </c>
    </row>
    <row r="888" spans="1:16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3" t="str">
        <f>IFERROR(LEFT(Tabla2[[#This Row],[Product]],FIND(" ",Tabla2[[#This Row],[Product]])-3),Tabla2[[#This Row],[Product]])</f>
        <v>Women</v>
      </c>
      <c r="I888" s="6">
        <v>45</v>
      </c>
      <c r="J888" s="4">
        <v>4250</v>
      </c>
      <c r="K888" s="6">
        <f>Tabla2[[#This Row],[Price per Unit]]*Tabla2[[#This Row],[Units Sold]]</f>
        <v>191250</v>
      </c>
      <c r="L888" s="52">
        <f>Tabla2[[#This Row],[Units Sold]]/Cálculos!$C$11</f>
        <v>1.7144971016930759E-4</v>
      </c>
      <c r="M888" s="6">
        <f>Tabla2[[#This Row],[Total Sales]]-Tabla2[[#This Row],[Operating Profit]]</f>
        <v>105187.5</v>
      </c>
      <c r="N888" s="6">
        <v>86062.5</v>
      </c>
      <c r="O888" s="46">
        <f>Tabla2[[#This Row],[Operating Profit]]/Tabla2[[#This Row],[Total Sales]]</f>
        <v>0.45</v>
      </c>
      <c r="P888" s="1" t="s">
        <v>23</v>
      </c>
    </row>
    <row r="889" spans="1:16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3" t="str">
        <f>IFERROR(LEFT(Tabla2[[#This Row],[Product]],FIND(" ",Tabla2[[#This Row],[Product]])-3),Tabla2[[#This Row],[Product]])</f>
        <v>Women</v>
      </c>
      <c r="I889" s="6">
        <v>40</v>
      </c>
      <c r="J889" s="4">
        <v>3250</v>
      </c>
      <c r="K889" s="6">
        <f>Tabla2[[#This Row],[Price per Unit]]*Tabla2[[#This Row],[Units Sold]]</f>
        <v>130000</v>
      </c>
      <c r="L889" s="52">
        <f>Tabla2[[#This Row],[Units Sold]]/Cálculos!$C$11</f>
        <v>1.3110860189417641E-4</v>
      </c>
      <c r="M889" s="6">
        <f>Tabla2[[#This Row],[Total Sales]]-Tabla2[[#This Row],[Operating Profit]]</f>
        <v>78000</v>
      </c>
      <c r="N889" s="6">
        <v>51999.999999999993</v>
      </c>
      <c r="O889" s="46">
        <f>Tabla2[[#This Row],[Operating Profit]]/Tabla2[[#This Row],[Total Sales]]</f>
        <v>0.39999999999999997</v>
      </c>
      <c r="P889" s="1" t="s">
        <v>23</v>
      </c>
    </row>
    <row r="890" spans="1:16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3" t="str">
        <f>IFERROR(LEFT(Tabla2[[#This Row],[Product]],FIND(" ",Tabla2[[#This Row],[Product]])-3),Tabla2[[#This Row],[Product]])</f>
        <v>Men</v>
      </c>
      <c r="I890" s="6">
        <v>45</v>
      </c>
      <c r="J890" s="4">
        <v>2250</v>
      </c>
      <c r="K890" s="6">
        <f>Tabla2[[#This Row],[Price per Unit]]*Tabla2[[#This Row],[Units Sold]]</f>
        <v>101250</v>
      </c>
      <c r="L890" s="52">
        <f>Tabla2[[#This Row],[Units Sold]]/Cálculos!$C$11</f>
        <v>9.0767493619045195E-5</v>
      </c>
      <c r="M890" s="6">
        <f>Tabla2[[#This Row],[Total Sales]]-Tabla2[[#This Row],[Operating Profit]]</f>
        <v>40499.999999999993</v>
      </c>
      <c r="N890" s="6">
        <v>60750.000000000007</v>
      </c>
      <c r="O890" s="46">
        <f>Tabla2[[#This Row],[Operating Profit]]/Tabla2[[#This Row],[Total Sales]]</f>
        <v>0.60000000000000009</v>
      </c>
      <c r="P890" s="1" t="s">
        <v>23</v>
      </c>
    </row>
    <row r="891" spans="1:16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3" t="str">
        <f>IFERROR(LEFT(Tabla2[[#This Row],[Product]],FIND(" ",Tabla2[[#This Row],[Product]])-3),Tabla2[[#This Row],[Product]])</f>
        <v>Women</v>
      </c>
      <c r="I891" s="6">
        <v>60</v>
      </c>
      <c r="J891" s="4">
        <v>4000</v>
      </c>
      <c r="K891" s="6">
        <f>Tabla2[[#This Row],[Price per Unit]]*Tabla2[[#This Row],[Units Sold]]</f>
        <v>240000</v>
      </c>
      <c r="L891" s="52">
        <f>Tabla2[[#This Row],[Units Sold]]/Cálculos!$C$11</f>
        <v>1.6136443310052479E-4</v>
      </c>
      <c r="M891" s="6">
        <f>Tabla2[[#This Row],[Total Sales]]-Tabla2[[#This Row],[Operating Profit]]</f>
        <v>180000</v>
      </c>
      <c r="N891" s="6">
        <v>60000</v>
      </c>
      <c r="O891" s="46">
        <f>Tabla2[[#This Row],[Operating Profit]]/Tabla2[[#This Row],[Total Sales]]</f>
        <v>0.25</v>
      </c>
      <c r="P891" s="1" t="s">
        <v>23</v>
      </c>
    </row>
    <row r="892" spans="1:16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3" t="str">
        <f>IFERROR(LEFT(Tabla2[[#This Row],[Product]],FIND(" ",Tabla2[[#This Row],[Product]])-3),Tabla2[[#This Row],[Product]])</f>
        <v>Men</v>
      </c>
      <c r="I892" s="6">
        <v>40</v>
      </c>
      <c r="J892" s="4">
        <v>6750</v>
      </c>
      <c r="K892" s="6">
        <f>Tabla2[[#This Row],[Price per Unit]]*Tabla2[[#This Row],[Units Sold]]</f>
        <v>270000</v>
      </c>
      <c r="L892" s="52">
        <f>Tabla2[[#This Row],[Units Sold]]/Cálculos!$C$11</f>
        <v>2.7230248085713561E-4</v>
      </c>
      <c r="M892" s="6">
        <f>Tabla2[[#This Row],[Total Sales]]-Tabla2[[#This Row],[Operating Profit]]</f>
        <v>148500</v>
      </c>
      <c r="N892" s="6">
        <v>121500</v>
      </c>
      <c r="O892" s="46">
        <f>Tabla2[[#This Row],[Operating Profit]]/Tabla2[[#This Row],[Total Sales]]</f>
        <v>0.45</v>
      </c>
      <c r="P892" s="1" t="s">
        <v>23</v>
      </c>
    </row>
    <row r="893" spans="1:16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3" t="str">
        <f>IFERROR(LEFT(Tabla2[[#This Row],[Product]],FIND(" ",Tabla2[[#This Row],[Product]])-3),Tabla2[[#This Row],[Product]])</f>
        <v>Men</v>
      </c>
      <c r="I893" s="6">
        <v>45</v>
      </c>
      <c r="J893" s="4">
        <v>5250</v>
      </c>
      <c r="K893" s="6">
        <f>Tabla2[[#This Row],[Price per Unit]]*Tabla2[[#This Row],[Units Sold]]</f>
        <v>236250</v>
      </c>
      <c r="L893" s="52">
        <f>Tabla2[[#This Row],[Units Sold]]/Cálculos!$C$11</f>
        <v>2.117908184444388E-4</v>
      </c>
      <c r="M893" s="6">
        <f>Tabla2[[#This Row],[Total Sales]]-Tabla2[[#This Row],[Operating Profit]]</f>
        <v>165375</v>
      </c>
      <c r="N893" s="6">
        <v>70875</v>
      </c>
      <c r="O893" s="46">
        <f>Tabla2[[#This Row],[Operating Profit]]/Tabla2[[#This Row],[Total Sales]]</f>
        <v>0.3</v>
      </c>
      <c r="P893" s="1" t="s">
        <v>23</v>
      </c>
    </row>
    <row r="894" spans="1:16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3" t="str">
        <f>IFERROR(LEFT(Tabla2[[#This Row],[Product]],FIND(" ",Tabla2[[#This Row],[Product]])-3),Tabla2[[#This Row],[Product]])</f>
        <v>Women</v>
      </c>
      <c r="I894" s="6">
        <v>45</v>
      </c>
      <c r="J894" s="4">
        <v>5500</v>
      </c>
      <c r="K894" s="6">
        <f>Tabla2[[#This Row],[Price per Unit]]*Tabla2[[#This Row],[Units Sold]]</f>
        <v>247500</v>
      </c>
      <c r="L894" s="52">
        <f>Tabla2[[#This Row],[Units Sold]]/Cálculos!$C$11</f>
        <v>2.218760955132216E-4</v>
      </c>
      <c r="M894" s="6">
        <f>Tabla2[[#This Row],[Total Sales]]-Tabla2[[#This Row],[Operating Profit]]</f>
        <v>136125</v>
      </c>
      <c r="N894" s="6">
        <v>111375</v>
      </c>
      <c r="O894" s="46">
        <f>Tabla2[[#This Row],[Operating Profit]]/Tabla2[[#This Row],[Total Sales]]</f>
        <v>0.45</v>
      </c>
      <c r="P894" s="1" t="s">
        <v>23</v>
      </c>
    </row>
    <row r="895" spans="1:16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3" t="str">
        <f>IFERROR(LEFT(Tabla2[[#This Row],[Product]],FIND(" ",Tabla2[[#This Row],[Product]])-3),Tabla2[[#This Row],[Product]])</f>
        <v>Women</v>
      </c>
      <c r="I895" s="6">
        <v>40</v>
      </c>
      <c r="J895" s="4">
        <v>4250</v>
      </c>
      <c r="K895" s="6">
        <f>Tabla2[[#This Row],[Price per Unit]]*Tabla2[[#This Row],[Units Sold]]</f>
        <v>170000</v>
      </c>
      <c r="L895" s="52">
        <f>Tabla2[[#This Row],[Units Sold]]/Cálculos!$C$11</f>
        <v>1.7144971016930759E-4</v>
      </c>
      <c r="M895" s="6">
        <f>Tabla2[[#This Row],[Total Sales]]-Tabla2[[#This Row],[Operating Profit]]</f>
        <v>102000</v>
      </c>
      <c r="N895" s="6">
        <v>68000</v>
      </c>
      <c r="O895" s="46">
        <f>Tabla2[[#This Row],[Operating Profit]]/Tabla2[[#This Row],[Total Sales]]</f>
        <v>0.4</v>
      </c>
      <c r="P895" s="1" t="s">
        <v>23</v>
      </c>
    </row>
    <row r="896" spans="1:16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3" t="str">
        <f>IFERROR(LEFT(Tabla2[[#This Row],[Product]],FIND(" ",Tabla2[[#This Row],[Product]])-3),Tabla2[[#This Row],[Product]])</f>
        <v>Men</v>
      </c>
      <c r="I896" s="6">
        <v>45</v>
      </c>
      <c r="J896" s="4">
        <v>3000</v>
      </c>
      <c r="K896" s="6">
        <f>Tabla2[[#This Row],[Price per Unit]]*Tabla2[[#This Row],[Units Sold]]</f>
        <v>135000</v>
      </c>
      <c r="L896" s="52">
        <f>Tabla2[[#This Row],[Units Sold]]/Cálculos!$C$11</f>
        <v>1.210233248253936E-4</v>
      </c>
      <c r="M896" s="6">
        <f>Tabla2[[#This Row],[Total Sales]]-Tabla2[[#This Row],[Operating Profit]]</f>
        <v>53999.999999999985</v>
      </c>
      <c r="N896" s="6">
        <v>81000.000000000015</v>
      </c>
      <c r="O896" s="46">
        <f>Tabla2[[#This Row],[Operating Profit]]/Tabla2[[#This Row],[Total Sales]]</f>
        <v>0.60000000000000009</v>
      </c>
      <c r="P896" s="1" t="s">
        <v>23</v>
      </c>
    </row>
    <row r="897" spans="1:16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3" t="str">
        <f>IFERROR(LEFT(Tabla2[[#This Row],[Product]],FIND(" ",Tabla2[[#This Row],[Product]])-3),Tabla2[[#This Row],[Product]])</f>
        <v>Women</v>
      </c>
      <c r="I897" s="6">
        <v>60</v>
      </c>
      <c r="J897" s="4">
        <v>6000</v>
      </c>
      <c r="K897" s="6">
        <f>Tabla2[[#This Row],[Price per Unit]]*Tabla2[[#This Row],[Units Sold]]</f>
        <v>360000</v>
      </c>
      <c r="L897" s="52">
        <f>Tabla2[[#This Row],[Units Sold]]/Cálculos!$C$11</f>
        <v>2.4204664965078721E-4</v>
      </c>
      <c r="M897" s="6">
        <f>Tabla2[[#This Row],[Total Sales]]-Tabla2[[#This Row],[Operating Profit]]</f>
        <v>270000</v>
      </c>
      <c r="N897" s="6">
        <v>90000</v>
      </c>
      <c r="O897" s="46">
        <f>Tabla2[[#This Row],[Operating Profit]]/Tabla2[[#This Row],[Total Sales]]</f>
        <v>0.25</v>
      </c>
      <c r="P897" s="1" t="s">
        <v>23</v>
      </c>
    </row>
    <row r="898" spans="1:16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3" t="str">
        <f>IFERROR(LEFT(Tabla2[[#This Row],[Product]],FIND(" ",Tabla2[[#This Row],[Product]])-3),Tabla2[[#This Row],[Product]])</f>
        <v>Men</v>
      </c>
      <c r="I898" s="6">
        <v>40</v>
      </c>
      <c r="J898" s="4">
        <v>7500</v>
      </c>
      <c r="K898" s="6">
        <f>Tabla2[[#This Row],[Price per Unit]]*Tabla2[[#This Row],[Units Sold]]</f>
        <v>300000</v>
      </c>
      <c r="L898" s="52">
        <f>Tabla2[[#This Row],[Units Sold]]/Cálculos!$C$11</f>
        <v>3.0255831206348402E-4</v>
      </c>
      <c r="M898" s="6">
        <f>Tabla2[[#This Row],[Total Sales]]-Tabla2[[#This Row],[Operating Profit]]</f>
        <v>165000</v>
      </c>
      <c r="N898" s="6">
        <v>135000</v>
      </c>
      <c r="O898" s="46">
        <f>Tabla2[[#This Row],[Operating Profit]]/Tabla2[[#This Row],[Total Sales]]</f>
        <v>0.45</v>
      </c>
      <c r="P898" s="1" t="s">
        <v>23</v>
      </c>
    </row>
    <row r="899" spans="1:16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3" t="str">
        <f>IFERROR(LEFT(Tabla2[[#This Row],[Product]],FIND(" ",Tabla2[[#This Row],[Product]])-3),Tabla2[[#This Row],[Product]])</f>
        <v>Men</v>
      </c>
      <c r="I899" s="6">
        <v>45</v>
      </c>
      <c r="J899" s="4">
        <v>6000</v>
      </c>
      <c r="K899" s="6">
        <f>Tabla2[[#This Row],[Price per Unit]]*Tabla2[[#This Row],[Units Sold]]</f>
        <v>270000</v>
      </c>
      <c r="L899" s="52">
        <f>Tabla2[[#This Row],[Units Sold]]/Cálculos!$C$11</f>
        <v>2.4204664965078721E-4</v>
      </c>
      <c r="M899" s="6">
        <f>Tabla2[[#This Row],[Total Sales]]-Tabla2[[#This Row],[Operating Profit]]</f>
        <v>189000</v>
      </c>
      <c r="N899" s="6">
        <v>81000</v>
      </c>
      <c r="O899" s="46">
        <f>Tabla2[[#This Row],[Operating Profit]]/Tabla2[[#This Row],[Total Sales]]</f>
        <v>0.3</v>
      </c>
      <c r="P899" s="1" t="s">
        <v>23</v>
      </c>
    </row>
    <row r="900" spans="1:16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3" t="str">
        <f>IFERROR(LEFT(Tabla2[[#This Row],[Product]],FIND(" ",Tabla2[[#This Row],[Product]])-3),Tabla2[[#This Row],[Product]])</f>
        <v>Women</v>
      </c>
      <c r="I900" s="6">
        <v>45</v>
      </c>
      <c r="J900" s="4">
        <v>5500</v>
      </c>
      <c r="K900" s="6">
        <f>Tabla2[[#This Row],[Price per Unit]]*Tabla2[[#This Row],[Units Sold]]</f>
        <v>247500</v>
      </c>
      <c r="L900" s="52">
        <f>Tabla2[[#This Row],[Units Sold]]/Cálculos!$C$11</f>
        <v>2.218760955132216E-4</v>
      </c>
      <c r="M900" s="6">
        <f>Tabla2[[#This Row],[Total Sales]]-Tabla2[[#This Row],[Operating Profit]]</f>
        <v>136125</v>
      </c>
      <c r="N900" s="6">
        <v>111375</v>
      </c>
      <c r="O900" s="46">
        <f>Tabla2[[#This Row],[Operating Profit]]/Tabla2[[#This Row],[Total Sales]]</f>
        <v>0.45</v>
      </c>
      <c r="P900" s="1" t="s">
        <v>23</v>
      </c>
    </row>
    <row r="901" spans="1:16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3" t="str">
        <f>IFERROR(LEFT(Tabla2[[#This Row],[Product]],FIND(" ",Tabla2[[#This Row],[Product]])-3),Tabla2[[#This Row],[Product]])</f>
        <v>Women</v>
      </c>
      <c r="I901" s="6">
        <v>40</v>
      </c>
      <c r="J901" s="4">
        <v>4500</v>
      </c>
      <c r="K901" s="6">
        <f>Tabla2[[#This Row],[Price per Unit]]*Tabla2[[#This Row],[Units Sold]]</f>
        <v>180000</v>
      </c>
      <c r="L901" s="52">
        <f>Tabla2[[#This Row],[Units Sold]]/Cálculos!$C$11</f>
        <v>1.8153498723809039E-4</v>
      </c>
      <c r="M901" s="6">
        <f>Tabla2[[#This Row],[Total Sales]]-Tabla2[[#This Row],[Operating Profit]]</f>
        <v>108000</v>
      </c>
      <c r="N901" s="6">
        <v>72000</v>
      </c>
      <c r="O901" s="46">
        <f>Tabla2[[#This Row],[Operating Profit]]/Tabla2[[#This Row],[Total Sales]]</f>
        <v>0.4</v>
      </c>
      <c r="P901" s="1" t="s">
        <v>23</v>
      </c>
    </row>
    <row r="902" spans="1:16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3" t="str">
        <f>IFERROR(LEFT(Tabla2[[#This Row],[Product]],FIND(" ",Tabla2[[#This Row],[Product]])-3),Tabla2[[#This Row],[Product]])</f>
        <v>Men</v>
      </c>
      <c r="I902" s="6">
        <v>45</v>
      </c>
      <c r="J902" s="4">
        <v>4750</v>
      </c>
      <c r="K902" s="6">
        <f>Tabla2[[#This Row],[Price per Unit]]*Tabla2[[#This Row],[Units Sold]]</f>
        <v>213750</v>
      </c>
      <c r="L902" s="52">
        <f>Tabla2[[#This Row],[Units Sold]]/Cálculos!$C$11</f>
        <v>1.9162026430687319E-4</v>
      </c>
      <c r="M902" s="6">
        <f>Tabla2[[#This Row],[Total Sales]]-Tabla2[[#This Row],[Operating Profit]]</f>
        <v>85499.999999999985</v>
      </c>
      <c r="N902" s="6">
        <v>128250.00000000001</v>
      </c>
      <c r="O902" s="46">
        <f>Tabla2[[#This Row],[Operating Profit]]/Tabla2[[#This Row],[Total Sales]]</f>
        <v>0.60000000000000009</v>
      </c>
      <c r="P902" s="1" t="s">
        <v>23</v>
      </c>
    </row>
    <row r="903" spans="1:16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3" t="str">
        <f>IFERROR(LEFT(Tabla2[[#This Row],[Product]],FIND(" ",Tabla2[[#This Row],[Product]])-3),Tabla2[[#This Row],[Product]])</f>
        <v>Women</v>
      </c>
      <c r="I903" s="6">
        <v>60</v>
      </c>
      <c r="J903" s="4">
        <v>4750</v>
      </c>
      <c r="K903" s="6">
        <f>Tabla2[[#This Row],[Price per Unit]]*Tabla2[[#This Row],[Units Sold]]</f>
        <v>285000</v>
      </c>
      <c r="L903" s="52">
        <f>Tabla2[[#This Row],[Units Sold]]/Cálculos!$C$11</f>
        <v>1.9162026430687319E-4</v>
      </c>
      <c r="M903" s="6">
        <f>Tabla2[[#This Row],[Total Sales]]-Tabla2[[#This Row],[Operating Profit]]</f>
        <v>213750</v>
      </c>
      <c r="N903" s="6">
        <v>71250</v>
      </c>
      <c r="O903" s="46">
        <f>Tabla2[[#This Row],[Operating Profit]]/Tabla2[[#This Row],[Total Sales]]</f>
        <v>0.25</v>
      </c>
      <c r="P903" s="1" t="s">
        <v>23</v>
      </c>
    </row>
    <row r="904" spans="1:16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3" t="str">
        <f>IFERROR(LEFT(Tabla2[[#This Row],[Product]],FIND(" ",Tabla2[[#This Row],[Product]])-3),Tabla2[[#This Row],[Product]])</f>
        <v>Men</v>
      </c>
      <c r="I904" s="6">
        <v>45</v>
      </c>
      <c r="J904" s="4">
        <v>6750</v>
      </c>
      <c r="K904" s="6">
        <f>Tabla2[[#This Row],[Price per Unit]]*Tabla2[[#This Row],[Units Sold]]</f>
        <v>303750</v>
      </c>
      <c r="L904" s="52">
        <f>Tabla2[[#This Row],[Units Sold]]/Cálculos!$C$11</f>
        <v>2.7230248085713561E-4</v>
      </c>
      <c r="M904" s="6">
        <f>Tabla2[[#This Row],[Total Sales]]-Tabla2[[#This Row],[Operating Profit]]</f>
        <v>167062.5</v>
      </c>
      <c r="N904" s="6">
        <v>136687.5</v>
      </c>
      <c r="O904" s="46">
        <f>Tabla2[[#This Row],[Operating Profit]]/Tabla2[[#This Row],[Total Sales]]</f>
        <v>0.45</v>
      </c>
      <c r="P904" s="1" t="s">
        <v>23</v>
      </c>
    </row>
    <row r="905" spans="1:16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3" t="str">
        <f>IFERROR(LEFT(Tabla2[[#This Row],[Product]],FIND(" ",Tabla2[[#This Row],[Product]])-3),Tabla2[[#This Row],[Product]])</f>
        <v>Men</v>
      </c>
      <c r="I905" s="6">
        <v>55.000000000000007</v>
      </c>
      <c r="J905" s="4">
        <v>6250</v>
      </c>
      <c r="K905" s="6">
        <f>Tabla2[[#This Row],[Price per Unit]]*Tabla2[[#This Row],[Units Sold]]</f>
        <v>343750.00000000006</v>
      </c>
      <c r="L905" s="52">
        <f>Tabla2[[#This Row],[Units Sold]]/Cálculos!$C$11</f>
        <v>2.5213192671957001E-4</v>
      </c>
      <c r="M905" s="6">
        <f>Tabla2[[#This Row],[Total Sales]]-Tabla2[[#This Row],[Operating Profit]]</f>
        <v>240625.00000000006</v>
      </c>
      <c r="N905" s="6">
        <v>103125.00000000001</v>
      </c>
      <c r="O905" s="46">
        <f>Tabla2[[#This Row],[Operating Profit]]/Tabla2[[#This Row],[Total Sales]]</f>
        <v>0.3</v>
      </c>
      <c r="P905" s="1" t="s">
        <v>23</v>
      </c>
    </row>
    <row r="906" spans="1:16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3" t="str">
        <f>IFERROR(LEFT(Tabla2[[#This Row],[Product]],FIND(" ",Tabla2[[#This Row],[Product]])-3),Tabla2[[#This Row],[Product]])</f>
        <v>Women</v>
      </c>
      <c r="I906" s="6">
        <v>50</v>
      </c>
      <c r="J906" s="4">
        <v>5000</v>
      </c>
      <c r="K906" s="6">
        <f>Tabla2[[#This Row],[Price per Unit]]*Tabla2[[#This Row],[Units Sold]]</f>
        <v>250000</v>
      </c>
      <c r="L906" s="52">
        <f>Tabla2[[#This Row],[Units Sold]]/Cálculos!$C$11</f>
        <v>2.01705541375656E-4</v>
      </c>
      <c r="M906" s="6">
        <f>Tabla2[[#This Row],[Total Sales]]-Tabla2[[#This Row],[Operating Profit]]</f>
        <v>137500</v>
      </c>
      <c r="N906" s="6">
        <v>112500</v>
      </c>
      <c r="O906" s="46">
        <f>Tabla2[[#This Row],[Operating Profit]]/Tabla2[[#This Row],[Total Sales]]</f>
        <v>0.45</v>
      </c>
      <c r="P906" s="1" t="s">
        <v>23</v>
      </c>
    </row>
    <row r="907" spans="1:16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3" t="str">
        <f>IFERROR(LEFT(Tabla2[[#This Row],[Product]],FIND(" ",Tabla2[[#This Row],[Product]])-3),Tabla2[[#This Row],[Product]])</f>
        <v>Women</v>
      </c>
      <c r="I907" s="6">
        <v>45</v>
      </c>
      <c r="J907" s="4">
        <v>4250</v>
      </c>
      <c r="K907" s="6">
        <f>Tabla2[[#This Row],[Price per Unit]]*Tabla2[[#This Row],[Units Sold]]</f>
        <v>191250</v>
      </c>
      <c r="L907" s="52">
        <f>Tabla2[[#This Row],[Units Sold]]/Cálculos!$C$11</f>
        <v>1.7144971016930759E-4</v>
      </c>
      <c r="M907" s="6">
        <f>Tabla2[[#This Row],[Total Sales]]-Tabla2[[#This Row],[Operating Profit]]</f>
        <v>114750</v>
      </c>
      <c r="N907" s="6">
        <v>76500</v>
      </c>
      <c r="O907" s="46">
        <f>Tabla2[[#This Row],[Operating Profit]]/Tabla2[[#This Row],[Total Sales]]</f>
        <v>0.4</v>
      </c>
      <c r="P907" s="1" t="s">
        <v>23</v>
      </c>
    </row>
    <row r="908" spans="1:16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3" t="str">
        <f>IFERROR(LEFT(Tabla2[[#This Row],[Product]],FIND(" ",Tabla2[[#This Row],[Product]])-3),Tabla2[[#This Row],[Product]])</f>
        <v>Men</v>
      </c>
      <c r="I908" s="6">
        <v>54.999999999999993</v>
      </c>
      <c r="J908" s="4">
        <v>4250</v>
      </c>
      <c r="K908" s="6">
        <f>Tabla2[[#This Row],[Price per Unit]]*Tabla2[[#This Row],[Units Sold]]</f>
        <v>233749.99999999997</v>
      </c>
      <c r="L908" s="52">
        <f>Tabla2[[#This Row],[Units Sold]]/Cálculos!$C$11</f>
        <v>1.7144971016930759E-4</v>
      </c>
      <c r="M908" s="6">
        <f>Tabla2[[#This Row],[Total Sales]]-Tabla2[[#This Row],[Operating Profit]]</f>
        <v>93499.999999999971</v>
      </c>
      <c r="N908" s="6">
        <v>140250</v>
      </c>
      <c r="O908" s="46">
        <f>Tabla2[[#This Row],[Operating Profit]]/Tabla2[[#This Row],[Total Sales]]</f>
        <v>0.60000000000000009</v>
      </c>
      <c r="P908" s="1" t="s">
        <v>23</v>
      </c>
    </row>
    <row r="909" spans="1:16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3" t="str">
        <f>IFERROR(LEFT(Tabla2[[#This Row],[Product]],FIND(" ",Tabla2[[#This Row],[Product]])-3),Tabla2[[#This Row],[Product]])</f>
        <v>Women</v>
      </c>
      <c r="I909" s="6">
        <v>60</v>
      </c>
      <c r="J909" s="4">
        <v>4000</v>
      </c>
      <c r="K909" s="6">
        <f>Tabla2[[#This Row],[Price per Unit]]*Tabla2[[#This Row],[Units Sold]]</f>
        <v>240000</v>
      </c>
      <c r="L909" s="52">
        <f>Tabla2[[#This Row],[Units Sold]]/Cálculos!$C$11</f>
        <v>1.6136443310052479E-4</v>
      </c>
      <c r="M909" s="6">
        <f>Tabla2[[#This Row],[Total Sales]]-Tabla2[[#This Row],[Operating Profit]]</f>
        <v>180000</v>
      </c>
      <c r="N909" s="6">
        <v>60000</v>
      </c>
      <c r="O909" s="46">
        <f>Tabla2[[#This Row],[Operating Profit]]/Tabla2[[#This Row],[Total Sales]]</f>
        <v>0.25</v>
      </c>
      <c r="P909" s="1" t="s">
        <v>23</v>
      </c>
    </row>
    <row r="910" spans="1:16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3" t="str">
        <f>IFERROR(LEFT(Tabla2[[#This Row],[Product]],FIND(" ",Tabla2[[#This Row],[Product]])-3),Tabla2[[#This Row],[Product]])</f>
        <v>Men</v>
      </c>
      <c r="I910" s="6">
        <v>45</v>
      </c>
      <c r="J910" s="4">
        <v>6000</v>
      </c>
      <c r="K910" s="6">
        <f>Tabla2[[#This Row],[Price per Unit]]*Tabla2[[#This Row],[Units Sold]]</f>
        <v>270000</v>
      </c>
      <c r="L910" s="52">
        <f>Tabla2[[#This Row],[Units Sold]]/Cálculos!$C$11</f>
        <v>2.4204664965078721E-4</v>
      </c>
      <c r="M910" s="6">
        <f>Tabla2[[#This Row],[Total Sales]]-Tabla2[[#This Row],[Operating Profit]]</f>
        <v>148500</v>
      </c>
      <c r="N910" s="6">
        <v>121500</v>
      </c>
      <c r="O910" s="46">
        <f>Tabla2[[#This Row],[Operating Profit]]/Tabla2[[#This Row],[Total Sales]]</f>
        <v>0.45</v>
      </c>
      <c r="P910" s="1" t="s">
        <v>23</v>
      </c>
    </row>
    <row r="911" spans="1:16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3" t="str">
        <f>IFERROR(LEFT(Tabla2[[#This Row],[Product]],FIND(" ",Tabla2[[#This Row],[Product]])-3),Tabla2[[#This Row],[Product]])</f>
        <v>Men</v>
      </c>
      <c r="I911" s="6">
        <v>50</v>
      </c>
      <c r="J911" s="4">
        <v>6000</v>
      </c>
      <c r="K911" s="6">
        <f>Tabla2[[#This Row],[Price per Unit]]*Tabla2[[#This Row],[Units Sold]]</f>
        <v>300000</v>
      </c>
      <c r="L911" s="52">
        <f>Tabla2[[#This Row],[Units Sold]]/Cálculos!$C$11</f>
        <v>2.4204664965078721E-4</v>
      </c>
      <c r="M911" s="6">
        <f>Tabla2[[#This Row],[Total Sales]]-Tabla2[[#This Row],[Operating Profit]]</f>
        <v>210000</v>
      </c>
      <c r="N911" s="6">
        <v>90000</v>
      </c>
      <c r="O911" s="46">
        <f>Tabla2[[#This Row],[Operating Profit]]/Tabla2[[#This Row],[Total Sales]]</f>
        <v>0.3</v>
      </c>
      <c r="P911" s="1" t="s">
        <v>23</v>
      </c>
    </row>
    <row r="912" spans="1:16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3" t="str">
        <f>IFERROR(LEFT(Tabla2[[#This Row],[Product]],FIND(" ",Tabla2[[#This Row],[Product]])-3),Tabla2[[#This Row],[Product]])</f>
        <v>Women</v>
      </c>
      <c r="I912" s="6">
        <v>45</v>
      </c>
      <c r="J912" s="4">
        <v>4500</v>
      </c>
      <c r="K912" s="6">
        <f>Tabla2[[#This Row],[Price per Unit]]*Tabla2[[#This Row],[Units Sold]]</f>
        <v>202500</v>
      </c>
      <c r="L912" s="52">
        <f>Tabla2[[#This Row],[Units Sold]]/Cálculos!$C$11</f>
        <v>1.8153498723809039E-4</v>
      </c>
      <c r="M912" s="6">
        <f>Tabla2[[#This Row],[Total Sales]]-Tabla2[[#This Row],[Operating Profit]]</f>
        <v>111375</v>
      </c>
      <c r="N912" s="6">
        <v>91125</v>
      </c>
      <c r="O912" s="46">
        <f>Tabla2[[#This Row],[Operating Profit]]/Tabla2[[#This Row],[Total Sales]]</f>
        <v>0.45</v>
      </c>
      <c r="P912" s="1" t="s">
        <v>23</v>
      </c>
    </row>
    <row r="913" spans="1:16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3" t="str">
        <f>IFERROR(LEFT(Tabla2[[#This Row],[Product]],FIND(" ",Tabla2[[#This Row],[Product]])-3),Tabla2[[#This Row],[Product]])</f>
        <v>Women</v>
      </c>
      <c r="I913" s="6">
        <v>45</v>
      </c>
      <c r="J913" s="4">
        <v>4000</v>
      </c>
      <c r="K913" s="6">
        <f>Tabla2[[#This Row],[Price per Unit]]*Tabla2[[#This Row],[Units Sold]]</f>
        <v>180000</v>
      </c>
      <c r="L913" s="52">
        <f>Tabla2[[#This Row],[Units Sold]]/Cálculos!$C$11</f>
        <v>1.6136443310052479E-4</v>
      </c>
      <c r="M913" s="6">
        <f>Tabla2[[#This Row],[Total Sales]]-Tabla2[[#This Row],[Operating Profit]]</f>
        <v>108000</v>
      </c>
      <c r="N913" s="6">
        <v>72000</v>
      </c>
      <c r="O913" s="46">
        <f>Tabla2[[#This Row],[Operating Profit]]/Tabla2[[#This Row],[Total Sales]]</f>
        <v>0.4</v>
      </c>
      <c r="P913" s="1" t="s">
        <v>23</v>
      </c>
    </row>
    <row r="914" spans="1:16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3" t="str">
        <f>IFERROR(LEFT(Tabla2[[#This Row],[Product]],FIND(" ",Tabla2[[#This Row],[Product]])-3),Tabla2[[#This Row],[Product]])</f>
        <v>Men</v>
      </c>
      <c r="I914" s="6">
        <v>54.999999999999993</v>
      </c>
      <c r="J914" s="4">
        <v>4000</v>
      </c>
      <c r="K914" s="6">
        <f>Tabla2[[#This Row],[Price per Unit]]*Tabla2[[#This Row],[Units Sold]]</f>
        <v>219999.99999999997</v>
      </c>
      <c r="L914" s="52">
        <f>Tabla2[[#This Row],[Units Sold]]/Cálculos!$C$11</f>
        <v>1.6136443310052479E-4</v>
      </c>
      <c r="M914" s="6">
        <f>Tabla2[[#This Row],[Total Sales]]-Tabla2[[#This Row],[Operating Profit]]</f>
        <v>87999.999999999971</v>
      </c>
      <c r="N914" s="6">
        <v>132000</v>
      </c>
      <c r="O914" s="46">
        <f>Tabla2[[#This Row],[Operating Profit]]/Tabla2[[#This Row],[Total Sales]]</f>
        <v>0.60000000000000009</v>
      </c>
      <c r="P914" s="1" t="s">
        <v>23</v>
      </c>
    </row>
    <row r="915" spans="1:16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3" t="str">
        <f>IFERROR(LEFT(Tabla2[[#This Row],[Product]],FIND(" ",Tabla2[[#This Row],[Product]])-3),Tabla2[[#This Row],[Product]])</f>
        <v>Women</v>
      </c>
      <c r="I915" s="6">
        <v>60</v>
      </c>
      <c r="J915" s="4">
        <v>4500</v>
      </c>
      <c r="K915" s="6">
        <f>Tabla2[[#This Row],[Price per Unit]]*Tabla2[[#This Row],[Units Sold]]</f>
        <v>270000</v>
      </c>
      <c r="L915" s="52">
        <f>Tabla2[[#This Row],[Units Sold]]/Cálculos!$C$11</f>
        <v>1.8153498723809039E-4</v>
      </c>
      <c r="M915" s="6">
        <f>Tabla2[[#This Row],[Total Sales]]-Tabla2[[#This Row],[Operating Profit]]</f>
        <v>202500</v>
      </c>
      <c r="N915" s="6">
        <v>67500</v>
      </c>
      <c r="O915" s="46">
        <f>Tabla2[[#This Row],[Operating Profit]]/Tabla2[[#This Row],[Total Sales]]</f>
        <v>0.25</v>
      </c>
      <c r="P915" s="1" t="s">
        <v>23</v>
      </c>
    </row>
    <row r="916" spans="1:16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3" t="str">
        <f>IFERROR(LEFT(Tabla2[[#This Row],[Product]],FIND(" ",Tabla2[[#This Row],[Product]])-3),Tabla2[[#This Row],[Product]])</f>
        <v>Men</v>
      </c>
      <c r="I916" s="6">
        <v>45</v>
      </c>
      <c r="J916" s="4">
        <v>5500</v>
      </c>
      <c r="K916" s="6">
        <f>Tabla2[[#This Row],[Price per Unit]]*Tabla2[[#This Row],[Units Sold]]</f>
        <v>247500</v>
      </c>
      <c r="L916" s="52">
        <f>Tabla2[[#This Row],[Units Sold]]/Cálculos!$C$11</f>
        <v>2.218760955132216E-4</v>
      </c>
      <c r="M916" s="6">
        <f>Tabla2[[#This Row],[Total Sales]]-Tabla2[[#This Row],[Operating Profit]]</f>
        <v>136125</v>
      </c>
      <c r="N916" s="6">
        <v>111375</v>
      </c>
      <c r="O916" s="46">
        <f>Tabla2[[#This Row],[Operating Profit]]/Tabla2[[#This Row],[Total Sales]]</f>
        <v>0.45</v>
      </c>
      <c r="P916" s="1" t="s">
        <v>23</v>
      </c>
    </row>
    <row r="917" spans="1:16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3" t="str">
        <f>IFERROR(LEFT(Tabla2[[#This Row],[Product]],FIND(" ",Tabla2[[#This Row],[Product]])-3),Tabla2[[#This Row],[Product]])</f>
        <v>Men</v>
      </c>
      <c r="I917" s="6">
        <v>50</v>
      </c>
      <c r="J917" s="4">
        <v>5500</v>
      </c>
      <c r="K917" s="6">
        <f>Tabla2[[#This Row],[Price per Unit]]*Tabla2[[#This Row],[Units Sold]]</f>
        <v>275000</v>
      </c>
      <c r="L917" s="52">
        <f>Tabla2[[#This Row],[Units Sold]]/Cálculos!$C$11</f>
        <v>2.218760955132216E-4</v>
      </c>
      <c r="M917" s="6">
        <f>Tabla2[[#This Row],[Total Sales]]-Tabla2[[#This Row],[Operating Profit]]</f>
        <v>192500</v>
      </c>
      <c r="N917" s="6">
        <v>82500</v>
      </c>
      <c r="O917" s="46">
        <f>Tabla2[[#This Row],[Operating Profit]]/Tabla2[[#This Row],[Total Sales]]</f>
        <v>0.3</v>
      </c>
      <c r="P917" s="1" t="s">
        <v>23</v>
      </c>
    </row>
    <row r="918" spans="1:16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3" t="str">
        <f>IFERROR(LEFT(Tabla2[[#This Row],[Product]],FIND(" ",Tabla2[[#This Row],[Product]])-3),Tabla2[[#This Row],[Product]])</f>
        <v>Women</v>
      </c>
      <c r="I918" s="6">
        <v>45</v>
      </c>
      <c r="J918" s="4">
        <v>4000</v>
      </c>
      <c r="K918" s="6">
        <f>Tabla2[[#This Row],[Price per Unit]]*Tabla2[[#This Row],[Units Sold]]</f>
        <v>180000</v>
      </c>
      <c r="L918" s="52">
        <f>Tabla2[[#This Row],[Units Sold]]/Cálculos!$C$11</f>
        <v>1.6136443310052479E-4</v>
      </c>
      <c r="M918" s="6">
        <f>Tabla2[[#This Row],[Total Sales]]-Tabla2[[#This Row],[Operating Profit]]</f>
        <v>99000</v>
      </c>
      <c r="N918" s="6">
        <v>81000</v>
      </c>
      <c r="O918" s="46">
        <f>Tabla2[[#This Row],[Operating Profit]]/Tabla2[[#This Row],[Total Sales]]</f>
        <v>0.45</v>
      </c>
      <c r="P918" s="1" t="s">
        <v>23</v>
      </c>
    </row>
    <row r="919" spans="1:16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3" t="str">
        <f>IFERROR(LEFT(Tabla2[[#This Row],[Product]],FIND(" ",Tabla2[[#This Row],[Product]])-3),Tabla2[[#This Row],[Product]])</f>
        <v>Women</v>
      </c>
      <c r="I919" s="6">
        <v>45</v>
      </c>
      <c r="J919" s="4">
        <v>3750</v>
      </c>
      <c r="K919" s="6">
        <f>Tabla2[[#This Row],[Price per Unit]]*Tabla2[[#This Row],[Units Sold]]</f>
        <v>168750</v>
      </c>
      <c r="L919" s="52">
        <f>Tabla2[[#This Row],[Units Sold]]/Cálculos!$C$11</f>
        <v>1.5127915603174201E-4</v>
      </c>
      <c r="M919" s="6">
        <f>Tabla2[[#This Row],[Total Sales]]-Tabla2[[#This Row],[Operating Profit]]</f>
        <v>101250</v>
      </c>
      <c r="N919" s="6">
        <v>67500</v>
      </c>
      <c r="O919" s="46">
        <f>Tabla2[[#This Row],[Operating Profit]]/Tabla2[[#This Row],[Total Sales]]</f>
        <v>0.4</v>
      </c>
      <c r="P919" s="1" t="s">
        <v>23</v>
      </c>
    </row>
    <row r="920" spans="1:16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3" t="str">
        <f>IFERROR(LEFT(Tabla2[[#This Row],[Product]],FIND(" ",Tabla2[[#This Row],[Product]])-3),Tabla2[[#This Row],[Product]])</f>
        <v>Men</v>
      </c>
      <c r="I920" s="6">
        <v>54.999999999999993</v>
      </c>
      <c r="J920" s="4">
        <v>3500</v>
      </c>
      <c r="K920" s="6">
        <f>Tabla2[[#This Row],[Price per Unit]]*Tabla2[[#This Row],[Units Sold]]</f>
        <v>192499.99999999997</v>
      </c>
      <c r="L920" s="52">
        <f>Tabla2[[#This Row],[Units Sold]]/Cálculos!$C$11</f>
        <v>1.4119387896295921E-4</v>
      </c>
      <c r="M920" s="6">
        <f>Tabla2[[#This Row],[Total Sales]]-Tabla2[[#This Row],[Operating Profit]]</f>
        <v>76999.999999999971</v>
      </c>
      <c r="N920" s="6">
        <v>115500</v>
      </c>
      <c r="O920" s="46">
        <f>Tabla2[[#This Row],[Operating Profit]]/Tabla2[[#This Row],[Total Sales]]</f>
        <v>0.60000000000000009</v>
      </c>
      <c r="P920" s="1" t="s">
        <v>23</v>
      </c>
    </row>
    <row r="921" spans="1:16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3" t="str">
        <f>IFERROR(LEFT(Tabla2[[#This Row],[Product]],FIND(" ",Tabla2[[#This Row],[Product]])-3),Tabla2[[#This Row],[Product]])</f>
        <v>Women</v>
      </c>
      <c r="I921" s="6">
        <v>60</v>
      </c>
      <c r="J921" s="4">
        <v>4000</v>
      </c>
      <c r="K921" s="6">
        <f>Tabla2[[#This Row],[Price per Unit]]*Tabla2[[#This Row],[Units Sold]]</f>
        <v>240000</v>
      </c>
      <c r="L921" s="52">
        <f>Tabla2[[#This Row],[Units Sold]]/Cálculos!$C$11</f>
        <v>1.6136443310052479E-4</v>
      </c>
      <c r="M921" s="6">
        <f>Tabla2[[#This Row],[Total Sales]]-Tabla2[[#This Row],[Operating Profit]]</f>
        <v>180000</v>
      </c>
      <c r="N921" s="6">
        <v>60000</v>
      </c>
      <c r="O921" s="46">
        <f>Tabla2[[#This Row],[Operating Profit]]/Tabla2[[#This Row],[Total Sales]]</f>
        <v>0.25</v>
      </c>
      <c r="P921" s="1" t="s">
        <v>23</v>
      </c>
    </row>
    <row r="922" spans="1:16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3" t="str">
        <f>IFERROR(LEFT(Tabla2[[#This Row],[Product]],FIND(" ",Tabla2[[#This Row],[Product]])-3),Tabla2[[#This Row],[Product]])</f>
        <v>Men</v>
      </c>
      <c r="I922" s="6">
        <v>40</v>
      </c>
      <c r="J922" s="4">
        <v>5750</v>
      </c>
      <c r="K922" s="6">
        <f>Tabla2[[#This Row],[Price per Unit]]*Tabla2[[#This Row],[Units Sold]]</f>
        <v>230000</v>
      </c>
      <c r="L922" s="52">
        <f>Tabla2[[#This Row],[Units Sold]]/Cálculos!$C$11</f>
        <v>2.319613725820044E-4</v>
      </c>
      <c r="M922" s="6">
        <f>Tabla2[[#This Row],[Total Sales]]-Tabla2[[#This Row],[Operating Profit]]</f>
        <v>126500</v>
      </c>
      <c r="N922" s="6">
        <v>103500</v>
      </c>
      <c r="O922" s="46">
        <f>Tabla2[[#This Row],[Operating Profit]]/Tabla2[[#This Row],[Total Sales]]</f>
        <v>0.45</v>
      </c>
      <c r="P922" s="1" t="s">
        <v>23</v>
      </c>
    </row>
    <row r="923" spans="1:16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3" t="str">
        <f>IFERROR(LEFT(Tabla2[[#This Row],[Product]],FIND(" ",Tabla2[[#This Row],[Product]])-3),Tabla2[[#This Row],[Product]])</f>
        <v>Men</v>
      </c>
      <c r="I923" s="6">
        <v>45.000000000000007</v>
      </c>
      <c r="J923" s="4">
        <v>5750</v>
      </c>
      <c r="K923" s="6">
        <f>Tabla2[[#This Row],[Price per Unit]]*Tabla2[[#This Row],[Units Sold]]</f>
        <v>258750.00000000003</v>
      </c>
      <c r="L923" s="52">
        <f>Tabla2[[#This Row],[Units Sold]]/Cálculos!$C$11</f>
        <v>2.319613725820044E-4</v>
      </c>
      <c r="M923" s="6">
        <f>Tabla2[[#This Row],[Total Sales]]-Tabla2[[#This Row],[Operating Profit]]</f>
        <v>181125.00000000003</v>
      </c>
      <c r="N923" s="6">
        <v>77625</v>
      </c>
      <c r="O923" s="46">
        <f>Tabla2[[#This Row],[Operating Profit]]/Tabla2[[#This Row],[Total Sales]]</f>
        <v>0.3</v>
      </c>
      <c r="P923" s="1" t="s">
        <v>23</v>
      </c>
    </row>
    <row r="924" spans="1:16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3" t="str">
        <f>IFERROR(LEFT(Tabla2[[#This Row],[Product]],FIND(" ",Tabla2[[#This Row],[Product]])-3),Tabla2[[#This Row],[Product]])</f>
        <v>Women</v>
      </c>
      <c r="I924" s="6">
        <v>40</v>
      </c>
      <c r="J924" s="4">
        <v>4250</v>
      </c>
      <c r="K924" s="6">
        <f>Tabla2[[#This Row],[Price per Unit]]*Tabla2[[#This Row],[Units Sold]]</f>
        <v>170000</v>
      </c>
      <c r="L924" s="52">
        <f>Tabla2[[#This Row],[Units Sold]]/Cálculos!$C$11</f>
        <v>1.7144971016930759E-4</v>
      </c>
      <c r="M924" s="6">
        <f>Tabla2[[#This Row],[Total Sales]]-Tabla2[[#This Row],[Operating Profit]]</f>
        <v>93500</v>
      </c>
      <c r="N924" s="6">
        <v>76500</v>
      </c>
      <c r="O924" s="46">
        <f>Tabla2[[#This Row],[Operating Profit]]/Tabla2[[#This Row],[Total Sales]]</f>
        <v>0.45</v>
      </c>
      <c r="P924" s="1" t="s">
        <v>23</v>
      </c>
    </row>
    <row r="925" spans="1:16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3" t="str">
        <f>IFERROR(LEFT(Tabla2[[#This Row],[Product]],FIND(" ",Tabla2[[#This Row],[Product]])-3),Tabla2[[#This Row],[Product]])</f>
        <v>Women</v>
      </c>
      <c r="I925" s="6">
        <v>40</v>
      </c>
      <c r="J925" s="4">
        <v>4250</v>
      </c>
      <c r="K925" s="6">
        <f>Tabla2[[#This Row],[Price per Unit]]*Tabla2[[#This Row],[Units Sold]]</f>
        <v>170000</v>
      </c>
      <c r="L925" s="52">
        <f>Tabla2[[#This Row],[Units Sold]]/Cálculos!$C$11</f>
        <v>1.7144971016930759E-4</v>
      </c>
      <c r="M925" s="6">
        <f>Tabla2[[#This Row],[Total Sales]]-Tabla2[[#This Row],[Operating Profit]]</f>
        <v>102000</v>
      </c>
      <c r="N925" s="6">
        <v>68000</v>
      </c>
      <c r="O925" s="46">
        <f>Tabla2[[#This Row],[Operating Profit]]/Tabla2[[#This Row],[Total Sales]]</f>
        <v>0.4</v>
      </c>
      <c r="P925" s="1" t="s">
        <v>23</v>
      </c>
    </row>
    <row r="926" spans="1:16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3" t="str">
        <f>IFERROR(LEFT(Tabla2[[#This Row],[Product]],FIND(" ",Tabla2[[#This Row],[Product]])-3),Tabla2[[#This Row],[Product]])</f>
        <v>Men</v>
      </c>
      <c r="I926" s="6">
        <v>54.999999999999993</v>
      </c>
      <c r="J926" s="4">
        <v>3750</v>
      </c>
      <c r="K926" s="6">
        <f>Tabla2[[#This Row],[Price per Unit]]*Tabla2[[#This Row],[Units Sold]]</f>
        <v>206249.99999999997</v>
      </c>
      <c r="L926" s="52">
        <f>Tabla2[[#This Row],[Units Sold]]/Cálculos!$C$11</f>
        <v>1.5127915603174201E-4</v>
      </c>
      <c r="M926" s="6">
        <f>Tabla2[[#This Row],[Total Sales]]-Tabla2[[#This Row],[Operating Profit]]</f>
        <v>82499.999999999971</v>
      </c>
      <c r="N926" s="6">
        <v>123750</v>
      </c>
      <c r="O926" s="46">
        <f>Tabla2[[#This Row],[Operating Profit]]/Tabla2[[#This Row],[Total Sales]]</f>
        <v>0.60000000000000009</v>
      </c>
      <c r="P926" s="1" t="s">
        <v>23</v>
      </c>
    </row>
    <row r="927" spans="1:16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3" t="str">
        <f>IFERROR(LEFT(Tabla2[[#This Row],[Product]],FIND(" ",Tabla2[[#This Row],[Product]])-3),Tabla2[[#This Row],[Product]])</f>
        <v>Women</v>
      </c>
      <c r="I927" s="6">
        <v>60</v>
      </c>
      <c r="J927" s="4">
        <v>4750</v>
      </c>
      <c r="K927" s="6">
        <f>Tabla2[[#This Row],[Price per Unit]]*Tabla2[[#This Row],[Units Sold]]</f>
        <v>285000</v>
      </c>
      <c r="L927" s="52">
        <f>Tabla2[[#This Row],[Units Sold]]/Cálculos!$C$11</f>
        <v>1.9162026430687319E-4</v>
      </c>
      <c r="M927" s="6">
        <f>Tabla2[[#This Row],[Total Sales]]-Tabla2[[#This Row],[Operating Profit]]</f>
        <v>213750</v>
      </c>
      <c r="N927" s="6">
        <v>71250</v>
      </c>
      <c r="O927" s="46">
        <f>Tabla2[[#This Row],[Operating Profit]]/Tabla2[[#This Row],[Total Sales]]</f>
        <v>0.25</v>
      </c>
      <c r="P927" s="1" t="s">
        <v>23</v>
      </c>
    </row>
    <row r="928" spans="1:16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3" t="str">
        <f>IFERROR(LEFT(Tabla2[[#This Row],[Product]],FIND(" ",Tabla2[[#This Row],[Product]])-3),Tabla2[[#This Row],[Product]])</f>
        <v>Men</v>
      </c>
      <c r="I928" s="6">
        <v>45</v>
      </c>
      <c r="J928" s="4">
        <v>6750</v>
      </c>
      <c r="K928" s="6">
        <f>Tabla2[[#This Row],[Price per Unit]]*Tabla2[[#This Row],[Units Sold]]</f>
        <v>303750</v>
      </c>
      <c r="L928" s="52">
        <f>Tabla2[[#This Row],[Units Sold]]/Cálculos!$C$11</f>
        <v>2.7230248085713561E-4</v>
      </c>
      <c r="M928" s="6">
        <f>Tabla2[[#This Row],[Total Sales]]-Tabla2[[#This Row],[Operating Profit]]</f>
        <v>167062.5</v>
      </c>
      <c r="N928" s="6">
        <v>136687.5</v>
      </c>
      <c r="O928" s="46">
        <f>Tabla2[[#This Row],[Operating Profit]]/Tabla2[[#This Row],[Total Sales]]</f>
        <v>0.45</v>
      </c>
      <c r="P928" s="1" t="s">
        <v>23</v>
      </c>
    </row>
    <row r="929" spans="1:16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3" t="str">
        <f>IFERROR(LEFT(Tabla2[[#This Row],[Product]],FIND(" ",Tabla2[[#This Row],[Product]])-3),Tabla2[[#This Row],[Product]])</f>
        <v>Men</v>
      </c>
      <c r="I929" s="6">
        <v>50</v>
      </c>
      <c r="J929" s="4">
        <v>6750</v>
      </c>
      <c r="K929" s="6">
        <f>Tabla2[[#This Row],[Price per Unit]]*Tabla2[[#This Row],[Units Sold]]</f>
        <v>337500</v>
      </c>
      <c r="L929" s="52">
        <f>Tabla2[[#This Row],[Units Sold]]/Cálculos!$C$11</f>
        <v>2.7230248085713561E-4</v>
      </c>
      <c r="M929" s="6">
        <f>Tabla2[[#This Row],[Total Sales]]-Tabla2[[#This Row],[Operating Profit]]</f>
        <v>236250</v>
      </c>
      <c r="N929" s="6">
        <v>101250</v>
      </c>
      <c r="O929" s="46">
        <f>Tabla2[[#This Row],[Operating Profit]]/Tabla2[[#This Row],[Total Sales]]</f>
        <v>0.3</v>
      </c>
      <c r="P929" s="1" t="s">
        <v>23</v>
      </c>
    </row>
    <row r="930" spans="1:16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3" t="str">
        <f>IFERROR(LEFT(Tabla2[[#This Row],[Product]],FIND(" ",Tabla2[[#This Row],[Product]])-3),Tabla2[[#This Row],[Product]])</f>
        <v>Women</v>
      </c>
      <c r="I930" s="6">
        <v>45</v>
      </c>
      <c r="J930" s="4">
        <v>4750</v>
      </c>
      <c r="K930" s="6">
        <f>Tabla2[[#This Row],[Price per Unit]]*Tabla2[[#This Row],[Units Sold]]</f>
        <v>213750</v>
      </c>
      <c r="L930" s="52">
        <f>Tabla2[[#This Row],[Units Sold]]/Cálculos!$C$11</f>
        <v>1.9162026430687319E-4</v>
      </c>
      <c r="M930" s="6">
        <f>Tabla2[[#This Row],[Total Sales]]-Tabla2[[#This Row],[Operating Profit]]</f>
        <v>117562.5</v>
      </c>
      <c r="N930" s="6">
        <v>96187.5</v>
      </c>
      <c r="O930" s="46">
        <f>Tabla2[[#This Row],[Operating Profit]]/Tabla2[[#This Row],[Total Sales]]</f>
        <v>0.45</v>
      </c>
      <c r="P930" s="1" t="s">
        <v>23</v>
      </c>
    </row>
    <row r="931" spans="1:16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3" t="str">
        <f>IFERROR(LEFT(Tabla2[[#This Row],[Product]],FIND(" ",Tabla2[[#This Row],[Product]])-3),Tabla2[[#This Row],[Product]])</f>
        <v>Women</v>
      </c>
      <c r="I931" s="6">
        <v>45</v>
      </c>
      <c r="J931" s="4">
        <v>4750</v>
      </c>
      <c r="K931" s="6">
        <f>Tabla2[[#This Row],[Price per Unit]]*Tabla2[[#This Row],[Units Sold]]</f>
        <v>213750</v>
      </c>
      <c r="L931" s="52">
        <f>Tabla2[[#This Row],[Units Sold]]/Cálculos!$C$11</f>
        <v>1.9162026430687319E-4</v>
      </c>
      <c r="M931" s="6">
        <f>Tabla2[[#This Row],[Total Sales]]-Tabla2[[#This Row],[Operating Profit]]</f>
        <v>128250</v>
      </c>
      <c r="N931" s="6">
        <v>85500</v>
      </c>
      <c r="O931" s="46">
        <f>Tabla2[[#This Row],[Operating Profit]]/Tabla2[[#This Row],[Total Sales]]</f>
        <v>0.4</v>
      </c>
      <c r="P931" s="1" t="s">
        <v>23</v>
      </c>
    </row>
    <row r="932" spans="1:16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3" t="str">
        <f>IFERROR(LEFT(Tabla2[[#This Row],[Product]],FIND(" ",Tabla2[[#This Row],[Product]])-3),Tabla2[[#This Row],[Product]])</f>
        <v>Men</v>
      </c>
      <c r="I932" s="6">
        <v>54.999999999999993</v>
      </c>
      <c r="J932" s="4">
        <v>4000</v>
      </c>
      <c r="K932" s="6">
        <f>Tabla2[[#This Row],[Price per Unit]]*Tabla2[[#This Row],[Units Sold]]</f>
        <v>219999.99999999997</v>
      </c>
      <c r="L932" s="52">
        <f>Tabla2[[#This Row],[Units Sold]]/Cálculos!$C$11</f>
        <v>1.6136443310052479E-4</v>
      </c>
      <c r="M932" s="6">
        <f>Tabla2[[#This Row],[Total Sales]]-Tabla2[[#This Row],[Operating Profit]]</f>
        <v>87999.999999999971</v>
      </c>
      <c r="N932" s="6">
        <v>132000</v>
      </c>
      <c r="O932" s="46">
        <f>Tabla2[[#This Row],[Operating Profit]]/Tabla2[[#This Row],[Total Sales]]</f>
        <v>0.60000000000000009</v>
      </c>
      <c r="P932" s="1" t="s">
        <v>23</v>
      </c>
    </row>
    <row r="933" spans="1:16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3" t="str">
        <f>IFERROR(LEFT(Tabla2[[#This Row],[Product]],FIND(" ",Tabla2[[#This Row],[Product]])-3),Tabla2[[#This Row],[Product]])</f>
        <v>Women</v>
      </c>
      <c r="I933" s="6">
        <v>60</v>
      </c>
      <c r="J933" s="4">
        <v>5000</v>
      </c>
      <c r="K933" s="6">
        <f>Tabla2[[#This Row],[Price per Unit]]*Tabla2[[#This Row],[Units Sold]]</f>
        <v>300000</v>
      </c>
      <c r="L933" s="52">
        <f>Tabla2[[#This Row],[Units Sold]]/Cálculos!$C$11</f>
        <v>2.01705541375656E-4</v>
      </c>
      <c r="M933" s="6">
        <f>Tabla2[[#This Row],[Total Sales]]-Tabla2[[#This Row],[Operating Profit]]</f>
        <v>225000</v>
      </c>
      <c r="N933" s="6">
        <v>75000</v>
      </c>
      <c r="O933" s="46">
        <f>Tabla2[[#This Row],[Operating Profit]]/Tabla2[[#This Row],[Total Sales]]</f>
        <v>0.25</v>
      </c>
      <c r="P933" s="1" t="s">
        <v>23</v>
      </c>
    </row>
    <row r="934" spans="1:16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3" t="str">
        <f>IFERROR(LEFT(Tabla2[[#This Row],[Product]],FIND(" ",Tabla2[[#This Row],[Product]])-3),Tabla2[[#This Row],[Product]])</f>
        <v>Men</v>
      </c>
      <c r="I934" s="6">
        <v>20</v>
      </c>
      <c r="J934" s="4">
        <v>7000</v>
      </c>
      <c r="K934" s="6">
        <f>Tabla2[[#This Row],[Price per Unit]]*Tabla2[[#This Row],[Units Sold]]</f>
        <v>140000</v>
      </c>
      <c r="L934" s="52">
        <f>Tabla2[[#This Row],[Units Sold]]/Cálculos!$C$11</f>
        <v>2.8238775792591842E-4</v>
      </c>
      <c r="M934" s="6">
        <f>Tabla2[[#This Row],[Total Sales]]-Tabla2[[#This Row],[Operating Profit]]</f>
        <v>91000</v>
      </c>
      <c r="N934" s="6">
        <v>49000</v>
      </c>
      <c r="O934" s="46">
        <f>Tabla2[[#This Row],[Operating Profit]]/Tabla2[[#This Row],[Total Sales]]</f>
        <v>0.35</v>
      </c>
      <c r="P934" s="1" t="s">
        <v>23</v>
      </c>
    </row>
    <row r="935" spans="1:16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3" t="str">
        <f>IFERROR(LEFT(Tabla2[[#This Row],[Product]],FIND(" ",Tabla2[[#This Row],[Product]])-3),Tabla2[[#This Row],[Product]])</f>
        <v>Men</v>
      </c>
      <c r="I935" s="6">
        <v>30</v>
      </c>
      <c r="J935" s="4">
        <v>7000</v>
      </c>
      <c r="K935" s="6">
        <f>Tabla2[[#This Row],[Price per Unit]]*Tabla2[[#This Row],[Units Sold]]</f>
        <v>210000</v>
      </c>
      <c r="L935" s="52">
        <f>Tabla2[[#This Row],[Units Sold]]/Cálculos!$C$11</f>
        <v>2.8238775792591842E-4</v>
      </c>
      <c r="M935" s="6">
        <f>Tabla2[[#This Row],[Total Sales]]-Tabla2[[#This Row],[Operating Profit]]</f>
        <v>136500</v>
      </c>
      <c r="N935" s="6">
        <v>73500</v>
      </c>
      <c r="O935" s="46">
        <f>Tabla2[[#This Row],[Operating Profit]]/Tabla2[[#This Row],[Total Sales]]</f>
        <v>0.35</v>
      </c>
      <c r="P935" s="1" t="s">
        <v>23</v>
      </c>
    </row>
    <row r="936" spans="1:16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3" t="str">
        <f>IFERROR(LEFT(Tabla2[[#This Row],[Product]],FIND(" ",Tabla2[[#This Row],[Product]])-3),Tabla2[[#This Row],[Product]])</f>
        <v>Women</v>
      </c>
      <c r="I936" s="6">
        <v>30</v>
      </c>
      <c r="J936" s="4">
        <v>5000</v>
      </c>
      <c r="K936" s="6">
        <f>Tabla2[[#This Row],[Price per Unit]]*Tabla2[[#This Row],[Units Sold]]</f>
        <v>150000</v>
      </c>
      <c r="L936" s="52">
        <f>Tabla2[[#This Row],[Units Sold]]/Cálculos!$C$11</f>
        <v>2.01705541375656E-4</v>
      </c>
      <c r="M936" s="6">
        <f>Tabla2[[#This Row],[Total Sales]]-Tabla2[[#This Row],[Operating Profit]]</f>
        <v>97500</v>
      </c>
      <c r="N936" s="6">
        <v>52500</v>
      </c>
      <c r="O936" s="46">
        <f>Tabla2[[#This Row],[Operating Profit]]/Tabla2[[#This Row],[Total Sales]]</f>
        <v>0.35</v>
      </c>
      <c r="P936" s="1" t="s">
        <v>23</v>
      </c>
    </row>
    <row r="937" spans="1:16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3" t="str">
        <f>IFERROR(LEFT(Tabla2[[#This Row],[Product]],FIND(" ",Tabla2[[#This Row],[Product]])-3),Tabla2[[#This Row],[Product]])</f>
        <v>Women</v>
      </c>
      <c r="I937" s="6">
        <v>35</v>
      </c>
      <c r="J937" s="4">
        <v>5000</v>
      </c>
      <c r="K937" s="6">
        <f>Tabla2[[#This Row],[Price per Unit]]*Tabla2[[#This Row],[Units Sold]]</f>
        <v>175000</v>
      </c>
      <c r="L937" s="52">
        <f>Tabla2[[#This Row],[Units Sold]]/Cálculos!$C$11</f>
        <v>2.01705541375656E-4</v>
      </c>
      <c r="M937" s="6">
        <f>Tabla2[[#This Row],[Total Sales]]-Tabla2[[#This Row],[Operating Profit]]</f>
        <v>96250</v>
      </c>
      <c r="N937" s="6">
        <v>78750</v>
      </c>
      <c r="O937" s="46">
        <f>Tabla2[[#This Row],[Operating Profit]]/Tabla2[[#This Row],[Total Sales]]</f>
        <v>0.45</v>
      </c>
      <c r="P937" s="1" t="s">
        <v>23</v>
      </c>
    </row>
    <row r="938" spans="1:16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3" t="str">
        <f>IFERROR(LEFT(Tabla2[[#This Row],[Product]],FIND(" ",Tabla2[[#This Row],[Product]])-3),Tabla2[[#This Row],[Product]])</f>
        <v>Men</v>
      </c>
      <c r="I938" s="6">
        <v>40</v>
      </c>
      <c r="J938" s="4">
        <v>3500</v>
      </c>
      <c r="K938" s="6">
        <f>Tabla2[[#This Row],[Price per Unit]]*Tabla2[[#This Row],[Units Sold]]</f>
        <v>140000</v>
      </c>
      <c r="L938" s="52">
        <f>Tabla2[[#This Row],[Units Sold]]/Cálculos!$C$11</f>
        <v>1.4119387896295921E-4</v>
      </c>
      <c r="M938" s="6">
        <f>Tabla2[[#This Row],[Total Sales]]-Tabla2[[#This Row],[Operating Profit]]</f>
        <v>98000</v>
      </c>
      <c r="N938" s="6">
        <v>42000</v>
      </c>
      <c r="O938" s="46">
        <f>Tabla2[[#This Row],[Operating Profit]]/Tabla2[[#This Row],[Total Sales]]</f>
        <v>0.3</v>
      </c>
      <c r="P938" s="1" t="s">
        <v>23</v>
      </c>
    </row>
    <row r="939" spans="1:16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3" t="str">
        <f>IFERROR(LEFT(Tabla2[[#This Row],[Product]],FIND(" ",Tabla2[[#This Row],[Product]])-3),Tabla2[[#This Row],[Product]])</f>
        <v>Women</v>
      </c>
      <c r="I939" s="6">
        <v>35</v>
      </c>
      <c r="J939" s="4">
        <v>5000</v>
      </c>
      <c r="K939" s="6">
        <f>Tabla2[[#This Row],[Price per Unit]]*Tabla2[[#This Row],[Units Sold]]</f>
        <v>175000</v>
      </c>
      <c r="L939" s="52">
        <f>Tabla2[[#This Row],[Units Sold]]/Cálculos!$C$11</f>
        <v>2.01705541375656E-4</v>
      </c>
      <c r="M939" s="6">
        <f>Tabla2[[#This Row],[Total Sales]]-Tabla2[[#This Row],[Operating Profit]]</f>
        <v>87500</v>
      </c>
      <c r="N939" s="6">
        <v>87500</v>
      </c>
      <c r="O939" s="46">
        <f>Tabla2[[#This Row],[Operating Profit]]/Tabla2[[#This Row],[Total Sales]]</f>
        <v>0.5</v>
      </c>
      <c r="P939" s="1" t="s">
        <v>23</v>
      </c>
    </row>
    <row r="940" spans="1:16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3" t="str">
        <f>IFERROR(LEFT(Tabla2[[#This Row],[Product]],FIND(" ",Tabla2[[#This Row],[Product]])-3),Tabla2[[#This Row],[Product]])</f>
        <v>Men</v>
      </c>
      <c r="I940" s="6">
        <v>25</v>
      </c>
      <c r="J940" s="4">
        <v>6500</v>
      </c>
      <c r="K940" s="6">
        <f>Tabla2[[#This Row],[Price per Unit]]*Tabla2[[#This Row],[Units Sold]]</f>
        <v>162500</v>
      </c>
      <c r="L940" s="52">
        <f>Tabla2[[#This Row],[Units Sold]]/Cálculos!$C$11</f>
        <v>2.6221720378835281E-4</v>
      </c>
      <c r="M940" s="6">
        <f>Tabla2[[#This Row],[Total Sales]]-Tabla2[[#This Row],[Operating Profit]]</f>
        <v>105625</v>
      </c>
      <c r="N940" s="6">
        <v>56875</v>
      </c>
      <c r="O940" s="46">
        <f>Tabla2[[#This Row],[Operating Profit]]/Tabla2[[#This Row],[Total Sales]]</f>
        <v>0.35</v>
      </c>
      <c r="P940" s="1" t="s">
        <v>23</v>
      </c>
    </row>
    <row r="941" spans="1:16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3" t="str">
        <f>IFERROR(LEFT(Tabla2[[#This Row],[Product]],FIND(" ",Tabla2[[#This Row],[Product]])-3),Tabla2[[#This Row],[Product]])</f>
        <v>Men</v>
      </c>
      <c r="I941" s="6">
        <v>35</v>
      </c>
      <c r="J941" s="4">
        <v>6250</v>
      </c>
      <c r="K941" s="6">
        <f>Tabla2[[#This Row],[Price per Unit]]*Tabla2[[#This Row],[Units Sold]]</f>
        <v>218750</v>
      </c>
      <c r="L941" s="52">
        <f>Tabla2[[#This Row],[Units Sold]]/Cálculos!$C$11</f>
        <v>2.5213192671957001E-4</v>
      </c>
      <c r="M941" s="6">
        <f>Tabla2[[#This Row],[Total Sales]]-Tabla2[[#This Row],[Operating Profit]]</f>
        <v>142187.5</v>
      </c>
      <c r="N941" s="6">
        <v>76562.5</v>
      </c>
      <c r="O941" s="46">
        <f>Tabla2[[#This Row],[Operating Profit]]/Tabla2[[#This Row],[Total Sales]]</f>
        <v>0.35</v>
      </c>
      <c r="P941" s="1" t="s">
        <v>23</v>
      </c>
    </row>
    <row r="942" spans="1:16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3" t="str">
        <f>IFERROR(LEFT(Tabla2[[#This Row],[Product]],FIND(" ",Tabla2[[#This Row],[Product]])-3),Tabla2[[#This Row],[Product]])</f>
        <v>Women</v>
      </c>
      <c r="I942" s="6">
        <v>35</v>
      </c>
      <c r="J942" s="4">
        <v>4500</v>
      </c>
      <c r="K942" s="6">
        <f>Tabla2[[#This Row],[Price per Unit]]*Tabla2[[#This Row],[Units Sold]]</f>
        <v>157500</v>
      </c>
      <c r="L942" s="52">
        <f>Tabla2[[#This Row],[Units Sold]]/Cálculos!$C$11</f>
        <v>1.8153498723809039E-4</v>
      </c>
      <c r="M942" s="6">
        <f>Tabla2[[#This Row],[Total Sales]]-Tabla2[[#This Row],[Operating Profit]]</f>
        <v>102375</v>
      </c>
      <c r="N942" s="6">
        <v>55125</v>
      </c>
      <c r="O942" s="46">
        <f>Tabla2[[#This Row],[Operating Profit]]/Tabla2[[#This Row],[Total Sales]]</f>
        <v>0.35</v>
      </c>
      <c r="P942" s="1" t="s">
        <v>23</v>
      </c>
    </row>
    <row r="943" spans="1:16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3" t="str">
        <f>IFERROR(LEFT(Tabla2[[#This Row],[Product]],FIND(" ",Tabla2[[#This Row],[Product]])-3),Tabla2[[#This Row],[Product]])</f>
        <v>Women</v>
      </c>
      <c r="I943" s="6">
        <v>35</v>
      </c>
      <c r="J943" s="4">
        <v>4000</v>
      </c>
      <c r="K943" s="6">
        <f>Tabla2[[#This Row],[Price per Unit]]*Tabla2[[#This Row],[Units Sold]]</f>
        <v>140000</v>
      </c>
      <c r="L943" s="52">
        <f>Tabla2[[#This Row],[Units Sold]]/Cálculos!$C$11</f>
        <v>1.6136443310052479E-4</v>
      </c>
      <c r="M943" s="6">
        <f>Tabla2[[#This Row],[Total Sales]]-Tabla2[[#This Row],[Operating Profit]]</f>
        <v>77000</v>
      </c>
      <c r="N943" s="6">
        <v>63000</v>
      </c>
      <c r="O943" s="46">
        <f>Tabla2[[#This Row],[Operating Profit]]/Tabla2[[#This Row],[Total Sales]]</f>
        <v>0.45</v>
      </c>
      <c r="P943" s="1" t="s">
        <v>23</v>
      </c>
    </row>
    <row r="944" spans="1:16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3" t="str">
        <f>IFERROR(LEFT(Tabla2[[#This Row],[Product]],FIND(" ",Tabla2[[#This Row],[Product]])-3),Tabla2[[#This Row],[Product]])</f>
        <v>Men</v>
      </c>
      <c r="I944" s="6">
        <v>40</v>
      </c>
      <c r="J944" s="4">
        <v>2750</v>
      </c>
      <c r="K944" s="6">
        <f>Tabla2[[#This Row],[Price per Unit]]*Tabla2[[#This Row],[Units Sold]]</f>
        <v>110000</v>
      </c>
      <c r="L944" s="52">
        <f>Tabla2[[#This Row],[Units Sold]]/Cálculos!$C$11</f>
        <v>1.109380477566108E-4</v>
      </c>
      <c r="M944" s="6">
        <f>Tabla2[[#This Row],[Total Sales]]-Tabla2[[#This Row],[Operating Profit]]</f>
        <v>77000</v>
      </c>
      <c r="N944" s="6">
        <v>33000</v>
      </c>
      <c r="O944" s="46">
        <f>Tabla2[[#This Row],[Operating Profit]]/Tabla2[[#This Row],[Total Sales]]</f>
        <v>0.3</v>
      </c>
      <c r="P944" s="1" t="s">
        <v>23</v>
      </c>
    </row>
    <row r="945" spans="1:16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3" t="str">
        <f>IFERROR(LEFT(Tabla2[[#This Row],[Product]],FIND(" ",Tabla2[[#This Row],[Product]])-3),Tabla2[[#This Row],[Product]])</f>
        <v>Women</v>
      </c>
      <c r="I945" s="6">
        <v>35</v>
      </c>
      <c r="J945" s="4">
        <v>4750</v>
      </c>
      <c r="K945" s="6">
        <f>Tabla2[[#This Row],[Price per Unit]]*Tabla2[[#This Row],[Units Sold]]</f>
        <v>166250</v>
      </c>
      <c r="L945" s="52">
        <f>Tabla2[[#This Row],[Units Sold]]/Cálculos!$C$11</f>
        <v>1.9162026430687319E-4</v>
      </c>
      <c r="M945" s="6">
        <f>Tabla2[[#This Row],[Total Sales]]-Tabla2[[#This Row],[Operating Profit]]</f>
        <v>83125</v>
      </c>
      <c r="N945" s="6">
        <v>83125</v>
      </c>
      <c r="O945" s="46">
        <f>Tabla2[[#This Row],[Operating Profit]]/Tabla2[[#This Row],[Total Sales]]</f>
        <v>0.5</v>
      </c>
      <c r="P945" s="1" t="s">
        <v>23</v>
      </c>
    </row>
    <row r="946" spans="1:16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3" t="str">
        <f>IFERROR(LEFT(Tabla2[[#This Row],[Product]],FIND(" ",Tabla2[[#This Row],[Product]])-3),Tabla2[[#This Row],[Product]])</f>
        <v>Men</v>
      </c>
      <c r="I946" s="6">
        <v>30</v>
      </c>
      <c r="J946" s="4">
        <v>6500</v>
      </c>
      <c r="K946" s="6">
        <f>Tabla2[[#This Row],[Price per Unit]]*Tabla2[[#This Row],[Units Sold]]</f>
        <v>195000</v>
      </c>
      <c r="L946" s="52">
        <f>Tabla2[[#This Row],[Units Sold]]/Cálculos!$C$11</f>
        <v>2.6221720378835281E-4</v>
      </c>
      <c r="M946" s="6">
        <f>Tabla2[[#This Row],[Total Sales]]-Tabla2[[#This Row],[Operating Profit]]</f>
        <v>117000</v>
      </c>
      <c r="N946" s="6">
        <v>78000</v>
      </c>
      <c r="O946" s="46">
        <f>Tabla2[[#This Row],[Operating Profit]]/Tabla2[[#This Row],[Total Sales]]</f>
        <v>0.4</v>
      </c>
      <c r="P946" s="1" t="s">
        <v>23</v>
      </c>
    </row>
    <row r="947" spans="1:16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3" t="str">
        <f>IFERROR(LEFT(Tabla2[[#This Row],[Product]],FIND(" ",Tabla2[[#This Row],[Product]])-3),Tabla2[[#This Row],[Product]])</f>
        <v>Men</v>
      </c>
      <c r="I947" s="6">
        <v>40</v>
      </c>
      <c r="J947" s="4">
        <v>6500</v>
      </c>
      <c r="K947" s="6">
        <f>Tabla2[[#This Row],[Price per Unit]]*Tabla2[[#This Row],[Units Sold]]</f>
        <v>260000</v>
      </c>
      <c r="L947" s="52">
        <f>Tabla2[[#This Row],[Units Sold]]/Cálculos!$C$11</f>
        <v>2.6221720378835281E-4</v>
      </c>
      <c r="M947" s="6">
        <f>Tabla2[[#This Row],[Total Sales]]-Tabla2[[#This Row],[Operating Profit]]</f>
        <v>156000</v>
      </c>
      <c r="N947" s="6">
        <v>103999.99999999999</v>
      </c>
      <c r="O947" s="46">
        <f>Tabla2[[#This Row],[Operating Profit]]/Tabla2[[#This Row],[Total Sales]]</f>
        <v>0.39999999999999997</v>
      </c>
      <c r="P947" s="1" t="s">
        <v>23</v>
      </c>
    </row>
    <row r="948" spans="1:16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3" t="str">
        <f>IFERROR(LEFT(Tabla2[[#This Row],[Product]],FIND(" ",Tabla2[[#This Row],[Product]])-3),Tabla2[[#This Row],[Product]])</f>
        <v>Women</v>
      </c>
      <c r="I948" s="6">
        <v>30</v>
      </c>
      <c r="J948" s="4">
        <v>4750</v>
      </c>
      <c r="K948" s="6">
        <f>Tabla2[[#This Row],[Price per Unit]]*Tabla2[[#This Row],[Units Sold]]</f>
        <v>142500</v>
      </c>
      <c r="L948" s="52">
        <f>Tabla2[[#This Row],[Units Sold]]/Cálculos!$C$11</f>
        <v>1.9162026430687319E-4</v>
      </c>
      <c r="M948" s="6">
        <f>Tabla2[[#This Row],[Total Sales]]-Tabla2[[#This Row],[Operating Profit]]</f>
        <v>85500</v>
      </c>
      <c r="N948" s="6">
        <v>56999.999999999993</v>
      </c>
      <c r="O948" s="46">
        <f>Tabla2[[#This Row],[Operating Profit]]/Tabla2[[#This Row],[Total Sales]]</f>
        <v>0.39999999999999997</v>
      </c>
      <c r="P948" s="1" t="s">
        <v>23</v>
      </c>
    </row>
    <row r="949" spans="1:16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3" t="str">
        <f>IFERROR(LEFT(Tabla2[[#This Row],[Product]],FIND(" ",Tabla2[[#This Row],[Product]])-3),Tabla2[[#This Row],[Product]])</f>
        <v>Women</v>
      </c>
      <c r="I949" s="6">
        <v>35</v>
      </c>
      <c r="J949" s="4">
        <v>3750</v>
      </c>
      <c r="K949" s="6">
        <f>Tabla2[[#This Row],[Price per Unit]]*Tabla2[[#This Row],[Units Sold]]</f>
        <v>131250</v>
      </c>
      <c r="L949" s="52">
        <f>Tabla2[[#This Row],[Units Sold]]/Cálculos!$C$11</f>
        <v>1.5127915603174201E-4</v>
      </c>
      <c r="M949" s="6">
        <f>Tabla2[[#This Row],[Total Sales]]-Tabla2[[#This Row],[Operating Profit]]</f>
        <v>65625</v>
      </c>
      <c r="N949" s="6">
        <v>65625</v>
      </c>
      <c r="O949" s="46">
        <f>Tabla2[[#This Row],[Operating Profit]]/Tabla2[[#This Row],[Total Sales]]</f>
        <v>0.5</v>
      </c>
      <c r="P949" s="1" t="s">
        <v>23</v>
      </c>
    </row>
    <row r="950" spans="1:16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3" t="str">
        <f>IFERROR(LEFT(Tabla2[[#This Row],[Product]],FIND(" ",Tabla2[[#This Row],[Product]])-3),Tabla2[[#This Row],[Product]])</f>
        <v>Men</v>
      </c>
      <c r="I950" s="6">
        <v>40</v>
      </c>
      <c r="J950" s="4">
        <v>2750</v>
      </c>
      <c r="K950" s="6">
        <f>Tabla2[[#This Row],[Price per Unit]]*Tabla2[[#This Row],[Units Sold]]</f>
        <v>110000</v>
      </c>
      <c r="L950" s="52">
        <f>Tabla2[[#This Row],[Units Sold]]/Cálculos!$C$11</f>
        <v>1.109380477566108E-4</v>
      </c>
      <c r="M950" s="6">
        <f>Tabla2[[#This Row],[Total Sales]]-Tabla2[[#This Row],[Operating Profit]]</f>
        <v>71500</v>
      </c>
      <c r="N950" s="6">
        <v>38500</v>
      </c>
      <c r="O950" s="46">
        <f>Tabla2[[#This Row],[Operating Profit]]/Tabla2[[#This Row],[Total Sales]]</f>
        <v>0.35</v>
      </c>
      <c r="P950" s="1" t="s">
        <v>23</v>
      </c>
    </row>
    <row r="951" spans="1:16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3" t="str">
        <f>IFERROR(LEFT(Tabla2[[#This Row],[Product]],FIND(" ",Tabla2[[#This Row],[Product]])-3),Tabla2[[#This Row],[Product]])</f>
        <v>Women</v>
      </c>
      <c r="I951" s="6">
        <v>35</v>
      </c>
      <c r="J951" s="4">
        <v>4250</v>
      </c>
      <c r="K951" s="6">
        <f>Tabla2[[#This Row],[Price per Unit]]*Tabla2[[#This Row],[Units Sold]]</f>
        <v>148750</v>
      </c>
      <c r="L951" s="52">
        <f>Tabla2[[#This Row],[Units Sold]]/Cálculos!$C$11</f>
        <v>1.7144971016930759E-4</v>
      </c>
      <c r="M951" s="6">
        <f>Tabla2[[#This Row],[Total Sales]]-Tabla2[[#This Row],[Operating Profit]]</f>
        <v>66937.5</v>
      </c>
      <c r="N951" s="6">
        <v>81812.5</v>
      </c>
      <c r="O951" s="46">
        <f>Tabla2[[#This Row],[Operating Profit]]/Tabla2[[#This Row],[Total Sales]]</f>
        <v>0.55000000000000004</v>
      </c>
      <c r="P951" s="1" t="s">
        <v>23</v>
      </c>
    </row>
    <row r="952" spans="1:16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3" t="str">
        <f>IFERROR(LEFT(Tabla2[[#This Row],[Product]],FIND(" ",Tabla2[[#This Row],[Product]])-3),Tabla2[[#This Row],[Product]])</f>
        <v>Men</v>
      </c>
      <c r="I952" s="6">
        <v>20</v>
      </c>
      <c r="J952" s="4">
        <v>6750</v>
      </c>
      <c r="K952" s="6">
        <f>Tabla2[[#This Row],[Price per Unit]]*Tabla2[[#This Row],[Units Sold]]</f>
        <v>135000</v>
      </c>
      <c r="L952" s="52">
        <f>Tabla2[[#This Row],[Units Sold]]/Cálculos!$C$11</f>
        <v>2.7230248085713561E-4</v>
      </c>
      <c r="M952" s="6">
        <f>Tabla2[[#This Row],[Total Sales]]-Tabla2[[#This Row],[Operating Profit]]</f>
        <v>81000</v>
      </c>
      <c r="N952" s="6">
        <v>53999.999999999993</v>
      </c>
      <c r="O952" s="46">
        <f>Tabla2[[#This Row],[Operating Profit]]/Tabla2[[#This Row],[Total Sales]]</f>
        <v>0.39999999999999997</v>
      </c>
      <c r="P952" s="1" t="s">
        <v>23</v>
      </c>
    </row>
    <row r="953" spans="1:16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3" t="str">
        <f>IFERROR(LEFT(Tabla2[[#This Row],[Product]],FIND(" ",Tabla2[[#This Row],[Product]])-3),Tabla2[[#This Row],[Product]])</f>
        <v>Men</v>
      </c>
      <c r="I953" s="6">
        <v>25.000000000000007</v>
      </c>
      <c r="J953" s="4">
        <v>6750</v>
      </c>
      <c r="K953" s="6">
        <f>Tabla2[[#This Row],[Price per Unit]]*Tabla2[[#This Row],[Units Sold]]</f>
        <v>168750.00000000006</v>
      </c>
      <c r="L953" s="52">
        <f>Tabla2[[#This Row],[Units Sold]]/Cálculos!$C$11</f>
        <v>2.7230248085713561E-4</v>
      </c>
      <c r="M953" s="6">
        <f>Tabla2[[#This Row],[Total Sales]]-Tabla2[[#This Row],[Operating Profit]]</f>
        <v>101250.00000000004</v>
      </c>
      <c r="N953" s="6">
        <v>67500.000000000015</v>
      </c>
      <c r="O953" s="46">
        <f>Tabla2[[#This Row],[Operating Profit]]/Tabla2[[#This Row],[Total Sales]]</f>
        <v>0.39999999999999997</v>
      </c>
      <c r="P953" s="1" t="s">
        <v>23</v>
      </c>
    </row>
    <row r="954" spans="1:16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3" t="str">
        <f>IFERROR(LEFT(Tabla2[[#This Row],[Product]],FIND(" ",Tabla2[[#This Row],[Product]])-3),Tabla2[[#This Row],[Product]])</f>
        <v>Women</v>
      </c>
      <c r="I954" s="6">
        <v>19.999999999999996</v>
      </c>
      <c r="J954" s="4">
        <v>5000</v>
      </c>
      <c r="K954" s="6">
        <f>Tabla2[[#This Row],[Price per Unit]]*Tabla2[[#This Row],[Units Sold]]</f>
        <v>99999.999999999985</v>
      </c>
      <c r="L954" s="52">
        <f>Tabla2[[#This Row],[Units Sold]]/Cálculos!$C$11</f>
        <v>2.01705541375656E-4</v>
      </c>
      <c r="M954" s="6">
        <f>Tabla2[[#This Row],[Total Sales]]-Tabla2[[#This Row],[Operating Profit]]</f>
        <v>59999.999999999993</v>
      </c>
      <c r="N954" s="6">
        <v>39999.999999999993</v>
      </c>
      <c r="O954" s="46">
        <f>Tabla2[[#This Row],[Operating Profit]]/Tabla2[[#This Row],[Total Sales]]</f>
        <v>0.39999999999999997</v>
      </c>
      <c r="P954" s="1" t="s">
        <v>23</v>
      </c>
    </row>
    <row r="955" spans="1:16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3" t="str">
        <f>IFERROR(LEFT(Tabla2[[#This Row],[Product]],FIND(" ",Tabla2[[#This Row],[Product]])-3),Tabla2[[#This Row],[Product]])</f>
        <v>Women</v>
      </c>
      <c r="I955" s="6">
        <v>25.000000000000007</v>
      </c>
      <c r="J955" s="4">
        <v>4000</v>
      </c>
      <c r="K955" s="6">
        <f>Tabla2[[#This Row],[Price per Unit]]*Tabla2[[#This Row],[Units Sold]]</f>
        <v>100000.00000000003</v>
      </c>
      <c r="L955" s="52">
        <f>Tabla2[[#This Row],[Units Sold]]/Cálculos!$C$11</f>
        <v>1.6136443310052479E-4</v>
      </c>
      <c r="M955" s="6">
        <f>Tabla2[[#This Row],[Total Sales]]-Tabla2[[#This Row],[Operating Profit]]</f>
        <v>50000.000000000015</v>
      </c>
      <c r="N955" s="6">
        <v>50000.000000000015</v>
      </c>
      <c r="O955" s="46">
        <f>Tabla2[[#This Row],[Operating Profit]]/Tabla2[[#This Row],[Total Sales]]</f>
        <v>0.5</v>
      </c>
      <c r="P955" s="1" t="s">
        <v>23</v>
      </c>
    </row>
    <row r="956" spans="1:16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3" t="str">
        <f>IFERROR(LEFT(Tabla2[[#This Row],[Product]],FIND(" ",Tabla2[[#This Row],[Product]])-3),Tabla2[[#This Row],[Product]])</f>
        <v>Men</v>
      </c>
      <c r="I956" s="6">
        <v>30</v>
      </c>
      <c r="J956" s="4">
        <v>3000</v>
      </c>
      <c r="K956" s="6">
        <f>Tabla2[[#This Row],[Price per Unit]]*Tabla2[[#This Row],[Units Sold]]</f>
        <v>90000</v>
      </c>
      <c r="L956" s="52">
        <f>Tabla2[[#This Row],[Units Sold]]/Cálculos!$C$11</f>
        <v>1.210233248253936E-4</v>
      </c>
      <c r="M956" s="6">
        <f>Tabla2[[#This Row],[Total Sales]]-Tabla2[[#This Row],[Operating Profit]]</f>
        <v>58500</v>
      </c>
      <c r="N956" s="6">
        <v>31499.999999999996</v>
      </c>
      <c r="O956" s="46">
        <f>Tabla2[[#This Row],[Operating Profit]]/Tabla2[[#This Row],[Total Sales]]</f>
        <v>0.35</v>
      </c>
      <c r="P956" s="1" t="s">
        <v>23</v>
      </c>
    </row>
    <row r="957" spans="1:16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3" t="str">
        <f>IFERROR(LEFT(Tabla2[[#This Row],[Product]],FIND(" ",Tabla2[[#This Row],[Product]])-3),Tabla2[[#This Row],[Product]])</f>
        <v>Women</v>
      </c>
      <c r="I957" s="6">
        <v>25.000000000000007</v>
      </c>
      <c r="J957" s="4">
        <v>5750</v>
      </c>
      <c r="K957" s="6">
        <f>Tabla2[[#This Row],[Price per Unit]]*Tabla2[[#This Row],[Units Sold]]</f>
        <v>143750.00000000003</v>
      </c>
      <c r="L957" s="52">
        <f>Tabla2[[#This Row],[Units Sold]]/Cálculos!$C$11</f>
        <v>2.319613725820044E-4</v>
      </c>
      <c r="M957" s="6">
        <f>Tabla2[[#This Row],[Total Sales]]-Tabla2[[#This Row],[Operating Profit]]</f>
        <v>64687.5</v>
      </c>
      <c r="N957" s="6">
        <v>79062.500000000029</v>
      </c>
      <c r="O957" s="46">
        <f>Tabla2[[#This Row],[Operating Profit]]/Tabla2[[#This Row],[Total Sales]]</f>
        <v>0.55000000000000004</v>
      </c>
      <c r="P957" s="1" t="s">
        <v>23</v>
      </c>
    </row>
    <row r="958" spans="1:16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3" t="str">
        <f>IFERROR(LEFT(Tabla2[[#This Row],[Product]],FIND(" ",Tabla2[[#This Row],[Product]])-3),Tabla2[[#This Row],[Product]])</f>
        <v>Men</v>
      </c>
      <c r="I958" s="6">
        <v>14.999999999999996</v>
      </c>
      <c r="J958" s="4">
        <v>7250</v>
      </c>
      <c r="K958" s="6">
        <f>Tabla2[[#This Row],[Price per Unit]]*Tabla2[[#This Row],[Units Sold]]</f>
        <v>108749.99999999997</v>
      </c>
      <c r="L958" s="52">
        <f>Tabla2[[#This Row],[Units Sold]]/Cálculos!$C$11</f>
        <v>2.9247303499470122E-4</v>
      </c>
      <c r="M958" s="6">
        <f>Tabla2[[#This Row],[Total Sales]]-Tabla2[[#This Row],[Operating Profit]]</f>
        <v>65249.999999999985</v>
      </c>
      <c r="N958" s="6">
        <v>43499.999999999985</v>
      </c>
      <c r="O958" s="46">
        <f>Tabla2[[#This Row],[Operating Profit]]/Tabla2[[#This Row],[Total Sales]]</f>
        <v>0.39999999999999997</v>
      </c>
      <c r="P958" s="1" t="s">
        <v>23</v>
      </c>
    </row>
    <row r="959" spans="1:16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3" t="str">
        <f>IFERROR(LEFT(Tabla2[[#This Row],[Product]],FIND(" ",Tabla2[[#This Row],[Product]])-3),Tabla2[[#This Row],[Product]])</f>
        <v>Men</v>
      </c>
      <c r="I959" s="6">
        <v>25.000000000000007</v>
      </c>
      <c r="J959" s="4">
        <v>7500</v>
      </c>
      <c r="K959" s="6">
        <f>Tabla2[[#This Row],[Price per Unit]]*Tabla2[[#This Row],[Units Sold]]</f>
        <v>187500.00000000006</v>
      </c>
      <c r="L959" s="52">
        <f>Tabla2[[#This Row],[Units Sold]]/Cálculos!$C$11</f>
        <v>3.0255831206348402E-4</v>
      </c>
      <c r="M959" s="6">
        <f>Tabla2[[#This Row],[Total Sales]]-Tabla2[[#This Row],[Operating Profit]]</f>
        <v>112500.00000000004</v>
      </c>
      <c r="N959" s="6">
        <v>75000.000000000015</v>
      </c>
      <c r="O959" s="46">
        <f>Tabla2[[#This Row],[Operating Profit]]/Tabla2[[#This Row],[Total Sales]]</f>
        <v>0.39999999999999997</v>
      </c>
      <c r="P959" s="1" t="s">
        <v>23</v>
      </c>
    </row>
    <row r="960" spans="1:16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3" t="str">
        <f>IFERROR(LEFT(Tabla2[[#This Row],[Product]],FIND(" ",Tabla2[[#This Row],[Product]])-3),Tabla2[[#This Row],[Product]])</f>
        <v>Women</v>
      </c>
      <c r="I960" s="6">
        <v>19.999999999999996</v>
      </c>
      <c r="J960" s="4">
        <v>6000</v>
      </c>
      <c r="K960" s="6">
        <f>Tabla2[[#This Row],[Price per Unit]]*Tabla2[[#This Row],[Units Sold]]</f>
        <v>119999.99999999999</v>
      </c>
      <c r="L960" s="52">
        <f>Tabla2[[#This Row],[Units Sold]]/Cálculos!$C$11</f>
        <v>2.4204664965078721E-4</v>
      </c>
      <c r="M960" s="6">
        <f>Tabla2[[#This Row],[Total Sales]]-Tabla2[[#This Row],[Operating Profit]]</f>
        <v>72000</v>
      </c>
      <c r="N960" s="6">
        <v>47999.999999999993</v>
      </c>
      <c r="O960" s="46">
        <f>Tabla2[[#This Row],[Operating Profit]]/Tabla2[[#This Row],[Total Sales]]</f>
        <v>0.39999999999999997</v>
      </c>
      <c r="P960" s="1" t="s">
        <v>23</v>
      </c>
    </row>
    <row r="961" spans="1:16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3" t="str">
        <f>IFERROR(LEFT(Tabla2[[#This Row],[Product]],FIND(" ",Tabla2[[#This Row],[Product]])-3),Tabla2[[#This Row],[Product]])</f>
        <v>Women</v>
      </c>
      <c r="I961" s="6">
        <v>30.000000000000004</v>
      </c>
      <c r="J961" s="4">
        <v>5250</v>
      </c>
      <c r="K961" s="6">
        <f>Tabla2[[#This Row],[Price per Unit]]*Tabla2[[#This Row],[Units Sold]]</f>
        <v>157500.00000000003</v>
      </c>
      <c r="L961" s="52">
        <f>Tabla2[[#This Row],[Units Sold]]/Cálculos!$C$11</f>
        <v>2.117908184444388E-4</v>
      </c>
      <c r="M961" s="6">
        <f>Tabla2[[#This Row],[Total Sales]]-Tabla2[[#This Row],[Operating Profit]]</f>
        <v>78750.000000000015</v>
      </c>
      <c r="N961" s="6">
        <v>78750.000000000015</v>
      </c>
      <c r="O961" s="46">
        <f>Tabla2[[#This Row],[Operating Profit]]/Tabla2[[#This Row],[Total Sales]]</f>
        <v>0.5</v>
      </c>
      <c r="P961" s="1" t="s">
        <v>23</v>
      </c>
    </row>
    <row r="962" spans="1:16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3" t="str">
        <f>IFERROR(LEFT(Tabla2[[#This Row],[Product]],FIND(" ",Tabla2[[#This Row],[Product]])-3),Tabla2[[#This Row],[Product]])</f>
        <v>Men</v>
      </c>
      <c r="I962" s="6">
        <v>45</v>
      </c>
      <c r="J962" s="4">
        <v>4250</v>
      </c>
      <c r="K962" s="6">
        <f>Tabla2[[#This Row],[Price per Unit]]*Tabla2[[#This Row],[Units Sold]]</f>
        <v>191250</v>
      </c>
      <c r="L962" s="52">
        <f>Tabla2[[#This Row],[Units Sold]]/Cálculos!$C$11</f>
        <v>1.7144971016930759E-4</v>
      </c>
      <c r="M962" s="6">
        <f>Tabla2[[#This Row],[Total Sales]]-Tabla2[[#This Row],[Operating Profit]]</f>
        <v>124312.5</v>
      </c>
      <c r="N962" s="6">
        <v>66937.5</v>
      </c>
      <c r="O962" s="46">
        <f>Tabla2[[#This Row],[Operating Profit]]/Tabla2[[#This Row],[Total Sales]]</f>
        <v>0.35</v>
      </c>
      <c r="P962" s="1" t="s">
        <v>23</v>
      </c>
    </row>
    <row r="963" spans="1:16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3" t="str">
        <f>IFERROR(LEFT(Tabla2[[#This Row],[Product]],FIND(" ",Tabla2[[#This Row],[Product]])-3),Tabla2[[#This Row],[Product]])</f>
        <v>Women</v>
      </c>
      <c r="I963" s="6">
        <v>40</v>
      </c>
      <c r="J963" s="4">
        <v>7750</v>
      </c>
      <c r="K963" s="6">
        <f>Tabla2[[#This Row],[Price per Unit]]*Tabla2[[#This Row],[Units Sold]]</f>
        <v>310000</v>
      </c>
      <c r="L963" s="52">
        <f>Tabla2[[#This Row],[Units Sold]]/Cálculos!$C$11</f>
        <v>3.1264358913226677E-4</v>
      </c>
      <c r="M963" s="6">
        <f>Tabla2[[#This Row],[Total Sales]]-Tabla2[[#This Row],[Operating Profit]]</f>
        <v>139500</v>
      </c>
      <c r="N963" s="6">
        <v>170500</v>
      </c>
      <c r="O963" s="46">
        <f>Tabla2[[#This Row],[Operating Profit]]/Tabla2[[#This Row],[Total Sales]]</f>
        <v>0.55000000000000004</v>
      </c>
      <c r="P963" s="1" t="s">
        <v>23</v>
      </c>
    </row>
    <row r="964" spans="1:16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3" t="str">
        <f>IFERROR(LEFT(Tabla2[[#This Row],[Product]],FIND(" ",Tabla2[[#This Row],[Product]])-3),Tabla2[[#This Row],[Product]])</f>
        <v>Men</v>
      </c>
      <c r="I964" s="6">
        <v>40</v>
      </c>
      <c r="J964" s="4">
        <v>7750</v>
      </c>
      <c r="K964" s="6">
        <f>Tabla2[[#This Row],[Price per Unit]]*Tabla2[[#This Row],[Units Sold]]</f>
        <v>310000</v>
      </c>
      <c r="L964" s="52">
        <f>Tabla2[[#This Row],[Units Sold]]/Cálculos!$C$11</f>
        <v>3.1264358913226677E-4</v>
      </c>
      <c r="M964" s="6">
        <f>Tabla2[[#This Row],[Total Sales]]-Tabla2[[#This Row],[Operating Profit]]</f>
        <v>186000</v>
      </c>
      <c r="N964" s="6">
        <v>123999.99999999999</v>
      </c>
      <c r="O964" s="46">
        <f>Tabla2[[#This Row],[Operating Profit]]/Tabla2[[#This Row],[Total Sales]]</f>
        <v>0.39999999999999997</v>
      </c>
      <c r="P964" s="1" t="s">
        <v>23</v>
      </c>
    </row>
    <row r="965" spans="1:16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3" t="str">
        <f>IFERROR(LEFT(Tabla2[[#This Row],[Product]],FIND(" ",Tabla2[[#This Row],[Product]])-3),Tabla2[[#This Row],[Product]])</f>
        <v>Men</v>
      </c>
      <c r="I965" s="6">
        <v>45</v>
      </c>
      <c r="J965" s="4">
        <v>7750</v>
      </c>
      <c r="K965" s="6">
        <f>Tabla2[[#This Row],[Price per Unit]]*Tabla2[[#This Row],[Units Sold]]</f>
        <v>348750</v>
      </c>
      <c r="L965" s="52">
        <f>Tabla2[[#This Row],[Units Sold]]/Cálculos!$C$11</f>
        <v>3.1264358913226677E-4</v>
      </c>
      <c r="M965" s="6">
        <f>Tabla2[[#This Row],[Total Sales]]-Tabla2[[#This Row],[Operating Profit]]</f>
        <v>209250</v>
      </c>
      <c r="N965" s="6">
        <v>139500</v>
      </c>
      <c r="O965" s="46">
        <f>Tabla2[[#This Row],[Operating Profit]]/Tabla2[[#This Row],[Total Sales]]</f>
        <v>0.4</v>
      </c>
      <c r="P965" s="1" t="s">
        <v>23</v>
      </c>
    </row>
    <row r="966" spans="1:16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3" t="str">
        <f>IFERROR(LEFT(Tabla2[[#This Row],[Product]],FIND(" ",Tabla2[[#This Row],[Product]])-3),Tabla2[[#This Row],[Product]])</f>
        <v>Women</v>
      </c>
      <c r="I966" s="6">
        <v>40</v>
      </c>
      <c r="J966" s="4">
        <v>6500</v>
      </c>
      <c r="K966" s="6">
        <f>Tabla2[[#This Row],[Price per Unit]]*Tabla2[[#This Row],[Units Sold]]</f>
        <v>260000</v>
      </c>
      <c r="L966" s="52">
        <f>Tabla2[[#This Row],[Units Sold]]/Cálculos!$C$11</f>
        <v>2.6221720378835281E-4</v>
      </c>
      <c r="M966" s="6">
        <f>Tabla2[[#This Row],[Total Sales]]-Tabla2[[#This Row],[Operating Profit]]</f>
        <v>156000</v>
      </c>
      <c r="N966" s="6">
        <v>103999.99999999999</v>
      </c>
      <c r="O966" s="46">
        <f>Tabla2[[#This Row],[Operating Profit]]/Tabla2[[#This Row],[Total Sales]]</f>
        <v>0.39999999999999997</v>
      </c>
      <c r="P966" s="1" t="s">
        <v>23</v>
      </c>
    </row>
    <row r="967" spans="1:16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3" t="str">
        <f>IFERROR(LEFT(Tabla2[[#This Row],[Product]],FIND(" ",Tabla2[[#This Row],[Product]])-3),Tabla2[[#This Row],[Product]])</f>
        <v>Women</v>
      </c>
      <c r="I967" s="6">
        <v>40</v>
      </c>
      <c r="J967" s="4">
        <v>6000</v>
      </c>
      <c r="K967" s="6">
        <f>Tabla2[[#This Row],[Price per Unit]]*Tabla2[[#This Row],[Units Sold]]</f>
        <v>240000</v>
      </c>
      <c r="L967" s="52">
        <f>Tabla2[[#This Row],[Units Sold]]/Cálculos!$C$11</f>
        <v>2.4204664965078721E-4</v>
      </c>
      <c r="M967" s="6">
        <f>Tabla2[[#This Row],[Total Sales]]-Tabla2[[#This Row],[Operating Profit]]</f>
        <v>120000</v>
      </c>
      <c r="N967" s="6">
        <v>120000</v>
      </c>
      <c r="O967" s="46">
        <f>Tabla2[[#This Row],[Operating Profit]]/Tabla2[[#This Row],[Total Sales]]</f>
        <v>0.5</v>
      </c>
      <c r="P967" s="1" t="s">
        <v>23</v>
      </c>
    </row>
    <row r="968" spans="1:16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3" t="str">
        <f>IFERROR(LEFT(Tabla2[[#This Row],[Product]],FIND(" ",Tabla2[[#This Row],[Product]])-3),Tabla2[[#This Row],[Product]])</f>
        <v>Men</v>
      </c>
      <c r="I968" s="6">
        <v>45</v>
      </c>
      <c r="J968" s="4">
        <v>5000</v>
      </c>
      <c r="K968" s="6">
        <f>Tabla2[[#This Row],[Price per Unit]]*Tabla2[[#This Row],[Units Sold]]</f>
        <v>225000</v>
      </c>
      <c r="L968" s="52">
        <f>Tabla2[[#This Row],[Units Sold]]/Cálculos!$C$11</f>
        <v>2.01705541375656E-4</v>
      </c>
      <c r="M968" s="6">
        <f>Tabla2[[#This Row],[Total Sales]]-Tabla2[[#This Row],[Operating Profit]]</f>
        <v>146250</v>
      </c>
      <c r="N968" s="6">
        <v>78750</v>
      </c>
      <c r="O968" s="46">
        <f>Tabla2[[#This Row],[Operating Profit]]/Tabla2[[#This Row],[Total Sales]]</f>
        <v>0.35</v>
      </c>
      <c r="P968" s="1" t="s">
        <v>23</v>
      </c>
    </row>
    <row r="969" spans="1:16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3" t="str">
        <f>IFERROR(LEFT(Tabla2[[#This Row],[Product]],FIND(" ",Tabla2[[#This Row],[Product]])-3),Tabla2[[#This Row],[Product]])</f>
        <v>Women</v>
      </c>
      <c r="I969" s="6">
        <v>50</v>
      </c>
      <c r="J969" s="4">
        <v>8750</v>
      </c>
      <c r="K969" s="6">
        <f>Tabla2[[#This Row],[Price per Unit]]*Tabla2[[#This Row],[Units Sold]]</f>
        <v>437500</v>
      </c>
      <c r="L969" s="52">
        <f>Tabla2[[#This Row],[Units Sold]]/Cálculos!$C$11</f>
        <v>3.5298469740739798E-4</v>
      </c>
      <c r="M969" s="6">
        <f>Tabla2[[#This Row],[Total Sales]]-Tabla2[[#This Row],[Operating Profit]]</f>
        <v>196874.99999999997</v>
      </c>
      <c r="N969" s="6">
        <v>240625.00000000003</v>
      </c>
      <c r="O969" s="46">
        <f>Tabla2[[#This Row],[Operating Profit]]/Tabla2[[#This Row],[Total Sales]]</f>
        <v>0.55000000000000004</v>
      </c>
      <c r="P969" s="1" t="s">
        <v>23</v>
      </c>
    </row>
    <row r="970" spans="1:16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3" t="str">
        <f>IFERROR(LEFT(Tabla2[[#This Row],[Product]],FIND(" ",Tabla2[[#This Row],[Product]])-3),Tabla2[[#This Row],[Product]])</f>
        <v>Men</v>
      </c>
      <c r="I970" s="6">
        <v>40</v>
      </c>
      <c r="J970" s="4">
        <v>8250</v>
      </c>
      <c r="K970" s="6">
        <f>Tabla2[[#This Row],[Price per Unit]]*Tabla2[[#This Row],[Units Sold]]</f>
        <v>330000</v>
      </c>
      <c r="L970" s="52">
        <f>Tabla2[[#This Row],[Units Sold]]/Cálculos!$C$11</f>
        <v>3.3281414326983237E-4</v>
      </c>
      <c r="M970" s="6">
        <f>Tabla2[[#This Row],[Total Sales]]-Tabla2[[#This Row],[Operating Profit]]</f>
        <v>181500.00000000003</v>
      </c>
      <c r="N970" s="6">
        <v>148499.99999999997</v>
      </c>
      <c r="O970" s="46">
        <f>Tabla2[[#This Row],[Operating Profit]]/Tabla2[[#This Row],[Total Sales]]</f>
        <v>0.4499999999999999</v>
      </c>
      <c r="P970" s="1" t="s">
        <v>23</v>
      </c>
    </row>
    <row r="971" spans="1:16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3" t="str">
        <f>IFERROR(LEFT(Tabla2[[#This Row],[Product]],FIND(" ",Tabla2[[#This Row],[Product]])-3),Tabla2[[#This Row],[Product]])</f>
        <v>Men</v>
      </c>
      <c r="I971" s="6">
        <v>45</v>
      </c>
      <c r="J971" s="4">
        <v>8250</v>
      </c>
      <c r="K971" s="6">
        <f>Tabla2[[#This Row],[Price per Unit]]*Tabla2[[#This Row],[Units Sold]]</f>
        <v>371250</v>
      </c>
      <c r="L971" s="52">
        <f>Tabla2[[#This Row],[Units Sold]]/Cálculos!$C$11</f>
        <v>3.3281414326983237E-4</v>
      </c>
      <c r="M971" s="6">
        <f>Tabla2[[#This Row],[Total Sales]]-Tabla2[[#This Row],[Operating Profit]]</f>
        <v>204187.50000000003</v>
      </c>
      <c r="N971" s="6">
        <v>167062.49999999997</v>
      </c>
      <c r="O971" s="46">
        <f>Tabla2[[#This Row],[Operating Profit]]/Tabla2[[#This Row],[Total Sales]]</f>
        <v>0.4499999999999999</v>
      </c>
      <c r="P971" s="1" t="s">
        <v>23</v>
      </c>
    </row>
    <row r="972" spans="1:16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3" t="str">
        <f>IFERROR(LEFT(Tabla2[[#This Row],[Product]],FIND(" ",Tabla2[[#This Row],[Product]])-3),Tabla2[[#This Row],[Product]])</f>
        <v>Women</v>
      </c>
      <c r="I972" s="6">
        <v>40</v>
      </c>
      <c r="J972" s="4">
        <v>9750</v>
      </c>
      <c r="K972" s="6">
        <f>Tabla2[[#This Row],[Price per Unit]]*Tabla2[[#This Row],[Units Sold]]</f>
        <v>390000</v>
      </c>
      <c r="L972" s="52">
        <f>Tabla2[[#This Row],[Units Sold]]/Cálculos!$C$11</f>
        <v>3.9332580568252919E-4</v>
      </c>
      <c r="M972" s="6">
        <f>Tabla2[[#This Row],[Total Sales]]-Tabla2[[#This Row],[Operating Profit]]</f>
        <v>214500.00000000003</v>
      </c>
      <c r="N972" s="6">
        <v>175499.99999999997</v>
      </c>
      <c r="O972" s="46">
        <f>Tabla2[[#This Row],[Operating Profit]]/Tabla2[[#This Row],[Total Sales]]</f>
        <v>0.4499999999999999</v>
      </c>
      <c r="P972" s="1" t="s">
        <v>23</v>
      </c>
    </row>
    <row r="973" spans="1:16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3" t="str">
        <f>IFERROR(LEFT(Tabla2[[#This Row],[Product]],FIND(" ",Tabla2[[#This Row],[Product]])-3),Tabla2[[#This Row],[Product]])</f>
        <v>Women</v>
      </c>
      <c r="I973" s="6">
        <v>40</v>
      </c>
      <c r="J973" s="4">
        <v>5750</v>
      </c>
      <c r="K973" s="6">
        <f>Tabla2[[#This Row],[Price per Unit]]*Tabla2[[#This Row],[Units Sold]]</f>
        <v>230000</v>
      </c>
      <c r="L973" s="52">
        <f>Tabla2[[#This Row],[Units Sold]]/Cálculos!$C$11</f>
        <v>2.319613725820044E-4</v>
      </c>
      <c r="M973" s="6">
        <f>Tabla2[[#This Row],[Total Sales]]-Tabla2[[#This Row],[Operating Profit]]</f>
        <v>103499.99999999999</v>
      </c>
      <c r="N973" s="6">
        <v>126500.00000000001</v>
      </c>
      <c r="O973" s="46">
        <f>Tabla2[[#This Row],[Operating Profit]]/Tabla2[[#This Row],[Total Sales]]</f>
        <v>0.55000000000000004</v>
      </c>
      <c r="P973" s="1" t="s">
        <v>23</v>
      </c>
    </row>
    <row r="974" spans="1:16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3" t="str">
        <f>IFERROR(LEFT(Tabla2[[#This Row],[Product]],FIND(" ",Tabla2[[#This Row],[Product]])-3),Tabla2[[#This Row],[Product]])</f>
        <v>Men</v>
      </c>
      <c r="I974" s="6">
        <v>45</v>
      </c>
      <c r="J974" s="4">
        <v>5500</v>
      </c>
      <c r="K974" s="6">
        <f>Tabla2[[#This Row],[Price per Unit]]*Tabla2[[#This Row],[Units Sold]]</f>
        <v>247500</v>
      </c>
      <c r="L974" s="52">
        <f>Tabla2[[#This Row],[Units Sold]]/Cálculos!$C$11</f>
        <v>2.218760955132216E-4</v>
      </c>
      <c r="M974" s="6">
        <f>Tabla2[[#This Row],[Total Sales]]-Tabla2[[#This Row],[Operating Profit]]</f>
        <v>148500</v>
      </c>
      <c r="N974" s="6">
        <v>98999.999999999985</v>
      </c>
      <c r="O974" s="46">
        <f>Tabla2[[#This Row],[Operating Profit]]/Tabla2[[#This Row],[Total Sales]]</f>
        <v>0.39999999999999997</v>
      </c>
      <c r="P974" s="1" t="s">
        <v>23</v>
      </c>
    </row>
    <row r="975" spans="1:16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3" t="str">
        <f>IFERROR(LEFT(Tabla2[[#This Row],[Product]],FIND(" ",Tabla2[[#This Row],[Product]])-3),Tabla2[[#This Row],[Product]])</f>
        <v>Women</v>
      </c>
      <c r="I975" s="6">
        <v>54.999999999999993</v>
      </c>
      <c r="J975" s="4">
        <v>8250</v>
      </c>
      <c r="K975" s="6">
        <f>Tabla2[[#This Row],[Price per Unit]]*Tabla2[[#This Row],[Units Sold]]</f>
        <v>453749.99999999994</v>
      </c>
      <c r="L975" s="52">
        <f>Tabla2[[#This Row],[Units Sold]]/Cálculos!$C$11</f>
        <v>3.3281414326983237E-4</v>
      </c>
      <c r="M975" s="6">
        <f>Tabla2[[#This Row],[Total Sales]]-Tabla2[[#This Row],[Operating Profit]]</f>
        <v>181499.99999999994</v>
      </c>
      <c r="N975" s="6">
        <v>272250</v>
      </c>
      <c r="O975" s="46">
        <f>Tabla2[[#This Row],[Operating Profit]]/Tabla2[[#This Row],[Total Sales]]</f>
        <v>0.60000000000000009</v>
      </c>
      <c r="P975" s="1" t="s">
        <v>23</v>
      </c>
    </row>
    <row r="976" spans="1:16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3" t="str">
        <f>IFERROR(LEFT(Tabla2[[#This Row],[Product]],FIND(" ",Tabla2[[#This Row],[Product]])-3),Tabla2[[#This Row],[Product]])</f>
        <v>Men</v>
      </c>
      <c r="I976" s="6">
        <v>45</v>
      </c>
      <c r="J976" s="4">
        <v>7750</v>
      </c>
      <c r="K976" s="6">
        <f>Tabla2[[#This Row],[Price per Unit]]*Tabla2[[#This Row],[Units Sold]]</f>
        <v>348750</v>
      </c>
      <c r="L976" s="52">
        <f>Tabla2[[#This Row],[Units Sold]]/Cálculos!$C$11</f>
        <v>3.1264358913226677E-4</v>
      </c>
      <c r="M976" s="6">
        <f>Tabla2[[#This Row],[Total Sales]]-Tabla2[[#This Row],[Operating Profit]]</f>
        <v>191812.50000000003</v>
      </c>
      <c r="N976" s="6">
        <v>156937.49999999997</v>
      </c>
      <c r="O976" s="46">
        <f>Tabla2[[#This Row],[Operating Profit]]/Tabla2[[#This Row],[Total Sales]]</f>
        <v>0.4499999999999999</v>
      </c>
      <c r="P976" s="1" t="s">
        <v>23</v>
      </c>
    </row>
    <row r="977" spans="1:16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3" t="str">
        <f>IFERROR(LEFT(Tabla2[[#This Row],[Product]],FIND(" ",Tabla2[[#This Row],[Product]])-3),Tabla2[[#This Row],[Product]])</f>
        <v>Men</v>
      </c>
      <c r="I977" s="6">
        <v>55.000000000000007</v>
      </c>
      <c r="J977" s="4">
        <v>7750</v>
      </c>
      <c r="K977" s="6">
        <f>Tabla2[[#This Row],[Price per Unit]]*Tabla2[[#This Row],[Units Sold]]</f>
        <v>426250.00000000006</v>
      </c>
      <c r="L977" s="52">
        <f>Tabla2[[#This Row],[Units Sold]]/Cálculos!$C$11</f>
        <v>3.1264358913226677E-4</v>
      </c>
      <c r="M977" s="6">
        <f>Tabla2[[#This Row],[Total Sales]]-Tabla2[[#This Row],[Operating Profit]]</f>
        <v>234437.50000000006</v>
      </c>
      <c r="N977" s="6">
        <v>191812.5</v>
      </c>
      <c r="O977" s="46">
        <f>Tabla2[[#This Row],[Operating Profit]]/Tabla2[[#This Row],[Total Sales]]</f>
        <v>0.44999999999999996</v>
      </c>
      <c r="P977" s="1" t="s">
        <v>23</v>
      </c>
    </row>
    <row r="978" spans="1:16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3" t="str">
        <f>IFERROR(LEFT(Tabla2[[#This Row],[Product]],FIND(" ",Tabla2[[#This Row],[Product]])-3),Tabla2[[#This Row],[Product]])</f>
        <v>Women</v>
      </c>
      <c r="I978" s="6">
        <v>50</v>
      </c>
      <c r="J978" s="4">
        <v>9500</v>
      </c>
      <c r="K978" s="6">
        <f>Tabla2[[#This Row],[Price per Unit]]*Tabla2[[#This Row],[Units Sold]]</f>
        <v>475000</v>
      </c>
      <c r="L978" s="52">
        <f>Tabla2[[#This Row],[Units Sold]]/Cálculos!$C$11</f>
        <v>3.8324052861374639E-4</v>
      </c>
      <c r="M978" s="6">
        <f>Tabla2[[#This Row],[Total Sales]]-Tabla2[[#This Row],[Operating Profit]]</f>
        <v>261250.00000000003</v>
      </c>
      <c r="N978" s="6">
        <v>213749.99999999997</v>
      </c>
      <c r="O978" s="46">
        <f>Tabla2[[#This Row],[Operating Profit]]/Tabla2[[#This Row],[Total Sales]]</f>
        <v>0.44999999999999996</v>
      </c>
      <c r="P978" s="1" t="s">
        <v>23</v>
      </c>
    </row>
    <row r="979" spans="1:16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3" t="str">
        <f>IFERROR(LEFT(Tabla2[[#This Row],[Product]],FIND(" ",Tabla2[[#This Row],[Product]])-3),Tabla2[[#This Row],[Product]])</f>
        <v>Women</v>
      </c>
      <c r="I979" s="6">
        <v>45</v>
      </c>
      <c r="J979" s="4">
        <v>4750</v>
      </c>
      <c r="K979" s="6">
        <f>Tabla2[[#This Row],[Price per Unit]]*Tabla2[[#This Row],[Units Sold]]</f>
        <v>213750</v>
      </c>
      <c r="L979" s="52">
        <f>Tabla2[[#This Row],[Units Sold]]/Cálculos!$C$11</f>
        <v>1.9162026430687319E-4</v>
      </c>
      <c r="M979" s="6">
        <f>Tabla2[[#This Row],[Total Sales]]-Tabla2[[#This Row],[Operating Profit]]</f>
        <v>96187.499999999985</v>
      </c>
      <c r="N979" s="6">
        <v>117562.50000000001</v>
      </c>
      <c r="O979" s="46">
        <f>Tabla2[[#This Row],[Operating Profit]]/Tabla2[[#This Row],[Total Sales]]</f>
        <v>0.55000000000000004</v>
      </c>
      <c r="P979" s="1" t="s">
        <v>23</v>
      </c>
    </row>
    <row r="980" spans="1:16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3" t="str">
        <f>IFERROR(LEFT(Tabla2[[#This Row],[Product]],FIND(" ",Tabla2[[#This Row],[Product]])-3),Tabla2[[#This Row],[Product]])</f>
        <v>Men</v>
      </c>
      <c r="I980" s="6">
        <v>50</v>
      </c>
      <c r="J980" s="4">
        <v>4750</v>
      </c>
      <c r="K980" s="6">
        <f>Tabla2[[#This Row],[Price per Unit]]*Tabla2[[#This Row],[Units Sold]]</f>
        <v>237500</v>
      </c>
      <c r="L980" s="52">
        <f>Tabla2[[#This Row],[Units Sold]]/Cálculos!$C$11</f>
        <v>1.9162026430687319E-4</v>
      </c>
      <c r="M980" s="6">
        <f>Tabla2[[#This Row],[Total Sales]]-Tabla2[[#This Row],[Operating Profit]]</f>
        <v>142500</v>
      </c>
      <c r="N980" s="6">
        <v>94999.999999999985</v>
      </c>
      <c r="O980" s="46">
        <f>Tabla2[[#This Row],[Operating Profit]]/Tabla2[[#This Row],[Total Sales]]</f>
        <v>0.39999999999999991</v>
      </c>
      <c r="P980" s="1" t="s">
        <v>23</v>
      </c>
    </row>
    <row r="981" spans="1:16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3" t="str">
        <f>IFERROR(LEFT(Tabla2[[#This Row],[Product]],FIND(" ",Tabla2[[#This Row],[Product]])-3),Tabla2[[#This Row],[Product]])</f>
        <v>Women</v>
      </c>
      <c r="I981" s="6">
        <v>54.999999999999993</v>
      </c>
      <c r="J981" s="4">
        <v>7250</v>
      </c>
      <c r="K981" s="6">
        <f>Tabla2[[#This Row],[Price per Unit]]*Tabla2[[#This Row],[Units Sold]]</f>
        <v>398749.99999999994</v>
      </c>
      <c r="L981" s="52">
        <f>Tabla2[[#This Row],[Units Sold]]/Cálculos!$C$11</f>
        <v>2.9247303499470122E-4</v>
      </c>
      <c r="M981" s="6">
        <f>Tabla2[[#This Row],[Total Sales]]-Tabla2[[#This Row],[Operating Profit]]</f>
        <v>159499.99999999994</v>
      </c>
      <c r="N981" s="6">
        <v>239250</v>
      </c>
      <c r="O981" s="46">
        <f>Tabla2[[#This Row],[Operating Profit]]/Tabla2[[#This Row],[Total Sales]]</f>
        <v>0.60000000000000009</v>
      </c>
      <c r="P981" s="1" t="s">
        <v>23</v>
      </c>
    </row>
    <row r="982" spans="1:16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3" t="str">
        <f>IFERROR(LEFT(Tabla2[[#This Row],[Product]],FIND(" ",Tabla2[[#This Row],[Product]])-3),Tabla2[[#This Row],[Product]])</f>
        <v>Men</v>
      </c>
      <c r="I982" s="6">
        <v>50</v>
      </c>
      <c r="J982" s="4">
        <v>6750</v>
      </c>
      <c r="K982" s="6">
        <f>Tabla2[[#This Row],[Price per Unit]]*Tabla2[[#This Row],[Units Sold]]</f>
        <v>337500</v>
      </c>
      <c r="L982" s="52">
        <f>Tabla2[[#This Row],[Units Sold]]/Cálculos!$C$11</f>
        <v>2.7230248085713561E-4</v>
      </c>
      <c r="M982" s="6">
        <f>Tabla2[[#This Row],[Total Sales]]-Tabla2[[#This Row],[Operating Profit]]</f>
        <v>185625.00000000003</v>
      </c>
      <c r="N982" s="6">
        <v>151874.99999999997</v>
      </c>
      <c r="O982" s="46">
        <f>Tabla2[[#This Row],[Operating Profit]]/Tabla2[[#This Row],[Total Sales]]</f>
        <v>0.4499999999999999</v>
      </c>
      <c r="P982" s="1" t="s">
        <v>23</v>
      </c>
    </row>
    <row r="983" spans="1:16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3" t="str">
        <f>IFERROR(LEFT(Tabla2[[#This Row],[Product]],FIND(" ",Tabla2[[#This Row],[Product]])-3),Tabla2[[#This Row],[Product]])</f>
        <v>Men</v>
      </c>
      <c r="I983" s="6">
        <v>50</v>
      </c>
      <c r="J983" s="4">
        <v>6250</v>
      </c>
      <c r="K983" s="6">
        <f>Tabla2[[#This Row],[Price per Unit]]*Tabla2[[#This Row],[Units Sold]]</f>
        <v>312500</v>
      </c>
      <c r="L983" s="52">
        <f>Tabla2[[#This Row],[Units Sold]]/Cálculos!$C$11</f>
        <v>2.5213192671957001E-4</v>
      </c>
      <c r="M983" s="6">
        <f>Tabla2[[#This Row],[Total Sales]]-Tabla2[[#This Row],[Operating Profit]]</f>
        <v>171875</v>
      </c>
      <c r="N983" s="6">
        <v>140625</v>
      </c>
      <c r="O983" s="46">
        <f>Tabla2[[#This Row],[Operating Profit]]/Tabla2[[#This Row],[Total Sales]]</f>
        <v>0.45</v>
      </c>
      <c r="P983" s="1" t="s">
        <v>23</v>
      </c>
    </row>
    <row r="984" spans="1:16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3" t="str">
        <f>IFERROR(LEFT(Tabla2[[#This Row],[Product]],FIND(" ",Tabla2[[#This Row],[Product]])-3),Tabla2[[#This Row],[Product]])</f>
        <v>Women</v>
      </c>
      <c r="I984" s="6">
        <v>54.999999999999993</v>
      </c>
      <c r="J984" s="4">
        <v>6750</v>
      </c>
      <c r="K984" s="6">
        <f>Tabla2[[#This Row],[Price per Unit]]*Tabla2[[#This Row],[Units Sold]]</f>
        <v>371249.99999999994</v>
      </c>
      <c r="L984" s="52">
        <f>Tabla2[[#This Row],[Units Sold]]/Cálculos!$C$11</f>
        <v>2.7230248085713561E-4</v>
      </c>
      <c r="M984" s="6">
        <f>Tabla2[[#This Row],[Total Sales]]-Tabla2[[#This Row],[Operating Profit]]</f>
        <v>204187.49999999997</v>
      </c>
      <c r="N984" s="6">
        <v>167062.49999999997</v>
      </c>
      <c r="O984" s="46">
        <f>Tabla2[[#This Row],[Operating Profit]]/Tabla2[[#This Row],[Total Sales]]</f>
        <v>0.45</v>
      </c>
      <c r="P984" s="1" t="s">
        <v>23</v>
      </c>
    </row>
    <row r="985" spans="1:16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3" t="str">
        <f>IFERROR(LEFT(Tabla2[[#This Row],[Product]],FIND(" ",Tabla2[[#This Row],[Product]])-3),Tabla2[[#This Row],[Product]])</f>
        <v>Women</v>
      </c>
      <c r="I985" s="6">
        <v>54.999999999999993</v>
      </c>
      <c r="J985" s="4">
        <v>4000</v>
      </c>
      <c r="K985" s="6">
        <f>Tabla2[[#This Row],[Price per Unit]]*Tabla2[[#This Row],[Units Sold]]</f>
        <v>219999.99999999997</v>
      </c>
      <c r="L985" s="52">
        <f>Tabla2[[#This Row],[Units Sold]]/Cálculos!$C$11</f>
        <v>1.6136443310052479E-4</v>
      </c>
      <c r="M985" s="6">
        <f>Tabla2[[#This Row],[Total Sales]]-Tabla2[[#This Row],[Operating Profit]]</f>
        <v>98999.999999999971</v>
      </c>
      <c r="N985" s="6">
        <v>121000</v>
      </c>
      <c r="O985" s="46">
        <f>Tabla2[[#This Row],[Operating Profit]]/Tabla2[[#This Row],[Total Sales]]</f>
        <v>0.55000000000000004</v>
      </c>
      <c r="P985" s="1" t="s">
        <v>23</v>
      </c>
    </row>
    <row r="986" spans="1:16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3" t="str">
        <f>IFERROR(LEFT(Tabla2[[#This Row],[Product]],FIND(" ",Tabla2[[#This Row],[Product]])-3),Tabla2[[#This Row],[Product]])</f>
        <v>Men</v>
      </c>
      <c r="I986" s="6">
        <v>50</v>
      </c>
      <c r="J986" s="4">
        <v>4000</v>
      </c>
      <c r="K986" s="6">
        <f>Tabla2[[#This Row],[Price per Unit]]*Tabla2[[#This Row],[Units Sold]]</f>
        <v>200000</v>
      </c>
      <c r="L986" s="52">
        <f>Tabla2[[#This Row],[Units Sold]]/Cálculos!$C$11</f>
        <v>1.6136443310052479E-4</v>
      </c>
      <c r="M986" s="6">
        <f>Tabla2[[#This Row],[Total Sales]]-Tabla2[[#This Row],[Operating Profit]]</f>
        <v>120000</v>
      </c>
      <c r="N986" s="6">
        <v>80000</v>
      </c>
      <c r="O986" s="46">
        <f>Tabla2[[#This Row],[Operating Profit]]/Tabla2[[#This Row],[Total Sales]]</f>
        <v>0.4</v>
      </c>
      <c r="P986" s="1" t="s">
        <v>23</v>
      </c>
    </row>
    <row r="987" spans="1:16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3" t="str">
        <f>IFERROR(LEFT(Tabla2[[#This Row],[Product]],FIND(" ",Tabla2[[#This Row],[Product]])-3),Tabla2[[#This Row],[Product]])</f>
        <v>Women</v>
      </c>
      <c r="I987" s="6">
        <v>45</v>
      </c>
      <c r="J987" s="4">
        <v>6250</v>
      </c>
      <c r="K987" s="6">
        <f>Tabla2[[#This Row],[Price per Unit]]*Tabla2[[#This Row],[Units Sold]]</f>
        <v>281250</v>
      </c>
      <c r="L987" s="52">
        <f>Tabla2[[#This Row],[Units Sold]]/Cálculos!$C$11</f>
        <v>2.5213192671957001E-4</v>
      </c>
      <c r="M987" s="6">
        <f>Tabla2[[#This Row],[Total Sales]]-Tabla2[[#This Row],[Operating Profit]]</f>
        <v>112499.99999999997</v>
      </c>
      <c r="N987" s="6">
        <v>168750.00000000003</v>
      </c>
      <c r="O987" s="46">
        <f>Tabla2[[#This Row],[Operating Profit]]/Tabla2[[#This Row],[Total Sales]]</f>
        <v>0.60000000000000009</v>
      </c>
      <c r="P987" s="1" t="s">
        <v>23</v>
      </c>
    </row>
    <row r="988" spans="1:16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3" t="str">
        <f>IFERROR(LEFT(Tabla2[[#This Row],[Product]],FIND(" ",Tabla2[[#This Row],[Product]])-3),Tabla2[[#This Row],[Product]])</f>
        <v>Men</v>
      </c>
      <c r="I988" s="6">
        <v>35</v>
      </c>
      <c r="J988" s="4">
        <v>5750</v>
      </c>
      <c r="K988" s="6">
        <f>Tabla2[[#This Row],[Price per Unit]]*Tabla2[[#This Row],[Units Sold]]</f>
        <v>201250</v>
      </c>
      <c r="L988" s="52">
        <f>Tabla2[[#This Row],[Units Sold]]/Cálculos!$C$11</f>
        <v>2.319613725820044E-4</v>
      </c>
      <c r="M988" s="6">
        <f>Tabla2[[#This Row],[Total Sales]]-Tabla2[[#This Row],[Operating Profit]]</f>
        <v>110687.50000000001</v>
      </c>
      <c r="N988" s="6">
        <v>90562.499999999985</v>
      </c>
      <c r="O988" s="46">
        <f>Tabla2[[#This Row],[Operating Profit]]/Tabla2[[#This Row],[Total Sales]]</f>
        <v>0.4499999999999999</v>
      </c>
      <c r="P988" s="1" t="s">
        <v>23</v>
      </c>
    </row>
    <row r="989" spans="1:16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3" t="str">
        <f>IFERROR(LEFT(Tabla2[[#This Row],[Product]],FIND(" ",Tabla2[[#This Row],[Product]])-3),Tabla2[[#This Row],[Product]])</f>
        <v>Men</v>
      </c>
      <c r="I989" s="6">
        <v>35</v>
      </c>
      <c r="J989" s="4">
        <v>5750</v>
      </c>
      <c r="K989" s="6">
        <f>Tabla2[[#This Row],[Price per Unit]]*Tabla2[[#This Row],[Units Sold]]</f>
        <v>201250</v>
      </c>
      <c r="L989" s="52">
        <f>Tabla2[[#This Row],[Units Sold]]/Cálculos!$C$11</f>
        <v>2.319613725820044E-4</v>
      </c>
      <c r="M989" s="6">
        <f>Tabla2[[#This Row],[Total Sales]]-Tabla2[[#This Row],[Operating Profit]]</f>
        <v>110687.50000000001</v>
      </c>
      <c r="N989" s="6">
        <v>90562.499999999985</v>
      </c>
      <c r="O989" s="46">
        <f>Tabla2[[#This Row],[Operating Profit]]/Tabla2[[#This Row],[Total Sales]]</f>
        <v>0.4499999999999999</v>
      </c>
      <c r="P989" s="1" t="s">
        <v>23</v>
      </c>
    </row>
    <row r="990" spans="1:16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3" t="str">
        <f>IFERROR(LEFT(Tabla2[[#This Row],[Product]],FIND(" ",Tabla2[[#This Row],[Product]])-3),Tabla2[[#This Row],[Product]])</f>
        <v>Women</v>
      </c>
      <c r="I990" s="6">
        <v>40</v>
      </c>
      <c r="J990" s="4">
        <v>5250</v>
      </c>
      <c r="K990" s="6">
        <f>Tabla2[[#This Row],[Price per Unit]]*Tabla2[[#This Row],[Units Sold]]</f>
        <v>210000</v>
      </c>
      <c r="L990" s="52">
        <f>Tabla2[[#This Row],[Units Sold]]/Cálculos!$C$11</f>
        <v>2.117908184444388E-4</v>
      </c>
      <c r="M990" s="6">
        <f>Tabla2[[#This Row],[Total Sales]]-Tabla2[[#This Row],[Operating Profit]]</f>
        <v>115500.00000000001</v>
      </c>
      <c r="N990" s="6">
        <v>94499.999999999985</v>
      </c>
      <c r="O990" s="46">
        <f>Tabla2[[#This Row],[Operating Profit]]/Tabla2[[#This Row],[Total Sales]]</f>
        <v>0.44999999999999996</v>
      </c>
      <c r="P990" s="1" t="s">
        <v>23</v>
      </c>
    </row>
    <row r="991" spans="1:16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3" t="str">
        <f>IFERROR(LEFT(Tabla2[[#This Row],[Product]],FIND(" ",Tabla2[[#This Row],[Product]])-3),Tabla2[[#This Row],[Product]])</f>
        <v>Women</v>
      </c>
      <c r="I991" s="6">
        <v>40</v>
      </c>
      <c r="J991" s="4">
        <v>3750</v>
      </c>
      <c r="K991" s="6">
        <f>Tabla2[[#This Row],[Price per Unit]]*Tabla2[[#This Row],[Units Sold]]</f>
        <v>150000</v>
      </c>
      <c r="L991" s="52">
        <f>Tabla2[[#This Row],[Units Sold]]/Cálculos!$C$11</f>
        <v>1.5127915603174201E-4</v>
      </c>
      <c r="M991" s="6">
        <f>Tabla2[[#This Row],[Total Sales]]-Tabla2[[#This Row],[Operating Profit]]</f>
        <v>67500</v>
      </c>
      <c r="N991" s="6">
        <v>82500</v>
      </c>
      <c r="O991" s="46">
        <f>Tabla2[[#This Row],[Operating Profit]]/Tabla2[[#This Row],[Total Sales]]</f>
        <v>0.55000000000000004</v>
      </c>
      <c r="P991" s="1" t="s">
        <v>23</v>
      </c>
    </row>
    <row r="992" spans="1:16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3" t="str">
        <f>IFERROR(LEFT(Tabla2[[#This Row],[Product]],FIND(" ",Tabla2[[#This Row],[Product]])-3),Tabla2[[#This Row],[Product]])</f>
        <v>Men</v>
      </c>
      <c r="I992" s="6">
        <v>35</v>
      </c>
      <c r="J992" s="4">
        <v>3500</v>
      </c>
      <c r="K992" s="6">
        <f>Tabla2[[#This Row],[Price per Unit]]*Tabla2[[#This Row],[Units Sold]]</f>
        <v>122500</v>
      </c>
      <c r="L992" s="52">
        <f>Tabla2[[#This Row],[Units Sold]]/Cálculos!$C$11</f>
        <v>1.4119387896295921E-4</v>
      </c>
      <c r="M992" s="6">
        <f>Tabla2[[#This Row],[Total Sales]]-Tabla2[[#This Row],[Operating Profit]]</f>
        <v>73500</v>
      </c>
      <c r="N992" s="6">
        <v>48999.999999999993</v>
      </c>
      <c r="O992" s="46">
        <f>Tabla2[[#This Row],[Operating Profit]]/Tabla2[[#This Row],[Total Sales]]</f>
        <v>0.39999999999999997</v>
      </c>
      <c r="P992" s="1" t="s">
        <v>23</v>
      </c>
    </row>
    <row r="993" spans="1:16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3" t="str">
        <f>IFERROR(LEFT(Tabla2[[#This Row],[Product]],FIND(" ",Tabla2[[#This Row],[Product]])-3),Tabla2[[#This Row],[Product]])</f>
        <v>Women</v>
      </c>
      <c r="I993" s="6">
        <v>45</v>
      </c>
      <c r="J993" s="4">
        <v>5250</v>
      </c>
      <c r="K993" s="6">
        <f>Tabla2[[#This Row],[Price per Unit]]*Tabla2[[#This Row],[Units Sold]]</f>
        <v>236250</v>
      </c>
      <c r="L993" s="52">
        <f>Tabla2[[#This Row],[Units Sold]]/Cálculos!$C$11</f>
        <v>2.117908184444388E-4</v>
      </c>
      <c r="M993" s="6">
        <f>Tabla2[[#This Row],[Total Sales]]-Tabla2[[#This Row],[Operating Profit]]</f>
        <v>94499.999999999971</v>
      </c>
      <c r="N993" s="6">
        <v>141750.00000000003</v>
      </c>
      <c r="O993" s="46">
        <f>Tabla2[[#This Row],[Operating Profit]]/Tabla2[[#This Row],[Total Sales]]</f>
        <v>0.60000000000000009</v>
      </c>
      <c r="P993" s="1" t="s">
        <v>23</v>
      </c>
    </row>
    <row r="994" spans="1:16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3" t="str">
        <f>IFERROR(LEFT(Tabla2[[#This Row],[Product]],FIND(" ",Tabla2[[#This Row],[Product]])-3),Tabla2[[#This Row],[Product]])</f>
        <v>Men</v>
      </c>
      <c r="I994" s="6">
        <v>30.000000000000004</v>
      </c>
      <c r="J994" s="4">
        <v>6750</v>
      </c>
      <c r="K994" s="6">
        <f>Tabla2[[#This Row],[Price per Unit]]*Tabla2[[#This Row],[Units Sold]]</f>
        <v>202500.00000000003</v>
      </c>
      <c r="L994" s="52">
        <f>Tabla2[[#This Row],[Units Sold]]/Cálculos!$C$11</f>
        <v>2.7230248085713561E-4</v>
      </c>
      <c r="M994" s="6">
        <f>Tabla2[[#This Row],[Total Sales]]-Tabla2[[#This Row],[Operating Profit]]</f>
        <v>111375.00000000003</v>
      </c>
      <c r="N994" s="6">
        <v>91125</v>
      </c>
      <c r="O994" s="46">
        <f>Tabla2[[#This Row],[Operating Profit]]/Tabla2[[#This Row],[Total Sales]]</f>
        <v>0.44999999999999996</v>
      </c>
      <c r="P994" s="1" t="s">
        <v>23</v>
      </c>
    </row>
    <row r="995" spans="1:16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3" t="str">
        <f>IFERROR(LEFT(Tabla2[[#This Row],[Product]],FIND(" ",Tabla2[[#This Row],[Product]])-3),Tabla2[[#This Row],[Product]])</f>
        <v>Men</v>
      </c>
      <c r="I995" s="6">
        <v>30.000000000000004</v>
      </c>
      <c r="J995" s="4">
        <v>6750</v>
      </c>
      <c r="K995" s="6">
        <f>Tabla2[[#This Row],[Price per Unit]]*Tabla2[[#This Row],[Units Sold]]</f>
        <v>202500.00000000003</v>
      </c>
      <c r="L995" s="52">
        <f>Tabla2[[#This Row],[Units Sold]]/Cálculos!$C$11</f>
        <v>2.7230248085713561E-4</v>
      </c>
      <c r="M995" s="6">
        <f>Tabla2[[#This Row],[Total Sales]]-Tabla2[[#This Row],[Operating Profit]]</f>
        <v>111375.00000000003</v>
      </c>
      <c r="N995" s="6">
        <v>91125</v>
      </c>
      <c r="O995" s="46">
        <f>Tabla2[[#This Row],[Operating Profit]]/Tabla2[[#This Row],[Total Sales]]</f>
        <v>0.44999999999999996</v>
      </c>
      <c r="P995" s="1" t="s">
        <v>23</v>
      </c>
    </row>
    <row r="996" spans="1:16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3" t="str">
        <f>IFERROR(LEFT(Tabla2[[#This Row],[Product]],FIND(" ",Tabla2[[#This Row],[Product]])-3),Tabla2[[#This Row],[Product]])</f>
        <v>Women</v>
      </c>
      <c r="I996" s="6">
        <v>55.000000000000007</v>
      </c>
      <c r="J996" s="4">
        <v>6000</v>
      </c>
      <c r="K996" s="6">
        <f>Tabla2[[#This Row],[Price per Unit]]*Tabla2[[#This Row],[Units Sold]]</f>
        <v>330000.00000000006</v>
      </c>
      <c r="L996" s="52">
        <f>Tabla2[[#This Row],[Units Sold]]/Cálculos!$C$11</f>
        <v>2.4204664965078721E-4</v>
      </c>
      <c r="M996" s="6">
        <f>Tabla2[[#This Row],[Total Sales]]-Tabla2[[#This Row],[Operating Profit]]</f>
        <v>181500.00000000006</v>
      </c>
      <c r="N996" s="6">
        <v>148500</v>
      </c>
      <c r="O996" s="46">
        <f>Tabla2[[#This Row],[Operating Profit]]/Tabla2[[#This Row],[Total Sales]]</f>
        <v>0.4499999999999999</v>
      </c>
      <c r="P996" s="1" t="s">
        <v>23</v>
      </c>
    </row>
    <row r="997" spans="1:16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3" t="str">
        <f>IFERROR(LEFT(Tabla2[[#This Row],[Product]],FIND(" ",Tabla2[[#This Row],[Product]])-3),Tabla2[[#This Row],[Product]])</f>
        <v>Women</v>
      </c>
      <c r="I997" s="6">
        <v>55.000000000000007</v>
      </c>
      <c r="J997" s="4">
        <v>4750</v>
      </c>
      <c r="K997" s="6">
        <f>Tabla2[[#This Row],[Price per Unit]]*Tabla2[[#This Row],[Units Sold]]</f>
        <v>261250.00000000003</v>
      </c>
      <c r="L997" s="52">
        <f>Tabla2[[#This Row],[Units Sold]]/Cálculos!$C$11</f>
        <v>1.9162026430687319E-4</v>
      </c>
      <c r="M997" s="6">
        <f>Tabla2[[#This Row],[Total Sales]]-Tabla2[[#This Row],[Operating Profit]]</f>
        <v>117562.5</v>
      </c>
      <c r="N997" s="6">
        <v>143687.50000000003</v>
      </c>
      <c r="O997" s="46">
        <f>Tabla2[[#This Row],[Operating Profit]]/Tabla2[[#This Row],[Total Sales]]</f>
        <v>0.55000000000000004</v>
      </c>
      <c r="P997" s="1" t="s">
        <v>23</v>
      </c>
    </row>
    <row r="998" spans="1:16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3" t="str">
        <f>IFERROR(LEFT(Tabla2[[#This Row],[Product]],FIND(" ",Tabla2[[#This Row],[Product]])-3),Tabla2[[#This Row],[Product]])</f>
        <v>Men</v>
      </c>
      <c r="I998" s="6">
        <v>54.999999999999993</v>
      </c>
      <c r="J998" s="4">
        <v>4500</v>
      </c>
      <c r="K998" s="6">
        <f>Tabla2[[#This Row],[Price per Unit]]*Tabla2[[#This Row],[Units Sold]]</f>
        <v>247499.99999999997</v>
      </c>
      <c r="L998" s="52">
        <f>Tabla2[[#This Row],[Units Sold]]/Cálculos!$C$11</f>
        <v>1.8153498723809039E-4</v>
      </c>
      <c r="M998" s="6">
        <f>Tabla2[[#This Row],[Total Sales]]-Tabla2[[#This Row],[Operating Profit]]</f>
        <v>148500</v>
      </c>
      <c r="N998" s="6">
        <v>98999.999999999985</v>
      </c>
      <c r="O998" s="46">
        <f>Tabla2[[#This Row],[Operating Profit]]/Tabla2[[#This Row],[Total Sales]]</f>
        <v>0.39999999999999997</v>
      </c>
      <c r="P998" s="1" t="s">
        <v>23</v>
      </c>
    </row>
    <row r="999" spans="1:16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3" t="str">
        <f>IFERROR(LEFT(Tabla2[[#This Row],[Product]],FIND(" ",Tabla2[[#This Row],[Product]])-3),Tabla2[[#This Row],[Product]])</f>
        <v>Women</v>
      </c>
      <c r="I999" s="6">
        <v>65</v>
      </c>
      <c r="J999" s="4">
        <v>6500</v>
      </c>
      <c r="K999" s="6">
        <f>Tabla2[[#This Row],[Price per Unit]]*Tabla2[[#This Row],[Units Sold]]</f>
        <v>422500</v>
      </c>
      <c r="L999" s="52">
        <f>Tabla2[[#This Row],[Units Sold]]/Cálculos!$C$11</f>
        <v>2.6221720378835281E-4</v>
      </c>
      <c r="M999" s="6">
        <f>Tabla2[[#This Row],[Total Sales]]-Tabla2[[#This Row],[Operating Profit]]</f>
        <v>168999.99999999997</v>
      </c>
      <c r="N999" s="6">
        <v>253500.00000000003</v>
      </c>
      <c r="O999" s="46">
        <f>Tabla2[[#This Row],[Operating Profit]]/Tabla2[[#This Row],[Total Sales]]</f>
        <v>0.60000000000000009</v>
      </c>
      <c r="P999" s="1" t="s">
        <v>23</v>
      </c>
    </row>
    <row r="1000" spans="1:16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3" t="str">
        <f>IFERROR(LEFT(Tabla2[[#This Row],[Product]],FIND(" ",Tabla2[[#This Row],[Product]])-3),Tabla2[[#This Row],[Product]])</f>
        <v>Men</v>
      </c>
      <c r="I1000" s="6">
        <v>54.999999999999993</v>
      </c>
      <c r="J1000" s="4">
        <v>8000</v>
      </c>
      <c r="K1000" s="6">
        <f>Tabla2[[#This Row],[Price per Unit]]*Tabla2[[#This Row],[Units Sold]]</f>
        <v>439999.99999999994</v>
      </c>
      <c r="L1000" s="52">
        <f>Tabla2[[#This Row],[Units Sold]]/Cálculos!$C$11</f>
        <v>3.2272886620104957E-4</v>
      </c>
      <c r="M1000" s="6">
        <f>Tabla2[[#This Row],[Total Sales]]-Tabla2[[#This Row],[Operating Profit]]</f>
        <v>242000</v>
      </c>
      <c r="N1000" s="6">
        <v>197999.99999999994</v>
      </c>
      <c r="O1000" s="46">
        <f>Tabla2[[#This Row],[Operating Profit]]/Tabla2[[#This Row],[Total Sales]]</f>
        <v>0.4499999999999999</v>
      </c>
      <c r="P1000" s="1" t="s">
        <v>23</v>
      </c>
    </row>
    <row r="1001" spans="1:16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3" t="str">
        <f>IFERROR(LEFT(Tabla2[[#This Row],[Product]],FIND(" ",Tabla2[[#This Row],[Product]])-3),Tabla2[[#This Row],[Product]])</f>
        <v>Men</v>
      </c>
      <c r="I1001" s="6">
        <v>54.999999999999993</v>
      </c>
      <c r="J1001" s="4">
        <v>8000</v>
      </c>
      <c r="K1001" s="6">
        <f>Tabla2[[#This Row],[Price per Unit]]*Tabla2[[#This Row],[Units Sold]]</f>
        <v>439999.99999999994</v>
      </c>
      <c r="L1001" s="52">
        <f>Tabla2[[#This Row],[Units Sold]]/Cálculos!$C$11</f>
        <v>3.2272886620104957E-4</v>
      </c>
      <c r="M1001" s="6">
        <f>Tabla2[[#This Row],[Total Sales]]-Tabla2[[#This Row],[Operating Profit]]</f>
        <v>242000</v>
      </c>
      <c r="N1001" s="6">
        <v>197999.99999999994</v>
      </c>
      <c r="O1001" s="46">
        <f>Tabla2[[#This Row],[Operating Profit]]/Tabla2[[#This Row],[Total Sales]]</f>
        <v>0.4499999999999999</v>
      </c>
      <c r="P1001" s="1" t="s">
        <v>23</v>
      </c>
    </row>
    <row r="1002" spans="1:16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3" t="str">
        <f>IFERROR(LEFT(Tabla2[[#This Row],[Product]],FIND(" ",Tabla2[[#This Row],[Product]])-3),Tabla2[[#This Row],[Product]])</f>
        <v>Women</v>
      </c>
      <c r="I1002" s="6">
        <v>60</v>
      </c>
      <c r="J1002" s="4">
        <v>7000</v>
      </c>
      <c r="K1002" s="6">
        <f>Tabla2[[#This Row],[Price per Unit]]*Tabla2[[#This Row],[Units Sold]]</f>
        <v>420000</v>
      </c>
      <c r="L1002" s="52">
        <f>Tabla2[[#This Row],[Units Sold]]/Cálculos!$C$11</f>
        <v>2.8238775792591842E-4</v>
      </c>
      <c r="M1002" s="6">
        <f>Tabla2[[#This Row],[Total Sales]]-Tabla2[[#This Row],[Operating Profit]]</f>
        <v>231000.00000000003</v>
      </c>
      <c r="N1002" s="6">
        <v>188999.99999999997</v>
      </c>
      <c r="O1002" s="46">
        <f>Tabla2[[#This Row],[Operating Profit]]/Tabla2[[#This Row],[Total Sales]]</f>
        <v>0.44999999999999996</v>
      </c>
      <c r="P1002" s="1" t="s">
        <v>23</v>
      </c>
    </row>
    <row r="1003" spans="1:16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3" t="str">
        <f>IFERROR(LEFT(Tabla2[[#This Row],[Product]],FIND(" ",Tabla2[[#This Row],[Product]])-3),Tabla2[[#This Row],[Product]])</f>
        <v>Women</v>
      </c>
      <c r="I1003" s="6">
        <v>60</v>
      </c>
      <c r="J1003" s="4">
        <v>5500</v>
      </c>
      <c r="K1003" s="6">
        <f>Tabla2[[#This Row],[Price per Unit]]*Tabla2[[#This Row],[Units Sold]]</f>
        <v>330000</v>
      </c>
      <c r="L1003" s="52">
        <f>Tabla2[[#This Row],[Units Sold]]/Cálculos!$C$11</f>
        <v>2.218760955132216E-4</v>
      </c>
      <c r="M1003" s="6">
        <f>Tabla2[[#This Row],[Total Sales]]-Tabla2[[#This Row],[Operating Profit]]</f>
        <v>148499.99999999997</v>
      </c>
      <c r="N1003" s="6">
        <v>181500.00000000003</v>
      </c>
      <c r="O1003" s="46">
        <f>Tabla2[[#This Row],[Operating Profit]]/Tabla2[[#This Row],[Total Sales]]</f>
        <v>0.55000000000000004</v>
      </c>
      <c r="P1003" s="1" t="s">
        <v>23</v>
      </c>
    </row>
    <row r="1004" spans="1:16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3" t="str">
        <f>IFERROR(LEFT(Tabla2[[#This Row],[Product]],FIND(" ",Tabla2[[#This Row],[Product]])-3),Tabla2[[#This Row],[Product]])</f>
        <v>Men</v>
      </c>
      <c r="I1004" s="6">
        <v>54.999999999999993</v>
      </c>
      <c r="J1004" s="4">
        <v>5000</v>
      </c>
      <c r="K1004" s="6">
        <f>Tabla2[[#This Row],[Price per Unit]]*Tabla2[[#This Row],[Units Sold]]</f>
        <v>274999.99999999994</v>
      </c>
      <c r="L1004" s="52">
        <f>Tabla2[[#This Row],[Units Sold]]/Cálculos!$C$11</f>
        <v>2.01705541375656E-4</v>
      </c>
      <c r="M1004" s="6">
        <f>Tabla2[[#This Row],[Total Sales]]-Tabla2[[#This Row],[Operating Profit]]</f>
        <v>164999.99999999997</v>
      </c>
      <c r="N1004" s="6">
        <v>109999.99999999997</v>
      </c>
      <c r="O1004" s="46">
        <f>Tabla2[[#This Row],[Operating Profit]]/Tabla2[[#This Row],[Total Sales]]</f>
        <v>0.39999999999999997</v>
      </c>
      <c r="P1004" s="1" t="s">
        <v>23</v>
      </c>
    </row>
    <row r="1005" spans="1:16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3" t="str">
        <f>IFERROR(LEFT(Tabla2[[#This Row],[Product]],FIND(" ",Tabla2[[#This Row],[Product]])-3),Tabla2[[#This Row],[Product]])</f>
        <v>Women</v>
      </c>
      <c r="I1005" s="6">
        <v>65</v>
      </c>
      <c r="J1005" s="4">
        <v>7500</v>
      </c>
      <c r="K1005" s="6">
        <f>Tabla2[[#This Row],[Price per Unit]]*Tabla2[[#This Row],[Units Sold]]</f>
        <v>487500</v>
      </c>
      <c r="L1005" s="52">
        <f>Tabla2[[#This Row],[Units Sold]]/Cálculos!$C$11</f>
        <v>3.0255831206348402E-4</v>
      </c>
      <c r="M1005" s="6">
        <f>Tabla2[[#This Row],[Total Sales]]-Tabla2[[#This Row],[Operating Profit]]</f>
        <v>194999.99999999994</v>
      </c>
      <c r="N1005" s="6">
        <v>292500.00000000006</v>
      </c>
      <c r="O1005" s="46">
        <f>Tabla2[[#This Row],[Operating Profit]]/Tabla2[[#This Row],[Total Sales]]</f>
        <v>0.60000000000000009</v>
      </c>
      <c r="P1005" s="1" t="s">
        <v>23</v>
      </c>
    </row>
    <row r="1006" spans="1:16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3" t="str">
        <f>IFERROR(LEFT(Tabla2[[#This Row],[Product]],FIND(" ",Tabla2[[#This Row],[Product]])-3),Tabla2[[#This Row],[Product]])</f>
        <v>Men</v>
      </c>
      <c r="I1006" s="6">
        <v>35</v>
      </c>
      <c r="J1006" s="4">
        <v>4250</v>
      </c>
      <c r="K1006" s="6">
        <f>Tabla2[[#This Row],[Price per Unit]]*Tabla2[[#This Row],[Units Sold]]</f>
        <v>148750</v>
      </c>
      <c r="L1006" s="52">
        <f>Tabla2[[#This Row],[Units Sold]]/Cálculos!$C$11</f>
        <v>1.7144971016930759E-4</v>
      </c>
      <c r="M1006" s="6">
        <f>Tabla2[[#This Row],[Total Sales]]-Tabla2[[#This Row],[Operating Profit]]</f>
        <v>89250</v>
      </c>
      <c r="N1006" s="6">
        <v>59500</v>
      </c>
      <c r="O1006" s="46">
        <f>Tabla2[[#This Row],[Operating Profit]]/Tabla2[[#This Row],[Total Sales]]</f>
        <v>0.4</v>
      </c>
      <c r="P1006" s="1" t="s">
        <v>23</v>
      </c>
    </row>
    <row r="1007" spans="1:16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3" t="str">
        <f>IFERROR(LEFT(Tabla2[[#This Row],[Product]],FIND(" ",Tabla2[[#This Row],[Product]])-3),Tabla2[[#This Row],[Product]])</f>
        <v>Men</v>
      </c>
      <c r="I1007" s="6">
        <v>35</v>
      </c>
      <c r="J1007" s="4">
        <v>2250</v>
      </c>
      <c r="K1007" s="6">
        <f>Tabla2[[#This Row],[Price per Unit]]*Tabla2[[#This Row],[Units Sold]]</f>
        <v>78750</v>
      </c>
      <c r="L1007" s="52">
        <f>Tabla2[[#This Row],[Units Sold]]/Cálculos!$C$11</f>
        <v>9.0767493619045195E-5</v>
      </c>
      <c r="M1007" s="6">
        <f>Tabla2[[#This Row],[Total Sales]]-Tabla2[[#This Row],[Operating Profit]]</f>
        <v>51187.5</v>
      </c>
      <c r="N1007" s="6">
        <v>27562.5</v>
      </c>
      <c r="O1007" s="46">
        <f>Tabla2[[#This Row],[Operating Profit]]/Tabla2[[#This Row],[Total Sales]]</f>
        <v>0.35</v>
      </c>
      <c r="P1007" s="1" t="s">
        <v>23</v>
      </c>
    </row>
    <row r="1008" spans="1:16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3" t="str">
        <f>IFERROR(LEFT(Tabla2[[#This Row],[Product]],FIND(" ",Tabla2[[#This Row],[Product]])-3),Tabla2[[#This Row],[Product]])</f>
        <v>Women</v>
      </c>
      <c r="I1008" s="6">
        <v>25</v>
      </c>
      <c r="J1008" s="4">
        <v>2250</v>
      </c>
      <c r="K1008" s="6">
        <f>Tabla2[[#This Row],[Price per Unit]]*Tabla2[[#This Row],[Units Sold]]</f>
        <v>56250</v>
      </c>
      <c r="L1008" s="52">
        <f>Tabla2[[#This Row],[Units Sold]]/Cálculos!$C$11</f>
        <v>9.0767493619045195E-5</v>
      </c>
      <c r="M1008" s="6">
        <f>Tabla2[[#This Row],[Total Sales]]-Tabla2[[#This Row],[Operating Profit]]</f>
        <v>36562.5</v>
      </c>
      <c r="N1008" s="6">
        <v>19687.5</v>
      </c>
      <c r="O1008" s="46">
        <f>Tabla2[[#This Row],[Operating Profit]]/Tabla2[[#This Row],[Total Sales]]</f>
        <v>0.35</v>
      </c>
      <c r="P1008" s="1" t="s">
        <v>23</v>
      </c>
    </row>
    <row r="1009" spans="1:16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3" t="str">
        <f>IFERROR(LEFT(Tabla2[[#This Row],[Product]],FIND(" ",Tabla2[[#This Row],[Product]])-3),Tabla2[[#This Row],[Product]])</f>
        <v>Women</v>
      </c>
      <c r="I1009" s="6">
        <v>30.000000000000004</v>
      </c>
      <c r="J1009" s="4">
        <v>750</v>
      </c>
      <c r="K1009" s="6">
        <f>Tabla2[[#This Row],[Price per Unit]]*Tabla2[[#This Row],[Units Sold]]</f>
        <v>22500.000000000004</v>
      </c>
      <c r="L1009" s="52">
        <f>Tabla2[[#This Row],[Units Sold]]/Cálculos!$C$11</f>
        <v>3.0255831206348401E-5</v>
      </c>
      <c r="M1009" s="6">
        <f>Tabla2[[#This Row],[Total Sales]]-Tabla2[[#This Row],[Operating Profit]]</f>
        <v>13500.000000000002</v>
      </c>
      <c r="N1009" s="6">
        <v>9000.0000000000018</v>
      </c>
      <c r="O1009" s="46">
        <f>Tabla2[[#This Row],[Operating Profit]]/Tabla2[[#This Row],[Total Sales]]</f>
        <v>0.4</v>
      </c>
      <c r="P1009" s="1" t="s">
        <v>23</v>
      </c>
    </row>
    <row r="1010" spans="1:16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3" t="str">
        <f>IFERROR(LEFT(Tabla2[[#This Row],[Product]],FIND(" ",Tabla2[[#This Row],[Product]])-3),Tabla2[[#This Row],[Product]])</f>
        <v>Men</v>
      </c>
      <c r="I1010" s="6">
        <v>44.999999999999993</v>
      </c>
      <c r="J1010" s="4">
        <v>1250</v>
      </c>
      <c r="K1010" s="6">
        <f>Tabla2[[#This Row],[Price per Unit]]*Tabla2[[#This Row],[Units Sold]]</f>
        <v>56249.999999999993</v>
      </c>
      <c r="L1010" s="52">
        <f>Tabla2[[#This Row],[Units Sold]]/Cálculos!$C$11</f>
        <v>5.0426385343913999E-5</v>
      </c>
      <c r="M1010" s="6">
        <f>Tabla2[[#This Row],[Total Sales]]-Tabla2[[#This Row],[Operating Profit]]</f>
        <v>36562.5</v>
      </c>
      <c r="N1010" s="6">
        <v>19687.499999999996</v>
      </c>
      <c r="O1010" s="46">
        <f>Tabla2[[#This Row],[Operating Profit]]/Tabla2[[#This Row],[Total Sales]]</f>
        <v>0.35</v>
      </c>
      <c r="P1010" s="1" t="s">
        <v>23</v>
      </c>
    </row>
    <row r="1011" spans="1:16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3" t="str">
        <f>IFERROR(LEFT(Tabla2[[#This Row],[Product]],FIND(" ",Tabla2[[#This Row],[Product]])-3),Tabla2[[#This Row],[Product]])</f>
        <v>Women</v>
      </c>
      <c r="I1011" s="6">
        <v>35</v>
      </c>
      <c r="J1011" s="4">
        <v>2250</v>
      </c>
      <c r="K1011" s="6">
        <f>Tabla2[[#This Row],[Price per Unit]]*Tabla2[[#This Row],[Units Sold]]</f>
        <v>78750</v>
      </c>
      <c r="L1011" s="52">
        <f>Tabla2[[#This Row],[Units Sold]]/Cálculos!$C$11</f>
        <v>9.0767493619045195E-5</v>
      </c>
      <c r="M1011" s="6">
        <f>Tabla2[[#This Row],[Total Sales]]-Tabla2[[#This Row],[Operating Profit]]</f>
        <v>39375</v>
      </c>
      <c r="N1011" s="6">
        <v>39375</v>
      </c>
      <c r="O1011" s="46">
        <f>Tabla2[[#This Row],[Operating Profit]]/Tabla2[[#This Row],[Total Sales]]</f>
        <v>0.5</v>
      </c>
      <c r="P1011" s="1" t="s">
        <v>23</v>
      </c>
    </row>
    <row r="1012" spans="1:16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3" t="str">
        <f>IFERROR(LEFT(Tabla2[[#This Row],[Product]],FIND(" ",Tabla2[[#This Row],[Product]])-3),Tabla2[[#This Row],[Product]])</f>
        <v>Men</v>
      </c>
      <c r="I1012" s="6">
        <v>35</v>
      </c>
      <c r="J1012" s="4">
        <v>4750</v>
      </c>
      <c r="K1012" s="6">
        <f>Tabla2[[#This Row],[Price per Unit]]*Tabla2[[#This Row],[Units Sold]]</f>
        <v>166250</v>
      </c>
      <c r="L1012" s="52">
        <f>Tabla2[[#This Row],[Units Sold]]/Cálculos!$C$11</f>
        <v>1.9162026430687319E-4</v>
      </c>
      <c r="M1012" s="6">
        <f>Tabla2[[#This Row],[Total Sales]]-Tabla2[[#This Row],[Operating Profit]]</f>
        <v>99750</v>
      </c>
      <c r="N1012" s="6">
        <v>66500</v>
      </c>
      <c r="O1012" s="46">
        <f>Tabla2[[#This Row],[Operating Profit]]/Tabla2[[#This Row],[Total Sales]]</f>
        <v>0.4</v>
      </c>
      <c r="P1012" s="1" t="s">
        <v>23</v>
      </c>
    </row>
    <row r="1013" spans="1:16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3" t="str">
        <f>IFERROR(LEFT(Tabla2[[#This Row],[Product]],FIND(" ",Tabla2[[#This Row],[Product]])-3),Tabla2[[#This Row],[Product]])</f>
        <v>Men</v>
      </c>
      <c r="I1013" s="6">
        <v>35</v>
      </c>
      <c r="J1013" s="4">
        <v>1250</v>
      </c>
      <c r="K1013" s="6">
        <f>Tabla2[[#This Row],[Price per Unit]]*Tabla2[[#This Row],[Units Sold]]</f>
        <v>43750</v>
      </c>
      <c r="L1013" s="52">
        <f>Tabla2[[#This Row],[Units Sold]]/Cálculos!$C$11</f>
        <v>5.0426385343913999E-5</v>
      </c>
      <c r="M1013" s="6">
        <f>Tabla2[[#This Row],[Total Sales]]-Tabla2[[#This Row],[Operating Profit]]</f>
        <v>28437.5</v>
      </c>
      <c r="N1013" s="6">
        <v>15312.499999999998</v>
      </c>
      <c r="O1013" s="46">
        <f>Tabla2[[#This Row],[Operating Profit]]/Tabla2[[#This Row],[Total Sales]]</f>
        <v>0.35</v>
      </c>
      <c r="P1013" s="1" t="s">
        <v>23</v>
      </c>
    </row>
    <row r="1014" spans="1:16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3" t="str">
        <f>IFERROR(LEFT(Tabla2[[#This Row],[Product]],FIND(" ",Tabla2[[#This Row],[Product]])-3),Tabla2[[#This Row],[Product]])</f>
        <v>Women</v>
      </c>
      <c r="I1014" s="6">
        <v>25</v>
      </c>
      <c r="J1014" s="4">
        <v>1750</v>
      </c>
      <c r="K1014" s="6">
        <f>Tabla2[[#This Row],[Price per Unit]]*Tabla2[[#This Row],[Units Sold]]</f>
        <v>43750</v>
      </c>
      <c r="L1014" s="52">
        <f>Tabla2[[#This Row],[Units Sold]]/Cálculos!$C$11</f>
        <v>7.0596939481479604E-5</v>
      </c>
      <c r="M1014" s="6">
        <f>Tabla2[[#This Row],[Total Sales]]-Tabla2[[#This Row],[Operating Profit]]</f>
        <v>28437.5</v>
      </c>
      <c r="N1014" s="6">
        <v>15312.499999999998</v>
      </c>
      <c r="O1014" s="46">
        <f>Tabla2[[#This Row],[Operating Profit]]/Tabla2[[#This Row],[Total Sales]]</f>
        <v>0.35</v>
      </c>
      <c r="P1014" s="1" t="s">
        <v>23</v>
      </c>
    </row>
    <row r="1015" spans="1:16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3" t="str">
        <f>IFERROR(LEFT(Tabla2[[#This Row],[Product]],FIND(" ",Tabla2[[#This Row],[Product]])-3),Tabla2[[#This Row],[Product]])</f>
        <v>Women</v>
      </c>
      <c r="I1015" s="6">
        <v>30.000000000000004</v>
      </c>
      <c r="J1015" s="4">
        <v>500</v>
      </c>
      <c r="K1015" s="6">
        <f>Tabla2[[#This Row],[Price per Unit]]*Tabla2[[#This Row],[Units Sold]]</f>
        <v>15000.000000000002</v>
      </c>
      <c r="L1015" s="52">
        <f>Tabla2[[#This Row],[Units Sold]]/Cálculos!$C$11</f>
        <v>2.0170554137565598E-5</v>
      </c>
      <c r="M1015" s="6">
        <f>Tabla2[[#This Row],[Total Sales]]-Tabla2[[#This Row],[Operating Profit]]</f>
        <v>9000</v>
      </c>
      <c r="N1015" s="6">
        <v>6000.0000000000009</v>
      </c>
      <c r="O1015" s="46">
        <f>Tabla2[[#This Row],[Operating Profit]]/Tabla2[[#This Row],[Total Sales]]</f>
        <v>0.4</v>
      </c>
      <c r="P1015" s="1" t="s">
        <v>23</v>
      </c>
    </row>
    <row r="1016" spans="1:16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3" t="str">
        <f>IFERROR(LEFT(Tabla2[[#This Row],[Product]],FIND(" ",Tabla2[[#This Row],[Product]])-3),Tabla2[[#This Row],[Product]])</f>
        <v>Men</v>
      </c>
      <c r="I1016" s="6">
        <v>44.999999999999993</v>
      </c>
      <c r="J1016" s="4">
        <v>1250</v>
      </c>
      <c r="K1016" s="6">
        <f>Tabla2[[#This Row],[Price per Unit]]*Tabla2[[#This Row],[Units Sold]]</f>
        <v>56249.999999999993</v>
      </c>
      <c r="L1016" s="52">
        <f>Tabla2[[#This Row],[Units Sold]]/Cálculos!$C$11</f>
        <v>5.0426385343913999E-5</v>
      </c>
      <c r="M1016" s="6">
        <f>Tabla2[[#This Row],[Total Sales]]-Tabla2[[#This Row],[Operating Profit]]</f>
        <v>36562.5</v>
      </c>
      <c r="N1016" s="6">
        <v>19687.499999999996</v>
      </c>
      <c r="O1016" s="46">
        <f>Tabla2[[#This Row],[Operating Profit]]/Tabla2[[#This Row],[Total Sales]]</f>
        <v>0.35</v>
      </c>
      <c r="P1016" s="1" t="s">
        <v>23</v>
      </c>
    </row>
    <row r="1017" spans="1:16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3" t="str">
        <f>IFERROR(LEFT(Tabla2[[#This Row],[Product]],FIND(" ",Tabla2[[#This Row],[Product]])-3),Tabla2[[#This Row],[Product]])</f>
        <v>Women</v>
      </c>
      <c r="I1017" s="6">
        <v>35</v>
      </c>
      <c r="J1017" s="4">
        <v>2000</v>
      </c>
      <c r="K1017" s="6">
        <f>Tabla2[[#This Row],[Price per Unit]]*Tabla2[[#This Row],[Units Sold]]</f>
        <v>70000</v>
      </c>
      <c r="L1017" s="52">
        <f>Tabla2[[#This Row],[Units Sold]]/Cálculos!$C$11</f>
        <v>8.0682216550262393E-5</v>
      </c>
      <c r="M1017" s="6">
        <f>Tabla2[[#This Row],[Total Sales]]-Tabla2[[#This Row],[Operating Profit]]</f>
        <v>35000</v>
      </c>
      <c r="N1017" s="6">
        <v>35000</v>
      </c>
      <c r="O1017" s="46">
        <f>Tabla2[[#This Row],[Operating Profit]]/Tabla2[[#This Row],[Total Sales]]</f>
        <v>0.5</v>
      </c>
      <c r="P1017" s="1" t="s">
        <v>23</v>
      </c>
    </row>
    <row r="1018" spans="1:16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3" t="str">
        <f>IFERROR(LEFT(Tabla2[[#This Row],[Product]],FIND(" ",Tabla2[[#This Row],[Product]])-3),Tabla2[[#This Row],[Product]])</f>
        <v>Men</v>
      </c>
      <c r="I1018" s="6">
        <v>40</v>
      </c>
      <c r="J1018" s="4">
        <v>4200</v>
      </c>
      <c r="K1018" s="6">
        <f>Tabla2[[#This Row],[Price per Unit]]*Tabla2[[#This Row],[Units Sold]]</f>
        <v>168000</v>
      </c>
      <c r="L1018" s="52">
        <f>Tabla2[[#This Row],[Units Sold]]/Cálculos!$C$11</f>
        <v>1.6943265475555103E-4</v>
      </c>
      <c r="M1018" s="6">
        <f>Tabla2[[#This Row],[Total Sales]]-Tabla2[[#This Row],[Operating Profit]]</f>
        <v>100800</v>
      </c>
      <c r="N1018" s="6">
        <v>67200</v>
      </c>
      <c r="O1018" s="46">
        <f>Tabla2[[#This Row],[Operating Profit]]/Tabla2[[#This Row],[Total Sales]]</f>
        <v>0.4</v>
      </c>
      <c r="P1018" s="1" t="s">
        <v>23</v>
      </c>
    </row>
    <row r="1019" spans="1:16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3" t="str">
        <f>IFERROR(LEFT(Tabla2[[#This Row],[Product]],FIND(" ",Tabla2[[#This Row],[Product]])-3),Tabla2[[#This Row],[Product]])</f>
        <v>Men</v>
      </c>
      <c r="I1019" s="6">
        <v>40</v>
      </c>
      <c r="J1019" s="4">
        <v>1000</v>
      </c>
      <c r="K1019" s="6">
        <f>Tabla2[[#This Row],[Price per Unit]]*Tabla2[[#This Row],[Units Sold]]</f>
        <v>40000</v>
      </c>
      <c r="L1019" s="52">
        <f>Tabla2[[#This Row],[Units Sold]]/Cálculos!$C$11</f>
        <v>4.0341108275131196E-5</v>
      </c>
      <c r="M1019" s="6">
        <f>Tabla2[[#This Row],[Total Sales]]-Tabla2[[#This Row],[Operating Profit]]</f>
        <v>26000</v>
      </c>
      <c r="N1019" s="6">
        <v>14000</v>
      </c>
      <c r="O1019" s="46">
        <f>Tabla2[[#This Row],[Operating Profit]]/Tabla2[[#This Row],[Total Sales]]</f>
        <v>0.35</v>
      </c>
      <c r="P1019" s="1" t="s">
        <v>23</v>
      </c>
    </row>
    <row r="1020" spans="1:16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3" t="str">
        <f>IFERROR(LEFT(Tabla2[[#This Row],[Product]],FIND(" ",Tabla2[[#This Row],[Product]])-3),Tabla2[[#This Row],[Product]])</f>
        <v>Women</v>
      </c>
      <c r="I1020" s="6">
        <v>30.000000000000004</v>
      </c>
      <c r="J1020" s="4">
        <v>1500</v>
      </c>
      <c r="K1020" s="6">
        <f>Tabla2[[#This Row],[Price per Unit]]*Tabla2[[#This Row],[Units Sold]]</f>
        <v>45000.000000000007</v>
      </c>
      <c r="L1020" s="52">
        <f>Tabla2[[#This Row],[Units Sold]]/Cálculos!$C$11</f>
        <v>6.0511662412696801E-5</v>
      </c>
      <c r="M1020" s="6">
        <f>Tabla2[[#This Row],[Total Sales]]-Tabla2[[#This Row],[Operating Profit]]</f>
        <v>29250.000000000007</v>
      </c>
      <c r="N1020" s="6">
        <v>15750.000000000002</v>
      </c>
      <c r="O1020" s="46">
        <f>Tabla2[[#This Row],[Operating Profit]]/Tabla2[[#This Row],[Total Sales]]</f>
        <v>0.35</v>
      </c>
      <c r="P1020" s="1" t="s">
        <v>23</v>
      </c>
    </row>
    <row r="1021" spans="1:16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3" t="str">
        <f>IFERROR(LEFT(Tabla2[[#This Row],[Product]],FIND(" ",Tabla2[[#This Row],[Product]])-3),Tabla2[[#This Row],[Product]])</f>
        <v>Women</v>
      </c>
      <c r="I1021" s="6">
        <v>35</v>
      </c>
      <c r="J1021" s="4">
        <v>0</v>
      </c>
      <c r="K1021" s="6">
        <f>Tabla2[[#This Row],[Price per Unit]]*Tabla2[[#This Row],[Units Sold]]</f>
        <v>0</v>
      </c>
      <c r="L1021" s="52">
        <f>Tabla2[[#This Row],[Units Sold]]/Cálculos!$C$11</f>
        <v>0</v>
      </c>
      <c r="M1021" s="6">
        <f>Tabla2[[#This Row],[Total Sales]]-Tabla2[[#This Row],[Operating Profit]]</f>
        <v>0</v>
      </c>
      <c r="N1021" s="6">
        <v>0</v>
      </c>
      <c r="O1021" s="46" t="e">
        <f>Tabla2[[#This Row],[Operating Profit]]/Tabla2[[#This Row],[Total Sales]]</f>
        <v>#DIV/0!</v>
      </c>
      <c r="P1021" s="1" t="s">
        <v>23</v>
      </c>
    </row>
    <row r="1022" spans="1:16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3" t="str">
        <f>IFERROR(LEFT(Tabla2[[#This Row],[Product]],FIND(" ",Tabla2[[#This Row],[Product]])-3),Tabla2[[#This Row],[Product]])</f>
        <v>Men</v>
      </c>
      <c r="I1022" s="6">
        <v>50</v>
      </c>
      <c r="J1022" s="4">
        <v>500</v>
      </c>
      <c r="K1022" s="6">
        <f>Tabla2[[#This Row],[Price per Unit]]*Tabla2[[#This Row],[Units Sold]]</f>
        <v>25000</v>
      </c>
      <c r="L1022" s="52">
        <f>Tabla2[[#This Row],[Units Sold]]/Cálculos!$C$11</f>
        <v>2.0170554137565598E-5</v>
      </c>
      <c r="M1022" s="6">
        <f>Tabla2[[#This Row],[Total Sales]]-Tabla2[[#This Row],[Operating Profit]]</f>
        <v>16250</v>
      </c>
      <c r="N1022" s="6">
        <v>8750</v>
      </c>
      <c r="O1022" s="46">
        <f>Tabla2[[#This Row],[Operating Profit]]/Tabla2[[#This Row],[Total Sales]]</f>
        <v>0.35</v>
      </c>
      <c r="P1022" s="1" t="s">
        <v>23</v>
      </c>
    </row>
    <row r="1023" spans="1:16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3" t="str">
        <f>IFERROR(LEFT(Tabla2[[#This Row],[Product]],FIND(" ",Tabla2[[#This Row],[Product]])-3),Tabla2[[#This Row],[Product]])</f>
        <v>Women</v>
      </c>
      <c r="I1023" s="6">
        <v>40</v>
      </c>
      <c r="J1023" s="4">
        <v>1500</v>
      </c>
      <c r="K1023" s="6">
        <f>Tabla2[[#This Row],[Price per Unit]]*Tabla2[[#This Row],[Units Sold]]</f>
        <v>60000</v>
      </c>
      <c r="L1023" s="52">
        <f>Tabla2[[#This Row],[Units Sold]]/Cálculos!$C$11</f>
        <v>6.0511662412696801E-5</v>
      </c>
      <c r="M1023" s="6">
        <f>Tabla2[[#This Row],[Total Sales]]-Tabla2[[#This Row],[Operating Profit]]</f>
        <v>30000</v>
      </c>
      <c r="N1023" s="6">
        <v>30000</v>
      </c>
      <c r="O1023" s="46">
        <f>Tabla2[[#This Row],[Operating Profit]]/Tabla2[[#This Row],[Total Sales]]</f>
        <v>0.5</v>
      </c>
      <c r="P1023" s="1" t="s">
        <v>23</v>
      </c>
    </row>
    <row r="1024" spans="1:16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3" t="str">
        <f>IFERROR(LEFT(Tabla2[[#This Row],[Product]],FIND(" ",Tabla2[[#This Row],[Product]])-3),Tabla2[[#This Row],[Product]])</f>
        <v>Men</v>
      </c>
      <c r="I1024" s="6">
        <v>40</v>
      </c>
      <c r="J1024" s="4">
        <v>3750</v>
      </c>
      <c r="K1024" s="6">
        <f>Tabla2[[#This Row],[Price per Unit]]*Tabla2[[#This Row],[Units Sold]]</f>
        <v>150000</v>
      </c>
      <c r="L1024" s="52">
        <f>Tabla2[[#This Row],[Units Sold]]/Cálculos!$C$11</f>
        <v>1.5127915603174201E-4</v>
      </c>
      <c r="M1024" s="6">
        <f>Tabla2[[#This Row],[Total Sales]]-Tabla2[[#This Row],[Operating Profit]]</f>
        <v>90000</v>
      </c>
      <c r="N1024" s="6">
        <v>60000</v>
      </c>
      <c r="O1024" s="46">
        <f>Tabla2[[#This Row],[Operating Profit]]/Tabla2[[#This Row],[Total Sales]]</f>
        <v>0.4</v>
      </c>
      <c r="P1024" s="1" t="s">
        <v>23</v>
      </c>
    </row>
    <row r="1025" spans="1:16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3" t="str">
        <f>IFERROR(LEFT(Tabla2[[#This Row],[Product]],FIND(" ",Tabla2[[#This Row],[Product]])-3),Tabla2[[#This Row],[Product]])</f>
        <v>Men</v>
      </c>
      <c r="I1025" s="6">
        <v>35</v>
      </c>
      <c r="J1025" s="4">
        <v>750</v>
      </c>
      <c r="K1025" s="6">
        <f>Tabla2[[#This Row],[Price per Unit]]*Tabla2[[#This Row],[Units Sold]]</f>
        <v>26250</v>
      </c>
      <c r="L1025" s="52">
        <f>Tabla2[[#This Row],[Units Sold]]/Cálculos!$C$11</f>
        <v>3.0255831206348401E-5</v>
      </c>
      <c r="M1025" s="6">
        <f>Tabla2[[#This Row],[Total Sales]]-Tabla2[[#This Row],[Operating Profit]]</f>
        <v>17062.5</v>
      </c>
      <c r="N1025" s="6">
        <v>9187.5</v>
      </c>
      <c r="O1025" s="46">
        <f>Tabla2[[#This Row],[Operating Profit]]/Tabla2[[#This Row],[Total Sales]]</f>
        <v>0.35</v>
      </c>
      <c r="P1025" s="1" t="s">
        <v>23</v>
      </c>
    </row>
    <row r="1026" spans="1:16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3" t="str">
        <f>IFERROR(LEFT(Tabla2[[#This Row],[Product]],FIND(" ",Tabla2[[#This Row],[Product]])-3),Tabla2[[#This Row],[Product]])</f>
        <v>Women</v>
      </c>
      <c r="I1026" s="6">
        <v>25.000000000000007</v>
      </c>
      <c r="J1026" s="4">
        <v>750</v>
      </c>
      <c r="K1026" s="6">
        <f>Tabla2[[#This Row],[Price per Unit]]*Tabla2[[#This Row],[Units Sold]]</f>
        <v>18750.000000000004</v>
      </c>
      <c r="L1026" s="52">
        <f>Tabla2[[#This Row],[Units Sold]]/Cálculos!$C$11</f>
        <v>3.0255831206348401E-5</v>
      </c>
      <c r="M1026" s="6">
        <f>Tabla2[[#This Row],[Total Sales]]-Tabla2[[#This Row],[Operating Profit]]</f>
        <v>12187.500000000004</v>
      </c>
      <c r="N1026" s="6">
        <v>6562.5000000000009</v>
      </c>
      <c r="O1026" s="46">
        <f>Tabla2[[#This Row],[Operating Profit]]/Tabla2[[#This Row],[Total Sales]]</f>
        <v>0.35</v>
      </c>
      <c r="P1026" s="1" t="s">
        <v>23</v>
      </c>
    </row>
    <row r="1027" spans="1:16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3" t="str">
        <f>IFERROR(LEFT(Tabla2[[#This Row],[Product]],FIND(" ",Tabla2[[#This Row],[Product]])-3),Tabla2[[#This Row],[Product]])</f>
        <v>Women</v>
      </c>
      <c r="I1027" s="6">
        <v>30</v>
      </c>
      <c r="J1027" s="4">
        <v>0</v>
      </c>
      <c r="K1027" s="6">
        <f>Tabla2[[#This Row],[Price per Unit]]*Tabla2[[#This Row],[Units Sold]]</f>
        <v>0</v>
      </c>
      <c r="L1027" s="52">
        <f>Tabla2[[#This Row],[Units Sold]]/Cálculos!$C$11</f>
        <v>0</v>
      </c>
      <c r="M1027" s="6">
        <f>Tabla2[[#This Row],[Total Sales]]-Tabla2[[#This Row],[Operating Profit]]</f>
        <v>0</v>
      </c>
      <c r="N1027" s="6">
        <v>0</v>
      </c>
      <c r="O1027" s="46" t="e">
        <f>Tabla2[[#This Row],[Operating Profit]]/Tabla2[[#This Row],[Total Sales]]</f>
        <v>#DIV/0!</v>
      </c>
      <c r="P1027" s="1" t="s">
        <v>23</v>
      </c>
    </row>
    <row r="1028" spans="1:16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3" t="str">
        <f>IFERROR(LEFT(Tabla2[[#This Row],[Product]],FIND(" ",Tabla2[[#This Row],[Product]])-3),Tabla2[[#This Row],[Product]])</f>
        <v>Men</v>
      </c>
      <c r="I1028" s="6">
        <v>45</v>
      </c>
      <c r="J1028" s="4">
        <v>250</v>
      </c>
      <c r="K1028" s="6">
        <f>Tabla2[[#This Row],[Price per Unit]]*Tabla2[[#This Row],[Units Sold]]</f>
        <v>11250</v>
      </c>
      <c r="L1028" s="52">
        <f>Tabla2[[#This Row],[Units Sold]]/Cálculos!$C$11</f>
        <v>1.0085277068782799E-5</v>
      </c>
      <c r="M1028" s="6">
        <f>Tabla2[[#This Row],[Total Sales]]-Tabla2[[#This Row],[Operating Profit]]</f>
        <v>7312.5</v>
      </c>
      <c r="N1028" s="6">
        <v>3937.4999999999995</v>
      </c>
      <c r="O1028" s="46">
        <f>Tabla2[[#This Row],[Operating Profit]]/Tabla2[[#This Row],[Total Sales]]</f>
        <v>0.35</v>
      </c>
      <c r="P1028" s="1" t="s">
        <v>23</v>
      </c>
    </row>
    <row r="1029" spans="1:16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3" t="str">
        <f>IFERROR(LEFT(Tabla2[[#This Row],[Product]],FIND(" ",Tabla2[[#This Row],[Product]])-3),Tabla2[[#This Row],[Product]])</f>
        <v>Women</v>
      </c>
      <c r="I1029" s="6">
        <v>35</v>
      </c>
      <c r="J1029" s="4">
        <v>1500</v>
      </c>
      <c r="K1029" s="6">
        <f>Tabla2[[#This Row],[Price per Unit]]*Tabla2[[#This Row],[Units Sold]]</f>
        <v>52500</v>
      </c>
      <c r="L1029" s="52">
        <f>Tabla2[[#This Row],[Units Sold]]/Cálculos!$C$11</f>
        <v>6.0511662412696801E-5</v>
      </c>
      <c r="M1029" s="6">
        <f>Tabla2[[#This Row],[Total Sales]]-Tabla2[[#This Row],[Operating Profit]]</f>
        <v>26250</v>
      </c>
      <c r="N1029" s="6">
        <v>26250</v>
      </c>
      <c r="O1029" s="46">
        <f>Tabla2[[#This Row],[Operating Profit]]/Tabla2[[#This Row],[Total Sales]]</f>
        <v>0.5</v>
      </c>
      <c r="P1029" s="1" t="s">
        <v>23</v>
      </c>
    </row>
    <row r="1030" spans="1:16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3" t="str">
        <f>IFERROR(LEFT(Tabla2[[#This Row],[Product]],FIND(" ",Tabla2[[#This Row],[Product]])-3),Tabla2[[#This Row],[Product]])</f>
        <v>Men</v>
      </c>
      <c r="I1030" s="6">
        <v>45</v>
      </c>
      <c r="J1030" s="4">
        <v>4200</v>
      </c>
      <c r="K1030" s="6">
        <f>Tabla2[[#This Row],[Price per Unit]]*Tabla2[[#This Row],[Units Sold]]</f>
        <v>189000</v>
      </c>
      <c r="L1030" s="52">
        <f>Tabla2[[#This Row],[Units Sold]]/Cálculos!$C$11</f>
        <v>1.6943265475555103E-4</v>
      </c>
      <c r="M1030" s="6">
        <f>Tabla2[[#This Row],[Total Sales]]-Tabla2[[#This Row],[Operating Profit]]</f>
        <v>113400</v>
      </c>
      <c r="N1030" s="6">
        <v>75600</v>
      </c>
      <c r="O1030" s="46">
        <f>Tabla2[[#This Row],[Operating Profit]]/Tabla2[[#This Row],[Total Sales]]</f>
        <v>0.4</v>
      </c>
      <c r="P1030" s="1" t="s">
        <v>23</v>
      </c>
    </row>
    <row r="1031" spans="1:16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3" t="str">
        <f>IFERROR(LEFT(Tabla2[[#This Row],[Product]],FIND(" ",Tabla2[[#This Row],[Product]])-3),Tabla2[[#This Row],[Product]])</f>
        <v>Men</v>
      </c>
      <c r="I1031" s="6">
        <v>40.000000000000007</v>
      </c>
      <c r="J1031" s="4">
        <v>1250</v>
      </c>
      <c r="K1031" s="6">
        <f>Tabla2[[#This Row],[Price per Unit]]*Tabla2[[#This Row],[Units Sold]]</f>
        <v>50000.000000000007</v>
      </c>
      <c r="L1031" s="52">
        <f>Tabla2[[#This Row],[Units Sold]]/Cálculos!$C$11</f>
        <v>5.0426385343913999E-5</v>
      </c>
      <c r="M1031" s="6">
        <f>Tabla2[[#This Row],[Total Sales]]-Tabla2[[#This Row],[Operating Profit]]</f>
        <v>32500.000000000007</v>
      </c>
      <c r="N1031" s="6">
        <v>17500</v>
      </c>
      <c r="O1031" s="46">
        <f>Tabla2[[#This Row],[Operating Profit]]/Tabla2[[#This Row],[Total Sales]]</f>
        <v>0.34999999999999992</v>
      </c>
      <c r="P1031" s="1" t="s">
        <v>23</v>
      </c>
    </row>
    <row r="1032" spans="1:16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3" t="str">
        <f>IFERROR(LEFT(Tabla2[[#This Row],[Product]],FIND(" ",Tabla2[[#This Row],[Product]])-3),Tabla2[[#This Row],[Product]])</f>
        <v>Women</v>
      </c>
      <c r="I1032" s="6">
        <v>35</v>
      </c>
      <c r="J1032" s="4">
        <v>1000</v>
      </c>
      <c r="K1032" s="6">
        <f>Tabla2[[#This Row],[Price per Unit]]*Tabla2[[#This Row],[Units Sold]]</f>
        <v>35000</v>
      </c>
      <c r="L1032" s="52">
        <f>Tabla2[[#This Row],[Units Sold]]/Cálculos!$C$11</f>
        <v>4.0341108275131196E-5</v>
      </c>
      <c r="M1032" s="6">
        <f>Tabla2[[#This Row],[Total Sales]]-Tabla2[[#This Row],[Operating Profit]]</f>
        <v>22750</v>
      </c>
      <c r="N1032" s="6">
        <v>12250</v>
      </c>
      <c r="O1032" s="46">
        <f>Tabla2[[#This Row],[Operating Profit]]/Tabla2[[#This Row],[Total Sales]]</f>
        <v>0.35</v>
      </c>
      <c r="P1032" s="1" t="s">
        <v>23</v>
      </c>
    </row>
    <row r="1033" spans="1:16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3" t="str">
        <f>IFERROR(LEFT(Tabla2[[#This Row],[Product]],FIND(" ",Tabla2[[#This Row],[Product]])-3),Tabla2[[#This Row],[Product]])</f>
        <v>Women</v>
      </c>
      <c r="I1033" s="6">
        <v>35</v>
      </c>
      <c r="J1033" s="4">
        <v>250</v>
      </c>
      <c r="K1033" s="6">
        <f>Tabla2[[#This Row],[Price per Unit]]*Tabla2[[#This Row],[Units Sold]]</f>
        <v>8750</v>
      </c>
      <c r="L1033" s="52">
        <f>Tabla2[[#This Row],[Units Sold]]/Cálculos!$C$11</f>
        <v>1.0085277068782799E-5</v>
      </c>
      <c r="M1033" s="6">
        <f>Tabla2[[#This Row],[Total Sales]]-Tabla2[[#This Row],[Operating Profit]]</f>
        <v>5250</v>
      </c>
      <c r="N1033" s="6">
        <v>3500</v>
      </c>
      <c r="O1033" s="46">
        <f>Tabla2[[#This Row],[Operating Profit]]/Tabla2[[#This Row],[Total Sales]]</f>
        <v>0.4</v>
      </c>
      <c r="P1033" s="1" t="s">
        <v>23</v>
      </c>
    </row>
    <row r="1034" spans="1:16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3" t="str">
        <f>IFERROR(LEFT(Tabla2[[#This Row],[Product]],FIND(" ",Tabla2[[#This Row],[Product]])-3),Tabla2[[#This Row],[Product]])</f>
        <v>Men</v>
      </c>
      <c r="I1034" s="6">
        <v>49.999999999999993</v>
      </c>
      <c r="J1034" s="4">
        <v>500</v>
      </c>
      <c r="K1034" s="6">
        <f>Tabla2[[#This Row],[Price per Unit]]*Tabla2[[#This Row],[Units Sold]]</f>
        <v>24999.999999999996</v>
      </c>
      <c r="L1034" s="52">
        <f>Tabla2[[#This Row],[Units Sold]]/Cálculos!$C$11</f>
        <v>2.0170554137565598E-5</v>
      </c>
      <c r="M1034" s="6">
        <f>Tabla2[[#This Row],[Total Sales]]-Tabla2[[#This Row],[Operating Profit]]</f>
        <v>16249.999999999998</v>
      </c>
      <c r="N1034" s="6">
        <v>8749.9999999999982</v>
      </c>
      <c r="O1034" s="46">
        <f>Tabla2[[#This Row],[Operating Profit]]/Tabla2[[#This Row],[Total Sales]]</f>
        <v>0.35</v>
      </c>
      <c r="P1034" s="1" t="s">
        <v>23</v>
      </c>
    </row>
    <row r="1035" spans="1:16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3" t="str">
        <f>IFERROR(LEFT(Tabla2[[#This Row],[Product]],FIND(" ",Tabla2[[#This Row],[Product]])-3),Tabla2[[#This Row],[Product]])</f>
        <v>Women</v>
      </c>
      <c r="I1035" s="6">
        <v>54.999999999999993</v>
      </c>
      <c r="J1035" s="4">
        <v>1500</v>
      </c>
      <c r="K1035" s="6">
        <f>Tabla2[[#This Row],[Price per Unit]]*Tabla2[[#This Row],[Units Sold]]</f>
        <v>82499.999999999985</v>
      </c>
      <c r="L1035" s="52">
        <f>Tabla2[[#This Row],[Units Sold]]/Cálculos!$C$11</f>
        <v>6.0511662412696801E-5</v>
      </c>
      <c r="M1035" s="6">
        <f>Tabla2[[#This Row],[Total Sales]]-Tabla2[[#This Row],[Operating Profit]]</f>
        <v>41249.999999999993</v>
      </c>
      <c r="N1035" s="6">
        <v>41249.999999999993</v>
      </c>
      <c r="O1035" s="46">
        <f>Tabla2[[#This Row],[Operating Profit]]/Tabla2[[#This Row],[Total Sales]]</f>
        <v>0.5</v>
      </c>
      <c r="P1035" s="1" t="s">
        <v>23</v>
      </c>
    </row>
    <row r="1036" spans="1:16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3" t="str">
        <f>IFERROR(LEFT(Tabla2[[#This Row],[Product]],FIND(" ",Tabla2[[#This Row],[Product]])-3),Tabla2[[#This Row],[Product]])</f>
        <v>Men</v>
      </c>
      <c r="I1036" s="6">
        <v>40</v>
      </c>
      <c r="J1036" s="4">
        <v>4000</v>
      </c>
      <c r="K1036" s="6">
        <f>Tabla2[[#This Row],[Price per Unit]]*Tabla2[[#This Row],[Units Sold]]</f>
        <v>160000</v>
      </c>
      <c r="L1036" s="52">
        <f>Tabla2[[#This Row],[Units Sold]]/Cálculos!$C$11</f>
        <v>1.6136443310052479E-4</v>
      </c>
      <c r="M1036" s="6">
        <f>Tabla2[[#This Row],[Total Sales]]-Tabla2[[#This Row],[Operating Profit]]</f>
        <v>96000</v>
      </c>
      <c r="N1036" s="6">
        <v>64000</v>
      </c>
      <c r="O1036" s="46">
        <f>Tabla2[[#This Row],[Operating Profit]]/Tabla2[[#This Row],[Total Sales]]</f>
        <v>0.4</v>
      </c>
      <c r="P1036" s="1" t="s">
        <v>23</v>
      </c>
    </row>
    <row r="1037" spans="1:16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3" t="str">
        <f>IFERROR(LEFT(Tabla2[[#This Row],[Product]],FIND(" ",Tabla2[[#This Row],[Product]])-3),Tabla2[[#This Row],[Product]])</f>
        <v>Men</v>
      </c>
      <c r="I1037" s="6">
        <v>35.000000000000007</v>
      </c>
      <c r="J1037" s="4">
        <v>1500</v>
      </c>
      <c r="K1037" s="6">
        <f>Tabla2[[#This Row],[Price per Unit]]*Tabla2[[#This Row],[Units Sold]]</f>
        <v>52500.000000000007</v>
      </c>
      <c r="L1037" s="52">
        <f>Tabla2[[#This Row],[Units Sold]]/Cálculos!$C$11</f>
        <v>6.0511662412696801E-5</v>
      </c>
      <c r="M1037" s="6">
        <f>Tabla2[[#This Row],[Total Sales]]-Tabla2[[#This Row],[Operating Profit]]</f>
        <v>34125.000000000007</v>
      </c>
      <c r="N1037" s="6">
        <v>18375</v>
      </c>
      <c r="O1037" s="46">
        <f>Tabla2[[#This Row],[Operating Profit]]/Tabla2[[#This Row],[Total Sales]]</f>
        <v>0.35</v>
      </c>
      <c r="P1037" s="1" t="s">
        <v>23</v>
      </c>
    </row>
    <row r="1038" spans="1:16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3" t="str">
        <f>IFERROR(LEFT(Tabla2[[#This Row],[Product]],FIND(" ",Tabla2[[#This Row],[Product]])-3),Tabla2[[#This Row],[Product]])</f>
        <v>Women</v>
      </c>
      <c r="I1038" s="6">
        <v>30.000000000000004</v>
      </c>
      <c r="J1038" s="4">
        <v>1750</v>
      </c>
      <c r="K1038" s="6">
        <f>Tabla2[[#This Row],[Price per Unit]]*Tabla2[[#This Row],[Units Sold]]</f>
        <v>52500.000000000007</v>
      </c>
      <c r="L1038" s="52">
        <f>Tabla2[[#This Row],[Units Sold]]/Cálculos!$C$11</f>
        <v>7.0596939481479604E-5</v>
      </c>
      <c r="M1038" s="6">
        <f>Tabla2[[#This Row],[Total Sales]]-Tabla2[[#This Row],[Operating Profit]]</f>
        <v>34125.000000000007</v>
      </c>
      <c r="N1038" s="6">
        <v>18375</v>
      </c>
      <c r="O1038" s="46">
        <f>Tabla2[[#This Row],[Operating Profit]]/Tabla2[[#This Row],[Total Sales]]</f>
        <v>0.35</v>
      </c>
      <c r="P1038" s="1" t="s">
        <v>23</v>
      </c>
    </row>
    <row r="1039" spans="1:16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3" t="str">
        <f>IFERROR(LEFT(Tabla2[[#This Row],[Product]],FIND(" ",Tabla2[[#This Row],[Product]])-3),Tabla2[[#This Row],[Product]])</f>
        <v>Women</v>
      </c>
      <c r="I1039" s="6">
        <v>30.000000000000004</v>
      </c>
      <c r="J1039" s="4">
        <v>1500</v>
      </c>
      <c r="K1039" s="6">
        <f>Tabla2[[#This Row],[Price per Unit]]*Tabla2[[#This Row],[Units Sold]]</f>
        <v>45000.000000000007</v>
      </c>
      <c r="L1039" s="52">
        <f>Tabla2[[#This Row],[Units Sold]]/Cálculos!$C$11</f>
        <v>6.0511662412696801E-5</v>
      </c>
      <c r="M1039" s="6">
        <f>Tabla2[[#This Row],[Total Sales]]-Tabla2[[#This Row],[Operating Profit]]</f>
        <v>27000.000000000004</v>
      </c>
      <c r="N1039" s="6">
        <v>18000.000000000004</v>
      </c>
      <c r="O1039" s="46">
        <f>Tabla2[[#This Row],[Operating Profit]]/Tabla2[[#This Row],[Total Sales]]</f>
        <v>0.4</v>
      </c>
      <c r="P1039" s="1" t="s">
        <v>23</v>
      </c>
    </row>
    <row r="1040" spans="1:16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3" t="str">
        <f>IFERROR(LEFT(Tabla2[[#This Row],[Product]],FIND(" ",Tabla2[[#This Row],[Product]])-3),Tabla2[[#This Row],[Product]])</f>
        <v>Men</v>
      </c>
      <c r="I1040" s="6">
        <v>45</v>
      </c>
      <c r="J1040" s="4">
        <v>1500</v>
      </c>
      <c r="K1040" s="6">
        <f>Tabla2[[#This Row],[Price per Unit]]*Tabla2[[#This Row],[Units Sold]]</f>
        <v>67500</v>
      </c>
      <c r="L1040" s="52">
        <f>Tabla2[[#This Row],[Units Sold]]/Cálculos!$C$11</f>
        <v>6.0511662412696801E-5</v>
      </c>
      <c r="M1040" s="6">
        <f>Tabla2[[#This Row],[Total Sales]]-Tabla2[[#This Row],[Operating Profit]]</f>
        <v>43875</v>
      </c>
      <c r="N1040" s="6">
        <v>23625</v>
      </c>
      <c r="O1040" s="46">
        <f>Tabla2[[#This Row],[Operating Profit]]/Tabla2[[#This Row],[Total Sales]]</f>
        <v>0.35</v>
      </c>
      <c r="P1040" s="1" t="s">
        <v>23</v>
      </c>
    </row>
    <row r="1041" spans="1:16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3" t="str">
        <f>IFERROR(LEFT(Tabla2[[#This Row],[Product]],FIND(" ",Tabla2[[#This Row],[Product]])-3),Tabla2[[#This Row],[Product]])</f>
        <v>Women</v>
      </c>
      <c r="I1041" s="6">
        <v>50</v>
      </c>
      <c r="J1041" s="4">
        <v>3250</v>
      </c>
      <c r="K1041" s="6">
        <f>Tabla2[[#This Row],[Price per Unit]]*Tabla2[[#This Row],[Units Sold]]</f>
        <v>162500</v>
      </c>
      <c r="L1041" s="52">
        <f>Tabla2[[#This Row],[Units Sold]]/Cálculos!$C$11</f>
        <v>1.3110860189417641E-4</v>
      </c>
      <c r="M1041" s="6">
        <f>Tabla2[[#This Row],[Total Sales]]-Tabla2[[#This Row],[Operating Profit]]</f>
        <v>81250</v>
      </c>
      <c r="N1041" s="6">
        <v>81250</v>
      </c>
      <c r="O1041" s="46">
        <f>Tabla2[[#This Row],[Operating Profit]]/Tabla2[[#This Row],[Total Sales]]</f>
        <v>0.5</v>
      </c>
      <c r="P1041" s="1" t="s">
        <v>23</v>
      </c>
    </row>
    <row r="1042" spans="1:16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3" t="str">
        <f>IFERROR(LEFT(Tabla2[[#This Row],[Product]],FIND(" ",Tabla2[[#This Row],[Product]])-3),Tabla2[[#This Row],[Product]])</f>
        <v>Men</v>
      </c>
      <c r="I1042" s="6">
        <v>45</v>
      </c>
      <c r="J1042" s="4">
        <v>5500</v>
      </c>
      <c r="K1042" s="6">
        <f>Tabla2[[#This Row],[Price per Unit]]*Tabla2[[#This Row],[Units Sold]]</f>
        <v>247500</v>
      </c>
      <c r="L1042" s="52">
        <f>Tabla2[[#This Row],[Units Sold]]/Cálculos!$C$11</f>
        <v>2.218760955132216E-4</v>
      </c>
      <c r="M1042" s="6">
        <f>Tabla2[[#This Row],[Total Sales]]-Tabla2[[#This Row],[Operating Profit]]</f>
        <v>148500</v>
      </c>
      <c r="N1042" s="6">
        <v>99000</v>
      </c>
      <c r="O1042" s="46">
        <f>Tabla2[[#This Row],[Operating Profit]]/Tabla2[[#This Row],[Total Sales]]</f>
        <v>0.4</v>
      </c>
      <c r="P1042" s="1" t="s">
        <v>23</v>
      </c>
    </row>
    <row r="1043" spans="1:16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3" t="str">
        <f>IFERROR(LEFT(Tabla2[[#This Row],[Product]],FIND(" ",Tabla2[[#This Row],[Product]])-3),Tabla2[[#This Row],[Product]])</f>
        <v>Men</v>
      </c>
      <c r="I1043" s="6">
        <v>40.000000000000007</v>
      </c>
      <c r="J1043" s="4">
        <v>3000</v>
      </c>
      <c r="K1043" s="6">
        <f>Tabla2[[#This Row],[Price per Unit]]*Tabla2[[#This Row],[Units Sold]]</f>
        <v>120000.00000000001</v>
      </c>
      <c r="L1043" s="52">
        <f>Tabla2[[#This Row],[Units Sold]]/Cálculos!$C$11</f>
        <v>1.210233248253936E-4</v>
      </c>
      <c r="M1043" s="6">
        <f>Tabla2[[#This Row],[Total Sales]]-Tabla2[[#This Row],[Operating Profit]]</f>
        <v>78000.000000000015</v>
      </c>
      <c r="N1043" s="6">
        <v>42000</v>
      </c>
      <c r="O1043" s="46">
        <f>Tabla2[[#This Row],[Operating Profit]]/Tabla2[[#This Row],[Total Sales]]</f>
        <v>0.35</v>
      </c>
      <c r="P1043" s="1" t="s">
        <v>23</v>
      </c>
    </row>
    <row r="1044" spans="1:16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3" t="str">
        <f>IFERROR(LEFT(Tabla2[[#This Row],[Product]],FIND(" ",Tabla2[[#This Row],[Product]])-3),Tabla2[[#This Row],[Product]])</f>
        <v>Women</v>
      </c>
      <c r="I1044" s="6">
        <v>35</v>
      </c>
      <c r="J1044" s="4">
        <v>2250</v>
      </c>
      <c r="K1044" s="6">
        <f>Tabla2[[#This Row],[Price per Unit]]*Tabla2[[#This Row],[Units Sold]]</f>
        <v>78750</v>
      </c>
      <c r="L1044" s="52">
        <f>Tabla2[[#This Row],[Units Sold]]/Cálculos!$C$11</f>
        <v>9.0767493619045195E-5</v>
      </c>
      <c r="M1044" s="6">
        <f>Tabla2[[#This Row],[Total Sales]]-Tabla2[[#This Row],[Operating Profit]]</f>
        <v>51187.5</v>
      </c>
      <c r="N1044" s="6">
        <v>27562.5</v>
      </c>
      <c r="O1044" s="46">
        <f>Tabla2[[#This Row],[Operating Profit]]/Tabla2[[#This Row],[Total Sales]]</f>
        <v>0.35</v>
      </c>
      <c r="P1044" s="1" t="s">
        <v>23</v>
      </c>
    </row>
    <row r="1045" spans="1:16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3" t="str">
        <f>IFERROR(LEFT(Tabla2[[#This Row],[Product]],FIND(" ",Tabla2[[#This Row],[Product]])-3),Tabla2[[#This Row],[Product]])</f>
        <v>Women</v>
      </c>
      <c r="I1045" s="6">
        <v>35</v>
      </c>
      <c r="J1045" s="4">
        <v>1750</v>
      </c>
      <c r="K1045" s="6">
        <f>Tabla2[[#This Row],[Price per Unit]]*Tabla2[[#This Row],[Units Sold]]</f>
        <v>61250</v>
      </c>
      <c r="L1045" s="52">
        <f>Tabla2[[#This Row],[Units Sold]]/Cálculos!$C$11</f>
        <v>7.0596939481479604E-5</v>
      </c>
      <c r="M1045" s="6">
        <f>Tabla2[[#This Row],[Total Sales]]-Tabla2[[#This Row],[Operating Profit]]</f>
        <v>36750</v>
      </c>
      <c r="N1045" s="6">
        <v>24500</v>
      </c>
      <c r="O1045" s="46">
        <f>Tabla2[[#This Row],[Operating Profit]]/Tabla2[[#This Row],[Total Sales]]</f>
        <v>0.4</v>
      </c>
      <c r="P1045" s="1" t="s">
        <v>23</v>
      </c>
    </row>
    <row r="1046" spans="1:16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3" t="str">
        <f>IFERROR(LEFT(Tabla2[[#This Row],[Product]],FIND(" ",Tabla2[[#This Row],[Product]])-3),Tabla2[[#This Row],[Product]])</f>
        <v>Men</v>
      </c>
      <c r="I1046" s="6">
        <v>45</v>
      </c>
      <c r="J1046" s="4">
        <v>1750</v>
      </c>
      <c r="K1046" s="6">
        <f>Tabla2[[#This Row],[Price per Unit]]*Tabla2[[#This Row],[Units Sold]]</f>
        <v>78750</v>
      </c>
      <c r="L1046" s="52">
        <f>Tabla2[[#This Row],[Units Sold]]/Cálculos!$C$11</f>
        <v>7.0596939481479604E-5</v>
      </c>
      <c r="M1046" s="6">
        <f>Tabla2[[#This Row],[Total Sales]]-Tabla2[[#This Row],[Operating Profit]]</f>
        <v>51187.5</v>
      </c>
      <c r="N1046" s="6">
        <v>27562.5</v>
      </c>
      <c r="O1046" s="46">
        <f>Tabla2[[#This Row],[Operating Profit]]/Tabla2[[#This Row],[Total Sales]]</f>
        <v>0.35</v>
      </c>
      <c r="P1046" s="1" t="s">
        <v>23</v>
      </c>
    </row>
    <row r="1047" spans="1:16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3" t="str">
        <f>IFERROR(LEFT(Tabla2[[#This Row],[Product]],FIND(" ",Tabla2[[#This Row],[Product]])-3),Tabla2[[#This Row],[Product]])</f>
        <v>Women</v>
      </c>
      <c r="I1047" s="6">
        <v>50</v>
      </c>
      <c r="J1047" s="4">
        <v>3500</v>
      </c>
      <c r="K1047" s="6">
        <f>Tabla2[[#This Row],[Price per Unit]]*Tabla2[[#This Row],[Units Sold]]</f>
        <v>175000</v>
      </c>
      <c r="L1047" s="52">
        <f>Tabla2[[#This Row],[Units Sold]]/Cálculos!$C$11</f>
        <v>1.4119387896295921E-4</v>
      </c>
      <c r="M1047" s="6">
        <f>Tabla2[[#This Row],[Total Sales]]-Tabla2[[#This Row],[Operating Profit]]</f>
        <v>87500</v>
      </c>
      <c r="N1047" s="6">
        <v>87500</v>
      </c>
      <c r="O1047" s="46">
        <f>Tabla2[[#This Row],[Operating Profit]]/Tabla2[[#This Row],[Total Sales]]</f>
        <v>0.5</v>
      </c>
      <c r="P1047" s="1" t="s">
        <v>23</v>
      </c>
    </row>
    <row r="1048" spans="1:16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3" t="str">
        <f>IFERROR(LEFT(Tabla2[[#This Row],[Product]],FIND(" ",Tabla2[[#This Row],[Product]])-3),Tabla2[[#This Row],[Product]])</f>
        <v>Men</v>
      </c>
      <c r="I1048" s="6">
        <v>45</v>
      </c>
      <c r="J1048" s="4">
        <v>5000</v>
      </c>
      <c r="K1048" s="6">
        <f>Tabla2[[#This Row],[Price per Unit]]*Tabla2[[#This Row],[Units Sold]]</f>
        <v>225000</v>
      </c>
      <c r="L1048" s="52">
        <f>Tabla2[[#This Row],[Units Sold]]/Cálculos!$C$11</f>
        <v>2.01705541375656E-4</v>
      </c>
      <c r="M1048" s="6">
        <f>Tabla2[[#This Row],[Total Sales]]-Tabla2[[#This Row],[Operating Profit]]</f>
        <v>135000</v>
      </c>
      <c r="N1048" s="6">
        <v>90000</v>
      </c>
      <c r="O1048" s="46">
        <f>Tabla2[[#This Row],[Operating Profit]]/Tabla2[[#This Row],[Total Sales]]</f>
        <v>0.4</v>
      </c>
      <c r="P1048" s="1" t="s">
        <v>23</v>
      </c>
    </row>
    <row r="1049" spans="1:16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3" t="str">
        <f>IFERROR(LEFT(Tabla2[[#This Row],[Product]],FIND(" ",Tabla2[[#This Row],[Product]])-3),Tabla2[[#This Row],[Product]])</f>
        <v>Men</v>
      </c>
      <c r="I1049" s="6">
        <v>45.000000000000007</v>
      </c>
      <c r="J1049" s="4">
        <v>2750</v>
      </c>
      <c r="K1049" s="6">
        <f>Tabla2[[#This Row],[Price per Unit]]*Tabla2[[#This Row],[Units Sold]]</f>
        <v>123750.00000000001</v>
      </c>
      <c r="L1049" s="52">
        <f>Tabla2[[#This Row],[Units Sold]]/Cálculos!$C$11</f>
        <v>1.109380477566108E-4</v>
      </c>
      <c r="M1049" s="6">
        <f>Tabla2[[#This Row],[Total Sales]]-Tabla2[[#This Row],[Operating Profit]]</f>
        <v>80437.500000000015</v>
      </c>
      <c r="N1049" s="6">
        <v>43312.5</v>
      </c>
      <c r="O1049" s="46">
        <f>Tabla2[[#This Row],[Operating Profit]]/Tabla2[[#This Row],[Total Sales]]</f>
        <v>0.35</v>
      </c>
      <c r="P1049" s="1" t="s">
        <v>23</v>
      </c>
    </row>
    <row r="1050" spans="1:16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3" t="str">
        <f>IFERROR(LEFT(Tabla2[[#This Row],[Product]],FIND(" ",Tabla2[[#This Row],[Product]])-3),Tabla2[[#This Row],[Product]])</f>
        <v>Women</v>
      </c>
      <c r="I1050" s="6">
        <v>40</v>
      </c>
      <c r="J1050" s="4">
        <v>2000</v>
      </c>
      <c r="K1050" s="6">
        <f>Tabla2[[#This Row],[Price per Unit]]*Tabla2[[#This Row],[Units Sold]]</f>
        <v>80000</v>
      </c>
      <c r="L1050" s="52">
        <f>Tabla2[[#This Row],[Units Sold]]/Cálculos!$C$11</f>
        <v>8.0682216550262393E-5</v>
      </c>
      <c r="M1050" s="6">
        <f>Tabla2[[#This Row],[Total Sales]]-Tabla2[[#This Row],[Operating Profit]]</f>
        <v>52000</v>
      </c>
      <c r="N1050" s="6">
        <v>28000</v>
      </c>
      <c r="O1050" s="46">
        <f>Tabla2[[#This Row],[Operating Profit]]/Tabla2[[#This Row],[Total Sales]]</f>
        <v>0.35</v>
      </c>
      <c r="P1050" s="1" t="s">
        <v>23</v>
      </c>
    </row>
    <row r="1051" spans="1:16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3" t="str">
        <f>IFERROR(LEFT(Tabla2[[#This Row],[Product]],FIND(" ",Tabla2[[#This Row],[Product]])-3),Tabla2[[#This Row],[Product]])</f>
        <v>Women</v>
      </c>
      <c r="I1051" s="6">
        <v>30.000000000000004</v>
      </c>
      <c r="J1051" s="4">
        <v>1250</v>
      </c>
      <c r="K1051" s="6">
        <f>Tabla2[[#This Row],[Price per Unit]]*Tabla2[[#This Row],[Units Sold]]</f>
        <v>37500.000000000007</v>
      </c>
      <c r="L1051" s="52">
        <f>Tabla2[[#This Row],[Units Sold]]/Cálculos!$C$11</f>
        <v>5.0426385343913999E-5</v>
      </c>
      <c r="M1051" s="6">
        <f>Tabla2[[#This Row],[Total Sales]]-Tabla2[[#This Row],[Operating Profit]]</f>
        <v>22500.000000000004</v>
      </c>
      <c r="N1051" s="6">
        <v>15000.000000000004</v>
      </c>
      <c r="O1051" s="46">
        <f>Tabla2[[#This Row],[Operating Profit]]/Tabla2[[#This Row],[Total Sales]]</f>
        <v>0.4</v>
      </c>
      <c r="P1051" s="1" t="s">
        <v>23</v>
      </c>
    </row>
    <row r="1052" spans="1:16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3" t="str">
        <f>IFERROR(LEFT(Tabla2[[#This Row],[Product]],FIND(" ",Tabla2[[#This Row],[Product]])-3),Tabla2[[#This Row],[Product]])</f>
        <v>Men</v>
      </c>
      <c r="I1052" s="6">
        <v>40</v>
      </c>
      <c r="J1052" s="4">
        <v>1000</v>
      </c>
      <c r="K1052" s="6">
        <f>Tabla2[[#This Row],[Price per Unit]]*Tabla2[[#This Row],[Units Sold]]</f>
        <v>40000</v>
      </c>
      <c r="L1052" s="52">
        <f>Tabla2[[#This Row],[Units Sold]]/Cálculos!$C$11</f>
        <v>4.0341108275131196E-5</v>
      </c>
      <c r="M1052" s="6">
        <f>Tabla2[[#This Row],[Total Sales]]-Tabla2[[#This Row],[Operating Profit]]</f>
        <v>26000</v>
      </c>
      <c r="N1052" s="6">
        <v>14000</v>
      </c>
      <c r="O1052" s="46">
        <f>Tabla2[[#This Row],[Operating Profit]]/Tabla2[[#This Row],[Total Sales]]</f>
        <v>0.35</v>
      </c>
      <c r="P1052" s="1" t="s">
        <v>23</v>
      </c>
    </row>
    <row r="1053" spans="1:16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3" t="str">
        <f>IFERROR(LEFT(Tabla2[[#This Row],[Product]],FIND(" ",Tabla2[[#This Row],[Product]])-3),Tabla2[[#This Row],[Product]])</f>
        <v>Women</v>
      </c>
      <c r="I1053" s="6">
        <v>45</v>
      </c>
      <c r="J1053" s="4">
        <v>2750</v>
      </c>
      <c r="K1053" s="6">
        <f>Tabla2[[#This Row],[Price per Unit]]*Tabla2[[#This Row],[Units Sold]]</f>
        <v>123750</v>
      </c>
      <c r="L1053" s="52">
        <f>Tabla2[[#This Row],[Units Sold]]/Cálculos!$C$11</f>
        <v>1.109380477566108E-4</v>
      </c>
      <c r="M1053" s="6">
        <f>Tabla2[[#This Row],[Total Sales]]-Tabla2[[#This Row],[Operating Profit]]</f>
        <v>61875</v>
      </c>
      <c r="N1053" s="6">
        <v>61875</v>
      </c>
      <c r="O1053" s="46">
        <f>Tabla2[[#This Row],[Operating Profit]]/Tabla2[[#This Row],[Total Sales]]</f>
        <v>0.5</v>
      </c>
      <c r="P1053" s="1" t="s">
        <v>23</v>
      </c>
    </row>
    <row r="1054" spans="1:16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3" t="str">
        <f>IFERROR(LEFT(Tabla2[[#This Row],[Product]],FIND(" ",Tabla2[[#This Row],[Product]])-3),Tabla2[[#This Row],[Product]])</f>
        <v>Men</v>
      </c>
      <c r="I1054" s="6">
        <v>40</v>
      </c>
      <c r="J1054" s="4">
        <v>4000</v>
      </c>
      <c r="K1054" s="6">
        <f>Tabla2[[#This Row],[Price per Unit]]*Tabla2[[#This Row],[Units Sold]]</f>
        <v>160000</v>
      </c>
      <c r="L1054" s="52">
        <f>Tabla2[[#This Row],[Units Sold]]/Cálculos!$C$11</f>
        <v>1.6136443310052479E-4</v>
      </c>
      <c r="M1054" s="6">
        <f>Tabla2[[#This Row],[Total Sales]]-Tabla2[[#This Row],[Operating Profit]]</f>
        <v>96000</v>
      </c>
      <c r="N1054" s="6">
        <v>64000</v>
      </c>
      <c r="O1054" s="46">
        <f>Tabla2[[#This Row],[Operating Profit]]/Tabla2[[#This Row],[Total Sales]]</f>
        <v>0.4</v>
      </c>
      <c r="P1054" s="1" t="s">
        <v>23</v>
      </c>
    </row>
    <row r="1055" spans="1:16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3" t="str">
        <f>IFERROR(LEFT(Tabla2[[#This Row],[Product]],FIND(" ",Tabla2[[#This Row],[Product]])-3),Tabla2[[#This Row],[Product]])</f>
        <v>Men</v>
      </c>
      <c r="I1055" s="6">
        <v>35.000000000000007</v>
      </c>
      <c r="J1055" s="4">
        <v>2000</v>
      </c>
      <c r="K1055" s="6">
        <f>Tabla2[[#This Row],[Price per Unit]]*Tabla2[[#This Row],[Units Sold]]</f>
        <v>70000.000000000015</v>
      </c>
      <c r="L1055" s="52">
        <f>Tabla2[[#This Row],[Units Sold]]/Cálculos!$C$11</f>
        <v>8.0682216550262393E-5</v>
      </c>
      <c r="M1055" s="6">
        <f>Tabla2[[#This Row],[Total Sales]]-Tabla2[[#This Row],[Operating Profit]]</f>
        <v>45500.000000000015</v>
      </c>
      <c r="N1055" s="6">
        <v>24500.000000000004</v>
      </c>
      <c r="O1055" s="46">
        <f>Tabla2[[#This Row],[Operating Profit]]/Tabla2[[#This Row],[Total Sales]]</f>
        <v>0.35</v>
      </c>
      <c r="P1055" s="1" t="s">
        <v>23</v>
      </c>
    </row>
    <row r="1056" spans="1:16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3" t="str">
        <f>IFERROR(LEFT(Tabla2[[#This Row],[Product]],FIND(" ",Tabla2[[#This Row],[Product]])-3),Tabla2[[#This Row],[Product]])</f>
        <v>Women</v>
      </c>
      <c r="I1056" s="6">
        <v>20</v>
      </c>
      <c r="J1056" s="4">
        <v>1000</v>
      </c>
      <c r="K1056" s="6">
        <f>Tabla2[[#This Row],[Price per Unit]]*Tabla2[[#This Row],[Units Sold]]</f>
        <v>20000</v>
      </c>
      <c r="L1056" s="52">
        <f>Tabla2[[#This Row],[Units Sold]]/Cálculos!$C$11</f>
        <v>4.0341108275131196E-5</v>
      </c>
      <c r="M1056" s="6">
        <f>Tabla2[[#This Row],[Total Sales]]-Tabla2[[#This Row],[Operating Profit]]</f>
        <v>13000</v>
      </c>
      <c r="N1056" s="6">
        <v>7000</v>
      </c>
      <c r="O1056" s="46">
        <f>Tabla2[[#This Row],[Operating Profit]]/Tabla2[[#This Row],[Total Sales]]</f>
        <v>0.35</v>
      </c>
      <c r="P1056" s="1" t="s">
        <v>23</v>
      </c>
    </row>
    <row r="1057" spans="1:16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3" t="str">
        <f>IFERROR(LEFT(Tabla2[[#This Row],[Product]],FIND(" ",Tabla2[[#This Row],[Product]])-3),Tabla2[[#This Row],[Product]])</f>
        <v>Women</v>
      </c>
      <c r="I1057" s="6">
        <v>20</v>
      </c>
      <c r="J1057" s="4">
        <v>750</v>
      </c>
      <c r="K1057" s="6">
        <f>Tabla2[[#This Row],[Price per Unit]]*Tabla2[[#This Row],[Units Sold]]</f>
        <v>15000</v>
      </c>
      <c r="L1057" s="52">
        <f>Tabla2[[#This Row],[Units Sold]]/Cálculos!$C$11</f>
        <v>3.0255831206348401E-5</v>
      </c>
      <c r="M1057" s="6">
        <f>Tabla2[[#This Row],[Total Sales]]-Tabla2[[#This Row],[Operating Profit]]</f>
        <v>9000</v>
      </c>
      <c r="N1057" s="6">
        <v>6000</v>
      </c>
      <c r="O1057" s="46">
        <f>Tabla2[[#This Row],[Operating Profit]]/Tabla2[[#This Row],[Total Sales]]</f>
        <v>0.4</v>
      </c>
      <c r="P1057" s="1" t="s">
        <v>23</v>
      </c>
    </row>
    <row r="1058" spans="1:16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3" t="str">
        <f>IFERROR(LEFT(Tabla2[[#This Row],[Product]],FIND(" ",Tabla2[[#This Row],[Product]])-3),Tabla2[[#This Row],[Product]])</f>
        <v>Men</v>
      </c>
      <c r="I1058" s="6">
        <v>30</v>
      </c>
      <c r="J1058" s="4">
        <v>750</v>
      </c>
      <c r="K1058" s="6">
        <f>Tabla2[[#This Row],[Price per Unit]]*Tabla2[[#This Row],[Units Sold]]</f>
        <v>22500</v>
      </c>
      <c r="L1058" s="52">
        <f>Tabla2[[#This Row],[Units Sold]]/Cálculos!$C$11</f>
        <v>3.0255831206348401E-5</v>
      </c>
      <c r="M1058" s="6">
        <f>Tabla2[[#This Row],[Total Sales]]-Tabla2[[#This Row],[Operating Profit]]</f>
        <v>14625</v>
      </c>
      <c r="N1058" s="6">
        <v>7874.9999999999991</v>
      </c>
      <c r="O1058" s="46">
        <f>Tabla2[[#This Row],[Operating Profit]]/Tabla2[[#This Row],[Total Sales]]</f>
        <v>0.35</v>
      </c>
      <c r="P1058" s="1" t="s">
        <v>23</v>
      </c>
    </row>
    <row r="1059" spans="1:16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3" t="str">
        <f>IFERROR(LEFT(Tabla2[[#This Row],[Product]],FIND(" ",Tabla2[[#This Row],[Product]])-3),Tabla2[[#This Row],[Product]])</f>
        <v>Women</v>
      </c>
      <c r="I1059" s="6">
        <v>35</v>
      </c>
      <c r="J1059" s="4">
        <v>1500</v>
      </c>
      <c r="K1059" s="6">
        <f>Tabla2[[#This Row],[Price per Unit]]*Tabla2[[#This Row],[Units Sold]]</f>
        <v>52500</v>
      </c>
      <c r="L1059" s="52">
        <f>Tabla2[[#This Row],[Units Sold]]/Cálculos!$C$11</f>
        <v>6.0511662412696801E-5</v>
      </c>
      <c r="M1059" s="6">
        <f>Tabla2[[#This Row],[Total Sales]]-Tabla2[[#This Row],[Operating Profit]]</f>
        <v>26250</v>
      </c>
      <c r="N1059" s="6">
        <v>26250</v>
      </c>
      <c r="O1059" s="46">
        <f>Tabla2[[#This Row],[Operating Profit]]/Tabla2[[#This Row],[Total Sales]]</f>
        <v>0.5</v>
      </c>
      <c r="P1059" s="1" t="s">
        <v>23</v>
      </c>
    </row>
    <row r="1060" spans="1:16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3" t="str">
        <f>IFERROR(LEFT(Tabla2[[#This Row],[Product]],FIND(" ",Tabla2[[#This Row],[Product]])-3),Tabla2[[#This Row],[Product]])</f>
        <v>Men</v>
      </c>
      <c r="I1060" s="6">
        <v>40</v>
      </c>
      <c r="J1060" s="4">
        <v>3250</v>
      </c>
      <c r="K1060" s="6">
        <f>Tabla2[[#This Row],[Price per Unit]]*Tabla2[[#This Row],[Units Sold]]</f>
        <v>130000</v>
      </c>
      <c r="L1060" s="52">
        <f>Tabla2[[#This Row],[Units Sold]]/Cálculos!$C$11</f>
        <v>1.3110860189417641E-4</v>
      </c>
      <c r="M1060" s="6">
        <f>Tabla2[[#This Row],[Total Sales]]-Tabla2[[#This Row],[Operating Profit]]</f>
        <v>78000</v>
      </c>
      <c r="N1060" s="6">
        <v>52000</v>
      </c>
      <c r="O1060" s="46">
        <f>Tabla2[[#This Row],[Operating Profit]]/Tabla2[[#This Row],[Total Sales]]</f>
        <v>0.4</v>
      </c>
      <c r="P1060" s="1" t="s">
        <v>23</v>
      </c>
    </row>
    <row r="1061" spans="1:16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3" t="str">
        <f>IFERROR(LEFT(Tabla2[[#This Row],[Product]],FIND(" ",Tabla2[[#This Row],[Product]])-3),Tabla2[[#This Row],[Product]])</f>
        <v>Men</v>
      </c>
      <c r="I1061" s="6">
        <v>30</v>
      </c>
      <c r="J1061" s="4">
        <v>1500</v>
      </c>
      <c r="K1061" s="6">
        <f>Tabla2[[#This Row],[Price per Unit]]*Tabla2[[#This Row],[Units Sold]]</f>
        <v>45000</v>
      </c>
      <c r="L1061" s="52">
        <f>Tabla2[[#This Row],[Units Sold]]/Cálculos!$C$11</f>
        <v>6.0511662412696801E-5</v>
      </c>
      <c r="M1061" s="6">
        <f>Tabla2[[#This Row],[Total Sales]]-Tabla2[[#This Row],[Operating Profit]]</f>
        <v>29250</v>
      </c>
      <c r="N1061" s="6">
        <v>15749.999999999998</v>
      </c>
      <c r="O1061" s="46">
        <f>Tabla2[[#This Row],[Operating Profit]]/Tabla2[[#This Row],[Total Sales]]</f>
        <v>0.35</v>
      </c>
      <c r="P1061" s="1" t="s">
        <v>23</v>
      </c>
    </row>
    <row r="1062" spans="1:16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3" t="str">
        <f>IFERROR(LEFT(Tabla2[[#This Row],[Product]],FIND(" ",Tabla2[[#This Row],[Product]])-3),Tabla2[[#This Row],[Product]])</f>
        <v>Women</v>
      </c>
      <c r="I1062" s="6">
        <v>30</v>
      </c>
      <c r="J1062" s="4">
        <v>500</v>
      </c>
      <c r="K1062" s="6">
        <f>Tabla2[[#This Row],[Price per Unit]]*Tabla2[[#This Row],[Units Sold]]</f>
        <v>15000</v>
      </c>
      <c r="L1062" s="52">
        <f>Tabla2[[#This Row],[Units Sold]]/Cálculos!$C$11</f>
        <v>2.0170554137565598E-5</v>
      </c>
      <c r="M1062" s="6">
        <f>Tabla2[[#This Row],[Total Sales]]-Tabla2[[#This Row],[Operating Profit]]</f>
        <v>9750</v>
      </c>
      <c r="N1062" s="6">
        <v>5250</v>
      </c>
      <c r="O1062" s="46">
        <f>Tabla2[[#This Row],[Operating Profit]]/Tabla2[[#This Row],[Total Sales]]</f>
        <v>0.35</v>
      </c>
      <c r="P1062" s="1" t="s">
        <v>23</v>
      </c>
    </row>
    <row r="1063" spans="1:16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3" t="str">
        <f>IFERROR(LEFT(Tabla2[[#This Row],[Product]],FIND(" ",Tabla2[[#This Row],[Product]])-3),Tabla2[[#This Row],[Product]])</f>
        <v>Women</v>
      </c>
      <c r="I1063" s="6">
        <v>30</v>
      </c>
      <c r="J1063" s="4">
        <v>250</v>
      </c>
      <c r="K1063" s="6">
        <f>Tabla2[[#This Row],[Price per Unit]]*Tabla2[[#This Row],[Units Sold]]</f>
        <v>7500</v>
      </c>
      <c r="L1063" s="52">
        <f>Tabla2[[#This Row],[Units Sold]]/Cálculos!$C$11</f>
        <v>1.0085277068782799E-5</v>
      </c>
      <c r="M1063" s="6">
        <f>Tabla2[[#This Row],[Total Sales]]-Tabla2[[#This Row],[Operating Profit]]</f>
        <v>4500</v>
      </c>
      <c r="N1063" s="6">
        <v>3000</v>
      </c>
      <c r="O1063" s="46">
        <f>Tabla2[[#This Row],[Operating Profit]]/Tabla2[[#This Row],[Total Sales]]</f>
        <v>0.4</v>
      </c>
      <c r="P1063" s="1" t="s">
        <v>23</v>
      </c>
    </row>
    <row r="1064" spans="1:16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3" t="str">
        <f>IFERROR(LEFT(Tabla2[[#This Row],[Product]],FIND(" ",Tabla2[[#This Row],[Product]])-3),Tabla2[[#This Row],[Product]])</f>
        <v>Men</v>
      </c>
      <c r="I1064" s="6">
        <v>40</v>
      </c>
      <c r="J1064" s="4">
        <v>250</v>
      </c>
      <c r="K1064" s="6">
        <f>Tabla2[[#This Row],[Price per Unit]]*Tabla2[[#This Row],[Units Sold]]</f>
        <v>10000</v>
      </c>
      <c r="L1064" s="52">
        <f>Tabla2[[#This Row],[Units Sold]]/Cálculos!$C$11</f>
        <v>1.0085277068782799E-5</v>
      </c>
      <c r="M1064" s="6">
        <f>Tabla2[[#This Row],[Total Sales]]-Tabla2[[#This Row],[Operating Profit]]</f>
        <v>6500</v>
      </c>
      <c r="N1064" s="6">
        <v>3500</v>
      </c>
      <c r="O1064" s="46">
        <f>Tabla2[[#This Row],[Operating Profit]]/Tabla2[[#This Row],[Total Sales]]</f>
        <v>0.35</v>
      </c>
      <c r="P1064" s="1" t="s">
        <v>23</v>
      </c>
    </row>
    <row r="1065" spans="1:16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3" t="str">
        <f>IFERROR(LEFT(Tabla2[[#This Row],[Product]],FIND(" ",Tabla2[[#This Row],[Product]])-3),Tabla2[[#This Row],[Product]])</f>
        <v>Women</v>
      </c>
      <c r="I1065" s="6">
        <v>44.999999999999993</v>
      </c>
      <c r="J1065" s="4">
        <v>1500</v>
      </c>
      <c r="K1065" s="6">
        <f>Tabla2[[#This Row],[Price per Unit]]*Tabla2[[#This Row],[Units Sold]]</f>
        <v>67499.999999999985</v>
      </c>
      <c r="L1065" s="52">
        <f>Tabla2[[#This Row],[Units Sold]]/Cálculos!$C$11</f>
        <v>6.0511662412696801E-5</v>
      </c>
      <c r="M1065" s="6">
        <f>Tabla2[[#This Row],[Total Sales]]-Tabla2[[#This Row],[Operating Profit]]</f>
        <v>33749.999999999993</v>
      </c>
      <c r="N1065" s="6">
        <v>33749.999999999993</v>
      </c>
      <c r="O1065" s="46">
        <f>Tabla2[[#This Row],[Operating Profit]]/Tabla2[[#This Row],[Total Sales]]</f>
        <v>0.5</v>
      </c>
      <c r="P1065" s="1" t="s">
        <v>23</v>
      </c>
    </row>
    <row r="1066" spans="1:16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3" t="str">
        <f>IFERROR(LEFT(Tabla2[[#This Row],[Product]],FIND(" ",Tabla2[[#This Row],[Product]])-3),Tabla2[[#This Row],[Product]])</f>
        <v>Men</v>
      </c>
      <c r="I1066" s="6">
        <v>40</v>
      </c>
      <c r="J1066" s="4">
        <v>3000</v>
      </c>
      <c r="K1066" s="6">
        <f>Tabla2[[#This Row],[Price per Unit]]*Tabla2[[#This Row],[Units Sold]]</f>
        <v>120000</v>
      </c>
      <c r="L1066" s="52">
        <f>Tabla2[[#This Row],[Units Sold]]/Cálculos!$C$11</f>
        <v>1.210233248253936E-4</v>
      </c>
      <c r="M1066" s="6">
        <f>Tabla2[[#This Row],[Total Sales]]-Tabla2[[#This Row],[Operating Profit]]</f>
        <v>72000</v>
      </c>
      <c r="N1066" s="6">
        <v>48000</v>
      </c>
      <c r="O1066" s="46">
        <f>Tabla2[[#This Row],[Operating Profit]]/Tabla2[[#This Row],[Total Sales]]</f>
        <v>0.4</v>
      </c>
      <c r="P1066" s="1" t="s">
        <v>23</v>
      </c>
    </row>
    <row r="1067" spans="1:16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3" t="str">
        <f>IFERROR(LEFT(Tabla2[[#This Row],[Product]],FIND(" ",Tabla2[[#This Row],[Product]])-3),Tabla2[[#This Row],[Product]])</f>
        <v>Men</v>
      </c>
      <c r="I1067" s="6">
        <v>30.000000000000004</v>
      </c>
      <c r="J1067" s="4">
        <v>1500</v>
      </c>
      <c r="K1067" s="6">
        <f>Tabla2[[#This Row],[Price per Unit]]*Tabla2[[#This Row],[Units Sold]]</f>
        <v>45000.000000000007</v>
      </c>
      <c r="L1067" s="52">
        <f>Tabla2[[#This Row],[Units Sold]]/Cálculos!$C$11</f>
        <v>6.0511662412696801E-5</v>
      </c>
      <c r="M1067" s="6">
        <f>Tabla2[[#This Row],[Total Sales]]-Tabla2[[#This Row],[Operating Profit]]</f>
        <v>29250.000000000007</v>
      </c>
      <c r="N1067" s="6">
        <v>15750.000000000002</v>
      </c>
      <c r="O1067" s="46">
        <f>Tabla2[[#This Row],[Operating Profit]]/Tabla2[[#This Row],[Total Sales]]</f>
        <v>0.35</v>
      </c>
      <c r="P1067" s="1" t="s">
        <v>23</v>
      </c>
    </row>
    <row r="1068" spans="1:16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3" t="str">
        <f>IFERROR(LEFT(Tabla2[[#This Row],[Product]],FIND(" ",Tabla2[[#This Row],[Product]])-3),Tabla2[[#This Row],[Product]])</f>
        <v>Women</v>
      </c>
      <c r="I1068" s="6">
        <v>30.000000000000004</v>
      </c>
      <c r="J1068" s="4">
        <v>950</v>
      </c>
      <c r="K1068" s="6">
        <f>Tabla2[[#This Row],[Price per Unit]]*Tabla2[[#This Row],[Units Sold]]</f>
        <v>28500.000000000004</v>
      </c>
      <c r="L1068" s="52">
        <f>Tabla2[[#This Row],[Units Sold]]/Cálculos!$C$11</f>
        <v>3.8324052861374641E-5</v>
      </c>
      <c r="M1068" s="6">
        <f>Tabla2[[#This Row],[Total Sales]]-Tabla2[[#This Row],[Operating Profit]]</f>
        <v>18525.000000000004</v>
      </c>
      <c r="N1068" s="6">
        <v>9975</v>
      </c>
      <c r="O1068" s="46">
        <f>Tabla2[[#This Row],[Operating Profit]]/Tabla2[[#This Row],[Total Sales]]</f>
        <v>0.35</v>
      </c>
      <c r="P1068" s="1" t="s">
        <v>23</v>
      </c>
    </row>
    <row r="1069" spans="1:16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3" t="str">
        <f>IFERROR(LEFT(Tabla2[[#This Row],[Product]],FIND(" ",Tabla2[[#This Row],[Product]])-3),Tabla2[[#This Row],[Product]])</f>
        <v>Women</v>
      </c>
      <c r="I1069" s="6">
        <v>30.000000000000004</v>
      </c>
      <c r="J1069" s="4">
        <v>1250</v>
      </c>
      <c r="K1069" s="6">
        <f>Tabla2[[#This Row],[Price per Unit]]*Tabla2[[#This Row],[Units Sold]]</f>
        <v>37500.000000000007</v>
      </c>
      <c r="L1069" s="52">
        <f>Tabla2[[#This Row],[Units Sold]]/Cálculos!$C$11</f>
        <v>5.0426385343913999E-5</v>
      </c>
      <c r="M1069" s="6">
        <f>Tabla2[[#This Row],[Total Sales]]-Tabla2[[#This Row],[Operating Profit]]</f>
        <v>22500.000000000004</v>
      </c>
      <c r="N1069" s="6">
        <v>15000.000000000004</v>
      </c>
      <c r="O1069" s="46">
        <f>Tabla2[[#This Row],[Operating Profit]]/Tabla2[[#This Row],[Total Sales]]</f>
        <v>0.4</v>
      </c>
      <c r="P1069" s="1" t="s">
        <v>23</v>
      </c>
    </row>
    <row r="1070" spans="1:16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3" t="str">
        <f>IFERROR(LEFT(Tabla2[[#This Row],[Product]],FIND(" ",Tabla2[[#This Row],[Product]])-3),Tabla2[[#This Row],[Product]])</f>
        <v>Men</v>
      </c>
      <c r="I1070" s="6">
        <v>49.999999999999993</v>
      </c>
      <c r="J1070" s="4">
        <v>1000</v>
      </c>
      <c r="K1070" s="6">
        <f>Tabla2[[#This Row],[Price per Unit]]*Tabla2[[#This Row],[Units Sold]]</f>
        <v>49999.999999999993</v>
      </c>
      <c r="L1070" s="52">
        <f>Tabla2[[#This Row],[Units Sold]]/Cálculos!$C$11</f>
        <v>4.0341108275131196E-5</v>
      </c>
      <c r="M1070" s="6">
        <f>Tabla2[[#This Row],[Total Sales]]-Tabla2[[#This Row],[Operating Profit]]</f>
        <v>32499.999999999996</v>
      </c>
      <c r="N1070" s="6">
        <v>17499.999999999996</v>
      </c>
      <c r="O1070" s="46">
        <f>Tabla2[[#This Row],[Operating Profit]]/Tabla2[[#This Row],[Total Sales]]</f>
        <v>0.35</v>
      </c>
      <c r="P1070" s="1" t="s">
        <v>23</v>
      </c>
    </row>
    <row r="1071" spans="1:16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3" t="str">
        <f>IFERROR(LEFT(Tabla2[[#This Row],[Product]],FIND(" ",Tabla2[[#This Row],[Product]])-3),Tabla2[[#This Row],[Product]])</f>
        <v>Women</v>
      </c>
      <c r="I1071" s="6">
        <v>54.999999999999986</v>
      </c>
      <c r="J1071" s="4">
        <v>2000</v>
      </c>
      <c r="K1071" s="6">
        <f>Tabla2[[#This Row],[Price per Unit]]*Tabla2[[#This Row],[Units Sold]]</f>
        <v>109999.99999999997</v>
      </c>
      <c r="L1071" s="52">
        <f>Tabla2[[#This Row],[Units Sold]]/Cálculos!$C$11</f>
        <v>8.0682216550262393E-5</v>
      </c>
      <c r="M1071" s="6">
        <f>Tabla2[[#This Row],[Total Sales]]-Tabla2[[#This Row],[Operating Profit]]</f>
        <v>54999.999999999985</v>
      </c>
      <c r="N1071" s="6">
        <v>54999.999999999985</v>
      </c>
      <c r="O1071" s="46">
        <f>Tabla2[[#This Row],[Operating Profit]]/Tabla2[[#This Row],[Total Sales]]</f>
        <v>0.5</v>
      </c>
      <c r="P1071" s="1" t="s">
        <v>23</v>
      </c>
    </row>
    <row r="1072" spans="1:16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3" t="str">
        <f>IFERROR(LEFT(Tabla2[[#This Row],[Product]],FIND(" ",Tabla2[[#This Row],[Product]])-3),Tabla2[[#This Row],[Product]])</f>
        <v>Men</v>
      </c>
      <c r="I1072" s="6">
        <v>49.999999999999993</v>
      </c>
      <c r="J1072" s="4">
        <v>4500</v>
      </c>
      <c r="K1072" s="6">
        <f>Tabla2[[#This Row],[Price per Unit]]*Tabla2[[#This Row],[Units Sold]]</f>
        <v>224999.99999999997</v>
      </c>
      <c r="L1072" s="52">
        <f>Tabla2[[#This Row],[Units Sold]]/Cálculos!$C$11</f>
        <v>1.8153498723809039E-4</v>
      </c>
      <c r="M1072" s="6">
        <f>Tabla2[[#This Row],[Total Sales]]-Tabla2[[#This Row],[Operating Profit]]</f>
        <v>134999.99999999997</v>
      </c>
      <c r="N1072" s="6">
        <v>90000</v>
      </c>
      <c r="O1072" s="46">
        <f>Tabla2[[#This Row],[Operating Profit]]/Tabla2[[#This Row],[Total Sales]]</f>
        <v>0.40000000000000008</v>
      </c>
      <c r="P1072" s="1" t="s">
        <v>23</v>
      </c>
    </row>
    <row r="1073" spans="1:16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3" t="str">
        <f>IFERROR(LEFT(Tabla2[[#This Row],[Product]],FIND(" ",Tabla2[[#This Row],[Product]])-3),Tabla2[[#This Row],[Product]])</f>
        <v>Men</v>
      </c>
      <c r="I1073" s="6">
        <v>40</v>
      </c>
      <c r="J1073" s="4">
        <v>2500</v>
      </c>
      <c r="K1073" s="6">
        <f>Tabla2[[#This Row],[Price per Unit]]*Tabla2[[#This Row],[Units Sold]]</f>
        <v>100000</v>
      </c>
      <c r="L1073" s="52">
        <f>Tabla2[[#This Row],[Units Sold]]/Cálculos!$C$11</f>
        <v>1.00852770687828E-4</v>
      </c>
      <c r="M1073" s="6">
        <f>Tabla2[[#This Row],[Total Sales]]-Tabla2[[#This Row],[Operating Profit]]</f>
        <v>65000</v>
      </c>
      <c r="N1073" s="6">
        <v>35000</v>
      </c>
      <c r="O1073" s="46">
        <f>Tabla2[[#This Row],[Operating Profit]]/Tabla2[[#This Row],[Total Sales]]</f>
        <v>0.35</v>
      </c>
      <c r="P1073" s="1" t="s">
        <v>23</v>
      </c>
    </row>
    <row r="1074" spans="1:16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3" t="str">
        <f>IFERROR(LEFT(Tabla2[[#This Row],[Product]],FIND(" ",Tabla2[[#This Row],[Product]])-3),Tabla2[[#This Row],[Product]])</f>
        <v>Women</v>
      </c>
      <c r="I1074" s="6">
        <v>40</v>
      </c>
      <c r="J1074" s="4">
        <v>2000</v>
      </c>
      <c r="K1074" s="6">
        <f>Tabla2[[#This Row],[Price per Unit]]*Tabla2[[#This Row],[Units Sold]]</f>
        <v>80000</v>
      </c>
      <c r="L1074" s="52">
        <f>Tabla2[[#This Row],[Units Sold]]/Cálculos!$C$11</f>
        <v>8.0682216550262393E-5</v>
      </c>
      <c r="M1074" s="6">
        <f>Tabla2[[#This Row],[Total Sales]]-Tabla2[[#This Row],[Operating Profit]]</f>
        <v>52000</v>
      </c>
      <c r="N1074" s="6">
        <v>28000</v>
      </c>
      <c r="O1074" s="46">
        <f>Tabla2[[#This Row],[Operating Profit]]/Tabla2[[#This Row],[Total Sales]]</f>
        <v>0.35</v>
      </c>
      <c r="P1074" s="1" t="s">
        <v>23</v>
      </c>
    </row>
    <row r="1075" spans="1:16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3" t="str">
        <f>IFERROR(LEFT(Tabla2[[#This Row],[Product]],FIND(" ",Tabla2[[#This Row],[Product]])-3),Tabla2[[#This Row],[Product]])</f>
        <v>Women</v>
      </c>
      <c r="I1075" s="6">
        <v>40</v>
      </c>
      <c r="J1075" s="4">
        <v>1500</v>
      </c>
      <c r="K1075" s="6">
        <f>Tabla2[[#This Row],[Price per Unit]]*Tabla2[[#This Row],[Units Sold]]</f>
        <v>60000</v>
      </c>
      <c r="L1075" s="52">
        <f>Tabla2[[#This Row],[Units Sold]]/Cálculos!$C$11</f>
        <v>6.0511662412696801E-5</v>
      </c>
      <c r="M1075" s="6">
        <f>Tabla2[[#This Row],[Total Sales]]-Tabla2[[#This Row],[Operating Profit]]</f>
        <v>36000</v>
      </c>
      <c r="N1075" s="6">
        <v>24000</v>
      </c>
      <c r="O1075" s="46">
        <f>Tabla2[[#This Row],[Operating Profit]]/Tabla2[[#This Row],[Total Sales]]</f>
        <v>0.4</v>
      </c>
      <c r="P1075" s="1" t="s">
        <v>23</v>
      </c>
    </row>
    <row r="1076" spans="1:16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3" t="str">
        <f>IFERROR(LEFT(Tabla2[[#This Row],[Product]],FIND(" ",Tabla2[[#This Row],[Product]])-3),Tabla2[[#This Row],[Product]])</f>
        <v>Men</v>
      </c>
      <c r="I1076" s="6">
        <v>49.999999999999993</v>
      </c>
      <c r="J1076" s="4">
        <v>1500</v>
      </c>
      <c r="K1076" s="6">
        <f>Tabla2[[#This Row],[Price per Unit]]*Tabla2[[#This Row],[Units Sold]]</f>
        <v>74999.999999999985</v>
      </c>
      <c r="L1076" s="52">
        <f>Tabla2[[#This Row],[Units Sold]]/Cálculos!$C$11</f>
        <v>6.0511662412696801E-5</v>
      </c>
      <c r="M1076" s="6">
        <f>Tabla2[[#This Row],[Total Sales]]-Tabla2[[#This Row],[Operating Profit]]</f>
        <v>48749.999999999993</v>
      </c>
      <c r="N1076" s="6">
        <v>26249.999999999993</v>
      </c>
      <c r="O1076" s="46">
        <f>Tabla2[[#This Row],[Operating Profit]]/Tabla2[[#This Row],[Total Sales]]</f>
        <v>0.35</v>
      </c>
      <c r="P1076" s="1" t="s">
        <v>23</v>
      </c>
    </row>
    <row r="1077" spans="1:16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3" t="str">
        <f>IFERROR(LEFT(Tabla2[[#This Row],[Product]],FIND(" ",Tabla2[[#This Row],[Product]])-3),Tabla2[[#This Row],[Product]])</f>
        <v>Women</v>
      </c>
      <c r="I1077" s="6">
        <v>54.999999999999986</v>
      </c>
      <c r="J1077" s="4">
        <v>2500</v>
      </c>
      <c r="K1077" s="6">
        <f>Tabla2[[#This Row],[Price per Unit]]*Tabla2[[#This Row],[Units Sold]]</f>
        <v>137499.99999999997</v>
      </c>
      <c r="L1077" s="52">
        <f>Tabla2[[#This Row],[Units Sold]]/Cálculos!$C$11</f>
        <v>1.00852770687828E-4</v>
      </c>
      <c r="M1077" s="6">
        <f>Tabla2[[#This Row],[Total Sales]]-Tabla2[[#This Row],[Operating Profit]]</f>
        <v>68749.999999999985</v>
      </c>
      <c r="N1077" s="6">
        <v>68749.999999999985</v>
      </c>
      <c r="O1077" s="46">
        <f>Tabla2[[#This Row],[Operating Profit]]/Tabla2[[#This Row],[Total Sales]]</f>
        <v>0.5</v>
      </c>
      <c r="P1077" s="1" t="s">
        <v>23</v>
      </c>
    </row>
    <row r="1078" spans="1:16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3" t="str">
        <f>IFERROR(LEFT(Tabla2[[#This Row],[Product]],FIND(" ",Tabla2[[#This Row],[Product]])-3),Tabla2[[#This Row],[Product]])</f>
        <v>Men</v>
      </c>
      <c r="I1078" s="6">
        <v>20</v>
      </c>
      <c r="J1078" s="4">
        <v>6750</v>
      </c>
      <c r="K1078" s="6">
        <f>Tabla2[[#This Row],[Price per Unit]]*Tabla2[[#This Row],[Units Sold]]</f>
        <v>135000</v>
      </c>
      <c r="L1078" s="52">
        <f>Tabla2[[#This Row],[Units Sold]]/Cálculos!$C$11</f>
        <v>2.7230248085713561E-4</v>
      </c>
      <c r="M1078" s="6">
        <f>Tabla2[[#This Row],[Total Sales]]-Tabla2[[#This Row],[Operating Profit]]</f>
        <v>81000</v>
      </c>
      <c r="N1078" s="6">
        <v>53999.999999999993</v>
      </c>
      <c r="O1078" s="46">
        <f>Tabla2[[#This Row],[Operating Profit]]/Tabla2[[#This Row],[Total Sales]]</f>
        <v>0.39999999999999997</v>
      </c>
      <c r="P1078" s="1" t="s">
        <v>23</v>
      </c>
    </row>
    <row r="1079" spans="1:16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3" t="str">
        <f>IFERROR(LEFT(Tabla2[[#This Row],[Product]],FIND(" ",Tabla2[[#This Row],[Product]])-3),Tabla2[[#This Row],[Product]])</f>
        <v>Men</v>
      </c>
      <c r="I1079" s="6">
        <v>30</v>
      </c>
      <c r="J1079" s="4">
        <v>6750</v>
      </c>
      <c r="K1079" s="6">
        <f>Tabla2[[#This Row],[Price per Unit]]*Tabla2[[#This Row],[Units Sold]]</f>
        <v>202500</v>
      </c>
      <c r="L1079" s="52">
        <f>Tabla2[[#This Row],[Units Sold]]/Cálculos!$C$11</f>
        <v>2.7230248085713561E-4</v>
      </c>
      <c r="M1079" s="6">
        <f>Tabla2[[#This Row],[Total Sales]]-Tabla2[[#This Row],[Operating Profit]]</f>
        <v>121500</v>
      </c>
      <c r="N1079" s="6">
        <v>81000</v>
      </c>
      <c r="O1079" s="46">
        <f>Tabla2[[#This Row],[Operating Profit]]/Tabla2[[#This Row],[Total Sales]]</f>
        <v>0.4</v>
      </c>
      <c r="P1079" s="1" t="s">
        <v>23</v>
      </c>
    </row>
    <row r="1080" spans="1:16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3" t="str">
        <f>IFERROR(LEFT(Tabla2[[#This Row],[Product]],FIND(" ",Tabla2[[#This Row],[Product]])-3),Tabla2[[#This Row],[Product]])</f>
        <v>Women</v>
      </c>
      <c r="I1080" s="6">
        <v>30</v>
      </c>
      <c r="J1080" s="4">
        <v>4750</v>
      </c>
      <c r="K1080" s="6">
        <f>Tabla2[[#This Row],[Price per Unit]]*Tabla2[[#This Row],[Units Sold]]</f>
        <v>142500</v>
      </c>
      <c r="L1080" s="52">
        <f>Tabla2[[#This Row],[Units Sold]]/Cálculos!$C$11</f>
        <v>1.9162026430687319E-4</v>
      </c>
      <c r="M1080" s="6">
        <f>Tabla2[[#This Row],[Total Sales]]-Tabla2[[#This Row],[Operating Profit]]</f>
        <v>85500</v>
      </c>
      <c r="N1080" s="6">
        <v>56999.999999999993</v>
      </c>
      <c r="O1080" s="46">
        <f>Tabla2[[#This Row],[Operating Profit]]/Tabla2[[#This Row],[Total Sales]]</f>
        <v>0.39999999999999997</v>
      </c>
      <c r="P1080" s="1" t="s">
        <v>23</v>
      </c>
    </row>
    <row r="1081" spans="1:16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3" t="str">
        <f>IFERROR(LEFT(Tabla2[[#This Row],[Product]],FIND(" ",Tabla2[[#This Row],[Product]])-3),Tabla2[[#This Row],[Product]])</f>
        <v>Women</v>
      </c>
      <c r="I1081" s="6">
        <v>35</v>
      </c>
      <c r="J1081" s="4">
        <v>4750</v>
      </c>
      <c r="K1081" s="6">
        <f>Tabla2[[#This Row],[Price per Unit]]*Tabla2[[#This Row],[Units Sold]]</f>
        <v>166250</v>
      </c>
      <c r="L1081" s="52">
        <f>Tabla2[[#This Row],[Units Sold]]/Cálculos!$C$11</f>
        <v>1.9162026430687319E-4</v>
      </c>
      <c r="M1081" s="6">
        <f>Tabla2[[#This Row],[Total Sales]]-Tabla2[[#This Row],[Operating Profit]]</f>
        <v>83125</v>
      </c>
      <c r="N1081" s="6">
        <v>83125</v>
      </c>
      <c r="O1081" s="46">
        <f>Tabla2[[#This Row],[Operating Profit]]/Tabla2[[#This Row],[Total Sales]]</f>
        <v>0.5</v>
      </c>
      <c r="P1081" s="1" t="s">
        <v>23</v>
      </c>
    </row>
    <row r="1082" spans="1:16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3" t="str">
        <f>IFERROR(LEFT(Tabla2[[#This Row],[Product]],FIND(" ",Tabla2[[#This Row],[Product]])-3),Tabla2[[#This Row],[Product]])</f>
        <v>Men</v>
      </c>
      <c r="I1082" s="6">
        <v>40</v>
      </c>
      <c r="J1082" s="4">
        <v>3250</v>
      </c>
      <c r="K1082" s="6">
        <f>Tabla2[[#This Row],[Price per Unit]]*Tabla2[[#This Row],[Units Sold]]</f>
        <v>130000</v>
      </c>
      <c r="L1082" s="52">
        <f>Tabla2[[#This Row],[Units Sold]]/Cálculos!$C$11</f>
        <v>1.3110860189417641E-4</v>
      </c>
      <c r="M1082" s="6">
        <f>Tabla2[[#This Row],[Total Sales]]-Tabla2[[#This Row],[Operating Profit]]</f>
        <v>84500</v>
      </c>
      <c r="N1082" s="6">
        <v>45500</v>
      </c>
      <c r="O1082" s="46">
        <f>Tabla2[[#This Row],[Operating Profit]]/Tabla2[[#This Row],[Total Sales]]</f>
        <v>0.35</v>
      </c>
      <c r="P1082" s="1" t="s">
        <v>23</v>
      </c>
    </row>
    <row r="1083" spans="1:16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3" t="str">
        <f>IFERROR(LEFT(Tabla2[[#This Row],[Product]],FIND(" ",Tabla2[[#This Row],[Product]])-3),Tabla2[[#This Row],[Product]])</f>
        <v>Women</v>
      </c>
      <c r="I1083" s="6">
        <v>35</v>
      </c>
      <c r="J1083" s="4">
        <v>4750</v>
      </c>
      <c r="K1083" s="6">
        <f>Tabla2[[#This Row],[Price per Unit]]*Tabla2[[#This Row],[Units Sold]]</f>
        <v>166250</v>
      </c>
      <c r="L1083" s="52">
        <f>Tabla2[[#This Row],[Units Sold]]/Cálculos!$C$11</f>
        <v>1.9162026430687319E-4</v>
      </c>
      <c r="M1083" s="6">
        <f>Tabla2[[#This Row],[Total Sales]]-Tabla2[[#This Row],[Operating Profit]]</f>
        <v>74812.499999999985</v>
      </c>
      <c r="N1083" s="6">
        <v>91437.500000000015</v>
      </c>
      <c r="O1083" s="46">
        <f>Tabla2[[#This Row],[Operating Profit]]/Tabla2[[#This Row],[Total Sales]]</f>
        <v>0.55000000000000004</v>
      </c>
      <c r="P1083" s="1" t="s">
        <v>23</v>
      </c>
    </row>
    <row r="1084" spans="1:16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3" t="str">
        <f>IFERROR(LEFT(Tabla2[[#This Row],[Product]],FIND(" ",Tabla2[[#This Row],[Product]])-3),Tabla2[[#This Row],[Product]])</f>
        <v>Men</v>
      </c>
      <c r="I1084" s="6">
        <v>25</v>
      </c>
      <c r="J1084" s="4">
        <v>6250</v>
      </c>
      <c r="K1084" s="6">
        <f>Tabla2[[#This Row],[Price per Unit]]*Tabla2[[#This Row],[Units Sold]]</f>
        <v>156250</v>
      </c>
      <c r="L1084" s="52">
        <f>Tabla2[[#This Row],[Units Sold]]/Cálculos!$C$11</f>
        <v>2.5213192671957001E-4</v>
      </c>
      <c r="M1084" s="6">
        <f>Tabla2[[#This Row],[Total Sales]]-Tabla2[[#This Row],[Operating Profit]]</f>
        <v>93750</v>
      </c>
      <c r="N1084" s="6">
        <v>62499.999999999993</v>
      </c>
      <c r="O1084" s="46">
        <f>Tabla2[[#This Row],[Operating Profit]]/Tabla2[[#This Row],[Total Sales]]</f>
        <v>0.39999999999999997</v>
      </c>
      <c r="P1084" s="1" t="s">
        <v>23</v>
      </c>
    </row>
    <row r="1085" spans="1:16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3" t="str">
        <f>IFERROR(LEFT(Tabla2[[#This Row],[Product]],FIND(" ",Tabla2[[#This Row],[Product]])-3),Tabla2[[#This Row],[Product]])</f>
        <v>Men</v>
      </c>
      <c r="I1085" s="6">
        <v>35</v>
      </c>
      <c r="J1085" s="4">
        <v>6000</v>
      </c>
      <c r="K1085" s="6">
        <f>Tabla2[[#This Row],[Price per Unit]]*Tabla2[[#This Row],[Units Sold]]</f>
        <v>210000</v>
      </c>
      <c r="L1085" s="52">
        <f>Tabla2[[#This Row],[Units Sold]]/Cálculos!$C$11</f>
        <v>2.4204664965078721E-4</v>
      </c>
      <c r="M1085" s="6">
        <f>Tabla2[[#This Row],[Total Sales]]-Tabla2[[#This Row],[Operating Profit]]</f>
        <v>126000</v>
      </c>
      <c r="N1085" s="6">
        <v>84000</v>
      </c>
      <c r="O1085" s="46">
        <f>Tabla2[[#This Row],[Operating Profit]]/Tabla2[[#This Row],[Total Sales]]</f>
        <v>0.4</v>
      </c>
      <c r="P1085" s="1" t="s">
        <v>23</v>
      </c>
    </row>
    <row r="1086" spans="1:16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3" t="str">
        <f>IFERROR(LEFT(Tabla2[[#This Row],[Product]],FIND(" ",Tabla2[[#This Row],[Product]])-3),Tabla2[[#This Row],[Product]])</f>
        <v>Women</v>
      </c>
      <c r="I1086" s="6">
        <v>35</v>
      </c>
      <c r="J1086" s="4">
        <v>4250</v>
      </c>
      <c r="K1086" s="6">
        <f>Tabla2[[#This Row],[Price per Unit]]*Tabla2[[#This Row],[Units Sold]]</f>
        <v>148750</v>
      </c>
      <c r="L1086" s="52">
        <f>Tabla2[[#This Row],[Units Sold]]/Cálculos!$C$11</f>
        <v>1.7144971016930759E-4</v>
      </c>
      <c r="M1086" s="6">
        <f>Tabla2[[#This Row],[Total Sales]]-Tabla2[[#This Row],[Operating Profit]]</f>
        <v>89250</v>
      </c>
      <c r="N1086" s="6">
        <v>59499.999999999993</v>
      </c>
      <c r="O1086" s="46">
        <f>Tabla2[[#This Row],[Operating Profit]]/Tabla2[[#This Row],[Total Sales]]</f>
        <v>0.39999999999999997</v>
      </c>
      <c r="P1086" s="1" t="s">
        <v>23</v>
      </c>
    </row>
    <row r="1087" spans="1:16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3" t="str">
        <f>IFERROR(LEFT(Tabla2[[#This Row],[Product]],FIND(" ",Tabla2[[#This Row],[Product]])-3),Tabla2[[#This Row],[Product]])</f>
        <v>Women</v>
      </c>
      <c r="I1087" s="6">
        <v>35</v>
      </c>
      <c r="J1087" s="4">
        <v>3750</v>
      </c>
      <c r="K1087" s="6">
        <f>Tabla2[[#This Row],[Price per Unit]]*Tabla2[[#This Row],[Units Sold]]</f>
        <v>131250</v>
      </c>
      <c r="L1087" s="52">
        <f>Tabla2[[#This Row],[Units Sold]]/Cálculos!$C$11</f>
        <v>1.5127915603174201E-4</v>
      </c>
      <c r="M1087" s="6">
        <f>Tabla2[[#This Row],[Total Sales]]-Tabla2[[#This Row],[Operating Profit]]</f>
        <v>65625</v>
      </c>
      <c r="N1087" s="6">
        <v>65625</v>
      </c>
      <c r="O1087" s="46">
        <f>Tabla2[[#This Row],[Operating Profit]]/Tabla2[[#This Row],[Total Sales]]</f>
        <v>0.5</v>
      </c>
      <c r="P1087" s="1" t="s">
        <v>23</v>
      </c>
    </row>
    <row r="1088" spans="1:16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3" t="str">
        <f>IFERROR(LEFT(Tabla2[[#This Row],[Product]],FIND(" ",Tabla2[[#This Row],[Product]])-3),Tabla2[[#This Row],[Product]])</f>
        <v>Men</v>
      </c>
      <c r="I1088" s="6">
        <v>40</v>
      </c>
      <c r="J1088" s="4">
        <v>2500</v>
      </c>
      <c r="K1088" s="6">
        <f>Tabla2[[#This Row],[Price per Unit]]*Tabla2[[#This Row],[Units Sold]]</f>
        <v>100000</v>
      </c>
      <c r="L1088" s="52">
        <f>Tabla2[[#This Row],[Units Sold]]/Cálculos!$C$11</f>
        <v>1.00852770687828E-4</v>
      </c>
      <c r="M1088" s="6">
        <f>Tabla2[[#This Row],[Total Sales]]-Tabla2[[#This Row],[Operating Profit]]</f>
        <v>65000</v>
      </c>
      <c r="N1088" s="6">
        <v>35000</v>
      </c>
      <c r="O1088" s="46">
        <f>Tabla2[[#This Row],[Operating Profit]]/Tabla2[[#This Row],[Total Sales]]</f>
        <v>0.35</v>
      </c>
      <c r="P1088" s="1" t="s">
        <v>23</v>
      </c>
    </row>
    <row r="1089" spans="1:16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3" t="str">
        <f>IFERROR(LEFT(Tabla2[[#This Row],[Product]],FIND(" ",Tabla2[[#This Row],[Product]])-3),Tabla2[[#This Row],[Product]])</f>
        <v>Women</v>
      </c>
      <c r="I1089" s="6">
        <v>35</v>
      </c>
      <c r="J1089" s="4">
        <v>4500</v>
      </c>
      <c r="K1089" s="6">
        <f>Tabla2[[#This Row],[Price per Unit]]*Tabla2[[#This Row],[Units Sold]]</f>
        <v>157500</v>
      </c>
      <c r="L1089" s="52">
        <f>Tabla2[[#This Row],[Units Sold]]/Cálculos!$C$11</f>
        <v>1.8153498723809039E-4</v>
      </c>
      <c r="M1089" s="6">
        <f>Tabla2[[#This Row],[Total Sales]]-Tabla2[[#This Row],[Operating Profit]]</f>
        <v>70875</v>
      </c>
      <c r="N1089" s="6">
        <v>86625</v>
      </c>
      <c r="O1089" s="46">
        <f>Tabla2[[#This Row],[Operating Profit]]/Tabla2[[#This Row],[Total Sales]]</f>
        <v>0.55000000000000004</v>
      </c>
      <c r="P1089" s="1" t="s">
        <v>23</v>
      </c>
    </row>
    <row r="1090" spans="1:16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3" t="str">
        <f>IFERROR(LEFT(Tabla2[[#This Row],[Product]],FIND(" ",Tabla2[[#This Row],[Product]])-3),Tabla2[[#This Row],[Product]])</f>
        <v>Men</v>
      </c>
      <c r="I1090" s="6">
        <v>30</v>
      </c>
      <c r="J1090" s="4">
        <v>6250</v>
      </c>
      <c r="K1090" s="6">
        <f>Tabla2[[#This Row],[Price per Unit]]*Tabla2[[#This Row],[Units Sold]]</f>
        <v>187500</v>
      </c>
      <c r="L1090" s="52">
        <f>Tabla2[[#This Row],[Units Sold]]/Cálculos!$C$11</f>
        <v>2.5213192671957001E-4</v>
      </c>
      <c r="M1090" s="6">
        <f>Tabla2[[#This Row],[Total Sales]]-Tabla2[[#This Row],[Operating Profit]]</f>
        <v>103125.00000000001</v>
      </c>
      <c r="N1090" s="6">
        <v>84374.999999999985</v>
      </c>
      <c r="O1090" s="46">
        <f>Tabla2[[#This Row],[Operating Profit]]/Tabla2[[#This Row],[Total Sales]]</f>
        <v>0.4499999999999999</v>
      </c>
      <c r="P1090" s="1" t="s">
        <v>23</v>
      </c>
    </row>
    <row r="1091" spans="1:16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3" t="str">
        <f>IFERROR(LEFT(Tabla2[[#This Row],[Product]],FIND(" ",Tabla2[[#This Row],[Product]])-3),Tabla2[[#This Row],[Product]])</f>
        <v>Men</v>
      </c>
      <c r="I1091" s="6">
        <v>40</v>
      </c>
      <c r="J1091" s="4">
        <v>6250</v>
      </c>
      <c r="K1091" s="6">
        <f>Tabla2[[#This Row],[Price per Unit]]*Tabla2[[#This Row],[Units Sold]]</f>
        <v>250000</v>
      </c>
      <c r="L1091" s="52">
        <f>Tabla2[[#This Row],[Units Sold]]/Cálculos!$C$11</f>
        <v>2.5213192671957001E-4</v>
      </c>
      <c r="M1091" s="6">
        <f>Tabla2[[#This Row],[Total Sales]]-Tabla2[[#This Row],[Operating Profit]]</f>
        <v>137500</v>
      </c>
      <c r="N1091" s="6">
        <v>112499.99999999999</v>
      </c>
      <c r="O1091" s="46">
        <f>Tabla2[[#This Row],[Operating Profit]]/Tabla2[[#This Row],[Total Sales]]</f>
        <v>0.44999999999999996</v>
      </c>
      <c r="P1091" s="1" t="s">
        <v>23</v>
      </c>
    </row>
    <row r="1092" spans="1:16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3" t="str">
        <f>IFERROR(LEFT(Tabla2[[#This Row],[Product]],FIND(" ",Tabla2[[#This Row],[Product]])-3),Tabla2[[#This Row],[Product]])</f>
        <v>Women</v>
      </c>
      <c r="I1092" s="6">
        <v>30</v>
      </c>
      <c r="J1092" s="4">
        <v>4500</v>
      </c>
      <c r="K1092" s="6">
        <f>Tabla2[[#This Row],[Price per Unit]]*Tabla2[[#This Row],[Units Sold]]</f>
        <v>135000</v>
      </c>
      <c r="L1092" s="52">
        <f>Tabla2[[#This Row],[Units Sold]]/Cálculos!$C$11</f>
        <v>1.8153498723809039E-4</v>
      </c>
      <c r="M1092" s="6">
        <f>Tabla2[[#This Row],[Total Sales]]-Tabla2[[#This Row],[Operating Profit]]</f>
        <v>74250</v>
      </c>
      <c r="N1092" s="6">
        <v>60749.999999999993</v>
      </c>
      <c r="O1092" s="46">
        <f>Tabla2[[#This Row],[Operating Profit]]/Tabla2[[#This Row],[Total Sales]]</f>
        <v>0.44999999999999996</v>
      </c>
      <c r="P1092" s="1" t="s">
        <v>23</v>
      </c>
    </row>
    <row r="1093" spans="1:16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3" t="str">
        <f>IFERROR(LEFT(Tabla2[[#This Row],[Product]],FIND(" ",Tabla2[[#This Row],[Product]])-3),Tabla2[[#This Row],[Product]])</f>
        <v>Women</v>
      </c>
      <c r="I1093" s="6">
        <v>35</v>
      </c>
      <c r="J1093" s="4">
        <v>3500</v>
      </c>
      <c r="K1093" s="6">
        <f>Tabla2[[#This Row],[Price per Unit]]*Tabla2[[#This Row],[Units Sold]]</f>
        <v>122500</v>
      </c>
      <c r="L1093" s="52">
        <f>Tabla2[[#This Row],[Units Sold]]/Cálculos!$C$11</f>
        <v>1.4119387896295921E-4</v>
      </c>
      <c r="M1093" s="6">
        <f>Tabla2[[#This Row],[Total Sales]]-Tabla2[[#This Row],[Operating Profit]]</f>
        <v>55125</v>
      </c>
      <c r="N1093" s="6">
        <v>67375</v>
      </c>
      <c r="O1093" s="46">
        <f>Tabla2[[#This Row],[Operating Profit]]/Tabla2[[#This Row],[Total Sales]]</f>
        <v>0.55000000000000004</v>
      </c>
      <c r="P1093" s="1" t="s">
        <v>23</v>
      </c>
    </row>
    <row r="1094" spans="1:16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3" t="str">
        <f>IFERROR(LEFT(Tabla2[[#This Row],[Product]],FIND(" ",Tabla2[[#This Row],[Product]])-3),Tabla2[[#This Row],[Product]])</f>
        <v>Men</v>
      </c>
      <c r="I1094" s="6">
        <v>40</v>
      </c>
      <c r="J1094" s="4">
        <v>2500</v>
      </c>
      <c r="K1094" s="6">
        <f>Tabla2[[#This Row],[Price per Unit]]*Tabla2[[#This Row],[Units Sold]]</f>
        <v>100000</v>
      </c>
      <c r="L1094" s="52">
        <f>Tabla2[[#This Row],[Units Sold]]/Cálculos!$C$11</f>
        <v>1.00852770687828E-4</v>
      </c>
      <c r="M1094" s="6">
        <f>Tabla2[[#This Row],[Total Sales]]-Tabla2[[#This Row],[Operating Profit]]</f>
        <v>60000</v>
      </c>
      <c r="N1094" s="6">
        <v>40000</v>
      </c>
      <c r="O1094" s="46">
        <f>Tabla2[[#This Row],[Operating Profit]]/Tabla2[[#This Row],[Total Sales]]</f>
        <v>0.4</v>
      </c>
      <c r="P1094" s="1" t="s">
        <v>23</v>
      </c>
    </row>
    <row r="1095" spans="1:16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3" t="str">
        <f>IFERROR(LEFT(Tabla2[[#This Row],[Product]],FIND(" ",Tabla2[[#This Row],[Product]])-3),Tabla2[[#This Row],[Product]])</f>
        <v>Women</v>
      </c>
      <c r="I1095" s="6">
        <v>35</v>
      </c>
      <c r="J1095" s="4">
        <v>4000</v>
      </c>
      <c r="K1095" s="6">
        <f>Tabla2[[#This Row],[Price per Unit]]*Tabla2[[#This Row],[Units Sold]]</f>
        <v>140000</v>
      </c>
      <c r="L1095" s="52">
        <f>Tabla2[[#This Row],[Units Sold]]/Cálculos!$C$11</f>
        <v>1.6136443310052479E-4</v>
      </c>
      <c r="M1095" s="6">
        <f>Tabla2[[#This Row],[Total Sales]]-Tabla2[[#This Row],[Operating Profit]]</f>
        <v>55999.999999999985</v>
      </c>
      <c r="N1095" s="6">
        <v>84000.000000000015</v>
      </c>
      <c r="O1095" s="46">
        <f>Tabla2[[#This Row],[Operating Profit]]/Tabla2[[#This Row],[Total Sales]]</f>
        <v>0.60000000000000009</v>
      </c>
      <c r="P1095" s="1" t="s">
        <v>23</v>
      </c>
    </row>
    <row r="1096" spans="1:16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3" t="str">
        <f>IFERROR(LEFT(Tabla2[[#This Row],[Product]],FIND(" ",Tabla2[[#This Row],[Product]])-3),Tabla2[[#This Row],[Product]])</f>
        <v>Men</v>
      </c>
      <c r="I1096" s="6">
        <v>20</v>
      </c>
      <c r="J1096" s="4">
        <v>6500</v>
      </c>
      <c r="K1096" s="6">
        <f>Tabla2[[#This Row],[Price per Unit]]*Tabla2[[#This Row],[Units Sold]]</f>
        <v>130000</v>
      </c>
      <c r="L1096" s="52">
        <f>Tabla2[[#This Row],[Units Sold]]/Cálculos!$C$11</f>
        <v>2.6221720378835281E-4</v>
      </c>
      <c r="M1096" s="6">
        <f>Tabla2[[#This Row],[Total Sales]]-Tabla2[[#This Row],[Operating Profit]]</f>
        <v>71500</v>
      </c>
      <c r="N1096" s="6">
        <v>58499.999999999993</v>
      </c>
      <c r="O1096" s="46">
        <f>Tabla2[[#This Row],[Operating Profit]]/Tabla2[[#This Row],[Total Sales]]</f>
        <v>0.44999999999999996</v>
      </c>
      <c r="P1096" s="1" t="s">
        <v>23</v>
      </c>
    </row>
    <row r="1097" spans="1:16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3" t="str">
        <f>IFERROR(LEFT(Tabla2[[#This Row],[Product]],FIND(" ",Tabla2[[#This Row],[Product]])-3),Tabla2[[#This Row],[Product]])</f>
        <v>Men</v>
      </c>
      <c r="I1097" s="6">
        <v>20.000000000000007</v>
      </c>
      <c r="J1097" s="4">
        <v>6500</v>
      </c>
      <c r="K1097" s="6">
        <f>Tabla2[[#This Row],[Price per Unit]]*Tabla2[[#This Row],[Units Sold]]</f>
        <v>130000.00000000004</v>
      </c>
      <c r="L1097" s="52">
        <f>Tabla2[[#This Row],[Units Sold]]/Cálculos!$C$11</f>
        <v>2.6221720378835281E-4</v>
      </c>
      <c r="M1097" s="6">
        <f>Tabla2[[#This Row],[Total Sales]]-Tabla2[[#This Row],[Operating Profit]]</f>
        <v>71500.000000000029</v>
      </c>
      <c r="N1097" s="6">
        <v>58500.000000000015</v>
      </c>
      <c r="O1097" s="46">
        <f>Tabla2[[#This Row],[Operating Profit]]/Tabla2[[#This Row],[Total Sales]]</f>
        <v>0.44999999999999996</v>
      </c>
      <c r="P1097" s="1" t="s">
        <v>23</v>
      </c>
    </row>
    <row r="1098" spans="1:16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3" t="str">
        <f>IFERROR(LEFT(Tabla2[[#This Row],[Product]],FIND(" ",Tabla2[[#This Row],[Product]])-3),Tabla2[[#This Row],[Product]])</f>
        <v>Women</v>
      </c>
      <c r="I1098" s="6">
        <v>14.999999999999996</v>
      </c>
      <c r="J1098" s="4">
        <v>4750</v>
      </c>
      <c r="K1098" s="6">
        <f>Tabla2[[#This Row],[Price per Unit]]*Tabla2[[#This Row],[Units Sold]]</f>
        <v>71249.999999999985</v>
      </c>
      <c r="L1098" s="52">
        <f>Tabla2[[#This Row],[Units Sold]]/Cálculos!$C$11</f>
        <v>1.9162026430687319E-4</v>
      </c>
      <c r="M1098" s="6">
        <f>Tabla2[[#This Row],[Total Sales]]-Tabla2[[#This Row],[Operating Profit]]</f>
        <v>39187.5</v>
      </c>
      <c r="N1098" s="6">
        <v>32062.499999999989</v>
      </c>
      <c r="O1098" s="46">
        <f>Tabla2[[#This Row],[Operating Profit]]/Tabla2[[#This Row],[Total Sales]]</f>
        <v>0.44999999999999996</v>
      </c>
      <c r="P1098" s="1" t="s">
        <v>23</v>
      </c>
    </row>
    <row r="1099" spans="1:16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3" t="str">
        <f>IFERROR(LEFT(Tabla2[[#This Row],[Product]],FIND(" ",Tabla2[[#This Row],[Product]])-3),Tabla2[[#This Row],[Product]])</f>
        <v>Women</v>
      </c>
      <c r="I1099" s="6">
        <v>20.000000000000007</v>
      </c>
      <c r="J1099" s="4">
        <v>3750</v>
      </c>
      <c r="K1099" s="6">
        <f>Tabla2[[#This Row],[Price per Unit]]*Tabla2[[#This Row],[Units Sold]]</f>
        <v>75000.000000000029</v>
      </c>
      <c r="L1099" s="52">
        <f>Tabla2[[#This Row],[Units Sold]]/Cálculos!$C$11</f>
        <v>1.5127915603174201E-4</v>
      </c>
      <c r="M1099" s="6">
        <f>Tabla2[[#This Row],[Total Sales]]-Tabla2[[#This Row],[Operating Profit]]</f>
        <v>33750.000000000007</v>
      </c>
      <c r="N1099" s="6">
        <v>41250.000000000022</v>
      </c>
      <c r="O1099" s="46">
        <f>Tabla2[[#This Row],[Operating Profit]]/Tabla2[[#This Row],[Total Sales]]</f>
        <v>0.55000000000000004</v>
      </c>
      <c r="P1099" s="1" t="s">
        <v>23</v>
      </c>
    </row>
    <row r="1100" spans="1:16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3" t="str">
        <f>IFERROR(LEFT(Tabla2[[#This Row],[Product]],FIND(" ",Tabla2[[#This Row],[Product]])-3),Tabla2[[#This Row],[Product]])</f>
        <v>Men</v>
      </c>
      <c r="I1100" s="6">
        <v>25</v>
      </c>
      <c r="J1100" s="4">
        <v>2750</v>
      </c>
      <c r="K1100" s="6">
        <f>Tabla2[[#This Row],[Price per Unit]]*Tabla2[[#This Row],[Units Sold]]</f>
        <v>68750</v>
      </c>
      <c r="L1100" s="52">
        <f>Tabla2[[#This Row],[Units Sold]]/Cálculos!$C$11</f>
        <v>1.109380477566108E-4</v>
      </c>
      <c r="M1100" s="6">
        <f>Tabla2[[#This Row],[Total Sales]]-Tabla2[[#This Row],[Operating Profit]]</f>
        <v>41250</v>
      </c>
      <c r="N1100" s="6">
        <v>27499.999999999996</v>
      </c>
      <c r="O1100" s="46">
        <f>Tabla2[[#This Row],[Operating Profit]]/Tabla2[[#This Row],[Total Sales]]</f>
        <v>0.39999999999999997</v>
      </c>
      <c r="P1100" s="1" t="s">
        <v>23</v>
      </c>
    </row>
    <row r="1101" spans="1:16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3" t="str">
        <f>IFERROR(LEFT(Tabla2[[#This Row],[Product]],FIND(" ",Tabla2[[#This Row],[Product]])-3),Tabla2[[#This Row],[Product]])</f>
        <v>Women</v>
      </c>
      <c r="I1101" s="6">
        <v>20.000000000000007</v>
      </c>
      <c r="J1101" s="4">
        <v>5500</v>
      </c>
      <c r="K1101" s="6">
        <f>Tabla2[[#This Row],[Price per Unit]]*Tabla2[[#This Row],[Units Sold]]</f>
        <v>110000.00000000004</v>
      </c>
      <c r="L1101" s="52">
        <f>Tabla2[[#This Row],[Units Sold]]/Cálculos!$C$11</f>
        <v>2.218760955132216E-4</v>
      </c>
      <c r="M1101" s="6">
        <f>Tabla2[[#This Row],[Total Sales]]-Tabla2[[#This Row],[Operating Profit]]</f>
        <v>44000.000000000015</v>
      </c>
      <c r="N1101" s="6">
        <v>66000.000000000029</v>
      </c>
      <c r="O1101" s="46">
        <f>Tabla2[[#This Row],[Operating Profit]]/Tabla2[[#This Row],[Total Sales]]</f>
        <v>0.6</v>
      </c>
      <c r="P1101" s="1" t="s">
        <v>23</v>
      </c>
    </row>
    <row r="1102" spans="1:16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3" t="str">
        <f>IFERROR(LEFT(Tabla2[[#This Row],[Product]],FIND(" ",Tabla2[[#This Row],[Product]])-3),Tabla2[[#This Row],[Product]])</f>
        <v>Men</v>
      </c>
      <c r="I1102" s="6">
        <v>9.9999999999999964</v>
      </c>
      <c r="J1102" s="4">
        <v>7000</v>
      </c>
      <c r="K1102" s="6">
        <f>Tabla2[[#This Row],[Price per Unit]]*Tabla2[[#This Row],[Units Sold]]</f>
        <v>69999.999999999971</v>
      </c>
      <c r="L1102" s="52">
        <f>Tabla2[[#This Row],[Units Sold]]/Cálculos!$C$11</f>
        <v>2.8238775792591842E-4</v>
      </c>
      <c r="M1102" s="6">
        <f>Tabla2[[#This Row],[Total Sales]]-Tabla2[[#This Row],[Operating Profit]]</f>
        <v>38499.999999999985</v>
      </c>
      <c r="N1102" s="6">
        <v>31499.999999999985</v>
      </c>
      <c r="O1102" s="46">
        <f>Tabla2[[#This Row],[Operating Profit]]/Tabla2[[#This Row],[Total Sales]]</f>
        <v>0.44999999999999996</v>
      </c>
      <c r="P1102" s="1" t="s">
        <v>23</v>
      </c>
    </row>
    <row r="1103" spans="1:16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3" t="str">
        <f>IFERROR(LEFT(Tabla2[[#This Row],[Product]],FIND(" ",Tabla2[[#This Row],[Product]])-3),Tabla2[[#This Row],[Product]])</f>
        <v>Men</v>
      </c>
      <c r="I1103" s="6">
        <v>20.000000000000007</v>
      </c>
      <c r="J1103" s="4">
        <v>7250</v>
      </c>
      <c r="K1103" s="6">
        <f>Tabla2[[#This Row],[Price per Unit]]*Tabla2[[#This Row],[Units Sold]]</f>
        <v>145000.00000000006</v>
      </c>
      <c r="L1103" s="52">
        <f>Tabla2[[#This Row],[Units Sold]]/Cálculos!$C$11</f>
        <v>2.9247303499470122E-4</v>
      </c>
      <c r="M1103" s="6">
        <f>Tabla2[[#This Row],[Total Sales]]-Tabla2[[#This Row],[Operating Profit]]</f>
        <v>79750.000000000029</v>
      </c>
      <c r="N1103" s="6">
        <v>65250.000000000022</v>
      </c>
      <c r="O1103" s="46">
        <f>Tabla2[[#This Row],[Operating Profit]]/Tabla2[[#This Row],[Total Sales]]</f>
        <v>0.44999999999999996</v>
      </c>
      <c r="P1103" s="1" t="s">
        <v>23</v>
      </c>
    </row>
    <row r="1104" spans="1:16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3" t="str">
        <f>IFERROR(LEFT(Tabla2[[#This Row],[Product]],FIND(" ",Tabla2[[#This Row],[Product]])-3),Tabla2[[#This Row],[Product]])</f>
        <v>Women</v>
      </c>
      <c r="I1104" s="6">
        <v>14.999999999999996</v>
      </c>
      <c r="J1104" s="4">
        <v>5750</v>
      </c>
      <c r="K1104" s="6">
        <f>Tabla2[[#This Row],[Price per Unit]]*Tabla2[[#This Row],[Units Sold]]</f>
        <v>86249.999999999985</v>
      </c>
      <c r="L1104" s="52">
        <f>Tabla2[[#This Row],[Units Sold]]/Cálculos!$C$11</f>
        <v>2.319613725820044E-4</v>
      </c>
      <c r="M1104" s="6">
        <f>Tabla2[[#This Row],[Total Sales]]-Tabla2[[#This Row],[Operating Profit]]</f>
        <v>47437.499999999993</v>
      </c>
      <c r="N1104" s="6">
        <v>38812.499999999993</v>
      </c>
      <c r="O1104" s="46">
        <f>Tabla2[[#This Row],[Operating Profit]]/Tabla2[[#This Row],[Total Sales]]</f>
        <v>0.45</v>
      </c>
      <c r="P1104" s="1" t="s">
        <v>23</v>
      </c>
    </row>
    <row r="1105" spans="1:16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3" t="str">
        <f>IFERROR(LEFT(Tabla2[[#This Row],[Product]],FIND(" ",Tabla2[[#This Row],[Product]])-3),Tabla2[[#This Row],[Product]])</f>
        <v>Women</v>
      </c>
      <c r="I1105" s="6">
        <v>35</v>
      </c>
      <c r="J1105" s="4">
        <v>5000</v>
      </c>
      <c r="K1105" s="6">
        <f>Tabla2[[#This Row],[Price per Unit]]*Tabla2[[#This Row],[Units Sold]]</f>
        <v>175000</v>
      </c>
      <c r="L1105" s="52">
        <f>Tabla2[[#This Row],[Units Sold]]/Cálculos!$C$11</f>
        <v>2.01705541375656E-4</v>
      </c>
      <c r="M1105" s="6">
        <f>Tabla2[[#This Row],[Total Sales]]-Tabla2[[#This Row],[Operating Profit]]</f>
        <v>78749.999999999985</v>
      </c>
      <c r="N1105" s="6">
        <v>96250.000000000015</v>
      </c>
      <c r="O1105" s="46">
        <f>Tabla2[[#This Row],[Operating Profit]]/Tabla2[[#This Row],[Total Sales]]</f>
        <v>0.55000000000000004</v>
      </c>
      <c r="P1105" s="1" t="s">
        <v>23</v>
      </c>
    </row>
    <row r="1106" spans="1:16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3" t="str">
        <f>IFERROR(LEFT(Tabla2[[#This Row],[Product]],FIND(" ",Tabla2[[#This Row],[Product]])-3),Tabla2[[#This Row],[Product]])</f>
        <v>Men</v>
      </c>
      <c r="I1106" s="6">
        <v>50</v>
      </c>
      <c r="J1106" s="4">
        <v>4000</v>
      </c>
      <c r="K1106" s="6">
        <f>Tabla2[[#This Row],[Price per Unit]]*Tabla2[[#This Row],[Units Sold]]</f>
        <v>200000</v>
      </c>
      <c r="L1106" s="52">
        <f>Tabla2[[#This Row],[Units Sold]]/Cálculos!$C$11</f>
        <v>1.6136443310052479E-4</v>
      </c>
      <c r="M1106" s="6">
        <f>Tabla2[[#This Row],[Total Sales]]-Tabla2[[#This Row],[Operating Profit]]</f>
        <v>120000</v>
      </c>
      <c r="N1106" s="6">
        <v>80000</v>
      </c>
      <c r="O1106" s="46">
        <f>Tabla2[[#This Row],[Operating Profit]]/Tabla2[[#This Row],[Total Sales]]</f>
        <v>0.4</v>
      </c>
      <c r="P1106" s="1" t="s">
        <v>23</v>
      </c>
    </row>
    <row r="1107" spans="1:16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3" t="str">
        <f>IFERROR(LEFT(Tabla2[[#This Row],[Product]],FIND(" ",Tabla2[[#This Row],[Product]])-3),Tabla2[[#This Row],[Product]])</f>
        <v>Women</v>
      </c>
      <c r="I1107" s="6">
        <v>45</v>
      </c>
      <c r="J1107" s="4">
        <v>7500</v>
      </c>
      <c r="K1107" s="6">
        <f>Tabla2[[#This Row],[Price per Unit]]*Tabla2[[#This Row],[Units Sold]]</f>
        <v>337500</v>
      </c>
      <c r="L1107" s="52">
        <f>Tabla2[[#This Row],[Units Sold]]/Cálculos!$C$11</f>
        <v>3.0255831206348402E-4</v>
      </c>
      <c r="M1107" s="6">
        <f>Tabla2[[#This Row],[Total Sales]]-Tabla2[[#This Row],[Operating Profit]]</f>
        <v>134999.99999999997</v>
      </c>
      <c r="N1107" s="6">
        <v>202500.00000000003</v>
      </c>
      <c r="O1107" s="46">
        <f>Tabla2[[#This Row],[Operating Profit]]/Tabla2[[#This Row],[Total Sales]]</f>
        <v>0.60000000000000009</v>
      </c>
      <c r="P1107" s="1" t="s">
        <v>23</v>
      </c>
    </row>
    <row r="1108" spans="1:16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3" t="str">
        <f>IFERROR(LEFT(Tabla2[[#This Row],[Product]],FIND(" ",Tabla2[[#This Row],[Product]])-3),Tabla2[[#This Row],[Product]])</f>
        <v>Men</v>
      </c>
      <c r="I1108" s="6">
        <v>45</v>
      </c>
      <c r="J1108" s="4">
        <v>7500</v>
      </c>
      <c r="K1108" s="6">
        <f>Tabla2[[#This Row],[Price per Unit]]*Tabla2[[#This Row],[Units Sold]]</f>
        <v>337500</v>
      </c>
      <c r="L1108" s="52">
        <f>Tabla2[[#This Row],[Units Sold]]/Cálculos!$C$11</f>
        <v>3.0255831206348402E-4</v>
      </c>
      <c r="M1108" s="6">
        <f>Tabla2[[#This Row],[Total Sales]]-Tabla2[[#This Row],[Operating Profit]]</f>
        <v>185625.00000000003</v>
      </c>
      <c r="N1108" s="6">
        <v>151874.99999999997</v>
      </c>
      <c r="O1108" s="46">
        <f>Tabla2[[#This Row],[Operating Profit]]/Tabla2[[#This Row],[Total Sales]]</f>
        <v>0.4499999999999999</v>
      </c>
      <c r="P1108" s="1" t="s">
        <v>23</v>
      </c>
    </row>
    <row r="1109" spans="1:16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3" t="str">
        <f>IFERROR(LEFT(Tabla2[[#This Row],[Product]],FIND(" ",Tabla2[[#This Row],[Product]])-3),Tabla2[[#This Row],[Product]])</f>
        <v>Men</v>
      </c>
      <c r="I1109" s="6">
        <v>50</v>
      </c>
      <c r="J1109" s="4">
        <v>7500</v>
      </c>
      <c r="K1109" s="6">
        <f>Tabla2[[#This Row],[Price per Unit]]*Tabla2[[#This Row],[Units Sold]]</f>
        <v>375000</v>
      </c>
      <c r="L1109" s="52">
        <f>Tabla2[[#This Row],[Units Sold]]/Cálculos!$C$11</f>
        <v>3.0255831206348402E-4</v>
      </c>
      <c r="M1109" s="6">
        <f>Tabla2[[#This Row],[Total Sales]]-Tabla2[[#This Row],[Operating Profit]]</f>
        <v>206250.00000000003</v>
      </c>
      <c r="N1109" s="6">
        <v>168749.99999999997</v>
      </c>
      <c r="O1109" s="46">
        <f>Tabla2[[#This Row],[Operating Profit]]/Tabla2[[#This Row],[Total Sales]]</f>
        <v>0.4499999999999999</v>
      </c>
      <c r="P1109" s="1" t="s">
        <v>23</v>
      </c>
    </row>
    <row r="1110" spans="1:16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3" t="str">
        <f>IFERROR(LEFT(Tabla2[[#This Row],[Product]],FIND(" ",Tabla2[[#This Row],[Product]])-3),Tabla2[[#This Row],[Product]])</f>
        <v>Women</v>
      </c>
      <c r="I1110" s="6">
        <v>45</v>
      </c>
      <c r="J1110" s="4">
        <v>6500</v>
      </c>
      <c r="K1110" s="6">
        <f>Tabla2[[#This Row],[Price per Unit]]*Tabla2[[#This Row],[Units Sold]]</f>
        <v>292500</v>
      </c>
      <c r="L1110" s="52">
        <f>Tabla2[[#This Row],[Units Sold]]/Cálculos!$C$11</f>
        <v>2.6221720378835281E-4</v>
      </c>
      <c r="M1110" s="6">
        <f>Tabla2[[#This Row],[Total Sales]]-Tabla2[[#This Row],[Operating Profit]]</f>
        <v>160875</v>
      </c>
      <c r="N1110" s="6">
        <v>131625</v>
      </c>
      <c r="O1110" s="46">
        <f>Tabla2[[#This Row],[Operating Profit]]/Tabla2[[#This Row],[Total Sales]]</f>
        <v>0.45</v>
      </c>
      <c r="P1110" s="1" t="s">
        <v>23</v>
      </c>
    </row>
    <row r="1111" spans="1:16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3" t="str">
        <f>IFERROR(LEFT(Tabla2[[#This Row],[Product]],FIND(" ",Tabla2[[#This Row],[Product]])-3),Tabla2[[#This Row],[Product]])</f>
        <v>Women</v>
      </c>
      <c r="I1111" s="6">
        <v>45</v>
      </c>
      <c r="J1111" s="4">
        <v>6000</v>
      </c>
      <c r="K1111" s="6">
        <f>Tabla2[[#This Row],[Price per Unit]]*Tabla2[[#This Row],[Units Sold]]</f>
        <v>270000</v>
      </c>
      <c r="L1111" s="52">
        <f>Tabla2[[#This Row],[Units Sold]]/Cálculos!$C$11</f>
        <v>2.4204664965078721E-4</v>
      </c>
      <c r="M1111" s="6">
        <f>Tabla2[[#This Row],[Total Sales]]-Tabla2[[#This Row],[Operating Profit]]</f>
        <v>121500</v>
      </c>
      <c r="N1111" s="6">
        <v>148500</v>
      </c>
      <c r="O1111" s="46">
        <f>Tabla2[[#This Row],[Operating Profit]]/Tabla2[[#This Row],[Total Sales]]</f>
        <v>0.55000000000000004</v>
      </c>
      <c r="P1111" s="1" t="s">
        <v>23</v>
      </c>
    </row>
    <row r="1112" spans="1:16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3" t="str">
        <f>IFERROR(LEFT(Tabla2[[#This Row],[Product]],FIND(" ",Tabla2[[#This Row],[Product]])-3),Tabla2[[#This Row],[Product]])</f>
        <v>Men</v>
      </c>
      <c r="I1112" s="6">
        <v>50</v>
      </c>
      <c r="J1112" s="4">
        <v>5000</v>
      </c>
      <c r="K1112" s="6">
        <f>Tabla2[[#This Row],[Price per Unit]]*Tabla2[[#This Row],[Units Sold]]</f>
        <v>250000</v>
      </c>
      <c r="L1112" s="52">
        <f>Tabla2[[#This Row],[Units Sold]]/Cálculos!$C$11</f>
        <v>2.01705541375656E-4</v>
      </c>
      <c r="M1112" s="6">
        <f>Tabla2[[#This Row],[Total Sales]]-Tabla2[[#This Row],[Operating Profit]]</f>
        <v>150000</v>
      </c>
      <c r="N1112" s="6">
        <v>99999.999999999985</v>
      </c>
      <c r="O1112" s="46">
        <f>Tabla2[[#This Row],[Operating Profit]]/Tabla2[[#This Row],[Total Sales]]</f>
        <v>0.39999999999999997</v>
      </c>
      <c r="P1112" s="1" t="s">
        <v>23</v>
      </c>
    </row>
    <row r="1113" spans="1:16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3" t="str">
        <f>IFERROR(LEFT(Tabla2[[#This Row],[Product]],FIND(" ",Tabla2[[#This Row],[Product]])-3),Tabla2[[#This Row],[Product]])</f>
        <v>Women</v>
      </c>
      <c r="I1113" s="6">
        <v>55.000000000000007</v>
      </c>
      <c r="J1113" s="4">
        <v>8750</v>
      </c>
      <c r="K1113" s="6">
        <f>Tabla2[[#This Row],[Price per Unit]]*Tabla2[[#This Row],[Units Sold]]</f>
        <v>481250.00000000006</v>
      </c>
      <c r="L1113" s="52">
        <f>Tabla2[[#This Row],[Units Sold]]/Cálculos!$C$11</f>
        <v>3.5298469740739798E-4</v>
      </c>
      <c r="M1113" s="6">
        <f>Tabla2[[#This Row],[Total Sales]]-Tabla2[[#This Row],[Operating Profit]]</f>
        <v>192500</v>
      </c>
      <c r="N1113" s="6">
        <v>288750.00000000006</v>
      </c>
      <c r="O1113" s="46">
        <f>Tabla2[[#This Row],[Operating Profit]]/Tabla2[[#This Row],[Total Sales]]</f>
        <v>0.60000000000000009</v>
      </c>
      <c r="P1113" s="1" t="s">
        <v>23</v>
      </c>
    </row>
    <row r="1114" spans="1:16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3" t="str">
        <f>IFERROR(LEFT(Tabla2[[#This Row],[Product]],FIND(" ",Tabla2[[#This Row],[Product]])-3),Tabla2[[#This Row],[Product]])</f>
        <v>Men</v>
      </c>
      <c r="I1114" s="6">
        <v>45</v>
      </c>
      <c r="J1114" s="4">
        <v>8250</v>
      </c>
      <c r="K1114" s="6">
        <f>Tabla2[[#This Row],[Price per Unit]]*Tabla2[[#This Row],[Units Sold]]</f>
        <v>371250</v>
      </c>
      <c r="L1114" s="52">
        <f>Tabla2[[#This Row],[Units Sold]]/Cálculos!$C$11</f>
        <v>3.3281414326983237E-4</v>
      </c>
      <c r="M1114" s="6">
        <f>Tabla2[[#This Row],[Total Sales]]-Tabla2[[#This Row],[Operating Profit]]</f>
        <v>185625.00000000003</v>
      </c>
      <c r="N1114" s="6">
        <v>185624.99999999997</v>
      </c>
      <c r="O1114" s="46">
        <f>Tabla2[[#This Row],[Operating Profit]]/Tabla2[[#This Row],[Total Sales]]</f>
        <v>0.49999999999999994</v>
      </c>
      <c r="P1114" s="1" t="s">
        <v>23</v>
      </c>
    </row>
    <row r="1115" spans="1:16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3" t="str">
        <f>IFERROR(LEFT(Tabla2[[#This Row],[Product]],FIND(" ",Tabla2[[#This Row],[Product]])-3),Tabla2[[#This Row],[Product]])</f>
        <v>Men</v>
      </c>
      <c r="I1115" s="6">
        <v>50</v>
      </c>
      <c r="J1115" s="4">
        <v>8250</v>
      </c>
      <c r="K1115" s="6">
        <f>Tabla2[[#This Row],[Price per Unit]]*Tabla2[[#This Row],[Units Sold]]</f>
        <v>412500</v>
      </c>
      <c r="L1115" s="52">
        <f>Tabla2[[#This Row],[Units Sold]]/Cálculos!$C$11</f>
        <v>3.3281414326983237E-4</v>
      </c>
      <c r="M1115" s="6">
        <f>Tabla2[[#This Row],[Total Sales]]-Tabla2[[#This Row],[Operating Profit]]</f>
        <v>206250.00000000003</v>
      </c>
      <c r="N1115" s="6">
        <v>206249.99999999997</v>
      </c>
      <c r="O1115" s="46">
        <f>Tabla2[[#This Row],[Operating Profit]]/Tabla2[[#This Row],[Total Sales]]</f>
        <v>0.49999999999999994</v>
      </c>
      <c r="P1115" s="1" t="s">
        <v>23</v>
      </c>
    </row>
    <row r="1116" spans="1:16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3" t="str">
        <f>IFERROR(LEFT(Tabla2[[#This Row],[Product]],FIND(" ",Tabla2[[#This Row],[Product]])-3),Tabla2[[#This Row],[Product]])</f>
        <v>Women</v>
      </c>
      <c r="I1116" s="6">
        <v>45</v>
      </c>
      <c r="J1116" s="4">
        <v>9750</v>
      </c>
      <c r="K1116" s="6">
        <f>Tabla2[[#This Row],[Price per Unit]]*Tabla2[[#This Row],[Units Sold]]</f>
        <v>438750</v>
      </c>
      <c r="L1116" s="52">
        <f>Tabla2[[#This Row],[Units Sold]]/Cálculos!$C$11</f>
        <v>3.9332580568252919E-4</v>
      </c>
      <c r="M1116" s="6">
        <f>Tabla2[[#This Row],[Total Sales]]-Tabla2[[#This Row],[Operating Profit]]</f>
        <v>219375.00000000003</v>
      </c>
      <c r="N1116" s="6">
        <v>219374.99999999997</v>
      </c>
      <c r="O1116" s="46">
        <f>Tabla2[[#This Row],[Operating Profit]]/Tabla2[[#This Row],[Total Sales]]</f>
        <v>0.49999999999999994</v>
      </c>
      <c r="P1116" s="1" t="s">
        <v>23</v>
      </c>
    </row>
    <row r="1117" spans="1:16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3" t="str">
        <f>IFERROR(LEFT(Tabla2[[#This Row],[Product]],FIND(" ",Tabla2[[#This Row],[Product]])-3),Tabla2[[#This Row],[Product]])</f>
        <v>Women</v>
      </c>
      <c r="I1117" s="6">
        <v>45</v>
      </c>
      <c r="J1117" s="4">
        <v>5750</v>
      </c>
      <c r="K1117" s="6">
        <f>Tabla2[[#This Row],[Price per Unit]]*Tabla2[[#This Row],[Units Sold]]</f>
        <v>258750</v>
      </c>
      <c r="L1117" s="52">
        <f>Tabla2[[#This Row],[Units Sold]]/Cálculos!$C$11</f>
        <v>2.319613725820044E-4</v>
      </c>
      <c r="M1117" s="6">
        <f>Tabla2[[#This Row],[Total Sales]]-Tabla2[[#This Row],[Operating Profit]]</f>
        <v>103499.99999999997</v>
      </c>
      <c r="N1117" s="6">
        <v>155250.00000000003</v>
      </c>
      <c r="O1117" s="46">
        <f>Tabla2[[#This Row],[Operating Profit]]/Tabla2[[#This Row],[Total Sales]]</f>
        <v>0.60000000000000009</v>
      </c>
      <c r="P1117" s="1" t="s">
        <v>23</v>
      </c>
    </row>
    <row r="1118" spans="1:16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3" t="str">
        <f>IFERROR(LEFT(Tabla2[[#This Row],[Product]],FIND(" ",Tabla2[[#This Row],[Product]])-3),Tabla2[[#This Row],[Product]])</f>
        <v>Men</v>
      </c>
      <c r="I1118" s="6">
        <v>50</v>
      </c>
      <c r="J1118" s="4">
        <v>5250</v>
      </c>
      <c r="K1118" s="6">
        <f>Tabla2[[#This Row],[Price per Unit]]*Tabla2[[#This Row],[Units Sold]]</f>
        <v>262500</v>
      </c>
      <c r="L1118" s="52">
        <f>Tabla2[[#This Row],[Units Sold]]/Cálculos!$C$11</f>
        <v>2.117908184444388E-4</v>
      </c>
      <c r="M1118" s="6">
        <f>Tabla2[[#This Row],[Total Sales]]-Tabla2[[#This Row],[Operating Profit]]</f>
        <v>144375</v>
      </c>
      <c r="N1118" s="6">
        <v>118124.99999999999</v>
      </c>
      <c r="O1118" s="46">
        <f>Tabla2[[#This Row],[Operating Profit]]/Tabla2[[#This Row],[Total Sales]]</f>
        <v>0.44999999999999996</v>
      </c>
      <c r="P1118" s="1" t="s">
        <v>23</v>
      </c>
    </row>
    <row r="1119" spans="1:16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3" t="str">
        <f>IFERROR(LEFT(Tabla2[[#This Row],[Product]],FIND(" ",Tabla2[[#This Row],[Product]])-3),Tabla2[[#This Row],[Product]])</f>
        <v>Women</v>
      </c>
      <c r="I1119" s="6">
        <v>60</v>
      </c>
      <c r="J1119" s="4">
        <v>8000</v>
      </c>
      <c r="K1119" s="6">
        <f>Tabla2[[#This Row],[Price per Unit]]*Tabla2[[#This Row],[Units Sold]]</f>
        <v>480000</v>
      </c>
      <c r="L1119" s="52">
        <f>Tabla2[[#This Row],[Units Sold]]/Cálculos!$C$11</f>
        <v>3.2272886620104957E-4</v>
      </c>
      <c r="M1119" s="6">
        <f>Tabla2[[#This Row],[Total Sales]]-Tabla2[[#This Row],[Operating Profit]]</f>
        <v>167999.99999999994</v>
      </c>
      <c r="N1119" s="6">
        <v>312000.00000000006</v>
      </c>
      <c r="O1119" s="46">
        <f>Tabla2[[#This Row],[Operating Profit]]/Tabla2[[#This Row],[Total Sales]]</f>
        <v>0.65000000000000013</v>
      </c>
      <c r="P1119" s="1" t="s">
        <v>23</v>
      </c>
    </row>
    <row r="1120" spans="1:16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3" t="str">
        <f>IFERROR(LEFT(Tabla2[[#This Row],[Product]],FIND(" ",Tabla2[[#This Row],[Product]])-3),Tabla2[[#This Row],[Product]])</f>
        <v>Men</v>
      </c>
      <c r="I1120" s="6">
        <v>40</v>
      </c>
      <c r="J1120" s="4">
        <v>7500</v>
      </c>
      <c r="K1120" s="6">
        <f>Tabla2[[#This Row],[Price per Unit]]*Tabla2[[#This Row],[Units Sold]]</f>
        <v>300000</v>
      </c>
      <c r="L1120" s="52">
        <f>Tabla2[[#This Row],[Units Sold]]/Cálculos!$C$11</f>
        <v>3.0255831206348402E-4</v>
      </c>
      <c r="M1120" s="6">
        <f>Tabla2[[#This Row],[Total Sales]]-Tabla2[[#This Row],[Operating Profit]]</f>
        <v>150000.00000000003</v>
      </c>
      <c r="N1120" s="6">
        <v>149999.99999999997</v>
      </c>
      <c r="O1120" s="46">
        <f>Tabla2[[#This Row],[Operating Profit]]/Tabla2[[#This Row],[Total Sales]]</f>
        <v>0.49999999999999989</v>
      </c>
      <c r="P1120" s="1" t="s">
        <v>23</v>
      </c>
    </row>
    <row r="1121" spans="1:16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3" t="str">
        <f>IFERROR(LEFT(Tabla2[[#This Row],[Product]],FIND(" ",Tabla2[[#This Row],[Product]])-3),Tabla2[[#This Row],[Product]])</f>
        <v>Men</v>
      </c>
      <c r="I1121" s="6">
        <v>55.000000000000007</v>
      </c>
      <c r="J1121" s="4">
        <v>7500</v>
      </c>
      <c r="K1121" s="6">
        <f>Tabla2[[#This Row],[Price per Unit]]*Tabla2[[#This Row],[Units Sold]]</f>
        <v>412500.00000000006</v>
      </c>
      <c r="L1121" s="52">
        <f>Tabla2[[#This Row],[Units Sold]]/Cálculos!$C$11</f>
        <v>3.0255831206348402E-4</v>
      </c>
      <c r="M1121" s="6">
        <f>Tabla2[[#This Row],[Total Sales]]-Tabla2[[#This Row],[Operating Profit]]</f>
        <v>206250.00000000006</v>
      </c>
      <c r="N1121" s="6">
        <v>206250</v>
      </c>
      <c r="O1121" s="46">
        <f>Tabla2[[#This Row],[Operating Profit]]/Tabla2[[#This Row],[Total Sales]]</f>
        <v>0.49999999999999994</v>
      </c>
      <c r="P1121" s="1" t="s">
        <v>23</v>
      </c>
    </row>
    <row r="1122" spans="1:16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3" t="str">
        <f>IFERROR(LEFT(Tabla2[[#This Row],[Product]],FIND(" ",Tabla2[[#This Row],[Product]])-3),Tabla2[[#This Row],[Product]])</f>
        <v>Women</v>
      </c>
      <c r="I1122" s="6">
        <v>55.000000000000007</v>
      </c>
      <c r="J1122" s="4">
        <v>9250</v>
      </c>
      <c r="K1122" s="6">
        <f>Tabla2[[#This Row],[Price per Unit]]*Tabla2[[#This Row],[Units Sold]]</f>
        <v>508750.00000000006</v>
      </c>
      <c r="L1122" s="52">
        <f>Tabla2[[#This Row],[Units Sold]]/Cálculos!$C$11</f>
        <v>3.7315525154496358E-4</v>
      </c>
      <c r="M1122" s="6">
        <f>Tabla2[[#This Row],[Total Sales]]-Tabla2[[#This Row],[Operating Profit]]</f>
        <v>254375.00000000006</v>
      </c>
      <c r="N1122" s="6">
        <v>254375</v>
      </c>
      <c r="O1122" s="46">
        <f>Tabla2[[#This Row],[Operating Profit]]/Tabla2[[#This Row],[Total Sales]]</f>
        <v>0.49999999999999994</v>
      </c>
      <c r="P1122" s="1" t="s">
        <v>23</v>
      </c>
    </row>
    <row r="1123" spans="1:16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3" t="str">
        <f>IFERROR(LEFT(Tabla2[[#This Row],[Product]],FIND(" ",Tabla2[[#This Row],[Product]])-3),Tabla2[[#This Row],[Product]])</f>
        <v>Women</v>
      </c>
      <c r="I1123" s="6">
        <v>50</v>
      </c>
      <c r="J1123" s="4">
        <v>4250</v>
      </c>
      <c r="K1123" s="6">
        <f>Tabla2[[#This Row],[Price per Unit]]*Tabla2[[#This Row],[Units Sold]]</f>
        <v>212500</v>
      </c>
      <c r="L1123" s="52">
        <f>Tabla2[[#This Row],[Units Sold]]/Cálculos!$C$11</f>
        <v>1.7144971016930759E-4</v>
      </c>
      <c r="M1123" s="6">
        <f>Tabla2[[#This Row],[Total Sales]]-Tabla2[[#This Row],[Operating Profit]]</f>
        <v>84999.999999999985</v>
      </c>
      <c r="N1123" s="6">
        <v>127500.00000000001</v>
      </c>
      <c r="O1123" s="46">
        <f>Tabla2[[#This Row],[Operating Profit]]/Tabla2[[#This Row],[Total Sales]]</f>
        <v>0.60000000000000009</v>
      </c>
      <c r="P1123" s="1" t="s">
        <v>23</v>
      </c>
    </row>
    <row r="1124" spans="1:16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3" t="str">
        <f>IFERROR(LEFT(Tabla2[[#This Row],[Product]],FIND(" ",Tabla2[[#This Row],[Product]])-3),Tabla2[[#This Row],[Product]])</f>
        <v>Men</v>
      </c>
      <c r="I1124" s="6">
        <v>55.000000000000007</v>
      </c>
      <c r="J1124" s="4">
        <v>4250</v>
      </c>
      <c r="K1124" s="6">
        <f>Tabla2[[#This Row],[Price per Unit]]*Tabla2[[#This Row],[Units Sold]]</f>
        <v>233750.00000000003</v>
      </c>
      <c r="L1124" s="52">
        <f>Tabla2[[#This Row],[Units Sold]]/Cálculos!$C$11</f>
        <v>1.7144971016930759E-4</v>
      </c>
      <c r="M1124" s="6">
        <f>Tabla2[[#This Row],[Total Sales]]-Tabla2[[#This Row],[Operating Profit]]</f>
        <v>128562.50000000003</v>
      </c>
      <c r="N1124" s="6">
        <v>105187.5</v>
      </c>
      <c r="O1124" s="46">
        <f>Tabla2[[#This Row],[Operating Profit]]/Tabla2[[#This Row],[Total Sales]]</f>
        <v>0.44999999999999996</v>
      </c>
      <c r="P1124" s="1" t="s">
        <v>23</v>
      </c>
    </row>
    <row r="1125" spans="1:16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3" t="str">
        <f>IFERROR(LEFT(Tabla2[[#This Row],[Product]],FIND(" ",Tabla2[[#This Row],[Product]])-3),Tabla2[[#This Row],[Product]])</f>
        <v>Women</v>
      </c>
      <c r="I1125" s="6">
        <v>60</v>
      </c>
      <c r="J1125" s="4">
        <v>6750</v>
      </c>
      <c r="K1125" s="6">
        <f>Tabla2[[#This Row],[Price per Unit]]*Tabla2[[#This Row],[Units Sold]]</f>
        <v>405000</v>
      </c>
      <c r="L1125" s="52">
        <f>Tabla2[[#This Row],[Units Sold]]/Cálculos!$C$11</f>
        <v>2.7230248085713561E-4</v>
      </c>
      <c r="M1125" s="6">
        <f>Tabla2[[#This Row],[Total Sales]]-Tabla2[[#This Row],[Operating Profit]]</f>
        <v>141749.99999999994</v>
      </c>
      <c r="N1125" s="6">
        <v>263250.00000000006</v>
      </c>
      <c r="O1125" s="46">
        <f>Tabla2[[#This Row],[Operating Profit]]/Tabla2[[#This Row],[Total Sales]]</f>
        <v>0.65000000000000013</v>
      </c>
      <c r="P1125" s="1" t="s">
        <v>23</v>
      </c>
    </row>
    <row r="1126" spans="1:16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3" t="str">
        <f>IFERROR(LEFT(Tabla2[[#This Row],[Product]],FIND(" ",Tabla2[[#This Row],[Product]])-3),Tabla2[[#This Row],[Product]])</f>
        <v>Men</v>
      </c>
      <c r="I1126" s="6">
        <v>55.000000000000007</v>
      </c>
      <c r="J1126" s="4">
        <v>6250</v>
      </c>
      <c r="K1126" s="6">
        <f>Tabla2[[#This Row],[Price per Unit]]*Tabla2[[#This Row],[Units Sold]]</f>
        <v>343750.00000000006</v>
      </c>
      <c r="L1126" s="52">
        <f>Tabla2[[#This Row],[Units Sold]]/Cálculos!$C$11</f>
        <v>2.5213192671957001E-4</v>
      </c>
      <c r="M1126" s="6">
        <f>Tabla2[[#This Row],[Total Sales]]-Tabla2[[#This Row],[Operating Profit]]</f>
        <v>171875.00000000006</v>
      </c>
      <c r="N1126" s="6">
        <v>171875</v>
      </c>
      <c r="O1126" s="46">
        <f>Tabla2[[#This Row],[Operating Profit]]/Tabla2[[#This Row],[Total Sales]]</f>
        <v>0.49999999999999989</v>
      </c>
      <c r="P1126" s="1" t="s">
        <v>23</v>
      </c>
    </row>
    <row r="1127" spans="1:16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3" t="str">
        <f>IFERROR(LEFT(Tabla2[[#This Row],[Product]],FIND(" ",Tabla2[[#This Row],[Product]])-3),Tabla2[[#This Row],[Product]])</f>
        <v>Men</v>
      </c>
      <c r="I1127" s="6">
        <v>55.000000000000007</v>
      </c>
      <c r="J1127" s="4">
        <v>5750</v>
      </c>
      <c r="K1127" s="6">
        <f>Tabla2[[#This Row],[Price per Unit]]*Tabla2[[#This Row],[Units Sold]]</f>
        <v>316250.00000000006</v>
      </c>
      <c r="L1127" s="52">
        <f>Tabla2[[#This Row],[Units Sold]]/Cálculos!$C$11</f>
        <v>2.319613725820044E-4</v>
      </c>
      <c r="M1127" s="6">
        <f>Tabla2[[#This Row],[Total Sales]]-Tabla2[[#This Row],[Operating Profit]]</f>
        <v>158125.00000000006</v>
      </c>
      <c r="N1127" s="6">
        <v>158125</v>
      </c>
      <c r="O1127" s="46">
        <f>Tabla2[[#This Row],[Operating Profit]]/Tabla2[[#This Row],[Total Sales]]</f>
        <v>0.49999999999999989</v>
      </c>
      <c r="P1127" s="1" t="s">
        <v>23</v>
      </c>
    </row>
    <row r="1128" spans="1:16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3" t="str">
        <f>IFERROR(LEFT(Tabla2[[#This Row],[Product]],FIND(" ",Tabla2[[#This Row],[Product]])-3),Tabla2[[#This Row],[Product]])</f>
        <v>Women</v>
      </c>
      <c r="I1128" s="6">
        <v>60</v>
      </c>
      <c r="J1128" s="4">
        <v>6250</v>
      </c>
      <c r="K1128" s="6">
        <f>Tabla2[[#This Row],[Price per Unit]]*Tabla2[[#This Row],[Units Sold]]</f>
        <v>375000</v>
      </c>
      <c r="L1128" s="52">
        <f>Tabla2[[#This Row],[Units Sold]]/Cálculos!$C$11</f>
        <v>2.5213192671957001E-4</v>
      </c>
      <c r="M1128" s="6">
        <f>Tabla2[[#This Row],[Total Sales]]-Tabla2[[#This Row],[Operating Profit]]</f>
        <v>187500.00000000003</v>
      </c>
      <c r="N1128" s="6">
        <v>187499.99999999997</v>
      </c>
      <c r="O1128" s="46">
        <f>Tabla2[[#This Row],[Operating Profit]]/Tabla2[[#This Row],[Total Sales]]</f>
        <v>0.49999999999999994</v>
      </c>
      <c r="P1128" s="1" t="s">
        <v>23</v>
      </c>
    </row>
    <row r="1129" spans="1:16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3" t="str">
        <f>IFERROR(LEFT(Tabla2[[#This Row],[Product]],FIND(" ",Tabla2[[#This Row],[Product]])-3),Tabla2[[#This Row],[Product]])</f>
        <v>Women</v>
      </c>
      <c r="I1129" s="6">
        <v>60</v>
      </c>
      <c r="J1129" s="4">
        <v>3500</v>
      </c>
      <c r="K1129" s="6">
        <f>Tabla2[[#This Row],[Price per Unit]]*Tabla2[[#This Row],[Units Sold]]</f>
        <v>210000</v>
      </c>
      <c r="L1129" s="52">
        <f>Tabla2[[#This Row],[Units Sold]]/Cálculos!$C$11</f>
        <v>1.4119387896295921E-4</v>
      </c>
      <c r="M1129" s="6">
        <f>Tabla2[[#This Row],[Total Sales]]-Tabla2[[#This Row],[Operating Profit]]</f>
        <v>83999.999999999985</v>
      </c>
      <c r="N1129" s="6">
        <v>126000.00000000001</v>
      </c>
      <c r="O1129" s="46">
        <f>Tabla2[[#This Row],[Operating Profit]]/Tabla2[[#This Row],[Total Sales]]</f>
        <v>0.60000000000000009</v>
      </c>
      <c r="P1129" s="1" t="s">
        <v>23</v>
      </c>
    </row>
    <row r="1130" spans="1:16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3" t="str">
        <f>IFERROR(LEFT(Tabla2[[#This Row],[Product]],FIND(" ",Tabla2[[#This Row],[Product]])-3),Tabla2[[#This Row],[Product]])</f>
        <v>Men</v>
      </c>
      <c r="I1130" s="6">
        <v>45</v>
      </c>
      <c r="J1130" s="4">
        <v>3500</v>
      </c>
      <c r="K1130" s="6">
        <f>Tabla2[[#This Row],[Price per Unit]]*Tabla2[[#This Row],[Units Sold]]</f>
        <v>157500</v>
      </c>
      <c r="L1130" s="52">
        <f>Tabla2[[#This Row],[Units Sold]]/Cálculos!$C$11</f>
        <v>1.4119387896295921E-4</v>
      </c>
      <c r="M1130" s="6">
        <f>Tabla2[[#This Row],[Total Sales]]-Tabla2[[#This Row],[Operating Profit]]</f>
        <v>86625</v>
      </c>
      <c r="N1130" s="6">
        <v>70875</v>
      </c>
      <c r="O1130" s="46">
        <f>Tabla2[[#This Row],[Operating Profit]]/Tabla2[[#This Row],[Total Sales]]</f>
        <v>0.45</v>
      </c>
      <c r="P1130" s="1" t="s">
        <v>23</v>
      </c>
    </row>
    <row r="1131" spans="1:16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3" t="str">
        <f>IFERROR(LEFT(Tabla2[[#This Row],[Product]],FIND(" ",Tabla2[[#This Row],[Product]])-3),Tabla2[[#This Row],[Product]])</f>
        <v>Women</v>
      </c>
      <c r="I1131" s="6">
        <v>40</v>
      </c>
      <c r="J1131" s="4">
        <v>5750</v>
      </c>
      <c r="K1131" s="6">
        <f>Tabla2[[#This Row],[Price per Unit]]*Tabla2[[#This Row],[Units Sold]]</f>
        <v>230000</v>
      </c>
      <c r="L1131" s="52">
        <f>Tabla2[[#This Row],[Units Sold]]/Cálculos!$C$11</f>
        <v>2.319613725820044E-4</v>
      </c>
      <c r="M1131" s="6">
        <f>Tabla2[[#This Row],[Total Sales]]-Tabla2[[#This Row],[Operating Profit]]</f>
        <v>80499.999999999971</v>
      </c>
      <c r="N1131" s="6">
        <v>149500.00000000003</v>
      </c>
      <c r="O1131" s="46">
        <f>Tabla2[[#This Row],[Operating Profit]]/Tabla2[[#This Row],[Total Sales]]</f>
        <v>0.65000000000000013</v>
      </c>
      <c r="P1131" s="1" t="s">
        <v>23</v>
      </c>
    </row>
    <row r="1132" spans="1:16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3" t="str">
        <f>IFERROR(LEFT(Tabla2[[#This Row],[Product]],FIND(" ",Tabla2[[#This Row],[Product]])-3),Tabla2[[#This Row],[Product]])</f>
        <v>Men</v>
      </c>
      <c r="I1132" s="6">
        <v>30.000000000000004</v>
      </c>
      <c r="J1132" s="4">
        <v>5250</v>
      </c>
      <c r="K1132" s="6">
        <f>Tabla2[[#This Row],[Price per Unit]]*Tabla2[[#This Row],[Units Sold]]</f>
        <v>157500.00000000003</v>
      </c>
      <c r="L1132" s="52">
        <f>Tabla2[[#This Row],[Units Sold]]/Cálculos!$C$11</f>
        <v>2.117908184444388E-4</v>
      </c>
      <c r="M1132" s="6">
        <f>Tabla2[[#This Row],[Total Sales]]-Tabla2[[#This Row],[Operating Profit]]</f>
        <v>78750.000000000029</v>
      </c>
      <c r="N1132" s="6">
        <v>78750</v>
      </c>
      <c r="O1132" s="46">
        <f>Tabla2[[#This Row],[Operating Profit]]/Tabla2[[#This Row],[Total Sales]]</f>
        <v>0.49999999999999989</v>
      </c>
      <c r="P1132" s="1" t="s">
        <v>23</v>
      </c>
    </row>
    <row r="1133" spans="1:16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3" t="str">
        <f>IFERROR(LEFT(Tabla2[[#This Row],[Product]],FIND(" ",Tabla2[[#This Row],[Product]])-3),Tabla2[[#This Row],[Product]])</f>
        <v>Men</v>
      </c>
      <c r="I1133" s="6">
        <v>30.000000000000004</v>
      </c>
      <c r="J1133" s="4">
        <v>5250</v>
      </c>
      <c r="K1133" s="6">
        <f>Tabla2[[#This Row],[Price per Unit]]*Tabla2[[#This Row],[Units Sold]]</f>
        <v>157500.00000000003</v>
      </c>
      <c r="L1133" s="52">
        <f>Tabla2[[#This Row],[Units Sold]]/Cálculos!$C$11</f>
        <v>2.117908184444388E-4</v>
      </c>
      <c r="M1133" s="6">
        <f>Tabla2[[#This Row],[Total Sales]]-Tabla2[[#This Row],[Operating Profit]]</f>
        <v>78750.000000000029</v>
      </c>
      <c r="N1133" s="6">
        <v>78750</v>
      </c>
      <c r="O1133" s="46">
        <f>Tabla2[[#This Row],[Operating Profit]]/Tabla2[[#This Row],[Total Sales]]</f>
        <v>0.49999999999999989</v>
      </c>
      <c r="P1133" s="1" t="s">
        <v>23</v>
      </c>
    </row>
    <row r="1134" spans="1:16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3" t="str">
        <f>IFERROR(LEFT(Tabla2[[#This Row],[Product]],FIND(" ",Tabla2[[#This Row],[Product]])-3),Tabla2[[#This Row],[Product]])</f>
        <v>Women</v>
      </c>
      <c r="I1134" s="6">
        <v>35</v>
      </c>
      <c r="J1134" s="4">
        <v>4750</v>
      </c>
      <c r="K1134" s="6">
        <f>Tabla2[[#This Row],[Price per Unit]]*Tabla2[[#This Row],[Units Sold]]</f>
        <v>166250</v>
      </c>
      <c r="L1134" s="52">
        <f>Tabla2[[#This Row],[Units Sold]]/Cálculos!$C$11</f>
        <v>1.9162026430687319E-4</v>
      </c>
      <c r="M1134" s="6">
        <f>Tabla2[[#This Row],[Total Sales]]-Tabla2[[#This Row],[Operating Profit]]</f>
        <v>83125.000000000015</v>
      </c>
      <c r="N1134" s="6">
        <v>83124.999999999985</v>
      </c>
      <c r="O1134" s="46">
        <f>Tabla2[[#This Row],[Operating Profit]]/Tabla2[[#This Row],[Total Sales]]</f>
        <v>0.49999999999999989</v>
      </c>
      <c r="P1134" s="1" t="s">
        <v>23</v>
      </c>
    </row>
    <row r="1135" spans="1:16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3" t="str">
        <f>IFERROR(LEFT(Tabla2[[#This Row],[Product]],FIND(" ",Tabla2[[#This Row],[Product]])-3),Tabla2[[#This Row],[Product]])</f>
        <v>Women</v>
      </c>
      <c r="I1135" s="6">
        <v>35</v>
      </c>
      <c r="J1135" s="4">
        <v>3250</v>
      </c>
      <c r="K1135" s="6">
        <f>Tabla2[[#This Row],[Price per Unit]]*Tabla2[[#This Row],[Units Sold]]</f>
        <v>113750</v>
      </c>
      <c r="L1135" s="52">
        <f>Tabla2[[#This Row],[Units Sold]]/Cálculos!$C$11</f>
        <v>1.3110860189417641E-4</v>
      </c>
      <c r="M1135" s="6">
        <f>Tabla2[[#This Row],[Total Sales]]-Tabla2[[#This Row],[Operating Profit]]</f>
        <v>45499.999999999985</v>
      </c>
      <c r="N1135" s="6">
        <v>68250.000000000015</v>
      </c>
      <c r="O1135" s="46">
        <f>Tabla2[[#This Row],[Operating Profit]]/Tabla2[[#This Row],[Total Sales]]</f>
        <v>0.60000000000000009</v>
      </c>
      <c r="P1135" s="1" t="s">
        <v>23</v>
      </c>
    </row>
    <row r="1136" spans="1:16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3" t="str">
        <f>IFERROR(LEFT(Tabla2[[#This Row],[Product]],FIND(" ",Tabla2[[#This Row],[Product]])-3),Tabla2[[#This Row],[Product]])</f>
        <v>Men</v>
      </c>
      <c r="I1136" s="6">
        <v>30.000000000000004</v>
      </c>
      <c r="J1136" s="4">
        <v>3000</v>
      </c>
      <c r="K1136" s="6">
        <f>Tabla2[[#This Row],[Price per Unit]]*Tabla2[[#This Row],[Units Sold]]</f>
        <v>90000.000000000015</v>
      </c>
      <c r="L1136" s="52">
        <f>Tabla2[[#This Row],[Units Sold]]/Cálculos!$C$11</f>
        <v>1.210233248253936E-4</v>
      </c>
      <c r="M1136" s="6">
        <f>Tabla2[[#This Row],[Total Sales]]-Tabla2[[#This Row],[Operating Profit]]</f>
        <v>49500.000000000015</v>
      </c>
      <c r="N1136" s="6">
        <v>40500</v>
      </c>
      <c r="O1136" s="46">
        <f>Tabla2[[#This Row],[Operating Profit]]/Tabla2[[#This Row],[Total Sales]]</f>
        <v>0.4499999999999999</v>
      </c>
      <c r="P1136" s="1" t="s">
        <v>23</v>
      </c>
    </row>
    <row r="1137" spans="1:16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3" t="str">
        <f>IFERROR(LEFT(Tabla2[[#This Row],[Product]],FIND(" ",Tabla2[[#This Row],[Product]])-3),Tabla2[[#This Row],[Product]])</f>
        <v>Women</v>
      </c>
      <c r="I1137" s="6">
        <v>40</v>
      </c>
      <c r="J1137" s="4">
        <v>4750</v>
      </c>
      <c r="K1137" s="6">
        <f>Tabla2[[#This Row],[Price per Unit]]*Tabla2[[#This Row],[Units Sold]]</f>
        <v>190000</v>
      </c>
      <c r="L1137" s="52">
        <f>Tabla2[[#This Row],[Units Sold]]/Cálculos!$C$11</f>
        <v>1.9162026430687319E-4</v>
      </c>
      <c r="M1137" s="6">
        <f>Tabla2[[#This Row],[Total Sales]]-Tabla2[[#This Row],[Operating Profit]]</f>
        <v>66499.999999999971</v>
      </c>
      <c r="N1137" s="6">
        <v>123500.00000000003</v>
      </c>
      <c r="O1137" s="46">
        <f>Tabla2[[#This Row],[Operating Profit]]/Tabla2[[#This Row],[Total Sales]]</f>
        <v>0.65000000000000013</v>
      </c>
      <c r="P1137" s="1" t="s">
        <v>23</v>
      </c>
    </row>
    <row r="1138" spans="1:16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3" t="str">
        <f>IFERROR(LEFT(Tabla2[[#This Row],[Product]],FIND(" ",Tabla2[[#This Row],[Product]])-3),Tabla2[[#This Row],[Product]])</f>
        <v>Men</v>
      </c>
      <c r="I1138" s="6">
        <v>20.000000000000004</v>
      </c>
      <c r="J1138" s="4">
        <v>6250</v>
      </c>
      <c r="K1138" s="6">
        <f>Tabla2[[#This Row],[Price per Unit]]*Tabla2[[#This Row],[Units Sold]]</f>
        <v>125000.00000000003</v>
      </c>
      <c r="L1138" s="52">
        <f>Tabla2[[#This Row],[Units Sold]]/Cálculos!$C$11</f>
        <v>2.5213192671957001E-4</v>
      </c>
      <c r="M1138" s="6">
        <f>Tabla2[[#This Row],[Total Sales]]-Tabla2[[#This Row],[Operating Profit]]</f>
        <v>62500.000000000022</v>
      </c>
      <c r="N1138" s="6">
        <v>62500.000000000007</v>
      </c>
      <c r="O1138" s="46">
        <f>Tabla2[[#This Row],[Operating Profit]]/Tabla2[[#This Row],[Total Sales]]</f>
        <v>0.49999999999999994</v>
      </c>
      <c r="P1138" s="1" t="s">
        <v>23</v>
      </c>
    </row>
    <row r="1139" spans="1:16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3" t="str">
        <f>IFERROR(LEFT(Tabla2[[#This Row],[Product]],FIND(" ",Tabla2[[#This Row],[Product]])-3),Tabla2[[#This Row],[Product]])</f>
        <v>Men</v>
      </c>
      <c r="I1139" s="6">
        <v>20.000000000000004</v>
      </c>
      <c r="J1139" s="4">
        <v>6250</v>
      </c>
      <c r="K1139" s="6">
        <f>Tabla2[[#This Row],[Price per Unit]]*Tabla2[[#This Row],[Units Sold]]</f>
        <v>125000.00000000003</v>
      </c>
      <c r="L1139" s="52">
        <f>Tabla2[[#This Row],[Units Sold]]/Cálculos!$C$11</f>
        <v>2.5213192671957001E-4</v>
      </c>
      <c r="M1139" s="6">
        <f>Tabla2[[#This Row],[Total Sales]]-Tabla2[[#This Row],[Operating Profit]]</f>
        <v>62500.000000000022</v>
      </c>
      <c r="N1139" s="6">
        <v>62500.000000000007</v>
      </c>
      <c r="O1139" s="46">
        <f>Tabla2[[#This Row],[Operating Profit]]/Tabla2[[#This Row],[Total Sales]]</f>
        <v>0.49999999999999994</v>
      </c>
      <c r="P1139" s="1" t="s">
        <v>23</v>
      </c>
    </row>
    <row r="1140" spans="1:16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3" t="str">
        <f>IFERROR(LEFT(Tabla2[[#This Row],[Product]],FIND(" ",Tabla2[[#This Row],[Product]])-3),Tabla2[[#This Row],[Product]])</f>
        <v>Women</v>
      </c>
      <c r="I1140" s="6">
        <v>45.000000000000007</v>
      </c>
      <c r="J1140" s="4">
        <v>5750</v>
      </c>
      <c r="K1140" s="6">
        <f>Tabla2[[#This Row],[Price per Unit]]*Tabla2[[#This Row],[Units Sold]]</f>
        <v>258750.00000000003</v>
      </c>
      <c r="L1140" s="52">
        <f>Tabla2[[#This Row],[Units Sold]]/Cálculos!$C$11</f>
        <v>2.319613725820044E-4</v>
      </c>
      <c r="M1140" s="6">
        <f>Tabla2[[#This Row],[Total Sales]]-Tabla2[[#This Row],[Operating Profit]]</f>
        <v>129375.00000000003</v>
      </c>
      <c r="N1140" s="6">
        <v>129375</v>
      </c>
      <c r="O1140" s="46">
        <f>Tabla2[[#This Row],[Operating Profit]]/Tabla2[[#This Row],[Total Sales]]</f>
        <v>0.49999999999999994</v>
      </c>
      <c r="P1140" s="1" t="s">
        <v>23</v>
      </c>
    </row>
    <row r="1141" spans="1:16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3" t="str">
        <f>IFERROR(LEFT(Tabla2[[#This Row],[Product]],FIND(" ",Tabla2[[#This Row],[Product]])-3),Tabla2[[#This Row],[Product]])</f>
        <v>Women</v>
      </c>
      <c r="I1141" s="6">
        <v>45.000000000000007</v>
      </c>
      <c r="J1141" s="4">
        <v>4500</v>
      </c>
      <c r="K1141" s="6">
        <f>Tabla2[[#This Row],[Price per Unit]]*Tabla2[[#This Row],[Units Sold]]</f>
        <v>202500.00000000003</v>
      </c>
      <c r="L1141" s="52">
        <f>Tabla2[[#This Row],[Units Sold]]/Cálculos!$C$11</f>
        <v>1.8153498723809039E-4</v>
      </c>
      <c r="M1141" s="6">
        <f>Tabla2[[#This Row],[Total Sales]]-Tabla2[[#This Row],[Operating Profit]]</f>
        <v>81000</v>
      </c>
      <c r="N1141" s="6">
        <v>121500.00000000003</v>
      </c>
      <c r="O1141" s="46">
        <f>Tabla2[[#This Row],[Operating Profit]]/Tabla2[[#This Row],[Total Sales]]</f>
        <v>0.60000000000000009</v>
      </c>
      <c r="P1141" s="1" t="s">
        <v>23</v>
      </c>
    </row>
    <row r="1142" spans="1:16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3" t="str">
        <f>IFERROR(LEFT(Tabla2[[#This Row],[Product]],FIND(" ",Tabla2[[#This Row],[Product]])-3),Tabla2[[#This Row],[Product]])</f>
        <v>Men</v>
      </c>
      <c r="I1142" s="6">
        <v>49.999999999999993</v>
      </c>
      <c r="J1142" s="4">
        <v>4250</v>
      </c>
      <c r="K1142" s="6">
        <f>Tabla2[[#This Row],[Price per Unit]]*Tabla2[[#This Row],[Units Sold]]</f>
        <v>212499.99999999997</v>
      </c>
      <c r="L1142" s="52">
        <f>Tabla2[[#This Row],[Units Sold]]/Cálculos!$C$11</f>
        <v>1.7144971016930759E-4</v>
      </c>
      <c r="M1142" s="6">
        <f>Tabla2[[#This Row],[Total Sales]]-Tabla2[[#This Row],[Operating Profit]]</f>
        <v>116875</v>
      </c>
      <c r="N1142" s="6">
        <v>95624.999999999971</v>
      </c>
      <c r="O1142" s="46">
        <f>Tabla2[[#This Row],[Operating Profit]]/Tabla2[[#This Row],[Total Sales]]</f>
        <v>0.4499999999999999</v>
      </c>
      <c r="P1142" s="1" t="s">
        <v>23</v>
      </c>
    </row>
    <row r="1143" spans="1:16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3" t="str">
        <f>IFERROR(LEFT(Tabla2[[#This Row],[Product]],FIND(" ",Tabla2[[#This Row],[Product]])-3),Tabla2[[#This Row],[Product]])</f>
        <v>Women</v>
      </c>
      <c r="I1143" s="6">
        <v>60</v>
      </c>
      <c r="J1143" s="4">
        <v>6250</v>
      </c>
      <c r="K1143" s="6">
        <f>Tabla2[[#This Row],[Price per Unit]]*Tabla2[[#This Row],[Units Sold]]</f>
        <v>375000</v>
      </c>
      <c r="L1143" s="52">
        <f>Tabla2[[#This Row],[Units Sold]]/Cálculos!$C$11</f>
        <v>2.5213192671957001E-4</v>
      </c>
      <c r="M1143" s="6">
        <f>Tabla2[[#This Row],[Total Sales]]-Tabla2[[#This Row],[Operating Profit]]</f>
        <v>131249.99999999994</v>
      </c>
      <c r="N1143" s="6">
        <v>243750.00000000006</v>
      </c>
      <c r="O1143" s="46">
        <f>Tabla2[[#This Row],[Operating Profit]]/Tabla2[[#This Row],[Total Sales]]</f>
        <v>0.65000000000000013</v>
      </c>
      <c r="P1143" s="1" t="s">
        <v>23</v>
      </c>
    </row>
    <row r="1144" spans="1:16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3" t="str">
        <f>IFERROR(LEFT(Tabla2[[#This Row],[Product]],FIND(" ",Tabla2[[#This Row],[Product]])-3),Tabla2[[#This Row],[Product]])</f>
        <v>Men</v>
      </c>
      <c r="I1144" s="6">
        <v>60</v>
      </c>
      <c r="J1144" s="4">
        <v>7750</v>
      </c>
      <c r="K1144" s="6">
        <f>Tabla2[[#This Row],[Price per Unit]]*Tabla2[[#This Row],[Units Sold]]</f>
        <v>465000</v>
      </c>
      <c r="L1144" s="52">
        <f>Tabla2[[#This Row],[Units Sold]]/Cálculos!$C$11</f>
        <v>3.1264358913226677E-4</v>
      </c>
      <c r="M1144" s="6">
        <f>Tabla2[[#This Row],[Total Sales]]-Tabla2[[#This Row],[Operating Profit]]</f>
        <v>232500.00000000003</v>
      </c>
      <c r="N1144" s="6">
        <v>232499.99999999997</v>
      </c>
      <c r="O1144" s="46">
        <f>Tabla2[[#This Row],[Operating Profit]]/Tabla2[[#This Row],[Total Sales]]</f>
        <v>0.49999999999999994</v>
      </c>
      <c r="P1144" s="1" t="s">
        <v>23</v>
      </c>
    </row>
    <row r="1145" spans="1:16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3" t="str">
        <f>IFERROR(LEFT(Tabla2[[#This Row],[Product]],FIND(" ",Tabla2[[#This Row],[Product]])-3),Tabla2[[#This Row],[Product]])</f>
        <v>Men</v>
      </c>
      <c r="I1145" s="6">
        <v>60</v>
      </c>
      <c r="J1145" s="4">
        <v>7750</v>
      </c>
      <c r="K1145" s="6">
        <f>Tabla2[[#This Row],[Price per Unit]]*Tabla2[[#This Row],[Units Sold]]</f>
        <v>465000</v>
      </c>
      <c r="L1145" s="52">
        <f>Tabla2[[#This Row],[Units Sold]]/Cálculos!$C$11</f>
        <v>3.1264358913226677E-4</v>
      </c>
      <c r="M1145" s="6">
        <f>Tabla2[[#This Row],[Total Sales]]-Tabla2[[#This Row],[Operating Profit]]</f>
        <v>232500.00000000003</v>
      </c>
      <c r="N1145" s="6">
        <v>232499.99999999997</v>
      </c>
      <c r="O1145" s="46">
        <f>Tabla2[[#This Row],[Operating Profit]]/Tabla2[[#This Row],[Total Sales]]</f>
        <v>0.49999999999999994</v>
      </c>
      <c r="P1145" s="1" t="s">
        <v>23</v>
      </c>
    </row>
    <row r="1146" spans="1:16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3" t="str">
        <f>IFERROR(LEFT(Tabla2[[#This Row],[Product]],FIND(" ",Tabla2[[#This Row],[Product]])-3),Tabla2[[#This Row],[Product]])</f>
        <v>Women</v>
      </c>
      <c r="I1146" s="6">
        <v>65</v>
      </c>
      <c r="J1146" s="4">
        <v>7000</v>
      </c>
      <c r="K1146" s="6">
        <f>Tabla2[[#This Row],[Price per Unit]]*Tabla2[[#This Row],[Units Sold]]</f>
        <v>455000</v>
      </c>
      <c r="L1146" s="52">
        <f>Tabla2[[#This Row],[Units Sold]]/Cálculos!$C$11</f>
        <v>2.8238775792591842E-4</v>
      </c>
      <c r="M1146" s="6">
        <f>Tabla2[[#This Row],[Total Sales]]-Tabla2[[#This Row],[Operating Profit]]</f>
        <v>227500.00000000003</v>
      </c>
      <c r="N1146" s="6">
        <v>227499.99999999997</v>
      </c>
      <c r="O1146" s="46">
        <f>Tabla2[[#This Row],[Operating Profit]]/Tabla2[[#This Row],[Total Sales]]</f>
        <v>0.49999999999999994</v>
      </c>
      <c r="P1146" s="1" t="s">
        <v>23</v>
      </c>
    </row>
    <row r="1147" spans="1:16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3" t="str">
        <f>IFERROR(LEFT(Tabla2[[#This Row],[Product]],FIND(" ",Tabla2[[#This Row],[Product]])-3),Tabla2[[#This Row],[Product]])</f>
        <v>Women</v>
      </c>
      <c r="I1147" s="6">
        <v>65</v>
      </c>
      <c r="J1147" s="4">
        <v>5500</v>
      </c>
      <c r="K1147" s="6">
        <f>Tabla2[[#This Row],[Price per Unit]]*Tabla2[[#This Row],[Units Sold]]</f>
        <v>357500</v>
      </c>
      <c r="L1147" s="52">
        <f>Tabla2[[#This Row],[Units Sold]]/Cálculos!$C$11</f>
        <v>2.218760955132216E-4</v>
      </c>
      <c r="M1147" s="6">
        <f>Tabla2[[#This Row],[Total Sales]]-Tabla2[[#This Row],[Operating Profit]]</f>
        <v>142999.99999999997</v>
      </c>
      <c r="N1147" s="6">
        <v>214500.00000000003</v>
      </c>
      <c r="O1147" s="46">
        <f>Tabla2[[#This Row],[Operating Profit]]/Tabla2[[#This Row],[Total Sales]]</f>
        <v>0.60000000000000009</v>
      </c>
      <c r="P1147" s="1" t="s">
        <v>23</v>
      </c>
    </row>
    <row r="1148" spans="1:16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3" t="str">
        <f>IFERROR(LEFT(Tabla2[[#This Row],[Product]],FIND(" ",Tabla2[[#This Row],[Product]])-3),Tabla2[[#This Row],[Product]])</f>
        <v>Men</v>
      </c>
      <c r="I1148" s="6">
        <v>60</v>
      </c>
      <c r="J1148" s="4">
        <v>5000</v>
      </c>
      <c r="K1148" s="6">
        <f>Tabla2[[#This Row],[Price per Unit]]*Tabla2[[#This Row],[Units Sold]]</f>
        <v>300000</v>
      </c>
      <c r="L1148" s="52">
        <f>Tabla2[[#This Row],[Units Sold]]/Cálculos!$C$11</f>
        <v>2.01705541375656E-4</v>
      </c>
      <c r="M1148" s="6">
        <f>Tabla2[[#This Row],[Total Sales]]-Tabla2[[#This Row],[Operating Profit]]</f>
        <v>165000</v>
      </c>
      <c r="N1148" s="6">
        <v>135000</v>
      </c>
      <c r="O1148" s="46">
        <f>Tabla2[[#This Row],[Operating Profit]]/Tabla2[[#This Row],[Total Sales]]</f>
        <v>0.45</v>
      </c>
      <c r="P1148" s="1" t="s">
        <v>23</v>
      </c>
    </row>
    <row r="1149" spans="1:16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3" t="str">
        <f>IFERROR(LEFT(Tabla2[[#This Row],[Product]],FIND(" ",Tabla2[[#This Row],[Product]])-3),Tabla2[[#This Row],[Product]])</f>
        <v>Women</v>
      </c>
      <c r="I1149" s="6">
        <v>70</v>
      </c>
      <c r="J1149" s="4">
        <v>7500</v>
      </c>
      <c r="K1149" s="6">
        <f>Tabla2[[#This Row],[Price per Unit]]*Tabla2[[#This Row],[Units Sold]]</f>
        <v>525000</v>
      </c>
      <c r="L1149" s="52">
        <f>Tabla2[[#This Row],[Units Sold]]/Cálculos!$C$11</f>
        <v>3.0255831206348402E-4</v>
      </c>
      <c r="M1149" s="6">
        <f>Tabla2[[#This Row],[Total Sales]]-Tabla2[[#This Row],[Operating Profit]]</f>
        <v>183749.99999999994</v>
      </c>
      <c r="N1149" s="6">
        <v>341250.00000000006</v>
      </c>
      <c r="O1149" s="46">
        <f>Tabla2[[#This Row],[Operating Profit]]/Tabla2[[#This Row],[Total Sales]]</f>
        <v>0.65000000000000013</v>
      </c>
      <c r="P1149" s="1" t="s">
        <v>23</v>
      </c>
    </row>
    <row r="1150" spans="1:16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3" t="str">
        <f>IFERROR(LEFT(Tabla2[[#This Row],[Product]],FIND(" ",Tabla2[[#This Row],[Product]])-3),Tabla2[[#This Row],[Product]])</f>
        <v>Men</v>
      </c>
      <c r="I1150" s="6">
        <v>40</v>
      </c>
      <c r="J1150" s="4">
        <v>4500</v>
      </c>
      <c r="K1150" s="6">
        <f>Tabla2[[#This Row],[Price per Unit]]*Tabla2[[#This Row],[Units Sold]]</f>
        <v>180000</v>
      </c>
      <c r="L1150" s="52">
        <f>Tabla2[[#This Row],[Units Sold]]/Cálculos!$C$11</f>
        <v>1.8153498723809039E-4</v>
      </c>
      <c r="M1150" s="6">
        <f>Tabla2[[#This Row],[Total Sales]]-Tabla2[[#This Row],[Operating Profit]]</f>
        <v>117000</v>
      </c>
      <c r="N1150" s="6">
        <v>62999.999999999993</v>
      </c>
      <c r="O1150" s="46">
        <f>Tabla2[[#This Row],[Operating Profit]]/Tabla2[[#This Row],[Total Sales]]</f>
        <v>0.35</v>
      </c>
      <c r="P1150" s="1" t="s">
        <v>23</v>
      </c>
    </row>
    <row r="1151" spans="1:16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3" t="str">
        <f>IFERROR(LEFT(Tabla2[[#This Row],[Product]],FIND(" ",Tabla2[[#This Row],[Product]])-3),Tabla2[[#This Row],[Product]])</f>
        <v>Men</v>
      </c>
      <c r="I1151" s="6">
        <v>40</v>
      </c>
      <c r="J1151" s="4">
        <v>2500</v>
      </c>
      <c r="K1151" s="6">
        <f>Tabla2[[#This Row],[Price per Unit]]*Tabla2[[#This Row],[Units Sold]]</f>
        <v>100000</v>
      </c>
      <c r="L1151" s="52">
        <f>Tabla2[[#This Row],[Units Sold]]/Cálculos!$C$11</f>
        <v>1.00852770687828E-4</v>
      </c>
      <c r="M1151" s="6">
        <f>Tabla2[[#This Row],[Total Sales]]-Tabla2[[#This Row],[Operating Profit]]</f>
        <v>65000</v>
      </c>
      <c r="N1151" s="6">
        <v>35000</v>
      </c>
      <c r="O1151" s="46">
        <f>Tabla2[[#This Row],[Operating Profit]]/Tabla2[[#This Row],[Total Sales]]</f>
        <v>0.35</v>
      </c>
      <c r="P1151" s="1" t="s">
        <v>23</v>
      </c>
    </row>
    <row r="1152" spans="1:16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3" t="str">
        <f>IFERROR(LEFT(Tabla2[[#This Row],[Product]],FIND(" ",Tabla2[[#This Row],[Product]])-3),Tabla2[[#This Row],[Product]])</f>
        <v>Women</v>
      </c>
      <c r="I1152" s="6">
        <v>30.000000000000004</v>
      </c>
      <c r="J1152" s="4">
        <v>2500</v>
      </c>
      <c r="K1152" s="6">
        <f>Tabla2[[#This Row],[Price per Unit]]*Tabla2[[#This Row],[Units Sold]]</f>
        <v>75000.000000000015</v>
      </c>
      <c r="L1152" s="52">
        <f>Tabla2[[#This Row],[Units Sold]]/Cálculos!$C$11</f>
        <v>1.00852770687828E-4</v>
      </c>
      <c r="M1152" s="6">
        <f>Tabla2[[#This Row],[Total Sales]]-Tabla2[[#This Row],[Operating Profit]]</f>
        <v>45000.000000000015</v>
      </c>
      <c r="N1152" s="6">
        <v>30000.000000000004</v>
      </c>
      <c r="O1152" s="46">
        <f>Tabla2[[#This Row],[Operating Profit]]/Tabla2[[#This Row],[Total Sales]]</f>
        <v>0.39999999999999997</v>
      </c>
      <c r="P1152" s="1" t="s">
        <v>23</v>
      </c>
    </row>
    <row r="1153" spans="1:16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3" t="str">
        <f>IFERROR(LEFT(Tabla2[[#This Row],[Product]],FIND(" ",Tabla2[[#This Row],[Product]])-3),Tabla2[[#This Row],[Product]])</f>
        <v>Women</v>
      </c>
      <c r="I1153" s="6">
        <v>35</v>
      </c>
      <c r="J1153" s="4">
        <v>1000</v>
      </c>
      <c r="K1153" s="6">
        <f>Tabla2[[#This Row],[Price per Unit]]*Tabla2[[#This Row],[Units Sold]]</f>
        <v>35000</v>
      </c>
      <c r="L1153" s="52">
        <f>Tabla2[[#This Row],[Units Sold]]/Cálculos!$C$11</f>
        <v>4.0341108275131196E-5</v>
      </c>
      <c r="M1153" s="6">
        <f>Tabla2[[#This Row],[Total Sales]]-Tabla2[[#This Row],[Operating Profit]]</f>
        <v>24500</v>
      </c>
      <c r="N1153" s="6">
        <v>10500</v>
      </c>
      <c r="O1153" s="46">
        <f>Tabla2[[#This Row],[Operating Profit]]/Tabla2[[#This Row],[Total Sales]]</f>
        <v>0.3</v>
      </c>
      <c r="P1153" s="1" t="s">
        <v>23</v>
      </c>
    </row>
    <row r="1154" spans="1:16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3" t="str">
        <f>IFERROR(LEFT(Tabla2[[#This Row],[Product]],FIND(" ",Tabla2[[#This Row],[Product]])-3),Tabla2[[#This Row],[Product]])</f>
        <v>Men</v>
      </c>
      <c r="I1154" s="6">
        <v>50</v>
      </c>
      <c r="J1154" s="4">
        <v>1500</v>
      </c>
      <c r="K1154" s="6">
        <f>Tabla2[[#This Row],[Price per Unit]]*Tabla2[[#This Row],[Units Sold]]</f>
        <v>75000</v>
      </c>
      <c r="L1154" s="52">
        <f>Tabla2[[#This Row],[Units Sold]]/Cálculos!$C$11</f>
        <v>6.0511662412696801E-5</v>
      </c>
      <c r="M1154" s="6">
        <f>Tabla2[[#This Row],[Total Sales]]-Tabla2[[#This Row],[Operating Profit]]</f>
        <v>56250</v>
      </c>
      <c r="N1154" s="6">
        <v>18750</v>
      </c>
      <c r="O1154" s="46">
        <f>Tabla2[[#This Row],[Operating Profit]]/Tabla2[[#This Row],[Total Sales]]</f>
        <v>0.25</v>
      </c>
      <c r="P1154" s="1" t="s">
        <v>23</v>
      </c>
    </row>
    <row r="1155" spans="1:16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3" t="str">
        <f>IFERROR(LEFT(Tabla2[[#This Row],[Product]],FIND(" ",Tabla2[[#This Row],[Product]])-3),Tabla2[[#This Row],[Product]])</f>
        <v>Women</v>
      </c>
      <c r="I1155" s="6">
        <v>40</v>
      </c>
      <c r="J1155" s="4">
        <v>2500</v>
      </c>
      <c r="K1155" s="6">
        <f>Tabla2[[#This Row],[Price per Unit]]*Tabla2[[#This Row],[Units Sold]]</f>
        <v>100000</v>
      </c>
      <c r="L1155" s="52">
        <f>Tabla2[[#This Row],[Units Sold]]/Cálculos!$C$11</f>
        <v>1.00852770687828E-4</v>
      </c>
      <c r="M1155" s="6">
        <f>Tabla2[[#This Row],[Total Sales]]-Tabla2[[#This Row],[Operating Profit]]</f>
        <v>60000</v>
      </c>
      <c r="N1155" s="6">
        <v>40000</v>
      </c>
      <c r="O1155" s="46">
        <f>Tabla2[[#This Row],[Operating Profit]]/Tabla2[[#This Row],[Total Sales]]</f>
        <v>0.4</v>
      </c>
      <c r="P1155" s="1" t="s">
        <v>23</v>
      </c>
    </row>
    <row r="1156" spans="1:16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3" t="str">
        <f>IFERROR(LEFT(Tabla2[[#This Row],[Product]],FIND(" ",Tabla2[[#This Row],[Product]])-3),Tabla2[[#This Row],[Product]])</f>
        <v>Men</v>
      </c>
      <c r="I1156" s="6">
        <v>40</v>
      </c>
      <c r="J1156" s="4">
        <v>5000</v>
      </c>
      <c r="K1156" s="6">
        <f>Tabla2[[#This Row],[Price per Unit]]*Tabla2[[#This Row],[Units Sold]]</f>
        <v>200000</v>
      </c>
      <c r="L1156" s="52">
        <f>Tabla2[[#This Row],[Units Sold]]/Cálculos!$C$11</f>
        <v>2.01705541375656E-4</v>
      </c>
      <c r="M1156" s="6">
        <f>Tabla2[[#This Row],[Total Sales]]-Tabla2[[#This Row],[Operating Profit]]</f>
        <v>130000</v>
      </c>
      <c r="N1156" s="6">
        <v>70000</v>
      </c>
      <c r="O1156" s="46">
        <f>Tabla2[[#This Row],[Operating Profit]]/Tabla2[[#This Row],[Total Sales]]</f>
        <v>0.35</v>
      </c>
      <c r="P1156" s="1" t="s">
        <v>23</v>
      </c>
    </row>
    <row r="1157" spans="1:16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3" t="str">
        <f>IFERROR(LEFT(Tabla2[[#This Row],[Product]],FIND(" ",Tabla2[[#This Row],[Product]])-3),Tabla2[[#This Row],[Product]])</f>
        <v>Men</v>
      </c>
      <c r="I1157" s="6">
        <v>40</v>
      </c>
      <c r="J1157" s="4">
        <v>1500</v>
      </c>
      <c r="K1157" s="6">
        <f>Tabla2[[#This Row],[Price per Unit]]*Tabla2[[#This Row],[Units Sold]]</f>
        <v>60000</v>
      </c>
      <c r="L1157" s="52">
        <f>Tabla2[[#This Row],[Units Sold]]/Cálculos!$C$11</f>
        <v>6.0511662412696801E-5</v>
      </c>
      <c r="M1157" s="6">
        <f>Tabla2[[#This Row],[Total Sales]]-Tabla2[[#This Row],[Operating Profit]]</f>
        <v>39000</v>
      </c>
      <c r="N1157" s="6">
        <v>21000</v>
      </c>
      <c r="O1157" s="46">
        <f>Tabla2[[#This Row],[Operating Profit]]/Tabla2[[#This Row],[Total Sales]]</f>
        <v>0.35</v>
      </c>
      <c r="P1157" s="1" t="s">
        <v>23</v>
      </c>
    </row>
    <row r="1158" spans="1:16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3" t="str">
        <f>IFERROR(LEFT(Tabla2[[#This Row],[Product]],FIND(" ",Tabla2[[#This Row],[Product]])-3),Tabla2[[#This Row],[Product]])</f>
        <v>Women</v>
      </c>
      <c r="I1158" s="6">
        <v>30.000000000000004</v>
      </c>
      <c r="J1158" s="4">
        <v>2000</v>
      </c>
      <c r="K1158" s="6">
        <f>Tabla2[[#This Row],[Price per Unit]]*Tabla2[[#This Row],[Units Sold]]</f>
        <v>60000.000000000007</v>
      </c>
      <c r="L1158" s="52">
        <f>Tabla2[[#This Row],[Units Sold]]/Cálculos!$C$11</f>
        <v>8.0682216550262393E-5</v>
      </c>
      <c r="M1158" s="6">
        <f>Tabla2[[#This Row],[Total Sales]]-Tabla2[[#This Row],[Operating Profit]]</f>
        <v>36000.000000000007</v>
      </c>
      <c r="N1158" s="6">
        <v>24000</v>
      </c>
      <c r="O1158" s="46">
        <f>Tabla2[[#This Row],[Operating Profit]]/Tabla2[[#This Row],[Total Sales]]</f>
        <v>0.39999999999999997</v>
      </c>
      <c r="P1158" s="1" t="s">
        <v>23</v>
      </c>
    </row>
    <row r="1159" spans="1:16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3" t="str">
        <f>IFERROR(LEFT(Tabla2[[#This Row],[Product]],FIND(" ",Tabla2[[#This Row],[Product]])-3),Tabla2[[#This Row],[Product]])</f>
        <v>Women</v>
      </c>
      <c r="I1159" s="6">
        <v>35</v>
      </c>
      <c r="J1159" s="4">
        <v>750</v>
      </c>
      <c r="K1159" s="6">
        <f>Tabla2[[#This Row],[Price per Unit]]*Tabla2[[#This Row],[Units Sold]]</f>
        <v>26250</v>
      </c>
      <c r="L1159" s="52">
        <f>Tabla2[[#This Row],[Units Sold]]/Cálculos!$C$11</f>
        <v>3.0255831206348401E-5</v>
      </c>
      <c r="M1159" s="6">
        <f>Tabla2[[#This Row],[Total Sales]]-Tabla2[[#This Row],[Operating Profit]]</f>
        <v>18375</v>
      </c>
      <c r="N1159" s="6">
        <v>7875</v>
      </c>
      <c r="O1159" s="46">
        <f>Tabla2[[#This Row],[Operating Profit]]/Tabla2[[#This Row],[Total Sales]]</f>
        <v>0.3</v>
      </c>
      <c r="P1159" s="1" t="s">
        <v>23</v>
      </c>
    </row>
    <row r="1160" spans="1:16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3" t="str">
        <f>IFERROR(LEFT(Tabla2[[#This Row],[Product]],FIND(" ",Tabla2[[#This Row],[Product]])-3),Tabla2[[#This Row],[Product]])</f>
        <v>Men</v>
      </c>
      <c r="I1160" s="6">
        <v>50</v>
      </c>
      <c r="J1160" s="4">
        <v>1500</v>
      </c>
      <c r="K1160" s="6">
        <f>Tabla2[[#This Row],[Price per Unit]]*Tabla2[[#This Row],[Units Sold]]</f>
        <v>75000</v>
      </c>
      <c r="L1160" s="52">
        <f>Tabla2[[#This Row],[Units Sold]]/Cálculos!$C$11</f>
        <v>6.0511662412696801E-5</v>
      </c>
      <c r="M1160" s="6">
        <f>Tabla2[[#This Row],[Total Sales]]-Tabla2[[#This Row],[Operating Profit]]</f>
        <v>56250</v>
      </c>
      <c r="N1160" s="6">
        <v>18750</v>
      </c>
      <c r="O1160" s="46">
        <f>Tabla2[[#This Row],[Operating Profit]]/Tabla2[[#This Row],[Total Sales]]</f>
        <v>0.25</v>
      </c>
      <c r="P1160" s="1" t="s">
        <v>23</v>
      </c>
    </row>
    <row r="1161" spans="1:16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3" t="str">
        <f>IFERROR(LEFT(Tabla2[[#This Row],[Product]],FIND(" ",Tabla2[[#This Row],[Product]])-3),Tabla2[[#This Row],[Product]])</f>
        <v>Women</v>
      </c>
      <c r="I1161" s="6">
        <v>40</v>
      </c>
      <c r="J1161" s="4">
        <v>2500</v>
      </c>
      <c r="K1161" s="6">
        <f>Tabla2[[#This Row],[Price per Unit]]*Tabla2[[#This Row],[Units Sold]]</f>
        <v>100000</v>
      </c>
      <c r="L1161" s="52">
        <f>Tabla2[[#This Row],[Units Sold]]/Cálculos!$C$11</f>
        <v>1.00852770687828E-4</v>
      </c>
      <c r="M1161" s="6">
        <f>Tabla2[[#This Row],[Total Sales]]-Tabla2[[#This Row],[Operating Profit]]</f>
        <v>60000</v>
      </c>
      <c r="N1161" s="6">
        <v>40000</v>
      </c>
      <c r="O1161" s="46">
        <f>Tabla2[[#This Row],[Operating Profit]]/Tabla2[[#This Row],[Total Sales]]</f>
        <v>0.4</v>
      </c>
      <c r="P1161" s="1" t="s">
        <v>23</v>
      </c>
    </row>
    <row r="1162" spans="1:16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3" t="str">
        <f>IFERROR(LEFT(Tabla2[[#This Row],[Product]],FIND(" ",Tabla2[[#This Row],[Product]])-3),Tabla2[[#This Row],[Product]])</f>
        <v>Men</v>
      </c>
      <c r="I1162" s="6">
        <v>40</v>
      </c>
      <c r="J1162" s="4">
        <v>4700</v>
      </c>
      <c r="K1162" s="6">
        <f>Tabla2[[#This Row],[Price per Unit]]*Tabla2[[#This Row],[Units Sold]]</f>
        <v>188000</v>
      </c>
      <c r="L1162" s="52">
        <f>Tabla2[[#This Row],[Units Sold]]/Cálculos!$C$11</f>
        <v>1.8960320889311664E-4</v>
      </c>
      <c r="M1162" s="6">
        <f>Tabla2[[#This Row],[Total Sales]]-Tabla2[[#This Row],[Operating Profit]]</f>
        <v>122200</v>
      </c>
      <c r="N1162" s="6">
        <v>65800</v>
      </c>
      <c r="O1162" s="46">
        <f>Tabla2[[#This Row],[Operating Profit]]/Tabla2[[#This Row],[Total Sales]]</f>
        <v>0.35</v>
      </c>
      <c r="P1162" s="1" t="s">
        <v>23</v>
      </c>
    </row>
    <row r="1163" spans="1:16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3" t="str">
        <f>IFERROR(LEFT(Tabla2[[#This Row],[Product]],FIND(" ",Tabla2[[#This Row],[Product]])-3),Tabla2[[#This Row],[Product]])</f>
        <v>Men</v>
      </c>
      <c r="I1163" s="6">
        <v>40</v>
      </c>
      <c r="J1163" s="4">
        <v>1750</v>
      </c>
      <c r="K1163" s="6">
        <f>Tabla2[[#This Row],[Price per Unit]]*Tabla2[[#This Row],[Units Sold]]</f>
        <v>70000</v>
      </c>
      <c r="L1163" s="52">
        <f>Tabla2[[#This Row],[Units Sold]]/Cálculos!$C$11</f>
        <v>7.0596939481479604E-5</v>
      </c>
      <c r="M1163" s="6">
        <f>Tabla2[[#This Row],[Total Sales]]-Tabla2[[#This Row],[Operating Profit]]</f>
        <v>45500</v>
      </c>
      <c r="N1163" s="6">
        <v>24500</v>
      </c>
      <c r="O1163" s="46">
        <f>Tabla2[[#This Row],[Operating Profit]]/Tabla2[[#This Row],[Total Sales]]</f>
        <v>0.35</v>
      </c>
      <c r="P1163" s="1" t="s">
        <v>23</v>
      </c>
    </row>
    <row r="1164" spans="1:16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3" t="str">
        <f>IFERROR(LEFT(Tabla2[[#This Row],[Product]],FIND(" ",Tabla2[[#This Row],[Product]])-3),Tabla2[[#This Row],[Product]])</f>
        <v>Women</v>
      </c>
      <c r="I1164" s="6">
        <v>30.000000000000004</v>
      </c>
      <c r="J1164" s="4">
        <v>2000</v>
      </c>
      <c r="K1164" s="6">
        <f>Tabla2[[#This Row],[Price per Unit]]*Tabla2[[#This Row],[Units Sold]]</f>
        <v>60000.000000000007</v>
      </c>
      <c r="L1164" s="52">
        <f>Tabla2[[#This Row],[Units Sold]]/Cálculos!$C$11</f>
        <v>8.0682216550262393E-5</v>
      </c>
      <c r="M1164" s="6">
        <f>Tabla2[[#This Row],[Total Sales]]-Tabla2[[#This Row],[Operating Profit]]</f>
        <v>36000.000000000007</v>
      </c>
      <c r="N1164" s="6">
        <v>24000</v>
      </c>
      <c r="O1164" s="46">
        <f>Tabla2[[#This Row],[Operating Profit]]/Tabla2[[#This Row],[Total Sales]]</f>
        <v>0.39999999999999997</v>
      </c>
      <c r="P1164" s="1" t="s">
        <v>23</v>
      </c>
    </row>
    <row r="1165" spans="1:16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3" t="str">
        <f>IFERROR(LEFT(Tabla2[[#This Row],[Product]],FIND(" ",Tabla2[[#This Row],[Product]])-3),Tabla2[[#This Row],[Product]])</f>
        <v>Women</v>
      </c>
      <c r="I1165" s="6">
        <v>35</v>
      </c>
      <c r="J1165" s="4">
        <v>500</v>
      </c>
      <c r="K1165" s="6">
        <f>Tabla2[[#This Row],[Price per Unit]]*Tabla2[[#This Row],[Units Sold]]</f>
        <v>17500</v>
      </c>
      <c r="L1165" s="52">
        <f>Tabla2[[#This Row],[Units Sold]]/Cálculos!$C$11</f>
        <v>2.0170554137565598E-5</v>
      </c>
      <c r="M1165" s="6">
        <f>Tabla2[[#This Row],[Total Sales]]-Tabla2[[#This Row],[Operating Profit]]</f>
        <v>12250</v>
      </c>
      <c r="N1165" s="6">
        <v>5250</v>
      </c>
      <c r="O1165" s="46">
        <f>Tabla2[[#This Row],[Operating Profit]]/Tabla2[[#This Row],[Total Sales]]</f>
        <v>0.3</v>
      </c>
      <c r="P1165" s="1" t="s">
        <v>23</v>
      </c>
    </row>
    <row r="1166" spans="1:16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3" t="str">
        <f>IFERROR(LEFT(Tabla2[[#This Row],[Product]],FIND(" ",Tabla2[[#This Row],[Product]])-3),Tabla2[[#This Row],[Product]])</f>
        <v>Men</v>
      </c>
      <c r="I1166" s="6">
        <v>50</v>
      </c>
      <c r="J1166" s="4">
        <v>1000</v>
      </c>
      <c r="K1166" s="6">
        <f>Tabla2[[#This Row],[Price per Unit]]*Tabla2[[#This Row],[Units Sold]]</f>
        <v>50000</v>
      </c>
      <c r="L1166" s="52">
        <f>Tabla2[[#This Row],[Units Sold]]/Cálculos!$C$11</f>
        <v>4.0341108275131196E-5</v>
      </c>
      <c r="M1166" s="6">
        <f>Tabla2[[#This Row],[Total Sales]]-Tabla2[[#This Row],[Operating Profit]]</f>
        <v>37500</v>
      </c>
      <c r="N1166" s="6">
        <v>12500</v>
      </c>
      <c r="O1166" s="46">
        <f>Tabla2[[#This Row],[Operating Profit]]/Tabla2[[#This Row],[Total Sales]]</f>
        <v>0.25</v>
      </c>
      <c r="P1166" s="1" t="s">
        <v>23</v>
      </c>
    </row>
    <row r="1167" spans="1:16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3" t="str">
        <f>IFERROR(LEFT(Tabla2[[#This Row],[Product]],FIND(" ",Tabla2[[#This Row],[Product]])-3),Tabla2[[#This Row],[Product]])</f>
        <v>Women</v>
      </c>
      <c r="I1167" s="6">
        <v>40</v>
      </c>
      <c r="J1167" s="4">
        <v>2000</v>
      </c>
      <c r="K1167" s="6">
        <f>Tabla2[[#This Row],[Price per Unit]]*Tabla2[[#This Row],[Units Sold]]</f>
        <v>80000</v>
      </c>
      <c r="L1167" s="52">
        <f>Tabla2[[#This Row],[Units Sold]]/Cálculos!$C$11</f>
        <v>8.0682216550262393E-5</v>
      </c>
      <c r="M1167" s="6">
        <f>Tabla2[[#This Row],[Total Sales]]-Tabla2[[#This Row],[Operating Profit]]</f>
        <v>48000</v>
      </c>
      <c r="N1167" s="6">
        <v>32000</v>
      </c>
      <c r="O1167" s="46">
        <f>Tabla2[[#This Row],[Operating Profit]]/Tabla2[[#This Row],[Total Sales]]</f>
        <v>0.4</v>
      </c>
      <c r="P1167" s="1" t="s">
        <v>23</v>
      </c>
    </row>
    <row r="1168" spans="1:16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3" t="str">
        <f>IFERROR(LEFT(Tabla2[[#This Row],[Product]],FIND(" ",Tabla2[[#This Row],[Product]])-3),Tabla2[[#This Row],[Product]])</f>
        <v>Men</v>
      </c>
      <c r="I1168" s="6">
        <v>40</v>
      </c>
      <c r="J1168" s="4">
        <v>4500</v>
      </c>
      <c r="K1168" s="6">
        <f>Tabla2[[#This Row],[Price per Unit]]*Tabla2[[#This Row],[Units Sold]]</f>
        <v>180000</v>
      </c>
      <c r="L1168" s="52">
        <f>Tabla2[[#This Row],[Units Sold]]/Cálculos!$C$11</f>
        <v>1.8153498723809039E-4</v>
      </c>
      <c r="M1168" s="6">
        <f>Tabla2[[#This Row],[Total Sales]]-Tabla2[[#This Row],[Operating Profit]]</f>
        <v>117000</v>
      </c>
      <c r="N1168" s="6">
        <v>62999.999999999993</v>
      </c>
      <c r="O1168" s="46">
        <f>Tabla2[[#This Row],[Operating Profit]]/Tabla2[[#This Row],[Total Sales]]</f>
        <v>0.35</v>
      </c>
      <c r="P1168" s="1" t="s">
        <v>23</v>
      </c>
    </row>
    <row r="1169" spans="1:16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3" t="str">
        <f>IFERROR(LEFT(Tabla2[[#This Row],[Product]],FIND(" ",Tabla2[[#This Row],[Product]])-3),Tabla2[[#This Row],[Product]])</f>
        <v>Men</v>
      </c>
      <c r="I1169" s="6">
        <v>40</v>
      </c>
      <c r="J1169" s="4">
        <v>1500</v>
      </c>
      <c r="K1169" s="6">
        <f>Tabla2[[#This Row],[Price per Unit]]*Tabla2[[#This Row],[Units Sold]]</f>
        <v>60000</v>
      </c>
      <c r="L1169" s="52">
        <f>Tabla2[[#This Row],[Units Sold]]/Cálculos!$C$11</f>
        <v>6.0511662412696801E-5</v>
      </c>
      <c r="M1169" s="6">
        <f>Tabla2[[#This Row],[Total Sales]]-Tabla2[[#This Row],[Operating Profit]]</f>
        <v>39000</v>
      </c>
      <c r="N1169" s="6">
        <v>21000</v>
      </c>
      <c r="O1169" s="46">
        <f>Tabla2[[#This Row],[Operating Profit]]/Tabla2[[#This Row],[Total Sales]]</f>
        <v>0.35</v>
      </c>
      <c r="P1169" s="1" t="s">
        <v>23</v>
      </c>
    </row>
    <row r="1170" spans="1:16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3" t="str">
        <f>IFERROR(LEFT(Tabla2[[#This Row],[Product]],FIND(" ",Tabla2[[#This Row],[Product]])-3),Tabla2[[#This Row],[Product]])</f>
        <v>Women</v>
      </c>
      <c r="I1170" s="6">
        <v>30.000000000000004</v>
      </c>
      <c r="J1170" s="4">
        <v>1500</v>
      </c>
      <c r="K1170" s="6">
        <f>Tabla2[[#This Row],[Price per Unit]]*Tabla2[[#This Row],[Units Sold]]</f>
        <v>45000.000000000007</v>
      </c>
      <c r="L1170" s="52">
        <f>Tabla2[[#This Row],[Units Sold]]/Cálculos!$C$11</f>
        <v>6.0511662412696801E-5</v>
      </c>
      <c r="M1170" s="6">
        <f>Tabla2[[#This Row],[Total Sales]]-Tabla2[[#This Row],[Operating Profit]]</f>
        <v>27000.000000000007</v>
      </c>
      <c r="N1170" s="6">
        <v>18000</v>
      </c>
      <c r="O1170" s="46">
        <f>Tabla2[[#This Row],[Operating Profit]]/Tabla2[[#This Row],[Total Sales]]</f>
        <v>0.39999999999999991</v>
      </c>
      <c r="P1170" s="1" t="s">
        <v>23</v>
      </c>
    </row>
    <row r="1171" spans="1:16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3" t="str">
        <f>IFERROR(LEFT(Tabla2[[#This Row],[Product]],FIND(" ",Tabla2[[#This Row],[Product]])-3),Tabla2[[#This Row],[Product]])</f>
        <v>Women</v>
      </c>
      <c r="I1171" s="6">
        <v>35</v>
      </c>
      <c r="J1171" s="4">
        <v>750</v>
      </c>
      <c r="K1171" s="6">
        <f>Tabla2[[#This Row],[Price per Unit]]*Tabla2[[#This Row],[Units Sold]]</f>
        <v>26250</v>
      </c>
      <c r="L1171" s="52">
        <f>Tabla2[[#This Row],[Units Sold]]/Cálculos!$C$11</f>
        <v>3.0255831206348401E-5</v>
      </c>
      <c r="M1171" s="6">
        <f>Tabla2[[#This Row],[Total Sales]]-Tabla2[[#This Row],[Operating Profit]]</f>
        <v>18375</v>
      </c>
      <c r="N1171" s="6">
        <v>7875</v>
      </c>
      <c r="O1171" s="46">
        <f>Tabla2[[#This Row],[Operating Profit]]/Tabla2[[#This Row],[Total Sales]]</f>
        <v>0.3</v>
      </c>
      <c r="P1171" s="1" t="s">
        <v>23</v>
      </c>
    </row>
    <row r="1172" spans="1:16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3" t="str">
        <f>IFERROR(LEFT(Tabla2[[#This Row],[Product]],FIND(" ",Tabla2[[#This Row],[Product]])-3),Tabla2[[#This Row],[Product]])</f>
        <v>Men</v>
      </c>
      <c r="I1172" s="6">
        <v>50</v>
      </c>
      <c r="J1172" s="4">
        <v>750</v>
      </c>
      <c r="K1172" s="6">
        <f>Tabla2[[#This Row],[Price per Unit]]*Tabla2[[#This Row],[Units Sold]]</f>
        <v>37500</v>
      </c>
      <c r="L1172" s="52">
        <f>Tabla2[[#This Row],[Units Sold]]/Cálculos!$C$11</f>
        <v>3.0255831206348401E-5</v>
      </c>
      <c r="M1172" s="6">
        <f>Tabla2[[#This Row],[Total Sales]]-Tabla2[[#This Row],[Operating Profit]]</f>
        <v>28125</v>
      </c>
      <c r="N1172" s="6">
        <v>9375</v>
      </c>
      <c r="O1172" s="46">
        <f>Tabla2[[#This Row],[Operating Profit]]/Tabla2[[#This Row],[Total Sales]]</f>
        <v>0.25</v>
      </c>
      <c r="P1172" s="1" t="s">
        <v>23</v>
      </c>
    </row>
    <row r="1173" spans="1:16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3" t="str">
        <f>IFERROR(LEFT(Tabla2[[#This Row],[Product]],FIND(" ",Tabla2[[#This Row],[Product]])-3),Tabla2[[#This Row],[Product]])</f>
        <v>Women</v>
      </c>
      <c r="I1173" s="6">
        <v>40</v>
      </c>
      <c r="J1173" s="4">
        <v>2250</v>
      </c>
      <c r="K1173" s="6">
        <f>Tabla2[[#This Row],[Price per Unit]]*Tabla2[[#This Row],[Units Sold]]</f>
        <v>90000</v>
      </c>
      <c r="L1173" s="52">
        <f>Tabla2[[#This Row],[Units Sold]]/Cálculos!$C$11</f>
        <v>9.0767493619045195E-5</v>
      </c>
      <c r="M1173" s="6">
        <f>Tabla2[[#This Row],[Total Sales]]-Tabla2[[#This Row],[Operating Profit]]</f>
        <v>54000</v>
      </c>
      <c r="N1173" s="6">
        <v>36000</v>
      </c>
      <c r="O1173" s="46">
        <f>Tabla2[[#This Row],[Operating Profit]]/Tabla2[[#This Row],[Total Sales]]</f>
        <v>0.4</v>
      </c>
      <c r="P1173" s="1" t="s">
        <v>23</v>
      </c>
    </row>
    <row r="1174" spans="1:16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3" t="str">
        <f>IFERROR(LEFT(Tabla2[[#This Row],[Product]],FIND(" ",Tabla2[[#This Row],[Product]])-3),Tabla2[[#This Row],[Product]])</f>
        <v>Men</v>
      </c>
      <c r="I1174" s="6">
        <v>54.999999999999993</v>
      </c>
      <c r="J1174" s="4">
        <v>4950</v>
      </c>
      <c r="K1174" s="6">
        <f>Tabla2[[#This Row],[Price per Unit]]*Tabla2[[#This Row],[Units Sold]]</f>
        <v>272249.99999999994</v>
      </c>
      <c r="L1174" s="52">
        <f>Tabla2[[#This Row],[Units Sold]]/Cálculos!$C$11</f>
        <v>1.9968848596189944E-4</v>
      </c>
      <c r="M1174" s="6">
        <f>Tabla2[[#This Row],[Total Sales]]-Tabla2[[#This Row],[Operating Profit]]</f>
        <v>176962.49999999997</v>
      </c>
      <c r="N1174" s="6">
        <v>95287.499999999971</v>
      </c>
      <c r="O1174" s="46">
        <f>Tabla2[[#This Row],[Operating Profit]]/Tabla2[[#This Row],[Total Sales]]</f>
        <v>0.35</v>
      </c>
      <c r="P1174" s="1" t="s">
        <v>23</v>
      </c>
    </row>
    <row r="1175" spans="1:16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3" t="str">
        <f>IFERROR(LEFT(Tabla2[[#This Row],[Product]],FIND(" ",Tabla2[[#This Row],[Product]])-3),Tabla2[[#This Row],[Product]])</f>
        <v>Men</v>
      </c>
      <c r="I1175" s="6">
        <v>50</v>
      </c>
      <c r="J1175" s="4">
        <v>2000</v>
      </c>
      <c r="K1175" s="6">
        <f>Tabla2[[#This Row],[Price per Unit]]*Tabla2[[#This Row],[Units Sold]]</f>
        <v>100000</v>
      </c>
      <c r="L1175" s="52">
        <f>Tabla2[[#This Row],[Units Sold]]/Cálculos!$C$11</f>
        <v>8.0682216550262393E-5</v>
      </c>
      <c r="M1175" s="6">
        <f>Tabla2[[#This Row],[Total Sales]]-Tabla2[[#This Row],[Operating Profit]]</f>
        <v>65000</v>
      </c>
      <c r="N1175" s="6">
        <v>35000</v>
      </c>
      <c r="O1175" s="46">
        <f>Tabla2[[#This Row],[Operating Profit]]/Tabla2[[#This Row],[Total Sales]]</f>
        <v>0.35</v>
      </c>
      <c r="P1175" s="1" t="s">
        <v>23</v>
      </c>
    </row>
    <row r="1176" spans="1:16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3" t="str">
        <f>IFERROR(LEFT(Tabla2[[#This Row],[Product]],FIND(" ",Tabla2[[#This Row],[Product]])-3),Tabla2[[#This Row],[Product]])</f>
        <v>Women</v>
      </c>
      <c r="I1176" s="6">
        <v>45</v>
      </c>
      <c r="J1176" s="4">
        <v>1750</v>
      </c>
      <c r="K1176" s="6">
        <f>Tabla2[[#This Row],[Price per Unit]]*Tabla2[[#This Row],[Units Sold]]</f>
        <v>78750</v>
      </c>
      <c r="L1176" s="52">
        <f>Tabla2[[#This Row],[Units Sold]]/Cálculos!$C$11</f>
        <v>7.0596939481479604E-5</v>
      </c>
      <c r="M1176" s="6">
        <f>Tabla2[[#This Row],[Total Sales]]-Tabla2[[#This Row],[Operating Profit]]</f>
        <v>47250</v>
      </c>
      <c r="N1176" s="6">
        <v>31499.999999999996</v>
      </c>
      <c r="O1176" s="46">
        <f>Tabla2[[#This Row],[Operating Profit]]/Tabla2[[#This Row],[Total Sales]]</f>
        <v>0.39999999999999997</v>
      </c>
      <c r="P1176" s="1" t="s">
        <v>23</v>
      </c>
    </row>
    <row r="1177" spans="1:16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3" t="str">
        <f>IFERROR(LEFT(Tabla2[[#This Row],[Product]],FIND(" ",Tabla2[[#This Row],[Product]])-3),Tabla2[[#This Row],[Product]])</f>
        <v>Women</v>
      </c>
      <c r="I1177" s="6">
        <v>45</v>
      </c>
      <c r="J1177" s="4">
        <v>1250</v>
      </c>
      <c r="K1177" s="6">
        <f>Tabla2[[#This Row],[Price per Unit]]*Tabla2[[#This Row],[Units Sold]]</f>
        <v>56250</v>
      </c>
      <c r="L1177" s="52">
        <f>Tabla2[[#This Row],[Units Sold]]/Cálculos!$C$11</f>
        <v>5.0426385343913999E-5</v>
      </c>
      <c r="M1177" s="6">
        <f>Tabla2[[#This Row],[Total Sales]]-Tabla2[[#This Row],[Operating Profit]]</f>
        <v>39375</v>
      </c>
      <c r="N1177" s="6">
        <v>16875</v>
      </c>
      <c r="O1177" s="46">
        <f>Tabla2[[#This Row],[Operating Profit]]/Tabla2[[#This Row],[Total Sales]]</f>
        <v>0.3</v>
      </c>
      <c r="P1177" s="1" t="s">
        <v>23</v>
      </c>
    </row>
    <row r="1178" spans="1:16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3" t="str">
        <f>IFERROR(LEFT(Tabla2[[#This Row],[Product]],FIND(" ",Tabla2[[#This Row],[Product]])-3),Tabla2[[#This Row],[Product]])</f>
        <v>Men</v>
      </c>
      <c r="I1178" s="6">
        <v>54.999999999999993</v>
      </c>
      <c r="J1178" s="4">
        <v>1500</v>
      </c>
      <c r="K1178" s="6">
        <f>Tabla2[[#This Row],[Price per Unit]]*Tabla2[[#This Row],[Units Sold]]</f>
        <v>82499.999999999985</v>
      </c>
      <c r="L1178" s="52">
        <f>Tabla2[[#This Row],[Units Sold]]/Cálculos!$C$11</f>
        <v>6.0511662412696801E-5</v>
      </c>
      <c r="M1178" s="6">
        <f>Tabla2[[#This Row],[Total Sales]]-Tabla2[[#This Row],[Operating Profit]]</f>
        <v>61874.999999999985</v>
      </c>
      <c r="N1178" s="6">
        <v>20624.999999999996</v>
      </c>
      <c r="O1178" s="46">
        <f>Tabla2[[#This Row],[Operating Profit]]/Tabla2[[#This Row],[Total Sales]]</f>
        <v>0.25</v>
      </c>
      <c r="P1178" s="1" t="s">
        <v>23</v>
      </c>
    </row>
    <row r="1179" spans="1:16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3" t="str">
        <f>IFERROR(LEFT(Tabla2[[#This Row],[Product]],FIND(" ",Tabla2[[#This Row],[Product]])-3),Tabla2[[#This Row],[Product]])</f>
        <v>Women</v>
      </c>
      <c r="I1179" s="6">
        <v>60</v>
      </c>
      <c r="J1179" s="4">
        <v>2750</v>
      </c>
      <c r="K1179" s="6">
        <f>Tabla2[[#This Row],[Price per Unit]]*Tabla2[[#This Row],[Units Sold]]</f>
        <v>165000</v>
      </c>
      <c r="L1179" s="52">
        <f>Tabla2[[#This Row],[Units Sold]]/Cálculos!$C$11</f>
        <v>1.109380477566108E-4</v>
      </c>
      <c r="M1179" s="6">
        <f>Tabla2[[#This Row],[Total Sales]]-Tabla2[[#This Row],[Operating Profit]]</f>
        <v>99000</v>
      </c>
      <c r="N1179" s="6">
        <v>66000</v>
      </c>
      <c r="O1179" s="46">
        <f>Tabla2[[#This Row],[Operating Profit]]/Tabla2[[#This Row],[Total Sales]]</f>
        <v>0.4</v>
      </c>
      <c r="P1179" s="1" t="s">
        <v>23</v>
      </c>
    </row>
    <row r="1180" spans="1:16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3" t="str">
        <f>IFERROR(LEFT(Tabla2[[#This Row],[Product]],FIND(" ",Tabla2[[#This Row],[Product]])-3),Tabla2[[#This Row],[Product]])</f>
        <v>Men</v>
      </c>
      <c r="I1180" s="6">
        <v>54.999999999999993</v>
      </c>
      <c r="J1180" s="4">
        <v>5250</v>
      </c>
      <c r="K1180" s="6">
        <f>Tabla2[[#This Row],[Price per Unit]]*Tabla2[[#This Row],[Units Sold]]</f>
        <v>288749.99999999994</v>
      </c>
      <c r="L1180" s="52">
        <f>Tabla2[[#This Row],[Units Sold]]/Cálculos!$C$11</f>
        <v>2.117908184444388E-4</v>
      </c>
      <c r="M1180" s="6">
        <f>Tabla2[[#This Row],[Total Sales]]-Tabla2[[#This Row],[Operating Profit]]</f>
        <v>187687.49999999997</v>
      </c>
      <c r="N1180" s="6">
        <v>101062.49999999997</v>
      </c>
      <c r="O1180" s="46">
        <f>Tabla2[[#This Row],[Operating Profit]]/Tabla2[[#This Row],[Total Sales]]</f>
        <v>0.35</v>
      </c>
      <c r="P1180" s="1" t="s">
        <v>23</v>
      </c>
    </row>
    <row r="1181" spans="1:16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3" t="str">
        <f>IFERROR(LEFT(Tabla2[[#This Row],[Product]],FIND(" ",Tabla2[[#This Row],[Product]])-3),Tabla2[[#This Row],[Product]])</f>
        <v>Men</v>
      </c>
      <c r="I1181" s="6">
        <v>50</v>
      </c>
      <c r="J1181" s="4">
        <v>2750</v>
      </c>
      <c r="K1181" s="6">
        <f>Tabla2[[#This Row],[Price per Unit]]*Tabla2[[#This Row],[Units Sold]]</f>
        <v>137500</v>
      </c>
      <c r="L1181" s="52">
        <f>Tabla2[[#This Row],[Units Sold]]/Cálculos!$C$11</f>
        <v>1.109380477566108E-4</v>
      </c>
      <c r="M1181" s="6">
        <f>Tabla2[[#This Row],[Total Sales]]-Tabla2[[#This Row],[Operating Profit]]</f>
        <v>89375</v>
      </c>
      <c r="N1181" s="6">
        <v>48125</v>
      </c>
      <c r="O1181" s="46">
        <f>Tabla2[[#This Row],[Operating Profit]]/Tabla2[[#This Row],[Total Sales]]</f>
        <v>0.35</v>
      </c>
      <c r="P1181" s="1" t="s">
        <v>23</v>
      </c>
    </row>
    <row r="1182" spans="1:16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3" t="str">
        <f>IFERROR(LEFT(Tabla2[[#This Row],[Product]],FIND(" ",Tabla2[[#This Row],[Product]])-3),Tabla2[[#This Row],[Product]])</f>
        <v>Women</v>
      </c>
      <c r="I1182" s="6">
        <v>45</v>
      </c>
      <c r="J1182" s="4">
        <v>2000</v>
      </c>
      <c r="K1182" s="6">
        <f>Tabla2[[#This Row],[Price per Unit]]*Tabla2[[#This Row],[Units Sold]]</f>
        <v>90000</v>
      </c>
      <c r="L1182" s="52">
        <f>Tabla2[[#This Row],[Units Sold]]/Cálculos!$C$11</f>
        <v>8.0682216550262393E-5</v>
      </c>
      <c r="M1182" s="6">
        <f>Tabla2[[#This Row],[Total Sales]]-Tabla2[[#This Row],[Operating Profit]]</f>
        <v>54000</v>
      </c>
      <c r="N1182" s="6">
        <v>36000</v>
      </c>
      <c r="O1182" s="46">
        <f>Tabla2[[#This Row],[Operating Profit]]/Tabla2[[#This Row],[Total Sales]]</f>
        <v>0.4</v>
      </c>
      <c r="P1182" s="1" t="s">
        <v>23</v>
      </c>
    </row>
    <row r="1183" spans="1:16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3" t="str">
        <f>IFERROR(LEFT(Tabla2[[#This Row],[Product]],FIND(" ",Tabla2[[#This Row],[Product]])-3),Tabla2[[#This Row],[Product]])</f>
        <v>Women</v>
      </c>
      <c r="I1183" s="6">
        <v>45</v>
      </c>
      <c r="J1183" s="4">
        <v>1750</v>
      </c>
      <c r="K1183" s="6">
        <f>Tabla2[[#This Row],[Price per Unit]]*Tabla2[[#This Row],[Units Sold]]</f>
        <v>78750</v>
      </c>
      <c r="L1183" s="52">
        <f>Tabla2[[#This Row],[Units Sold]]/Cálculos!$C$11</f>
        <v>7.0596939481479604E-5</v>
      </c>
      <c r="M1183" s="6">
        <f>Tabla2[[#This Row],[Total Sales]]-Tabla2[[#This Row],[Operating Profit]]</f>
        <v>55125</v>
      </c>
      <c r="N1183" s="6">
        <v>23625</v>
      </c>
      <c r="O1183" s="46">
        <f>Tabla2[[#This Row],[Operating Profit]]/Tabla2[[#This Row],[Total Sales]]</f>
        <v>0.3</v>
      </c>
      <c r="P1183" s="1" t="s">
        <v>23</v>
      </c>
    </row>
    <row r="1184" spans="1:16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3" t="str">
        <f>IFERROR(LEFT(Tabla2[[#This Row],[Product]],FIND(" ",Tabla2[[#This Row],[Product]])-3),Tabla2[[#This Row],[Product]])</f>
        <v>Men</v>
      </c>
      <c r="I1184" s="6">
        <v>54.999999999999993</v>
      </c>
      <c r="J1184" s="4">
        <v>1750</v>
      </c>
      <c r="K1184" s="6">
        <f>Tabla2[[#This Row],[Price per Unit]]*Tabla2[[#This Row],[Units Sold]]</f>
        <v>96249.999999999985</v>
      </c>
      <c r="L1184" s="52">
        <f>Tabla2[[#This Row],[Units Sold]]/Cálculos!$C$11</f>
        <v>7.0596939481479604E-5</v>
      </c>
      <c r="M1184" s="6">
        <f>Tabla2[[#This Row],[Total Sales]]-Tabla2[[#This Row],[Operating Profit]]</f>
        <v>72187.499999999985</v>
      </c>
      <c r="N1184" s="6">
        <v>24062.499999999996</v>
      </c>
      <c r="O1184" s="46">
        <f>Tabla2[[#This Row],[Operating Profit]]/Tabla2[[#This Row],[Total Sales]]</f>
        <v>0.25</v>
      </c>
      <c r="P1184" s="1" t="s">
        <v>23</v>
      </c>
    </row>
    <row r="1185" spans="1:16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3" t="str">
        <f>IFERROR(LEFT(Tabla2[[#This Row],[Product]],FIND(" ",Tabla2[[#This Row],[Product]])-3),Tabla2[[#This Row],[Product]])</f>
        <v>Women</v>
      </c>
      <c r="I1185" s="6">
        <v>60</v>
      </c>
      <c r="J1185" s="4">
        <v>3250</v>
      </c>
      <c r="K1185" s="6">
        <f>Tabla2[[#This Row],[Price per Unit]]*Tabla2[[#This Row],[Units Sold]]</f>
        <v>195000</v>
      </c>
      <c r="L1185" s="52">
        <f>Tabla2[[#This Row],[Units Sold]]/Cálculos!$C$11</f>
        <v>1.3110860189417641E-4</v>
      </c>
      <c r="M1185" s="6">
        <f>Tabla2[[#This Row],[Total Sales]]-Tabla2[[#This Row],[Operating Profit]]</f>
        <v>117000</v>
      </c>
      <c r="N1185" s="6">
        <v>78000</v>
      </c>
      <c r="O1185" s="46">
        <f>Tabla2[[#This Row],[Operating Profit]]/Tabla2[[#This Row],[Total Sales]]</f>
        <v>0.4</v>
      </c>
      <c r="P1185" s="1" t="s">
        <v>23</v>
      </c>
    </row>
    <row r="1186" spans="1:16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3" t="str">
        <f>IFERROR(LEFT(Tabla2[[#This Row],[Product]],FIND(" ",Tabla2[[#This Row],[Product]])-3),Tabla2[[#This Row],[Product]])</f>
        <v>Men</v>
      </c>
      <c r="I1186" s="6">
        <v>54.999999999999993</v>
      </c>
      <c r="J1186" s="4">
        <v>5500</v>
      </c>
      <c r="K1186" s="6">
        <f>Tabla2[[#This Row],[Price per Unit]]*Tabla2[[#This Row],[Units Sold]]</f>
        <v>302499.99999999994</v>
      </c>
      <c r="L1186" s="52">
        <f>Tabla2[[#This Row],[Units Sold]]/Cálculos!$C$11</f>
        <v>2.218760955132216E-4</v>
      </c>
      <c r="M1186" s="6">
        <f>Tabla2[[#This Row],[Total Sales]]-Tabla2[[#This Row],[Operating Profit]]</f>
        <v>196624.99999999997</v>
      </c>
      <c r="N1186" s="6">
        <v>105874.99999999997</v>
      </c>
      <c r="O1186" s="46">
        <f>Tabla2[[#This Row],[Operating Profit]]/Tabla2[[#This Row],[Total Sales]]</f>
        <v>0.35</v>
      </c>
      <c r="P1186" s="1" t="s">
        <v>23</v>
      </c>
    </row>
    <row r="1187" spans="1:16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3" t="str">
        <f>IFERROR(LEFT(Tabla2[[#This Row],[Product]],FIND(" ",Tabla2[[#This Row],[Product]])-3),Tabla2[[#This Row],[Product]])</f>
        <v>Men</v>
      </c>
      <c r="I1187" s="6">
        <v>50</v>
      </c>
      <c r="J1187" s="4">
        <v>3000</v>
      </c>
      <c r="K1187" s="6">
        <f>Tabla2[[#This Row],[Price per Unit]]*Tabla2[[#This Row],[Units Sold]]</f>
        <v>150000</v>
      </c>
      <c r="L1187" s="52">
        <f>Tabla2[[#This Row],[Units Sold]]/Cálculos!$C$11</f>
        <v>1.210233248253936E-4</v>
      </c>
      <c r="M1187" s="6">
        <f>Tabla2[[#This Row],[Total Sales]]-Tabla2[[#This Row],[Operating Profit]]</f>
        <v>97500</v>
      </c>
      <c r="N1187" s="6">
        <v>52500</v>
      </c>
      <c r="O1187" s="46">
        <f>Tabla2[[#This Row],[Operating Profit]]/Tabla2[[#This Row],[Total Sales]]</f>
        <v>0.35</v>
      </c>
      <c r="P1187" s="1" t="s">
        <v>23</v>
      </c>
    </row>
    <row r="1188" spans="1:16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3" t="str">
        <f>IFERROR(LEFT(Tabla2[[#This Row],[Product]],FIND(" ",Tabla2[[#This Row],[Product]])-3),Tabla2[[#This Row],[Product]])</f>
        <v>Women</v>
      </c>
      <c r="I1188" s="6">
        <v>45</v>
      </c>
      <c r="J1188" s="4">
        <v>2250</v>
      </c>
      <c r="K1188" s="6">
        <f>Tabla2[[#This Row],[Price per Unit]]*Tabla2[[#This Row],[Units Sold]]</f>
        <v>101250</v>
      </c>
      <c r="L1188" s="52">
        <f>Tabla2[[#This Row],[Units Sold]]/Cálculos!$C$11</f>
        <v>9.0767493619045195E-5</v>
      </c>
      <c r="M1188" s="6">
        <f>Tabla2[[#This Row],[Total Sales]]-Tabla2[[#This Row],[Operating Profit]]</f>
        <v>60750</v>
      </c>
      <c r="N1188" s="6">
        <v>40500</v>
      </c>
      <c r="O1188" s="46">
        <f>Tabla2[[#This Row],[Operating Profit]]/Tabla2[[#This Row],[Total Sales]]</f>
        <v>0.4</v>
      </c>
      <c r="P1188" s="1" t="s">
        <v>23</v>
      </c>
    </row>
    <row r="1189" spans="1:16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3" t="str">
        <f>IFERROR(LEFT(Tabla2[[#This Row],[Product]],FIND(" ",Tabla2[[#This Row],[Product]])-3),Tabla2[[#This Row],[Product]])</f>
        <v>Women</v>
      </c>
      <c r="I1189" s="6">
        <v>45</v>
      </c>
      <c r="J1189" s="4">
        <v>1750</v>
      </c>
      <c r="K1189" s="6">
        <f>Tabla2[[#This Row],[Price per Unit]]*Tabla2[[#This Row],[Units Sold]]</f>
        <v>78750</v>
      </c>
      <c r="L1189" s="52">
        <f>Tabla2[[#This Row],[Units Sold]]/Cálculos!$C$11</f>
        <v>7.0596939481479604E-5</v>
      </c>
      <c r="M1189" s="6">
        <f>Tabla2[[#This Row],[Total Sales]]-Tabla2[[#This Row],[Operating Profit]]</f>
        <v>55125</v>
      </c>
      <c r="N1189" s="6">
        <v>23625</v>
      </c>
      <c r="O1189" s="46">
        <f>Tabla2[[#This Row],[Operating Profit]]/Tabla2[[#This Row],[Total Sales]]</f>
        <v>0.3</v>
      </c>
      <c r="P1189" s="1" t="s">
        <v>23</v>
      </c>
    </row>
    <row r="1190" spans="1:16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3" t="str">
        <f>IFERROR(LEFT(Tabla2[[#This Row],[Product]],FIND(" ",Tabla2[[#This Row],[Product]])-3),Tabla2[[#This Row],[Product]])</f>
        <v>Men</v>
      </c>
      <c r="I1190" s="6">
        <v>54.999999999999993</v>
      </c>
      <c r="J1190" s="4">
        <v>2000</v>
      </c>
      <c r="K1190" s="6">
        <f>Tabla2[[#This Row],[Price per Unit]]*Tabla2[[#This Row],[Units Sold]]</f>
        <v>109999.99999999999</v>
      </c>
      <c r="L1190" s="52">
        <f>Tabla2[[#This Row],[Units Sold]]/Cálculos!$C$11</f>
        <v>8.0682216550262393E-5</v>
      </c>
      <c r="M1190" s="6">
        <f>Tabla2[[#This Row],[Total Sales]]-Tabla2[[#This Row],[Operating Profit]]</f>
        <v>82499.999999999985</v>
      </c>
      <c r="N1190" s="6">
        <v>27499.999999999996</v>
      </c>
      <c r="O1190" s="46">
        <f>Tabla2[[#This Row],[Operating Profit]]/Tabla2[[#This Row],[Total Sales]]</f>
        <v>0.25</v>
      </c>
      <c r="P1190" s="1" t="s">
        <v>23</v>
      </c>
    </row>
    <row r="1191" spans="1:16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3" t="str">
        <f>IFERROR(LEFT(Tabla2[[#This Row],[Product]],FIND(" ",Tabla2[[#This Row],[Product]])-3),Tabla2[[#This Row],[Product]])</f>
        <v>Women</v>
      </c>
      <c r="I1191" s="6">
        <v>60</v>
      </c>
      <c r="J1191" s="4">
        <v>3750</v>
      </c>
      <c r="K1191" s="6">
        <f>Tabla2[[#This Row],[Price per Unit]]*Tabla2[[#This Row],[Units Sold]]</f>
        <v>225000</v>
      </c>
      <c r="L1191" s="52">
        <f>Tabla2[[#This Row],[Units Sold]]/Cálculos!$C$11</f>
        <v>1.5127915603174201E-4</v>
      </c>
      <c r="M1191" s="6">
        <f>Tabla2[[#This Row],[Total Sales]]-Tabla2[[#This Row],[Operating Profit]]</f>
        <v>135000</v>
      </c>
      <c r="N1191" s="6">
        <v>90000</v>
      </c>
      <c r="O1191" s="46">
        <f>Tabla2[[#This Row],[Operating Profit]]/Tabla2[[#This Row],[Total Sales]]</f>
        <v>0.4</v>
      </c>
      <c r="P1191" s="1" t="s">
        <v>23</v>
      </c>
    </row>
    <row r="1192" spans="1:16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3" t="str">
        <f>IFERROR(LEFT(Tabla2[[#This Row],[Product]],FIND(" ",Tabla2[[#This Row],[Product]])-3),Tabla2[[#This Row],[Product]])</f>
        <v>Men</v>
      </c>
      <c r="I1192" s="6">
        <v>54.999999999999993</v>
      </c>
      <c r="J1192" s="4">
        <v>5250</v>
      </c>
      <c r="K1192" s="6">
        <f>Tabla2[[#This Row],[Price per Unit]]*Tabla2[[#This Row],[Units Sold]]</f>
        <v>288749.99999999994</v>
      </c>
      <c r="L1192" s="52">
        <f>Tabla2[[#This Row],[Units Sold]]/Cálculos!$C$11</f>
        <v>2.117908184444388E-4</v>
      </c>
      <c r="M1192" s="6">
        <f>Tabla2[[#This Row],[Total Sales]]-Tabla2[[#This Row],[Operating Profit]]</f>
        <v>187687.49999999997</v>
      </c>
      <c r="N1192" s="6">
        <v>101062.49999999997</v>
      </c>
      <c r="O1192" s="46">
        <f>Tabla2[[#This Row],[Operating Profit]]/Tabla2[[#This Row],[Total Sales]]</f>
        <v>0.35</v>
      </c>
      <c r="P1192" s="1" t="s">
        <v>23</v>
      </c>
    </row>
    <row r="1193" spans="1:16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3" t="str">
        <f>IFERROR(LEFT(Tabla2[[#This Row],[Product]],FIND(" ",Tabla2[[#This Row],[Product]])-3),Tabla2[[#This Row],[Product]])</f>
        <v>Men</v>
      </c>
      <c r="I1193" s="6">
        <v>50</v>
      </c>
      <c r="J1193" s="4">
        <v>3000</v>
      </c>
      <c r="K1193" s="6">
        <f>Tabla2[[#This Row],[Price per Unit]]*Tabla2[[#This Row],[Units Sold]]</f>
        <v>150000</v>
      </c>
      <c r="L1193" s="52">
        <f>Tabla2[[#This Row],[Units Sold]]/Cálculos!$C$11</f>
        <v>1.210233248253936E-4</v>
      </c>
      <c r="M1193" s="6">
        <f>Tabla2[[#This Row],[Total Sales]]-Tabla2[[#This Row],[Operating Profit]]</f>
        <v>97500</v>
      </c>
      <c r="N1193" s="6">
        <v>52500</v>
      </c>
      <c r="O1193" s="46">
        <f>Tabla2[[#This Row],[Operating Profit]]/Tabla2[[#This Row],[Total Sales]]</f>
        <v>0.35</v>
      </c>
      <c r="P1193" s="1" t="s">
        <v>23</v>
      </c>
    </row>
    <row r="1194" spans="1:16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3" t="str">
        <f>IFERROR(LEFT(Tabla2[[#This Row],[Product]],FIND(" ",Tabla2[[#This Row],[Product]])-3),Tabla2[[#This Row],[Product]])</f>
        <v>Women</v>
      </c>
      <c r="I1194" s="6">
        <v>45</v>
      </c>
      <c r="J1194" s="4">
        <v>2250</v>
      </c>
      <c r="K1194" s="6">
        <f>Tabla2[[#This Row],[Price per Unit]]*Tabla2[[#This Row],[Units Sold]]</f>
        <v>101250</v>
      </c>
      <c r="L1194" s="52">
        <f>Tabla2[[#This Row],[Units Sold]]/Cálculos!$C$11</f>
        <v>9.0767493619045195E-5</v>
      </c>
      <c r="M1194" s="6">
        <f>Tabla2[[#This Row],[Total Sales]]-Tabla2[[#This Row],[Operating Profit]]</f>
        <v>60750</v>
      </c>
      <c r="N1194" s="6">
        <v>40500</v>
      </c>
      <c r="O1194" s="46">
        <f>Tabla2[[#This Row],[Operating Profit]]/Tabla2[[#This Row],[Total Sales]]</f>
        <v>0.4</v>
      </c>
      <c r="P1194" s="1" t="s">
        <v>23</v>
      </c>
    </row>
    <row r="1195" spans="1:16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3" t="str">
        <f>IFERROR(LEFT(Tabla2[[#This Row],[Product]],FIND(" ",Tabla2[[#This Row],[Product]])-3),Tabla2[[#This Row],[Product]])</f>
        <v>Women</v>
      </c>
      <c r="I1195" s="6">
        <v>45</v>
      </c>
      <c r="J1195" s="4">
        <v>1750</v>
      </c>
      <c r="K1195" s="6">
        <f>Tabla2[[#This Row],[Price per Unit]]*Tabla2[[#This Row],[Units Sold]]</f>
        <v>78750</v>
      </c>
      <c r="L1195" s="52">
        <f>Tabla2[[#This Row],[Units Sold]]/Cálculos!$C$11</f>
        <v>7.0596939481479604E-5</v>
      </c>
      <c r="M1195" s="6">
        <f>Tabla2[[#This Row],[Total Sales]]-Tabla2[[#This Row],[Operating Profit]]</f>
        <v>55125</v>
      </c>
      <c r="N1195" s="6">
        <v>23625</v>
      </c>
      <c r="O1195" s="46">
        <f>Tabla2[[#This Row],[Operating Profit]]/Tabla2[[#This Row],[Total Sales]]</f>
        <v>0.3</v>
      </c>
      <c r="P1195" s="1" t="s">
        <v>23</v>
      </c>
    </row>
    <row r="1196" spans="1:16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3" t="str">
        <f>IFERROR(LEFT(Tabla2[[#This Row],[Product]],FIND(" ",Tabla2[[#This Row],[Product]])-3),Tabla2[[#This Row],[Product]])</f>
        <v>Men</v>
      </c>
      <c r="I1196" s="6">
        <v>54.999999999999993</v>
      </c>
      <c r="J1196" s="4">
        <v>1500</v>
      </c>
      <c r="K1196" s="6">
        <f>Tabla2[[#This Row],[Price per Unit]]*Tabla2[[#This Row],[Units Sold]]</f>
        <v>82499.999999999985</v>
      </c>
      <c r="L1196" s="52">
        <f>Tabla2[[#This Row],[Units Sold]]/Cálculos!$C$11</f>
        <v>6.0511662412696801E-5</v>
      </c>
      <c r="M1196" s="6">
        <f>Tabla2[[#This Row],[Total Sales]]-Tabla2[[#This Row],[Operating Profit]]</f>
        <v>61874.999999999985</v>
      </c>
      <c r="N1196" s="6">
        <v>20624.999999999996</v>
      </c>
      <c r="O1196" s="46">
        <f>Tabla2[[#This Row],[Operating Profit]]/Tabla2[[#This Row],[Total Sales]]</f>
        <v>0.25</v>
      </c>
      <c r="P1196" s="1" t="s">
        <v>23</v>
      </c>
    </row>
    <row r="1197" spans="1:16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3" t="str">
        <f>IFERROR(LEFT(Tabla2[[#This Row],[Product]],FIND(" ",Tabla2[[#This Row],[Product]])-3),Tabla2[[#This Row],[Product]])</f>
        <v>Women</v>
      </c>
      <c r="I1197" s="6">
        <v>60</v>
      </c>
      <c r="J1197" s="4">
        <v>3250</v>
      </c>
      <c r="K1197" s="6">
        <f>Tabla2[[#This Row],[Price per Unit]]*Tabla2[[#This Row],[Units Sold]]</f>
        <v>195000</v>
      </c>
      <c r="L1197" s="52">
        <f>Tabla2[[#This Row],[Units Sold]]/Cálculos!$C$11</f>
        <v>1.3110860189417641E-4</v>
      </c>
      <c r="M1197" s="6">
        <f>Tabla2[[#This Row],[Total Sales]]-Tabla2[[#This Row],[Operating Profit]]</f>
        <v>117000</v>
      </c>
      <c r="N1197" s="6">
        <v>78000</v>
      </c>
      <c r="O1197" s="46">
        <f>Tabla2[[#This Row],[Operating Profit]]/Tabla2[[#This Row],[Total Sales]]</f>
        <v>0.4</v>
      </c>
      <c r="P1197" s="1" t="s">
        <v>23</v>
      </c>
    </row>
    <row r="1198" spans="1:16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3" t="str">
        <f>IFERROR(LEFT(Tabla2[[#This Row],[Product]],FIND(" ",Tabla2[[#This Row],[Product]])-3),Tabla2[[#This Row],[Product]])</f>
        <v>Men</v>
      </c>
      <c r="I1198" s="6">
        <v>54.999999999999993</v>
      </c>
      <c r="J1198" s="4">
        <v>4500</v>
      </c>
      <c r="K1198" s="6">
        <f>Tabla2[[#This Row],[Price per Unit]]*Tabla2[[#This Row],[Units Sold]]</f>
        <v>247499.99999999997</v>
      </c>
      <c r="L1198" s="52">
        <f>Tabla2[[#This Row],[Units Sold]]/Cálculos!$C$11</f>
        <v>1.8153498723809039E-4</v>
      </c>
      <c r="M1198" s="6">
        <f>Tabla2[[#This Row],[Total Sales]]-Tabla2[[#This Row],[Operating Profit]]</f>
        <v>160875</v>
      </c>
      <c r="N1198" s="6">
        <v>86624.999999999985</v>
      </c>
      <c r="O1198" s="46">
        <f>Tabla2[[#This Row],[Operating Profit]]/Tabla2[[#This Row],[Total Sales]]</f>
        <v>0.35</v>
      </c>
      <c r="P1198" s="1" t="s">
        <v>23</v>
      </c>
    </row>
    <row r="1199" spans="1:16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3" t="str">
        <f>IFERROR(LEFT(Tabla2[[#This Row],[Product]],FIND(" ",Tabla2[[#This Row],[Product]])-3),Tabla2[[#This Row],[Product]])</f>
        <v>Men</v>
      </c>
      <c r="I1199" s="6">
        <v>50</v>
      </c>
      <c r="J1199" s="4">
        <v>2500</v>
      </c>
      <c r="K1199" s="6">
        <f>Tabla2[[#This Row],[Price per Unit]]*Tabla2[[#This Row],[Units Sold]]</f>
        <v>125000</v>
      </c>
      <c r="L1199" s="52">
        <f>Tabla2[[#This Row],[Units Sold]]/Cálculos!$C$11</f>
        <v>1.00852770687828E-4</v>
      </c>
      <c r="M1199" s="6">
        <f>Tabla2[[#This Row],[Total Sales]]-Tabla2[[#This Row],[Operating Profit]]</f>
        <v>81250</v>
      </c>
      <c r="N1199" s="6">
        <v>43750</v>
      </c>
      <c r="O1199" s="46">
        <f>Tabla2[[#This Row],[Operating Profit]]/Tabla2[[#This Row],[Total Sales]]</f>
        <v>0.35</v>
      </c>
      <c r="P1199" s="1" t="s">
        <v>23</v>
      </c>
    </row>
    <row r="1200" spans="1:16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3" t="str">
        <f>IFERROR(LEFT(Tabla2[[#This Row],[Product]],FIND(" ",Tabla2[[#This Row],[Product]])-3),Tabla2[[#This Row],[Product]])</f>
        <v>Women</v>
      </c>
      <c r="I1200" s="6">
        <v>45</v>
      </c>
      <c r="J1200" s="4">
        <v>1500</v>
      </c>
      <c r="K1200" s="6">
        <f>Tabla2[[#This Row],[Price per Unit]]*Tabla2[[#This Row],[Units Sold]]</f>
        <v>67500</v>
      </c>
      <c r="L1200" s="52">
        <f>Tabla2[[#This Row],[Units Sold]]/Cálculos!$C$11</f>
        <v>6.0511662412696801E-5</v>
      </c>
      <c r="M1200" s="6">
        <f>Tabla2[[#This Row],[Total Sales]]-Tabla2[[#This Row],[Operating Profit]]</f>
        <v>40500</v>
      </c>
      <c r="N1200" s="6">
        <v>26999.999999999996</v>
      </c>
      <c r="O1200" s="46">
        <f>Tabla2[[#This Row],[Operating Profit]]/Tabla2[[#This Row],[Total Sales]]</f>
        <v>0.39999999999999997</v>
      </c>
      <c r="P1200" s="1" t="s">
        <v>23</v>
      </c>
    </row>
    <row r="1201" spans="1:16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3" t="str">
        <f>IFERROR(LEFT(Tabla2[[#This Row],[Product]],FIND(" ",Tabla2[[#This Row],[Product]])-3),Tabla2[[#This Row],[Product]])</f>
        <v>Women</v>
      </c>
      <c r="I1201" s="6">
        <v>45</v>
      </c>
      <c r="J1201" s="4">
        <v>1250</v>
      </c>
      <c r="K1201" s="6">
        <f>Tabla2[[#This Row],[Price per Unit]]*Tabla2[[#This Row],[Units Sold]]</f>
        <v>56250</v>
      </c>
      <c r="L1201" s="52">
        <f>Tabla2[[#This Row],[Units Sold]]/Cálculos!$C$11</f>
        <v>5.0426385343913999E-5</v>
      </c>
      <c r="M1201" s="6">
        <f>Tabla2[[#This Row],[Total Sales]]-Tabla2[[#This Row],[Operating Profit]]</f>
        <v>39375</v>
      </c>
      <c r="N1201" s="6">
        <v>16875</v>
      </c>
      <c r="O1201" s="46">
        <f>Tabla2[[#This Row],[Operating Profit]]/Tabla2[[#This Row],[Total Sales]]</f>
        <v>0.3</v>
      </c>
      <c r="P1201" s="1" t="s">
        <v>23</v>
      </c>
    </row>
    <row r="1202" spans="1:16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3" t="str">
        <f>IFERROR(LEFT(Tabla2[[#This Row],[Product]],FIND(" ",Tabla2[[#This Row],[Product]])-3),Tabla2[[#This Row],[Product]])</f>
        <v>Men</v>
      </c>
      <c r="I1202" s="6">
        <v>54.999999999999993</v>
      </c>
      <c r="J1202" s="4">
        <v>1250</v>
      </c>
      <c r="K1202" s="6">
        <f>Tabla2[[#This Row],[Price per Unit]]*Tabla2[[#This Row],[Units Sold]]</f>
        <v>68749.999999999985</v>
      </c>
      <c r="L1202" s="52">
        <f>Tabla2[[#This Row],[Units Sold]]/Cálculos!$C$11</f>
        <v>5.0426385343913999E-5</v>
      </c>
      <c r="M1202" s="6">
        <f>Tabla2[[#This Row],[Total Sales]]-Tabla2[[#This Row],[Operating Profit]]</f>
        <v>51562.499999999985</v>
      </c>
      <c r="N1202" s="6">
        <v>17187.499999999996</v>
      </c>
      <c r="O1202" s="46">
        <f>Tabla2[[#This Row],[Operating Profit]]/Tabla2[[#This Row],[Total Sales]]</f>
        <v>0.25</v>
      </c>
      <c r="P1202" s="1" t="s">
        <v>23</v>
      </c>
    </row>
    <row r="1203" spans="1:16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3" t="str">
        <f>IFERROR(LEFT(Tabla2[[#This Row],[Product]],FIND(" ",Tabla2[[#This Row],[Product]])-3),Tabla2[[#This Row],[Product]])</f>
        <v>Women</v>
      </c>
      <c r="I1203" s="6">
        <v>60</v>
      </c>
      <c r="J1203" s="4">
        <v>2250</v>
      </c>
      <c r="K1203" s="6">
        <f>Tabla2[[#This Row],[Price per Unit]]*Tabla2[[#This Row],[Units Sold]]</f>
        <v>135000</v>
      </c>
      <c r="L1203" s="52">
        <f>Tabla2[[#This Row],[Units Sold]]/Cálculos!$C$11</f>
        <v>9.0767493619045195E-5</v>
      </c>
      <c r="M1203" s="6">
        <f>Tabla2[[#This Row],[Total Sales]]-Tabla2[[#This Row],[Operating Profit]]</f>
        <v>81000</v>
      </c>
      <c r="N1203" s="6">
        <v>54000</v>
      </c>
      <c r="O1203" s="46">
        <f>Tabla2[[#This Row],[Operating Profit]]/Tabla2[[#This Row],[Total Sales]]</f>
        <v>0.4</v>
      </c>
      <c r="P1203" s="1" t="s">
        <v>23</v>
      </c>
    </row>
    <row r="1204" spans="1:16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3" t="str">
        <f>IFERROR(LEFT(Tabla2[[#This Row],[Product]],FIND(" ",Tabla2[[#This Row],[Product]])-3),Tabla2[[#This Row],[Product]])</f>
        <v>Men</v>
      </c>
      <c r="I1204" s="6">
        <v>60</v>
      </c>
      <c r="J1204" s="4">
        <v>4000</v>
      </c>
      <c r="K1204" s="6">
        <f>Tabla2[[#This Row],[Price per Unit]]*Tabla2[[#This Row],[Units Sold]]</f>
        <v>240000</v>
      </c>
      <c r="L1204" s="52">
        <f>Tabla2[[#This Row],[Units Sold]]/Cálculos!$C$11</f>
        <v>1.6136443310052479E-4</v>
      </c>
      <c r="M1204" s="6">
        <f>Tabla2[[#This Row],[Total Sales]]-Tabla2[[#This Row],[Operating Profit]]</f>
        <v>156000</v>
      </c>
      <c r="N1204" s="6">
        <v>84000</v>
      </c>
      <c r="O1204" s="46">
        <f>Tabla2[[#This Row],[Operating Profit]]/Tabla2[[#This Row],[Total Sales]]</f>
        <v>0.35</v>
      </c>
      <c r="P1204" s="1" t="s">
        <v>23</v>
      </c>
    </row>
    <row r="1205" spans="1:16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3" t="str">
        <f>IFERROR(LEFT(Tabla2[[#This Row],[Product]],FIND(" ",Tabla2[[#This Row],[Product]])-3),Tabla2[[#This Row],[Product]])</f>
        <v>Men</v>
      </c>
      <c r="I1205" s="6">
        <v>55.000000000000007</v>
      </c>
      <c r="J1205" s="4">
        <v>2250</v>
      </c>
      <c r="K1205" s="6">
        <f>Tabla2[[#This Row],[Price per Unit]]*Tabla2[[#This Row],[Units Sold]]</f>
        <v>123750.00000000001</v>
      </c>
      <c r="L1205" s="52">
        <f>Tabla2[[#This Row],[Units Sold]]/Cálculos!$C$11</f>
        <v>9.0767493619045195E-5</v>
      </c>
      <c r="M1205" s="6">
        <f>Tabla2[[#This Row],[Total Sales]]-Tabla2[[#This Row],[Operating Profit]]</f>
        <v>80437.500000000015</v>
      </c>
      <c r="N1205" s="6">
        <v>43312.5</v>
      </c>
      <c r="O1205" s="46">
        <f>Tabla2[[#This Row],[Operating Profit]]/Tabla2[[#This Row],[Total Sales]]</f>
        <v>0.35</v>
      </c>
      <c r="P1205" s="1" t="s">
        <v>23</v>
      </c>
    </row>
    <row r="1206" spans="1:16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3" t="str">
        <f>IFERROR(LEFT(Tabla2[[#This Row],[Product]],FIND(" ",Tabla2[[#This Row],[Product]])-3),Tabla2[[#This Row],[Product]])</f>
        <v>Women</v>
      </c>
      <c r="I1206" s="6">
        <v>55.000000000000007</v>
      </c>
      <c r="J1206" s="4">
        <v>1250</v>
      </c>
      <c r="K1206" s="6">
        <f>Tabla2[[#This Row],[Price per Unit]]*Tabla2[[#This Row],[Units Sold]]</f>
        <v>68750.000000000015</v>
      </c>
      <c r="L1206" s="52">
        <f>Tabla2[[#This Row],[Units Sold]]/Cálculos!$C$11</f>
        <v>5.0426385343913999E-5</v>
      </c>
      <c r="M1206" s="6">
        <f>Tabla2[[#This Row],[Total Sales]]-Tabla2[[#This Row],[Operating Profit]]</f>
        <v>41250.000000000015</v>
      </c>
      <c r="N1206" s="6">
        <v>27500.000000000004</v>
      </c>
      <c r="O1206" s="46">
        <f>Tabla2[[#This Row],[Operating Profit]]/Tabla2[[#This Row],[Total Sales]]</f>
        <v>0.39999999999999997</v>
      </c>
      <c r="P1206" s="1" t="s">
        <v>23</v>
      </c>
    </row>
    <row r="1207" spans="1:16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3" t="str">
        <f>IFERROR(LEFT(Tabla2[[#This Row],[Product]],FIND(" ",Tabla2[[#This Row],[Product]])-3),Tabla2[[#This Row],[Product]])</f>
        <v>Women</v>
      </c>
      <c r="I1207" s="6">
        <v>55.000000000000007</v>
      </c>
      <c r="J1207" s="4">
        <v>1000</v>
      </c>
      <c r="K1207" s="6">
        <f>Tabla2[[#This Row],[Price per Unit]]*Tabla2[[#This Row],[Units Sold]]</f>
        <v>55000.000000000007</v>
      </c>
      <c r="L1207" s="52">
        <f>Tabla2[[#This Row],[Units Sold]]/Cálculos!$C$11</f>
        <v>4.0341108275131196E-5</v>
      </c>
      <c r="M1207" s="6">
        <f>Tabla2[[#This Row],[Total Sales]]-Tabla2[[#This Row],[Operating Profit]]</f>
        <v>38500.000000000007</v>
      </c>
      <c r="N1207" s="6">
        <v>16500</v>
      </c>
      <c r="O1207" s="46">
        <f>Tabla2[[#This Row],[Operating Profit]]/Tabla2[[#This Row],[Total Sales]]</f>
        <v>0.29999999999999993</v>
      </c>
      <c r="P1207" s="1" t="s">
        <v>23</v>
      </c>
    </row>
    <row r="1208" spans="1:16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3" t="str">
        <f>IFERROR(LEFT(Tabla2[[#This Row],[Product]],FIND(" ",Tabla2[[#This Row],[Product]])-3),Tabla2[[#This Row],[Product]])</f>
        <v>Men</v>
      </c>
      <c r="I1208" s="6">
        <v>65</v>
      </c>
      <c r="J1208" s="4">
        <v>1000</v>
      </c>
      <c r="K1208" s="6">
        <f>Tabla2[[#This Row],[Price per Unit]]*Tabla2[[#This Row],[Units Sold]]</f>
        <v>65000</v>
      </c>
      <c r="L1208" s="52">
        <f>Tabla2[[#This Row],[Units Sold]]/Cálculos!$C$11</f>
        <v>4.0341108275131196E-5</v>
      </c>
      <c r="M1208" s="6">
        <f>Tabla2[[#This Row],[Total Sales]]-Tabla2[[#This Row],[Operating Profit]]</f>
        <v>48750</v>
      </c>
      <c r="N1208" s="6">
        <v>16250</v>
      </c>
      <c r="O1208" s="46">
        <f>Tabla2[[#This Row],[Operating Profit]]/Tabla2[[#This Row],[Total Sales]]</f>
        <v>0.25</v>
      </c>
      <c r="P1208" s="1" t="s">
        <v>23</v>
      </c>
    </row>
    <row r="1209" spans="1:16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3" t="str">
        <f>IFERROR(LEFT(Tabla2[[#This Row],[Product]],FIND(" ",Tabla2[[#This Row],[Product]])-3),Tabla2[[#This Row],[Product]])</f>
        <v>Women</v>
      </c>
      <c r="I1209" s="6">
        <v>70</v>
      </c>
      <c r="J1209" s="4">
        <v>2250</v>
      </c>
      <c r="K1209" s="6">
        <f>Tabla2[[#This Row],[Price per Unit]]*Tabla2[[#This Row],[Units Sold]]</f>
        <v>157500</v>
      </c>
      <c r="L1209" s="52">
        <f>Tabla2[[#This Row],[Units Sold]]/Cálculos!$C$11</f>
        <v>9.0767493619045195E-5</v>
      </c>
      <c r="M1209" s="6">
        <f>Tabla2[[#This Row],[Total Sales]]-Tabla2[[#This Row],[Operating Profit]]</f>
        <v>94500</v>
      </c>
      <c r="N1209" s="6">
        <v>63000</v>
      </c>
      <c r="O1209" s="46">
        <f>Tabla2[[#This Row],[Operating Profit]]/Tabla2[[#This Row],[Total Sales]]</f>
        <v>0.4</v>
      </c>
      <c r="P1209" s="1" t="s">
        <v>23</v>
      </c>
    </row>
    <row r="1210" spans="1:16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3" t="str">
        <f>IFERROR(LEFT(Tabla2[[#This Row],[Product]],FIND(" ",Tabla2[[#This Row],[Product]])-3),Tabla2[[#This Row],[Product]])</f>
        <v>Men</v>
      </c>
      <c r="I1210" s="6">
        <v>65</v>
      </c>
      <c r="J1210" s="4">
        <v>3750</v>
      </c>
      <c r="K1210" s="6">
        <f>Tabla2[[#This Row],[Price per Unit]]*Tabla2[[#This Row],[Units Sold]]</f>
        <v>243750</v>
      </c>
      <c r="L1210" s="52">
        <f>Tabla2[[#This Row],[Units Sold]]/Cálculos!$C$11</f>
        <v>1.5127915603174201E-4</v>
      </c>
      <c r="M1210" s="6">
        <f>Tabla2[[#This Row],[Total Sales]]-Tabla2[[#This Row],[Operating Profit]]</f>
        <v>158437.5</v>
      </c>
      <c r="N1210" s="6">
        <v>85312.5</v>
      </c>
      <c r="O1210" s="46">
        <f>Tabla2[[#This Row],[Operating Profit]]/Tabla2[[#This Row],[Total Sales]]</f>
        <v>0.35</v>
      </c>
      <c r="P1210" s="1" t="s">
        <v>23</v>
      </c>
    </row>
    <row r="1211" spans="1:16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3" t="str">
        <f>IFERROR(LEFT(Tabla2[[#This Row],[Product]],FIND(" ",Tabla2[[#This Row],[Product]])-3),Tabla2[[#This Row],[Product]])</f>
        <v>Men</v>
      </c>
      <c r="I1211" s="6">
        <v>55.000000000000007</v>
      </c>
      <c r="J1211" s="4">
        <v>2000</v>
      </c>
      <c r="K1211" s="6">
        <f>Tabla2[[#This Row],[Price per Unit]]*Tabla2[[#This Row],[Units Sold]]</f>
        <v>110000.00000000001</v>
      </c>
      <c r="L1211" s="52">
        <f>Tabla2[[#This Row],[Units Sold]]/Cálculos!$C$11</f>
        <v>8.0682216550262393E-5</v>
      </c>
      <c r="M1211" s="6">
        <f>Tabla2[[#This Row],[Total Sales]]-Tabla2[[#This Row],[Operating Profit]]</f>
        <v>71500.000000000015</v>
      </c>
      <c r="N1211" s="6">
        <v>38500</v>
      </c>
      <c r="O1211" s="46">
        <f>Tabla2[[#This Row],[Operating Profit]]/Tabla2[[#This Row],[Total Sales]]</f>
        <v>0.35</v>
      </c>
      <c r="P1211" s="1" t="s">
        <v>23</v>
      </c>
    </row>
    <row r="1212" spans="1:16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3" t="str">
        <f>IFERROR(LEFT(Tabla2[[#This Row],[Product]],FIND(" ",Tabla2[[#This Row],[Product]])-3),Tabla2[[#This Row],[Product]])</f>
        <v>Women</v>
      </c>
      <c r="I1212" s="6">
        <v>55.000000000000007</v>
      </c>
      <c r="J1212" s="4">
        <v>1950</v>
      </c>
      <c r="K1212" s="6">
        <f>Tabla2[[#This Row],[Price per Unit]]*Tabla2[[#This Row],[Units Sold]]</f>
        <v>107250.00000000001</v>
      </c>
      <c r="L1212" s="52">
        <f>Tabla2[[#This Row],[Units Sold]]/Cálculos!$C$11</f>
        <v>7.8665161136505838E-5</v>
      </c>
      <c r="M1212" s="6">
        <f>Tabla2[[#This Row],[Total Sales]]-Tabla2[[#This Row],[Operating Profit]]</f>
        <v>64350.000000000015</v>
      </c>
      <c r="N1212" s="6">
        <v>42900</v>
      </c>
      <c r="O1212" s="46">
        <f>Tabla2[[#This Row],[Operating Profit]]/Tabla2[[#This Row],[Total Sales]]</f>
        <v>0.39999999999999997</v>
      </c>
      <c r="P1212" s="1" t="s">
        <v>23</v>
      </c>
    </row>
    <row r="1213" spans="1:16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3" t="str">
        <f>IFERROR(LEFT(Tabla2[[#This Row],[Product]],FIND(" ",Tabla2[[#This Row],[Product]])-3),Tabla2[[#This Row],[Product]])</f>
        <v>Women</v>
      </c>
      <c r="I1213" s="6">
        <v>55.000000000000007</v>
      </c>
      <c r="J1213" s="4">
        <v>1750</v>
      </c>
      <c r="K1213" s="6">
        <f>Tabla2[[#This Row],[Price per Unit]]*Tabla2[[#This Row],[Units Sold]]</f>
        <v>96250.000000000015</v>
      </c>
      <c r="L1213" s="52">
        <f>Tabla2[[#This Row],[Units Sold]]/Cálculos!$C$11</f>
        <v>7.0596939481479604E-5</v>
      </c>
      <c r="M1213" s="6">
        <f>Tabla2[[#This Row],[Total Sales]]-Tabla2[[#This Row],[Operating Profit]]</f>
        <v>67375.000000000015</v>
      </c>
      <c r="N1213" s="6">
        <v>28875.000000000004</v>
      </c>
      <c r="O1213" s="46">
        <f>Tabla2[[#This Row],[Operating Profit]]/Tabla2[[#This Row],[Total Sales]]</f>
        <v>0.3</v>
      </c>
      <c r="P1213" s="1" t="s">
        <v>23</v>
      </c>
    </row>
    <row r="1214" spans="1:16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3" t="str">
        <f>IFERROR(LEFT(Tabla2[[#This Row],[Product]],FIND(" ",Tabla2[[#This Row],[Product]])-3),Tabla2[[#This Row],[Product]])</f>
        <v>Men</v>
      </c>
      <c r="I1214" s="6">
        <v>65</v>
      </c>
      <c r="J1214" s="4">
        <v>1500</v>
      </c>
      <c r="K1214" s="6">
        <f>Tabla2[[#This Row],[Price per Unit]]*Tabla2[[#This Row],[Units Sold]]</f>
        <v>97500</v>
      </c>
      <c r="L1214" s="52">
        <f>Tabla2[[#This Row],[Units Sold]]/Cálculos!$C$11</f>
        <v>6.0511662412696801E-5</v>
      </c>
      <c r="M1214" s="6">
        <f>Tabla2[[#This Row],[Total Sales]]-Tabla2[[#This Row],[Operating Profit]]</f>
        <v>73125</v>
      </c>
      <c r="N1214" s="6">
        <v>24375</v>
      </c>
      <c r="O1214" s="46">
        <f>Tabla2[[#This Row],[Operating Profit]]/Tabla2[[#This Row],[Total Sales]]</f>
        <v>0.25</v>
      </c>
      <c r="P1214" s="1" t="s">
        <v>23</v>
      </c>
    </row>
    <row r="1215" spans="1:16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3" t="str">
        <f>IFERROR(LEFT(Tabla2[[#This Row],[Product]],FIND(" ",Tabla2[[#This Row],[Product]])-3),Tabla2[[#This Row],[Product]])</f>
        <v>Women</v>
      </c>
      <c r="I1215" s="6">
        <v>70</v>
      </c>
      <c r="J1215" s="4">
        <v>2500</v>
      </c>
      <c r="K1215" s="6">
        <f>Tabla2[[#This Row],[Price per Unit]]*Tabla2[[#This Row],[Units Sold]]</f>
        <v>175000</v>
      </c>
      <c r="L1215" s="52">
        <f>Tabla2[[#This Row],[Units Sold]]/Cálculos!$C$11</f>
        <v>1.00852770687828E-4</v>
      </c>
      <c r="M1215" s="6">
        <f>Tabla2[[#This Row],[Total Sales]]-Tabla2[[#This Row],[Operating Profit]]</f>
        <v>105000</v>
      </c>
      <c r="N1215" s="6">
        <v>70000</v>
      </c>
      <c r="O1215" s="46">
        <f>Tabla2[[#This Row],[Operating Profit]]/Tabla2[[#This Row],[Total Sales]]</f>
        <v>0.4</v>
      </c>
      <c r="P1215" s="1" t="s">
        <v>23</v>
      </c>
    </row>
    <row r="1216" spans="1:16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3" t="str">
        <f>IFERROR(LEFT(Tabla2[[#This Row],[Product]],FIND(" ",Tabla2[[#This Row],[Product]])-3),Tabla2[[#This Row],[Product]])</f>
        <v>Men</v>
      </c>
      <c r="I1216" s="6">
        <v>65</v>
      </c>
      <c r="J1216" s="4">
        <v>4750</v>
      </c>
      <c r="K1216" s="6">
        <f>Tabla2[[#This Row],[Price per Unit]]*Tabla2[[#This Row],[Units Sold]]</f>
        <v>308750</v>
      </c>
      <c r="L1216" s="52">
        <f>Tabla2[[#This Row],[Units Sold]]/Cálculos!$C$11</f>
        <v>1.9162026430687319E-4</v>
      </c>
      <c r="M1216" s="6">
        <f>Tabla2[[#This Row],[Total Sales]]-Tabla2[[#This Row],[Operating Profit]]</f>
        <v>200687.5</v>
      </c>
      <c r="N1216" s="6">
        <v>108062.5</v>
      </c>
      <c r="O1216" s="46">
        <f>Tabla2[[#This Row],[Operating Profit]]/Tabla2[[#This Row],[Total Sales]]</f>
        <v>0.35</v>
      </c>
      <c r="P1216" s="1" t="s">
        <v>23</v>
      </c>
    </row>
    <row r="1217" spans="1:16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3" t="str">
        <f>IFERROR(LEFT(Tabla2[[#This Row],[Product]],FIND(" ",Tabla2[[#This Row],[Product]])-3),Tabla2[[#This Row],[Product]])</f>
        <v>Men</v>
      </c>
      <c r="I1217" s="6">
        <v>55.000000000000007</v>
      </c>
      <c r="J1217" s="4">
        <v>2750</v>
      </c>
      <c r="K1217" s="6">
        <f>Tabla2[[#This Row],[Price per Unit]]*Tabla2[[#This Row],[Units Sold]]</f>
        <v>151250.00000000003</v>
      </c>
      <c r="L1217" s="52">
        <f>Tabla2[[#This Row],[Units Sold]]/Cálculos!$C$11</f>
        <v>1.109380477566108E-4</v>
      </c>
      <c r="M1217" s="6">
        <f>Tabla2[[#This Row],[Total Sales]]-Tabla2[[#This Row],[Operating Profit]]</f>
        <v>98312.500000000029</v>
      </c>
      <c r="N1217" s="6">
        <v>52937.500000000007</v>
      </c>
      <c r="O1217" s="46">
        <f>Tabla2[[#This Row],[Operating Profit]]/Tabla2[[#This Row],[Total Sales]]</f>
        <v>0.35</v>
      </c>
      <c r="P1217" s="1" t="s">
        <v>23</v>
      </c>
    </row>
    <row r="1218" spans="1:16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3" t="str">
        <f>IFERROR(LEFT(Tabla2[[#This Row],[Product]],FIND(" ",Tabla2[[#This Row],[Product]])-3),Tabla2[[#This Row],[Product]])</f>
        <v>Women</v>
      </c>
      <c r="I1218" s="6">
        <v>55.000000000000007</v>
      </c>
      <c r="J1218" s="4">
        <v>2500</v>
      </c>
      <c r="K1218" s="6">
        <f>Tabla2[[#This Row],[Price per Unit]]*Tabla2[[#This Row],[Units Sold]]</f>
        <v>137500.00000000003</v>
      </c>
      <c r="L1218" s="52">
        <f>Tabla2[[#This Row],[Units Sold]]/Cálculos!$C$11</f>
        <v>1.00852770687828E-4</v>
      </c>
      <c r="M1218" s="6">
        <f>Tabla2[[#This Row],[Total Sales]]-Tabla2[[#This Row],[Operating Profit]]</f>
        <v>82500.000000000029</v>
      </c>
      <c r="N1218" s="6">
        <v>55000.000000000007</v>
      </c>
      <c r="O1218" s="46">
        <f>Tabla2[[#This Row],[Operating Profit]]/Tabla2[[#This Row],[Total Sales]]</f>
        <v>0.39999999999999997</v>
      </c>
      <c r="P1218" s="1" t="s">
        <v>23</v>
      </c>
    </row>
    <row r="1219" spans="1:16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3" t="str">
        <f>IFERROR(LEFT(Tabla2[[#This Row],[Product]],FIND(" ",Tabla2[[#This Row],[Product]])-3),Tabla2[[#This Row],[Product]])</f>
        <v>Women</v>
      </c>
      <c r="I1219" s="6">
        <v>55.000000000000007</v>
      </c>
      <c r="J1219" s="4">
        <v>2000</v>
      </c>
      <c r="K1219" s="6">
        <f>Tabla2[[#This Row],[Price per Unit]]*Tabla2[[#This Row],[Units Sold]]</f>
        <v>110000.00000000001</v>
      </c>
      <c r="L1219" s="52">
        <f>Tabla2[[#This Row],[Units Sold]]/Cálculos!$C$11</f>
        <v>8.0682216550262393E-5</v>
      </c>
      <c r="M1219" s="6">
        <f>Tabla2[[#This Row],[Total Sales]]-Tabla2[[#This Row],[Operating Profit]]</f>
        <v>77000.000000000015</v>
      </c>
      <c r="N1219" s="6">
        <v>33000</v>
      </c>
      <c r="O1219" s="46">
        <f>Tabla2[[#This Row],[Operating Profit]]/Tabla2[[#This Row],[Total Sales]]</f>
        <v>0.29999999999999993</v>
      </c>
      <c r="P1219" s="1" t="s">
        <v>23</v>
      </c>
    </row>
    <row r="1220" spans="1:16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3" t="str">
        <f>IFERROR(LEFT(Tabla2[[#This Row],[Product]],FIND(" ",Tabla2[[#This Row],[Product]])-3),Tabla2[[#This Row],[Product]])</f>
        <v>Men</v>
      </c>
      <c r="I1220" s="6">
        <v>65</v>
      </c>
      <c r="J1220" s="4">
        <v>2000</v>
      </c>
      <c r="K1220" s="6">
        <f>Tabla2[[#This Row],[Price per Unit]]*Tabla2[[#This Row],[Units Sold]]</f>
        <v>130000</v>
      </c>
      <c r="L1220" s="52">
        <f>Tabla2[[#This Row],[Units Sold]]/Cálculos!$C$11</f>
        <v>8.0682216550262393E-5</v>
      </c>
      <c r="M1220" s="6">
        <f>Tabla2[[#This Row],[Total Sales]]-Tabla2[[#This Row],[Operating Profit]]</f>
        <v>97500</v>
      </c>
      <c r="N1220" s="6">
        <v>32500</v>
      </c>
      <c r="O1220" s="46">
        <f>Tabla2[[#This Row],[Operating Profit]]/Tabla2[[#This Row],[Total Sales]]</f>
        <v>0.25</v>
      </c>
      <c r="P1220" s="1" t="s">
        <v>23</v>
      </c>
    </row>
    <row r="1221" spans="1:16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3" t="str">
        <f>IFERROR(LEFT(Tabla2[[#This Row],[Product]],FIND(" ",Tabla2[[#This Row],[Product]])-3),Tabla2[[#This Row],[Product]])</f>
        <v>Women</v>
      </c>
      <c r="I1221" s="6">
        <v>70</v>
      </c>
      <c r="J1221" s="4">
        <v>3000</v>
      </c>
      <c r="K1221" s="6">
        <f>Tabla2[[#This Row],[Price per Unit]]*Tabla2[[#This Row],[Units Sold]]</f>
        <v>210000</v>
      </c>
      <c r="L1221" s="52">
        <f>Tabla2[[#This Row],[Units Sold]]/Cálculos!$C$11</f>
        <v>1.210233248253936E-4</v>
      </c>
      <c r="M1221" s="6">
        <f>Tabla2[[#This Row],[Total Sales]]-Tabla2[[#This Row],[Operating Profit]]</f>
        <v>126000</v>
      </c>
      <c r="N1221" s="6">
        <v>84000</v>
      </c>
      <c r="O1221" s="46">
        <f>Tabla2[[#This Row],[Operating Profit]]/Tabla2[[#This Row],[Total Sales]]</f>
        <v>0.4</v>
      </c>
      <c r="P1221" s="1" t="s">
        <v>23</v>
      </c>
    </row>
    <row r="1222" spans="1:16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3" t="str">
        <f>IFERROR(LEFT(Tabla2[[#This Row],[Product]],FIND(" ",Tabla2[[#This Row],[Product]])-3),Tabla2[[#This Row],[Product]])</f>
        <v>Men</v>
      </c>
      <c r="I1222" s="6">
        <v>35</v>
      </c>
      <c r="J1222" s="4">
        <v>3750</v>
      </c>
      <c r="K1222" s="6">
        <f>Tabla2[[#This Row],[Price per Unit]]*Tabla2[[#This Row],[Units Sold]]</f>
        <v>131250</v>
      </c>
      <c r="L1222" s="52">
        <f>Tabla2[[#This Row],[Units Sold]]/Cálculos!$C$11</f>
        <v>1.5127915603174201E-4</v>
      </c>
      <c r="M1222" s="6">
        <f>Tabla2[[#This Row],[Total Sales]]-Tabla2[[#This Row],[Operating Profit]]</f>
        <v>98437.5</v>
      </c>
      <c r="N1222" s="6">
        <v>32812.5</v>
      </c>
      <c r="O1222" s="46">
        <f>Tabla2[[#This Row],[Operating Profit]]/Tabla2[[#This Row],[Total Sales]]</f>
        <v>0.25</v>
      </c>
      <c r="P1222" s="1" t="s">
        <v>23</v>
      </c>
    </row>
    <row r="1223" spans="1:16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3" t="str">
        <f>IFERROR(LEFT(Tabla2[[#This Row],[Product]],FIND(" ",Tabla2[[#This Row],[Product]])-3),Tabla2[[#This Row],[Product]])</f>
        <v>Men</v>
      </c>
      <c r="I1223" s="6">
        <v>45</v>
      </c>
      <c r="J1223" s="4">
        <v>3750</v>
      </c>
      <c r="K1223" s="6">
        <f>Tabla2[[#This Row],[Price per Unit]]*Tabla2[[#This Row],[Units Sold]]</f>
        <v>168750</v>
      </c>
      <c r="L1223" s="52">
        <f>Tabla2[[#This Row],[Units Sold]]/Cálculos!$C$11</f>
        <v>1.5127915603174201E-4</v>
      </c>
      <c r="M1223" s="6">
        <f>Tabla2[[#This Row],[Total Sales]]-Tabla2[[#This Row],[Operating Profit]]</f>
        <v>135000</v>
      </c>
      <c r="N1223" s="6">
        <v>33750</v>
      </c>
      <c r="O1223" s="46">
        <f>Tabla2[[#This Row],[Operating Profit]]/Tabla2[[#This Row],[Total Sales]]</f>
        <v>0.2</v>
      </c>
      <c r="P1223" s="1" t="s">
        <v>23</v>
      </c>
    </row>
    <row r="1224" spans="1:16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3" t="str">
        <f>IFERROR(LEFT(Tabla2[[#This Row],[Product]],FIND(" ",Tabla2[[#This Row],[Product]])-3),Tabla2[[#This Row],[Product]])</f>
        <v>Women</v>
      </c>
      <c r="I1224" s="6">
        <v>45</v>
      </c>
      <c r="J1224" s="4">
        <v>3750</v>
      </c>
      <c r="K1224" s="6">
        <f>Tabla2[[#This Row],[Price per Unit]]*Tabla2[[#This Row],[Units Sold]]</f>
        <v>168750</v>
      </c>
      <c r="L1224" s="52">
        <f>Tabla2[[#This Row],[Units Sold]]/Cálculos!$C$11</f>
        <v>1.5127915603174201E-4</v>
      </c>
      <c r="M1224" s="6">
        <f>Tabla2[[#This Row],[Total Sales]]-Tabla2[[#This Row],[Operating Profit]]</f>
        <v>126562.5</v>
      </c>
      <c r="N1224" s="6">
        <v>42187.5</v>
      </c>
      <c r="O1224" s="46">
        <f>Tabla2[[#This Row],[Operating Profit]]/Tabla2[[#This Row],[Total Sales]]</f>
        <v>0.25</v>
      </c>
      <c r="P1224" s="1" t="s">
        <v>23</v>
      </c>
    </row>
    <row r="1225" spans="1:16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3" t="str">
        <f>IFERROR(LEFT(Tabla2[[#This Row],[Product]],FIND(" ",Tabla2[[#This Row],[Product]])-3),Tabla2[[#This Row],[Product]])</f>
        <v>Women</v>
      </c>
      <c r="I1225" s="6">
        <v>45</v>
      </c>
      <c r="J1225" s="4">
        <v>2250</v>
      </c>
      <c r="K1225" s="6">
        <f>Tabla2[[#This Row],[Price per Unit]]*Tabla2[[#This Row],[Units Sold]]</f>
        <v>101250</v>
      </c>
      <c r="L1225" s="52">
        <f>Tabla2[[#This Row],[Units Sold]]/Cálculos!$C$11</f>
        <v>9.0767493619045195E-5</v>
      </c>
      <c r="M1225" s="6">
        <f>Tabla2[[#This Row],[Total Sales]]-Tabla2[[#This Row],[Operating Profit]]</f>
        <v>75937.5</v>
      </c>
      <c r="N1225" s="6">
        <v>25312.5</v>
      </c>
      <c r="O1225" s="46">
        <f>Tabla2[[#This Row],[Operating Profit]]/Tabla2[[#This Row],[Total Sales]]</f>
        <v>0.25</v>
      </c>
      <c r="P1225" s="1" t="s">
        <v>23</v>
      </c>
    </row>
    <row r="1226" spans="1:16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3" t="str">
        <f>IFERROR(LEFT(Tabla2[[#This Row],[Product]],FIND(" ",Tabla2[[#This Row],[Product]])-3),Tabla2[[#This Row],[Product]])</f>
        <v>Women</v>
      </c>
      <c r="I1226" s="6">
        <v>55.000000000000007</v>
      </c>
      <c r="J1226" s="4">
        <v>3000</v>
      </c>
      <c r="K1226" s="6">
        <f>Tabla2[[#This Row],[Price per Unit]]*Tabla2[[#This Row],[Units Sold]]</f>
        <v>165000.00000000003</v>
      </c>
      <c r="L1226" s="52">
        <f>Tabla2[[#This Row],[Units Sold]]/Cálculos!$C$11</f>
        <v>1.210233248253936E-4</v>
      </c>
      <c r="M1226" s="6">
        <f>Tabla2[[#This Row],[Total Sales]]-Tabla2[[#This Row],[Operating Profit]]</f>
        <v>115500.00000000003</v>
      </c>
      <c r="N1226" s="6">
        <v>49500.000000000007</v>
      </c>
      <c r="O1226" s="46">
        <f>Tabla2[[#This Row],[Operating Profit]]/Tabla2[[#This Row],[Total Sales]]</f>
        <v>0.3</v>
      </c>
      <c r="P1226" s="1" t="s">
        <v>23</v>
      </c>
    </row>
    <row r="1227" spans="1:16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3" t="str">
        <f>IFERROR(LEFT(Tabla2[[#This Row],[Product]],FIND(" ",Tabla2[[#This Row],[Product]])-3),Tabla2[[#This Row],[Product]])</f>
        <v>Men</v>
      </c>
      <c r="I1227" s="6">
        <v>55.000000000000007</v>
      </c>
      <c r="J1227" s="4">
        <v>5750</v>
      </c>
      <c r="K1227" s="6">
        <f>Tabla2[[#This Row],[Price per Unit]]*Tabla2[[#This Row],[Units Sold]]</f>
        <v>316250.00000000006</v>
      </c>
      <c r="L1227" s="52">
        <f>Tabla2[[#This Row],[Units Sold]]/Cálculos!$C$11</f>
        <v>2.319613725820044E-4</v>
      </c>
      <c r="M1227" s="6">
        <f>Tabla2[[#This Row],[Total Sales]]-Tabla2[[#This Row],[Operating Profit]]</f>
        <v>205562.50000000003</v>
      </c>
      <c r="N1227" s="6">
        <v>110687.50000000003</v>
      </c>
      <c r="O1227" s="46">
        <f>Tabla2[[#This Row],[Operating Profit]]/Tabla2[[#This Row],[Total Sales]]</f>
        <v>0.35000000000000003</v>
      </c>
      <c r="P1227" s="1" t="s">
        <v>23</v>
      </c>
    </row>
    <row r="1228" spans="1:16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3" t="str">
        <f>IFERROR(LEFT(Tabla2[[#This Row],[Product]],FIND(" ",Tabla2[[#This Row],[Product]])-3),Tabla2[[#This Row],[Product]])</f>
        <v>Men</v>
      </c>
      <c r="I1228" s="6">
        <v>55.000000000000007</v>
      </c>
      <c r="J1228" s="4">
        <v>2250</v>
      </c>
      <c r="K1228" s="6">
        <f>Tabla2[[#This Row],[Price per Unit]]*Tabla2[[#This Row],[Units Sold]]</f>
        <v>123750.00000000001</v>
      </c>
      <c r="L1228" s="52">
        <f>Tabla2[[#This Row],[Units Sold]]/Cálculos!$C$11</f>
        <v>9.0767493619045195E-5</v>
      </c>
      <c r="M1228" s="6">
        <f>Tabla2[[#This Row],[Total Sales]]-Tabla2[[#This Row],[Operating Profit]]</f>
        <v>80437.5</v>
      </c>
      <c r="N1228" s="6">
        <v>43312.500000000007</v>
      </c>
      <c r="O1228" s="46">
        <f>Tabla2[[#This Row],[Operating Profit]]/Tabla2[[#This Row],[Total Sales]]</f>
        <v>0.35000000000000003</v>
      </c>
      <c r="P1228" s="1" t="s">
        <v>23</v>
      </c>
    </row>
    <row r="1229" spans="1:16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3" t="str">
        <f>IFERROR(LEFT(Tabla2[[#This Row],[Product]],FIND(" ",Tabla2[[#This Row],[Product]])-3),Tabla2[[#This Row],[Product]])</f>
        <v>Women</v>
      </c>
      <c r="I1229" s="6">
        <v>45</v>
      </c>
      <c r="J1229" s="4">
        <v>2750</v>
      </c>
      <c r="K1229" s="6">
        <f>Tabla2[[#This Row],[Price per Unit]]*Tabla2[[#This Row],[Units Sold]]</f>
        <v>123750</v>
      </c>
      <c r="L1229" s="52">
        <f>Tabla2[[#This Row],[Units Sold]]/Cálculos!$C$11</f>
        <v>1.109380477566108E-4</v>
      </c>
      <c r="M1229" s="6">
        <f>Tabla2[[#This Row],[Total Sales]]-Tabla2[[#This Row],[Operating Profit]]</f>
        <v>92812.5</v>
      </c>
      <c r="N1229" s="6">
        <v>30937.5</v>
      </c>
      <c r="O1229" s="46">
        <f>Tabla2[[#This Row],[Operating Profit]]/Tabla2[[#This Row],[Total Sales]]</f>
        <v>0.25</v>
      </c>
      <c r="P1229" s="1" t="s">
        <v>23</v>
      </c>
    </row>
    <row r="1230" spans="1:16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3" t="str">
        <f>IFERROR(LEFT(Tabla2[[#This Row],[Product]],FIND(" ",Tabla2[[#This Row],[Product]])-3),Tabla2[[#This Row],[Product]])</f>
        <v>Women</v>
      </c>
      <c r="I1230" s="6">
        <v>49.999999999999993</v>
      </c>
      <c r="J1230" s="4">
        <v>1750</v>
      </c>
      <c r="K1230" s="6">
        <f>Tabla2[[#This Row],[Price per Unit]]*Tabla2[[#This Row],[Units Sold]]</f>
        <v>87499.999999999985</v>
      </c>
      <c r="L1230" s="52">
        <f>Tabla2[[#This Row],[Units Sold]]/Cálculos!$C$11</f>
        <v>7.0596939481479604E-5</v>
      </c>
      <c r="M1230" s="6">
        <f>Tabla2[[#This Row],[Total Sales]]-Tabla2[[#This Row],[Operating Profit]]</f>
        <v>65624.999999999985</v>
      </c>
      <c r="N1230" s="6">
        <v>21874.999999999996</v>
      </c>
      <c r="O1230" s="46">
        <f>Tabla2[[#This Row],[Operating Profit]]/Tabla2[[#This Row],[Total Sales]]</f>
        <v>0.25</v>
      </c>
      <c r="P1230" s="1" t="s">
        <v>23</v>
      </c>
    </row>
    <row r="1231" spans="1:16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3" t="str">
        <f>IFERROR(LEFT(Tabla2[[#This Row],[Product]],FIND(" ",Tabla2[[#This Row],[Product]])-3),Tabla2[[#This Row],[Product]])</f>
        <v>Men</v>
      </c>
      <c r="I1231" s="6">
        <v>65.000000000000014</v>
      </c>
      <c r="J1231" s="4">
        <v>2500</v>
      </c>
      <c r="K1231" s="6">
        <f>Tabla2[[#This Row],[Price per Unit]]*Tabla2[[#This Row],[Units Sold]]</f>
        <v>162500.00000000003</v>
      </c>
      <c r="L1231" s="52">
        <f>Tabla2[[#This Row],[Units Sold]]/Cálculos!$C$11</f>
        <v>1.00852770687828E-4</v>
      </c>
      <c r="M1231" s="6">
        <f>Tabla2[[#This Row],[Total Sales]]-Tabla2[[#This Row],[Operating Profit]]</f>
        <v>121875.00000000003</v>
      </c>
      <c r="N1231" s="6">
        <v>40625.000000000007</v>
      </c>
      <c r="O1231" s="46">
        <f>Tabla2[[#This Row],[Operating Profit]]/Tabla2[[#This Row],[Total Sales]]</f>
        <v>0.25</v>
      </c>
      <c r="P1231" s="1" t="s">
        <v>23</v>
      </c>
    </row>
    <row r="1232" spans="1:16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3" t="str">
        <f>IFERROR(LEFT(Tabla2[[#This Row],[Product]],FIND(" ",Tabla2[[#This Row],[Product]])-3),Tabla2[[#This Row],[Product]])</f>
        <v>Women</v>
      </c>
      <c r="I1232" s="6">
        <v>55.000000000000007</v>
      </c>
      <c r="J1232" s="4">
        <v>3500</v>
      </c>
      <c r="K1232" s="6">
        <f>Tabla2[[#This Row],[Price per Unit]]*Tabla2[[#This Row],[Units Sold]]</f>
        <v>192500.00000000003</v>
      </c>
      <c r="L1232" s="52">
        <f>Tabla2[[#This Row],[Units Sold]]/Cálculos!$C$11</f>
        <v>1.4119387896295921E-4</v>
      </c>
      <c r="M1232" s="6">
        <f>Tabla2[[#This Row],[Total Sales]]-Tabla2[[#This Row],[Operating Profit]]</f>
        <v>134750.00000000003</v>
      </c>
      <c r="N1232" s="6">
        <v>57750.000000000007</v>
      </c>
      <c r="O1232" s="46">
        <f>Tabla2[[#This Row],[Operating Profit]]/Tabla2[[#This Row],[Total Sales]]</f>
        <v>0.3</v>
      </c>
      <c r="P1232" s="1" t="s">
        <v>23</v>
      </c>
    </row>
    <row r="1233" spans="1:16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3" t="str">
        <f>IFERROR(LEFT(Tabla2[[#This Row],[Product]],FIND(" ",Tabla2[[#This Row],[Product]])-3),Tabla2[[#This Row],[Product]])</f>
        <v>Men</v>
      </c>
      <c r="I1233" s="6">
        <v>55.000000000000007</v>
      </c>
      <c r="J1233" s="4">
        <v>5450</v>
      </c>
      <c r="K1233" s="6">
        <f>Tabla2[[#This Row],[Price per Unit]]*Tabla2[[#This Row],[Units Sold]]</f>
        <v>299750.00000000006</v>
      </c>
      <c r="L1233" s="52">
        <f>Tabla2[[#This Row],[Units Sold]]/Cálculos!$C$11</f>
        <v>2.1985904009946505E-4</v>
      </c>
      <c r="M1233" s="6">
        <f>Tabla2[[#This Row],[Total Sales]]-Tabla2[[#This Row],[Operating Profit]]</f>
        <v>194837.50000000003</v>
      </c>
      <c r="N1233" s="6">
        <v>104912.50000000003</v>
      </c>
      <c r="O1233" s="46">
        <f>Tabla2[[#This Row],[Operating Profit]]/Tabla2[[#This Row],[Total Sales]]</f>
        <v>0.35000000000000003</v>
      </c>
      <c r="P1233" s="1" t="s">
        <v>23</v>
      </c>
    </row>
    <row r="1234" spans="1:16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3" t="str">
        <f>IFERROR(LEFT(Tabla2[[#This Row],[Product]],FIND(" ",Tabla2[[#This Row],[Product]])-3),Tabla2[[#This Row],[Product]])</f>
        <v>Men</v>
      </c>
      <c r="I1234" s="6">
        <v>55.000000000000007</v>
      </c>
      <c r="J1234" s="4">
        <v>2500</v>
      </c>
      <c r="K1234" s="6">
        <f>Tabla2[[#This Row],[Price per Unit]]*Tabla2[[#This Row],[Units Sold]]</f>
        <v>137500.00000000003</v>
      </c>
      <c r="L1234" s="52">
        <f>Tabla2[[#This Row],[Units Sold]]/Cálculos!$C$11</f>
        <v>1.00852770687828E-4</v>
      </c>
      <c r="M1234" s="6">
        <f>Tabla2[[#This Row],[Total Sales]]-Tabla2[[#This Row],[Operating Profit]]</f>
        <v>89375.000000000015</v>
      </c>
      <c r="N1234" s="6">
        <v>48125.000000000015</v>
      </c>
      <c r="O1234" s="46">
        <f>Tabla2[[#This Row],[Operating Profit]]/Tabla2[[#This Row],[Total Sales]]</f>
        <v>0.35000000000000003</v>
      </c>
      <c r="P1234" s="1" t="s">
        <v>23</v>
      </c>
    </row>
    <row r="1235" spans="1:16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3" t="str">
        <f>IFERROR(LEFT(Tabla2[[#This Row],[Product]],FIND(" ",Tabla2[[#This Row],[Product]])-3),Tabla2[[#This Row],[Product]])</f>
        <v>Women</v>
      </c>
      <c r="I1235" s="6">
        <v>45</v>
      </c>
      <c r="J1235" s="4">
        <v>2750</v>
      </c>
      <c r="K1235" s="6">
        <f>Tabla2[[#This Row],[Price per Unit]]*Tabla2[[#This Row],[Units Sold]]</f>
        <v>123750</v>
      </c>
      <c r="L1235" s="52">
        <f>Tabla2[[#This Row],[Units Sold]]/Cálculos!$C$11</f>
        <v>1.109380477566108E-4</v>
      </c>
      <c r="M1235" s="6">
        <f>Tabla2[[#This Row],[Total Sales]]-Tabla2[[#This Row],[Operating Profit]]</f>
        <v>92812.5</v>
      </c>
      <c r="N1235" s="6">
        <v>30937.5</v>
      </c>
      <c r="O1235" s="46">
        <f>Tabla2[[#This Row],[Operating Profit]]/Tabla2[[#This Row],[Total Sales]]</f>
        <v>0.25</v>
      </c>
      <c r="P1235" s="1" t="s">
        <v>23</v>
      </c>
    </row>
    <row r="1236" spans="1:16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3" t="str">
        <f>IFERROR(LEFT(Tabla2[[#This Row],[Product]],FIND(" ",Tabla2[[#This Row],[Product]])-3),Tabla2[[#This Row],[Product]])</f>
        <v>Women</v>
      </c>
      <c r="I1236" s="6">
        <v>49.999999999999993</v>
      </c>
      <c r="J1236" s="4">
        <v>1250</v>
      </c>
      <c r="K1236" s="6">
        <f>Tabla2[[#This Row],[Price per Unit]]*Tabla2[[#This Row],[Units Sold]]</f>
        <v>62499.999999999993</v>
      </c>
      <c r="L1236" s="52">
        <f>Tabla2[[#This Row],[Units Sold]]/Cálculos!$C$11</f>
        <v>5.0426385343913999E-5</v>
      </c>
      <c r="M1236" s="6">
        <f>Tabla2[[#This Row],[Total Sales]]-Tabla2[[#This Row],[Operating Profit]]</f>
        <v>46874.999999999993</v>
      </c>
      <c r="N1236" s="6">
        <v>15624.999999999998</v>
      </c>
      <c r="O1236" s="46">
        <f>Tabla2[[#This Row],[Operating Profit]]/Tabla2[[#This Row],[Total Sales]]</f>
        <v>0.25</v>
      </c>
      <c r="P1236" s="1" t="s">
        <v>23</v>
      </c>
    </row>
    <row r="1237" spans="1:16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3" t="str">
        <f>IFERROR(LEFT(Tabla2[[#This Row],[Product]],FIND(" ",Tabla2[[#This Row],[Product]])-3),Tabla2[[#This Row],[Product]])</f>
        <v>Men</v>
      </c>
      <c r="I1237" s="6">
        <v>65.000000000000014</v>
      </c>
      <c r="J1237" s="4">
        <v>1750</v>
      </c>
      <c r="K1237" s="6">
        <f>Tabla2[[#This Row],[Price per Unit]]*Tabla2[[#This Row],[Units Sold]]</f>
        <v>113750.00000000003</v>
      </c>
      <c r="L1237" s="52">
        <f>Tabla2[[#This Row],[Units Sold]]/Cálculos!$C$11</f>
        <v>7.0596939481479604E-5</v>
      </c>
      <c r="M1237" s="6">
        <f>Tabla2[[#This Row],[Total Sales]]-Tabla2[[#This Row],[Operating Profit]]</f>
        <v>85312.500000000029</v>
      </c>
      <c r="N1237" s="6">
        <v>28437.500000000007</v>
      </c>
      <c r="O1237" s="46">
        <f>Tabla2[[#This Row],[Operating Profit]]/Tabla2[[#This Row],[Total Sales]]</f>
        <v>0.25</v>
      </c>
      <c r="P1237" s="1" t="s">
        <v>23</v>
      </c>
    </row>
    <row r="1238" spans="1:16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3" t="str">
        <f>IFERROR(LEFT(Tabla2[[#This Row],[Product]],FIND(" ",Tabla2[[#This Row],[Product]])-3),Tabla2[[#This Row],[Product]])</f>
        <v>Women</v>
      </c>
      <c r="I1238" s="6">
        <v>55.000000000000007</v>
      </c>
      <c r="J1238" s="4">
        <v>2750</v>
      </c>
      <c r="K1238" s="6">
        <f>Tabla2[[#This Row],[Price per Unit]]*Tabla2[[#This Row],[Units Sold]]</f>
        <v>151250.00000000003</v>
      </c>
      <c r="L1238" s="52">
        <f>Tabla2[[#This Row],[Units Sold]]/Cálculos!$C$11</f>
        <v>1.109380477566108E-4</v>
      </c>
      <c r="M1238" s="6">
        <f>Tabla2[[#This Row],[Total Sales]]-Tabla2[[#This Row],[Operating Profit]]</f>
        <v>105875.00000000003</v>
      </c>
      <c r="N1238" s="6">
        <v>45375.000000000007</v>
      </c>
      <c r="O1238" s="46">
        <f>Tabla2[[#This Row],[Operating Profit]]/Tabla2[[#This Row],[Total Sales]]</f>
        <v>0.3</v>
      </c>
      <c r="P1238" s="1" t="s">
        <v>23</v>
      </c>
    </row>
    <row r="1239" spans="1:16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3" t="str">
        <f>IFERROR(LEFT(Tabla2[[#This Row],[Product]],FIND(" ",Tabla2[[#This Row],[Product]])-3),Tabla2[[#This Row],[Product]])</f>
        <v>Men</v>
      </c>
      <c r="I1239" s="6">
        <v>55.000000000000007</v>
      </c>
      <c r="J1239" s="4">
        <v>5250</v>
      </c>
      <c r="K1239" s="6">
        <f>Tabla2[[#This Row],[Price per Unit]]*Tabla2[[#This Row],[Units Sold]]</f>
        <v>288750.00000000006</v>
      </c>
      <c r="L1239" s="52">
        <f>Tabla2[[#This Row],[Units Sold]]/Cálculos!$C$11</f>
        <v>2.117908184444388E-4</v>
      </c>
      <c r="M1239" s="6">
        <f>Tabla2[[#This Row],[Total Sales]]-Tabla2[[#This Row],[Operating Profit]]</f>
        <v>187687.50000000003</v>
      </c>
      <c r="N1239" s="6">
        <v>101062.50000000003</v>
      </c>
      <c r="O1239" s="46">
        <f>Tabla2[[#This Row],[Operating Profit]]/Tabla2[[#This Row],[Total Sales]]</f>
        <v>0.35000000000000003</v>
      </c>
      <c r="P1239" s="1" t="s">
        <v>23</v>
      </c>
    </row>
    <row r="1240" spans="1:16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3" t="str">
        <f>IFERROR(LEFT(Tabla2[[#This Row],[Product]],FIND(" ",Tabla2[[#This Row],[Product]])-3),Tabla2[[#This Row],[Product]])</f>
        <v>Men</v>
      </c>
      <c r="I1240" s="6">
        <v>55.000000000000007</v>
      </c>
      <c r="J1240" s="4">
        <v>2250</v>
      </c>
      <c r="K1240" s="6">
        <f>Tabla2[[#This Row],[Price per Unit]]*Tabla2[[#This Row],[Units Sold]]</f>
        <v>123750.00000000001</v>
      </c>
      <c r="L1240" s="52">
        <f>Tabla2[[#This Row],[Units Sold]]/Cálculos!$C$11</f>
        <v>9.0767493619045195E-5</v>
      </c>
      <c r="M1240" s="6">
        <f>Tabla2[[#This Row],[Total Sales]]-Tabla2[[#This Row],[Operating Profit]]</f>
        <v>80437.5</v>
      </c>
      <c r="N1240" s="6">
        <v>43312.500000000007</v>
      </c>
      <c r="O1240" s="46">
        <f>Tabla2[[#This Row],[Operating Profit]]/Tabla2[[#This Row],[Total Sales]]</f>
        <v>0.35000000000000003</v>
      </c>
      <c r="P1240" s="1" t="s">
        <v>23</v>
      </c>
    </row>
    <row r="1241" spans="1:16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3" t="str">
        <f>IFERROR(LEFT(Tabla2[[#This Row],[Product]],FIND(" ",Tabla2[[#This Row],[Product]])-3),Tabla2[[#This Row],[Product]])</f>
        <v>Women</v>
      </c>
      <c r="I1241" s="6">
        <v>45</v>
      </c>
      <c r="J1241" s="4">
        <v>2250</v>
      </c>
      <c r="K1241" s="6">
        <f>Tabla2[[#This Row],[Price per Unit]]*Tabla2[[#This Row],[Units Sold]]</f>
        <v>101250</v>
      </c>
      <c r="L1241" s="52">
        <f>Tabla2[[#This Row],[Units Sold]]/Cálculos!$C$11</f>
        <v>9.0767493619045195E-5</v>
      </c>
      <c r="M1241" s="6">
        <f>Tabla2[[#This Row],[Total Sales]]-Tabla2[[#This Row],[Operating Profit]]</f>
        <v>75937.5</v>
      </c>
      <c r="N1241" s="6">
        <v>25312.5</v>
      </c>
      <c r="O1241" s="46">
        <f>Tabla2[[#This Row],[Operating Profit]]/Tabla2[[#This Row],[Total Sales]]</f>
        <v>0.25</v>
      </c>
      <c r="P1241" s="1" t="s">
        <v>23</v>
      </c>
    </row>
    <row r="1242" spans="1:16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3" t="str">
        <f>IFERROR(LEFT(Tabla2[[#This Row],[Product]],FIND(" ",Tabla2[[#This Row],[Product]])-3),Tabla2[[#This Row],[Product]])</f>
        <v>Women</v>
      </c>
      <c r="I1242" s="6">
        <v>49.999999999999993</v>
      </c>
      <c r="J1242" s="4">
        <v>1500</v>
      </c>
      <c r="K1242" s="6">
        <f>Tabla2[[#This Row],[Price per Unit]]*Tabla2[[#This Row],[Units Sold]]</f>
        <v>74999.999999999985</v>
      </c>
      <c r="L1242" s="52">
        <f>Tabla2[[#This Row],[Units Sold]]/Cálculos!$C$11</f>
        <v>6.0511662412696801E-5</v>
      </c>
      <c r="M1242" s="6">
        <f>Tabla2[[#This Row],[Total Sales]]-Tabla2[[#This Row],[Operating Profit]]</f>
        <v>56249.999999999985</v>
      </c>
      <c r="N1242" s="6">
        <v>18749.999999999996</v>
      </c>
      <c r="O1242" s="46">
        <f>Tabla2[[#This Row],[Operating Profit]]/Tabla2[[#This Row],[Total Sales]]</f>
        <v>0.25</v>
      </c>
      <c r="P1242" s="1" t="s">
        <v>23</v>
      </c>
    </row>
    <row r="1243" spans="1:16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3" t="str">
        <f>IFERROR(LEFT(Tabla2[[#This Row],[Product]],FIND(" ",Tabla2[[#This Row],[Product]])-3),Tabla2[[#This Row],[Product]])</f>
        <v>Men</v>
      </c>
      <c r="I1243" s="6">
        <v>60.000000000000007</v>
      </c>
      <c r="J1243" s="4">
        <v>1500</v>
      </c>
      <c r="K1243" s="6">
        <f>Tabla2[[#This Row],[Price per Unit]]*Tabla2[[#This Row],[Units Sold]]</f>
        <v>90000.000000000015</v>
      </c>
      <c r="L1243" s="52">
        <f>Tabla2[[#This Row],[Units Sold]]/Cálculos!$C$11</f>
        <v>6.0511662412696801E-5</v>
      </c>
      <c r="M1243" s="6">
        <f>Tabla2[[#This Row],[Total Sales]]-Tabla2[[#This Row],[Operating Profit]]</f>
        <v>67500.000000000015</v>
      </c>
      <c r="N1243" s="6">
        <v>22500.000000000004</v>
      </c>
      <c r="O1243" s="46">
        <f>Tabla2[[#This Row],[Operating Profit]]/Tabla2[[#This Row],[Total Sales]]</f>
        <v>0.25</v>
      </c>
      <c r="P1243" s="1" t="s">
        <v>23</v>
      </c>
    </row>
    <row r="1244" spans="1:16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3" t="str">
        <f>IFERROR(LEFT(Tabla2[[#This Row],[Product]],FIND(" ",Tabla2[[#This Row],[Product]])-3),Tabla2[[#This Row],[Product]])</f>
        <v>Women</v>
      </c>
      <c r="I1244" s="6">
        <v>50</v>
      </c>
      <c r="J1244" s="4">
        <v>3000</v>
      </c>
      <c r="K1244" s="6">
        <f>Tabla2[[#This Row],[Price per Unit]]*Tabla2[[#This Row],[Units Sold]]</f>
        <v>150000</v>
      </c>
      <c r="L1244" s="52">
        <f>Tabla2[[#This Row],[Units Sold]]/Cálculos!$C$11</f>
        <v>1.210233248253936E-4</v>
      </c>
      <c r="M1244" s="6">
        <f>Tabla2[[#This Row],[Total Sales]]-Tabla2[[#This Row],[Operating Profit]]</f>
        <v>105000</v>
      </c>
      <c r="N1244" s="6">
        <v>45000</v>
      </c>
      <c r="O1244" s="46">
        <f>Tabla2[[#This Row],[Operating Profit]]/Tabla2[[#This Row],[Total Sales]]</f>
        <v>0.3</v>
      </c>
      <c r="P1244" s="1" t="s">
        <v>23</v>
      </c>
    </row>
    <row r="1245" spans="1:16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3" t="str">
        <f>IFERROR(LEFT(Tabla2[[#This Row],[Product]],FIND(" ",Tabla2[[#This Row],[Product]])-3),Tabla2[[#This Row],[Product]])</f>
        <v>Men</v>
      </c>
      <c r="I1245" s="6">
        <v>65</v>
      </c>
      <c r="J1245" s="4">
        <v>5700</v>
      </c>
      <c r="K1245" s="6">
        <f>Tabla2[[#This Row],[Price per Unit]]*Tabla2[[#This Row],[Units Sold]]</f>
        <v>370500</v>
      </c>
      <c r="L1245" s="52">
        <f>Tabla2[[#This Row],[Units Sold]]/Cálculos!$C$11</f>
        <v>2.2994431716824785E-4</v>
      </c>
      <c r="M1245" s="6">
        <f>Tabla2[[#This Row],[Total Sales]]-Tabla2[[#This Row],[Operating Profit]]</f>
        <v>240825</v>
      </c>
      <c r="N1245" s="6">
        <v>129675.00000000001</v>
      </c>
      <c r="O1245" s="46">
        <f>Tabla2[[#This Row],[Operating Profit]]/Tabla2[[#This Row],[Total Sales]]</f>
        <v>0.35000000000000003</v>
      </c>
      <c r="P1245" s="1" t="s">
        <v>23</v>
      </c>
    </row>
    <row r="1246" spans="1:16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3" t="str">
        <f>IFERROR(LEFT(Tabla2[[#This Row],[Product]],FIND(" ",Tabla2[[#This Row],[Product]])-3),Tabla2[[#This Row],[Product]])</f>
        <v>Men</v>
      </c>
      <c r="I1246" s="6">
        <v>60.000000000000007</v>
      </c>
      <c r="J1246" s="4">
        <v>2750</v>
      </c>
      <c r="K1246" s="6">
        <f>Tabla2[[#This Row],[Price per Unit]]*Tabla2[[#This Row],[Units Sold]]</f>
        <v>165000.00000000003</v>
      </c>
      <c r="L1246" s="52">
        <f>Tabla2[[#This Row],[Units Sold]]/Cálculos!$C$11</f>
        <v>1.109380477566108E-4</v>
      </c>
      <c r="M1246" s="6">
        <f>Tabla2[[#This Row],[Total Sales]]-Tabla2[[#This Row],[Operating Profit]]</f>
        <v>107250.00000000001</v>
      </c>
      <c r="N1246" s="6">
        <v>57750.000000000015</v>
      </c>
      <c r="O1246" s="46">
        <f>Tabla2[[#This Row],[Operating Profit]]/Tabla2[[#This Row],[Total Sales]]</f>
        <v>0.35000000000000003</v>
      </c>
      <c r="P1246" s="1" t="s">
        <v>23</v>
      </c>
    </row>
    <row r="1247" spans="1:16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3" t="str">
        <f>IFERROR(LEFT(Tabla2[[#This Row],[Product]],FIND(" ",Tabla2[[#This Row],[Product]])-3),Tabla2[[#This Row],[Product]])</f>
        <v>Women</v>
      </c>
      <c r="I1247" s="6">
        <v>55.000000000000007</v>
      </c>
      <c r="J1247" s="4">
        <v>3000</v>
      </c>
      <c r="K1247" s="6">
        <f>Tabla2[[#This Row],[Price per Unit]]*Tabla2[[#This Row],[Units Sold]]</f>
        <v>165000.00000000003</v>
      </c>
      <c r="L1247" s="52">
        <f>Tabla2[[#This Row],[Units Sold]]/Cálculos!$C$11</f>
        <v>1.210233248253936E-4</v>
      </c>
      <c r="M1247" s="6">
        <f>Tabla2[[#This Row],[Total Sales]]-Tabla2[[#This Row],[Operating Profit]]</f>
        <v>123750.00000000003</v>
      </c>
      <c r="N1247" s="6">
        <v>41250.000000000007</v>
      </c>
      <c r="O1247" s="46">
        <f>Tabla2[[#This Row],[Operating Profit]]/Tabla2[[#This Row],[Total Sales]]</f>
        <v>0.25</v>
      </c>
      <c r="P1247" s="1" t="s">
        <v>23</v>
      </c>
    </row>
    <row r="1248" spans="1:16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3" t="str">
        <f>IFERROR(LEFT(Tabla2[[#This Row],[Product]],FIND(" ",Tabla2[[#This Row],[Product]])-3),Tabla2[[#This Row],[Product]])</f>
        <v>Women</v>
      </c>
      <c r="I1248" s="6">
        <v>55.000000000000007</v>
      </c>
      <c r="J1248" s="4">
        <v>2500</v>
      </c>
      <c r="K1248" s="6">
        <f>Tabla2[[#This Row],[Price per Unit]]*Tabla2[[#This Row],[Units Sold]]</f>
        <v>137500.00000000003</v>
      </c>
      <c r="L1248" s="52">
        <f>Tabla2[[#This Row],[Units Sold]]/Cálculos!$C$11</f>
        <v>1.00852770687828E-4</v>
      </c>
      <c r="M1248" s="6">
        <f>Tabla2[[#This Row],[Total Sales]]-Tabla2[[#This Row],[Operating Profit]]</f>
        <v>103125.00000000003</v>
      </c>
      <c r="N1248" s="6">
        <v>34375.000000000007</v>
      </c>
      <c r="O1248" s="46">
        <f>Tabla2[[#This Row],[Operating Profit]]/Tabla2[[#This Row],[Total Sales]]</f>
        <v>0.25</v>
      </c>
      <c r="P1248" s="1" t="s">
        <v>23</v>
      </c>
    </row>
    <row r="1249" spans="1:16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3" t="str">
        <f>IFERROR(LEFT(Tabla2[[#This Row],[Product]],FIND(" ",Tabla2[[#This Row],[Product]])-3),Tabla2[[#This Row],[Product]])</f>
        <v>Men</v>
      </c>
      <c r="I1249" s="6">
        <v>65</v>
      </c>
      <c r="J1249" s="4">
        <v>2750</v>
      </c>
      <c r="K1249" s="6">
        <f>Tabla2[[#This Row],[Price per Unit]]*Tabla2[[#This Row],[Units Sold]]</f>
        <v>178750</v>
      </c>
      <c r="L1249" s="52">
        <f>Tabla2[[#This Row],[Units Sold]]/Cálculos!$C$11</f>
        <v>1.109380477566108E-4</v>
      </c>
      <c r="M1249" s="6">
        <f>Tabla2[[#This Row],[Total Sales]]-Tabla2[[#This Row],[Operating Profit]]</f>
        <v>134062.5</v>
      </c>
      <c r="N1249" s="6">
        <v>44687.5</v>
      </c>
      <c r="O1249" s="46">
        <f>Tabla2[[#This Row],[Operating Profit]]/Tabla2[[#This Row],[Total Sales]]</f>
        <v>0.25</v>
      </c>
      <c r="P1249" s="1" t="s">
        <v>23</v>
      </c>
    </row>
    <row r="1250" spans="1:16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3" t="str">
        <f>IFERROR(LEFT(Tabla2[[#This Row],[Product]],FIND(" ",Tabla2[[#This Row],[Product]])-3),Tabla2[[#This Row],[Product]])</f>
        <v>Women</v>
      </c>
      <c r="I1250" s="6">
        <v>70</v>
      </c>
      <c r="J1250" s="4">
        <v>4000</v>
      </c>
      <c r="K1250" s="6">
        <f>Tabla2[[#This Row],[Price per Unit]]*Tabla2[[#This Row],[Units Sold]]</f>
        <v>280000</v>
      </c>
      <c r="L1250" s="52">
        <f>Tabla2[[#This Row],[Units Sold]]/Cálculos!$C$11</f>
        <v>1.6136443310052479E-4</v>
      </c>
      <c r="M1250" s="6">
        <f>Tabla2[[#This Row],[Total Sales]]-Tabla2[[#This Row],[Operating Profit]]</f>
        <v>196000</v>
      </c>
      <c r="N1250" s="6">
        <v>84000</v>
      </c>
      <c r="O1250" s="46">
        <f>Tabla2[[#This Row],[Operating Profit]]/Tabla2[[#This Row],[Total Sales]]</f>
        <v>0.3</v>
      </c>
      <c r="P1250" s="1" t="s">
        <v>23</v>
      </c>
    </row>
    <row r="1251" spans="1:16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3" t="str">
        <f>IFERROR(LEFT(Tabla2[[#This Row],[Product]],FIND(" ",Tabla2[[#This Row],[Product]])-3),Tabla2[[#This Row],[Product]])</f>
        <v>Men</v>
      </c>
      <c r="I1251" s="6">
        <v>65</v>
      </c>
      <c r="J1251" s="4">
        <v>6500</v>
      </c>
      <c r="K1251" s="6">
        <f>Tabla2[[#This Row],[Price per Unit]]*Tabla2[[#This Row],[Units Sold]]</f>
        <v>422500</v>
      </c>
      <c r="L1251" s="52">
        <f>Tabla2[[#This Row],[Units Sold]]/Cálculos!$C$11</f>
        <v>2.6221720378835281E-4</v>
      </c>
      <c r="M1251" s="6">
        <f>Tabla2[[#This Row],[Total Sales]]-Tabla2[[#This Row],[Operating Profit]]</f>
        <v>274625</v>
      </c>
      <c r="N1251" s="6">
        <v>147875</v>
      </c>
      <c r="O1251" s="46">
        <f>Tabla2[[#This Row],[Operating Profit]]/Tabla2[[#This Row],[Total Sales]]</f>
        <v>0.35</v>
      </c>
      <c r="P1251" s="1" t="s">
        <v>23</v>
      </c>
    </row>
    <row r="1252" spans="1:16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3" t="str">
        <f>IFERROR(LEFT(Tabla2[[#This Row],[Product]],FIND(" ",Tabla2[[#This Row],[Product]])-3),Tabla2[[#This Row],[Product]])</f>
        <v>Men</v>
      </c>
      <c r="I1252" s="6">
        <v>60.000000000000007</v>
      </c>
      <c r="J1252" s="4">
        <v>4000</v>
      </c>
      <c r="K1252" s="6">
        <f>Tabla2[[#This Row],[Price per Unit]]*Tabla2[[#This Row],[Units Sold]]</f>
        <v>240000.00000000003</v>
      </c>
      <c r="L1252" s="52">
        <f>Tabla2[[#This Row],[Units Sold]]/Cálculos!$C$11</f>
        <v>1.6136443310052479E-4</v>
      </c>
      <c r="M1252" s="6">
        <f>Tabla2[[#This Row],[Total Sales]]-Tabla2[[#This Row],[Operating Profit]]</f>
        <v>156000</v>
      </c>
      <c r="N1252" s="6">
        <v>84000.000000000015</v>
      </c>
      <c r="O1252" s="46">
        <f>Tabla2[[#This Row],[Operating Profit]]/Tabla2[[#This Row],[Total Sales]]</f>
        <v>0.35000000000000003</v>
      </c>
      <c r="P1252" s="1" t="s">
        <v>23</v>
      </c>
    </row>
    <row r="1253" spans="1:16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3" t="str">
        <f>IFERROR(LEFT(Tabla2[[#This Row],[Product]],FIND(" ",Tabla2[[#This Row],[Product]])-3),Tabla2[[#This Row],[Product]])</f>
        <v>Women</v>
      </c>
      <c r="I1253" s="6">
        <v>55.000000000000007</v>
      </c>
      <c r="J1253" s="4">
        <v>3250</v>
      </c>
      <c r="K1253" s="6">
        <f>Tabla2[[#This Row],[Price per Unit]]*Tabla2[[#This Row],[Units Sold]]</f>
        <v>178750.00000000003</v>
      </c>
      <c r="L1253" s="52">
        <f>Tabla2[[#This Row],[Units Sold]]/Cálculos!$C$11</f>
        <v>1.3110860189417641E-4</v>
      </c>
      <c r="M1253" s="6">
        <f>Tabla2[[#This Row],[Total Sales]]-Tabla2[[#This Row],[Operating Profit]]</f>
        <v>134062.50000000003</v>
      </c>
      <c r="N1253" s="6">
        <v>44687.500000000007</v>
      </c>
      <c r="O1253" s="46">
        <f>Tabla2[[#This Row],[Operating Profit]]/Tabla2[[#This Row],[Total Sales]]</f>
        <v>0.25</v>
      </c>
      <c r="P1253" s="1" t="s">
        <v>23</v>
      </c>
    </row>
    <row r="1254" spans="1:16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3" t="str">
        <f>IFERROR(LEFT(Tabla2[[#This Row],[Product]],FIND(" ",Tabla2[[#This Row],[Product]])-3),Tabla2[[#This Row],[Product]])</f>
        <v>Women</v>
      </c>
      <c r="I1254" s="6">
        <v>55.000000000000007</v>
      </c>
      <c r="J1254" s="4">
        <v>3000</v>
      </c>
      <c r="K1254" s="6">
        <f>Tabla2[[#This Row],[Price per Unit]]*Tabla2[[#This Row],[Units Sold]]</f>
        <v>165000.00000000003</v>
      </c>
      <c r="L1254" s="52">
        <f>Tabla2[[#This Row],[Units Sold]]/Cálculos!$C$11</f>
        <v>1.210233248253936E-4</v>
      </c>
      <c r="M1254" s="6">
        <f>Tabla2[[#This Row],[Total Sales]]-Tabla2[[#This Row],[Operating Profit]]</f>
        <v>123750.00000000003</v>
      </c>
      <c r="N1254" s="6">
        <v>41250.000000000007</v>
      </c>
      <c r="O1254" s="46">
        <f>Tabla2[[#This Row],[Operating Profit]]/Tabla2[[#This Row],[Total Sales]]</f>
        <v>0.25</v>
      </c>
      <c r="P1254" s="1" t="s">
        <v>23</v>
      </c>
    </row>
    <row r="1255" spans="1:16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3" t="str">
        <f>IFERROR(LEFT(Tabla2[[#This Row],[Product]],FIND(" ",Tabla2[[#This Row],[Product]])-3),Tabla2[[#This Row],[Product]])</f>
        <v>Men</v>
      </c>
      <c r="I1255" s="6">
        <v>65</v>
      </c>
      <c r="J1255" s="4">
        <v>3000</v>
      </c>
      <c r="K1255" s="6">
        <f>Tabla2[[#This Row],[Price per Unit]]*Tabla2[[#This Row],[Units Sold]]</f>
        <v>195000</v>
      </c>
      <c r="L1255" s="52">
        <f>Tabla2[[#This Row],[Units Sold]]/Cálculos!$C$11</f>
        <v>1.210233248253936E-4</v>
      </c>
      <c r="M1255" s="6">
        <f>Tabla2[[#This Row],[Total Sales]]-Tabla2[[#This Row],[Operating Profit]]</f>
        <v>146250</v>
      </c>
      <c r="N1255" s="6">
        <v>48750</v>
      </c>
      <c r="O1255" s="46">
        <f>Tabla2[[#This Row],[Operating Profit]]/Tabla2[[#This Row],[Total Sales]]</f>
        <v>0.25</v>
      </c>
      <c r="P1255" s="1" t="s">
        <v>23</v>
      </c>
    </row>
    <row r="1256" spans="1:16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3" t="str">
        <f>IFERROR(LEFT(Tabla2[[#This Row],[Product]],FIND(" ",Tabla2[[#This Row],[Product]])-3),Tabla2[[#This Row],[Product]])</f>
        <v>Women</v>
      </c>
      <c r="I1256" s="6">
        <v>70</v>
      </c>
      <c r="J1256" s="4">
        <v>4500</v>
      </c>
      <c r="K1256" s="6">
        <f>Tabla2[[#This Row],[Price per Unit]]*Tabla2[[#This Row],[Units Sold]]</f>
        <v>315000</v>
      </c>
      <c r="L1256" s="52">
        <f>Tabla2[[#This Row],[Units Sold]]/Cálculos!$C$11</f>
        <v>1.8153498723809039E-4</v>
      </c>
      <c r="M1256" s="6">
        <f>Tabla2[[#This Row],[Total Sales]]-Tabla2[[#This Row],[Operating Profit]]</f>
        <v>220500</v>
      </c>
      <c r="N1256" s="6">
        <v>94500</v>
      </c>
      <c r="O1256" s="46">
        <f>Tabla2[[#This Row],[Operating Profit]]/Tabla2[[#This Row],[Total Sales]]</f>
        <v>0.3</v>
      </c>
      <c r="P1256" s="1" t="s">
        <v>23</v>
      </c>
    </row>
    <row r="1257" spans="1:16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3" t="str">
        <f>IFERROR(LEFT(Tabla2[[#This Row],[Product]],FIND(" ",Tabla2[[#This Row],[Product]])-3),Tabla2[[#This Row],[Product]])</f>
        <v>Men</v>
      </c>
      <c r="I1257" s="6">
        <v>65</v>
      </c>
      <c r="J1257" s="4">
        <v>6750</v>
      </c>
      <c r="K1257" s="6">
        <f>Tabla2[[#This Row],[Price per Unit]]*Tabla2[[#This Row],[Units Sold]]</f>
        <v>438750</v>
      </c>
      <c r="L1257" s="52">
        <f>Tabla2[[#This Row],[Units Sold]]/Cálculos!$C$11</f>
        <v>2.7230248085713561E-4</v>
      </c>
      <c r="M1257" s="6">
        <f>Tabla2[[#This Row],[Total Sales]]-Tabla2[[#This Row],[Operating Profit]]</f>
        <v>285187.5</v>
      </c>
      <c r="N1257" s="6">
        <v>153562.50000000003</v>
      </c>
      <c r="O1257" s="46">
        <f>Tabla2[[#This Row],[Operating Profit]]/Tabla2[[#This Row],[Total Sales]]</f>
        <v>0.35000000000000009</v>
      </c>
      <c r="P1257" s="1" t="s">
        <v>23</v>
      </c>
    </row>
    <row r="1258" spans="1:16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3" t="str">
        <f>IFERROR(LEFT(Tabla2[[#This Row],[Product]],FIND(" ",Tabla2[[#This Row],[Product]])-3),Tabla2[[#This Row],[Product]])</f>
        <v>Men</v>
      </c>
      <c r="I1258" s="6">
        <v>60.000000000000007</v>
      </c>
      <c r="J1258" s="4">
        <v>4250</v>
      </c>
      <c r="K1258" s="6">
        <f>Tabla2[[#This Row],[Price per Unit]]*Tabla2[[#This Row],[Units Sold]]</f>
        <v>255000.00000000003</v>
      </c>
      <c r="L1258" s="52">
        <f>Tabla2[[#This Row],[Units Sold]]/Cálculos!$C$11</f>
        <v>1.7144971016930759E-4</v>
      </c>
      <c r="M1258" s="6">
        <f>Tabla2[[#This Row],[Total Sales]]-Tabla2[[#This Row],[Operating Profit]]</f>
        <v>165750</v>
      </c>
      <c r="N1258" s="6">
        <v>89250.000000000015</v>
      </c>
      <c r="O1258" s="46">
        <f>Tabla2[[#This Row],[Operating Profit]]/Tabla2[[#This Row],[Total Sales]]</f>
        <v>0.35000000000000003</v>
      </c>
      <c r="P1258" s="1" t="s">
        <v>23</v>
      </c>
    </row>
    <row r="1259" spans="1:16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3" t="str">
        <f>IFERROR(LEFT(Tabla2[[#This Row],[Product]],FIND(" ",Tabla2[[#This Row],[Product]])-3),Tabla2[[#This Row],[Product]])</f>
        <v>Women</v>
      </c>
      <c r="I1259" s="6">
        <v>55.000000000000007</v>
      </c>
      <c r="J1259" s="4">
        <v>3500</v>
      </c>
      <c r="K1259" s="6">
        <f>Tabla2[[#This Row],[Price per Unit]]*Tabla2[[#This Row],[Units Sold]]</f>
        <v>192500.00000000003</v>
      </c>
      <c r="L1259" s="52">
        <f>Tabla2[[#This Row],[Units Sold]]/Cálculos!$C$11</f>
        <v>1.4119387896295921E-4</v>
      </c>
      <c r="M1259" s="6">
        <f>Tabla2[[#This Row],[Total Sales]]-Tabla2[[#This Row],[Operating Profit]]</f>
        <v>144375.00000000003</v>
      </c>
      <c r="N1259" s="6">
        <v>48125.000000000007</v>
      </c>
      <c r="O1259" s="46">
        <f>Tabla2[[#This Row],[Operating Profit]]/Tabla2[[#This Row],[Total Sales]]</f>
        <v>0.25</v>
      </c>
      <c r="P1259" s="1" t="s">
        <v>23</v>
      </c>
    </row>
    <row r="1260" spans="1:16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3" t="str">
        <f>IFERROR(LEFT(Tabla2[[#This Row],[Product]],FIND(" ",Tabla2[[#This Row],[Product]])-3),Tabla2[[#This Row],[Product]])</f>
        <v>Women</v>
      </c>
      <c r="I1260" s="6">
        <v>55.000000000000007</v>
      </c>
      <c r="J1260" s="4">
        <v>3000</v>
      </c>
      <c r="K1260" s="6">
        <f>Tabla2[[#This Row],[Price per Unit]]*Tabla2[[#This Row],[Units Sold]]</f>
        <v>165000.00000000003</v>
      </c>
      <c r="L1260" s="52">
        <f>Tabla2[[#This Row],[Units Sold]]/Cálculos!$C$11</f>
        <v>1.210233248253936E-4</v>
      </c>
      <c r="M1260" s="6">
        <f>Tabla2[[#This Row],[Total Sales]]-Tabla2[[#This Row],[Operating Profit]]</f>
        <v>123750.00000000003</v>
      </c>
      <c r="N1260" s="6">
        <v>41250.000000000007</v>
      </c>
      <c r="O1260" s="46">
        <f>Tabla2[[#This Row],[Operating Profit]]/Tabla2[[#This Row],[Total Sales]]</f>
        <v>0.25</v>
      </c>
      <c r="P1260" s="1" t="s">
        <v>23</v>
      </c>
    </row>
    <row r="1261" spans="1:16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3" t="str">
        <f>IFERROR(LEFT(Tabla2[[#This Row],[Product]],FIND(" ",Tabla2[[#This Row],[Product]])-3),Tabla2[[#This Row],[Product]])</f>
        <v>Men</v>
      </c>
      <c r="I1261" s="6">
        <v>65</v>
      </c>
      <c r="J1261" s="4">
        <v>3250</v>
      </c>
      <c r="K1261" s="6">
        <f>Tabla2[[#This Row],[Price per Unit]]*Tabla2[[#This Row],[Units Sold]]</f>
        <v>211250</v>
      </c>
      <c r="L1261" s="52">
        <f>Tabla2[[#This Row],[Units Sold]]/Cálculos!$C$11</f>
        <v>1.3110860189417641E-4</v>
      </c>
      <c r="M1261" s="6">
        <f>Tabla2[[#This Row],[Total Sales]]-Tabla2[[#This Row],[Operating Profit]]</f>
        <v>158437.5</v>
      </c>
      <c r="N1261" s="6">
        <v>52812.5</v>
      </c>
      <c r="O1261" s="46">
        <f>Tabla2[[#This Row],[Operating Profit]]/Tabla2[[#This Row],[Total Sales]]</f>
        <v>0.25</v>
      </c>
      <c r="P1261" s="1" t="s">
        <v>23</v>
      </c>
    </row>
    <row r="1262" spans="1:16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3" t="str">
        <f>IFERROR(LEFT(Tabla2[[#This Row],[Product]],FIND(" ",Tabla2[[#This Row],[Product]])-3),Tabla2[[#This Row],[Product]])</f>
        <v>Women</v>
      </c>
      <c r="I1262" s="6">
        <v>70</v>
      </c>
      <c r="J1262" s="4">
        <v>5000</v>
      </c>
      <c r="K1262" s="6">
        <f>Tabla2[[#This Row],[Price per Unit]]*Tabla2[[#This Row],[Units Sold]]</f>
        <v>350000</v>
      </c>
      <c r="L1262" s="52">
        <f>Tabla2[[#This Row],[Units Sold]]/Cálculos!$C$11</f>
        <v>2.01705541375656E-4</v>
      </c>
      <c r="M1262" s="6">
        <f>Tabla2[[#This Row],[Total Sales]]-Tabla2[[#This Row],[Operating Profit]]</f>
        <v>245000</v>
      </c>
      <c r="N1262" s="6">
        <v>105000</v>
      </c>
      <c r="O1262" s="46">
        <f>Tabla2[[#This Row],[Operating Profit]]/Tabla2[[#This Row],[Total Sales]]</f>
        <v>0.3</v>
      </c>
      <c r="P1262" s="1" t="s">
        <v>23</v>
      </c>
    </row>
    <row r="1263" spans="1:16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3" t="str">
        <f>IFERROR(LEFT(Tabla2[[#This Row],[Product]],FIND(" ",Tabla2[[#This Row],[Product]])-3),Tabla2[[#This Row],[Product]])</f>
        <v>Men</v>
      </c>
      <c r="I1263" s="6">
        <v>65</v>
      </c>
      <c r="J1263" s="4">
        <v>6500</v>
      </c>
      <c r="K1263" s="6">
        <f>Tabla2[[#This Row],[Price per Unit]]*Tabla2[[#This Row],[Units Sold]]</f>
        <v>422500</v>
      </c>
      <c r="L1263" s="52">
        <f>Tabla2[[#This Row],[Units Sold]]/Cálculos!$C$11</f>
        <v>2.6221720378835281E-4</v>
      </c>
      <c r="M1263" s="6">
        <f>Tabla2[[#This Row],[Total Sales]]-Tabla2[[#This Row],[Operating Profit]]</f>
        <v>274625</v>
      </c>
      <c r="N1263" s="6">
        <v>147875</v>
      </c>
      <c r="O1263" s="46">
        <f>Tabla2[[#This Row],[Operating Profit]]/Tabla2[[#This Row],[Total Sales]]</f>
        <v>0.35</v>
      </c>
      <c r="P1263" s="1" t="s">
        <v>23</v>
      </c>
    </row>
    <row r="1264" spans="1:16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3" t="str">
        <f>IFERROR(LEFT(Tabla2[[#This Row],[Product]],FIND(" ",Tabla2[[#This Row],[Product]])-3),Tabla2[[#This Row],[Product]])</f>
        <v>Men</v>
      </c>
      <c r="I1264" s="6">
        <v>60.000000000000007</v>
      </c>
      <c r="J1264" s="4">
        <v>4250</v>
      </c>
      <c r="K1264" s="6">
        <f>Tabla2[[#This Row],[Price per Unit]]*Tabla2[[#This Row],[Units Sold]]</f>
        <v>255000.00000000003</v>
      </c>
      <c r="L1264" s="52">
        <f>Tabla2[[#This Row],[Units Sold]]/Cálculos!$C$11</f>
        <v>1.7144971016930759E-4</v>
      </c>
      <c r="M1264" s="6">
        <f>Tabla2[[#This Row],[Total Sales]]-Tabla2[[#This Row],[Operating Profit]]</f>
        <v>165750</v>
      </c>
      <c r="N1264" s="6">
        <v>89250.000000000015</v>
      </c>
      <c r="O1264" s="46">
        <f>Tabla2[[#This Row],[Operating Profit]]/Tabla2[[#This Row],[Total Sales]]</f>
        <v>0.35000000000000003</v>
      </c>
      <c r="P1264" s="1" t="s">
        <v>23</v>
      </c>
    </row>
    <row r="1265" spans="1:16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3" t="str">
        <f>IFERROR(LEFT(Tabla2[[#This Row],[Product]],FIND(" ",Tabla2[[#This Row],[Product]])-3),Tabla2[[#This Row],[Product]])</f>
        <v>Women</v>
      </c>
      <c r="I1265" s="6">
        <v>55.000000000000007</v>
      </c>
      <c r="J1265" s="4">
        <v>3500</v>
      </c>
      <c r="K1265" s="6">
        <f>Tabla2[[#This Row],[Price per Unit]]*Tabla2[[#This Row],[Units Sold]]</f>
        <v>192500.00000000003</v>
      </c>
      <c r="L1265" s="52">
        <f>Tabla2[[#This Row],[Units Sold]]/Cálculos!$C$11</f>
        <v>1.4119387896295921E-4</v>
      </c>
      <c r="M1265" s="6">
        <f>Tabla2[[#This Row],[Total Sales]]-Tabla2[[#This Row],[Operating Profit]]</f>
        <v>144375.00000000003</v>
      </c>
      <c r="N1265" s="6">
        <v>48125.000000000007</v>
      </c>
      <c r="O1265" s="46">
        <f>Tabla2[[#This Row],[Operating Profit]]/Tabla2[[#This Row],[Total Sales]]</f>
        <v>0.25</v>
      </c>
      <c r="P1265" s="1" t="s">
        <v>23</v>
      </c>
    </row>
    <row r="1266" spans="1:16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3" t="str">
        <f>IFERROR(LEFT(Tabla2[[#This Row],[Product]],FIND(" ",Tabla2[[#This Row],[Product]])-3),Tabla2[[#This Row],[Product]])</f>
        <v>Women</v>
      </c>
      <c r="I1266" s="6">
        <v>55.000000000000007</v>
      </c>
      <c r="J1266" s="4">
        <v>2500</v>
      </c>
      <c r="K1266" s="6">
        <f>Tabla2[[#This Row],[Price per Unit]]*Tabla2[[#This Row],[Units Sold]]</f>
        <v>137500.00000000003</v>
      </c>
      <c r="L1266" s="52">
        <f>Tabla2[[#This Row],[Units Sold]]/Cálculos!$C$11</f>
        <v>1.00852770687828E-4</v>
      </c>
      <c r="M1266" s="6">
        <f>Tabla2[[#This Row],[Total Sales]]-Tabla2[[#This Row],[Operating Profit]]</f>
        <v>103125.00000000003</v>
      </c>
      <c r="N1266" s="6">
        <v>34375.000000000007</v>
      </c>
      <c r="O1266" s="46">
        <f>Tabla2[[#This Row],[Operating Profit]]/Tabla2[[#This Row],[Total Sales]]</f>
        <v>0.25</v>
      </c>
      <c r="P1266" s="1" t="s">
        <v>23</v>
      </c>
    </row>
    <row r="1267" spans="1:16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3" t="str">
        <f>IFERROR(LEFT(Tabla2[[#This Row],[Product]],FIND(" ",Tabla2[[#This Row],[Product]])-3),Tabla2[[#This Row],[Product]])</f>
        <v>Men</v>
      </c>
      <c r="I1267" s="6">
        <v>65</v>
      </c>
      <c r="J1267" s="4">
        <v>2250</v>
      </c>
      <c r="K1267" s="6">
        <f>Tabla2[[#This Row],[Price per Unit]]*Tabla2[[#This Row],[Units Sold]]</f>
        <v>146250</v>
      </c>
      <c r="L1267" s="52">
        <f>Tabla2[[#This Row],[Units Sold]]/Cálculos!$C$11</f>
        <v>9.0767493619045195E-5</v>
      </c>
      <c r="M1267" s="6">
        <f>Tabla2[[#This Row],[Total Sales]]-Tabla2[[#This Row],[Operating Profit]]</f>
        <v>109687.5</v>
      </c>
      <c r="N1267" s="6">
        <v>36562.5</v>
      </c>
      <c r="O1267" s="46">
        <f>Tabla2[[#This Row],[Operating Profit]]/Tabla2[[#This Row],[Total Sales]]</f>
        <v>0.25</v>
      </c>
      <c r="P1267" s="1" t="s">
        <v>23</v>
      </c>
    </row>
    <row r="1268" spans="1:16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3" t="str">
        <f>IFERROR(LEFT(Tabla2[[#This Row],[Product]],FIND(" ",Tabla2[[#This Row],[Product]])-3),Tabla2[[#This Row],[Product]])</f>
        <v>Women</v>
      </c>
      <c r="I1268" s="6">
        <v>70</v>
      </c>
      <c r="J1268" s="4">
        <v>4000</v>
      </c>
      <c r="K1268" s="6">
        <f>Tabla2[[#This Row],[Price per Unit]]*Tabla2[[#This Row],[Units Sold]]</f>
        <v>280000</v>
      </c>
      <c r="L1268" s="52">
        <f>Tabla2[[#This Row],[Units Sold]]/Cálculos!$C$11</f>
        <v>1.6136443310052479E-4</v>
      </c>
      <c r="M1268" s="6">
        <f>Tabla2[[#This Row],[Total Sales]]-Tabla2[[#This Row],[Operating Profit]]</f>
        <v>196000</v>
      </c>
      <c r="N1268" s="6">
        <v>84000</v>
      </c>
      <c r="O1268" s="46">
        <f>Tabla2[[#This Row],[Operating Profit]]/Tabla2[[#This Row],[Total Sales]]</f>
        <v>0.3</v>
      </c>
      <c r="P1268" s="1" t="s">
        <v>23</v>
      </c>
    </row>
    <row r="1269" spans="1:16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3" t="str">
        <f>IFERROR(LEFT(Tabla2[[#This Row],[Product]],FIND(" ",Tabla2[[#This Row],[Product]])-3),Tabla2[[#This Row],[Product]])</f>
        <v>Men</v>
      </c>
      <c r="I1269" s="6">
        <v>65</v>
      </c>
      <c r="J1269" s="4">
        <v>5250</v>
      </c>
      <c r="K1269" s="6">
        <f>Tabla2[[#This Row],[Price per Unit]]*Tabla2[[#This Row],[Units Sold]]</f>
        <v>341250</v>
      </c>
      <c r="L1269" s="52">
        <f>Tabla2[[#This Row],[Units Sold]]/Cálculos!$C$11</f>
        <v>2.117908184444388E-4</v>
      </c>
      <c r="M1269" s="6">
        <f>Tabla2[[#This Row],[Total Sales]]-Tabla2[[#This Row],[Operating Profit]]</f>
        <v>221812.5</v>
      </c>
      <c r="N1269" s="6">
        <v>119437.50000000001</v>
      </c>
      <c r="O1269" s="46">
        <f>Tabla2[[#This Row],[Operating Profit]]/Tabla2[[#This Row],[Total Sales]]</f>
        <v>0.35000000000000003</v>
      </c>
      <c r="P1269" s="1" t="s">
        <v>23</v>
      </c>
    </row>
    <row r="1270" spans="1:16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3" t="str">
        <f>IFERROR(LEFT(Tabla2[[#This Row],[Product]],FIND(" ",Tabla2[[#This Row],[Product]])-3),Tabla2[[#This Row],[Product]])</f>
        <v>Men</v>
      </c>
      <c r="I1270" s="6">
        <v>60.000000000000007</v>
      </c>
      <c r="J1270" s="4">
        <v>3250</v>
      </c>
      <c r="K1270" s="6">
        <f>Tabla2[[#This Row],[Price per Unit]]*Tabla2[[#This Row],[Units Sold]]</f>
        <v>195000.00000000003</v>
      </c>
      <c r="L1270" s="52">
        <f>Tabla2[[#This Row],[Units Sold]]/Cálculos!$C$11</f>
        <v>1.3110860189417641E-4</v>
      </c>
      <c r="M1270" s="6">
        <f>Tabla2[[#This Row],[Total Sales]]-Tabla2[[#This Row],[Operating Profit]]</f>
        <v>126750.00000000001</v>
      </c>
      <c r="N1270" s="6">
        <v>68250.000000000015</v>
      </c>
      <c r="O1270" s="46">
        <f>Tabla2[[#This Row],[Operating Profit]]/Tabla2[[#This Row],[Total Sales]]</f>
        <v>0.35000000000000003</v>
      </c>
      <c r="P1270" s="1" t="s">
        <v>23</v>
      </c>
    </row>
    <row r="1271" spans="1:16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3" t="str">
        <f>IFERROR(LEFT(Tabla2[[#This Row],[Product]],FIND(" ",Tabla2[[#This Row],[Product]])-3),Tabla2[[#This Row],[Product]])</f>
        <v>Women</v>
      </c>
      <c r="I1271" s="6">
        <v>55.000000000000007</v>
      </c>
      <c r="J1271" s="4">
        <v>2250</v>
      </c>
      <c r="K1271" s="6">
        <f>Tabla2[[#This Row],[Price per Unit]]*Tabla2[[#This Row],[Units Sold]]</f>
        <v>123750.00000000001</v>
      </c>
      <c r="L1271" s="52">
        <f>Tabla2[[#This Row],[Units Sold]]/Cálculos!$C$11</f>
        <v>9.0767493619045195E-5</v>
      </c>
      <c r="M1271" s="6">
        <f>Tabla2[[#This Row],[Total Sales]]-Tabla2[[#This Row],[Operating Profit]]</f>
        <v>92812.500000000015</v>
      </c>
      <c r="N1271" s="6">
        <v>30937.500000000004</v>
      </c>
      <c r="O1271" s="46">
        <f>Tabla2[[#This Row],[Operating Profit]]/Tabla2[[#This Row],[Total Sales]]</f>
        <v>0.25</v>
      </c>
      <c r="P1271" s="1" t="s">
        <v>23</v>
      </c>
    </row>
    <row r="1272" spans="1:16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3" t="str">
        <f>IFERROR(LEFT(Tabla2[[#This Row],[Product]],FIND(" ",Tabla2[[#This Row],[Product]])-3),Tabla2[[#This Row],[Product]])</f>
        <v>Women</v>
      </c>
      <c r="I1272" s="6">
        <v>55.000000000000007</v>
      </c>
      <c r="J1272" s="4">
        <v>2000</v>
      </c>
      <c r="K1272" s="6">
        <f>Tabla2[[#This Row],[Price per Unit]]*Tabla2[[#This Row],[Units Sold]]</f>
        <v>110000.00000000001</v>
      </c>
      <c r="L1272" s="52">
        <f>Tabla2[[#This Row],[Units Sold]]/Cálculos!$C$11</f>
        <v>8.0682216550262393E-5</v>
      </c>
      <c r="M1272" s="6">
        <f>Tabla2[[#This Row],[Total Sales]]-Tabla2[[#This Row],[Operating Profit]]</f>
        <v>82500.000000000015</v>
      </c>
      <c r="N1272" s="6">
        <v>27500.000000000004</v>
      </c>
      <c r="O1272" s="46">
        <f>Tabla2[[#This Row],[Operating Profit]]/Tabla2[[#This Row],[Total Sales]]</f>
        <v>0.25</v>
      </c>
      <c r="P1272" s="1" t="s">
        <v>23</v>
      </c>
    </row>
    <row r="1273" spans="1:16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3" t="str">
        <f>IFERROR(LEFT(Tabla2[[#This Row],[Product]],FIND(" ",Tabla2[[#This Row],[Product]])-3),Tabla2[[#This Row],[Product]])</f>
        <v>Men</v>
      </c>
      <c r="I1273" s="6">
        <v>65</v>
      </c>
      <c r="J1273" s="4">
        <v>2000</v>
      </c>
      <c r="K1273" s="6">
        <f>Tabla2[[#This Row],[Price per Unit]]*Tabla2[[#This Row],[Units Sold]]</f>
        <v>130000</v>
      </c>
      <c r="L1273" s="52">
        <f>Tabla2[[#This Row],[Units Sold]]/Cálculos!$C$11</f>
        <v>8.0682216550262393E-5</v>
      </c>
      <c r="M1273" s="6">
        <f>Tabla2[[#This Row],[Total Sales]]-Tabla2[[#This Row],[Operating Profit]]</f>
        <v>97500</v>
      </c>
      <c r="N1273" s="6">
        <v>32500</v>
      </c>
      <c r="O1273" s="46">
        <f>Tabla2[[#This Row],[Operating Profit]]/Tabla2[[#This Row],[Total Sales]]</f>
        <v>0.25</v>
      </c>
      <c r="P1273" s="1" t="s">
        <v>23</v>
      </c>
    </row>
    <row r="1274" spans="1:16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3" t="str">
        <f>IFERROR(LEFT(Tabla2[[#This Row],[Product]],FIND(" ",Tabla2[[#This Row],[Product]])-3),Tabla2[[#This Row],[Product]])</f>
        <v>Women</v>
      </c>
      <c r="I1274" s="6">
        <v>70</v>
      </c>
      <c r="J1274" s="4">
        <v>3000</v>
      </c>
      <c r="K1274" s="6">
        <f>Tabla2[[#This Row],[Price per Unit]]*Tabla2[[#This Row],[Units Sold]]</f>
        <v>210000</v>
      </c>
      <c r="L1274" s="52">
        <f>Tabla2[[#This Row],[Units Sold]]/Cálculos!$C$11</f>
        <v>1.210233248253936E-4</v>
      </c>
      <c r="M1274" s="6">
        <f>Tabla2[[#This Row],[Total Sales]]-Tabla2[[#This Row],[Operating Profit]]</f>
        <v>147000</v>
      </c>
      <c r="N1274" s="6">
        <v>63000</v>
      </c>
      <c r="O1274" s="46">
        <f>Tabla2[[#This Row],[Operating Profit]]/Tabla2[[#This Row],[Total Sales]]</f>
        <v>0.3</v>
      </c>
      <c r="P1274" s="1" t="s">
        <v>23</v>
      </c>
    </row>
    <row r="1275" spans="1:16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3" t="str">
        <f>IFERROR(LEFT(Tabla2[[#This Row],[Product]],FIND(" ",Tabla2[[#This Row],[Product]])-3),Tabla2[[#This Row],[Product]])</f>
        <v>Men</v>
      </c>
      <c r="I1275" s="6">
        <v>70</v>
      </c>
      <c r="J1275" s="4">
        <v>4500</v>
      </c>
      <c r="K1275" s="6">
        <f>Tabla2[[#This Row],[Price per Unit]]*Tabla2[[#This Row],[Units Sold]]</f>
        <v>315000</v>
      </c>
      <c r="L1275" s="52">
        <f>Tabla2[[#This Row],[Units Sold]]/Cálculos!$C$11</f>
        <v>1.8153498723809039E-4</v>
      </c>
      <c r="M1275" s="6">
        <f>Tabla2[[#This Row],[Total Sales]]-Tabla2[[#This Row],[Operating Profit]]</f>
        <v>204750</v>
      </c>
      <c r="N1275" s="6">
        <v>110250.00000000001</v>
      </c>
      <c r="O1275" s="46">
        <f>Tabla2[[#This Row],[Operating Profit]]/Tabla2[[#This Row],[Total Sales]]</f>
        <v>0.35000000000000003</v>
      </c>
      <c r="P1275" s="1" t="s">
        <v>23</v>
      </c>
    </row>
    <row r="1276" spans="1:16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3" t="str">
        <f>IFERROR(LEFT(Tabla2[[#This Row],[Product]],FIND(" ",Tabla2[[#This Row],[Product]])-3),Tabla2[[#This Row],[Product]])</f>
        <v>Men</v>
      </c>
      <c r="I1276" s="6">
        <v>65.000000000000014</v>
      </c>
      <c r="J1276" s="4">
        <v>2750</v>
      </c>
      <c r="K1276" s="6">
        <f>Tabla2[[#This Row],[Price per Unit]]*Tabla2[[#This Row],[Units Sold]]</f>
        <v>178750.00000000003</v>
      </c>
      <c r="L1276" s="52">
        <f>Tabla2[[#This Row],[Units Sold]]/Cálculos!$C$11</f>
        <v>1.109380477566108E-4</v>
      </c>
      <c r="M1276" s="6">
        <f>Tabla2[[#This Row],[Total Sales]]-Tabla2[[#This Row],[Operating Profit]]</f>
        <v>116187.50000000001</v>
      </c>
      <c r="N1276" s="6">
        <v>62562.500000000015</v>
      </c>
      <c r="O1276" s="46">
        <f>Tabla2[[#This Row],[Operating Profit]]/Tabla2[[#This Row],[Total Sales]]</f>
        <v>0.35000000000000003</v>
      </c>
      <c r="P1276" s="1" t="s">
        <v>23</v>
      </c>
    </row>
    <row r="1277" spans="1:16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3" t="str">
        <f>IFERROR(LEFT(Tabla2[[#This Row],[Product]],FIND(" ",Tabla2[[#This Row],[Product]])-3),Tabla2[[#This Row],[Product]])</f>
        <v>Women</v>
      </c>
      <c r="I1277" s="6">
        <v>65.000000000000014</v>
      </c>
      <c r="J1277" s="4">
        <v>1750</v>
      </c>
      <c r="K1277" s="6">
        <f>Tabla2[[#This Row],[Price per Unit]]*Tabla2[[#This Row],[Units Sold]]</f>
        <v>113750.00000000003</v>
      </c>
      <c r="L1277" s="52">
        <f>Tabla2[[#This Row],[Units Sold]]/Cálculos!$C$11</f>
        <v>7.0596939481479604E-5</v>
      </c>
      <c r="M1277" s="6">
        <f>Tabla2[[#This Row],[Total Sales]]-Tabla2[[#This Row],[Operating Profit]]</f>
        <v>85312.500000000029</v>
      </c>
      <c r="N1277" s="6">
        <v>28437.500000000007</v>
      </c>
      <c r="O1277" s="46">
        <f>Tabla2[[#This Row],[Operating Profit]]/Tabla2[[#This Row],[Total Sales]]</f>
        <v>0.25</v>
      </c>
      <c r="P1277" s="1" t="s">
        <v>23</v>
      </c>
    </row>
    <row r="1278" spans="1:16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3" t="str">
        <f>IFERROR(LEFT(Tabla2[[#This Row],[Product]],FIND(" ",Tabla2[[#This Row],[Product]])-3),Tabla2[[#This Row],[Product]])</f>
        <v>Women</v>
      </c>
      <c r="I1278" s="6">
        <v>65.000000000000014</v>
      </c>
      <c r="J1278" s="4">
        <v>1500</v>
      </c>
      <c r="K1278" s="6">
        <f>Tabla2[[#This Row],[Price per Unit]]*Tabla2[[#This Row],[Units Sold]]</f>
        <v>97500.000000000015</v>
      </c>
      <c r="L1278" s="52">
        <f>Tabla2[[#This Row],[Units Sold]]/Cálculos!$C$11</f>
        <v>6.0511662412696801E-5</v>
      </c>
      <c r="M1278" s="6">
        <f>Tabla2[[#This Row],[Total Sales]]-Tabla2[[#This Row],[Operating Profit]]</f>
        <v>73125.000000000015</v>
      </c>
      <c r="N1278" s="6">
        <v>24375.000000000004</v>
      </c>
      <c r="O1278" s="46">
        <f>Tabla2[[#This Row],[Operating Profit]]/Tabla2[[#This Row],[Total Sales]]</f>
        <v>0.25</v>
      </c>
      <c r="P1278" s="1" t="s">
        <v>23</v>
      </c>
    </row>
    <row r="1279" spans="1:16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3" t="str">
        <f>IFERROR(LEFT(Tabla2[[#This Row],[Product]],FIND(" ",Tabla2[[#This Row],[Product]])-3),Tabla2[[#This Row],[Product]])</f>
        <v>Men</v>
      </c>
      <c r="I1279" s="6">
        <v>75.000000000000014</v>
      </c>
      <c r="J1279" s="4">
        <v>1500</v>
      </c>
      <c r="K1279" s="6">
        <f>Tabla2[[#This Row],[Price per Unit]]*Tabla2[[#This Row],[Units Sold]]</f>
        <v>112500.00000000001</v>
      </c>
      <c r="L1279" s="52">
        <f>Tabla2[[#This Row],[Units Sold]]/Cálculos!$C$11</f>
        <v>6.0511662412696801E-5</v>
      </c>
      <c r="M1279" s="6">
        <f>Tabla2[[#This Row],[Total Sales]]-Tabla2[[#This Row],[Operating Profit]]</f>
        <v>84375.000000000015</v>
      </c>
      <c r="N1279" s="6">
        <v>28125.000000000004</v>
      </c>
      <c r="O1279" s="46">
        <f>Tabla2[[#This Row],[Operating Profit]]/Tabla2[[#This Row],[Total Sales]]</f>
        <v>0.25</v>
      </c>
      <c r="P1279" s="1" t="s">
        <v>23</v>
      </c>
    </row>
    <row r="1280" spans="1:16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3" t="str">
        <f>IFERROR(LEFT(Tabla2[[#This Row],[Product]],FIND(" ",Tabla2[[#This Row],[Product]])-3),Tabla2[[#This Row],[Product]])</f>
        <v>Women</v>
      </c>
      <c r="I1280" s="6">
        <v>80</v>
      </c>
      <c r="J1280" s="4">
        <v>2750</v>
      </c>
      <c r="K1280" s="6">
        <f>Tabla2[[#This Row],[Price per Unit]]*Tabla2[[#This Row],[Units Sold]]</f>
        <v>220000</v>
      </c>
      <c r="L1280" s="52">
        <f>Tabla2[[#This Row],[Units Sold]]/Cálculos!$C$11</f>
        <v>1.109380477566108E-4</v>
      </c>
      <c r="M1280" s="6">
        <f>Tabla2[[#This Row],[Total Sales]]-Tabla2[[#This Row],[Operating Profit]]</f>
        <v>154000</v>
      </c>
      <c r="N1280" s="6">
        <v>66000</v>
      </c>
      <c r="O1280" s="46">
        <f>Tabla2[[#This Row],[Operating Profit]]/Tabla2[[#This Row],[Total Sales]]</f>
        <v>0.3</v>
      </c>
      <c r="P1280" s="1" t="s">
        <v>23</v>
      </c>
    </row>
    <row r="1281" spans="1:16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3" t="str">
        <f>IFERROR(LEFT(Tabla2[[#This Row],[Product]],FIND(" ",Tabla2[[#This Row],[Product]])-3),Tabla2[[#This Row],[Product]])</f>
        <v>Men</v>
      </c>
      <c r="I1281" s="6">
        <v>75.000000000000014</v>
      </c>
      <c r="J1281" s="4">
        <v>4250</v>
      </c>
      <c r="K1281" s="6">
        <f>Tabla2[[#This Row],[Price per Unit]]*Tabla2[[#This Row],[Units Sold]]</f>
        <v>318750.00000000006</v>
      </c>
      <c r="L1281" s="52">
        <f>Tabla2[[#This Row],[Units Sold]]/Cálculos!$C$11</f>
        <v>1.7144971016930759E-4</v>
      </c>
      <c r="M1281" s="6">
        <f>Tabla2[[#This Row],[Total Sales]]-Tabla2[[#This Row],[Operating Profit]]</f>
        <v>207187.50000000003</v>
      </c>
      <c r="N1281" s="6">
        <v>111562.50000000003</v>
      </c>
      <c r="O1281" s="46">
        <f>Tabla2[[#This Row],[Operating Profit]]/Tabla2[[#This Row],[Total Sales]]</f>
        <v>0.35000000000000003</v>
      </c>
      <c r="P1281" s="1" t="s">
        <v>23</v>
      </c>
    </row>
    <row r="1282" spans="1:16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3" t="str">
        <f>IFERROR(LEFT(Tabla2[[#This Row],[Product]],FIND(" ",Tabla2[[#This Row],[Product]])-3),Tabla2[[#This Row],[Product]])</f>
        <v>Men</v>
      </c>
      <c r="I1282" s="6">
        <v>65.000000000000014</v>
      </c>
      <c r="J1282" s="4">
        <v>3000</v>
      </c>
      <c r="K1282" s="6">
        <f>Tabla2[[#This Row],[Price per Unit]]*Tabla2[[#This Row],[Units Sold]]</f>
        <v>195000.00000000003</v>
      </c>
      <c r="L1282" s="52">
        <f>Tabla2[[#This Row],[Units Sold]]/Cálculos!$C$11</f>
        <v>1.210233248253936E-4</v>
      </c>
      <c r="M1282" s="6">
        <f>Tabla2[[#This Row],[Total Sales]]-Tabla2[[#This Row],[Operating Profit]]</f>
        <v>126750.00000000001</v>
      </c>
      <c r="N1282" s="6">
        <v>68250.000000000015</v>
      </c>
      <c r="O1282" s="46">
        <f>Tabla2[[#This Row],[Operating Profit]]/Tabla2[[#This Row],[Total Sales]]</f>
        <v>0.35000000000000003</v>
      </c>
      <c r="P1282" s="1" t="s">
        <v>23</v>
      </c>
    </row>
    <row r="1283" spans="1:16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3" t="str">
        <f>IFERROR(LEFT(Tabla2[[#This Row],[Product]],FIND(" ",Tabla2[[#This Row],[Product]])-3),Tabla2[[#This Row],[Product]])</f>
        <v>Women</v>
      </c>
      <c r="I1283" s="6">
        <v>65.000000000000014</v>
      </c>
      <c r="J1283" s="4">
        <v>3200</v>
      </c>
      <c r="K1283" s="6">
        <f>Tabla2[[#This Row],[Price per Unit]]*Tabla2[[#This Row],[Units Sold]]</f>
        <v>208000.00000000006</v>
      </c>
      <c r="L1283" s="52">
        <f>Tabla2[[#This Row],[Units Sold]]/Cálculos!$C$11</f>
        <v>1.2909154648041985E-4</v>
      </c>
      <c r="M1283" s="6">
        <f>Tabla2[[#This Row],[Total Sales]]-Tabla2[[#This Row],[Operating Profit]]</f>
        <v>156000.00000000006</v>
      </c>
      <c r="N1283" s="6">
        <v>52000.000000000015</v>
      </c>
      <c r="O1283" s="46">
        <f>Tabla2[[#This Row],[Operating Profit]]/Tabla2[[#This Row],[Total Sales]]</f>
        <v>0.25</v>
      </c>
      <c r="P1283" s="1" t="s">
        <v>23</v>
      </c>
    </row>
    <row r="1284" spans="1:16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3" t="str">
        <f>IFERROR(LEFT(Tabla2[[#This Row],[Product]],FIND(" ",Tabla2[[#This Row],[Product]])-3),Tabla2[[#This Row],[Product]])</f>
        <v>Women</v>
      </c>
      <c r="I1284" s="6">
        <v>65.000000000000014</v>
      </c>
      <c r="J1284" s="4">
        <v>3000</v>
      </c>
      <c r="K1284" s="6">
        <f>Tabla2[[#This Row],[Price per Unit]]*Tabla2[[#This Row],[Units Sold]]</f>
        <v>195000.00000000003</v>
      </c>
      <c r="L1284" s="52">
        <f>Tabla2[[#This Row],[Units Sold]]/Cálculos!$C$11</f>
        <v>1.210233248253936E-4</v>
      </c>
      <c r="M1284" s="6">
        <f>Tabla2[[#This Row],[Total Sales]]-Tabla2[[#This Row],[Operating Profit]]</f>
        <v>146250.00000000003</v>
      </c>
      <c r="N1284" s="6">
        <v>48750.000000000007</v>
      </c>
      <c r="O1284" s="46">
        <f>Tabla2[[#This Row],[Operating Profit]]/Tabla2[[#This Row],[Total Sales]]</f>
        <v>0.25</v>
      </c>
      <c r="P1284" s="1" t="s">
        <v>23</v>
      </c>
    </row>
    <row r="1285" spans="1:16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3" t="str">
        <f>IFERROR(LEFT(Tabla2[[#This Row],[Product]],FIND(" ",Tabla2[[#This Row],[Product]])-3),Tabla2[[#This Row],[Product]])</f>
        <v>Men</v>
      </c>
      <c r="I1285" s="6">
        <v>75.000000000000014</v>
      </c>
      <c r="J1285" s="4">
        <v>2750</v>
      </c>
      <c r="K1285" s="6">
        <f>Tabla2[[#This Row],[Price per Unit]]*Tabla2[[#This Row],[Units Sold]]</f>
        <v>206250.00000000003</v>
      </c>
      <c r="L1285" s="52">
        <f>Tabla2[[#This Row],[Units Sold]]/Cálculos!$C$11</f>
        <v>1.109380477566108E-4</v>
      </c>
      <c r="M1285" s="6">
        <f>Tabla2[[#This Row],[Total Sales]]-Tabla2[[#This Row],[Operating Profit]]</f>
        <v>154687.50000000003</v>
      </c>
      <c r="N1285" s="6">
        <v>51562.500000000007</v>
      </c>
      <c r="O1285" s="46">
        <f>Tabla2[[#This Row],[Operating Profit]]/Tabla2[[#This Row],[Total Sales]]</f>
        <v>0.25</v>
      </c>
      <c r="P1285" s="1" t="s">
        <v>23</v>
      </c>
    </row>
    <row r="1286" spans="1:16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3" t="str">
        <f>IFERROR(LEFT(Tabla2[[#This Row],[Product]],FIND(" ",Tabla2[[#This Row],[Product]])-3),Tabla2[[#This Row],[Product]])</f>
        <v>Women</v>
      </c>
      <c r="I1286" s="6">
        <v>80</v>
      </c>
      <c r="J1286" s="4">
        <v>3750</v>
      </c>
      <c r="K1286" s="6">
        <f>Tabla2[[#This Row],[Price per Unit]]*Tabla2[[#This Row],[Units Sold]]</f>
        <v>300000</v>
      </c>
      <c r="L1286" s="52">
        <f>Tabla2[[#This Row],[Units Sold]]/Cálculos!$C$11</f>
        <v>1.5127915603174201E-4</v>
      </c>
      <c r="M1286" s="6">
        <f>Tabla2[[#This Row],[Total Sales]]-Tabla2[[#This Row],[Operating Profit]]</f>
        <v>210000</v>
      </c>
      <c r="N1286" s="6">
        <v>90000</v>
      </c>
      <c r="O1286" s="46">
        <f>Tabla2[[#This Row],[Operating Profit]]/Tabla2[[#This Row],[Total Sales]]</f>
        <v>0.3</v>
      </c>
      <c r="P1286" s="1" t="s">
        <v>23</v>
      </c>
    </row>
    <row r="1287" spans="1:16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3" t="str">
        <f>IFERROR(LEFT(Tabla2[[#This Row],[Product]],FIND(" ",Tabla2[[#This Row],[Product]])-3),Tabla2[[#This Row],[Product]])</f>
        <v>Men</v>
      </c>
      <c r="I1287" s="6">
        <v>75.000000000000014</v>
      </c>
      <c r="J1287" s="4">
        <v>6000</v>
      </c>
      <c r="K1287" s="6">
        <f>Tabla2[[#This Row],[Price per Unit]]*Tabla2[[#This Row],[Units Sold]]</f>
        <v>450000.00000000006</v>
      </c>
      <c r="L1287" s="52">
        <f>Tabla2[[#This Row],[Units Sold]]/Cálculos!$C$11</f>
        <v>2.4204664965078721E-4</v>
      </c>
      <c r="M1287" s="6">
        <f>Tabla2[[#This Row],[Total Sales]]-Tabla2[[#This Row],[Operating Profit]]</f>
        <v>292500</v>
      </c>
      <c r="N1287" s="6">
        <v>157500.00000000003</v>
      </c>
      <c r="O1287" s="46">
        <f>Tabla2[[#This Row],[Operating Profit]]/Tabla2[[#This Row],[Total Sales]]</f>
        <v>0.35000000000000003</v>
      </c>
      <c r="P1287" s="1" t="s">
        <v>23</v>
      </c>
    </row>
    <row r="1288" spans="1:16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3" t="str">
        <f>IFERROR(LEFT(Tabla2[[#This Row],[Product]],FIND(" ",Tabla2[[#This Row],[Product]])-3),Tabla2[[#This Row],[Product]])</f>
        <v>Men</v>
      </c>
      <c r="I1288" s="6">
        <v>65.000000000000014</v>
      </c>
      <c r="J1288" s="4">
        <v>4000</v>
      </c>
      <c r="K1288" s="6">
        <f>Tabla2[[#This Row],[Price per Unit]]*Tabla2[[#This Row],[Units Sold]]</f>
        <v>260000.00000000006</v>
      </c>
      <c r="L1288" s="52">
        <f>Tabla2[[#This Row],[Units Sold]]/Cálculos!$C$11</f>
        <v>1.6136443310052479E-4</v>
      </c>
      <c r="M1288" s="6">
        <f>Tabla2[[#This Row],[Total Sales]]-Tabla2[[#This Row],[Operating Profit]]</f>
        <v>169000.00000000003</v>
      </c>
      <c r="N1288" s="6">
        <v>91000.000000000029</v>
      </c>
      <c r="O1288" s="46">
        <f>Tabla2[[#This Row],[Operating Profit]]/Tabla2[[#This Row],[Total Sales]]</f>
        <v>0.35000000000000003</v>
      </c>
      <c r="P1288" s="1" t="s">
        <v>23</v>
      </c>
    </row>
    <row r="1289" spans="1:16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3" t="str">
        <f>IFERROR(LEFT(Tabla2[[#This Row],[Product]],FIND(" ",Tabla2[[#This Row],[Product]])-3),Tabla2[[#This Row],[Product]])</f>
        <v>Men</v>
      </c>
      <c r="I1289" s="6">
        <v>35</v>
      </c>
      <c r="J1289" s="4">
        <v>3750</v>
      </c>
      <c r="K1289" s="6">
        <f>Tabla2[[#This Row],[Price per Unit]]*Tabla2[[#This Row],[Units Sold]]</f>
        <v>131250</v>
      </c>
      <c r="L1289" s="52">
        <f>Tabla2[[#This Row],[Units Sold]]/Cálculos!$C$11</f>
        <v>1.5127915603174201E-4</v>
      </c>
      <c r="M1289" s="6">
        <f>Tabla2[[#This Row],[Total Sales]]-Tabla2[[#This Row],[Operating Profit]]</f>
        <v>98437.5</v>
      </c>
      <c r="N1289" s="6">
        <v>32812.5</v>
      </c>
      <c r="O1289" s="46">
        <f>Tabla2[[#This Row],[Operating Profit]]/Tabla2[[#This Row],[Total Sales]]</f>
        <v>0.25</v>
      </c>
      <c r="P1289" s="1" t="s">
        <v>23</v>
      </c>
    </row>
    <row r="1290" spans="1:16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3" t="str">
        <f>IFERROR(LEFT(Tabla2[[#This Row],[Product]],FIND(" ",Tabla2[[#This Row],[Product]])-3),Tabla2[[#This Row],[Product]])</f>
        <v>Men</v>
      </c>
      <c r="I1290" s="6">
        <v>45</v>
      </c>
      <c r="J1290" s="4">
        <v>3750</v>
      </c>
      <c r="K1290" s="6">
        <f>Tabla2[[#This Row],[Price per Unit]]*Tabla2[[#This Row],[Units Sold]]</f>
        <v>168750</v>
      </c>
      <c r="L1290" s="52">
        <f>Tabla2[[#This Row],[Units Sold]]/Cálculos!$C$11</f>
        <v>1.5127915603174201E-4</v>
      </c>
      <c r="M1290" s="6">
        <f>Tabla2[[#This Row],[Total Sales]]-Tabla2[[#This Row],[Operating Profit]]</f>
        <v>135000</v>
      </c>
      <c r="N1290" s="6">
        <v>33750</v>
      </c>
      <c r="O1290" s="46">
        <f>Tabla2[[#This Row],[Operating Profit]]/Tabla2[[#This Row],[Total Sales]]</f>
        <v>0.2</v>
      </c>
      <c r="P1290" s="1" t="s">
        <v>23</v>
      </c>
    </row>
    <row r="1291" spans="1:16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3" t="str">
        <f>IFERROR(LEFT(Tabla2[[#This Row],[Product]],FIND(" ",Tabla2[[#This Row],[Product]])-3),Tabla2[[#This Row],[Product]])</f>
        <v>Women</v>
      </c>
      <c r="I1291" s="6">
        <v>45</v>
      </c>
      <c r="J1291" s="4">
        <v>3750</v>
      </c>
      <c r="K1291" s="6">
        <f>Tabla2[[#This Row],[Price per Unit]]*Tabla2[[#This Row],[Units Sold]]</f>
        <v>168750</v>
      </c>
      <c r="L1291" s="52">
        <f>Tabla2[[#This Row],[Units Sold]]/Cálculos!$C$11</f>
        <v>1.5127915603174201E-4</v>
      </c>
      <c r="M1291" s="6">
        <f>Tabla2[[#This Row],[Total Sales]]-Tabla2[[#This Row],[Operating Profit]]</f>
        <v>126562.5</v>
      </c>
      <c r="N1291" s="6">
        <v>42187.5</v>
      </c>
      <c r="O1291" s="46">
        <f>Tabla2[[#This Row],[Operating Profit]]/Tabla2[[#This Row],[Total Sales]]</f>
        <v>0.25</v>
      </c>
      <c r="P1291" s="1" t="s">
        <v>23</v>
      </c>
    </row>
    <row r="1292" spans="1:16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3" t="str">
        <f>IFERROR(LEFT(Tabla2[[#This Row],[Product]],FIND(" ",Tabla2[[#This Row],[Product]])-3),Tabla2[[#This Row],[Product]])</f>
        <v>Women</v>
      </c>
      <c r="I1292" s="6">
        <v>45</v>
      </c>
      <c r="J1292" s="4">
        <v>2250</v>
      </c>
      <c r="K1292" s="6">
        <f>Tabla2[[#This Row],[Price per Unit]]*Tabla2[[#This Row],[Units Sold]]</f>
        <v>101250</v>
      </c>
      <c r="L1292" s="52">
        <f>Tabla2[[#This Row],[Units Sold]]/Cálculos!$C$11</f>
        <v>9.0767493619045195E-5</v>
      </c>
      <c r="M1292" s="6">
        <f>Tabla2[[#This Row],[Total Sales]]-Tabla2[[#This Row],[Operating Profit]]</f>
        <v>75937.5</v>
      </c>
      <c r="N1292" s="6">
        <v>25312.5</v>
      </c>
      <c r="O1292" s="46">
        <f>Tabla2[[#This Row],[Operating Profit]]/Tabla2[[#This Row],[Total Sales]]</f>
        <v>0.25</v>
      </c>
      <c r="P1292" s="1" t="s">
        <v>23</v>
      </c>
    </row>
    <row r="1293" spans="1:16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3" t="str">
        <f>IFERROR(LEFT(Tabla2[[#This Row],[Product]],FIND(" ",Tabla2[[#This Row],[Product]])-3),Tabla2[[#This Row],[Product]])</f>
        <v>Men</v>
      </c>
      <c r="I1293" s="6">
        <v>50</v>
      </c>
      <c r="J1293" s="4">
        <v>1750</v>
      </c>
      <c r="K1293" s="6">
        <f>Tabla2[[#This Row],[Price per Unit]]*Tabla2[[#This Row],[Units Sold]]</f>
        <v>87500</v>
      </c>
      <c r="L1293" s="52">
        <f>Tabla2[[#This Row],[Units Sold]]/Cálculos!$C$11</f>
        <v>7.0596939481479604E-5</v>
      </c>
      <c r="M1293" s="6">
        <f>Tabla2[[#This Row],[Total Sales]]-Tabla2[[#This Row],[Operating Profit]]</f>
        <v>74375</v>
      </c>
      <c r="N1293" s="6">
        <v>13125</v>
      </c>
      <c r="O1293" s="46">
        <f>Tabla2[[#This Row],[Operating Profit]]/Tabla2[[#This Row],[Total Sales]]</f>
        <v>0.15</v>
      </c>
      <c r="P1293" s="1" t="s">
        <v>23</v>
      </c>
    </row>
    <row r="1294" spans="1:16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3" t="str">
        <f>IFERROR(LEFT(Tabla2[[#This Row],[Product]],FIND(" ",Tabla2[[#This Row],[Product]])-3),Tabla2[[#This Row],[Product]])</f>
        <v>Women</v>
      </c>
      <c r="I1294" s="6">
        <v>45</v>
      </c>
      <c r="J1294" s="4">
        <v>4250</v>
      </c>
      <c r="K1294" s="6">
        <f>Tabla2[[#This Row],[Price per Unit]]*Tabla2[[#This Row],[Units Sold]]</f>
        <v>191250</v>
      </c>
      <c r="L1294" s="52">
        <f>Tabla2[[#This Row],[Units Sold]]/Cálculos!$C$11</f>
        <v>1.7144971016930759E-4</v>
      </c>
      <c r="M1294" s="6">
        <f>Tabla2[[#This Row],[Total Sales]]-Tabla2[[#This Row],[Operating Profit]]</f>
        <v>114750</v>
      </c>
      <c r="N1294" s="6">
        <v>76500</v>
      </c>
      <c r="O1294" s="46">
        <f>Tabla2[[#This Row],[Operating Profit]]/Tabla2[[#This Row],[Total Sales]]</f>
        <v>0.4</v>
      </c>
      <c r="P1294" s="1" t="s">
        <v>23</v>
      </c>
    </row>
    <row r="1295" spans="1:16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3" t="str">
        <f>IFERROR(LEFT(Tabla2[[#This Row],[Product]],FIND(" ",Tabla2[[#This Row],[Product]])-3),Tabla2[[#This Row],[Product]])</f>
        <v>Men</v>
      </c>
      <c r="I1295" s="6">
        <v>35</v>
      </c>
      <c r="J1295" s="4">
        <v>4750</v>
      </c>
      <c r="K1295" s="6">
        <f>Tabla2[[#This Row],[Price per Unit]]*Tabla2[[#This Row],[Units Sold]]</f>
        <v>166250</v>
      </c>
      <c r="L1295" s="52">
        <f>Tabla2[[#This Row],[Units Sold]]/Cálculos!$C$11</f>
        <v>1.9162026430687319E-4</v>
      </c>
      <c r="M1295" s="6">
        <f>Tabla2[[#This Row],[Total Sales]]-Tabla2[[#This Row],[Operating Profit]]</f>
        <v>124687.5</v>
      </c>
      <c r="N1295" s="6">
        <v>41562.5</v>
      </c>
      <c r="O1295" s="46">
        <f>Tabla2[[#This Row],[Operating Profit]]/Tabla2[[#This Row],[Total Sales]]</f>
        <v>0.25</v>
      </c>
      <c r="P1295" s="1" t="s">
        <v>23</v>
      </c>
    </row>
    <row r="1296" spans="1:16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3" t="str">
        <f>IFERROR(LEFT(Tabla2[[#This Row],[Product]],FIND(" ",Tabla2[[#This Row],[Product]])-3),Tabla2[[#This Row],[Product]])</f>
        <v>Men</v>
      </c>
      <c r="I1296" s="6">
        <v>45</v>
      </c>
      <c r="J1296" s="4">
        <v>3750</v>
      </c>
      <c r="K1296" s="6">
        <f>Tabla2[[#This Row],[Price per Unit]]*Tabla2[[#This Row],[Units Sold]]</f>
        <v>168750</v>
      </c>
      <c r="L1296" s="52">
        <f>Tabla2[[#This Row],[Units Sold]]/Cálculos!$C$11</f>
        <v>1.5127915603174201E-4</v>
      </c>
      <c r="M1296" s="6">
        <f>Tabla2[[#This Row],[Total Sales]]-Tabla2[[#This Row],[Operating Profit]]</f>
        <v>135000</v>
      </c>
      <c r="N1296" s="6">
        <v>33750</v>
      </c>
      <c r="O1296" s="46">
        <f>Tabla2[[#This Row],[Operating Profit]]/Tabla2[[#This Row],[Total Sales]]</f>
        <v>0.2</v>
      </c>
      <c r="P1296" s="1" t="s">
        <v>23</v>
      </c>
    </row>
    <row r="1297" spans="1:16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3" t="str">
        <f>IFERROR(LEFT(Tabla2[[#This Row],[Product]],FIND(" ",Tabla2[[#This Row],[Product]])-3),Tabla2[[#This Row],[Product]])</f>
        <v>Women</v>
      </c>
      <c r="I1297" s="6">
        <v>45</v>
      </c>
      <c r="J1297" s="4">
        <v>3750</v>
      </c>
      <c r="K1297" s="6">
        <f>Tabla2[[#This Row],[Price per Unit]]*Tabla2[[#This Row],[Units Sold]]</f>
        <v>168750</v>
      </c>
      <c r="L1297" s="52">
        <f>Tabla2[[#This Row],[Units Sold]]/Cálculos!$C$11</f>
        <v>1.5127915603174201E-4</v>
      </c>
      <c r="M1297" s="6">
        <f>Tabla2[[#This Row],[Total Sales]]-Tabla2[[#This Row],[Operating Profit]]</f>
        <v>126562.5</v>
      </c>
      <c r="N1297" s="6">
        <v>42187.5</v>
      </c>
      <c r="O1297" s="46">
        <f>Tabla2[[#This Row],[Operating Profit]]/Tabla2[[#This Row],[Total Sales]]</f>
        <v>0.25</v>
      </c>
      <c r="P1297" s="1" t="s">
        <v>23</v>
      </c>
    </row>
    <row r="1298" spans="1:16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3" t="str">
        <f>IFERROR(LEFT(Tabla2[[#This Row],[Product]],FIND(" ",Tabla2[[#This Row],[Product]])-3),Tabla2[[#This Row],[Product]])</f>
        <v>Women</v>
      </c>
      <c r="I1298" s="6">
        <v>45</v>
      </c>
      <c r="J1298" s="4">
        <v>2250</v>
      </c>
      <c r="K1298" s="6">
        <f>Tabla2[[#This Row],[Price per Unit]]*Tabla2[[#This Row],[Units Sold]]</f>
        <v>101250</v>
      </c>
      <c r="L1298" s="52">
        <f>Tabla2[[#This Row],[Units Sold]]/Cálculos!$C$11</f>
        <v>9.0767493619045195E-5</v>
      </c>
      <c r="M1298" s="6">
        <f>Tabla2[[#This Row],[Total Sales]]-Tabla2[[#This Row],[Operating Profit]]</f>
        <v>75937.5</v>
      </c>
      <c r="N1298" s="6">
        <v>25312.5</v>
      </c>
      <c r="O1298" s="46">
        <f>Tabla2[[#This Row],[Operating Profit]]/Tabla2[[#This Row],[Total Sales]]</f>
        <v>0.25</v>
      </c>
      <c r="P1298" s="1" t="s">
        <v>23</v>
      </c>
    </row>
    <row r="1299" spans="1:16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3" t="str">
        <f>IFERROR(LEFT(Tabla2[[#This Row],[Product]],FIND(" ",Tabla2[[#This Row],[Product]])-3),Tabla2[[#This Row],[Product]])</f>
        <v>Men</v>
      </c>
      <c r="I1299" s="6">
        <v>50</v>
      </c>
      <c r="J1299" s="4">
        <v>1500</v>
      </c>
      <c r="K1299" s="6">
        <f>Tabla2[[#This Row],[Price per Unit]]*Tabla2[[#This Row],[Units Sold]]</f>
        <v>75000</v>
      </c>
      <c r="L1299" s="52">
        <f>Tabla2[[#This Row],[Units Sold]]/Cálculos!$C$11</f>
        <v>6.0511662412696801E-5</v>
      </c>
      <c r="M1299" s="6">
        <f>Tabla2[[#This Row],[Total Sales]]-Tabla2[[#This Row],[Operating Profit]]</f>
        <v>63750</v>
      </c>
      <c r="N1299" s="6">
        <v>11250</v>
      </c>
      <c r="O1299" s="46">
        <f>Tabla2[[#This Row],[Operating Profit]]/Tabla2[[#This Row],[Total Sales]]</f>
        <v>0.15</v>
      </c>
      <c r="P1299" s="1" t="s">
        <v>23</v>
      </c>
    </row>
    <row r="1300" spans="1:16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3" t="str">
        <f>IFERROR(LEFT(Tabla2[[#This Row],[Product]],FIND(" ",Tabla2[[#This Row],[Product]])-3),Tabla2[[#This Row],[Product]])</f>
        <v>Women</v>
      </c>
      <c r="I1300" s="6">
        <v>45</v>
      </c>
      <c r="J1300" s="4">
        <v>3500</v>
      </c>
      <c r="K1300" s="6">
        <f>Tabla2[[#This Row],[Price per Unit]]*Tabla2[[#This Row],[Units Sold]]</f>
        <v>157500</v>
      </c>
      <c r="L1300" s="52">
        <f>Tabla2[[#This Row],[Units Sold]]/Cálculos!$C$11</f>
        <v>1.4119387896295921E-4</v>
      </c>
      <c r="M1300" s="6">
        <f>Tabla2[[#This Row],[Total Sales]]-Tabla2[[#This Row],[Operating Profit]]</f>
        <v>94500</v>
      </c>
      <c r="N1300" s="6">
        <v>63000</v>
      </c>
      <c r="O1300" s="46">
        <f>Tabla2[[#This Row],[Operating Profit]]/Tabla2[[#This Row],[Total Sales]]</f>
        <v>0.4</v>
      </c>
      <c r="P1300" s="1" t="s">
        <v>23</v>
      </c>
    </row>
    <row r="1301" spans="1:16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3" t="str">
        <f>IFERROR(LEFT(Tabla2[[#This Row],[Product]],FIND(" ",Tabla2[[#This Row],[Product]])-3),Tabla2[[#This Row],[Product]])</f>
        <v>Men</v>
      </c>
      <c r="I1301" s="6">
        <v>45</v>
      </c>
      <c r="J1301" s="4">
        <v>5000</v>
      </c>
      <c r="K1301" s="6">
        <f>Tabla2[[#This Row],[Price per Unit]]*Tabla2[[#This Row],[Units Sold]]</f>
        <v>225000</v>
      </c>
      <c r="L1301" s="52">
        <f>Tabla2[[#This Row],[Units Sold]]/Cálculos!$C$11</f>
        <v>2.01705541375656E-4</v>
      </c>
      <c r="M1301" s="6">
        <f>Tabla2[[#This Row],[Total Sales]]-Tabla2[[#This Row],[Operating Profit]]</f>
        <v>168750</v>
      </c>
      <c r="N1301" s="6">
        <v>56250</v>
      </c>
      <c r="O1301" s="46">
        <f>Tabla2[[#This Row],[Operating Profit]]/Tabla2[[#This Row],[Total Sales]]</f>
        <v>0.25</v>
      </c>
      <c r="P1301" s="1" t="s">
        <v>23</v>
      </c>
    </row>
    <row r="1302" spans="1:16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3" t="str">
        <f>IFERROR(LEFT(Tabla2[[#This Row],[Product]],FIND(" ",Tabla2[[#This Row],[Product]])-3),Tabla2[[#This Row],[Product]])</f>
        <v>Men</v>
      </c>
      <c r="I1302" s="6">
        <v>54.999999999999993</v>
      </c>
      <c r="J1302" s="4">
        <v>3500</v>
      </c>
      <c r="K1302" s="6">
        <f>Tabla2[[#This Row],[Price per Unit]]*Tabla2[[#This Row],[Units Sold]]</f>
        <v>192499.99999999997</v>
      </c>
      <c r="L1302" s="52">
        <f>Tabla2[[#This Row],[Units Sold]]/Cálculos!$C$11</f>
        <v>1.4119387896295921E-4</v>
      </c>
      <c r="M1302" s="6">
        <f>Tabla2[[#This Row],[Total Sales]]-Tabla2[[#This Row],[Operating Profit]]</f>
        <v>153999.99999999997</v>
      </c>
      <c r="N1302" s="6">
        <v>38499.999999999993</v>
      </c>
      <c r="O1302" s="46">
        <f>Tabla2[[#This Row],[Operating Profit]]/Tabla2[[#This Row],[Total Sales]]</f>
        <v>0.19999999999999998</v>
      </c>
      <c r="P1302" s="1" t="s">
        <v>23</v>
      </c>
    </row>
    <row r="1303" spans="1:16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3" t="str">
        <f>IFERROR(LEFT(Tabla2[[#This Row],[Product]],FIND(" ",Tabla2[[#This Row],[Product]])-3),Tabla2[[#This Row],[Product]])</f>
        <v>Women</v>
      </c>
      <c r="I1303" s="6">
        <v>59.999999999999986</v>
      </c>
      <c r="J1303" s="4">
        <v>3750</v>
      </c>
      <c r="K1303" s="6">
        <f>Tabla2[[#This Row],[Price per Unit]]*Tabla2[[#This Row],[Units Sold]]</f>
        <v>224999.99999999994</v>
      </c>
      <c r="L1303" s="52">
        <f>Tabla2[[#This Row],[Units Sold]]/Cálculos!$C$11</f>
        <v>1.5127915603174201E-4</v>
      </c>
      <c r="M1303" s="6">
        <f>Tabla2[[#This Row],[Total Sales]]-Tabla2[[#This Row],[Operating Profit]]</f>
        <v>168749.99999999994</v>
      </c>
      <c r="N1303" s="6">
        <v>56249.999999999985</v>
      </c>
      <c r="O1303" s="46">
        <f>Tabla2[[#This Row],[Operating Profit]]/Tabla2[[#This Row],[Total Sales]]</f>
        <v>0.25</v>
      </c>
      <c r="P1303" s="1" t="s">
        <v>23</v>
      </c>
    </row>
    <row r="1304" spans="1:16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3" t="str">
        <f>IFERROR(LEFT(Tabla2[[#This Row],[Product]],FIND(" ",Tabla2[[#This Row],[Product]])-3),Tabla2[[#This Row],[Product]])</f>
        <v>Women</v>
      </c>
      <c r="I1304" s="6">
        <v>54.999999999999993</v>
      </c>
      <c r="J1304" s="4">
        <v>2750</v>
      </c>
      <c r="K1304" s="6">
        <f>Tabla2[[#This Row],[Price per Unit]]*Tabla2[[#This Row],[Units Sold]]</f>
        <v>151249.99999999997</v>
      </c>
      <c r="L1304" s="52">
        <f>Tabla2[[#This Row],[Units Sold]]/Cálculos!$C$11</f>
        <v>1.109380477566108E-4</v>
      </c>
      <c r="M1304" s="6">
        <f>Tabla2[[#This Row],[Total Sales]]-Tabla2[[#This Row],[Operating Profit]]</f>
        <v>113437.49999999997</v>
      </c>
      <c r="N1304" s="6">
        <v>37812.499999999993</v>
      </c>
      <c r="O1304" s="46">
        <f>Tabla2[[#This Row],[Operating Profit]]/Tabla2[[#This Row],[Total Sales]]</f>
        <v>0.25</v>
      </c>
      <c r="P1304" s="1" t="s">
        <v>23</v>
      </c>
    </row>
    <row r="1305" spans="1:16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3" t="str">
        <f>IFERROR(LEFT(Tabla2[[#This Row],[Product]],FIND(" ",Tabla2[[#This Row],[Product]])-3),Tabla2[[#This Row],[Product]])</f>
        <v>Men</v>
      </c>
      <c r="I1305" s="6">
        <v>60</v>
      </c>
      <c r="J1305" s="4">
        <v>1250</v>
      </c>
      <c r="K1305" s="6">
        <f>Tabla2[[#This Row],[Price per Unit]]*Tabla2[[#This Row],[Units Sold]]</f>
        <v>75000</v>
      </c>
      <c r="L1305" s="52">
        <f>Tabla2[[#This Row],[Units Sold]]/Cálculos!$C$11</f>
        <v>5.0426385343913999E-5</v>
      </c>
      <c r="M1305" s="6">
        <f>Tabla2[[#This Row],[Total Sales]]-Tabla2[[#This Row],[Operating Profit]]</f>
        <v>63750</v>
      </c>
      <c r="N1305" s="6">
        <v>11250</v>
      </c>
      <c r="O1305" s="46">
        <f>Tabla2[[#This Row],[Operating Profit]]/Tabla2[[#This Row],[Total Sales]]</f>
        <v>0.15</v>
      </c>
      <c r="P1305" s="1" t="s">
        <v>23</v>
      </c>
    </row>
    <row r="1306" spans="1:16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3" t="str">
        <f>IFERROR(LEFT(Tabla2[[#This Row],[Product]],FIND(" ",Tabla2[[#This Row],[Product]])-3),Tabla2[[#This Row],[Product]])</f>
        <v>Women</v>
      </c>
      <c r="I1306" s="6">
        <v>54.999999999999993</v>
      </c>
      <c r="J1306" s="4">
        <v>3250</v>
      </c>
      <c r="K1306" s="6">
        <f>Tabla2[[#This Row],[Price per Unit]]*Tabla2[[#This Row],[Units Sold]]</f>
        <v>178749.99999999997</v>
      </c>
      <c r="L1306" s="52">
        <f>Tabla2[[#This Row],[Units Sold]]/Cálculos!$C$11</f>
        <v>1.3110860189417641E-4</v>
      </c>
      <c r="M1306" s="6">
        <f>Tabla2[[#This Row],[Total Sales]]-Tabla2[[#This Row],[Operating Profit]]</f>
        <v>107249.99999999999</v>
      </c>
      <c r="N1306" s="6">
        <v>71499.999999999985</v>
      </c>
      <c r="O1306" s="46">
        <f>Tabla2[[#This Row],[Operating Profit]]/Tabla2[[#This Row],[Total Sales]]</f>
        <v>0.39999999999999997</v>
      </c>
      <c r="P1306" s="1" t="s">
        <v>23</v>
      </c>
    </row>
    <row r="1307" spans="1:16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3" t="str">
        <f>IFERROR(LEFT(Tabla2[[#This Row],[Product]],FIND(" ",Tabla2[[#This Row],[Product]])-3),Tabla2[[#This Row],[Product]])</f>
        <v>Men</v>
      </c>
      <c r="I1307" s="6">
        <v>60</v>
      </c>
      <c r="J1307" s="4">
        <v>5000</v>
      </c>
      <c r="K1307" s="6">
        <f>Tabla2[[#This Row],[Price per Unit]]*Tabla2[[#This Row],[Units Sold]]</f>
        <v>300000</v>
      </c>
      <c r="L1307" s="52">
        <f>Tabla2[[#This Row],[Units Sold]]/Cálculos!$C$11</f>
        <v>2.01705541375656E-4</v>
      </c>
      <c r="M1307" s="6">
        <f>Tabla2[[#This Row],[Total Sales]]-Tabla2[[#This Row],[Operating Profit]]</f>
        <v>225000</v>
      </c>
      <c r="N1307" s="6">
        <v>75000</v>
      </c>
      <c r="O1307" s="46">
        <f>Tabla2[[#This Row],[Operating Profit]]/Tabla2[[#This Row],[Total Sales]]</f>
        <v>0.25</v>
      </c>
      <c r="P1307" s="1" t="s">
        <v>23</v>
      </c>
    </row>
    <row r="1308" spans="1:16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3" t="str">
        <f>IFERROR(LEFT(Tabla2[[#This Row],[Product]],FIND(" ",Tabla2[[#This Row],[Product]])-3),Tabla2[[#This Row],[Product]])</f>
        <v>Men</v>
      </c>
      <c r="I1308" s="6">
        <v>65</v>
      </c>
      <c r="J1308" s="4">
        <v>3000</v>
      </c>
      <c r="K1308" s="6">
        <f>Tabla2[[#This Row],[Price per Unit]]*Tabla2[[#This Row],[Units Sold]]</f>
        <v>195000</v>
      </c>
      <c r="L1308" s="52">
        <f>Tabla2[[#This Row],[Units Sold]]/Cálculos!$C$11</f>
        <v>1.210233248253936E-4</v>
      </c>
      <c r="M1308" s="6">
        <f>Tabla2[[#This Row],[Total Sales]]-Tabla2[[#This Row],[Operating Profit]]</f>
        <v>156000</v>
      </c>
      <c r="N1308" s="6">
        <v>39000</v>
      </c>
      <c r="O1308" s="46">
        <f>Tabla2[[#This Row],[Operating Profit]]/Tabla2[[#This Row],[Total Sales]]</f>
        <v>0.2</v>
      </c>
      <c r="P1308" s="1" t="s">
        <v>23</v>
      </c>
    </row>
    <row r="1309" spans="1:16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3" t="str">
        <f>IFERROR(LEFT(Tabla2[[#This Row],[Product]],FIND(" ",Tabla2[[#This Row],[Product]])-3),Tabla2[[#This Row],[Product]])</f>
        <v>Women</v>
      </c>
      <c r="I1309" s="6">
        <v>65</v>
      </c>
      <c r="J1309" s="4">
        <v>3500</v>
      </c>
      <c r="K1309" s="6">
        <f>Tabla2[[#This Row],[Price per Unit]]*Tabla2[[#This Row],[Units Sold]]</f>
        <v>227500</v>
      </c>
      <c r="L1309" s="52">
        <f>Tabla2[[#This Row],[Units Sold]]/Cálculos!$C$11</f>
        <v>1.4119387896295921E-4</v>
      </c>
      <c r="M1309" s="6">
        <f>Tabla2[[#This Row],[Total Sales]]-Tabla2[[#This Row],[Operating Profit]]</f>
        <v>170625</v>
      </c>
      <c r="N1309" s="6">
        <v>56875</v>
      </c>
      <c r="O1309" s="46">
        <f>Tabla2[[#This Row],[Operating Profit]]/Tabla2[[#This Row],[Total Sales]]</f>
        <v>0.25</v>
      </c>
      <c r="P1309" s="1" t="s">
        <v>23</v>
      </c>
    </row>
    <row r="1310" spans="1:16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3" t="str">
        <f>IFERROR(LEFT(Tabla2[[#This Row],[Product]],FIND(" ",Tabla2[[#This Row],[Product]])-3),Tabla2[[#This Row],[Product]])</f>
        <v>Women</v>
      </c>
      <c r="I1310" s="6">
        <v>50</v>
      </c>
      <c r="J1310" s="4">
        <v>2500</v>
      </c>
      <c r="K1310" s="6">
        <f>Tabla2[[#This Row],[Price per Unit]]*Tabla2[[#This Row],[Units Sold]]</f>
        <v>125000</v>
      </c>
      <c r="L1310" s="52">
        <f>Tabla2[[#This Row],[Units Sold]]/Cálculos!$C$11</f>
        <v>1.00852770687828E-4</v>
      </c>
      <c r="M1310" s="6">
        <f>Tabla2[[#This Row],[Total Sales]]-Tabla2[[#This Row],[Operating Profit]]</f>
        <v>93750</v>
      </c>
      <c r="N1310" s="6">
        <v>31250</v>
      </c>
      <c r="O1310" s="46">
        <f>Tabla2[[#This Row],[Operating Profit]]/Tabla2[[#This Row],[Total Sales]]</f>
        <v>0.25</v>
      </c>
      <c r="P1310" s="1" t="s">
        <v>23</v>
      </c>
    </row>
    <row r="1311" spans="1:16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3" t="str">
        <f>IFERROR(LEFT(Tabla2[[#This Row],[Product]],FIND(" ",Tabla2[[#This Row],[Product]])-3),Tabla2[[#This Row],[Product]])</f>
        <v>Men</v>
      </c>
      <c r="I1311" s="6">
        <v>55.000000000000007</v>
      </c>
      <c r="J1311" s="4">
        <v>1500</v>
      </c>
      <c r="K1311" s="6">
        <f>Tabla2[[#This Row],[Price per Unit]]*Tabla2[[#This Row],[Units Sold]]</f>
        <v>82500.000000000015</v>
      </c>
      <c r="L1311" s="52">
        <f>Tabla2[[#This Row],[Units Sold]]/Cálculos!$C$11</f>
        <v>6.0511662412696801E-5</v>
      </c>
      <c r="M1311" s="6">
        <f>Tabla2[[#This Row],[Total Sales]]-Tabla2[[#This Row],[Operating Profit]]</f>
        <v>70125.000000000015</v>
      </c>
      <c r="N1311" s="6">
        <v>12375.000000000002</v>
      </c>
      <c r="O1311" s="46">
        <f>Tabla2[[#This Row],[Operating Profit]]/Tabla2[[#This Row],[Total Sales]]</f>
        <v>0.15</v>
      </c>
      <c r="P1311" s="1" t="s">
        <v>23</v>
      </c>
    </row>
    <row r="1312" spans="1:16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3" t="str">
        <f>IFERROR(LEFT(Tabla2[[#This Row],[Product]],FIND(" ",Tabla2[[#This Row],[Product]])-3),Tabla2[[#This Row],[Product]])</f>
        <v>Women</v>
      </c>
      <c r="I1312" s="6">
        <v>70</v>
      </c>
      <c r="J1312" s="4">
        <v>3250</v>
      </c>
      <c r="K1312" s="6">
        <f>Tabla2[[#This Row],[Price per Unit]]*Tabla2[[#This Row],[Units Sold]]</f>
        <v>227500</v>
      </c>
      <c r="L1312" s="52">
        <f>Tabla2[[#This Row],[Units Sold]]/Cálculos!$C$11</f>
        <v>1.3110860189417641E-4</v>
      </c>
      <c r="M1312" s="6">
        <f>Tabla2[[#This Row],[Total Sales]]-Tabla2[[#This Row],[Operating Profit]]</f>
        <v>136500</v>
      </c>
      <c r="N1312" s="6">
        <v>91000</v>
      </c>
      <c r="O1312" s="46">
        <f>Tabla2[[#This Row],[Operating Profit]]/Tabla2[[#This Row],[Total Sales]]</f>
        <v>0.4</v>
      </c>
      <c r="P1312" s="1" t="s">
        <v>23</v>
      </c>
    </row>
    <row r="1313" spans="1:16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3" t="str">
        <f>IFERROR(LEFT(Tabla2[[#This Row],[Product]],FIND(" ",Tabla2[[#This Row],[Product]])-3),Tabla2[[#This Row],[Product]])</f>
        <v>Men</v>
      </c>
      <c r="I1313" s="6">
        <v>54.999999999999993</v>
      </c>
      <c r="J1313" s="4">
        <v>5250</v>
      </c>
      <c r="K1313" s="6">
        <f>Tabla2[[#This Row],[Price per Unit]]*Tabla2[[#This Row],[Units Sold]]</f>
        <v>288749.99999999994</v>
      </c>
      <c r="L1313" s="52">
        <f>Tabla2[[#This Row],[Units Sold]]/Cálculos!$C$11</f>
        <v>2.117908184444388E-4</v>
      </c>
      <c r="M1313" s="6">
        <f>Tabla2[[#This Row],[Total Sales]]-Tabla2[[#This Row],[Operating Profit]]</f>
        <v>216562.49999999994</v>
      </c>
      <c r="N1313" s="6">
        <v>72187.499999999985</v>
      </c>
      <c r="O1313" s="46">
        <f>Tabla2[[#This Row],[Operating Profit]]/Tabla2[[#This Row],[Total Sales]]</f>
        <v>0.25</v>
      </c>
      <c r="P1313" s="1" t="s">
        <v>23</v>
      </c>
    </row>
    <row r="1314" spans="1:16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3" t="str">
        <f>IFERROR(LEFT(Tabla2[[#This Row],[Product]],FIND(" ",Tabla2[[#This Row],[Product]])-3),Tabla2[[#This Row],[Product]])</f>
        <v>Men</v>
      </c>
      <c r="I1314" s="6">
        <v>60</v>
      </c>
      <c r="J1314" s="4">
        <v>3750</v>
      </c>
      <c r="K1314" s="6">
        <f>Tabla2[[#This Row],[Price per Unit]]*Tabla2[[#This Row],[Units Sold]]</f>
        <v>225000</v>
      </c>
      <c r="L1314" s="52">
        <f>Tabla2[[#This Row],[Units Sold]]/Cálculos!$C$11</f>
        <v>1.5127915603174201E-4</v>
      </c>
      <c r="M1314" s="6">
        <f>Tabla2[[#This Row],[Total Sales]]-Tabla2[[#This Row],[Operating Profit]]</f>
        <v>180000</v>
      </c>
      <c r="N1314" s="6">
        <v>45000</v>
      </c>
      <c r="O1314" s="46">
        <f>Tabla2[[#This Row],[Operating Profit]]/Tabla2[[#This Row],[Total Sales]]</f>
        <v>0.2</v>
      </c>
      <c r="P1314" s="1" t="s">
        <v>23</v>
      </c>
    </row>
    <row r="1315" spans="1:16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3" t="str">
        <f>IFERROR(LEFT(Tabla2[[#This Row],[Product]],FIND(" ",Tabla2[[#This Row],[Product]])-3),Tabla2[[#This Row],[Product]])</f>
        <v>Women</v>
      </c>
      <c r="I1315" s="6">
        <v>60</v>
      </c>
      <c r="J1315" s="4">
        <v>3750</v>
      </c>
      <c r="K1315" s="6">
        <f>Tabla2[[#This Row],[Price per Unit]]*Tabla2[[#This Row],[Units Sold]]</f>
        <v>225000</v>
      </c>
      <c r="L1315" s="52">
        <f>Tabla2[[#This Row],[Units Sold]]/Cálculos!$C$11</f>
        <v>1.5127915603174201E-4</v>
      </c>
      <c r="M1315" s="6">
        <f>Tabla2[[#This Row],[Total Sales]]-Tabla2[[#This Row],[Operating Profit]]</f>
        <v>168750</v>
      </c>
      <c r="N1315" s="6">
        <v>56250</v>
      </c>
      <c r="O1315" s="46">
        <f>Tabla2[[#This Row],[Operating Profit]]/Tabla2[[#This Row],[Total Sales]]</f>
        <v>0.25</v>
      </c>
      <c r="P1315" s="1" t="s">
        <v>23</v>
      </c>
    </row>
    <row r="1316" spans="1:16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3" t="str">
        <f>IFERROR(LEFT(Tabla2[[#This Row],[Product]],FIND(" ",Tabla2[[#This Row],[Product]])-3),Tabla2[[#This Row],[Product]])</f>
        <v>Women</v>
      </c>
      <c r="I1316" s="6">
        <v>54.999999999999993</v>
      </c>
      <c r="J1316" s="4">
        <v>2750</v>
      </c>
      <c r="K1316" s="6">
        <f>Tabla2[[#This Row],[Price per Unit]]*Tabla2[[#This Row],[Units Sold]]</f>
        <v>151249.99999999997</v>
      </c>
      <c r="L1316" s="52">
        <f>Tabla2[[#This Row],[Units Sold]]/Cálculos!$C$11</f>
        <v>1.109380477566108E-4</v>
      </c>
      <c r="M1316" s="6">
        <f>Tabla2[[#This Row],[Total Sales]]-Tabla2[[#This Row],[Operating Profit]]</f>
        <v>113437.49999999997</v>
      </c>
      <c r="N1316" s="6">
        <v>37812.499999999993</v>
      </c>
      <c r="O1316" s="46">
        <f>Tabla2[[#This Row],[Operating Profit]]/Tabla2[[#This Row],[Total Sales]]</f>
        <v>0.25</v>
      </c>
      <c r="P1316" s="1" t="s">
        <v>23</v>
      </c>
    </row>
    <row r="1317" spans="1:16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3" t="str">
        <f>IFERROR(LEFT(Tabla2[[#This Row],[Product]],FIND(" ",Tabla2[[#This Row],[Product]])-3),Tabla2[[#This Row],[Product]])</f>
        <v>Men</v>
      </c>
      <c r="I1317" s="6">
        <v>60</v>
      </c>
      <c r="J1317" s="4">
        <v>1750</v>
      </c>
      <c r="K1317" s="6">
        <f>Tabla2[[#This Row],[Price per Unit]]*Tabla2[[#This Row],[Units Sold]]</f>
        <v>105000</v>
      </c>
      <c r="L1317" s="52">
        <f>Tabla2[[#This Row],[Units Sold]]/Cálculos!$C$11</f>
        <v>7.0596939481479604E-5</v>
      </c>
      <c r="M1317" s="6">
        <f>Tabla2[[#This Row],[Total Sales]]-Tabla2[[#This Row],[Operating Profit]]</f>
        <v>89250</v>
      </c>
      <c r="N1317" s="6">
        <v>15750</v>
      </c>
      <c r="O1317" s="46">
        <f>Tabla2[[#This Row],[Operating Profit]]/Tabla2[[#This Row],[Total Sales]]</f>
        <v>0.15</v>
      </c>
      <c r="P1317" s="1" t="s">
        <v>23</v>
      </c>
    </row>
    <row r="1318" spans="1:16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3" t="str">
        <f>IFERROR(LEFT(Tabla2[[#This Row],[Product]],FIND(" ",Tabla2[[#This Row],[Product]])-3),Tabla2[[#This Row],[Product]])</f>
        <v>Women</v>
      </c>
      <c r="I1318" s="6">
        <v>75</v>
      </c>
      <c r="J1318" s="4">
        <v>4750</v>
      </c>
      <c r="K1318" s="6">
        <f>Tabla2[[#This Row],[Price per Unit]]*Tabla2[[#This Row],[Units Sold]]</f>
        <v>356250</v>
      </c>
      <c r="L1318" s="52">
        <f>Tabla2[[#This Row],[Units Sold]]/Cálculos!$C$11</f>
        <v>1.9162026430687319E-4</v>
      </c>
      <c r="M1318" s="6">
        <f>Tabla2[[#This Row],[Total Sales]]-Tabla2[[#This Row],[Operating Profit]]</f>
        <v>213750</v>
      </c>
      <c r="N1318" s="6">
        <v>142500</v>
      </c>
      <c r="O1318" s="46">
        <f>Tabla2[[#This Row],[Operating Profit]]/Tabla2[[#This Row],[Total Sales]]</f>
        <v>0.4</v>
      </c>
      <c r="P1318" s="1" t="s">
        <v>23</v>
      </c>
    </row>
    <row r="1319" spans="1:16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3" t="str">
        <f>IFERROR(LEFT(Tabla2[[#This Row],[Product]],FIND(" ",Tabla2[[#This Row],[Product]])-3),Tabla2[[#This Row],[Product]])</f>
        <v>Men</v>
      </c>
      <c r="I1319" s="6">
        <v>70</v>
      </c>
      <c r="J1319" s="4">
        <v>7250</v>
      </c>
      <c r="K1319" s="6">
        <f>Tabla2[[#This Row],[Price per Unit]]*Tabla2[[#This Row],[Units Sold]]</f>
        <v>507500</v>
      </c>
      <c r="L1319" s="52">
        <f>Tabla2[[#This Row],[Units Sold]]/Cálculos!$C$11</f>
        <v>2.9247303499470122E-4</v>
      </c>
      <c r="M1319" s="6">
        <f>Tabla2[[#This Row],[Total Sales]]-Tabla2[[#This Row],[Operating Profit]]</f>
        <v>380625</v>
      </c>
      <c r="N1319" s="6">
        <v>126875</v>
      </c>
      <c r="O1319" s="46">
        <f>Tabla2[[#This Row],[Operating Profit]]/Tabla2[[#This Row],[Total Sales]]</f>
        <v>0.25</v>
      </c>
      <c r="P1319" s="1" t="s">
        <v>23</v>
      </c>
    </row>
    <row r="1320" spans="1:16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3" t="str">
        <f>IFERROR(LEFT(Tabla2[[#This Row],[Product]],FIND(" ",Tabla2[[#This Row],[Product]])-3),Tabla2[[#This Row],[Product]])</f>
        <v>Men</v>
      </c>
      <c r="I1320" s="6">
        <v>75</v>
      </c>
      <c r="J1320" s="4">
        <v>6000</v>
      </c>
      <c r="K1320" s="6">
        <f>Tabla2[[#This Row],[Price per Unit]]*Tabla2[[#This Row],[Units Sold]]</f>
        <v>450000</v>
      </c>
      <c r="L1320" s="52">
        <f>Tabla2[[#This Row],[Units Sold]]/Cálculos!$C$11</f>
        <v>2.4204664965078721E-4</v>
      </c>
      <c r="M1320" s="6">
        <f>Tabla2[[#This Row],[Total Sales]]-Tabla2[[#This Row],[Operating Profit]]</f>
        <v>360000</v>
      </c>
      <c r="N1320" s="6">
        <v>90000</v>
      </c>
      <c r="O1320" s="46">
        <f>Tabla2[[#This Row],[Operating Profit]]/Tabla2[[#This Row],[Total Sales]]</f>
        <v>0.2</v>
      </c>
      <c r="P1320" s="1" t="s">
        <v>23</v>
      </c>
    </row>
    <row r="1321" spans="1:16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3" t="str">
        <f>IFERROR(LEFT(Tabla2[[#This Row],[Product]],FIND(" ",Tabla2[[#This Row],[Product]])-3),Tabla2[[#This Row],[Product]])</f>
        <v>Women</v>
      </c>
      <c r="I1321" s="6">
        <v>75</v>
      </c>
      <c r="J1321" s="4">
        <v>6000</v>
      </c>
      <c r="K1321" s="6">
        <f>Tabla2[[#This Row],[Price per Unit]]*Tabla2[[#This Row],[Units Sold]]</f>
        <v>450000</v>
      </c>
      <c r="L1321" s="52">
        <f>Tabla2[[#This Row],[Units Sold]]/Cálculos!$C$11</f>
        <v>2.4204664965078721E-4</v>
      </c>
      <c r="M1321" s="6">
        <f>Tabla2[[#This Row],[Total Sales]]-Tabla2[[#This Row],[Operating Profit]]</f>
        <v>337500</v>
      </c>
      <c r="N1321" s="6">
        <v>112500</v>
      </c>
      <c r="O1321" s="46">
        <f>Tabla2[[#This Row],[Operating Profit]]/Tabla2[[#This Row],[Total Sales]]</f>
        <v>0.25</v>
      </c>
      <c r="P1321" s="1" t="s">
        <v>23</v>
      </c>
    </row>
    <row r="1322" spans="1:16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3" t="str">
        <f>IFERROR(LEFT(Tabla2[[#This Row],[Product]],FIND(" ",Tabla2[[#This Row],[Product]])-3),Tabla2[[#This Row],[Product]])</f>
        <v>Women</v>
      </c>
      <c r="I1322" s="6">
        <v>75</v>
      </c>
      <c r="J1322" s="4">
        <v>4750</v>
      </c>
      <c r="K1322" s="6">
        <f>Tabla2[[#This Row],[Price per Unit]]*Tabla2[[#This Row],[Units Sold]]</f>
        <v>356250</v>
      </c>
      <c r="L1322" s="52">
        <f>Tabla2[[#This Row],[Units Sold]]/Cálculos!$C$11</f>
        <v>1.9162026430687319E-4</v>
      </c>
      <c r="M1322" s="6">
        <f>Tabla2[[#This Row],[Total Sales]]-Tabla2[[#This Row],[Operating Profit]]</f>
        <v>267187.5</v>
      </c>
      <c r="N1322" s="6">
        <v>89062.5</v>
      </c>
      <c r="O1322" s="46">
        <f>Tabla2[[#This Row],[Operating Profit]]/Tabla2[[#This Row],[Total Sales]]</f>
        <v>0.25</v>
      </c>
      <c r="P1322" s="1" t="s">
        <v>23</v>
      </c>
    </row>
    <row r="1323" spans="1:16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3" t="str">
        <f>IFERROR(LEFT(Tabla2[[#This Row],[Product]],FIND(" ",Tabla2[[#This Row],[Product]])-3),Tabla2[[#This Row],[Product]])</f>
        <v>Men</v>
      </c>
      <c r="I1323" s="6">
        <v>85.000000000000014</v>
      </c>
      <c r="J1323" s="4">
        <v>3500</v>
      </c>
      <c r="K1323" s="6">
        <f>Tabla2[[#This Row],[Price per Unit]]*Tabla2[[#This Row],[Units Sold]]</f>
        <v>297500.00000000006</v>
      </c>
      <c r="L1323" s="52">
        <f>Tabla2[[#This Row],[Units Sold]]/Cálculos!$C$11</f>
        <v>1.4119387896295921E-4</v>
      </c>
      <c r="M1323" s="6">
        <f>Tabla2[[#This Row],[Total Sales]]-Tabla2[[#This Row],[Operating Profit]]</f>
        <v>252875.00000000006</v>
      </c>
      <c r="N1323" s="6">
        <v>44625.000000000007</v>
      </c>
      <c r="O1323" s="46">
        <f>Tabla2[[#This Row],[Operating Profit]]/Tabla2[[#This Row],[Total Sales]]</f>
        <v>0.15</v>
      </c>
      <c r="P1323" s="1" t="s">
        <v>23</v>
      </c>
    </row>
    <row r="1324" spans="1:16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3" t="str">
        <f>IFERROR(LEFT(Tabla2[[#This Row],[Product]],FIND(" ",Tabla2[[#This Row],[Product]])-3),Tabla2[[#This Row],[Product]])</f>
        <v>Women</v>
      </c>
      <c r="I1324" s="6">
        <v>100</v>
      </c>
      <c r="J1324" s="4">
        <v>6500</v>
      </c>
      <c r="K1324" s="6">
        <f>Tabla2[[#This Row],[Price per Unit]]*Tabla2[[#This Row],[Units Sold]]</f>
        <v>650000</v>
      </c>
      <c r="L1324" s="52">
        <f>Tabla2[[#This Row],[Units Sold]]/Cálculos!$C$11</f>
        <v>2.6221720378835281E-4</v>
      </c>
      <c r="M1324" s="6">
        <f>Tabla2[[#This Row],[Total Sales]]-Tabla2[[#This Row],[Operating Profit]]</f>
        <v>390000</v>
      </c>
      <c r="N1324" s="6">
        <v>260000</v>
      </c>
      <c r="O1324" s="46">
        <f>Tabla2[[#This Row],[Operating Profit]]/Tabla2[[#This Row],[Total Sales]]</f>
        <v>0.4</v>
      </c>
      <c r="P1324" s="1" t="s">
        <v>23</v>
      </c>
    </row>
    <row r="1325" spans="1:16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3" t="str">
        <f>IFERROR(LEFT(Tabla2[[#This Row],[Product]],FIND(" ",Tabla2[[#This Row],[Product]])-3),Tabla2[[#This Row],[Product]])</f>
        <v>Men</v>
      </c>
      <c r="I1325" s="6">
        <v>80</v>
      </c>
      <c r="J1325" s="4">
        <v>8000</v>
      </c>
      <c r="K1325" s="6">
        <f>Tabla2[[#This Row],[Price per Unit]]*Tabla2[[#This Row],[Units Sold]]</f>
        <v>640000</v>
      </c>
      <c r="L1325" s="52">
        <f>Tabla2[[#This Row],[Units Sold]]/Cálculos!$C$11</f>
        <v>3.2272886620104957E-4</v>
      </c>
      <c r="M1325" s="6">
        <f>Tabla2[[#This Row],[Total Sales]]-Tabla2[[#This Row],[Operating Profit]]</f>
        <v>480000</v>
      </c>
      <c r="N1325" s="6">
        <v>160000</v>
      </c>
      <c r="O1325" s="46">
        <f>Tabla2[[#This Row],[Operating Profit]]/Tabla2[[#This Row],[Total Sales]]</f>
        <v>0.25</v>
      </c>
      <c r="P1325" s="1" t="s">
        <v>23</v>
      </c>
    </row>
    <row r="1326" spans="1:16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3" t="str">
        <f>IFERROR(LEFT(Tabla2[[#This Row],[Product]],FIND(" ",Tabla2[[#This Row],[Product]])-3),Tabla2[[#This Row],[Product]])</f>
        <v>Men</v>
      </c>
      <c r="I1326" s="6">
        <v>85.000000000000014</v>
      </c>
      <c r="J1326" s="4">
        <v>6500</v>
      </c>
      <c r="K1326" s="6">
        <f>Tabla2[[#This Row],[Price per Unit]]*Tabla2[[#This Row],[Units Sold]]</f>
        <v>552500.00000000012</v>
      </c>
      <c r="L1326" s="52">
        <f>Tabla2[[#This Row],[Units Sold]]/Cálculos!$C$11</f>
        <v>2.6221720378835281E-4</v>
      </c>
      <c r="M1326" s="6">
        <f>Tabla2[[#This Row],[Total Sales]]-Tabla2[[#This Row],[Operating Profit]]</f>
        <v>442000.00000000012</v>
      </c>
      <c r="N1326" s="6">
        <v>110500.00000000003</v>
      </c>
      <c r="O1326" s="46">
        <f>Tabla2[[#This Row],[Operating Profit]]/Tabla2[[#This Row],[Total Sales]]</f>
        <v>0.2</v>
      </c>
      <c r="P1326" s="1" t="s">
        <v>23</v>
      </c>
    </row>
    <row r="1327" spans="1:16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3" t="str">
        <f>IFERROR(LEFT(Tabla2[[#This Row],[Product]],FIND(" ",Tabla2[[#This Row],[Product]])-3),Tabla2[[#This Row],[Product]])</f>
        <v>Women</v>
      </c>
      <c r="I1327" s="6">
        <v>85.000000000000014</v>
      </c>
      <c r="J1327" s="4">
        <v>6000</v>
      </c>
      <c r="K1327" s="6">
        <f>Tabla2[[#This Row],[Price per Unit]]*Tabla2[[#This Row],[Units Sold]]</f>
        <v>510000.00000000006</v>
      </c>
      <c r="L1327" s="52">
        <f>Tabla2[[#This Row],[Units Sold]]/Cálculos!$C$11</f>
        <v>2.4204664965078721E-4</v>
      </c>
      <c r="M1327" s="6">
        <f>Tabla2[[#This Row],[Total Sales]]-Tabla2[[#This Row],[Operating Profit]]</f>
        <v>382500.00000000006</v>
      </c>
      <c r="N1327" s="6">
        <v>127500.00000000001</v>
      </c>
      <c r="O1327" s="46">
        <f>Tabla2[[#This Row],[Operating Profit]]/Tabla2[[#This Row],[Total Sales]]</f>
        <v>0.25</v>
      </c>
      <c r="P1327" s="1" t="s">
        <v>23</v>
      </c>
    </row>
    <row r="1328" spans="1:16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3" t="str">
        <f>IFERROR(LEFT(Tabla2[[#This Row],[Product]],FIND(" ",Tabla2[[#This Row],[Product]])-3),Tabla2[[#This Row],[Product]])</f>
        <v>Women</v>
      </c>
      <c r="I1328" s="6">
        <v>80</v>
      </c>
      <c r="J1328" s="4">
        <v>5000</v>
      </c>
      <c r="K1328" s="6">
        <f>Tabla2[[#This Row],[Price per Unit]]*Tabla2[[#This Row],[Units Sold]]</f>
        <v>400000</v>
      </c>
      <c r="L1328" s="52">
        <f>Tabla2[[#This Row],[Units Sold]]/Cálculos!$C$11</f>
        <v>2.01705541375656E-4</v>
      </c>
      <c r="M1328" s="6">
        <f>Tabla2[[#This Row],[Total Sales]]-Tabla2[[#This Row],[Operating Profit]]</f>
        <v>300000</v>
      </c>
      <c r="N1328" s="6">
        <v>100000</v>
      </c>
      <c r="O1328" s="46">
        <f>Tabla2[[#This Row],[Operating Profit]]/Tabla2[[#This Row],[Total Sales]]</f>
        <v>0.25</v>
      </c>
      <c r="P1328" s="1" t="s">
        <v>23</v>
      </c>
    </row>
    <row r="1329" spans="1:16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3" t="str">
        <f>IFERROR(LEFT(Tabla2[[#This Row],[Product]],FIND(" ",Tabla2[[#This Row],[Product]])-3),Tabla2[[#This Row],[Product]])</f>
        <v>Men</v>
      </c>
      <c r="I1329" s="6">
        <v>85.000000000000014</v>
      </c>
      <c r="J1329" s="4">
        <v>5500</v>
      </c>
      <c r="K1329" s="6">
        <f>Tabla2[[#This Row],[Price per Unit]]*Tabla2[[#This Row],[Units Sold]]</f>
        <v>467500.00000000006</v>
      </c>
      <c r="L1329" s="52">
        <f>Tabla2[[#This Row],[Units Sold]]/Cálculos!$C$11</f>
        <v>2.218760955132216E-4</v>
      </c>
      <c r="M1329" s="6">
        <f>Tabla2[[#This Row],[Total Sales]]-Tabla2[[#This Row],[Operating Profit]]</f>
        <v>397375.00000000006</v>
      </c>
      <c r="N1329" s="6">
        <v>70125</v>
      </c>
      <c r="O1329" s="46">
        <f>Tabla2[[#This Row],[Operating Profit]]/Tabla2[[#This Row],[Total Sales]]</f>
        <v>0.15</v>
      </c>
      <c r="P1329" s="1" t="s">
        <v>23</v>
      </c>
    </row>
    <row r="1330" spans="1:16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3" t="str">
        <f>IFERROR(LEFT(Tabla2[[#This Row],[Product]],FIND(" ",Tabla2[[#This Row],[Product]])-3),Tabla2[[#This Row],[Product]])</f>
        <v>Women</v>
      </c>
      <c r="I1330" s="6">
        <v>100</v>
      </c>
      <c r="J1330" s="4">
        <v>5500</v>
      </c>
      <c r="K1330" s="6">
        <f>Tabla2[[#This Row],[Price per Unit]]*Tabla2[[#This Row],[Units Sold]]</f>
        <v>550000</v>
      </c>
      <c r="L1330" s="52">
        <f>Tabla2[[#This Row],[Units Sold]]/Cálculos!$C$11</f>
        <v>2.218760955132216E-4</v>
      </c>
      <c r="M1330" s="6">
        <f>Tabla2[[#This Row],[Total Sales]]-Tabla2[[#This Row],[Operating Profit]]</f>
        <v>330000</v>
      </c>
      <c r="N1330" s="6">
        <v>220000</v>
      </c>
      <c r="O1330" s="46">
        <f>Tabla2[[#This Row],[Operating Profit]]/Tabla2[[#This Row],[Total Sales]]</f>
        <v>0.4</v>
      </c>
      <c r="P1330" s="1" t="s">
        <v>23</v>
      </c>
    </row>
    <row r="1331" spans="1:16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3" t="str">
        <f>IFERROR(LEFT(Tabla2[[#This Row],[Product]],FIND(" ",Tabla2[[#This Row],[Product]])-3),Tabla2[[#This Row],[Product]])</f>
        <v>Men</v>
      </c>
      <c r="I1331" s="6">
        <v>85.000000000000014</v>
      </c>
      <c r="J1331" s="4">
        <v>7500</v>
      </c>
      <c r="K1331" s="6">
        <f>Tabla2[[#This Row],[Price per Unit]]*Tabla2[[#This Row],[Units Sold]]</f>
        <v>637500.00000000012</v>
      </c>
      <c r="L1331" s="52">
        <f>Tabla2[[#This Row],[Units Sold]]/Cálculos!$C$11</f>
        <v>3.0255831206348402E-4</v>
      </c>
      <c r="M1331" s="6">
        <f>Tabla2[[#This Row],[Total Sales]]-Tabla2[[#This Row],[Operating Profit]]</f>
        <v>478125.00000000012</v>
      </c>
      <c r="N1331" s="6">
        <v>159375.00000000003</v>
      </c>
      <c r="O1331" s="46">
        <f>Tabla2[[#This Row],[Operating Profit]]/Tabla2[[#This Row],[Total Sales]]</f>
        <v>0.25</v>
      </c>
      <c r="P1331" s="1" t="s">
        <v>23</v>
      </c>
    </row>
    <row r="1332" spans="1:16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3" t="str">
        <f>IFERROR(LEFT(Tabla2[[#This Row],[Product]],FIND(" ",Tabla2[[#This Row],[Product]])-3),Tabla2[[#This Row],[Product]])</f>
        <v>Men</v>
      </c>
      <c r="I1332" s="6">
        <v>75.000000000000014</v>
      </c>
      <c r="J1332" s="4">
        <v>7250</v>
      </c>
      <c r="K1332" s="6">
        <f>Tabla2[[#This Row],[Price per Unit]]*Tabla2[[#This Row],[Units Sold]]</f>
        <v>543750.00000000012</v>
      </c>
      <c r="L1332" s="52">
        <f>Tabla2[[#This Row],[Units Sold]]/Cálculos!$C$11</f>
        <v>2.9247303499470122E-4</v>
      </c>
      <c r="M1332" s="6">
        <f>Tabla2[[#This Row],[Total Sales]]-Tabla2[[#This Row],[Operating Profit]]</f>
        <v>435000.00000000012</v>
      </c>
      <c r="N1332" s="6">
        <v>108750.00000000003</v>
      </c>
      <c r="O1332" s="46">
        <f>Tabla2[[#This Row],[Operating Profit]]/Tabla2[[#This Row],[Total Sales]]</f>
        <v>0.2</v>
      </c>
      <c r="P1332" s="1" t="s">
        <v>23</v>
      </c>
    </row>
    <row r="1333" spans="1:16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3" t="str">
        <f>IFERROR(LEFT(Tabla2[[#This Row],[Product]],FIND(" ",Tabla2[[#This Row],[Product]])-3),Tabla2[[#This Row],[Product]])</f>
        <v>Women</v>
      </c>
      <c r="I1333" s="6">
        <v>70</v>
      </c>
      <c r="J1333" s="4">
        <v>6000</v>
      </c>
      <c r="K1333" s="6">
        <f>Tabla2[[#This Row],[Price per Unit]]*Tabla2[[#This Row],[Units Sold]]</f>
        <v>420000</v>
      </c>
      <c r="L1333" s="52">
        <f>Tabla2[[#This Row],[Units Sold]]/Cálculos!$C$11</f>
        <v>2.4204664965078721E-4</v>
      </c>
      <c r="M1333" s="6">
        <f>Tabla2[[#This Row],[Total Sales]]-Tabla2[[#This Row],[Operating Profit]]</f>
        <v>315000</v>
      </c>
      <c r="N1333" s="6">
        <v>105000</v>
      </c>
      <c r="O1333" s="46">
        <f>Tabla2[[#This Row],[Operating Profit]]/Tabla2[[#This Row],[Total Sales]]</f>
        <v>0.25</v>
      </c>
      <c r="P1333" s="1" t="s">
        <v>23</v>
      </c>
    </row>
    <row r="1334" spans="1:16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3" t="str">
        <f>IFERROR(LEFT(Tabla2[[#This Row],[Product]],FIND(" ",Tabla2[[#This Row],[Product]])-3),Tabla2[[#This Row],[Product]])</f>
        <v>Women</v>
      </c>
      <c r="I1334" s="6">
        <v>70</v>
      </c>
      <c r="J1334" s="4">
        <v>5250</v>
      </c>
      <c r="K1334" s="6">
        <f>Tabla2[[#This Row],[Price per Unit]]*Tabla2[[#This Row],[Units Sold]]</f>
        <v>367500</v>
      </c>
      <c r="L1334" s="52">
        <f>Tabla2[[#This Row],[Units Sold]]/Cálculos!$C$11</f>
        <v>2.117908184444388E-4</v>
      </c>
      <c r="M1334" s="6">
        <f>Tabla2[[#This Row],[Total Sales]]-Tabla2[[#This Row],[Operating Profit]]</f>
        <v>275625</v>
      </c>
      <c r="N1334" s="6">
        <v>91875</v>
      </c>
      <c r="O1334" s="46">
        <f>Tabla2[[#This Row],[Operating Profit]]/Tabla2[[#This Row],[Total Sales]]</f>
        <v>0.25</v>
      </c>
      <c r="P1334" s="1" t="s">
        <v>23</v>
      </c>
    </row>
    <row r="1335" spans="1:16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3" t="str">
        <f>IFERROR(LEFT(Tabla2[[#This Row],[Product]],FIND(" ",Tabla2[[#This Row],[Product]])-3),Tabla2[[#This Row],[Product]])</f>
        <v>Men</v>
      </c>
      <c r="I1335" s="6">
        <v>70</v>
      </c>
      <c r="J1335" s="4">
        <v>5250</v>
      </c>
      <c r="K1335" s="6">
        <f>Tabla2[[#This Row],[Price per Unit]]*Tabla2[[#This Row],[Units Sold]]</f>
        <v>367500</v>
      </c>
      <c r="L1335" s="52">
        <f>Tabla2[[#This Row],[Units Sold]]/Cálculos!$C$11</f>
        <v>2.117908184444388E-4</v>
      </c>
      <c r="M1335" s="6">
        <f>Tabla2[[#This Row],[Total Sales]]-Tabla2[[#This Row],[Operating Profit]]</f>
        <v>312375</v>
      </c>
      <c r="N1335" s="6">
        <v>55125</v>
      </c>
      <c r="O1335" s="46">
        <f>Tabla2[[#This Row],[Operating Profit]]/Tabla2[[#This Row],[Total Sales]]</f>
        <v>0.15</v>
      </c>
      <c r="P1335" s="1" t="s">
        <v>23</v>
      </c>
    </row>
    <row r="1336" spans="1:16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3" t="str">
        <f>IFERROR(LEFT(Tabla2[[#This Row],[Product]],FIND(" ",Tabla2[[#This Row],[Product]])-3),Tabla2[[#This Row],[Product]])</f>
        <v>Women</v>
      </c>
      <c r="I1336" s="6">
        <v>75</v>
      </c>
      <c r="J1336" s="4">
        <v>3500</v>
      </c>
      <c r="K1336" s="6">
        <f>Tabla2[[#This Row],[Price per Unit]]*Tabla2[[#This Row],[Units Sold]]</f>
        <v>262500</v>
      </c>
      <c r="L1336" s="52">
        <f>Tabla2[[#This Row],[Units Sold]]/Cálculos!$C$11</f>
        <v>1.4119387896295921E-4</v>
      </c>
      <c r="M1336" s="6">
        <f>Tabla2[[#This Row],[Total Sales]]-Tabla2[[#This Row],[Operating Profit]]</f>
        <v>157500</v>
      </c>
      <c r="N1336" s="6">
        <v>105000</v>
      </c>
      <c r="O1336" s="46">
        <f>Tabla2[[#This Row],[Operating Profit]]/Tabla2[[#This Row],[Total Sales]]</f>
        <v>0.4</v>
      </c>
      <c r="P1336" s="1" t="s">
        <v>23</v>
      </c>
    </row>
    <row r="1337" spans="1:16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3" t="str">
        <f>IFERROR(LEFT(Tabla2[[#This Row],[Product]],FIND(" ",Tabla2[[#This Row],[Product]])-3),Tabla2[[#This Row],[Product]])</f>
        <v>Men</v>
      </c>
      <c r="I1337" s="6">
        <v>65.000000000000014</v>
      </c>
      <c r="J1337" s="4">
        <v>5500</v>
      </c>
      <c r="K1337" s="6">
        <f>Tabla2[[#This Row],[Price per Unit]]*Tabla2[[#This Row],[Units Sold]]</f>
        <v>357500.00000000006</v>
      </c>
      <c r="L1337" s="52">
        <f>Tabla2[[#This Row],[Units Sold]]/Cálculos!$C$11</f>
        <v>2.218760955132216E-4</v>
      </c>
      <c r="M1337" s="6">
        <f>Tabla2[[#This Row],[Total Sales]]-Tabla2[[#This Row],[Operating Profit]]</f>
        <v>268125.00000000006</v>
      </c>
      <c r="N1337" s="6">
        <v>89375.000000000015</v>
      </c>
      <c r="O1337" s="46">
        <f>Tabla2[[#This Row],[Operating Profit]]/Tabla2[[#This Row],[Total Sales]]</f>
        <v>0.25</v>
      </c>
      <c r="P1337" s="1" t="s">
        <v>23</v>
      </c>
    </row>
    <row r="1338" spans="1:16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3" t="str">
        <f>IFERROR(LEFT(Tabla2[[#This Row],[Product]],FIND(" ",Tabla2[[#This Row],[Product]])-3),Tabla2[[#This Row],[Product]])</f>
        <v>Men</v>
      </c>
      <c r="I1338" s="6">
        <v>70.000000000000014</v>
      </c>
      <c r="J1338" s="4">
        <v>5500</v>
      </c>
      <c r="K1338" s="6">
        <f>Tabla2[[#This Row],[Price per Unit]]*Tabla2[[#This Row],[Units Sold]]</f>
        <v>385000.00000000006</v>
      </c>
      <c r="L1338" s="52">
        <f>Tabla2[[#This Row],[Units Sold]]/Cálculos!$C$11</f>
        <v>2.218760955132216E-4</v>
      </c>
      <c r="M1338" s="6">
        <f>Tabla2[[#This Row],[Total Sales]]-Tabla2[[#This Row],[Operating Profit]]</f>
        <v>308000.00000000006</v>
      </c>
      <c r="N1338" s="6">
        <v>77000.000000000015</v>
      </c>
      <c r="O1338" s="46">
        <f>Tabla2[[#This Row],[Operating Profit]]/Tabla2[[#This Row],[Total Sales]]</f>
        <v>0.2</v>
      </c>
      <c r="P1338" s="1" t="s">
        <v>23</v>
      </c>
    </row>
    <row r="1339" spans="1:16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3" t="str">
        <f>IFERROR(LEFT(Tabla2[[#This Row],[Product]],FIND(" ",Tabla2[[#This Row],[Product]])-3),Tabla2[[#This Row],[Product]])</f>
        <v>Women</v>
      </c>
      <c r="I1339" s="6">
        <v>65.000000000000014</v>
      </c>
      <c r="J1339" s="4">
        <v>3750</v>
      </c>
      <c r="K1339" s="6">
        <f>Tabla2[[#This Row],[Price per Unit]]*Tabla2[[#This Row],[Units Sold]]</f>
        <v>243750.00000000006</v>
      </c>
      <c r="L1339" s="52">
        <f>Tabla2[[#This Row],[Units Sold]]/Cálculos!$C$11</f>
        <v>1.5127915603174201E-4</v>
      </c>
      <c r="M1339" s="6">
        <f>Tabla2[[#This Row],[Total Sales]]-Tabla2[[#This Row],[Operating Profit]]</f>
        <v>182812.50000000006</v>
      </c>
      <c r="N1339" s="6">
        <v>60937.500000000015</v>
      </c>
      <c r="O1339" s="46">
        <f>Tabla2[[#This Row],[Operating Profit]]/Tabla2[[#This Row],[Total Sales]]</f>
        <v>0.25</v>
      </c>
      <c r="P1339" s="1" t="s">
        <v>23</v>
      </c>
    </row>
    <row r="1340" spans="1:16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3" t="str">
        <f>IFERROR(LEFT(Tabla2[[#This Row],[Product]],FIND(" ",Tabla2[[#This Row],[Product]])-3),Tabla2[[#This Row],[Product]])</f>
        <v>Women</v>
      </c>
      <c r="I1340" s="6">
        <v>65.000000000000014</v>
      </c>
      <c r="J1340" s="4">
        <v>3250</v>
      </c>
      <c r="K1340" s="6">
        <f>Tabla2[[#This Row],[Price per Unit]]*Tabla2[[#This Row],[Units Sold]]</f>
        <v>211250.00000000006</v>
      </c>
      <c r="L1340" s="52">
        <f>Tabla2[[#This Row],[Units Sold]]/Cálculos!$C$11</f>
        <v>1.3110860189417641E-4</v>
      </c>
      <c r="M1340" s="6">
        <f>Tabla2[[#This Row],[Total Sales]]-Tabla2[[#This Row],[Operating Profit]]</f>
        <v>158437.50000000006</v>
      </c>
      <c r="N1340" s="6">
        <v>52812.500000000015</v>
      </c>
      <c r="O1340" s="46">
        <f>Tabla2[[#This Row],[Operating Profit]]/Tabla2[[#This Row],[Total Sales]]</f>
        <v>0.25</v>
      </c>
      <c r="P1340" s="1" t="s">
        <v>23</v>
      </c>
    </row>
    <row r="1341" spans="1:16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3" t="str">
        <f>IFERROR(LEFT(Tabla2[[#This Row],[Product]],FIND(" ",Tabla2[[#This Row],[Product]])-3),Tabla2[[#This Row],[Product]])</f>
        <v>Men</v>
      </c>
      <c r="I1341" s="6">
        <v>75.000000000000014</v>
      </c>
      <c r="J1341" s="4">
        <v>3500</v>
      </c>
      <c r="K1341" s="6">
        <f>Tabla2[[#This Row],[Price per Unit]]*Tabla2[[#This Row],[Units Sold]]</f>
        <v>262500.00000000006</v>
      </c>
      <c r="L1341" s="52">
        <f>Tabla2[[#This Row],[Units Sold]]/Cálculos!$C$11</f>
        <v>1.4119387896295921E-4</v>
      </c>
      <c r="M1341" s="6">
        <f>Tabla2[[#This Row],[Total Sales]]-Tabla2[[#This Row],[Operating Profit]]</f>
        <v>223125.00000000006</v>
      </c>
      <c r="N1341" s="6">
        <v>39375.000000000007</v>
      </c>
      <c r="O1341" s="46">
        <f>Tabla2[[#This Row],[Operating Profit]]/Tabla2[[#This Row],[Total Sales]]</f>
        <v>0.15</v>
      </c>
      <c r="P1341" s="1" t="s">
        <v>23</v>
      </c>
    </row>
    <row r="1342" spans="1:16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3" t="str">
        <f>IFERROR(LEFT(Tabla2[[#This Row],[Product]],FIND(" ",Tabla2[[#This Row],[Product]])-3),Tabla2[[#This Row],[Product]])</f>
        <v>Women</v>
      </c>
      <c r="I1342" s="6">
        <v>60</v>
      </c>
      <c r="J1342" s="4">
        <v>3750</v>
      </c>
      <c r="K1342" s="6">
        <f>Tabla2[[#This Row],[Price per Unit]]*Tabla2[[#This Row],[Units Sold]]</f>
        <v>225000</v>
      </c>
      <c r="L1342" s="52">
        <f>Tabla2[[#This Row],[Units Sold]]/Cálculos!$C$11</f>
        <v>1.5127915603174201E-4</v>
      </c>
      <c r="M1342" s="6">
        <f>Tabla2[[#This Row],[Total Sales]]-Tabla2[[#This Row],[Operating Profit]]</f>
        <v>135000</v>
      </c>
      <c r="N1342" s="6">
        <v>90000</v>
      </c>
      <c r="O1342" s="46">
        <f>Tabla2[[#This Row],[Operating Profit]]/Tabla2[[#This Row],[Total Sales]]</f>
        <v>0.4</v>
      </c>
      <c r="P1342" s="1" t="s">
        <v>23</v>
      </c>
    </row>
    <row r="1343" spans="1:16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3" t="str">
        <f>IFERROR(LEFT(Tabla2[[#This Row],[Product]],FIND(" ",Tabla2[[#This Row],[Product]])-3),Tabla2[[#This Row],[Product]])</f>
        <v>Men</v>
      </c>
      <c r="I1343" s="6">
        <v>55.000000000000007</v>
      </c>
      <c r="J1343" s="4">
        <v>4750</v>
      </c>
      <c r="K1343" s="6">
        <f>Tabla2[[#This Row],[Price per Unit]]*Tabla2[[#This Row],[Units Sold]]</f>
        <v>261250.00000000003</v>
      </c>
      <c r="L1343" s="52">
        <f>Tabla2[[#This Row],[Units Sold]]/Cálculos!$C$11</f>
        <v>1.9162026430687319E-4</v>
      </c>
      <c r="M1343" s="6">
        <f>Tabla2[[#This Row],[Total Sales]]-Tabla2[[#This Row],[Operating Profit]]</f>
        <v>195937.50000000003</v>
      </c>
      <c r="N1343" s="6">
        <v>65312.500000000007</v>
      </c>
      <c r="O1343" s="46">
        <f>Tabla2[[#This Row],[Operating Profit]]/Tabla2[[#This Row],[Total Sales]]</f>
        <v>0.25</v>
      </c>
      <c r="P1343" s="1" t="s">
        <v>23</v>
      </c>
    </row>
    <row r="1344" spans="1:16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3" t="str">
        <f>IFERROR(LEFT(Tabla2[[#This Row],[Product]],FIND(" ",Tabla2[[#This Row],[Product]])-3),Tabla2[[#This Row],[Product]])</f>
        <v>Men</v>
      </c>
      <c r="I1344" s="6">
        <v>65.000000000000014</v>
      </c>
      <c r="J1344" s="4">
        <v>4750</v>
      </c>
      <c r="K1344" s="6">
        <f>Tabla2[[#This Row],[Price per Unit]]*Tabla2[[#This Row],[Units Sold]]</f>
        <v>308750.00000000006</v>
      </c>
      <c r="L1344" s="52">
        <f>Tabla2[[#This Row],[Units Sold]]/Cálculos!$C$11</f>
        <v>1.9162026430687319E-4</v>
      </c>
      <c r="M1344" s="6">
        <f>Tabla2[[#This Row],[Total Sales]]-Tabla2[[#This Row],[Operating Profit]]</f>
        <v>247000.00000000006</v>
      </c>
      <c r="N1344" s="6">
        <v>61750.000000000015</v>
      </c>
      <c r="O1344" s="46">
        <f>Tabla2[[#This Row],[Operating Profit]]/Tabla2[[#This Row],[Total Sales]]</f>
        <v>0.2</v>
      </c>
      <c r="P1344" s="1" t="s">
        <v>23</v>
      </c>
    </row>
    <row r="1345" spans="1:16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3" t="str">
        <f>IFERROR(LEFT(Tabla2[[#This Row],[Product]],FIND(" ",Tabla2[[#This Row],[Product]])-3),Tabla2[[#This Row],[Product]])</f>
        <v>Women</v>
      </c>
      <c r="I1345" s="6">
        <v>60.000000000000007</v>
      </c>
      <c r="J1345" s="4">
        <v>3000</v>
      </c>
      <c r="K1345" s="6">
        <f>Tabla2[[#This Row],[Price per Unit]]*Tabla2[[#This Row],[Units Sold]]</f>
        <v>180000.00000000003</v>
      </c>
      <c r="L1345" s="52">
        <f>Tabla2[[#This Row],[Units Sold]]/Cálculos!$C$11</f>
        <v>1.210233248253936E-4</v>
      </c>
      <c r="M1345" s="6">
        <f>Tabla2[[#This Row],[Total Sales]]-Tabla2[[#This Row],[Operating Profit]]</f>
        <v>135000.00000000003</v>
      </c>
      <c r="N1345" s="6">
        <v>45000.000000000007</v>
      </c>
      <c r="O1345" s="46">
        <f>Tabla2[[#This Row],[Operating Profit]]/Tabla2[[#This Row],[Total Sales]]</f>
        <v>0.25</v>
      </c>
      <c r="P1345" s="1" t="s">
        <v>23</v>
      </c>
    </row>
    <row r="1346" spans="1:16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3" t="str">
        <f>IFERROR(LEFT(Tabla2[[#This Row],[Product]],FIND(" ",Tabla2[[#This Row],[Product]])-3),Tabla2[[#This Row],[Product]])</f>
        <v>Women</v>
      </c>
      <c r="I1346" s="6">
        <v>55.000000000000007</v>
      </c>
      <c r="J1346" s="4">
        <v>2750</v>
      </c>
      <c r="K1346" s="6">
        <f>Tabla2[[#This Row],[Price per Unit]]*Tabla2[[#This Row],[Units Sold]]</f>
        <v>151250.00000000003</v>
      </c>
      <c r="L1346" s="52">
        <f>Tabla2[[#This Row],[Units Sold]]/Cálculos!$C$11</f>
        <v>1.109380477566108E-4</v>
      </c>
      <c r="M1346" s="6">
        <f>Tabla2[[#This Row],[Total Sales]]-Tabla2[[#This Row],[Operating Profit]]</f>
        <v>113437.50000000003</v>
      </c>
      <c r="N1346" s="6">
        <v>37812.500000000007</v>
      </c>
      <c r="O1346" s="46">
        <f>Tabla2[[#This Row],[Operating Profit]]/Tabla2[[#This Row],[Total Sales]]</f>
        <v>0.25</v>
      </c>
      <c r="P1346" s="1" t="s">
        <v>23</v>
      </c>
    </row>
    <row r="1347" spans="1:16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3" t="str">
        <f>IFERROR(LEFT(Tabla2[[#This Row],[Product]],FIND(" ",Tabla2[[#This Row],[Product]])-3),Tabla2[[#This Row],[Product]])</f>
        <v>Men</v>
      </c>
      <c r="I1347" s="6">
        <v>65</v>
      </c>
      <c r="J1347" s="4">
        <v>2500</v>
      </c>
      <c r="K1347" s="6">
        <f>Tabla2[[#This Row],[Price per Unit]]*Tabla2[[#This Row],[Units Sold]]</f>
        <v>162500</v>
      </c>
      <c r="L1347" s="52">
        <f>Tabla2[[#This Row],[Units Sold]]/Cálculos!$C$11</f>
        <v>1.00852770687828E-4</v>
      </c>
      <c r="M1347" s="6">
        <f>Tabla2[[#This Row],[Total Sales]]-Tabla2[[#This Row],[Operating Profit]]</f>
        <v>138125</v>
      </c>
      <c r="N1347" s="6">
        <v>24375</v>
      </c>
      <c r="O1347" s="46">
        <f>Tabla2[[#This Row],[Operating Profit]]/Tabla2[[#This Row],[Total Sales]]</f>
        <v>0.15</v>
      </c>
      <c r="P1347" s="1" t="s">
        <v>23</v>
      </c>
    </row>
    <row r="1348" spans="1:16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3" t="str">
        <f>IFERROR(LEFT(Tabla2[[#This Row],[Product]],FIND(" ",Tabla2[[#This Row],[Product]])-3),Tabla2[[#This Row],[Product]])</f>
        <v>Women</v>
      </c>
      <c r="I1348" s="6">
        <v>70</v>
      </c>
      <c r="J1348" s="4">
        <v>3000</v>
      </c>
      <c r="K1348" s="6">
        <f>Tabla2[[#This Row],[Price per Unit]]*Tabla2[[#This Row],[Units Sold]]</f>
        <v>210000</v>
      </c>
      <c r="L1348" s="52">
        <f>Tabla2[[#This Row],[Units Sold]]/Cálculos!$C$11</f>
        <v>1.210233248253936E-4</v>
      </c>
      <c r="M1348" s="6">
        <f>Tabla2[[#This Row],[Total Sales]]-Tabla2[[#This Row],[Operating Profit]]</f>
        <v>126000</v>
      </c>
      <c r="N1348" s="6">
        <v>84000</v>
      </c>
      <c r="O1348" s="46">
        <f>Tabla2[[#This Row],[Operating Profit]]/Tabla2[[#This Row],[Total Sales]]</f>
        <v>0.4</v>
      </c>
      <c r="P1348" s="1" t="s">
        <v>23</v>
      </c>
    </row>
    <row r="1349" spans="1:16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3" t="str">
        <f>IFERROR(LEFT(Tabla2[[#This Row],[Product]],FIND(" ",Tabla2[[#This Row],[Product]])-3),Tabla2[[#This Row],[Product]])</f>
        <v>Men</v>
      </c>
      <c r="I1349" s="6">
        <v>55.000000000000007</v>
      </c>
      <c r="J1349" s="4">
        <v>5250</v>
      </c>
      <c r="K1349" s="6">
        <f>Tabla2[[#This Row],[Price per Unit]]*Tabla2[[#This Row],[Units Sold]]</f>
        <v>288750.00000000006</v>
      </c>
      <c r="L1349" s="52">
        <f>Tabla2[[#This Row],[Units Sold]]/Cálculos!$C$11</f>
        <v>2.117908184444388E-4</v>
      </c>
      <c r="M1349" s="6">
        <f>Tabla2[[#This Row],[Total Sales]]-Tabla2[[#This Row],[Operating Profit]]</f>
        <v>216562.50000000006</v>
      </c>
      <c r="N1349" s="6">
        <v>72187.500000000015</v>
      </c>
      <c r="O1349" s="46">
        <f>Tabla2[[#This Row],[Operating Profit]]/Tabla2[[#This Row],[Total Sales]]</f>
        <v>0.25</v>
      </c>
      <c r="P1349" s="1" t="s">
        <v>23</v>
      </c>
    </row>
    <row r="1350" spans="1:16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3" t="str">
        <f>IFERROR(LEFT(Tabla2[[#This Row],[Product]],FIND(" ",Tabla2[[#This Row],[Product]])-3),Tabla2[[#This Row],[Product]])</f>
        <v>Men</v>
      </c>
      <c r="I1350" s="6">
        <v>60.000000000000007</v>
      </c>
      <c r="J1350" s="4">
        <v>6000</v>
      </c>
      <c r="K1350" s="6">
        <f>Tabla2[[#This Row],[Price per Unit]]*Tabla2[[#This Row],[Units Sold]]</f>
        <v>360000.00000000006</v>
      </c>
      <c r="L1350" s="52">
        <f>Tabla2[[#This Row],[Units Sold]]/Cálculos!$C$11</f>
        <v>2.4204664965078721E-4</v>
      </c>
      <c r="M1350" s="6">
        <f>Tabla2[[#This Row],[Total Sales]]-Tabla2[[#This Row],[Operating Profit]]</f>
        <v>288000.00000000006</v>
      </c>
      <c r="N1350" s="6">
        <v>72000.000000000015</v>
      </c>
      <c r="O1350" s="46">
        <f>Tabla2[[#This Row],[Operating Profit]]/Tabla2[[#This Row],[Total Sales]]</f>
        <v>0.2</v>
      </c>
      <c r="P1350" s="1" t="s">
        <v>23</v>
      </c>
    </row>
    <row r="1351" spans="1:16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3" t="str">
        <f>IFERROR(LEFT(Tabla2[[#This Row],[Product]],FIND(" ",Tabla2[[#This Row],[Product]])-3),Tabla2[[#This Row],[Product]])</f>
        <v>Women</v>
      </c>
      <c r="I1351" s="6">
        <v>55.000000000000007</v>
      </c>
      <c r="J1351" s="4">
        <v>4250</v>
      </c>
      <c r="K1351" s="6">
        <f>Tabla2[[#This Row],[Price per Unit]]*Tabla2[[#This Row],[Units Sold]]</f>
        <v>233750.00000000003</v>
      </c>
      <c r="L1351" s="52">
        <f>Tabla2[[#This Row],[Units Sold]]/Cálculos!$C$11</f>
        <v>1.7144971016930759E-4</v>
      </c>
      <c r="M1351" s="6">
        <f>Tabla2[[#This Row],[Total Sales]]-Tabla2[[#This Row],[Operating Profit]]</f>
        <v>175312.50000000003</v>
      </c>
      <c r="N1351" s="6">
        <v>58437.500000000007</v>
      </c>
      <c r="O1351" s="46">
        <f>Tabla2[[#This Row],[Operating Profit]]/Tabla2[[#This Row],[Total Sales]]</f>
        <v>0.25</v>
      </c>
      <c r="P1351" s="1" t="s">
        <v>23</v>
      </c>
    </row>
    <row r="1352" spans="1:16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3" t="str">
        <f>IFERROR(LEFT(Tabla2[[#This Row],[Product]],FIND(" ",Tabla2[[#This Row],[Product]])-3),Tabla2[[#This Row],[Product]])</f>
        <v>Women</v>
      </c>
      <c r="I1352" s="6">
        <v>65.000000000000014</v>
      </c>
      <c r="J1352" s="4">
        <v>4000</v>
      </c>
      <c r="K1352" s="6">
        <f>Tabla2[[#This Row],[Price per Unit]]*Tabla2[[#This Row],[Units Sold]]</f>
        <v>260000.00000000006</v>
      </c>
      <c r="L1352" s="52">
        <f>Tabla2[[#This Row],[Units Sold]]/Cálculos!$C$11</f>
        <v>1.6136443310052479E-4</v>
      </c>
      <c r="M1352" s="6">
        <f>Tabla2[[#This Row],[Total Sales]]-Tabla2[[#This Row],[Operating Profit]]</f>
        <v>195000.00000000006</v>
      </c>
      <c r="N1352" s="6">
        <v>65000.000000000015</v>
      </c>
      <c r="O1352" s="46">
        <f>Tabla2[[#This Row],[Operating Profit]]/Tabla2[[#This Row],[Total Sales]]</f>
        <v>0.25</v>
      </c>
      <c r="P1352" s="1" t="s">
        <v>23</v>
      </c>
    </row>
    <row r="1353" spans="1:16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3" t="str">
        <f>IFERROR(LEFT(Tabla2[[#This Row],[Product]],FIND(" ",Tabla2[[#This Row],[Product]])-3),Tabla2[[#This Row],[Product]])</f>
        <v>Men</v>
      </c>
      <c r="I1353" s="6">
        <v>85.000000000000014</v>
      </c>
      <c r="J1353" s="4">
        <v>3750</v>
      </c>
      <c r="K1353" s="6">
        <f>Tabla2[[#This Row],[Price per Unit]]*Tabla2[[#This Row],[Units Sold]]</f>
        <v>318750.00000000006</v>
      </c>
      <c r="L1353" s="52">
        <f>Tabla2[[#This Row],[Units Sold]]/Cálculos!$C$11</f>
        <v>1.5127915603174201E-4</v>
      </c>
      <c r="M1353" s="6">
        <f>Tabla2[[#This Row],[Total Sales]]-Tabla2[[#This Row],[Operating Profit]]</f>
        <v>270937.50000000006</v>
      </c>
      <c r="N1353" s="6">
        <v>47812.500000000007</v>
      </c>
      <c r="O1353" s="46">
        <f>Tabla2[[#This Row],[Operating Profit]]/Tabla2[[#This Row],[Total Sales]]</f>
        <v>0.15</v>
      </c>
      <c r="P1353" s="1" t="s">
        <v>23</v>
      </c>
    </row>
    <row r="1354" spans="1:16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3" t="str">
        <f>IFERROR(LEFT(Tabla2[[#This Row],[Product]],FIND(" ",Tabla2[[#This Row],[Product]])-3),Tabla2[[#This Row],[Product]])</f>
        <v>Women</v>
      </c>
      <c r="I1354" s="6">
        <v>90.000000000000014</v>
      </c>
      <c r="J1354" s="4">
        <v>5000</v>
      </c>
      <c r="K1354" s="6">
        <f>Tabla2[[#This Row],[Price per Unit]]*Tabla2[[#This Row],[Units Sold]]</f>
        <v>450000.00000000006</v>
      </c>
      <c r="L1354" s="52">
        <f>Tabla2[[#This Row],[Units Sold]]/Cálculos!$C$11</f>
        <v>2.01705541375656E-4</v>
      </c>
      <c r="M1354" s="6">
        <f>Tabla2[[#This Row],[Total Sales]]-Tabla2[[#This Row],[Operating Profit]]</f>
        <v>270000</v>
      </c>
      <c r="N1354" s="6">
        <v>180000.00000000003</v>
      </c>
      <c r="O1354" s="46">
        <f>Tabla2[[#This Row],[Operating Profit]]/Tabla2[[#This Row],[Total Sales]]</f>
        <v>0.4</v>
      </c>
      <c r="P1354" s="1" t="s">
        <v>23</v>
      </c>
    </row>
    <row r="1355" spans="1:16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3" t="str">
        <f>IFERROR(LEFT(Tabla2[[#This Row],[Product]],FIND(" ",Tabla2[[#This Row],[Product]])-3),Tabla2[[#This Row],[Product]])</f>
        <v>Men</v>
      </c>
      <c r="I1355" s="6">
        <v>75.000000000000014</v>
      </c>
      <c r="J1355" s="4">
        <v>7000</v>
      </c>
      <c r="K1355" s="6">
        <f>Tabla2[[#This Row],[Price per Unit]]*Tabla2[[#This Row],[Units Sold]]</f>
        <v>525000.00000000012</v>
      </c>
      <c r="L1355" s="52">
        <f>Tabla2[[#This Row],[Units Sold]]/Cálculos!$C$11</f>
        <v>2.8238775792591842E-4</v>
      </c>
      <c r="M1355" s="6">
        <f>Tabla2[[#This Row],[Total Sales]]-Tabla2[[#This Row],[Operating Profit]]</f>
        <v>393750.00000000012</v>
      </c>
      <c r="N1355" s="6">
        <v>131250.00000000003</v>
      </c>
      <c r="O1355" s="46">
        <f>Tabla2[[#This Row],[Operating Profit]]/Tabla2[[#This Row],[Total Sales]]</f>
        <v>0.25</v>
      </c>
      <c r="P1355" s="1" t="s">
        <v>23</v>
      </c>
    </row>
    <row r="1356" spans="1:16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3" t="str">
        <f>IFERROR(LEFT(Tabla2[[#This Row],[Product]],FIND(" ",Tabla2[[#This Row],[Product]])-3),Tabla2[[#This Row],[Product]])</f>
        <v>Men</v>
      </c>
      <c r="I1356" s="6">
        <v>85.000000000000014</v>
      </c>
      <c r="J1356" s="4">
        <v>7000</v>
      </c>
      <c r="K1356" s="6">
        <f>Tabla2[[#This Row],[Price per Unit]]*Tabla2[[#This Row],[Units Sold]]</f>
        <v>595000.00000000012</v>
      </c>
      <c r="L1356" s="52">
        <f>Tabla2[[#This Row],[Units Sold]]/Cálculos!$C$11</f>
        <v>2.8238775792591842E-4</v>
      </c>
      <c r="M1356" s="6">
        <f>Tabla2[[#This Row],[Total Sales]]-Tabla2[[#This Row],[Operating Profit]]</f>
        <v>476000.00000000012</v>
      </c>
      <c r="N1356" s="6">
        <v>119000.00000000003</v>
      </c>
      <c r="O1356" s="46">
        <f>Tabla2[[#This Row],[Operating Profit]]/Tabla2[[#This Row],[Total Sales]]</f>
        <v>0.2</v>
      </c>
      <c r="P1356" s="1" t="s">
        <v>23</v>
      </c>
    </row>
    <row r="1357" spans="1:16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3" t="str">
        <f>IFERROR(LEFT(Tabla2[[#This Row],[Product]],FIND(" ",Tabla2[[#This Row],[Product]])-3),Tabla2[[#This Row],[Product]])</f>
        <v>Women</v>
      </c>
      <c r="I1357" s="6">
        <v>80.000000000000014</v>
      </c>
      <c r="J1357" s="4">
        <v>5000</v>
      </c>
      <c r="K1357" s="6">
        <f>Tabla2[[#This Row],[Price per Unit]]*Tabla2[[#This Row],[Units Sold]]</f>
        <v>400000.00000000006</v>
      </c>
      <c r="L1357" s="52">
        <f>Tabla2[[#This Row],[Units Sold]]/Cálculos!$C$11</f>
        <v>2.01705541375656E-4</v>
      </c>
      <c r="M1357" s="6">
        <f>Tabla2[[#This Row],[Total Sales]]-Tabla2[[#This Row],[Operating Profit]]</f>
        <v>300000.00000000006</v>
      </c>
      <c r="N1357" s="6">
        <v>100000.00000000001</v>
      </c>
      <c r="O1357" s="46">
        <f>Tabla2[[#This Row],[Operating Profit]]/Tabla2[[#This Row],[Total Sales]]</f>
        <v>0.25</v>
      </c>
      <c r="P1357" s="1" t="s">
        <v>23</v>
      </c>
    </row>
    <row r="1358" spans="1:16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3" t="str">
        <f>IFERROR(LEFT(Tabla2[[#This Row],[Product]],FIND(" ",Tabla2[[#This Row],[Product]])-3),Tabla2[[#This Row],[Product]])</f>
        <v>Women</v>
      </c>
      <c r="I1358" s="6">
        <v>80.000000000000014</v>
      </c>
      <c r="J1358" s="4">
        <v>5000</v>
      </c>
      <c r="K1358" s="6">
        <f>Tabla2[[#This Row],[Price per Unit]]*Tabla2[[#This Row],[Units Sold]]</f>
        <v>400000.00000000006</v>
      </c>
      <c r="L1358" s="52">
        <f>Tabla2[[#This Row],[Units Sold]]/Cálculos!$C$11</f>
        <v>2.01705541375656E-4</v>
      </c>
      <c r="M1358" s="6">
        <f>Tabla2[[#This Row],[Total Sales]]-Tabla2[[#This Row],[Operating Profit]]</f>
        <v>300000.00000000006</v>
      </c>
      <c r="N1358" s="6">
        <v>100000.00000000001</v>
      </c>
      <c r="O1358" s="46">
        <f>Tabla2[[#This Row],[Operating Profit]]/Tabla2[[#This Row],[Total Sales]]</f>
        <v>0.25</v>
      </c>
      <c r="P1358" s="1" t="s">
        <v>23</v>
      </c>
    </row>
    <row r="1359" spans="1:16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3" t="str">
        <f>IFERROR(LEFT(Tabla2[[#This Row],[Product]],FIND(" ",Tabla2[[#This Row],[Product]])-3),Tabla2[[#This Row],[Product]])</f>
        <v>Men</v>
      </c>
      <c r="I1359" s="6">
        <v>90.000000000000014</v>
      </c>
      <c r="J1359" s="4">
        <v>4250</v>
      </c>
      <c r="K1359" s="6">
        <f>Tabla2[[#This Row],[Price per Unit]]*Tabla2[[#This Row],[Units Sold]]</f>
        <v>382500.00000000006</v>
      </c>
      <c r="L1359" s="52">
        <f>Tabla2[[#This Row],[Units Sold]]/Cálculos!$C$11</f>
        <v>1.7144971016930759E-4</v>
      </c>
      <c r="M1359" s="6">
        <f>Tabla2[[#This Row],[Total Sales]]-Tabla2[[#This Row],[Operating Profit]]</f>
        <v>325125.00000000006</v>
      </c>
      <c r="N1359" s="6">
        <v>57375.000000000007</v>
      </c>
      <c r="O1359" s="46">
        <f>Tabla2[[#This Row],[Operating Profit]]/Tabla2[[#This Row],[Total Sales]]</f>
        <v>0.15</v>
      </c>
      <c r="P1359" s="1" t="s">
        <v>23</v>
      </c>
    </row>
    <row r="1360" spans="1:16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3" t="str">
        <f>IFERROR(LEFT(Tabla2[[#This Row],[Product]],FIND(" ",Tabla2[[#This Row],[Product]])-3),Tabla2[[#This Row],[Product]])</f>
        <v>Women</v>
      </c>
      <c r="I1360" s="6">
        <v>95.000000000000014</v>
      </c>
      <c r="J1360" s="4">
        <v>5250</v>
      </c>
      <c r="K1360" s="6">
        <f>Tabla2[[#This Row],[Price per Unit]]*Tabla2[[#This Row],[Units Sold]]</f>
        <v>498750.00000000006</v>
      </c>
      <c r="L1360" s="52">
        <f>Tabla2[[#This Row],[Units Sold]]/Cálculos!$C$11</f>
        <v>2.117908184444388E-4</v>
      </c>
      <c r="M1360" s="6">
        <f>Tabla2[[#This Row],[Total Sales]]-Tabla2[[#This Row],[Operating Profit]]</f>
        <v>299250</v>
      </c>
      <c r="N1360" s="6">
        <v>199500.00000000003</v>
      </c>
      <c r="O1360" s="46">
        <f>Tabla2[[#This Row],[Operating Profit]]/Tabla2[[#This Row],[Total Sales]]</f>
        <v>0.4</v>
      </c>
      <c r="P1360" s="1" t="s">
        <v>23</v>
      </c>
    </row>
    <row r="1361" spans="1:16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3" t="str">
        <f>IFERROR(LEFT(Tabla2[[#This Row],[Product]],FIND(" ",Tabla2[[#This Row],[Product]])-3),Tabla2[[#This Row],[Product]])</f>
        <v>Men</v>
      </c>
      <c r="I1361" s="6">
        <v>40</v>
      </c>
      <c r="J1361" s="4">
        <v>4250</v>
      </c>
      <c r="K1361" s="6">
        <f>Tabla2[[#This Row],[Price per Unit]]*Tabla2[[#This Row],[Units Sold]]</f>
        <v>170000</v>
      </c>
      <c r="L1361" s="52">
        <f>Tabla2[[#This Row],[Units Sold]]/Cálculos!$C$11</f>
        <v>1.7144971016930759E-4</v>
      </c>
      <c r="M1361" s="6">
        <f>Tabla2[[#This Row],[Total Sales]]-Tabla2[[#This Row],[Operating Profit]]</f>
        <v>119000</v>
      </c>
      <c r="N1361" s="6">
        <v>51000</v>
      </c>
      <c r="O1361" s="46">
        <f>Tabla2[[#This Row],[Operating Profit]]/Tabla2[[#This Row],[Total Sales]]</f>
        <v>0.3</v>
      </c>
      <c r="P1361" s="1" t="s">
        <v>23</v>
      </c>
    </row>
    <row r="1362" spans="1:16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3" t="str">
        <f>IFERROR(LEFT(Tabla2[[#This Row],[Product]],FIND(" ",Tabla2[[#This Row],[Product]])-3),Tabla2[[#This Row],[Product]])</f>
        <v>Men</v>
      </c>
      <c r="I1362" s="6">
        <v>50</v>
      </c>
      <c r="J1362" s="4">
        <v>4250</v>
      </c>
      <c r="K1362" s="6">
        <f>Tabla2[[#This Row],[Price per Unit]]*Tabla2[[#This Row],[Units Sold]]</f>
        <v>212500</v>
      </c>
      <c r="L1362" s="52">
        <f>Tabla2[[#This Row],[Units Sold]]/Cálculos!$C$11</f>
        <v>1.7144971016930759E-4</v>
      </c>
      <c r="M1362" s="6">
        <f>Tabla2[[#This Row],[Total Sales]]-Tabla2[[#This Row],[Operating Profit]]</f>
        <v>159375</v>
      </c>
      <c r="N1362" s="6">
        <v>53125</v>
      </c>
      <c r="O1362" s="46">
        <f>Tabla2[[#This Row],[Operating Profit]]/Tabla2[[#This Row],[Total Sales]]</f>
        <v>0.25</v>
      </c>
      <c r="P1362" s="1" t="s">
        <v>23</v>
      </c>
    </row>
    <row r="1363" spans="1:16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3" t="str">
        <f>IFERROR(LEFT(Tabla2[[#This Row],[Product]],FIND(" ",Tabla2[[#This Row],[Product]])-3),Tabla2[[#This Row],[Product]])</f>
        <v>Women</v>
      </c>
      <c r="I1363" s="6">
        <v>50</v>
      </c>
      <c r="J1363" s="4">
        <v>4250</v>
      </c>
      <c r="K1363" s="6">
        <f>Tabla2[[#This Row],[Price per Unit]]*Tabla2[[#This Row],[Units Sold]]</f>
        <v>212500</v>
      </c>
      <c r="L1363" s="52">
        <f>Tabla2[[#This Row],[Units Sold]]/Cálculos!$C$11</f>
        <v>1.7144971016930759E-4</v>
      </c>
      <c r="M1363" s="6">
        <f>Tabla2[[#This Row],[Total Sales]]-Tabla2[[#This Row],[Operating Profit]]</f>
        <v>148750</v>
      </c>
      <c r="N1363" s="6">
        <v>63750</v>
      </c>
      <c r="O1363" s="46">
        <f>Tabla2[[#This Row],[Operating Profit]]/Tabla2[[#This Row],[Total Sales]]</f>
        <v>0.3</v>
      </c>
      <c r="P1363" s="1" t="s">
        <v>23</v>
      </c>
    </row>
    <row r="1364" spans="1:16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3" t="str">
        <f>IFERROR(LEFT(Tabla2[[#This Row],[Product]],FIND(" ",Tabla2[[#This Row],[Product]])-3),Tabla2[[#This Row],[Product]])</f>
        <v>Women</v>
      </c>
      <c r="I1364" s="6">
        <v>50</v>
      </c>
      <c r="J1364" s="4">
        <v>2750</v>
      </c>
      <c r="K1364" s="6">
        <f>Tabla2[[#This Row],[Price per Unit]]*Tabla2[[#This Row],[Units Sold]]</f>
        <v>137500</v>
      </c>
      <c r="L1364" s="52">
        <f>Tabla2[[#This Row],[Units Sold]]/Cálculos!$C$11</f>
        <v>1.109380477566108E-4</v>
      </c>
      <c r="M1364" s="6">
        <f>Tabla2[[#This Row],[Total Sales]]-Tabla2[[#This Row],[Operating Profit]]</f>
        <v>96250</v>
      </c>
      <c r="N1364" s="6">
        <v>41250</v>
      </c>
      <c r="O1364" s="46">
        <f>Tabla2[[#This Row],[Operating Profit]]/Tabla2[[#This Row],[Total Sales]]</f>
        <v>0.3</v>
      </c>
      <c r="P1364" s="1" t="s">
        <v>23</v>
      </c>
    </row>
    <row r="1365" spans="1:16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3" t="str">
        <f>IFERROR(LEFT(Tabla2[[#This Row],[Product]],FIND(" ",Tabla2[[#This Row],[Product]])-3),Tabla2[[#This Row],[Product]])</f>
        <v>Men</v>
      </c>
      <c r="I1365" s="6">
        <v>55.000000000000007</v>
      </c>
      <c r="J1365" s="4">
        <v>2250</v>
      </c>
      <c r="K1365" s="6">
        <f>Tabla2[[#This Row],[Price per Unit]]*Tabla2[[#This Row],[Units Sold]]</f>
        <v>123750.00000000001</v>
      </c>
      <c r="L1365" s="52">
        <f>Tabla2[[#This Row],[Units Sold]]/Cálculos!$C$11</f>
        <v>9.0767493619045195E-5</v>
      </c>
      <c r="M1365" s="6">
        <f>Tabla2[[#This Row],[Total Sales]]-Tabla2[[#This Row],[Operating Profit]]</f>
        <v>99000.000000000015</v>
      </c>
      <c r="N1365" s="6">
        <v>24750.000000000004</v>
      </c>
      <c r="O1365" s="46">
        <f>Tabla2[[#This Row],[Operating Profit]]/Tabla2[[#This Row],[Total Sales]]</f>
        <v>0.2</v>
      </c>
      <c r="P1365" s="1" t="s">
        <v>23</v>
      </c>
    </row>
    <row r="1366" spans="1:16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3" t="str">
        <f>IFERROR(LEFT(Tabla2[[#This Row],[Product]],FIND(" ",Tabla2[[#This Row],[Product]])-3),Tabla2[[#This Row],[Product]])</f>
        <v>Women</v>
      </c>
      <c r="I1366" s="6">
        <v>50</v>
      </c>
      <c r="J1366" s="4">
        <v>4750</v>
      </c>
      <c r="K1366" s="6">
        <f>Tabla2[[#This Row],[Price per Unit]]*Tabla2[[#This Row],[Units Sold]]</f>
        <v>237500</v>
      </c>
      <c r="L1366" s="52">
        <f>Tabla2[[#This Row],[Units Sold]]/Cálculos!$C$11</f>
        <v>1.9162026430687319E-4</v>
      </c>
      <c r="M1366" s="6">
        <f>Tabla2[[#This Row],[Total Sales]]-Tabla2[[#This Row],[Operating Profit]]</f>
        <v>130625</v>
      </c>
      <c r="N1366" s="6">
        <v>106875</v>
      </c>
      <c r="O1366" s="46">
        <f>Tabla2[[#This Row],[Operating Profit]]/Tabla2[[#This Row],[Total Sales]]</f>
        <v>0.45</v>
      </c>
      <c r="P1366" s="1" t="s">
        <v>23</v>
      </c>
    </row>
    <row r="1367" spans="1:16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3" t="str">
        <f>IFERROR(LEFT(Tabla2[[#This Row],[Product]],FIND(" ",Tabla2[[#This Row],[Product]])-3),Tabla2[[#This Row],[Product]])</f>
        <v>Men</v>
      </c>
      <c r="I1367" s="6">
        <v>40</v>
      </c>
      <c r="J1367" s="4">
        <v>5250</v>
      </c>
      <c r="K1367" s="6">
        <f>Tabla2[[#This Row],[Price per Unit]]*Tabla2[[#This Row],[Units Sold]]</f>
        <v>210000</v>
      </c>
      <c r="L1367" s="52">
        <f>Tabla2[[#This Row],[Units Sold]]/Cálculos!$C$11</f>
        <v>2.117908184444388E-4</v>
      </c>
      <c r="M1367" s="6">
        <f>Tabla2[[#This Row],[Total Sales]]-Tabla2[[#This Row],[Operating Profit]]</f>
        <v>147000</v>
      </c>
      <c r="N1367" s="6">
        <v>63000</v>
      </c>
      <c r="O1367" s="46">
        <f>Tabla2[[#This Row],[Operating Profit]]/Tabla2[[#This Row],[Total Sales]]</f>
        <v>0.3</v>
      </c>
      <c r="P1367" s="1" t="s">
        <v>23</v>
      </c>
    </row>
    <row r="1368" spans="1:16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3" t="str">
        <f>IFERROR(LEFT(Tabla2[[#This Row],[Product]],FIND(" ",Tabla2[[#This Row],[Product]])-3),Tabla2[[#This Row],[Product]])</f>
        <v>Men</v>
      </c>
      <c r="I1368" s="6">
        <v>50</v>
      </c>
      <c r="J1368" s="4">
        <v>4250</v>
      </c>
      <c r="K1368" s="6">
        <f>Tabla2[[#This Row],[Price per Unit]]*Tabla2[[#This Row],[Units Sold]]</f>
        <v>212500</v>
      </c>
      <c r="L1368" s="52">
        <f>Tabla2[[#This Row],[Units Sold]]/Cálculos!$C$11</f>
        <v>1.7144971016930759E-4</v>
      </c>
      <c r="M1368" s="6">
        <f>Tabla2[[#This Row],[Total Sales]]-Tabla2[[#This Row],[Operating Profit]]</f>
        <v>159375</v>
      </c>
      <c r="N1368" s="6">
        <v>53125</v>
      </c>
      <c r="O1368" s="46">
        <f>Tabla2[[#This Row],[Operating Profit]]/Tabla2[[#This Row],[Total Sales]]</f>
        <v>0.25</v>
      </c>
      <c r="P1368" s="1" t="s">
        <v>23</v>
      </c>
    </row>
    <row r="1369" spans="1:16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3" t="str">
        <f>IFERROR(LEFT(Tabla2[[#This Row],[Product]],FIND(" ",Tabla2[[#This Row],[Product]])-3),Tabla2[[#This Row],[Product]])</f>
        <v>Women</v>
      </c>
      <c r="I1369" s="6">
        <v>50</v>
      </c>
      <c r="J1369" s="4">
        <v>4250</v>
      </c>
      <c r="K1369" s="6">
        <f>Tabla2[[#This Row],[Price per Unit]]*Tabla2[[#This Row],[Units Sold]]</f>
        <v>212500</v>
      </c>
      <c r="L1369" s="52">
        <f>Tabla2[[#This Row],[Units Sold]]/Cálculos!$C$11</f>
        <v>1.7144971016930759E-4</v>
      </c>
      <c r="M1369" s="6">
        <f>Tabla2[[#This Row],[Total Sales]]-Tabla2[[#This Row],[Operating Profit]]</f>
        <v>148750</v>
      </c>
      <c r="N1369" s="6">
        <v>63750</v>
      </c>
      <c r="O1369" s="46">
        <f>Tabla2[[#This Row],[Operating Profit]]/Tabla2[[#This Row],[Total Sales]]</f>
        <v>0.3</v>
      </c>
      <c r="P1369" s="1" t="s">
        <v>23</v>
      </c>
    </row>
    <row r="1370" spans="1:16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3" t="str">
        <f>IFERROR(LEFT(Tabla2[[#This Row],[Product]],FIND(" ",Tabla2[[#This Row],[Product]])-3),Tabla2[[#This Row],[Product]])</f>
        <v>Women</v>
      </c>
      <c r="I1370" s="6">
        <v>50</v>
      </c>
      <c r="J1370" s="4">
        <v>2750</v>
      </c>
      <c r="K1370" s="6">
        <f>Tabla2[[#This Row],[Price per Unit]]*Tabla2[[#This Row],[Units Sold]]</f>
        <v>137500</v>
      </c>
      <c r="L1370" s="52">
        <f>Tabla2[[#This Row],[Units Sold]]/Cálculos!$C$11</f>
        <v>1.109380477566108E-4</v>
      </c>
      <c r="M1370" s="6">
        <f>Tabla2[[#This Row],[Total Sales]]-Tabla2[[#This Row],[Operating Profit]]</f>
        <v>96250</v>
      </c>
      <c r="N1370" s="6">
        <v>41250</v>
      </c>
      <c r="O1370" s="46">
        <f>Tabla2[[#This Row],[Operating Profit]]/Tabla2[[#This Row],[Total Sales]]</f>
        <v>0.3</v>
      </c>
      <c r="P1370" s="1" t="s">
        <v>23</v>
      </c>
    </row>
    <row r="1371" spans="1:16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3" t="str">
        <f>IFERROR(LEFT(Tabla2[[#This Row],[Product]],FIND(" ",Tabla2[[#This Row],[Product]])-3),Tabla2[[#This Row],[Product]])</f>
        <v>Men</v>
      </c>
      <c r="I1371" s="6">
        <v>55.000000000000007</v>
      </c>
      <c r="J1371" s="4">
        <v>2000</v>
      </c>
      <c r="K1371" s="6">
        <f>Tabla2[[#This Row],[Price per Unit]]*Tabla2[[#This Row],[Units Sold]]</f>
        <v>110000.00000000001</v>
      </c>
      <c r="L1371" s="52">
        <f>Tabla2[[#This Row],[Units Sold]]/Cálculos!$C$11</f>
        <v>8.0682216550262393E-5</v>
      </c>
      <c r="M1371" s="6">
        <f>Tabla2[[#This Row],[Total Sales]]-Tabla2[[#This Row],[Operating Profit]]</f>
        <v>88000.000000000015</v>
      </c>
      <c r="N1371" s="6">
        <v>22000.000000000004</v>
      </c>
      <c r="O1371" s="46">
        <f>Tabla2[[#This Row],[Operating Profit]]/Tabla2[[#This Row],[Total Sales]]</f>
        <v>0.2</v>
      </c>
      <c r="P1371" s="1" t="s">
        <v>23</v>
      </c>
    </row>
    <row r="1372" spans="1:16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3" t="str">
        <f>IFERROR(LEFT(Tabla2[[#This Row],[Product]],FIND(" ",Tabla2[[#This Row],[Product]])-3),Tabla2[[#This Row],[Product]])</f>
        <v>Women</v>
      </c>
      <c r="I1372" s="6">
        <v>50</v>
      </c>
      <c r="J1372" s="4">
        <v>4000</v>
      </c>
      <c r="K1372" s="6">
        <f>Tabla2[[#This Row],[Price per Unit]]*Tabla2[[#This Row],[Units Sold]]</f>
        <v>200000</v>
      </c>
      <c r="L1372" s="52">
        <f>Tabla2[[#This Row],[Units Sold]]/Cálculos!$C$11</f>
        <v>1.6136443310052479E-4</v>
      </c>
      <c r="M1372" s="6">
        <f>Tabla2[[#This Row],[Total Sales]]-Tabla2[[#This Row],[Operating Profit]]</f>
        <v>110000</v>
      </c>
      <c r="N1372" s="6">
        <v>90000</v>
      </c>
      <c r="O1372" s="46">
        <f>Tabla2[[#This Row],[Operating Profit]]/Tabla2[[#This Row],[Total Sales]]</f>
        <v>0.45</v>
      </c>
      <c r="P1372" s="1" t="s">
        <v>23</v>
      </c>
    </row>
    <row r="1373" spans="1:16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3" t="str">
        <f>IFERROR(LEFT(Tabla2[[#This Row],[Product]],FIND(" ",Tabla2[[#This Row],[Product]])-3),Tabla2[[#This Row],[Product]])</f>
        <v>Men</v>
      </c>
      <c r="I1373" s="6">
        <v>50</v>
      </c>
      <c r="J1373" s="4">
        <v>5500</v>
      </c>
      <c r="K1373" s="6">
        <f>Tabla2[[#This Row],[Price per Unit]]*Tabla2[[#This Row],[Units Sold]]</f>
        <v>275000</v>
      </c>
      <c r="L1373" s="52">
        <f>Tabla2[[#This Row],[Units Sold]]/Cálculos!$C$11</f>
        <v>2.218760955132216E-4</v>
      </c>
      <c r="M1373" s="6">
        <f>Tabla2[[#This Row],[Total Sales]]-Tabla2[[#This Row],[Operating Profit]]</f>
        <v>192500</v>
      </c>
      <c r="N1373" s="6">
        <v>82500</v>
      </c>
      <c r="O1373" s="46">
        <f>Tabla2[[#This Row],[Operating Profit]]/Tabla2[[#This Row],[Total Sales]]</f>
        <v>0.3</v>
      </c>
      <c r="P1373" s="1" t="s">
        <v>23</v>
      </c>
    </row>
    <row r="1374" spans="1:16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3" t="str">
        <f>IFERROR(LEFT(Tabla2[[#This Row],[Product]],FIND(" ",Tabla2[[#This Row],[Product]])-3),Tabla2[[#This Row],[Product]])</f>
        <v>Men</v>
      </c>
      <c r="I1374" s="6">
        <v>60</v>
      </c>
      <c r="J1374" s="4">
        <v>4000</v>
      </c>
      <c r="K1374" s="6">
        <f>Tabla2[[#This Row],[Price per Unit]]*Tabla2[[#This Row],[Units Sold]]</f>
        <v>240000</v>
      </c>
      <c r="L1374" s="52">
        <f>Tabla2[[#This Row],[Units Sold]]/Cálculos!$C$11</f>
        <v>1.6136443310052479E-4</v>
      </c>
      <c r="M1374" s="6">
        <f>Tabla2[[#This Row],[Total Sales]]-Tabla2[[#This Row],[Operating Profit]]</f>
        <v>180000</v>
      </c>
      <c r="N1374" s="6">
        <v>60000</v>
      </c>
      <c r="O1374" s="46">
        <f>Tabla2[[#This Row],[Operating Profit]]/Tabla2[[#This Row],[Total Sales]]</f>
        <v>0.25</v>
      </c>
      <c r="P1374" s="1" t="s">
        <v>23</v>
      </c>
    </row>
    <row r="1375" spans="1:16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3" t="str">
        <f>IFERROR(LEFT(Tabla2[[#This Row],[Product]],FIND(" ",Tabla2[[#This Row],[Product]])-3),Tabla2[[#This Row],[Product]])</f>
        <v>Women</v>
      </c>
      <c r="I1375" s="6">
        <v>64.999999999999986</v>
      </c>
      <c r="J1375" s="4">
        <v>4250</v>
      </c>
      <c r="K1375" s="6">
        <f>Tabla2[[#This Row],[Price per Unit]]*Tabla2[[#This Row],[Units Sold]]</f>
        <v>276249.99999999994</v>
      </c>
      <c r="L1375" s="52">
        <f>Tabla2[[#This Row],[Units Sold]]/Cálculos!$C$11</f>
        <v>1.7144971016930759E-4</v>
      </c>
      <c r="M1375" s="6">
        <f>Tabla2[[#This Row],[Total Sales]]-Tabla2[[#This Row],[Operating Profit]]</f>
        <v>193374.99999999994</v>
      </c>
      <c r="N1375" s="6">
        <v>82874.999999999985</v>
      </c>
      <c r="O1375" s="46">
        <f>Tabla2[[#This Row],[Operating Profit]]/Tabla2[[#This Row],[Total Sales]]</f>
        <v>0.3</v>
      </c>
      <c r="P1375" s="1" t="s">
        <v>23</v>
      </c>
    </row>
    <row r="1376" spans="1:16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3" t="str">
        <f>IFERROR(LEFT(Tabla2[[#This Row],[Product]],FIND(" ",Tabla2[[#This Row],[Product]])-3),Tabla2[[#This Row],[Product]])</f>
        <v>Women</v>
      </c>
      <c r="I1376" s="6">
        <v>60</v>
      </c>
      <c r="J1376" s="4">
        <v>3250</v>
      </c>
      <c r="K1376" s="6">
        <f>Tabla2[[#This Row],[Price per Unit]]*Tabla2[[#This Row],[Units Sold]]</f>
        <v>195000</v>
      </c>
      <c r="L1376" s="52">
        <f>Tabla2[[#This Row],[Units Sold]]/Cálculos!$C$11</f>
        <v>1.3110860189417641E-4</v>
      </c>
      <c r="M1376" s="6">
        <f>Tabla2[[#This Row],[Total Sales]]-Tabla2[[#This Row],[Operating Profit]]</f>
        <v>136500</v>
      </c>
      <c r="N1376" s="6">
        <v>58500</v>
      </c>
      <c r="O1376" s="46">
        <f>Tabla2[[#This Row],[Operating Profit]]/Tabla2[[#This Row],[Total Sales]]</f>
        <v>0.3</v>
      </c>
      <c r="P1376" s="1" t="s">
        <v>23</v>
      </c>
    </row>
    <row r="1377" spans="1:16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3" t="str">
        <f>IFERROR(LEFT(Tabla2[[#This Row],[Product]],FIND(" ",Tabla2[[#This Row],[Product]])-3),Tabla2[[#This Row],[Product]])</f>
        <v>Men</v>
      </c>
      <c r="I1377" s="6">
        <v>65</v>
      </c>
      <c r="J1377" s="4">
        <v>1750</v>
      </c>
      <c r="K1377" s="6">
        <f>Tabla2[[#This Row],[Price per Unit]]*Tabla2[[#This Row],[Units Sold]]</f>
        <v>113750</v>
      </c>
      <c r="L1377" s="52">
        <f>Tabla2[[#This Row],[Units Sold]]/Cálculos!$C$11</f>
        <v>7.0596939481479604E-5</v>
      </c>
      <c r="M1377" s="6">
        <f>Tabla2[[#This Row],[Total Sales]]-Tabla2[[#This Row],[Operating Profit]]</f>
        <v>91000</v>
      </c>
      <c r="N1377" s="6">
        <v>22750</v>
      </c>
      <c r="O1377" s="46">
        <f>Tabla2[[#This Row],[Operating Profit]]/Tabla2[[#This Row],[Total Sales]]</f>
        <v>0.2</v>
      </c>
      <c r="P1377" s="1" t="s">
        <v>23</v>
      </c>
    </row>
    <row r="1378" spans="1:16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3" t="str">
        <f>IFERROR(LEFT(Tabla2[[#This Row],[Product]],FIND(" ",Tabla2[[#This Row],[Product]])-3),Tabla2[[#This Row],[Product]])</f>
        <v>Women</v>
      </c>
      <c r="I1378" s="6">
        <v>60</v>
      </c>
      <c r="J1378" s="4">
        <v>3750</v>
      </c>
      <c r="K1378" s="6">
        <f>Tabla2[[#This Row],[Price per Unit]]*Tabla2[[#This Row],[Units Sold]]</f>
        <v>225000</v>
      </c>
      <c r="L1378" s="52">
        <f>Tabla2[[#This Row],[Units Sold]]/Cálculos!$C$11</f>
        <v>1.5127915603174201E-4</v>
      </c>
      <c r="M1378" s="6">
        <f>Tabla2[[#This Row],[Total Sales]]-Tabla2[[#This Row],[Operating Profit]]</f>
        <v>123750</v>
      </c>
      <c r="N1378" s="6">
        <v>101250</v>
      </c>
      <c r="O1378" s="46">
        <f>Tabla2[[#This Row],[Operating Profit]]/Tabla2[[#This Row],[Total Sales]]</f>
        <v>0.45</v>
      </c>
      <c r="P1378" s="1" t="s">
        <v>23</v>
      </c>
    </row>
    <row r="1379" spans="1:16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3" t="str">
        <f>IFERROR(LEFT(Tabla2[[#This Row],[Product]],FIND(" ",Tabla2[[#This Row],[Product]])-3),Tabla2[[#This Row],[Product]])</f>
        <v>Men</v>
      </c>
      <c r="I1379" s="6">
        <v>65</v>
      </c>
      <c r="J1379" s="4">
        <v>5500</v>
      </c>
      <c r="K1379" s="6">
        <f>Tabla2[[#This Row],[Price per Unit]]*Tabla2[[#This Row],[Units Sold]]</f>
        <v>357500</v>
      </c>
      <c r="L1379" s="52">
        <f>Tabla2[[#This Row],[Units Sold]]/Cálculos!$C$11</f>
        <v>2.218760955132216E-4</v>
      </c>
      <c r="M1379" s="6">
        <f>Tabla2[[#This Row],[Total Sales]]-Tabla2[[#This Row],[Operating Profit]]</f>
        <v>250250</v>
      </c>
      <c r="N1379" s="6">
        <v>107250</v>
      </c>
      <c r="O1379" s="46">
        <f>Tabla2[[#This Row],[Operating Profit]]/Tabla2[[#This Row],[Total Sales]]</f>
        <v>0.3</v>
      </c>
      <c r="P1379" s="1" t="s">
        <v>23</v>
      </c>
    </row>
    <row r="1380" spans="1:16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3" t="str">
        <f>IFERROR(LEFT(Tabla2[[#This Row],[Product]],FIND(" ",Tabla2[[#This Row],[Product]])-3),Tabla2[[#This Row],[Product]])</f>
        <v>Men</v>
      </c>
      <c r="I1380" s="6">
        <v>70</v>
      </c>
      <c r="J1380" s="4">
        <v>3500</v>
      </c>
      <c r="K1380" s="6">
        <f>Tabla2[[#This Row],[Price per Unit]]*Tabla2[[#This Row],[Units Sold]]</f>
        <v>245000</v>
      </c>
      <c r="L1380" s="52">
        <f>Tabla2[[#This Row],[Units Sold]]/Cálculos!$C$11</f>
        <v>1.4119387896295921E-4</v>
      </c>
      <c r="M1380" s="6">
        <f>Tabla2[[#This Row],[Total Sales]]-Tabla2[[#This Row],[Operating Profit]]</f>
        <v>183750</v>
      </c>
      <c r="N1380" s="6">
        <v>61250</v>
      </c>
      <c r="O1380" s="46">
        <f>Tabla2[[#This Row],[Operating Profit]]/Tabla2[[#This Row],[Total Sales]]</f>
        <v>0.25</v>
      </c>
      <c r="P1380" s="1" t="s">
        <v>23</v>
      </c>
    </row>
    <row r="1381" spans="1:16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3" t="str">
        <f>IFERROR(LEFT(Tabla2[[#This Row],[Product]],FIND(" ",Tabla2[[#This Row],[Product]])-3),Tabla2[[#This Row],[Product]])</f>
        <v>Women</v>
      </c>
      <c r="I1381" s="6">
        <v>70</v>
      </c>
      <c r="J1381" s="4">
        <v>4000</v>
      </c>
      <c r="K1381" s="6">
        <f>Tabla2[[#This Row],[Price per Unit]]*Tabla2[[#This Row],[Units Sold]]</f>
        <v>280000</v>
      </c>
      <c r="L1381" s="52">
        <f>Tabla2[[#This Row],[Units Sold]]/Cálculos!$C$11</f>
        <v>1.6136443310052479E-4</v>
      </c>
      <c r="M1381" s="6">
        <f>Tabla2[[#This Row],[Total Sales]]-Tabla2[[#This Row],[Operating Profit]]</f>
        <v>196000</v>
      </c>
      <c r="N1381" s="6">
        <v>84000</v>
      </c>
      <c r="O1381" s="46">
        <f>Tabla2[[#This Row],[Operating Profit]]/Tabla2[[#This Row],[Total Sales]]</f>
        <v>0.3</v>
      </c>
      <c r="P1381" s="1" t="s">
        <v>23</v>
      </c>
    </row>
    <row r="1382" spans="1:16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3" t="str">
        <f>IFERROR(LEFT(Tabla2[[#This Row],[Product]],FIND(" ",Tabla2[[#This Row],[Product]])-3),Tabla2[[#This Row],[Product]])</f>
        <v>Women</v>
      </c>
      <c r="I1382" s="6">
        <v>55.000000000000007</v>
      </c>
      <c r="J1382" s="4">
        <v>3000</v>
      </c>
      <c r="K1382" s="6">
        <f>Tabla2[[#This Row],[Price per Unit]]*Tabla2[[#This Row],[Units Sold]]</f>
        <v>165000.00000000003</v>
      </c>
      <c r="L1382" s="52">
        <f>Tabla2[[#This Row],[Units Sold]]/Cálculos!$C$11</f>
        <v>1.210233248253936E-4</v>
      </c>
      <c r="M1382" s="6">
        <f>Tabla2[[#This Row],[Total Sales]]-Tabla2[[#This Row],[Operating Profit]]</f>
        <v>115500.00000000003</v>
      </c>
      <c r="N1382" s="6">
        <v>49500.000000000007</v>
      </c>
      <c r="O1382" s="46">
        <f>Tabla2[[#This Row],[Operating Profit]]/Tabla2[[#This Row],[Total Sales]]</f>
        <v>0.3</v>
      </c>
      <c r="P1382" s="1" t="s">
        <v>23</v>
      </c>
    </row>
    <row r="1383" spans="1:16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3" t="str">
        <f>IFERROR(LEFT(Tabla2[[#This Row],[Product]],FIND(" ",Tabla2[[#This Row],[Product]])-3),Tabla2[[#This Row],[Product]])</f>
        <v>Men</v>
      </c>
      <c r="I1383" s="6">
        <v>60.000000000000007</v>
      </c>
      <c r="J1383" s="4">
        <v>2000</v>
      </c>
      <c r="K1383" s="6">
        <f>Tabla2[[#This Row],[Price per Unit]]*Tabla2[[#This Row],[Units Sold]]</f>
        <v>120000.00000000001</v>
      </c>
      <c r="L1383" s="52">
        <f>Tabla2[[#This Row],[Units Sold]]/Cálculos!$C$11</f>
        <v>8.0682216550262393E-5</v>
      </c>
      <c r="M1383" s="6">
        <f>Tabla2[[#This Row],[Total Sales]]-Tabla2[[#This Row],[Operating Profit]]</f>
        <v>96000.000000000015</v>
      </c>
      <c r="N1383" s="6">
        <v>24000.000000000004</v>
      </c>
      <c r="O1383" s="46">
        <f>Tabla2[[#This Row],[Operating Profit]]/Tabla2[[#This Row],[Total Sales]]</f>
        <v>0.2</v>
      </c>
      <c r="P1383" s="1" t="s">
        <v>23</v>
      </c>
    </row>
    <row r="1384" spans="1:16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3" t="str">
        <f>IFERROR(LEFT(Tabla2[[#This Row],[Product]],FIND(" ",Tabla2[[#This Row],[Product]])-3),Tabla2[[#This Row],[Product]])</f>
        <v>Women</v>
      </c>
      <c r="I1384" s="6">
        <v>75.000000000000014</v>
      </c>
      <c r="J1384" s="4">
        <v>3750</v>
      </c>
      <c r="K1384" s="6">
        <f>Tabla2[[#This Row],[Price per Unit]]*Tabla2[[#This Row],[Units Sold]]</f>
        <v>281250.00000000006</v>
      </c>
      <c r="L1384" s="52">
        <f>Tabla2[[#This Row],[Units Sold]]/Cálculos!$C$11</f>
        <v>1.5127915603174201E-4</v>
      </c>
      <c r="M1384" s="6">
        <f>Tabla2[[#This Row],[Total Sales]]-Tabla2[[#This Row],[Operating Profit]]</f>
        <v>154687.50000000003</v>
      </c>
      <c r="N1384" s="6">
        <v>126562.50000000003</v>
      </c>
      <c r="O1384" s="46">
        <f>Tabla2[[#This Row],[Operating Profit]]/Tabla2[[#This Row],[Total Sales]]</f>
        <v>0.45</v>
      </c>
      <c r="P1384" s="1" t="s">
        <v>23</v>
      </c>
    </row>
    <row r="1385" spans="1:16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3" t="str">
        <f>IFERROR(LEFT(Tabla2[[#This Row],[Product]],FIND(" ",Tabla2[[#This Row],[Product]])-3),Tabla2[[#This Row],[Product]])</f>
        <v>Men</v>
      </c>
      <c r="I1385" s="6">
        <v>60</v>
      </c>
      <c r="J1385" s="4">
        <v>5750</v>
      </c>
      <c r="K1385" s="6">
        <f>Tabla2[[#This Row],[Price per Unit]]*Tabla2[[#This Row],[Units Sold]]</f>
        <v>345000</v>
      </c>
      <c r="L1385" s="52">
        <f>Tabla2[[#This Row],[Units Sold]]/Cálculos!$C$11</f>
        <v>2.319613725820044E-4</v>
      </c>
      <c r="M1385" s="6">
        <f>Tabla2[[#This Row],[Total Sales]]-Tabla2[[#This Row],[Operating Profit]]</f>
        <v>241500</v>
      </c>
      <c r="N1385" s="6">
        <v>103500</v>
      </c>
      <c r="O1385" s="46">
        <f>Tabla2[[#This Row],[Operating Profit]]/Tabla2[[#This Row],[Total Sales]]</f>
        <v>0.3</v>
      </c>
      <c r="P1385" s="1" t="s">
        <v>23</v>
      </c>
    </row>
    <row r="1386" spans="1:16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3" t="str">
        <f>IFERROR(LEFT(Tabla2[[#This Row],[Product]],FIND(" ",Tabla2[[#This Row],[Product]])-3),Tabla2[[#This Row],[Product]])</f>
        <v>Men</v>
      </c>
      <c r="I1386" s="6">
        <v>65</v>
      </c>
      <c r="J1386" s="4">
        <v>4250</v>
      </c>
      <c r="K1386" s="6">
        <f>Tabla2[[#This Row],[Price per Unit]]*Tabla2[[#This Row],[Units Sold]]</f>
        <v>276250</v>
      </c>
      <c r="L1386" s="52">
        <f>Tabla2[[#This Row],[Units Sold]]/Cálculos!$C$11</f>
        <v>1.7144971016930759E-4</v>
      </c>
      <c r="M1386" s="6">
        <f>Tabla2[[#This Row],[Total Sales]]-Tabla2[[#This Row],[Operating Profit]]</f>
        <v>207187.5</v>
      </c>
      <c r="N1386" s="6">
        <v>69062.5</v>
      </c>
      <c r="O1386" s="46">
        <f>Tabla2[[#This Row],[Operating Profit]]/Tabla2[[#This Row],[Total Sales]]</f>
        <v>0.25</v>
      </c>
      <c r="P1386" s="1" t="s">
        <v>23</v>
      </c>
    </row>
    <row r="1387" spans="1:16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3" t="str">
        <f>IFERROR(LEFT(Tabla2[[#This Row],[Product]],FIND(" ",Tabla2[[#This Row],[Product]])-3),Tabla2[[#This Row],[Product]])</f>
        <v>Women</v>
      </c>
      <c r="I1387" s="6">
        <v>65</v>
      </c>
      <c r="J1387" s="4">
        <v>4250</v>
      </c>
      <c r="K1387" s="6">
        <f>Tabla2[[#This Row],[Price per Unit]]*Tabla2[[#This Row],[Units Sold]]</f>
        <v>276250</v>
      </c>
      <c r="L1387" s="52">
        <f>Tabla2[[#This Row],[Units Sold]]/Cálculos!$C$11</f>
        <v>1.7144971016930759E-4</v>
      </c>
      <c r="M1387" s="6">
        <f>Tabla2[[#This Row],[Total Sales]]-Tabla2[[#This Row],[Operating Profit]]</f>
        <v>193375</v>
      </c>
      <c r="N1387" s="6">
        <v>82875</v>
      </c>
      <c r="O1387" s="46">
        <f>Tabla2[[#This Row],[Operating Profit]]/Tabla2[[#This Row],[Total Sales]]</f>
        <v>0.3</v>
      </c>
      <c r="P1387" s="1" t="s">
        <v>23</v>
      </c>
    </row>
    <row r="1388" spans="1:16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3" t="str">
        <f>IFERROR(LEFT(Tabla2[[#This Row],[Product]],FIND(" ",Tabla2[[#This Row],[Product]])-3),Tabla2[[#This Row],[Product]])</f>
        <v>Women</v>
      </c>
      <c r="I1388" s="6">
        <v>60</v>
      </c>
      <c r="J1388" s="4">
        <v>3250</v>
      </c>
      <c r="K1388" s="6">
        <f>Tabla2[[#This Row],[Price per Unit]]*Tabla2[[#This Row],[Units Sold]]</f>
        <v>195000</v>
      </c>
      <c r="L1388" s="52">
        <f>Tabla2[[#This Row],[Units Sold]]/Cálculos!$C$11</f>
        <v>1.3110860189417641E-4</v>
      </c>
      <c r="M1388" s="6">
        <f>Tabla2[[#This Row],[Total Sales]]-Tabla2[[#This Row],[Operating Profit]]</f>
        <v>136500</v>
      </c>
      <c r="N1388" s="6">
        <v>58500</v>
      </c>
      <c r="O1388" s="46">
        <f>Tabla2[[#This Row],[Operating Profit]]/Tabla2[[#This Row],[Total Sales]]</f>
        <v>0.3</v>
      </c>
      <c r="P1388" s="1" t="s">
        <v>23</v>
      </c>
    </row>
    <row r="1389" spans="1:16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3" t="str">
        <f>IFERROR(LEFT(Tabla2[[#This Row],[Product]],FIND(" ",Tabla2[[#This Row],[Product]])-3),Tabla2[[#This Row],[Product]])</f>
        <v>Men</v>
      </c>
      <c r="I1389" s="6">
        <v>54.999999999999993</v>
      </c>
      <c r="J1389" s="4">
        <v>2250</v>
      </c>
      <c r="K1389" s="6">
        <f>Tabla2[[#This Row],[Price per Unit]]*Tabla2[[#This Row],[Units Sold]]</f>
        <v>123749.99999999999</v>
      </c>
      <c r="L1389" s="52">
        <f>Tabla2[[#This Row],[Units Sold]]/Cálculos!$C$11</f>
        <v>9.0767493619045195E-5</v>
      </c>
      <c r="M1389" s="6">
        <f>Tabla2[[#This Row],[Total Sales]]-Tabla2[[#This Row],[Operating Profit]]</f>
        <v>98999.999999999985</v>
      </c>
      <c r="N1389" s="6">
        <v>24750</v>
      </c>
      <c r="O1389" s="46">
        <f>Tabla2[[#This Row],[Operating Profit]]/Tabla2[[#This Row],[Total Sales]]</f>
        <v>0.2</v>
      </c>
      <c r="P1389" s="1" t="s">
        <v>23</v>
      </c>
    </row>
    <row r="1390" spans="1:16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3" t="str">
        <f>IFERROR(LEFT(Tabla2[[#This Row],[Product]],FIND(" ",Tabla2[[#This Row],[Product]])-3),Tabla2[[#This Row],[Product]])</f>
        <v>Women</v>
      </c>
      <c r="I1390" s="6">
        <v>70</v>
      </c>
      <c r="J1390" s="4">
        <v>5750</v>
      </c>
      <c r="K1390" s="6">
        <f>Tabla2[[#This Row],[Price per Unit]]*Tabla2[[#This Row],[Units Sold]]</f>
        <v>402500</v>
      </c>
      <c r="L1390" s="52">
        <f>Tabla2[[#This Row],[Units Sold]]/Cálculos!$C$11</f>
        <v>2.319613725820044E-4</v>
      </c>
      <c r="M1390" s="6">
        <f>Tabla2[[#This Row],[Total Sales]]-Tabla2[[#This Row],[Operating Profit]]</f>
        <v>221375</v>
      </c>
      <c r="N1390" s="6">
        <v>181125</v>
      </c>
      <c r="O1390" s="46">
        <f>Tabla2[[#This Row],[Operating Profit]]/Tabla2[[#This Row],[Total Sales]]</f>
        <v>0.45</v>
      </c>
      <c r="P1390" s="1" t="s">
        <v>23</v>
      </c>
    </row>
    <row r="1391" spans="1:16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3" t="str">
        <f>IFERROR(LEFT(Tabla2[[#This Row],[Product]],FIND(" ",Tabla2[[#This Row],[Product]])-3),Tabla2[[#This Row],[Product]])</f>
        <v>Men</v>
      </c>
      <c r="I1391" s="6">
        <v>64.999999999999986</v>
      </c>
      <c r="J1391" s="4">
        <v>8250</v>
      </c>
      <c r="K1391" s="6">
        <f>Tabla2[[#This Row],[Price per Unit]]*Tabla2[[#This Row],[Units Sold]]</f>
        <v>536249.99999999988</v>
      </c>
      <c r="L1391" s="52">
        <f>Tabla2[[#This Row],[Units Sold]]/Cálculos!$C$11</f>
        <v>3.3281414326983237E-4</v>
      </c>
      <c r="M1391" s="6">
        <f>Tabla2[[#This Row],[Total Sales]]-Tabla2[[#This Row],[Operating Profit]]</f>
        <v>375374.99999999988</v>
      </c>
      <c r="N1391" s="6">
        <v>160874.99999999997</v>
      </c>
      <c r="O1391" s="46">
        <f>Tabla2[[#This Row],[Operating Profit]]/Tabla2[[#This Row],[Total Sales]]</f>
        <v>0.3</v>
      </c>
      <c r="P1391" s="1" t="s">
        <v>23</v>
      </c>
    </row>
    <row r="1392" spans="1:16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3" t="str">
        <f>IFERROR(LEFT(Tabla2[[#This Row],[Product]],FIND(" ",Tabla2[[#This Row],[Product]])-3),Tabla2[[#This Row],[Product]])</f>
        <v>Men</v>
      </c>
      <c r="I1392" s="6">
        <v>70</v>
      </c>
      <c r="J1392" s="4">
        <v>7000</v>
      </c>
      <c r="K1392" s="6">
        <f>Tabla2[[#This Row],[Price per Unit]]*Tabla2[[#This Row],[Units Sold]]</f>
        <v>490000</v>
      </c>
      <c r="L1392" s="52">
        <f>Tabla2[[#This Row],[Units Sold]]/Cálculos!$C$11</f>
        <v>2.8238775792591842E-4</v>
      </c>
      <c r="M1392" s="6">
        <f>Tabla2[[#This Row],[Total Sales]]-Tabla2[[#This Row],[Operating Profit]]</f>
        <v>367500</v>
      </c>
      <c r="N1392" s="6">
        <v>122500</v>
      </c>
      <c r="O1392" s="46">
        <f>Tabla2[[#This Row],[Operating Profit]]/Tabla2[[#This Row],[Total Sales]]</f>
        <v>0.25</v>
      </c>
      <c r="P1392" s="1" t="s">
        <v>17</v>
      </c>
    </row>
    <row r="1393" spans="1:16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3" t="str">
        <f>IFERROR(LEFT(Tabla2[[#This Row],[Product]],FIND(" ",Tabla2[[#This Row],[Product]])-3),Tabla2[[#This Row],[Product]])</f>
        <v>Women</v>
      </c>
      <c r="I1393" s="6">
        <v>85</v>
      </c>
      <c r="J1393" s="4">
        <v>7000</v>
      </c>
      <c r="K1393" s="6">
        <f>Tabla2[[#This Row],[Price per Unit]]*Tabla2[[#This Row],[Units Sold]]</f>
        <v>595000</v>
      </c>
      <c r="L1393" s="52">
        <f>Tabla2[[#This Row],[Units Sold]]/Cálculos!$C$11</f>
        <v>2.8238775792591842E-4</v>
      </c>
      <c r="M1393" s="6">
        <f>Tabla2[[#This Row],[Total Sales]]-Tabla2[[#This Row],[Operating Profit]]</f>
        <v>416500</v>
      </c>
      <c r="N1393" s="6">
        <v>178500</v>
      </c>
      <c r="O1393" s="46">
        <f>Tabla2[[#This Row],[Operating Profit]]/Tabla2[[#This Row],[Total Sales]]</f>
        <v>0.3</v>
      </c>
      <c r="P1393" s="1" t="s">
        <v>17</v>
      </c>
    </row>
    <row r="1394" spans="1:16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3" t="str">
        <f>IFERROR(LEFT(Tabla2[[#This Row],[Product]],FIND(" ",Tabla2[[#This Row],[Product]])-3),Tabla2[[#This Row],[Product]])</f>
        <v>Women</v>
      </c>
      <c r="I1394" s="6">
        <v>85</v>
      </c>
      <c r="J1394" s="4">
        <v>5750</v>
      </c>
      <c r="K1394" s="6">
        <f>Tabla2[[#This Row],[Price per Unit]]*Tabla2[[#This Row],[Units Sold]]</f>
        <v>488750</v>
      </c>
      <c r="L1394" s="52">
        <f>Tabla2[[#This Row],[Units Sold]]/Cálculos!$C$11</f>
        <v>2.319613725820044E-4</v>
      </c>
      <c r="M1394" s="6">
        <f>Tabla2[[#This Row],[Total Sales]]-Tabla2[[#This Row],[Operating Profit]]</f>
        <v>342125</v>
      </c>
      <c r="N1394" s="6">
        <v>146625</v>
      </c>
      <c r="O1394" s="46">
        <f>Tabla2[[#This Row],[Operating Profit]]/Tabla2[[#This Row],[Total Sales]]</f>
        <v>0.3</v>
      </c>
      <c r="P1394" s="1" t="s">
        <v>17</v>
      </c>
    </row>
    <row r="1395" spans="1:16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3" t="str">
        <f>IFERROR(LEFT(Tabla2[[#This Row],[Product]],FIND(" ",Tabla2[[#This Row],[Product]])-3),Tabla2[[#This Row],[Product]])</f>
        <v>Men</v>
      </c>
      <c r="I1395" s="6">
        <v>95</v>
      </c>
      <c r="J1395" s="4">
        <v>4500</v>
      </c>
      <c r="K1395" s="6">
        <f>Tabla2[[#This Row],[Price per Unit]]*Tabla2[[#This Row],[Units Sold]]</f>
        <v>427500</v>
      </c>
      <c r="L1395" s="52">
        <f>Tabla2[[#This Row],[Units Sold]]/Cálculos!$C$11</f>
        <v>1.8153498723809039E-4</v>
      </c>
      <c r="M1395" s="6">
        <f>Tabla2[[#This Row],[Total Sales]]-Tabla2[[#This Row],[Operating Profit]]</f>
        <v>342000</v>
      </c>
      <c r="N1395" s="6">
        <v>85500</v>
      </c>
      <c r="O1395" s="46">
        <f>Tabla2[[#This Row],[Operating Profit]]/Tabla2[[#This Row],[Total Sales]]</f>
        <v>0.2</v>
      </c>
      <c r="P1395" s="1" t="s">
        <v>17</v>
      </c>
    </row>
    <row r="1396" spans="1:16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3" t="str">
        <f>IFERROR(LEFT(Tabla2[[#This Row],[Product]],FIND(" ",Tabla2[[#This Row],[Product]])-3),Tabla2[[#This Row],[Product]])</f>
        <v>Women</v>
      </c>
      <c r="I1396" s="6">
        <v>110.00000000000001</v>
      </c>
      <c r="J1396" s="4">
        <v>7500</v>
      </c>
      <c r="K1396" s="6">
        <f>Tabla2[[#This Row],[Price per Unit]]*Tabla2[[#This Row],[Units Sold]]</f>
        <v>825000.00000000012</v>
      </c>
      <c r="L1396" s="52">
        <f>Tabla2[[#This Row],[Units Sold]]/Cálculos!$C$11</f>
        <v>3.0255831206348402E-4</v>
      </c>
      <c r="M1396" s="6">
        <f>Tabla2[[#This Row],[Total Sales]]-Tabla2[[#This Row],[Operating Profit]]</f>
        <v>453750.00000000006</v>
      </c>
      <c r="N1396" s="6">
        <v>371250.00000000006</v>
      </c>
      <c r="O1396" s="46">
        <f>Tabla2[[#This Row],[Operating Profit]]/Tabla2[[#This Row],[Total Sales]]</f>
        <v>0.45</v>
      </c>
      <c r="P1396" s="1" t="s">
        <v>17</v>
      </c>
    </row>
    <row r="1397" spans="1:16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3" t="str">
        <f>IFERROR(LEFT(Tabla2[[#This Row],[Product]],FIND(" ",Tabla2[[#This Row],[Product]])-3),Tabla2[[#This Row],[Product]])</f>
        <v>Men</v>
      </c>
      <c r="I1397" s="6">
        <v>90</v>
      </c>
      <c r="J1397" s="4">
        <v>9000</v>
      </c>
      <c r="K1397" s="6">
        <f>Tabla2[[#This Row],[Price per Unit]]*Tabla2[[#This Row],[Units Sold]]</f>
        <v>810000</v>
      </c>
      <c r="L1397" s="52">
        <f>Tabla2[[#This Row],[Units Sold]]/Cálculos!$C$11</f>
        <v>3.6306997447618078E-4</v>
      </c>
      <c r="M1397" s="6">
        <f>Tabla2[[#This Row],[Total Sales]]-Tabla2[[#This Row],[Operating Profit]]</f>
        <v>567000</v>
      </c>
      <c r="N1397" s="6">
        <v>243000</v>
      </c>
      <c r="O1397" s="46">
        <f>Tabla2[[#This Row],[Operating Profit]]/Tabla2[[#This Row],[Total Sales]]</f>
        <v>0.3</v>
      </c>
      <c r="P1397" s="1" t="s">
        <v>17</v>
      </c>
    </row>
    <row r="1398" spans="1:16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3" t="str">
        <f>IFERROR(LEFT(Tabla2[[#This Row],[Product]],FIND(" ",Tabla2[[#This Row],[Product]])-3),Tabla2[[#This Row],[Product]])</f>
        <v>Men</v>
      </c>
      <c r="I1398" s="6">
        <v>95</v>
      </c>
      <c r="J1398" s="4">
        <v>7500</v>
      </c>
      <c r="K1398" s="6">
        <f>Tabla2[[#This Row],[Price per Unit]]*Tabla2[[#This Row],[Units Sold]]</f>
        <v>712500</v>
      </c>
      <c r="L1398" s="52">
        <f>Tabla2[[#This Row],[Units Sold]]/Cálculos!$C$11</f>
        <v>3.0255831206348402E-4</v>
      </c>
      <c r="M1398" s="6">
        <f>Tabla2[[#This Row],[Total Sales]]-Tabla2[[#This Row],[Operating Profit]]</f>
        <v>534375</v>
      </c>
      <c r="N1398" s="6">
        <v>178125</v>
      </c>
      <c r="O1398" s="46">
        <f>Tabla2[[#This Row],[Operating Profit]]/Tabla2[[#This Row],[Total Sales]]</f>
        <v>0.25</v>
      </c>
      <c r="P1398" s="1" t="s">
        <v>17</v>
      </c>
    </row>
    <row r="1399" spans="1:16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3" t="str">
        <f>IFERROR(LEFT(Tabla2[[#This Row],[Product]],FIND(" ",Tabla2[[#This Row],[Product]])-3),Tabla2[[#This Row],[Product]])</f>
        <v>Women</v>
      </c>
      <c r="I1399" s="6">
        <v>95</v>
      </c>
      <c r="J1399" s="4">
        <v>7000</v>
      </c>
      <c r="K1399" s="6">
        <f>Tabla2[[#This Row],[Price per Unit]]*Tabla2[[#This Row],[Units Sold]]</f>
        <v>665000</v>
      </c>
      <c r="L1399" s="52">
        <f>Tabla2[[#This Row],[Units Sold]]/Cálculos!$C$11</f>
        <v>2.8238775792591842E-4</v>
      </c>
      <c r="M1399" s="6">
        <f>Tabla2[[#This Row],[Total Sales]]-Tabla2[[#This Row],[Operating Profit]]</f>
        <v>465500</v>
      </c>
      <c r="N1399" s="6">
        <v>199500</v>
      </c>
      <c r="O1399" s="46">
        <f>Tabla2[[#This Row],[Operating Profit]]/Tabla2[[#This Row],[Total Sales]]</f>
        <v>0.3</v>
      </c>
      <c r="P1399" s="1" t="s">
        <v>17</v>
      </c>
    </row>
    <row r="1400" spans="1:16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3" t="str">
        <f>IFERROR(LEFT(Tabla2[[#This Row],[Product]],FIND(" ",Tabla2[[#This Row],[Product]])-3),Tabla2[[#This Row],[Product]])</f>
        <v>Women</v>
      </c>
      <c r="I1400" s="6">
        <v>90</v>
      </c>
      <c r="J1400" s="4">
        <v>6000</v>
      </c>
      <c r="K1400" s="6">
        <f>Tabla2[[#This Row],[Price per Unit]]*Tabla2[[#This Row],[Units Sold]]</f>
        <v>540000</v>
      </c>
      <c r="L1400" s="52">
        <f>Tabla2[[#This Row],[Units Sold]]/Cálculos!$C$11</f>
        <v>2.4204664965078721E-4</v>
      </c>
      <c r="M1400" s="6">
        <f>Tabla2[[#This Row],[Total Sales]]-Tabla2[[#This Row],[Operating Profit]]</f>
        <v>378000</v>
      </c>
      <c r="N1400" s="6">
        <v>162000</v>
      </c>
      <c r="O1400" s="46">
        <f>Tabla2[[#This Row],[Operating Profit]]/Tabla2[[#This Row],[Total Sales]]</f>
        <v>0.3</v>
      </c>
      <c r="P1400" s="1" t="s">
        <v>17</v>
      </c>
    </row>
    <row r="1401" spans="1:16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3" t="str">
        <f>IFERROR(LEFT(Tabla2[[#This Row],[Product]],FIND(" ",Tabla2[[#This Row],[Product]])-3),Tabla2[[#This Row],[Product]])</f>
        <v>Men</v>
      </c>
      <c r="I1401" s="6">
        <v>95</v>
      </c>
      <c r="J1401" s="4">
        <v>6500</v>
      </c>
      <c r="K1401" s="6">
        <f>Tabla2[[#This Row],[Price per Unit]]*Tabla2[[#This Row],[Units Sold]]</f>
        <v>617500</v>
      </c>
      <c r="L1401" s="52">
        <f>Tabla2[[#This Row],[Units Sold]]/Cálculos!$C$11</f>
        <v>2.6221720378835281E-4</v>
      </c>
      <c r="M1401" s="6">
        <f>Tabla2[[#This Row],[Total Sales]]-Tabla2[[#This Row],[Operating Profit]]</f>
        <v>494000</v>
      </c>
      <c r="N1401" s="6">
        <v>123500</v>
      </c>
      <c r="O1401" s="46">
        <f>Tabla2[[#This Row],[Operating Profit]]/Tabla2[[#This Row],[Total Sales]]</f>
        <v>0.2</v>
      </c>
      <c r="P1401" s="1" t="s">
        <v>17</v>
      </c>
    </row>
    <row r="1402" spans="1:16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3" t="str">
        <f>IFERROR(LEFT(Tabla2[[#This Row],[Product]],FIND(" ",Tabla2[[#This Row],[Product]])-3),Tabla2[[#This Row],[Product]])</f>
        <v>Women</v>
      </c>
      <c r="I1402" s="6">
        <v>110.00000000000001</v>
      </c>
      <c r="J1402" s="4">
        <v>6500</v>
      </c>
      <c r="K1402" s="6">
        <f>Tabla2[[#This Row],[Price per Unit]]*Tabla2[[#This Row],[Units Sold]]</f>
        <v>715000.00000000012</v>
      </c>
      <c r="L1402" s="52">
        <f>Tabla2[[#This Row],[Units Sold]]/Cálculos!$C$11</f>
        <v>2.6221720378835281E-4</v>
      </c>
      <c r="M1402" s="6">
        <f>Tabla2[[#This Row],[Total Sales]]-Tabla2[[#This Row],[Operating Profit]]</f>
        <v>393250.00000000006</v>
      </c>
      <c r="N1402" s="6">
        <v>321750.00000000006</v>
      </c>
      <c r="O1402" s="46">
        <f>Tabla2[[#This Row],[Operating Profit]]/Tabla2[[#This Row],[Total Sales]]</f>
        <v>0.45</v>
      </c>
      <c r="P1402" s="1" t="s">
        <v>17</v>
      </c>
    </row>
    <row r="1403" spans="1:16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3" t="str">
        <f>IFERROR(LEFT(Tabla2[[#This Row],[Product]],FIND(" ",Tabla2[[#This Row],[Product]])-3),Tabla2[[#This Row],[Product]])</f>
        <v>Men</v>
      </c>
      <c r="I1403" s="6">
        <v>95</v>
      </c>
      <c r="J1403" s="4">
        <v>8500</v>
      </c>
      <c r="K1403" s="6">
        <f>Tabla2[[#This Row],[Price per Unit]]*Tabla2[[#This Row],[Units Sold]]</f>
        <v>807500</v>
      </c>
      <c r="L1403" s="52">
        <f>Tabla2[[#This Row],[Units Sold]]/Cálculos!$C$11</f>
        <v>3.4289942033861518E-4</v>
      </c>
      <c r="M1403" s="6">
        <f>Tabla2[[#This Row],[Total Sales]]-Tabla2[[#This Row],[Operating Profit]]</f>
        <v>565250</v>
      </c>
      <c r="N1403" s="6">
        <v>242250</v>
      </c>
      <c r="O1403" s="46">
        <f>Tabla2[[#This Row],[Operating Profit]]/Tabla2[[#This Row],[Total Sales]]</f>
        <v>0.3</v>
      </c>
      <c r="P1403" s="1" t="s">
        <v>17</v>
      </c>
    </row>
    <row r="1404" spans="1:16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3" t="str">
        <f>IFERROR(LEFT(Tabla2[[#This Row],[Product]],FIND(" ",Tabla2[[#This Row],[Product]])-3),Tabla2[[#This Row],[Product]])</f>
        <v>Men</v>
      </c>
      <c r="I1404" s="6">
        <v>85.000000000000014</v>
      </c>
      <c r="J1404" s="4">
        <v>8250</v>
      </c>
      <c r="K1404" s="6">
        <f>Tabla2[[#This Row],[Price per Unit]]*Tabla2[[#This Row],[Units Sold]]</f>
        <v>701250.00000000012</v>
      </c>
      <c r="L1404" s="52">
        <f>Tabla2[[#This Row],[Units Sold]]/Cálculos!$C$11</f>
        <v>3.3281414326983237E-4</v>
      </c>
      <c r="M1404" s="6">
        <f>Tabla2[[#This Row],[Total Sales]]-Tabla2[[#This Row],[Operating Profit]]</f>
        <v>525937.50000000012</v>
      </c>
      <c r="N1404" s="6">
        <v>175312.50000000003</v>
      </c>
      <c r="O1404" s="46">
        <f>Tabla2[[#This Row],[Operating Profit]]/Tabla2[[#This Row],[Total Sales]]</f>
        <v>0.25</v>
      </c>
      <c r="P1404" s="1" t="s">
        <v>17</v>
      </c>
    </row>
    <row r="1405" spans="1:16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3" t="str">
        <f>IFERROR(LEFT(Tabla2[[#This Row],[Product]],FIND(" ",Tabla2[[#This Row],[Product]])-3),Tabla2[[#This Row],[Product]])</f>
        <v>Women</v>
      </c>
      <c r="I1405" s="6">
        <v>80</v>
      </c>
      <c r="J1405" s="4">
        <v>7000</v>
      </c>
      <c r="K1405" s="6">
        <f>Tabla2[[#This Row],[Price per Unit]]*Tabla2[[#This Row],[Units Sold]]</f>
        <v>560000</v>
      </c>
      <c r="L1405" s="52">
        <f>Tabla2[[#This Row],[Units Sold]]/Cálculos!$C$11</f>
        <v>2.8238775792591842E-4</v>
      </c>
      <c r="M1405" s="6">
        <f>Tabla2[[#This Row],[Total Sales]]-Tabla2[[#This Row],[Operating Profit]]</f>
        <v>392000</v>
      </c>
      <c r="N1405" s="6">
        <v>168000</v>
      </c>
      <c r="O1405" s="46">
        <f>Tabla2[[#This Row],[Operating Profit]]/Tabla2[[#This Row],[Total Sales]]</f>
        <v>0.3</v>
      </c>
      <c r="P1405" s="1" t="s">
        <v>17</v>
      </c>
    </row>
    <row r="1406" spans="1:16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3" t="str">
        <f>IFERROR(LEFT(Tabla2[[#This Row],[Product]],FIND(" ",Tabla2[[#This Row],[Product]])-3),Tabla2[[#This Row],[Product]])</f>
        <v>Women</v>
      </c>
      <c r="I1406" s="6">
        <v>80</v>
      </c>
      <c r="J1406" s="4">
        <v>4750</v>
      </c>
      <c r="K1406" s="6">
        <f>Tabla2[[#This Row],[Price per Unit]]*Tabla2[[#This Row],[Units Sold]]</f>
        <v>380000</v>
      </c>
      <c r="L1406" s="52">
        <f>Tabla2[[#This Row],[Units Sold]]/Cálculos!$C$11</f>
        <v>1.9162026430687319E-4</v>
      </c>
      <c r="M1406" s="6">
        <f>Tabla2[[#This Row],[Total Sales]]-Tabla2[[#This Row],[Operating Profit]]</f>
        <v>266000</v>
      </c>
      <c r="N1406" s="6">
        <v>114000</v>
      </c>
      <c r="O1406" s="46">
        <f>Tabla2[[#This Row],[Operating Profit]]/Tabla2[[#This Row],[Total Sales]]</f>
        <v>0.3</v>
      </c>
      <c r="P1406" s="1" t="s">
        <v>17</v>
      </c>
    </row>
    <row r="1407" spans="1:16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3" t="str">
        <f>IFERROR(LEFT(Tabla2[[#This Row],[Product]],FIND(" ",Tabla2[[#This Row],[Product]])-3),Tabla2[[#This Row],[Product]])</f>
        <v>Men</v>
      </c>
      <c r="I1407" s="6">
        <v>80</v>
      </c>
      <c r="J1407" s="4">
        <v>4750</v>
      </c>
      <c r="K1407" s="6">
        <f>Tabla2[[#This Row],[Price per Unit]]*Tabla2[[#This Row],[Units Sold]]</f>
        <v>380000</v>
      </c>
      <c r="L1407" s="52">
        <f>Tabla2[[#This Row],[Units Sold]]/Cálculos!$C$11</f>
        <v>1.9162026430687319E-4</v>
      </c>
      <c r="M1407" s="6">
        <f>Tabla2[[#This Row],[Total Sales]]-Tabla2[[#This Row],[Operating Profit]]</f>
        <v>304000</v>
      </c>
      <c r="N1407" s="6">
        <v>76000</v>
      </c>
      <c r="O1407" s="46">
        <f>Tabla2[[#This Row],[Operating Profit]]/Tabla2[[#This Row],[Total Sales]]</f>
        <v>0.2</v>
      </c>
      <c r="P1407" s="1" t="s">
        <v>17</v>
      </c>
    </row>
    <row r="1408" spans="1:16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3" t="str">
        <f>IFERROR(LEFT(Tabla2[[#This Row],[Product]],FIND(" ",Tabla2[[#This Row],[Product]])-3),Tabla2[[#This Row],[Product]])</f>
        <v>Women</v>
      </c>
      <c r="I1408" s="6">
        <v>85</v>
      </c>
      <c r="J1408" s="4">
        <v>3000</v>
      </c>
      <c r="K1408" s="6">
        <f>Tabla2[[#This Row],[Price per Unit]]*Tabla2[[#This Row],[Units Sold]]</f>
        <v>255000</v>
      </c>
      <c r="L1408" s="52">
        <f>Tabla2[[#This Row],[Units Sold]]/Cálculos!$C$11</f>
        <v>1.210233248253936E-4</v>
      </c>
      <c r="M1408" s="6">
        <f>Tabla2[[#This Row],[Total Sales]]-Tabla2[[#This Row],[Operating Profit]]</f>
        <v>140250</v>
      </c>
      <c r="N1408" s="6">
        <v>114750</v>
      </c>
      <c r="O1408" s="46">
        <f>Tabla2[[#This Row],[Operating Profit]]/Tabla2[[#This Row],[Total Sales]]</f>
        <v>0.45</v>
      </c>
      <c r="P1408" s="1" t="s">
        <v>17</v>
      </c>
    </row>
    <row r="1409" spans="1:16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3" t="str">
        <f>IFERROR(LEFT(Tabla2[[#This Row],[Product]],FIND(" ",Tabla2[[#This Row],[Product]])-3),Tabla2[[#This Row],[Product]])</f>
        <v>Men</v>
      </c>
      <c r="I1409" s="6">
        <v>60.000000000000007</v>
      </c>
      <c r="J1409" s="4">
        <v>5000</v>
      </c>
      <c r="K1409" s="6">
        <f>Tabla2[[#This Row],[Price per Unit]]*Tabla2[[#This Row],[Units Sold]]</f>
        <v>300000.00000000006</v>
      </c>
      <c r="L1409" s="52">
        <f>Tabla2[[#This Row],[Units Sold]]/Cálculos!$C$11</f>
        <v>2.01705541375656E-4</v>
      </c>
      <c r="M1409" s="6">
        <f>Tabla2[[#This Row],[Total Sales]]-Tabla2[[#This Row],[Operating Profit]]</f>
        <v>210000.00000000006</v>
      </c>
      <c r="N1409" s="6">
        <v>90000.000000000015</v>
      </c>
      <c r="O1409" s="46">
        <f>Tabla2[[#This Row],[Operating Profit]]/Tabla2[[#This Row],[Total Sales]]</f>
        <v>0.3</v>
      </c>
      <c r="P1409" s="1" t="s">
        <v>17</v>
      </c>
    </row>
    <row r="1410" spans="1:16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3" t="str">
        <f>IFERROR(LEFT(Tabla2[[#This Row],[Product]],FIND(" ",Tabla2[[#This Row],[Product]])-3),Tabla2[[#This Row],[Product]])</f>
        <v>Men</v>
      </c>
      <c r="I1410" s="6">
        <v>65.000000000000014</v>
      </c>
      <c r="J1410" s="4">
        <v>5000</v>
      </c>
      <c r="K1410" s="6">
        <f>Tabla2[[#This Row],[Price per Unit]]*Tabla2[[#This Row],[Units Sold]]</f>
        <v>325000.00000000006</v>
      </c>
      <c r="L1410" s="52">
        <f>Tabla2[[#This Row],[Units Sold]]/Cálculos!$C$11</f>
        <v>2.01705541375656E-4</v>
      </c>
      <c r="M1410" s="6">
        <f>Tabla2[[#This Row],[Total Sales]]-Tabla2[[#This Row],[Operating Profit]]</f>
        <v>243750.00000000006</v>
      </c>
      <c r="N1410" s="6">
        <v>81250.000000000015</v>
      </c>
      <c r="O1410" s="46">
        <f>Tabla2[[#This Row],[Operating Profit]]/Tabla2[[#This Row],[Total Sales]]</f>
        <v>0.25</v>
      </c>
      <c r="P1410" s="1" t="s">
        <v>17</v>
      </c>
    </row>
    <row r="1411" spans="1:16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3" t="str">
        <f>IFERROR(LEFT(Tabla2[[#This Row],[Product]],FIND(" ",Tabla2[[#This Row],[Product]])-3),Tabla2[[#This Row],[Product]])</f>
        <v>Women</v>
      </c>
      <c r="I1411" s="6">
        <v>60.000000000000007</v>
      </c>
      <c r="J1411" s="4">
        <v>3000</v>
      </c>
      <c r="K1411" s="6">
        <f>Tabla2[[#This Row],[Price per Unit]]*Tabla2[[#This Row],[Units Sold]]</f>
        <v>180000.00000000003</v>
      </c>
      <c r="L1411" s="52">
        <f>Tabla2[[#This Row],[Units Sold]]/Cálculos!$C$11</f>
        <v>1.210233248253936E-4</v>
      </c>
      <c r="M1411" s="6">
        <f>Tabla2[[#This Row],[Total Sales]]-Tabla2[[#This Row],[Operating Profit]]</f>
        <v>126000.00000000003</v>
      </c>
      <c r="N1411" s="6">
        <v>54000.000000000007</v>
      </c>
      <c r="O1411" s="46">
        <f>Tabla2[[#This Row],[Operating Profit]]/Tabla2[[#This Row],[Total Sales]]</f>
        <v>0.3</v>
      </c>
      <c r="P1411" s="1" t="s">
        <v>17</v>
      </c>
    </row>
    <row r="1412" spans="1:16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3" t="str">
        <f>IFERROR(LEFT(Tabla2[[#This Row],[Product]],FIND(" ",Tabla2[[#This Row],[Product]])-3),Tabla2[[#This Row],[Product]])</f>
        <v>Women</v>
      </c>
      <c r="I1412" s="6">
        <v>60.000000000000007</v>
      </c>
      <c r="J1412" s="4">
        <v>2500</v>
      </c>
      <c r="K1412" s="6">
        <f>Tabla2[[#This Row],[Price per Unit]]*Tabla2[[#This Row],[Units Sold]]</f>
        <v>150000.00000000003</v>
      </c>
      <c r="L1412" s="52">
        <f>Tabla2[[#This Row],[Units Sold]]/Cálculos!$C$11</f>
        <v>1.00852770687828E-4</v>
      </c>
      <c r="M1412" s="6">
        <f>Tabla2[[#This Row],[Total Sales]]-Tabla2[[#This Row],[Operating Profit]]</f>
        <v>105000.00000000003</v>
      </c>
      <c r="N1412" s="6">
        <v>45000.000000000007</v>
      </c>
      <c r="O1412" s="46">
        <f>Tabla2[[#This Row],[Operating Profit]]/Tabla2[[#This Row],[Total Sales]]</f>
        <v>0.3</v>
      </c>
      <c r="P1412" s="1" t="s">
        <v>17</v>
      </c>
    </row>
    <row r="1413" spans="1:16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3" t="str">
        <f>IFERROR(LEFT(Tabla2[[#This Row],[Product]],FIND(" ",Tabla2[[#This Row],[Product]])-3),Tabla2[[#This Row],[Product]])</f>
        <v>Men</v>
      </c>
      <c r="I1413" s="6">
        <v>70</v>
      </c>
      <c r="J1413" s="4">
        <v>2750</v>
      </c>
      <c r="K1413" s="6">
        <f>Tabla2[[#This Row],[Price per Unit]]*Tabla2[[#This Row],[Units Sold]]</f>
        <v>192500</v>
      </c>
      <c r="L1413" s="52">
        <f>Tabla2[[#This Row],[Units Sold]]/Cálculos!$C$11</f>
        <v>1.109380477566108E-4</v>
      </c>
      <c r="M1413" s="6">
        <f>Tabla2[[#This Row],[Total Sales]]-Tabla2[[#This Row],[Operating Profit]]</f>
        <v>154000</v>
      </c>
      <c r="N1413" s="6">
        <v>38500</v>
      </c>
      <c r="O1413" s="46">
        <f>Tabla2[[#This Row],[Operating Profit]]/Tabla2[[#This Row],[Total Sales]]</f>
        <v>0.2</v>
      </c>
      <c r="P1413" s="1" t="s">
        <v>17</v>
      </c>
    </row>
    <row r="1414" spans="1:16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3" t="str">
        <f>IFERROR(LEFT(Tabla2[[#This Row],[Product]],FIND(" ",Tabla2[[#This Row],[Product]])-3),Tabla2[[#This Row],[Product]])</f>
        <v>Women</v>
      </c>
      <c r="I1414" s="6">
        <v>54.999999999999993</v>
      </c>
      <c r="J1414" s="4">
        <v>3000</v>
      </c>
      <c r="K1414" s="6">
        <f>Tabla2[[#This Row],[Price per Unit]]*Tabla2[[#This Row],[Units Sold]]</f>
        <v>164999.99999999997</v>
      </c>
      <c r="L1414" s="52">
        <f>Tabla2[[#This Row],[Units Sold]]/Cálculos!$C$11</f>
        <v>1.210233248253936E-4</v>
      </c>
      <c r="M1414" s="6">
        <f>Tabla2[[#This Row],[Total Sales]]-Tabla2[[#This Row],[Operating Profit]]</f>
        <v>90749.999999999985</v>
      </c>
      <c r="N1414" s="6">
        <v>74249.999999999985</v>
      </c>
      <c r="O1414" s="46">
        <f>Tabla2[[#This Row],[Operating Profit]]/Tabla2[[#This Row],[Total Sales]]</f>
        <v>0.45</v>
      </c>
      <c r="P1414" s="1" t="s">
        <v>17</v>
      </c>
    </row>
    <row r="1415" spans="1:16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3" t="str">
        <f>IFERROR(LEFT(Tabla2[[#This Row],[Product]],FIND(" ",Tabla2[[#This Row],[Product]])-3),Tabla2[[#This Row],[Product]])</f>
        <v>Men</v>
      </c>
      <c r="I1415" s="6">
        <v>50</v>
      </c>
      <c r="J1415" s="4">
        <v>4000</v>
      </c>
      <c r="K1415" s="6">
        <f>Tabla2[[#This Row],[Price per Unit]]*Tabla2[[#This Row],[Units Sold]]</f>
        <v>200000</v>
      </c>
      <c r="L1415" s="52">
        <f>Tabla2[[#This Row],[Units Sold]]/Cálculos!$C$11</f>
        <v>1.6136443310052479E-4</v>
      </c>
      <c r="M1415" s="6">
        <f>Tabla2[[#This Row],[Total Sales]]-Tabla2[[#This Row],[Operating Profit]]</f>
        <v>140000</v>
      </c>
      <c r="N1415" s="6">
        <v>60000</v>
      </c>
      <c r="O1415" s="46">
        <f>Tabla2[[#This Row],[Operating Profit]]/Tabla2[[#This Row],[Total Sales]]</f>
        <v>0.3</v>
      </c>
      <c r="P1415" s="1" t="s">
        <v>17</v>
      </c>
    </row>
    <row r="1416" spans="1:16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3" t="str">
        <f>IFERROR(LEFT(Tabla2[[#This Row],[Product]],FIND(" ",Tabla2[[#This Row],[Product]])-3),Tabla2[[#This Row],[Product]])</f>
        <v>Men</v>
      </c>
      <c r="I1416" s="6">
        <v>65.000000000000014</v>
      </c>
      <c r="J1416" s="4">
        <v>5750</v>
      </c>
      <c r="K1416" s="6">
        <f>Tabla2[[#This Row],[Price per Unit]]*Tabla2[[#This Row],[Units Sold]]</f>
        <v>373750.00000000006</v>
      </c>
      <c r="L1416" s="52">
        <f>Tabla2[[#This Row],[Units Sold]]/Cálculos!$C$11</f>
        <v>2.319613725820044E-4</v>
      </c>
      <c r="M1416" s="6">
        <f>Tabla2[[#This Row],[Total Sales]]-Tabla2[[#This Row],[Operating Profit]]</f>
        <v>280312.50000000006</v>
      </c>
      <c r="N1416" s="6">
        <v>93437.500000000015</v>
      </c>
      <c r="O1416" s="46">
        <f>Tabla2[[#This Row],[Operating Profit]]/Tabla2[[#This Row],[Total Sales]]</f>
        <v>0.25</v>
      </c>
      <c r="P1416" s="1" t="s">
        <v>17</v>
      </c>
    </row>
    <row r="1417" spans="1:16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3" t="str">
        <f>IFERROR(LEFT(Tabla2[[#This Row],[Product]],FIND(" ",Tabla2[[#This Row],[Product]])-3),Tabla2[[#This Row],[Product]])</f>
        <v>Women</v>
      </c>
      <c r="I1417" s="6">
        <v>60.000000000000007</v>
      </c>
      <c r="J1417" s="4">
        <v>4000</v>
      </c>
      <c r="K1417" s="6">
        <f>Tabla2[[#This Row],[Price per Unit]]*Tabla2[[#This Row],[Units Sold]]</f>
        <v>240000.00000000003</v>
      </c>
      <c r="L1417" s="52">
        <f>Tabla2[[#This Row],[Units Sold]]/Cálculos!$C$11</f>
        <v>1.6136443310052479E-4</v>
      </c>
      <c r="M1417" s="6">
        <f>Tabla2[[#This Row],[Total Sales]]-Tabla2[[#This Row],[Operating Profit]]</f>
        <v>168000.00000000003</v>
      </c>
      <c r="N1417" s="6">
        <v>72000</v>
      </c>
      <c r="O1417" s="46">
        <f>Tabla2[[#This Row],[Operating Profit]]/Tabla2[[#This Row],[Total Sales]]</f>
        <v>0.3</v>
      </c>
      <c r="P1417" s="1" t="s">
        <v>17</v>
      </c>
    </row>
    <row r="1418" spans="1:16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3" t="str">
        <f>IFERROR(LEFT(Tabla2[[#This Row],[Product]],FIND(" ",Tabla2[[#This Row],[Product]])-3),Tabla2[[#This Row],[Product]])</f>
        <v>Women</v>
      </c>
      <c r="I1418" s="6">
        <v>55.000000000000007</v>
      </c>
      <c r="J1418" s="4">
        <v>3750</v>
      </c>
      <c r="K1418" s="6">
        <f>Tabla2[[#This Row],[Price per Unit]]*Tabla2[[#This Row],[Units Sold]]</f>
        <v>206250.00000000003</v>
      </c>
      <c r="L1418" s="52">
        <f>Tabla2[[#This Row],[Units Sold]]/Cálculos!$C$11</f>
        <v>1.5127915603174201E-4</v>
      </c>
      <c r="M1418" s="6">
        <f>Tabla2[[#This Row],[Total Sales]]-Tabla2[[#This Row],[Operating Profit]]</f>
        <v>144375.00000000003</v>
      </c>
      <c r="N1418" s="6">
        <v>61875.000000000007</v>
      </c>
      <c r="O1418" s="46">
        <f>Tabla2[[#This Row],[Operating Profit]]/Tabla2[[#This Row],[Total Sales]]</f>
        <v>0.3</v>
      </c>
      <c r="P1418" s="1" t="s">
        <v>17</v>
      </c>
    </row>
    <row r="1419" spans="1:16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3" t="str">
        <f>IFERROR(LEFT(Tabla2[[#This Row],[Product]],FIND(" ",Tabla2[[#This Row],[Product]])-3),Tabla2[[#This Row],[Product]])</f>
        <v>Men</v>
      </c>
      <c r="I1419" s="6">
        <v>65</v>
      </c>
      <c r="J1419" s="4">
        <v>3500</v>
      </c>
      <c r="K1419" s="6">
        <f>Tabla2[[#This Row],[Price per Unit]]*Tabla2[[#This Row],[Units Sold]]</f>
        <v>227500</v>
      </c>
      <c r="L1419" s="52">
        <f>Tabla2[[#This Row],[Units Sold]]/Cálculos!$C$11</f>
        <v>1.4119387896295921E-4</v>
      </c>
      <c r="M1419" s="6">
        <f>Tabla2[[#This Row],[Total Sales]]-Tabla2[[#This Row],[Operating Profit]]</f>
        <v>182000</v>
      </c>
      <c r="N1419" s="6">
        <v>45500</v>
      </c>
      <c r="O1419" s="46">
        <f>Tabla2[[#This Row],[Operating Profit]]/Tabla2[[#This Row],[Total Sales]]</f>
        <v>0.2</v>
      </c>
      <c r="P1419" s="1" t="s">
        <v>17</v>
      </c>
    </row>
    <row r="1420" spans="1:16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3" t="str">
        <f>IFERROR(LEFT(Tabla2[[#This Row],[Product]],FIND(" ",Tabla2[[#This Row],[Product]])-3),Tabla2[[#This Row],[Product]])</f>
        <v>Women</v>
      </c>
      <c r="I1420" s="6">
        <v>70</v>
      </c>
      <c r="J1420" s="4">
        <v>4000</v>
      </c>
      <c r="K1420" s="6">
        <f>Tabla2[[#This Row],[Price per Unit]]*Tabla2[[#This Row],[Units Sold]]</f>
        <v>280000</v>
      </c>
      <c r="L1420" s="52">
        <f>Tabla2[[#This Row],[Units Sold]]/Cálculos!$C$11</f>
        <v>1.6136443310052479E-4</v>
      </c>
      <c r="M1420" s="6">
        <f>Tabla2[[#This Row],[Total Sales]]-Tabla2[[#This Row],[Operating Profit]]</f>
        <v>154000</v>
      </c>
      <c r="N1420" s="6">
        <v>126000</v>
      </c>
      <c r="O1420" s="46">
        <f>Tabla2[[#This Row],[Operating Profit]]/Tabla2[[#This Row],[Total Sales]]</f>
        <v>0.45</v>
      </c>
      <c r="P1420" s="1" t="s">
        <v>17</v>
      </c>
    </row>
    <row r="1421" spans="1:16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3" t="str">
        <f>IFERROR(LEFT(Tabla2[[#This Row],[Product]],FIND(" ",Tabla2[[#This Row],[Product]])-3),Tabla2[[#This Row],[Product]])</f>
        <v>Men</v>
      </c>
      <c r="I1421" s="6">
        <v>55.000000000000007</v>
      </c>
      <c r="J1421" s="4">
        <v>6250</v>
      </c>
      <c r="K1421" s="6">
        <f>Tabla2[[#This Row],[Price per Unit]]*Tabla2[[#This Row],[Units Sold]]</f>
        <v>343750.00000000006</v>
      </c>
      <c r="L1421" s="52">
        <f>Tabla2[[#This Row],[Units Sold]]/Cálculos!$C$11</f>
        <v>2.5213192671957001E-4</v>
      </c>
      <c r="M1421" s="6">
        <f>Tabla2[[#This Row],[Total Sales]]-Tabla2[[#This Row],[Operating Profit]]</f>
        <v>240625.00000000006</v>
      </c>
      <c r="N1421" s="6">
        <v>103125.00000000001</v>
      </c>
      <c r="O1421" s="46">
        <f>Tabla2[[#This Row],[Operating Profit]]/Tabla2[[#This Row],[Total Sales]]</f>
        <v>0.3</v>
      </c>
      <c r="P1421" s="1" t="s">
        <v>17</v>
      </c>
    </row>
    <row r="1422" spans="1:16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3" t="str">
        <f>IFERROR(LEFT(Tabla2[[#This Row],[Product]],FIND(" ",Tabla2[[#This Row],[Product]])-3),Tabla2[[#This Row],[Product]])</f>
        <v>Men</v>
      </c>
      <c r="I1422" s="6">
        <v>60.000000000000007</v>
      </c>
      <c r="J1422" s="4">
        <v>7000</v>
      </c>
      <c r="K1422" s="6">
        <f>Tabla2[[#This Row],[Price per Unit]]*Tabla2[[#This Row],[Units Sold]]</f>
        <v>420000.00000000006</v>
      </c>
      <c r="L1422" s="52">
        <f>Tabla2[[#This Row],[Units Sold]]/Cálculos!$C$11</f>
        <v>2.8238775792591842E-4</v>
      </c>
      <c r="M1422" s="6">
        <f>Tabla2[[#This Row],[Total Sales]]-Tabla2[[#This Row],[Operating Profit]]</f>
        <v>315000.00000000006</v>
      </c>
      <c r="N1422" s="6">
        <v>105000.00000000001</v>
      </c>
      <c r="O1422" s="46">
        <f>Tabla2[[#This Row],[Operating Profit]]/Tabla2[[#This Row],[Total Sales]]</f>
        <v>0.25</v>
      </c>
      <c r="P1422" s="1" t="s">
        <v>17</v>
      </c>
    </row>
    <row r="1423" spans="1:16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3" t="str">
        <f>IFERROR(LEFT(Tabla2[[#This Row],[Product]],FIND(" ",Tabla2[[#This Row],[Product]])-3),Tabla2[[#This Row],[Product]])</f>
        <v>Women</v>
      </c>
      <c r="I1423" s="6">
        <v>55.000000000000007</v>
      </c>
      <c r="J1423" s="4">
        <v>5250</v>
      </c>
      <c r="K1423" s="6">
        <f>Tabla2[[#This Row],[Price per Unit]]*Tabla2[[#This Row],[Units Sold]]</f>
        <v>288750.00000000006</v>
      </c>
      <c r="L1423" s="52">
        <f>Tabla2[[#This Row],[Units Sold]]/Cálculos!$C$11</f>
        <v>2.117908184444388E-4</v>
      </c>
      <c r="M1423" s="6">
        <f>Tabla2[[#This Row],[Total Sales]]-Tabla2[[#This Row],[Operating Profit]]</f>
        <v>202125.00000000006</v>
      </c>
      <c r="N1423" s="6">
        <v>86625.000000000015</v>
      </c>
      <c r="O1423" s="46">
        <f>Tabla2[[#This Row],[Operating Profit]]/Tabla2[[#This Row],[Total Sales]]</f>
        <v>0.3</v>
      </c>
      <c r="P1423" s="1" t="s">
        <v>17</v>
      </c>
    </row>
    <row r="1424" spans="1:16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3" t="str">
        <f>IFERROR(LEFT(Tabla2[[#This Row],[Product]],FIND(" ",Tabla2[[#This Row],[Product]])-3),Tabla2[[#This Row],[Product]])</f>
        <v>Women</v>
      </c>
      <c r="I1424" s="6">
        <v>65.000000000000014</v>
      </c>
      <c r="J1424" s="4">
        <v>5000</v>
      </c>
      <c r="K1424" s="6">
        <f>Tabla2[[#This Row],[Price per Unit]]*Tabla2[[#This Row],[Units Sold]]</f>
        <v>325000.00000000006</v>
      </c>
      <c r="L1424" s="52">
        <f>Tabla2[[#This Row],[Units Sold]]/Cálculos!$C$11</f>
        <v>2.01705541375656E-4</v>
      </c>
      <c r="M1424" s="6">
        <f>Tabla2[[#This Row],[Total Sales]]-Tabla2[[#This Row],[Operating Profit]]</f>
        <v>227500.00000000006</v>
      </c>
      <c r="N1424" s="6">
        <v>97500.000000000015</v>
      </c>
      <c r="O1424" s="46">
        <f>Tabla2[[#This Row],[Operating Profit]]/Tabla2[[#This Row],[Total Sales]]</f>
        <v>0.3</v>
      </c>
      <c r="P1424" s="1" t="s">
        <v>17</v>
      </c>
    </row>
    <row r="1425" spans="1:16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3" t="str">
        <f>IFERROR(LEFT(Tabla2[[#This Row],[Product]],FIND(" ",Tabla2[[#This Row],[Product]])-3),Tabla2[[#This Row],[Product]])</f>
        <v>Men</v>
      </c>
      <c r="I1425" s="6">
        <v>85.000000000000014</v>
      </c>
      <c r="J1425" s="4">
        <v>4750</v>
      </c>
      <c r="K1425" s="6">
        <f>Tabla2[[#This Row],[Price per Unit]]*Tabla2[[#This Row],[Units Sold]]</f>
        <v>403750.00000000006</v>
      </c>
      <c r="L1425" s="52">
        <f>Tabla2[[#This Row],[Units Sold]]/Cálculos!$C$11</f>
        <v>1.9162026430687319E-4</v>
      </c>
      <c r="M1425" s="6">
        <f>Tabla2[[#This Row],[Total Sales]]-Tabla2[[#This Row],[Operating Profit]]</f>
        <v>323000.00000000006</v>
      </c>
      <c r="N1425" s="6">
        <v>80750.000000000015</v>
      </c>
      <c r="O1425" s="46">
        <f>Tabla2[[#This Row],[Operating Profit]]/Tabla2[[#This Row],[Total Sales]]</f>
        <v>0.2</v>
      </c>
      <c r="P1425" s="1" t="s">
        <v>17</v>
      </c>
    </row>
    <row r="1426" spans="1:16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3" t="str">
        <f>IFERROR(LEFT(Tabla2[[#This Row],[Product]],FIND(" ",Tabla2[[#This Row],[Product]])-3),Tabla2[[#This Row],[Product]])</f>
        <v>Women</v>
      </c>
      <c r="I1426" s="6">
        <v>90.000000000000014</v>
      </c>
      <c r="J1426" s="4">
        <v>6000</v>
      </c>
      <c r="K1426" s="6">
        <f>Tabla2[[#This Row],[Price per Unit]]*Tabla2[[#This Row],[Units Sold]]</f>
        <v>540000.00000000012</v>
      </c>
      <c r="L1426" s="52">
        <f>Tabla2[[#This Row],[Units Sold]]/Cálculos!$C$11</f>
        <v>2.4204664965078721E-4</v>
      </c>
      <c r="M1426" s="6">
        <f>Tabla2[[#This Row],[Total Sales]]-Tabla2[[#This Row],[Operating Profit]]</f>
        <v>297000.00000000006</v>
      </c>
      <c r="N1426" s="6">
        <v>243000.00000000006</v>
      </c>
      <c r="O1426" s="46">
        <f>Tabla2[[#This Row],[Operating Profit]]/Tabla2[[#This Row],[Total Sales]]</f>
        <v>0.45</v>
      </c>
      <c r="P1426" s="1" t="s">
        <v>17</v>
      </c>
    </row>
    <row r="1427" spans="1:16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3" t="str">
        <f>IFERROR(LEFT(Tabla2[[#This Row],[Product]],FIND(" ",Tabla2[[#This Row],[Product]])-3),Tabla2[[#This Row],[Product]])</f>
        <v>Men</v>
      </c>
      <c r="I1427" s="6">
        <v>75.000000000000014</v>
      </c>
      <c r="J1427" s="4">
        <v>8000</v>
      </c>
      <c r="K1427" s="6">
        <f>Tabla2[[#This Row],[Price per Unit]]*Tabla2[[#This Row],[Units Sold]]</f>
        <v>600000.00000000012</v>
      </c>
      <c r="L1427" s="52">
        <f>Tabla2[[#This Row],[Units Sold]]/Cálculos!$C$11</f>
        <v>3.2272886620104957E-4</v>
      </c>
      <c r="M1427" s="6">
        <f>Tabla2[[#This Row],[Total Sales]]-Tabla2[[#This Row],[Operating Profit]]</f>
        <v>420000.00000000012</v>
      </c>
      <c r="N1427" s="6">
        <v>180000.00000000003</v>
      </c>
      <c r="O1427" s="46">
        <f>Tabla2[[#This Row],[Operating Profit]]/Tabla2[[#This Row],[Total Sales]]</f>
        <v>0.3</v>
      </c>
      <c r="P1427" s="1" t="s">
        <v>17</v>
      </c>
    </row>
    <row r="1428" spans="1:16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3" t="str">
        <f>IFERROR(LEFT(Tabla2[[#This Row],[Product]],FIND(" ",Tabla2[[#This Row],[Product]])-3),Tabla2[[#This Row],[Product]])</f>
        <v>Men</v>
      </c>
      <c r="I1428" s="6">
        <v>85.000000000000014</v>
      </c>
      <c r="J1428" s="4">
        <v>8000</v>
      </c>
      <c r="K1428" s="6">
        <f>Tabla2[[#This Row],[Price per Unit]]*Tabla2[[#This Row],[Units Sold]]</f>
        <v>680000.00000000012</v>
      </c>
      <c r="L1428" s="52">
        <f>Tabla2[[#This Row],[Units Sold]]/Cálculos!$C$11</f>
        <v>3.2272886620104957E-4</v>
      </c>
      <c r="M1428" s="6">
        <f>Tabla2[[#This Row],[Total Sales]]-Tabla2[[#This Row],[Operating Profit]]</f>
        <v>510000.00000000012</v>
      </c>
      <c r="N1428" s="6">
        <v>170000.00000000003</v>
      </c>
      <c r="O1428" s="46">
        <f>Tabla2[[#This Row],[Operating Profit]]/Tabla2[[#This Row],[Total Sales]]</f>
        <v>0.25</v>
      </c>
      <c r="P1428" s="1" t="s">
        <v>17</v>
      </c>
    </row>
    <row r="1429" spans="1:16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3" t="str">
        <f>IFERROR(LEFT(Tabla2[[#This Row],[Product]],FIND(" ",Tabla2[[#This Row],[Product]])-3),Tabla2[[#This Row],[Product]])</f>
        <v>Women</v>
      </c>
      <c r="I1429" s="6">
        <v>80.000000000000014</v>
      </c>
      <c r="J1429" s="4">
        <v>6000</v>
      </c>
      <c r="K1429" s="6">
        <f>Tabla2[[#This Row],[Price per Unit]]*Tabla2[[#This Row],[Units Sold]]</f>
        <v>480000.00000000006</v>
      </c>
      <c r="L1429" s="52">
        <f>Tabla2[[#This Row],[Units Sold]]/Cálculos!$C$11</f>
        <v>2.4204664965078721E-4</v>
      </c>
      <c r="M1429" s="6">
        <f>Tabla2[[#This Row],[Total Sales]]-Tabla2[[#This Row],[Operating Profit]]</f>
        <v>336000.00000000006</v>
      </c>
      <c r="N1429" s="6">
        <v>144000</v>
      </c>
      <c r="O1429" s="46">
        <f>Tabla2[[#This Row],[Operating Profit]]/Tabla2[[#This Row],[Total Sales]]</f>
        <v>0.3</v>
      </c>
      <c r="P1429" s="1" t="s">
        <v>17</v>
      </c>
    </row>
    <row r="1430" spans="1:16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3" t="str">
        <f>IFERROR(LEFT(Tabla2[[#This Row],[Product]],FIND(" ",Tabla2[[#This Row],[Product]])-3),Tabla2[[#This Row],[Product]])</f>
        <v>Women</v>
      </c>
      <c r="I1430" s="6">
        <v>80.000000000000014</v>
      </c>
      <c r="J1430" s="4">
        <v>6000</v>
      </c>
      <c r="K1430" s="6">
        <f>Tabla2[[#This Row],[Price per Unit]]*Tabla2[[#This Row],[Units Sold]]</f>
        <v>480000.00000000006</v>
      </c>
      <c r="L1430" s="52">
        <f>Tabla2[[#This Row],[Units Sold]]/Cálculos!$C$11</f>
        <v>2.4204664965078721E-4</v>
      </c>
      <c r="M1430" s="6">
        <f>Tabla2[[#This Row],[Total Sales]]-Tabla2[[#This Row],[Operating Profit]]</f>
        <v>336000.00000000006</v>
      </c>
      <c r="N1430" s="6">
        <v>144000</v>
      </c>
      <c r="O1430" s="46">
        <f>Tabla2[[#This Row],[Operating Profit]]/Tabla2[[#This Row],[Total Sales]]</f>
        <v>0.3</v>
      </c>
      <c r="P1430" s="1" t="s">
        <v>17</v>
      </c>
    </row>
    <row r="1431" spans="1:16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3" t="str">
        <f>IFERROR(LEFT(Tabla2[[#This Row],[Product]],FIND(" ",Tabla2[[#This Row],[Product]])-3),Tabla2[[#This Row],[Product]])</f>
        <v>Men</v>
      </c>
      <c r="I1431" s="6">
        <v>90.000000000000014</v>
      </c>
      <c r="J1431" s="4">
        <v>5250</v>
      </c>
      <c r="K1431" s="6">
        <f>Tabla2[[#This Row],[Price per Unit]]*Tabla2[[#This Row],[Units Sold]]</f>
        <v>472500.00000000006</v>
      </c>
      <c r="L1431" s="52">
        <f>Tabla2[[#This Row],[Units Sold]]/Cálculos!$C$11</f>
        <v>2.117908184444388E-4</v>
      </c>
      <c r="M1431" s="6">
        <f>Tabla2[[#This Row],[Total Sales]]-Tabla2[[#This Row],[Operating Profit]]</f>
        <v>378000.00000000006</v>
      </c>
      <c r="N1431" s="6">
        <v>94500.000000000015</v>
      </c>
      <c r="O1431" s="46">
        <f>Tabla2[[#This Row],[Operating Profit]]/Tabla2[[#This Row],[Total Sales]]</f>
        <v>0.2</v>
      </c>
      <c r="P1431" s="1" t="s">
        <v>17</v>
      </c>
    </row>
    <row r="1432" spans="1:16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3" t="str">
        <f>IFERROR(LEFT(Tabla2[[#This Row],[Product]],FIND(" ",Tabla2[[#This Row],[Product]])-3),Tabla2[[#This Row],[Product]])</f>
        <v>Women</v>
      </c>
      <c r="I1432" s="6">
        <v>95.000000000000014</v>
      </c>
      <c r="J1432" s="4">
        <v>6250</v>
      </c>
      <c r="K1432" s="6">
        <f>Tabla2[[#This Row],[Price per Unit]]*Tabla2[[#This Row],[Units Sold]]</f>
        <v>593750.00000000012</v>
      </c>
      <c r="L1432" s="52">
        <f>Tabla2[[#This Row],[Units Sold]]/Cálculos!$C$11</f>
        <v>2.5213192671957001E-4</v>
      </c>
      <c r="M1432" s="6">
        <f>Tabla2[[#This Row],[Total Sales]]-Tabla2[[#This Row],[Operating Profit]]</f>
        <v>326562.50000000006</v>
      </c>
      <c r="N1432" s="6">
        <v>267187.50000000006</v>
      </c>
      <c r="O1432" s="46">
        <f>Tabla2[[#This Row],[Operating Profit]]/Tabla2[[#This Row],[Total Sales]]</f>
        <v>0.45</v>
      </c>
      <c r="P1432" s="1" t="s">
        <v>17</v>
      </c>
    </row>
    <row r="1433" spans="1:16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3" t="str">
        <f>IFERROR(LEFT(Tabla2[[#This Row],[Product]],FIND(" ",Tabla2[[#This Row],[Product]])-3),Tabla2[[#This Row],[Product]])</f>
        <v>Men</v>
      </c>
      <c r="I1433" s="6">
        <v>45</v>
      </c>
      <c r="J1433" s="4">
        <v>8500</v>
      </c>
      <c r="K1433" s="6">
        <f>Tabla2[[#This Row],[Price per Unit]]*Tabla2[[#This Row],[Units Sold]]</f>
        <v>382500</v>
      </c>
      <c r="L1433" s="52">
        <f>Tabla2[[#This Row],[Units Sold]]/Cálculos!$C$11</f>
        <v>3.4289942033861518E-4</v>
      </c>
      <c r="M1433" s="6">
        <f>Tabla2[[#This Row],[Total Sales]]-Tabla2[[#This Row],[Operating Profit]]</f>
        <v>210375</v>
      </c>
      <c r="N1433" s="6">
        <v>172125</v>
      </c>
      <c r="O1433" s="46">
        <f>Tabla2[[#This Row],[Operating Profit]]/Tabla2[[#This Row],[Total Sales]]</f>
        <v>0.45</v>
      </c>
      <c r="P1433" s="1" t="s">
        <v>17</v>
      </c>
    </row>
    <row r="1434" spans="1:16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3" t="str">
        <f>IFERROR(LEFT(Tabla2[[#This Row],[Product]],FIND(" ",Tabla2[[#This Row],[Product]])-3),Tabla2[[#This Row],[Product]])</f>
        <v>Men</v>
      </c>
      <c r="I1434" s="6">
        <v>45</v>
      </c>
      <c r="J1434" s="4">
        <v>6500</v>
      </c>
      <c r="K1434" s="6">
        <f>Tabla2[[#This Row],[Price per Unit]]*Tabla2[[#This Row],[Units Sold]]</f>
        <v>292500</v>
      </c>
      <c r="L1434" s="52">
        <f>Tabla2[[#This Row],[Units Sold]]/Cálculos!$C$11</f>
        <v>2.6221720378835281E-4</v>
      </c>
      <c r="M1434" s="6">
        <f>Tabla2[[#This Row],[Total Sales]]-Tabla2[[#This Row],[Operating Profit]]</f>
        <v>190125</v>
      </c>
      <c r="N1434" s="6">
        <v>102375</v>
      </c>
      <c r="O1434" s="46">
        <f>Tabla2[[#This Row],[Operating Profit]]/Tabla2[[#This Row],[Total Sales]]</f>
        <v>0.35</v>
      </c>
      <c r="P1434" s="1" t="s">
        <v>17</v>
      </c>
    </row>
    <row r="1435" spans="1:16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3" t="str">
        <f>IFERROR(LEFT(Tabla2[[#This Row],[Product]],FIND(" ",Tabla2[[#This Row],[Product]])-3),Tabla2[[#This Row],[Product]])</f>
        <v>Women</v>
      </c>
      <c r="I1435" s="6">
        <v>35</v>
      </c>
      <c r="J1435" s="4">
        <v>6500</v>
      </c>
      <c r="K1435" s="6">
        <f>Tabla2[[#This Row],[Price per Unit]]*Tabla2[[#This Row],[Units Sold]]</f>
        <v>227500</v>
      </c>
      <c r="L1435" s="52">
        <f>Tabla2[[#This Row],[Units Sold]]/Cálculos!$C$11</f>
        <v>2.6221720378835281E-4</v>
      </c>
      <c r="M1435" s="6">
        <f>Tabla2[[#This Row],[Total Sales]]-Tabla2[[#This Row],[Operating Profit]]</f>
        <v>170625</v>
      </c>
      <c r="N1435" s="6">
        <v>56875</v>
      </c>
      <c r="O1435" s="46">
        <f>Tabla2[[#This Row],[Operating Profit]]/Tabla2[[#This Row],[Total Sales]]</f>
        <v>0.25</v>
      </c>
      <c r="P1435" s="1" t="s">
        <v>17</v>
      </c>
    </row>
    <row r="1436" spans="1:16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3" t="str">
        <f>IFERROR(LEFT(Tabla2[[#This Row],[Product]],FIND(" ",Tabla2[[#This Row],[Product]])-3),Tabla2[[#This Row],[Product]])</f>
        <v>Women</v>
      </c>
      <c r="I1436" s="6">
        <v>40</v>
      </c>
      <c r="J1436" s="4">
        <v>5000</v>
      </c>
      <c r="K1436" s="6">
        <f>Tabla2[[#This Row],[Price per Unit]]*Tabla2[[#This Row],[Units Sold]]</f>
        <v>200000</v>
      </c>
      <c r="L1436" s="52">
        <f>Tabla2[[#This Row],[Units Sold]]/Cálculos!$C$11</f>
        <v>2.01705541375656E-4</v>
      </c>
      <c r="M1436" s="6">
        <f>Tabla2[[#This Row],[Total Sales]]-Tabla2[[#This Row],[Operating Profit]]</f>
        <v>140000</v>
      </c>
      <c r="N1436" s="6">
        <v>60000</v>
      </c>
      <c r="O1436" s="46">
        <f>Tabla2[[#This Row],[Operating Profit]]/Tabla2[[#This Row],[Total Sales]]</f>
        <v>0.3</v>
      </c>
      <c r="P1436" s="1" t="s">
        <v>17</v>
      </c>
    </row>
    <row r="1437" spans="1:16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3" t="str">
        <f>IFERROR(LEFT(Tabla2[[#This Row],[Product]],FIND(" ",Tabla2[[#This Row],[Product]])-3),Tabla2[[#This Row],[Product]])</f>
        <v>Men</v>
      </c>
      <c r="I1437" s="6">
        <v>55.000000000000007</v>
      </c>
      <c r="J1437" s="4">
        <v>5500</v>
      </c>
      <c r="K1437" s="6">
        <f>Tabla2[[#This Row],[Price per Unit]]*Tabla2[[#This Row],[Units Sold]]</f>
        <v>302500.00000000006</v>
      </c>
      <c r="L1437" s="52">
        <f>Tabla2[[#This Row],[Units Sold]]/Cálculos!$C$11</f>
        <v>2.218760955132216E-4</v>
      </c>
      <c r="M1437" s="6">
        <f>Tabla2[[#This Row],[Total Sales]]-Tabla2[[#This Row],[Operating Profit]]</f>
        <v>196625.00000000006</v>
      </c>
      <c r="N1437" s="6">
        <v>105875.00000000001</v>
      </c>
      <c r="O1437" s="46">
        <f>Tabla2[[#This Row],[Operating Profit]]/Tabla2[[#This Row],[Total Sales]]</f>
        <v>0.35</v>
      </c>
      <c r="P1437" s="1" t="s">
        <v>17</v>
      </c>
    </row>
    <row r="1438" spans="1:16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3" t="str">
        <f>IFERROR(LEFT(Tabla2[[#This Row],[Product]],FIND(" ",Tabla2[[#This Row],[Product]])-3),Tabla2[[#This Row],[Product]])</f>
        <v>Women</v>
      </c>
      <c r="I1438" s="6">
        <v>45</v>
      </c>
      <c r="J1438" s="4">
        <v>6500</v>
      </c>
      <c r="K1438" s="6">
        <f>Tabla2[[#This Row],[Price per Unit]]*Tabla2[[#This Row],[Units Sold]]</f>
        <v>292500</v>
      </c>
      <c r="L1438" s="52">
        <f>Tabla2[[#This Row],[Units Sold]]/Cálculos!$C$11</f>
        <v>2.6221720378835281E-4</v>
      </c>
      <c r="M1438" s="6">
        <f>Tabla2[[#This Row],[Total Sales]]-Tabla2[[#This Row],[Operating Profit]]</f>
        <v>146250</v>
      </c>
      <c r="N1438" s="6">
        <v>146250</v>
      </c>
      <c r="O1438" s="46">
        <f>Tabla2[[#This Row],[Operating Profit]]/Tabla2[[#This Row],[Total Sales]]</f>
        <v>0.5</v>
      </c>
      <c r="P1438" s="1" t="s">
        <v>17</v>
      </c>
    </row>
    <row r="1439" spans="1:16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3" t="str">
        <f>IFERROR(LEFT(Tabla2[[#This Row],[Product]],FIND(" ",Tabla2[[#This Row],[Product]])-3),Tabla2[[#This Row],[Product]])</f>
        <v>Men</v>
      </c>
      <c r="I1439" s="6">
        <v>45</v>
      </c>
      <c r="J1439" s="4">
        <v>9000</v>
      </c>
      <c r="K1439" s="6">
        <f>Tabla2[[#This Row],[Price per Unit]]*Tabla2[[#This Row],[Units Sold]]</f>
        <v>405000</v>
      </c>
      <c r="L1439" s="52">
        <f>Tabla2[[#This Row],[Units Sold]]/Cálculos!$C$11</f>
        <v>3.6306997447618078E-4</v>
      </c>
      <c r="M1439" s="6">
        <f>Tabla2[[#This Row],[Total Sales]]-Tabla2[[#This Row],[Operating Profit]]</f>
        <v>222750</v>
      </c>
      <c r="N1439" s="6">
        <v>182250</v>
      </c>
      <c r="O1439" s="46">
        <f>Tabla2[[#This Row],[Operating Profit]]/Tabla2[[#This Row],[Total Sales]]</f>
        <v>0.45</v>
      </c>
      <c r="P1439" s="1" t="s">
        <v>17</v>
      </c>
    </row>
    <row r="1440" spans="1:16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3" t="str">
        <f>IFERROR(LEFT(Tabla2[[#This Row],[Product]],FIND(" ",Tabla2[[#This Row],[Product]])-3),Tabla2[[#This Row],[Product]])</f>
        <v>Men</v>
      </c>
      <c r="I1440" s="6">
        <v>45</v>
      </c>
      <c r="J1440" s="4">
        <v>5500</v>
      </c>
      <c r="K1440" s="6">
        <f>Tabla2[[#This Row],[Price per Unit]]*Tabla2[[#This Row],[Units Sold]]</f>
        <v>247500</v>
      </c>
      <c r="L1440" s="52">
        <f>Tabla2[[#This Row],[Units Sold]]/Cálculos!$C$11</f>
        <v>2.218760955132216E-4</v>
      </c>
      <c r="M1440" s="6">
        <f>Tabla2[[#This Row],[Total Sales]]-Tabla2[[#This Row],[Operating Profit]]</f>
        <v>160875</v>
      </c>
      <c r="N1440" s="6">
        <v>86625</v>
      </c>
      <c r="O1440" s="46">
        <f>Tabla2[[#This Row],[Operating Profit]]/Tabla2[[#This Row],[Total Sales]]</f>
        <v>0.35</v>
      </c>
      <c r="P1440" s="1" t="s">
        <v>17</v>
      </c>
    </row>
    <row r="1441" spans="1:16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3" t="str">
        <f>IFERROR(LEFT(Tabla2[[#This Row],[Product]],FIND(" ",Tabla2[[#This Row],[Product]])-3),Tabla2[[#This Row],[Product]])</f>
        <v>Women</v>
      </c>
      <c r="I1441" s="6">
        <v>35</v>
      </c>
      <c r="J1441" s="4">
        <v>6000</v>
      </c>
      <c r="K1441" s="6">
        <f>Tabla2[[#This Row],[Price per Unit]]*Tabla2[[#This Row],[Units Sold]]</f>
        <v>210000</v>
      </c>
      <c r="L1441" s="52">
        <f>Tabla2[[#This Row],[Units Sold]]/Cálculos!$C$11</f>
        <v>2.4204664965078721E-4</v>
      </c>
      <c r="M1441" s="6">
        <f>Tabla2[[#This Row],[Total Sales]]-Tabla2[[#This Row],[Operating Profit]]</f>
        <v>157500</v>
      </c>
      <c r="N1441" s="6">
        <v>52500</v>
      </c>
      <c r="O1441" s="46">
        <f>Tabla2[[#This Row],[Operating Profit]]/Tabla2[[#This Row],[Total Sales]]</f>
        <v>0.25</v>
      </c>
      <c r="P1441" s="1" t="s">
        <v>17</v>
      </c>
    </row>
    <row r="1442" spans="1:16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3" t="str">
        <f>IFERROR(LEFT(Tabla2[[#This Row],[Product]],FIND(" ",Tabla2[[#This Row],[Product]])-3),Tabla2[[#This Row],[Product]])</f>
        <v>Women</v>
      </c>
      <c r="I1442" s="6">
        <v>40</v>
      </c>
      <c r="J1442" s="4">
        <v>4750</v>
      </c>
      <c r="K1442" s="6">
        <f>Tabla2[[#This Row],[Price per Unit]]*Tabla2[[#This Row],[Units Sold]]</f>
        <v>190000</v>
      </c>
      <c r="L1442" s="52">
        <f>Tabla2[[#This Row],[Units Sold]]/Cálculos!$C$11</f>
        <v>1.9162026430687319E-4</v>
      </c>
      <c r="M1442" s="6">
        <f>Tabla2[[#This Row],[Total Sales]]-Tabla2[[#This Row],[Operating Profit]]</f>
        <v>133000</v>
      </c>
      <c r="N1442" s="6">
        <v>57000</v>
      </c>
      <c r="O1442" s="46">
        <f>Tabla2[[#This Row],[Operating Profit]]/Tabla2[[#This Row],[Total Sales]]</f>
        <v>0.3</v>
      </c>
      <c r="P1442" s="1" t="s">
        <v>17</v>
      </c>
    </row>
    <row r="1443" spans="1:16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3" t="str">
        <f>IFERROR(LEFT(Tabla2[[#This Row],[Product]],FIND(" ",Tabla2[[#This Row],[Product]])-3),Tabla2[[#This Row],[Product]])</f>
        <v>Men</v>
      </c>
      <c r="I1443" s="6">
        <v>55.000000000000007</v>
      </c>
      <c r="J1443" s="4">
        <v>5500</v>
      </c>
      <c r="K1443" s="6">
        <f>Tabla2[[#This Row],[Price per Unit]]*Tabla2[[#This Row],[Units Sold]]</f>
        <v>302500.00000000006</v>
      </c>
      <c r="L1443" s="52">
        <f>Tabla2[[#This Row],[Units Sold]]/Cálculos!$C$11</f>
        <v>2.218760955132216E-4</v>
      </c>
      <c r="M1443" s="6">
        <f>Tabla2[[#This Row],[Total Sales]]-Tabla2[[#This Row],[Operating Profit]]</f>
        <v>196625.00000000006</v>
      </c>
      <c r="N1443" s="6">
        <v>105875.00000000001</v>
      </c>
      <c r="O1443" s="46">
        <f>Tabla2[[#This Row],[Operating Profit]]/Tabla2[[#This Row],[Total Sales]]</f>
        <v>0.35</v>
      </c>
      <c r="P1443" s="1" t="s">
        <v>17</v>
      </c>
    </row>
    <row r="1444" spans="1:16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3" t="str">
        <f>IFERROR(LEFT(Tabla2[[#This Row],[Product]],FIND(" ",Tabla2[[#This Row],[Product]])-3),Tabla2[[#This Row],[Product]])</f>
        <v>Women</v>
      </c>
      <c r="I1444" s="6">
        <v>45</v>
      </c>
      <c r="J1444" s="4">
        <v>6500</v>
      </c>
      <c r="K1444" s="6">
        <f>Tabla2[[#This Row],[Price per Unit]]*Tabla2[[#This Row],[Units Sold]]</f>
        <v>292500</v>
      </c>
      <c r="L1444" s="52">
        <f>Tabla2[[#This Row],[Units Sold]]/Cálculos!$C$11</f>
        <v>2.6221720378835281E-4</v>
      </c>
      <c r="M1444" s="6">
        <f>Tabla2[[#This Row],[Total Sales]]-Tabla2[[#This Row],[Operating Profit]]</f>
        <v>146250</v>
      </c>
      <c r="N1444" s="6">
        <v>146250</v>
      </c>
      <c r="O1444" s="46">
        <f>Tabla2[[#This Row],[Operating Profit]]/Tabla2[[#This Row],[Total Sales]]</f>
        <v>0.5</v>
      </c>
      <c r="P1444" s="1" t="s">
        <v>17</v>
      </c>
    </row>
    <row r="1445" spans="1:16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3" t="str">
        <f>IFERROR(LEFT(Tabla2[[#This Row],[Product]],FIND(" ",Tabla2[[#This Row],[Product]])-3),Tabla2[[#This Row],[Product]])</f>
        <v>Men</v>
      </c>
      <c r="I1445" s="6">
        <v>45</v>
      </c>
      <c r="J1445" s="4">
        <v>8700</v>
      </c>
      <c r="K1445" s="6">
        <f>Tabla2[[#This Row],[Price per Unit]]*Tabla2[[#This Row],[Units Sold]]</f>
        <v>391500</v>
      </c>
      <c r="L1445" s="52">
        <f>Tabla2[[#This Row],[Units Sold]]/Cálculos!$C$11</f>
        <v>3.5096764199364145E-4</v>
      </c>
      <c r="M1445" s="6">
        <f>Tabla2[[#This Row],[Total Sales]]-Tabla2[[#This Row],[Operating Profit]]</f>
        <v>215325</v>
      </c>
      <c r="N1445" s="6">
        <v>176175</v>
      </c>
      <c r="O1445" s="46">
        <f>Tabla2[[#This Row],[Operating Profit]]/Tabla2[[#This Row],[Total Sales]]</f>
        <v>0.45</v>
      </c>
      <c r="P1445" s="1" t="s">
        <v>17</v>
      </c>
    </row>
    <row r="1446" spans="1:16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3" t="str">
        <f>IFERROR(LEFT(Tabla2[[#This Row],[Product]],FIND(" ",Tabla2[[#This Row],[Product]])-3),Tabla2[[#This Row],[Product]])</f>
        <v>Men</v>
      </c>
      <c r="I1446" s="6">
        <v>45</v>
      </c>
      <c r="J1446" s="4">
        <v>5500</v>
      </c>
      <c r="K1446" s="6">
        <f>Tabla2[[#This Row],[Price per Unit]]*Tabla2[[#This Row],[Units Sold]]</f>
        <v>247500</v>
      </c>
      <c r="L1446" s="52">
        <f>Tabla2[[#This Row],[Units Sold]]/Cálculos!$C$11</f>
        <v>2.218760955132216E-4</v>
      </c>
      <c r="M1446" s="6">
        <f>Tabla2[[#This Row],[Total Sales]]-Tabla2[[#This Row],[Operating Profit]]</f>
        <v>160875</v>
      </c>
      <c r="N1446" s="6">
        <v>86625</v>
      </c>
      <c r="O1446" s="46">
        <f>Tabla2[[#This Row],[Operating Profit]]/Tabla2[[#This Row],[Total Sales]]</f>
        <v>0.35</v>
      </c>
      <c r="P1446" s="1" t="s">
        <v>17</v>
      </c>
    </row>
    <row r="1447" spans="1:16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3" t="str">
        <f>IFERROR(LEFT(Tabla2[[#This Row],[Product]],FIND(" ",Tabla2[[#This Row],[Product]])-3),Tabla2[[#This Row],[Product]])</f>
        <v>Women</v>
      </c>
      <c r="I1447" s="6">
        <v>35</v>
      </c>
      <c r="J1447" s="4">
        <v>5750</v>
      </c>
      <c r="K1447" s="6">
        <f>Tabla2[[#This Row],[Price per Unit]]*Tabla2[[#This Row],[Units Sold]]</f>
        <v>201250</v>
      </c>
      <c r="L1447" s="52">
        <f>Tabla2[[#This Row],[Units Sold]]/Cálculos!$C$11</f>
        <v>2.319613725820044E-4</v>
      </c>
      <c r="M1447" s="6">
        <f>Tabla2[[#This Row],[Total Sales]]-Tabla2[[#This Row],[Operating Profit]]</f>
        <v>150937.5</v>
      </c>
      <c r="N1447" s="6">
        <v>50312.5</v>
      </c>
      <c r="O1447" s="46">
        <f>Tabla2[[#This Row],[Operating Profit]]/Tabla2[[#This Row],[Total Sales]]</f>
        <v>0.25</v>
      </c>
      <c r="P1447" s="1" t="s">
        <v>17</v>
      </c>
    </row>
    <row r="1448" spans="1:16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3" t="str">
        <f>IFERROR(LEFT(Tabla2[[#This Row],[Product]],FIND(" ",Tabla2[[#This Row],[Product]])-3),Tabla2[[#This Row],[Product]])</f>
        <v>Women</v>
      </c>
      <c r="I1448" s="6">
        <v>40</v>
      </c>
      <c r="J1448" s="4">
        <v>4250</v>
      </c>
      <c r="K1448" s="6">
        <f>Tabla2[[#This Row],[Price per Unit]]*Tabla2[[#This Row],[Units Sold]]</f>
        <v>170000</v>
      </c>
      <c r="L1448" s="52">
        <f>Tabla2[[#This Row],[Units Sold]]/Cálculos!$C$11</f>
        <v>1.7144971016930759E-4</v>
      </c>
      <c r="M1448" s="6">
        <f>Tabla2[[#This Row],[Total Sales]]-Tabla2[[#This Row],[Operating Profit]]</f>
        <v>119000</v>
      </c>
      <c r="N1448" s="6">
        <v>51000</v>
      </c>
      <c r="O1448" s="46">
        <f>Tabla2[[#This Row],[Operating Profit]]/Tabla2[[#This Row],[Total Sales]]</f>
        <v>0.3</v>
      </c>
      <c r="P1448" s="1" t="s">
        <v>17</v>
      </c>
    </row>
    <row r="1449" spans="1:16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3" t="str">
        <f>IFERROR(LEFT(Tabla2[[#This Row],[Product]],FIND(" ",Tabla2[[#This Row],[Product]])-3),Tabla2[[#This Row],[Product]])</f>
        <v>Men</v>
      </c>
      <c r="I1449" s="6">
        <v>55.000000000000007</v>
      </c>
      <c r="J1449" s="4">
        <v>4750</v>
      </c>
      <c r="K1449" s="6">
        <f>Tabla2[[#This Row],[Price per Unit]]*Tabla2[[#This Row],[Units Sold]]</f>
        <v>261250.00000000003</v>
      </c>
      <c r="L1449" s="52">
        <f>Tabla2[[#This Row],[Units Sold]]/Cálculos!$C$11</f>
        <v>1.9162026430687319E-4</v>
      </c>
      <c r="M1449" s="6">
        <f>Tabla2[[#This Row],[Total Sales]]-Tabla2[[#This Row],[Operating Profit]]</f>
        <v>169812.50000000003</v>
      </c>
      <c r="N1449" s="6">
        <v>91437.5</v>
      </c>
      <c r="O1449" s="46">
        <f>Tabla2[[#This Row],[Operating Profit]]/Tabla2[[#This Row],[Total Sales]]</f>
        <v>0.35</v>
      </c>
      <c r="P1449" s="1" t="s">
        <v>17</v>
      </c>
    </row>
    <row r="1450" spans="1:16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3" t="str">
        <f>IFERROR(LEFT(Tabla2[[#This Row],[Product]],FIND(" ",Tabla2[[#This Row],[Product]])-3),Tabla2[[#This Row],[Product]])</f>
        <v>Women</v>
      </c>
      <c r="I1450" s="6">
        <v>45</v>
      </c>
      <c r="J1450" s="4">
        <v>5750</v>
      </c>
      <c r="K1450" s="6">
        <f>Tabla2[[#This Row],[Price per Unit]]*Tabla2[[#This Row],[Units Sold]]</f>
        <v>258750</v>
      </c>
      <c r="L1450" s="52">
        <f>Tabla2[[#This Row],[Units Sold]]/Cálculos!$C$11</f>
        <v>2.319613725820044E-4</v>
      </c>
      <c r="M1450" s="6">
        <f>Tabla2[[#This Row],[Total Sales]]-Tabla2[[#This Row],[Operating Profit]]</f>
        <v>129375</v>
      </c>
      <c r="N1450" s="6">
        <v>129375</v>
      </c>
      <c r="O1450" s="46">
        <f>Tabla2[[#This Row],[Operating Profit]]/Tabla2[[#This Row],[Total Sales]]</f>
        <v>0.5</v>
      </c>
      <c r="P1450" s="1" t="s">
        <v>17</v>
      </c>
    </row>
    <row r="1451" spans="1:16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3" t="str">
        <f>IFERROR(LEFT(Tabla2[[#This Row],[Product]],FIND(" ",Tabla2[[#This Row],[Product]])-3),Tabla2[[#This Row],[Product]])</f>
        <v>Men</v>
      </c>
      <c r="I1451" s="6">
        <v>45</v>
      </c>
      <c r="J1451" s="4">
        <v>8250</v>
      </c>
      <c r="K1451" s="6">
        <f>Tabla2[[#This Row],[Price per Unit]]*Tabla2[[#This Row],[Units Sold]]</f>
        <v>371250</v>
      </c>
      <c r="L1451" s="52">
        <f>Tabla2[[#This Row],[Units Sold]]/Cálculos!$C$11</f>
        <v>3.3281414326983237E-4</v>
      </c>
      <c r="M1451" s="6">
        <f>Tabla2[[#This Row],[Total Sales]]-Tabla2[[#This Row],[Operating Profit]]</f>
        <v>204187.5</v>
      </c>
      <c r="N1451" s="6">
        <v>167062.5</v>
      </c>
      <c r="O1451" s="46">
        <f>Tabla2[[#This Row],[Operating Profit]]/Tabla2[[#This Row],[Total Sales]]</f>
        <v>0.45</v>
      </c>
      <c r="P1451" s="1" t="s">
        <v>17</v>
      </c>
    </row>
    <row r="1452" spans="1:16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3" t="str">
        <f>IFERROR(LEFT(Tabla2[[#This Row],[Product]],FIND(" ",Tabla2[[#This Row],[Product]])-3),Tabla2[[#This Row],[Product]])</f>
        <v>Men</v>
      </c>
      <c r="I1452" s="6">
        <v>45</v>
      </c>
      <c r="J1452" s="4">
        <v>5250</v>
      </c>
      <c r="K1452" s="6">
        <f>Tabla2[[#This Row],[Price per Unit]]*Tabla2[[#This Row],[Units Sold]]</f>
        <v>236250</v>
      </c>
      <c r="L1452" s="52">
        <f>Tabla2[[#This Row],[Units Sold]]/Cálculos!$C$11</f>
        <v>2.117908184444388E-4</v>
      </c>
      <c r="M1452" s="6">
        <f>Tabla2[[#This Row],[Total Sales]]-Tabla2[[#This Row],[Operating Profit]]</f>
        <v>153562.5</v>
      </c>
      <c r="N1452" s="6">
        <v>82687.5</v>
      </c>
      <c r="O1452" s="46">
        <f>Tabla2[[#This Row],[Operating Profit]]/Tabla2[[#This Row],[Total Sales]]</f>
        <v>0.35</v>
      </c>
      <c r="P1452" s="1" t="s">
        <v>17</v>
      </c>
    </row>
    <row r="1453" spans="1:16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3" t="str">
        <f>IFERROR(LEFT(Tabla2[[#This Row],[Product]],FIND(" ",Tabla2[[#This Row],[Product]])-3),Tabla2[[#This Row],[Product]])</f>
        <v>Women</v>
      </c>
      <c r="I1453" s="6">
        <v>35</v>
      </c>
      <c r="J1453" s="4">
        <v>5250</v>
      </c>
      <c r="K1453" s="6">
        <f>Tabla2[[#This Row],[Price per Unit]]*Tabla2[[#This Row],[Units Sold]]</f>
        <v>183750</v>
      </c>
      <c r="L1453" s="52">
        <f>Tabla2[[#This Row],[Units Sold]]/Cálculos!$C$11</f>
        <v>2.117908184444388E-4</v>
      </c>
      <c r="M1453" s="6">
        <f>Tabla2[[#This Row],[Total Sales]]-Tabla2[[#This Row],[Operating Profit]]</f>
        <v>137812.5</v>
      </c>
      <c r="N1453" s="6">
        <v>45937.5</v>
      </c>
      <c r="O1453" s="46">
        <f>Tabla2[[#This Row],[Operating Profit]]/Tabla2[[#This Row],[Total Sales]]</f>
        <v>0.25</v>
      </c>
      <c r="P1453" s="1" t="s">
        <v>17</v>
      </c>
    </row>
    <row r="1454" spans="1:16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3" t="str">
        <f>IFERROR(LEFT(Tabla2[[#This Row],[Product]],FIND(" ",Tabla2[[#This Row],[Product]])-3),Tabla2[[#This Row],[Product]])</f>
        <v>Women</v>
      </c>
      <c r="I1454" s="6">
        <v>40</v>
      </c>
      <c r="J1454" s="4">
        <v>4500</v>
      </c>
      <c r="K1454" s="6">
        <f>Tabla2[[#This Row],[Price per Unit]]*Tabla2[[#This Row],[Units Sold]]</f>
        <v>180000</v>
      </c>
      <c r="L1454" s="52">
        <f>Tabla2[[#This Row],[Units Sold]]/Cálculos!$C$11</f>
        <v>1.8153498723809039E-4</v>
      </c>
      <c r="M1454" s="6">
        <f>Tabla2[[#This Row],[Total Sales]]-Tabla2[[#This Row],[Operating Profit]]</f>
        <v>126000</v>
      </c>
      <c r="N1454" s="6">
        <v>54000</v>
      </c>
      <c r="O1454" s="46">
        <f>Tabla2[[#This Row],[Operating Profit]]/Tabla2[[#This Row],[Total Sales]]</f>
        <v>0.3</v>
      </c>
      <c r="P1454" s="1" t="s">
        <v>17</v>
      </c>
    </row>
    <row r="1455" spans="1:16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3" t="str">
        <f>IFERROR(LEFT(Tabla2[[#This Row],[Product]],FIND(" ",Tabla2[[#This Row],[Product]])-3),Tabla2[[#This Row],[Product]])</f>
        <v>Men</v>
      </c>
      <c r="I1455" s="6">
        <v>55.000000000000007</v>
      </c>
      <c r="J1455" s="4">
        <v>4750</v>
      </c>
      <c r="K1455" s="6">
        <f>Tabla2[[#This Row],[Price per Unit]]*Tabla2[[#This Row],[Units Sold]]</f>
        <v>261250.00000000003</v>
      </c>
      <c r="L1455" s="52">
        <f>Tabla2[[#This Row],[Units Sold]]/Cálculos!$C$11</f>
        <v>1.9162026430687319E-4</v>
      </c>
      <c r="M1455" s="6">
        <f>Tabla2[[#This Row],[Total Sales]]-Tabla2[[#This Row],[Operating Profit]]</f>
        <v>169812.50000000003</v>
      </c>
      <c r="N1455" s="6">
        <v>91437.5</v>
      </c>
      <c r="O1455" s="46">
        <f>Tabla2[[#This Row],[Operating Profit]]/Tabla2[[#This Row],[Total Sales]]</f>
        <v>0.35</v>
      </c>
      <c r="P1455" s="1" t="s">
        <v>17</v>
      </c>
    </row>
    <row r="1456" spans="1:16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3" t="str">
        <f>IFERROR(LEFT(Tabla2[[#This Row],[Product]],FIND(" ",Tabla2[[#This Row],[Product]])-3),Tabla2[[#This Row],[Product]])</f>
        <v>Women</v>
      </c>
      <c r="I1456" s="6">
        <v>45</v>
      </c>
      <c r="J1456" s="4">
        <v>6000</v>
      </c>
      <c r="K1456" s="6">
        <f>Tabla2[[#This Row],[Price per Unit]]*Tabla2[[#This Row],[Units Sold]]</f>
        <v>270000</v>
      </c>
      <c r="L1456" s="52">
        <f>Tabla2[[#This Row],[Units Sold]]/Cálculos!$C$11</f>
        <v>2.4204664965078721E-4</v>
      </c>
      <c r="M1456" s="6">
        <f>Tabla2[[#This Row],[Total Sales]]-Tabla2[[#This Row],[Operating Profit]]</f>
        <v>135000</v>
      </c>
      <c r="N1456" s="6">
        <v>135000</v>
      </c>
      <c r="O1456" s="46">
        <f>Tabla2[[#This Row],[Operating Profit]]/Tabla2[[#This Row],[Total Sales]]</f>
        <v>0.5</v>
      </c>
      <c r="P1456" s="1" t="s">
        <v>17</v>
      </c>
    </row>
    <row r="1457" spans="1:16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3" t="str">
        <f>IFERROR(LEFT(Tabla2[[#This Row],[Product]],FIND(" ",Tabla2[[#This Row],[Product]])-3),Tabla2[[#This Row],[Product]])</f>
        <v>Men</v>
      </c>
      <c r="I1457" s="6">
        <v>55.000000000000007</v>
      </c>
      <c r="J1457" s="4">
        <v>8700</v>
      </c>
      <c r="K1457" s="6">
        <f>Tabla2[[#This Row],[Price per Unit]]*Tabla2[[#This Row],[Units Sold]]</f>
        <v>478500.00000000006</v>
      </c>
      <c r="L1457" s="52">
        <f>Tabla2[[#This Row],[Units Sold]]/Cálculos!$C$11</f>
        <v>3.5096764199364145E-4</v>
      </c>
      <c r="M1457" s="6">
        <f>Tabla2[[#This Row],[Total Sales]]-Tabla2[[#This Row],[Operating Profit]]</f>
        <v>263175</v>
      </c>
      <c r="N1457" s="6">
        <v>215325.00000000003</v>
      </c>
      <c r="O1457" s="46">
        <f>Tabla2[[#This Row],[Operating Profit]]/Tabla2[[#This Row],[Total Sales]]</f>
        <v>0.45</v>
      </c>
      <c r="P1457" s="1" t="s">
        <v>17</v>
      </c>
    </row>
    <row r="1458" spans="1:16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3" t="str">
        <f>IFERROR(LEFT(Tabla2[[#This Row],[Product]],FIND(" ",Tabla2[[#This Row],[Product]])-3),Tabla2[[#This Row],[Product]])</f>
        <v>Men</v>
      </c>
      <c r="I1458" s="6">
        <v>55.000000000000007</v>
      </c>
      <c r="J1458" s="4">
        <v>5750</v>
      </c>
      <c r="K1458" s="6">
        <f>Tabla2[[#This Row],[Price per Unit]]*Tabla2[[#This Row],[Units Sold]]</f>
        <v>316250.00000000006</v>
      </c>
      <c r="L1458" s="52">
        <f>Tabla2[[#This Row],[Units Sold]]/Cálculos!$C$11</f>
        <v>2.319613725820044E-4</v>
      </c>
      <c r="M1458" s="6">
        <f>Tabla2[[#This Row],[Total Sales]]-Tabla2[[#This Row],[Operating Profit]]</f>
        <v>205562.50000000006</v>
      </c>
      <c r="N1458" s="6">
        <v>110687.50000000001</v>
      </c>
      <c r="O1458" s="46">
        <f>Tabla2[[#This Row],[Operating Profit]]/Tabla2[[#This Row],[Total Sales]]</f>
        <v>0.35</v>
      </c>
      <c r="P1458" s="1" t="s">
        <v>17</v>
      </c>
    </row>
    <row r="1459" spans="1:16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3" t="str">
        <f>IFERROR(LEFT(Tabla2[[#This Row],[Product]],FIND(" ",Tabla2[[#This Row],[Product]])-3),Tabla2[[#This Row],[Product]])</f>
        <v>Women</v>
      </c>
      <c r="I1459" s="6">
        <v>50</v>
      </c>
      <c r="J1459" s="4">
        <v>5500</v>
      </c>
      <c r="K1459" s="6">
        <f>Tabla2[[#This Row],[Price per Unit]]*Tabla2[[#This Row],[Units Sold]]</f>
        <v>275000</v>
      </c>
      <c r="L1459" s="52">
        <f>Tabla2[[#This Row],[Units Sold]]/Cálculos!$C$11</f>
        <v>2.218760955132216E-4</v>
      </c>
      <c r="M1459" s="6">
        <f>Tabla2[[#This Row],[Total Sales]]-Tabla2[[#This Row],[Operating Profit]]</f>
        <v>206250</v>
      </c>
      <c r="N1459" s="6">
        <v>68750</v>
      </c>
      <c r="O1459" s="46">
        <f>Tabla2[[#This Row],[Operating Profit]]/Tabla2[[#This Row],[Total Sales]]</f>
        <v>0.25</v>
      </c>
      <c r="P1459" s="1" t="s">
        <v>17</v>
      </c>
    </row>
    <row r="1460" spans="1:16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3" t="str">
        <f>IFERROR(LEFT(Tabla2[[#This Row],[Product]],FIND(" ",Tabla2[[#This Row],[Product]])-3),Tabla2[[#This Row],[Product]])</f>
        <v>Women</v>
      </c>
      <c r="I1460" s="6">
        <v>50</v>
      </c>
      <c r="J1460" s="4">
        <v>5000</v>
      </c>
      <c r="K1460" s="6">
        <f>Tabla2[[#This Row],[Price per Unit]]*Tabla2[[#This Row],[Units Sold]]</f>
        <v>250000</v>
      </c>
      <c r="L1460" s="52">
        <f>Tabla2[[#This Row],[Units Sold]]/Cálculos!$C$11</f>
        <v>2.01705541375656E-4</v>
      </c>
      <c r="M1460" s="6">
        <f>Tabla2[[#This Row],[Total Sales]]-Tabla2[[#This Row],[Operating Profit]]</f>
        <v>175000</v>
      </c>
      <c r="N1460" s="6">
        <v>75000</v>
      </c>
      <c r="O1460" s="46">
        <f>Tabla2[[#This Row],[Operating Profit]]/Tabla2[[#This Row],[Total Sales]]</f>
        <v>0.3</v>
      </c>
      <c r="P1460" s="1" t="s">
        <v>17</v>
      </c>
    </row>
    <row r="1461" spans="1:16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3" t="str">
        <f>IFERROR(LEFT(Tabla2[[#This Row],[Product]],FIND(" ",Tabla2[[#This Row],[Product]])-3),Tabla2[[#This Row],[Product]])</f>
        <v>Men</v>
      </c>
      <c r="I1461" s="6">
        <v>60</v>
      </c>
      <c r="J1461" s="4">
        <v>5250</v>
      </c>
      <c r="K1461" s="6">
        <f>Tabla2[[#This Row],[Price per Unit]]*Tabla2[[#This Row],[Units Sold]]</f>
        <v>315000</v>
      </c>
      <c r="L1461" s="52">
        <f>Tabla2[[#This Row],[Units Sold]]/Cálculos!$C$11</f>
        <v>2.117908184444388E-4</v>
      </c>
      <c r="M1461" s="6">
        <f>Tabla2[[#This Row],[Total Sales]]-Tabla2[[#This Row],[Operating Profit]]</f>
        <v>204750</v>
      </c>
      <c r="N1461" s="6">
        <v>110250</v>
      </c>
      <c r="O1461" s="46">
        <f>Tabla2[[#This Row],[Operating Profit]]/Tabla2[[#This Row],[Total Sales]]</f>
        <v>0.35</v>
      </c>
      <c r="P1461" s="1" t="s">
        <v>17</v>
      </c>
    </row>
    <row r="1462" spans="1:16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3" t="str">
        <f>IFERROR(LEFT(Tabla2[[#This Row],[Product]],FIND(" ",Tabla2[[#This Row],[Product]])-3),Tabla2[[#This Row],[Product]])</f>
        <v>Women</v>
      </c>
      <c r="I1462" s="6">
        <v>65</v>
      </c>
      <c r="J1462" s="4">
        <v>6250</v>
      </c>
      <c r="K1462" s="6">
        <f>Tabla2[[#This Row],[Price per Unit]]*Tabla2[[#This Row],[Units Sold]]</f>
        <v>406250</v>
      </c>
      <c r="L1462" s="52">
        <f>Tabla2[[#This Row],[Units Sold]]/Cálculos!$C$11</f>
        <v>2.5213192671957001E-4</v>
      </c>
      <c r="M1462" s="6">
        <f>Tabla2[[#This Row],[Total Sales]]-Tabla2[[#This Row],[Operating Profit]]</f>
        <v>203125</v>
      </c>
      <c r="N1462" s="6">
        <v>203125</v>
      </c>
      <c r="O1462" s="46">
        <f>Tabla2[[#This Row],[Operating Profit]]/Tabla2[[#This Row],[Total Sales]]</f>
        <v>0.5</v>
      </c>
      <c r="P1462" s="1" t="s">
        <v>17</v>
      </c>
    </row>
    <row r="1463" spans="1:16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3" t="str">
        <f>IFERROR(LEFT(Tabla2[[#This Row],[Product]],FIND(" ",Tabla2[[#This Row],[Product]])-3),Tabla2[[#This Row],[Product]])</f>
        <v>Men</v>
      </c>
      <c r="I1463" s="6">
        <v>60</v>
      </c>
      <c r="J1463" s="4">
        <v>8750</v>
      </c>
      <c r="K1463" s="6">
        <f>Tabla2[[#This Row],[Price per Unit]]*Tabla2[[#This Row],[Units Sold]]</f>
        <v>525000</v>
      </c>
      <c r="L1463" s="52">
        <f>Tabla2[[#This Row],[Units Sold]]/Cálculos!$C$11</f>
        <v>3.5298469740739798E-4</v>
      </c>
      <c r="M1463" s="6">
        <f>Tabla2[[#This Row],[Total Sales]]-Tabla2[[#This Row],[Operating Profit]]</f>
        <v>288750</v>
      </c>
      <c r="N1463" s="6">
        <v>236250</v>
      </c>
      <c r="O1463" s="46">
        <f>Tabla2[[#This Row],[Operating Profit]]/Tabla2[[#This Row],[Total Sales]]</f>
        <v>0.45</v>
      </c>
      <c r="P1463" s="1" t="s">
        <v>17</v>
      </c>
    </row>
    <row r="1464" spans="1:16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3" t="str">
        <f>IFERROR(LEFT(Tabla2[[#This Row],[Product]],FIND(" ",Tabla2[[#This Row],[Product]])-3),Tabla2[[#This Row],[Product]])</f>
        <v>Men</v>
      </c>
      <c r="I1464" s="6">
        <v>55.000000000000007</v>
      </c>
      <c r="J1464" s="4">
        <v>6250</v>
      </c>
      <c r="K1464" s="6">
        <f>Tabla2[[#This Row],[Price per Unit]]*Tabla2[[#This Row],[Units Sold]]</f>
        <v>343750.00000000006</v>
      </c>
      <c r="L1464" s="52">
        <f>Tabla2[[#This Row],[Units Sold]]/Cálculos!$C$11</f>
        <v>2.5213192671957001E-4</v>
      </c>
      <c r="M1464" s="6">
        <f>Tabla2[[#This Row],[Total Sales]]-Tabla2[[#This Row],[Operating Profit]]</f>
        <v>223437.50000000006</v>
      </c>
      <c r="N1464" s="6">
        <v>120312.50000000001</v>
      </c>
      <c r="O1464" s="46">
        <f>Tabla2[[#This Row],[Operating Profit]]/Tabla2[[#This Row],[Total Sales]]</f>
        <v>0.35</v>
      </c>
      <c r="P1464" s="1" t="s">
        <v>17</v>
      </c>
    </row>
    <row r="1465" spans="1:16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3" t="str">
        <f>IFERROR(LEFT(Tabla2[[#This Row],[Product]],FIND(" ",Tabla2[[#This Row],[Product]])-3),Tabla2[[#This Row],[Product]])</f>
        <v>Women</v>
      </c>
      <c r="I1465" s="6">
        <v>50</v>
      </c>
      <c r="J1465" s="4">
        <v>6000</v>
      </c>
      <c r="K1465" s="6">
        <f>Tabla2[[#This Row],[Price per Unit]]*Tabla2[[#This Row],[Units Sold]]</f>
        <v>300000</v>
      </c>
      <c r="L1465" s="52">
        <f>Tabla2[[#This Row],[Units Sold]]/Cálculos!$C$11</f>
        <v>2.4204664965078721E-4</v>
      </c>
      <c r="M1465" s="6">
        <f>Tabla2[[#This Row],[Total Sales]]-Tabla2[[#This Row],[Operating Profit]]</f>
        <v>225000</v>
      </c>
      <c r="N1465" s="6">
        <v>75000</v>
      </c>
      <c r="O1465" s="46">
        <f>Tabla2[[#This Row],[Operating Profit]]/Tabla2[[#This Row],[Total Sales]]</f>
        <v>0.25</v>
      </c>
      <c r="P1465" s="1" t="s">
        <v>17</v>
      </c>
    </row>
    <row r="1466" spans="1:16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3" t="str">
        <f>IFERROR(LEFT(Tabla2[[#This Row],[Product]],FIND(" ",Tabla2[[#This Row],[Product]])-3),Tabla2[[#This Row],[Product]])</f>
        <v>Women</v>
      </c>
      <c r="I1466" s="6">
        <v>50</v>
      </c>
      <c r="J1466" s="4">
        <v>5750</v>
      </c>
      <c r="K1466" s="6">
        <f>Tabla2[[#This Row],[Price per Unit]]*Tabla2[[#This Row],[Units Sold]]</f>
        <v>287500</v>
      </c>
      <c r="L1466" s="52">
        <f>Tabla2[[#This Row],[Units Sold]]/Cálculos!$C$11</f>
        <v>2.319613725820044E-4</v>
      </c>
      <c r="M1466" s="6">
        <f>Tabla2[[#This Row],[Total Sales]]-Tabla2[[#This Row],[Operating Profit]]</f>
        <v>201250</v>
      </c>
      <c r="N1466" s="6">
        <v>86250</v>
      </c>
      <c r="O1466" s="46">
        <f>Tabla2[[#This Row],[Operating Profit]]/Tabla2[[#This Row],[Total Sales]]</f>
        <v>0.3</v>
      </c>
      <c r="P1466" s="1" t="s">
        <v>17</v>
      </c>
    </row>
    <row r="1467" spans="1:16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3" t="str">
        <f>IFERROR(LEFT(Tabla2[[#This Row],[Product]],FIND(" ",Tabla2[[#This Row],[Product]])-3),Tabla2[[#This Row],[Product]])</f>
        <v>Men</v>
      </c>
      <c r="I1467" s="6">
        <v>65</v>
      </c>
      <c r="J1467" s="4">
        <v>5750</v>
      </c>
      <c r="K1467" s="6">
        <f>Tabla2[[#This Row],[Price per Unit]]*Tabla2[[#This Row],[Units Sold]]</f>
        <v>373750</v>
      </c>
      <c r="L1467" s="52">
        <f>Tabla2[[#This Row],[Units Sold]]/Cálculos!$C$11</f>
        <v>2.319613725820044E-4</v>
      </c>
      <c r="M1467" s="6">
        <f>Tabla2[[#This Row],[Total Sales]]-Tabla2[[#This Row],[Operating Profit]]</f>
        <v>242937.5</v>
      </c>
      <c r="N1467" s="6">
        <v>130812.49999999999</v>
      </c>
      <c r="O1467" s="46">
        <f>Tabla2[[#This Row],[Operating Profit]]/Tabla2[[#This Row],[Total Sales]]</f>
        <v>0.35</v>
      </c>
      <c r="P1467" s="1" t="s">
        <v>17</v>
      </c>
    </row>
    <row r="1468" spans="1:16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3" t="str">
        <f>IFERROR(LEFT(Tabla2[[#This Row],[Product]],FIND(" ",Tabla2[[#This Row],[Product]])-3),Tabla2[[#This Row],[Product]])</f>
        <v>Women</v>
      </c>
      <c r="I1468" s="6">
        <v>70</v>
      </c>
      <c r="J1468" s="4">
        <v>7250</v>
      </c>
      <c r="K1468" s="6">
        <f>Tabla2[[#This Row],[Price per Unit]]*Tabla2[[#This Row],[Units Sold]]</f>
        <v>507500</v>
      </c>
      <c r="L1468" s="52">
        <f>Tabla2[[#This Row],[Units Sold]]/Cálculos!$C$11</f>
        <v>2.9247303499470122E-4</v>
      </c>
      <c r="M1468" s="6">
        <f>Tabla2[[#This Row],[Total Sales]]-Tabla2[[#This Row],[Operating Profit]]</f>
        <v>253750</v>
      </c>
      <c r="N1468" s="6">
        <v>253750</v>
      </c>
      <c r="O1468" s="46">
        <f>Tabla2[[#This Row],[Operating Profit]]/Tabla2[[#This Row],[Total Sales]]</f>
        <v>0.5</v>
      </c>
      <c r="P1468" s="1" t="s">
        <v>17</v>
      </c>
    </row>
    <row r="1469" spans="1:16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3" t="str">
        <f>IFERROR(LEFT(Tabla2[[#This Row],[Product]],FIND(" ",Tabla2[[#This Row],[Product]])-3),Tabla2[[#This Row],[Product]])</f>
        <v>Men</v>
      </c>
      <c r="I1469" s="6">
        <v>65</v>
      </c>
      <c r="J1469" s="4">
        <v>9500</v>
      </c>
      <c r="K1469" s="6">
        <f>Tabla2[[#This Row],[Price per Unit]]*Tabla2[[#This Row],[Units Sold]]</f>
        <v>617500</v>
      </c>
      <c r="L1469" s="52">
        <f>Tabla2[[#This Row],[Units Sold]]/Cálculos!$C$11</f>
        <v>3.8324052861374639E-4</v>
      </c>
      <c r="M1469" s="6">
        <f>Tabla2[[#This Row],[Total Sales]]-Tabla2[[#This Row],[Operating Profit]]</f>
        <v>339625</v>
      </c>
      <c r="N1469" s="6">
        <v>277875</v>
      </c>
      <c r="O1469" s="46">
        <f>Tabla2[[#This Row],[Operating Profit]]/Tabla2[[#This Row],[Total Sales]]</f>
        <v>0.45</v>
      </c>
      <c r="P1469" s="1" t="s">
        <v>17</v>
      </c>
    </row>
    <row r="1470" spans="1:16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3" t="str">
        <f>IFERROR(LEFT(Tabla2[[#This Row],[Product]],FIND(" ",Tabla2[[#This Row],[Product]])-3),Tabla2[[#This Row],[Product]])</f>
        <v>Men</v>
      </c>
      <c r="I1470" s="6">
        <v>60.000000000000007</v>
      </c>
      <c r="J1470" s="4">
        <v>7000</v>
      </c>
      <c r="K1470" s="6">
        <f>Tabla2[[#This Row],[Price per Unit]]*Tabla2[[#This Row],[Units Sold]]</f>
        <v>420000.00000000006</v>
      </c>
      <c r="L1470" s="52">
        <f>Tabla2[[#This Row],[Units Sold]]/Cálculos!$C$11</f>
        <v>2.8238775792591842E-4</v>
      </c>
      <c r="M1470" s="6">
        <f>Tabla2[[#This Row],[Total Sales]]-Tabla2[[#This Row],[Operating Profit]]</f>
        <v>273000.00000000006</v>
      </c>
      <c r="N1470" s="6">
        <v>147000</v>
      </c>
      <c r="O1470" s="46">
        <f>Tabla2[[#This Row],[Operating Profit]]/Tabla2[[#This Row],[Total Sales]]</f>
        <v>0.35</v>
      </c>
      <c r="P1470" s="1" t="s">
        <v>17</v>
      </c>
    </row>
    <row r="1471" spans="1:16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3" t="str">
        <f>IFERROR(LEFT(Tabla2[[#This Row],[Product]],FIND(" ",Tabla2[[#This Row],[Product]])-3),Tabla2[[#This Row],[Product]])</f>
        <v>Women</v>
      </c>
      <c r="I1471" s="6">
        <v>55.000000000000007</v>
      </c>
      <c r="J1471" s="4">
        <v>6250</v>
      </c>
      <c r="K1471" s="6">
        <f>Tabla2[[#This Row],[Price per Unit]]*Tabla2[[#This Row],[Units Sold]]</f>
        <v>343750.00000000006</v>
      </c>
      <c r="L1471" s="52">
        <f>Tabla2[[#This Row],[Units Sold]]/Cálculos!$C$11</f>
        <v>2.5213192671957001E-4</v>
      </c>
      <c r="M1471" s="6">
        <f>Tabla2[[#This Row],[Total Sales]]-Tabla2[[#This Row],[Operating Profit]]</f>
        <v>257812.50000000006</v>
      </c>
      <c r="N1471" s="6">
        <v>85937.500000000015</v>
      </c>
      <c r="O1471" s="46">
        <f>Tabla2[[#This Row],[Operating Profit]]/Tabla2[[#This Row],[Total Sales]]</f>
        <v>0.25</v>
      </c>
      <c r="P1471" s="1" t="s">
        <v>17</v>
      </c>
    </row>
    <row r="1472" spans="1:16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3" t="str">
        <f>IFERROR(LEFT(Tabla2[[#This Row],[Product]],FIND(" ",Tabla2[[#This Row],[Product]])-3),Tabla2[[#This Row],[Product]])</f>
        <v>Women</v>
      </c>
      <c r="I1472" s="6">
        <v>55.000000000000007</v>
      </c>
      <c r="J1472" s="4">
        <v>5750</v>
      </c>
      <c r="K1472" s="6">
        <f>Tabla2[[#This Row],[Price per Unit]]*Tabla2[[#This Row],[Units Sold]]</f>
        <v>316250.00000000006</v>
      </c>
      <c r="L1472" s="52">
        <f>Tabla2[[#This Row],[Units Sold]]/Cálculos!$C$11</f>
        <v>2.319613725820044E-4</v>
      </c>
      <c r="M1472" s="6">
        <f>Tabla2[[#This Row],[Total Sales]]-Tabla2[[#This Row],[Operating Profit]]</f>
        <v>221375.00000000006</v>
      </c>
      <c r="N1472" s="6">
        <v>94875.000000000015</v>
      </c>
      <c r="O1472" s="46">
        <f>Tabla2[[#This Row],[Operating Profit]]/Tabla2[[#This Row],[Total Sales]]</f>
        <v>0.3</v>
      </c>
      <c r="P1472" s="1" t="s">
        <v>17</v>
      </c>
    </row>
    <row r="1473" spans="1:16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3" t="str">
        <f>IFERROR(LEFT(Tabla2[[#This Row],[Product]],FIND(" ",Tabla2[[#This Row],[Product]])-3),Tabla2[[#This Row],[Product]])</f>
        <v>Men</v>
      </c>
      <c r="I1473" s="6">
        <v>65</v>
      </c>
      <c r="J1473" s="4">
        <v>6000</v>
      </c>
      <c r="K1473" s="6">
        <f>Tabla2[[#This Row],[Price per Unit]]*Tabla2[[#This Row],[Units Sold]]</f>
        <v>390000</v>
      </c>
      <c r="L1473" s="52">
        <f>Tabla2[[#This Row],[Units Sold]]/Cálculos!$C$11</f>
        <v>2.4204664965078721E-4</v>
      </c>
      <c r="M1473" s="6">
        <f>Tabla2[[#This Row],[Total Sales]]-Tabla2[[#This Row],[Operating Profit]]</f>
        <v>253500</v>
      </c>
      <c r="N1473" s="6">
        <v>136500</v>
      </c>
      <c r="O1473" s="46">
        <f>Tabla2[[#This Row],[Operating Profit]]/Tabla2[[#This Row],[Total Sales]]</f>
        <v>0.35</v>
      </c>
      <c r="P1473" s="1" t="s">
        <v>17</v>
      </c>
    </row>
    <row r="1474" spans="1:16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3" t="str">
        <f>IFERROR(LEFT(Tabla2[[#This Row],[Product]],FIND(" ",Tabla2[[#This Row],[Product]])-3),Tabla2[[#This Row],[Product]])</f>
        <v>Women</v>
      </c>
      <c r="I1474" s="6">
        <v>70</v>
      </c>
      <c r="J1474" s="4">
        <v>7750</v>
      </c>
      <c r="K1474" s="6">
        <f>Tabla2[[#This Row],[Price per Unit]]*Tabla2[[#This Row],[Units Sold]]</f>
        <v>542500</v>
      </c>
      <c r="L1474" s="52">
        <f>Tabla2[[#This Row],[Units Sold]]/Cálculos!$C$11</f>
        <v>3.1264358913226677E-4</v>
      </c>
      <c r="M1474" s="6">
        <f>Tabla2[[#This Row],[Total Sales]]-Tabla2[[#This Row],[Operating Profit]]</f>
        <v>271250</v>
      </c>
      <c r="N1474" s="6">
        <v>271250</v>
      </c>
      <c r="O1474" s="46">
        <f>Tabla2[[#This Row],[Operating Profit]]/Tabla2[[#This Row],[Total Sales]]</f>
        <v>0.5</v>
      </c>
      <c r="P1474" s="1" t="s">
        <v>17</v>
      </c>
    </row>
    <row r="1475" spans="1:16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3" t="str">
        <f>IFERROR(LEFT(Tabla2[[#This Row],[Product]],FIND(" ",Tabla2[[#This Row],[Product]])-3),Tabla2[[#This Row],[Product]])</f>
        <v>Men</v>
      </c>
      <c r="I1475" s="6">
        <v>65</v>
      </c>
      <c r="J1475" s="4">
        <v>9250</v>
      </c>
      <c r="K1475" s="6">
        <f>Tabla2[[#This Row],[Price per Unit]]*Tabla2[[#This Row],[Units Sold]]</f>
        <v>601250</v>
      </c>
      <c r="L1475" s="52">
        <f>Tabla2[[#This Row],[Units Sold]]/Cálculos!$C$11</f>
        <v>3.7315525154496358E-4</v>
      </c>
      <c r="M1475" s="6">
        <f>Tabla2[[#This Row],[Total Sales]]-Tabla2[[#This Row],[Operating Profit]]</f>
        <v>330687.5</v>
      </c>
      <c r="N1475" s="6">
        <v>270562.5</v>
      </c>
      <c r="O1475" s="46">
        <f>Tabla2[[#This Row],[Operating Profit]]/Tabla2[[#This Row],[Total Sales]]</f>
        <v>0.45</v>
      </c>
      <c r="P1475" s="1" t="s">
        <v>17</v>
      </c>
    </row>
    <row r="1476" spans="1:16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3" t="str">
        <f>IFERROR(LEFT(Tabla2[[#This Row],[Product]],FIND(" ",Tabla2[[#This Row],[Product]])-3),Tabla2[[#This Row],[Product]])</f>
        <v>Men</v>
      </c>
      <c r="I1476" s="6">
        <v>60.000000000000007</v>
      </c>
      <c r="J1476" s="4">
        <v>7000</v>
      </c>
      <c r="K1476" s="6">
        <f>Tabla2[[#This Row],[Price per Unit]]*Tabla2[[#This Row],[Units Sold]]</f>
        <v>420000.00000000006</v>
      </c>
      <c r="L1476" s="52">
        <f>Tabla2[[#This Row],[Units Sold]]/Cálculos!$C$11</f>
        <v>2.8238775792591842E-4</v>
      </c>
      <c r="M1476" s="6">
        <f>Tabla2[[#This Row],[Total Sales]]-Tabla2[[#This Row],[Operating Profit]]</f>
        <v>273000.00000000006</v>
      </c>
      <c r="N1476" s="6">
        <v>147000</v>
      </c>
      <c r="O1476" s="46">
        <f>Tabla2[[#This Row],[Operating Profit]]/Tabla2[[#This Row],[Total Sales]]</f>
        <v>0.35</v>
      </c>
      <c r="P1476" s="1" t="s">
        <v>17</v>
      </c>
    </row>
    <row r="1477" spans="1:16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3" t="str">
        <f>IFERROR(LEFT(Tabla2[[#This Row],[Product]],FIND(" ",Tabla2[[#This Row],[Product]])-3),Tabla2[[#This Row],[Product]])</f>
        <v>Women</v>
      </c>
      <c r="I1477" s="6">
        <v>55.000000000000007</v>
      </c>
      <c r="J1477" s="4">
        <v>6250</v>
      </c>
      <c r="K1477" s="6">
        <f>Tabla2[[#This Row],[Price per Unit]]*Tabla2[[#This Row],[Units Sold]]</f>
        <v>343750.00000000006</v>
      </c>
      <c r="L1477" s="52">
        <f>Tabla2[[#This Row],[Units Sold]]/Cálculos!$C$11</f>
        <v>2.5213192671957001E-4</v>
      </c>
      <c r="M1477" s="6">
        <f>Tabla2[[#This Row],[Total Sales]]-Tabla2[[#This Row],[Operating Profit]]</f>
        <v>257812.50000000006</v>
      </c>
      <c r="N1477" s="6">
        <v>85937.500000000015</v>
      </c>
      <c r="O1477" s="46">
        <f>Tabla2[[#This Row],[Operating Profit]]/Tabla2[[#This Row],[Total Sales]]</f>
        <v>0.25</v>
      </c>
      <c r="P1477" s="1" t="s">
        <v>17</v>
      </c>
    </row>
    <row r="1478" spans="1:16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3" t="str">
        <f>IFERROR(LEFT(Tabla2[[#This Row],[Product]],FIND(" ",Tabla2[[#This Row],[Product]])-3),Tabla2[[#This Row],[Product]])</f>
        <v>Women</v>
      </c>
      <c r="I1478" s="6">
        <v>45</v>
      </c>
      <c r="J1478" s="4">
        <v>5750</v>
      </c>
      <c r="K1478" s="6">
        <f>Tabla2[[#This Row],[Price per Unit]]*Tabla2[[#This Row],[Units Sold]]</f>
        <v>258750</v>
      </c>
      <c r="L1478" s="52">
        <f>Tabla2[[#This Row],[Units Sold]]/Cálculos!$C$11</f>
        <v>2.319613725820044E-4</v>
      </c>
      <c r="M1478" s="6">
        <f>Tabla2[[#This Row],[Total Sales]]-Tabla2[[#This Row],[Operating Profit]]</f>
        <v>181125</v>
      </c>
      <c r="N1478" s="6">
        <v>77625</v>
      </c>
      <c r="O1478" s="46">
        <f>Tabla2[[#This Row],[Operating Profit]]/Tabla2[[#This Row],[Total Sales]]</f>
        <v>0.3</v>
      </c>
      <c r="P1478" s="1" t="s">
        <v>17</v>
      </c>
    </row>
    <row r="1479" spans="1:16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3" t="str">
        <f>IFERROR(LEFT(Tabla2[[#This Row],[Product]],FIND(" ",Tabla2[[#This Row],[Product]])-3),Tabla2[[#This Row],[Product]])</f>
        <v>Men</v>
      </c>
      <c r="I1479" s="6">
        <v>55.000000000000007</v>
      </c>
      <c r="J1479" s="4">
        <v>5500</v>
      </c>
      <c r="K1479" s="6">
        <f>Tabla2[[#This Row],[Price per Unit]]*Tabla2[[#This Row],[Units Sold]]</f>
        <v>302500.00000000006</v>
      </c>
      <c r="L1479" s="52">
        <f>Tabla2[[#This Row],[Units Sold]]/Cálculos!$C$11</f>
        <v>2.218760955132216E-4</v>
      </c>
      <c r="M1479" s="6">
        <f>Tabla2[[#This Row],[Total Sales]]-Tabla2[[#This Row],[Operating Profit]]</f>
        <v>196625.00000000006</v>
      </c>
      <c r="N1479" s="6">
        <v>105875.00000000001</v>
      </c>
      <c r="O1479" s="46">
        <f>Tabla2[[#This Row],[Operating Profit]]/Tabla2[[#This Row],[Total Sales]]</f>
        <v>0.35</v>
      </c>
      <c r="P1479" s="1" t="s">
        <v>17</v>
      </c>
    </row>
    <row r="1480" spans="1:16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3" t="str">
        <f>IFERROR(LEFT(Tabla2[[#This Row],[Product]],FIND(" ",Tabla2[[#This Row],[Product]])-3),Tabla2[[#This Row],[Product]])</f>
        <v>Women</v>
      </c>
      <c r="I1480" s="6">
        <v>60.000000000000007</v>
      </c>
      <c r="J1480" s="4">
        <v>7250</v>
      </c>
      <c r="K1480" s="6">
        <f>Tabla2[[#This Row],[Price per Unit]]*Tabla2[[#This Row],[Units Sold]]</f>
        <v>435000.00000000006</v>
      </c>
      <c r="L1480" s="52">
        <f>Tabla2[[#This Row],[Units Sold]]/Cálculos!$C$11</f>
        <v>2.9247303499470122E-4</v>
      </c>
      <c r="M1480" s="6">
        <f>Tabla2[[#This Row],[Total Sales]]-Tabla2[[#This Row],[Operating Profit]]</f>
        <v>217500.00000000003</v>
      </c>
      <c r="N1480" s="6">
        <v>217500.00000000003</v>
      </c>
      <c r="O1480" s="46">
        <f>Tabla2[[#This Row],[Operating Profit]]/Tabla2[[#This Row],[Total Sales]]</f>
        <v>0.5</v>
      </c>
      <c r="P1480" s="1" t="s">
        <v>17</v>
      </c>
    </row>
    <row r="1481" spans="1:16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3" t="str">
        <f>IFERROR(LEFT(Tabla2[[#This Row],[Product]],FIND(" ",Tabla2[[#This Row],[Product]])-3),Tabla2[[#This Row],[Product]])</f>
        <v>Men</v>
      </c>
      <c r="I1481" s="6">
        <v>55.000000000000007</v>
      </c>
      <c r="J1481" s="4">
        <v>8500</v>
      </c>
      <c r="K1481" s="6">
        <f>Tabla2[[#This Row],[Price per Unit]]*Tabla2[[#This Row],[Units Sold]]</f>
        <v>467500.00000000006</v>
      </c>
      <c r="L1481" s="52">
        <f>Tabla2[[#This Row],[Units Sold]]/Cálculos!$C$11</f>
        <v>3.4289942033861518E-4</v>
      </c>
      <c r="M1481" s="6">
        <f>Tabla2[[#This Row],[Total Sales]]-Tabla2[[#This Row],[Operating Profit]]</f>
        <v>257125.00000000003</v>
      </c>
      <c r="N1481" s="6">
        <v>210375.00000000003</v>
      </c>
      <c r="O1481" s="46">
        <f>Tabla2[[#This Row],[Operating Profit]]/Tabla2[[#This Row],[Total Sales]]</f>
        <v>0.45</v>
      </c>
      <c r="P1481" s="1" t="s">
        <v>17</v>
      </c>
    </row>
    <row r="1482" spans="1:16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3" t="str">
        <f>IFERROR(LEFT(Tabla2[[#This Row],[Product]],FIND(" ",Tabla2[[#This Row],[Product]])-3),Tabla2[[#This Row],[Product]])</f>
        <v>Men</v>
      </c>
      <c r="I1482" s="6">
        <v>50.000000000000014</v>
      </c>
      <c r="J1482" s="4">
        <v>6500</v>
      </c>
      <c r="K1482" s="6">
        <f>Tabla2[[#This Row],[Price per Unit]]*Tabla2[[#This Row],[Units Sold]]</f>
        <v>325000.00000000012</v>
      </c>
      <c r="L1482" s="52">
        <f>Tabla2[[#This Row],[Units Sold]]/Cálculos!$C$11</f>
        <v>2.6221720378835281E-4</v>
      </c>
      <c r="M1482" s="6">
        <f>Tabla2[[#This Row],[Total Sales]]-Tabla2[[#This Row],[Operating Profit]]</f>
        <v>211250.00000000009</v>
      </c>
      <c r="N1482" s="6">
        <v>113750.00000000003</v>
      </c>
      <c r="O1482" s="46">
        <f>Tabla2[[#This Row],[Operating Profit]]/Tabla2[[#This Row],[Total Sales]]</f>
        <v>0.35</v>
      </c>
      <c r="P1482" s="1" t="s">
        <v>17</v>
      </c>
    </row>
    <row r="1483" spans="1:16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3" t="str">
        <f>IFERROR(LEFT(Tabla2[[#This Row],[Product]],FIND(" ",Tabla2[[#This Row],[Product]])-3),Tabla2[[#This Row],[Product]])</f>
        <v>Women</v>
      </c>
      <c r="I1483" s="6">
        <v>45</v>
      </c>
      <c r="J1483" s="4">
        <v>5500</v>
      </c>
      <c r="K1483" s="6">
        <f>Tabla2[[#This Row],[Price per Unit]]*Tabla2[[#This Row],[Units Sold]]</f>
        <v>247500</v>
      </c>
      <c r="L1483" s="52">
        <f>Tabla2[[#This Row],[Units Sold]]/Cálculos!$C$11</f>
        <v>2.218760955132216E-4</v>
      </c>
      <c r="M1483" s="6">
        <f>Tabla2[[#This Row],[Total Sales]]-Tabla2[[#This Row],[Operating Profit]]</f>
        <v>185625</v>
      </c>
      <c r="N1483" s="6">
        <v>61875</v>
      </c>
      <c r="O1483" s="46">
        <f>Tabla2[[#This Row],[Operating Profit]]/Tabla2[[#This Row],[Total Sales]]</f>
        <v>0.25</v>
      </c>
      <c r="P1483" s="1" t="s">
        <v>17</v>
      </c>
    </row>
    <row r="1484" spans="1:16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3" t="str">
        <f>IFERROR(LEFT(Tabla2[[#This Row],[Product]],FIND(" ",Tabla2[[#This Row],[Product]])-3),Tabla2[[#This Row],[Product]])</f>
        <v>Women</v>
      </c>
      <c r="I1484" s="6">
        <v>45</v>
      </c>
      <c r="J1484" s="4">
        <v>5250</v>
      </c>
      <c r="K1484" s="6">
        <f>Tabla2[[#This Row],[Price per Unit]]*Tabla2[[#This Row],[Units Sold]]</f>
        <v>236250</v>
      </c>
      <c r="L1484" s="52">
        <f>Tabla2[[#This Row],[Units Sold]]/Cálculos!$C$11</f>
        <v>2.117908184444388E-4</v>
      </c>
      <c r="M1484" s="6">
        <f>Tabla2[[#This Row],[Total Sales]]-Tabla2[[#This Row],[Operating Profit]]</f>
        <v>165375</v>
      </c>
      <c r="N1484" s="6">
        <v>70875</v>
      </c>
      <c r="O1484" s="46">
        <f>Tabla2[[#This Row],[Operating Profit]]/Tabla2[[#This Row],[Total Sales]]</f>
        <v>0.3</v>
      </c>
      <c r="P1484" s="1" t="s">
        <v>17</v>
      </c>
    </row>
    <row r="1485" spans="1:16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3" t="str">
        <f>IFERROR(LEFT(Tabla2[[#This Row],[Product]],FIND(" ",Tabla2[[#This Row],[Product]])-3),Tabla2[[#This Row],[Product]])</f>
        <v>Men</v>
      </c>
      <c r="I1485" s="6">
        <v>55.000000000000007</v>
      </c>
      <c r="J1485" s="4">
        <v>5250</v>
      </c>
      <c r="K1485" s="6">
        <f>Tabla2[[#This Row],[Price per Unit]]*Tabla2[[#This Row],[Units Sold]]</f>
        <v>288750.00000000006</v>
      </c>
      <c r="L1485" s="52">
        <f>Tabla2[[#This Row],[Units Sold]]/Cálculos!$C$11</f>
        <v>2.117908184444388E-4</v>
      </c>
      <c r="M1485" s="6">
        <f>Tabla2[[#This Row],[Total Sales]]-Tabla2[[#This Row],[Operating Profit]]</f>
        <v>187687.50000000006</v>
      </c>
      <c r="N1485" s="6">
        <v>101062.50000000001</v>
      </c>
      <c r="O1485" s="46">
        <f>Tabla2[[#This Row],[Operating Profit]]/Tabla2[[#This Row],[Total Sales]]</f>
        <v>0.35</v>
      </c>
      <c r="P1485" s="1" t="s">
        <v>17</v>
      </c>
    </row>
    <row r="1486" spans="1:16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3" t="str">
        <f>IFERROR(LEFT(Tabla2[[#This Row],[Product]],FIND(" ",Tabla2[[#This Row],[Product]])-3),Tabla2[[#This Row],[Product]])</f>
        <v>Women</v>
      </c>
      <c r="I1486" s="6">
        <v>60.000000000000007</v>
      </c>
      <c r="J1486" s="4">
        <v>6250</v>
      </c>
      <c r="K1486" s="6">
        <f>Tabla2[[#This Row],[Price per Unit]]*Tabla2[[#This Row],[Units Sold]]</f>
        <v>375000.00000000006</v>
      </c>
      <c r="L1486" s="52">
        <f>Tabla2[[#This Row],[Units Sold]]/Cálculos!$C$11</f>
        <v>2.5213192671957001E-4</v>
      </c>
      <c r="M1486" s="6">
        <f>Tabla2[[#This Row],[Total Sales]]-Tabla2[[#This Row],[Operating Profit]]</f>
        <v>187500.00000000003</v>
      </c>
      <c r="N1486" s="6">
        <v>187500.00000000003</v>
      </c>
      <c r="O1486" s="46">
        <f>Tabla2[[#This Row],[Operating Profit]]/Tabla2[[#This Row],[Total Sales]]</f>
        <v>0.5</v>
      </c>
      <c r="P1486" s="1" t="s">
        <v>17</v>
      </c>
    </row>
    <row r="1487" spans="1:16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3" t="str">
        <f>IFERROR(LEFT(Tabla2[[#This Row],[Product]],FIND(" ",Tabla2[[#This Row],[Product]])-3),Tabla2[[#This Row],[Product]])</f>
        <v>Men</v>
      </c>
      <c r="I1487" s="6">
        <v>60.000000000000007</v>
      </c>
      <c r="J1487" s="4">
        <v>8000</v>
      </c>
      <c r="K1487" s="6">
        <f>Tabla2[[#This Row],[Price per Unit]]*Tabla2[[#This Row],[Units Sold]]</f>
        <v>480000.00000000006</v>
      </c>
      <c r="L1487" s="52">
        <f>Tabla2[[#This Row],[Units Sold]]/Cálculos!$C$11</f>
        <v>3.2272886620104957E-4</v>
      </c>
      <c r="M1487" s="6">
        <f>Tabla2[[#This Row],[Total Sales]]-Tabla2[[#This Row],[Operating Profit]]</f>
        <v>264000</v>
      </c>
      <c r="N1487" s="6">
        <v>216000.00000000003</v>
      </c>
      <c r="O1487" s="46">
        <f>Tabla2[[#This Row],[Operating Profit]]/Tabla2[[#This Row],[Total Sales]]</f>
        <v>0.45</v>
      </c>
      <c r="P1487" s="1" t="s">
        <v>17</v>
      </c>
    </row>
    <row r="1488" spans="1:16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3" t="str">
        <f>IFERROR(LEFT(Tabla2[[#This Row],[Product]],FIND(" ",Tabla2[[#This Row],[Product]])-3),Tabla2[[#This Row],[Product]])</f>
        <v>Men</v>
      </c>
      <c r="I1488" s="6">
        <v>50.000000000000014</v>
      </c>
      <c r="J1488" s="4">
        <v>6250</v>
      </c>
      <c r="K1488" s="6">
        <f>Tabla2[[#This Row],[Price per Unit]]*Tabla2[[#This Row],[Units Sold]]</f>
        <v>312500.00000000012</v>
      </c>
      <c r="L1488" s="52">
        <f>Tabla2[[#This Row],[Units Sold]]/Cálculos!$C$11</f>
        <v>2.5213192671957001E-4</v>
      </c>
      <c r="M1488" s="6">
        <f>Tabla2[[#This Row],[Total Sales]]-Tabla2[[#This Row],[Operating Profit]]</f>
        <v>203125.00000000009</v>
      </c>
      <c r="N1488" s="6">
        <v>109375.00000000003</v>
      </c>
      <c r="O1488" s="46">
        <f>Tabla2[[#This Row],[Operating Profit]]/Tabla2[[#This Row],[Total Sales]]</f>
        <v>0.35</v>
      </c>
      <c r="P1488" s="1" t="s">
        <v>17</v>
      </c>
    </row>
    <row r="1489" spans="1:16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3" t="str">
        <f>IFERROR(LEFT(Tabla2[[#This Row],[Product]],FIND(" ",Tabla2[[#This Row],[Product]])-3),Tabla2[[#This Row],[Product]])</f>
        <v>Women</v>
      </c>
      <c r="I1489" s="6">
        <v>50.000000000000014</v>
      </c>
      <c r="J1489" s="4">
        <v>5250</v>
      </c>
      <c r="K1489" s="6">
        <f>Tabla2[[#This Row],[Price per Unit]]*Tabla2[[#This Row],[Units Sold]]</f>
        <v>262500.00000000006</v>
      </c>
      <c r="L1489" s="52">
        <f>Tabla2[[#This Row],[Units Sold]]/Cálculos!$C$11</f>
        <v>2.117908184444388E-4</v>
      </c>
      <c r="M1489" s="6">
        <f>Tabla2[[#This Row],[Total Sales]]-Tabla2[[#This Row],[Operating Profit]]</f>
        <v>196875.00000000006</v>
      </c>
      <c r="N1489" s="6">
        <v>65625.000000000015</v>
      </c>
      <c r="O1489" s="46">
        <f>Tabla2[[#This Row],[Operating Profit]]/Tabla2[[#This Row],[Total Sales]]</f>
        <v>0.25</v>
      </c>
      <c r="P1489" s="1" t="s">
        <v>17</v>
      </c>
    </row>
    <row r="1490" spans="1:16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3" t="str">
        <f>IFERROR(LEFT(Tabla2[[#This Row],[Product]],FIND(" ",Tabla2[[#This Row],[Product]])-3),Tabla2[[#This Row],[Product]])</f>
        <v>Women</v>
      </c>
      <c r="I1490" s="6">
        <v>50.000000000000014</v>
      </c>
      <c r="J1490" s="4">
        <v>5000</v>
      </c>
      <c r="K1490" s="6">
        <f>Tabla2[[#This Row],[Price per Unit]]*Tabla2[[#This Row],[Units Sold]]</f>
        <v>250000.00000000006</v>
      </c>
      <c r="L1490" s="52">
        <f>Tabla2[[#This Row],[Units Sold]]/Cálculos!$C$11</f>
        <v>2.01705541375656E-4</v>
      </c>
      <c r="M1490" s="6">
        <f>Tabla2[[#This Row],[Total Sales]]-Tabla2[[#This Row],[Operating Profit]]</f>
        <v>175000.00000000006</v>
      </c>
      <c r="N1490" s="6">
        <v>75000.000000000015</v>
      </c>
      <c r="O1490" s="46">
        <f>Tabla2[[#This Row],[Operating Profit]]/Tabla2[[#This Row],[Total Sales]]</f>
        <v>0.3</v>
      </c>
      <c r="P1490" s="1" t="s">
        <v>17</v>
      </c>
    </row>
    <row r="1491" spans="1:16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3" t="str">
        <f>IFERROR(LEFT(Tabla2[[#This Row],[Product]],FIND(" ",Tabla2[[#This Row],[Product]])-3),Tabla2[[#This Row],[Product]])</f>
        <v>Men</v>
      </c>
      <c r="I1491" s="6">
        <v>60.000000000000007</v>
      </c>
      <c r="J1491" s="4">
        <v>5000</v>
      </c>
      <c r="K1491" s="6">
        <f>Tabla2[[#This Row],[Price per Unit]]*Tabla2[[#This Row],[Units Sold]]</f>
        <v>300000.00000000006</v>
      </c>
      <c r="L1491" s="52">
        <f>Tabla2[[#This Row],[Units Sold]]/Cálculos!$C$11</f>
        <v>2.01705541375656E-4</v>
      </c>
      <c r="M1491" s="6">
        <f>Tabla2[[#This Row],[Total Sales]]-Tabla2[[#This Row],[Operating Profit]]</f>
        <v>195000.00000000006</v>
      </c>
      <c r="N1491" s="6">
        <v>105000.00000000001</v>
      </c>
      <c r="O1491" s="46">
        <f>Tabla2[[#This Row],[Operating Profit]]/Tabla2[[#This Row],[Total Sales]]</f>
        <v>0.35</v>
      </c>
      <c r="P1491" s="1" t="s">
        <v>17</v>
      </c>
    </row>
    <row r="1492" spans="1:16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3" t="str">
        <f>IFERROR(LEFT(Tabla2[[#This Row],[Product]],FIND(" ",Tabla2[[#This Row],[Product]])-3),Tabla2[[#This Row],[Product]])</f>
        <v>Women</v>
      </c>
      <c r="I1492" s="6">
        <v>65</v>
      </c>
      <c r="J1492" s="4">
        <v>6250</v>
      </c>
      <c r="K1492" s="6">
        <f>Tabla2[[#This Row],[Price per Unit]]*Tabla2[[#This Row],[Units Sold]]</f>
        <v>406250</v>
      </c>
      <c r="L1492" s="52">
        <f>Tabla2[[#This Row],[Units Sold]]/Cálculos!$C$11</f>
        <v>2.5213192671957001E-4</v>
      </c>
      <c r="M1492" s="6">
        <f>Tabla2[[#This Row],[Total Sales]]-Tabla2[[#This Row],[Operating Profit]]</f>
        <v>203125</v>
      </c>
      <c r="N1492" s="6">
        <v>203125</v>
      </c>
      <c r="O1492" s="46">
        <f>Tabla2[[#This Row],[Operating Profit]]/Tabla2[[#This Row],[Total Sales]]</f>
        <v>0.5</v>
      </c>
      <c r="P1492" s="1" t="s">
        <v>17</v>
      </c>
    </row>
    <row r="1493" spans="1:16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3" t="str">
        <f>IFERROR(LEFT(Tabla2[[#This Row],[Product]],FIND(" ",Tabla2[[#This Row],[Product]])-3),Tabla2[[#This Row],[Product]])</f>
        <v>Men</v>
      </c>
      <c r="I1493" s="6">
        <v>60.000000000000007</v>
      </c>
      <c r="J1493" s="4">
        <v>7750</v>
      </c>
      <c r="K1493" s="6">
        <f>Tabla2[[#This Row],[Price per Unit]]*Tabla2[[#This Row],[Units Sold]]</f>
        <v>465000.00000000006</v>
      </c>
      <c r="L1493" s="52">
        <f>Tabla2[[#This Row],[Units Sold]]/Cálculos!$C$11</f>
        <v>3.1264358913226677E-4</v>
      </c>
      <c r="M1493" s="6">
        <f>Tabla2[[#This Row],[Total Sales]]-Tabla2[[#This Row],[Operating Profit]]</f>
        <v>255750.00000000003</v>
      </c>
      <c r="N1493" s="6">
        <v>209250.00000000003</v>
      </c>
      <c r="O1493" s="46">
        <f>Tabla2[[#This Row],[Operating Profit]]/Tabla2[[#This Row],[Total Sales]]</f>
        <v>0.45</v>
      </c>
      <c r="P1493" s="1" t="s">
        <v>17</v>
      </c>
    </row>
    <row r="1494" spans="1:16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3" t="str">
        <f>IFERROR(LEFT(Tabla2[[#This Row],[Product]],FIND(" ",Tabla2[[#This Row],[Product]])-3),Tabla2[[#This Row],[Product]])</f>
        <v>Men</v>
      </c>
      <c r="I1494" s="6">
        <v>50.000000000000014</v>
      </c>
      <c r="J1494" s="4">
        <v>6000</v>
      </c>
      <c r="K1494" s="6">
        <f>Tabla2[[#This Row],[Price per Unit]]*Tabla2[[#This Row],[Units Sold]]</f>
        <v>300000.00000000006</v>
      </c>
      <c r="L1494" s="52">
        <f>Tabla2[[#This Row],[Units Sold]]/Cálculos!$C$11</f>
        <v>2.4204664965078721E-4</v>
      </c>
      <c r="M1494" s="6">
        <f>Tabla2[[#This Row],[Total Sales]]-Tabla2[[#This Row],[Operating Profit]]</f>
        <v>195000.00000000006</v>
      </c>
      <c r="N1494" s="6">
        <v>105000.00000000001</v>
      </c>
      <c r="O1494" s="46">
        <f>Tabla2[[#This Row],[Operating Profit]]/Tabla2[[#This Row],[Total Sales]]</f>
        <v>0.35</v>
      </c>
      <c r="P1494" s="1" t="s">
        <v>17</v>
      </c>
    </row>
    <row r="1495" spans="1:16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3" t="str">
        <f>IFERROR(LEFT(Tabla2[[#This Row],[Product]],FIND(" ",Tabla2[[#This Row],[Product]])-3),Tabla2[[#This Row],[Product]])</f>
        <v>Women</v>
      </c>
      <c r="I1495" s="6">
        <v>50.000000000000014</v>
      </c>
      <c r="J1495" s="4">
        <v>5450</v>
      </c>
      <c r="K1495" s="6">
        <f>Tabla2[[#This Row],[Price per Unit]]*Tabla2[[#This Row],[Units Sold]]</f>
        <v>272500.00000000006</v>
      </c>
      <c r="L1495" s="52">
        <f>Tabla2[[#This Row],[Units Sold]]/Cálculos!$C$11</f>
        <v>2.1985904009946505E-4</v>
      </c>
      <c r="M1495" s="6">
        <f>Tabla2[[#This Row],[Total Sales]]-Tabla2[[#This Row],[Operating Profit]]</f>
        <v>204375.00000000006</v>
      </c>
      <c r="N1495" s="6">
        <v>68125.000000000015</v>
      </c>
      <c r="O1495" s="46">
        <f>Tabla2[[#This Row],[Operating Profit]]/Tabla2[[#This Row],[Total Sales]]</f>
        <v>0.25</v>
      </c>
      <c r="P1495" s="1" t="s">
        <v>17</v>
      </c>
    </row>
    <row r="1496" spans="1:16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3" t="str">
        <f>IFERROR(LEFT(Tabla2[[#This Row],[Product]],FIND(" ",Tabla2[[#This Row],[Product]])-3),Tabla2[[#This Row],[Product]])</f>
        <v>Women</v>
      </c>
      <c r="I1496" s="6">
        <v>50.000000000000014</v>
      </c>
      <c r="J1496" s="4">
        <v>5750</v>
      </c>
      <c r="K1496" s="6">
        <f>Tabla2[[#This Row],[Price per Unit]]*Tabla2[[#This Row],[Units Sold]]</f>
        <v>287500.00000000006</v>
      </c>
      <c r="L1496" s="52">
        <f>Tabla2[[#This Row],[Units Sold]]/Cálculos!$C$11</f>
        <v>2.319613725820044E-4</v>
      </c>
      <c r="M1496" s="6">
        <f>Tabla2[[#This Row],[Total Sales]]-Tabla2[[#This Row],[Operating Profit]]</f>
        <v>201250.00000000006</v>
      </c>
      <c r="N1496" s="6">
        <v>86250.000000000015</v>
      </c>
      <c r="O1496" s="46">
        <f>Tabla2[[#This Row],[Operating Profit]]/Tabla2[[#This Row],[Total Sales]]</f>
        <v>0.3</v>
      </c>
      <c r="P1496" s="1" t="s">
        <v>17</v>
      </c>
    </row>
    <row r="1497" spans="1:16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3" t="str">
        <f>IFERROR(LEFT(Tabla2[[#This Row],[Product]],FIND(" ",Tabla2[[#This Row],[Product]])-3),Tabla2[[#This Row],[Product]])</f>
        <v>Men</v>
      </c>
      <c r="I1497" s="6">
        <v>65</v>
      </c>
      <c r="J1497" s="4">
        <v>5500</v>
      </c>
      <c r="K1497" s="6">
        <f>Tabla2[[#This Row],[Price per Unit]]*Tabla2[[#This Row],[Units Sold]]</f>
        <v>357500</v>
      </c>
      <c r="L1497" s="52">
        <f>Tabla2[[#This Row],[Units Sold]]/Cálculos!$C$11</f>
        <v>2.218760955132216E-4</v>
      </c>
      <c r="M1497" s="6">
        <f>Tabla2[[#This Row],[Total Sales]]-Tabla2[[#This Row],[Operating Profit]]</f>
        <v>232375</v>
      </c>
      <c r="N1497" s="6">
        <v>125124.99999999999</v>
      </c>
      <c r="O1497" s="46">
        <f>Tabla2[[#This Row],[Operating Profit]]/Tabla2[[#This Row],[Total Sales]]</f>
        <v>0.35</v>
      </c>
      <c r="P1497" s="1" t="s">
        <v>17</v>
      </c>
    </row>
    <row r="1498" spans="1:16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3" t="str">
        <f>IFERROR(LEFT(Tabla2[[#This Row],[Product]],FIND(" ",Tabla2[[#This Row],[Product]])-3),Tabla2[[#This Row],[Product]])</f>
        <v>Women</v>
      </c>
      <c r="I1498" s="6">
        <v>70</v>
      </c>
      <c r="J1498" s="4">
        <v>6500</v>
      </c>
      <c r="K1498" s="6">
        <f>Tabla2[[#This Row],[Price per Unit]]*Tabla2[[#This Row],[Units Sold]]</f>
        <v>455000</v>
      </c>
      <c r="L1498" s="52">
        <f>Tabla2[[#This Row],[Units Sold]]/Cálculos!$C$11</f>
        <v>2.6221720378835281E-4</v>
      </c>
      <c r="M1498" s="6">
        <f>Tabla2[[#This Row],[Total Sales]]-Tabla2[[#This Row],[Operating Profit]]</f>
        <v>227500</v>
      </c>
      <c r="N1498" s="6">
        <v>227500</v>
      </c>
      <c r="O1498" s="46">
        <f>Tabla2[[#This Row],[Operating Profit]]/Tabla2[[#This Row],[Total Sales]]</f>
        <v>0.5</v>
      </c>
      <c r="P1498" s="1" t="s">
        <v>17</v>
      </c>
    </row>
    <row r="1499" spans="1:16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3" t="str">
        <f>IFERROR(LEFT(Tabla2[[#This Row],[Product]],FIND(" ",Tabla2[[#This Row],[Product]])-3),Tabla2[[#This Row],[Product]])</f>
        <v>Men</v>
      </c>
      <c r="I1499" s="6">
        <v>65</v>
      </c>
      <c r="J1499" s="4">
        <v>8750</v>
      </c>
      <c r="K1499" s="6">
        <f>Tabla2[[#This Row],[Price per Unit]]*Tabla2[[#This Row],[Units Sold]]</f>
        <v>568750</v>
      </c>
      <c r="L1499" s="52">
        <f>Tabla2[[#This Row],[Units Sold]]/Cálculos!$C$11</f>
        <v>3.5298469740739798E-4</v>
      </c>
      <c r="M1499" s="6">
        <f>Tabla2[[#This Row],[Total Sales]]-Tabla2[[#This Row],[Operating Profit]]</f>
        <v>312812.5</v>
      </c>
      <c r="N1499" s="6">
        <v>255937.5</v>
      </c>
      <c r="O1499" s="46">
        <f>Tabla2[[#This Row],[Operating Profit]]/Tabla2[[#This Row],[Total Sales]]</f>
        <v>0.45</v>
      </c>
      <c r="P1499" s="1" t="s">
        <v>17</v>
      </c>
    </row>
    <row r="1500" spans="1:16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3" t="str">
        <f>IFERROR(LEFT(Tabla2[[#This Row],[Product]],FIND(" ",Tabla2[[#This Row],[Product]])-3),Tabla2[[#This Row],[Product]])</f>
        <v>Men</v>
      </c>
      <c r="I1500" s="6">
        <v>55.000000000000007</v>
      </c>
      <c r="J1500" s="4">
        <v>6750</v>
      </c>
      <c r="K1500" s="6">
        <f>Tabla2[[#This Row],[Price per Unit]]*Tabla2[[#This Row],[Units Sold]]</f>
        <v>371250.00000000006</v>
      </c>
      <c r="L1500" s="52">
        <f>Tabla2[[#This Row],[Units Sold]]/Cálculos!$C$11</f>
        <v>2.7230248085713561E-4</v>
      </c>
      <c r="M1500" s="6">
        <f>Tabla2[[#This Row],[Total Sales]]-Tabla2[[#This Row],[Operating Profit]]</f>
        <v>241312.50000000006</v>
      </c>
      <c r="N1500" s="6">
        <v>129937.50000000001</v>
      </c>
      <c r="O1500" s="46">
        <f>Tabla2[[#This Row],[Operating Profit]]/Tabla2[[#This Row],[Total Sales]]</f>
        <v>0.35</v>
      </c>
      <c r="P1500" s="1" t="s">
        <v>17</v>
      </c>
    </row>
    <row r="1501" spans="1:16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3" t="str">
        <f>IFERROR(LEFT(Tabla2[[#This Row],[Product]],FIND(" ",Tabla2[[#This Row],[Product]])-3),Tabla2[[#This Row],[Product]])</f>
        <v>Women</v>
      </c>
      <c r="I1501" s="6">
        <v>55.000000000000007</v>
      </c>
      <c r="J1501" s="4">
        <v>6250</v>
      </c>
      <c r="K1501" s="6">
        <f>Tabla2[[#This Row],[Price per Unit]]*Tabla2[[#This Row],[Units Sold]]</f>
        <v>343750.00000000006</v>
      </c>
      <c r="L1501" s="52">
        <f>Tabla2[[#This Row],[Units Sold]]/Cálculos!$C$11</f>
        <v>2.5213192671957001E-4</v>
      </c>
      <c r="M1501" s="6">
        <f>Tabla2[[#This Row],[Total Sales]]-Tabla2[[#This Row],[Operating Profit]]</f>
        <v>257812.50000000006</v>
      </c>
      <c r="N1501" s="6">
        <v>85937.500000000015</v>
      </c>
      <c r="O1501" s="46">
        <f>Tabla2[[#This Row],[Operating Profit]]/Tabla2[[#This Row],[Total Sales]]</f>
        <v>0.25</v>
      </c>
      <c r="P1501" s="1" t="s">
        <v>17</v>
      </c>
    </row>
    <row r="1502" spans="1:16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3" t="str">
        <f>IFERROR(LEFT(Tabla2[[#This Row],[Product]],FIND(" ",Tabla2[[#This Row],[Product]])-3),Tabla2[[#This Row],[Product]])</f>
        <v>Women</v>
      </c>
      <c r="I1502" s="6">
        <v>55.000000000000007</v>
      </c>
      <c r="J1502" s="4">
        <v>5750</v>
      </c>
      <c r="K1502" s="6">
        <f>Tabla2[[#This Row],[Price per Unit]]*Tabla2[[#This Row],[Units Sold]]</f>
        <v>316250.00000000006</v>
      </c>
      <c r="L1502" s="52">
        <f>Tabla2[[#This Row],[Units Sold]]/Cálculos!$C$11</f>
        <v>2.319613725820044E-4</v>
      </c>
      <c r="M1502" s="6">
        <f>Tabla2[[#This Row],[Total Sales]]-Tabla2[[#This Row],[Operating Profit]]</f>
        <v>221375.00000000006</v>
      </c>
      <c r="N1502" s="6">
        <v>94875.000000000015</v>
      </c>
      <c r="O1502" s="46">
        <f>Tabla2[[#This Row],[Operating Profit]]/Tabla2[[#This Row],[Total Sales]]</f>
        <v>0.3</v>
      </c>
      <c r="P1502" s="1" t="s">
        <v>17</v>
      </c>
    </row>
    <row r="1503" spans="1:16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3" t="str">
        <f>IFERROR(LEFT(Tabla2[[#This Row],[Product]],FIND(" ",Tabla2[[#This Row],[Product]])-3),Tabla2[[#This Row],[Product]])</f>
        <v>Men</v>
      </c>
      <c r="I1503" s="6">
        <v>65</v>
      </c>
      <c r="J1503" s="4">
        <v>5750</v>
      </c>
      <c r="K1503" s="6">
        <f>Tabla2[[#This Row],[Price per Unit]]*Tabla2[[#This Row],[Units Sold]]</f>
        <v>373750</v>
      </c>
      <c r="L1503" s="52">
        <f>Tabla2[[#This Row],[Units Sold]]/Cálculos!$C$11</f>
        <v>2.319613725820044E-4</v>
      </c>
      <c r="M1503" s="6">
        <f>Tabla2[[#This Row],[Total Sales]]-Tabla2[[#This Row],[Operating Profit]]</f>
        <v>242937.5</v>
      </c>
      <c r="N1503" s="6">
        <v>130812.49999999999</v>
      </c>
      <c r="O1503" s="46">
        <f>Tabla2[[#This Row],[Operating Profit]]/Tabla2[[#This Row],[Total Sales]]</f>
        <v>0.35</v>
      </c>
      <c r="P1503" s="1" t="s">
        <v>17</v>
      </c>
    </row>
    <row r="1504" spans="1:16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3" t="str">
        <f>IFERROR(LEFT(Tabla2[[#This Row],[Product]],FIND(" ",Tabla2[[#This Row],[Product]])-3),Tabla2[[#This Row],[Product]])</f>
        <v>Women</v>
      </c>
      <c r="I1504" s="6">
        <v>70</v>
      </c>
      <c r="J1504" s="4">
        <v>6750</v>
      </c>
      <c r="K1504" s="6">
        <f>Tabla2[[#This Row],[Price per Unit]]*Tabla2[[#This Row],[Units Sold]]</f>
        <v>472500</v>
      </c>
      <c r="L1504" s="52">
        <f>Tabla2[[#This Row],[Units Sold]]/Cálculos!$C$11</f>
        <v>2.7230248085713561E-4</v>
      </c>
      <c r="M1504" s="6">
        <f>Tabla2[[#This Row],[Total Sales]]-Tabla2[[#This Row],[Operating Profit]]</f>
        <v>236250</v>
      </c>
      <c r="N1504" s="6">
        <v>236250</v>
      </c>
      <c r="O1504" s="46">
        <f>Tabla2[[#This Row],[Operating Profit]]/Tabla2[[#This Row],[Total Sales]]</f>
        <v>0.5</v>
      </c>
      <c r="P1504" s="1" t="s">
        <v>17</v>
      </c>
    </row>
    <row r="1505" spans="1:16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3" t="str">
        <f>IFERROR(LEFT(Tabla2[[#This Row],[Product]],FIND(" ",Tabla2[[#This Row],[Product]])-3),Tabla2[[#This Row],[Product]])</f>
        <v>Men</v>
      </c>
      <c r="I1505" s="6">
        <v>40</v>
      </c>
      <c r="J1505" s="4">
        <v>8000</v>
      </c>
      <c r="K1505" s="6">
        <f>Tabla2[[#This Row],[Price per Unit]]*Tabla2[[#This Row],[Units Sold]]</f>
        <v>320000</v>
      </c>
      <c r="L1505" s="52">
        <f>Tabla2[[#This Row],[Units Sold]]/Cálculos!$C$11</f>
        <v>3.2272886620104957E-4</v>
      </c>
      <c r="M1505" s="6">
        <f>Tabla2[[#This Row],[Total Sales]]-Tabla2[[#This Row],[Operating Profit]]</f>
        <v>160000</v>
      </c>
      <c r="N1505" s="6">
        <v>160000</v>
      </c>
      <c r="O1505" s="46">
        <f>Tabla2[[#This Row],[Operating Profit]]/Tabla2[[#This Row],[Total Sales]]</f>
        <v>0.5</v>
      </c>
      <c r="P1505" s="1" t="s">
        <v>17</v>
      </c>
    </row>
    <row r="1506" spans="1:16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3" t="str">
        <f>IFERROR(LEFT(Tabla2[[#This Row],[Product]],FIND(" ",Tabla2[[#This Row],[Product]])-3),Tabla2[[#This Row],[Product]])</f>
        <v>Men</v>
      </c>
      <c r="I1506" s="6">
        <v>40</v>
      </c>
      <c r="J1506" s="4">
        <v>6000</v>
      </c>
      <c r="K1506" s="6">
        <f>Tabla2[[#This Row],[Price per Unit]]*Tabla2[[#This Row],[Units Sold]]</f>
        <v>240000</v>
      </c>
      <c r="L1506" s="52">
        <f>Tabla2[[#This Row],[Units Sold]]/Cálculos!$C$11</f>
        <v>2.4204664965078721E-4</v>
      </c>
      <c r="M1506" s="6">
        <f>Tabla2[[#This Row],[Total Sales]]-Tabla2[[#This Row],[Operating Profit]]</f>
        <v>168000</v>
      </c>
      <c r="N1506" s="6">
        <v>72000</v>
      </c>
      <c r="O1506" s="46">
        <f>Tabla2[[#This Row],[Operating Profit]]/Tabla2[[#This Row],[Total Sales]]</f>
        <v>0.3</v>
      </c>
      <c r="P1506" s="1" t="s">
        <v>17</v>
      </c>
    </row>
    <row r="1507" spans="1:16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3" t="str">
        <f>IFERROR(LEFT(Tabla2[[#This Row],[Product]],FIND(" ",Tabla2[[#This Row],[Product]])-3),Tabla2[[#This Row],[Product]])</f>
        <v>Women</v>
      </c>
      <c r="I1507" s="6">
        <v>30.000000000000004</v>
      </c>
      <c r="J1507" s="4">
        <v>6000</v>
      </c>
      <c r="K1507" s="6">
        <f>Tabla2[[#This Row],[Price per Unit]]*Tabla2[[#This Row],[Units Sold]]</f>
        <v>180000.00000000003</v>
      </c>
      <c r="L1507" s="52">
        <f>Tabla2[[#This Row],[Units Sold]]/Cálculos!$C$11</f>
        <v>2.4204664965078721E-4</v>
      </c>
      <c r="M1507" s="6">
        <f>Tabla2[[#This Row],[Total Sales]]-Tabla2[[#This Row],[Operating Profit]]</f>
        <v>117000.00000000003</v>
      </c>
      <c r="N1507" s="6">
        <v>63000.000000000007</v>
      </c>
      <c r="O1507" s="46">
        <f>Tabla2[[#This Row],[Operating Profit]]/Tabla2[[#This Row],[Total Sales]]</f>
        <v>0.35</v>
      </c>
      <c r="P1507" s="1" t="s">
        <v>17</v>
      </c>
    </row>
    <row r="1508" spans="1:16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3" t="str">
        <f>IFERROR(LEFT(Tabla2[[#This Row],[Product]],FIND(" ",Tabla2[[#This Row],[Product]])-3),Tabla2[[#This Row],[Product]])</f>
        <v>Women</v>
      </c>
      <c r="I1508" s="6">
        <v>35</v>
      </c>
      <c r="J1508" s="4">
        <v>4500</v>
      </c>
      <c r="K1508" s="6">
        <f>Tabla2[[#This Row],[Price per Unit]]*Tabla2[[#This Row],[Units Sold]]</f>
        <v>157500</v>
      </c>
      <c r="L1508" s="52">
        <f>Tabla2[[#This Row],[Units Sold]]/Cálculos!$C$11</f>
        <v>1.8153498723809039E-4</v>
      </c>
      <c r="M1508" s="6">
        <f>Tabla2[[#This Row],[Total Sales]]-Tabla2[[#This Row],[Operating Profit]]</f>
        <v>102375</v>
      </c>
      <c r="N1508" s="6">
        <v>55125</v>
      </c>
      <c r="O1508" s="46">
        <f>Tabla2[[#This Row],[Operating Profit]]/Tabla2[[#This Row],[Total Sales]]</f>
        <v>0.35</v>
      </c>
      <c r="P1508" s="1" t="s">
        <v>17</v>
      </c>
    </row>
    <row r="1509" spans="1:16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3" t="str">
        <f>IFERROR(LEFT(Tabla2[[#This Row],[Product]],FIND(" ",Tabla2[[#This Row],[Product]])-3),Tabla2[[#This Row],[Product]])</f>
        <v>Men</v>
      </c>
      <c r="I1509" s="6">
        <v>50</v>
      </c>
      <c r="J1509" s="4">
        <v>5000</v>
      </c>
      <c r="K1509" s="6">
        <f>Tabla2[[#This Row],[Price per Unit]]*Tabla2[[#This Row],[Units Sold]]</f>
        <v>250000</v>
      </c>
      <c r="L1509" s="52">
        <f>Tabla2[[#This Row],[Units Sold]]/Cálculos!$C$11</f>
        <v>2.01705541375656E-4</v>
      </c>
      <c r="M1509" s="6">
        <f>Tabla2[[#This Row],[Total Sales]]-Tabla2[[#This Row],[Operating Profit]]</f>
        <v>175000</v>
      </c>
      <c r="N1509" s="6">
        <v>75000</v>
      </c>
      <c r="O1509" s="46">
        <f>Tabla2[[#This Row],[Operating Profit]]/Tabla2[[#This Row],[Total Sales]]</f>
        <v>0.3</v>
      </c>
      <c r="P1509" s="1" t="s">
        <v>17</v>
      </c>
    </row>
    <row r="1510" spans="1:16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3" t="str">
        <f>IFERROR(LEFT(Tabla2[[#This Row],[Product]],FIND(" ",Tabla2[[#This Row],[Product]])-3),Tabla2[[#This Row],[Product]])</f>
        <v>Women</v>
      </c>
      <c r="I1510" s="6">
        <v>40</v>
      </c>
      <c r="J1510" s="4">
        <v>6000</v>
      </c>
      <c r="K1510" s="6">
        <f>Tabla2[[#This Row],[Price per Unit]]*Tabla2[[#This Row],[Units Sold]]</f>
        <v>240000</v>
      </c>
      <c r="L1510" s="52">
        <f>Tabla2[[#This Row],[Units Sold]]/Cálculos!$C$11</f>
        <v>2.4204664965078721E-4</v>
      </c>
      <c r="M1510" s="6">
        <f>Tabla2[[#This Row],[Total Sales]]-Tabla2[[#This Row],[Operating Profit]]</f>
        <v>180000</v>
      </c>
      <c r="N1510" s="6">
        <v>60000</v>
      </c>
      <c r="O1510" s="46">
        <f>Tabla2[[#This Row],[Operating Profit]]/Tabla2[[#This Row],[Total Sales]]</f>
        <v>0.25</v>
      </c>
      <c r="P1510" s="1" t="s">
        <v>17</v>
      </c>
    </row>
    <row r="1511" spans="1:16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3" t="str">
        <f>IFERROR(LEFT(Tabla2[[#This Row],[Product]],FIND(" ",Tabla2[[#This Row],[Product]])-3),Tabla2[[#This Row],[Product]])</f>
        <v>Men</v>
      </c>
      <c r="I1511" s="6">
        <v>40</v>
      </c>
      <c r="J1511" s="4">
        <v>8500</v>
      </c>
      <c r="K1511" s="6">
        <f>Tabla2[[#This Row],[Price per Unit]]*Tabla2[[#This Row],[Units Sold]]</f>
        <v>340000</v>
      </c>
      <c r="L1511" s="52">
        <f>Tabla2[[#This Row],[Units Sold]]/Cálculos!$C$11</f>
        <v>3.4289942033861518E-4</v>
      </c>
      <c r="M1511" s="6">
        <f>Tabla2[[#This Row],[Total Sales]]-Tabla2[[#This Row],[Operating Profit]]</f>
        <v>170000</v>
      </c>
      <c r="N1511" s="6">
        <v>170000</v>
      </c>
      <c r="O1511" s="46">
        <f>Tabla2[[#This Row],[Operating Profit]]/Tabla2[[#This Row],[Total Sales]]</f>
        <v>0.5</v>
      </c>
      <c r="P1511" s="1" t="s">
        <v>17</v>
      </c>
    </row>
    <row r="1512" spans="1:16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3" t="str">
        <f>IFERROR(LEFT(Tabla2[[#This Row],[Product]],FIND(" ",Tabla2[[#This Row],[Product]])-3),Tabla2[[#This Row],[Product]])</f>
        <v>Men</v>
      </c>
      <c r="I1512" s="6">
        <v>40</v>
      </c>
      <c r="J1512" s="4">
        <v>5000</v>
      </c>
      <c r="K1512" s="6">
        <f>Tabla2[[#This Row],[Price per Unit]]*Tabla2[[#This Row],[Units Sold]]</f>
        <v>200000</v>
      </c>
      <c r="L1512" s="52">
        <f>Tabla2[[#This Row],[Units Sold]]/Cálculos!$C$11</f>
        <v>2.01705541375656E-4</v>
      </c>
      <c r="M1512" s="6">
        <f>Tabla2[[#This Row],[Total Sales]]-Tabla2[[#This Row],[Operating Profit]]</f>
        <v>140000</v>
      </c>
      <c r="N1512" s="6">
        <v>60000</v>
      </c>
      <c r="O1512" s="46">
        <f>Tabla2[[#This Row],[Operating Profit]]/Tabla2[[#This Row],[Total Sales]]</f>
        <v>0.3</v>
      </c>
      <c r="P1512" s="1" t="s">
        <v>17</v>
      </c>
    </row>
    <row r="1513" spans="1:16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3" t="str">
        <f>IFERROR(LEFT(Tabla2[[#This Row],[Product]],FIND(" ",Tabla2[[#This Row],[Product]])-3),Tabla2[[#This Row],[Product]])</f>
        <v>Women</v>
      </c>
      <c r="I1513" s="6">
        <v>30.000000000000004</v>
      </c>
      <c r="J1513" s="4">
        <v>5500</v>
      </c>
      <c r="K1513" s="6">
        <f>Tabla2[[#This Row],[Price per Unit]]*Tabla2[[#This Row],[Units Sold]]</f>
        <v>165000.00000000003</v>
      </c>
      <c r="L1513" s="52">
        <f>Tabla2[[#This Row],[Units Sold]]/Cálculos!$C$11</f>
        <v>2.218760955132216E-4</v>
      </c>
      <c r="M1513" s="6">
        <f>Tabla2[[#This Row],[Total Sales]]-Tabla2[[#This Row],[Operating Profit]]</f>
        <v>107250.00000000003</v>
      </c>
      <c r="N1513" s="6">
        <v>57750.000000000007</v>
      </c>
      <c r="O1513" s="46">
        <f>Tabla2[[#This Row],[Operating Profit]]/Tabla2[[#This Row],[Total Sales]]</f>
        <v>0.35</v>
      </c>
      <c r="P1513" s="1" t="s">
        <v>17</v>
      </c>
    </row>
    <row r="1514" spans="1:16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3" t="str">
        <f>IFERROR(LEFT(Tabla2[[#This Row],[Product]],FIND(" ",Tabla2[[#This Row],[Product]])-3),Tabla2[[#This Row],[Product]])</f>
        <v>Women</v>
      </c>
      <c r="I1514" s="6">
        <v>35</v>
      </c>
      <c r="J1514" s="4">
        <v>4250</v>
      </c>
      <c r="K1514" s="6">
        <f>Tabla2[[#This Row],[Price per Unit]]*Tabla2[[#This Row],[Units Sold]]</f>
        <v>148750</v>
      </c>
      <c r="L1514" s="52">
        <f>Tabla2[[#This Row],[Units Sold]]/Cálculos!$C$11</f>
        <v>1.7144971016930759E-4</v>
      </c>
      <c r="M1514" s="6">
        <f>Tabla2[[#This Row],[Total Sales]]-Tabla2[[#This Row],[Operating Profit]]</f>
        <v>96687.5</v>
      </c>
      <c r="N1514" s="6">
        <v>52062.5</v>
      </c>
      <c r="O1514" s="46">
        <f>Tabla2[[#This Row],[Operating Profit]]/Tabla2[[#This Row],[Total Sales]]</f>
        <v>0.35</v>
      </c>
      <c r="P1514" s="1" t="s">
        <v>17</v>
      </c>
    </row>
    <row r="1515" spans="1:16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3" t="str">
        <f>IFERROR(LEFT(Tabla2[[#This Row],[Product]],FIND(" ",Tabla2[[#This Row],[Product]])-3),Tabla2[[#This Row],[Product]])</f>
        <v>Men</v>
      </c>
      <c r="I1515" s="6">
        <v>50</v>
      </c>
      <c r="J1515" s="4">
        <v>5000</v>
      </c>
      <c r="K1515" s="6">
        <f>Tabla2[[#This Row],[Price per Unit]]*Tabla2[[#This Row],[Units Sold]]</f>
        <v>250000</v>
      </c>
      <c r="L1515" s="52">
        <f>Tabla2[[#This Row],[Units Sold]]/Cálculos!$C$11</f>
        <v>2.01705541375656E-4</v>
      </c>
      <c r="M1515" s="6">
        <f>Tabla2[[#This Row],[Total Sales]]-Tabla2[[#This Row],[Operating Profit]]</f>
        <v>175000</v>
      </c>
      <c r="N1515" s="6">
        <v>75000</v>
      </c>
      <c r="O1515" s="46">
        <f>Tabla2[[#This Row],[Operating Profit]]/Tabla2[[#This Row],[Total Sales]]</f>
        <v>0.3</v>
      </c>
      <c r="P1515" s="1" t="s">
        <v>17</v>
      </c>
    </row>
    <row r="1516" spans="1:16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3" t="str">
        <f>IFERROR(LEFT(Tabla2[[#This Row],[Product]],FIND(" ",Tabla2[[#This Row],[Product]])-3),Tabla2[[#This Row],[Product]])</f>
        <v>Women</v>
      </c>
      <c r="I1516" s="6">
        <v>40</v>
      </c>
      <c r="J1516" s="4">
        <v>6000</v>
      </c>
      <c r="K1516" s="6">
        <f>Tabla2[[#This Row],[Price per Unit]]*Tabla2[[#This Row],[Units Sold]]</f>
        <v>240000</v>
      </c>
      <c r="L1516" s="52">
        <f>Tabla2[[#This Row],[Units Sold]]/Cálculos!$C$11</f>
        <v>2.4204664965078721E-4</v>
      </c>
      <c r="M1516" s="6">
        <f>Tabla2[[#This Row],[Total Sales]]-Tabla2[[#This Row],[Operating Profit]]</f>
        <v>180000</v>
      </c>
      <c r="N1516" s="6">
        <v>60000</v>
      </c>
      <c r="O1516" s="46">
        <f>Tabla2[[#This Row],[Operating Profit]]/Tabla2[[#This Row],[Total Sales]]</f>
        <v>0.25</v>
      </c>
      <c r="P1516" s="1" t="s">
        <v>17</v>
      </c>
    </row>
    <row r="1517" spans="1:16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3" t="str">
        <f>IFERROR(LEFT(Tabla2[[#This Row],[Product]],FIND(" ",Tabla2[[#This Row],[Product]])-3),Tabla2[[#This Row],[Product]])</f>
        <v>Men</v>
      </c>
      <c r="I1517" s="6">
        <v>40</v>
      </c>
      <c r="J1517" s="4">
        <v>8200</v>
      </c>
      <c r="K1517" s="6">
        <f>Tabla2[[#This Row],[Price per Unit]]*Tabla2[[#This Row],[Units Sold]]</f>
        <v>328000</v>
      </c>
      <c r="L1517" s="52">
        <f>Tabla2[[#This Row],[Units Sold]]/Cálculos!$C$11</f>
        <v>3.3079708785607585E-4</v>
      </c>
      <c r="M1517" s="6">
        <f>Tabla2[[#This Row],[Total Sales]]-Tabla2[[#This Row],[Operating Profit]]</f>
        <v>164000</v>
      </c>
      <c r="N1517" s="6">
        <v>164000</v>
      </c>
      <c r="O1517" s="46">
        <f>Tabla2[[#This Row],[Operating Profit]]/Tabla2[[#This Row],[Total Sales]]</f>
        <v>0.5</v>
      </c>
      <c r="P1517" s="1" t="s">
        <v>17</v>
      </c>
    </row>
    <row r="1518" spans="1:16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3" t="str">
        <f>IFERROR(LEFT(Tabla2[[#This Row],[Product]],FIND(" ",Tabla2[[#This Row],[Product]])-3),Tabla2[[#This Row],[Product]])</f>
        <v>Men</v>
      </c>
      <c r="I1518" s="6">
        <v>40</v>
      </c>
      <c r="J1518" s="4">
        <v>5250</v>
      </c>
      <c r="K1518" s="6">
        <f>Tabla2[[#This Row],[Price per Unit]]*Tabla2[[#This Row],[Units Sold]]</f>
        <v>210000</v>
      </c>
      <c r="L1518" s="52">
        <f>Tabla2[[#This Row],[Units Sold]]/Cálculos!$C$11</f>
        <v>2.117908184444388E-4</v>
      </c>
      <c r="M1518" s="6">
        <f>Tabla2[[#This Row],[Total Sales]]-Tabla2[[#This Row],[Operating Profit]]</f>
        <v>147000</v>
      </c>
      <c r="N1518" s="6">
        <v>63000</v>
      </c>
      <c r="O1518" s="46">
        <f>Tabla2[[#This Row],[Operating Profit]]/Tabla2[[#This Row],[Total Sales]]</f>
        <v>0.3</v>
      </c>
      <c r="P1518" s="1" t="s">
        <v>17</v>
      </c>
    </row>
    <row r="1519" spans="1:16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3" t="str">
        <f>IFERROR(LEFT(Tabla2[[#This Row],[Product]],FIND(" ",Tabla2[[#This Row],[Product]])-3),Tabla2[[#This Row],[Product]])</f>
        <v>Women</v>
      </c>
      <c r="I1519" s="6">
        <v>30.000000000000004</v>
      </c>
      <c r="J1519" s="4">
        <v>5500</v>
      </c>
      <c r="K1519" s="6">
        <f>Tabla2[[#This Row],[Price per Unit]]*Tabla2[[#This Row],[Units Sold]]</f>
        <v>165000.00000000003</v>
      </c>
      <c r="L1519" s="52">
        <f>Tabla2[[#This Row],[Units Sold]]/Cálculos!$C$11</f>
        <v>2.218760955132216E-4</v>
      </c>
      <c r="M1519" s="6">
        <f>Tabla2[[#This Row],[Total Sales]]-Tabla2[[#This Row],[Operating Profit]]</f>
        <v>107250.00000000003</v>
      </c>
      <c r="N1519" s="6">
        <v>57750.000000000007</v>
      </c>
      <c r="O1519" s="46">
        <f>Tabla2[[#This Row],[Operating Profit]]/Tabla2[[#This Row],[Total Sales]]</f>
        <v>0.35</v>
      </c>
      <c r="P1519" s="1" t="s">
        <v>17</v>
      </c>
    </row>
    <row r="1520" spans="1:16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3" t="str">
        <f>IFERROR(LEFT(Tabla2[[#This Row],[Product]],FIND(" ",Tabla2[[#This Row],[Product]])-3),Tabla2[[#This Row],[Product]])</f>
        <v>Women</v>
      </c>
      <c r="I1520" s="6">
        <v>35</v>
      </c>
      <c r="J1520" s="4">
        <v>4000</v>
      </c>
      <c r="K1520" s="6">
        <f>Tabla2[[#This Row],[Price per Unit]]*Tabla2[[#This Row],[Units Sold]]</f>
        <v>140000</v>
      </c>
      <c r="L1520" s="52">
        <f>Tabla2[[#This Row],[Units Sold]]/Cálculos!$C$11</f>
        <v>1.6136443310052479E-4</v>
      </c>
      <c r="M1520" s="6">
        <f>Tabla2[[#This Row],[Total Sales]]-Tabla2[[#This Row],[Operating Profit]]</f>
        <v>91000</v>
      </c>
      <c r="N1520" s="6">
        <v>49000</v>
      </c>
      <c r="O1520" s="46">
        <f>Tabla2[[#This Row],[Operating Profit]]/Tabla2[[#This Row],[Total Sales]]</f>
        <v>0.35</v>
      </c>
      <c r="P1520" s="1" t="s">
        <v>17</v>
      </c>
    </row>
    <row r="1521" spans="1:16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3" t="str">
        <f>IFERROR(LEFT(Tabla2[[#This Row],[Product]],FIND(" ",Tabla2[[#This Row],[Product]])-3),Tabla2[[#This Row],[Product]])</f>
        <v>Men</v>
      </c>
      <c r="I1521" s="6">
        <v>50</v>
      </c>
      <c r="J1521" s="4">
        <v>4500</v>
      </c>
      <c r="K1521" s="6">
        <f>Tabla2[[#This Row],[Price per Unit]]*Tabla2[[#This Row],[Units Sold]]</f>
        <v>225000</v>
      </c>
      <c r="L1521" s="52">
        <f>Tabla2[[#This Row],[Units Sold]]/Cálculos!$C$11</f>
        <v>1.8153498723809039E-4</v>
      </c>
      <c r="M1521" s="6">
        <f>Tabla2[[#This Row],[Total Sales]]-Tabla2[[#This Row],[Operating Profit]]</f>
        <v>157500</v>
      </c>
      <c r="N1521" s="6">
        <v>67500</v>
      </c>
      <c r="O1521" s="46">
        <f>Tabla2[[#This Row],[Operating Profit]]/Tabla2[[#This Row],[Total Sales]]</f>
        <v>0.3</v>
      </c>
      <c r="P1521" s="1" t="s">
        <v>17</v>
      </c>
    </row>
    <row r="1522" spans="1:16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3" t="str">
        <f>IFERROR(LEFT(Tabla2[[#This Row],[Product]],FIND(" ",Tabla2[[#This Row],[Product]])-3),Tabla2[[#This Row],[Product]])</f>
        <v>Women</v>
      </c>
      <c r="I1522" s="6">
        <v>40</v>
      </c>
      <c r="J1522" s="4">
        <v>5500</v>
      </c>
      <c r="K1522" s="6">
        <f>Tabla2[[#This Row],[Price per Unit]]*Tabla2[[#This Row],[Units Sold]]</f>
        <v>220000</v>
      </c>
      <c r="L1522" s="52">
        <f>Tabla2[[#This Row],[Units Sold]]/Cálculos!$C$11</f>
        <v>2.218760955132216E-4</v>
      </c>
      <c r="M1522" s="6">
        <f>Tabla2[[#This Row],[Total Sales]]-Tabla2[[#This Row],[Operating Profit]]</f>
        <v>165000</v>
      </c>
      <c r="N1522" s="6">
        <v>55000</v>
      </c>
      <c r="O1522" s="46">
        <f>Tabla2[[#This Row],[Operating Profit]]/Tabla2[[#This Row],[Total Sales]]</f>
        <v>0.25</v>
      </c>
      <c r="P1522" s="1" t="s">
        <v>17</v>
      </c>
    </row>
    <row r="1523" spans="1:16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3" t="str">
        <f>IFERROR(LEFT(Tabla2[[#This Row],[Product]],FIND(" ",Tabla2[[#This Row],[Product]])-3),Tabla2[[#This Row],[Product]])</f>
        <v>Men</v>
      </c>
      <c r="I1523" s="6">
        <v>40</v>
      </c>
      <c r="J1523" s="4">
        <v>8000</v>
      </c>
      <c r="K1523" s="6">
        <f>Tabla2[[#This Row],[Price per Unit]]*Tabla2[[#This Row],[Units Sold]]</f>
        <v>320000</v>
      </c>
      <c r="L1523" s="52">
        <f>Tabla2[[#This Row],[Units Sold]]/Cálculos!$C$11</f>
        <v>3.2272886620104957E-4</v>
      </c>
      <c r="M1523" s="6">
        <f>Tabla2[[#This Row],[Total Sales]]-Tabla2[[#This Row],[Operating Profit]]</f>
        <v>160000</v>
      </c>
      <c r="N1523" s="6">
        <v>160000</v>
      </c>
      <c r="O1523" s="46">
        <f>Tabla2[[#This Row],[Operating Profit]]/Tabla2[[#This Row],[Total Sales]]</f>
        <v>0.5</v>
      </c>
      <c r="P1523" s="1" t="s">
        <v>17</v>
      </c>
    </row>
    <row r="1524" spans="1:16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3" t="str">
        <f>IFERROR(LEFT(Tabla2[[#This Row],[Product]],FIND(" ",Tabla2[[#This Row],[Product]])-3),Tabla2[[#This Row],[Product]])</f>
        <v>Men</v>
      </c>
      <c r="I1524" s="6">
        <v>40</v>
      </c>
      <c r="J1524" s="4">
        <v>5000</v>
      </c>
      <c r="K1524" s="6">
        <f>Tabla2[[#This Row],[Price per Unit]]*Tabla2[[#This Row],[Units Sold]]</f>
        <v>200000</v>
      </c>
      <c r="L1524" s="52">
        <f>Tabla2[[#This Row],[Units Sold]]/Cálculos!$C$11</f>
        <v>2.01705541375656E-4</v>
      </c>
      <c r="M1524" s="6">
        <f>Tabla2[[#This Row],[Total Sales]]-Tabla2[[#This Row],[Operating Profit]]</f>
        <v>140000</v>
      </c>
      <c r="N1524" s="6">
        <v>60000</v>
      </c>
      <c r="O1524" s="46">
        <f>Tabla2[[#This Row],[Operating Profit]]/Tabla2[[#This Row],[Total Sales]]</f>
        <v>0.3</v>
      </c>
      <c r="P1524" s="1" t="s">
        <v>17</v>
      </c>
    </row>
    <row r="1525" spans="1:16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3" t="str">
        <f>IFERROR(LEFT(Tabla2[[#This Row],[Product]],FIND(" ",Tabla2[[#This Row],[Product]])-3),Tabla2[[#This Row],[Product]])</f>
        <v>Women</v>
      </c>
      <c r="I1525" s="6">
        <v>30.000000000000004</v>
      </c>
      <c r="J1525" s="4">
        <v>5000</v>
      </c>
      <c r="K1525" s="6">
        <f>Tabla2[[#This Row],[Price per Unit]]*Tabla2[[#This Row],[Units Sold]]</f>
        <v>150000.00000000003</v>
      </c>
      <c r="L1525" s="52">
        <f>Tabla2[[#This Row],[Units Sold]]/Cálculos!$C$11</f>
        <v>2.01705541375656E-4</v>
      </c>
      <c r="M1525" s="6">
        <f>Tabla2[[#This Row],[Total Sales]]-Tabla2[[#This Row],[Operating Profit]]</f>
        <v>97500.000000000029</v>
      </c>
      <c r="N1525" s="6">
        <v>52500.000000000007</v>
      </c>
      <c r="O1525" s="46">
        <f>Tabla2[[#This Row],[Operating Profit]]/Tabla2[[#This Row],[Total Sales]]</f>
        <v>0.35</v>
      </c>
      <c r="P1525" s="1" t="s">
        <v>17</v>
      </c>
    </row>
    <row r="1526" spans="1:16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3" t="str">
        <f>IFERROR(LEFT(Tabla2[[#This Row],[Product]],FIND(" ",Tabla2[[#This Row],[Product]])-3),Tabla2[[#This Row],[Product]])</f>
        <v>Women</v>
      </c>
      <c r="I1526" s="6">
        <v>35</v>
      </c>
      <c r="J1526" s="4">
        <v>4250</v>
      </c>
      <c r="K1526" s="6">
        <f>Tabla2[[#This Row],[Price per Unit]]*Tabla2[[#This Row],[Units Sold]]</f>
        <v>148750</v>
      </c>
      <c r="L1526" s="52">
        <f>Tabla2[[#This Row],[Units Sold]]/Cálculos!$C$11</f>
        <v>1.7144971016930759E-4</v>
      </c>
      <c r="M1526" s="6">
        <f>Tabla2[[#This Row],[Total Sales]]-Tabla2[[#This Row],[Operating Profit]]</f>
        <v>96687.5</v>
      </c>
      <c r="N1526" s="6">
        <v>52062.5</v>
      </c>
      <c r="O1526" s="46">
        <f>Tabla2[[#This Row],[Operating Profit]]/Tabla2[[#This Row],[Total Sales]]</f>
        <v>0.35</v>
      </c>
      <c r="P1526" s="1" t="s">
        <v>17</v>
      </c>
    </row>
    <row r="1527" spans="1:16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3" t="str">
        <f>IFERROR(LEFT(Tabla2[[#This Row],[Product]],FIND(" ",Tabla2[[#This Row],[Product]])-3),Tabla2[[#This Row],[Product]])</f>
        <v>Men</v>
      </c>
      <c r="I1527" s="6">
        <v>50</v>
      </c>
      <c r="J1527" s="4">
        <v>4250</v>
      </c>
      <c r="K1527" s="6">
        <f>Tabla2[[#This Row],[Price per Unit]]*Tabla2[[#This Row],[Units Sold]]</f>
        <v>212500</v>
      </c>
      <c r="L1527" s="52">
        <f>Tabla2[[#This Row],[Units Sold]]/Cálculos!$C$11</f>
        <v>1.7144971016930759E-4</v>
      </c>
      <c r="M1527" s="6">
        <f>Tabla2[[#This Row],[Total Sales]]-Tabla2[[#This Row],[Operating Profit]]</f>
        <v>148750</v>
      </c>
      <c r="N1527" s="6">
        <v>63750</v>
      </c>
      <c r="O1527" s="46">
        <f>Tabla2[[#This Row],[Operating Profit]]/Tabla2[[#This Row],[Total Sales]]</f>
        <v>0.3</v>
      </c>
      <c r="P1527" s="1" t="s">
        <v>17</v>
      </c>
    </row>
    <row r="1528" spans="1:16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3" t="str">
        <f>IFERROR(LEFT(Tabla2[[#This Row],[Product]],FIND(" ",Tabla2[[#This Row],[Product]])-3),Tabla2[[#This Row],[Product]])</f>
        <v>Women</v>
      </c>
      <c r="I1528" s="6">
        <v>40</v>
      </c>
      <c r="J1528" s="4">
        <v>5500</v>
      </c>
      <c r="K1528" s="6">
        <f>Tabla2[[#This Row],[Price per Unit]]*Tabla2[[#This Row],[Units Sold]]</f>
        <v>220000</v>
      </c>
      <c r="L1528" s="52">
        <f>Tabla2[[#This Row],[Units Sold]]/Cálculos!$C$11</f>
        <v>2.218760955132216E-4</v>
      </c>
      <c r="M1528" s="6">
        <f>Tabla2[[#This Row],[Total Sales]]-Tabla2[[#This Row],[Operating Profit]]</f>
        <v>165000</v>
      </c>
      <c r="N1528" s="6">
        <v>55000</v>
      </c>
      <c r="O1528" s="46">
        <f>Tabla2[[#This Row],[Operating Profit]]/Tabla2[[#This Row],[Total Sales]]</f>
        <v>0.25</v>
      </c>
      <c r="P1528" s="1" t="s">
        <v>17</v>
      </c>
    </row>
    <row r="1529" spans="1:16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3" t="str">
        <f>IFERROR(LEFT(Tabla2[[#This Row],[Product]],FIND(" ",Tabla2[[#This Row],[Product]])-3),Tabla2[[#This Row],[Product]])</f>
        <v>Men</v>
      </c>
      <c r="I1529" s="6">
        <v>50</v>
      </c>
      <c r="J1529" s="4">
        <v>8200</v>
      </c>
      <c r="K1529" s="6">
        <f>Tabla2[[#This Row],[Price per Unit]]*Tabla2[[#This Row],[Units Sold]]</f>
        <v>410000</v>
      </c>
      <c r="L1529" s="52">
        <f>Tabla2[[#This Row],[Units Sold]]/Cálculos!$C$11</f>
        <v>3.3079708785607585E-4</v>
      </c>
      <c r="M1529" s="6">
        <f>Tabla2[[#This Row],[Total Sales]]-Tabla2[[#This Row],[Operating Profit]]</f>
        <v>205000</v>
      </c>
      <c r="N1529" s="6">
        <v>205000</v>
      </c>
      <c r="O1529" s="46">
        <f>Tabla2[[#This Row],[Operating Profit]]/Tabla2[[#This Row],[Total Sales]]</f>
        <v>0.5</v>
      </c>
      <c r="P1529" s="1" t="s">
        <v>17</v>
      </c>
    </row>
    <row r="1530" spans="1:16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3" t="str">
        <f>IFERROR(LEFT(Tabla2[[#This Row],[Product]],FIND(" ",Tabla2[[#This Row],[Product]])-3),Tabla2[[#This Row],[Product]])</f>
        <v>Men</v>
      </c>
      <c r="I1530" s="6">
        <v>45.000000000000007</v>
      </c>
      <c r="J1530" s="4">
        <v>5250</v>
      </c>
      <c r="K1530" s="6">
        <f>Tabla2[[#This Row],[Price per Unit]]*Tabla2[[#This Row],[Units Sold]]</f>
        <v>236250.00000000003</v>
      </c>
      <c r="L1530" s="52">
        <f>Tabla2[[#This Row],[Units Sold]]/Cálculos!$C$11</f>
        <v>2.117908184444388E-4</v>
      </c>
      <c r="M1530" s="6">
        <f>Tabla2[[#This Row],[Total Sales]]-Tabla2[[#This Row],[Operating Profit]]</f>
        <v>165375.00000000003</v>
      </c>
      <c r="N1530" s="6">
        <v>70875</v>
      </c>
      <c r="O1530" s="46">
        <f>Tabla2[[#This Row],[Operating Profit]]/Tabla2[[#This Row],[Total Sales]]</f>
        <v>0.3</v>
      </c>
      <c r="P1530" s="1" t="s">
        <v>17</v>
      </c>
    </row>
    <row r="1531" spans="1:16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3" t="str">
        <f>IFERROR(LEFT(Tabla2[[#This Row],[Product]],FIND(" ",Tabla2[[#This Row],[Product]])-3),Tabla2[[#This Row],[Product]])</f>
        <v>Women</v>
      </c>
      <c r="I1531" s="6">
        <v>40</v>
      </c>
      <c r="J1531" s="4">
        <v>5000</v>
      </c>
      <c r="K1531" s="6">
        <f>Tabla2[[#This Row],[Price per Unit]]*Tabla2[[#This Row],[Units Sold]]</f>
        <v>200000</v>
      </c>
      <c r="L1531" s="52">
        <f>Tabla2[[#This Row],[Units Sold]]/Cálculos!$C$11</f>
        <v>2.01705541375656E-4</v>
      </c>
      <c r="M1531" s="6">
        <f>Tabla2[[#This Row],[Total Sales]]-Tabla2[[#This Row],[Operating Profit]]</f>
        <v>130000</v>
      </c>
      <c r="N1531" s="6">
        <v>70000</v>
      </c>
      <c r="O1531" s="46">
        <f>Tabla2[[#This Row],[Operating Profit]]/Tabla2[[#This Row],[Total Sales]]</f>
        <v>0.35</v>
      </c>
      <c r="P1531" s="1" t="s">
        <v>17</v>
      </c>
    </row>
    <row r="1532" spans="1:16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3" t="str">
        <f>IFERROR(LEFT(Tabla2[[#This Row],[Product]],FIND(" ",Tabla2[[#This Row],[Product]])-3),Tabla2[[#This Row],[Product]])</f>
        <v>Women</v>
      </c>
      <c r="I1532" s="6">
        <v>40</v>
      </c>
      <c r="J1532" s="4">
        <v>4500</v>
      </c>
      <c r="K1532" s="6">
        <f>Tabla2[[#This Row],[Price per Unit]]*Tabla2[[#This Row],[Units Sold]]</f>
        <v>180000</v>
      </c>
      <c r="L1532" s="52">
        <f>Tabla2[[#This Row],[Units Sold]]/Cálculos!$C$11</f>
        <v>1.8153498723809039E-4</v>
      </c>
      <c r="M1532" s="6">
        <f>Tabla2[[#This Row],[Total Sales]]-Tabla2[[#This Row],[Operating Profit]]</f>
        <v>117000</v>
      </c>
      <c r="N1532" s="6">
        <v>62999.999999999993</v>
      </c>
      <c r="O1532" s="46">
        <f>Tabla2[[#This Row],[Operating Profit]]/Tabla2[[#This Row],[Total Sales]]</f>
        <v>0.35</v>
      </c>
      <c r="P1532" s="1" t="s">
        <v>17</v>
      </c>
    </row>
    <row r="1533" spans="1:16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3" t="str">
        <f>IFERROR(LEFT(Tabla2[[#This Row],[Product]],FIND(" ",Tabla2[[#This Row],[Product]])-3),Tabla2[[#This Row],[Product]])</f>
        <v>Men</v>
      </c>
      <c r="I1533" s="6">
        <v>50</v>
      </c>
      <c r="J1533" s="4">
        <v>4750</v>
      </c>
      <c r="K1533" s="6">
        <f>Tabla2[[#This Row],[Price per Unit]]*Tabla2[[#This Row],[Units Sold]]</f>
        <v>237500</v>
      </c>
      <c r="L1533" s="52">
        <f>Tabla2[[#This Row],[Units Sold]]/Cálculos!$C$11</f>
        <v>1.9162026430687319E-4</v>
      </c>
      <c r="M1533" s="6">
        <f>Tabla2[[#This Row],[Total Sales]]-Tabla2[[#This Row],[Operating Profit]]</f>
        <v>166250</v>
      </c>
      <c r="N1533" s="6">
        <v>71250</v>
      </c>
      <c r="O1533" s="46">
        <f>Tabla2[[#This Row],[Operating Profit]]/Tabla2[[#This Row],[Total Sales]]</f>
        <v>0.3</v>
      </c>
      <c r="P1533" s="1" t="s">
        <v>17</v>
      </c>
    </row>
    <row r="1534" spans="1:16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3" t="str">
        <f>IFERROR(LEFT(Tabla2[[#This Row],[Product]],FIND(" ",Tabla2[[#This Row],[Product]])-3),Tabla2[[#This Row],[Product]])</f>
        <v>Women</v>
      </c>
      <c r="I1534" s="6">
        <v>55.000000000000007</v>
      </c>
      <c r="J1534" s="4">
        <v>6000</v>
      </c>
      <c r="K1534" s="6">
        <f>Tabla2[[#This Row],[Price per Unit]]*Tabla2[[#This Row],[Units Sold]]</f>
        <v>330000.00000000006</v>
      </c>
      <c r="L1534" s="52">
        <f>Tabla2[[#This Row],[Units Sold]]/Cálculos!$C$11</f>
        <v>2.4204664965078721E-4</v>
      </c>
      <c r="M1534" s="6">
        <f>Tabla2[[#This Row],[Total Sales]]-Tabla2[[#This Row],[Operating Profit]]</f>
        <v>247500.00000000006</v>
      </c>
      <c r="N1534" s="6">
        <v>82500.000000000015</v>
      </c>
      <c r="O1534" s="46">
        <f>Tabla2[[#This Row],[Operating Profit]]/Tabla2[[#This Row],[Total Sales]]</f>
        <v>0.25</v>
      </c>
      <c r="P1534" s="1" t="s">
        <v>17</v>
      </c>
    </row>
    <row r="1535" spans="1:16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3" t="str">
        <f>IFERROR(LEFT(Tabla2[[#This Row],[Product]],FIND(" ",Tabla2[[#This Row],[Product]])-3),Tabla2[[#This Row],[Product]])</f>
        <v>Men</v>
      </c>
      <c r="I1535" s="6">
        <v>50</v>
      </c>
      <c r="J1535" s="4">
        <v>8500</v>
      </c>
      <c r="K1535" s="6">
        <f>Tabla2[[#This Row],[Price per Unit]]*Tabla2[[#This Row],[Units Sold]]</f>
        <v>425000</v>
      </c>
      <c r="L1535" s="52">
        <f>Tabla2[[#This Row],[Units Sold]]/Cálculos!$C$11</f>
        <v>3.4289942033861518E-4</v>
      </c>
      <c r="M1535" s="6">
        <f>Tabla2[[#This Row],[Total Sales]]-Tabla2[[#This Row],[Operating Profit]]</f>
        <v>212500</v>
      </c>
      <c r="N1535" s="6">
        <v>212500</v>
      </c>
      <c r="O1535" s="46">
        <f>Tabla2[[#This Row],[Operating Profit]]/Tabla2[[#This Row],[Total Sales]]</f>
        <v>0.5</v>
      </c>
      <c r="P1535" s="1" t="s">
        <v>17</v>
      </c>
    </row>
    <row r="1536" spans="1:16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3" t="str">
        <f>IFERROR(LEFT(Tabla2[[#This Row],[Product]],FIND(" ",Tabla2[[#This Row],[Product]])-3),Tabla2[[#This Row],[Product]])</f>
        <v>Men</v>
      </c>
      <c r="I1536" s="6">
        <v>45.000000000000007</v>
      </c>
      <c r="J1536" s="4">
        <v>6000</v>
      </c>
      <c r="K1536" s="6">
        <f>Tabla2[[#This Row],[Price per Unit]]*Tabla2[[#This Row],[Units Sold]]</f>
        <v>270000.00000000006</v>
      </c>
      <c r="L1536" s="52">
        <f>Tabla2[[#This Row],[Units Sold]]/Cálculos!$C$11</f>
        <v>2.4204664965078721E-4</v>
      </c>
      <c r="M1536" s="6">
        <f>Tabla2[[#This Row],[Total Sales]]-Tabla2[[#This Row],[Operating Profit]]</f>
        <v>189000.00000000006</v>
      </c>
      <c r="N1536" s="6">
        <v>81000.000000000015</v>
      </c>
      <c r="O1536" s="46">
        <f>Tabla2[[#This Row],[Operating Profit]]/Tabla2[[#This Row],[Total Sales]]</f>
        <v>0.3</v>
      </c>
      <c r="P1536" s="1" t="s">
        <v>17</v>
      </c>
    </row>
    <row r="1537" spans="1:16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3" t="str">
        <f>IFERROR(LEFT(Tabla2[[#This Row],[Product]],FIND(" ",Tabla2[[#This Row],[Product]])-3),Tabla2[[#This Row],[Product]])</f>
        <v>Women</v>
      </c>
      <c r="I1537" s="6">
        <v>40</v>
      </c>
      <c r="J1537" s="4">
        <v>5250</v>
      </c>
      <c r="K1537" s="6">
        <f>Tabla2[[#This Row],[Price per Unit]]*Tabla2[[#This Row],[Units Sold]]</f>
        <v>210000</v>
      </c>
      <c r="L1537" s="52">
        <f>Tabla2[[#This Row],[Units Sold]]/Cálculos!$C$11</f>
        <v>2.117908184444388E-4</v>
      </c>
      <c r="M1537" s="6">
        <f>Tabla2[[#This Row],[Total Sales]]-Tabla2[[#This Row],[Operating Profit]]</f>
        <v>136500</v>
      </c>
      <c r="N1537" s="6">
        <v>73500</v>
      </c>
      <c r="O1537" s="46">
        <f>Tabla2[[#This Row],[Operating Profit]]/Tabla2[[#This Row],[Total Sales]]</f>
        <v>0.35</v>
      </c>
      <c r="P1537" s="1" t="s">
        <v>17</v>
      </c>
    </row>
    <row r="1538" spans="1:16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3" t="str">
        <f>IFERROR(LEFT(Tabla2[[#This Row],[Product]],FIND(" ",Tabla2[[#This Row],[Product]])-3),Tabla2[[#This Row],[Product]])</f>
        <v>Women</v>
      </c>
      <c r="I1538" s="6">
        <v>40</v>
      </c>
      <c r="J1538" s="4">
        <v>5000</v>
      </c>
      <c r="K1538" s="6">
        <f>Tabla2[[#This Row],[Price per Unit]]*Tabla2[[#This Row],[Units Sold]]</f>
        <v>200000</v>
      </c>
      <c r="L1538" s="52">
        <f>Tabla2[[#This Row],[Units Sold]]/Cálculos!$C$11</f>
        <v>2.01705541375656E-4</v>
      </c>
      <c r="M1538" s="6">
        <f>Tabla2[[#This Row],[Total Sales]]-Tabla2[[#This Row],[Operating Profit]]</f>
        <v>130000</v>
      </c>
      <c r="N1538" s="6">
        <v>70000</v>
      </c>
      <c r="O1538" s="46">
        <f>Tabla2[[#This Row],[Operating Profit]]/Tabla2[[#This Row],[Total Sales]]</f>
        <v>0.35</v>
      </c>
      <c r="P1538" s="1" t="s">
        <v>17</v>
      </c>
    </row>
    <row r="1539" spans="1:16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3" t="str">
        <f>IFERROR(LEFT(Tabla2[[#This Row],[Product]],FIND(" ",Tabla2[[#This Row],[Product]])-3),Tabla2[[#This Row],[Product]])</f>
        <v>Men</v>
      </c>
      <c r="I1539" s="6">
        <v>50</v>
      </c>
      <c r="J1539" s="4">
        <v>5000</v>
      </c>
      <c r="K1539" s="6">
        <f>Tabla2[[#This Row],[Price per Unit]]*Tabla2[[#This Row],[Units Sold]]</f>
        <v>250000</v>
      </c>
      <c r="L1539" s="52">
        <f>Tabla2[[#This Row],[Units Sold]]/Cálculos!$C$11</f>
        <v>2.01705541375656E-4</v>
      </c>
      <c r="M1539" s="6">
        <f>Tabla2[[#This Row],[Total Sales]]-Tabla2[[#This Row],[Operating Profit]]</f>
        <v>175000</v>
      </c>
      <c r="N1539" s="6">
        <v>75000</v>
      </c>
      <c r="O1539" s="46">
        <f>Tabla2[[#This Row],[Operating Profit]]/Tabla2[[#This Row],[Total Sales]]</f>
        <v>0.3</v>
      </c>
      <c r="P1539" s="1" t="s">
        <v>17</v>
      </c>
    </row>
    <row r="1540" spans="1:16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3" t="str">
        <f>IFERROR(LEFT(Tabla2[[#This Row],[Product]],FIND(" ",Tabla2[[#This Row],[Product]])-3),Tabla2[[#This Row],[Product]])</f>
        <v>Women</v>
      </c>
      <c r="I1540" s="6">
        <v>55.000000000000007</v>
      </c>
      <c r="J1540" s="4">
        <v>6500</v>
      </c>
      <c r="K1540" s="6">
        <f>Tabla2[[#This Row],[Price per Unit]]*Tabla2[[#This Row],[Units Sold]]</f>
        <v>357500.00000000006</v>
      </c>
      <c r="L1540" s="52">
        <f>Tabla2[[#This Row],[Units Sold]]/Cálculos!$C$11</f>
        <v>2.6221720378835281E-4</v>
      </c>
      <c r="M1540" s="6">
        <f>Tabla2[[#This Row],[Total Sales]]-Tabla2[[#This Row],[Operating Profit]]</f>
        <v>268125.00000000006</v>
      </c>
      <c r="N1540" s="6">
        <v>89375.000000000015</v>
      </c>
      <c r="O1540" s="46">
        <f>Tabla2[[#This Row],[Operating Profit]]/Tabla2[[#This Row],[Total Sales]]</f>
        <v>0.25</v>
      </c>
      <c r="P1540" s="1" t="s">
        <v>17</v>
      </c>
    </row>
    <row r="1541" spans="1:16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3" t="str">
        <f>IFERROR(LEFT(Tabla2[[#This Row],[Product]],FIND(" ",Tabla2[[#This Row],[Product]])-3),Tabla2[[#This Row],[Product]])</f>
        <v>Men</v>
      </c>
      <c r="I1541" s="6">
        <v>50</v>
      </c>
      <c r="J1541" s="4">
        <v>8750</v>
      </c>
      <c r="K1541" s="6">
        <f>Tabla2[[#This Row],[Price per Unit]]*Tabla2[[#This Row],[Units Sold]]</f>
        <v>437500</v>
      </c>
      <c r="L1541" s="52">
        <f>Tabla2[[#This Row],[Units Sold]]/Cálculos!$C$11</f>
        <v>3.5298469740739798E-4</v>
      </c>
      <c r="M1541" s="6">
        <f>Tabla2[[#This Row],[Total Sales]]-Tabla2[[#This Row],[Operating Profit]]</f>
        <v>218750</v>
      </c>
      <c r="N1541" s="6">
        <v>218750</v>
      </c>
      <c r="O1541" s="46">
        <f>Tabla2[[#This Row],[Operating Profit]]/Tabla2[[#This Row],[Total Sales]]</f>
        <v>0.5</v>
      </c>
      <c r="P1541" s="1" t="s">
        <v>17</v>
      </c>
    </row>
    <row r="1542" spans="1:16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3" t="str">
        <f>IFERROR(LEFT(Tabla2[[#This Row],[Product]],FIND(" ",Tabla2[[#This Row],[Product]])-3),Tabla2[[#This Row],[Product]])</f>
        <v>Men</v>
      </c>
      <c r="I1542" s="6">
        <v>45.000000000000007</v>
      </c>
      <c r="J1542" s="4">
        <v>6250</v>
      </c>
      <c r="K1542" s="6">
        <f>Tabla2[[#This Row],[Price per Unit]]*Tabla2[[#This Row],[Units Sold]]</f>
        <v>281250.00000000006</v>
      </c>
      <c r="L1542" s="52">
        <f>Tabla2[[#This Row],[Units Sold]]/Cálculos!$C$11</f>
        <v>2.5213192671957001E-4</v>
      </c>
      <c r="M1542" s="6">
        <f>Tabla2[[#This Row],[Total Sales]]-Tabla2[[#This Row],[Operating Profit]]</f>
        <v>196875.00000000006</v>
      </c>
      <c r="N1542" s="6">
        <v>84375.000000000015</v>
      </c>
      <c r="O1542" s="46">
        <f>Tabla2[[#This Row],[Operating Profit]]/Tabla2[[#This Row],[Total Sales]]</f>
        <v>0.3</v>
      </c>
      <c r="P1542" s="1" t="s">
        <v>17</v>
      </c>
    </row>
    <row r="1543" spans="1:16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3" t="str">
        <f>IFERROR(LEFT(Tabla2[[#This Row],[Product]],FIND(" ",Tabla2[[#This Row],[Product]])-3),Tabla2[[#This Row],[Product]])</f>
        <v>Women</v>
      </c>
      <c r="I1543" s="6">
        <v>40</v>
      </c>
      <c r="J1543" s="4">
        <v>5500</v>
      </c>
      <c r="K1543" s="6">
        <f>Tabla2[[#This Row],[Price per Unit]]*Tabla2[[#This Row],[Units Sold]]</f>
        <v>220000</v>
      </c>
      <c r="L1543" s="52">
        <f>Tabla2[[#This Row],[Units Sold]]/Cálculos!$C$11</f>
        <v>2.218760955132216E-4</v>
      </c>
      <c r="M1543" s="6">
        <f>Tabla2[[#This Row],[Total Sales]]-Tabla2[[#This Row],[Operating Profit]]</f>
        <v>143000</v>
      </c>
      <c r="N1543" s="6">
        <v>77000</v>
      </c>
      <c r="O1543" s="46">
        <f>Tabla2[[#This Row],[Operating Profit]]/Tabla2[[#This Row],[Total Sales]]</f>
        <v>0.35</v>
      </c>
      <c r="P1543" s="1" t="s">
        <v>17</v>
      </c>
    </row>
    <row r="1544" spans="1:16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3" t="str">
        <f>IFERROR(LEFT(Tabla2[[#This Row],[Product]],FIND(" ",Tabla2[[#This Row],[Product]])-3),Tabla2[[#This Row],[Product]])</f>
        <v>Women</v>
      </c>
      <c r="I1544" s="6">
        <v>40</v>
      </c>
      <c r="J1544" s="4">
        <v>5000</v>
      </c>
      <c r="K1544" s="6">
        <f>Tabla2[[#This Row],[Price per Unit]]*Tabla2[[#This Row],[Units Sold]]</f>
        <v>200000</v>
      </c>
      <c r="L1544" s="52">
        <f>Tabla2[[#This Row],[Units Sold]]/Cálculos!$C$11</f>
        <v>2.01705541375656E-4</v>
      </c>
      <c r="M1544" s="6">
        <f>Tabla2[[#This Row],[Total Sales]]-Tabla2[[#This Row],[Operating Profit]]</f>
        <v>130000</v>
      </c>
      <c r="N1544" s="6">
        <v>70000</v>
      </c>
      <c r="O1544" s="46">
        <f>Tabla2[[#This Row],[Operating Profit]]/Tabla2[[#This Row],[Total Sales]]</f>
        <v>0.35</v>
      </c>
      <c r="P1544" s="1" t="s">
        <v>17</v>
      </c>
    </row>
    <row r="1545" spans="1:16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3" t="str">
        <f>IFERROR(LEFT(Tabla2[[#This Row],[Product]],FIND(" ",Tabla2[[#This Row],[Product]])-3),Tabla2[[#This Row],[Product]])</f>
        <v>Men</v>
      </c>
      <c r="I1545" s="6">
        <v>50</v>
      </c>
      <c r="J1545" s="4">
        <v>5250</v>
      </c>
      <c r="K1545" s="6">
        <f>Tabla2[[#This Row],[Price per Unit]]*Tabla2[[#This Row],[Units Sold]]</f>
        <v>262500</v>
      </c>
      <c r="L1545" s="52">
        <f>Tabla2[[#This Row],[Units Sold]]/Cálculos!$C$11</f>
        <v>2.117908184444388E-4</v>
      </c>
      <c r="M1545" s="6">
        <f>Tabla2[[#This Row],[Total Sales]]-Tabla2[[#This Row],[Operating Profit]]</f>
        <v>183750</v>
      </c>
      <c r="N1545" s="6">
        <v>78750</v>
      </c>
      <c r="O1545" s="46">
        <f>Tabla2[[#This Row],[Operating Profit]]/Tabla2[[#This Row],[Total Sales]]</f>
        <v>0.3</v>
      </c>
      <c r="P1545" s="1" t="s">
        <v>17</v>
      </c>
    </row>
    <row r="1546" spans="1:16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3" t="str">
        <f>IFERROR(LEFT(Tabla2[[#This Row],[Product]],FIND(" ",Tabla2[[#This Row],[Product]])-3),Tabla2[[#This Row],[Product]])</f>
        <v>Women</v>
      </c>
      <c r="I1546" s="6">
        <v>55.000000000000007</v>
      </c>
      <c r="J1546" s="4">
        <v>7000</v>
      </c>
      <c r="K1546" s="6">
        <f>Tabla2[[#This Row],[Price per Unit]]*Tabla2[[#This Row],[Units Sold]]</f>
        <v>385000.00000000006</v>
      </c>
      <c r="L1546" s="52">
        <f>Tabla2[[#This Row],[Units Sold]]/Cálculos!$C$11</f>
        <v>2.8238775792591842E-4</v>
      </c>
      <c r="M1546" s="6">
        <f>Tabla2[[#This Row],[Total Sales]]-Tabla2[[#This Row],[Operating Profit]]</f>
        <v>288750.00000000006</v>
      </c>
      <c r="N1546" s="6">
        <v>96250.000000000015</v>
      </c>
      <c r="O1546" s="46">
        <f>Tabla2[[#This Row],[Operating Profit]]/Tabla2[[#This Row],[Total Sales]]</f>
        <v>0.25</v>
      </c>
      <c r="P1546" s="1" t="s">
        <v>17</v>
      </c>
    </row>
    <row r="1547" spans="1:16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3" t="str">
        <f>IFERROR(LEFT(Tabla2[[#This Row],[Product]],FIND(" ",Tabla2[[#This Row],[Product]])-3),Tabla2[[#This Row],[Product]])</f>
        <v>Men</v>
      </c>
      <c r="I1547" s="6">
        <v>50</v>
      </c>
      <c r="J1547" s="4">
        <v>8500</v>
      </c>
      <c r="K1547" s="6">
        <f>Tabla2[[#This Row],[Price per Unit]]*Tabla2[[#This Row],[Units Sold]]</f>
        <v>425000</v>
      </c>
      <c r="L1547" s="52">
        <f>Tabla2[[#This Row],[Units Sold]]/Cálculos!$C$11</f>
        <v>3.4289942033861518E-4</v>
      </c>
      <c r="M1547" s="6">
        <f>Tabla2[[#This Row],[Total Sales]]-Tabla2[[#This Row],[Operating Profit]]</f>
        <v>212500</v>
      </c>
      <c r="N1547" s="6">
        <v>212500</v>
      </c>
      <c r="O1547" s="46">
        <f>Tabla2[[#This Row],[Operating Profit]]/Tabla2[[#This Row],[Total Sales]]</f>
        <v>0.5</v>
      </c>
      <c r="P1547" s="1" t="s">
        <v>17</v>
      </c>
    </row>
    <row r="1548" spans="1:16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3" t="str">
        <f>IFERROR(LEFT(Tabla2[[#This Row],[Product]],FIND(" ",Tabla2[[#This Row],[Product]])-3),Tabla2[[#This Row],[Product]])</f>
        <v>Men</v>
      </c>
      <c r="I1548" s="6">
        <v>45.000000000000007</v>
      </c>
      <c r="J1548" s="4">
        <v>6250</v>
      </c>
      <c r="K1548" s="6">
        <f>Tabla2[[#This Row],[Price per Unit]]*Tabla2[[#This Row],[Units Sold]]</f>
        <v>281250.00000000006</v>
      </c>
      <c r="L1548" s="52">
        <f>Tabla2[[#This Row],[Units Sold]]/Cálculos!$C$11</f>
        <v>2.5213192671957001E-4</v>
      </c>
      <c r="M1548" s="6">
        <f>Tabla2[[#This Row],[Total Sales]]-Tabla2[[#This Row],[Operating Profit]]</f>
        <v>196875.00000000006</v>
      </c>
      <c r="N1548" s="6">
        <v>84375.000000000015</v>
      </c>
      <c r="O1548" s="46">
        <f>Tabla2[[#This Row],[Operating Profit]]/Tabla2[[#This Row],[Total Sales]]</f>
        <v>0.3</v>
      </c>
      <c r="P1548" s="1" t="s">
        <v>17</v>
      </c>
    </row>
    <row r="1549" spans="1:16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3" t="str">
        <f>IFERROR(LEFT(Tabla2[[#This Row],[Product]],FIND(" ",Tabla2[[#This Row],[Product]])-3),Tabla2[[#This Row],[Product]])</f>
        <v>Women</v>
      </c>
      <c r="I1549" s="6">
        <v>40</v>
      </c>
      <c r="J1549" s="4">
        <v>5500</v>
      </c>
      <c r="K1549" s="6">
        <f>Tabla2[[#This Row],[Price per Unit]]*Tabla2[[#This Row],[Units Sold]]</f>
        <v>220000</v>
      </c>
      <c r="L1549" s="52">
        <f>Tabla2[[#This Row],[Units Sold]]/Cálculos!$C$11</f>
        <v>2.218760955132216E-4</v>
      </c>
      <c r="M1549" s="6">
        <f>Tabla2[[#This Row],[Total Sales]]-Tabla2[[#This Row],[Operating Profit]]</f>
        <v>143000</v>
      </c>
      <c r="N1549" s="6">
        <v>77000</v>
      </c>
      <c r="O1549" s="46">
        <f>Tabla2[[#This Row],[Operating Profit]]/Tabla2[[#This Row],[Total Sales]]</f>
        <v>0.35</v>
      </c>
      <c r="P1549" s="1" t="s">
        <v>17</v>
      </c>
    </row>
    <row r="1550" spans="1:16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3" t="str">
        <f>IFERROR(LEFT(Tabla2[[#This Row],[Product]],FIND(" ",Tabla2[[#This Row],[Product]])-3),Tabla2[[#This Row],[Product]])</f>
        <v>Women</v>
      </c>
      <c r="I1550" s="6">
        <v>40</v>
      </c>
      <c r="J1550" s="4">
        <v>5250</v>
      </c>
      <c r="K1550" s="6">
        <f>Tabla2[[#This Row],[Price per Unit]]*Tabla2[[#This Row],[Units Sold]]</f>
        <v>210000</v>
      </c>
      <c r="L1550" s="52">
        <f>Tabla2[[#This Row],[Units Sold]]/Cálculos!$C$11</f>
        <v>2.117908184444388E-4</v>
      </c>
      <c r="M1550" s="6">
        <f>Tabla2[[#This Row],[Total Sales]]-Tabla2[[#This Row],[Operating Profit]]</f>
        <v>136500</v>
      </c>
      <c r="N1550" s="6">
        <v>73500</v>
      </c>
      <c r="O1550" s="46">
        <f>Tabla2[[#This Row],[Operating Profit]]/Tabla2[[#This Row],[Total Sales]]</f>
        <v>0.35</v>
      </c>
      <c r="P1550" s="1" t="s">
        <v>17</v>
      </c>
    </row>
    <row r="1551" spans="1:16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3" t="str">
        <f>IFERROR(LEFT(Tabla2[[#This Row],[Product]],FIND(" ",Tabla2[[#This Row],[Product]])-3),Tabla2[[#This Row],[Product]])</f>
        <v>Men</v>
      </c>
      <c r="I1551" s="6">
        <v>50</v>
      </c>
      <c r="J1551" s="4">
        <v>5000</v>
      </c>
      <c r="K1551" s="6">
        <f>Tabla2[[#This Row],[Price per Unit]]*Tabla2[[#This Row],[Units Sold]]</f>
        <v>250000</v>
      </c>
      <c r="L1551" s="52">
        <f>Tabla2[[#This Row],[Units Sold]]/Cálculos!$C$11</f>
        <v>2.01705541375656E-4</v>
      </c>
      <c r="M1551" s="6">
        <f>Tabla2[[#This Row],[Total Sales]]-Tabla2[[#This Row],[Operating Profit]]</f>
        <v>175000</v>
      </c>
      <c r="N1551" s="6">
        <v>75000</v>
      </c>
      <c r="O1551" s="46">
        <f>Tabla2[[#This Row],[Operating Profit]]/Tabla2[[#This Row],[Total Sales]]</f>
        <v>0.3</v>
      </c>
      <c r="P1551" s="1" t="s">
        <v>17</v>
      </c>
    </row>
    <row r="1552" spans="1:16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3" t="str">
        <f>IFERROR(LEFT(Tabla2[[#This Row],[Product]],FIND(" ",Tabla2[[#This Row],[Product]])-3),Tabla2[[#This Row],[Product]])</f>
        <v>Women</v>
      </c>
      <c r="I1552" s="6">
        <v>55.000000000000007</v>
      </c>
      <c r="J1552" s="4">
        <v>6750</v>
      </c>
      <c r="K1552" s="6">
        <f>Tabla2[[#This Row],[Price per Unit]]*Tabla2[[#This Row],[Units Sold]]</f>
        <v>371250.00000000006</v>
      </c>
      <c r="L1552" s="52">
        <f>Tabla2[[#This Row],[Units Sold]]/Cálculos!$C$11</f>
        <v>2.7230248085713561E-4</v>
      </c>
      <c r="M1552" s="6">
        <f>Tabla2[[#This Row],[Total Sales]]-Tabla2[[#This Row],[Operating Profit]]</f>
        <v>278437.50000000006</v>
      </c>
      <c r="N1552" s="6">
        <v>92812.500000000015</v>
      </c>
      <c r="O1552" s="46">
        <f>Tabla2[[#This Row],[Operating Profit]]/Tabla2[[#This Row],[Total Sales]]</f>
        <v>0.25</v>
      </c>
      <c r="P1552" s="1" t="s">
        <v>17</v>
      </c>
    </row>
    <row r="1553" spans="1:16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3" t="str">
        <f>IFERROR(LEFT(Tabla2[[#This Row],[Product]],FIND(" ",Tabla2[[#This Row],[Product]])-3),Tabla2[[#This Row],[Product]])</f>
        <v>Men</v>
      </c>
      <c r="I1553" s="6">
        <v>50</v>
      </c>
      <c r="J1553" s="4">
        <v>8000</v>
      </c>
      <c r="K1553" s="6">
        <f>Tabla2[[#This Row],[Price per Unit]]*Tabla2[[#This Row],[Units Sold]]</f>
        <v>400000</v>
      </c>
      <c r="L1553" s="52">
        <f>Tabla2[[#This Row],[Units Sold]]/Cálculos!$C$11</f>
        <v>3.2272886620104957E-4</v>
      </c>
      <c r="M1553" s="6">
        <f>Tabla2[[#This Row],[Total Sales]]-Tabla2[[#This Row],[Operating Profit]]</f>
        <v>200000</v>
      </c>
      <c r="N1553" s="6">
        <v>200000</v>
      </c>
      <c r="O1553" s="46">
        <f>Tabla2[[#This Row],[Operating Profit]]/Tabla2[[#This Row],[Total Sales]]</f>
        <v>0.5</v>
      </c>
      <c r="P1553" s="1" t="s">
        <v>17</v>
      </c>
    </row>
    <row r="1554" spans="1:16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3" t="str">
        <f>IFERROR(LEFT(Tabla2[[#This Row],[Product]],FIND(" ",Tabla2[[#This Row],[Product]])-3),Tabla2[[#This Row],[Product]])</f>
        <v>Men</v>
      </c>
      <c r="I1554" s="6">
        <v>45.000000000000007</v>
      </c>
      <c r="J1554" s="4">
        <v>6000</v>
      </c>
      <c r="K1554" s="6">
        <f>Tabla2[[#This Row],[Price per Unit]]*Tabla2[[#This Row],[Units Sold]]</f>
        <v>270000.00000000006</v>
      </c>
      <c r="L1554" s="52">
        <f>Tabla2[[#This Row],[Units Sold]]/Cálculos!$C$11</f>
        <v>2.4204664965078721E-4</v>
      </c>
      <c r="M1554" s="6">
        <f>Tabla2[[#This Row],[Total Sales]]-Tabla2[[#This Row],[Operating Profit]]</f>
        <v>189000.00000000006</v>
      </c>
      <c r="N1554" s="6">
        <v>81000.000000000015</v>
      </c>
      <c r="O1554" s="46">
        <f>Tabla2[[#This Row],[Operating Profit]]/Tabla2[[#This Row],[Total Sales]]</f>
        <v>0.3</v>
      </c>
      <c r="P1554" s="1" t="s">
        <v>17</v>
      </c>
    </row>
    <row r="1555" spans="1:16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3" t="str">
        <f>IFERROR(LEFT(Tabla2[[#This Row],[Product]],FIND(" ",Tabla2[[#This Row],[Product]])-3),Tabla2[[#This Row],[Product]])</f>
        <v>Women</v>
      </c>
      <c r="I1555" s="6">
        <v>40</v>
      </c>
      <c r="J1555" s="4">
        <v>5250</v>
      </c>
      <c r="K1555" s="6">
        <f>Tabla2[[#This Row],[Price per Unit]]*Tabla2[[#This Row],[Units Sold]]</f>
        <v>210000</v>
      </c>
      <c r="L1555" s="52">
        <f>Tabla2[[#This Row],[Units Sold]]/Cálculos!$C$11</f>
        <v>2.117908184444388E-4</v>
      </c>
      <c r="M1555" s="6">
        <f>Tabla2[[#This Row],[Total Sales]]-Tabla2[[#This Row],[Operating Profit]]</f>
        <v>136500</v>
      </c>
      <c r="N1555" s="6">
        <v>73500</v>
      </c>
      <c r="O1555" s="46">
        <f>Tabla2[[#This Row],[Operating Profit]]/Tabla2[[#This Row],[Total Sales]]</f>
        <v>0.35</v>
      </c>
      <c r="P1555" s="1" t="s">
        <v>17</v>
      </c>
    </row>
    <row r="1556" spans="1:16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3" t="str">
        <f>IFERROR(LEFT(Tabla2[[#This Row],[Product]],FIND(" ",Tabla2[[#This Row],[Product]])-3),Tabla2[[#This Row],[Product]])</f>
        <v>Women</v>
      </c>
      <c r="I1556" s="6">
        <v>40</v>
      </c>
      <c r="J1556" s="4">
        <v>5000</v>
      </c>
      <c r="K1556" s="6">
        <f>Tabla2[[#This Row],[Price per Unit]]*Tabla2[[#This Row],[Units Sold]]</f>
        <v>200000</v>
      </c>
      <c r="L1556" s="52">
        <f>Tabla2[[#This Row],[Units Sold]]/Cálculos!$C$11</f>
        <v>2.01705541375656E-4</v>
      </c>
      <c r="M1556" s="6">
        <f>Tabla2[[#This Row],[Total Sales]]-Tabla2[[#This Row],[Operating Profit]]</f>
        <v>130000</v>
      </c>
      <c r="N1556" s="6">
        <v>70000</v>
      </c>
      <c r="O1556" s="46">
        <f>Tabla2[[#This Row],[Operating Profit]]/Tabla2[[#This Row],[Total Sales]]</f>
        <v>0.35</v>
      </c>
      <c r="P1556" s="1" t="s">
        <v>17</v>
      </c>
    </row>
    <row r="1557" spans="1:16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3" t="str">
        <f>IFERROR(LEFT(Tabla2[[#This Row],[Product]],FIND(" ",Tabla2[[#This Row],[Product]])-3),Tabla2[[#This Row],[Product]])</f>
        <v>Men</v>
      </c>
      <c r="I1557" s="6">
        <v>50</v>
      </c>
      <c r="J1557" s="4">
        <v>5000</v>
      </c>
      <c r="K1557" s="6">
        <f>Tabla2[[#This Row],[Price per Unit]]*Tabla2[[#This Row],[Units Sold]]</f>
        <v>250000</v>
      </c>
      <c r="L1557" s="52">
        <f>Tabla2[[#This Row],[Units Sold]]/Cálculos!$C$11</f>
        <v>2.01705541375656E-4</v>
      </c>
      <c r="M1557" s="6">
        <f>Tabla2[[#This Row],[Total Sales]]-Tabla2[[#This Row],[Operating Profit]]</f>
        <v>175000</v>
      </c>
      <c r="N1557" s="6">
        <v>75000</v>
      </c>
      <c r="O1557" s="46">
        <f>Tabla2[[#This Row],[Operating Profit]]/Tabla2[[#This Row],[Total Sales]]</f>
        <v>0.3</v>
      </c>
      <c r="P1557" s="1" t="s">
        <v>17</v>
      </c>
    </row>
    <row r="1558" spans="1:16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3" t="str">
        <f>IFERROR(LEFT(Tabla2[[#This Row],[Product]],FIND(" ",Tabla2[[#This Row],[Product]])-3),Tabla2[[#This Row],[Product]])</f>
        <v>Women</v>
      </c>
      <c r="I1558" s="6">
        <v>55.000000000000007</v>
      </c>
      <c r="J1558" s="4">
        <v>6000</v>
      </c>
      <c r="K1558" s="6">
        <f>Tabla2[[#This Row],[Price per Unit]]*Tabla2[[#This Row],[Units Sold]]</f>
        <v>330000.00000000006</v>
      </c>
      <c r="L1558" s="52">
        <f>Tabla2[[#This Row],[Units Sold]]/Cálculos!$C$11</f>
        <v>2.4204664965078721E-4</v>
      </c>
      <c r="M1558" s="6">
        <f>Tabla2[[#This Row],[Total Sales]]-Tabla2[[#This Row],[Operating Profit]]</f>
        <v>247500.00000000006</v>
      </c>
      <c r="N1558" s="6">
        <v>82500.000000000015</v>
      </c>
      <c r="O1558" s="46">
        <f>Tabla2[[#This Row],[Operating Profit]]/Tabla2[[#This Row],[Total Sales]]</f>
        <v>0.25</v>
      </c>
      <c r="P1558" s="1" t="s">
        <v>17</v>
      </c>
    </row>
    <row r="1559" spans="1:16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3" t="str">
        <f>IFERROR(LEFT(Tabla2[[#This Row],[Product]],FIND(" ",Tabla2[[#This Row],[Product]])-3),Tabla2[[#This Row],[Product]])</f>
        <v>Men</v>
      </c>
      <c r="I1559" s="6">
        <v>55.000000000000007</v>
      </c>
      <c r="J1559" s="4">
        <v>7750</v>
      </c>
      <c r="K1559" s="6">
        <f>Tabla2[[#This Row],[Price per Unit]]*Tabla2[[#This Row],[Units Sold]]</f>
        <v>426250.00000000006</v>
      </c>
      <c r="L1559" s="52">
        <f>Tabla2[[#This Row],[Units Sold]]/Cálculos!$C$11</f>
        <v>3.1264358913226677E-4</v>
      </c>
      <c r="M1559" s="6">
        <f>Tabla2[[#This Row],[Total Sales]]-Tabla2[[#This Row],[Operating Profit]]</f>
        <v>213125.00000000003</v>
      </c>
      <c r="N1559" s="6">
        <v>213125.00000000003</v>
      </c>
      <c r="O1559" s="46">
        <f>Tabla2[[#This Row],[Operating Profit]]/Tabla2[[#This Row],[Total Sales]]</f>
        <v>0.5</v>
      </c>
      <c r="P1559" s="1" t="s">
        <v>17</v>
      </c>
    </row>
    <row r="1560" spans="1:16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3" t="str">
        <f>IFERROR(LEFT(Tabla2[[#This Row],[Product]],FIND(" ",Tabla2[[#This Row],[Product]])-3),Tabla2[[#This Row],[Product]])</f>
        <v>Men</v>
      </c>
      <c r="I1560" s="6">
        <v>45.000000000000007</v>
      </c>
      <c r="J1560" s="4">
        <v>6000</v>
      </c>
      <c r="K1560" s="6">
        <f>Tabla2[[#This Row],[Price per Unit]]*Tabla2[[#This Row],[Units Sold]]</f>
        <v>270000.00000000006</v>
      </c>
      <c r="L1560" s="52">
        <f>Tabla2[[#This Row],[Units Sold]]/Cálculos!$C$11</f>
        <v>2.4204664965078721E-4</v>
      </c>
      <c r="M1560" s="6">
        <f>Tabla2[[#This Row],[Total Sales]]-Tabla2[[#This Row],[Operating Profit]]</f>
        <v>189000.00000000006</v>
      </c>
      <c r="N1560" s="6">
        <v>81000.000000000015</v>
      </c>
      <c r="O1560" s="46">
        <f>Tabla2[[#This Row],[Operating Profit]]/Tabla2[[#This Row],[Total Sales]]</f>
        <v>0.3</v>
      </c>
      <c r="P1560" s="1" t="s">
        <v>17</v>
      </c>
    </row>
    <row r="1561" spans="1:16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3" t="str">
        <f>IFERROR(LEFT(Tabla2[[#This Row],[Product]],FIND(" ",Tabla2[[#This Row],[Product]])-3),Tabla2[[#This Row],[Product]])</f>
        <v>Women</v>
      </c>
      <c r="I1561" s="6">
        <v>45.000000000000007</v>
      </c>
      <c r="J1561" s="4">
        <v>5000</v>
      </c>
      <c r="K1561" s="6">
        <f>Tabla2[[#This Row],[Price per Unit]]*Tabla2[[#This Row],[Units Sold]]</f>
        <v>225000.00000000003</v>
      </c>
      <c r="L1561" s="52">
        <f>Tabla2[[#This Row],[Units Sold]]/Cálculos!$C$11</f>
        <v>2.01705541375656E-4</v>
      </c>
      <c r="M1561" s="6">
        <f>Tabla2[[#This Row],[Total Sales]]-Tabla2[[#This Row],[Operating Profit]]</f>
        <v>146250.00000000003</v>
      </c>
      <c r="N1561" s="6">
        <v>78750</v>
      </c>
      <c r="O1561" s="46">
        <f>Tabla2[[#This Row],[Operating Profit]]/Tabla2[[#This Row],[Total Sales]]</f>
        <v>0.35</v>
      </c>
      <c r="P1561" s="1" t="s">
        <v>17</v>
      </c>
    </row>
    <row r="1562" spans="1:16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3" t="str">
        <f>IFERROR(LEFT(Tabla2[[#This Row],[Product]],FIND(" ",Tabla2[[#This Row],[Product]])-3),Tabla2[[#This Row],[Product]])</f>
        <v>Women</v>
      </c>
      <c r="I1562" s="6">
        <v>45.000000000000007</v>
      </c>
      <c r="J1562" s="4">
        <v>4750</v>
      </c>
      <c r="K1562" s="6">
        <f>Tabla2[[#This Row],[Price per Unit]]*Tabla2[[#This Row],[Units Sold]]</f>
        <v>213750.00000000003</v>
      </c>
      <c r="L1562" s="52">
        <f>Tabla2[[#This Row],[Units Sold]]/Cálculos!$C$11</f>
        <v>1.9162026430687319E-4</v>
      </c>
      <c r="M1562" s="6">
        <f>Tabla2[[#This Row],[Total Sales]]-Tabla2[[#This Row],[Operating Profit]]</f>
        <v>138937.50000000003</v>
      </c>
      <c r="N1562" s="6">
        <v>74812.5</v>
      </c>
      <c r="O1562" s="46">
        <f>Tabla2[[#This Row],[Operating Profit]]/Tabla2[[#This Row],[Total Sales]]</f>
        <v>0.35</v>
      </c>
      <c r="P1562" s="1" t="s">
        <v>17</v>
      </c>
    </row>
    <row r="1563" spans="1:16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3" t="str">
        <f>IFERROR(LEFT(Tabla2[[#This Row],[Product]],FIND(" ",Tabla2[[#This Row],[Product]])-3),Tabla2[[#This Row],[Product]])</f>
        <v>Men</v>
      </c>
      <c r="I1563" s="6">
        <v>55.000000000000007</v>
      </c>
      <c r="J1563" s="4">
        <v>4750</v>
      </c>
      <c r="K1563" s="6">
        <f>Tabla2[[#This Row],[Price per Unit]]*Tabla2[[#This Row],[Units Sold]]</f>
        <v>261250.00000000003</v>
      </c>
      <c r="L1563" s="52">
        <f>Tabla2[[#This Row],[Units Sold]]/Cálculos!$C$11</f>
        <v>1.9162026430687319E-4</v>
      </c>
      <c r="M1563" s="6">
        <f>Tabla2[[#This Row],[Total Sales]]-Tabla2[[#This Row],[Operating Profit]]</f>
        <v>182875.00000000003</v>
      </c>
      <c r="N1563" s="6">
        <v>78375</v>
      </c>
      <c r="O1563" s="46">
        <f>Tabla2[[#This Row],[Operating Profit]]/Tabla2[[#This Row],[Total Sales]]</f>
        <v>0.3</v>
      </c>
      <c r="P1563" s="1" t="s">
        <v>17</v>
      </c>
    </row>
    <row r="1564" spans="1:16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3" t="str">
        <f>IFERROR(LEFT(Tabla2[[#This Row],[Product]],FIND(" ",Tabla2[[#This Row],[Product]])-3),Tabla2[[#This Row],[Product]])</f>
        <v>Women</v>
      </c>
      <c r="I1564" s="6">
        <v>60</v>
      </c>
      <c r="J1564" s="4">
        <v>6000</v>
      </c>
      <c r="K1564" s="6">
        <f>Tabla2[[#This Row],[Price per Unit]]*Tabla2[[#This Row],[Units Sold]]</f>
        <v>360000</v>
      </c>
      <c r="L1564" s="52">
        <f>Tabla2[[#This Row],[Units Sold]]/Cálculos!$C$11</f>
        <v>2.4204664965078721E-4</v>
      </c>
      <c r="M1564" s="6">
        <f>Tabla2[[#This Row],[Total Sales]]-Tabla2[[#This Row],[Operating Profit]]</f>
        <v>270000</v>
      </c>
      <c r="N1564" s="6">
        <v>90000</v>
      </c>
      <c r="O1564" s="46">
        <f>Tabla2[[#This Row],[Operating Profit]]/Tabla2[[#This Row],[Total Sales]]</f>
        <v>0.25</v>
      </c>
      <c r="P1564" s="1" t="s">
        <v>17</v>
      </c>
    </row>
    <row r="1565" spans="1:16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3" t="str">
        <f>IFERROR(LEFT(Tabla2[[#This Row],[Product]],FIND(" ",Tabla2[[#This Row],[Product]])-3),Tabla2[[#This Row],[Product]])</f>
        <v>Men</v>
      </c>
      <c r="I1565" s="6">
        <v>55.000000000000007</v>
      </c>
      <c r="J1565" s="4">
        <v>7500</v>
      </c>
      <c r="K1565" s="6">
        <f>Tabla2[[#This Row],[Price per Unit]]*Tabla2[[#This Row],[Units Sold]]</f>
        <v>412500.00000000006</v>
      </c>
      <c r="L1565" s="52">
        <f>Tabla2[[#This Row],[Units Sold]]/Cálculos!$C$11</f>
        <v>3.0255831206348402E-4</v>
      </c>
      <c r="M1565" s="6">
        <f>Tabla2[[#This Row],[Total Sales]]-Tabla2[[#This Row],[Operating Profit]]</f>
        <v>206250.00000000003</v>
      </c>
      <c r="N1565" s="6">
        <v>206250.00000000003</v>
      </c>
      <c r="O1565" s="46">
        <f>Tabla2[[#This Row],[Operating Profit]]/Tabla2[[#This Row],[Total Sales]]</f>
        <v>0.5</v>
      </c>
      <c r="P1565" s="1" t="s">
        <v>17</v>
      </c>
    </row>
    <row r="1566" spans="1:16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3" t="str">
        <f>IFERROR(LEFT(Tabla2[[#This Row],[Product]],FIND(" ",Tabla2[[#This Row],[Product]])-3),Tabla2[[#This Row],[Product]])</f>
        <v>Men</v>
      </c>
      <c r="I1566" s="6">
        <v>45.000000000000007</v>
      </c>
      <c r="J1566" s="4">
        <v>5750</v>
      </c>
      <c r="K1566" s="6">
        <f>Tabla2[[#This Row],[Price per Unit]]*Tabla2[[#This Row],[Units Sold]]</f>
        <v>258750.00000000003</v>
      </c>
      <c r="L1566" s="52">
        <f>Tabla2[[#This Row],[Units Sold]]/Cálculos!$C$11</f>
        <v>2.319613725820044E-4</v>
      </c>
      <c r="M1566" s="6">
        <f>Tabla2[[#This Row],[Total Sales]]-Tabla2[[#This Row],[Operating Profit]]</f>
        <v>181125.00000000003</v>
      </c>
      <c r="N1566" s="6">
        <v>77625</v>
      </c>
      <c r="O1566" s="46">
        <f>Tabla2[[#This Row],[Operating Profit]]/Tabla2[[#This Row],[Total Sales]]</f>
        <v>0.3</v>
      </c>
      <c r="P1566" s="1" t="s">
        <v>17</v>
      </c>
    </row>
    <row r="1567" spans="1:16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3" t="str">
        <f>IFERROR(LEFT(Tabla2[[#This Row],[Product]],FIND(" ",Tabla2[[#This Row],[Product]])-3),Tabla2[[#This Row],[Product]])</f>
        <v>Women</v>
      </c>
      <c r="I1567" s="6">
        <v>45.000000000000007</v>
      </c>
      <c r="J1567" s="4">
        <v>5200</v>
      </c>
      <c r="K1567" s="6">
        <f>Tabla2[[#This Row],[Price per Unit]]*Tabla2[[#This Row],[Units Sold]]</f>
        <v>234000.00000000003</v>
      </c>
      <c r="L1567" s="52">
        <f>Tabla2[[#This Row],[Units Sold]]/Cálculos!$C$11</f>
        <v>2.0977376303068224E-4</v>
      </c>
      <c r="M1567" s="6">
        <f>Tabla2[[#This Row],[Total Sales]]-Tabla2[[#This Row],[Operating Profit]]</f>
        <v>152100.00000000003</v>
      </c>
      <c r="N1567" s="6">
        <v>81900</v>
      </c>
      <c r="O1567" s="46">
        <f>Tabla2[[#This Row],[Operating Profit]]/Tabla2[[#This Row],[Total Sales]]</f>
        <v>0.35</v>
      </c>
      <c r="P1567" s="1" t="s">
        <v>17</v>
      </c>
    </row>
    <row r="1568" spans="1:16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3" t="str">
        <f>IFERROR(LEFT(Tabla2[[#This Row],[Product]],FIND(" ",Tabla2[[#This Row],[Product]])-3),Tabla2[[#This Row],[Product]])</f>
        <v>Women</v>
      </c>
      <c r="I1568" s="6">
        <v>45.000000000000007</v>
      </c>
      <c r="J1568" s="4">
        <v>5000</v>
      </c>
      <c r="K1568" s="6">
        <f>Tabla2[[#This Row],[Price per Unit]]*Tabla2[[#This Row],[Units Sold]]</f>
        <v>225000.00000000003</v>
      </c>
      <c r="L1568" s="52">
        <f>Tabla2[[#This Row],[Units Sold]]/Cálculos!$C$11</f>
        <v>2.01705541375656E-4</v>
      </c>
      <c r="M1568" s="6">
        <f>Tabla2[[#This Row],[Total Sales]]-Tabla2[[#This Row],[Operating Profit]]</f>
        <v>146250.00000000003</v>
      </c>
      <c r="N1568" s="6">
        <v>78750</v>
      </c>
      <c r="O1568" s="46">
        <f>Tabla2[[#This Row],[Operating Profit]]/Tabla2[[#This Row],[Total Sales]]</f>
        <v>0.35</v>
      </c>
      <c r="P1568" s="1" t="s">
        <v>17</v>
      </c>
    </row>
    <row r="1569" spans="1:16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3" t="str">
        <f>IFERROR(LEFT(Tabla2[[#This Row],[Product]],FIND(" ",Tabla2[[#This Row],[Product]])-3),Tabla2[[#This Row],[Product]])</f>
        <v>Men</v>
      </c>
      <c r="I1569" s="6">
        <v>55.000000000000007</v>
      </c>
      <c r="J1569" s="4">
        <v>4750</v>
      </c>
      <c r="K1569" s="6">
        <f>Tabla2[[#This Row],[Price per Unit]]*Tabla2[[#This Row],[Units Sold]]</f>
        <v>261250.00000000003</v>
      </c>
      <c r="L1569" s="52">
        <f>Tabla2[[#This Row],[Units Sold]]/Cálculos!$C$11</f>
        <v>1.9162026430687319E-4</v>
      </c>
      <c r="M1569" s="6">
        <f>Tabla2[[#This Row],[Total Sales]]-Tabla2[[#This Row],[Operating Profit]]</f>
        <v>182875.00000000003</v>
      </c>
      <c r="N1569" s="6">
        <v>78375</v>
      </c>
      <c r="O1569" s="46">
        <f>Tabla2[[#This Row],[Operating Profit]]/Tabla2[[#This Row],[Total Sales]]</f>
        <v>0.3</v>
      </c>
      <c r="P1569" s="1" t="s">
        <v>17</v>
      </c>
    </row>
    <row r="1570" spans="1:16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3" t="str">
        <f>IFERROR(LEFT(Tabla2[[#This Row],[Product]],FIND(" ",Tabla2[[#This Row],[Product]])-3),Tabla2[[#This Row],[Product]])</f>
        <v>Women</v>
      </c>
      <c r="I1570" s="6">
        <v>60</v>
      </c>
      <c r="J1570" s="4">
        <v>5750</v>
      </c>
      <c r="K1570" s="6">
        <f>Tabla2[[#This Row],[Price per Unit]]*Tabla2[[#This Row],[Units Sold]]</f>
        <v>345000</v>
      </c>
      <c r="L1570" s="52">
        <f>Tabla2[[#This Row],[Units Sold]]/Cálculos!$C$11</f>
        <v>2.319613725820044E-4</v>
      </c>
      <c r="M1570" s="6">
        <f>Tabla2[[#This Row],[Total Sales]]-Tabla2[[#This Row],[Operating Profit]]</f>
        <v>258750</v>
      </c>
      <c r="N1570" s="6">
        <v>86250</v>
      </c>
      <c r="O1570" s="46">
        <f>Tabla2[[#This Row],[Operating Profit]]/Tabla2[[#This Row],[Total Sales]]</f>
        <v>0.25</v>
      </c>
      <c r="P1570" s="1" t="s">
        <v>17</v>
      </c>
    </row>
    <row r="1571" spans="1:16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3" t="str">
        <f>IFERROR(LEFT(Tabla2[[#This Row],[Product]],FIND(" ",Tabla2[[#This Row],[Product]])-3),Tabla2[[#This Row],[Product]])</f>
        <v>Men</v>
      </c>
      <c r="I1571" s="6">
        <v>55.000000000000007</v>
      </c>
      <c r="J1571" s="4">
        <v>8000</v>
      </c>
      <c r="K1571" s="6">
        <f>Tabla2[[#This Row],[Price per Unit]]*Tabla2[[#This Row],[Units Sold]]</f>
        <v>440000.00000000006</v>
      </c>
      <c r="L1571" s="52">
        <f>Tabla2[[#This Row],[Units Sold]]/Cálculos!$C$11</f>
        <v>3.2272886620104957E-4</v>
      </c>
      <c r="M1571" s="6">
        <f>Tabla2[[#This Row],[Total Sales]]-Tabla2[[#This Row],[Operating Profit]]</f>
        <v>220000.00000000003</v>
      </c>
      <c r="N1571" s="6">
        <v>220000.00000000003</v>
      </c>
      <c r="O1571" s="46">
        <f>Tabla2[[#This Row],[Operating Profit]]/Tabla2[[#This Row],[Total Sales]]</f>
        <v>0.5</v>
      </c>
      <c r="P1571" s="1" t="s">
        <v>17</v>
      </c>
    </row>
    <row r="1572" spans="1:16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3" t="str">
        <f>IFERROR(LEFT(Tabla2[[#This Row],[Product]],FIND(" ",Tabla2[[#This Row],[Product]])-3),Tabla2[[#This Row],[Product]])</f>
        <v>Men</v>
      </c>
      <c r="I1572" s="6">
        <v>45.000000000000007</v>
      </c>
      <c r="J1572" s="4">
        <v>6000</v>
      </c>
      <c r="K1572" s="6">
        <f>Tabla2[[#This Row],[Price per Unit]]*Tabla2[[#This Row],[Units Sold]]</f>
        <v>270000.00000000006</v>
      </c>
      <c r="L1572" s="52">
        <f>Tabla2[[#This Row],[Units Sold]]/Cálculos!$C$11</f>
        <v>2.4204664965078721E-4</v>
      </c>
      <c r="M1572" s="6">
        <f>Tabla2[[#This Row],[Total Sales]]-Tabla2[[#This Row],[Operating Profit]]</f>
        <v>189000.00000000006</v>
      </c>
      <c r="N1572" s="6">
        <v>81000.000000000015</v>
      </c>
      <c r="O1572" s="46">
        <f>Tabla2[[#This Row],[Operating Profit]]/Tabla2[[#This Row],[Total Sales]]</f>
        <v>0.3</v>
      </c>
      <c r="P1572" s="1" t="s">
        <v>17</v>
      </c>
    </row>
    <row r="1573" spans="1:16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3" t="str">
        <f>IFERROR(LEFT(Tabla2[[#This Row],[Product]],FIND(" ",Tabla2[[#This Row],[Product]])-3),Tabla2[[#This Row],[Product]])</f>
        <v>Women</v>
      </c>
      <c r="I1573" s="6">
        <v>45.000000000000007</v>
      </c>
      <c r="J1573" s="4">
        <v>5500</v>
      </c>
      <c r="K1573" s="6">
        <f>Tabla2[[#This Row],[Price per Unit]]*Tabla2[[#This Row],[Units Sold]]</f>
        <v>247500.00000000003</v>
      </c>
      <c r="L1573" s="52">
        <f>Tabla2[[#This Row],[Units Sold]]/Cálculos!$C$11</f>
        <v>2.218760955132216E-4</v>
      </c>
      <c r="M1573" s="6">
        <f>Tabla2[[#This Row],[Total Sales]]-Tabla2[[#This Row],[Operating Profit]]</f>
        <v>160875.00000000003</v>
      </c>
      <c r="N1573" s="6">
        <v>86625</v>
      </c>
      <c r="O1573" s="46">
        <f>Tabla2[[#This Row],[Operating Profit]]/Tabla2[[#This Row],[Total Sales]]</f>
        <v>0.35</v>
      </c>
      <c r="P1573" s="1" t="s">
        <v>17</v>
      </c>
    </row>
    <row r="1574" spans="1:16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3" t="str">
        <f>IFERROR(LEFT(Tabla2[[#This Row],[Product]],FIND(" ",Tabla2[[#This Row],[Product]])-3),Tabla2[[#This Row],[Product]])</f>
        <v>Women</v>
      </c>
      <c r="I1574" s="6">
        <v>45.000000000000007</v>
      </c>
      <c r="J1574" s="4">
        <v>5000</v>
      </c>
      <c r="K1574" s="6">
        <f>Tabla2[[#This Row],[Price per Unit]]*Tabla2[[#This Row],[Units Sold]]</f>
        <v>225000.00000000003</v>
      </c>
      <c r="L1574" s="52">
        <f>Tabla2[[#This Row],[Units Sold]]/Cálculos!$C$11</f>
        <v>2.01705541375656E-4</v>
      </c>
      <c r="M1574" s="6">
        <f>Tabla2[[#This Row],[Total Sales]]-Tabla2[[#This Row],[Operating Profit]]</f>
        <v>146250.00000000003</v>
      </c>
      <c r="N1574" s="6">
        <v>78750</v>
      </c>
      <c r="O1574" s="46">
        <f>Tabla2[[#This Row],[Operating Profit]]/Tabla2[[#This Row],[Total Sales]]</f>
        <v>0.35</v>
      </c>
      <c r="P1574" s="1" t="s">
        <v>17</v>
      </c>
    </row>
    <row r="1575" spans="1:16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3" t="str">
        <f>IFERROR(LEFT(Tabla2[[#This Row],[Product]],FIND(" ",Tabla2[[#This Row],[Product]])-3),Tabla2[[#This Row],[Product]])</f>
        <v>Men</v>
      </c>
      <c r="I1575" s="6">
        <v>55.000000000000007</v>
      </c>
      <c r="J1575" s="4">
        <v>5000</v>
      </c>
      <c r="K1575" s="6">
        <f>Tabla2[[#This Row],[Price per Unit]]*Tabla2[[#This Row],[Units Sold]]</f>
        <v>275000.00000000006</v>
      </c>
      <c r="L1575" s="52">
        <f>Tabla2[[#This Row],[Units Sold]]/Cálculos!$C$11</f>
        <v>2.01705541375656E-4</v>
      </c>
      <c r="M1575" s="6">
        <f>Tabla2[[#This Row],[Total Sales]]-Tabla2[[#This Row],[Operating Profit]]</f>
        <v>192500.00000000006</v>
      </c>
      <c r="N1575" s="6">
        <v>82500.000000000015</v>
      </c>
      <c r="O1575" s="46">
        <f>Tabla2[[#This Row],[Operating Profit]]/Tabla2[[#This Row],[Total Sales]]</f>
        <v>0.3</v>
      </c>
      <c r="P1575" s="1" t="s">
        <v>17</v>
      </c>
    </row>
    <row r="1576" spans="1:16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3" t="str">
        <f>IFERROR(LEFT(Tabla2[[#This Row],[Product]],FIND(" ",Tabla2[[#This Row],[Product]])-3),Tabla2[[#This Row],[Product]])</f>
        <v>Women</v>
      </c>
      <c r="I1576" s="6">
        <v>60</v>
      </c>
      <c r="J1576" s="4">
        <v>6000</v>
      </c>
      <c r="K1576" s="6">
        <f>Tabla2[[#This Row],[Price per Unit]]*Tabla2[[#This Row],[Units Sold]]</f>
        <v>360000</v>
      </c>
      <c r="L1576" s="52">
        <f>Tabla2[[#This Row],[Units Sold]]/Cálculos!$C$11</f>
        <v>2.4204664965078721E-4</v>
      </c>
      <c r="M1576" s="6">
        <f>Tabla2[[#This Row],[Total Sales]]-Tabla2[[#This Row],[Operating Profit]]</f>
        <v>270000</v>
      </c>
      <c r="N1576" s="6">
        <v>90000</v>
      </c>
      <c r="O1576" s="46">
        <f>Tabla2[[#This Row],[Operating Profit]]/Tabla2[[#This Row],[Total Sales]]</f>
        <v>0.25</v>
      </c>
      <c r="P1576" s="1" t="s">
        <v>17</v>
      </c>
    </row>
    <row r="1577" spans="1:16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3" t="str">
        <f>IFERROR(LEFT(Tabla2[[#This Row],[Product]],FIND(" ",Tabla2[[#This Row],[Product]])-3),Tabla2[[#This Row],[Product]])</f>
        <v>Men</v>
      </c>
      <c r="I1577" s="6">
        <v>30.000000000000004</v>
      </c>
      <c r="J1577" s="4">
        <v>3500</v>
      </c>
      <c r="K1577" s="6">
        <f>Tabla2[[#This Row],[Price per Unit]]*Tabla2[[#This Row],[Units Sold]]</f>
        <v>105000.00000000001</v>
      </c>
      <c r="L1577" s="52">
        <f>Tabla2[[#This Row],[Units Sold]]/Cálculos!$C$11</f>
        <v>1.4119387896295921E-4</v>
      </c>
      <c r="M1577" s="6">
        <f>Tabla2[[#This Row],[Total Sales]]-Tabla2[[#This Row],[Operating Profit]]</f>
        <v>68250.000000000015</v>
      </c>
      <c r="N1577" s="6">
        <v>36750</v>
      </c>
      <c r="O1577" s="46">
        <f>Tabla2[[#This Row],[Operating Profit]]/Tabla2[[#This Row],[Total Sales]]</f>
        <v>0.35</v>
      </c>
      <c r="P1577" s="1" t="s">
        <v>17</v>
      </c>
    </row>
    <row r="1578" spans="1:16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3" t="str">
        <f>IFERROR(LEFT(Tabla2[[#This Row],[Product]],FIND(" ",Tabla2[[#This Row],[Product]])-3),Tabla2[[#This Row],[Product]])</f>
        <v>Men</v>
      </c>
      <c r="I1578" s="6">
        <v>40</v>
      </c>
      <c r="J1578" s="4">
        <v>3500</v>
      </c>
      <c r="K1578" s="6">
        <f>Tabla2[[#This Row],[Price per Unit]]*Tabla2[[#This Row],[Units Sold]]</f>
        <v>140000</v>
      </c>
      <c r="L1578" s="52">
        <f>Tabla2[[#This Row],[Units Sold]]/Cálculos!$C$11</f>
        <v>1.4119387896295921E-4</v>
      </c>
      <c r="M1578" s="6">
        <f>Tabla2[[#This Row],[Total Sales]]-Tabla2[[#This Row],[Operating Profit]]</f>
        <v>91000</v>
      </c>
      <c r="N1578" s="6">
        <v>49000</v>
      </c>
      <c r="O1578" s="46">
        <f>Tabla2[[#This Row],[Operating Profit]]/Tabla2[[#This Row],[Total Sales]]</f>
        <v>0.35</v>
      </c>
      <c r="P1578" s="1" t="s">
        <v>17</v>
      </c>
    </row>
    <row r="1579" spans="1:16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3" t="str">
        <f>IFERROR(LEFT(Tabla2[[#This Row],[Product]],FIND(" ",Tabla2[[#This Row],[Product]])-3),Tabla2[[#This Row],[Product]])</f>
        <v>Women</v>
      </c>
      <c r="I1579" s="6">
        <v>40</v>
      </c>
      <c r="J1579" s="4">
        <v>3500</v>
      </c>
      <c r="K1579" s="6">
        <f>Tabla2[[#This Row],[Price per Unit]]*Tabla2[[#This Row],[Units Sold]]</f>
        <v>140000</v>
      </c>
      <c r="L1579" s="52">
        <f>Tabla2[[#This Row],[Units Sold]]/Cálculos!$C$11</f>
        <v>1.4119387896295921E-4</v>
      </c>
      <c r="M1579" s="6">
        <f>Tabla2[[#This Row],[Total Sales]]-Tabla2[[#This Row],[Operating Profit]]</f>
        <v>91000</v>
      </c>
      <c r="N1579" s="6">
        <v>49000</v>
      </c>
      <c r="O1579" s="46">
        <f>Tabla2[[#This Row],[Operating Profit]]/Tabla2[[#This Row],[Total Sales]]</f>
        <v>0.35</v>
      </c>
      <c r="P1579" s="1" t="s">
        <v>17</v>
      </c>
    </row>
    <row r="1580" spans="1:16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3" t="str">
        <f>IFERROR(LEFT(Tabla2[[#This Row],[Product]],FIND(" ",Tabla2[[#This Row],[Product]])-3),Tabla2[[#This Row],[Product]])</f>
        <v>Women</v>
      </c>
      <c r="I1580" s="6">
        <v>40</v>
      </c>
      <c r="J1580" s="4">
        <v>2000</v>
      </c>
      <c r="K1580" s="6">
        <f>Tabla2[[#This Row],[Price per Unit]]*Tabla2[[#This Row],[Units Sold]]</f>
        <v>80000</v>
      </c>
      <c r="L1580" s="52">
        <f>Tabla2[[#This Row],[Units Sold]]/Cálculos!$C$11</f>
        <v>8.0682216550262393E-5</v>
      </c>
      <c r="M1580" s="6">
        <f>Tabla2[[#This Row],[Total Sales]]-Tabla2[[#This Row],[Operating Profit]]</f>
        <v>52000</v>
      </c>
      <c r="N1580" s="6">
        <v>28000</v>
      </c>
      <c r="O1580" s="46">
        <f>Tabla2[[#This Row],[Operating Profit]]/Tabla2[[#This Row],[Total Sales]]</f>
        <v>0.35</v>
      </c>
      <c r="P1580" s="1" t="s">
        <v>17</v>
      </c>
    </row>
    <row r="1581" spans="1:16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3" t="str">
        <f>IFERROR(LEFT(Tabla2[[#This Row],[Product]],FIND(" ",Tabla2[[#This Row],[Product]])-3),Tabla2[[#This Row],[Product]])</f>
        <v>Men</v>
      </c>
      <c r="I1581" s="6">
        <v>45.000000000000007</v>
      </c>
      <c r="J1581" s="4">
        <v>1500</v>
      </c>
      <c r="K1581" s="6">
        <f>Tabla2[[#This Row],[Price per Unit]]*Tabla2[[#This Row],[Units Sold]]</f>
        <v>67500.000000000015</v>
      </c>
      <c r="L1581" s="52">
        <f>Tabla2[[#This Row],[Units Sold]]/Cálculos!$C$11</f>
        <v>6.0511662412696801E-5</v>
      </c>
      <c r="M1581" s="6">
        <f>Tabla2[[#This Row],[Total Sales]]-Tabla2[[#This Row],[Operating Profit]]</f>
        <v>40500.000000000007</v>
      </c>
      <c r="N1581" s="6">
        <v>27000.000000000007</v>
      </c>
      <c r="O1581" s="46">
        <f>Tabla2[[#This Row],[Operating Profit]]/Tabla2[[#This Row],[Total Sales]]</f>
        <v>0.4</v>
      </c>
      <c r="P1581" s="1" t="s">
        <v>17</v>
      </c>
    </row>
    <row r="1582" spans="1:16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3" t="str">
        <f>IFERROR(LEFT(Tabla2[[#This Row],[Product]],FIND(" ",Tabla2[[#This Row],[Product]])-3),Tabla2[[#This Row],[Product]])</f>
        <v>Women</v>
      </c>
      <c r="I1582" s="6">
        <v>40</v>
      </c>
      <c r="J1582" s="4">
        <v>4000</v>
      </c>
      <c r="K1582" s="6">
        <f>Tabla2[[#This Row],[Price per Unit]]*Tabla2[[#This Row],[Units Sold]]</f>
        <v>160000</v>
      </c>
      <c r="L1582" s="52">
        <f>Tabla2[[#This Row],[Units Sold]]/Cálculos!$C$11</f>
        <v>1.6136443310052479E-4</v>
      </c>
      <c r="M1582" s="6">
        <f>Tabla2[[#This Row],[Total Sales]]-Tabla2[[#This Row],[Operating Profit]]</f>
        <v>112000</v>
      </c>
      <c r="N1582" s="6">
        <v>48000</v>
      </c>
      <c r="O1582" s="46">
        <f>Tabla2[[#This Row],[Operating Profit]]/Tabla2[[#This Row],[Total Sales]]</f>
        <v>0.3</v>
      </c>
      <c r="P1582" s="1" t="s">
        <v>17</v>
      </c>
    </row>
    <row r="1583" spans="1:16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3" t="str">
        <f>IFERROR(LEFT(Tabla2[[#This Row],[Product]],FIND(" ",Tabla2[[#This Row],[Product]])-3),Tabla2[[#This Row],[Product]])</f>
        <v>Men</v>
      </c>
      <c r="I1583" s="6">
        <v>30.000000000000004</v>
      </c>
      <c r="J1583" s="4">
        <v>4500</v>
      </c>
      <c r="K1583" s="6">
        <f>Tabla2[[#This Row],[Price per Unit]]*Tabla2[[#This Row],[Units Sold]]</f>
        <v>135000.00000000003</v>
      </c>
      <c r="L1583" s="52">
        <f>Tabla2[[#This Row],[Units Sold]]/Cálculos!$C$11</f>
        <v>1.8153498723809039E-4</v>
      </c>
      <c r="M1583" s="6">
        <f>Tabla2[[#This Row],[Total Sales]]-Tabla2[[#This Row],[Operating Profit]]</f>
        <v>87750.000000000029</v>
      </c>
      <c r="N1583" s="6">
        <v>47250.000000000007</v>
      </c>
      <c r="O1583" s="46">
        <f>Tabla2[[#This Row],[Operating Profit]]/Tabla2[[#This Row],[Total Sales]]</f>
        <v>0.35</v>
      </c>
      <c r="P1583" s="1" t="s">
        <v>17</v>
      </c>
    </row>
    <row r="1584" spans="1:16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3" t="str">
        <f>IFERROR(LEFT(Tabla2[[#This Row],[Product]],FIND(" ",Tabla2[[#This Row],[Product]])-3),Tabla2[[#This Row],[Product]])</f>
        <v>Men</v>
      </c>
      <c r="I1584" s="6">
        <v>40</v>
      </c>
      <c r="J1584" s="4">
        <v>3500</v>
      </c>
      <c r="K1584" s="6">
        <f>Tabla2[[#This Row],[Price per Unit]]*Tabla2[[#This Row],[Units Sold]]</f>
        <v>140000</v>
      </c>
      <c r="L1584" s="52">
        <f>Tabla2[[#This Row],[Units Sold]]/Cálculos!$C$11</f>
        <v>1.4119387896295921E-4</v>
      </c>
      <c r="M1584" s="6">
        <f>Tabla2[[#This Row],[Total Sales]]-Tabla2[[#This Row],[Operating Profit]]</f>
        <v>91000</v>
      </c>
      <c r="N1584" s="6">
        <v>49000</v>
      </c>
      <c r="O1584" s="46">
        <f>Tabla2[[#This Row],[Operating Profit]]/Tabla2[[#This Row],[Total Sales]]</f>
        <v>0.35</v>
      </c>
      <c r="P1584" s="1" t="s">
        <v>17</v>
      </c>
    </row>
    <row r="1585" spans="1:16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3" t="str">
        <f>IFERROR(LEFT(Tabla2[[#This Row],[Product]],FIND(" ",Tabla2[[#This Row],[Product]])-3),Tabla2[[#This Row],[Product]])</f>
        <v>Women</v>
      </c>
      <c r="I1585" s="6">
        <v>40</v>
      </c>
      <c r="J1585" s="4">
        <v>3500</v>
      </c>
      <c r="K1585" s="6">
        <f>Tabla2[[#This Row],[Price per Unit]]*Tabla2[[#This Row],[Units Sold]]</f>
        <v>140000</v>
      </c>
      <c r="L1585" s="52">
        <f>Tabla2[[#This Row],[Units Sold]]/Cálculos!$C$11</f>
        <v>1.4119387896295921E-4</v>
      </c>
      <c r="M1585" s="6">
        <f>Tabla2[[#This Row],[Total Sales]]-Tabla2[[#This Row],[Operating Profit]]</f>
        <v>91000</v>
      </c>
      <c r="N1585" s="6">
        <v>49000</v>
      </c>
      <c r="O1585" s="46">
        <f>Tabla2[[#This Row],[Operating Profit]]/Tabla2[[#This Row],[Total Sales]]</f>
        <v>0.35</v>
      </c>
      <c r="P1585" s="1" t="s">
        <v>17</v>
      </c>
    </row>
    <row r="1586" spans="1:16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3" t="str">
        <f>IFERROR(LEFT(Tabla2[[#This Row],[Product]],FIND(" ",Tabla2[[#This Row],[Product]])-3),Tabla2[[#This Row],[Product]])</f>
        <v>Women</v>
      </c>
      <c r="I1586" s="6">
        <v>40</v>
      </c>
      <c r="J1586" s="4">
        <v>2000</v>
      </c>
      <c r="K1586" s="6">
        <f>Tabla2[[#This Row],[Price per Unit]]*Tabla2[[#This Row],[Units Sold]]</f>
        <v>80000</v>
      </c>
      <c r="L1586" s="52">
        <f>Tabla2[[#This Row],[Units Sold]]/Cálculos!$C$11</f>
        <v>8.0682216550262393E-5</v>
      </c>
      <c r="M1586" s="6">
        <f>Tabla2[[#This Row],[Total Sales]]-Tabla2[[#This Row],[Operating Profit]]</f>
        <v>52000</v>
      </c>
      <c r="N1586" s="6">
        <v>28000</v>
      </c>
      <c r="O1586" s="46">
        <f>Tabla2[[#This Row],[Operating Profit]]/Tabla2[[#This Row],[Total Sales]]</f>
        <v>0.35</v>
      </c>
      <c r="P1586" s="1" t="s">
        <v>17</v>
      </c>
    </row>
    <row r="1587" spans="1:16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3" t="str">
        <f>IFERROR(LEFT(Tabla2[[#This Row],[Product]],FIND(" ",Tabla2[[#This Row],[Product]])-3),Tabla2[[#This Row],[Product]])</f>
        <v>Men</v>
      </c>
      <c r="I1587" s="6">
        <v>45.000000000000007</v>
      </c>
      <c r="J1587" s="4">
        <v>1250</v>
      </c>
      <c r="K1587" s="6">
        <f>Tabla2[[#This Row],[Price per Unit]]*Tabla2[[#This Row],[Units Sold]]</f>
        <v>56250.000000000007</v>
      </c>
      <c r="L1587" s="52">
        <f>Tabla2[[#This Row],[Units Sold]]/Cálculos!$C$11</f>
        <v>5.0426385343913999E-5</v>
      </c>
      <c r="M1587" s="6">
        <f>Tabla2[[#This Row],[Total Sales]]-Tabla2[[#This Row],[Operating Profit]]</f>
        <v>33750</v>
      </c>
      <c r="N1587" s="6">
        <v>22500.000000000004</v>
      </c>
      <c r="O1587" s="46">
        <f>Tabla2[[#This Row],[Operating Profit]]/Tabla2[[#This Row],[Total Sales]]</f>
        <v>0.4</v>
      </c>
      <c r="P1587" s="1" t="s">
        <v>17</v>
      </c>
    </row>
    <row r="1588" spans="1:16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3" t="str">
        <f>IFERROR(LEFT(Tabla2[[#This Row],[Product]],FIND(" ",Tabla2[[#This Row],[Product]])-3),Tabla2[[#This Row],[Product]])</f>
        <v>Women</v>
      </c>
      <c r="I1588" s="6">
        <v>40</v>
      </c>
      <c r="J1588" s="4">
        <v>3250</v>
      </c>
      <c r="K1588" s="6">
        <f>Tabla2[[#This Row],[Price per Unit]]*Tabla2[[#This Row],[Units Sold]]</f>
        <v>130000</v>
      </c>
      <c r="L1588" s="52">
        <f>Tabla2[[#This Row],[Units Sold]]/Cálculos!$C$11</f>
        <v>1.3110860189417641E-4</v>
      </c>
      <c r="M1588" s="6">
        <f>Tabla2[[#This Row],[Total Sales]]-Tabla2[[#This Row],[Operating Profit]]</f>
        <v>91000</v>
      </c>
      <c r="N1588" s="6">
        <v>39000</v>
      </c>
      <c r="O1588" s="46">
        <f>Tabla2[[#This Row],[Operating Profit]]/Tabla2[[#This Row],[Total Sales]]</f>
        <v>0.3</v>
      </c>
      <c r="P1588" s="1" t="s">
        <v>17</v>
      </c>
    </row>
    <row r="1589" spans="1:16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3" t="str">
        <f>IFERROR(LEFT(Tabla2[[#This Row],[Product]],FIND(" ",Tabla2[[#This Row],[Product]])-3),Tabla2[[#This Row],[Product]])</f>
        <v>Men</v>
      </c>
      <c r="I1589" s="6">
        <v>40</v>
      </c>
      <c r="J1589" s="4">
        <v>4750</v>
      </c>
      <c r="K1589" s="6">
        <f>Tabla2[[#This Row],[Price per Unit]]*Tabla2[[#This Row],[Units Sold]]</f>
        <v>190000</v>
      </c>
      <c r="L1589" s="52">
        <f>Tabla2[[#This Row],[Units Sold]]/Cálculos!$C$11</f>
        <v>1.9162026430687319E-4</v>
      </c>
      <c r="M1589" s="6">
        <f>Tabla2[[#This Row],[Total Sales]]-Tabla2[[#This Row],[Operating Profit]]</f>
        <v>123500</v>
      </c>
      <c r="N1589" s="6">
        <v>66500</v>
      </c>
      <c r="O1589" s="46">
        <f>Tabla2[[#This Row],[Operating Profit]]/Tabla2[[#This Row],[Total Sales]]</f>
        <v>0.35</v>
      </c>
      <c r="P1589" s="1" t="s">
        <v>17</v>
      </c>
    </row>
    <row r="1590" spans="1:16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3" t="str">
        <f>IFERROR(LEFT(Tabla2[[#This Row],[Product]],FIND(" ",Tabla2[[#This Row],[Product]])-3),Tabla2[[#This Row],[Product]])</f>
        <v>Men</v>
      </c>
      <c r="I1590" s="6">
        <v>50</v>
      </c>
      <c r="J1590" s="4">
        <v>3250</v>
      </c>
      <c r="K1590" s="6">
        <f>Tabla2[[#This Row],[Price per Unit]]*Tabla2[[#This Row],[Units Sold]]</f>
        <v>162500</v>
      </c>
      <c r="L1590" s="52">
        <f>Tabla2[[#This Row],[Units Sold]]/Cálculos!$C$11</f>
        <v>1.3110860189417641E-4</v>
      </c>
      <c r="M1590" s="6">
        <f>Tabla2[[#This Row],[Total Sales]]-Tabla2[[#This Row],[Operating Profit]]</f>
        <v>105625</v>
      </c>
      <c r="N1590" s="6">
        <v>56875</v>
      </c>
      <c r="O1590" s="46">
        <f>Tabla2[[#This Row],[Operating Profit]]/Tabla2[[#This Row],[Total Sales]]</f>
        <v>0.35</v>
      </c>
      <c r="P1590" s="1" t="s">
        <v>17</v>
      </c>
    </row>
    <row r="1591" spans="1:16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3" t="str">
        <f>IFERROR(LEFT(Tabla2[[#This Row],[Product]],FIND(" ",Tabla2[[#This Row],[Product]])-3),Tabla2[[#This Row],[Product]])</f>
        <v>Women</v>
      </c>
      <c r="I1591" s="6">
        <v>54.999999999999993</v>
      </c>
      <c r="J1591" s="4">
        <v>3500</v>
      </c>
      <c r="K1591" s="6">
        <f>Tabla2[[#This Row],[Price per Unit]]*Tabla2[[#This Row],[Units Sold]]</f>
        <v>192499.99999999997</v>
      </c>
      <c r="L1591" s="52">
        <f>Tabla2[[#This Row],[Units Sold]]/Cálculos!$C$11</f>
        <v>1.4119387896295921E-4</v>
      </c>
      <c r="M1591" s="6">
        <f>Tabla2[[#This Row],[Total Sales]]-Tabla2[[#This Row],[Operating Profit]]</f>
        <v>125124.99999999999</v>
      </c>
      <c r="N1591" s="6">
        <v>67374.999999999985</v>
      </c>
      <c r="O1591" s="46">
        <f>Tabla2[[#This Row],[Operating Profit]]/Tabla2[[#This Row],[Total Sales]]</f>
        <v>0.35</v>
      </c>
      <c r="P1591" s="1" t="s">
        <v>17</v>
      </c>
    </row>
    <row r="1592" spans="1:16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3" t="str">
        <f>IFERROR(LEFT(Tabla2[[#This Row],[Product]],FIND(" ",Tabla2[[#This Row],[Product]])-3),Tabla2[[#This Row],[Product]])</f>
        <v>Women</v>
      </c>
      <c r="I1592" s="6">
        <v>50</v>
      </c>
      <c r="J1592" s="4">
        <v>2500</v>
      </c>
      <c r="K1592" s="6">
        <f>Tabla2[[#This Row],[Price per Unit]]*Tabla2[[#This Row],[Units Sold]]</f>
        <v>125000</v>
      </c>
      <c r="L1592" s="52">
        <f>Tabla2[[#This Row],[Units Sold]]/Cálculos!$C$11</f>
        <v>1.00852770687828E-4</v>
      </c>
      <c r="M1592" s="6">
        <f>Tabla2[[#This Row],[Total Sales]]-Tabla2[[#This Row],[Operating Profit]]</f>
        <v>81250</v>
      </c>
      <c r="N1592" s="6">
        <v>43750</v>
      </c>
      <c r="O1592" s="46">
        <f>Tabla2[[#This Row],[Operating Profit]]/Tabla2[[#This Row],[Total Sales]]</f>
        <v>0.35</v>
      </c>
      <c r="P1592" s="1" t="s">
        <v>17</v>
      </c>
    </row>
    <row r="1593" spans="1:16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3" t="str">
        <f>IFERROR(LEFT(Tabla2[[#This Row],[Product]],FIND(" ",Tabla2[[#This Row],[Product]])-3),Tabla2[[#This Row],[Product]])</f>
        <v>Men</v>
      </c>
      <c r="I1593" s="6">
        <v>55.000000000000007</v>
      </c>
      <c r="J1593" s="4">
        <v>1000</v>
      </c>
      <c r="K1593" s="6">
        <f>Tabla2[[#This Row],[Price per Unit]]*Tabla2[[#This Row],[Units Sold]]</f>
        <v>55000.000000000007</v>
      </c>
      <c r="L1593" s="52">
        <f>Tabla2[[#This Row],[Units Sold]]/Cálculos!$C$11</f>
        <v>4.0341108275131196E-5</v>
      </c>
      <c r="M1593" s="6">
        <f>Tabla2[[#This Row],[Total Sales]]-Tabla2[[#This Row],[Operating Profit]]</f>
        <v>33000</v>
      </c>
      <c r="N1593" s="6">
        <v>22000.000000000004</v>
      </c>
      <c r="O1593" s="46">
        <f>Tabla2[[#This Row],[Operating Profit]]/Tabla2[[#This Row],[Total Sales]]</f>
        <v>0.4</v>
      </c>
      <c r="P1593" s="1" t="s">
        <v>17</v>
      </c>
    </row>
    <row r="1594" spans="1:16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3" t="str">
        <f>IFERROR(LEFT(Tabla2[[#This Row],[Product]],FIND(" ",Tabla2[[#This Row],[Product]])-3),Tabla2[[#This Row],[Product]])</f>
        <v>Women</v>
      </c>
      <c r="I1594" s="6">
        <v>50</v>
      </c>
      <c r="J1594" s="4">
        <v>3000</v>
      </c>
      <c r="K1594" s="6">
        <f>Tabla2[[#This Row],[Price per Unit]]*Tabla2[[#This Row],[Units Sold]]</f>
        <v>150000</v>
      </c>
      <c r="L1594" s="52">
        <f>Tabla2[[#This Row],[Units Sold]]/Cálculos!$C$11</f>
        <v>1.210233248253936E-4</v>
      </c>
      <c r="M1594" s="6">
        <f>Tabla2[[#This Row],[Total Sales]]-Tabla2[[#This Row],[Operating Profit]]</f>
        <v>105000</v>
      </c>
      <c r="N1594" s="6">
        <v>45000</v>
      </c>
      <c r="O1594" s="46">
        <f>Tabla2[[#This Row],[Operating Profit]]/Tabla2[[#This Row],[Total Sales]]</f>
        <v>0.3</v>
      </c>
      <c r="P1594" s="1" t="s">
        <v>17</v>
      </c>
    </row>
    <row r="1595" spans="1:16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3" t="str">
        <f>IFERROR(LEFT(Tabla2[[#This Row],[Product]],FIND(" ",Tabla2[[#This Row],[Product]])-3),Tabla2[[#This Row],[Product]])</f>
        <v>Men</v>
      </c>
      <c r="I1595" s="6">
        <v>55.000000000000007</v>
      </c>
      <c r="J1595" s="4">
        <v>4750</v>
      </c>
      <c r="K1595" s="6">
        <f>Tabla2[[#This Row],[Price per Unit]]*Tabla2[[#This Row],[Units Sold]]</f>
        <v>261250.00000000003</v>
      </c>
      <c r="L1595" s="52">
        <f>Tabla2[[#This Row],[Units Sold]]/Cálculos!$C$11</f>
        <v>1.9162026430687319E-4</v>
      </c>
      <c r="M1595" s="6">
        <f>Tabla2[[#This Row],[Total Sales]]-Tabla2[[#This Row],[Operating Profit]]</f>
        <v>169812.50000000003</v>
      </c>
      <c r="N1595" s="6">
        <v>91437.5</v>
      </c>
      <c r="O1595" s="46">
        <f>Tabla2[[#This Row],[Operating Profit]]/Tabla2[[#This Row],[Total Sales]]</f>
        <v>0.35</v>
      </c>
      <c r="P1595" s="1" t="s">
        <v>17</v>
      </c>
    </row>
    <row r="1596" spans="1:16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3" t="str">
        <f>IFERROR(LEFT(Tabla2[[#This Row],[Product]],FIND(" ",Tabla2[[#This Row],[Product]])-3),Tabla2[[#This Row],[Product]])</f>
        <v>Men</v>
      </c>
      <c r="I1596" s="6">
        <v>60.000000000000007</v>
      </c>
      <c r="J1596" s="4">
        <v>2750</v>
      </c>
      <c r="K1596" s="6">
        <f>Tabla2[[#This Row],[Price per Unit]]*Tabla2[[#This Row],[Units Sold]]</f>
        <v>165000.00000000003</v>
      </c>
      <c r="L1596" s="52">
        <f>Tabla2[[#This Row],[Units Sold]]/Cálculos!$C$11</f>
        <v>1.109380477566108E-4</v>
      </c>
      <c r="M1596" s="6">
        <f>Tabla2[[#This Row],[Total Sales]]-Tabla2[[#This Row],[Operating Profit]]</f>
        <v>107250.00000000003</v>
      </c>
      <c r="N1596" s="6">
        <v>57750.000000000007</v>
      </c>
      <c r="O1596" s="46">
        <f>Tabla2[[#This Row],[Operating Profit]]/Tabla2[[#This Row],[Total Sales]]</f>
        <v>0.35</v>
      </c>
      <c r="P1596" s="1" t="s">
        <v>17</v>
      </c>
    </row>
    <row r="1597" spans="1:16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3" t="str">
        <f>IFERROR(LEFT(Tabla2[[#This Row],[Product]],FIND(" ",Tabla2[[#This Row],[Product]])-3),Tabla2[[#This Row],[Product]])</f>
        <v>Women</v>
      </c>
      <c r="I1597" s="6">
        <v>60.000000000000007</v>
      </c>
      <c r="J1597" s="4">
        <v>3250</v>
      </c>
      <c r="K1597" s="6">
        <f>Tabla2[[#This Row],[Price per Unit]]*Tabla2[[#This Row],[Units Sold]]</f>
        <v>195000.00000000003</v>
      </c>
      <c r="L1597" s="52">
        <f>Tabla2[[#This Row],[Units Sold]]/Cálculos!$C$11</f>
        <v>1.3110860189417641E-4</v>
      </c>
      <c r="M1597" s="6">
        <f>Tabla2[[#This Row],[Total Sales]]-Tabla2[[#This Row],[Operating Profit]]</f>
        <v>126750.00000000003</v>
      </c>
      <c r="N1597" s="6">
        <v>68250</v>
      </c>
      <c r="O1597" s="46">
        <f>Tabla2[[#This Row],[Operating Profit]]/Tabla2[[#This Row],[Total Sales]]</f>
        <v>0.34999999999999992</v>
      </c>
      <c r="P1597" s="1" t="s">
        <v>17</v>
      </c>
    </row>
    <row r="1598" spans="1:16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3" t="str">
        <f>IFERROR(LEFT(Tabla2[[#This Row],[Product]],FIND(" ",Tabla2[[#This Row],[Product]])-3),Tabla2[[#This Row],[Product]])</f>
        <v>Women</v>
      </c>
      <c r="I1598" s="6">
        <v>45.000000000000007</v>
      </c>
      <c r="J1598" s="4">
        <v>2250</v>
      </c>
      <c r="K1598" s="6">
        <f>Tabla2[[#This Row],[Price per Unit]]*Tabla2[[#This Row],[Units Sold]]</f>
        <v>101250.00000000001</v>
      </c>
      <c r="L1598" s="52">
        <f>Tabla2[[#This Row],[Units Sold]]/Cálculos!$C$11</f>
        <v>9.0767493619045195E-5</v>
      </c>
      <c r="M1598" s="6">
        <f>Tabla2[[#This Row],[Total Sales]]-Tabla2[[#This Row],[Operating Profit]]</f>
        <v>65812.500000000015</v>
      </c>
      <c r="N1598" s="6">
        <v>35437.5</v>
      </c>
      <c r="O1598" s="46">
        <f>Tabla2[[#This Row],[Operating Profit]]/Tabla2[[#This Row],[Total Sales]]</f>
        <v>0.34999999999999992</v>
      </c>
      <c r="P1598" s="1" t="s">
        <v>17</v>
      </c>
    </row>
    <row r="1599" spans="1:16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3" t="str">
        <f>IFERROR(LEFT(Tabla2[[#This Row],[Product]],FIND(" ",Tabla2[[#This Row],[Product]])-3),Tabla2[[#This Row],[Product]])</f>
        <v>Men</v>
      </c>
      <c r="I1599" s="6">
        <v>50.000000000000014</v>
      </c>
      <c r="J1599" s="4">
        <v>1250</v>
      </c>
      <c r="K1599" s="6">
        <f>Tabla2[[#This Row],[Price per Unit]]*Tabla2[[#This Row],[Units Sold]]</f>
        <v>62500.000000000015</v>
      </c>
      <c r="L1599" s="52">
        <f>Tabla2[[#This Row],[Units Sold]]/Cálculos!$C$11</f>
        <v>5.0426385343913999E-5</v>
      </c>
      <c r="M1599" s="6">
        <f>Tabla2[[#This Row],[Total Sales]]-Tabla2[[#This Row],[Operating Profit]]</f>
        <v>37500.000000000007</v>
      </c>
      <c r="N1599" s="6">
        <v>25000.000000000007</v>
      </c>
      <c r="O1599" s="46">
        <f>Tabla2[[#This Row],[Operating Profit]]/Tabla2[[#This Row],[Total Sales]]</f>
        <v>0.4</v>
      </c>
      <c r="P1599" s="1" t="s">
        <v>17</v>
      </c>
    </row>
    <row r="1600" spans="1:16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3" t="str">
        <f>IFERROR(LEFT(Tabla2[[#This Row],[Product]],FIND(" ",Tabla2[[#This Row],[Product]])-3),Tabla2[[#This Row],[Product]])</f>
        <v>Women</v>
      </c>
      <c r="I1600" s="6">
        <v>65.000000000000014</v>
      </c>
      <c r="J1600" s="4">
        <v>3000</v>
      </c>
      <c r="K1600" s="6">
        <f>Tabla2[[#This Row],[Price per Unit]]*Tabla2[[#This Row],[Units Sold]]</f>
        <v>195000.00000000003</v>
      </c>
      <c r="L1600" s="52">
        <f>Tabla2[[#This Row],[Units Sold]]/Cálculos!$C$11</f>
        <v>1.210233248253936E-4</v>
      </c>
      <c r="M1600" s="6">
        <f>Tabla2[[#This Row],[Total Sales]]-Tabla2[[#This Row],[Operating Profit]]</f>
        <v>136500.00000000003</v>
      </c>
      <c r="N1600" s="6">
        <v>58500.000000000007</v>
      </c>
      <c r="O1600" s="46">
        <f>Tabla2[[#This Row],[Operating Profit]]/Tabla2[[#This Row],[Total Sales]]</f>
        <v>0.3</v>
      </c>
      <c r="P1600" s="1" t="s">
        <v>17</v>
      </c>
    </row>
    <row r="1601" spans="1:16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3" t="str">
        <f>IFERROR(LEFT(Tabla2[[#This Row],[Product]],FIND(" ",Tabla2[[#This Row],[Product]])-3),Tabla2[[#This Row],[Product]])</f>
        <v>Men</v>
      </c>
      <c r="I1601" s="6">
        <v>50</v>
      </c>
      <c r="J1601" s="4">
        <v>5000</v>
      </c>
      <c r="K1601" s="6">
        <f>Tabla2[[#This Row],[Price per Unit]]*Tabla2[[#This Row],[Units Sold]]</f>
        <v>250000</v>
      </c>
      <c r="L1601" s="52">
        <f>Tabla2[[#This Row],[Units Sold]]/Cálculos!$C$11</f>
        <v>2.01705541375656E-4</v>
      </c>
      <c r="M1601" s="6">
        <f>Tabla2[[#This Row],[Total Sales]]-Tabla2[[#This Row],[Operating Profit]]</f>
        <v>162500</v>
      </c>
      <c r="N1601" s="6">
        <v>87500</v>
      </c>
      <c r="O1601" s="46">
        <f>Tabla2[[#This Row],[Operating Profit]]/Tabla2[[#This Row],[Total Sales]]</f>
        <v>0.35</v>
      </c>
      <c r="P1601" s="1" t="s">
        <v>17</v>
      </c>
    </row>
    <row r="1602" spans="1:16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3" t="str">
        <f>IFERROR(LEFT(Tabla2[[#This Row],[Product]],FIND(" ",Tabla2[[#This Row],[Product]])-3),Tabla2[[#This Row],[Product]])</f>
        <v>Men</v>
      </c>
      <c r="I1602" s="6">
        <v>55.000000000000007</v>
      </c>
      <c r="J1602" s="4">
        <v>3500</v>
      </c>
      <c r="K1602" s="6">
        <f>Tabla2[[#This Row],[Price per Unit]]*Tabla2[[#This Row],[Units Sold]]</f>
        <v>192500.00000000003</v>
      </c>
      <c r="L1602" s="52">
        <f>Tabla2[[#This Row],[Units Sold]]/Cálculos!$C$11</f>
        <v>1.4119387896295921E-4</v>
      </c>
      <c r="M1602" s="6">
        <f>Tabla2[[#This Row],[Total Sales]]-Tabla2[[#This Row],[Operating Profit]]</f>
        <v>125125.00000000003</v>
      </c>
      <c r="N1602" s="6">
        <v>67375</v>
      </c>
      <c r="O1602" s="46">
        <f>Tabla2[[#This Row],[Operating Profit]]/Tabla2[[#This Row],[Total Sales]]</f>
        <v>0.34999999999999992</v>
      </c>
      <c r="P1602" s="1" t="s">
        <v>17</v>
      </c>
    </row>
    <row r="1603" spans="1:16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3" t="str">
        <f>IFERROR(LEFT(Tabla2[[#This Row],[Product]],FIND(" ",Tabla2[[#This Row],[Product]])-3),Tabla2[[#This Row],[Product]])</f>
        <v>Women</v>
      </c>
      <c r="I1603" s="6">
        <v>55.000000000000007</v>
      </c>
      <c r="J1603" s="4">
        <v>3500</v>
      </c>
      <c r="K1603" s="6">
        <f>Tabla2[[#This Row],[Price per Unit]]*Tabla2[[#This Row],[Units Sold]]</f>
        <v>192500.00000000003</v>
      </c>
      <c r="L1603" s="52">
        <f>Tabla2[[#This Row],[Units Sold]]/Cálculos!$C$11</f>
        <v>1.4119387896295921E-4</v>
      </c>
      <c r="M1603" s="6">
        <f>Tabla2[[#This Row],[Total Sales]]-Tabla2[[#This Row],[Operating Profit]]</f>
        <v>125125.00000000003</v>
      </c>
      <c r="N1603" s="6">
        <v>67375</v>
      </c>
      <c r="O1603" s="46">
        <f>Tabla2[[#This Row],[Operating Profit]]/Tabla2[[#This Row],[Total Sales]]</f>
        <v>0.34999999999999992</v>
      </c>
      <c r="P1603" s="1" t="s">
        <v>17</v>
      </c>
    </row>
    <row r="1604" spans="1:16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3" t="str">
        <f>IFERROR(LEFT(Tabla2[[#This Row],[Product]],FIND(" ",Tabla2[[#This Row],[Product]])-3),Tabla2[[#This Row],[Product]])</f>
        <v>Women</v>
      </c>
      <c r="I1604" s="6">
        <v>50</v>
      </c>
      <c r="J1604" s="4">
        <v>2750</v>
      </c>
      <c r="K1604" s="6">
        <f>Tabla2[[#This Row],[Price per Unit]]*Tabla2[[#This Row],[Units Sold]]</f>
        <v>137500</v>
      </c>
      <c r="L1604" s="52">
        <f>Tabla2[[#This Row],[Units Sold]]/Cálculos!$C$11</f>
        <v>1.109380477566108E-4</v>
      </c>
      <c r="M1604" s="6">
        <f>Tabla2[[#This Row],[Total Sales]]-Tabla2[[#This Row],[Operating Profit]]</f>
        <v>89375</v>
      </c>
      <c r="N1604" s="6">
        <v>48125</v>
      </c>
      <c r="O1604" s="46">
        <f>Tabla2[[#This Row],[Operating Profit]]/Tabla2[[#This Row],[Total Sales]]</f>
        <v>0.35</v>
      </c>
      <c r="P1604" s="1" t="s">
        <v>17</v>
      </c>
    </row>
    <row r="1605" spans="1:16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3" t="str">
        <f>IFERROR(LEFT(Tabla2[[#This Row],[Product]],FIND(" ",Tabla2[[#This Row],[Product]])-3),Tabla2[[#This Row],[Product]])</f>
        <v>Men</v>
      </c>
      <c r="I1605" s="6">
        <v>44.999999999999993</v>
      </c>
      <c r="J1605" s="4">
        <v>1750</v>
      </c>
      <c r="K1605" s="6">
        <f>Tabla2[[#This Row],[Price per Unit]]*Tabla2[[#This Row],[Units Sold]]</f>
        <v>78749.999999999985</v>
      </c>
      <c r="L1605" s="52">
        <f>Tabla2[[#This Row],[Units Sold]]/Cálculos!$C$11</f>
        <v>7.0596939481479604E-5</v>
      </c>
      <c r="M1605" s="6">
        <f>Tabla2[[#This Row],[Total Sales]]-Tabla2[[#This Row],[Operating Profit]]</f>
        <v>47249.999999999985</v>
      </c>
      <c r="N1605" s="6">
        <v>31499.999999999996</v>
      </c>
      <c r="O1605" s="46">
        <f>Tabla2[[#This Row],[Operating Profit]]/Tabla2[[#This Row],[Total Sales]]</f>
        <v>0.4</v>
      </c>
      <c r="P1605" s="1" t="s">
        <v>17</v>
      </c>
    </row>
    <row r="1606" spans="1:16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3" t="str">
        <f>IFERROR(LEFT(Tabla2[[#This Row],[Product]],FIND(" ",Tabla2[[#This Row],[Product]])-3),Tabla2[[#This Row],[Product]])</f>
        <v>Women</v>
      </c>
      <c r="I1606" s="6">
        <v>60</v>
      </c>
      <c r="J1606" s="4">
        <v>5250</v>
      </c>
      <c r="K1606" s="6">
        <f>Tabla2[[#This Row],[Price per Unit]]*Tabla2[[#This Row],[Units Sold]]</f>
        <v>315000</v>
      </c>
      <c r="L1606" s="52">
        <f>Tabla2[[#This Row],[Units Sold]]/Cálculos!$C$11</f>
        <v>2.117908184444388E-4</v>
      </c>
      <c r="M1606" s="6">
        <f>Tabla2[[#This Row],[Total Sales]]-Tabla2[[#This Row],[Operating Profit]]</f>
        <v>220500</v>
      </c>
      <c r="N1606" s="6">
        <v>94500</v>
      </c>
      <c r="O1606" s="46">
        <f>Tabla2[[#This Row],[Operating Profit]]/Tabla2[[#This Row],[Total Sales]]</f>
        <v>0.3</v>
      </c>
      <c r="P1606" s="1" t="s">
        <v>17</v>
      </c>
    </row>
    <row r="1607" spans="1:16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3" t="str">
        <f>IFERROR(LEFT(Tabla2[[#This Row],[Product]],FIND(" ",Tabla2[[#This Row],[Product]])-3),Tabla2[[#This Row],[Product]])</f>
        <v>Men</v>
      </c>
      <c r="I1607" s="6">
        <v>54.999999999999993</v>
      </c>
      <c r="J1607" s="4">
        <v>7750</v>
      </c>
      <c r="K1607" s="6">
        <f>Tabla2[[#This Row],[Price per Unit]]*Tabla2[[#This Row],[Units Sold]]</f>
        <v>426249.99999999994</v>
      </c>
      <c r="L1607" s="52">
        <f>Tabla2[[#This Row],[Units Sold]]/Cálculos!$C$11</f>
        <v>3.1264358913226677E-4</v>
      </c>
      <c r="M1607" s="6">
        <f>Tabla2[[#This Row],[Total Sales]]-Tabla2[[#This Row],[Operating Profit]]</f>
        <v>277062.5</v>
      </c>
      <c r="N1607" s="6">
        <v>149187.49999999997</v>
      </c>
      <c r="O1607" s="46">
        <f>Tabla2[[#This Row],[Operating Profit]]/Tabla2[[#This Row],[Total Sales]]</f>
        <v>0.35</v>
      </c>
      <c r="P1607" s="1" t="s">
        <v>17</v>
      </c>
    </row>
    <row r="1608" spans="1:16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3" t="str">
        <f>IFERROR(LEFT(Tabla2[[#This Row],[Product]],FIND(" ",Tabla2[[#This Row],[Product]])-3),Tabla2[[#This Row],[Product]])</f>
        <v>Men</v>
      </c>
      <c r="I1608" s="6">
        <v>64.999999999999986</v>
      </c>
      <c r="J1608" s="4">
        <v>6500</v>
      </c>
      <c r="K1608" s="6">
        <f>Tabla2[[#This Row],[Price per Unit]]*Tabla2[[#This Row],[Units Sold]]</f>
        <v>422499.99999999988</v>
      </c>
      <c r="L1608" s="52">
        <f>Tabla2[[#This Row],[Units Sold]]/Cálculos!$C$11</f>
        <v>2.6221720378835281E-4</v>
      </c>
      <c r="M1608" s="6">
        <f>Tabla2[[#This Row],[Total Sales]]-Tabla2[[#This Row],[Operating Profit]]</f>
        <v>274624.99999999994</v>
      </c>
      <c r="N1608" s="6">
        <v>147874.99999999994</v>
      </c>
      <c r="O1608" s="46">
        <f>Tabla2[[#This Row],[Operating Profit]]/Tabla2[[#This Row],[Total Sales]]</f>
        <v>0.35</v>
      </c>
      <c r="P1608" s="1" t="s">
        <v>17</v>
      </c>
    </row>
    <row r="1609" spans="1:16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3" t="str">
        <f>IFERROR(LEFT(Tabla2[[#This Row],[Product]],FIND(" ",Tabla2[[#This Row],[Product]])-3),Tabla2[[#This Row],[Product]])</f>
        <v>Women</v>
      </c>
      <c r="I1609" s="6">
        <v>80</v>
      </c>
      <c r="J1609" s="4">
        <v>6500</v>
      </c>
      <c r="K1609" s="6">
        <f>Tabla2[[#This Row],[Price per Unit]]*Tabla2[[#This Row],[Units Sold]]</f>
        <v>520000</v>
      </c>
      <c r="L1609" s="52">
        <f>Tabla2[[#This Row],[Units Sold]]/Cálculos!$C$11</f>
        <v>2.6221720378835281E-4</v>
      </c>
      <c r="M1609" s="6">
        <f>Tabla2[[#This Row],[Total Sales]]-Tabla2[[#This Row],[Operating Profit]]</f>
        <v>338000</v>
      </c>
      <c r="N1609" s="6">
        <v>182000</v>
      </c>
      <c r="O1609" s="46">
        <f>Tabla2[[#This Row],[Operating Profit]]/Tabla2[[#This Row],[Total Sales]]</f>
        <v>0.35</v>
      </c>
      <c r="P1609" s="1" t="s">
        <v>17</v>
      </c>
    </row>
    <row r="1610" spans="1:16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3" t="str">
        <f>IFERROR(LEFT(Tabla2[[#This Row],[Product]],FIND(" ",Tabla2[[#This Row],[Product]])-3),Tabla2[[#This Row],[Product]])</f>
        <v>Women</v>
      </c>
      <c r="I1610" s="6">
        <v>80</v>
      </c>
      <c r="J1610" s="4">
        <v>5250</v>
      </c>
      <c r="K1610" s="6">
        <f>Tabla2[[#This Row],[Price per Unit]]*Tabla2[[#This Row],[Units Sold]]</f>
        <v>420000</v>
      </c>
      <c r="L1610" s="52">
        <f>Tabla2[[#This Row],[Units Sold]]/Cálculos!$C$11</f>
        <v>2.117908184444388E-4</v>
      </c>
      <c r="M1610" s="6">
        <f>Tabla2[[#This Row],[Total Sales]]-Tabla2[[#This Row],[Operating Profit]]</f>
        <v>273000</v>
      </c>
      <c r="N1610" s="6">
        <v>147000</v>
      </c>
      <c r="O1610" s="46">
        <f>Tabla2[[#This Row],[Operating Profit]]/Tabla2[[#This Row],[Total Sales]]</f>
        <v>0.35</v>
      </c>
      <c r="P1610" s="1" t="s">
        <v>17</v>
      </c>
    </row>
    <row r="1611" spans="1:16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3" t="str">
        <f>IFERROR(LEFT(Tabla2[[#This Row],[Product]],FIND(" ",Tabla2[[#This Row],[Product]])-3),Tabla2[[#This Row],[Product]])</f>
        <v>Men</v>
      </c>
      <c r="I1611" s="6">
        <v>90</v>
      </c>
      <c r="J1611" s="4">
        <v>4000</v>
      </c>
      <c r="K1611" s="6">
        <f>Tabla2[[#This Row],[Price per Unit]]*Tabla2[[#This Row],[Units Sold]]</f>
        <v>360000</v>
      </c>
      <c r="L1611" s="52">
        <f>Tabla2[[#This Row],[Units Sold]]/Cálculos!$C$11</f>
        <v>1.6136443310052479E-4</v>
      </c>
      <c r="M1611" s="6">
        <f>Tabla2[[#This Row],[Total Sales]]-Tabla2[[#This Row],[Operating Profit]]</f>
        <v>216000</v>
      </c>
      <c r="N1611" s="6">
        <v>144000</v>
      </c>
      <c r="O1611" s="46">
        <f>Tabla2[[#This Row],[Operating Profit]]/Tabla2[[#This Row],[Total Sales]]</f>
        <v>0.4</v>
      </c>
      <c r="P1611" s="1" t="s">
        <v>17</v>
      </c>
    </row>
    <row r="1612" spans="1:16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3" t="str">
        <f>IFERROR(LEFT(Tabla2[[#This Row],[Product]],FIND(" ",Tabla2[[#This Row],[Product]])-3),Tabla2[[#This Row],[Product]])</f>
        <v>Women</v>
      </c>
      <c r="I1612" s="6">
        <v>105</v>
      </c>
      <c r="J1612" s="4">
        <v>7000</v>
      </c>
      <c r="K1612" s="6">
        <f>Tabla2[[#This Row],[Price per Unit]]*Tabla2[[#This Row],[Units Sold]]</f>
        <v>735000</v>
      </c>
      <c r="L1612" s="52">
        <f>Tabla2[[#This Row],[Units Sold]]/Cálculos!$C$11</f>
        <v>2.8238775792591842E-4</v>
      </c>
      <c r="M1612" s="6">
        <f>Tabla2[[#This Row],[Total Sales]]-Tabla2[[#This Row],[Operating Profit]]</f>
        <v>514500</v>
      </c>
      <c r="N1612" s="6">
        <v>220500</v>
      </c>
      <c r="O1612" s="46">
        <f>Tabla2[[#This Row],[Operating Profit]]/Tabla2[[#This Row],[Total Sales]]</f>
        <v>0.3</v>
      </c>
      <c r="P1612" s="1" t="s">
        <v>17</v>
      </c>
    </row>
    <row r="1613" spans="1:16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3" t="str">
        <f>IFERROR(LEFT(Tabla2[[#This Row],[Product]],FIND(" ",Tabla2[[#This Row],[Product]])-3),Tabla2[[#This Row],[Product]])</f>
        <v>Men</v>
      </c>
      <c r="I1613" s="6">
        <v>85</v>
      </c>
      <c r="J1613" s="4">
        <v>8500</v>
      </c>
      <c r="K1613" s="6">
        <f>Tabla2[[#This Row],[Price per Unit]]*Tabla2[[#This Row],[Units Sold]]</f>
        <v>722500</v>
      </c>
      <c r="L1613" s="52">
        <f>Tabla2[[#This Row],[Units Sold]]/Cálculos!$C$11</f>
        <v>3.4289942033861518E-4</v>
      </c>
      <c r="M1613" s="6">
        <f>Tabla2[[#This Row],[Total Sales]]-Tabla2[[#This Row],[Operating Profit]]</f>
        <v>469625</v>
      </c>
      <c r="N1613" s="6">
        <v>252874.99999999997</v>
      </c>
      <c r="O1613" s="46">
        <f>Tabla2[[#This Row],[Operating Profit]]/Tabla2[[#This Row],[Total Sales]]</f>
        <v>0.35</v>
      </c>
      <c r="P1613" s="1" t="s">
        <v>17</v>
      </c>
    </row>
    <row r="1614" spans="1:16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3" t="str">
        <f>IFERROR(LEFT(Tabla2[[#This Row],[Product]],FIND(" ",Tabla2[[#This Row],[Product]])-3),Tabla2[[#This Row],[Product]])</f>
        <v>Men</v>
      </c>
      <c r="I1614" s="6">
        <v>90</v>
      </c>
      <c r="J1614" s="4">
        <v>7000</v>
      </c>
      <c r="K1614" s="6">
        <f>Tabla2[[#This Row],[Price per Unit]]*Tabla2[[#This Row],[Units Sold]]</f>
        <v>630000</v>
      </c>
      <c r="L1614" s="52">
        <f>Tabla2[[#This Row],[Units Sold]]/Cálculos!$C$11</f>
        <v>2.8238775792591842E-4</v>
      </c>
      <c r="M1614" s="6">
        <f>Tabla2[[#This Row],[Total Sales]]-Tabla2[[#This Row],[Operating Profit]]</f>
        <v>409500</v>
      </c>
      <c r="N1614" s="6">
        <v>220500</v>
      </c>
      <c r="O1614" s="46">
        <f>Tabla2[[#This Row],[Operating Profit]]/Tabla2[[#This Row],[Total Sales]]</f>
        <v>0.35</v>
      </c>
      <c r="P1614" s="1" t="s">
        <v>17</v>
      </c>
    </row>
    <row r="1615" spans="1:16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3" t="str">
        <f>IFERROR(LEFT(Tabla2[[#This Row],[Product]],FIND(" ",Tabla2[[#This Row],[Product]])-3),Tabla2[[#This Row],[Product]])</f>
        <v>Women</v>
      </c>
      <c r="I1615" s="6">
        <v>90</v>
      </c>
      <c r="J1615" s="4">
        <v>6500</v>
      </c>
      <c r="K1615" s="6">
        <f>Tabla2[[#This Row],[Price per Unit]]*Tabla2[[#This Row],[Units Sold]]</f>
        <v>585000</v>
      </c>
      <c r="L1615" s="52">
        <f>Tabla2[[#This Row],[Units Sold]]/Cálculos!$C$11</f>
        <v>2.6221720378835281E-4</v>
      </c>
      <c r="M1615" s="6">
        <f>Tabla2[[#This Row],[Total Sales]]-Tabla2[[#This Row],[Operating Profit]]</f>
        <v>380250</v>
      </c>
      <c r="N1615" s="6">
        <v>204750</v>
      </c>
      <c r="O1615" s="46">
        <f>Tabla2[[#This Row],[Operating Profit]]/Tabla2[[#This Row],[Total Sales]]</f>
        <v>0.35</v>
      </c>
      <c r="P1615" s="1" t="s">
        <v>17</v>
      </c>
    </row>
    <row r="1616" spans="1:16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3" t="str">
        <f>IFERROR(LEFT(Tabla2[[#This Row],[Product]],FIND(" ",Tabla2[[#This Row],[Product]])-3),Tabla2[[#This Row],[Product]])</f>
        <v>Women</v>
      </c>
      <c r="I1616" s="6">
        <v>85</v>
      </c>
      <c r="J1616" s="4">
        <v>5500</v>
      </c>
      <c r="K1616" s="6">
        <f>Tabla2[[#This Row],[Price per Unit]]*Tabla2[[#This Row],[Units Sold]]</f>
        <v>467500</v>
      </c>
      <c r="L1616" s="52">
        <f>Tabla2[[#This Row],[Units Sold]]/Cálculos!$C$11</f>
        <v>2.218760955132216E-4</v>
      </c>
      <c r="M1616" s="6">
        <f>Tabla2[[#This Row],[Total Sales]]-Tabla2[[#This Row],[Operating Profit]]</f>
        <v>303875</v>
      </c>
      <c r="N1616" s="6">
        <v>163625</v>
      </c>
      <c r="O1616" s="46">
        <f>Tabla2[[#This Row],[Operating Profit]]/Tabla2[[#This Row],[Total Sales]]</f>
        <v>0.35</v>
      </c>
      <c r="P1616" s="1" t="s">
        <v>17</v>
      </c>
    </row>
    <row r="1617" spans="1:16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3" t="str">
        <f>IFERROR(LEFT(Tabla2[[#This Row],[Product]],FIND(" ",Tabla2[[#This Row],[Product]])-3),Tabla2[[#This Row],[Product]])</f>
        <v>Men</v>
      </c>
      <c r="I1617" s="6">
        <v>90</v>
      </c>
      <c r="J1617" s="4">
        <v>6000</v>
      </c>
      <c r="K1617" s="6">
        <f>Tabla2[[#This Row],[Price per Unit]]*Tabla2[[#This Row],[Units Sold]]</f>
        <v>540000</v>
      </c>
      <c r="L1617" s="52">
        <f>Tabla2[[#This Row],[Units Sold]]/Cálculos!$C$11</f>
        <v>2.4204664965078721E-4</v>
      </c>
      <c r="M1617" s="6">
        <f>Tabla2[[#This Row],[Total Sales]]-Tabla2[[#This Row],[Operating Profit]]</f>
        <v>324000</v>
      </c>
      <c r="N1617" s="6">
        <v>216000</v>
      </c>
      <c r="O1617" s="46">
        <f>Tabla2[[#This Row],[Operating Profit]]/Tabla2[[#This Row],[Total Sales]]</f>
        <v>0.4</v>
      </c>
      <c r="P1617" s="1" t="s">
        <v>17</v>
      </c>
    </row>
    <row r="1618" spans="1:16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3" t="str">
        <f>IFERROR(LEFT(Tabla2[[#This Row],[Product]],FIND(" ",Tabla2[[#This Row],[Product]])-3),Tabla2[[#This Row],[Product]])</f>
        <v>Women</v>
      </c>
      <c r="I1618" s="6">
        <v>105</v>
      </c>
      <c r="J1618" s="4">
        <v>6000</v>
      </c>
      <c r="K1618" s="6">
        <f>Tabla2[[#This Row],[Price per Unit]]*Tabla2[[#This Row],[Units Sold]]</f>
        <v>630000</v>
      </c>
      <c r="L1618" s="52">
        <f>Tabla2[[#This Row],[Units Sold]]/Cálculos!$C$11</f>
        <v>2.4204664965078721E-4</v>
      </c>
      <c r="M1618" s="6">
        <f>Tabla2[[#This Row],[Total Sales]]-Tabla2[[#This Row],[Operating Profit]]</f>
        <v>441000</v>
      </c>
      <c r="N1618" s="6">
        <v>189000</v>
      </c>
      <c r="O1618" s="46">
        <f>Tabla2[[#This Row],[Operating Profit]]/Tabla2[[#This Row],[Total Sales]]</f>
        <v>0.3</v>
      </c>
      <c r="P1618" s="1" t="s">
        <v>17</v>
      </c>
    </row>
    <row r="1619" spans="1:16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3" t="str">
        <f>IFERROR(LEFT(Tabla2[[#This Row],[Product]],FIND(" ",Tabla2[[#This Row],[Product]])-3),Tabla2[[#This Row],[Product]])</f>
        <v>Men</v>
      </c>
      <c r="I1619" s="6">
        <v>90</v>
      </c>
      <c r="J1619" s="4">
        <v>8000</v>
      </c>
      <c r="K1619" s="6">
        <f>Tabla2[[#This Row],[Price per Unit]]*Tabla2[[#This Row],[Units Sold]]</f>
        <v>720000</v>
      </c>
      <c r="L1619" s="52">
        <f>Tabla2[[#This Row],[Units Sold]]/Cálculos!$C$11</f>
        <v>3.2272886620104957E-4</v>
      </c>
      <c r="M1619" s="6">
        <f>Tabla2[[#This Row],[Total Sales]]-Tabla2[[#This Row],[Operating Profit]]</f>
        <v>468000</v>
      </c>
      <c r="N1619" s="6">
        <v>251999.99999999997</v>
      </c>
      <c r="O1619" s="46">
        <f>Tabla2[[#This Row],[Operating Profit]]/Tabla2[[#This Row],[Total Sales]]</f>
        <v>0.35</v>
      </c>
      <c r="P1619" s="1" t="s">
        <v>17</v>
      </c>
    </row>
    <row r="1620" spans="1:16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3" t="str">
        <f>IFERROR(LEFT(Tabla2[[#This Row],[Product]],FIND(" ",Tabla2[[#This Row],[Product]])-3),Tabla2[[#This Row],[Product]])</f>
        <v>Men</v>
      </c>
      <c r="I1620" s="6">
        <v>80</v>
      </c>
      <c r="J1620" s="4">
        <v>7750</v>
      </c>
      <c r="K1620" s="6">
        <f>Tabla2[[#This Row],[Price per Unit]]*Tabla2[[#This Row],[Units Sold]]</f>
        <v>620000</v>
      </c>
      <c r="L1620" s="52">
        <f>Tabla2[[#This Row],[Units Sold]]/Cálculos!$C$11</f>
        <v>3.1264358913226677E-4</v>
      </c>
      <c r="M1620" s="6">
        <f>Tabla2[[#This Row],[Total Sales]]-Tabla2[[#This Row],[Operating Profit]]</f>
        <v>403000</v>
      </c>
      <c r="N1620" s="6">
        <v>217000</v>
      </c>
      <c r="O1620" s="46">
        <f>Tabla2[[#This Row],[Operating Profit]]/Tabla2[[#This Row],[Total Sales]]</f>
        <v>0.35</v>
      </c>
      <c r="P1620" s="1" t="s">
        <v>17</v>
      </c>
    </row>
    <row r="1621" spans="1:16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3" t="str">
        <f>IFERROR(LEFT(Tabla2[[#This Row],[Product]],FIND(" ",Tabla2[[#This Row],[Product]])-3),Tabla2[[#This Row],[Product]])</f>
        <v>Women</v>
      </c>
      <c r="I1621" s="6">
        <v>70</v>
      </c>
      <c r="J1621" s="4">
        <v>6500</v>
      </c>
      <c r="K1621" s="6">
        <f>Tabla2[[#This Row],[Price per Unit]]*Tabla2[[#This Row],[Units Sold]]</f>
        <v>455000</v>
      </c>
      <c r="L1621" s="52">
        <f>Tabla2[[#This Row],[Units Sold]]/Cálculos!$C$11</f>
        <v>2.6221720378835281E-4</v>
      </c>
      <c r="M1621" s="6">
        <f>Tabla2[[#This Row],[Total Sales]]-Tabla2[[#This Row],[Operating Profit]]</f>
        <v>295750</v>
      </c>
      <c r="N1621" s="6">
        <v>159250</v>
      </c>
      <c r="O1621" s="46">
        <f>Tabla2[[#This Row],[Operating Profit]]/Tabla2[[#This Row],[Total Sales]]</f>
        <v>0.35</v>
      </c>
      <c r="P1621" s="1" t="s">
        <v>17</v>
      </c>
    </row>
    <row r="1622" spans="1:16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3" t="str">
        <f>IFERROR(LEFT(Tabla2[[#This Row],[Product]],FIND(" ",Tabla2[[#This Row],[Product]])-3),Tabla2[[#This Row],[Product]])</f>
        <v>Women</v>
      </c>
      <c r="I1622" s="6">
        <v>70</v>
      </c>
      <c r="J1622" s="4">
        <v>4250</v>
      </c>
      <c r="K1622" s="6">
        <f>Tabla2[[#This Row],[Price per Unit]]*Tabla2[[#This Row],[Units Sold]]</f>
        <v>297500</v>
      </c>
      <c r="L1622" s="52">
        <f>Tabla2[[#This Row],[Units Sold]]/Cálculos!$C$11</f>
        <v>1.7144971016930759E-4</v>
      </c>
      <c r="M1622" s="6">
        <f>Tabla2[[#This Row],[Total Sales]]-Tabla2[[#This Row],[Operating Profit]]</f>
        <v>193375</v>
      </c>
      <c r="N1622" s="6">
        <v>104125</v>
      </c>
      <c r="O1622" s="46">
        <f>Tabla2[[#This Row],[Operating Profit]]/Tabla2[[#This Row],[Total Sales]]</f>
        <v>0.35</v>
      </c>
      <c r="P1622" s="1" t="s">
        <v>17</v>
      </c>
    </row>
    <row r="1623" spans="1:16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3" t="str">
        <f>IFERROR(LEFT(Tabla2[[#This Row],[Product]],FIND(" ",Tabla2[[#This Row],[Product]])-3),Tabla2[[#This Row],[Product]])</f>
        <v>Men</v>
      </c>
      <c r="I1623" s="6">
        <v>70</v>
      </c>
      <c r="J1623" s="4">
        <v>4250</v>
      </c>
      <c r="K1623" s="6">
        <f>Tabla2[[#This Row],[Price per Unit]]*Tabla2[[#This Row],[Units Sold]]</f>
        <v>297500</v>
      </c>
      <c r="L1623" s="52">
        <f>Tabla2[[#This Row],[Units Sold]]/Cálculos!$C$11</f>
        <v>1.7144971016930759E-4</v>
      </c>
      <c r="M1623" s="6">
        <f>Tabla2[[#This Row],[Total Sales]]-Tabla2[[#This Row],[Operating Profit]]</f>
        <v>178500</v>
      </c>
      <c r="N1623" s="6">
        <v>119000</v>
      </c>
      <c r="O1623" s="46">
        <f>Tabla2[[#This Row],[Operating Profit]]/Tabla2[[#This Row],[Total Sales]]</f>
        <v>0.4</v>
      </c>
      <c r="P1623" s="1" t="s">
        <v>17</v>
      </c>
    </row>
    <row r="1624" spans="1:16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3" t="str">
        <f>IFERROR(LEFT(Tabla2[[#This Row],[Product]],FIND(" ",Tabla2[[#This Row],[Product]])-3),Tabla2[[#This Row],[Product]])</f>
        <v>Women</v>
      </c>
      <c r="I1624" s="6">
        <v>75</v>
      </c>
      <c r="J1624" s="4">
        <v>2500</v>
      </c>
      <c r="K1624" s="6">
        <f>Tabla2[[#This Row],[Price per Unit]]*Tabla2[[#This Row],[Units Sold]]</f>
        <v>187500</v>
      </c>
      <c r="L1624" s="52">
        <f>Tabla2[[#This Row],[Units Sold]]/Cálculos!$C$11</f>
        <v>1.00852770687828E-4</v>
      </c>
      <c r="M1624" s="6">
        <f>Tabla2[[#This Row],[Total Sales]]-Tabla2[[#This Row],[Operating Profit]]</f>
        <v>131250</v>
      </c>
      <c r="N1624" s="6">
        <v>56250</v>
      </c>
      <c r="O1624" s="46">
        <f>Tabla2[[#This Row],[Operating Profit]]/Tabla2[[#This Row],[Total Sales]]</f>
        <v>0.3</v>
      </c>
      <c r="P1624" s="1" t="s">
        <v>17</v>
      </c>
    </row>
    <row r="1625" spans="1:16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3" t="str">
        <f>IFERROR(LEFT(Tabla2[[#This Row],[Product]],FIND(" ",Tabla2[[#This Row],[Product]])-3),Tabla2[[#This Row],[Product]])</f>
        <v>Men</v>
      </c>
      <c r="I1625" s="6">
        <v>50.000000000000014</v>
      </c>
      <c r="J1625" s="4">
        <v>4500</v>
      </c>
      <c r="K1625" s="6">
        <f>Tabla2[[#This Row],[Price per Unit]]*Tabla2[[#This Row],[Units Sold]]</f>
        <v>225000.00000000006</v>
      </c>
      <c r="L1625" s="52">
        <f>Tabla2[[#This Row],[Units Sold]]/Cálculos!$C$11</f>
        <v>1.8153498723809039E-4</v>
      </c>
      <c r="M1625" s="6">
        <f>Tabla2[[#This Row],[Total Sales]]-Tabla2[[#This Row],[Operating Profit]]</f>
        <v>146250.00000000006</v>
      </c>
      <c r="N1625" s="6">
        <v>78750.000000000015</v>
      </c>
      <c r="O1625" s="46">
        <f>Tabla2[[#This Row],[Operating Profit]]/Tabla2[[#This Row],[Total Sales]]</f>
        <v>0.35</v>
      </c>
      <c r="P1625" s="1" t="s">
        <v>17</v>
      </c>
    </row>
    <row r="1626" spans="1:16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3" t="str">
        <f>IFERROR(LEFT(Tabla2[[#This Row],[Product]],FIND(" ",Tabla2[[#This Row],[Product]])-3),Tabla2[[#This Row],[Product]])</f>
        <v>Men</v>
      </c>
      <c r="I1626" s="6">
        <v>55.000000000000014</v>
      </c>
      <c r="J1626" s="4">
        <v>4500</v>
      </c>
      <c r="K1626" s="6">
        <f>Tabla2[[#This Row],[Price per Unit]]*Tabla2[[#This Row],[Units Sold]]</f>
        <v>247500.00000000006</v>
      </c>
      <c r="L1626" s="52">
        <f>Tabla2[[#This Row],[Units Sold]]/Cálculos!$C$11</f>
        <v>1.8153498723809039E-4</v>
      </c>
      <c r="M1626" s="6">
        <f>Tabla2[[#This Row],[Total Sales]]-Tabla2[[#This Row],[Operating Profit]]</f>
        <v>160875.00000000006</v>
      </c>
      <c r="N1626" s="6">
        <v>86625.000000000015</v>
      </c>
      <c r="O1626" s="46">
        <f>Tabla2[[#This Row],[Operating Profit]]/Tabla2[[#This Row],[Total Sales]]</f>
        <v>0.35</v>
      </c>
      <c r="P1626" s="1" t="s">
        <v>17</v>
      </c>
    </row>
    <row r="1627" spans="1:16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3" t="str">
        <f>IFERROR(LEFT(Tabla2[[#This Row],[Product]],FIND(" ",Tabla2[[#This Row],[Product]])-3),Tabla2[[#This Row],[Product]])</f>
        <v>Women</v>
      </c>
      <c r="I1627" s="6">
        <v>50.000000000000014</v>
      </c>
      <c r="J1627" s="4">
        <v>2500</v>
      </c>
      <c r="K1627" s="6">
        <f>Tabla2[[#This Row],[Price per Unit]]*Tabla2[[#This Row],[Units Sold]]</f>
        <v>125000.00000000003</v>
      </c>
      <c r="L1627" s="52">
        <f>Tabla2[[#This Row],[Units Sold]]/Cálculos!$C$11</f>
        <v>1.00852770687828E-4</v>
      </c>
      <c r="M1627" s="6">
        <f>Tabla2[[#This Row],[Total Sales]]-Tabla2[[#This Row],[Operating Profit]]</f>
        <v>81250.000000000029</v>
      </c>
      <c r="N1627" s="6">
        <v>43750.000000000007</v>
      </c>
      <c r="O1627" s="46">
        <f>Tabla2[[#This Row],[Operating Profit]]/Tabla2[[#This Row],[Total Sales]]</f>
        <v>0.35</v>
      </c>
      <c r="P1627" s="1" t="s">
        <v>17</v>
      </c>
    </row>
    <row r="1628" spans="1:16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3" t="str">
        <f>IFERROR(LEFT(Tabla2[[#This Row],[Product]],FIND(" ",Tabla2[[#This Row],[Product]])-3),Tabla2[[#This Row],[Product]])</f>
        <v>Women</v>
      </c>
      <c r="I1628" s="6">
        <v>50.000000000000014</v>
      </c>
      <c r="J1628" s="4">
        <v>2000</v>
      </c>
      <c r="K1628" s="6">
        <f>Tabla2[[#This Row],[Price per Unit]]*Tabla2[[#This Row],[Units Sold]]</f>
        <v>100000.00000000003</v>
      </c>
      <c r="L1628" s="52">
        <f>Tabla2[[#This Row],[Units Sold]]/Cálculos!$C$11</f>
        <v>8.0682216550262393E-5</v>
      </c>
      <c r="M1628" s="6">
        <f>Tabla2[[#This Row],[Total Sales]]-Tabla2[[#This Row],[Operating Profit]]</f>
        <v>65000.000000000022</v>
      </c>
      <c r="N1628" s="6">
        <v>35000.000000000007</v>
      </c>
      <c r="O1628" s="46">
        <f>Tabla2[[#This Row],[Operating Profit]]/Tabla2[[#This Row],[Total Sales]]</f>
        <v>0.35</v>
      </c>
      <c r="P1628" s="1" t="s">
        <v>17</v>
      </c>
    </row>
    <row r="1629" spans="1:16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3" t="str">
        <f>IFERROR(LEFT(Tabla2[[#This Row],[Product]],FIND(" ",Tabla2[[#This Row],[Product]])-3),Tabla2[[#This Row],[Product]])</f>
        <v>Men</v>
      </c>
      <c r="I1629" s="6">
        <v>60.000000000000007</v>
      </c>
      <c r="J1629" s="4">
        <v>2250</v>
      </c>
      <c r="K1629" s="6">
        <f>Tabla2[[#This Row],[Price per Unit]]*Tabla2[[#This Row],[Units Sold]]</f>
        <v>135000.00000000003</v>
      </c>
      <c r="L1629" s="52">
        <f>Tabla2[[#This Row],[Units Sold]]/Cálculos!$C$11</f>
        <v>9.0767493619045195E-5</v>
      </c>
      <c r="M1629" s="6">
        <f>Tabla2[[#This Row],[Total Sales]]-Tabla2[[#This Row],[Operating Profit]]</f>
        <v>81000.000000000015</v>
      </c>
      <c r="N1629" s="6">
        <v>54000.000000000015</v>
      </c>
      <c r="O1629" s="46">
        <f>Tabla2[[#This Row],[Operating Profit]]/Tabla2[[#This Row],[Total Sales]]</f>
        <v>0.4</v>
      </c>
      <c r="P1629" s="1" t="s">
        <v>17</v>
      </c>
    </row>
    <row r="1630" spans="1:16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3" t="str">
        <f>IFERROR(LEFT(Tabla2[[#This Row],[Product]],FIND(" ",Tabla2[[#This Row],[Product]])-3),Tabla2[[#This Row],[Product]])</f>
        <v>Women</v>
      </c>
      <c r="I1630" s="6">
        <v>44.999999999999993</v>
      </c>
      <c r="J1630" s="4">
        <v>2500</v>
      </c>
      <c r="K1630" s="6">
        <f>Tabla2[[#This Row],[Price per Unit]]*Tabla2[[#This Row],[Units Sold]]</f>
        <v>112499.99999999999</v>
      </c>
      <c r="L1630" s="52">
        <f>Tabla2[[#This Row],[Units Sold]]/Cálculos!$C$11</f>
        <v>1.00852770687828E-4</v>
      </c>
      <c r="M1630" s="6">
        <f>Tabla2[[#This Row],[Total Sales]]-Tabla2[[#This Row],[Operating Profit]]</f>
        <v>78750</v>
      </c>
      <c r="N1630" s="6">
        <v>33749.999999999993</v>
      </c>
      <c r="O1630" s="46">
        <f>Tabla2[[#This Row],[Operating Profit]]/Tabla2[[#This Row],[Total Sales]]</f>
        <v>0.3</v>
      </c>
      <c r="P1630" s="1" t="s">
        <v>17</v>
      </c>
    </row>
    <row r="1631" spans="1:16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3" t="str">
        <f>IFERROR(LEFT(Tabla2[[#This Row],[Product]],FIND(" ",Tabla2[[#This Row],[Product]])-3),Tabla2[[#This Row],[Product]])</f>
        <v>Men</v>
      </c>
      <c r="I1631" s="6">
        <v>40</v>
      </c>
      <c r="J1631" s="4">
        <v>3500</v>
      </c>
      <c r="K1631" s="6">
        <f>Tabla2[[#This Row],[Price per Unit]]*Tabla2[[#This Row],[Units Sold]]</f>
        <v>140000</v>
      </c>
      <c r="L1631" s="52">
        <f>Tabla2[[#This Row],[Units Sold]]/Cálculos!$C$11</f>
        <v>1.4119387896295921E-4</v>
      </c>
      <c r="M1631" s="6">
        <f>Tabla2[[#This Row],[Total Sales]]-Tabla2[[#This Row],[Operating Profit]]</f>
        <v>91000</v>
      </c>
      <c r="N1631" s="6">
        <v>49000</v>
      </c>
      <c r="O1631" s="46">
        <f>Tabla2[[#This Row],[Operating Profit]]/Tabla2[[#This Row],[Total Sales]]</f>
        <v>0.35</v>
      </c>
      <c r="P1631" s="1" t="s">
        <v>17</v>
      </c>
    </row>
    <row r="1632" spans="1:16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3" t="str">
        <f>IFERROR(LEFT(Tabla2[[#This Row],[Product]],FIND(" ",Tabla2[[#This Row],[Product]])-3),Tabla2[[#This Row],[Product]])</f>
        <v>Men</v>
      </c>
      <c r="I1632" s="6">
        <v>55.000000000000014</v>
      </c>
      <c r="J1632" s="4">
        <v>5250</v>
      </c>
      <c r="K1632" s="6">
        <f>Tabla2[[#This Row],[Price per Unit]]*Tabla2[[#This Row],[Units Sold]]</f>
        <v>288750.00000000006</v>
      </c>
      <c r="L1632" s="52">
        <f>Tabla2[[#This Row],[Units Sold]]/Cálculos!$C$11</f>
        <v>2.117908184444388E-4</v>
      </c>
      <c r="M1632" s="6">
        <f>Tabla2[[#This Row],[Total Sales]]-Tabla2[[#This Row],[Operating Profit]]</f>
        <v>187687.50000000006</v>
      </c>
      <c r="N1632" s="6">
        <v>101062.50000000001</v>
      </c>
      <c r="O1632" s="46">
        <f>Tabla2[[#This Row],[Operating Profit]]/Tabla2[[#This Row],[Total Sales]]</f>
        <v>0.35</v>
      </c>
      <c r="P1632" s="1" t="s">
        <v>17</v>
      </c>
    </row>
    <row r="1633" spans="1:16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3" t="str">
        <f>IFERROR(LEFT(Tabla2[[#This Row],[Product]],FIND(" ",Tabla2[[#This Row],[Product]])-3),Tabla2[[#This Row],[Product]])</f>
        <v>Women</v>
      </c>
      <c r="I1633" s="6">
        <v>50.000000000000014</v>
      </c>
      <c r="J1633" s="4">
        <v>3500</v>
      </c>
      <c r="K1633" s="6">
        <f>Tabla2[[#This Row],[Price per Unit]]*Tabla2[[#This Row],[Units Sold]]</f>
        <v>175000.00000000006</v>
      </c>
      <c r="L1633" s="52">
        <f>Tabla2[[#This Row],[Units Sold]]/Cálculos!$C$11</f>
        <v>1.4119387896295921E-4</v>
      </c>
      <c r="M1633" s="6">
        <f>Tabla2[[#This Row],[Total Sales]]-Tabla2[[#This Row],[Operating Profit]]</f>
        <v>113750.00000000004</v>
      </c>
      <c r="N1633" s="6">
        <v>61250.000000000015</v>
      </c>
      <c r="O1633" s="46">
        <f>Tabla2[[#This Row],[Operating Profit]]/Tabla2[[#This Row],[Total Sales]]</f>
        <v>0.35</v>
      </c>
      <c r="P1633" s="1" t="s">
        <v>17</v>
      </c>
    </row>
    <row r="1634" spans="1:16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3" t="str">
        <f>IFERROR(LEFT(Tabla2[[#This Row],[Product]],FIND(" ",Tabla2[[#This Row],[Product]])-3),Tabla2[[#This Row],[Product]])</f>
        <v>Women</v>
      </c>
      <c r="I1634" s="6">
        <v>45.000000000000007</v>
      </c>
      <c r="J1634" s="4">
        <v>3250</v>
      </c>
      <c r="K1634" s="6">
        <f>Tabla2[[#This Row],[Price per Unit]]*Tabla2[[#This Row],[Units Sold]]</f>
        <v>146250.00000000003</v>
      </c>
      <c r="L1634" s="52">
        <f>Tabla2[[#This Row],[Units Sold]]/Cálculos!$C$11</f>
        <v>1.3110860189417641E-4</v>
      </c>
      <c r="M1634" s="6">
        <f>Tabla2[[#This Row],[Total Sales]]-Tabla2[[#This Row],[Operating Profit]]</f>
        <v>95062.500000000029</v>
      </c>
      <c r="N1634" s="6">
        <v>51187.500000000007</v>
      </c>
      <c r="O1634" s="46">
        <f>Tabla2[[#This Row],[Operating Profit]]/Tabla2[[#This Row],[Total Sales]]</f>
        <v>0.35</v>
      </c>
      <c r="P1634" s="1" t="s">
        <v>17</v>
      </c>
    </row>
    <row r="1635" spans="1:16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3" t="str">
        <f>IFERROR(LEFT(Tabla2[[#This Row],[Product]],FIND(" ",Tabla2[[#This Row],[Product]])-3),Tabla2[[#This Row],[Product]])</f>
        <v>Men</v>
      </c>
      <c r="I1635" s="6">
        <v>55.000000000000007</v>
      </c>
      <c r="J1635" s="4">
        <v>3000</v>
      </c>
      <c r="K1635" s="6">
        <f>Tabla2[[#This Row],[Price per Unit]]*Tabla2[[#This Row],[Units Sold]]</f>
        <v>165000.00000000003</v>
      </c>
      <c r="L1635" s="52">
        <f>Tabla2[[#This Row],[Units Sold]]/Cálculos!$C$11</f>
        <v>1.210233248253936E-4</v>
      </c>
      <c r="M1635" s="6">
        <f>Tabla2[[#This Row],[Total Sales]]-Tabla2[[#This Row],[Operating Profit]]</f>
        <v>99000.000000000015</v>
      </c>
      <c r="N1635" s="6">
        <v>66000.000000000015</v>
      </c>
      <c r="O1635" s="46">
        <f>Tabla2[[#This Row],[Operating Profit]]/Tabla2[[#This Row],[Total Sales]]</f>
        <v>0.4</v>
      </c>
      <c r="P1635" s="1" t="s">
        <v>17</v>
      </c>
    </row>
    <row r="1636" spans="1:16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3" t="str">
        <f>IFERROR(LEFT(Tabla2[[#This Row],[Product]],FIND(" ",Tabla2[[#This Row],[Product]])-3),Tabla2[[#This Row],[Product]])</f>
        <v>Women</v>
      </c>
      <c r="I1636" s="6">
        <v>60.000000000000007</v>
      </c>
      <c r="J1636" s="4">
        <v>3500</v>
      </c>
      <c r="K1636" s="6">
        <f>Tabla2[[#This Row],[Price per Unit]]*Tabla2[[#This Row],[Units Sold]]</f>
        <v>210000.00000000003</v>
      </c>
      <c r="L1636" s="52">
        <f>Tabla2[[#This Row],[Units Sold]]/Cálculos!$C$11</f>
        <v>1.4119387896295921E-4</v>
      </c>
      <c r="M1636" s="6">
        <f>Tabla2[[#This Row],[Total Sales]]-Tabla2[[#This Row],[Operating Profit]]</f>
        <v>147000.00000000003</v>
      </c>
      <c r="N1636" s="6">
        <v>63000.000000000007</v>
      </c>
      <c r="O1636" s="46">
        <f>Tabla2[[#This Row],[Operating Profit]]/Tabla2[[#This Row],[Total Sales]]</f>
        <v>0.3</v>
      </c>
      <c r="P1636" s="1" t="s">
        <v>17</v>
      </c>
    </row>
    <row r="1637" spans="1:16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3" t="str">
        <f>IFERROR(LEFT(Tabla2[[#This Row],[Product]],FIND(" ",Tabla2[[#This Row],[Product]])-3),Tabla2[[#This Row],[Product]])</f>
        <v>Men</v>
      </c>
      <c r="I1637" s="6">
        <v>45.000000000000007</v>
      </c>
      <c r="J1637" s="4">
        <v>5750</v>
      </c>
      <c r="K1637" s="6">
        <f>Tabla2[[#This Row],[Price per Unit]]*Tabla2[[#This Row],[Units Sold]]</f>
        <v>258750.00000000003</v>
      </c>
      <c r="L1637" s="52">
        <f>Tabla2[[#This Row],[Units Sold]]/Cálculos!$C$11</f>
        <v>2.319613725820044E-4</v>
      </c>
      <c r="M1637" s="6">
        <f>Tabla2[[#This Row],[Total Sales]]-Tabla2[[#This Row],[Operating Profit]]</f>
        <v>168187.50000000003</v>
      </c>
      <c r="N1637" s="6">
        <v>90562.5</v>
      </c>
      <c r="O1637" s="46">
        <f>Tabla2[[#This Row],[Operating Profit]]/Tabla2[[#This Row],[Total Sales]]</f>
        <v>0.35</v>
      </c>
      <c r="P1637" s="1" t="s">
        <v>17</v>
      </c>
    </row>
    <row r="1638" spans="1:16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3" t="str">
        <f>IFERROR(LEFT(Tabla2[[#This Row],[Product]],FIND(" ",Tabla2[[#This Row],[Product]])-3),Tabla2[[#This Row],[Product]])</f>
        <v>Men</v>
      </c>
      <c r="I1638" s="6">
        <v>50.000000000000014</v>
      </c>
      <c r="J1638" s="4">
        <v>6500</v>
      </c>
      <c r="K1638" s="6">
        <f>Tabla2[[#This Row],[Price per Unit]]*Tabla2[[#This Row],[Units Sold]]</f>
        <v>325000.00000000012</v>
      </c>
      <c r="L1638" s="52">
        <f>Tabla2[[#This Row],[Units Sold]]/Cálculos!$C$11</f>
        <v>2.6221720378835281E-4</v>
      </c>
      <c r="M1638" s="6">
        <f>Tabla2[[#This Row],[Total Sales]]-Tabla2[[#This Row],[Operating Profit]]</f>
        <v>211250.00000000009</v>
      </c>
      <c r="N1638" s="6">
        <v>113750.00000000003</v>
      </c>
      <c r="O1638" s="46">
        <f>Tabla2[[#This Row],[Operating Profit]]/Tabla2[[#This Row],[Total Sales]]</f>
        <v>0.35</v>
      </c>
      <c r="P1638" s="1" t="s">
        <v>17</v>
      </c>
    </row>
    <row r="1639" spans="1:16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3" t="str">
        <f>IFERROR(LEFT(Tabla2[[#This Row],[Product]],FIND(" ",Tabla2[[#This Row],[Product]])-3),Tabla2[[#This Row],[Product]])</f>
        <v>Women</v>
      </c>
      <c r="I1639" s="6">
        <v>45.000000000000007</v>
      </c>
      <c r="J1639" s="4">
        <v>4750</v>
      </c>
      <c r="K1639" s="6">
        <f>Tabla2[[#This Row],[Price per Unit]]*Tabla2[[#This Row],[Units Sold]]</f>
        <v>213750.00000000003</v>
      </c>
      <c r="L1639" s="52">
        <f>Tabla2[[#This Row],[Units Sold]]/Cálculos!$C$11</f>
        <v>1.9162026430687319E-4</v>
      </c>
      <c r="M1639" s="6">
        <f>Tabla2[[#This Row],[Total Sales]]-Tabla2[[#This Row],[Operating Profit]]</f>
        <v>138937.50000000003</v>
      </c>
      <c r="N1639" s="6">
        <v>74812.5</v>
      </c>
      <c r="O1639" s="46">
        <f>Tabla2[[#This Row],[Operating Profit]]/Tabla2[[#This Row],[Total Sales]]</f>
        <v>0.35</v>
      </c>
      <c r="P1639" s="1" t="s">
        <v>17</v>
      </c>
    </row>
    <row r="1640" spans="1:16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3" t="str">
        <f>IFERROR(LEFT(Tabla2[[#This Row],[Product]],FIND(" ",Tabla2[[#This Row],[Product]])-3),Tabla2[[#This Row],[Product]])</f>
        <v>Women</v>
      </c>
      <c r="I1640" s="6">
        <v>55.000000000000014</v>
      </c>
      <c r="J1640" s="4">
        <v>4500</v>
      </c>
      <c r="K1640" s="6">
        <f>Tabla2[[#This Row],[Price per Unit]]*Tabla2[[#This Row],[Units Sold]]</f>
        <v>247500.00000000006</v>
      </c>
      <c r="L1640" s="52">
        <f>Tabla2[[#This Row],[Units Sold]]/Cálculos!$C$11</f>
        <v>1.8153498723809039E-4</v>
      </c>
      <c r="M1640" s="6">
        <f>Tabla2[[#This Row],[Total Sales]]-Tabla2[[#This Row],[Operating Profit]]</f>
        <v>160875.00000000006</v>
      </c>
      <c r="N1640" s="6">
        <v>86625.000000000015</v>
      </c>
      <c r="O1640" s="46">
        <f>Tabla2[[#This Row],[Operating Profit]]/Tabla2[[#This Row],[Total Sales]]</f>
        <v>0.35</v>
      </c>
      <c r="P1640" s="1" t="s">
        <v>17</v>
      </c>
    </row>
    <row r="1641" spans="1:16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3" t="str">
        <f>IFERROR(LEFT(Tabla2[[#This Row],[Product]],FIND(" ",Tabla2[[#This Row],[Product]])-3),Tabla2[[#This Row],[Product]])</f>
        <v>Men</v>
      </c>
      <c r="I1641" s="6">
        <v>75.000000000000014</v>
      </c>
      <c r="J1641" s="4">
        <v>4250</v>
      </c>
      <c r="K1641" s="6">
        <f>Tabla2[[#This Row],[Price per Unit]]*Tabla2[[#This Row],[Units Sold]]</f>
        <v>318750.00000000006</v>
      </c>
      <c r="L1641" s="52">
        <f>Tabla2[[#This Row],[Units Sold]]/Cálculos!$C$11</f>
        <v>1.7144971016930759E-4</v>
      </c>
      <c r="M1641" s="6">
        <f>Tabla2[[#This Row],[Total Sales]]-Tabla2[[#This Row],[Operating Profit]]</f>
        <v>191250.00000000003</v>
      </c>
      <c r="N1641" s="6">
        <v>127500.00000000003</v>
      </c>
      <c r="O1641" s="46">
        <f>Tabla2[[#This Row],[Operating Profit]]/Tabla2[[#This Row],[Total Sales]]</f>
        <v>0.4</v>
      </c>
      <c r="P1641" s="1" t="s">
        <v>17</v>
      </c>
    </row>
    <row r="1642" spans="1:16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3" t="str">
        <f>IFERROR(LEFT(Tabla2[[#This Row],[Product]],FIND(" ",Tabla2[[#This Row],[Product]])-3),Tabla2[[#This Row],[Product]])</f>
        <v>Women</v>
      </c>
      <c r="I1642" s="6">
        <v>80.000000000000014</v>
      </c>
      <c r="J1642" s="4">
        <v>5500</v>
      </c>
      <c r="K1642" s="6">
        <f>Tabla2[[#This Row],[Price per Unit]]*Tabla2[[#This Row],[Units Sold]]</f>
        <v>440000.00000000006</v>
      </c>
      <c r="L1642" s="52">
        <f>Tabla2[[#This Row],[Units Sold]]/Cálculos!$C$11</f>
        <v>2.218760955132216E-4</v>
      </c>
      <c r="M1642" s="6">
        <f>Tabla2[[#This Row],[Total Sales]]-Tabla2[[#This Row],[Operating Profit]]</f>
        <v>308000.00000000006</v>
      </c>
      <c r="N1642" s="6">
        <v>132000</v>
      </c>
      <c r="O1642" s="46">
        <f>Tabla2[[#This Row],[Operating Profit]]/Tabla2[[#This Row],[Total Sales]]</f>
        <v>0.29999999999999993</v>
      </c>
      <c r="P1642" s="1" t="s">
        <v>17</v>
      </c>
    </row>
    <row r="1643" spans="1:16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3" t="str">
        <f>IFERROR(LEFT(Tabla2[[#This Row],[Product]],FIND(" ",Tabla2[[#This Row],[Product]])-3),Tabla2[[#This Row],[Product]])</f>
        <v>Men</v>
      </c>
      <c r="I1643" s="6">
        <v>65.000000000000014</v>
      </c>
      <c r="J1643" s="4">
        <v>7500</v>
      </c>
      <c r="K1643" s="6">
        <f>Tabla2[[#This Row],[Price per Unit]]*Tabla2[[#This Row],[Units Sold]]</f>
        <v>487500.00000000012</v>
      </c>
      <c r="L1643" s="52">
        <f>Tabla2[[#This Row],[Units Sold]]/Cálculos!$C$11</f>
        <v>3.0255831206348402E-4</v>
      </c>
      <c r="M1643" s="6">
        <f>Tabla2[[#This Row],[Total Sales]]-Tabla2[[#This Row],[Operating Profit]]</f>
        <v>316875.00000000012</v>
      </c>
      <c r="N1643" s="6">
        <v>170625.00000000003</v>
      </c>
      <c r="O1643" s="46">
        <f>Tabla2[[#This Row],[Operating Profit]]/Tabla2[[#This Row],[Total Sales]]</f>
        <v>0.35</v>
      </c>
      <c r="P1643" s="1" t="s">
        <v>17</v>
      </c>
    </row>
    <row r="1644" spans="1:16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3" t="str">
        <f>IFERROR(LEFT(Tabla2[[#This Row],[Product]],FIND(" ",Tabla2[[#This Row],[Product]])-3),Tabla2[[#This Row],[Product]])</f>
        <v>Men</v>
      </c>
      <c r="I1644" s="6">
        <v>75.000000000000028</v>
      </c>
      <c r="J1644" s="4">
        <v>7500</v>
      </c>
      <c r="K1644" s="6">
        <f>Tabla2[[#This Row],[Price per Unit]]*Tabla2[[#This Row],[Units Sold]]</f>
        <v>562500.00000000023</v>
      </c>
      <c r="L1644" s="52">
        <f>Tabla2[[#This Row],[Units Sold]]/Cálculos!$C$11</f>
        <v>3.0255831206348402E-4</v>
      </c>
      <c r="M1644" s="6">
        <f>Tabla2[[#This Row],[Total Sales]]-Tabla2[[#This Row],[Operating Profit]]</f>
        <v>365625.00000000017</v>
      </c>
      <c r="N1644" s="6">
        <v>196875.00000000006</v>
      </c>
      <c r="O1644" s="46">
        <f>Tabla2[[#This Row],[Operating Profit]]/Tabla2[[#This Row],[Total Sales]]</f>
        <v>0.35</v>
      </c>
      <c r="P1644" s="1" t="s">
        <v>17</v>
      </c>
    </row>
    <row r="1645" spans="1:16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3" t="str">
        <f>IFERROR(LEFT(Tabla2[[#This Row],[Product]],FIND(" ",Tabla2[[#This Row],[Product]])-3),Tabla2[[#This Row],[Product]])</f>
        <v>Women</v>
      </c>
      <c r="I1645" s="6">
        <v>70.000000000000014</v>
      </c>
      <c r="J1645" s="4">
        <v>5500</v>
      </c>
      <c r="K1645" s="6">
        <f>Tabla2[[#This Row],[Price per Unit]]*Tabla2[[#This Row],[Units Sold]]</f>
        <v>385000.00000000006</v>
      </c>
      <c r="L1645" s="52">
        <f>Tabla2[[#This Row],[Units Sold]]/Cálculos!$C$11</f>
        <v>2.218760955132216E-4</v>
      </c>
      <c r="M1645" s="6">
        <f>Tabla2[[#This Row],[Total Sales]]-Tabla2[[#This Row],[Operating Profit]]</f>
        <v>250250.00000000006</v>
      </c>
      <c r="N1645" s="6">
        <v>134750</v>
      </c>
      <c r="O1645" s="46">
        <f>Tabla2[[#This Row],[Operating Profit]]/Tabla2[[#This Row],[Total Sales]]</f>
        <v>0.34999999999999992</v>
      </c>
      <c r="P1645" s="1" t="s">
        <v>17</v>
      </c>
    </row>
    <row r="1646" spans="1:16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3" t="str">
        <f>IFERROR(LEFT(Tabla2[[#This Row],[Product]],FIND(" ",Tabla2[[#This Row],[Product]])-3),Tabla2[[#This Row],[Product]])</f>
        <v>Women</v>
      </c>
      <c r="I1646" s="6">
        <v>70.000000000000014</v>
      </c>
      <c r="J1646" s="4">
        <v>5500</v>
      </c>
      <c r="K1646" s="6">
        <f>Tabla2[[#This Row],[Price per Unit]]*Tabla2[[#This Row],[Units Sold]]</f>
        <v>385000.00000000006</v>
      </c>
      <c r="L1646" s="52">
        <f>Tabla2[[#This Row],[Units Sold]]/Cálculos!$C$11</f>
        <v>2.218760955132216E-4</v>
      </c>
      <c r="M1646" s="6">
        <f>Tabla2[[#This Row],[Total Sales]]-Tabla2[[#This Row],[Operating Profit]]</f>
        <v>250250.00000000006</v>
      </c>
      <c r="N1646" s="6">
        <v>134750</v>
      </c>
      <c r="O1646" s="46">
        <f>Tabla2[[#This Row],[Operating Profit]]/Tabla2[[#This Row],[Total Sales]]</f>
        <v>0.34999999999999992</v>
      </c>
      <c r="P1646" s="1" t="s">
        <v>17</v>
      </c>
    </row>
    <row r="1647" spans="1:16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3" t="str">
        <f>IFERROR(LEFT(Tabla2[[#This Row],[Product]],FIND(" ",Tabla2[[#This Row],[Product]])-3),Tabla2[[#This Row],[Product]])</f>
        <v>Men</v>
      </c>
      <c r="I1647" s="6">
        <v>80.000000000000014</v>
      </c>
      <c r="J1647" s="4">
        <v>4750</v>
      </c>
      <c r="K1647" s="6">
        <f>Tabla2[[#This Row],[Price per Unit]]*Tabla2[[#This Row],[Units Sold]]</f>
        <v>380000.00000000006</v>
      </c>
      <c r="L1647" s="52">
        <f>Tabla2[[#This Row],[Units Sold]]/Cálculos!$C$11</f>
        <v>1.9162026430687319E-4</v>
      </c>
      <c r="M1647" s="6">
        <f>Tabla2[[#This Row],[Total Sales]]-Tabla2[[#This Row],[Operating Profit]]</f>
        <v>228000.00000000003</v>
      </c>
      <c r="N1647" s="6">
        <v>152000.00000000003</v>
      </c>
      <c r="O1647" s="46">
        <f>Tabla2[[#This Row],[Operating Profit]]/Tabla2[[#This Row],[Total Sales]]</f>
        <v>0.4</v>
      </c>
      <c r="P1647" s="1" t="s">
        <v>17</v>
      </c>
    </row>
    <row r="1648" spans="1:16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3" t="str">
        <f>IFERROR(LEFT(Tabla2[[#This Row],[Product]],FIND(" ",Tabla2[[#This Row],[Product]])-3),Tabla2[[#This Row],[Product]])</f>
        <v>Women</v>
      </c>
      <c r="I1648" s="6">
        <v>85.000000000000014</v>
      </c>
      <c r="J1648" s="4">
        <v>5750</v>
      </c>
      <c r="K1648" s="6">
        <f>Tabla2[[#This Row],[Price per Unit]]*Tabla2[[#This Row],[Units Sold]]</f>
        <v>488750.00000000006</v>
      </c>
      <c r="L1648" s="52">
        <f>Tabla2[[#This Row],[Units Sold]]/Cálculos!$C$11</f>
        <v>2.319613725820044E-4</v>
      </c>
      <c r="M1648" s="6">
        <f>Tabla2[[#This Row],[Total Sales]]-Tabla2[[#This Row],[Operating Profit]]</f>
        <v>342125.00000000006</v>
      </c>
      <c r="N1648" s="6">
        <v>146625</v>
      </c>
      <c r="O1648" s="46">
        <f>Tabla2[[#This Row],[Operating Profit]]/Tabla2[[#This Row],[Total Sales]]</f>
        <v>0.3</v>
      </c>
      <c r="P1648" s="1" t="s">
        <v>17</v>
      </c>
    </row>
    <row r="1649" spans="1:16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3" t="str">
        <f>IFERROR(LEFT(Tabla2[[#This Row],[Product]],FIND(" ",Tabla2[[#This Row],[Product]])-3),Tabla2[[#This Row],[Product]])</f>
        <v>Men</v>
      </c>
      <c r="I1649" s="6">
        <v>35</v>
      </c>
      <c r="J1649" s="4">
        <v>7500</v>
      </c>
      <c r="K1649" s="6">
        <f>Tabla2[[#This Row],[Price per Unit]]*Tabla2[[#This Row],[Units Sold]]</f>
        <v>262500</v>
      </c>
      <c r="L1649" s="52">
        <f>Tabla2[[#This Row],[Units Sold]]/Cálculos!$C$11</f>
        <v>3.0255831206348402E-4</v>
      </c>
      <c r="M1649" s="6">
        <f>Tabla2[[#This Row],[Total Sales]]-Tabla2[[#This Row],[Operating Profit]]</f>
        <v>131250</v>
      </c>
      <c r="N1649" s="6">
        <v>131250</v>
      </c>
      <c r="O1649" s="46">
        <f>Tabla2[[#This Row],[Operating Profit]]/Tabla2[[#This Row],[Total Sales]]</f>
        <v>0.5</v>
      </c>
      <c r="P1649" s="1" t="s">
        <v>17</v>
      </c>
    </row>
    <row r="1650" spans="1:16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3" t="str">
        <f>IFERROR(LEFT(Tabla2[[#This Row],[Product]],FIND(" ",Tabla2[[#This Row],[Product]])-3),Tabla2[[#This Row],[Product]])</f>
        <v>Men</v>
      </c>
      <c r="I1650" s="6">
        <v>35</v>
      </c>
      <c r="J1650" s="4">
        <v>5500</v>
      </c>
      <c r="K1650" s="6">
        <f>Tabla2[[#This Row],[Price per Unit]]*Tabla2[[#This Row],[Units Sold]]</f>
        <v>192500</v>
      </c>
      <c r="L1650" s="52">
        <f>Tabla2[[#This Row],[Units Sold]]/Cálculos!$C$11</f>
        <v>2.218760955132216E-4</v>
      </c>
      <c r="M1650" s="6">
        <f>Tabla2[[#This Row],[Total Sales]]-Tabla2[[#This Row],[Operating Profit]]</f>
        <v>115500</v>
      </c>
      <c r="N1650" s="6">
        <v>77000</v>
      </c>
      <c r="O1650" s="46">
        <f>Tabla2[[#This Row],[Operating Profit]]/Tabla2[[#This Row],[Total Sales]]</f>
        <v>0.4</v>
      </c>
      <c r="P1650" s="1" t="s">
        <v>17</v>
      </c>
    </row>
    <row r="1651" spans="1:16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3" t="str">
        <f>IFERROR(LEFT(Tabla2[[#This Row],[Product]],FIND(" ",Tabla2[[#This Row],[Product]])-3),Tabla2[[#This Row],[Product]])</f>
        <v>Women</v>
      </c>
      <c r="I1651" s="6">
        <v>25</v>
      </c>
      <c r="J1651" s="4">
        <v>5500</v>
      </c>
      <c r="K1651" s="6">
        <f>Tabla2[[#This Row],[Price per Unit]]*Tabla2[[#This Row],[Units Sold]]</f>
        <v>137500</v>
      </c>
      <c r="L1651" s="52">
        <f>Tabla2[[#This Row],[Units Sold]]/Cálculos!$C$11</f>
        <v>2.218760955132216E-4</v>
      </c>
      <c r="M1651" s="6">
        <f>Tabla2[[#This Row],[Total Sales]]-Tabla2[[#This Row],[Operating Profit]]</f>
        <v>96250</v>
      </c>
      <c r="N1651" s="6">
        <v>41250</v>
      </c>
      <c r="O1651" s="46">
        <f>Tabla2[[#This Row],[Operating Profit]]/Tabla2[[#This Row],[Total Sales]]</f>
        <v>0.3</v>
      </c>
      <c r="P1651" s="1" t="s">
        <v>17</v>
      </c>
    </row>
    <row r="1652" spans="1:16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3" t="str">
        <f>IFERROR(LEFT(Tabla2[[#This Row],[Product]],FIND(" ",Tabla2[[#This Row],[Product]])-3),Tabla2[[#This Row],[Product]])</f>
        <v>Women</v>
      </c>
      <c r="I1652" s="6">
        <v>29.999999999999993</v>
      </c>
      <c r="J1652" s="4">
        <v>4000</v>
      </c>
      <c r="K1652" s="6">
        <f>Tabla2[[#This Row],[Price per Unit]]*Tabla2[[#This Row],[Units Sold]]</f>
        <v>119999.99999999997</v>
      </c>
      <c r="L1652" s="52">
        <f>Tabla2[[#This Row],[Units Sold]]/Cálculos!$C$11</f>
        <v>1.6136443310052479E-4</v>
      </c>
      <c r="M1652" s="6">
        <f>Tabla2[[#This Row],[Total Sales]]-Tabla2[[#This Row],[Operating Profit]]</f>
        <v>77999.999999999985</v>
      </c>
      <c r="N1652" s="6">
        <v>41999.999999999985</v>
      </c>
      <c r="O1652" s="46">
        <f>Tabla2[[#This Row],[Operating Profit]]/Tabla2[[#This Row],[Total Sales]]</f>
        <v>0.35</v>
      </c>
      <c r="P1652" s="1" t="s">
        <v>17</v>
      </c>
    </row>
    <row r="1653" spans="1:16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3" t="str">
        <f>IFERROR(LEFT(Tabla2[[#This Row],[Product]],FIND(" ",Tabla2[[#This Row],[Product]])-3),Tabla2[[#This Row],[Product]])</f>
        <v>Men</v>
      </c>
      <c r="I1653" s="6">
        <v>45.000000000000007</v>
      </c>
      <c r="J1653" s="4">
        <v>4500</v>
      </c>
      <c r="K1653" s="6">
        <f>Tabla2[[#This Row],[Price per Unit]]*Tabla2[[#This Row],[Units Sold]]</f>
        <v>202500.00000000003</v>
      </c>
      <c r="L1653" s="52">
        <f>Tabla2[[#This Row],[Units Sold]]/Cálculos!$C$11</f>
        <v>1.8153498723809039E-4</v>
      </c>
      <c r="M1653" s="6">
        <f>Tabla2[[#This Row],[Total Sales]]-Tabla2[[#This Row],[Operating Profit]]</f>
        <v>121500.00000000003</v>
      </c>
      <c r="N1653" s="6">
        <v>81000</v>
      </c>
      <c r="O1653" s="46">
        <f>Tabla2[[#This Row],[Operating Profit]]/Tabla2[[#This Row],[Total Sales]]</f>
        <v>0.39999999999999997</v>
      </c>
      <c r="P1653" s="1" t="s">
        <v>17</v>
      </c>
    </row>
    <row r="1654" spans="1:16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3" t="str">
        <f>IFERROR(LEFT(Tabla2[[#This Row],[Product]],FIND(" ",Tabla2[[#This Row],[Product]])-3),Tabla2[[#This Row],[Product]])</f>
        <v>Women</v>
      </c>
      <c r="I1654" s="6">
        <v>35</v>
      </c>
      <c r="J1654" s="4">
        <v>5500</v>
      </c>
      <c r="K1654" s="6">
        <f>Tabla2[[#This Row],[Price per Unit]]*Tabla2[[#This Row],[Units Sold]]</f>
        <v>192500</v>
      </c>
      <c r="L1654" s="52">
        <f>Tabla2[[#This Row],[Units Sold]]/Cálculos!$C$11</f>
        <v>2.218760955132216E-4</v>
      </c>
      <c r="M1654" s="6">
        <f>Tabla2[[#This Row],[Total Sales]]-Tabla2[[#This Row],[Operating Profit]]</f>
        <v>86624.999999999985</v>
      </c>
      <c r="N1654" s="6">
        <v>105875.00000000001</v>
      </c>
      <c r="O1654" s="46">
        <f>Tabla2[[#This Row],[Operating Profit]]/Tabla2[[#This Row],[Total Sales]]</f>
        <v>0.55000000000000004</v>
      </c>
      <c r="P1654" s="1" t="s">
        <v>17</v>
      </c>
    </row>
    <row r="1655" spans="1:16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3" t="str">
        <f>IFERROR(LEFT(Tabla2[[#This Row],[Product]],FIND(" ",Tabla2[[#This Row],[Product]])-3),Tabla2[[#This Row],[Product]])</f>
        <v>Men</v>
      </c>
      <c r="I1655" s="6">
        <v>35</v>
      </c>
      <c r="J1655" s="4">
        <v>8000</v>
      </c>
      <c r="K1655" s="6">
        <f>Tabla2[[#This Row],[Price per Unit]]*Tabla2[[#This Row],[Units Sold]]</f>
        <v>280000</v>
      </c>
      <c r="L1655" s="52">
        <f>Tabla2[[#This Row],[Units Sold]]/Cálculos!$C$11</f>
        <v>3.2272886620104957E-4</v>
      </c>
      <c r="M1655" s="6">
        <f>Tabla2[[#This Row],[Total Sales]]-Tabla2[[#This Row],[Operating Profit]]</f>
        <v>140000</v>
      </c>
      <c r="N1655" s="6">
        <v>140000</v>
      </c>
      <c r="O1655" s="46">
        <f>Tabla2[[#This Row],[Operating Profit]]/Tabla2[[#This Row],[Total Sales]]</f>
        <v>0.5</v>
      </c>
      <c r="P1655" s="1" t="s">
        <v>17</v>
      </c>
    </row>
    <row r="1656" spans="1:16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3" t="str">
        <f>IFERROR(LEFT(Tabla2[[#This Row],[Product]],FIND(" ",Tabla2[[#This Row],[Product]])-3),Tabla2[[#This Row],[Product]])</f>
        <v>Men</v>
      </c>
      <c r="I1656" s="6">
        <v>35</v>
      </c>
      <c r="J1656" s="4">
        <v>4500</v>
      </c>
      <c r="K1656" s="6">
        <f>Tabla2[[#This Row],[Price per Unit]]*Tabla2[[#This Row],[Units Sold]]</f>
        <v>157500</v>
      </c>
      <c r="L1656" s="52">
        <f>Tabla2[[#This Row],[Units Sold]]/Cálculos!$C$11</f>
        <v>1.8153498723809039E-4</v>
      </c>
      <c r="M1656" s="6">
        <f>Tabla2[[#This Row],[Total Sales]]-Tabla2[[#This Row],[Operating Profit]]</f>
        <v>94500</v>
      </c>
      <c r="N1656" s="6">
        <v>62999.999999999993</v>
      </c>
      <c r="O1656" s="46">
        <f>Tabla2[[#This Row],[Operating Profit]]/Tabla2[[#This Row],[Total Sales]]</f>
        <v>0.39999999999999997</v>
      </c>
      <c r="P1656" s="1" t="s">
        <v>17</v>
      </c>
    </row>
    <row r="1657" spans="1:16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3" t="str">
        <f>IFERROR(LEFT(Tabla2[[#This Row],[Product]],FIND(" ",Tabla2[[#This Row],[Product]])-3),Tabla2[[#This Row],[Product]])</f>
        <v>Women</v>
      </c>
      <c r="I1657" s="6">
        <v>25</v>
      </c>
      <c r="J1657" s="4">
        <v>5000</v>
      </c>
      <c r="K1657" s="6">
        <f>Tabla2[[#This Row],[Price per Unit]]*Tabla2[[#This Row],[Units Sold]]</f>
        <v>125000</v>
      </c>
      <c r="L1657" s="52">
        <f>Tabla2[[#This Row],[Units Sold]]/Cálculos!$C$11</f>
        <v>2.01705541375656E-4</v>
      </c>
      <c r="M1657" s="6">
        <f>Tabla2[[#This Row],[Total Sales]]-Tabla2[[#This Row],[Operating Profit]]</f>
        <v>87500</v>
      </c>
      <c r="N1657" s="6">
        <v>37500</v>
      </c>
      <c r="O1657" s="46">
        <f>Tabla2[[#This Row],[Operating Profit]]/Tabla2[[#This Row],[Total Sales]]</f>
        <v>0.3</v>
      </c>
      <c r="P1657" s="1" t="s">
        <v>17</v>
      </c>
    </row>
    <row r="1658" spans="1:16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3" t="str">
        <f>IFERROR(LEFT(Tabla2[[#This Row],[Product]],FIND(" ",Tabla2[[#This Row],[Product]])-3),Tabla2[[#This Row],[Product]])</f>
        <v>Women</v>
      </c>
      <c r="I1658" s="6">
        <v>29.999999999999993</v>
      </c>
      <c r="J1658" s="4">
        <v>3750</v>
      </c>
      <c r="K1658" s="6">
        <f>Tabla2[[#This Row],[Price per Unit]]*Tabla2[[#This Row],[Units Sold]]</f>
        <v>112499.99999999997</v>
      </c>
      <c r="L1658" s="52">
        <f>Tabla2[[#This Row],[Units Sold]]/Cálculos!$C$11</f>
        <v>1.5127915603174201E-4</v>
      </c>
      <c r="M1658" s="6">
        <f>Tabla2[[#This Row],[Total Sales]]-Tabla2[[#This Row],[Operating Profit]]</f>
        <v>73124.999999999985</v>
      </c>
      <c r="N1658" s="6">
        <v>39374.999999999985</v>
      </c>
      <c r="O1658" s="46">
        <f>Tabla2[[#This Row],[Operating Profit]]/Tabla2[[#This Row],[Total Sales]]</f>
        <v>0.35</v>
      </c>
      <c r="P1658" s="1" t="s">
        <v>17</v>
      </c>
    </row>
    <row r="1659" spans="1:16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3" t="str">
        <f>IFERROR(LEFT(Tabla2[[#This Row],[Product]],FIND(" ",Tabla2[[#This Row],[Product]])-3),Tabla2[[#This Row],[Product]])</f>
        <v>Men</v>
      </c>
      <c r="I1659" s="6">
        <v>45.000000000000007</v>
      </c>
      <c r="J1659" s="4">
        <v>4500</v>
      </c>
      <c r="K1659" s="6">
        <f>Tabla2[[#This Row],[Price per Unit]]*Tabla2[[#This Row],[Units Sold]]</f>
        <v>202500.00000000003</v>
      </c>
      <c r="L1659" s="52">
        <f>Tabla2[[#This Row],[Units Sold]]/Cálculos!$C$11</f>
        <v>1.8153498723809039E-4</v>
      </c>
      <c r="M1659" s="6">
        <f>Tabla2[[#This Row],[Total Sales]]-Tabla2[[#This Row],[Operating Profit]]</f>
        <v>121500.00000000003</v>
      </c>
      <c r="N1659" s="6">
        <v>81000</v>
      </c>
      <c r="O1659" s="46">
        <f>Tabla2[[#This Row],[Operating Profit]]/Tabla2[[#This Row],[Total Sales]]</f>
        <v>0.39999999999999997</v>
      </c>
      <c r="P1659" s="1" t="s">
        <v>17</v>
      </c>
    </row>
    <row r="1660" spans="1:16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3" t="str">
        <f>IFERROR(LEFT(Tabla2[[#This Row],[Product]],FIND(" ",Tabla2[[#This Row],[Product]])-3),Tabla2[[#This Row],[Product]])</f>
        <v>Women</v>
      </c>
      <c r="I1660" s="6">
        <v>35</v>
      </c>
      <c r="J1660" s="4">
        <v>5500</v>
      </c>
      <c r="K1660" s="6">
        <f>Tabla2[[#This Row],[Price per Unit]]*Tabla2[[#This Row],[Units Sold]]</f>
        <v>192500</v>
      </c>
      <c r="L1660" s="52">
        <f>Tabla2[[#This Row],[Units Sold]]/Cálculos!$C$11</f>
        <v>2.218760955132216E-4</v>
      </c>
      <c r="M1660" s="6">
        <f>Tabla2[[#This Row],[Total Sales]]-Tabla2[[#This Row],[Operating Profit]]</f>
        <v>86624.999999999985</v>
      </c>
      <c r="N1660" s="6">
        <v>105875.00000000001</v>
      </c>
      <c r="O1660" s="46">
        <f>Tabla2[[#This Row],[Operating Profit]]/Tabla2[[#This Row],[Total Sales]]</f>
        <v>0.55000000000000004</v>
      </c>
      <c r="P1660" s="1" t="s">
        <v>17</v>
      </c>
    </row>
    <row r="1661" spans="1:16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3" t="str">
        <f>IFERROR(LEFT(Tabla2[[#This Row],[Product]],FIND(" ",Tabla2[[#This Row],[Product]])-3),Tabla2[[#This Row],[Product]])</f>
        <v>Men</v>
      </c>
      <c r="I1661" s="6">
        <v>35</v>
      </c>
      <c r="J1661" s="4">
        <v>7700</v>
      </c>
      <c r="K1661" s="6">
        <f>Tabla2[[#This Row],[Price per Unit]]*Tabla2[[#This Row],[Units Sold]]</f>
        <v>269500</v>
      </c>
      <c r="L1661" s="52">
        <f>Tabla2[[#This Row],[Units Sold]]/Cálculos!$C$11</f>
        <v>3.1062653371851024E-4</v>
      </c>
      <c r="M1661" s="6">
        <f>Tabla2[[#This Row],[Total Sales]]-Tabla2[[#This Row],[Operating Profit]]</f>
        <v>134750</v>
      </c>
      <c r="N1661" s="6">
        <v>134750</v>
      </c>
      <c r="O1661" s="46">
        <f>Tabla2[[#This Row],[Operating Profit]]/Tabla2[[#This Row],[Total Sales]]</f>
        <v>0.5</v>
      </c>
      <c r="P1661" s="1" t="s">
        <v>17</v>
      </c>
    </row>
    <row r="1662" spans="1:16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3" t="str">
        <f>IFERROR(LEFT(Tabla2[[#This Row],[Product]],FIND(" ",Tabla2[[#This Row],[Product]])-3),Tabla2[[#This Row],[Product]])</f>
        <v>Men</v>
      </c>
      <c r="I1662" s="6">
        <v>35</v>
      </c>
      <c r="J1662" s="4">
        <v>4500</v>
      </c>
      <c r="K1662" s="6">
        <f>Tabla2[[#This Row],[Price per Unit]]*Tabla2[[#This Row],[Units Sold]]</f>
        <v>157500</v>
      </c>
      <c r="L1662" s="52">
        <f>Tabla2[[#This Row],[Units Sold]]/Cálculos!$C$11</f>
        <v>1.8153498723809039E-4</v>
      </c>
      <c r="M1662" s="6">
        <f>Tabla2[[#This Row],[Total Sales]]-Tabla2[[#This Row],[Operating Profit]]</f>
        <v>94500</v>
      </c>
      <c r="N1662" s="6">
        <v>62999.999999999993</v>
      </c>
      <c r="O1662" s="46">
        <f>Tabla2[[#This Row],[Operating Profit]]/Tabla2[[#This Row],[Total Sales]]</f>
        <v>0.39999999999999997</v>
      </c>
      <c r="P1662" s="1" t="s">
        <v>17</v>
      </c>
    </row>
    <row r="1663" spans="1:16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3" t="str">
        <f>IFERROR(LEFT(Tabla2[[#This Row],[Product]],FIND(" ",Tabla2[[#This Row],[Product]])-3),Tabla2[[#This Row],[Product]])</f>
        <v>Women</v>
      </c>
      <c r="I1663" s="6">
        <v>25</v>
      </c>
      <c r="J1663" s="4">
        <v>4750</v>
      </c>
      <c r="K1663" s="6">
        <f>Tabla2[[#This Row],[Price per Unit]]*Tabla2[[#This Row],[Units Sold]]</f>
        <v>118750</v>
      </c>
      <c r="L1663" s="52">
        <f>Tabla2[[#This Row],[Units Sold]]/Cálculos!$C$11</f>
        <v>1.9162026430687319E-4</v>
      </c>
      <c r="M1663" s="6">
        <f>Tabla2[[#This Row],[Total Sales]]-Tabla2[[#This Row],[Operating Profit]]</f>
        <v>83125</v>
      </c>
      <c r="N1663" s="6">
        <v>35625</v>
      </c>
      <c r="O1663" s="46">
        <f>Tabla2[[#This Row],[Operating Profit]]/Tabla2[[#This Row],[Total Sales]]</f>
        <v>0.3</v>
      </c>
      <c r="P1663" s="1" t="s">
        <v>17</v>
      </c>
    </row>
    <row r="1664" spans="1:16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3" t="str">
        <f>IFERROR(LEFT(Tabla2[[#This Row],[Product]],FIND(" ",Tabla2[[#This Row],[Product]])-3),Tabla2[[#This Row],[Product]])</f>
        <v>Women</v>
      </c>
      <c r="I1664" s="6">
        <v>29.999999999999993</v>
      </c>
      <c r="J1664" s="4">
        <v>3250</v>
      </c>
      <c r="K1664" s="6">
        <f>Tabla2[[#This Row],[Price per Unit]]*Tabla2[[#This Row],[Units Sold]]</f>
        <v>97499.999999999971</v>
      </c>
      <c r="L1664" s="52">
        <f>Tabla2[[#This Row],[Units Sold]]/Cálculos!$C$11</f>
        <v>1.3110860189417641E-4</v>
      </c>
      <c r="M1664" s="6">
        <f>Tabla2[[#This Row],[Total Sales]]-Tabla2[[#This Row],[Operating Profit]]</f>
        <v>63374.999999999985</v>
      </c>
      <c r="N1664" s="6">
        <v>34124.999999999985</v>
      </c>
      <c r="O1664" s="46">
        <f>Tabla2[[#This Row],[Operating Profit]]/Tabla2[[#This Row],[Total Sales]]</f>
        <v>0.35</v>
      </c>
      <c r="P1664" s="1" t="s">
        <v>17</v>
      </c>
    </row>
    <row r="1665" spans="1:16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3" t="str">
        <f>IFERROR(LEFT(Tabla2[[#This Row],[Product]],FIND(" ",Tabla2[[#This Row],[Product]])-3),Tabla2[[#This Row],[Product]])</f>
        <v>Men</v>
      </c>
      <c r="I1665" s="6">
        <v>45.000000000000007</v>
      </c>
      <c r="J1665" s="4">
        <v>3750</v>
      </c>
      <c r="K1665" s="6">
        <f>Tabla2[[#This Row],[Price per Unit]]*Tabla2[[#This Row],[Units Sold]]</f>
        <v>168750.00000000003</v>
      </c>
      <c r="L1665" s="52">
        <f>Tabla2[[#This Row],[Units Sold]]/Cálculos!$C$11</f>
        <v>1.5127915603174201E-4</v>
      </c>
      <c r="M1665" s="6">
        <f>Tabla2[[#This Row],[Total Sales]]-Tabla2[[#This Row],[Operating Profit]]</f>
        <v>101250.00000000003</v>
      </c>
      <c r="N1665" s="6">
        <v>67500</v>
      </c>
      <c r="O1665" s="46">
        <f>Tabla2[[#This Row],[Operating Profit]]/Tabla2[[#This Row],[Total Sales]]</f>
        <v>0.39999999999999991</v>
      </c>
      <c r="P1665" s="1" t="s">
        <v>17</v>
      </c>
    </row>
    <row r="1666" spans="1:16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3" t="str">
        <f>IFERROR(LEFT(Tabla2[[#This Row],[Product]],FIND(" ",Tabla2[[#This Row],[Product]])-3),Tabla2[[#This Row],[Product]])</f>
        <v>Women</v>
      </c>
      <c r="I1666" s="6">
        <v>35</v>
      </c>
      <c r="J1666" s="4">
        <v>4750</v>
      </c>
      <c r="K1666" s="6">
        <f>Tabla2[[#This Row],[Price per Unit]]*Tabla2[[#This Row],[Units Sold]]</f>
        <v>166250</v>
      </c>
      <c r="L1666" s="52">
        <f>Tabla2[[#This Row],[Units Sold]]/Cálculos!$C$11</f>
        <v>1.9162026430687319E-4</v>
      </c>
      <c r="M1666" s="6">
        <f>Tabla2[[#This Row],[Total Sales]]-Tabla2[[#This Row],[Operating Profit]]</f>
        <v>74812.499999999985</v>
      </c>
      <c r="N1666" s="6">
        <v>91437.500000000015</v>
      </c>
      <c r="O1666" s="46">
        <f>Tabla2[[#This Row],[Operating Profit]]/Tabla2[[#This Row],[Total Sales]]</f>
        <v>0.55000000000000004</v>
      </c>
      <c r="P1666" s="1" t="s">
        <v>17</v>
      </c>
    </row>
    <row r="1667" spans="1:16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3" t="str">
        <f>IFERROR(LEFT(Tabla2[[#This Row],[Product]],FIND(" ",Tabla2[[#This Row],[Product]])-3),Tabla2[[#This Row],[Product]])</f>
        <v>Men</v>
      </c>
      <c r="I1667" s="6">
        <v>35</v>
      </c>
      <c r="J1667" s="4">
        <v>7250</v>
      </c>
      <c r="K1667" s="6">
        <f>Tabla2[[#This Row],[Price per Unit]]*Tabla2[[#This Row],[Units Sold]]</f>
        <v>253750</v>
      </c>
      <c r="L1667" s="52">
        <f>Tabla2[[#This Row],[Units Sold]]/Cálculos!$C$11</f>
        <v>2.9247303499470122E-4</v>
      </c>
      <c r="M1667" s="6">
        <f>Tabla2[[#This Row],[Total Sales]]-Tabla2[[#This Row],[Operating Profit]]</f>
        <v>126875</v>
      </c>
      <c r="N1667" s="6">
        <v>126875</v>
      </c>
      <c r="O1667" s="46">
        <f>Tabla2[[#This Row],[Operating Profit]]/Tabla2[[#This Row],[Total Sales]]</f>
        <v>0.5</v>
      </c>
      <c r="P1667" s="1" t="s">
        <v>17</v>
      </c>
    </row>
    <row r="1668" spans="1:16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3" t="str">
        <f>IFERROR(LEFT(Tabla2[[#This Row],[Product]],FIND(" ",Tabla2[[#This Row],[Product]])-3),Tabla2[[#This Row],[Product]])</f>
        <v>Men</v>
      </c>
      <c r="I1668" s="6">
        <v>40</v>
      </c>
      <c r="J1668" s="4">
        <v>4250</v>
      </c>
      <c r="K1668" s="6">
        <f>Tabla2[[#This Row],[Price per Unit]]*Tabla2[[#This Row],[Units Sold]]</f>
        <v>170000</v>
      </c>
      <c r="L1668" s="52">
        <f>Tabla2[[#This Row],[Units Sold]]/Cálculos!$C$11</f>
        <v>1.7144971016930759E-4</v>
      </c>
      <c r="M1668" s="6">
        <f>Tabla2[[#This Row],[Total Sales]]-Tabla2[[#This Row],[Operating Profit]]</f>
        <v>102000</v>
      </c>
      <c r="N1668" s="6">
        <v>68000</v>
      </c>
      <c r="O1668" s="46">
        <f>Tabla2[[#This Row],[Operating Profit]]/Tabla2[[#This Row],[Total Sales]]</f>
        <v>0.4</v>
      </c>
      <c r="P1668" s="1" t="s">
        <v>17</v>
      </c>
    </row>
    <row r="1669" spans="1:16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3" t="str">
        <f>IFERROR(LEFT(Tabla2[[#This Row],[Product]],FIND(" ",Tabla2[[#This Row],[Product]])-3),Tabla2[[#This Row],[Product]])</f>
        <v>Women</v>
      </c>
      <c r="I1669" s="6">
        <v>30.000000000000004</v>
      </c>
      <c r="J1669" s="4">
        <v>4500</v>
      </c>
      <c r="K1669" s="6">
        <f>Tabla2[[#This Row],[Price per Unit]]*Tabla2[[#This Row],[Units Sold]]</f>
        <v>135000.00000000003</v>
      </c>
      <c r="L1669" s="52">
        <f>Tabla2[[#This Row],[Units Sold]]/Cálculos!$C$11</f>
        <v>1.8153498723809039E-4</v>
      </c>
      <c r="M1669" s="6">
        <f>Tabla2[[#This Row],[Total Sales]]-Tabla2[[#This Row],[Operating Profit]]</f>
        <v>94500.000000000029</v>
      </c>
      <c r="N1669" s="6">
        <v>40500.000000000007</v>
      </c>
      <c r="O1669" s="46">
        <f>Tabla2[[#This Row],[Operating Profit]]/Tabla2[[#This Row],[Total Sales]]</f>
        <v>0.3</v>
      </c>
      <c r="P1669" s="1" t="s">
        <v>17</v>
      </c>
    </row>
    <row r="1670" spans="1:16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3" t="str">
        <f>IFERROR(LEFT(Tabla2[[#This Row],[Product]],FIND(" ",Tabla2[[#This Row],[Product]])-3),Tabla2[[#This Row],[Product]])</f>
        <v>Women</v>
      </c>
      <c r="I1670" s="6">
        <v>35</v>
      </c>
      <c r="J1670" s="4">
        <v>3750</v>
      </c>
      <c r="K1670" s="6">
        <f>Tabla2[[#This Row],[Price per Unit]]*Tabla2[[#This Row],[Units Sold]]</f>
        <v>131250</v>
      </c>
      <c r="L1670" s="52">
        <f>Tabla2[[#This Row],[Units Sold]]/Cálculos!$C$11</f>
        <v>1.5127915603174201E-4</v>
      </c>
      <c r="M1670" s="6">
        <f>Tabla2[[#This Row],[Total Sales]]-Tabla2[[#This Row],[Operating Profit]]</f>
        <v>85312.5</v>
      </c>
      <c r="N1670" s="6">
        <v>45937.5</v>
      </c>
      <c r="O1670" s="46">
        <f>Tabla2[[#This Row],[Operating Profit]]/Tabla2[[#This Row],[Total Sales]]</f>
        <v>0.35</v>
      </c>
      <c r="P1670" s="1" t="s">
        <v>17</v>
      </c>
    </row>
    <row r="1671" spans="1:16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3" t="str">
        <f>IFERROR(LEFT(Tabla2[[#This Row],[Product]],FIND(" ",Tabla2[[#This Row],[Product]])-3),Tabla2[[#This Row],[Product]])</f>
        <v>Men</v>
      </c>
      <c r="I1671" s="6">
        <v>50</v>
      </c>
      <c r="J1671" s="4">
        <v>4000</v>
      </c>
      <c r="K1671" s="6">
        <f>Tabla2[[#This Row],[Price per Unit]]*Tabla2[[#This Row],[Units Sold]]</f>
        <v>200000</v>
      </c>
      <c r="L1671" s="52">
        <f>Tabla2[[#This Row],[Units Sold]]/Cálculos!$C$11</f>
        <v>1.6136443310052479E-4</v>
      </c>
      <c r="M1671" s="6">
        <f>Tabla2[[#This Row],[Total Sales]]-Tabla2[[#This Row],[Operating Profit]]</f>
        <v>120000</v>
      </c>
      <c r="N1671" s="6">
        <v>80000</v>
      </c>
      <c r="O1671" s="46">
        <f>Tabla2[[#This Row],[Operating Profit]]/Tabla2[[#This Row],[Total Sales]]</f>
        <v>0.4</v>
      </c>
      <c r="P1671" s="1" t="s">
        <v>17</v>
      </c>
    </row>
    <row r="1672" spans="1:16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3" t="str">
        <f>IFERROR(LEFT(Tabla2[[#This Row],[Product]],FIND(" ",Tabla2[[#This Row],[Product]])-3),Tabla2[[#This Row],[Product]])</f>
        <v>Women</v>
      </c>
      <c r="I1672" s="6">
        <v>40</v>
      </c>
      <c r="J1672" s="4">
        <v>5250</v>
      </c>
      <c r="K1672" s="6">
        <f>Tabla2[[#This Row],[Price per Unit]]*Tabla2[[#This Row],[Units Sold]]</f>
        <v>210000</v>
      </c>
      <c r="L1672" s="52">
        <f>Tabla2[[#This Row],[Units Sold]]/Cálculos!$C$11</f>
        <v>2.117908184444388E-4</v>
      </c>
      <c r="M1672" s="6">
        <f>Tabla2[[#This Row],[Total Sales]]-Tabla2[[#This Row],[Operating Profit]]</f>
        <v>94499.999999999985</v>
      </c>
      <c r="N1672" s="6">
        <v>115500.00000000001</v>
      </c>
      <c r="O1672" s="46">
        <f>Tabla2[[#This Row],[Operating Profit]]/Tabla2[[#This Row],[Total Sales]]</f>
        <v>0.55000000000000004</v>
      </c>
      <c r="P1672" s="1" t="s">
        <v>17</v>
      </c>
    </row>
    <row r="1673" spans="1:16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3" t="str">
        <f>IFERROR(LEFT(Tabla2[[#This Row],[Product]],FIND(" ",Tabla2[[#This Row],[Product]])-3),Tabla2[[#This Row],[Product]])</f>
        <v>Men</v>
      </c>
      <c r="I1673" s="6">
        <v>50</v>
      </c>
      <c r="J1673" s="4">
        <v>7950</v>
      </c>
      <c r="K1673" s="6">
        <f>Tabla2[[#This Row],[Price per Unit]]*Tabla2[[#This Row],[Units Sold]]</f>
        <v>397500</v>
      </c>
      <c r="L1673" s="52">
        <f>Tabla2[[#This Row],[Units Sold]]/Cálculos!$C$11</f>
        <v>3.2071181078729304E-4</v>
      </c>
      <c r="M1673" s="6">
        <f>Tabla2[[#This Row],[Total Sales]]-Tabla2[[#This Row],[Operating Profit]]</f>
        <v>198750</v>
      </c>
      <c r="N1673" s="6">
        <v>198750</v>
      </c>
      <c r="O1673" s="46">
        <f>Tabla2[[#This Row],[Operating Profit]]/Tabla2[[#This Row],[Total Sales]]</f>
        <v>0.5</v>
      </c>
      <c r="P1673" s="1" t="s">
        <v>17</v>
      </c>
    </row>
    <row r="1674" spans="1:16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3" t="str">
        <f>IFERROR(LEFT(Tabla2[[#This Row],[Product]],FIND(" ",Tabla2[[#This Row],[Product]])-3),Tabla2[[#This Row],[Product]])</f>
        <v>Men</v>
      </c>
      <c r="I1674" s="6">
        <v>50</v>
      </c>
      <c r="J1674" s="4">
        <v>5000</v>
      </c>
      <c r="K1674" s="6">
        <f>Tabla2[[#This Row],[Price per Unit]]*Tabla2[[#This Row],[Units Sold]]</f>
        <v>250000</v>
      </c>
      <c r="L1674" s="52">
        <f>Tabla2[[#This Row],[Units Sold]]/Cálculos!$C$11</f>
        <v>2.01705541375656E-4</v>
      </c>
      <c r="M1674" s="6">
        <f>Tabla2[[#This Row],[Total Sales]]-Tabla2[[#This Row],[Operating Profit]]</f>
        <v>150000</v>
      </c>
      <c r="N1674" s="6">
        <v>99999.999999999985</v>
      </c>
      <c r="O1674" s="46">
        <f>Tabla2[[#This Row],[Operating Profit]]/Tabla2[[#This Row],[Total Sales]]</f>
        <v>0.39999999999999997</v>
      </c>
      <c r="P1674" s="1" t="s">
        <v>17</v>
      </c>
    </row>
    <row r="1675" spans="1:16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3" t="str">
        <f>IFERROR(LEFT(Tabla2[[#This Row],[Product]],FIND(" ",Tabla2[[#This Row],[Product]])-3),Tabla2[[#This Row],[Product]])</f>
        <v>Women</v>
      </c>
      <c r="I1675" s="6">
        <v>45</v>
      </c>
      <c r="J1675" s="4">
        <v>4750</v>
      </c>
      <c r="K1675" s="6">
        <f>Tabla2[[#This Row],[Price per Unit]]*Tabla2[[#This Row],[Units Sold]]</f>
        <v>213750</v>
      </c>
      <c r="L1675" s="52">
        <f>Tabla2[[#This Row],[Units Sold]]/Cálculos!$C$11</f>
        <v>1.9162026430687319E-4</v>
      </c>
      <c r="M1675" s="6">
        <f>Tabla2[[#This Row],[Total Sales]]-Tabla2[[#This Row],[Operating Profit]]</f>
        <v>149625</v>
      </c>
      <c r="N1675" s="6">
        <v>64125</v>
      </c>
      <c r="O1675" s="46">
        <f>Tabla2[[#This Row],[Operating Profit]]/Tabla2[[#This Row],[Total Sales]]</f>
        <v>0.3</v>
      </c>
      <c r="P1675" s="1" t="s">
        <v>17</v>
      </c>
    </row>
    <row r="1676" spans="1:16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3" t="str">
        <f>IFERROR(LEFT(Tabla2[[#This Row],[Product]],FIND(" ",Tabla2[[#This Row],[Product]])-3),Tabla2[[#This Row],[Product]])</f>
        <v>Women</v>
      </c>
      <c r="I1676" s="6">
        <v>45</v>
      </c>
      <c r="J1676" s="4">
        <v>4500</v>
      </c>
      <c r="K1676" s="6">
        <f>Tabla2[[#This Row],[Price per Unit]]*Tabla2[[#This Row],[Units Sold]]</f>
        <v>202500</v>
      </c>
      <c r="L1676" s="52">
        <f>Tabla2[[#This Row],[Units Sold]]/Cálculos!$C$11</f>
        <v>1.8153498723809039E-4</v>
      </c>
      <c r="M1676" s="6">
        <f>Tabla2[[#This Row],[Total Sales]]-Tabla2[[#This Row],[Operating Profit]]</f>
        <v>131625</v>
      </c>
      <c r="N1676" s="6">
        <v>70875</v>
      </c>
      <c r="O1676" s="46">
        <f>Tabla2[[#This Row],[Operating Profit]]/Tabla2[[#This Row],[Total Sales]]</f>
        <v>0.35</v>
      </c>
      <c r="P1676" s="1" t="s">
        <v>17</v>
      </c>
    </row>
    <row r="1677" spans="1:16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3" t="str">
        <f>IFERROR(LEFT(Tabla2[[#This Row],[Product]],FIND(" ",Tabla2[[#This Row],[Product]])-3),Tabla2[[#This Row],[Product]])</f>
        <v>Men</v>
      </c>
      <c r="I1677" s="6">
        <v>54.999999999999993</v>
      </c>
      <c r="J1677" s="4">
        <v>4750</v>
      </c>
      <c r="K1677" s="6">
        <f>Tabla2[[#This Row],[Price per Unit]]*Tabla2[[#This Row],[Units Sold]]</f>
        <v>261249.99999999997</v>
      </c>
      <c r="L1677" s="52">
        <f>Tabla2[[#This Row],[Units Sold]]/Cálculos!$C$11</f>
        <v>1.9162026430687319E-4</v>
      </c>
      <c r="M1677" s="6">
        <f>Tabla2[[#This Row],[Total Sales]]-Tabla2[[#This Row],[Operating Profit]]</f>
        <v>156750</v>
      </c>
      <c r="N1677" s="6">
        <v>104499.99999999999</v>
      </c>
      <c r="O1677" s="46">
        <f>Tabla2[[#This Row],[Operating Profit]]/Tabla2[[#This Row],[Total Sales]]</f>
        <v>0.39999999999999997</v>
      </c>
      <c r="P1677" s="1" t="s">
        <v>17</v>
      </c>
    </row>
    <row r="1678" spans="1:16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3" t="str">
        <f>IFERROR(LEFT(Tabla2[[#This Row],[Product]],FIND(" ",Tabla2[[#This Row],[Product]])-3),Tabla2[[#This Row],[Product]])</f>
        <v>Women</v>
      </c>
      <c r="I1678" s="6">
        <v>60</v>
      </c>
      <c r="J1678" s="4">
        <v>5750</v>
      </c>
      <c r="K1678" s="6">
        <f>Tabla2[[#This Row],[Price per Unit]]*Tabla2[[#This Row],[Units Sold]]</f>
        <v>345000</v>
      </c>
      <c r="L1678" s="52">
        <f>Tabla2[[#This Row],[Units Sold]]/Cálculos!$C$11</f>
        <v>2.319613725820044E-4</v>
      </c>
      <c r="M1678" s="6">
        <f>Tabla2[[#This Row],[Total Sales]]-Tabla2[[#This Row],[Operating Profit]]</f>
        <v>155249.99999999997</v>
      </c>
      <c r="N1678" s="6">
        <v>189750.00000000003</v>
      </c>
      <c r="O1678" s="46">
        <f>Tabla2[[#This Row],[Operating Profit]]/Tabla2[[#This Row],[Total Sales]]</f>
        <v>0.55000000000000004</v>
      </c>
      <c r="P1678" s="1" t="s">
        <v>17</v>
      </c>
    </row>
    <row r="1679" spans="1:16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3" t="str">
        <f>IFERROR(LEFT(Tabla2[[#This Row],[Product]],FIND(" ",Tabla2[[#This Row],[Product]])-3),Tabla2[[#This Row],[Product]])</f>
        <v>Men</v>
      </c>
      <c r="I1679" s="6">
        <v>54.999999999999993</v>
      </c>
      <c r="J1679" s="4">
        <v>8250</v>
      </c>
      <c r="K1679" s="6">
        <f>Tabla2[[#This Row],[Price per Unit]]*Tabla2[[#This Row],[Units Sold]]</f>
        <v>453749.99999999994</v>
      </c>
      <c r="L1679" s="52">
        <f>Tabla2[[#This Row],[Units Sold]]/Cálculos!$C$11</f>
        <v>3.3281414326983237E-4</v>
      </c>
      <c r="M1679" s="6">
        <f>Tabla2[[#This Row],[Total Sales]]-Tabla2[[#This Row],[Operating Profit]]</f>
        <v>226874.99999999997</v>
      </c>
      <c r="N1679" s="6">
        <v>226874.99999999997</v>
      </c>
      <c r="O1679" s="46">
        <f>Tabla2[[#This Row],[Operating Profit]]/Tabla2[[#This Row],[Total Sales]]</f>
        <v>0.5</v>
      </c>
      <c r="P1679" s="1" t="s">
        <v>17</v>
      </c>
    </row>
    <row r="1680" spans="1:16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3" t="str">
        <f>IFERROR(LEFT(Tabla2[[#This Row],[Product]],FIND(" ",Tabla2[[#This Row],[Product]])-3),Tabla2[[#This Row],[Product]])</f>
        <v>Men</v>
      </c>
      <c r="I1680" s="6">
        <v>50</v>
      </c>
      <c r="J1680" s="4">
        <v>5750</v>
      </c>
      <c r="K1680" s="6">
        <f>Tabla2[[#This Row],[Price per Unit]]*Tabla2[[#This Row],[Units Sold]]</f>
        <v>287500</v>
      </c>
      <c r="L1680" s="52">
        <f>Tabla2[[#This Row],[Units Sold]]/Cálculos!$C$11</f>
        <v>2.319613725820044E-4</v>
      </c>
      <c r="M1680" s="6">
        <f>Tabla2[[#This Row],[Total Sales]]-Tabla2[[#This Row],[Operating Profit]]</f>
        <v>172500</v>
      </c>
      <c r="N1680" s="6">
        <v>114999.99999999999</v>
      </c>
      <c r="O1680" s="46">
        <f>Tabla2[[#This Row],[Operating Profit]]/Tabla2[[#This Row],[Total Sales]]</f>
        <v>0.39999999999999997</v>
      </c>
      <c r="P1680" s="1" t="s">
        <v>17</v>
      </c>
    </row>
    <row r="1681" spans="1:16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3" t="str">
        <f>IFERROR(LEFT(Tabla2[[#This Row],[Product]],FIND(" ",Tabla2[[#This Row],[Product]])-3),Tabla2[[#This Row],[Product]])</f>
        <v>Women</v>
      </c>
      <c r="I1681" s="6">
        <v>45</v>
      </c>
      <c r="J1681" s="4">
        <v>5500</v>
      </c>
      <c r="K1681" s="6">
        <f>Tabla2[[#This Row],[Price per Unit]]*Tabla2[[#This Row],[Units Sold]]</f>
        <v>247500</v>
      </c>
      <c r="L1681" s="52">
        <f>Tabla2[[#This Row],[Units Sold]]/Cálculos!$C$11</f>
        <v>2.218760955132216E-4</v>
      </c>
      <c r="M1681" s="6">
        <f>Tabla2[[#This Row],[Total Sales]]-Tabla2[[#This Row],[Operating Profit]]</f>
        <v>173250</v>
      </c>
      <c r="N1681" s="6">
        <v>74250</v>
      </c>
      <c r="O1681" s="46">
        <f>Tabla2[[#This Row],[Operating Profit]]/Tabla2[[#This Row],[Total Sales]]</f>
        <v>0.3</v>
      </c>
      <c r="P1681" s="1" t="s">
        <v>17</v>
      </c>
    </row>
    <row r="1682" spans="1:16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3" t="str">
        <f>IFERROR(LEFT(Tabla2[[#This Row],[Product]],FIND(" ",Tabla2[[#This Row],[Product]])-3),Tabla2[[#This Row],[Product]])</f>
        <v>Women</v>
      </c>
      <c r="I1682" s="6">
        <v>45</v>
      </c>
      <c r="J1682" s="4">
        <v>5250</v>
      </c>
      <c r="K1682" s="6">
        <f>Tabla2[[#This Row],[Price per Unit]]*Tabla2[[#This Row],[Units Sold]]</f>
        <v>236250</v>
      </c>
      <c r="L1682" s="52">
        <f>Tabla2[[#This Row],[Units Sold]]/Cálculos!$C$11</f>
        <v>2.117908184444388E-4</v>
      </c>
      <c r="M1682" s="6">
        <f>Tabla2[[#This Row],[Total Sales]]-Tabla2[[#This Row],[Operating Profit]]</f>
        <v>153562.5</v>
      </c>
      <c r="N1682" s="6">
        <v>82687.5</v>
      </c>
      <c r="O1682" s="46">
        <f>Tabla2[[#This Row],[Operating Profit]]/Tabla2[[#This Row],[Total Sales]]</f>
        <v>0.35</v>
      </c>
      <c r="P1682" s="1" t="s">
        <v>17</v>
      </c>
    </row>
    <row r="1683" spans="1:16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3" t="str">
        <f>IFERROR(LEFT(Tabla2[[#This Row],[Product]],FIND(" ",Tabla2[[#This Row],[Product]])-3),Tabla2[[#This Row],[Product]])</f>
        <v>Men</v>
      </c>
      <c r="I1683" s="6">
        <v>60</v>
      </c>
      <c r="J1683" s="4">
        <v>5250</v>
      </c>
      <c r="K1683" s="6">
        <f>Tabla2[[#This Row],[Price per Unit]]*Tabla2[[#This Row],[Units Sold]]</f>
        <v>315000</v>
      </c>
      <c r="L1683" s="52">
        <f>Tabla2[[#This Row],[Units Sold]]/Cálculos!$C$11</f>
        <v>2.117908184444388E-4</v>
      </c>
      <c r="M1683" s="6">
        <f>Tabla2[[#This Row],[Total Sales]]-Tabla2[[#This Row],[Operating Profit]]</f>
        <v>189000</v>
      </c>
      <c r="N1683" s="6">
        <v>125999.99999999999</v>
      </c>
      <c r="O1683" s="46">
        <f>Tabla2[[#This Row],[Operating Profit]]/Tabla2[[#This Row],[Total Sales]]</f>
        <v>0.39999999999999997</v>
      </c>
      <c r="P1683" s="1" t="s">
        <v>17</v>
      </c>
    </row>
    <row r="1684" spans="1:16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3" t="str">
        <f>IFERROR(LEFT(Tabla2[[#This Row],[Product]],FIND(" ",Tabla2[[#This Row],[Product]])-3),Tabla2[[#This Row],[Product]])</f>
        <v>Women</v>
      </c>
      <c r="I1684" s="6">
        <v>65</v>
      </c>
      <c r="J1684" s="4">
        <v>6750</v>
      </c>
      <c r="K1684" s="6">
        <f>Tabla2[[#This Row],[Price per Unit]]*Tabla2[[#This Row],[Units Sold]]</f>
        <v>438750</v>
      </c>
      <c r="L1684" s="52">
        <f>Tabla2[[#This Row],[Units Sold]]/Cálculos!$C$11</f>
        <v>2.7230248085713561E-4</v>
      </c>
      <c r="M1684" s="6">
        <f>Tabla2[[#This Row],[Total Sales]]-Tabla2[[#This Row],[Operating Profit]]</f>
        <v>197437.49999999997</v>
      </c>
      <c r="N1684" s="6">
        <v>241312.50000000003</v>
      </c>
      <c r="O1684" s="46">
        <f>Tabla2[[#This Row],[Operating Profit]]/Tabla2[[#This Row],[Total Sales]]</f>
        <v>0.55000000000000004</v>
      </c>
      <c r="P1684" s="1" t="s">
        <v>17</v>
      </c>
    </row>
    <row r="1685" spans="1:16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3" t="str">
        <f>IFERROR(LEFT(Tabla2[[#This Row],[Product]],FIND(" ",Tabla2[[#This Row],[Product]])-3),Tabla2[[#This Row],[Product]])</f>
        <v>Men</v>
      </c>
      <c r="I1685" s="6">
        <v>60</v>
      </c>
      <c r="J1685" s="4">
        <v>9000</v>
      </c>
      <c r="K1685" s="6">
        <f>Tabla2[[#This Row],[Price per Unit]]*Tabla2[[#This Row],[Units Sold]]</f>
        <v>540000</v>
      </c>
      <c r="L1685" s="52">
        <f>Tabla2[[#This Row],[Units Sold]]/Cálculos!$C$11</f>
        <v>3.6306997447618078E-4</v>
      </c>
      <c r="M1685" s="6">
        <f>Tabla2[[#This Row],[Total Sales]]-Tabla2[[#This Row],[Operating Profit]]</f>
        <v>270000</v>
      </c>
      <c r="N1685" s="6">
        <v>270000</v>
      </c>
      <c r="O1685" s="46">
        <f>Tabla2[[#This Row],[Operating Profit]]/Tabla2[[#This Row],[Total Sales]]</f>
        <v>0.5</v>
      </c>
      <c r="P1685" s="1" t="s">
        <v>17</v>
      </c>
    </row>
    <row r="1686" spans="1:16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3" t="str">
        <f>IFERROR(LEFT(Tabla2[[#This Row],[Product]],FIND(" ",Tabla2[[#This Row],[Product]])-3),Tabla2[[#This Row],[Product]])</f>
        <v>Men</v>
      </c>
      <c r="I1686" s="6">
        <v>55.000000000000007</v>
      </c>
      <c r="J1686" s="4">
        <v>6500</v>
      </c>
      <c r="K1686" s="6">
        <f>Tabla2[[#This Row],[Price per Unit]]*Tabla2[[#This Row],[Units Sold]]</f>
        <v>357500.00000000006</v>
      </c>
      <c r="L1686" s="52">
        <f>Tabla2[[#This Row],[Units Sold]]/Cálculos!$C$11</f>
        <v>2.6221720378835281E-4</v>
      </c>
      <c r="M1686" s="6">
        <f>Tabla2[[#This Row],[Total Sales]]-Tabla2[[#This Row],[Operating Profit]]</f>
        <v>214500.00000000006</v>
      </c>
      <c r="N1686" s="6">
        <v>143000</v>
      </c>
      <c r="O1686" s="46">
        <f>Tabla2[[#This Row],[Operating Profit]]/Tabla2[[#This Row],[Total Sales]]</f>
        <v>0.39999999999999991</v>
      </c>
      <c r="P1686" s="1" t="s">
        <v>17</v>
      </c>
    </row>
    <row r="1687" spans="1:16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3" t="str">
        <f>IFERROR(LEFT(Tabla2[[#This Row],[Product]],FIND(" ",Tabla2[[#This Row],[Product]])-3),Tabla2[[#This Row],[Product]])</f>
        <v>Women</v>
      </c>
      <c r="I1687" s="6">
        <v>50</v>
      </c>
      <c r="J1687" s="4">
        <v>5750</v>
      </c>
      <c r="K1687" s="6">
        <f>Tabla2[[#This Row],[Price per Unit]]*Tabla2[[#This Row],[Units Sold]]</f>
        <v>287500</v>
      </c>
      <c r="L1687" s="52">
        <f>Tabla2[[#This Row],[Units Sold]]/Cálculos!$C$11</f>
        <v>2.319613725820044E-4</v>
      </c>
      <c r="M1687" s="6">
        <f>Tabla2[[#This Row],[Total Sales]]-Tabla2[[#This Row],[Operating Profit]]</f>
        <v>201250</v>
      </c>
      <c r="N1687" s="6">
        <v>86250</v>
      </c>
      <c r="O1687" s="46">
        <f>Tabla2[[#This Row],[Operating Profit]]/Tabla2[[#This Row],[Total Sales]]</f>
        <v>0.3</v>
      </c>
      <c r="P1687" s="1" t="s">
        <v>17</v>
      </c>
    </row>
    <row r="1688" spans="1:16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3" t="str">
        <f>IFERROR(LEFT(Tabla2[[#This Row],[Product]],FIND(" ",Tabla2[[#This Row],[Product]])-3),Tabla2[[#This Row],[Product]])</f>
        <v>Women</v>
      </c>
      <c r="I1688" s="6">
        <v>50</v>
      </c>
      <c r="J1688" s="4">
        <v>5250</v>
      </c>
      <c r="K1688" s="6">
        <f>Tabla2[[#This Row],[Price per Unit]]*Tabla2[[#This Row],[Units Sold]]</f>
        <v>262500</v>
      </c>
      <c r="L1688" s="52">
        <f>Tabla2[[#This Row],[Units Sold]]/Cálculos!$C$11</f>
        <v>2.117908184444388E-4</v>
      </c>
      <c r="M1688" s="6">
        <f>Tabla2[[#This Row],[Total Sales]]-Tabla2[[#This Row],[Operating Profit]]</f>
        <v>170625</v>
      </c>
      <c r="N1688" s="6">
        <v>91875</v>
      </c>
      <c r="O1688" s="46">
        <f>Tabla2[[#This Row],[Operating Profit]]/Tabla2[[#This Row],[Total Sales]]</f>
        <v>0.35</v>
      </c>
      <c r="P1688" s="1" t="s">
        <v>17</v>
      </c>
    </row>
    <row r="1689" spans="1:16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3" t="str">
        <f>IFERROR(LEFT(Tabla2[[#This Row],[Product]],FIND(" ",Tabla2[[#This Row],[Product]])-3),Tabla2[[#This Row],[Product]])</f>
        <v>Men</v>
      </c>
      <c r="I1689" s="6">
        <v>60</v>
      </c>
      <c r="J1689" s="4">
        <v>5500</v>
      </c>
      <c r="K1689" s="6">
        <f>Tabla2[[#This Row],[Price per Unit]]*Tabla2[[#This Row],[Units Sold]]</f>
        <v>330000</v>
      </c>
      <c r="L1689" s="52">
        <f>Tabla2[[#This Row],[Units Sold]]/Cálculos!$C$11</f>
        <v>2.218760955132216E-4</v>
      </c>
      <c r="M1689" s="6">
        <f>Tabla2[[#This Row],[Total Sales]]-Tabla2[[#This Row],[Operating Profit]]</f>
        <v>198000</v>
      </c>
      <c r="N1689" s="6">
        <v>132000</v>
      </c>
      <c r="O1689" s="46">
        <f>Tabla2[[#This Row],[Operating Profit]]/Tabla2[[#This Row],[Total Sales]]</f>
        <v>0.4</v>
      </c>
      <c r="P1689" s="1" t="s">
        <v>17</v>
      </c>
    </row>
    <row r="1690" spans="1:16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3" t="str">
        <f>IFERROR(LEFT(Tabla2[[#This Row],[Product]],FIND(" ",Tabla2[[#This Row],[Product]])-3),Tabla2[[#This Row],[Product]])</f>
        <v>Women</v>
      </c>
      <c r="I1690" s="6">
        <v>65</v>
      </c>
      <c r="J1690" s="4">
        <v>7250</v>
      </c>
      <c r="K1690" s="6">
        <f>Tabla2[[#This Row],[Price per Unit]]*Tabla2[[#This Row],[Units Sold]]</f>
        <v>471250</v>
      </c>
      <c r="L1690" s="52">
        <f>Tabla2[[#This Row],[Units Sold]]/Cálculos!$C$11</f>
        <v>2.9247303499470122E-4</v>
      </c>
      <c r="M1690" s="6">
        <f>Tabla2[[#This Row],[Total Sales]]-Tabla2[[#This Row],[Operating Profit]]</f>
        <v>212062.49999999997</v>
      </c>
      <c r="N1690" s="6">
        <v>259187.50000000003</v>
      </c>
      <c r="O1690" s="46">
        <f>Tabla2[[#This Row],[Operating Profit]]/Tabla2[[#This Row],[Total Sales]]</f>
        <v>0.55000000000000004</v>
      </c>
      <c r="P1690" s="1" t="s">
        <v>17</v>
      </c>
    </row>
    <row r="1691" spans="1:16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3" t="str">
        <f>IFERROR(LEFT(Tabla2[[#This Row],[Product]],FIND(" ",Tabla2[[#This Row],[Product]])-3),Tabla2[[#This Row],[Product]])</f>
        <v>Men</v>
      </c>
      <c r="I1691" s="6">
        <v>60</v>
      </c>
      <c r="J1691" s="4">
        <v>8750</v>
      </c>
      <c r="K1691" s="6">
        <f>Tabla2[[#This Row],[Price per Unit]]*Tabla2[[#This Row],[Units Sold]]</f>
        <v>525000</v>
      </c>
      <c r="L1691" s="52">
        <f>Tabla2[[#This Row],[Units Sold]]/Cálculos!$C$11</f>
        <v>3.5298469740739798E-4</v>
      </c>
      <c r="M1691" s="6">
        <f>Tabla2[[#This Row],[Total Sales]]-Tabla2[[#This Row],[Operating Profit]]</f>
        <v>262500</v>
      </c>
      <c r="N1691" s="6">
        <v>262500</v>
      </c>
      <c r="O1691" s="46">
        <f>Tabla2[[#This Row],[Operating Profit]]/Tabla2[[#This Row],[Total Sales]]</f>
        <v>0.5</v>
      </c>
      <c r="P1691" s="1" t="s">
        <v>17</v>
      </c>
    </row>
    <row r="1692" spans="1:16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3" t="str">
        <f>IFERROR(LEFT(Tabla2[[#This Row],[Product]],FIND(" ",Tabla2[[#This Row],[Product]])-3),Tabla2[[#This Row],[Product]])</f>
        <v>Men</v>
      </c>
      <c r="I1692" s="6">
        <v>55.000000000000007</v>
      </c>
      <c r="J1692" s="4">
        <v>6500</v>
      </c>
      <c r="K1692" s="6">
        <f>Tabla2[[#This Row],[Price per Unit]]*Tabla2[[#This Row],[Units Sold]]</f>
        <v>357500.00000000006</v>
      </c>
      <c r="L1692" s="52">
        <f>Tabla2[[#This Row],[Units Sold]]/Cálculos!$C$11</f>
        <v>2.6221720378835281E-4</v>
      </c>
      <c r="M1692" s="6">
        <f>Tabla2[[#This Row],[Total Sales]]-Tabla2[[#This Row],[Operating Profit]]</f>
        <v>214500.00000000006</v>
      </c>
      <c r="N1692" s="6">
        <v>143000</v>
      </c>
      <c r="O1692" s="46">
        <f>Tabla2[[#This Row],[Operating Profit]]/Tabla2[[#This Row],[Total Sales]]</f>
        <v>0.39999999999999991</v>
      </c>
      <c r="P1692" s="1" t="s">
        <v>17</v>
      </c>
    </row>
    <row r="1693" spans="1:16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3" t="str">
        <f>IFERROR(LEFT(Tabla2[[#This Row],[Product]],FIND(" ",Tabla2[[#This Row],[Product]])-3),Tabla2[[#This Row],[Product]])</f>
        <v>Women</v>
      </c>
      <c r="I1693" s="6">
        <v>45.000000000000007</v>
      </c>
      <c r="J1693" s="4">
        <v>5750</v>
      </c>
      <c r="K1693" s="6">
        <f>Tabla2[[#This Row],[Price per Unit]]*Tabla2[[#This Row],[Units Sold]]</f>
        <v>258750.00000000003</v>
      </c>
      <c r="L1693" s="52">
        <f>Tabla2[[#This Row],[Units Sold]]/Cálculos!$C$11</f>
        <v>2.319613725820044E-4</v>
      </c>
      <c r="M1693" s="6">
        <f>Tabla2[[#This Row],[Total Sales]]-Tabla2[[#This Row],[Operating Profit]]</f>
        <v>181125.00000000003</v>
      </c>
      <c r="N1693" s="6">
        <v>77625</v>
      </c>
      <c r="O1693" s="46">
        <f>Tabla2[[#This Row],[Operating Profit]]/Tabla2[[#This Row],[Total Sales]]</f>
        <v>0.3</v>
      </c>
      <c r="P1693" s="1" t="s">
        <v>17</v>
      </c>
    </row>
    <row r="1694" spans="1:16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3" t="str">
        <f>IFERROR(LEFT(Tabla2[[#This Row],[Product]],FIND(" ",Tabla2[[#This Row],[Product]])-3),Tabla2[[#This Row],[Product]])</f>
        <v>Women</v>
      </c>
      <c r="I1694" s="6">
        <v>35</v>
      </c>
      <c r="J1694" s="4">
        <v>5250</v>
      </c>
      <c r="K1694" s="6">
        <f>Tabla2[[#This Row],[Price per Unit]]*Tabla2[[#This Row],[Units Sold]]</f>
        <v>183750</v>
      </c>
      <c r="L1694" s="52">
        <f>Tabla2[[#This Row],[Units Sold]]/Cálculos!$C$11</f>
        <v>2.117908184444388E-4</v>
      </c>
      <c r="M1694" s="6">
        <f>Tabla2[[#This Row],[Total Sales]]-Tabla2[[#This Row],[Operating Profit]]</f>
        <v>119437.5</v>
      </c>
      <c r="N1694" s="6">
        <v>64312.499999999993</v>
      </c>
      <c r="O1694" s="46">
        <f>Tabla2[[#This Row],[Operating Profit]]/Tabla2[[#This Row],[Total Sales]]</f>
        <v>0.35</v>
      </c>
      <c r="P1694" s="1" t="s">
        <v>17</v>
      </c>
    </row>
    <row r="1695" spans="1:16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3" t="str">
        <f>IFERROR(LEFT(Tabla2[[#This Row],[Product]],FIND(" ",Tabla2[[#This Row],[Product]])-3),Tabla2[[#This Row],[Product]])</f>
        <v>Men</v>
      </c>
      <c r="I1695" s="6">
        <v>45.000000000000007</v>
      </c>
      <c r="J1695" s="4">
        <v>5000</v>
      </c>
      <c r="K1695" s="6">
        <f>Tabla2[[#This Row],[Price per Unit]]*Tabla2[[#This Row],[Units Sold]]</f>
        <v>225000.00000000003</v>
      </c>
      <c r="L1695" s="52">
        <f>Tabla2[[#This Row],[Units Sold]]/Cálculos!$C$11</f>
        <v>2.01705541375656E-4</v>
      </c>
      <c r="M1695" s="6">
        <f>Tabla2[[#This Row],[Total Sales]]-Tabla2[[#This Row],[Operating Profit]]</f>
        <v>135000.00000000003</v>
      </c>
      <c r="N1695" s="6">
        <v>90000</v>
      </c>
      <c r="O1695" s="46">
        <f>Tabla2[[#This Row],[Operating Profit]]/Tabla2[[#This Row],[Total Sales]]</f>
        <v>0.39999999999999997</v>
      </c>
      <c r="P1695" s="1" t="s">
        <v>17</v>
      </c>
    </row>
    <row r="1696" spans="1:16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3" t="str">
        <f>IFERROR(LEFT(Tabla2[[#This Row],[Product]],FIND(" ",Tabla2[[#This Row],[Product]])-3),Tabla2[[#This Row],[Product]])</f>
        <v>Women</v>
      </c>
      <c r="I1696" s="6">
        <v>50.000000000000014</v>
      </c>
      <c r="J1696" s="4">
        <v>6750</v>
      </c>
      <c r="K1696" s="6">
        <f>Tabla2[[#This Row],[Price per Unit]]*Tabla2[[#This Row],[Units Sold]]</f>
        <v>337500.00000000012</v>
      </c>
      <c r="L1696" s="52">
        <f>Tabla2[[#This Row],[Units Sold]]/Cálculos!$C$11</f>
        <v>2.7230248085713561E-4</v>
      </c>
      <c r="M1696" s="6">
        <f>Tabla2[[#This Row],[Total Sales]]-Tabla2[[#This Row],[Operating Profit]]</f>
        <v>151875.00000000003</v>
      </c>
      <c r="N1696" s="6">
        <v>185625.00000000009</v>
      </c>
      <c r="O1696" s="46">
        <f>Tabla2[[#This Row],[Operating Profit]]/Tabla2[[#This Row],[Total Sales]]</f>
        <v>0.55000000000000004</v>
      </c>
      <c r="P1696" s="1" t="s">
        <v>17</v>
      </c>
    </row>
    <row r="1697" spans="1:16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3" t="str">
        <f>IFERROR(LEFT(Tabla2[[#This Row],[Product]],FIND(" ",Tabla2[[#This Row],[Product]])-3),Tabla2[[#This Row],[Product]])</f>
        <v>Men</v>
      </c>
      <c r="I1697" s="6">
        <v>45.000000000000007</v>
      </c>
      <c r="J1697" s="4">
        <v>8000</v>
      </c>
      <c r="K1697" s="6">
        <f>Tabla2[[#This Row],[Price per Unit]]*Tabla2[[#This Row],[Units Sold]]</f>
        <v>360000.00000000006</v>
      </c>
      <c r="L1697" s="52">
        <f>Tabla2[[#This Row],[Units Sold]]/Cálculos!$C$11</f>
        <v>3.2272886620104957E-4</v>
      </c>
      <c r="M1697" s="6">
        <f>Tabla2[[#This Row],[Total Sales]]-Tabla2[[#This Row],[Operating Profit]]</f>
        <v>180000.00000000003</v>
      </c>
      <c r="N1697" s="6">
        <v>180000.00000000003</v>
      </c>
      <c r="O1697" s="46">
        <f>Tabla2[[#This Row],[Operating Profit]]/Tabla2[[#This Row],[Total Sales]]</f>
        <v>0.5</v>
      </c>
      <c r="P1697" s="1" t="s">
        <v>17</v>
      </c>
    </row>
    <row r="1698" spans="1:16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3" t="str">
        <f>IFERROR(LEFT(Tabla2[[#This Row],[Product]],FIND(" ",Tabla2[[#This Row],[Product]])-3),Tabla2[[#This Row],[Product]])</f>
        <v>Men</v>
      </c>
      <c r="I1698" s="6">
        <v>40.000000000000014</v>
      </c>
      <c r="J1698" s="4">
        <v>6000</v>
      </c>
      <c r="K1698" s="6">
        <f>Tabla2[[#This Row],[Price per Unit]]*Tabla2[[#This Row],[Units Sold]]</f>
        <v>240000.00000000009</v>
      </c>
      <c r="L1698" s="52">
        <f>Tabla2[[#This Row],[Units Sold]]/Cálculos!$C$11</f>
        <v>2.4204664965078721E-4</v>
      </c>
      <c r="M1698" s="6">
        <f>Tabla2[[#This Row],[Total Sales]]-Tabla2[[#This Row],[Operating Profit]]</f>
        <v>144000.00000000006</v>
      </c>
      <c r="N1698" s="6">
        <v>96000.000000000029</v>
      </c>
      <c r="O1698" s="46">
        <f>Tabla2[[#This Row],[Operating Profit]]/Tabla2[[#This Row],[Total Sales]]</f>
        <v>0.39999999999999997</v>
      </c>
      <c r="P1698" s="1" t="s">
        <v>17</v>
      </c>
    </row>
    <row r="1699" spans="1:16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3" t="str">
        <f>IFERROR(LEFT(Tabla2[[#This Row],[Product]],FIND(" ",Tabla2[[#This Row],[Product]])-3),Tabla2[[#This Row],[Product]])</f>
        <v>Women</v>
      </c>
      <c r="I1699" s="6">
        <v>35</v>
      </c>
      <c r="J1699" s="4">
        <v>5000</v>
      </c>
      <c r="K1699" s="6">
        <f>Tabla2[[#This Row],[Price per Unit]]*Tabla2[[#This Row],[Units Sold]]</f>
        <v>175000</v>
      </c>
      <c r="L1699" s="52">
        <f>Tabla2[[#This Row],[Units Sold]]/Cálculos!$C$11</f>
        <v>2.01705541375656E-4</v>
      </c>
      <c r="M1699" s="6">
        <f>Tabla2[[#This Row],[Total Sales]]-Tabla2[[#This Row],[Operating Profit]]</f>
        <v>122500</v>
      </c>
      <c r="N1699" s="6">
        <v>52500</v>
      </c>
      <c r="O1699" s="46">
        <f>Tabla2[[#This Row],[Operating Profit]]/Tabla2[[#This Row],[Total Sales]]</f>
        <v>0.3</v>
      </c>
      <c r="P1699" s="1" t="s">
        <v>17</v>
      </c>
    </row>
    <row r="1700" spans="1:16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3" t="str">
        <f>IFERROR(LEFT(Tabla2[[#This Row],[Product]],FIND(" ",Tabla2[[#This Row],[Product]])-3),Tabla2[[#This Row],[Product]])</f>
        <v>Women</v>
      </c>
      <c r="I1700" s="6">
        <v>35</v>
      </c>
      <c r="J1700" s="4">
        <v>4750</v>
      </c>
      <c r="K1700" s="6">
        <f>Tabla2[[#This Row],[Price per Unit]]*Tabla2[[#This Row],[Units Sold]]</f>
        <v>166250</v>
      </c>
      <c r="L1700" s="52">
        <f>Tabla2[[#This Row],[Units Sold]]/Cálculos!$C$11</f>
        <v>1.9162026430687319E-4</v>
      </c>
      <c r="M1700" s="6">
        <f>Tabla2[[#This Row],[Total Sales]]-Tabla2[[#This Row],[Operating Profit]]</f>
        <v>108062.5</v>
      </c>
      <c r="N1700" s="6">
        <v>58187.499999999993</v>
      </c>
      <c r="O1700" s="46">
        <f>Tabla2[[#This Row],[Operating Profit]]/Tabla2[[#This Row],[Total Sales]]</f>
        <v>0.35</v>
      </c>
      <c r="P1700" s="1" t="s">
        <v>17</v>
      </c>
    </row>
    <row r="1701" spans="1:16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3" t="str">
        <f>IFERROR(LEFT(Tabla2[[#This Row],[Product]],FIND(" ",Tabla2[[#This Row],[Product]])-3),Tabla2[[#This Row],[Product]])</f>
        <v>Men</v>
      </c>
      <c r="I1701" s="6">
        <v>45.000000000000007</v>
      </c>
      <c r="J1701" s="4">
        <v>4750</v>
      </c>
      <c r="K1701" s="6">
        <f>Tabla2[[#This Row],[Price per Unit]]*Tabla2[[#This Row],[Units Sold]]</f>
        <v>213750.00000000003</v>
      </c>
      <c r="L1701" s="52">
        <f>Tabla2[[#This Row],[Units Sold]]/Cálculos!$C$11</f>
        <v>1.9162026430687319E-4</v>
      </c>
      <c r="M1701" s="6">
        <f>Tabla2[[#This Row],[Total Sales]]-Tabla2[[#This Row],[Operating Profit]]</f>
        <v>128250.00000000003</v>
      </c>
      <c r="N1701" s="6">
        <v>85500</v>
      </c>
      <c r="O1701" s="46">
        <f>Tabla2[[#This Row],[Operating Profit]]/Tabla2[[#This Row],[Total Sales]]</f>
        <v>0.39999999999999997</v>
      </c>
      <c r="P1701" s="1" t="s">
        <v>17</v>
      </c>
    </row>
    <row r="1702" spans="1:16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3" t="str">
        <f>IFERROR(LEFT(Tabla2[[#This Row],[Product]],FIND(" ",Tabla2[[#This Row],[Product]])-3),Tabla2[[#This Row],[Product]])</f>
        <v>Women</v>
      </c>
      <c r="I1702" s="6">
        <v>50.000000000000014</v>
      </c>
      <c r="J1702" s="4">
        <v>5750</v>
      </c>
      <c r="K1702" s="6">
        <f>Tabla2[[#This Row],[Price per Unit]]*Tabla2[[#This Row],[Units Sold]]</f>
        <v>287500.00000000006</v>
      </c>
      <c r="L1702" s="52">
        <f>Tabla2[[#This Row],[Units Sold]]/Cálculos!$C$11</f>
        <v>2.319613725820044E-4</v>
      </c>
      <c r="M1702" s="6">
        <f>Tabla2[[#This Row],[Total Sales]]-Tabla2[[#This Row],[Operating Profit]]</f>
        <v>129375</v>
      </c>
      <c r="N1702" s="6">
        <v>158125.00000000006</v>
      </c>
      <c r="O1702" s="46">
        <f>Tabla2[[#This Row],[Operating Profit]]/Tabla2[[#This Row],[Total Sales]]</f>
        <v>0.55000000000000004</v>
      </c>
      <c r="P1702" s="1" t="s">
        <v>17</v>
      </c>
    </row>
    <row r="1703" spans="1:16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3" t="str">
        <f>IFERROR(LEFT(Tabla2[[#This Row],[Product]],FIND(" ",Tabla2[[#This Row],[Product]])-3),Tabla2[[#This Row],[Product]])</f>
        <v>Men</v>
      </c>
      <c r="I1703" s="6">
        <v>50.000000000000014</v>
      </c>
      <c r="J1703" s="4">
        <v>7500</v>
      </c>
      <c r="K1703" s="6">
        <f>Tabla2[[#This Row],[Price per Unit]]*Tabla2[[#This Row],[Units Sold]]</f>
        <v>375000.00000000012</v>
      </c>
      <c r="L1703" s="52">
        <f>Tabla2[[#This Row],[Units Sold]]/Cálculos!$C$11</f>
        <v>3.0255831206348402E-4</v>
      </c>
      <c r="M1703" s="6">
        <f>Tabla2[[#This Row],[Total Sales]]-Tabla2[[#This Row],[Operating Profit]]</f>
        <v>187500.00000000006</v>
      </c>
      <c r="N1703" s="6">
        <v>187500.00000000006</v>
      </c>
      <c r="O1703" s="46">
        <f>Tabla2[[#This Row],[Operating Profit]]/Tabla2[[#This Row],[Total Sales]]</f>
        <v>0.5</v>
      </c>
      <c r="P1703" s="1" t="s">
        <v>17</v>
      </c>
    </row>
    <row r="1704" spans="1:16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3" t="str">
        <f>IFERROR(LEFT(Tabla2[[#This Row],[Product]],FIND(" ",Tabla2[[#This Row],[Product]])-3),Tabla2[[#This Row],[Product]])</f>
        <v>Men</v>
      </c>
      <c r="I1704" s="6">
        <v>40.000000000000014</v>
      </c>
      <c r="J1704" s="4">
        <v>5750</v>
      </c>
      <c r="K1704" s="6">
        <f>Tabla2[[#This Row],[Price per Unit]]*Tabla2[[#This Row],[Units Sold]]</f>
        <v>230000.00000000009</v>
      </c>
      <c r="L1704" s="52">
        <f>Tabla2[[#This Row],[Units Sold]]/Cálculos!$C$11</f>
        <v>2.319613725820044E-4</v>
      </c>
      <c r="M1704" s="6">
        <f>Tabla2[[#This Row],[Total Sales]]-Tabla2[[#This Row],[Operating Profit]]</f>
        <v>138000.00000000006</v>
      </c>
      <c r="N1704" s="6">
        <v>92000.000000000029</v>
      </c>
      <c r="O1704" s="46">
        <f>Tabla2[[#This Row],[Operating Profit]]/Tabla2[[#This Row],[Total Sales]]</f>
        <v>0.39999999999999997</v>
      </c>
      <c r="P1704" s="1" t="s">
        <v>17</v>
      </c>
    </row>
    <row r="1705" spans="1:16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3" t="str">
        <f>IFERROR(LEFT(Tabla2[[#This Row],[Product]],FIND(" ",Tabla2[[#This Row],[Product]])-3),Tabla2[[#This Row],[Product]])</f>
        <v>Women</v>
      </c>
      <c r="I1705" s="6">
        <v>40.000000000000014</v>
      </c>
      <c r="J1705" s="4">
        <v>4250</v>
      </c>
      <c r="K1705" s="6">
        <f>Tabla2[[#This Row],[Price per Unit]]*Tabla2[[#This Row],[Units Sold]]</f>
        <v>170000.00000000006</v>
      </c>
      <c r="L1705" s="52">
        <f>Tabla2[[#This Row],[Units Sold]]/Cálculos!$C$11</f>
        <v>1.7144971016930759E-4</v>
      </c>
      <c r="M1705" s="6">
        <f>Tabla2[[#This Row],[Total Sales]]-Tabla2[[#This Row],[Operating Profit]]</f>
        <v>119000.00000000004</v>
      </c>
      <c r="N1705" s="6">
        <v>51000.000000000015</v>
      </c>
      <c r="O1705" s="46">
        <f>Tabla2[[#This Row],[Operating Profit]]/Tabla2[[#This Row],[Total Sales]]</f>
        <v>0.3</v>
      </c>
      <c r="P1705" s="1" t="s">
        <v>17</v>
      </c>
    </row>
    <row r="1706" spans="1:16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3" t="str">
        <f>IFERROR(LEFT(Tabla2[[#This Row],[Product]],FIND(" ",Tabla2[[#This Row],[Product]])-3),Tabla2[[#This Row],[Product]])</f>
        <v>Women</v>
      </c>
      <c r="I1706" s="6">
        <v>40.000000000000014</v>
      </c>
      <c r="J1706" s="4">
        <v>4000</v>
      </c>
      <c r="K1706" s="6">
        <f>Tabla2[[#This Row],[Price per Unit]]*Tabla2[[#This Row],[Units Sold]]</f>
        <v>160000.00000000006</v>
      </c>
      <c r="L1706" s="52">
        <f>Tabla2[[#This Row],[Units Sold]]/Cálculos!$C$11</f>
        <v>1.6136443310052479E-4</v>
      </c>
      <c r="M1706" s="6">
        <f>Tabla2[[#This Row],[Total Sales]]-Tabla2[[#This Row],[Operating Profit]]</f>
        <v>104000.00000000004</v>
      </c>
      <c r="N1706" s="6">
        <v>56000.000000000015</v>
      </c>
      <c r="O1706" s="46">
        <f>Tabla2[[#This Row],[Operating Profit]]/Tabla2[[#This Row],[Total Sales]]</f>
        <v>0.35</v>
      </c>
      <c r="P1706" s="1" t="s">
        <v>17</v>
      </c>
    </row>
    <row r="1707" spans="1:16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3" t="str">
        <f>IFERROR(LEFT(Tabla2[[#This Row],[Product]],FIND(" ",Tabla2[[#This Row],[Product]])-3),Tabla2[[#This Row],[Product]])</f>
        <v>Men</v>
      </c>
      <c r="I1707" s="6">
        <v>50.000000000000014</v>
      </c>
      <c r="J1707" s="4">
        <v>4000</v>
      </c>
      <c r="K1707" s="6">
        <f>Tabla2[[#This Row],[Price per Unit]]*Tabla2[[#This Row],[Units Sold]]</f>
        <v>200000.00000000006</v>
      </c>
      <c r="L1707" s="52">
        <f>Tabla2[[#This Row],[Units Sold]]/Cálculos!$C$11</f>
        <v>1.6136443310052479E-4</v>
      </c>
      <c r="M1707" s="6">
        <f>Tabla2[[#This Row],[Total Sales]]-Tabla2[[#This Row],[Operating Profit]]</f>
        <v>120000.00000000004</v>
      </c>
      <c r="N1707" s="6">
        <v>80000.000000000015</v>
      </c>
      <c r="O1707" s="46">
        <f>Tabla2[[#This Row],[Operating Profit]]/Tabla2[[#This Row],[Total Sales]]</f>
        <v>0.39999999999999997</v>
      </c>
      <c r="P1707" s="1" t="s">
        <v>17</v>
      </c>
    </row>
    <row r="1708" spans="1:16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3" t="str">
        <f>IFERROR(LEFT(Tabla2[[#This Row],[Product]],FIND(" ",Tabla2[[#This Row],[Product]])-3),Tabla2[[#This Row],[Product]])</f>
        <v>Women</v>
      </c>
      <c r="I1708" s="6">
        <v>55.000000000000007</v>
      </c>
      <c r="J1708" s="4">
        <v>5250</v>
      </c>
      <c r="K1708" s="6">
        <f>Tabla2[[#This Row],[Price per Unit]]*Tabla2[[#This Row],[Units Sold]]</f>
        <v>288750.00000000006</v>
      </c>
      <c r="L1708" s="52">
        <f>Tabla2[[#This Row],[Units Sold]]/Cálculos!$C$11</f>
        <v>2.117908184444388E-4</v>
      </c>
      <c r="M1708" s="6">
        <f>Tabla2[[#This Row],[Total Sales]]-Tabla2[[#This Row],[Operating Profit]]</f>
        <v>129937.5</v>
      </c>
      <c r="N1708" s="6">
        <v>158812.50000000006</v>
      </c>
      <c r="O1708" s="46">
        <f>Tabla2[[#This Row],[Operating Profit]]/Tabla2[[#This Row],[Total Sales]]</f>
        <v>0.55000000000000004</v>
      </c>
      <c r="P1708" s="1" t="s">
        <v>17</v>
      </c>
    </row>
    <row r="1709" spans="1:16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3" t="str">
        <f>IFERROR(LEFT(Tabla2[[#This Row],[Product]],FIND(" ",Tabla2[[#This Row],[Product]])-3),Tabla2[[#This Row],[Product]])</f>
        <v>Men</v>
      </c>
      <c r="I1709" s="6">
        <v>50.000000000000014</v>
      </c>
      <c r="J1709" s="4">
        <v>6750</v>
      </c>
      <c r="K1709" s="6">
        <f>Tabla2[[#This Row],[Price per Unit]]*Tabla2[[#This Row],[Units Sold]]</f>
        <v>337500.00000000012</v>
      </c>
      <c r="L1709" s="52">
        <f>Tabla2[[#This Row],[Units Sold]]/Cálculos!$C$11</f>
        <v>2.7230248085713561E-4</v>
      </c>
      <c r="M1709" s="6">
        <f>Tabla2[[#This Row],[Total Sales]]-Tabla2[[#This Row],[Operating Profit]]</f>
        <v>168750.00000000006</v>
      </c>
      <c r="N1709" s="6">
        <v>168750.00000000006</v>
      </c>
      <c r="O1709" s="46">
        <f>Tabla2[[#This Row],[Operating Profit]]/Tabla2[[#This Row],[Total Sales]]</f>
        <v>0.5</v>
      </c>
      <c r="P1709" s="1" t="s">
        <v>17</v>
      </c>
    </row>
    <row r="1710" spans="1:16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3" t="str">
        <f>IFERROR(LEFT(Tabla2[[#This Row],[Product]],FIND(" ",Tabla2[[#This Row],[Product]])-3),Tabla2[[#This Row],[Product]])</f>
        <v>Men</v>
      </c>
      <c r="I1710" s="6">
        <v>45.000000000000014</v>
      </c>
      <c r="J1710" s="4">
        <v>5000</v>
      </c>
      <c r="K1710" s="6">
        <f>Tabla2[[#This Row],[Price per Unit]]*Tabla2[[#This Row],[Units Sold]]</f>
        <v>225000.00000000006</v>
      </c>
      <c r="L1710" s="52">
        <f>Tabla2[[#This Row],[Units Sold]]/Cálculos!$C$11</f>
        <v>2.01705541375656E-4</v>
      </c>
      <c r="M1710" s="6">
        <f>Tabla2[[#This Row],[Total Sales]]-Tabla2[[#This Row],[Operating Profit]]</f>
        <v>135000.00000000006</v>
      </c>
      <c r="N1710" s="6">
        <v>90000.000000000015</v>
      </c>
      <c r="O1710" s="46">
        <f>Tabla2[[#This Row],[Operating Profit]]/Tabla2[[#This Row],[Total Sales]]</f>
        <v>0.39999999999999997</v>
      </c>
      <c r="P1710" s="1" t="s">
        <v>17</v>
      </c>
    </row>
    <row r="1711" spans="1:16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3" t="str">
        <f>IFERROR(LEFT(Tabla2[[#This Row],[Product]],FIND(" ",Tabla2[[#This Row],[Product]])-3),Tabla2[[#This Row],[Product]])</f>
        <v>Women</v>
      </c>
      <c r="I1711" s="6">
        <v>45.000000000000014</v>
      </c>
      <c r="J1711" s="4">
        <v>4450</v>
      </c>
      <c r="K1711" s="6">
        <f>Tabla2[[#This Row],[Price per Unit]]*Tabla2[[#This Row],[Units Sold]]</f>
        <v>200250.00000000006</v>
      </c>
      <c r="L1711" s="52">
        <f>Tabla2[[#This Row],[Units Sold]]/Cálculos!$C$11</f>
        <v>1.7951793182433384E-4</v>
      </c>
      <c r="M1711" s="6">
        <f>Tabla2[[#This Row],[Total Sales]]-Tabla2[[#This Row],[Operating Profit]]</f>
        <v>140175.00000000006</v>
      </c>
      <c r="N1711" s="6">
        <v>60075.000000000015</v>
      </c>
      <c r="O1711" s="46">
        <f>Tabla2[[#This Row],[Operating Profit]]/Tabla2[[#This Row],[Total Sales]]</f>
        <v>0.3</v>
      </c>
      <c r="P1711" s="1" t="s">
        <v>17</v>
      </c>
    </row>
    <row r="1712" spans="1:16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3" t="str">
        <f>IFERROR(LEFT(Tabla2[[#This Row],[Product]],FIND(" ",Tabla2[[#This Row],[Product]])-3),Tabla2[[#This Row],[Product]])</f>
        <v>Women</v>
      </c>
      <c r="I1712" s="6">
        <v>45.000000000000014</v>
      </c>
      <c r="J1712" s="4">
        <v>4750</v>
      </c>
      <c r="K1712" s="6">
        <f>Tabla2[[#This Row],[Price per Unit]]*Tabla2[[#This Row],[Units Sold]]</f>
        <v>213750.00000000006</v>
      </c>
      <c r="L1712" s="52">
        <f>Tabla2[[#This Row],[Units Sold]]/Cálculos!$C$11</f>
        <v>1.9162026430687319E-4</v>
      </c>
      <c r="M1712" s="6">
        <f>Tabla2[[#This Row],[Total Sales]]-Tabla2[[#This Row],[Operating Profit]]</f>
        <v>138937.50000000006</v>
      </c>
      <c r="N1712" s="6">
        <v>74812.500000000015</v>
      </c>
      <c r="O1712" s="46">
        <f>Tabla2[[#This Row],[Operating Profit]]/Tabla2[[#This Row],[Total Sales]]</f>
        <v>0.35</v>
      </c>
      <c r="P1712" s="1" t="s">
        <v>17</v>
      </c>
    </row>
    <row r="1713" spans="1:16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3" t="str">
        <f>IFERROR(LEFT(Tabla2[[#This Row],[Product]],FIND(" ",Tabla2[[#This Row],[Product]])-3),Tabla2[[#This Row],[Product]])</f>
        <v>Men</v>
      </c>
      <c r="I1713" s="6">
        <v>60</v>
      </c>
      <c r="J1713" s="4">
        <v>4500</v>
      </c>
      <c r="K1713" s="6">
        <f>Tabla2[[#This Row],[Price per Unit]]*Tabla2[[#This Row],[Units Sold]]</f>
        <v>270000</v>
      </c>
      <c r="L1713" s="52">
        <f>Tabla2[[#This Row],[Units Sold]]/Cálculos!$C$11</f>
        <v>1.8153498723809039E-4</v>
      </c>
      <c r="M1713" s="6">
        <f>Tabla2[[#This Row],[Total Sales]]-Tabla2[[#This Row],[Operating Profit]]</f>
        <v>162000</v>
      </c>
      <c r="N1713" s="6">
        <v>107999.99999999999</v>
      </c>
      <c r="O1713" s="46">
        <f>Tabla2[[#This Row],[Operating Profit]]/Tabla2[[#This Row],[Total Sales]]</f>
        <v>0.39999999999999997</v>
      </c>
      <c r="P1713" s="1" t="s">
        <v>17</v>
      </c>
    </row>
    <row r="1714" spans="1:16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3" t="str">
        <f>IFERROR(LEFT(Tabla2[[#This Row],[Product]],FIND(" ",Tabla2[[#This Row],[Product]])-3),Tabla2[[#This Row],[Product]])</f>
        <v>Women</v>
      </c>
      <c r="I1714" s="6">
        <v>64.999999999999986</v>
      </c>
      <c r="J1714" s="4">
        <v>6250</v>
      </c>
      <c r="K1714" s="6">
        <f>Tabla2[[#This Row],[Price per Unit]]*Tabla2[[#This Row],[Units Sold]]</f>
        <v>406249.99999999988</v>
      </c>
      <c r="L1714" s="52">
        <f>Tabla2[[#This Row],[Units Sold]]/Cálculos!$C$11</f>
        <v>2.5213192671957001E-4</v>
      </c>
      <c r="M1714" s="6">
        <f>Tabla2[[#This Row],[Total Sales]]-Tabla2[[#This Row],[Operating Profit]]</f>
        <v>182812.49999999994</v>
      </c>
      <c r="N1714" s="6">
        <v>223437.49999999994</v>
      </c>
      <c r="O1714" s="46">
        <f>Tabla2[[#This Row],[Operating Profit]]/Tabla2[[#This Row],[Total Sales]]</f>
        <v>0.55000000000000004</v>
      </c>
      <c r="P1714" s="1" t="s">
        <v>17</v>
      </c>
    </row>
    <row r="1715" spans="1:16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3" t="str">
        <f>IFERROR(LEFT(Tabla2[[#This Row],[Product]],FIND(" ",Tabla2[[#This Row],[Product]])-3),Tabla2[[#This Row],[Product]])</f>
        <v>Men</v>
      </c>
      <c r="I1715" s="6">
        <v>60</v>
      </c>
      <c r="J1715" s="4">
        <v>8500</v>
      </c>
      <c r="K1715" s="6">
        <f>Tabla2[[#This Row],[Price per Unit]]*Tabla2[[#This Row],[Units Sold]]</f>
        <v>510000</v>
      </c>
      <c r="L1715" s="52">
        <f>Tabla2[[#This Row],[Units Sold]]/Cálculos!$C$11</f>
        <v>3.4289942033861518E-4</v>
      </c>
      <c r="M1715" s="6">
        <f>Tabla2[[#This Row],[Total Sales]]-Tabla2[[#This Row],[Operating Profit]]</f>
        <v>255000</v>
      </c>
      <c r="N1715" s="6">
        <v>255000</v>
      </c>
      <c r="O1715" s="46">
        <f>Tabla2[[#This Row],[Operating Profit]]/Tabla2[[#This Row],[Total Sales]]</f>
        <v>0.5</v>
      </c>
      <c r="P1715" s="1" t="s">
        <v>17</v>
      </c>
    </row>
    <row r="1716" spans="1:16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3" t="str">
        <f>IFERROR(LEFT(Tabla2[[#This Row],[Product]],FIND(" ",Tabla2[[#This Row],[Product]])-3),Tabla2[[#This Row],[Product]])</f>
        <v>Men</v>
      </c>
      <c r="I1716" s="6">
        <v>50</v>
      </c>
      <c r="J1716" s="4">
        <v>6500</v>
      </c>
      <c r="K1716" s="6">
        <f>Tabla2[[#This Row],[Price per Unit]]*Tabla2[[#This Row],[Units Sold]]</f>
        <v>325000</v>
      </c>
      <c r="L1716" s="52">
        <f>Tabla2[[#This Row],[Units Sold]]/Cálculos!$C$11</f>
        <v>2.6221720378835281E-4</v>
      </c>
      <c r="M1716" s="6">
        <f>Tabla2[[#This Row],[Total Sales]]-Tabla2[[#This Row],[Operating Profit]]</f>
        <v>195000</v>
      </c>
      <c r="N1716" s="6">
        <v>129999.99999999999</v>
      </c>
      <c r="O1716" s="46">
        <f>Tabla2[[#This Row],[Operating Profit]]/Tabla2[[#This Row],[Total Sales]]</f>
        <v>0.39999999999999997</v>
      </c>
      <c r="P1716" s="1" t="s">
        <v>17</v>
      </c>
    </row>
    <row r="1717" spans="1:16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3" t="str">
        <f>IFERROR(LEFT(Tabla2[[#This Row],[Product]],FIND(" ",Tabla2[[#This Row],[Product]])-3),Tabla2[[#This Row],[Product]])</f>
        <v>Women</v>
      </c>
      <c r="I1717" s="6">
        <v>50</v>
      </c>
      <c r="J1717" s="4">
        <v>6000</v>
      </c>
      <c r="K1717" s="6">
        <f>Tabla2[[#This Row],[Price per Unit]]*Tabla2[[#This Row],[Units Sold]]</f>
        <v>300000</v>
      </c>
      <c r="L1717" s="52">
        <f>Tabla2[[#This Row],[Units Sold]]/Cálculos!$C$11</f>
        <v>2.4204664965078721E-4</v>
      </c>
      <c r="M1717" s="6">
        <f>Tabla2[[#This Row],[Total Sales]]-Tabla2[[#This Row],[Operating Profit]]</f>
        <v>210000</v>
      </c>
      <c r="N1717" s="6">
        <v>90000</v>
      </c>
      <c r="O1717" s="46">
        <f>Tabla2[[#This Row],[Operating Profit]]/Tabla2[[#This Row],[Total Sales]]</f>
        <v>0.3</v>
      </c>
      <c r="P1717" s="1" t="s">
        <v>17</v>
      </c>
    </row>
    <row r="1718" spans="1:16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3" t="str">
        <f>IFERROR(LEFT(Tabla2[[#This Row],[Product]],FIND(" ",Tabla2[[#This Row],[Product]])-3),Tabla2[[#This Row],[Product]])</f>
        <v>Women</v>
      </c>
      <c r="I1718" s="6">
        <v>50</v>
      </c>
      <c r="J1718" s="4">
        <v>5500</v>
      </c>
      <c r="K1718" s="6">
        <f>Tabla2[[#This Row],[Price per Unit]]*Tabla2[[#This Row],[Units Sold]]</f>
        <v>275000</v>
      </c>
      <c r="L1718" s="52">
        <f>Tabla2[[#This Row],[Units Sold]]/Cálculos!$C$11</f>
        <v>2.218760955132216E-4</v>
      </c>
      <c r="M1718" s="6">
        <f>Tabla2[[#This Row],[Total Sales]]-Tabla2[[#This Row],[Operating Profit]]</f>
        <v>178750</v>
      </c>
      <c r="N1718" s="6">
        <v>96250</v>
      </c>
      <c r="O1718" s="46">
        <f>Tabla2[[#This Row],[Operating Profit]]/Tabla2[[#This Row],[Total Sales]]</f>
        <v>0.35</v>
      </c>
      <c r="P1718" s="1" t="s">
        <v>17</v>
      </c>
    </row>
    <row r="1719" spans="1:16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3" t="str">
        <f>IFERROR(LEFT(Tabla2[[#This Row],[Product]],FIND(" ",Tabla2[[#This Row],[Product]])-3),Tabla2[[#This Row],[Product]])</f>
        <v>Men</v>
      </c>
      <c r="I1719" s="6">
        <v>60</v>
      </c>
      <c r="J1719" s="4">
        <v>5500</v>
      </c>
      <c r="K1719" s="6">
        <f>Tabla2[[#This Row],[Price per Unit]]*Tabla2[[#This Row],[Units Sold]]</f>
        <v>330000</v>
      </c>
      <c r="L1719" s="52">
        <f>Tabla2[[#This Row],[Units Sold]]/Cálculos!$C$11</f>
        <v>2.218760955132216E-4</v>
      </c>
      <c r="M1719" s="6">
        <f>Tabla2[[#This Row],[Total Sales]]-Tabla2[[#This Row],[Operating Profit]]</f>
        <v>198000</v>
      </c>
      <c r="N1719" s="6">
        <v>132000</v>
      </c>
      <c r="O1719" s="46">
        <f>Tabla2[[#This Row],[Operating Profit]]/Tabla2[[#This Row],[Total Sales]]</f>
        <v>0.4</v>
      </c>
      <c r="P1719" s="1" t="s">
        <v>17</v>
      </c>
    </row>
    <row r="1720" spans="1:16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3" t="str">
        <f>IFERROR(LEFT(Tabla2[[#This Row],[Product]],FIND(" ",Tabla2[[#This Row],[Product]])-3),Tabla2[[#This Row],[Product]])</f>
        <v>Women</v>
      </c>
      <c r="I1720" s="6">
        <v>64.999999999999986</v>
      </c>
      <c r="J1720" s="4">
        <v>6500</v>
      </c>
      <c r="K1720" s="6">
        <f>Tabla2[[#This Row],[Price per Unit]]*Tabla2[[#This Row],[Units Sold]]</f>
        <v>422499.99999999988</v>
      </c>
      <c r="L1720" s="52">
        <f>Tabla2[[#This Row],[Units Sold]]/Cálculos!$C$11</f>
        <v>2.6221720378835281E-4</v>
      </c>
      <c r="M1720" s="6">
        <f>Tabla2[[#This Row],[Total Sales]]-Tabla2[[#This Row],[Operating Profit]]</f>
        <v>190124.99999999994</v>
      </c>
      <c r="N1720" s="6">
        <v>232374.99999999994</v>
      </c>
      <c r="O1720" s="46">
        <f>Tabla2[[#This Row],[Operating Profit]]/Tabla2[[#This Row],[Total Sales]]</f>
        <v>0.55000000000000004</v>
      </c>
      <c r="P1720" s="1" t="s">
        <v>17</v>
      </c>
    </row>
    <row r="1721" spans="1:16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3" t="str">
        <f>IFERROR(LEFT(Tabla2[[#This Row],[Product]],FIND(" ",Tabla2[[#This Row],[Product]])-3),Tabla2[[#This Row],[Product]])</f>
        <v>Men</v>
      </c>
      <c r="I1721" s="6">
        <v>30</v>
      </c>
      <c r="J1721" s="4">
        <v>6250</v>
      </c>
      <c r="K1721" s="6">
        <f>Tabla2[[#This Row],[Price per Unit]]*Tabla2[[#This Row],[Units Sold]]</f>
        <v>187500</v>
      </c>
      <c r="L1721" s="52">
        <f>Tabla2[[#This Row],[Units Sold]]/Cálculos!$C$11</f>
        <v>2.5213192671957001E-4</v>
      </c>
      <c r="M1721" s="6">
        <f>Tabla2[[#This Row],[Total Sales]]-Tabla2[[#This Row],[Operating Profit]]</f>
        <v>112500</v>
      </c>
      <c r="N1721" s="6">
        <v>75000</v>
      </c>
      <c r="O1721" s="46">
        <f>Tabla2[[#This Row],[Operating Profit]]/Tabla2[[#This Row],[Total Sales]]</f>
        <v>0.4</v>
      </c>
      <c r="P1721" s="1" t="s">
        <v>17</v>
      </c>
    </row>
    <row r="1722" spans="1:16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3" t="str">
        <f>IFERROR(LEFT(Tabla2[[#This Row],[Product]],FIND(" ",Tabla2[[#This Row],[Product]])-3),Tabla2[[#This Row],[Product]])</f>
        <v>Men</v>
      </c>
      <c r="I1722" s="6">
        <v>30</v>
      </c>
      <c r="J1722" s="4">
        <v>4250</v>
      </c>
      <c r="K1722" s="6">
        <f>Tabla2[[#This Row],[Price per Unit]]*Tabla2[[#This Row],[Units Sold]]</f>
        <v>127500</v>
      </c>
      <c r="L1722" s="52">
        <f>Tabla2[[#This Row],[Units Sold]]/Cálculos!$C$11</f>
        <v>1.7144971016930759E-4</v>
      </c>
      <c r="M1722" s="6">
        <f>Tabla2[[#This Row],[Total Sales]]-Tabla2[[#This Row],[Operating Profit]]</f>
        <v>82875</v>
      </c>
      <c r="N1722" s="6">
        <v>44625</v>
      </c>
      <c r="O1722" s="46">
        <f>Tabla2[[#This Row],[Operating Profit]]/Tabla2[[#This Row],[Total Sales]]</f>
        <v>0.35</v>
      </c>
      <c r="P1722" s="1" t="s">
        <v>17</v>
      </c>
    </row>
    <row r="1723" spans="1:16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3" t="str">
        <f>IFERROR(LEFT(Tabla2[[#This Row],[Product]],FIND(" ",Tabla2[[#This Row],[Product]])-3),Tabla2[[#This Row],[Product]])</f>
        <v>Women</v>
      </c>
      <c r="I1723" s="6">
        <v>20</v>
      </c>
      <c r="J1723" s="4">
        <v>4250</v>
      </c>
      <c r="K1723" s="6">
        <f>Tabla2[[#This Row],[Price per Unit]]*Tabla2[[#This Row],[Units Sold]]</f>
        <v>85000</v>
      </c>
      <c r="L1723" s="52">
        <f>Tabla2[[#This Row],[Units Sold]]/Cálculos!$C$11</f>
        <v>1.7144971016930759E-4</v>
      </c>
      <c r="M1723" s="6">
        <f>Tabla2[[#This Row],[Total Sales]]-Tabla2[[#This Row],[Operating Profit]]</f>
        <v>55250</v>
      </c>
      <c r="N1723" s="6">
        <v>29749.999999999996</v>
      </c>
      <c r="O1723" s="46">
        <f>Tabla2[[#This Row],[Operating Profit]]/Tabla2[[#This Row],[Total Sales]]</f>
        <v>0.35</v>
      </c>
      <c r="P1723" s="1" t="s">
        <v>17</v>
      </c>
    </row>
    <row r="1724" spans="1:16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3" t="str">
        <f>IFERROR(LEFT(Tabla2[[#This Row],[Product]],FIND(" ",Tabla2[[#This Row],[Product]])-3),Tabla2[[#This Row],[Product]])</f>
        <v>Women</v>
      </c>
      <c r="I1724" s="6">
        <v>25.000000000000007</v>
      </c>
      <c r="J1724" s="4">
        <v>2750</v>
      </c>
      <c r="K1724" s="6">
        <f>Tabla2[[#This Row],[Price per Unit]]*Tabla2[[#This Row],[Units Sold]]</f>
        <v>68750.000000000015</v>
      </c>
      <c r="L1724" s="52">
        <f>Tabla2[[#This Row],[Units Sold]]/Cálculos!$C$11</f>
        <v>1.109380477566108E-4</v>
      </c>
      <c r="M1724" s="6">
        <f>Tabla2[[#This Row],[Total Sales]]-Tabla2[[#This Row],[Operating Profit]]</f>
        <v>41250.000000000007</v>
      </c>
      <c r="N1724" s="6">
        <v>27500.000000000007</v>
      </c>
      <c r="O1724" s="46">
        <f>Tabla2[[#This Row],[Operating Profit]]/Tabla2[[#This Row],[Total Sales]]</f>
        <v>0.4</v>
      </c>
      <c r="P1724" s="1" t="s">
        <v>17</v>
      </c>
    </row>
    <row r="1725" spans="1:16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3" t="str">
        <f>IFERROR(LEFT(Tabla2[[#This Row],[Product]],FIND(" ",Tabla2[[#This Row],[Product]])-3),Tabla2[[#This Row],[Product]])</f>
        <v>Men</v>
      </c>
      <c r="I1725" s="6">
        <v>40</v>
      </c>
      <c r="J1725" s="4">
        <v>3250</v>
      </c>
      <c r="K1725" s="6">
        <f>Tabla2[[#This Row],[Price per Unit]]*Tabla2[[#This Row],[Units Sold]]</f>
        <v>130000</v>
      </c>
      <c r="L1725" s="52">
        <f>Tabla2[[#This Row],[Units Sold]]/Cálculos!$C$11</f>
        <v>1.3110860189417641E-4</v>
      </c>
      <c r="M1725" s="6">
        <f>Tabla2[[#This Row],[Total Sales]]-Tabla2[[#This Row],[Operating Profit]]</f>
        <v>84500</v>
      </c>
      <c r="N1725" s="6">
        <v>45500</v>
      </c>
      <c r="O1725" s="46">
        <f>Tabla2[[#This Row],[Operating Profit]]/Tabla2[[#This Row],[Total Sales]]</f>
        <v>0.35</v>
      </c>
      <c r="P1725" s="1" t="s">
        <v>17</v>
      </c>
    </row>
    <row r="1726" spans="1:16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3" t="str">
        <f>IFERROR(LEFT(Tabla2[[#This Row],[Product]],FIND(" ",Tabla2[[#This Row],[Product]])-3),Tabla2[[#This Row],[Product]])</f>
        <v>Women</v>
      </c>
      <c r="I1726" s="6">
        <v>30</v>
      </c>
      <c r="J1726" s="4">
        <v>4250</v>
      </c>
      <c r="K1726" s="6">
        <f>Tabla2[[#This Row],[Price per Unit]]*Tabla2[[#This Row],[Units Sold]]</f>
        <v>127500</v>
      </c>
      <c r="L1726" s="52">
        <f>Tabla2[[#This Row],[Units Sold]]/Cálculos!$C$11</f>
        <v>1.7144971016930759E-4</v>
      </c>
      <c r="M1726" s="6">
        <f>Tabla2[[#This Row],[Total Sales]]-Tabla2[[#This Row],[Operating Profit]]</f>
        <v>63750</v>
      </c>
      <c r="N1726" s="6">
        <v>63750</v>
      </c>
      <c r="O1726" s="46">
        <f>Tabla2[[#This Row],[Operating Profit]]/Tabla2[[#This Row],[Total Sales]]</f>
        <v>0.5</v>
      </c>
      <c r="P1726" s="1" t="s">
        <v>17</v>
      </c>
    </row>
    <row r="1727" spans="1:16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3" t="str">
        <f>IFERROR(LEFT(Tabla2[[#This Row],[Product]],FIND(" ",Tabla2[[#This Row],[Product]])-3),Tabla2[[#This Row],[Product]])</f>
        <v>Men</v>
      </c>
      <c r="I1727" s="6">
        <v>30</v>
      </c>
      <c r="J1727" s="4">
        <v>6750</v>
      </c>
      <c r="K1727" s="6">
        <f>Tabla2[[#This Row],[Price per Unit]]*Tabla2[[#This Row],[Units Sold]]</f>
        <v>202500</v>
      </c>
      <c r="L1727" s="52">
        <f>Tabla2[[#This Row],[Units Sold]]/Cálculos!$C$11</f>
        <v>2.7230248085713561E-4</v>
      </c>
      <c r="M1727" s="6">
        <f>Tabla2[[#This Row],[Total Sales]]-Tabla2[[#This Row],[Operating Profit]]</f>
        <v>121500</v>
      </c>
      <c r="N1727" s="6">
        <v>81000</v>
      </c>
      <c r="O1727" s="46">
        <f>Tabla2[[#This Row],[Operating Profit]]/Tabla2[[#This Row],[Total Sales]]</f>
        <v>0.4</v>
      </c>
      <c r="P1727" s="1" t="s">
        <v>17</v>
      </c>
    </row>
    <row r="1728" spans="1:16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3" t="str">
        <f>IFERROR(LEFT(Tabla2[[#This Row],[Product]],FIND(" ",Tabla2[[#This Row],[Product]])-3),Tabla2[[#This Row],[Product]])</f>
        <v>Men</v>
      </c>
      <c r="I1728" s="6">
        <v>30</v>
      </c>
      <c r="J1728" s="4">
        <v>3250</v>
      </c>
      <c r="K1728" s="6">
        <f>Tabla2[[#This Row],[Price per Unit]]*Tabla2[[#This Row],[Units Sold]]</f>
        <v>97500</v>
      </c>
      <c r="L1728" s="52">
        <f>Tabla2[[#This Row],[Units Sold]]/Cálculos!$C$11</f>
        <v>1.3110860189417641E-4</v>
      </c>
      <c r="M1728" s="6">
        <f>Tabla2[[#This Row],[Total Sales]]-Tabla2[[#This Row],[Operating Profit]]</f>
        <v>63375</v>
      </c>
      <c r="N1728" s="6">
        <v>34125</v>
      </c>
      <c r="O1728" s="46">
        <f>Tabla2[[#This Row],[Operating Profit]]/Tabla2[[#This Row],[Total Sales]]</f>
        <v>0.35</v>
      </c>
      <c r="P1728" s="1" t="s">
        <v>17</v>
      </c>
    </row>
    <row r="1729" spans="1:16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3" t="str">
        <f>IFERROR(LEFT(Tabla2[[#This Row],[Product]],FIND(" ",Tabla2[[#This Row],[Product]])-3),Tabla2[[#This Row],[Product]])</f>
        <v>Women</v>
      </c>
      <c r="I1729" s="6">
        <v>20</v>
      </c>
      <c r="J1729" s="4">
        <v>3750</v>
      </c>
      <c r="K1729" s="6">
        <f>Tabla2[[#This Row],[Price per Unit]]*Tabla2[[#This Row],[Units Sold]]</f>
        <v>75000</v>
      </c>
      <c r="L1729" s="52">
        <f>Tabla2[[#This Row],[Units Sold]]/Cálculos!$C$11</f>
        <v>1.5127915603174201E-4</v>
      </c>
      <c r="M1729" s="6">
        <f>Tabla2[[#This Row],[Total Sales]]-Tabla2[[#This Row],[Operating Profit]]</f>
        <v>48750</v>
      </c>
      <c r="N1729" s="6">
        <v>26250</v>
      </c>
      <c r="O1729" s="46">
        <f>Tabla2[[#This Row],[Operating Profit]]/Tabla2[[#This Row],[Total Sales]]</f>
        <v>0.35</v>
      </c>
      <c r="P1729" s="1" t="s">
        <v>17</v>
      </c>
    </row>
    <row r="1730" spans="1:16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3" t="str">
        <f>IFERROR(LEFT(Tabla2[[#This Row],[Product]],FIND(" ",Tabla2[[#This Row],[Product]])-3),Tabla2[[#This Row],[Product]])</f>
        <v>Women</v>
      </c>
      <c r="I1730" s="6">
        <v>25.000000000000007</v>
      </c>
      <c r="J1730" s="4">
        <v>2500</v>
      </c>
      <c r="K1730" s="6">
        <f>Tabla2[[#This Row],[Price per Unit]]*Tabla2[[#This Row],[Units Sold]]</f>
        <v>62500.000000000015</v>
      </c>
      <c r="L1730" s="52">
        <f>Tabla2[[#This Row],[Units Sold]]/Cálculos!$C$11</f>
        <v>1.00852770687828E-4</v>
      </c>
      <c r="M1730" s="6">
        <f>Tabla2[[#This Row],[Total Sales]]-Tabla2[[#This Row],[Operating Profit]]</f>
        <v>37500.000000000007</v>
      </c>
      <c r="N1730" s="6">
        <v>25000.000000000007</v>
      </c>
      <c r="O1730" s="46">
        <f>Tabla2[[#This Row],[Operating Profit]]/Tabla2[[#This Row],[Total Sales]]</f>
        <v>0.4</v>
      </c>
      <c r="P1730" s="1" t="s">
        <v>17</v>
      </c>
    </row>
    <row r="1731" spans="1:16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3" t="str">
        <f>IFERROR(LEFT(Tabla2[[#This Row],[Product]],FIND(" ",Tabla2[[#This Row],[Product]])-3),Tabla2[[#This Row],[Product]])</f>
        <v>Men</v>
      </c>
      <c r="I1731" s="6">
        <v>40</v>
      </c>
      <c r="J1731" s="4">
        <v>3250</v>
      </c>
      <c r="K1731" s="6">
        <f>Tabla2[[#This Row],[Price per Unit]]*Tabla2[[#This Row],[Units Sold]]</f>
        <v>130000</v>
      </c>
      <c r="L1731" s="52">
        <f>Tabla2[[#This Row],[Units Sold]]/Cálculos!$C$11</f>
        <v>1.3110860189417641E-4</v>
      </c>
      <c r="M1731" s="6">
        <f>Tabla2[[#This Row],[Total Sales]]-Tabla2[[#This Row],[Operating Profit]]</f>
        <v>84500</v>
      </c>
      <c r="N1731" s="6">
        <v>45500</v>
      </c>
      <c r="O1731" s="46">
        <f>Tabla2[[#This Row],[Operating Profit]]/Tabla2[[#This Row],[Total Sales]]</f>
        <v>0.35</v>
      </c>
      <c r="P1731" s="1" t="s">
        <v>17</v>
      </c>
    </row>
    <row r="1732" spans="1:16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3" t="str">
        <f>IFERROR(LEFT(Tabla2[[#This Row],[Product]],FIND(" ",Tabla2[[#This Row],[Product]])-3),Tabla2[[#This Row],[Product]])</f>
        <v>Women</v>
      </c>
      <c r="I1732" s="6">
        <v>30</v>
      </c>
      <c r="J1732" s="4">
        <v>4000</v>
      </c>
      <c r="K1732" s="6">
        <f>Tabla2[[#This Row],[Price per Unit]]*Tabla2[[#This Row],[Units Sold]]</f>
        <v>120000</v>
      </c>
      <c r="L1732" s="52">
        <f>Tabla2[[#This Row],[Units Sold]]/Cálculos!$C$11</f>
        <v>1.6136443310052479E-4</v>
      </c>
      <c r="M1732" s="6">
        <f>Tabla2[[#This Row],[Total Sales]]-Tabla2[[#This Row],[Operating Profit]]</f>
        <v>60000</v>
      </c>
      <c r="N1732" s="6">
        <v>60000</v>
      </c>
      <c r="O1732" s="46">
        <f>Tabla2[[#This Row],[Operating Profit]]/Tabla2[[#This Row],[Total Sales]]</f>
        <v>0.5</v>
      </c>
      <c r="P1732" s="1" t="s">
        <v>17</v>
      </c>
    </row>
    <row r="1733" spans="1:16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3" t="str">
        <f>IFERROR(LEFT(Tabla2[[#This Row],[Product]],FIND(" ",Tabla2[[#This Row],[Product]])-3),Tabla2[[#This Row],[Product]])</f>
        <v>Men</v>
      </c>
      <c r="I1733" s="6">
        <v>35</v>
      </c>
      <c r="J1733" s="4">
        <v>6200</v>
      </c>
      <c r="K1733" s="6">
        <f>Tabla2[[#This Row],[Price per Unit]]*Tabla2[[#This Row],[Units Sold]]</f>
        <v>217000</v>
      </c>
      <c r="L1733" s="52">
        <f>Tabla2[[#This Row],[Units Sold]]/Cálculos!$C$11</f>
        <v>2.5011487130581343E-4</v>
      </c>
      <c r="M1733" s="6">
        <f>Tabla2[[#This Row],[Total Sales]]-Tabla2[[#This Row],[Operating Profit]]</f>
        <v>130200</v>
      </c>
      <c r="N1733" s="6">
        <v>86800</v>
      </c>
      <c r="O1733" s="46">
        <f>Tabla2[[#This Row],[Operating Profit]]/Tabla2[[#This Row],[Total Sales]]</f>
        <v>0.4</v>
      </c>
      <c r="P1733" s="1" t="s">
        <v>17</v>
      </c>
    </row>
    <row r="1734" spans="1:16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3" t="str">
        <f>IFERROR(LEFT(Tabla2[[#This Row],[Product]],FIND(" ",Tabla2[[#This Row],[Product]])-3),Tabla2[[#This Row],[Product]])</f>
        <v>Men</v>
      </c>
      <c r="I1734" s="6">
        <v>35</v>
      </c>
      <c r="J1734" s="4">
        <v>3000</v>
      </c>
      <c r="K1734" s="6">
        <f>Tabla2[[#This Row],[Price per Unit]]*Tabla2[[#This Row],[Units Sold]]</f>
        <v>105000</v>
      </c>
      <c r="L1734" s="52">
        <f>Tabla2[[#This Row],[Units Sold]]/Cálculos!$C$11</f>
        <v>1.210233248253936E-4</v>
      </c>
      <c r="M1734" s="6">
        <f>Tabla2[[#This Row],[Total Sales]]-Tabla2[[#This Row],[Operating Profit]]</f>
        <v>68250</v>
      </c>
      <c r="N1734" s="6">
        <v>36750</v>
      </c>
      <c r="O1734" s="46">
        <f>Tabla2[[#This Row],[Operating Profit]]/Tabla2[[#This Row],[Total Sales]]</f>
        <v>0.35</v>
      </c>
      <c r="P1734" s="1" t="s">
        <v>17</v>
      </c>
    </row>
    <row r="1735" spans="1:16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3" t="str">
        <f>IFERROR(LEFT(Tabla2[[#This Row],[Product]],FIND(" ",Tabla2[[#This Row],[Product]])-3),Tabla2[[#This Row],[Product]])</f>
        <v>Women</v>
      </c>
      <c r="I1735" s="6">
        <v>25.000000000000007</v>
      </c>
      <c r="J1735" s="4">
        <v>3500</v>
      </c>
      <c r="K1735" s="6">
        <f>Tabla2[[#This Row],[Price per Unit]]*Tabla2[[#This Row],[Units Sold]]</f>
        <v>87500.000000000029</v>
      </c>
      <c r="L1735" s="52">
        <f>Tabla2[[#This Row],[Units Sold]]/Cálculos!$C$11</f>
        <v>1.4119387896295921E-4</v>
      </c>
      <c r="M1735" s="6">
        <f>Tabla2[[#This Row],[Total Sales]]-Tabla2[[#This Row],[Operating Profit]]</f>
        <v>56875.000000000022</v>
      </c>
      <c r="N1735" s="6">
        <v>30625.000000000007</v>
      </c>
      <c r="O1735" s="46">
        <f>Tabla2[[#This Row],[Operating Profit]]/Tabla2[[#This Row],[Total Sales]]</f>
        <v>0.35</v>
      </c>
      <c r="P1735" s="1" t="s">
        <v>17</v>
      </c>
    </row>
    <row r="1736" spans="1:16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3" t="str">
        <f>IFERROR(LEFT(Tabla2[[#This Row],[Product]],FIND(" ",Tabla2[[#This Row],[Product]])-3),Tabla2[[#This Row],[Product]])</f>
        <v>Women</v>
      </c>
      <c r="I1736" s="6">
        <v>30</v>
      </c>
      <c r="J1736" s="4">
        <v>2000</v>
      </c>
      <c r="K1736" s="6">
        <f>Tabla2[[#This Row],[Price per Unit]]*Tabla2[[#This Row],[Units Sold]]</f>
        <v>60000</v>
      </c>
      <c r="L1736" s="52">
        <f>Tabla2[[#This Row],[Units Sold]]/Cálculos!$C$11</f>
        <v>8.0682216550262393E-5</v>
      </c>
      <c r="M1736" s="6">
        <f>Tabla2[[#This Row],[Total Sales]]-Tabla2[[#This Row],[Operating Profit]]</f>
        <v>36000</v>
      </c>
      <c r="N1736" s="6">
        <v>24000</v>
      </c>
      <c r="O1736" s="46">
        <f>Tabla2[[#This Row],[Operating Profit]]/Tabla2[[#This Row],[Total Sales]]</f>
        <v>0.4</v>
      </c>
      <c r="P1736" s="1" t="s">
        <v>17</v>
      </c>
    </row>
    <row r="1737" spans="1:16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3" t="str">
        <f>IFERROR(LEFT(Tabla2[[#This Row],[Product]],FIND(" ",Tabla2[[#This Row],[Product]])-3),Tabla2[[#This Row],[Product]])</f>
        <v>Men</v>
      </c>
      <c r="I1737" s="6">
        <v>45</v>
      </c>
      <c r="J1737" s="4">
        <v>2500</v>
      </c>
      <c r="K1737" s="6">
        <f>Tabla2[[#This Row],[Price per Unit]]*Tabla2[[#This Row],[Units Sold]]</f>
        <v>112500</v>
      </c>
      <c r="L1737" s="52">
        <f>Tabla2[[#This Row],[Units Sold]]/Cálculos!$C$11</f>
        <v>1.00852770687828E-4</v>
      </c>
      <c r="M1737" s="6">
        <f>Tabla2[[#This Row],[Total Sales]]-Tabla2[[#This Row],[Operating Profit]]</f>
        <v>73125</v>
      </c>
      <c r="N1737" s="6">
        <v>39375</v>
      </c>
      <c r="O1737" s="46">
        <f>Tabla2[[#This Row],[Operating Profit]]/Tabla2[[#This Row],[Total Sales]]</f>
        <v>0.35</v>
      </c>
      <c r="P1737" s="1" t="s">
        <v>17</v>
      </c>
    </row>
    <row r="1738" spans="1:16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3" t="str">
        <f>IFERROR(LEFT(Tabla2[[#This Row],[Product]],FIND(" ",Tabla2[[#This Row],[Product]])-3),Tabla2[[#This Row],[Product]])</f>
        <v>Women</v>
      </c>
      <c r="I1738" s="6">
        <v>35</v>
      </c>
      <c r="J1738" s="4">
        <v>3500</v>
      </c>
      <c r="K1738" s="6">
        <f>Tabla2[[#This Row],[Price per Unit]]*Tabla2[[#This Row],[Units Sold]]</f>
        <v>122500</v>
      </c>
      <c r="L1738" s="52">
        <f>Tabla2[[#This Row],[Units Sold]]/Cálculos!$C$11</f>
        <v>1.4119387896295921E-4</v>
      </c>
      <c r="M1738" s="6">
        <f>Tabla2[[#This Row],[Total Sales]]-Tabla2[[#This Row],[Operating Profit]]</f>
        <v>61250</v>
      </c>
      <c r="N1738" s="6">
        <v>61250</v>
      </c>
      <c r="O1738" s="46">
        <f>Tabla2[[#This Row],[Operating Profit]]/Tabla2[[#This Row],[Total Sales]]</f>
        <v>0.5</v>
      </c>
      <c r="P1738" s="1" t="s">
        <v>17</v>
      </c>
    </row>
    <row r="1739" spans="1:16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3" t="str">
        <f>IFERROR(LEFT(Tabla2[[#This Row],[Product]],FIND(" ",Tabla2[[#This Row],[Product]])-3),Tabla2[[#This Row],[Product]])</f>
        <v>Men</v>
      </c>
      <c r="I1739" s="6">
        <v>35</v>
      </c>
      <c r="J1739" s="4">
        <v>5750</v>
      </c>
      <c r="K1739" s="6">
        <f>Tabla2[[#This Row],[Price per Unit]]*Tabla2[[#This Row],[Units Sold]]</f>
        <v>201250</v>
      </c>
      <c r="L1739" s="52">
        <f>Tabla2[[#This Row],[Units Sold]]/Cálculos!$C$11</f>
        <v>2.319613725820044E-4</v>
      </c>
      <c r="M1739" s="6">
        <f>Tabla2[[#This Row],[Total Sales]]-Tabla2[[#This Row],[Operating Profit]]</f>
        <v>120750</v>
      </c>
      <c r="N1739" s="6">
        <v>80500</v>
      </c>
      <c r="O1739" s="46">
        <f>Tabla2[[#This Row],[Operating Profit]]/Tabla2[[#This Row],[Total Sales]]</f>
        <v>0.4</v>
      </c>
      <c r="P1739" s="1" t="s">
        <v>17</v>
      </c>
    </row>
    <row r="1740" spans="1:16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3" t="str">
        <f>IFERROR(LEFT(Tabla2[[#This Row],[Product]],FIND(" ",Tabla2[[#This Row],[Product]])-3),Tabla2[[#This Row],[Product]])</f>
        <v>Men</v>
      </c>
      <c r="I1740" s="6">
        <v>30.000000000000004</v>
      </c>
      <c r="J1740" s="4">
        <v>2750</v>
      </c>
      <c r="K1740" s="6">
        <f>Tabla2[[#This Row],[Price per Unit]]*Tabla2[[#This Row],[Units Sold]]</f>
        <v>82500.000000000015</v>
      </c>
      <c r="L1740" s="52">
        <f>Tabla2[[#This Row],[Units Sold]]/Cálculos!$C$11</f>
        <v>1.109380477566108E-4</v>
      </c>
      <c r="M1740" s="6">
        <f>Tabla2[[#This Row],[Total Sales]]-Tabla2[[#This Row],[Operating Profit]]</f>
        <v>53625.000000000015</v>
      </c>
      <c r="N1740" s="6">
        <v>28875.000000000004</v>
      </c>
      <c r="O1740" s="46">
        <f>Tabla2[[#This Row],[Operating Profit]]/Tabla2[[#This Row],[Total Sales]]</f>
        <v>0.35</v>
      </c>
      <c r="P1740" s="1" t="s">
        <v>17</v>
      </c>
    </row>
    <row r="1741" spans="1:16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3" t="str">
        <f>IFERROR(LEFT(Tabla2[[#This Row],[Product]],FIND(" ",Tabla2[[#This Row],[Product]])-3),Tabla2[[#This Row],[Product]])</f>
        <v>Women</v>
      </c>
      <c r="I1741" s="6">
        <v>20.000000000000007</v>
      </c>
      <c r="J1741" s="4">
        <v>2750</v>
      </c>
      <c r="K1741" s="6">
        <f>Tabla2[[#This Row],[Price per Unit]]*Tabla2[[#This Row],[Units Sold]]</f>
        <v>55000.000000000022</v>
      </c>
      <c r="L1741" s="52">
        <f>Tabla2[[#This Row],[Units Sold]]/Cálculos!$C$11</f>
        <v>1.109380477566108E-4</v>
      </c>
      <c r="M1741" s="6">
        <f>Tabla2[[#This Row],[Total Sales]]-Tabla2[[#This Row],[Operating Profit]]</f>
        <v>35750.000000000015</v>
      </c>
      <c r="N1741" s="6">
        <v>19250.000000000007</v>
      </c>
      <c r="O1741" s="46">
        <f>Tabla2[[#This Row],[Operating Profit]]/Tabla2[[#This Row],[Total Sales]]</f>
        <v>0.35</v>
      </c>
      <c r="P1741" s="1" t="s">
        <v>17</v>
      </c>
    </row>
    <row r="1742" spans="1:16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3" t="str">
        <f>IFERROR(LEFT(Tabla2[[#This Row],[Product]],FIND(" ",Tabla2[[#This Row],[Product]])-3),Tabla2[[#This Row],[Product]])</f>
        <v>Women</v>
      </c>
      <c r="I1742" s="6">
        <v>25</v>
      </c>
      <c r="J1742" s="4">
        <v>2000</v>
      </c>
      <c r="K1742" s="6">
        <f>Tabla2[[#This Row],[Price per Unit]]*Tabla2[[#This Row],[Units Sold]]</f>
        <v>50000</v>
      </c>
      <c r="L1742" s="52">
        <f>Tabla2[[#This Row],[Units Sold]]/Cálculos!$C$11</f>
        <v>8.0682216550262393E-5</v>
      </c>
      <c r="M1742" s="6">
        <f>Tabla2[[#This Row],[Total Sales]]-Tabla2[[#This Row],[Operating Profit]]</f>
        <v>30000</v>
      </c>
      <c r="N1742" s="6">
        <v>20000</v>
      </c>
      <c r="O1742" s="46">
        <f>Tabla2[[#This Row],[Operating Profit]]/Tabla2[[#This Row],[Total Sales]]</f>
        <v>0.4</v>
      </c>
      <c r="P1742" s="1" t="s">
        <v>17</v>
      </c>
    </row>
    <row r="1743" spans="1:16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3" t="str">
        <f>IFERROR(LEFT(Tabla2[[#This Row],[Product]],FIND(" ",Tabla2[[#This Row],[Product]])-3),Tabla2[[#This Row],[Product]])</f>
        <v>Men</v>
      </c>
      <c r="I1743" s="6">
        <v>40</v>
      </c>
      <c r="J1743" s="4">
        <v>2250</v>
      </c>
      <c r="K1743" s="6">
        <f>Tabla2[[#This Row],[Price per Unit]]*Tabla2[[#This Row],[Units Sold]]</f>
        <v>90000</v>
      </c>
      <c r="L1743" s="52">
        <f>Tabla2[[#This Row],[Units Sold]]/Cálculos!$C$11</f>
        <v>9.0767493619045195E-5</v>
      </c>
      <c r="M1743" s="6">
        <f>Tabla2[[#This Row],[Total Sales]]-Tabla2[[#This Row],[Operating Profit]]</f>
        <v>58500</v>
      </c>
      <c r="N1743" s="6">
        <v>31499.999999999996</v>
      </c>
      <c r="O1743" s="46">
        <f>Tabla2[[#This Row],[Operating Profit]]/Tabla2[[#This Row],[Total Sales]]</f>
        <v>0.35</v>
      </c>
      <c r="P1743" s="1" t="s">
        <v>17</v>
      </c>
    </row>
    <row r="1744" spans="1:16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3" t="str">
        <f>IFERROR(LEFT(Tabla2[[#This Row],[Product]],FIND(" ",Tabla2[[#This Row],[Product]])-3),Tabla2[[#This Row],[Product]])</f>
        <v>Women</v>
      </c>
      <c r="I1744" s="6">
        <v>30.000000000000004</v>
      </c>
      <c r="J1744" s="4">
        <v>3500</v>
      </c>
      <c r="K1744" s="6">
        <f>Tabla2[[#This Row],[Price per Unit]]*Tabla2[[#This Row],[Units Sold]]</f>
        <v>105000.00000000001</v>
      </c>
      <c r="L1744" s="52">
        <f>Tabla2[[#This Row],[Units Sold]]/Cálculos!$C$11</f>
        <v>1.4119387896295921E-4</v>
      </c>
      <c r="M1744" s="6">
        <f>Tabla2[[#This Row],[Total Sales]]-Tabla2[[#This Row],[Operating Profit]]</f>
        <v>52500.000000000007</v>
      </c>
      <c r="N1744" s="6">
        <v>52500.000000000007</v>
      </c>
      <c r="O1744" s="46">
        <f>Tabla2[[#This Row],[Operating Profit]]/Tabla2[[#This Row],[Total Sales]]</f>
        <v>0.5</v>
      </c>
      <c r="P1744" s="1" t="s">
        <v>17</v>
      </c>
    </row>
    <row r="1745" spans="1:16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3" t="str">
        <f>IFERROR(LEFT(Tabla2[[#This Row],[Product]],FIND(" ",Tabla2[[#This Row],[Product]])-3),Tabla2[[#This Row],[Product]])</f>
        <v>Men</v>
      </c>
      <c r="I1745" s="6">
        <v>40</v>
      </c>
      <c r="J1745" s="4">
        <v>6200</v>
      </c>
      <c r="K1745" s="6">
        <f>Tabla2[[#This Row],[Price per Unit]]*Tabla2[[#This Row],[Units Sold]]</f>
        <v>248000</v>
      </c>
      <c r="L1745" s="52">
        <f>Tabla2[[#This Row],[Units Sold]]/Cálculos!$C$11</f>
        <v>2.5011487130581343E-4</v>
      </c>
      <c r="M1745" s="6">
        <f>Tabla2[[#This Row],[Total Sales]]-Tabla2[[#This Row],[Operating Profit]]</f>
        <v>148800</v>
      </c>
      <c r="N1745" s="6">
        <v>99200</v>
      </c>
      <c r="O1745" s="46">
        <f>Tabla2[[#This Row],[Operating Profit]]/Tabla2[[#This Row],[Total Sales]]</f>
        <v>0.4</v>
      </c>
      <c r="P1745" s="1" t="s">
        <v>17</v>
      </c>
    </row>
    <row r="1746" spans="1:16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3" t="str">
        <f>IFERROR(LEFT(Tabla2[[#This Row],[Product]],FIND(" ",Tabla2[[#This Row],[Product]])-3),Tabla2[[#This Row],[Product]])</f>
        <v>Men</v>
      </c>
      <c r="I1746" s="6">
        <v>35.000000000000007</v>
      </c>
      <c r="J1746" s="4">
        <v>3250</v>
      </c>
      <c r="K1746" s="6">
        <f>Tabla2[[#This Row],[Price per Unit]]*Tabla2[[#This Row],[Units Sold]]</f>
        <v>113750.00000000003</v>
      </c>
      <c r="L1746" s="52">
        <f>Tabla2[[#This Row],[Units Sold]]/Cálculos!$C$11</f>
        <v>1.3110860189417641E-4</v>
      </c>
      <c r="M1746" s="6">
        <f>Tabla2[[#This Row],[Total Sales]]-Tabla2[[#This Row],[Operating Profit]]</f>
        <v>73937.500000000029</v>
      </c>
      <c r="N1746" s="6">
        <v>39812.500000000007</v>
      </c>
      <c r="O1746" s="46">
        <f>Tabla2[[#This Row],[Operating Profit]]/Tabla2[[#This Row],[Total Sales]]</f>
        <v>0.35</v>
      </c>
      <c r="P1746" s="1" t="s">
        <v>17</v>
      </c>
    </row>
    <row r="1747" spans="1:16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3" t="str">
        <f>IFERROR(LEFT(Tabla2[[#This Row],[Product]],FIND(" ",Tabla2[[#This Row],[Product]])-3),Tabla2[[#This Row],[Product]])</f>
        <v>Women</v>
      </c>
      <c r="I1747" s="6">
        <v>30.000000000000004</v>
      </c>
      <c r="J1747" s="4">
        <v>3000</v>
      </c>
      <c r="K1747" s="6">
        <f>Tabla2[[#This Row],[Price per Unit]]*Tabla2[[#This Row],[Units Sold]]</f>
        <v>90000.000000000015</v>
      </c>
      <c r="L1747" s="52">
        <f>Tabla2[[#This Row],[Units Sold]]/Cálculos!$C$11</f>
        <v>1.210233248253936E-4</v>
      </c>
      <c r="M1747" s="6">
        <f>Tabla2[[#This Row],[Total Sales]]-Tabla2[[#This Row],[Operating Profit]]</f>
        <v>58500.000000000015</v>
      </c>
      <c r="N1747" s="6">
        <v>31500.000000000004</v>
      </c>
      <c r="O1747" s="46">
        <f>Tabla2[[#This Row],[Operating Profit]]/Tabla2[[#This Row],[Total Sales]]</f>
        <v>0.35</v>
      </c>
      <c r="P1747" s="1" t="s">
        <v>17</v>
      </c>
    </row>
    <row r="1748" spans="1:16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3" t="str">
        <f>IFERROR(LEFT(Tabla2[[#This Row],[Product]],FIND(" ",Tabla2[[#This Row],[Product]])-3),Tabla2[[#This Row],[Product]])</f>
        <v>Women</v>
      </c>
      <c r="I1748" s="6">
        <v>30.000000000000004</v>
      </c>
      <c r="J1748" s="4">
        <v>2250</v>
      </c>
      <c r="K1748" s="6">
        <f>Tabla2[[#This Row],[Price per Unit]]*Tabla2[[#This Row],[Units Sold]]</f>
        <v>67500.000000000015</v>
      </c>
      <c r="L1748" s="52">
        <f>Tabla2[[#This Row],[Units Sold]]/Cálculos!$C$11</f>
        <v>9.0767493619045195E-5</v>
      </c>
      <c r="M1748" s="6">
        <f>Tabla2[[#This Row],[Total Sales]]-Tabla2[[#This Row],[Operating Profit]]</f>
        <v>40500.000000000007</v>
      </c>
      <c r="N1748" s="6">
        <v>27000.000000000007</v>
      </c>
      <c r="O1748" s="46">
        <f>Tabla2[[#This Row],[Operating Profit]]/Tabla2[[#This Row],[Total Sales]]</f>
        <v>0.4</v>
      </c>
      <c r="P1748" s="1" t="s">
        <v>17</v>
      </c>
    </row>
    <row r="1749" spans="1:16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3" t="str">
        <f>IFERROR(LEFT(Tabla2[[#This Row],[Product]],FIND(" ",Tabla2[[#This Row],[Product]])-3),Tabla2[[#This Row],[Product]])</f>
        <v>Men</v>
      </c>
      <c r="I1749" s="6">
        <v>44.999999999999993</v>
      </c>
      <c r="J1749" s="4">
        <v>2500</v>
      </c>
      <c r="K1749" s="6">
        <f>Tabla2[[#This Row],[Price per Unit]]*Tabla2[[#This Row],[Units Sold]]</f>
        <v>112499.99999999999</v>
      </c>
      <c r="L1749" s="52">
        <f>Tabla2[[#This Row],[Units Sold]]/Cálculos!$C$11</f>
        <v>1.00852770687828E-4</v>
      </c>
      <c r="M1749" s="6">
        <f>Tabla2[[#This Row],[Total Sales]]-Tabla2[[#This Row],[Operating Profit]]</f>
        <v>73125</v>
      </c>
      <c r="N1749" s="6">
        <v>39374.999999999993</v>
      </c>
      <c r="O1749" s="46">
        <f>Tabla2[[#This Row],[Operating Profit]]/Tabla2[[#This Row],[Total Sales]]</f>
        <v>0.35</v>
      </c>
      <c r="P1749" s="1" t="s">
        <v>17</v>
      </c>
    </row>
    <row r="1750" spans="1:16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3" t="str">
        <f>IFERROR(LEFT(Tabla2[[#This Row],[Product]],FIND(" ",Tabla2[[#This Row],[Product]])-3),Tabla2[[#This Row],[Product]])</f>
        <v>Women</v>
      </c>
      <c r="I1750" s="6">
        <v>49.999999999999993</v>
      </c>
      <c r="J1750" s="4">
        <v>3500</v>
      </c>
      <c r="K1750" s="6">
        <f>Tabla2[[#This Row],[Price per Unit]]*Tabla2[[#This Row],[Units Sold]]</f>
        <v>174999.99999999997</v>
      </c>
      <c r="L1750" s="52">
        <f>Tabla2[[#This Row],[Units Sold]]/Cálculos!$C$11</f>
        <v>1.4119387896295921E-4</v>
      </c>
      <c r="M1750" s="6">
        <f>Tabla2[[#This Row],[Total Sales]]-Tabla2[[#This Row],[Operating Profit]]</f>
        <v>87499.999999999985</v>
      </c>
      <c r="N1750" s="6">
        <v>87499.999999999985</v>
      </c>
      <c r="O1750" s="46">
        <f>Tabla2[[#This Row],[Operating Profit]]/Tabla2[[#This Row],[Total Sales]]</f>
        <v>0.5</v>
      </c>
      <c r="P1750" s="1" t="s">
        <v>17</v>
      </c>
    </row>
    <row r="1751" spans="1:16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3" t="str">
        <f>IFERROR(LEFT(Tabla2[[#This Row],[Product]],FIND(" ",Tabla2[[#This Row],[Product]])-3),Tabla2[[#This Row],[Product]])</f>
        <v>Men</v>
      </c>
      <c r="I1751" s="6">
        <v>35</v>
      </c>
      <c r="J1751" s="4">
        <v>6000</v>
      </c>
      <c r="K1751" s="6">
        <f>Tabla2[[#This Row],[Price per Unit]]*Tabla2[[#This Row],[Units Sold]]</f>
        <v>210000</v>
      </c>
      <c r="L1751" s="52">
        <f>Tabla2[[#This Row],[Units Sold]]/Cálculos!$C$11</f>
        <v>2.4204664965078721E-4</v>
      </c>
      <c r="M1751" s="6">
        <f>Tabla2[[#This Row],[Total Sales]]-Tabla2[[#This Row],[Operating Profit]]</f>
        <v>126000</v>
      </c>
      <c r="N1751" s="6">
        <v>84000</v>
      </c>
      <c r="O1751" s="46">
        <f>Tabla2[[#This Row],[Operating Profit]]/Tabla2[[#This Row],[Total Sales]]</f>
        <v>0.4</v>
      </c>
      <c r="P1751" s="1" t="s">
        <v>17</v>
      </c>
    </row>
    <row r="1752" spans="1:16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3" t="str">
        <f>IFERROR(LEFT(Tabla2[[#This Row],[Product]],FIND(" ",Tabla2[[#This Row],[Product]])-3),Tabla2[[#This Row],[Product]])</f>
        <v>Men</v>
      </c>
      <c r="I1752" s="6">
        <v>30.000000000000011</v>
      </c>
      <c r="J1752" s="4">
        <v>3500</v>
      </c>
      <c r="K1752" s="6">
        <f>Tabla2[[#This Row],[Price per Unit]]*Tabla2[[#This Row],[Units Sold]]</f>
        <v>105000.00000000004</v>
      </c>
      <c r="L1752" s="52">
        <f>Tabla2[[#This Row],[Units Sold]]/Cálculos!$C$11</f>
        <v>1.4119387896295921E-4</v>
      </c>
      <c r="M1752" s="6">
        <f>Tabla2[[#This Row],[Total Sales]]-Tabla2[[#This Row],[Operating Profit]]</f>
        <v>68250.000000000029</v>
      </c>
      <c r="N1752" s="6">
        <v>36750.000000000015</v>
      </c>
      <c r="O1752" s="46">
        <f>Tabla2[[#This Row],[Operating Profit]]/Tabla2[[#This Row],[Total Sales]]</f>
        <v>0.35</v>
      </c>
      <c r="P1752" s="1" t="s">
        <v>17</v>
      </c>
    </row>
    <row r="1753" spans="1:16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3" t="str">
        <f>IFERROR(LEFT(Tabla2[[#This Row],[Product]],FIND(" ",Tabla2[[#This Row],[Product]])-3),Tabla2[[#This Row],[Product]])</f>
        <v>Women</v>
      </c>
      <c r="I1753" s="6">
        <v>25.000000000000007</v>
      </c>
      <c r="J1753" s="4">
        <v>3750</v>
      </c>
      <c r="K1753" s="6">
        <f>Tabla2[[#This Row],[Price per Unit]]*Tabla2[[#This Row],[Units Sold]]</f>
        <v>93750.000000000029</v>
      </c>
      <c r="L1753" s="52">
        <f>Tabla2[[#This Row],[Units Sold]]/Cálculos!$C$11</f>
        <v>1.5127915603174201E-4</v>
      </c>
      <c r="M1753" s="6">
        <f>Tabla2[[#This Row],[Total Sales]]-Tabla2[[#This Row],[Operating Profit]]</f>
        <v>60937.500000000022</v>
      </c>
      <c r="N1753" s="6">
        <v>32812.500000000007</v>
      </c>
      <c r="O1753" s="46">
        <f>Tabla2[[#This Row],[Operating Profit]]/Tabla2[[#This Row],[Total Sales]]</f>
        <v>0.35</v>
      </c>
      <c r="P1753" s="1" t="s">
        <v>17</v>
      </c>
    </row>
    <row r="1754" spans="1:16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3" t="str">
        <f>IFERROR(LEFT(Tabla2[[#This Row],[Product]],FIND(" ",Tabla2[[#This Row],[Product]])-3),Tabla2[[#This Row],[Product]])</f>
        <v>Women</v>
      </c>
      <c r="I1754" s="6">
        <v>25.000000000000007</v>
      </c>
      <c r="J1754" s="4">
        <v>3500</v>
      </c>
      <c r="K1754" s="6">
        <f>Tabla2[[#This Row],[Price per Unit]]*Tabla2[[#This Row],[Units Sold]]</f>
        <v>87500.000000000029</v>
      </c>
      <c r="L1754" s="52">
        <f>Tabla2[[#This Row],[Units Sold]]/Cálculos!$C$11</f>
        <v>1.4119387896295921E-4</v>
      </c>
      <c r="M1754" s="6">
        <f>Tabla2[[#This Row],[Total Sales]]-Tabla2[[#This Row],[Operating Profit]]</f>
        <v>52500.000000000015</v>
      </c>
      <c r="N1754" s="6">
        <v>35000.000000000015</v>
      </c>
      <c r="O1754" s="46">
        <f>Tabla2[[#This Row],[Operating Profit]]/Tabla2[[#This Row],[Total Sales]]</f>
        <v>0.4</v>
      </c>
      <c r="P1754" s="1" t="s">
        <v>17</v>
      </c>
    </row>
    <row r="1755" spans="1:16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3" t="str">
        <f>IFERROR(LEFT(Tabla2[[#This Row],[Product]],FIND(" ",Tabla2[[#This Row],[Product]])-3),Tabla2[[#This Row],[Product]])</f>
        <v>Men</v>
      </c>
      <c r="I1755" s="6">
        <v>40</v>
      </c>
      <c r="J1755" s="4">
        <v>3500</v>
      </c>
      <c r="K1755" s="6">
        <f>Tabla2[[#This Row],[Price per Unit]]*Tabla2[[#This Row],[Units Sold]]</f>
        <v>140000</v>
      </c>
      <c r="L1755" s="52">
        <f>Tabla2[[#This Row],[Units Sold]]/Cálculos!$C$11</f>
        <v>1.4119387896295921E-4</v>
      </c>
      <c r="M1755" s="6">
        <f>Tabla2[[#This Row],[Total Sales]]-Tabla2[[#This Row],[Operating Profit]]</f>
        <v>91000</v>
      </c>
      <c r="N1755" s="6">
        <v>49000</v>
      </c>
      <c r="O1755" s="46">
        <f>Tabla2[[#This Row],[Operating Profit]]/Tabla2[[#This Row],[Total Sales]]</f>
        <v>0.35</v>
      </c>
      <c r="P1755" s="1" t="s">
        <v>17</v>
      </c>
    </row>
    <row r="1756" spans="1:16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3" t="str">
        <f>IFERROR(LEFT(Tabla2[[#This Row],[Product]],FIND(" ",Tabla2[[#This Row],[Product]])-3),Tabla2[[#This Row],[Product]])</f>
        <v>Women</v>
      </c>
      <c r="I1756" s="6">
        <v>45</v>
      </c>
      <c r="J1756" s="4">
        <v>5250</v>
      </c>
      <c r="K1756" s="6">
        <f>Tabla2[[#This Row],[Price per Unit]]*Tabla2[[#This Row],[Units Sold]]</f>
        <v>236250</v>
      </c>
      <c r="L1756" s="52">
        <f>Tabla2[[#This Row],[Units Sold]]/Cálculos!$C$11</f>
        <v>2.117908184444388E-4</v>
      </c>
      <c r="M1756" s="6">
        <f>Tabla2[[#This Row],[Total Sales]]-Tabla2[[#This Row],[Operating Profit]]</f>
        <v>118125</v>
      </c>
      <c r="N1756" s="6">
        <v>118125</v>
      </c>
      <c r="O1756" s="46">
        <f>Tabla2[[#This Row],[Operating Profit]]/Tabla2[[#This Row],[Total Sales]]</f>
        <v>0.5</v>
      </c>
      <c r="P1756" s="1" t="s">
        <v>17</v>
      </c>
    </row>
    <row r="1757" spans="1:16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3" t="str">
        <f>IFERROR(LEFT(Tabla2[[#This Row],[Product]],FIND(" ",Tabla2[[#This Row],[Product]])-3),Tabla2[[#This Row],[Product]])</f>
        <v>Men</v>
      </c>
      <c r="I1757" s="6">
        <v>40</v>
      </c>
      <c r="J1757" s="4">
        <v>7500</v>
      </c>
      <c r="K1757" s="6">
        <f>Tabla2[[#This Row],[Price per Unit]]*Tabla2[[#This Row],[Units Sold]]</f>
        <v>300000</v>
      </c>
      <c r="L1757" s="52">
        <f>Tabla2[[#This Row],[Units Sold]]/Cálculos!$C$11</f>
        <v>3.0255831206348402E-4</v>
      </c>
      <c r="M1757" s="6">
        <f>Tabla2[[#This Row],[Total Sales]]-Tabla2[[#This Row],[Operating Profit]]</f>
        <v>180000</v>
      </c>
      <c r="N1757" s="6">
        <v>120000</v>
      </c>
      <c r="O1757" s="46">
        <f>Tabla2[[#This Row],[Operating Profit]]/Tabla2[[#This Row],[Total Sales]]</f>
        <v>0.4</v>
      </c>
      <c r="P1757" s="1" t="s">
        <v>17</v>
      </c>
    </row>
    <row r="1758" spans="1:16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3" t="str">
        <f>IFERROR(LEFT(Tabla2[[#This Row],[Product]],FIND(" ",Tabla2[[#This Row],[Product]])-3),Tabla2[[#This Row],[Product]])</f>
        <v>Men</v>
      </c>
      <c r="I1758" s="6">
        <v>35.000000000000007</v>
      </c>
      <c r="J1758" s="4">
        <v>5000</v>
      </c>
      <c r="K1758" s="6">
        <f>Tabla2[[#This Row],[Price per Unit]]*Tabla2[[#This Row],[Units Sold]]</f>
        <v>175000.00000000003</v>
      </c>
      <c r="L1758" s="52">
        <f>Tabla2[[#This Row],[Units Sold]]/Cálculos!$C$11</f>
        <v>2.01705541375656E-4</v>
      </c>
      <c r="M1758" s="6">
        <f>Tabla2[[#This Row],[Total Sales]]-Tabla2[[#This Row],[Operating Profit]]</f>
        <v>113750.00000000003</v>
      </c>
      <c r="N1758" s="6">
        <v>61250.000000000007</v>
      </c>
      <c r="O1758" s="46">
        <f>Tabla2[[#This Row],[Operating Profit]]/Tabla2[[#This Row],[Total Sales]]</f>
        <v>0.35</v>
      </c>
      <c r="P1758" s="1" t="s">
        <v>17</v>
      </c>
    </row>
    <row r="1759" spans="1:16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3" t="str">
        <f>IFERROR(LEFT(Tabla2[[#This Row],[Product]],FIND(" ",Tabla2[[#This Row],[Product]])-3),Tabla2[[#This Row],[Product]])</f>
        <v>Women</v>
      </c>
      <c r="I1759" s="6">
        <v>30.000000000000004</v>
      </c>
      <c r="J1759" s="4">
        <v>4250</v>
      </c>
      <c r="K1759" s="6">
        <f>Tabla2[[#This Row],[Price per Unit]]*Tabla2[[#This Row],[Units Sold]]</f>
        <v>127500.00000000001</v>
      </c>
      <c r="L1759" s="52">
        <f>Tabla2[[#This Row],[Units Sold]]/Cálculos!$C$11</f>
        <v>1.7144971016930759E-4</v>
      </c>
      <c r="M1759" s="6">
        <f>Tabla2[[#This Row],[Total Sales]]-Tabla2[[#This Row],[Operating Profit]]</f>
        <v>82875.000000000015</v>
      </c>
      <c r="N1759" s="6">
        <v>44625</v>
      </c>
      <c r="O1759" s="46">
        <f>Tabla2[[#This Row],[Operating Profit]]/Tabla2[[#This Row],[Total Sales]]</f>
        <v>0.35</v>
      </c>
      <c r="P1759" s="1" t="s">
        <v>17</v>
      </c>
    </row>
    <row r="1760" spans="1:16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3" t="str">
        <f>IFERROR(LEFT(Tabla2[[#This Row],[Product]],FIND(" ",Tabla2[[#This Row],[Product]])-3),Tabla2[[#This Row],[Product]])</f>
        <v>Women</v>
      </c>
      <c r="I1760" s="6">
        <v>30.000000000000004</v>
      </c>
      <c r="J1760" s="4">
        <v>3750</v>
      </c>
      <c r="K1760" s="6">
        <f>Tabla2[[#This Row],[Price per Unit]]*Tabla2[[#This Row],[Units Sold]]</f>
        <v>112500.00000000001</v>
      </c>
      <c r="L1760" s="52">
        <f>Tabla2[[#This Row],[Units Sold]]/Cálculos!$C$11</f>
        <v>1.5127915603174201E-4</v>
      </c>
      <c r="M1760" s="6">
        <f>Tabla2[[#This Row],[Total Sales]]-Tabla2[[#This Row],[Operating Profit]]</f>
        <v>67500</v>
      </c>
      <c r="N1760" s="6">
        <v>45000.000000000007</v>
      </c>
      <c r="O1760" s="46">
        <f>Tabla2[[#This Row],[Operating Profit]]/Tabla2[[#This Row],[Total Sales]]</f>
        <v>0.4</v>
      </c>
      <c r="P1760" s="1" t="s">
        <v>17</v>
      </c>
    </row>
    <row r="1761" spans="1:16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3" t="str">
        <f>IFERROR(LEFT(Tabla2[[#This Row],[Product]],FIND(" ",Tabla2[[#This Row],[Product]])-3),Tabla2[[#This Row],[Product]])</f>
        <v>Men</v>
      </c>
      <c r="I1761" s="6">
        <v>40</v>
      </c>
      <c r="J1761" s="4">
        <v>3750</v>
      </c>
      <c r="K1761" s="6">
        <f>Tabla2[[#This Row],[Price per Unit]]*Tabla2[[#This Row],[Units Sold]]</f>
        <v>150000</v>
      </c>
      <c r="L1761" s="52">
        <f>Tabla2[[#This Row],[Units Sold]]/Cálculos!$C$11</f>
        <v>1.5127915603174201E-4</v>
      </c>
      <c r="M1761" s="6">
        <f>Tabla2[[#This Row],[Total Sales]]-Tabla2[[#This Row],[Operating Profit]]</f>
        <v>97500</v>
      </c>
      <c r="N1761" s="6">
        <v>52500</v>
      </c>
      <c r="O1761" s="46">
        <f>Tabla2[[#This Row],[Operating Profit]]/Tabla2[[#This Row],[Total Sales]]</f>
        <v>0.35</v>
      </c>
      <c r="P1761" s="1" t="s">
        <v>17</v>
      </c>
    </row>
    <row r="1762" spans="1:16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3" t="str">
        <f>IFERROR(LEFT(Tabla2[[#This Row],[Product]],FIND(" ",Tabla2[[#This Row],[Product]])-3),Tabla2[[#This Row],[Product]])</f>
        <v>Women</v>
      </c>
      <c r="I1762" s="6">
        <v>45</v>
      </c>
      <c r="J1762" s="4">
        <v>5500</v>
      </c>
      <c r="K1762" s="6">
        <f>Tabla2[[#This Row],[Price per Unit]]*Tabla2[[#This Row],[Units Sold]]</f>
        <v>247500</v>
      </c>
      <c r="L1762" s="52">
        <f>Tabla2[[#This Row],[Units Sold]]/Cálculos!$C$11</f>
        <v>2.218760955132216E-4</v>
      </c>
      <c r="M1762" s="6">
        <f>Tabla2[[#This Row],[Total Sales]]-Tabla2[[#This Row],[Operating Profit]]</f>
        <v>123750</v>
      </c>
      <c r="N1762" s="6">
        <v>123750</v>
      </c>
      <c r="O1762" s="46">
        <f>Tabla2[[#This Row],[Operating Profit]]/Tabla2[[#This Row],[Total Sales]]</f>
        <v>0.5</v>
      </c>
      <c r="P1762" s="1" t="s">
        <v>17</v>
      </c>
    </row>
    <row r="1763" spans="1:16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3" t="str">
        <f>IFERROR(LEFT(Tabla2[[#This Row],[Product]],FIND(" ",Tabla2[[#This Row],[Product]])-3),Tabla2[[#This Row],[Product]])</f>
        <v>Men</v>
      </c>
      <c r="I1763" s="6">
        <v>40</v>
      </c>
      <c r="J1763" s="4">
        <v>7000</v>
      </c>
      <c r="K1763" s="6">
        <f>Tabla2[[#This Row],[Price per Unit]]*Tabla2[[#This Row],[Units Sold]]</f>
        <v>280000</v>
      </c>
      <c r="L1763" s="52">
        <f>Tabla2[[#This Row],[Units Sold]]/Cálculos!$C$11</f>
        <v>2.8238775792591842E-4</v>
      </c>
      <c r="M1763" s="6">
        <f>Tabla2[[#This Row],[Total Sales]]-Tabla2[[#This Row],[Operating Profit]]</f>
        <v>168000</v>
      </c>
      <c r="N1763" s="6">
        <v>112000</v>
      </c>
      <c r="O1763" s="46">
        <f>Tabla2[[#This Row],[Operating Profit]]/Tabla2[[#This Row],[Total Sales]]</f>
        <v>0.4</v>
      </c>
      <c r="P1763" s="1" t="s">
        <v>17</v>
      </c>
    </row>
    <row r="1764" spans="1:16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3" t="str">
        <f>IFERROR(LEFT(Tabla2[[#This Row],[Product]],FIND(" ",Tabla2[[#This Row],[Product]])-3),Tabla2[[#This Row],[Product]])</f>
        <v>Men</v>
      </c>
      <c r="I1764" s="6">
        <v>40.000000000000007</v>
      </c>
      <c r="J1764" s="4">
        <v>4750</v>
      </c>
      <c r="K1764" s="6">
        <f>Tabla2[[#This Row],[Price per Unit]]*Tabla2[[#This Row],[Units Sold]]</f>
        <v>190000.00000000003</v>
      </c>
      <c r="L1764" s="52">
        <f>Tabla2[[#This Row],[Units Sold]]/Cálculos!$C$11</f>
        <v>1.9162026430687319E-4</v>
      </c>
      <c r="M1764" s="6">
        <f>Tabla2[[#This Row],[Total Sales]]-Tabla2[[#This Row],[Operating Profit]]</f>
        <v>123500.00000000003</v>
      </c>
      <c r="N1764" s="6">
        <v>66500</v>
      </c>
      <c r="O1764" s="46">
        <f>Tabla2[[#This Row],[Operating Profit]]/Tabla2[[#This Row],[Total Sales]]</f>
        <v>0.34999999999999992</v>
      </c>
      <c r="P1764" s="1" t="s">
        <v>17</v>
      </c>
    </row>
    <row r="1765" spans="1:16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3" t="str">
        <f>IFERROR(LEFT(Tabla2[[#This Row],[Product]],FIND(" ",Tabla2[[#This Row],[Product]])-3),Tabla2[[#This Row],[Product]])</f>
        <v>Women</v>
      </c>
      <c r="I1765" s="6">
        <v>35</v>
      </c>
      <c r="J1765" s="4">
        <v>4000</v>
      </c>
      <c r="K1765" s="6">
        <f>Tabla2[[#This Row],[Price per Unit]]*Tabla2[[#This Row],[Units Sold]]</f>
        <v>140000</v>
      </c>
      <c r="L1765" s="52">
        <f>Tabla2[[#This Row],[Units Sold]]/Cálculos!$C$11</f>
        <v>1.6136443310052479E-4</v>
      </c>
      <c r="M1765" s="6">
        <f>Tabla2[[#This Row],[Total Sales]]-Tabla2[[#This Row],[Operating Profit]]</f>
        <v>91000</v>
      </c>
      <c r="N1765" s="6">
        <v>49000</v>
      </c>
      <c r="O1765" s="46">
        <f>Tabla2[[#This Row],[Operating Profit]]/Tabla2[[#This Row],[Total Sales]]</f>
        <v>0.35</v>
      </c>
      <c r="P1765" s="1" t="s">
        <v>17</v>
      </c>
    </row>
    <row r="1766" spans="1:16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3" t="str">
        <f>IFERROR(LEFT(Tabla2[[#This Row],[Product]],FIND(" ",Tabla2[[#This Row],[Product]])-3),Tabla2[[#This Row],[Product]])</f>
        <v>Women</v>
      </c>
      <c r="I1766" s="6">
        <v>25.000000000000007</v>
      </c>
      <c r="J1766" s="4">
        <v>3250</v>
      </c>
      <c r="K1766" s="6">
        <f>Tabla2[[#This Row],[Price per Unit]]*Tabla2[[#This Row],[Units Sold]]</f>
        <v>81250.000000000029</v>
      </c>
      <c r="L1766" s="52">
        <f>Tabla2[[#This Row],[Units Sold]]/Cálculos!$C$11</f>
        <v>1.3110860189417641E-4</v>
      </c>
      <c r="M1766" s="6">
        <f>Tabla2[[#This Row],[Total Sales]]-Tabla2[[#This Row],[Operating Profit]]</f>
        <v>48750.000000000015</v>
      </c>
      <c r="N1766" s="6">
        <v>32500.000000000015</v>
      </c>
      <c r="O1766" s="46">
        <f>Tabla2[[#This Row],[Operating Profit]]/Tabla2[[#This Row],[Total Sales]]</f>
        <v>0.4</v>
      </c>
      <c r="P1766" s="1" t="s">
        <v>17</v>
      </c>
    </row>
    <row r="1767" spans="1:16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3" t="str">
        <f>IFERROR(LEFT(Tabla2[[#This Row],[Product]],FIND(" ",Tabla2[[#This Row],[Product]])-3),Tabla2[[#This Row],[Product]])</f>
        <v>Men</v>
      </c>
      <c r="I1767" s="6">
        <v>35</v>
      </c>
      <c r="J1767" s="4">
        <v>3000</v>
      </c>
      <c r="K1767" s="6">
        <f>Tabla2[[#This Row],[Price per Unit]]*Tabla2[[#This Row],[Units Sold]]</f>
        <v>105000</v>
      </c>
      <c r="L1767" s="52">
        <f>Tabla2[[#This Row],[Units Sold]]/Cálculos!$C$11</f>
        <v>1.210233248253936E-4</v>
      </c>
      <c r="M1767" s="6">
        <f>Tabla2[[#This Row],[Total Sales]]-Tabla2[[#This Row],[Operating Profit]]</f>
        <v>68250</v>
      </c>
      <c r="N1767" s="6">
        <v>36750</v>
      </c>
      <c r="O1767" s="46">
        <f>Tabla2[[#This Row],[Operating Profit]]/Tabla2[[#This Row],[Total Sales]]</f>
        <v>0.35</v>
      </c>
      <c r="P1767" s="1" t="s">
        <v>17</v>
      </c>
    </row>
    <row r="1768" spans="1:16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3" t="str">
        <f>IFERROR(LEFT(Tabla2[[#This Row],[Product]],FIND(" ",Tabla2[[#This Row],[Product]])-3),Tabla2[[#This Row],[Product]])</f>
        <v>Women</v>
      </c>
      <c r="I1768" s="6">
        <v>40</v>
      </c>
      <c r="J1768" s="4">
        <v>4750</v>
      </c>
      <c r="K1768" s="6">
        <f>Tabla2[[#This Row],[Price per Unit]]*Tabla2[[#This Row],[Units Sold]]</f>
        <v>190000</v>
      </c>
      <c r="L1768" s="52">
        <f>Tabla2[[#This Row],[Units Sold]]/Cálculos!$C$11</f>
        <v>1.9162026430687319E-4</v>
      </c>
      <c r="M1768" s="6">
        <f>Tabla2[[#This Row],[Total Sales]]-Tabla2[[#This Row],[Operating Profit]]</f>
        <v>95000</v>
      </c>
      <c r="N1768" s="6">
        <v>95000</v>
      </c>
      <c r="O1768" s="46">
        <f>Tabla2[[#This Row],[Operating Profit]]/Tabla2[[#This Row],[Total Sales]]</f>
        <v>0.5</v>
      </c>
      <c r="P1768" s="1" t="s">
        <v>17</v>
      </c>
    </row>
    <row r="1769" spans="1:16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3" t="str">
        <f>IFERROR(LEFT(Tabla2[[#This Row],[Product]],FIND(" ",Tabla2[[#This Row],[Product]])-3),Tabla2[[#This Row],[Product]])</f>
        <v>Men</v>
      </c>
      <c r="I1769" s="6">
        <v>35</v>
      </c>
      <c r="J1769" s="4">
        <v>6000</v>
      </c>
      <c r="K1769" s="6">
        <f>Tabla2[[#This Row],[Price per Unit]]*Tabla2[[#This Row],[Units Sold]]</f>
        <v>210000</v>
      </c>
      <c r="L1769" s="52">
        <f>Tabla2[[#This Row],[Units Sold]]/Cálculos!$C$11</f>
        <v>2.4204664965078721E-4</v>
      </c>
      <c r="M1769" s="6">
        <f>Tabla2[[#This Row],[Total Sales]]-Tabla2[[#This Row],[Operating Profit]]</f>
        <v>126000</v>
      </c>
      <c r="N1769" s="6">
        <v>84000</v>
      </c>
      <c r="O1769" s="46">
        <f>Tabla2[[#This Row],[Operating Profit]]/Tabla2[[#This Row],[Total Sales]]</f>
        <v>0.4</v>
      </c>
      <c r="P1769" s="1" t="s">
        <v>17</v>
      </c>
    </row>
    <row r="1770" spans="1:16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3" t="str">
        <f>IFERROR(LEFT(Tabla2[[#This Row],[Product]],FIND(" ",Tabla2[[#This Row],[Product]])-3),Tabla2[[#This Row],[Product]])</f>
        <v>Men</v>
      </c>
      <c r="I1770" s="6">
        <v>30.000000000000011</v>
      </c>
      <c r="J1770" s="4">
        <v>4000</v>
      </c>
      <c r="K1770" s="6">
        <f>Tabla2[[#This Row],[Price per Unit]]*Tabla2[[#This Row],[Units Sold]]</f>
        <v>120000.00000000004</v>
      </c>
      <c r="L1770" s="52">
        <f>Tabla2[[#This Row],[Units Sold]]/Cálculos!$C$11</f>
        <v>1.6136443310052479E-4</v>
      </c>
      <c r="M1770" s="6">
        <f>Tabla2[[#This Row],[Total Sales]]-Tabla2[[#This Row],[Operating Profit]]</f>
        <v>78000.000000000029</v>
      </c>
      <c r="N1770" s="6">
        <v>42000.000000000015</v>
      </c>
      <c r="O1770" s="46">
        <f>Tabla2[[#This Row],[Operating Profit]]/Tabla2[[#This Row],[Total Sales]]</f>
        <v>0.35</v>
      </c>
      <c r="P1770" s="1" t="s">
        <v>17</v>
      </c>
    </row>
    <row r="1771" spans="1:16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3" t="str">
        <f>IFERROR(LEFT(Tabla2[[#This Row],[Product]],FIND(" ",Tabla2[[#This Row],[Product]])-3),Tabla2[[#This Row],[Product]])</f>
        <v>Women</v>
      </c>
      <c r="I1771" s="6">
        <v>15.000000000000002</v>
      </c>
      <c r="J1771" s="4">
        <v>3000</v>
      </c>
      <c r="K1771" s="6">
        <f>Tabla2[[#This Row],[Price per Unit]]*Tabla2[[#This Row],[Units Sold]]</f>
        <v>45000.000000000007</v>
      </c>
      <c r="L1771" s="52">
        <f>Tabla2[[#This Row],[Units Sold]]/Cálculos!$C$11</f>
        <v>1.210233248253936E-4</v>
      </c>
      <c r="M1771" s="6">
        <f>Tabla2[[#This Row],[Total Sales]]-Tabla2[[#This Row],[Operating Profit]]</f>
        <v>29250.000000000007</v>
      </c>
      <c r="N1771" s="6">
        <v>15750.000000000002</v>
      </c>
      <c r="O1771" s="46">
        <f>Tabla2[[#This Row],[Operating Profit]]/Tabla2[[#This Row],[Total Sales]]</f>
        <v>0.35</v>
      </c>
      <c r="P1771" s="1" t="s">
        <v>17</v>
      </c>
    </row>
    <row r="1772" spans="1:16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3" t="str">
        <f>IFERROR(LEFT(Tabla2[[#This Row],[Product]],FIND(" ",Tabla2[[#This Row],[Product]])-3),Tabla2[[#This Row],[Product]])</f>
        <v>Women</v>
      </c>
      <c r="I1772" s="6">
        <v>15.000000000000002</v>
      </c>
      <c r="J1772" s="4">
        <v>2750</v>
      </c>
      <c r="K1772" s="6">
        <f>Tabla2[[#This Row],[Price per Unit]]*Tabla2[[#This Row],[Units Sold]]</f>
        <v>41250.000000000007</v>
      </c>
      <c r="L1772" s="52">
        <f>Tabla2[[#This Row],[Units Sold]]/Cálculos!$C$11</f>
        <v>1.109380477566108E-4</v>
      </c>
      <c r="M1772" s="6">
        <f>Tabla2[[#This Row],[Total Sales]]-Tabla2[[#This Row],[Operating Profit]]</f>
        <v>24750.000000000004</v>
      </c>
      <c r="N1772" s="6">
        <v>16500.000000000004</v>
      </c>
      <c r="O1772" s="46">
        <f>Tabla2[[#This Row],[Operating Profit]]/Tabla2[[#This Row],[Total Sales]]</f>
        <v>0.4</v>
      </c>
      <c r="P1772" s="1" t="s">
        <v>17</v>
      </c>
    </row>
    <row r="1773" spans="1:16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3" t="str">
        <f>IFERROR(LEFT(Tabla2[[#This Row],[Product]],FIND(" ",Tabla2[[#This Row],[Product]])-3),Tabla2[[#This Row],[Product]])</f>
        <v>Men</v>
      </c>
      <c r="I1773" s="6">
        <v>25</v>
      </c>
      <c r="J1773" s="4">
        <v>2750</v>
      </c>
      <c r="K1773" s="6">
        <f>Tabla2[[#This Row],[Price per Unit]]*Tabla2[[#This Row],[Units Sold]]</f>
        <v>68750</v>
      </c>
      <c r="L1773" s="52">
        <f>Tabla2[[#This Row],[Units Sold]]/Cálculos!$C$11</f>
        <v>1.109380477566108E-4</v>
      </c>
      <c r="M1773" s="6">
        <f>Tabla2[[#This Row],[Total Sales]]-Tabla2[[#This Row],[Operating Profit]]</f>
        <v>44687.5</v>
      </c>
      <c r="N1773" s="6">
        <v>24062.5</v>
      </c>
      <c r="O1773" s="46">
        <f>Tabla2[[#This Row],[Operating Profit]]/Tabla2[[#This Row],[Total Sales]]</f>
        <v>0.35</v>
      </c>
      <c r="P1773" s="1" t="s">
        <v>17</v>
      </c>
    </row>
    <row r="1774" spans="1:16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3" t="str">
        <f>IFERROR(LEFT(Tabla2[[#This Row],[Product]],FIND(" ",Tabla2[[#This Row],[Product]])-3),Tabla2[[#This Row],[Product]])</f>
        <v>Women</v>
      </c>
      <c r="I1774" s="6">
        <v>30.000000000000004</v>
      </c>
      <c r="J1774" s="4">
        <v>3500</v>
      </c>
      <c r="K1774" s="6">
        <f>Tabla2[[#This Row],[Price per Unit]]*Tabla2[[#This Row],[Units Sold]]</f>
        <v>105000.00000000001</v>
      </c>
      <c r="L1774" s="52">
        <f>Tabla2[[#This Row],[Units Sold]]/Cálculos!$C$11</f>
        <v>1.4119387896295921E-4</v>
      </c>
      <c r="M1774" s="6">
        <f>Tabla2[[#This Row],[Total Sales]]-Tabla2[[#This Row],[Operating Profit]]</f>
        <v>52500.000000000007</v>
      </c>
      <c r="N1774" s="6">
        <v>52500.000000000007</v>
      </c>
      <c r="O1774" s="46">
        <f>Tabla2[[#This Row],[Operating Profit]]/Tabla2[[#This Row],[Total Sales]]</f>
        <v>0.5</v>
      </c>
      <c r="P1774" s="1" t="s">
        <v>17</v>
      </c>
    </row>
    <row r="1775" spans="1:16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3" t="str">
        <f>IFERROR(LEFT(Tabla2[[#This Row],[Product]],FIND(" ",Tabla2[[#This Row],[Product]])-3),Tabla2[[#This Row],[Product]])</f>
        <v>Men</v>
      </c>
      <c r="I1775" s="6">
        <v>35</v>
      </c>
      <c r="J1775" s="4">
        <v>5250</v>
      </c>
      <c r="K1775" s="6">
        <f>Tabla2[[#This Row],[Price per Unit]]*Tabla2[[#This Row],[Units Sold]]</f>
        <v>183750</v>
      </c>
      <c r="L1775" s="52">
        <f>Tabla2[[#This Row],[Units Sold]]/Cálculos!$C$11</f>
        <v>2.117908184444388E-4</v>
      </c>
      <c r="M1775" s="6">
        <f>Tabla2[[#This Row],[Total Sales]]-Tabla2[[#This Row],[Operating Profit]]</f>
        <v>110250</v>
      </c>
      <c r="N1775" s="6">
        <v>73500</v>
      </c>
      <c r="O1775" s="46">
        <f>Tabla2[[#This Row],[Operating Profit]]/Tabla2[[#This Row],[Total Sales]]</f>
        <v>0.4</v>
      </c>
      <c r="P1775" s="1" t="s">
        <v>17</v>
      </c>
    </row>
    <row r="1776" spans="1:16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3" t="str">
        <f>IFERROR(LEFT(Tabla2[[#This Row],[Product]],FIND(" ",Tabla2[[#This Row],[Product]])-3),Tabla2[[#This Row],[Product]])</f>
        <v>Men</v>
      </c>
      <c r="I1776" s="6">
        <v>25</v>
      </c>
      <c r="J1776" s="4">
        <v>3500</v>
      </c>
      <c r="K1776" s="6">
        <f>Tabla2[[#This Row],[Price per Unit]]*Tabla2[[#This Row],[Units Sold]]</f>
        <v>87500</v>
      </c>
      <c r="L1776" s="52">
        <f>Tabla2[[#This Row],[Units Sold]]/Cálculos!$C$11</f>
        <v>1.4119387896295921E-4</v>
      </c>
      <c r="M1776" s="6">
        <f>Tabla2[[#This Row],[Total Sales]]-Tabla2[[#This Row],[Operating Profit]]</f>
        <v>56875</v>
      </c>
      <c r="N1776" s="6">
        <v>30624.999999999996</v>
      </c>
      <c r="O1776" s="46">
        <f>Tabla2[[#This Row],[Operating Profit]]/Tabla2[[#This Row],[Total Sales]]</f>
        <v>0.35</v>
      </c>
      <c r="P1776" s="1" t="s">
        <v>17</v>
      </c>
    </row>
    <row r="1777" spans="1:16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3" t="str">
        <f>IFERROR(LEFT(Tabla2[[#This Row],[Product]],FIND(" ",Tabla2[[#This Row],[Product]])-3),Tabla2[[#This Row],[Product]])</f>
        <v>Women</v>
      </c>
      <c r="I1777" s="6">
        <v>25</v>
      </c>
      <c r="J1777" s="4">
        <v>2500</v>
      </c>
      <c r="K1777" s="6">
        <f>Tabla2[[#This Row],[Price per Unit]]*Tabla2[[#This Row],[Units Sold]]</f>
        <v>62500</v>
      </c>
      <c r="L1777" s="52">
        <f>Tabla2[[#This Row],[Units Sold]]/Cálculos!$C$11</f>
        <v>1.00852770687828E-4</v>
      </c>
      <c r="M1777" s="6">
        <f>Tabla2[[#This Row],[Total Sales]]-Tabla2[[#This Row],[Operating Profit]]</f>
        <v>40625</v>
      </c>
      <c r="N1777" s="6">
        <v>21875</v>
      </c>
      <c r="O1777" s="46">
        <f>Tabla2[[#This Row],[Operating Profit]]/Tabla2[[#This Row],[Total Sales]]</f>
        <v>0.35</v>
      </c>
      <c r="P1777" s="1" t="s">
        <v>17</v>
      </c>
    </row>
    <row r="1778" spans="1:16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3" t="str">
        <f>IFERROR(LEFT(Tabla2[[#This Row],[Product]],FIND(" ",Tabla2[[#This Row],[Product]])-3),Tabla2[[#This Row],[Product]])</f>
        <v>Women</v>
      </c>
      <c r="I1778" s="6">
        <v>25</v>
      </c>
      <c r="J1778" s="4">
        <v>2250</v>
      </c>
      <c r="K1778" s="6">
        <f>Tabla2[[#This Row],[Price per Unit]]*Tabla2[[#This Row],[Units Sold]]</f>
        <v>56250</v>
      </c>
      <c r="L1778" s="52">
        <f>Tabla2[[#This Row],[Units Sold]]/Cálculos!$C$11</f>
        <v>9.0767493619045195E-5</v>
      </c>
      <c r="M1778" s="6">
        <f>Tabla2[[#This Row],[Total Sales]]-Tabla2[[#This Row],[Operating Profit]]</f>
        <v>33750</v>
      </c>
      <c r="N1778" s="6">
        <v>22500</v>
      </c>
      <c r="O1778" s="46">
        <f>Tabla2[[#This Row],[Operating Profit]]/Tabla2[[#This Row],[Total Sales]]</f>
        <v>0.4</v>
      </c>
      <c r="P1778" s="1" t="s">
        <v>17</v>
      </c>
    </row>
    <row r="1779" spans="1:16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3" t="str">
        <f>IFERROR(LEFT(Tabla2[[#This Row],[Product]],FIND(" ",Tabla2[[#This Row],[Product]])-3),Tabla2[[#This Row],[Product]])</f>
        <v>Men</v>
      </c>
      <c r="I1779" s="6">
        <v>35</v>
      </c>
      <c r="J1779" s="4">
        <v>2250</v>
      </c>
      <c r="K1779" s="6">
        <f>Tabla2[[#This Row],[Price per Unit]]*Tabla2[[#This Row],[Units Sold]]</f>
        <v>78750</v>
      </c>
      <c r="L1779" s="52">
        <f>Tabla2[[#This Row],[Units Sold]]/Cálculos!$C$11</f>
        <v>9.0767493619045195E-5</v>
      </c>
      <c r="M1779" s="6">
        <f>Tabla2[[#This Row],[Total Sales]]-Tabla2[[#This Row],[Operating Profit]]</f>
        <v>51187.5</v>
      </c>
      <c r="N1779" s="6">
        <v>27562.5</v>
      </c>
      <c r="O1779" s="46">
        <f>Tabla2[[#This Row],[Operating Profit]]/Tabla2[[#This Row],[Total Sales]]</f>
        <v>0.35</v>
      </c>
      <c r="P1779" s="1" t="s">
        <v>17</v>
      </c>
    </row>
    <row r="1780" spans="1:16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3" t="str">
        <f>IFERROR(LEFT(Tabla2[[#This Row],[Product]],FIND(" ",Tabla2[[#This Row],[Product]])-3),Tabla2[[#This Row],[Product]])</f>
        <v>Women</v>
      </c>
      <c r="I1780" s="6">
        <v>39.999999999999993</v>
      </c>
      <c r="J1780" s="4">
        <v>3500</v>
      </c>
      <c r="K1780" s="6">
        <f>Tabla2[[#This Row],[Price per Unit]]*Tabla2[[#This Row],[Units Sold]]</f>
        <v>139999.99999999997</v>
      </c>
      <c r="L1780" s="52">
        <f>Tabla2[[#This Row],[Units Sold]]/Cálculos!$C$11</f>
        <v>1.4119387896295921E-4</v>
      </c>
      <c r="M1780" s="6">
        <f>Tabla2[[#This Row],[Total Sales]]-Tabla2[[#This Row],[Operating Profit]]</f>
        <v>69999.999999999985</v>
      </c>
      <c r="N1780" s="6">
        <v>69999.999999999985</v>
      </c>
      <c r="O1780" s="46">
        <f>Tabla2[[#This Row],[Operating Profit]]/Tabla2[[#This Row],[Total Sales]]</f>
        <v>0.5</v>
      </c>
      <c r="P1780" s="1" t="s">
        <v>17</v>
      </c>
    </row>
    <row r="1781" spans="1:16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3" t="str">
        <f>IFERROR(LEFT(Tabla2[[#This Row],[Product]],FIND(" ",Tabla2[[#This Row],[Product]])-3),Tabla2[[#This Row],[Product]])</f>
        <v>Men</v>
      </c>
      <c r="I1781" s="6">
        <v>35</v>
      </c>
      <c r="J1781" s="4">
        <v>5000</v>
      </c>
      <c r="K1781" s="6">
        <f>Tabla2[[#This Row],[Price per Unit]]*Tabla2[[#This Row],[Units Sold]]</f>
        <v>175000</v>
      </c>
      <c r="L1781" s="52">
        <f>Tabla2[[#This Row],[Units Sold]]/Cálculos!$C$11</f>
        <v>2.01705541375656E-4</v>
      </c>
      <c r="M1781" s="6">
        <f>Tabla2[[#This Row],[Total Sales]]-Tabla2[[#This Row],[Operating Profit]]</f>
        <v>105000</v>
      </c>
      <c r="N1781" s="6">
        <v>70000</v>
      </c>
      <c r="O1781" s="46">
        <f>Tabla2[[#This Row],[Operating Profit]]/Tabla2[[#This Row],[Total Sales]]</f>
        <v>0.4</v>
      </c>
      <c r="P1781" s="1" t="s">
        <v>17</v>
      </c>
    </row>
    <row r="1782" spans="1:16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3" t="str">
        <f>IFERROR(LEFT(Tabla2[[#This Row],[Product]],FIND(" ",Tabla2[[#This Row],[Product]])-3),Tabla2[[#This Row],[Product]])</f>
        <v>Men</v>
      </c>
      <c r="I1782" s="6">
        <v>25.000000000000007</v>
      </c>
      <c r="J1782" s="4">
        <v>3500</v>
      </c>
      <c r="K1782" s="6">
        <f>Tabla2[[#This Row],[Price per Unit]]*Tabla2[[#This Row],[Units Sold]]</f>
        <v>87500.000000000029</v>
      </c>
      <c r="L1782" s="52">
        <f>Tabla2[[#This Row],[Units Sold]]/Cálculos!$C$11</f>
        <v>1.4119387896295921E-4</v>
      </c>
      <c r="M1782" s="6">
        <f>Tabla2[[#This Row],[Total Sales]]-Tabla2[[#This Row],[Operating Profit]]</f>
        <v>56875.000000000022</v>
      </c>
      <c r="N1782" s="6">
        <v>30625.000000000007</v>
      </c>
      <c r="O1782" s="46">
        <f>Tabla2[[#This Row],[Operating Profit]]/Tabla2[[#This Row],[Total Sales]]</f>
        <v>0.35</v>
      </c>
      <c r="P1782" s="1" t="s">
        <v>17</v>
      </c>
    </row>
    <row r="1783" spans="1:16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3" t="str">
        <f>IFERROR(LEFT(Tabla2[[#This Row],[Product]],FIND(" ",Tabla2[[#This Row],[Product]])-3),Tabla2[[#This Row],[Product]])</f>
        <v>Women</v>
      </c>
      <c r="I1783" s="6">
        <v>25.000000000000007</v>
      </c>
      <c r="J1783" s="4">
        <v>2950</v>
      </c>
      <c r="K1783" s="6">
        <f>Tabla2[[#This Row],[Price per Unit]]*Tabla2[[#This Row],[Units Sold]]</f>
        <v>73750.000000000015</v>
      </c>
      <c r="L1783" s="52">
        <f>Tabla2[[#This Row],[Units Sold]]/Cálculos!$C$11</f>
        <v>1.1900626941163703E-4</v>
      </c>
      <c r="M1783" s="6">
        <f>Tabla2[[#This Row],[Total Sales]]-Tabla2[[#This Row],[Operating Profit]]</f>
        <v>47937.500000000015</v>
      </c>
      <c r="N1783" s="6">
        <v>25812.500000000004</v>
      </c>
      <c r="O1783" s="46">
        <f>Tabla2[[#This Row],[Operating Profit]]/Tabla2[[#This Row],[Total Sales]]</f>
        <v>0.35</v>
      </c>
      <c r="P1783" s="1" t="s">
        <v>17</v>
      </c>
    </row>
    <row r="1784" spans="1:16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3" t="str">
        <f>IFERROR(LEFT(Tabla2[[#This Row],[Product]],FIND(" ",Tabla2[[#This Row],[Product]])-3),Tabla2[[#This Row],[Product]])</f>
        <v>Women</v>
      </c>
      <c r="I1784" s="6">
        <v>25.000000000000007</v>
      </c>
      <c r="J1784" s="4">
        <v>3250</v>
      </c>
      <c r="K1784" s="6">
        <f>Tabla2[[#This Row],[Price per Unit]]*Tabla2[[#This Row],[Units Sold]]</f>
        <v>81250.000000000029</v>
      </c>
      <c r="L1784" s="52">
        <f>Tabla2[[#This Row],[Units Sold]]/Cálculos!$C$11</f>
        <v>1.3110860189417641E-4</v>
      </c>
      <c r="M1784" s="6">
        <f>Tabla2[[#This Row],[Total Sales]]-Tabla2[[#This Row],[Operating Profit]]</f>
        <v>48750.000000000015</v>
      </c>
      <c r="N1784" s="6">
        <v>32500.000000000015</v>
      </c>
      <c r="O1784" s="46">
        <f>Tabla2[[#This Row],[Operating Profit]]/Tabla2[[#This Row],[Total Sales]]</f>
        <v>0.4</v>
      </c>
      <c r="P1784" s="1" t="s">
        <v>17</v>
      </c>
    </row>
    <row r="1785" spans="1:16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3" t="str">
        <f>IFERROR(LEFT(Tabla2[[#This Row],[Product]],FIND(" ",Tabla2[[#This Row],[Product]])-3),Tabla2[[#This Row],[Product]])</f>
        <v>Men</v>
      </c>
      <c r="I1785" s="6">
        <v>44.999999999999993</v>
      </c>
      <c r="J1785" s="4">
        <v>3000</v>
      </c>
      <c r="K1785" s="6">
        <f>Tabla2[[#This Row],[Price per Unit]]*Tabla2[[#This Row],[Units Sold]]</f>
        <v>134999.99999999997</v>
      </c>
      <c r="L1785" s="52">
        <f>Tabla2[[#This Row],[Units Sold]]/Cálculos!$C$11</f>
        <v>1.210233248253936E-4</v>
      </c>
      <c r="M1785" s="6">
        <f>Tabla2[[#This Row],[Total Sales]]-Tabla2[[#This Row],[Operating Profit]]</f>
        <v>87749.999999999985</v>
      </c>
      <c r="N1785" s="6">
        <v>47249.999999999985</v>
      </c>
      <c r="O1785" s="46">
        <f>Tabla2[[#This Row],[Operating Profit]]/Tabla2[[#This Row],[Total Sales]]</f>
        <v>0.35</v>
      </c>
      <c r="P1785" s="1" t="s">
        <v>17</v>
      </c>
    </row>
    <row r="1786" spans="1:16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3" t="str">
        <f>IFERROR(LEFT(Tabla2[[#This Row],[Product]],FIND(" ",Tabla2[[#This Row],[Product]])-3),Tabla2[[#This Row],[Product]])</f>
        <v>Women</v>
      </c>
      <c r="I1786" s="6">
        <v>49.999999999999986</v>
      </c>
      <c r="J1786" s="4">
        <v>4000</v>
      </c>
      <c r="K1786" s="6">
        <f>Tabla2[[#This Row],[Price per Unit]]*Tabla2[[#This Row],[Units Sold]]</f>
        <v>199999.99999999994</v>
      </c>
      <c r="L1786" s="52">
        <f>Tabla2[[#This Row],[Units Sold]]/Cálculos!$C$11</f>
        <v>1.6136443310052479E-4</v>
      </c>
      <c r="M1786" s="6">
        <f>Tabla2[[#This Row],[Total Sales]]-Tabla2[[#This Row],[Operating Profit]]</f>
        <v>99999.999999999971</v>
      </c>
      <c r="N1786" s="6">
        <v>99999.999999999971</v>
      </c>
      <c r="O1786" s="46">
        <f>Tabla2[[#This Row],[Operating Profit]]/Tabla2[[#This Row],[Total Sales]]</f>
        <v>0.5</v>
      </c>
      <c r="P1786" s="1" t="s">
        <v>17</v>
      </c>
    </row>
    <row r="1787" spans="1:16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3" t="str">
        <f>IFERROR(LEFT(Tabla2[[#This Row],[Product]],FIND(" ",Tabla2[[#This Row],[Product]])-3),Tabla2[[#This Row],[Product]])</f>
        <v>Men</v>
      </c>
      <c r="I1787" s="6">
        <v>44.999999999999993</v>
      </c>
      <c r="J1787" s="4">
        <v>6500</v>
      </c>
      <c r="K1787" s="6">
        <f>Tabla2[[#This Row],[Price per Unit]]*Tabla2[[#This Row],[Units Sold]]</f>
        <v>292499.99999999994</v>
      </c>
      <c r="L1787" s="52">
        <f>Tabla2[[#This Row],[Units Sold]]/Cálculos!$C$11</f>
        <v>2.6221720378835281E-4</v>
      </c>
      <c r="M1787" s="6">
        <f>Tabla2[[#This Row],[Total Sales]]-Tabla2[[#This Row],[Operating Profit]]</f>
        <v>175499.99999999994</v>
      </c>
      <c r="N1787" s="6">
        <v>116999.99999999999</v>
      </c>
      <c r="O1787" s="46">
        <f>Tabla2[[#This Row],[Operating Profit]]/Tabla2[[#This Row],[Total Sales]]</f>
        <v>0.4</v>
      </c>
      <c r="P1787" s="1" t="s">
        <v>17</v>
      </c>
    </row>
    <row r="1788" spans="1:16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3" t="str">
        <f>IFERROR(LEFT(Tabla2[[#This Row],[Product]],FIND(" ",Tabla2[[#This Row],[Product]])-3),Tabla2[[#This Row],[Product]])</f>
        <v>Men</v>
      </c>
      <c r="I1788" s="6">
        <v>35</v>
      </c>
      <c r="J1788" s="4">
        <v>4500</v>
      </c>
      <c r="K1788" s="6">
        <f>Tabla2[[#This Row],[Price per Unit]]*Tabla2[[#This Row],[Units Sold]]</f>
        <v>157500</v>
      </c>
      <c r="L1788" s="52">
        <f>Tabla2[[#This Row],[Units Sold]]/Cálculos!$C$11</f>
        <v>1.8153498723809039E-4</v>
      </c>
      <c r="M1788" s="6">
        <f>Tabla2[[#This Row],[Total Sales]]-Tabla2[[#This Row],[Operating Profit]]</f>
        <v>102375</v>
      </c>
      <c r="N1788" s="6">
        <v>55125</v>
      </c>
      <c r="O1788" s="46">
        <f>Tabla2[[#This Row],[Operating Profit]]/Tabla2[[#This Row],[Total Sales]]</f>
        <v>0.35</v>
      </c>
      <c r="P1788" s="1" t="s">
        <v>17</v>
      </c>
    </row>
    <row r="1789" spans="1:16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3" t="str">
        <f>IFERROR(LEFT(Tabla2[[#This Row],[Product]],FIND(" ",Tabla2[[#This Row],[Product]])-3),Tabla2[[#This Row],[Product]])</f>
        <v>Women</v>
      </c>
      <c r="I1789" s="6">
        <v>35</v>
      </c>
      <c r="J1789" s="4">
        <v>4000</v>
      </c>
      <c r="K1789" s="6">
        <f>Tabla2[[#This Row],[Price per Unit]]*Tabla2[[#This Row],[Units Sold]]</f>
        <v>140000</v>
      </c>
      <c r="L1789" s="52">
        <f>Tabla2[[#This Row],[Units Sold]]/Cálculos!$C$11</f>
        <v>1.6136443310052479E-4</v>
      </c>
      <c r="M1789" s="6">
        <f>Tabla2[[#This Row],[Total Sales]]-Tabla2[[#This Row],[Operating Profit]]</f>
        <v>91000</v>
      </c>
      <c r="N1789" s="6">
        <v>49000</v>
      </c>
      <c r="O1789" s="46">
        <f>Tabla2[[#This Row],[Operating Profit]]/Tabla2[[#This Row],[Total Sales]]</f>
        <v>0.35</v>
      </c>
      <c r="P1789" s="1" t="s">
        <v>17</v>
      </c>
    </row>
    <row r="1790" spans="1:16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3" t="str">
        <f>IFERROR(LEFT(Tabla2[[#This Row],[Product]],FIND(" ",Tabla2[[#This Row],[Product]])-3),Tabla2[[#This Row],[Product]])</f>
        <v>Women</v>
      </c>
      <c r="I1790" s="6">
        <v>35</v>
      </c>
      <c r="J1790" s="4">
        <v>3500</v>
      </c>
      <c r="K1790" s="6">
        <f>Tabla2[[#This Row],[Price per Unit]]*Tabla2[[#This Row],[Units Sold]]</f>
        <v>122500</v>
      </c>
      <c r="L1790" s="52">
        <f>Tabla2[[#This Row],[Units Sold]]/Cálculos!$C$11</f>
        <v>1.4119387896295921E-4</v>
      </c>
      <c r="M1790" s="6">
        <f>Tabla2[[#This Row],[Total Sales]]-Tabla2[[#This Row],[Operating Profit]]</f>
        <v>73500</v>
      </c>
      <c r="N1790" s="6">
        <v>49000</v>
      </c>
      <c r="O1790" s="46">
        <f>Tabla2[[#This Row],[Operating Profit]]/Tabla2[[#This Row],[Total Sales]]</f>
        <v>0.4</v>
      </c>
      <c r="P1790" s="1" t="s">
        <v>17</v>
      </c>
    </row>
    <row r="1791" spans="1:16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3" t="str">
        <f>IFERROR(LEFT(Tabla2[[#This Row],[Product]],FIND(" ",Tabla2[[#This Row],[Product]])-3),Tabla2[[#This Row],[Product]])</f>
        <v>Men</v>
      </c>
      <c r="I1791" s="6">
        <v>44.999999999999993</v>
      </c>
      <c r="J1791" s="4">
        <v>3500</v>
      </c>
      <c r="K1791" s="6">
        <f>Tabla2[[#This Row],[Price per Unit]]*Tabla2[[#This Row],[Units Sold]]</f>
        <v>157499.99999999997</v>
      </c>
      <c r="L1791" s="52">
        <f>Tabla2[[#This Row],[Units Sold]]/Cálculos!$C$11</f>
        <v>1.4119387896295921E-4</v>
      </c>
      <c r="M1791" s="6">
        <f>Tabla2[[#This Row],[Total Sales]]-Tabla2[[#This Row],[Operating Profit]]</f>
        <v>102374.99999999999</v>
      </c>
      <c r="N1791" s="6">
        <v>55124.999999999985</v>
      </c>
      <c r="O1791" s="46">
        <f>Tabla2[[#This Row],[Operating Profit]]/Tabla2[[#This Row],[Total Sales]]</f>
        <v>0.35</v>
      </c>
      <c r="P1791" s="1" t="s">
        <v>17</v>
      </c>
    </row>
    <row r="1792" spans="1:16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3" t="str">
        <f>IFERROR(LEFT(Tabla2[[#This Row],[Product]],FIND(" ",Tabla2[[#This Row],[Product]])-3),Tabla2[[#This Row],[Product]])</f>
        <v>Women</v>
      </c>
      <c r="I1792" s="6">
        <v>49.999999999999986</v>
      </c>
      <c r="J1792" s="4">
        <v>4500</v>
      </c>
      <c r="K1792" s="6">
        <f>Tabla2[[#This Row],[Price per Unit]]*Tabla2[[#This Row],[Units Sold]]</f>
        <v>224999.99999999994</v>
      </c>
      <c r="L1792" s="52">
        <f>Tabla2[[#This Row],[Units Sold]]/Cálculos!$C$11</f>
        <v>1.8153498723809039E-4</v>
      </c>
      <c r="M1792" s="6">
        <f>Tabla2[[#This Row],[Total Sales]]-Tabla2[[#This Row],[Operating Profit]]</f>
        <v>112499.99999999997</v>
      </c>
      <c r="N1792" s="6">
        <v>112499.99999999997</v>
      </c>
      <c r="O1792" s="46">
        <f>Tabla2[[#This Row],[Operating Profit]]/Tabla2[[#This Row],[Total Sales]]</f>
        <v>0.5</v>
      </c>
      <c r="P1792" s="1" t="s">
        <v>17</v>
      </c>
    </row>
    <row r="1793" spans="1:16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3" t="str">
        <f>IFERROR(LEFT(Tabla2[[#This Row],[Product]],FIND(" ",Tabla2[[#This Row],[Product]])-3),Tabla2[[#This Row],[Product]])</f>
        <v>Men</v>
      </c>
      <c r="I1793" s="6">
        <v>25</v>
      </c>
      <c r="J1793" s="4">
        <v>6750</v>
      </c>
      <c r="K1793" s="6">
        <f>Tabla2[[#This Row],[Price per Unit]]*Tabla2[[#This Row],[Units Sold]]</f>
        <v>168750</v>
      </c>
      <c r="L1793" s="52">
        <f>Tabla2[[#This Row],[Units Sold]]/Cálculos!$C$11</f>
        <v>2.7230248085713561E-4</v>
      </c>
      <c r="M1793" s="6">
        <f>Tabla2[[#This Row],[Total Sales]]-Tabla2[[#This Row],[Operating Profit]]</f>
        <v>101250</v>
      </c>
      <c r="N1793" s="6">
        <v>67500</v>
      </c>
      <c r="O1793" s="46">
        <f>Tabla2[[#This Row],[Operating Profit]]/Tabla2[[#This Row],[Total Sales]]</f>
        <v>0.4</v>
      </c>
      <c r="P1793" s="1" t="s">
        <v>17</v>
      </c>
    </row>
    <row r="1794" spans="1:16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3" t="str">
        <f>IFERROR(LEFT(Tabla2[[#This Row],[Product]],FIND(" ",Tabla2[[#This Row],[Product]])-3),Tabla2[[#This Row],[Product]])</f>
        <v>Men</v>
      </c>
      <c r="I1794" s="6">
        <v>25</v>
      </c>
      <c r="J1794" s="4">
        <v>4750</v>
      </c>
      <c r="K1794" s="6">
        <f>Tabla2[[#This Row],[Price per Unit]]*Tabla2[[#This Row],[Units Sold]]</f>
        <v>118750</v>
      </c>
      <c r="L1794" s="52">
        <f>Tabla2[[#This Row],[Units Sold]]/Cálculos!$C$11</f>
        <v>1.9162026430687319E-4</v>
      </c>
      <c r="M1794" s="6">
        <f>Tabla2[[#This Row],[Total Sales]]-Tabla2[[#This Row],[Operating Profit]]</f>
        <v>77187.5</v>
      </c>
      <c r="N1794" s="6">
        <v>41562.5</v>
      </c>
      <c r="O1794" s="46">
        <f>Tabla2[[#This Row],[Operating Profit]]/Tabla2[[#This Row],[Total Sales]]</f>
        <v>0.35</v>
      </c>
      <c r="P1794" s="1" t="s">
        <v>17</v>
      </c>
    </row>
    <row r="1795" spans="1:16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3" t="str">
        <f>IFERROR(LEFT(Tabla2[[#This Row],[Product]],FIND(" ",Tabla2[[#This Row],[Product]])-3),Tabla2[[#This Row],[Product]])</f>
        <v>Women</v>
      </c>
      <c r="I1795" s="6">
        <v>15.000000000000002</v>
      </c>
      <c r="J1795" s="4">
        <v>4750</v>
      </c>
      <c r="K1795" s="6">
        <f>Tabla2[[#This Row],[Price per Unit]]*Tabla2[[#This Row],[Units Sold]]</f>
        <v>71250.000000000015</v>
      </c>
      <c r="L1795" s="52">
        <f>Tabla2[[#This Row],[Units Sold]]/Cálculos!$C$11</f>
        <v>1.9162026430687319E-4</v>
      </c>
      <c r="M1795" s="6">
        <f>Tabla2[[#This Row],[Total Sales]]-Tabla2[[#This Row],[Operating Profit]]</f>
        <v>46312.500000000015</v>
      </c>
      <c r="N1795" s="6">
        <v>24937.500000000004</v>
      </c>
      <c r="O1795" s="46">
        <f>Tabla2[[#This Row],[Operating Profit]]/Tabla2[[#This Row],[Total Sales]]</f>
        <v>0.35</v>
      </c>
      <c r="P1795" s="1" t="s">
        <v>17</v>
      </c>
    </row>
    <row r="1796" spans="1:16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3" t="str">
        <f>IFERROR(LEFT(Tabla2[[#This Row],[Product]],FIND(" ",Tabla2[[#This Row],[Product]])-3),Tabla2[[#This Row],[Product]])</f>
        <v>Women</v>
      </c>
      <c r="I1796" s="6">
        <v>20.000000000000007</v>
      </c>
      <c r="J1796" s="4">
        <v>3250</v>
      </c>
      <c r="K1796" s="6">
        <f>Tabla2[[#This Row],[Price per Unit]]*Tabla2[[#This Row],[Units Sold]]</f>
        <v>65000.000000000022</v>
      </c>
      <c r="L1796" s="52">
        <f>Tabla2[[#This Row],[Units Sold]]/Cálculos!$C$11</f>
        <v>1.3110860189417641E-4</v>
      </c>
      <c r="M1796" s="6">
        <f>Tabla2[[#This Row],[Total Sales]]-Tabla2[[#This Row],[Operating Profit]]</f>
        <v>39000.000000000015</v>
      </c>
      <c r="N1796" s="6">
        <v>26000.000000000011</v>
      </c>
      <c r="O1796" s="46">
        <f>Tabla2[[#This Row],[Operating Profit]]/Tabla2[[#This Row],[Total Sales]]</f>
        <v>0.4</v>
      </c>
      <c r="P1796" s="1" t="s">
        <v>17</v>
      </c>
    </row>
    <row r="1797" spans="1:16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3" t="str">
        <f>IFERROR(LEFT(Tabla2[[#This Row],[Product]],FIND(" ",Tabla2[[#This Row],[Product]])-3),Tabla2[[#This Row],[Product]])</f>
        <v>Men</v>
      </c>
      <c r="I1797" s="6">
        <v>35</v>
      </c>
      <c r="J1797" s="4">
        <v>3750</v>
      </c>
      <c r="K1797" s="6">
        <f>Tabla2[[#This Row],[Price per Unit]]*Tabla2[[#This Row],[Units Sold]]</f>
        <v>131250</v>
      </c>
      <c r="L1797" s="52">
        <f>Tabla2[[#This Row],[Units Sold]]/Cálculos!$C$11</f>
        <v>1.5127915603174201E-4</v>
      </c>
      <c r="M1797" s="6">
        <f>Tabla2[[#This Row],[Total Sales]]-Tabla2[[#This Row],[Operating Profit]]</f>
        <v>85312.5</v>
      </c>
      <c r="N1797" s="6">
        <v>45937.5</v>
      </c>
      <c r="O1797" s="46">
        <f>Tabla2[[#This Row],[Operating Profit]]/Tabla2[[#This Row],[Total Sales]]</f>
        <v>0.35</v>
      </c>
      <c r="P1797" s="1" t="s">
        <v>17</v>
      </c>
    </row>
    <row r="1798" spans="1:16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3" t="str">
        <f>IFERROR(LEFT(Tabla2[[#This Row],[Product]],FIND(" ",Tabla2[[#This Row],[Product]])-3),Tabla2[[#This Row],[Product]])</f>
        <v>Women</v>
      </c>
      <c r="I1798" s="6">
        <v>25</v>
      </c>
      <c r="J1798" s="4">
        <v>4750</v>
      </c>
      <c r="K1798" s="6">
        <f>Tabla2[[#This Row],[Price per Unit]]*Tabla2[[#This Row],[Units Sold]]</f>
        <v>118750</v>
      </c>
      <c r="L1798" s="52">
        <f>Tabla2[[#This Row],[Units Sold]]/Cálculos!$C$11</f>
        <v>1.9162026430687319E-4</v>
      </c>
      <c r="M1798" s="6">
        <f>Tabla2[[#This Row],[Total Sales]]-Tabla2[[#This Row],[Operating Profit]]</f>
        <v>59375</v>
      </c>
      <c r="N1798" s="6">
        <v>59375</v>
      </c>
      <c r="O1798" s="46">
        <f>Tabla2[[#This Row],[Operating Profit]]/Tabla2[[#This Row],[Total Sales]]</f>
        <v>0.5</v>
      </c>
      <c r="P1798" s="1" t="s">
        <v>17</v>
      </c>
    </row>
    <row r="1799" spans="1:16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3" t="str">
        <f>IFERROR(LEFT(Tabla2[[#This Row],[Product]],FIND(" ",Tabla2[[#This Row],[Product]])-3),Tabla2[[#This Row],[Product]])</f>
        <v>Men</v>
      </c>
      <c r="I1799" s="6">
        <v>25</v>
      </c>
      <c r="J1799" s="4">
        <v>7250</v>
      </c>
      <c r="K1799" s="6">
        <f>Tabla2[[#This Row],[Price per Unit]]*Tabla2[[#This Row],[Units Sold]]</f>
        <v>181250</v>
      </c>
      <c r="L1799" s="52">
        <f>Tabla2[[#This Row],[Units Sold]]/Cálculos!$C$11</f>
        <v>2.9247303499470122E-4</v>
      </c>
      <c r="M1799" s="6">
        <f>Tabla2[[#This Row],[Total Sales]]-Tabla2[[#This Row],[Operating Profit]]</f>
        <v>108750</v>
      </c>
      <c r="N1799" s="6">
        <v>72500</v>
      </c>
      <c r="O1799" s="46">
        <f>Tabla2[[#This Row],[Operating Profit]]/Tabla2[[#This Row],[Total Sales]]</f>
        <v>0.4</v>
      </c>
      <c r="P1799" s="1" t="s">
        <v>17</v>
      </c>
    </row>
    <row r="1800" spans="1:16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3" t="str">
        <f>IFERROR(LEFT(Tabla2[[#This Row],[Product]],FIND(" ",Tabla2[[#This Row],[Product]])-3),Tabla2[[#This Row],[Product]])</f>
        <v>Men</v>
      </c>
      <c r="I1800" s="6">
        <v>25</v>
      </c>
      <c r="J1800" s="4">
        <v>3750</v>
      </c>
      <c r="K1800" s="6">
        <f>Tabla2[[#This Row],[Price per Unit]]*Tabla2[[#This Row],[Units Sold]]</f>
        <v>93750</v>
      </c>
      <c r="L1800" s="52">
        <f>Tabla2[[#This Row],[Units Sold]]/Cálculos!$C$11</f>
        <v>1.5127915603174201E-4</v>
      </c>
      <c r="M1800" s="6">
        <f>Tabla2[[#This Row],[Total Sales]]-Tabla2[[#This Row],[Operating Profit]]</f>
        <v>60937.5</v>
      </c>
      <c r="N1800" s="6">
        <v>32812.5</v>
      </c>
      <c r="O1800" s="46">
        <f>Tabla2[[#This Row],[Operating Profit]]/Tabla2[[#This Row],[Total Sales]]</f>
        <v>0.35</v>
      </c>
      <c r="P1800" s="1" t="s">
        <v>17</v>
      </c>
    </row>
    <row r="1801" spans="1:16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3" t="str">
        <f>IFERROR(LEFT(Tabla2[[#This Row],[Product]],FIND(" ",Tabla2[[#This Row],[Product]])-3),Tabla2[[#This Row],[Product]])</f>
        <v>Women</v>
      </c>
      <c r="I1801" s="6">
        <v>15.000000000000002</v>
      </c>
      <c r="J1801" s="4">
        <v>4250</v>
      </c>
      <c r="K1801" s="6">
        <f>Tabla2[[#This Row],[Price per Unit]]*Tabla2[[#This Row],[Units Sold]]</f>
        <v>63750.000000000007</v>
      </c>
      <c r="L1801" s="52">
        <f>Tabla2[[#This Row],[Units Sold]]/Cálculos!$C$11</f>
        <v>1.7144971016930759E-4</v>
      </c>
      <c r="M1801" s="6">
        <f>Tabla2[[#This Row],[Total Sales]]-Tabla2[[#This Row],[Operating Profit]]</f>
        <v>41437.500000000007</v>
      </c>
      <c r="N1801" s="6">
        <v>22312.5</v>
      </c>
      <c r="O1801" s="46">
        <f>Tabla2[[#This Row],[Operating Profit]]/Tabla2[[#This Row],[Total Sales]]</f>
        <v>0.35</v>
      </c>
      <c r="P1801" s="1" t="s">
        <v>17</v>
      </c>
    </row>
    <row r="1802" spans="1:16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3" t="str">
        <f>IFERROR(LEFT(Tabla2[[#This Row],[Product]],FIND(" ",Tabla2[[#This Row],[Product]])-3),Tabla2[[#This Row],[Product]])</f>
        <v>Women</v>
      </c>
      <c r="I1802" s="6">
        <v>20.000000000000007</v>
      </c>
      <c r="J1802" s="4">
        <v>3000</v>
      </c>
      <c r="K1802" s="6">
        <f>Tabla2[[#This Row],[Price per Unit]]*Tabla2[[#This Row],[Units Sold]]</f>
        <v>60000.000000000022</v>
      </c>
      <c r="L1802" s="52">
        <f>Tabla2[[#This Row],[Units Sold]]/Cálculos!$C$11</f>
        <v>1.210233248253936E-4</v>
      </c>
      <c r="M1802" s="6">
        <f>Tabla2[[#This Row],[Total Sales]]-Tabla2[[#This Row],[Operating Profit]]</f>
        <v>36000.000000000015</v>
      </c>
      <c r="N1802" s="6">
        <v>24000.000000000011</v>
      </c>
      <c r="O1802" s="46">
        <f>Tabla2[[#This Row],[Operating Profit]]/Tabla2[[#This Row],[Total Sales]]</f>
        <v>0.4</v>
      </c>
      <c r="P1802" s="1" t="s">
        <v>17</v>
      </c>
    </row>
    <row r="1803" spans="1:16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3" t="str">
        <f>IFERROR(LEFT(Tabla2[[#This Row],[Product]],FIND(" ",Tabla2[[#This Row],[Product]])-3),Tabla2[[#This Row],[Product]])</f>
        <v>Men</v>
      </c>
      <c r="I1803" s="6">
        <v>35</v>
      </c>
      <c r="J1803" s="4">
        <v>3750</v>
      </c>
      <c r="K1803" s="6">
        <f>Tabla2[[#This Row],[Price per Unit]]*Tabla2[[#This Row],[Units Sold]]</f>
        <v>131250</v>
      </c>
      <c r="L1803" s="52">
        <f>Tabla2[[#This Row],[Units Sold]]/Cálculos!$C$11</f>
        <v>1.5127915603174201E-4</v>
      </c>
      <c r="M1803" s="6">
        <f>Tabla2[[#This Row],[Total Sales]]-Tabla2[[#This Row],[Operating Profit]]</f>
        <v>85312.5</v>
      </c>
      <c r="N1803" s="6">
        <v>45937.5</v>
      </c>
      <c r="O1803" s="46">
        <f>Tabla2[[#This Row],[Operating Profit]]/Tabla2[[#This Row],[Total Sales]]</f>
        <v>0.35</v>
      </c>
      <c r="P1803" s="1" t="s">
        <v>17</v>
      </c>
    </row>
    <row r="1804" spans="1:16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3" t="str">
        <f>IFERROR(LEFT(Tabla2[[#This Row],[Product]],FIND(" ",Tabla2[[#This Row],[Product]])-3),Tabla2[[#This Row],[Product]])</f>
        <v>Women</v>
      </c>
      <c r="I1804" s="6">
        <v>25</v>
      </c>
      <c r="J1804" s="4">
        <v>4500</v>
      </c>
      <c r="K1804" s="6">
        <f>Tabla2[[#This Row],[Price per Unit]]*Tabla2[[#This Row],[Units Sold]]</f>
        <v>112500</v>
      </c>
      <c r="L1804" s="52">
        <f>Tabla2[[#This Row],[Units Sold]]/Cálculos!$C$11</f>
        <v>1.8153498723809039E-4</v>
      </c>
      <c r="M1804" s="6">
        <f>Tabla2[[#This Row],[Total Sales]]-Tabla2[[#This Row],[Operating Profit]]</f>
        <v>56250</v>
      </c>
      <c r="N1804" s="6">
        <v>56250</v>
      </c>
      <c r="O1804" s="46">
        <f>Tabla2[[#This Row],[Operating Profit]]/Tabla2[[#This Row],[Total Sales]]</f>
        <v>0.5</v>
      </c>
      <c r="P1804" s="1" t="s">
        <v>17</v>
      </c>
    </row>
    <row r="1805" spans="1:16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3" t="str">
        <f>IFERROR(LEFT(Tabla2[[#This Row],[Product]],FIND(" ",Tabla2[[#This Row],[Product]])-3),Tabla2[[#This Row],[Product]])</f>
        <v>Men</v>
      </c>
      <c r="I1805" s="6">
        <v>30.000000000000004</v>
      </c>
      <c r="J1805" s="4">
        <v>6700</v>
      </c>
      <c r="K1805" s="6">
        <f>Tabla2[[#This Row],[Price per Unit]]*Tabla2[[#This Row],[Units Sold]]</f>
        <v>201000.00000000003</v>
      </c>
      <c r="L1805" s="52">
        <f>Tabla2[[#This Row],[Units Sold]]/Cálculos!$C$11</f>
        <v>2.7028542544337903E-4</v>
      </c>
      <c r="M1805" s="6">
        <f>Tabla2[[#This Row],[Total Sales]]-Tabla2[[#This Row],[Operating Profit]]</f>
        <v>120600.00000000001</v>
      </c>
      <c r="N1805" s="6">
        <v>80400.000000000015</v>
      </c>
      <c r="O1805" s="46">
        <f>Tabla2[[#This Row],[Operating Profit]]/Tabla2[[#This Row],[Total Sales]]</f>
        <v>0.4</v>
      </c>
      <c r="P1805" s="1" t="s">
        <v>17</v>
      </c>
    </row>
    <row r="1806" spans="1:16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3" t="str">
        <f>IFERROR(LEFT(Tabla2[[#This Row],[Product]],FIND(" ",Tabla2[[#This Row],[Product]])-3),Tabla2[[#This Row],[Product]])</f>
        <v>Men</v>
      </c>
      <c r="I1806" s="6">
        <v>30.000000000000004</v>
      </c>
      <c r="J1806" s="4">
        <v>3500</v>
      </c>
      <c r="K1806" s="6">
        <f>Tabla2[[#This Row],[Price per Unit]]*Tabla2[[#This Row],[Units Sold]]</f>
        <v>105000.00000000001</v>
      </c>
      <c r="L1806" s="52">
        <f>Tabla2[[#This Row],[Units Sold]]/Cálculos!$C$11</f>
        <v>1.4119387896295921E-4</v>
      </c>
      <c r="M1806" s="6">
        <f>Tabla2[[#This Row],[Total Sales]]-Tabla2[[#This Row],[Operating Profit]]</f>
        <v>68250.000000000015</v>
      </c>
      <c r="N1806" s="6">
        <v>36750</v>
      </c>
      <c r="O1806" s="46">
        <f>Tabla2[[#This Row],[Operating Profit]]/Tabla2[[#This Row],[Total Sales]]</f>
        <v>0.35</v>
      </c>
      <c r="P1806" s="1" t="s">
        <v>17</v>
      </c>
    </row>
    <row r="1807" spans="1:16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3" t="str">
        <f>IFERROR(LEFT(Tabla2[[#This Row],[Product]],FIND(" ",Tabla2[[#This Row],[Product]])-3),Tabla2[[#This Row],[Product]])</f>
        <v>Women</v>
      </c>
      <c r="I1807" s="6">
        <v>20.000000000000007</v>
      </c>
      <c r="J1807" s="4">
        <v>4000</v>
      </c>
      <c r="K1807" s="6">
        <f>Tabla2[[#This Row],[Price per Unit]]*Tabla2[[#This Row],[Units Sold]]</f>
        <v>80000.000000000029</v>
      </c>
      <c r="L1807" s="52">
        <f>Tabla2[[#This Row],[Units Sold]]/Cálculos!$C$11</f>
        <v>1.6136443310052479E-4</v>
      </c>
      <c r="M1807" s="6">
        <f>Tabla2[[#This Row],[Total Sales]]-Tabla2[[#This Row],[Operating Profit]]</f>
        <v>52000.000000000022</v>
      </c>
      <c r="N1807" s="6">
        <v>28000.000000000007</v>
      </c>
      <c r="O1807" s="46">
        <f>Tabla2[[#This Row],[Operating Profit]]/Tabla2[[#This Row],[Total Sales]]</f>
        <v>0.35</v>
      </c>
      <c r="P1807" s="1" t="s">
        <v>17</v>
      </c>
    </row>
    <row r="1808" spans="1:16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3" t="str">
        <f>IFERROR(LEFT(Tabla2[[#This Row],[Product]],FIND(" ",Tabla2[[#This Row],[Product]])-3),Tabla2[[#This Row],[Product]])</f>
        <v>Women</v>
      </c>
      <c r="I1808" s="6">
        <v>25</v>
      </c>
      <c r="J1808" s="4">
        <v>2500</v>
      </c>
      <c r="K1808" s="6">
        <f>Tabla2[[#This Row],[Price per Unit]]*Tabla2[[#This Row],[Units Sold]]</f>
        <v>62500</v>
      </c>
      <c r="L1808" s="52">
        <f>Tabla2[[#This Row],[Units Sold]]/Cálculos!$C$11</f>
        <v>1.00852770687828E-4</v>
      </c>
      <c r="M1808" s="6">
        <f>Tabla2[[#This Row],[Total Sales]]-Tabla2[[#This Row],[Operating Profit]]</f>
        <v>37500</v>
      </c>
      <c r="N1808" s="6">
        <v>25000</v>
      </c>
      <c r="O1808" s="46">
        <f>Tabla2[[#This Row],[Operating Profit]]/Tabla2[[#This Row],[Total Sales]]</f>
        <v>0.4</v>
      </c>
      <c r="P1808" s="1" t="s">
        <v>17</v>
      </c>
    </row>
    <row r="1809" spans="1:16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3" t="str">
        <f>IFERROR(LEFT(Tabla2[[#This Row],[Product]],FIND(" ",Tabla2[[#This Row],[Product]])-3),Tabla2[[#This Row],[Product]])</f>
        <v>Men</v>
      </c>
      <c r="I1809" s="6">
        <v>40</v>
      </c>
      <c r="J1809" s="4">
        <v>3000</v>
      </c>
      <c r="K1809" s="6">
        <f>Tabla2[[#This Row],[Price per Unit]]*Tabla2[[#This Row],[Units Sold]]</f>
        <v>120000</v>
      </c>
      <c r="L1809" s="52">
        <f>Tabla2[[#This Row],[Units Sold]]/Cálculos!$C$11</f>
        <v>1.210233248253936E-4</v>
      </c>
      <c r="M1809" s="6">
        <f>Tabla2[[#This Row],[Total Sales]]-Tabla2[[#This Row],[Operating Profit]]</f>
        <v>78000</v>
      </c>
      <c r="N1809" s="6">
        <v>42000</v>
      </c>
      <c r="O1809" s="46">
        <f>Tabla2[[#This Row],[Operating Profit]]/Tabla2[[#This Row],[Total Sales]]</f>
        <v>0.35</v>
      </c>
      <c r="P1809" s="1" t="s">
        <v>17</v>
      </c>
    </row>
    <row r="1810" spans="1:16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3" t="str">
        <f>IFERROR(LEFT(Tabla2[[#This Row],[Product]],FIND(" ",Tabla2[[#This Row],[Product]])-3),Tabla2[[#This Row],[Product]])</f>
        <v>Women</v>
      </c>
      <c r="I1810" s="6">
        <v>30.000000000000004</v>
      </c>
      <c r="J1810" s="4">
        <v>4000</v>
      </c>
      <c r="K1810" s="6">
        <f>Tabla2[[#This Row],[Price per Unit]]*Tabla2[[#This Row],[Units Sold]]</f>
        <v>120000.00000000001</v>
      </c>
      <c r="L1810" s="52">
        <f>Tabla2[[#This Row],[Units Sold]]/Cálculos!$C$11</f>
        <v>1.6136443310052479E-4</v>
      </c>
      <c r="M1810" s="6">
        <f>Tabla2[[#This Row],[Total Sales]]-Tabla2[[#This Row],[Operating Profit]]</f>
        <v>60000.000000000007</v>
      </c>
      <c r="N1810" s="6">
        <v>60000.000000000007</v>
      </c>
      <c r="O1810" s="46">
        <f>Tabla2[[#This Row],[Operating Profit]]/Tabla2[[#This Row],[Total Sales]]</f>
        <v>0.5</v>
      </c>
      <c r="P1810" s="1" t="s">
        <v>17</v>
      </c>
    </row>
    <row r="1811" spans="1:16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3" t="str">
        <f>IFERROR(LEFT(Tabla2[[#This Row],[Product]],FIND(" ",Tabla2[[#This Row],[Product]])-3),Tabla2[[#This Row],[Product]])</f>
        <v>Men</v>
      </c>
      <c r="I1811" s="6">
        <v>30.000000000000004</v>
      </c>
      <c r="J1811" s="4">
        <v>6250</v>
      </c>
      <c r="K1811" s="6">
        <f>Tabla2[[#This Row],[Price per Unit]]*Tabla2[[#This Row],[Units Sold]]</f>
        <v>187500.00000000003</v>
      </c>
      <c r="L1811" s="52">
        <f>Tabla2[[#This Row],[Units Sold]]/Cálculos!$C$11</f>
        <v>2.5213192671957001E-4</v>
      </c>
      <c r="M1811" s="6">
        <f>Tabla2[[#This Row],[Total Sales]]-Tabla2[[#This Row],[Operating Profit]]</f>
        <v>112500.00000000001</v>
      </c>
      <c r="N1811" s="6">
        <v>75000.000000000015</v>
      </c>
      <c r="O1811" s="46">
        <f>Tabla2[[#This Row],[Operating Profit]]/Tabla2[[#This Row],[Total Sales]]</f>
        <v>0.4</v>
      </c>
      <c r="P1811" s="1" t="s">
        <v>17</v>
      </c>
    </row>
    <row r="1812" spans="1:16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3" t="str">
        <f>IFERROR(LEFT(Tabla2[[#This Row],[Product]],FIND(" ",Tabla2[[#This Row],[Product]])-3),Tabla2[[#This Row],[Product]])</f>
        <v>Men</v>
      </c>
      <c r="I1812" s="6">
        <v>25.000000000000007</v>
      </c>
      <c r="J1812" s="4">
        <v>3250</v>
      </c>
      <c r="K1812" s="6">
        <f>Tabla2[[#This Row],[Price per Unit]]*Tabla2[[#This Row],[Units Sold]]</f>
        <v>81250.000000000029</v>
      </c>
      <c r="L1812" s="52">
        <f>Tabla2[[#This Row],[Units Sold]]/Cálculos!$C$11</f>
        <v>1.3110860189417641E-4</v>
      </c>
      <c r="M1812" s="6">
        <f>Tabla2[[#This Row],[Total Sales]]-Tabla2[[#This Row],[Operating Profit]]</f>
        <v>52812.500000000022</v>
      </c>
      <c r="N1812" s="6">
        <v>28437.500000000007</v>
      </c>
      <c r="O1812" s="46">
        <f>Tabla2[[#This Row],[Operating Profit]]/Tabla2[[#This Row],[Total Sales]]</f>
        <v>0.35</v>
      </c>
      <c r="P1812" s="1" t="s">
        <v>17</v>
      </c>
    </row>
    <row r="1813" spans="1:16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3" t="str">
        <f>IFERROR(LEFT(Tabla2[[#This Row],[Product]],FIND(" ",Tabla2[[#This Row],[Product]])-3),Tabla2[[#This Row],[Product]])</f>
        <v>Women</v>
      </c>
      <c r="I1813" s="6">
        <v>15.000000000000007</v>
      </c>
      <c r="J1813" s="4">
        <v>3250</v>
      </c>
      <c r="K1813" s="6">
        <f>Tabla2[[#This Row],[Price per Unit]]*Tabla2[[#This Row],[Units Sold]]</f>
        <v>48750.000000000022</v>
      </c>
      <c r="L1813" s="52">
        <f>Tabla2[[#This Row],[Units Sold]]/Cálculos!$C$11</f>
        <v>1.3110860189417641E-4</v>
      </c>
      <c r="M1813" s="6">
        <f>Tabla2[[#This Row],[Total Sales]]-Tabla2[[#This Row],[Operating Profit]]</f>
        <v>31687.500000000015</v>
      </c>
      <c r="N1813" s="6">
        <v>17062.500000000007</v>
      </c>
      <c r="O1813" s="46">
        <f>Tabla2[[#This Row],[Operating Profit]]/Tabla2[[#This Row],[Total Sales]]</f>
        <v>0.35</v>
      </c>
      <c r="P1813" s="1" t="s">
        <v>17</v>
      </c>
    </row>
    <row r="1814" spans="1:16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3" t="str">
        <f>IFERROR(LEFT(Tabla2[[#This Row],[Product]],FIND(" ",Tabla2[[#This Row],[Product]])-3),Tabla2[[#This Row],[Product]])</f>
        <v>Women</v>
      </c>
      <c r="I1814" s="6">
        <v>20</v>
      </c>
      <c r="J1814" s="4">
        <v>2500</v>
      </c>
      <c r="K1814" s="6">
        <f>Tabla2[[#This Row],[Price per Unit]]*Tabla2[[#This Row],[Units Sold]]</f>
        <v>50000</v>
      </c>
      <c r="L1814" s="52">
        <f>Tabla2[[#This Row],[Units Sold]]/Cálculos!$C$11</f>
        <v>1.00852770687828E-4</v>
      </c>
      <c r="M1814" s="6">
        <f>Tabla2[[#This Row],[Total Sales]]-Tabla2[[#This Row],[Operating Profit]]</f>
        <v>30000</v>
      </c>
      <c r="N1814" s="6">
        <v>20000</v>
      </c>
      <c r="O1814" s="46">
        <f>Tabla2[[#This Row],[Operating Profit]]/Tabla2[[#This Row],[Total Sales]]</f>
        <v>0.4</v>
      </c>
      <c r="P1814" s="1" t="s">
        <v>17</v>
      </c>
    </row>
    <row r="1815" spans="1:16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3" t="str">
        <f>IFERROR(LEFT(Tabla2[[#This Row],[Product]],FIND(" ",Tabla2[[#This Row],[Product]])-3),Tabla2[[#This Row],[Product]])</f>
        <v>Men</v>
      </c>
      <c r="I1815" s="6">
        <v>35</v>
      </c>
      <c r="J1815" s="4">
        <v>2750</v>
      </c>
      <c r="K1815" s="6">
        <f>Tabla2[[#This Row],[Price per Unit]]*Tabla2[[#This Row],[Units Sold]]</f>
        <v>96250</v>
      </c>
      <c r="L1815" s="52">
        <f>Tabla2[[#This Row],[Units Sold]]/Cálculos!$C$11</f>
        <v>1.109380477566108E-4</v>
      </c>
      <c r="M1815" s="6">
        <f>Tabla2[[#This Row],[Total Sales]]-Tabla2[[#This Row],[Operating Profit]]</f>
        <v>62562.5</v>
      </c>
      <c r="N1815" s="6">
        <v>33687.5</v>
      </c>
      <c r="O1815" s="46">
        <f>Tabla2[[#This Row],[Operating Profit]]/Tabla2[[#This Row],[Total Sales]]</f>
        <v>0.35</v>
      </c>
      <c r="P1815" s="1" t="s">
        <v>17</v>
      </c>
    </row>
    <row r="1816" spans="1:16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3" t="str">
        <f>IFERROR(LEFT(Tabla2[[#This Row],[Product]],FIND(" ",Tabla2[[#This Row],[Product]])-3),Tabla2[[#This Row],[Product]])</f>
        <v>Women</v>
      </c>
      <c r="I1816" s="6">
        <v>25.000000000000007</v>
      </c>
      <c r="J1816" s="4">
        <v>4000</v>
      </c>
      <c r="K1816" s="6">
        <f>Tabla2[[#This Row],[Price per Unit]]*Tabla2[[#This Row],[Units Sold]]</f>
        <v>100000.00000000003</v>
      </c>
      <c r="L1816" s="52">
        <f>Tabla2[[#This Row],[Units Sold]]/Cálculos!$C$11</f>
        <v>1.6136443310052479E-4</v>
      </c>
      <c r="M1816" s="6">
        <f>Tabla2[[#This Row],[Total Sales]]-Tabla2[[#This Row],[Operating Profit]]</f>
        <v>50000.000000000015</v>
      </c>
      <c r="N1816" s="6">
        <v>50000.000000000015</v>
      </c>
      <c r="O1816" s="46">
        <f>Tabla2[[#This Row],[Operating Profit]]/Tabla2[[#This Row],[Total Sales]]</f>
        <v>0.5</v>
      </c>
      <c r="P1816" s="1" t="s">
        <v>17</v>
      </c>
    </row>
    <row r="1817" spans="1:16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3" t="str">
        <f>IFERROR(LEFT(Tabla2[[#This Row],[Product]],FIND(" ",Tabla2[[#This Row],[Product]])-3),Tabla2[[#This Row],[Product]])</f>
        <v>Men</v>
      </c>
      <c r="I1817" s="6">
        <v>35</v>
      </c>
      <c r="J1817" s="4">
        <v>6700</v>
      </c>
      <c r="K1817" s="6">
        <f>Tabla2[[#This Row],[Price per Unit]]*Tabla2[[#This Row],[Units Sold]]</f>
        <v>234500</v>
      </c>
      <c r="L1817" s="52">
        <f>Tabla2[[#This Row],[Units Sold]]/Cálculos!$C$11</f>
        <v>2.7028542544337903E-4</v>
      </c>
      <c r="M1817" s="6">
        <f>Tabla2[[#This Row],[Total Sales]]-Tabla2[[#This Row],[Operating Profit]]</f>
        <v>140700</v>
      </c>
      <c r="N1817" s="6">
        <v>93800</v>
      </c>
      <c r="O1817" s="46">
        <f>Tabla2[[#This Row],[Operating Profit]]/Tabla2[[#This Row],[Total Sales]]</f>
        <v>0.4</v>
      </c>
      <c r="P1817" s="1" t="s">
        <v>17</v>
      </c>
    </row>
    <row r="1818" spans="1:16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3" t="str">
        <f>IFERROR(LEFT(Tabla2[[#This Row],[Product]],FIND(" ",Tabla2[[#This Row],[Product]])-3),Tabla2[[#This Row],[Product]])</f>
        <v>Men</v>
      </c>
      <c r="I1818" s="6">
        <v>30.000000000000011</v>
      </c>
      <c r="J1818" s="4">
        <v>3750</v>
      </c>
      <c r="K1818" s="6">
        <f>Tabla2[[#This Row],[Price per Unit]]*Tabla2[[#This Row],[Units Sold]]</f>
        <v>112500.00000000004</v>
      </c>
      <c r="L1818" s="52">
        <f>Tabla2[[#This Row],[Units Sold]]/Cálculos!$C$11</f>
        <v>1.5127915603174201E-4</v>
      </c>
      <c r="M1818" s="6">
        <f>Tabla2[[#This Row],[Total Sales]]-Tabla2[[#This Row],[Operating Profit]]</f>
        <v>73125.000000000029</v>
      </c>
      <c r="N1818" s="6">
        <v>39375.000000000015</v>
      </c>
      <c r="O1818" s="46">
        <f>Tabla2[[#This Row],[Operating Profit]]/Tabla2[[#This Row],[Total Sales]]</f>
        <v>0.35</v>
      </c>
      <c r="P1818" s="1" t="s">
        <v>17</v>
      </c>
    </row>
    <row r="1819" spans="1:16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3" t="str">
        <f>IFERROR(LEFT(Tabla2[[#This Row],[Product]],FIND(" ",Tabla2[[#This Row],[Product]])-3),Tabla2[[#This Row],[Product]])</f>
        <v>Women</v>
      </c>
      <c r="I1819" s="6">
        <v>25.000000000000007</v>
      </c>
      <c r="J1819" s="4">
        <v>3500</v>
      </c>
      <c r="K1819" s="6">
        <f>Tabla2[[#This Row],[Price per Unit]]*Tabla2[[#This Row],[Units Sold]]</f>
        <v>87500.000000000029</v>
      </c>
      <c r="L1819" s="52">
        <f>Tabla2[[#This Row],[Units Sold]]/Cálculos!$C$11</f>
        <v>1.4119387896295921E-4</v>
      </c>
      <c r="M1819" s="6">
        <f>Tabla2[[#This Row],[Total Sales]]-Tabla2[[#This Row],[Operating Profit]]</f>
        <v>56875.000000000022</v>
      </c>
      <c r="N1819" s="6">
        <v>30625.000000000007</v>
      </c>
      <c r="O1819" s="46">
        <f>Tabla2[[#This Row],[Operating Profit]]/Tabla2[[#This Row],[Total Sales]]</f>
        <v>0.35</v>
      </c>
      <c r="P1819" s="1" t="s">
        <v>17</v>
      </c>
    </row>
    <row r="1820" spans="1:16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3" t="str">
        <f>IFERROR(LEFT(Tabla2[[#This Row],[Product]],FIND(" ",Tabla2[[#This Row],[Product]])-3),Tabla2[[#This Row],[Product]])</f>
        <v>Women</v>
      </c>
      <c r="I1820" s="6">
        <v>25.000000000000007</v>
      </c>
      <c r="J1820" s="4">
        <v>2750</v>
      </c>
      <c r="K1820" s="6">
        <f>Tabla2[[#This Row],[Price per Unit]]*Tabla2[[#This Row],[Units Sold]]</f>
        <v>68750.000000000015</v>
      </c>
      <c r="L1820" s="52">
        <f>Tabla2[[#This Row],[Units Sold]]/Cálculos!$C$11</f>
        <v>1.109380477566108E-4</v>
      </c>
      <c r="M1820" s="6">
        <f>Tabla2[[#This Row],[Total Sales]]-Tabla2[[#This Row],[Operating Profit]]</f>
        <v>41250.000000000007</v>
      </c>
      <c r="N1820" s="6">
        <v>27500.000000000007</v>
      </c>
      <c r="O1820" s="46">
        <f>Tabla2[[#This Row],[Operating Profit]]/Tabla2[[#This Row],[Total Sales]]</f>
        <v>0.4</v>
      </c>
      <c r="P1820" s="1" t="s">
        <v>17</v>
      </c>
    </row>
    <row r="1821" spans="1:16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3" t="str">
        <f>IFERROR(LEFT(Tabla2[[#This Row],[Product]],FIND(" ",Tabla2[[#This Row],[Product]])-3),Tabla2[[#This Row],[Product]])</f>
        <v>Men</v>
      </c>
      <c r="I1821" s="6">
        <v>40</v>
      </c>
      <c r="J1821" s="4">
        <v>3000</v>
      </c>
      <c r="K1821" s="6">
        <f>Tabla2[[#This Row],[Price per Unit]]*Tabla2[[#This Row],[Units Sold]]</f>
        <v>120000</v>
      </c>
      <c r="L1821" s="52">
        <f>Tabla2[[#This Row],[Units Sold]]/Cálculos!$C$11</f>
        <v>1.210233248253936E-4</v>
      </c>
      <c r="M1821" s="6">
        <f>Tabla2[[#This Row],[Total Sales]]-Tabla2[[#This Row],[Operating Profit]]</f>
        <v>78000</v>
      </c>
      <c r="N1821" s="6">
        <v>42000</v>
      </c>
      <c r="O1821" s="46">
        <f>Tabla2[[#This Row],[Operating Profit]]/Tabla2[[#This Row],[Total Sales]]</f>
        <v>0.35</v>
      </c>
      <c r="P1821" s="1" t="s">
        <v>17</v>
      </c>
    </row>
    <row r="1822" spans="1:16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3" t="str">
        <f>IFERROR(LEFT(Tabla2[[#This Row],[Product]],FIND(" ",Tabla2[[#This Row],[Product]])-3),Tabla2[[#This Row],[Product]])</f>
        <v>Women</v>
      </c>
      <c r="I1822" s="6">
        <v>44.999999999999993</v>
      </c>
      <c r="J1822" s="4">
        <v>4000</v>
      </c>
      <c r="K1822" s="6">
        <f>Tabla2[[#This Row],[Price per Unit]]*Tabla2[[#This Row],[Units Sold]]</f>
        <v>179999.99999999997</v>
      </c>
      <c r="L1822" s="52">
        <f>Tabla2[[#This Row],[Units Sold]]/Cálculos!$C$11</f>
        <v>1.6136443310052479E-4</v>
      </c>
      <c r="M1822" s="6">
        <f>Tabla2[[#This Row],[Total Sales]]-Tabla2[[#This Row],[Operating Profit]]</f>
        <v>89999.999999999985</v>
      </c>
      <c r="N1822" s="6">
        <v>89999.999999999985</v>
      </c>
      <c r="O1822" s="46">
        <f>Tabla2[[#This Row],[Operating Profit]]/Tabla2[[#This Row],[Total Sales]]</f>
        <v>0.5</v>
      </c>
      <c r="P1822" s="1" t="s">
        <v>17</v>
      </c>
    </row>
    <row r="1823" spans="1:16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3" t="str">
        <f>IFERROR(LEFT(Tabla2[[#This Row],[Product]],FIND(" ",Tabla2[[#This Row],[Product]])-3),Tabla2[[#This Row],[Product]])</f>
        <v>Men</v>
      </c>
      <c r="I1823" s="6">
        <v>30.000000000000004</v>
      </c>
      <c r="J1823" s="4">
        <v>6500</v>
      </c>
      <c r="K1823" s="6">
        <f>Tabla2[[#This Row],[Price per Unit]]*Tabla2[[#This Row],[Units Sold]]</f>
        <v>195000.00000000003</v>
      </c>
      <c r="L1823" s="52">
        <f>Tabla2[[#This Row],[Units Sold]]/Cálculos!$C$11</f>
        <v>2.6221720378835281E-4</v>
      </c>
      <c r="M1823" s="6">
        <f>Tabla2[[#This Row],[Total Sales]]-Tabla2[[#This Row],[Operating Profit]]</f>
        <v>117000.00000000001</v>
      </c>
      <c r="N1823" s="6">
        <v>78000.000000000015</v>
      </c>
      <c r="O1823" s="46">
        <f>Tabla2[[#This Row],[Operating Profit]]/Tabla2[[#This Row],[Total Sales]]</f>
        <v>0.4</v>
      </c>
      <c r="P1823" s="1" t="s">
        <v>17</v>
      </c>
    </row>
    <row r="1824" spans="1:16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3" t="str">
        <f>IFERROR(LEFT(Tabla2[[#This Row],[Product]],FIND(" ",Tabla2[[#This Row],[Product]])-3),Tabla2[[#This Row],[Product]])</f>
        <v>Men</v>
      </c>
      <c r="I1824" s="6">
        <v>25.000000000000011</v>
      </c>
      <c r="J1824" s="4">
        <v>4000</v>
      </c>
      <c r="K1824" s="6">
        <f>Tabla2[[#This Row],[Price per Unit]]*Tabla2[[#This Row],[Units Sold]]</f>
        <v>100000.00000000004</v>
      </c>
      <c r="L1824" s="52">
        <f>Tabla2[[#This Row],[Units Sold]]/Cálculos!$C$11</f>
        <v>1.6136443310052479E-4</v>
      </c>
      <c r="M1824" s="6">
        <f>Tabla2[[#This Row],[Total Sales]]-Tabla2[[#This Row],[Operating Profit]]</f>
        <v>65000.000000000029</v>
      </c>
      <c r="N1824" s="6">
        <v>35000.000000000015</v>
      </c>
      <c r="O1824" s="46">
        <f>Tabla2[[#This Row],[Operating Profit]]/Tabla2[[#This Row],[Total Sales]]</f>
        <v>0.35</v>
      </c>
      <c r="P1824" s="1" t="s">
        <v>17</v>
      </c>
    </row>
    <row r="1825" spans="1:16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3" t="str">
        <f>IFERROR(LEFT(Tabla2[[#This Row],[Product]],FIND(" ",Tabla2[[#This Row],[Product]])-3),Tabla2[[#This Row],[Product]])</f>
        <v>Women</v>
      </c>
      <c r="I1825" s="6">
        <v>20.000000000000007</v>
      </c>
      <c r="J1825" s="4">
        <v>4250</v>
      </c>
      <c r="K1825" s="6">
        <f>Tabla2[[#This Row],[Price per Unit]]*Tabla2[[#This Row],[Units Sold]]</f>
        <v>85000.000000000029</v>
      </c>
      <c r="L1825" s="52">
        <f>Tabla2[[#This Row],[Units Sold]]/Cálculos!$C$11</f>
        <v>1.7144971016930759E-4</v>
      </c>
      <c r="M1825" s="6">
        <f>Tabla2[[#This Row],[Total Sales]]-Tabla2[[#This Row],[Operating Profit]]</f>
        <v>55250.000000000022</v>
      </c>
      <c r="N1825" s="6">
        <v>29750.000000000007</v>
      </c>
      <c r="O1825" s="46">
        <f>Tabla2[[#This Row],[Operating Profit]]/Tabla2[[#This Row],[Total Sales]]</f>
        <v>0.35</v>
      </c>
      <c r="P1825" s="1" t="s">
        <v>17</v>
      </c>
    </row>
    <row r="1826" spans="1:16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3" t="str">
        <f>IFERROR(LEFT(Tabla2[[#This Row],[Product]],FIND(" ",Tabla2[[#This Row],[Product]])-3),Tabla2[[#This Row],[Product]])</f>
        <v>Women</v>
      </c>
      <c r="I1826" s="6">
        <v>20.000000000000007</v>
      </c>
      <c r="J1826" s="4">
        <v>4000</v>
      </c>
      <c r="K1826" s="6">
        <f>Tabla2[[#This Row],[Price per Unit]]*Tabla2[[#This Row],[Units Sold]]</f>
        <v>80000.000000000029</v>
      </c>
      <c r="L1826" s="52">
        <f>Tabla2[[#This Row],[Units Sold]]/Cálculos!$C$11</f>
        <v>1.6136443310052479E-4</v>
      </c>
      <c r="M1826" s="6">
        <f>Tabla2[[#This Row],[Total Sales]]-Tabla2[[#This Row],[Operating Profit]]</f>
        <v>48000.000000000015</v>
      </c>
      <c r="N1826" s="6">
        <v>32000.000000000015</v>
      </c>
      <c r="O1826" s="46">
        <f>Tabla2[[#This Row],[Operating Profit]]/Tabla2[[#This Row],[Total Sales]]</f>
        <v>0.4</v>
      </c>
      <c r="P1826" s="1" t="s">
        <v>17</v>
      </c>
    </row>
    <row r="1827" spans="1:16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3" t="str">
        <f>IFERROR(LEFT(Tabla2[[#This Row],[Product]],FIND(" ",Tabla2[[#This Row],[Product]])-3),Tabla2[[#This Row],[Product]])</f>
        <v>Men</v>
      </c>
      <c r="I1827" s="6">
        <v>35</v>
      </c>
      <c r="J1827" s="4">
        <v>4000</v>
      </c>
      <c r="K1827" s="6">
        <f>Tabla2[[#This Row],[Price per Unit]]*Tabla2[[#This Row],[Units Sold]]</f>
        <v>140000</v>
      </c>
      <c r="L1827" s="52">
        <f>Tabla2[[#This Row],[Units Sold]]/Cálculos!$C$11</f>
        <v>1.6136443310052479E-4</v>
      </c>
      <c r="M1827" s="6">
        <f>Tabla2[[#This Row],[Total Sales]]-Tabla2[[#This Row],[Operating Profit]]</f>
        <v>91000</v>
      </c>
      <c r="N1827" s="6">
        <v>49000</v>
      </c>
      <c r="O1827" s="46">
        <f>Tabla2[[#This Row],[Operating Profit]]/Tabla2[[#This Row],[Total Sales]]</f>
        <v>0.35</v>
      </c>
      <c r="P1827" s="1" t="s">
        <v>17</v>
      </c>
    </row>
    <row r="1828" spans="1:16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3" t="str">
        <f>IFERROR(LEFT(Tabla2[[#This Row],[Product]],FIND(" ",Tabla2[[#This Row],[Product]])-3),Tabla2[[#This Row],[Product]])</f>
        <v>Women</v>
      </c>
      <c r="I1828" s="6">
        <v>40</v>
      </c>
      <c r="J1828" s="4">
        <v>5750</v>
      </c>
      <c r="K1828" s="6">
        <f>Tabla2[[#This Row],[Price per Unit]]*Tabla2[[#This Row],[Units Sold]]</f>
        <v>230000</v>
      </c>
      <c r="L1828" s="52">
        <f>Tabla2[[#This Row],[Units Sold]]/Cálculos!$C$11</f>
        <v>2.319613725820044E-4</v>
      </c>
      <c r="M1828" s="6">
        <f>Tabla2[[#This Row],[Total Sales]]-Tabla2[[#This Row],[Operating Profit]]</f>
        <v>115000</v>
      </c>
      <c r="N1828" s="6">
        <v>115000</v>
      </c>
      <c r="O1828" s="46">
        <f>Tabla2[[#This Row],[Operating Profit]]/Tabla2[[#This Row],[Total Sales]]</f>
        <v>0.5</v>
      </c>
      <c r="P1828" s="1" t="s">
        <v>17</v>
      </c>
    </row>
    <row r="1829" spans="1:16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3" t="str">
        <f>IFERROR(LEFT(Tabla2[[#This Row],[Product]],FIND(" ",Tabla2[[#This Row],[Product]])-3),Tabla2[[#This Row],[Product]])</f>
        <v>Men</v>
      </c>
      <c r="I1829" s="6">
        <v>35</v>
      </c>
      <c r="J1829" s="4">
        <v>8000</v>
      </c>
      <c r="K1829" s="6">
        <f>Tabla2[[#This Row],[Price per Unit]]*Tabla2[[#This Row],[Units Sold]]</f>
        <v>280000</v>
      </c>
      <c r="L1829" s="52">
        <f>Tabla2[[#This Row],[Units Sold]]/Cálculos!$C$11</f>
        <v>3.2272886620104957E-4</v>
      </c>
      <c r="M1829" s="6">
        <f>Tabla2[[#This Row],[Total Sales]]-Tabla2[[#This Row],[Operating Profit]]</f>
        <v>168000</v>
      </c>
      <c r="N1829" s="6">
        <v>112000</v>
      </c>
      <c r="O1829" s="46">
        <f>Tabla2[[#This Row],[Operating Profit]]/Tabla2[[#This Row],[Total Sales]]</f>
        <v>0.4</v>
      </c>
      <c r="P1829" s="1" t="s">
        <v>17</v>
      </c>
    </row>
    <row r="1830" spans="1:16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3" t="str">
        <f>IFERROR(LEFT(Tabla2[[#This Row],[Product]],FIND(" ",Tabla2[[#This Row],[Product]])-3),Tabla2[[#This Row],[Product]])</f>
        <v>Men</v>
      </c>
      <c r="I1830" s="6">
        <v>30.000000000000011</v>
      </c>
      <c r="J1830" s="4">
        <v>5500</v>
      </c>
      <c r="K1830" s="6">
        <f>Tabla2[[#This Row],[Price per Unit]]*Tabla2[[#This Row],[Units Sold]]</f>
        <v>165000.00000000006</v>
      </c>
      <c r="L1830" s="52">
        <f>Tabla2[[#This Row],[Units Sold]]/Cálculos!$C$11</f>
        <v>2.218760955132216E-4</v>
      </c>
      <c r="M1830" s="6">
        <f>Tabla2[[#This Row],[Total Sales]]-Tabla2[[#This Row],[Operating Profit]]</f>
        <v>107250.00000000004</v>
      </c>
      <c r="N1830" s="6">
        <v>57750.000000000015</v>
      </c>
      <c r="O1830" s="46">
        <f>Tabla2[[#This Row],[Operating Profit]]/Tabla2[[#This Row],[Total Sales]]</f>
        <v>0.35</v>
      </c>
      <c r="P1830" s="1" t="s">
        <v>17</v>
      </c>
    </row>
    <row r="1831" spans="1:16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3" t="str">
        <f>IFERROR(LEFT(Tabla2[[#This Row],[Product]],FIND(" ",Tabla2[[#This Row],[Product]])-3),Tabla2[[#This Row],[Product]])</f>
        <v>Women</v>
      </c>
      <c r="I1831" s="6">
        <v>25.000000000000007</v>
      </c>
      <c r="J1831" s="4">
        <v>4750</v>
      </c>
      <c r="K1831" s="6">
        <f>Tabla2[[#This Row],[Price per Unit]]*Tabla2[[#This Row],[Units Sold]]</f>
        <v>118750.00000000003</v>
      </c>
      <c r="L1831" s="52">
        <f>Tabla2[[#This Row],[Units Sold]]/Cálculos!$C$11</f>
        <v>1.9162026430687319E-4</v>
      </c>
      <c r="M1831" s="6">
        <f>Tabla2[[#This Row],[Total Sales]]-Tabla2[[#This Row],[Operating Profit]]</f>
        <v>77187.500000000029</v>
      </c>
      <c r="N1831" s="6">
        <v>41562.500000000007</v>
      </c>
      <c r="O1831" s="46">
        <f>Tabla2[[#This Row],[Operating Profit]]/Tabla2[[#This Row],[Total Sales]]</f>
        <v>0.35</v>
      </c>
      <c r="P1831" s="1" t="s">
        <v>17</v>
      </c>
    </row>
    <row r="1832" spans="1:16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3" t="str">
        <f>IFERROR(LEFT(Tabla2[[#This Row],[Product]],FIND(" ",Tabla2[[#This Row],[Product]])-3),Tabla2[[#This Row],[Product]])</f>
        <v>Women</v>
      </c>
      <c r="I1832" s="6">
        <v>25.000000000000007</v>
      </c>
      <c r="J1832" s="4">
        <v>4250</v>
      </c>
      <c r="K1832" s="6">
        <f>Tabla2[[#This Row],[Price per Unit]]*Tabla2[[#This Row],[Units Sold]]</f>
        <v>106250.00000000003</v>
      </c>
      <c r="L1832" s="52">
        <f>Tabla2[[#This Row],[Units Sold]]/Cálculos!$C$11</f>
        <v>1.7144971016930759E-4</v>
      </c>
      <c r="M1832" s="6">
        <f>Tabla2[[#This Row],[Total Sales]]-Tabla2[[#This Row],[Operating Profit]]</f>
        <v>63750.000000000015</v>
      </c>
      <c r="N1832" s="6">
        <v>42500.000000000015</v>
      </c>
      <c r="O1832" s="46">
        <f>Tabla2[[#This Row],[Operating Profit]]/Tabla2[[#This Row],[Total Sales]]</f>
        <v>0.4</v>
      </c>
      <c r="P1832" s="1" t="s">
        <v>17</v>
      </c>
    </row>
    <row r="1833" spans="1:16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3" t="str">
        <f>IFERROR(LEFT(Tabla2[[#This Row],[Product]],FIND(" ",Tabla2[[#This Row],[Product]])-3),Tabla2[[#This Row],[Product]])</f>
        <v>Men</v>
      </c>
      <c r="I1833" s="6">
        <v>35</v>
      </c>
      <c r="J1833" s="4">
        <v>4250</v>
      </c>
      <c r="K1833" s="6">
        <f>Tabla2[[#This Row],[Price per Unit]]*Tabla2[[#This Row],[Units Sold]]</f>
        <v>148750</v>
      </c>
      <c r="L1833" s="52">
        <f>Tabla2[[#This Row],[Units Sold]]/Cálculos!$C$11</f>
        <v>1.7144971016930759E-4</v>
      </c>
      <c r="M1833" s="6">
        <f>Tabla2[[#This Row],[Total Sales]]-Tabla2[[#This Row],[Operating Profit]]</f>
        <v>96687.5</v>
      </c>
      <c r="N1833" s="6">
        <v>52062.5</v>
      </c>
      <c r="O1833" s="46">
        <f>Tabla2[[#This Row],[Operating Profit]]/Tabla2[[#This Row],[Total Sales]]</f>
        <v>0.35</v>
      </c>
      <c r="P1833" s="1" t="s">
        <v>17</v>
      </c>
    </row>
    <row r="1834" spans="1:16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3" t="str">
        <f>IFERROR(LEFT(Tabla2[[#This Row],[Product]],FIND(" ",Tabla2[[#This Row],[Product]])-3),Tabla2[[#This Row],[Product]])</f>
        <v>Women</v>
      </c>
      <c r="I1834" s="6">
        <v>40</v>
      </c>
      <c r="J1834" s="4">
        <v>6000</v>
      </c>
      <c r="K1834" s="6">
        <f>Tabla2[[#This Row],[Price per Unit]]*Tabla2[[#This Row],[Units Sold]]</f>
        <v>240000</v>
      </c>
      <c r="L1834" s="52">
        <f>Tabla2[[#This Row],[Units Sold]]/Cálculos!$C$11</f>
        <v>2.4204664965078721E-4</v>
      </c>
      <c r="M1834" s="6">
        <f>Tabla2[[#This Row],[Total Sales]]-Tabla2[[#This Row],[Operating Profit]]</f>
        <v>120000</v>
      </c>
      <c r="N1834" s="6">
        <v>120000</v>
      </c>
      <c r="O1834" s="46">
        <f>Tabla2[[#This Row],[Operating Profit]]/Tabla2[[#This Row],[Total Sales]]</f>
        <v>0.5</v>
      </c>
      <c r="P1834" s="1" t="s">
        <v>17</v>
      </c>
    </row>
    <row r="1835" spans="1:16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3" t="str">
        <f>IFERROR(LEFT(Tabla2[[#This Row],[Product]],FIND(" ",Tabla2[[#This Row],[Product]])-3),Tabla2[[#This Row],[Product]])</f>
        <v>Men</v>
      </c>
      <c r="I1835" s="6">
        <v>35</v>
      </c>
      <c r="J1835" s="4">
        <v>7500</v>
      </c>
      <c r="K1835" s="6">
        <f>Tabla2[[#This Row],[Price per Unit]]*Tabla2[[#This Row],[Units Sold]]</f>
        <v>262500</v>
      </c>
      <c r="L1835" s="52">
        <f>Tabla2[[#This Row],[Units Sold]]/Cálculos!$C$11</f>
        <v>3.0255831206348402E-4</v>
      </c>
      <c r="M1835" s="6">
        <f>Tabla2[[#This Row],[Total Sales]]-Tabla2[[#This Row],[Operating Profit]]</f>
        <v>157500</v>
      </c>
      <c r="N1835" s="6">
        <v>105000</v>
      </c>
      <c r="O1835" s="46">
        <f>Tabla2[[#This Row],[Operating Profit]]/Tabla2[[#This Row],[Total Sales]]</f>
        <v>0.4</v>
      </c>
      <c r="P1835" s="1" t="s">
        <v>17</v>
      </c>
    </row>
    <row r="1836" spans="1:16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3" t="str">
        <f>IFERROR(LEFT(Tabla2[[#This Row],[Product]],FIND(" ",Tabla2[[#This Row],[Product]])-3),Tabla2[[#This Row],[Product]])</f>
        <v>Men</v>
      </c>
      <c r="I1836" s="6">
        <v>35.000000000000007</v>
      </c>
      <c r="J1836" s="4">
        <v>5250</v>
      </c>
      <c r="K1836" s="6">
        <f>Tabla2[[#This Row],[Price per Unit]]*Tabla2[[#This Row],[Units Sold]]</f>
        <v>183750.00000000003</v>
      </c>
      <c r="L1836" s="52">
        <f>Tabla2[[#This Row],[Units Sold]]/Cálculos!$C$11</f>
        <v>2.117908184444388E-4</v>
      </c>
      <c r="M1836" s="6">
        <f>Tabla2[[#This Row],[Total Sales]]-Tabla2[[#This Row],[Operating Profit]]</f>
        <v>119437.50000000003</v>
      </c>
      <c r="N1836" s="6">
        <v>64312.500000000007</v>
      </c>
      <c r="O1836" s="46">
        <f>Tabla2[[#This Row],[Operating Profit]]/Tabla2[[#This Row],[Total Sales]]</f>
        <v>0.35</v>
      </c>
      <c r="P1836" s="1" t="s">
        <v>17</v>
      </c>
    </row>
    <row r="1837" spans="1:16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3" t="str">
        <f>IFERROR(LEFT(Tabla2[[#This Row],[Product]],FIND(" ",Tabla2[[#This Row],[Product]])-3),Tabla2[[#This Row],[Product]])</f>
        <v>Women</v>
      </c>
      <c r="I1837" s="6">
        <v>30.000000000000004</v>
      </c>
      <c r="J1837" s="4">
        <v>4500</v>
      </c>
      <c r="K1837" s="6">
        <f>Tabla2[[#This Row],[Price per Unit]]*Tabla2[[#This Row],[Units Sold]]</f>
        <v>135000.00000000003</v>
      </c>
      <c r="L1837" s="52">
        <f>Tabla2[[#This Row],[Units Sold]]/Cálculos!$C$11</f>
        <v>1.8153498723809039E-4</v>
      </c>
      <c r="M1837" s="6">
        <f>Tabla2[[#This Row],[Total Sales]]-Tabla2[[#This Row],[Operating Profit]]</f>
        <v>87750.000000000029</v>
      </c>
      <c r="N1837" s="6">
        <v>47250.000000000007</v>
      </c>
      <c r="O1837" s="46">
        <f>Tabla2[[#This Row],[Operating Profit]]/Tabla2[[#This Row],[Total Sales]]</f>
        <v>0.35</v>
      </c>
      <c r="P1837" s="1" t="s">
        <v>17</v>
      </c>
    </row>
    <row r="1838" spans="1:16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3" t="str">
        <f>IFERROR(LEFT(Tabla2[[#This Row],[Product]],FIND(" ",Tabla2[[#This Row],[Product]])-3),Tabla2[[#This Row],[Product]])</f>
        <v>Women</v>
      </c>
      <c r="I1838" s="6">
        <v>20.000000000000007</v>
      </c>
      <c r="J1838" s="4">
        <v>3750</v>
      </c>
      <c r="K1838" s="6">
        <f>Tabla2[[#This Row],[Price per Unit]]*Tabla2[[#This Row],[Units Sold]]</f>
        <v>75000.000000000029</v>
      </c>
      <c r="L1838" s="52">
        <f>Tabla2[[#This Row],[Units Sold]]/Cálculos!$C$11</f>
        <v>1.5127915603174201E-4</v>
      </c>
      <c r="M1838" s="6">
        <f>Tabla2[[#This Row],[Total Sales]]-Tabla2[[#This Row],[Operating Profit]]</f>
        <v>45000.000000000015</v>
      </c>
      <c r="N1838" s="6">
        <v>30000.000000000015</v>
      </c>
      <c r="O1838" s="46">
        <f>Tabla2[[#This Row],[Operating Profit]]/Tabla2[[#This Row],[Total Sales]]</f>
        <v>0.4</v>
      </c>
      <c r="P1838" s="1" t="s">
        <v>17</v>
      </c>
    </row>
    <row r="1839" spans="1:16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3" t="str">
        <f>IFERROR(LEFT(Tabla2[[#This Row],[Product]],FIND(" ",Tabla2[[#This Row],[Product]])-3),Tabla2[[#This Row],[Product]])</f>
        <v>Men</v>
      </c>
      <c r="I1839" s="6">
        <v>30.000000000000004</v>
      </c>
      <c r="J1839" s="4">
        <v>3500</v>
      </c>
      <c r="K1839" s="6">
        <f>Tabla2[[#This Row],[Price per Unit]]*Tabla2[[#This Row],[Units Sold]]</f>
        <v>105000.00000000001</v>
      </c>
      <c r="L1839" s="52">
        <f>Tabla2[[#This Row],[Units Sold]]/Cálculos!$C$11</f>
        <v>1.4119387896295921E-4</v>
      </c>
      <c r="M1839" s="6">
        <f>Tabla2[[#This Row],[Total Sales]]-Tabla2[[#This Row],[Operating Profit]]</f>
        <v>68250.000000000015</v>
      </c>
      <c r="N1839" s="6">
        <v>36750</v>
      </c>
      <c r="O1839" s="46">
        <f>Tabla2[[#This Row],[Operating Profit]]/Tabla2[[#This Row],[Total Sales]]</f>
        <v>0.35</v>
      </c>
      <c r="P1839" s="1" t="s">
        <v>17</v>
      </c>
    </row>
    <row r="1840" spans="1:16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3" t="str">
        <f>IFERROR(LEFT(Tabla2[[#This Row],[Product]],FIND(" ",Tabla2[[#This Row],[Product]])-3),Tabla2[[#This Row],[Product]])</f>
        <v>Women</v>
      </c>
      <c r="I1840" s="6">
        <v>35</v>
      </c>
      <c r="J1840" s="4">
        <v>5250</v>
      </c>
      <c r="K1840" s="6">
        <f>Tabla2[[#This Row],[Price per Unit]]*Tabla2[[#This Row],[Units Sold]]</f>
        <v>183750</v>
      </c>
      <c r="L1840" s="52">
        <f>Tabla2[[#This Row],[Units Sold]]/Cálculos!$C$11</f>
        <v>2.117908184444388E-4</v>
      </c>
      <c r="M1840" s="6">
        <f>Tabla2[[#This Row],[Total Sales]]-Tabla2[[#This Row],[Operating Profit]]</f>
        <v>91875</v>
      </c>
      <c r="N1840" s="6">
        <v>91875</v>
      </c>
      <c r="O1840" s="46">
        <f>Tabla2[[#This Row],[Operating Profit]]/Tabla2[[#This Row],[Total Sales]]</f>
        <v>0.5</v>
      </c>
      <c r="P1840" s="1" t="s">
        <v>17</v>
      </c>
    </row>
    <row r="1841" spans="1:16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3" t="str">
        <f>IFERROR(LEFT(Tabla2[[#This Row],[Product]],FIND(" ",Tabla2[[#This Row],[Product]])-3),Tabla2[[#This Row],[Product]])</f>
        <v>Men</v>
      </c>
      <c r="I1841" s="6">
        <v>30.000000000000004</v>
      </c>
      <c r="J1841" s="4">
        <v>6500</v>
      </c>
      <c r="K1841" s="6">
        <f>Tabla2[[#This Row],[Price per Unit]]*Tabla2[[#This Row],[Units Sold]]</f>
        <v>195000.00000000003</v>
      </c>
      <c r="L1841" s="52">
        <f>Tabla2[[#This Row],[Units Sold]]/Cálculos!$C$11</f>
        <v>2.6221720378835281E-4</v>
      </c>
      <c r="M1841" s="6">
        <f>Tabla2[[#This Row],[Total Sales]]-Tabla2[[#This Row],[Operating Profit]]</f>
        <v>117000.00000000001</v>
      </c>
      <c r="N1841" s="6">
        <v>78000.000000000015</v>
      </c>
      <c r="O1841" s="46">
        <f>Tabla2[[#This Row],[Operating Profit]]/Tabla2[[#This Row],[Total Sales]]</f>
        <v>0.4</v>
      </c>
      <c r="P1841" s="1" t="s">
        <v>17</v>
      </c>
    </row>
    <row r="1842" spans="1:16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3" t="str">
        <f>IFERROR(LEFT(Tabla2[[#This Row],[Product]],FIND(" ",Tabla2[[#This Row],[Product]])-3),Tabla2[[#This Row],[Product]])</f>
        <v>Men</v>
      </c>
      <c r="I1842" s="6">
        <v>25.000000000000011</v>
      </c>
      <c r="J1842" s="4">
        <v>4500</v>
      </c>
      <c r="K1842" s="6">
        <f>Tabla2[[#This Row],[Price per Unit]]*Tabla2[[#This Row],[Units Sold]]</f>
        <v>112500.00000000004</v>
      </c>
      <c r="L1842" s="52">
        <f>Tabla2[[#This Row],[Units Sold]]/Cálculos!$C$11</f>
        <v>1.8153498723809039E-4</v>
      </c>
      <c r="M1842" s="6">
        <f>Tabla2[[#This Row],[Total Sales]]-Tabla2[[#This Row],[Operating Profit]]</f>
        <v>73125.000000000029</v>
      </c>
      <c r="N1842" s="6">
        <v>39375.000000000015</v>
      </c>
      <c r="O1842" s="46">
        <f>Tabla2[[#This Row],[Operating Profit]]/Tabla2[[#This Row],[Total Sales]]</f>
        <v>0.35</v>
      </c>
      <c r="P1842" s="1" t="s">
        <v>17</v>
      </c>
    </row>
    <row r="1843" spans="1:16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3" t="str">
        <f>IFERROR(LEFT(Tabla2[[#This Row],[Product]],FIND(" ",Tabla2[[#This Row],[Product]])-3),Tabla2[[#This Row],[Product]])</f>
        <v>Women</v>
      </c>
      <c r="I1843" s="6">
        <v>10.000000000000002</v>
      </c>
      <c r="J1843" s="4">
        <v>3500</v>
      </c>
      <c r="K1843" s="6">
        <f>Tabla2[[#This Row],[Price per Unit]]*Tabla2[[#This Row],[Units Sold]]</f>
        <v>35000.000000000007</v>
      </c>
      <c r="L1843" s="52">
        <f>Tabla2[[#This Row],[Units Sold]]/Cálculos!$C$11</f>
        <v>1.4119387896295921E-4</v>
      </c>
      <c r="M1843" s="6">
        <f>Tabla2[[#This Row],[Total Sales]]-Tabla2[[#This Row],[Operating Profit]]</f>
        <v>22750.000000000007</v>
      </c>
      <c r="N1843" s="6">
        <v>12250.000000000002</v>
      </c>
      <c r="O1843" s="46">
        <f>Tabla2[[#This Row],[Operating Profit]]/Tabla2[[#This Row],[Total Sales]]</f>
        <v>0.35</v>
      </c>
      <c r="P1843" s="1" t="s">
        <v>17</v>
      </c>
    </row>
    <row r="1844" spans="1:16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3" t="str">
        <f>IFERROR(LEFT(Tabla2[[#This Row],[Product]],FIND(" ",Tabla2[[#This Row],[Product]])-3),Tabla2[[#This Row],[Product]])</f>
        <v>Women</v>
      </c>
      <c r="I1844" s="6">
        <v>10.000000000000002</v>
      </c>
      <c r="J1844" s="4">
        <v>3250</v>
      </c>
      <c r="K1844" s="6">
        <f>Tabla2[[#This Row],[Price per Unit]]*Tabla2[[#This Row],[Units Sold]]</f>
        <v>32500.000000000007</v>
      </c>
      <c r="L1844" s="52">
        <f>Tabla2[[#This Row],[Units Sold]]/Cálculos!$C$11</f>
        <v>1.3110860189417641E-4</v>
      </c>
      <c r="M1844" s="6">
        <f>Tabla2[[#This Row],[Total Sales]]-Tabla2[[#This Row],[Operating Profit]]</f>
        <v>19500.000000000004</v>
      </c>
      <c r="N1844" s="6">
        <v>13000.000000000004</v>
      </c>
      <c r="O1844" s="46">
        <f>Tabla2[[#This Row],[Operating Profit]]/Tabla2[[#This Row],[Total Sales]]</f>
        <v>0.4</v>
      </c>
      <c r="P1844" s="1" t="s">
        <v>17</v>
      </c>
    </row>
    <row r="1845" spans="1:16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3" t="str">
        <f>IFERROR(LEFT(Tabla2[[#This Row],[Product]],FIND(" ",Tabla2[[#This Row],[Product]])-3),Tabla2[[#This Row],[Product]])</f>
        <v>Men</v>
      </c>
      <c r="I1845" s="6">
        <v>20</v>
      </c>
      <c r="J1845" s="4">
        <v>3250</v>
      </c>
      <c r="K1845" s="6">
        <f>Tabla2[[#This Row],[Price per Unit]]*Tabla2[[#This Row],[Units Sold]]</f>
        <v>65000</v>
      </c>
      <c r="L1845" s="52">
        <f>Tabla2[[#This Row],[Units Sold]]/Cálculos!$C$11</f>
        <v>1.3110860189417641E-4</v>
      </c>
      <c r="M1845" s="6">
        <f>Tabla2[[#This Row],[Total Sales]]-Tabla2[[#This Row],[Operating Profit]]</f>
        <v>42250</v>
      </c>
      <c r="N1845" s="6">
        <v>22750</v>
      </c>
      <c r="O1845" s="46">
        <f>Tabla2[[#This Row],[Operating Profit]]/Tabla2[[#This Row],[Total Sales]]</f>
        <v>0.35</v>
      </c>
      <c r="P1845" s="1" t="s">
        <v>17</v>
      </c>
    </row>
    <row r="1846" spans="1:16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3" t="str">
        <f>IFERROR(LEFT(Tabla2[[#This Row],[Product]],FIND(" ",Tabla2[[#This Row],[Product]])-3),Tabla2[[#This Row],[Product]])</f>
        <v>Women</v>
      </c>
      <c r="I1846" s="6">
        <v>25.000000000000007</v>
      </c>
      <c r="J1846" s="4">
        <v>4000</v>
      </c>
      <c r="K1846" s="6">
        <f>Tabla2[[#This Row],[Price per Unit]]*Tabla2[[#This Row],[Units Sold]]</f>
        <v>100000.00000000003</v>
      </c>
      <c r="L1846" s="52">
        <f>Tabla2[[#This Row],[Units Sold]]/Cálculos!$C$11</f>
        <v>1.6136443310052479E-4</v>
      </c>
      <c r="M1846" s="6">
        <f>Tabla2[[#This Row],[Total Sales]]-Tabla2[[#This Row],[Operating Profit]]</f>
        <v>50000.000000000015</v>
      </c>
      <c r="N1846" s="6">
        <v>50000.000000000015</v>
      </c>
      <c r="O1846" s="46">
        <f>Tabla2[[#This Row],[Operating Profit]]/Tabla2[[#This Row],[Total Sales]]</f>
        <v>0.5</v>
      </c>
      <c r="P1846" s="1" t="s">
        <v>17</v>
      </c>
    </row>
    <row r="1847" spans="1:16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3" t="str">
        <f>IFERROR(LEFT(Tabla2[[#This Row],[Product]],FIND(" ",Tabla2[[#This Row],[Product]])-3),Tabla2[[#This Row],[Product]])</f>
        <v>Men</v>
      </c>
      <c r="I1847" s="6">
        <v>30</v>
      </c>
      <c r="J1847" s="4">
        <v>5750</v>
      </c>
      <c r="K1847" s="6">
        <f>Tabla2[[#This Row],[Price per Unit]]*Tabla2[[#This Row],[Units Sold]]</f>
        <v>172500</v>
      </c>
      <c r="L1847" s="52">
        <f>Tabla2[[#This Row],[Units Sold]]/Cálculos!$C$11</f>
        <v>2.319613725820044E-4</v>
      </c>
      <c r="M1847" s="6">
        <f>Tabla2[[#This Row],[Total Sales]]-Tabla2[[#This Row],[Operating Profit]]</f>
        <v>103500</v>
      </c>
      <c r="N1847" s="6">
        <v>69000</v>
      </c>
      <c r="O1847" s="46">
        <f>Tabla2[[#This Row],[Operating Profit]]/Tabla2[[#This Row],[Total Sales]]</f>
        <v>0.4</v>
      </c>
      <c r="P1847" s="1" t="s">
        <v>17</v>
      </c>
    </row>
    <row r="1848" spans="1:16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3" t="str">
        <f>IFERROR(LEFT(Tabla2[[#This Row],[Product]],FIND(" ",Tabla2[[#This Row],[Product]])-3),Tabla2[[#This Row],[Product]])</f>
        <v>Men</v>
      </c>
      <c r="I1848" s="6">
        <v>20</v>
      </c>
      <c r="J1848" s="4">
        <v>4000</v>
      </c>
      <c r="K1848" s="6">
        <f>Tabla2[[#This Row],[Price per Unit]]*Tabla2[[#This Row],[Units Sold]]</f>
        <v>80000</v>
      </c>
      <c r="L1848" s="52">
        <f>Tabla2[[#This Row],[Units Sold]]/Cálculos!$C$11</f>
        <v>1.6136443310052479E-4</v>
      </c>
      <c r="M1848" s="6">
        <f>Tabla2[[#This Row],[Total Sales]]-Tabla2[[#This Row],[Operating Profit]]</f>
        <v>52000</v>
      </c>
      <c r="N1848" s="6">
        <v>28000</v>
      </c>
      <c r="O1848" s="46">
        <f>Tabla2[[#This Row],[Operating Profit]]/Tabla2[[#This Row],[Total Sales]]</f>
        <v>0.35</v>
      </c>
      <c r="P1848" s="1" t="s">
        <v>17</v>
      </c>
    </row>
    <row r="1849" spans="1:16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3" t="str">
        <f>IFERROR(LEFT(Tabla2[[#This Row],[Product]],FIND(" ",Tabla2[[#This Row],[Product]])-3),Tabla2[[#This Row],[Product]])</f>
        <v>Women</v>
      </c>
      <c r="I1849" s="6">
        <v>20</v>
      </c>
      <c r="J1849" s="4">
        <v>3000</v>
      </c>
      <c r="K1849" s="6">
        <f>Tabla2[[#This Row],[Price per Unit]]*Tabla2[[#This Row],[Units Sold]]</f>
        <v>60000</v>
      </c>
      <c r="L1849" s="52">
        <f>Tabla2[[#This Row],[Units Sold]]/Cálculos!$C$11</f>
        <v>1.210233248253936E-4</v>
      </c>
      <c r="M1849" s="6">
        <f>Tabla2[[#This Row],[Total Sales]]-Tabla2[[#This Row],[Operating Profit]]</f>
        <v>39000</v>
      </c>
      <c r="N1849" s="6">
        <v>21000</v>
      </c>
      <c r="O1849" s="46">
        <f>Tabla2[[#This Row],[Operating Profit]]/Tabla2[[#This Row],[Total Sales]]</f>
        <v>0.35</v>
      </c>
      <c r="P1849" s="1" t="s">
        <v>17</v>
      </c>
    </row>
    <row r="1850" spans="1:16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3" t="str">
        <f>IFERROR(LEFT(Tabla2[[#This Row],[Product]],FIND(" ",Tabla2[[#This Row],[Product]])-3),Tabla2[[#This Row],[Product]])</f>
        <v>Women</v>
      </c>
      <c r="I1850" s="6">
        <v>20</v>
      </c>
      <c r="J1850" s="4">
        <v>2750</v>
      </c>
      <c r="K1850" s="6">
        <f>Tabla2[[#This Row],[Price per Unit]]*Tabla2[[#This Row],[Units Sold]]</f>
        <v>55000</v>
      </c>
      <c r="L1850" s="52">
        <f>Tabla2[[#This Row],[Units Sold]]/Cálculos!$C$11</f>
        <v>1.109380477566108E-4</v>
      </c>
      <c r="M1850" s="6">
        <f>Tabla2[[#This Row],[Total Sales]]-Tabla2[[#This Row],[Operating Profit]]</f>
        <v>33000</v>
      </c>
      <c r="N1850" s="6">
        <v>22000</v>
      </c>
      <c r="O1850" s="46">
        <f>Tabla2[[#This Row],[Operating Profit]]/Tabla2[[#This Row],[Total Sales]]</f>
        <v>0.4</v>
      </c>
      <c r="P1850" s="1" t="s">
        <v>17</v>
      </c>
    </row>
    <row r="1851" spans="1:16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3" t="str">
        <f>IFERROR(LEFT(Tabla2[[#This Row],[Product]],FIND(" ",Tabla2[[#This Row],[Product]])-3),Tabla2[[#This Row],[Product]])</f>
        <v>Men</v>
      </c>
      <c r="I1851" s="6">
        <v>30</v>
      </c>
      <c r="J1851" s="4">
        <v>2750</v>
      </c>
      <c r="K1851" s="6">
        <f>Tabla2[[#This Row],[Price per Unit]]*Tabla2[[#This Row],[Units Sold]]</f>
        <v>82500</v>
      </c>
      <c r="L1851" s="52">
        <f>Tabla2[[#This Row],[Units Sold]]/Cálculos!$C$11</f>
        <v>1.109380477566108E-4</v>
      </c>
      <c r="M1851" s="6">
        <f>Tabla2[[#This Row],[Total Sales]]-Tabla2[[#This Row],[Operating Profit]]</f>
        <v>53625</v>
      </c>
      <c r="N1851" s="6">
        <v>28874.999999999996</v>
      </c>
      <c r="O1851" s="46">
        <f>Tabla2[[#This Row],[Operating Profit]]/Tabla2[[#This Row],[Total Sales]]</f>
        <v>0.35</v>
      </c>
      <c r="P1851" s="1" t="s">
        <v>17</v>
      </c>
    </row>
    <row r="1852" spans="1:16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3" t="str">
        <f>IFERROR(LEFT(Tabla2[[#This Row],[Product]],FIND(" ",Tabla2[[#This Row],[Product]])-3),Tabla2[[#This Row],[Product]])</f>
        <v>Women</v>
      </c>
      <c r="I1852" s="6">
        <v>34.999999999999993</v>
      </c>
      <c r="J1852" s="4">
        <v>4000</v>
      </c>
      <c r="K1852" s="6">
        <f>Tabla2[[#This Row],[Price per Unit]]*Tabla2[[#This Row],[Units Sold]]</f>
        <v>139999.99999999997</v>
      </c>
      <c r="L1852" s="52">
        <f>Tabla2[[#This Row],[Units Sold]]/Cálculos!$C$11</f>
        <v>1.6136443310052479E-4</v>
      </c>
      <c r="M1852" s="6">
        <f>Tabla2[[#This Row],[Total Sales]]-Tabla2[[#This Row],[Operating Profit]]</f>
        <v>69999.999999999985</v>
      </c>
      <c r="N1852" s="6">
        <v>69999.999999999985</v>
      </c>
      <c r="O1852" s="46">
        <f>Tabla2[[#This Row],[Operating Profit]]/Tabla2[[#This Row],[Total Sales]]</f>
        <v>0.5</v>
      </c>
      <c r="P1852" s="1" t="s">
        <v>17</v>
      </c>
    </row>
    <row r="1853" spans="1:16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3" t="str">
        <f>IFERROR(LEFT(Tabla2[[#This Row],[Product]],FIND(" ",Tabla2[[#This Row],[Product]])-3),Tabla2[[#This Row],[Product]])</f>
        <v>Men</v>
      </c>
      <c r="I1853" s="6">
        <v>30.000000000000004</v>
      </c>
      <c r="J1853" s="4">
        <v>5500</v>
      </c>
      <c r="K1853" s="6">
        <f>Tabla2[[#This Row],[Price per Unit]]*Tabla2[[#This Row],[Units Sold]]</f>
        <v>165000.00000000003</v>
      </c>
      <c r="L1853" s="52">
        <f>Tabla2[[#This Row],[Units Sold]]/Cálculos!$C$11</f>
        <v>2.218760955132216E-4</v>
      </c>
      <c r="M1853" s="6">
        <f>Tabla2[[#This Row],[Total Sales]]-Tabla2[[#This Row],[Operating Profit]]</f>
        <v>99000.000000000015</v>
      </c>
      <c r="N1853" s="6">
        <v>66000.000000000015</v>
      </c>
      <c r="O1853" s="46">
        <f>Tabla2[[#This Row],[Operating Profit]]/Tabla2[[#This Row],[Total Sales]]</f>
        <v>0.4</v>
      </c>
      <c r="P1853" s="1" t="s">
        <v>17</v>
      </c>
    </row>
    <row r="1854" spans="1:16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3" t="str">
        <f>IFERROR(LEFT(Tabla2[[#This Row],[Product]],FIND(" ",Tabla2[[#This Row],[Product]])-3),Tabla2[[#This Row],[Product]])</f>
        <v>Men</v>
      </c>
      <c r="I1854" s="6">
        <v>20.000000000000007</v>
      </c>
      <c r="J1854" s="4">
        <v>4000</v>
      </c>
      <c r="K1854" s="6">
        <f>Tabla2[[#This Row],[Price per Unit]]*Tabla2[[#This Row],[Units Sold]]</f>
        <v>80000.000000000029</v>
      </c>
      <c r="L1854" s="52">
        <f>Tabla2[[#This Row],[Units Sold]]/Cálculos!$C$11</f>
        <v>1.6136443310052479E-4</v>
      </c>
      <c r="M1854" s="6">
        <f>Tabla2[[#This Row],[Total Sales]]-Tabla2[[#This Row],[Operating Profit]]</f>
        <v>52000.000000000022</v>
      </c>
      <c r="N1854" s="6">
        <v>28000.000000000007</v>
      </c>
      <c r="O1854" s="46">
        <f>Tabla2[[#This Row],[Operating Profit]]/Tabla2[[#This Row],[Total Sales]]</f>
        <v>0.35</v>
      </c>
      <c r="P1854" s="1" t="s">
        <v>17</v>
      </c>
    </row>
    <row r="1855" spans="1:16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3" t="str">
        <f>IFERROR(LEFT(Tabla2[[#This Row],[Product]],FIND(" ",Tabla2[[#This Row],[Product]])-3),Tabla2[[#This Row],[Product]])</f>
        <v>Women</v>
      </c>
      <c r="I1855" s="6">
        <v>20.000000000000007</v>
      </c>
      <c r="J1855" s="4">
        <v>3450</v>
      </c>
      <c r="K1855" s="6">
        <f>Tabla2[[#This Row],[Price per Unit]]*Tabla2[[#This Row],[Units Sold]]</f>
        <v>69000.000000000029</v>
      </c>
      <c r="L1855" s="52">
        <f>Tabla2[[#This Row],[Units Sold]]/Cálculos!$C$11</f>
        <v>1.3917682354920263E-4</v>
      </c>
      <c r="M1855" s="6">
        <f>Tabla2[[#This Row],[Total Sales]]-Tabla2[[#This Row],[Operating Profit]]</f>
        <v>44850.000000000022</v>
      </c>
      <c r="N1855" s="6">
        <v>24150.000000000007</v>
      </c>
      <c r="O1855" s="46">
        <f>Tabla2[[#This Row],[Operating Profit]]/Tabla2[[#This Row],[Total Sales]]</f>
        <v>0.35</v>
      </c>
      <c r="P1855" s="1" t="s">
        <v>17</v>
      </c>
    </row>
    <row r="1856" spans="1:16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3" t="str">
        <f>IFERROR(LEFT(Tabla2[[#This Row],[Product]],FIND(" ",Tabla2[[#This Row],[Product]])-3),Tabla2[[#This Row],[Product]])</f>
        <v>Women</v>
      </c>
      <c r="I1856" s="6">
        <v>20.000000000000007</v>
      </c>
      <c r="J1856" s="4">
        <v>3750</v>
      </c>
      <c r="K1856" s="6">
        <f>Tabla2[[#This Row],[Price per Unit]]*Tabla2[[#This Row],[Units Sold]]</f>
        <v>75000.000000000029</v>
      </c>
      <c r="L1856" s="52">
        <f>Tabla2[[#This Row],[Units Sold]]/Cálculos!$C$11</f>
        <v>1.5127915603174201E-4</v>
      </c>
      <c r="M1856" s="6">
        <f>Tabla2[[#This Row],[Total Sales]]-Tabla2[[#This Row],[Operating Profit]]</f>
        <v>45000.000000000015</v>
      </c>
      <c r="N1856" s="6">
        <v>30000.000000000015</v>
      </c>
      <c r="O1856" s="46">
        <f>Tabla2[[#This Row],[Operating Profit]]/Tabla2[[#This Row],[Total Sales]]</f>
        <v>0.4</v>
      </c>
      <c r="P1856" s="1" t="s">
        <v>17</v>
      </c>
    </row>
    <row r="1857" spans="1:16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3" t="str">
        <f>IFERROR(LEFT(Tabla2[[#This Row],[Product]],FIND(" ",Tabla2[[#This Row],[Product]])-3),Tabla2[[#This Row],[Product]])</f>
        <v>Men</v>
      </c>
      <c r="I1857" s="6">
        <v>40</v>
      </c>
      <c r="J1857" s="4">
        <v>3500</v>
      </c>
      <c r="K1857" s="6">
        <f>Tabla2[[#This Row],[Price per Unit]]*Tabla2[[#This Row],[Units Sold]]</f>
        <v>140000</v>
      </c>
      <c r="L1857" s="52">
        <f>Tabla2[[#This Row],[Units Sold]]/Cálculos!$C$11</f>
        <v>1.4119387896295921E-4</v>
      </c>
      <c r="M1857" s="6">
        <f>Tabla2[[#This Row],[Total Sales]]-Tabla2[[#This Row],[Operating Profit]]</f>
        <v>91000</v>
      </c>
      <c r="N1857" s="6">
        <v>49000</v>
      </c>
      <c r="O1857" s="46">
        <f>Tabla2[[#This Row],[Operating Profit]]/Tabla2[[#This Row],[Total Sales]]</f>
        <v>0.35</v>
      </c>
      <c r="P1857" s="1" t="s">
        <v>17</v>
      </c>
    </row>
    <row r="1858" spans="1:16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3" t="str">
        <f>IFERROR(LEFT(Tabla2[[#This Row],[Product]],FIND(" ",Tabla2[[#This Row],[Product]])-3),Tabla2[[#This Row],[Product]])</f>
        <v>Women</v>
      </c>
      <c r="I1858" s="6">
        <v>44.999999999999986</v>
      </c>
      <c r="J1858" s="4">
        <v>4500</v>
      </c>
      <c r="K1858" s="6">
        <f>Tabla2[[#This Row],[Price per Unit]]*Tabla2[[#This Row],[Units Sold]]</f>
        <v>202499.99999999994</v>
      </c>
      <c r="L1858" s="52">
        <f>Tabla2[[#This Row],[Units Sold]]/Cálculos!$C$11</f>
        <v>1.8153498723809039E-4</v>
      </c>
      <c r="M1858" s="6">
        <f>Tabla2[[#This Row],[Total Sales]]-Tabla2[[#This Row],[Operating Profit]]</f>
        <v>101249.99999999997</v>
      </c>
      <c r="N1858" s="6">
        <v>101249.99999999997</v>
      </c>
      <c r="O1858" s="46">
        <f>Tabla2[[#This Row],[Operating Profit]]/Tabla2[[#This Row],[Total Sales]]</f>
        <v>0.5</v>
      </c>
      <c r="P1858" s="1" t="s">
        <v>17</v>
      </c>
    </row>
    <row r="1859" spans="1:16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3" t="str">
        <f>IFERROR(LEFT(Tabla2[[#This Row],[Product]],FIND(" ",Tabla2[[#This Row],[Product]])-3),Tabla2[[#This Row],[Product]])</f>
        <v>Men</v>
      </c>
      <c r="I1859" s="6">
        <v>40</v>
      </c>
      <c r="J1859" s="4">
        <v>7000</v>
      </c>
      <c r="K1859" s="6">
        <f>Tabla2[[#This Row],[Price per Unit]]*Tabla2[[#This Row],[Units Sold]]</f>
        <v>280000</v>
      </c>
      <c r="L1859" s="52">
        <f>Tabla2[[#This Row],[Units Sold]]/Cálculos!$C$11</f>
        <v>2.8238775792591842E-4</v>
      </c>
      <c r="M1859" s="6">
        <f>Tabla2[[#This Row],[Total Sales]]-Tabla2[[#This Row],[Operating Profit]]</f>
        <v>168000</v>
      </c>
      <c r="N1859" s="6">
        <v>112000</v>
      </c>
      <c r="O1859" s="46">
        <f>Tabla2[[#This Row],[Operating Profit]]/Tabla2[[#This Row],[Total Sales]]</f>
        <v>0.4</v>
      </c>
      <c r="P1859" s="1" t="s">
        <v>17</v>
      </c>
    </row>
    <row r="1860" spans="1:16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3" t="str">
        <f>IFERROR(LEFT(Tabla2[[#This Row],[Product]],FIND(" ",Tabla2[[#This Row],[Product]])-3),Tabla2[[#This Row],[Product]])</f>
        <v>Men</v>
      </c>
      <c r="I1860" s="6">
        <v>30.000000000000004</v>
      </c>
      <c r="J1860" s="4">
        <v>5000</v>
      </c>
      <c r="K1860" s="6">
        <f>Tabla2[[#This Row],[Price per Unit]]*Tabla2[[#This Row],[Units Sold]]</f>
        <v>150000.00000000003</v>
      </c>
      <c r="L1860" s="52">
        <f>Tabla2[[#This Row],[Units Sold]]/Cálculos!$C$11</f>
        <v>2.01705541375656E-4</v>
      </c>
      <c r="M1860" s="6">
        <f>Tabla2[[#This Row],[Total Sales]]-Tabla2[[#This Row],[Operating Profit]]</f>
        <v>97500.000000000029</v>
      </c>
      <c r="N1860" s="6">
        <v>52500.000000000007</v>
      </c>
      <c r="O1860" s="46">
        <f>Tabla2[[#This Row],[Operating Profit]]/Tabla2[[#This Row],[Total Sales]]</f>
        <v>0.35</v>
      </c>
      <c r="P1860" s="1" t="s">
        <v>17</v>
      </c>
    </row>
    <row r="1861" spans="1:16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3" t="str">
        <f>IFERROR(LEFT(Tabla2[[#This Row],[Product]],FIND(" ",Tabla2[[#This Row],[Product]])-3),Tabla2[[#This Row],[Product]])</f>
        <v>Women</v>
      </c>
      <c r="I1861" s="6">
        <v>30.000000000000004</v>
      </c>
      <c r="J1861" s="4">
        <v>4500</v>
      </c>
      <c r="K1861" s="6">
        <f>Tabla2[[#This Row],[Price per Unit]]*Tabla2[[#This Row],[Units Sold]]</f>
        <v>135000.00000000003</v>
      </c>
      <c r="L1861" s="52">
        <f>Tabla2[[#This Row],[Units Sold]]/Cálculos!$C$11</f>
        <v>1.8153498723809039E-4</v>
      </c>
      <c r="M1861" s="6">
        <f>Tabla2[[#This Row],[Total Sales]]-Tabla2[[#This Row],[Operating Profit]]</f>
        <v>87750.000000000029</v>
      </c>
      <c r="N1861" s="6">
        <v>47250.000000000007</v>
      </c>
      <c r="O1861" s="46">
        <f>Tabla2[[#This Row],[Operating Profit]]/Tabla2[[#This Row],[Total Sales]]</f>
        <v>0.35</v>
      </c>
      <c r="P1861" s="1" t="s">
        <v>17</v>
      </c>
    </row>
    <row r="1862" spans="1:16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3" t="str">
        <f>IFERROR(LEFT(Tabla2[[#This Row],[Product]],FIND(" ",Tabla2[[#This Row],[Product]])-3),Tabla2[[#This Row],[Product]])</f>
        <v>Women</v>
      </c>
      <c r="I1862" s="6">
        <v>30.000000000000004</v>
      </c>
      <c r="J1862" s="4">
        <v>4000</v>
      </c>
      <c r="K1862" s="6">
        <f>Tabla2[[#This Row],[Price per Unit]]*Tabla2[[#This Row],[Units Sold]]</f>
        <v>120000.00000000001</v>
      </c>
      <c r="L1862" s="52">
        <f>Tabla2[[#This Row],[Units Sold]]/Cálculos!$C$11</f>
        <v>1.6136443310052479E-4</v>
      </c>
      <c r="M1862" s="6">
        <f>Tabla2[[#This Row],[Total Sales]]-Tabla2[[#This Row],[Operating Profit]]</f>
        <v>72000</v>
      </c>
      <c r="N1862" s="6">
        <v>48000.000000000007</v>
      </c>
      <c r="O1862" s="46">
        <f>Tabla2[[#This Row],[Operating Profit]]/Tabla2[[#This Row],[Total Sales]]</f>
        <v>0.4</v>
      </c>
      <c r="P1862" s="1" t="s">
        <v>17</v>
      </c>
    </row>
    <row r="1863" spans="1:16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3" t="str">
        <f>IFERROR(LEFT(Tabla2[[#This Row],[Product]],FIND(" ",Tabla2[[#This Row],[Product]])-3),Tabla2[[#This Row],[Product]])</f>
        <v>Men</v>
      </c>
      <c r="I1863" s="6">
        <v>40</v>
      </c>
      <c r="J1863" s="4">
        <v>4000</v>
      </c>
      <c r="K1863" s="6">
        <f>Tabla2[[#This Row],[Price per Unit]]*Tabla2[[#This Row],[Units Sold]]</f>
        <v>160000</v>
      </c>
      <c r="L1863" s="52">
        <f>Tabla2[[#This Row],[Units Sold]]/Cálculos!$C$11</f>
        <v>1.6136443310052479E-4</v>
      </c>
      <c r="M1863" s="6">
        <f>Tabla2[[#This Row],[Total Sales]]-Tabla2[[#This Row],[Operating Profit]]</f>
        <v>104000</v>
      </c>
      <c r="N1863" s="6">
        <v>56000</v>
      </c>
      <c r="O1863" s="46">
        <f>Tabla2[[#This Row],[Operating Profit]]/Tabla2[[#This Row],[Total Sales]]</f>
        <v>0.35</v>
      </c>
      <c r="P1863" s="1" t="s">
        <v>17</v>
      </c>
    </row>
    <row r="1864" spans="1:16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3" t="str">
        <f>IFERROR(LEFT(Tabla2[[#This Row],[Product]],FIND(" ",Tabla2[[#This Row],[Product]])-3),Tabla2[[#This Row],[Product]])</f>
        <v>Women</v>
      </c>
      <c r="I1864" s="6">
        <v>44.999999999999986</v>
      </c>
      <c r="J1864" s="4">
        <v>5000</v>
      </c>
      <c r="K1864" s="6">
        <f>Tabla2[[#This Row],[Price per Unit]]*Tabla2[[#This Row],[Units Sold]]</f>
        <v>224999.99999999994</v>
      </c>
      <c r="L1864" s="52">
        <f>Tabla2[[#This Row],[Units Sold]]/Cálculos!$C$11</f>
        <v>2.01705541375656E-4</v>
      </c>
      <c r="M1864" s="6">
        <f>Tabla2[[#This Row],[Total Sales]]-Tabla2[[#This Row],[Operating Profit]]</f>
        <v>112499.99999999997</v>
      </c>
      <c r="N1864" s="6">
        <v>112499.99999999997</v>
      </c>
      <c r="O1864" s="46">
        <f>Tabla2[[#This Row],[Operating Profit]]/Tabla2[[#This Row],[Total Sales]]</f>
        <v>0.5</v>
      </c>
      <c r="P1864" s="1" t="s">
        <v>17</v>
      </c>
    </row>
    <row r="1865" spans="1:16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3" t="str">
        <f>IFERROR(LEFT(Tabla2[[#This Row],[Product]],FIND(" ",Tabla2[[#This Row],[Product]])-3),Tabla2[[#This Row],[Product]])</f>
        <v>Men</v>
      </c>
      <c r="I1865" s="6">
        <v>30.000000000000004</v>
      </c>
      <c r="J1865" s="4">
        <v>3500</v>
      </c>
      <c r="K1865" s="6">
        <f>Tabla2[[#This Row],[Price per Unit]]*Tabla2[[#This Row],[Units Sold]]</f>
        <v>105000.00000000001</v>
      </c>
      <c r="L1865" s="52">
        <f>Tabla2[[#This Row],[Units Sold]]/Cálculos!$C$11</f>
        <v>1.4119387896295921E-4</v>
      </c>
      <c r="M1865" s="6">
        <f>Tabla2[[#This Row],[Total Sales]]-Tabla2[[#This Row],[Operating Profit]]</f>
        <v>68250.000000000015</v>
      </c>
      <c r="N1865" s="6">
        <v>36750</v>
      </c>
      <c r="O1865" s="46">
        <f>Tabla2[[#This Row],[Operating Profit]]/Tabla2[[#This Row],[Total Sales]]</f>
        <v>0.35</v>
      </c>
      <c r="P1865" s="1" t="s">
        <v>17</v>
      </c>
    </row>
    <row r="1866" spans="1:16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3" t="str">
        <f>IFERROR(LEFT(Tabla2[[#This Row],[Product]],FIND(" ",Tabla2[[#This Row],[Product]])-3),Tabla2[[#This Row],[Product]])</f>
        <v>Men</v>
      </c>
      <c r="I1866" s="6">
        <v>40</v>
      </c>
      <c r="J1866" s="4">
        <v>3500</v>
      </c>
      <c r="K1866" s="6">
        <f>Tabla2[[#This Row],[Price per Unit]]*Tabla2[[#This Row],[Units Sold]]</f>
        <v>140000</v>
      </c>
      <c r="L1866" s="52">
        <f>Tabla2[[#This Row],[Units Sold]]/Cálculos!$C$11</f>
        <v>1.4119387896295921E-4</v>
      </c>
      <c r="M1866" s="6">
        <f>Tabla2[[#This Row],[Total Sales]]-Tabla2[[#This Row],[Operating Profit]]</f>
        <v>91000</v>
      </c>
      <c r="N1866" s="6">
        <v>49000</v>
      </c>
      <c r="O1866" s="46">
        <f>Tabla2[[#This Row],[Operating Profit]]/Tabla2[[#This Row],[Total Sales]]</f>
        <v>0.35</v>
      </c>
      <c r="P1866" s="1" t="s">
        <v>17</v>
      </c>
    </row>
    <row r="1867" spans="1:16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3" t="str">
        <f>IFERROR(LEFT(Tabla2[[#This Row],[Product]],FIND(" ",Tabla2[[#This Row],[Product]])-3),Tabla2[[#This Row],[Product]])</f>
        <v>Women</v>
      </c>
      <c r="I1867" s="6">
        <v>40</v>
      </c>
      <c r="J1867" s="4">
        <v>3500</v>
      </c>
      <c r="K1867" s="6">
        <f>Tabla2[[#This Row],[Price per Unit]]*Tabla2[[#This Row],[Units Sold]]</f>
        <v>140000</v>
      </c>
      <c r="L1867" s="52">
        <f>Tabla2[[#This Row],[Units Sold]]/Cálculos!$C$11</f>
        <v>1.4119387896295921E-4</v>
      </c>
      <c r="M1867" s="6">
        <f>Tabla2[[#This Row],[Total Sales]]-Tabla2[[#This Row],[Operating Profit]]</f>
        <v>91000</v>
      </c>
      <c r="N1867" s="6">
        <v>49000</v>
      </c>
      <c r="O1867" s="46">
        <f>Tabla2[[#This Row],[Operating Profit]]/Tabla2[[#This Row],[Total Sales]]</f>
        <v>0.35</v>
      </c>
      <c r="P1867" s="1" t="s">
        <v>17</v>
      </c>
    </row>
    <row r="1868" spans="1:16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3" t="str">
        <f>IFERROR(LEFT(Tabla2[[#This Row],[Product]],FIND(" ",Tabla2[[#This Row],[Product]])-3),Tabla2[[#This Row],[Product]])</f>
        <v>Women</v>
      </c>
      <c r="I1868" s="6">
        <v>40</v>
      </c>
      <c r="J1868" s="4">
        <v>2000</v>
      </c>
      <c r="K1868" s="6">
        <f>Tabla2[[#This Row],[Price per Unit]]*Tabla2[[#This Row],[Units Sold]]</f>
        <v>80000</v>
      </c>
      <c r="L1868" s="52">
        <f>Tabla2[[#This Row],[Units Sold]]/Cálculos!$C$11</f>
        <v>8.0682216550262393E-5</v>
      </c>
      <c r="M1868" s="6">
        <f>Tabla2[[#This Row],[Total Sales]]-Tabla2[[#This Row],[Operating Profit]]</f>
        <v>52000</v>
      </c>
      <c r="N1868" s="6">
        <v>28000</v>
      </c>
      <c r="O1868" s="46">
        <f>Tabla2[[#This Row],[Operating Profit]]/Tabla2[[#This Row],[Total Sales]]</f>
        <v>0.35</v>
      </c>
      <c r="P1868" s="1" t="s">
        <v>17</v>
      </c>
    </row>
    <row r="1869" spans="1:16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3" t="str">
        <f>IFERROR(LEFT(Tabla2[[#This Row],[Product]],FIND(" ",Tabla2[[#This Row],[Product]])-3),Tabla2[[#This Row],[Product]])</f>
        <v>Men</v>
      </c>
      <c r="I1869" s="6">
        <v>45.000000000000007</v>
      </c>
      <c r="J1869" s="4">
        <v>1500</v>
      </c>
      <c r="K1869" s="6">
        <f>Tabla2[[#This Row],[Price per Unit]]*Tabla2[[#This Row],[Units Sold]]</f>
        <v>67500.000000000015</v>
      </c>
      <c r="L1869" s="52">
        <f>Tabla2[[#This Row],[Units Sold]]/Cálculos!$C$11</f>
        <v>6.0511662412696801E-5</v>
      </c>
      <c r="M1869" s="6">
        <f>Tabla2[[#This Row],[Total Sales]]-Tabla2[[#This Row],[Operating Profit]]</f>
        <v>40500.000000000007</v>
      </c>
      <c r="N1869" s="6">
        <v>27000.000000000007</v>
      </c>
      <c r="O1869" s="46">
        <f>Tabla2[[#This Row],[Operating Profit]]/Tabla2[[#This Row],[Total Sales]]</f>
        <v>0.4</v>
      </c>
      <c r="P1869" s="1" t="s">
        <v>17</v>
      </c>
    </row>
    <row r="1870" spans="1:16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3" t="str">
        <f>IFERROR(LEFT(Tabla2[[#This Row],[Product]],FIND(" ",Tabla2[[#This Row],[Product]])-3),Tabla2[[#This Row],[Product]])</f>
        <v>Women</v>
      </c>
      <c r="I1870" s="6">
        <v>40</v>
      </c>
      <c r="J1870" s="4">
        <v>4000</v>
      </c>
      <c r="K1870" s="6">
        <f>Tabla2[[#This Row],[Price per Unit]]*Tabla2[[#This Row],[Units Sold]]</f>
        <v>160000</v>
      </c>
      <c r="L1870" s="52">
        <f>Tabla2[[#This Row],[Units Sold]]/Cálculos!$C$11</f>
        <v>1.6136443310052479E-4</v>
      </c>
      <c r="M1870" s="6">
        <f>Tabla2[[#This Row],[Total Sales]]-Tabla2[[#This Row],[Operating Profit]]</f>
        <v>112000</v>
      </c>
      <c r="N1870" s="6">
        <v>48000</v>
      </c>
      <c r="O1870" s="46">
        <f>Tabla2[[#This Row],[Operating Profit]]/Tabla2[[#This Row],[Total Sales]]</f>
        <v>0.3</v>
      </c>
      <c r="P1870" s="1" t="s">
        <v>17</v>
      </c>
    </row>
    <row r="1871" spans="1:16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3" t="str">
        <f>IFERROR(LEFT(Tabla2[[#This Row],[Product]],FIND(" ",Tabla2[[#This Row],[Product]])-3),Tabla2[[#This Row],[Product]])</f>
        <v>Men</v>
      </c>
      <c r="I1871" s="6">
        <v>30.000000000000004</v>
      </c>
      <c r="J1871" s="4">
        <v>4500</v>
      </c>
      <c r="K1871" s="6">
        <f>Tabla2[[#This Row],[Price per Unit]]*Tabla2[[#This Row],[Units Sold]]</f>
        <v>135000.00000000003</v>
      </c>
      <c r="L1871" s="52">
        <f>Tabla2[[#This Row],[Units Sold]]/Cálculos!$C$11</f>
        <v>1.8153498723809039E-4</v>
      </c>
      <c r="M1871" s="6">
        <f>Tabla2[[#This Row],[Total Sales]]-Tabla2[[#This Row],[Operating Profit]]</f>
        <v>87750.000000000029</v>
      </c>
      <c r="N1871" s="6">
        <v>47250.000000000007</v>
      </c>
      <c r="O1871" s="46">
        <f>Tabla2[[#This Row],[Operating Profit]]/Tabla2[[#This Row],[Total Sales]]</f>
        <v>0.35</v>
      </c>
      <c r="P1871" s="1" t="s">
        <v>17</v>
      </c>
    </row>
    <row r="1872" spans="1:16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3" t="str">
        <f>IFERROR(LEFT(Tabla2[[#This Row],[Product]],FIND(" ",Tabla2[[#This Row],[Product]])-3),Tabla2[[#This Row],[Product]])</f>
        <v>Men</v>
      </c>
      <c r="I1872" s="6">
        <v>40</v>
      </c>
      <c r="J1872" s="4">
        <v>3500</v>
      </c>
      <c r="K1872" s="6">
        <f>Tabla2[[#This Row],[Price per Unit]]*Tabla2[[#This Row],[Units Sold]]</f>
        <v>140000</v>
      </c>
      <c r="L1872" s="52">
        <f>Tabla2[[#This Row],[Units Sold]]/Cálculos!$C$11</f>
        <v>1.4119387896295921E-4</v>
      </c>
      <c r="M1872" s="6">
        <f>Tabla2[[#This Row],[Total Sales]]-Tabla2[[#This Row],[Operating Profit]]</f>
        <v>91000</v>
      </c>
      <c r="N1872" s="6">
        <v>49000</v>
      </c>
      <c r="O1872" s="46">
        <f>Tabla2[[#This Row],[Operating Profit]]/Tabla2[[#This Row],[Total Sales]]</f>
        <v>0.35</v>
      </c>
      <c r="P1872" s="1" t="s">
        <v>17</v>
      </c>
    </row>
    <row r="1873" spans="1:16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3" t="str">
        <f>IFERROR(LEFT(Tabla2[[#This Row],[Product]],FIND(" ",Tabla2[[#This Row],[Product]])-3),Tabla2[[#This Row],[Product]])</f>
        <v>Women</v>
      </c>
      <c r="I1873" s="6">
        <v>40</v>
      </c>
      <c r="J1873" s="4">
        <v>3500</v>
      </c>
      <c r="K1873" s="6">
        <f>Tabla2[[#This Row],[Price per Unit]]*Tabla2[[#This Row],[Units Sold]]</f>
        <v>140000</v>
      </c>
      <c r="L1873" s="52">
        <f>Tabla2[[#This Row],[Units Sold]]/Cálculos!$C$11</f>
        <v>1.4119387896295921E-4</v>
      </c>
      <c r="M1873" s="6">
        <f>Tabla2[[#This Row],[Total Sales]]-Tabla2[[#This Row],[Operating Profit]]</f>
        <v>91000</v>
      </c>
      <c r="N1873" s="6">
        <v>49000</v>
      </c>
      <c r="O1873" s="46">
        <f>Tabla2[[#This Row],[Operating Profit]]/Tabla2[[#This Row],[Total Sales]]</f>
        <v>0.35</v>
      </c>
      <c r="P1873" s="1" t="s">
        <v>17</v>
      </c>
    </row>
    <row r="1874" spans="1:16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3" t="str">
        <f>IFERROR(LEFT(Tabla2[[#This Row],[Product]],FIND(" ",Tabla2[[#This Row],[Product]])-3),Tabla2[[#This Row],[Product]])</f>
        <v>Women</v>
      </c>
      <c r="I1874" s="6">
        <v>40</v>
      </c>
      <c r="J1874" s="4">
        <v>2000</v>
      </c>
      <c r="K1874" s="6">
        <f>Tabla2[[#This Row],[Price per Unit]]*Tabla2[[#This Row],[Units Sold]]</f>
        <v>80000</v>
      </c>
      <c r="L1874" s="52">
        <f>Tabla2[[#This Row],[Units Sold]]/Cálculos!$C$11</f>
        <v>8.0682216550262393E-5</v>
      </c>
      <c r="M1874" s="6">
        <f>Tabla2[[#This Row],[Total Sales]]-Tabla2[[#This Row],[Operating Profit]]</f>
        <v>52000</v>
      </c>
      <c r="N1874" s="6">
        <v>28000</v>
      </c>
      <c r="O1874" s="46">
        <f>Tabla2[[#This Row],[Operating Profit]]/Tabla2[[#This Row],[Total Sales]]</f>
        <v>0.35</v>
      </c>
      <c r="P1874" s="1" t="s">
        <v>17</v>
      </c>
    </row>
    <row r="1875" spans="1:16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3" t="str">
        <f>IFERROR(LEFT(Tabla2[[#This Row],[Product]],FIND(" ",Tabla2[[#This Row],[Product]])-3),Tabla2[[#This Row],[Product]])</f>
        <v>Men</v>
      </c>
      <c r="I1875" s="6">
        <v>45.000000000000007</v>
      </c>
      <c r="J1875" s="4">
        <v>1250</v>
      </c>
      <c r="K1875" s="6">
        <f>Tabla2[[#This Row],[Price per Unit]]*Tabla2[[#This Row],[Units Sold]]</f>
        <v>56250.000000000007</v>
      </c>
      <c r="L1875" s="52">
        <f>Tabla2[[#This Row],[Units Sold]]/Cálculos!$C$11</f>
        <v>5.0426385343913999E-5</v>
      </c>
      <c r="M1875" s="6">
        <f>Tabla2[[#This Row],[Total Sales]]-Tabla2[[#This Row],[Operating Profit]]</f>
        <v>33750</v>
      </c>
      <c r="N1875" s="6">
        <v>22500.000000000004</v>
      </c>
      <c r="O1875" s="46">
        <f>Tabla2[[#This Row],[Operating Profit]]/Tabla2[[#This Row],[Total Sales]]</f>
        <v>0.4</v>
      </c>
      <c r="P1875" s="1" t="s">
        <v>17</v>
      </c>
    </row>
    <row r="1876" spans="1:16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3" t="str">
        <f>IFERROR(LEFT(Tabla2[[#This Row],[Product]],FIND(" ",Tabla2[[#This Row],[Product]])-3),Tabla2[[#This Row],[Product]])</f>
        <v>Women</v>
      </c>
      <c r="I1876" s="6">
        <v>40</v>
      </c>
      <c r="J1876" s="4">
        <v>3250</v>
      </c>
      <c r="K1876" s="6">
        <f>Tabla2[[#This Row],[Price per Unit]]*Tabla2[[#This Row],[Units Sold]]</f>
        <v>130000</v>
      </c>
      <c r="L1876" s="52">
        <f>Tabla2[[#This Row],[Units Sold]]/Cálculos!$C$11</f>
        <v>1.3110860189417641E-4</v>
      </c>
      <c r="M1876" s="6">
        <f>Tabla2[[#This Row],[Total Sales]]-Tabla2[[#This Row],[Operating Profit]]</f>
        <v>91000</v>
      </c>
      <c r="N1876" s="6">
        <v>39000</v>
      </c>
      <c r="O1876" s="46">
        <f>Tabla2[[#This Row],[Operating Profit]]/Tabla2[[#This Row],[Total Sales]]</f>
        <v>0.3</v>
      </c>
      <c r="P1876" s="1" t="s">
        <v>17</v>
      </c>
    </row>
    <row r="1877" spans="1:16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3" t="str">
        <f>IFERROR(LEFT(Tabla2[[#This Row],[Product]],FIND(" ",Tabla2[[#This Row],[Product]])-3),Tabla2[[#This Row],[Product]])</f>
        <v>Men</v>
      </c>
      <c r="I1877" s="6">
        <v>40</v>
      </c>
      <c r="J1877" s="4">
        <v>4750</v>
      </c>
      <c r="K1877" s="6">
        <f>Tabla2[[#This Row],[Price per Unit]]*Tabla2[[#This Row],[Units Sold]]</f>
        <v>190000</v>
      </c>
      <c r="L1877" s="52">
        <f>Tabla2[[#This Row],[Units Sold]]/Cálculos!$C$11</f>
        <v>1.9162026430687319E-4</v>
      </c>
      <c r="M1877" s="6">
        <f>Tabla2[[#This Row],[Total Sales]]-Tabla2[[#This Row],[Operating Profit]]</f>
        <v>123500</v>
      </c>
      <c r="N1877" s="6">
        <v>66500</v>
      </c>
      <c r="O1877" s="46">
        <f>Tabla2[[#This Row],[Operating Profit]]/Tabla2[[#This Row],[Total Sales]]</f>
        <v>0.35</v>
      </c>
      <c r="P1877" s="1" t="s">
        <v>17</v>
      </c>
    </row>
    <row r="1878" spans="1:16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3" t="str">
        <f>IFERROR(LEFT(Tabla2[[#This Row],[Product]],FIND(" ",Tabla2[[#This Row],[Product]])-3),Tabla2[[#This Row],[Product]])</f>
        <v>Men</v>
      </c>
      <c r="I1878" s="6">
        <v>50</v>
      </c>
      <c r="J1878" s="4">
        <v>3250</v>
      </c>
      <c r="K1878" s="6">
        <f>Tabla2[[#This Row],[Price per Unit]]*Tabla2[[#This Row],[Units Sold]]</f>
        <v>162500</v>
      </c>
      <c r="L1878" s="52">
        <f>Tabla2[[#This Row],[Units Sold]]/Cálculos!$C$11</f>
        <v>1.3110860189417641E-4</v>
      </c>
      <c r="M1878" s="6">
        <f>Tabla2[[#This Row],[Total Sales]]-Tabla2[[#This Row],[Operating Profit]]</f>
        <v>105625</v>
      </c>
      <c r="N1878" s="6">
        <v>56875</v>
      </c>
      <c r="O1878" s="46">
        <f>Tabla2[[#This Row],[Operating Profit]]/Tabla2[[#This Row],[Total Sales]]</f>
        <v>0.35</v>
      </c>
      <c r="P1878" s="1" t="s">
        <v>17</v>
      </c>
    </row>
    <row r="1879" spans="1:16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3" t="str">
        <f>IFERROR(LEFT(Tabla2[[#This Row],[Product]],FIND(" ",Tabla2[[#This Row],[Product]])-3),Tabla2[[#This Row],[Product]])</f>
        <v>Women</v>
      </c>
      <c r="I1879" s="6">
        <v>54.999999999999993</v>
      </c>
      <c r="J1879" s="4">
        <v>3500</v>
      </c>
      <c r="K1879" s="6">
        <f>Tabla2[[#This Row],[Price per Unit]]*Tabla2[[#This Row],[Units Sold]]</f>
        <v>192499.99999999997</v>
      </c>
      <c r="L1879" s="52">
        <f>Tabla2[[#This Row],[Units Sold]]/Cálculos!$C$11</f>
        <v>1.4119387896295921E-4</v>
      </c>
      <c r="M1879" s="6">
        <f>Tabla2[[#This Row],[Total Sales]]-Tabla2[[#This Row],[Operating Profit]]</f>
        <v>125124.99999999999</v>
      </c>
      <c r="N1879" s="6">
        <v>67374.999999999985</v>
      </c>
      <c r="O1879" s="46">
        <f>Tabla2[[#This Row],[Operating Profit]]/Tabla2[[#This Row],[Total Sales]]</f>
        <v>0.35</v>
      </c>
      <c r="P1879" s="1" t="s">
        <v>17</v>
      </c>
    </row>
    <row r="1880" spans="1:16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3" t="str">
        <f>IFERROR(LEFT(Tabla2[[#This Row],[Product]],FIND(" ",Tabla2[[#This Row],[Product]])-3),Tabla2[[#This Row],[Product]])</f>
        <v>Women</v>
      </c>
      <c r="I1880" s="6">
        <v>50</v>
      </c>
      <c r="J1880" s="4">
        <v>2500</v>
      </c>
      <c r="K1880" s="6">
        <f>Tabla2[[#This Row],[Price per Unit]]*Tabla2[[#This Row],[Units Sold]]</f>
        <v>125000</v>
      </c>
      <c r="L1880" s="52">
        <f>Tabla2[[#This Row],[Units Sold]]/Cálculos!$C$11</f>
        <v>1.00852770687828E-4</v>
      </c>
      <c r="M1880" s="6">
        <f>Tabla2[[#This Row],[Total Sales]]-Tabla2[[#This Row],[Operating Profit]]</f>
        <v>81250</v>
      </c>
      <c r="N1880" s="6">
        <v>43750</v>
      </c>
      <c r="O1880" s="46">
        <f>Tabla2[[#This Row],[Operating Profit]]/Tabla2[[#This Row],[Total Sales]]</f>
        <v>0.35</v>
      </c>
      <c r="P1880" s="1" t="s">
        <v>17</v>
      </c>
    </row>
    <row r="1881" spans="1:16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3" t="str">
        <f>IFERROR(LEFT(Tabla2[[#This Row],[Product]],FIND(" ",Tabla2[[#This Row],[Product]])-3),Tabla2[[#This Row],[Product]])</f>
        <v>Men</v>
      </c>
      <c r="I1881" s="6">
        <v>55.000000000000007</v>
      </c>
      <c r="J1881" s="4">
        <v>1000</v>
      </c>
      <c r="K1881" s="6">
        <f>Tabla2[[#This Row],[Price per Unit]]*Tabla2[[#This Row],[Units Sold]]</f>
        <v>55000.000000000007</v>
      </c>
      <c r="L1881" s="52">
        <f>Tabla2[[#This Row],[Units Sold]]/Cálculos!$C$11</f>
        <v>4.0341108275131196E-5</v>
      </c>
      <c r="M1881" s="6">
        <f>Tabla2[[#This Row],[Total Sales]]-Tabla2[[#This Row],[Operating Profit]]</f>
        <v>33000</v>
      </c>
      <c r="N1881" s="6">
        <v>22000.000000000004</v>
      </c>
      <c r="O1881" s="46">
        <f>Tabla2[[#This Row],[Operating Profit]]/Tabla2[[#This Row],[Total Sales]]</f>
        <v>0.4</v>
      </c>
      <c r="P1881" s="1" t="s">
        <v>17</v>
      </c>
    </row>
    <row r="1882" spans="1:16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3" t="str">
        <f>IFERROR(LEFT(Tabla2[[#This Row],[Product]],FIND(" ",Tabla2[[#This Row],[Product]])-3),Tabla2[[#This Row],[Product]])</f>
        <v>Women</v>
      </c>
      <c r="I1882" s="6">
        <v>50</v>
      </c>
      <c r="J1882" s="4">
        <v>3000</v>
      </c>
      <c r="K1882" s="6">
        <f>Tabla2[[#This Row],[Price per Unit]]*Tabla2[[#This Row],[Units Sold]]</f>
        <v>150000</v>
      </c>
      <c r="L1882" s="52">
        <f>Tabla2[[#This Row],[Units Sold]]/Cálculos!$C$11</f>
        <v>1.210233248253936E-4</v>
      </c>
      <c r="M1882" s="6">
        <f>Tabla2[[#This Row],[Total Sales]]-Tabla2[[#This Row],[Operating Profit]]</f>
        <v>105000</v>
      </c>
      <c r="N1882" s="6">
        <v>45000</v>
      </c>
      <c r="O1882" s="46">
        <f>Tabla2[[#This Row],[Operating Profit]]/Tabla2[[#This Row],[Total Sales]]</f>
        <v>0.3</v>
      </c>
      <c r="P1882" s="1" t="s">
        <v>17</v>
      </c>
    </row>
    <row r="1883" spans="1:16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3" t="str">
        <f>IFERROR(LEFT(Tabla2[[#This Row],[Product]],FIND(" ",Tabla2[[#This Row],[Product]])-3),Tabla2[[#This Row],[Product]])</f>
        <v>Men</v>
      </c>
      <c r="I1883" s="6">
        <v>55.000000000000007</v>
      </c>
      <c r="J1883" s="4">
        <v>4750</v>
      </c>
      <c r="K1883" s="6">
        <f>Tabla2[[#This Row],[Price per Unit]]*Tabla2[[#This Row],[Units Sold]]</f>
        <v>261250.00000000003</v>
      </c>
      <c r="L1883" s="52">
        <f>Tabla2[[#This Row],[Units Sold]]/Cálculos!$C$11</f>
        <v>1.9162026430687319E-4</v>
      </c>
      <c r="M1883" s="6">
        <f>Tabla2[[#This Row],[Total Sales]]-Tabla2[[#This Row],[Operating Profit]]</f>
        <v>169812.50000000003</v>
      </c>
      <c r="N1883" s="6">
        <v>91437.5</v>
      </c>
      <c r="O1883" s="46">
        <f>Tabla2[[#This Row],[Operating Profit]]/Tabla2[[#This Row],[Total Sales]]</f>
        <v>0.35</v>
      </c>
      <c r="P1883" s="1" t="s">
        <v>17</v>
      </c>
    </row>
    <row r="1884" spans="1:16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3" t="str">
        <f>IFERROR(LEFT(Tabla2[[#This Row],[Product]],FIND(" ",Tabla2[[#This Row],[Product]])-3),Tabla2[[#This Row],[Product]])</f>
        <v>Men</v>
      </c>
      <c r="I1884" s="6">
        <v>60.000000000000007</v>
      </c>
      <c r="J1884" s="4">
        <v>2750</v>
      </c>
      <c r="K1884" s="6">
        <f>Tabla2[[#This Row],[Price per Unit]]*Tabla2[[#This Row],[Units Sold]]</f>
        <v>165000.00000000003</v>
      </c>
      <c r="L1884" s="52">
        <f>Tabla2[[#This Row],[Units Sold]]/Cálculos!$C$11</f>
        <v>1.109380477566108E-4</v>
      </c>
      <c r="M1884" s="6">
        <f>Tabla2[[#This Row],[Total Sales]]-Tabla2[[#This Row],[Operating Profit]]</f>
        <v>107250.00000000003</v>
      </c>
      <c r="N1884" s="6">
        <v>57750.000000000007</v>
      </c>
      <c r="O1884" s="46">
        <f>Tabla2[[#This Row],[Operating Profit]]/Tabla2[[#This Row],[Total Sales]]</f>
        <v>0.35</v>
      </c>
      <c r="P1884" s="1" t="s">
        <v>17</v>
      </c>
    </row>
    <row r="1885" spans="1:16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3" t="str">
        <f>IFERROR(LEFT(Tabla2[[#This Row],[Product]],FIND(" ",Tabla2[[#This Row],[Product]])-3),Tabla2[[#This Row],[Product]])</f>
        <v>Women</v>
      </c>
      <c r="I1885" s="6">
        <v>60.000000000000007</v>
      </c>
      <c r="J1885" s="4">
        <v>3250</v>
      </c>
      <c r="K1885" s="6">
        <f>Tabla2[[#This Row],[Price per Unit]]*Tabla2[[#This Row],[Units Sold]]</f>
        <v>195000.00000000003</v>
      </c>
      <c r="L1885" s="52">
        <f>Tabla2[[#This Row],[Units Sold]]/Cálculos!$C$11</f>
        <v>1.3110860189417641E-4</v>
      </c>
      <c r="M1885" s="6">
        <f>Tabla2[[#This Row],[Total Sales]]-Tabla2[[#This Row],[Operating Profit]]</f>
        <v>126750.00000000003</v>
      </c>
      <c r="N1885" s="6">
        <v>68250</v>
      </c>
      <c r="O1885" s="46">
        <f>Tabla2[[#This Row],[Operating Profit]]/Tabla2[[#This Row],[Total Sales]]</f>
        <v>0.34999999999999992</v>
      </c>
      <c r="P1885" s="1" t="s">
        <v>17</v>
      </c>
    </row>
    <row r="1886" spans="1:16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3" t="str">
        <f>IFERROR(LEFT(Tabla2[[#This Row],[Product]],FIND(" ",Tabla2[[#This Row],[Product]])-3),Tabla2[[#This Row],[Product]])</f>
        <v>Women</v>
      </c>
      <c r="I1886" s="6">
        <v>45.000000000000007</v>
      </c>
      <c r="J1886" s="4">
        <v>2250</v>
      </c>
      <c r="K1886" s="6">
        <f>Tabla2[[#This Row],[Price per Unit]]*Tabla2[[#This Row],[Units Sold]]</f>
        <v>101250.00000000001</v>
      </c>
      <c r="L1886" s="52">
        <f>Tabla2[[#This Row],[Units Sold]]/Cálculos!$C$11</f>
        <v>9.0767493619045195E-5</v>
      </c>
      <c r="M1886" s="6">
        <f>Tabla2[[#This Row],[Total Sales]]-Tabla2[[#This Row],[Operating Profit]]</f>
        <v>65812.500000000015</v>
      </c>
      <c r="N1886" s="6">
        <v>35437.5</v>
      </c>
      <c r="O1886" s="46">
        <f>Tabla2[[#This Row],[Operating Profit]]/Tabla2[[#This Row],[Total Sales]]</f>
        <v>0.34999999999999992</v>
      </c>
      <c r="P1886" s="1" t="s">
        <v>17</v>
      </c>
    </row>
    <row r="1887" spans="1:16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3" t="str">
        <f>IFERROR(LEFT(Tabla2[[#This Row],[Product]],FIND(" ",Tabla2[[#This Row],[Product]])-3),Tabla2[[#This Row],[Product]])</f>
        <v>Men</v>
      </c>
      <c r="I1887" s="6">
        <v>50.000000000000014</v>
      </c>
      <c r="J1887" s="4">
        <v>1250</v>
      </c>
      <c r="K1887" s="6">
        <f>Tabla2[[#This Row],[Price per Unit]]*Tabla2[[#This Row],[Units Sold]]</f>
        <v>62500.000000000015</v>
      </c>
      <c r="L1887" s="52">
        <f>Tabla2[[#This Row],[Units Sold]]/Cálculos!$C$11</f>
        <v>5.0426385343913999E-5</v>
      </c>
      <c r="M1887" s="6">
        <f>Tabla2[[#This Row],[Total Sales]]-Tabla2[[#This Row],[Operating Profit]]</f>
        <v>37500.000000000007</v>
      </c>
      <c r="N1887" s="6">
        <v>25000.000000000007</v>
      </c>
      <c r="O1887" s="46">
        <f>Tabla2[[#This Row],[Operating Profit]]/Tabla2[[#This Row],[Total Sales]]</f>
        <v>0.4</v>
      </c>
      <c r="P1887" s="1" t="s">
        <v>17</v>
      </c>
    </row>
    <row r="1888" spans="1:16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3" t="str">
        <f>IFERROR(LEFT(Tabla2[[#This Row],[Product]],FIND(" ",Tabla2[[#This Row],[Product]])-3),Tabla2[[#This Row],[Product]])</f>
        <v>Women</v>
      </c>
      <c r="I1888" s="6">
        <v>65.000000000000014</v>
      </c>
      <c r="J1888" s="4">
        <v>3000</v>
      </c>
      <c r="K1888" s="6">
        <f>Tabla2[[#This Row],[Price per Unit]]*Tabla2[[#This Row],[Units Sold]]</f>
        <v>195000.00000000003</v>
      </c>
      <c r="L1888" s="52">
        <f>Tabla2[[#This Row],[Units Sold]]/Cálculos!$C$11</f>
        <v>1.210233248253936E-4</v>
      </c>
      <c r="M1888" s="6">
        <f>Tabla2[[#This Row],[Total Sales]]-Tabla2[[#This Row],[Operating Profit]]</f>
        <v>136500.00000000003</v>
      </c>
      <c r="N1888" s="6">
        <v>58500.000000000007</v>
      </c>
      <c r="O1888" s="46">
        <f>Tabla2[[#This Row],[Operating Profit]]/Tabla2[[#This Row],[Total Sales]]</f>
        <v>0.3</v>
      </c>
      <c r="P1888" s="1" t="s">
        <v>17</v>
      </c>
    </row>
    <row r="1889" spans="1:16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3" t="str">
        <f>IFERROR(LEFT(Tabla2[[#This Row],[Product]],FIND(" ",Tabla2[[#This Row],[Product]])-3),Tabla2[[#This Row],[Product]])</f>
        <v>Men</v>
      </c>
      <c r="I1889" s="6">
        <v>50</v>
      </c>
      <c r="J1889" s="4">
        <v>5000</v>
      </c>
      <c r="K1889" s="6">
        <f>Tabla2[[#This Row],[Price per Unit]]*Tabla2[[#This Row],[Units Sold]]</f>
        <v>250000</v>
      </c>
      <c r="L1889" s="52">
        <f>Tabla2[[#This Row],[Units Sold]]/Cálculos!$C$11</f>
        <v>2.01705541375656E-4</v>
      </c>
      <c r="M1889" s="6">
        <f>Tabla2[[#This Row],[Total Sales]]-Tabla2[[#This Row],[Operating Profit]]</f>
        <v>162500</v>
      </c>
      <c r="N1889" s="6">
        <v>87500</v>
      </c>
      <c r="O1889" s="46">
        <f>Tabla2[[#This Row],[Operating Profit]]/Tabla2[[#This Row],[Total Sales]]</f>
        <v>0.35</v>
      </c>
      <c r="P1889" s="1" t="s">
        <v>17</v>
      </c>
    </row>
    <row r="1890" spans="1:16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3" t="str">
        <f>IFERROR(LEFT(Tabla2[[#This Row],[Product]],FIND(" ",Tabla2[[#This Row],[Product]])-3),Tabla2[[#This Row],[Product]])</f>
        <v>Men</v>
      </c>
      <c r="I1890" s="6">
        <v>55.000000000000007</v>
      </c>
      <c r="J1890" s="4">
        <v>3500</v>
      </c>
      <c r="K1890" s="6">
        <f>Tabla2[[#This Row],[Price per Unit]]*Tabla2[[#This Row],[Units Sold]]</f>
        <v>192500.00000000003</v>
      </c>
      <c r="L1890" s="52">
        <f>Tabla2[[#This Row],[Units Sold]]/Cálculos!$C$11</f>
        <v>1.4119387896295921E-4</v>
      </c>
      <c r="M1890" s="6">
        <f>Tabla2[[#This Row],[Total Sales]]-Tabla2[[#This Row],[Operating Profit]]</f>
        <v>125125.00000000003</v>
      </c>
      <c r="N1890" s="6">
        <v>67375</v>
      </c>
      <c r="O1890" s="46">
        <f>Tabla2[[#This Row],[Operating Profit]]/Tabla2[[#This Row],[Total Sales]]</f>
        <v>0.34999999999999992</v>
      </c>
      <c r="P1890" s="1" t="s">
        <v>17</v>
      </c>
    </row>
    <row r="1891" spans="1:16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3" t="str">
        <f>IFERROR(LEFT(Tabla2[[#This Row],[Product]],FIND(" ",Tabla2[[#This Row],[Product]])-3),Tabla2[[#This Row],[Product]])</f>
        <v>Women</v>
      </c>
      <c r="I1891" s="6">
        <v>55.000000000000007</v>
      </c>
      <c r="J1891" s="4">
        <v>3500</v>
      </c>
      <c r="K1891" s="6">
        <f>Tabla2[[#This Row],[Price per Unit]]*Tabla2[[#This Row],[Units Sold]]</f>
        <v>192500.00000000003</v>
      </c>
      <c r="L1891" s="52">
        <f>Tabla2[[#This Row],[Units Sold]]/Cálculos!$C$11</f>
        <v>1.4119387896295921E-4</v>
      </c>
      <c r="M1891" s="6">
        <f>Tabla2[[#This Row],[Total Sales]]-Tabla2[[#This Row],[Operating Profit]]</f>
        <v>125125.00000000003</v>
      </c>
      <c r="N1891" s="6">
        <v>67375</v>
      </c>
      <c r="O1891" s="46">
        <f>Tabla2[[#This Row],[Operating Profit]]/Tabla2[[#This Row],[Total Sales]]</f>
        <v>0.34999999999999992</v>
      </c>
      <c r="P1891" s="1" t="s">
        <v>17</v>
      </c>
    </row>
    <row r="1892" spans="1:16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3" t="str">
        <f>IFERROR(LEFT(Tabla2[[#This Row],[Product]],FIND(" ",Tabla2[[#This Row],[Product]])-3),Tabla2[[#This Row],[Product]])</f>
        <v>Women</v>
      </c>
      <c r="I1892" s="6">
        <v>50</v>
      </c>
      <c r="J1892" s="4">
        <v>2750</v>
      </c>
      <c r="K1892" s="6">
        <f>Tabla2[[#This Row],[Price per Unit]]*Tabla2[[#This Row],[Units Sold]]</f>
        <v>137500</v>
      </c>
      <c r="L1892" s="52">
        <f>Tabla2[[#This Row],[Units Sold]]/Cálculos!$C$11</f>
        <v>1.109380477566108E-4</v>
      </c>
      <c r="M1892" s="6">
        <f>Tabla2[[#This Row],[Total Sales]]-Tabla2[[#This Row],[Operating Profit]]</f>
        <v>89375</v>
      </c>
      <c r="N1892" s="6">
        <v>48125</v>
      </c>
      <c r="O1892" s="46">
        <f>Tabla2[[#This Row],[Operating Profit]]/Tabla2[[#This Row],[Total Sales]]</f>
        <v>0.35</v>
      </c>
      <c r="P1892" s="1" t="s">
        <v>17</v>
      </c>
    </row>
    <row r="1893" spans="1:16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3" t="str">
        <f>IFERROR(LEFT(Tabla2[[#This Row],[Product]],FIND(" ",Tabla2[[#This Row],[Product]])-3),Tabla2[[#This Row],[Product]])</f>
        <v>Men</v>
      </c>
      <c r="I1893" s="6">
        <v>44.999999999999993</v>
      </c>
      <c r="J1893" s="4">
        <v>1750</v>
      </c>
      <c r="K1893" s="6">
        <f>Tabla2[[#This Row],[Price per Unit]]*Tabla2[[#This Row],[Units Sold]]</f>
        <v>78749.999999999985</v>
      </c>
      <c r="L1893" s="52">
        <f>Tabla2[[#This Row],[Units Sold]]/Cálculos!$C$11</f>
        <v>7.0596939481479604E-5</v>
      </c>
      <c r="M1893" s="6">
        <f>Tabla2[[#This Row],[Total Sales]]-Tabla2[[#This Row],[Operating Profit]]</f>
        <v>47249.999999999985</v>
      </c>
      <c r="N1893" s="6">
        <v>31499.999999999996</v>
      </c>
      <c r="O1893" s="46">
        <f>Tabla2[[#This Row],[Operating Profit]]/Tabla2[[#This Row],[Total Sales]]</f>
        <v>0.4</v>
      </c>
      <c r="P1893" s="1" t="s">
        <v>17</v>
      </c>
    </row>
    <row r="1894" spans="1:16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3" t="str">
        <f>IFERROR(LEFT(Tabla2[[#This Row],[Product]],FIND(" ",Tabla2[[#This Row],[Product]])-3),Tabla2[[#This Row],[Product]])</f>
        <v>Women</v>
      </c>
      <c r="I1894" s="6">
        <v>60</v>
      </c>
      <c r="J1894" s="4">
        <v>5250</v>
      </c>
      <c r="K1894" s="6">
        <f>Tabla2[[#This Row],[Price per Unit]]*Tabla2[[#This Row],[Units Sold]]</f>
        <v>315000</v>
      </c>
      <c r="L1894" s="52">
        <f>Tabla2[[#This Row],[Units Sold]]/Cálculos!$C$11</f>
        <v>2.117908184444388E-4</v>
      </c>
      <c r="M1894" s="6">
        <f>Tabla2[[#This Row],[Total Sales]]-Tabla2[[#This Row],[Operating Profit]]</f>
        <v>220500</v>
      </c>
      <c r="N1894" s="6">
        <v>94500</v>
      </c>
      <c r="O1894" s="46">
        <f>Tabla2[[#This Row],[Operating Profit]]/Tabla2[[#This Row],[Total Sales]]</f>
        <v>0.3</v>
      </c>
      <c r="P1894" s="1" t="s">
        <v>17</v>
      </c>
    </row>
    <row r="1895" spans="1:16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3" t="str">
        <f>IFERROR(LEFT(Tabla2[[#This Row],[Product]],FIND(" ",Tabla2[[#This Row],[Product]])-3),Tabla2[[#This Row],[Product]])</f>
        <v>Men</v>
      </c>
      <c r="I1895" s="6">
        <v>54.999999999999993</v>
      </c>
      <c r="J1895" s="4">
        <v>7750</v>
      </c>
      <c r="K1895" s="6">
        <f>Tabla2[[#This Row],[Price per Unit]]*Tabla2[[#This Row],[Units Sold]]</f>
        <v>426249.99999999994</v>
      </c>
      <c r="L1895" s="52">
        <f>Tabla2[[#This Row],[Units Sold]]/Cálculos!$C$11</f>
        <v>3.1264358913226677E-4</v>
      </c>
      <c r="M1895" s="6">
        <f>Tabla2[[#This Row],[Total Sales]]-Tabla2[[#This Row],[Operating Profit]]</f>
        <v>277062.5</v>
      </c>
      <c r="N1895" s="6">
        <v>149187.49999999997</v>
      </c>
      <c r="O1895" s="46">
        <f>Tabla2[[#This Row],[Operating Profit]]/Tabla2[[#This Row],[Total Sales]]</f>
        <v>0.35</v>
      </c>
      <c r="P1895" s="1" t="s">
        <v>17</v>
      </c>
    </row>
    <row r="1896" spans="1:16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3" t="str">
        <f>IFERROR(LEFT(Tabla2[[#This Row],[Product]],FIND(" ",Tabla2[[#This Row],[Product]])-3),Tabla2[[#This Row],[Product]])</f>
        <v>Men</v>
      </c>
      <c r="I1896" s="6">
        <v>64.999999999999986</v>
      </c>
      <c r="J1896" s="4">
        <v>6500</v>
      </c>
      <c r="K1896" s="6">
        <f>Tabla2[[#This Row],[Price per Unit]]*Tabla2[[#This Row],[Units Sold]]</f>
        <v>422499.99999999988</v>
      </c>
      <c r="L1896" s="52">
        <f>Tabla2[[#This Row],[Units Sold]]/Cálculos!$C$11</f>
        <v>2.6221720378835281E-4</v>
      </c>
      <c r="M1896" s="6">
        <f>Tabla2[[#This Row],[Total Sales]]-Tabla2[[#This Row],[Operating Profit]]</f>
        <v>274624.99999999994</v>
      </c>
      <c r="N1896" s="6">
        <v>147874.99999999994</v>
      </c>
      <c r="O1896" s="46">
        <f>Tabla2[[#This Row],[Operating Profit]]/Tabla2[[#This Row],[Total Sales]]</f>
        <v>0.35</v>
      </c>
      <c r="P1896" s="1" t="s">
        <v>17</v>
      </c>
    </row>
    <row r="1897" spans="1:16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3" t="str">
        <f>IFERROR(LEFT(Tabla2[[#This Row],[Product]],FIND(" ",Tabla2[[#This Row],[Product]])-3),Tabla2[[#This Row],[Product]])</f>
        <v>Women</v>
      </c>
      <c r="I1897" s="6">
        <v>80</v>
      </c>
      <c r="J1897" s="4">
        <v>6500</v>
      </c>
      <c r="K1897" s="6">
        <f>Tabla2[[#This Row],[Price per Unit]]*Tabla2[[#This Row],[Units Sold]]</f>
        <v>520000</v>
      </c>
      <c r="L1897" s="52">
        <f>Tabla2[[#This Row],[Units Sold]]/Cálculos!$C$11</f>
        <v>2.6221720378835281E-4</v>
      </c>
      <c r="M1897" s="6">
        <f>Tabla2[[#This Row],[Total Sales]]-Tabla2[[#This Row],[Operating Profit]]</f>
        <v>338000</v>
      </c>
      <c r="N1897" s="6">
        <v>182000</v>
      </c>
      <c r="O1897" s="46">
        <f>Tabla2[[#This Row],[Operating Profit]]/Tabla2[[#This Row],[Total Sales]]</f>
        <v>0.35</v>
      </c>
      <c r="P1897" s="1" t="s">
        <v>17</v>
      </c>
    </row>
    <row r="1898" spans="1:16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3" t="str">
        <f>IFERROR(LEFT(Tabla2[[#This Row],[Product]],FIND(" ",Tabla2[[#This Row],[Product]])-3),Tabla2[[#This Row],[Product]])</f>
        <v>Women</v>
      </c>
      <c r="I1898" s="6">
        <v>80</v>
      </c>
      <c r="J1898" s="4">
        <v>5250</v>
      </c>
      <c r="K1898" s="6">
        <f>Tabla2[[#This Row],[Price per Unit]]*Tabla2[[#This Row],[Units Sold]]</f>
        <v>420000</v>
      </c>
      <c r="L1898" s="52">
        <f>Tabla2[[#This Row],[Units Sold]]/Cálculos!$C$11</f>
        <v>2.117908184444388E-4</v>
      </c>
      <c r="M1898" s="6">
        <f>Tabla2[[#This Row],[Total Sales]]-Tabla2[[#This Row],[Operating Profit]]</f>
        <v>273000</v>
      </c>
      <c r="N1898" s="6">
        <v>147000</v>
      </c>
      <c r="O1898" s="46">
        <f>Tabla2[[#This Row],[Operating Profit]]/Tabla2[[#This Row],[Total Sales]]</f>
        <v>0.35</v>
      </c>
      <c r="P1898" s="1" t="s">
        <v>17</v>
      </c>
    </row>
    <row r="1899" spans="1:16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3" t="str">
        <f>IFERROR(LEFT(Tabla2[[#This Row],[Product]],FIND(" ",Tabla2[[#This Row],[Product]])-3),Tabla2[[#This Row],[Product]])</f>
        <v>Men</v>
      </c>
      <c r="I1899" s="6">
        <v>90</v>
      </c>
      <c r="J1899" s="4">
        <v>4000</v>
      </c>
      <c r="K1899" s="6">
        <f>Tabla2[[#This Row],[Price per Unit]]*Tabla2[[#This Row],[Units Sold]]</f>
        <v>360000</v>
      </c>
      <c r="L1899" s="52">
        <f>Tabla2[[#This Row],[Units Sold]]/Cálculos!$C$11</f>
        <v>1.6136443310052479E-4</v>
      </c>
      <c r="M1899" s="6">
        <f>Tabla2[[#This Row],[Total Sales]]-Tabla2[[#This Row],[Operating Profit]]</f>
        <v>216000</v>
      </c>
      <c r="N1899" s="6">
        <v>144000</v>
      </c>
      <c r="O1899" s="46">
        <f>Tabla2[[#This Row],[Operating Profit]]/Tabla2[[#This Row],[Total Sales]]</f>
        <v>0.4</v>
      </c>
      <c r="P1899" s="1" t="s">
        <v>17</v>
      </c>
    </row>
    <row r="1900" spans="1:16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3" t="str">
        <f>IFERROR(LEFT(Tabla2[[#This Row],[Product]],FIND(" ",Tabla2[[#This Row],[Product]])-3),Tabla2[[#This Row],[Product]])</f>
        <v>Women</v>
      </c>
      <c r="I1900" s="6">
        <v>105</v>
      </c>
      <c r="J1900" s="4">
        <v>7000</v>
      </c>
      <c r="K1900" s="6">
        <f>Tabla2[[#This Row],[Price per Unit]]*Tabla2[[#This Row],[Units Sold]]</f>
        <v>735000</v>
      </c>
      <c r="L1900" s="52">
        <f>Tabla2[[#This Row],[Units Sold]]/Cálculos!$C$11</f>
        <v>2.8238775792591842E-4</v>
      </c>
      <c r="M1900" s="6">
        <f>Tabla2[[#This Row],[Total Sales]]-Tabla2[[#This Row],[Operating Profit]]</f>
        <v>514500</v>
      </c>
      <c r="N1900" s="6">
        <v>220500</v>
      </c>
      <c r="O1900" s="46">
        <f>Tabla2[[#This Row],[Operating Profit]]/Tabla2[[#This Row],[Total Sales]]</f>
        <v>0.3</v>
      </c>
      <c r="P1900" s="1" t="s">
        <v>17</v>
      </c>
    </row>
    <row r="1901" spans="1:16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3" t="str">
        <f>IFERROR(LEFT(Tabla2[[#This Row],[Product]],FIND(" ",Tabla2[[#This Row],[Product]])-3),Tabla2[[#This Row],[Product]])</f>
        <v>Men</v>
      </c>
      <c r="I1901" s="6">
        <v>85</v>
      </c>
      <c r="J1901" s="4">
        <v>8500</v>
      </c>
      <c r="K1901" s="6">
        <f>Tabla2[[#This Row],[Price per Unit]]*Tabla2[[#This Row],[Units Sold]]</f>
        <v>722500</v>
      </c>
      <c r="L1901" s="52">
        <f>Tabla2[[#This Row],[Units Sold]]/Cálculos!$C$11</f>
        <v>3.4289942033861518E-4</v>
      </c>
      <c r="M1901" s="6">
        <f>Tabla2[[#This Row],[Total Sales]]-Tabla2[[#This Row],[Operating Profit]]</f>
        <v>469625</v>
      </c>
      <c r="N1901" s="6">
        <v>252874.99999999997</v>
      </c>
      <c r="O1901" s="46">
        <f>Tabla2[[#This Row],[Operating Profit]]/Tabla2[[#This Row],[Total Sales]]</f>
        <v>0.35</v>
      </c>
      <c r="P1901" s="1" t="s">
        <v>17</v>
      </c>
    </row>
    <row r="1902" spans="1:16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3" t="str">
        <f>IFERROR(LEFT(Tabla2[[#This Row],[Product]],FIND(" ",Tabla2[[#This Row],[Product]])-3),Tabla2[[#This Row],[Product]])</f>
        <v>Men</v>
      </c>
      <c r="I1902" s="6">
        <v>90</v>
      </c>
      <c r="J1902" s="4">
        <v>7000</v>
      </c>
      <c r="K1902" s="6">
        <f>Tabla2[[#This Row],[Price per Unit]]*Tabla2[[#This Row],[Units Sold]]</f>
        <v>630000</v>
      </c>
      <c r="L1902" s="52">
        <f>Tabla2[[#This Row],[Units Sold]]/Cálculos!$C$11</f>
        <v>2.8238775792591842E-4</v>
      </c>
      <c r="M1902" s="6">
        <f>Tabla2[[#This Row],[Total Sales]]-Tabla2[[#This Row],[Operating Profit]]</f>
        <v>409500</v>
      </c>
      <c r="N1902" s="6">
        <v>220500</v>
      </c>
      <c r="O1902" s="46">
        <f>Tabla2[[#This Row],[Operating Profit]]/Tabla2[[#This Row],[Total Sales]]</f>
        <v>0.35</v>
      </c>
      <c r="P1902" s="1" t="s">
        <v>17</v>
      </c>
    </row>
    <row r="1903" spans="1:16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3" t="str">
        <f>IFERROR(LEFT(Tabla2[[#This Row],[Product]],FIND(" ",Tabla2[[#This Row],[Product]])-3),Tabla2[[#This Row],[Product]])</f>
        <v>Women</v>
      </c>
      <c r="I1903" s="6">
        <v>90</v>
      </c>
      <c r="J1903" s="4">
        <v>6500</v>
      </c>
      <c r="K1903" s="6">
        <f>Tabla2[[#This Row],[Price per Unit]]*Tabla2[[#This Row],[Units Sold]]</f>
        <v>585000</v>
      </c>
      <c r="L1903" s="52">
        <f>Tabla2[[#This Row],[Units Sold]]/Cálculos!$C$11</f>
        <v>2.6221720378835281E-4</v>
      </c>
      <c r="M1903" s="6">
        <f>Tabla2[[#This Row],[Total Sales]]-Tabla2[[#This Row],[Operating Profit]]</f>
        <v>380250</v>
      </c>
      <c r="N1903" s="6">
        <v>204750</v>
      </c>
      <c r="O1903" s="46">
        <f>Tabla2[[#This Row],[Operating Profit]]/Tabla2[[#This Row],[Total Sales]]</f>
        <v>0.35</v>
      </c>
      <c r="P1903" s="1" t="s">
        <v>17</v>
      </c>
    </row>
    <row r="1904" spans="1:16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3" t="str">
        <f>IFERROR(LEFT(Tabla2[[#This Row],[Product]],FIND(" ",Tabla2[[#This Row],[Product]])-3),Tabla2[[#This Row],[Product]])</f>
        <v>Women</v>
      </c>
      <c r="I1904" s="6">
        <v>85</v>
      </c>
      <c r="J1904" s="4">
        <v>5500</v>
      </c>
      <c r="K1904" s="6">
        <f>Tabla2[[#This Row],[Price per Unit]]*Tabla2[[#This Row],[Units Sold]]</f>
        <v>467500</v>
      </c>
      <c r="L1904" s="52">
        <f>Tabla2[[#This Row],[Units Sold]]/Cálculos!$C$11</f>
        <v>2.218760955132216E-4</v>
      </c>
      <c r="M1904" s="6">
        <f>Tabla2[[#This Row],[Total Sales]]-Tabla2[[#This Row],[Operating Profit]]</f>
        <v>303875</v>
      </c>
      <c r="N1904" s="6">
        <v>163625</v>
      </c>
      <c r="O1904" s="46">
        <f>Tabla2[[#This Row],[Operating Profit]]/Tabla2[[#This Row],[Total Sales]]</f>
        <v>0.35</v>
      </c>
      <c r="P1904" s="1" t="s">
        <v>17</v>
      </c>
    </row>
    <row r="1905" spans="1:16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3" t="str">
        <f>IFERROR(LEFT(Tabla2[[#This Row],[Product]],FIND(" ",Tabla2[[#This Row],[Product]])-3),Tabla2[[#This Row],[Product]])</f>
        <v>Men</v>
      </c>
      <c r="I1905" s="6">
        <v>90</v>
      </c>
      <c r="J1905" s="4">
        <v>6000</v>
      </c>
      <c r="K1905" s="6">
        <f>Tabla2[[#This Row],[Price per Unit]]*Tabla2[[#This Row],[Units Sold]]</f>
        <v>540000</v>
      </c>
      <c r="L1905" s="52">
        <f>Tabla2[[#This Row],[Units Sold]]/Cálculos!$C$11</f>
        <v>2.4204664965078721E-4</v>
      </c>
      <c r="M1905" s="6">
        <f>Tabla2[[#This Row],[Total Sales]]-Tabla2[[#This Row],[Operating Profit]]</f>
        <v>324000</v>
      </c>
      <c r="N1905" s="6">
        <v>216000</v>
      </c>
      <c r="O1905" s="46">
        <f>Tabla2[[#This Row],[Operating Profit]]/Tabla2[[#This Row],[Total Sales]]</f>
        <v>0.4</v>
      </c>
      <c r="P1905" s="1" t="s">
        <v>17</v>
      </c>
    </row>
    <row r="1906" spans="1:16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3" t="str">
        <f>IFERROR(LEFT(Tabla2[[#This Row],[Product]],FIND(" ",Tabla2[[#This Row],[Product]])-3),Tabla2[[#This Row],[Product]])</f>
        <v>Women</v>
      </c>
      <c r="I1906" s="6">
        <v>105</v>
      </c>
      <c r="J1906" s="4">
        <v>6000</v>
      </c>
      <c r="K1906" s="6">
        <f>Tabla2[[#This Row],[Price per Unit]]*Tabla2[[#This Row],[Units Sold]]</f>
        <v>630000</v>
      </c>
      <c r="L1906" s="52">
        <f>Tabla2[[#This Row],[Units Sold]]/Cálculos!$C$11</f>
        <v>2.4204664965078721E-4</v>
      </c>
      <c r="M1906" s="6">
        <f>Tabla2[[#This Row],[Total Sales]]-Tabla2[[#This Row],[Operating Profit]]</f>
        <v>441000</v>
      </c>
      <c r="N1906" s="6">
        <v>189000</v>
      </c>
      <c r="O1906" s="46">
        <f>Tabla2[[#This Row],[Operating Profit]]/Tabla2[[#This Row],[Total Sales]]</f>
        <v>0.3</v>
      </c>
      <c r="P1906" s="1" t="s">
        <v>17</v>
      </c>
    </row>
    <row r="1907" spans="1:16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3" t="str">
        <f>IFERROR(LEFT(Tabla2[[#This Row],[Product]],FIND(" ",Tabla2[[#This Row],[Product]])-3),Tabla2[[#This Row],[Product]])</f>
        <v>Men</v>
      </c>
      <c r="I1907" s="6">
        <v>90</v>
      </c>
      <c r="J1907" s="4">
        <v>8000</v>
      </c>
      <c r="K1907" s="6">
        <f>Tabla2[[#This Row],[Price per Unit]]*Tabla2[[#This Row],[Units Sold]]</f>
        <v>720000</v>
      </c>
      <c r="L1907" s="52">
        <f>Tabla2[[#This Row],[Units Sold]]/Cálculos!$C$11</f>
        <v>3.2272886620104957E-4</v>
      </c>
      <c r="M1907" s="6">
        <f>Tabla2[[#This Row],[Total Sales]]-Tabla2[[#This Row],[Operating Profit]]</f>
        <v>468000</v>
      </c>
      <c r="N1907" s="6">
        <v>251999.99999999997</v>
      </c>
      <c r="O1907" s="46">
        <f>Tabla2[[#This Row],[Operating Profit]]/Tabla2[[#This Row],[Total Sales]]</f>
        <v>0.35</v>
      </c>
      <c r="P1907" s="1" t="s">
        <v>17</v>
      </c>
    </row>
    <row r="1908" spans="1:16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3" t="str">
        <f>IFERROR(LEFT(Tabla2[[#This Row],[Product]],FIND(" ",Tabla2[[#This Row],[Product]])-3),Tabla2[[#This Row],[Product]])</f>
        <v>Men</v>
      </c>
      <c r="I1908" s="6">
        <v>80</v>
      </c>
      <c r="J1908" s="4">
        <v>7750</v>
      </c>
      <c r="K1908" s="6">
        <f>Tabla2[[#This Row],[Price per Unit]]*Tabla2[[#This Row],[Units Sold]]</f>
        <v>620000</v>
      </c>
      <c r="L1908" s="52">
        <f>Tabla2[[#This Row],[Units Sold]]/Cálculos!$C$11</f>
        <v>3.1264358913226677E-4</v>
      </c>
      <c r="M1908" s="6">
        <f>Tabla2[[#This Row],[Total Sales]]-Tabla2[[#This Row],[Operating Profit]]</f>
        <v>403000</v>
      </c>
      <c r="N1908" s="6">
        <v>217000</v>
      </c>
      <c r="O1908" s="46">
        <f>Tabla2[[#This Row],[Operating Profit]]/Tabla2[[#This Row],[Total Sales]]</f>
        <v>0.35</v>
      </c>
      <c r="P1908" s="1" t="s">
        <v>17</v>
      </c>
    </row>
    <row r="1909" spans="1:16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3" t="str">
        <f>IFERROR(LEFT(Tabla2[[#This Row],[Product]],FIND(" ",Tabla2[[#This Row],[Product]])-3),Tabla2[[#This Row],[Product]])</f>
        <v>Women</v>
      </c>
      <c r="I1909" s="6">
        <v>70</v>
      </c>
      <c r="J1909" s="4">
        <v>6500</v>
      </c>
      <c r="K1909" s="6">
        <f>Tabla2[[#This Row],[Price per Unit]]*Tabla2[[#This Row],[Units Sold]]</f>
        <v>455000</v>
      </c>
      <c r="L1909" s="52">
        <f>Tabla2[[#This Row],[Units Sold]]/Cálculos!$C$11</f>
        <v>2.6221720378835281E-4</v>
      </c>
      <c r="M1909" s="6">
        <f>Tabla2[[#This Row],[Total Sales]]-Tabla2[[#This Row],[Operating Profit]]</f>
        <v>295750</v>
      </c>
      <c r="N1909" s="6">
        <v>159250</v>
      </c>
      <c r="O1909" s="46">
        <f>Tabla2[[#This Row],[Operating Profit]]/Tabla2[[#This Row],[Total Sales]]</f>
        <v>0.35</v>
      </c>
      <c r="P1909" s="1" t="s">
        <v>17</v>
      </c>
    </row>
    <row r="1910" spans="1:16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3" t="str">
        <f>IFERROR(LEFT(Tabla2[[#This Row],[Product]],FIND(" ",Tabla2[[#This Row],[Product]])-3),Tabla2[[#This Row],[Product]])</f>
        <v>Women</v>
      </c>
      <c r="I1910" s="6">
        <v>70</v>
      </c>
      <c r="J1910" s="4">
        <v>4250</v>
      </c>
      <c r="K1910" s="6">
        <f>Tabla2[[#This Row],[Price per Unit]]*Tabla2[[#This Row],[Units Sold]]</f>
        <v>297500</v>
      </c>
      <c r="L1910" s="52">
        <f>Tabla2[[#This Row],[Units Sold]]/Cálculos!$C$11</f>
        <v>1.7144971016930759E-4</v>
      </c>
      <c r="M1910" s="6">
        <f>Tabla2[[#This Row],[Total Sales]]-Tabla2[[#This Row],[Operating Profit]]</f>
        <v>193375</v>
      </c>
      <c r="N1910" s="6">
        <v>104125</v>
      </c>
      <c r="O1910" s="46">
        <f>Tabla2[[#This Row],[Operating Profit]]/Tabla2[[#This Row],[Total Sales]]</f>
        <v>0.35</v>
      </c>
      <c r="P1910" s="1" t="s">
        <v>17</v>
      </c>
    </row>
    <row r="1911" spans="1:16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3" t="str">
        <f>IFERROR(LEFT(Tabla2[[#This Row],[Product]],FIND(" ",Tabla2[[#This Row],[Product]])-3),Tabla2[[#This Row],[Product]])</f>
        <v>Men</v>
      </c>
      <c r="I1911" s="6">
        <v>70</v>
      </c>
      <c r="J1911" s="4">
        <v>4250</v>
      </c>
      <c r="K1911" s="6">
        <f>Tabla2[[#This Row],[Price per Unit]]*Tabla2[[#This Row],[Units Sold]]</f>
        <v>297500</v>
      </c>
      <c r="L1911" s="52">
        <f>Tabla2[[#This Row],[Units Sold]]/Cálculos!$C$11</f>
        <v>1.7144971016930759E-4</v>
      </c>
      <c r="M1911" s="6">
        <f>Tabla2[[#This Row],[Total Sales]]-Tabla2[[#This Row],[Operating Profit]]</f>
        <v>178500</v>
      </c>
      <c r="N1911" s="6">
        <v>119000</v>
      </c>
      <c r="O1911" s="46">
        <f>Tabla2[[#This Row],[Operating Profit]]/Tabla2[[#This Row],[Total Sales]]</f>
        <v>0.4</v>
      </c>
      <c r="P1911" s="1" t="s">
        <v>17</v>
      </c>
    </row>
    <row r="1912" spans="1:16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3" t="str">
        <f>IFERROR(LEFT(Tabla2[[#This Row],[Product]],FIND(" ",Tabla2[[#This Row],[Product]])-3),Tabla2[[#This Row],[Product]])</f>
        <v>Women</v>
      </c>
      <c r="I1912" s="6">
        <v>75</v>
      </c>
      <c r="J1912" s="4">
        <v>2500</v>
      </c>
      <c r="K1912" s="6">
        <f>Tabla2[[#This Row],[Price per Unit]]*Tabla2[[#This Row],[Units Sold]]</f>
        <v>187500</v>
      </c>
      <c r="L1912" s="52">
        <f>Tabla2[[#This Row],[Units Sold]]/Cálculos!$C$11</f>
        <v>1.00852770687828E-4</v>
      </c>
      <c r="M1912" s="6">
        <f>Tabla2[[#This Row],[Total Sales]]-Tabla2[[#This Row],[Operating Profit]]</f>
        <v>131250</v>
      </c>
      <c r="N1912" s="6">
        <v>56250</v>
      </c>
      <c r="O1912" s="46">
        <f>Tabla2[[#This Row],[Operating Profit]]/Tabla2[[#This Row],[Total Sales]]</f>
        <v>0.3</v>
      </c>
      <c r="P1912" s="1" t="s">
        <v>17</v>
      </c>
    </row>
    <row r="1913" spans="1:16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3" t="str">
        <f>IFERROR(LEFT(Tabla2[[#This Row],[Product]],FIND(" ",Tabla2[[#This Row],[Product]])-3),Tabla2[[#This Row],[Product]])</f>
        <v>Men</v>
      </c>
      <c r="I1913" s="6">
        <v>50.000000000000014</v>
      </c>
      <c r="J1913" s="4">
        <v>4500</v>
      </c>
      <c r="K1913" s="6">
        <f>Tabla2[[#This Row],[Price per Unit]]*Tabla2[[#This Row],[Units Sold]]</f>
        <v>225000.00000000006</v>
      </c>
      <c r="L1913" s="52">
        <f>Tabla2[[#This Row],[Units Sold]]/Cálculos!$C$11</f>
        <v>1.8153498723809039E-4</v>
      </c>
      <c r="M1913" s="6">
        <f>Tabla2[[#This Row],[Total Sales]]-Tabla2[[#This Row],[Operating Profit]]</f>
        <v>146250.00000000006</v>
      </c>
      <c r="N1913" s="6">
        <v>78750.000000000015</v>
      </c>
      <c r="O1913" s="46">
        <f>Tabla2[[#This Row],[Operating Profit]]/Tabla2[[#This Row],[Total Sales]]</f>
        <v>0.35</v>
      </c>
      <c r="P1913" s="1" t="s">
        <v>17</v>
      </c>
    </row>
    <row r="1914" spans="1:16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3" t="str">
        <f>IFERROR(LEFT(Tabla2[[#This Row],[Product]],FIND(" ",Tabla2[[#This Row],[Product]])-3),Tabla2[[#This Row],[Product]])</f>
        <v>Men</v>
      </c>
      <c r="I1914" s="6">
        <v>55.000000000000014</v>
      </c>
      <c r="J1914" s="4">
        <v>4500</v>
      </c>
      <c r="K1914" s="6">
        <f>Tabla2[[#This Row],[Price per Unit]]*Tabla2[[#This Row],[Units Sold]]</f>
        <v>247500.00000000006</v>
      </c>
      <c r="L1914" s="52">
        <f>Tabla2[[#This Row],[Units Sold]]/Cálculos!$C$11</f>
        <v>1.8153498723809039E-4</v>
      </c>
      <c r="M1914" s="6">
        <f>Tabla2[[#This Row],[Total Sales]]-Tabla2[[#This Row],[Operating Profit]]</f>
        <v>160875.00000000006</v>
      </c>
      <c r="N1914" s="6">
        <v>86625.000000000015</v>
      </c>
      <c r="O1914" s="46">
        <f>Tabla2[[#This Row],[Operating Profit]]/Tabla2[[#This Row],[Total Sales]]</f>
        <v>0.35</v>
      </c>
      <c r="P1914" s="1" t="s">
        <v>17</v>
      </c>
    </row>
    <row r="1915" spans="1:16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3" t="str">
        <f>IFERROR(LEFT(Tabla2[[#This Row],[Product]],FIND(" ",Tabla2[[#This Row],[Product]])-3),Tabla2[[#This Row],[Product]])</f>
        <v>Women</v>
      </c>
      <c r="I1915" s="6">
        <v>50.000000000000014</v>
      </c>
      <c r="J1915" s="4">
        <v>2500</v>
      </c>
      <c r="K1915" s="6">
        <f>Tabla2[[#This Row],[Price per Unit]]*Tabla2[[#This Row],[Units Sold]]</f>
        <v>125000.00000000003</v>
      </c>
      <c r="L1915" s="52">
        <f>Tabla2[[#This Row],[Units Sold]]/Cálculos!$C$11</f>
        <v>1.00852770687828E-4</v>
      </c>
      <c r="M1915" s="6">
        <f>Tabla2[[#This Row],[Total Sales]]-Tabla2[[#This Row],[Operating Profit]]</f>
        <v>81250.000000000029</v>
      </c>
      <c r="N1915" s="6">
        <v>43750.000000000007</v>
      </c>
      <c r="O1915" s="46">
        <f>Tabla2[[#This Row],[Operating Profit]]/Tabla2[[#This Row],[Total Sales]]</f>
        <v>0.35</v>
      </c>
      <c r="P1915" s="1" t="s">
        <v>17</v>
      </c>
    </row>
    <row r="1916" spans="1:16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3" t="str">
        <f>IFERROR(LEFT(Tabla2[[#This Row],[Product]],FIND(" ",Tabla2[[#This Row],[Product]])-3),Tabla2[[#This Row],[Product]])</f>
        <v>Women</v>
      </c>
      <c r="I1916" s="6">
        <v>50.000000000000014</v>
      </c>
      <c r="J1916" s="4">
        <v>2000</v>
      </c>
      <c r="K1916" s="6">
        <f>Tabla2[[#This Row],[Price per Unit]]*Tabla2[[#This Row],[Units Sold]]</f>
        <v>100000.00000000003</v>
      </c>
      <c r="L1916" s="52">
        <f>Tabla2[[#This Row],[Units Sold]]/Cálculos!$C$11</f>
        <v>8.0682216550262393E-5</v>
      </c>
      <c r="M1916" s="6">
        <f>Tabla2[[#This Row],[Total Sales]]-Tabla2[[#This Row],[Operating Profit]]</f>
        <v>65000.000000000022</v>
      </c>
      <c r="N1916" s="6">
        <v>35000.000000000007</v>
      </c>
      <c r="O1916" s="46">
        <f>Tabla2[[#This Row],[Operating Profit]]/Tabla2[[#This Row],[Total Sales]]</f>
        <v>0.35</v>
      </c>
      <c r="P1916" s="1" t="s">
        <v>17</v>
      </c>
    </row>
    <row r="1917" spans="1:16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3" t="str">
        <f>IFERROR(LEFT(Tabla2[[#This Row],[Product]],FIND(" ",Tabla2[[#This Row],[Product]])-3),Tabla2[[#This Row],[Product]])</f>
        <v>Men</v>
      </c>
      <c r="I1917" s="6">
        <v>60.000000000000007</v>
      </c>
      <c r="J1917" s="4">
        <v>2250</v>
      </c>
      <c r="K1917" s="6">
        <f>Tabla2[[#This Row],[Price per Unit]]*Tabla2[[#This Row],[Units Sold]]</f>
        <v>135000.00000000003</v>
      </c>
      <c r="L1917" s="52">
        <f>Tabla2[[#This Row],[Units Sold]]/Cálculos!$C$11</f>
        <v>9.0767493619045195E-5</v>
      </c>
      <c r="M1917" s="6">
        <f>Tabla2[[#This Row],[Total Sales]]-Tabla2[[#This Row],[Operating Profit]]</f>
        <v>81000.000000000015</v>
      </c>
      <c r="N1917" s="6">
        <v>54000.000000000015</v>
      </c>
      <c r="O1917" s="46">
        <f>Tabla2[[#This Row],[Operating Profit]]/Tabla2[[#This Row],[Total Sales]]</f>
        <v>0.4</v>
      </c>
      <c r="P1917" s="1" t="s">
        <v>17</v>
      </c>
    </row>
    <row r="1918" spans="1:16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3" t="str">
        <f>IFERROR(LEFT(Tabla2[[#This Row],[Product]],FIND(" ",Tabla2[[#This Row],[Product]])-3),Tabla2[[#This Row],[Product]])</f>
        <v>Women</v>
      </c>
      <c r="I1918" s="6">
        <v>44.999999999999993</v>
      </c>
      <c r="J1918" s="4">
        <v>2500</v>
      </c>
      <c r="K1918" s="6">
        <f>Tabla2[[#This Row],[Price per Unit]]*Tabla2[[#This Row],[Units Sold]]</f>
        <v>112499.99999999999</v>
      </c>
      <c r="L1918" s="52">
        <f>Tabla2[[#This Row],[Units Sold]]/Cálculos!$C$11</f>
        <v>1.00852770687828E-4</v>
      </c>
      <c r="M1918" s="6">
        <f>Tabla2[[#This Row],[Total Sales]]-Tabla2[[#This Row],[Operating Profit]]</f>
        <v>78750</v>
      </c>
      <c r="N1918" s="6">
        <v>33749.999999999993</v>
      </c>
      <c r="O1918" s="46">
        <f>Tabla2[[#This Row],[Operating Profit]]/Tabla2[[#This Row],[Total Sales]]</f>
        <v>0.3</v>
      </c>
      <c r="P1918" s="1" t="s">
        <v>17</v>
      </c>
    </row>
    <row r="1919" spans="1:16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3" t="str">
        <f>IFERROR(LEFT(Tabla2[[#This Row],[Product]],FIND(" ",Tabla2[[#This Row],[Product]])-3),Tabla2[[#This Row],[Product]])</f>
        <v>Men</v>
      </c>
      <c r="I1919" s="6">
        <v>40</v>
      </c>
      <c r="J1919" s="4">
        <v>3500</v>
      </c>
      <c r="K1919" s="6">
        <f>Tabla2[[#This Row],[Price per Unit]]*Tabla2[[#This Row],[Units Sold]]</f>
        <v>140000</v>
      </c>
      <c r="L1919" s="52">
        <f>Tabla2[[#This Row],[Units Sold]]/Cálculos!$C$11</f>
        <v>1.4119387896295921E-4</v>
      </c>
      <c r="M1919" s="6">
        <f>Tabla2[[#This Row],[Total Sales]]-Tabla2[[#This Row],[Operating Profit]]</f>
        <v>91000</v>
      </c>
      <c r="N1919" s="6">
        <v>49000</v>
      </c>
      <c r="O1919" s="46">
        <f>Tabla2[[#This Row],[Operating Profit]]/Tabla2[[#This Row],[Total Sales]]</f>
        <v>0.35</v>
      </c>
      <c r="P1919" s="1" t="s">
        <v>17</v>
      </c>
    </row>
    <row r="1920" spans="1:16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3" t="str">
        <f>IFERROR(LEFT(Tabla2[[#This Row],[Product]],FIND(" ",Tabla2[[#This Row],[Product]])-3),Tabla2[[#This Row],[Product]])</f>
        <v>Men</v>
      </c>
      <c r="I1920" s="6">
        <v>55.000000000000014</v>
      </c>
      <c r="J1920" s="4">
        <v>5250</v>
      </c>
      <c r="K1920" s="6">
        <f>Tabla2[[#This Row],[Price per Unit]]*Tabla2[[#This Row],[Units Sold]]</f>
        <v>288750.00000000006</v>
      </c>
      <c r="L1920" s="52">
        <f>Tabla2[[#This Row],[Units Sold]]/Cálculos!$C$11</f>
        <v>2.117908184444388E-4</v>
      </c>
      <c r="M1920" s="6">
        <f>Tabla2[[#This Row],[Total Sales]]-Tabla2[[#This Row],[Operating Profit]]</f>
        <v>187687.50000000006</v>
      </c>
      <c r="N1920" s="6">
        <v>101062.50000000001</v>
      </c>
      <c r="O1920" s="46">
        <f>Tabla2[[#This Row],[Operating Profit]]/Tabla2[[#This Row],[Total Sales]]</f>
        <v>0.35</v>
      </c>
      <c r="P1920" s="1" t="s">
        <v>17</v>
      </c>
    </row>
    <row r="1921" spans="1:16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3" t="str">
        <f>IFERROR(LEFT(Tabla2[[#This Row],[Product]],FIND(" ",Tabla2[[#This Row],[Product]])-3),Tabla2[[#This Row],[Product]])</f>
        <v>Women</v>
      </c>
      <c r="I1921" s="6">
        <v>50.000000000000014</v>
      </c>
      <c r="J1921" s="4">
        <v>3500</v>
      </c>
      <c r="K1921" s="6">
        <f>Tabla2[[#This Row],[Price per Unit]]*Tabla2[[#This Row],[Units Sold]]</f>
        <v>175000.00000000006</v>
      </c>
      <c r="L1921" s="52">
        <f>Tabla2[[#This Row],[Units Sold]]/Cálculos!$C$11</f>
        <v>1.4119387896295921E-4</v>
      </c>
      <c r="M1921" s="6">
        <f>Tabla2[[#This Row],[Total Sales]]-Tabla2[[#This Row],[Operating Profit]]</f>
        <v>113750.00000000004</v>
      </c>
      <c r="N1921" s="6">
        <v>61250.000000000015</v>
      </c>
      <c r="O1921" s="46">
        <f>Tabla2[[#This Row],[Operating Profit]]/Tabla2[[#This Row],[Total Sales]]</f>
        <v>0.35</v>
      </c>
      <c r="P1921" s="1" t="s">
        <v>17</v>
      </c>
    </row>
    <row r="1922" spans="1:16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3" t="str">
        <f>IFERROR(LEFT(Tabla2[[#This Row],[Product]],FIND(" ",Tabla2[[#This Row],[Product]])-3),Tabla2[[#This Row],[Product]])</f>
        <v>Women</v>
      </c>
      <c r="I1922" s="6">
        <v>45.000000000000007</v>
      </c>
      <c r="J1922" s="4">
        <v>3250</v>
      </c>
      <c r="K1922" s="6">
        <f>Tabla2[[#This Row],[Price per Unit]]*Tabla2[[#This Row],[Units Sold]]</f>
        <v>146250.00000000003</v>
      </c>
      <c r="L1922" s="52">
        <f>Tabla2[[#This Row],[Units Sold]]/Cálculos!$C$11</f>
        <v>1.3110860189417641E-4</v>
      </c>
      <c r="M1922" s="6">
        <f>Tabla2[[#This Row],[Total Sales]]-Tabla2[[#This Row],[Operating Profit]]</f>
        <v>95062.500000000029</v>
      </c>
      <c r="N1922" s="6">
        <v>51187.500000000007</v>
      </c>
      <c r="O1922" s="46">
        <f>Tabla2[[#This Row],[Operating Profit]]/Tabla2[[#This Row],[Total Sales]]</f>
        <v>0.35</v>
      </c>
      <c r="P1922" s="1" t="s">
        <v>17</v>
      </c>
    </row>
    <row r="1923" spans="1:16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3" t="str">
        <f>IFERROR(LEFT(Tabla2[[#This Row],[Product]],FIND(" ",Tabla2[[#This Row],[Product]])-3),Tabla2[[#This Row],[Product]])</f>
        <v>Men</v>
      </c>
      <c r="I1923" s="6">
        <v>55.000000000000007</v>
      </c>
      <c r="J1923" s="4">
        <v>3000</v>
      </c>
      <c r="K1923" s="6">
        <f>Tabla2[[#This Row],[Price per Unit]]*Tabla2[[#This Row],[Units Sold]]</f>
        <v>165000.00000000003</v>
      </c>
      <c r="L1923" s="52">
        <f>Tabla2[[#This Row],[Units Sold]]/Cálculos!$C$11</f>
        <v>1.210233248253936E-4</v>
      </c>
      <c r="M1923" s="6">
        <f>Tabla2[[#This Row],[Total Sales]]-Tabla2[[#This Row],[Operating Profit]]</f>
        <v>99000.000000000015</v>
      </c>
      <c r="N1923" s="6">
        <v>66000.000000000015</v>
      </c>
      <c r="O1923" s="46">
        <f>Tabla2[[#This Row],[Operating Profit]]/Tabla2[[#This Row],[Total Sales]]</f>
        <v>0.4</v>
      </c>
      <c r="P1923" s="1" t="s">
        <v>17</v>
      </c>
    </row>
    <row r="1924" spans="1:16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3" t="str">
        <f>IFERROR(LEFT(Tabla2[[#This Row],[Product]],FIND(" ",Tabla2[[#This Row],[Product]])-3),Tabla2[[#This Row],[Product]])</f>
        <v>Women</v>
      </c>
      <c r="I1924" s="6">
        <v>60.000000000000007</v>
      </c>
      <c r="J1924" s="4">
        <v>3500</v>
      </c>
      <c r="K1924" s="6">
        <f>Tabla2[[#This Row],[Price per Unit]]*Tabla2[[#This Row],[Units Sold]]</f>
        <v>210000.00000000003</v>
      </c>
      <c r="L1924" s="52">
        <f>Tabla2[[#This Row],[Units Sold]]/Cálculos!$C$11</f>
        <v>1.4119387896295921E-4</v>
      </c>
      <c r="M1924" s="6">
        <f>Tabla2[[#This Row],[Total Sales]]-Tabla2[[#This Row],[Operating Profit]]</f>
        <v>147000.00000000003</v>
      </c>
      <c r="N1924" s="6">
        <v>63000.000000000007</v>
      </c>
      <c r="O1924" s="46">
        <f>Tabla2[[#This Row],[Operating Profit]]/Tabla2[[#This Row],[Total Sales]]</f>
        <v>0.3</v>
      </c>
      <c r="P1924" s="1" t="s">
        <v>17</v>
      </c>
    </row>
    <row r="1925" spans="1:16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3" t="str">
        <f>IFERROR(LEFT(Tabla2[[#This Row],[Product]],FIND(" ",Tabla2[[#This Row],[Product]])-3),Tabla2[[#This Row],[Product]])</f>
        <v>Men</v>
      </c>
      <c r="I1925" s="6">
        <v>45.000000000000007</v>
      </c>
      <c r="J1925" s="4">
        <v>5750</v>
      </c>
      <c r="K1925" s="6">
        <f>Tabla2[[#This Row],[Price per Unit]]*Tabla2[[#This Row],[Units Sold]]</f>
        <v>258750.00000000003</v>
      </c>
      <c r="L1925" s="52">
        <f>Tabla2[[#This Row],[Units Sold]]/Cálculos!$C$11</f>
        <v>2.319613725820044E-4</v>
      </c>
      <c r="M1925" s="6">
        <f>Tabla2[[#This Row],[Total Sales]]-Tabla2[[#This Row],[Operating Profit]]</f>
        <v>168187.50000000003</v>
      </c>
      <c r="N1925" s="6">
        <v>90562.5</v>
      </c>
      <c r="O1925" s="46">
        <f>Tabla2[[#This Row],[Operating Profit]]/Tabla2[[#This Row],[Total Sales]]</f>
        <v>0.35</v>
      </c>
      <c r="P1925" s="1" t="s">
        <v>17</v>
      </c>
    </row>
    <row r="1926" spans="1:16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3" t="str">
        <f>IFERROR(LEFT(Tabla2[[#This Row],[Product]],FIND(" ",Tabla2[[#This Row],[Product]])-3),Tabla2[[#This Row],[Product]])</f>
        <v>Men</v>
      </c>
      <c r="I1926" s="6">
        <v>50.000000000000014</v>
      </c>
      <c r="J1926" s="4">
        <v>6500</v>
      </c>
      <c r="K1926" s="6">
        <f>Tabla2[[#This Row],[Price per Unit]]*Tabla2[[#This Row],[Units Sold]]</f>
        <v>325000.00000000012</v>
      </c>
      <c r="L1926" s="52">
        <f>Tabla2[[#This Row],[Units Sold]]/Cálculos!$C$11</f>
        <v>2.6221720378835281E-4</v>
      </c>
      <c r="M1926" s="6">
        <f>Tabla2[[#This Row],[Total Sales]]-Tabla2[[#This Row],[Operating Profit]]</f>
        <v>211250.00000000009</v>
      </c>
      <c r="N1926" s="6">
        <v>113750.00000000003</v>
      </c>
      <c r="O1926" s="46">
        <f>Tabla2[[#This Row],[Operating Profit]]/Tabla2[[#This Row],[Total Sales]]</f>
        <v>0.35</v>
      </c>
      <c r="P1926" s="1" t="s">
        <v>17</v>
      </c>
    </row>
    <row r="1927" spans="1:16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3" t="str">
        <f>IFERROR(LEFT(Tabla2[[#This Row],[Product]],FIND(" ",Tabla2[[#This Row],[Product]])-3),Tabla2[[#This Row],[Product]])</f>
        <v>Women</v>
      </c>
      <c r="I1927" s="6">
        <v>45.000000000000007</v>
      </c>
      <c r="J1927" s="4">
        <v>4750</v>
      </c>
      <c r="K1927" s="6">
        <f>Tabla2[[#This Row],[Price per Unit]]*Tabla2[[#This Row],[Units Sold]]</f>
        <v>213750.00000000003</v>
      </c>
      <c r="L1927" s="52">
        <f>Tabla2[[#This Row],[Units Sold]]/Cálculos!$C$11</f>
        <v>1.9162026430687319E-4</v>
      </c>
      <c r="M1927" s="6">
        <f>Tabla2[[#This Row],[Total Sales]]-Tabla2[[#This Row],[Operating Profit]]</f>
        <v>138937.50000000003</v>
      </c>
      <c r="N1927" s="6">
        <v>74812.5</v>
      </c>
      <c r="O1927" s="46">
        <f>Tabla2[[#This Row],[Operating Profit]]/Tabla2[[#This Row],[Total Sales]]</f>
        <v>0.35</v>
      </c>
      <c r="P1927" s="1" t="s">
        <v>17</v>
      </c>
    </row>
    <row r="1928" spans="1:16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3" t="str">
        <f>IFERROR(LEFT(Tabla2[[#This Row],[Product]],FIND(" ",Tabla2[[#This Row],[Product]])-3),Tabla2[[#This Row],[Product]])</f>
        <v>Women</v>
      </c>
      <c r="I1928" s="6">
        <v>55.000000000000014</v>
      </c>
      <c r="J1928" s="4">
        <v>4500</v>
      </c>
      <c r="K1928" s="6">
        <f>Tabla2[[#This Row],[Price per Unit]]*Tabla2[[#This Row],[Units Sold]]</f>
        <v>247500.00000000006</v>
      </c>
      <c r="L1928" s="52">
        <f>Tabla2[[#This Row],[Units Sold]]/Cálculos!$C$11</f>
        <v>1.8153498723809039E-4</v>
      </c>
      <c r="M1928" s="6">
        <f>Tabla2[[#This Row],[Total Sales]]-Tabla2[[#This Row],[Operating Profit]]</f>
        <v>160875.00000000006</v>
      </c>
      <c r="N1928" s="6">
        <v>86625.000000000015</v>
      </c>
      <c r="O1928" s="46">
        <f>Tabla2[[#This Row],[Operating Profit]]/Tabla2[[#This Row],[Total Sales]]</f>
        <v>0.35</v>
      </c>
      <c r="P1928" s="1" t="s">
        <v>17</v>
      </c>
    </row>
    <row r="1929" spans="1:16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3" t="str">
        <f>IFERROR(LEFT(Tabla2[[#This Row],[Product]],FIND(" ",Tabla2[[#This Row],[Product]])-3),Tabla2[[#This Row],[Product]])</f>
        <v>Men</v>
      </c>
      <c r="I1929" s="6">
        <v>75.000000000000014</v>
      </c>
      <c r="J1929" s="4">
        <v>4250</v>
      </c>
      <c r="K1929" s="6">
        <f>Tabla2[[#This Row],[Price per Unit]]*Tabla2[[#This Row],[Units Sold]]</f>
        <v>318750.00000000006</v>
      </c>
      <c r="L1929" s="52">
        <f>Tabla2[[#This Row],[Units Sold]]/Cálculos!$C$11</f>
        <v>1.7144971016930759E-4</v>
      </c>
      <c r="M1929" s="6">
        <f>Tabla2[[#This Row],[Total Sales]]-Tabla2[[#This Row],[Operating Profit]]</f>
        <v>191250.00000000003</v>
      </c>
      <c r="N1929" s="6">
        <v>127500.00000000003</v>
      </c>
      <c r="O1929" s="46">
        <f>Tabla2[[#This Row],[Operating Profit]]/Tabla2[[#This Row],[Total Sales]]</f>
        <v>0.4</v>
      </c>
      <c r="P1929" s="1" t="s">
        <v>17</v>
      </c>
    </row>
    <row r="1930" spans="1:16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3" t="str">
        <f>IFERROR(LEFT(Tabla2[[#This Row],[Product]],FIND(" ",Tabla2[[#This Row],[Product]])-3),Tabla2[[#This Row],[Product]])</f>
        <v>Women</v>
      </c>
      <c r="I1930" s="6">
        <v>80.000000000000014</v>
      </c>
      <c r="J1930" s="4">
        <v>5500</v>
      </c>
      <c r="K1930" s="6">
        <f>Tabla2[[#This Row],[Price per Unit]]*Tabla2[[#This Row],[Units Sold]]</f>
        <v>440000.00000000006</v>
      </c>
      <c r="L1930" s="52">
        <f>Tabla2[[#This Row],[Units Sold]]/Cálculos!$C$11</f>
        <v>2.218760955132216E-4</v>
      </c>
      <c r="M1930" s="6">
        <f>Tabla2[[#This Row],[Total Sales]]-Tabla2[[#This Row],[Operating Profit]]</f>
        <v>308000.00000000006</v>
      </c>
      <c r="N1930" s="6">
        <v>132000</v>
      </c>
      <c r="O1930" s="46">
        <f>Tabla2[[#This Row],[Operating Profit]]/Tabla2[[#This Row],[Total Sales]]</f>
        <v>0.29999999999999993</v>
      </c>
      <c r="P1930" s="1" t="s">
        <v>17</v>
      </c>
    </row>
    <row r="1931" spans="1:16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3" t="str">
        <f>IFERROR(LEFT(Tabla2[[#This Row],[Product]],FIND(" ",Tabla2[[#This Row],[Product]])-3),Tabla2[[#This Row],[Product]])</f>
        <v>Men</v>
      </c>
      <c r="I1931" s="6">
        <v>65.000000000000014</v>
      </c>
      <c r="J1931" s="4">
        <v>7500</v>
      </c>
      <c r="K1931" s="6">
        <f>Tabla2[[#This Row],[Price per Unit]]*Tabla2[[#This Row],[Units Sold]]</f>
        <v>487500.00000000012</v>
      </c>
      <c r="L1931" s="52">
        <f>Tabla2[[#This Row],[Units Sold]]/Cálculos!$C$11</f>
        <v>3.0255831206348402E-4</v>
      </c>
      <c r="M1931" s="6">
        <f>Tabla2[[#This Row],[Total Sales]]-Tabla2[[#This Row],[Operating Profit]]</f>
        <v>316875.00000000012</v>
      </c>
      <c r="N1931" s="6">
        <v>170625.00000000003</v>
      </c>
      <c r="O1931" s="46">
        <f>Tabla2[[#This Row],[Operating Profit]]/Tabla2[[#This Row],[Total Sales]]</f>
        <v>0.35</v>
      </c>
      <c r="P1931" s="1" t="s">
        <v>17</v>
      </c>
    </row>
    <row r="1932" spans="1:16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3" t="str">
        <f>IFERROR(LEFT(Tabla2[[#This Row],[Product]],FIND(" ",Tabla2[[#This Row],[Product]])-3),Tabla2[[#This Row],[Product]])</f>
        <v>Men</v>
      </c>
      <c r="I1932" s="6">
        <v>75.000000000000028</v>
      </c>
      <c r="J1932" s="4">
        <v>7500</v>
      </c>
      <c r="K1932" s="6">
        <f>Tabla2[[#This Row],[Price per Unit]]*Tabla2[[#This Row],[Units Sold]]</f>
        <v>562500.00000000023</v>
      </c>
      <c r="L1932" s="52">
        <f>Tabla2[[#This Row],[Units Sold]]/Cálculos!$C$11</f>
        <v>3.0255831206348402E-4</v>
      </c>
      <c r="M1932" s="6">
        <f>Tabla2[[#This Row],[Total Sales]]-Tabla2[[#This Row],[Operating Profit]]</f>
        <v>365625.00000000017</v>
      </c>
      <c r="N1932" s="6">
        <v>196875.00000000006</v>
      </c>
      <c r="O1932" s="46">
        <f>Tabla2[[#This Row],[Operating Profit]]/Tabla2[[#This Row],[Total Sales]]</f>
        <v>0.35</v>
      </c>
      <c r="P1932" s="1" t="s">
        <v>17</v>
      </c>
    </row>
    <row r="1933" spans="1:16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3" t="str">
        <f>IFERROR(LEFT(Tabla2[[#This Row],[Product]],FIND(" ",Tabla2[[#This Row],[Product]])-3),Tabla2[[#This Row],[Product]])</f>
        <v>Women</v>
      </c>
      <c r="I1933" s="6">
        <v>70.000000000000014</v>
      </c>
      <c r="J1933" s="4">
        <v>5500</v>
      </c>
      <c r="K1933" s="6">
        <f>Tabla2[[#This Row],[Price per Unit]]*Tabla2[[#This Row],[Units Sold]]</f>
        <v>385000.00000000006</v>
      </c>
      <c r="L1933" s="52">
        <f>Tabla2[[#This Row],[Units Sold]]/Cálculos!$C$11</f>
        <v>2.218760955132216E-4</v>
      </c>
      <c r="M1933" s="6">
        <f>Tabla2[[#This Row],[Total Sales]]-Tabla2[[#This Row],[Operating Profit]]</f>
        <v>250250.00000000006</v>
      </c>
      <c r="N1933" s="6">
        <v>134750</v>
      </c>
      <c r="O1933" s="46">
        <f>Tabla2[[#This Row],[Operating Profit]]/Tabla2[[#This Row],[Total Sales]]</f>
        <v>0.34999999999999992</v>
      </c>
      <c r="P1933" s="1" t="s">
        <v>17</v>
      </c>
    </row>
    <row r="1934" spans="1:16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3" t="str">
        <f>IFERROR(LEFT(Tabla2[[#This Row],[Product]],FIND(" ",Tabla2[[#This Row],[Product]])-3),Tabla2[[#This Row],[Product]])</f>
        <v>Women</v>
      </c>
      <c r="I1934" s="6">
        <v>70.000000000000014</v>
      </c>
      <c r="J1934" s="4">
        <v>5500</v>
      </c>
      <c r="K1934" s="6">
        <f>Tabla2[[#This Row],[Price per Unit]]*Tabla2[[#This Row],[Units Sold]]</f>
        <v>385000.00000000006</v>
      </c>
      <c r="L1934" s="52">
        <f>Tabla2[[#This Row],[Units Sold]]/Cálculos!$C$11</f>
        <v>2.218760955132216E-4</v>
      </c>
      <c r="M1934" s="6">
        <f>Tabla2[[#This Row],[Total Sales]]-Tabla2[[#This Row],[Operating Profit]]</f>
        <v>250250.00000000006</v>
      </c>
      <c r="N1934" s="6">
        <v>134750</v>
      </c>
      <c r="O1934" s="46">
        <f>Tabla2[[#This Row],[Operating Profit]]/Tabla2[[#This Row],[Total Sales]]</f>
        <v>0.34999999999999992</v>
      </c>
      <c r="P1934" s="1" t="s">
        <v>17</v>
      </c>
    </row>
    <row r="1935" spans="1:16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3" t="str">
        <f>IFERROR(LEFT(Tabla2[[#This Row],[Product]],FIND(" ",Tabla2[[#This Row],[Product]])-3),Tabla2[[#This Row],[Product]])</f>
        <v>Men</v>
      </c>
      <c r="I1935" s="6">
        <v>80.000000000000014</v>
      </c>
      <c r="J1935" s="4">
        <v>4750</v>
      </c>
      <c r="K1935" s="6">
        <f>Tabla2[[#This Row],[Price per Unit]]*Tabla2[[#This Row],[Units Sold]]</f>
        <v>380000.00000000006</v>
      </c>
      <c r="L1935" s="52">
        <f>Tabla2[[#This Row],[Units Sold]]/Cálculos!$C$11</f>
        <v>1.9162026430687319E-4</v>
      </c>
      <c r="M1935" s="6">
        <f>Tabla2[[#This Row],[Total Sales]]-Tabla2[[#This Row],[Operating Profit]]</f>
        <v>228000.00000000003</v>
      </c>
      <c r="N1935" s="6">
        <v>152000.00000000003</v>
      </c>
      <c r="O1935" s="46">
        <f>Tabla2[[#This Row],[Operating Profit]]/Tabla2[[#This Row],[Total Sales]]</f>
        <v>0.4</v>
      </c>
      <c r="P1935" s="1" t="s">
        <v>17</v>
      </c>
    </row>
    <row r="1936" spans="1:16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3" t="str">
        <f>IFERROR(LEFT(Tabla2[[#This Row],[Product]],FIND(" ",Tabla2[[#This Row],[Product]])-3),Tabla2[[#This Row],[Product]])</f>
        <v>Women</v>
      </c>
      <c r="I1936" s="6">
        <v>85.000000000000014</v>
      </c>
      <c r="J1936" s="4">
        <v>5750</v>
      </c>
      <c r="K1936" s="6">
        <f>Tabla2[[#This Row],[Price per Unit]]*Tabla2[[#This Row],[Units Sold]]</f>
        <v>488750.00000000006</v>
      </c>
      <c r="L1936" s="52">
        <f>Tabla2[[#This Row],[Units Sold]]/Cálculos!$C$11</f>
        <v>2.319613725820044E-4</v>
      </c>
      <c r="M1936" s="6">
        <f>Tabla2[[#This Row],[Total Sales]]-Tabla2[[#This Row],[Operating Profit]]</f>
        <v>342125.00000000006</v>
      </c>
      <c r="N1936" s="6">
        <v>146625</v>
      </c>
      <c r="O1936" s="46">
        <f>Tabla2[[#This Row],[Operating Profit]]/Tabla2[[#This Row],[Total Sales]]</f>
        <v>0.3</v>
      </c>
      <c r="P1936" s="1" t="s">
        <v>17</v>
      </c>
    </row>
    <row r="1937" spans="1:16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3" t="str">
        <f>IFERROR(LEFT(Tabla2[[#This Row],[Product]],FIND(" ",Tabla2[[#This Row],[Product]])-3),Tabla2[[#This Row],[Product]])</f>
        <v>Men</v>
      </c>
      <c r="I1937" s="6">
        <v>35</v>
      </c>
      <c r="J1937" s="4">
        <v>4000</v>
      </c>
      <c r="K1937" s="6">
        <f>Tabla2[[#This Row],[Price per Unit]]*Tabla2[[#This Row],[Units Sold]]</f>
        <v>140000</v>
      </c>
      <c r="L1937" s="52">
        <f>Tabla2[[#This Row],[Units Sold]]/Cálculos!$C$11</f>
        <v>1.6136443310052479E-4</v>
      </c>
      <c r="M1937" s="6">
        <f>Tabla2[[#This Row],[Total Sales]]-Tabla2[[#This Row],[Operating Profit]]</f>
        <v>84000</v>
      </c>
      <c r="N1937" s="6">
        <v>55999.999999999993</v>
      </c>
      <c r="O1937" s="46">
        <f>Tabla2[[#This Row],[Operating Profit]]/Tabla2[[#This Row],[Total Sales]]</f>
        <v>0.39999999999999997</v>
      </c>
      <c r="P1937" s="1" t="s">
        <v>17</v>
      </c>
    </row>
    <row r="1938" spans="1:16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3" t="str">
        <f>IFERROR(LEFT(Tabla2[[#This Row],[Product]],FIND(" ",Tabla2[[#This Row],[Product]])-3),Tabla2[[#This Row],[Product]])</f>
        <v>Men</v>
      </c>
      <c r="I1938" s="6">
        <v>45</v>
      </c>
      <c r="J1938" s="4">
        <v>4000</v>
      </c>
      <c r="K1938" s="6">
        <f>Tabla2[[#This Row],[Price per Unit]]*Tabla2[[#This Row],[Units Sold]]</f>
        <v>180000</v>
      </c>
      <c r="L1938" s="52">
        <f>Tabla2[[#This Row],[Units Sold]]/Cálculos!$C$11</f>
        <v>1.6136443310052479E-4</v>
      </c>
      <c r="M1938" s="6">
        <f>Tabla2[[#This Row],[Total Sales]]-Tabla2[[#This Row],[Operating Profit]]</f>
        <v>108000</v>
      </c>
      <c r="N1938" s="6">
        <v>72000</v>
      </c>
      <c r="O1938" s="46">
        <f>Tabla2[[#This Row],[Operating Profit]]/Tabla2[[#This Row],[Total Sales]]</f>
        <v>0.4</v>
      </c>
      <c r="P1938" s="1" t="s">
        <v>17</v>
      </c>
    </row>
    <row r="1939" spans="1:16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3" t="str">
        <f>IFERROR(LEFT(Tabla2[[#This Row],[Product]],FIND(" ",Tabla2[[#This Row],[Product]])-3),Tabla2[[#This Row],[Product]])</f>
        <v>Women</v>
      </c>
      <c r="I1939" s="6">
        <v>45</v>
      </c>
      <c r="J1939" s="4">
        <v>4000</v>
      </c>
      <c r="K1939" s="6">
        <f>Tabla2[[#This Row],[Price per Unit]]*Tabla2[[#This Row],[Units Sold]]</f>
        <v>180000</v>
      </c>
      <c r="L1939" s="52">
        <f>Tabla2[[#This Row],[Units Sold]]/Cálculos!$C$11</f>
        <v>1.6136443310052479E-4</v>
      </c>
      <c r="M1939" s="6">
        <f>Tabla2[[#This Row],[Total Sales]]-Tabla2[[#This Row],[Operating Profit]]</f>
        <v>108000</v>
      </c>
      <c r="N1939" s="6">
        <v>72000</v>
      </c>
      <c r="O1939" s="46">
        <f>Tabla2[[#This Row],[Operating Profit]]/Tabla2[[#This Row],[Total Sales]]</f>
        <v>0.4</v>
      </c>
      <c r="P1939" s="1" t="s">
        <v>17</v>
      </c>
    </row>
    <row r="1940" spans="1:16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3" t="str">
        <f>IFERROR(LEFT(Tabla2[[#This Row],[Product]],FIND(" ",Tabla2[[#This Row],[Product]])-3),Tabla2[[#This Row],[Product]])</f>
        <v>Women</v>
      </c>
      <c r="I1940" s="6">
        <v>45</v>
      </c>
      <c r="J1940" s="4">
        <v>2500</v>
      </c>
      <c r="K1940" s="6">
        <f>Tabla2[[#This Row],[Price per Unit]]*Tabla2[[#This Row],[Units Sold]]</f>
        <v>112500</v>
      </c>
      <c r="L1940" s="52">
        <f>Tabla2[[#This Row],[Units Sold]]/Cálculos!$C$11</f>
        <v>1.00852770687828E-4</v>
      </c>
      <c r="M1940" s="6">
        <f>Tabla2[[#This Row],[Total Sales]]-Tabla2[[#This Row],[Operating Profit]]</f>
        <v>67500</v>
      </c>
      <c r="N1940" s="6">
        <v>44999.999999999993</v>
      </c>
      <c r="O1940" s="46">
        <f>Tabla2[[#This Row],[Operating Profit]]/Tabla2[[#This Row],[Total Sales]]</f>
        <v>0.39999999999999991</v>
      </c>
      <c r="P1940" s="1" t="s">
        <v>17</v>
      </c>
    </row>
    <row r="1941" spans="1:16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3" t="str">
        <f>IFERROR(LEFT(Tabla2[[#This Row],[Product]],FIND(" ",Tabla2[[#This Row],[Product]])-3),Tabla2[[#This Row],[Product]])</f>
        <v>Men</v>
      </c>
      <c r="I1941" s="6">
        <v>50.000000000000014</v>
      </c>
      <c r="J1941" s="4">
        <v>2000</v>
      </c>
      <c r="K1941" s="6">
        <f>Tabla2[[#This Row],[Price per Unit]]*Tabla2[[#This Row],[Units Sold]]</f>
        <v>100000.00000000003</v>
      </c>
      <c r="L1941" s="52">
        <f>Tabla2[[#This Row],[Units Sold]]/Cálculos!$C$11</f>
        <v>8.0682216550262393E-5</v>
      </c>
      <c r="M1941" s="6">
        <f>Tabla2[[#This Row],[Total Sales]]-Tabla2[[#This Row],[Operating Profit]]</f>
        <v>55000.000000000015</v>
      </c>
      <c r="N1941" s="6">
        <v>45000.000000000015</v>
      </c>
      <c r="O1941" s="46">
        <f>Tabla2[[#This Row],[Operating Profit]]/Tabla2[[#This Row],[Total Sales]]</f>
        <v>0.45</v>
      </c>
      <c r="P1941" s="1" t="s">
        <v>17</v>
      </c>
    </row>
    <row r="1942" spans="1:16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3" t="str">
        <f>IFERROR(LEFT(Tabla2[[#This Row],[Product]],FIND(" ",Tabla2[[#This Row],[Product]])-3),Tabla2[[#This Row],[Product]])</f>
        <v>Women</v>
      </c>
      <c r="I1942" s="6">
        <v>45</v>
      </c>
      <c r="J1942" s="4">
        <v>4500</v>
      </c>
      <c r="K1942" s="6">
        <f>Tabla2[[#This Row],[Price per Unit]]*Tabla2[[#This Row],[Units Sold]]</f>
        <v>202500</v>
      </c>
      <c r="L1942" s="52">
        <f>Tabla2[[#This Row],[Units Sold]]/Cálculos!$C$11</f>
        <v>1.8153498723809039E-4</v>
      </c>
      <c r="M1942" s="6">
        <f>Tabla2[[#This Row],[Total Sales]]-Tabla2[[#This Row],[Operating Profit]]</f>
        <v>131625</v>
      </c>
      <c r="N1942" s="6">
        <v>70875</v>
      </c>
      <c r="O1942" s="46">
        <f>Tabla2[[#This Row],[Operating Profit]]/Tabla2[[#This Row],[Total Sales]]</f>
        <v>0.35</v>
      </c>
      <c r="P1942" s="1" t="s">
        <v>17</v>
      </c>
    </row>
    <row r="1943" spans="1:16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3" t="str">
        <f>IFERROR(LEFT(Tabla2[[#This Row],[Product]],FIND(" ",Tabla2[[#This Row],[Product]])-3),Tabla2[[#This Row],[Product]])</f>
        <v>Men</v>
      </c>
      <c r="I1943" s="6">
        <v>35</v>
      </c>
      <c r="J1943" s="4">
        <v>5000</v>
      </c>
      <c r="K1943" s="6">
        <f>Tabla2[[#This Row],[Price per Unit]]*Tabla2[[#This Row],[Units Sold]]</f>
        <v>175000</v>
      </c>
      <c r="L1943" s="52">
        <f>Tabla2[[#This Row],[Units Sold]]/Cálculos!$C$11</f>
        <v>2.01705541375656E-4</v>
      </c>
      <c r="M1943" s="6">
        <f>Tabla2[[#This Row],[Total Sales]]-Tabla2[[#This Row],[Operating Profit]]</f>
        <v>105000</v>
      </c>
      <c r="N1943" s="6">
        <v>70000</v>
      </c>
      <c r="O1943" s="46">
        <f>Tabla2[[#This Row],[Operating Profit]]/Tabla2[[#This Row],[Total Sales]]</f>
        <v>0.4</v>
      </c>
      <c r="P1943" s="1" t="s">
        <v>17</v>
      </c>
    </row>
    <row r="1944" spans="1:16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3" t="str">
        <f>IFERROR(LEFT(Tabla2[[#This Row],[Product]],FIND(" ",Tabla2[[#This Row],[Product]])-3),Tabla2[[#This Row],[Product]])</f>
        <v>Men</v>
      </c>
      <c r="I1944" s="6">
        <v>45</v>
      </c>
      <c r="J1944" s="4">
        <v>4000</v>
      </c>
      <c r="K1944" s="6">
        <f>Tabla2[[#This Row],[Price per Unit]]*Tabla2[[#This Row],[Units Sold]]</f>
        <v>180000</v>
      </c>
      <c r="L1944" s="52">
        <f>Tabla2[[#This Row],[Units Sold]]/Cálculos!$C$11</f>
        <v>1.6136443310052479E-4</v>
      </c>
      <c r="M1944" s="6">
        <f>Tabla2[[#This Row],[Total Sales]]-Tabla2[[#This Row],[Operating Profit]]</f>
        <v>108000</v>
      </c>
      <c r="N1944" s="6">
        <v>72000</v>
      </c>
      <c r="O1944" s="46">
        <f>Tabla2[[#This Row],[Operating Profit]]/Tabla2[[#This Row],[Total Sales]]</f>
        <v>0.4</v>
      </c>
      <c r="P1944" s="1" t="s">
        <v>17</v>
      </c>
    </row>
    <row r="1945" spans="1:16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3" t="str">
        <f>IFERROR(LEFT(Tabla2[[#This Row],[Product]],FIND(" ",Tabla2[[#This Row],[Product]])-3),Tabla2[[#This Row],[Product]])</f>
        <v>Women</v>
      </c>
      <c r="I1945" s="6">
        <v>45</v>
      </c>
      <c r="J1945" s="4">
        <v>4000</v>
      </c>
      <c r="K1945" s="6">
        <f>Tabla2[[#This Row],[Price per Unit]]*Tabla2[[#This Row],[Units Sold]]</f>
        <v>180000</v>
      </c>
      <c r="L1945" s="52">
        <f>Tabla2[[#This Row],[Units Sold]]/Cálculos!$C$11</f>
        <v>1.6136443310052479E-4</v>
      </c>
      <c r="M1945" s="6">
        <f>Tabla2[[#This Row],[Total Sales]]-Tabla2[[#This Row],[Operating Profit]]</f>
        <v>108000</v>
      </c>
      <c r="N1945" s="6">
        <v>72000</v>
      </c>
      <c r="O1945" s="46">
        <f>Tabla2[[#This Row],[Operating Profit]]/Tabla2[[#This Row],[Total Sales]]</f>
        <v>0.4</v>
      </c>
      <c r="P1945" s="1" t="s">
        <v>17</v>
      </c>
    </row>
    <row r="1946" spans="1:16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3" t="str">
        <f>IFERROR(LEFT(Tabla2[[#This Row],[Product]],FIND(" ",Tabla2[[#This Row],[Product]])-3),Tabla2[[#This Row],[Product]])</f>
        <v>Women</v>
      </c>
      <c r="I1946" s="6">
        <v>45</v>
      </c>
      <c r="J1946" s="4">
        <v>2500</v>
      </c>
      <c r="K1946" s="6">
        <f>Tabla2[[#This Row],[Price per Unit]]*Tabla2[[#This Row],[Units Sold]]</f>
        <v>112500</v>
      </c>
      <c r="L1946" s="52">
        <f>Tabla2[[#This Row],[Units Sold]]/Cálculos!$C$11</f>
        <v>1.00852770687828E-4</v>
      </c>
      <c r="M1946" s="6">
        <f>Tabla2[[#This Row],[Total Sales]]-Tabla2[[#This Row],[Operating Profit]]</f>
        <v>67500</v>
      </c>
      <c r="N1946" s="6">
        <v>44999.999999999993</v>
      </c>
      <c r="O1946" s="46">
        <f>Tabla2[[#This Row],[Operating Profit]]/Tabla2[[#This Row],[Total Sales]]</f>
        <v>0.39999999999999991</v>
      </c>
      <c r="P1946" s="1" t="s">
        <v>17</v>
      </c>
    </row>
    <row r="1947" spans="1:16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3" t="str">
        <f>IFERROR(LEFT(Tabla2[[#This Row],[Product]],FIND(" ",Tabla2[[#This Row],[Product]])-3),Tabla2[[#This Row],[Product]])</f>
        <v>Men</v>
      </c>
      <c r="I1947" s="6">
        <v>50.000000000000014</v>
      </c>
      <c r="J1947" s="4">
        <v>1750</v>
      </c>
      <c r="K1947" s="6">
        <f>Tabla2[[#This Row],[Price per Unit]]*Tabla2[[#This Row],[Units Sold]]</f>
        <v>87500.000000000029</v>
      </c>
      <c r="L1947" s="52">
        <f>Tabla2[[#This Row],[Units Sold]]/Cálculos!$C$11</f>
        <v>7.0596939481479604E-5</v>
      </c>
      <c r="M1947" s="6">
        <f>Tabla2[[#This Row],[Total Sales]]-Tabla2[[#This Row],[Operating Profit]]</f>
        <v>48125.000000000015</v>
      </c>
      <c r="N1947" s="6">
        <v>39375.000000000015</v>
      </c>
      <c r="O1947" s="46">
        <f>Tabla2[[#This Row],[Operating Profit]]/Tabla2[[#This Row],[Total Sales]]</f>
        <v>0.45</v>
      </c>
      <c r="P1947" s="1" t="s">
        <v>17</v>
      </c>
    </row>
    <row r="1948" spans="1:16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3" t="str">
        <f>IFERROR(LEFT(Tabla2[[#This Row],[Product]],FIND(" ",Tabla2[[#This Row],[Product]])-3),Tabla2[[#This Row],[Product]])</f>
        <v>Women</v>
      </c>
      <c r="I1948" s="6">
        <v>45</v>
      </c>
      <c r="J1948" s="4">
        <v>3750</v>
      </c>
      <c r="K1948" s="6">
        <f>Tabla2[[#This Row],[Price per Unit]]*Tabla2[[#This Row],[Units Sold]]</f>
        <v>168750</v>
      </c>
      <c r="L1948" s="52">
        <f>Tabla2[[#This Row],[Units Sold]]/Cálculos!$C$11</f>
        <v>1.5127915603174201E-4</v>
      </c>
      <c r="M1948" s="6">
        <f>Tabla2[[#This Row],[Total Sales]]-Tabla2[[#This Row],[Operating Profit]]</f>
        <v>109687.5</v>
      </c>
      <c r="N1948" s="6">
        <v>59062.499999999993</v>
      </c>
      <c r="O1948" s="46">
        <f>Tabla2[[#This Row],[Operating Profit]]/Tabla2[[#This Row],[Total Sales]]</f>
        <v>0.35</v>
      </c>
      <c r="P1948" s="1" t="s">
        <v>17</v>
      </c>
    </row>
    <row r="1949" spans="1:16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3" t="str">
        <f>IFERROR(LEFT(Tabla2[[#This Row],[Product]],FIND(" ",Tabla2[[#This Row],[Product]])-3),Tabla2[[#This Row],[Product]])</f>
        <v>Men</v>
      </c>
      <c r="I1949" s="6">
        <v>45</v>
      </c>
      <c r="J1949" s="4">
        <v>5250</v>
      </c>
      <c r="K1949" s="6">
        <f>Tabla2[[#This Row],[Price per Unit]]*Tabla2[[#This Row],[Units Sold]]</f>
        <v>236250</v>
      </c>
      <c r="L1949" s="52">
        <f>Tabla2[[#This Row],[Units Sold]]/Cálculos!$C$11</f>
        <v>2.117908184444388E-4</v>
      </c>
      <c r="M1949" s="6">
        <f>Tabla2[[#This Row],[Total Sales]]-Tabla2[[#This Row],[Operating Profit]]</f>
        <v>141750</v>
      </c>
      <c r="N1949" s="6">
        <v>94499.999999999985</v>
      </c>
      <c r="O1949" s="46">
        <f>Tabla2[[#This Row],[Operating Profit]]/Tabla2[[#This Row],[Total Sales]]</f>
        <v>0.39999999999999991</v>
      </c>
      <c r="P1949" s="1" t="s">
        <v>17</v>
      </c>
    </row>
    <row r="1950" spans="1:16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3" t="str">
        <f>IFERROR(LEFT(Tabla2[[#This Row],[Product]],FIND(" ",Tabla2[[#This Row],[Product]])-3),Tabla2[[#This Row],[Product]])</f>
        <v>Men</v>
      </c>
      <c r="I1950" s="6">
        <v>55.000000000000007</v>
      </c>
      <c r="J1950" s="4">
        <v>3750</v>
      </c>
      <c r="K1950" s="6">
        <f>Tabla2[[#This Row],[Price per Unit]]*Tabla2[[#This Row],[Units Sold]]</f>
        <v>206250.00000000003</v>
      </c>
      <c r="L1950" s="52">
        <f>Tabla2[[#This Row],[Units Sold]]/Cálculos!$C$11</f>
        <v>1.5127915603174201E-4</v>
      </c>
      <c r="M1950" s="6">
        <f>Tabla2[[#This Row],[Total Sales]]-Tabla2[[#This Row],[Operating Profit]]</f>
        <v>123750.00000000003</v>
      </c>
      <c r="N1950" s="6">
        <v>82500</v>
      </c>
      <c r="O1950" s="46">
        <f>Tabla2[[#This Row],[Operating Profit]]/Tabla2[[#This Row],[Total Sales]]</f>
        <v>0.39999999999999997</v>
      </c>
      <c r="P1950" s="1" t="s">
        <v>17</v>
      </c>
    </row>
    <row r="1951" spans="1:16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3" t="str">
        <f>IFERROR(LEFT(Tabla2[[#This Row],[Product]],FIND(" ",Tabla2[[#This Row],[Product]])-3),Tabla2[[#This Row],[Product]])</f>
        <v>Women</v>
      </c>
      <c r="I1951" s="6">
        <v>60</v>
      </c>
      <c r="J1951" s="4">
        <v>4000</v>
      </c>
      <c r="K1951" s="6">
        <f>Tabla2[[#This Row],[Price per Unit]]*Tabla2[[#This Row],[Units Sold]]</f>
        <v>240000</v>
      </c>
      <c r="L1951" s="52">
        <f>Tabla2[[#This Row],[Units Sold]]/Cálculos!$C$11</f>
        <v>1.6136443310052479E-4</v>
      </c>
      <c r="M1951" s="6">
        <f>Tabla2[[#This Row],[Total Sales]]-Tabla2[[#This Row],[Operating Profit]]</f>
        <v>144000</v>
      </c>
      <c r="N1951" s="6">
        <v>95999.999999999985</v>
      </c>
      <c r="O1951" s="46">
        <f>Tabla2[[#This Row],[Operating Profit]]/Tabla2[[#This Row],[Total Sales]]</f>
        <v>0.39999999999999997</v>
      </c>
      <c r="P1951" s="1" t="s">
        <v>17</v>
      </c>
    </row>
    <row r="1952" spans="1:16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3" t="str">
        <f>IFERROR(LEFT(Tabla2[[#This Row],[Product]],FIND(" ",Tabla2[[#This Row],[Product]])-3),Tabla2[[#This Row],[Product]])</f>
        <v>Women</v>
      </c>
      <c r="I1952" s="6">
        <v>55.000000000000007</v>
      </c>
      <c r="J1952" s="4">
        <v>3000</v>
      </c>
      <c r="K1952" s="6">
        <f>Tabla2[[#This Row],[Price per Unit]]*Tabla2[[#This Row],[Units Sold]]</f>
        <v>165000.00000000003</v>
      </c>
      <c r="L1952" s="52">
        <f>Tabla2[[#This Row],[Units Sold]]/Cálculos!$C$11</f>
        <v>1.210233248253936E-4</v>
      </c>
      <c r="M1952" s="6">
        <f>Tabla2[[#This Row],[Total Sales]]-Tabla2[[#This Row],[Operating Profit]]</f>
        <v>99000.000000000029</v>
      </c>
      <c r="N1952" s="6">
        <v>66000</v>
      </c>
      <c r="O1952" s="46">
        <f>Tabla2[[#This Row],[Operating Profit]]/Tabla2[[#This Row],[Total Sales]]</f>
        <v>0.39999999999999991</v>
      </c>
      <c r="P1952" s="1" t="s">
        <v>17</v>
      </c>
    </row>
    <row r="1953" spans="1:16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3" t="str">
        <f>IFERROR(LEFT(Tabla2[[#This Row],[Product]],FIND(" ",Tabla2[[#This Row],[Product]])-3),Tabla2[[#This Row],[Product]])</f>
        <v>Men</v>
      </c>
      <c r="I1953" s="6">
        <v>60.000000000000007</v>
      </c>
      <c r="J1953" s="4">
        <v>1500</v>
      </c>
      <c r="K1953" s="6">
        <f>Tabla2[[#This Row],[Price per Unit]]*Tabla2[[#This Row],[Units Sold]]</f>
        <v>90000.000000000015</v>
      </c>
      <c r="L1953" s="52">
        <f>Tabla2[[#This Row],[Units Sold]]/Cálculos!$C$11</f>
        <v>6.0511662412696801E-5</v>
      </c>
      <c r="M1953" s="6">
        <f>Tabla2[[#This Row],[Total Sales]]-Tabla2[[#This Row],[Operating Profit]]</f>
        <v>49500.000000000007</v>
      </c>
      <c r="N1953" s="6">
        <v>40500.000000000007</v>
      </c>
      <c r="O1953" s="46">
        <f>Tabla2[[#This Row],[Operating Profit]]/Tabla2[[#This Row],[Total Sales]]</f>
        <v>0.45</v>
      </c>
      <c r="P1953" s="1" t="s">
        <v>17</v>
      </c>
    </row>
    <row r="1954" spans="1:16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3" t="str">
        <f>IFERROR(LEFT(Tabla2[[#This Row],[Product]],FIND(" ",Tabla2[[#This Row],[Product]])-3),Tabla2[[#This Row],[Product]])</f>
        <v>Women</v>
      </c>
      <c r="I1954" s="6">
        <v>45</v>
      </c>
      <c r="J1954" s="4">
        <v>3500</v>
      </c>
      <c r="K1954" s="6">
        <f>Tabla2[[#This Row],[Price per Unit]]*Tabla2[[#This Row],[Units Sold]]</f>
        <v>157500</v>
      </c>
      <c r="L1954" s="52">
        <f>Tabla2[[#This Row],[Units Sold]]/Cálculos!$C$11</f>
        <v>1.4119387896295921E-4</v>
      </c>
      <c r="M1954" s="6">
        <f>Tabla2[[#This Row],[Total Sales]]-Tabla2[[#This Row],[Operating Profit]]</f>
        <v>102375</v>
      </c>
      <c r="N1954" s="6">
        <v>55125</v>
      </c>
      <c r="O1954" s="46">
        <f>Tabla2[[#This Row],[Operating Profit]]/Tabla2[[#This Row],[Total Sales]]</f>
        <v>0.35</v>
      </c>
      <c r="P1954" s="1" t="s">
        <v>17</v>
      </c>
    </row>
    <row r="1955" spans="1:16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3" t="str">
        <f>IFERROR(LEFT(Tabla2[[#This Row],[Product]],FIND(" ",Tabla2[[#This Row],[Product]])-3),Tabla2[[#This Row],[Product]])</f>
        <v>Men</v>
      </c>
      <c r="I1955" s="6">
        <v>50</v>
      </c>
      <c r="J1955" s="4">
        <v>5250</v>
      </c>
      <c r="K1955" s="6">
        <f>Tabla2[[#This Row],[Price per Unit]]*Tabla2[[#This Row],[Units Sold]]</f>
        <v>262500</v>
      </c>
      <c r="L1955" s="52">
        <f>Tabla2[[#This Row],[Units Sold]]/Cálculos!$C$11</f>
        <v>2.117908184444388E-4</v>
      </c>
      <c r="M1955" s="6">
        <f>Tabla2[[#This Row],[Total Sales]]-Tabla2[[#This Row],[Operating Profit]]</f>
        <v>157500</v>
      </c>
      <c r="N1955" s="6">
        <v>104999.99999999999</v>
      </c>
      <c r="O1955" s="46">
        <f>Tabla2[[#This Row],[Operating Profit]]/Tabla2[[#This Row],[Total Sales]]</f>
        <v>0.39999999999999997</v>
      </c>
      <c r="P1955" s="1" t="s">
        <v>17</v>
      </c>
    </row>
    <row r="1956" spans="1:16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3" t="str">
        <f>IFERROR(LEFT(Tabla2[[#This Row],[Product]],FIND(" ",Tabla2[[#This Row],[Product]])-3),Tabla2[[#This Row],[Product]])</f>
        <v>Men</v>
      </c>
      <c r="I1956" s="6">
        <v>55.000000000000007</v>
      </c>
      <c r="J1956" s="4">
        <v>3250</v>
      </c>
      <c r="K1956" s="6">
        <f>Tabla2[[#This Row],[Price per Unit]]*Tabla2[[#This Row],[Units Sold]]</f>
        <v>178750.00000000003</v>
      </c>
      <c r="L1956" s="52">
        <f>Tabla2[[#This Row],[Units Sold]]/Cálculos!$C$11</f>
        <v>1.3110860189417641E-4</v>
      </c>
      <c r="M1956" s="6">
        <f>Tabla2[[#This Row],[Total Sales]]-Tabla2[[#This Row],[Operating Profit]]</f>
        <v>107250.00000000003</v>
      </c>
      <c r="N1956" s="6">
        <v>71500</v>
      </c>
      <c r="O1956" s="46">
        <f>Tabla2[[#This Row],[Operating Profit]]/Tabla2[[#This Row],[Total Sales]]</f>
        <v>0.39999999999999991</v>
      </c>
      <c r="P1956" s="1" t="s">
        <v>17</v>
      </c>
    </row>
    <row r="1957" spans="1:16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3" t="str">
        <f>IFERROR(LEFT(Tabla2[[#This Row],[Product]],FIND(" ",Tabla2[[#This Row],[Product]])-3),Tabla2[[#This Row],[Product]])</f>
        <v>Women</v>
      </c>
      <c r="I1957" s="6">
        <v>55.000000000000007</v>
      </c>
      <c r="J1957" s="4">
        <v>3750</v>
      </c>
      <c r="K1957" s="6">
        <f>Tabla2[[#This Row],[Price per Unit]]*Tabla2[[#This Row],[Units Sold]]</f>
        <v>206250.00000000003</v>
      </c>
      <c r="L1957" s="52">
        <f>Tabla2[[#This Row],[Units Sold]]/Cálculos!$C$11</f>
        <v>1.5127915603174201E-4</v>
      </c>
      <c r="M1957" s="6">
        <f>Tabla2[[#This Row],[Total Sales]]-Tabla2[[#This Row],[Operating Profit]]</f>
        <v>123750.00000000003</v>
      </c>
      <c r="N1957" s="6">
        <v>82500</v>
      </c>
      <c r="O1957" s="46">
        <f>Tabla2[[#This Row],[Operating Profit]]/Tabla2[[#This Row],[Total Sales]]</f>
        <v>0.39999999999999997</v>
      </c>
      <c r="P1957" s="1" t="s">
        <v>17</v>
      </c>
    </row>
    <row r="1958" spans="1:16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3" t="str">
        <f>IFERROR(LEFT(Tabla2[[#This Row],[Product]],FIND(" ",Tabla2[[#This Row],[Product]])-3),Tabla2[[#This Row],[Product]])</f>
        <v>Women</v>
      </c>
      <c r="I1958" s="6">
        <v>40.000000000000007</v>
      </c>
      <c r="J1958" s="4">
        <v>2750</v>
      </c>
      <c r="K1958" s="6">
        <f>Tabla2[[#This Row],[Price per Unit]]*Tabla2[[#This Row],[Units Sold]]</f>
        <v>110000.00000000001</v>
      </c>
      <c r="L1958" s="52">
        <f>Tabla2[[#This Row],[Units Sold]]/Cálculos!$C$11</f>
        <v>1.109380477566108E-4</v>
      </c>
      <c r="M1958" s="6">
        <f>Tabla2[[#This Row],[Total Sales]]-Tabla2[[#This Row],[Operating Profit]]</f>
        <v>66000.000000000015</v>
      </c>
      <c r="N1958" s="6">
        <v>44000</v>
      </c>
      <c r="O1958" s="46">
        <f>Tabla2[[#This Row],[Operating Profit]]/Tabla2[[#This Row],[Total Sales]]</f>
        <v>0.39999999999999997</v>
      </c>
      <c r="P1958" s="1" t="s">
        <v>17</v>
      </c>
    </row>
    <row r="1959" spans="1:16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3" t="str">
        <f>IFERROR(LEFT(Tabla2[[#This Row],[Product]],FIND(" ",Tabla2[[#This Row],[Product]])-3),Tabla2[[#This Row],[Product]])</f>
        <v>Men</v>
      </c>
      <c r="I1959" s="6">
        <v>45.000000000000014</v>
      </c>
      <c r="J1959" s="4">
        <v>1750</v>
      </c>
      <c r="K1959" s="6">
        <f>Tabla2[[#This Row],[Price per Unit]]*Tabla2[[#This Row],[Units Sold]]</f>
        <v>78750.000000000029</v>
      </c>
      <c r="L1959" s="52">
        <f>Tabla2[[#This Row],[Units Sold]]/Cálculos!$C$11</f>
        <v>7.0596939481479604E-5</v>
      </c>
      <c r="M1959" s="6">
        <f>Tabla2[[#This Row],[Total Sales]]-Tabla2[[#This Row],[Operating Profit]]</f>
        <v>43312.500000000015</v>
      </c>
      <c r="N1959" s="6">
        <v>35437.500000000015</v>
      </c>
      <c r="O1959" s="46">
        <f>Tabla2[[#This Row],[Operating Profit]]/Tabla2[[#This Row],[Total Sales]]</f>
        <v>0.45</v>
      </c>
      <c r="P1959" s="1" t="s">
        <v>17</v>
      </c>
    </row>
    <row r="1960" spans="1:16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3" t="str">
        <f>IFERROR(LEFT(Tabla2[[#This Row],[Product]],FIND(" ",Tabla2[[#This Row],[Product]])-3),Tabla2[[#This Row],[Product]])</f>
        <v>Women</v>
      </c>
      <c r="I1960" s="6">
        <v>60.000000000000007</v>
      </c>
      <c r="J1960" s="4">
        <v>3500</v>
      </c>
      <c r="K1960" s="6">
        <f>Tabla2[[#This Row],[Price per Unit]]*Tabla2[[#This Row],[Units Sold]]</f>
        <v>210000.00000000003</v>
      </c>
      <c r="L1960" s="52">
        <f>Tabla2[[#This Row],[Units Sold]]/Cálculos!$C$11</f>
        <v>1.4119387896295921E-4</v>
      </c>
      <c r="M1960" s="6">
        <f>Tabla2[[#This Row],[Total Sales]]-Tabla2[[#This Row],[Operating Profit]]</f>
        <v>136500.00000000003</v>
      </c>
      <c r="N1960" s="6">
        <v>73500</v>
      </c>
      <c r="O1960" s="46">
        <f>Tabla2[[#This Row],[Operating Profit]]/Tabla2[[#This Row],[Total Sales]]</f>
        <v>0.35</v>
      </c>
      <c r="P1960" s="1" t="s">
        <v>17</v>
      </c>
    </row>
    <row r="1961" spans="1:16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3" t="str">
        <f>IFERROR(LEFT(Tabla2[[#This Row],[Product]],FIND(" ",Tabla2[[#This Row],[Product]])-3),Tabla2[[#This Row],[Product]])</f>
        <v>Men</v>
      </c>
      <c r="I1961" s="6">
        <v>45</v>
      </c>
      <c r="J1961" s="4">
        <v>5500</v>
      </c>
      <c r="K1961" s="6">
        <f>Tabla2[[#This Row],[Price per Unit]]*Tabla2[[#This Row],[Units Sold]]</f>
        <v>247500</v>
      </c>
      <c r="L1961" s="52">
        <f>Tabla2[[#This Row],[Units Sold]]/Cálculos!$C$11</f>
        <v>2.218760955132216E-4</v>
      </c>
      <c r="M1961" s="6">
        <f>Tabla2[[#This Row],[Total Sales]]-Tabla2[[#This Row],[Operating Profit]]</f>
        <v>148500</v>
      </c>
      <c r="N1961" s="6">
        <v>98999.999999999985</v>
      </c>
      <c r="O1961" s="46">
        <f>Tabla2[[#This Row],[Operating Profit]]/Tabla2[[#This Row],[Total Sales]]</f>
        <v>0.39999999999999997</v>
      </c>
      <c r="P1961" s="1" t="s">
        <v>17</v>
      </c>
    </row>
    <row r="1962" spans="1:16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3" t="str">
        <f>IFERROR(LEFT(Tabla2[[#This Row],[Product]],FIND(" ",Tabla2[[#This Row],[Product]])-3),Tabla2[[#This Row],[Product]])</f>
        <v>Men</v>
      </c>
      <c r="I1962" s="6">
        <v>50</v>
      </c>
      <c r="J1962" s="4">
        <v>4000</v>
      </c>
      <c r="K1962" s="6">
        <f>Tabla2[[#This Row],[Price per Unit]]*Tabla2[[#This Row],[Units Sold]]</f>
        <v>200000</v>
      </c>
      <c r="L1962" s="52">
        <f>Tabla2[[#This Row],[Units Sold]]/Cálculos!$C$11</f>
        <v>1.6136443310052479E-4</v>
      </c>
      <c r="M1962" s="6">
        <f>Tabla2[[#This Row],[Total Sales]]-Tabla2[[#This Row],[Operating Profit]]</f>
        <v>120000</v>
      </c>
      <c r="N1962" s="6">
        <v>80000</v>
      </c>
      <c r="O1962" s="46">
        <f>Tabla2[[#This Row],[Operating Profit]]/Tabla2[[#This Row],[Total Sales]]</f>
        <v>0.4</v>
      </c>
      <c r="P1962" s="1" t="s">
        <v>17</v>
      </c>
    </row>
    <row r="1963" spans="1:16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3" t="str">
        <f>IFERROR(LEFT(Tabla2[[#This Row],[Product]],FIND(" ",Tabla2[[#This Row],[Product]])-3),Tabla2[[#This Row],[Product]])</f>
        <v>Women</v>
      </c>
      <c r="I1963" s="6">
        <v>50</v>
      </c>
      <c r="J1963" s="4">
        <v>4000</v>
      </c>
      <c r="K1963" s="6">
        <f>Tabla2[[#This Row],[Price per Unit]]*Tabla2[[#This Row],[Units Sold]]</f>
        <v>200000</v>
      </c>
      <c r="L1963" s="52">
        <f>Tabla2[[#This Row],[Units Sold]]/Cálculos!$C$11</f>
        <v>1.6136443310052479E-4</v>
      </c>
      <c r="M1963" s="6">
        <f>Tabla2[[#This Row],[Total Sales]]-Tabla2[[#This Row],[Operating Profit]]</f>
        <v>120000</v>
      </c>
      <c r="N1963" s="6">
        <v>80000</v>
      </c>
      <c r="O1963" s="46">
        <f>Tabla2[[#This Row],[Operating Profit]]/Tabla2[[#This Row],[Total Sales]]</f>
        <v>0.4</v>
      </c>
      <c r="P1963" s="1" t="s">
        <v>17</v>
      </c>
    </row>
    <row r="1964" spans="1:16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3" t="str">
        <f>IFERROR(LEFT(Tabla2[[#This Row],[Product]],FIND(" ",Tabla2[[#This Row],[Product]])-3),Tabla2[[#This Row],[Product]])</f>
        <v>Women</v>
      </c>
      <c r="I1964" s="6">
        <v>45</v>
      </c>
      <c r="J1964" s="4">
        <v>3250</v>
      </c>
      <c r="K1964" s="6">
        <f>Tabla2[[#This Row],[Price per Unit]]*Tabla2[[#This Row],[Units Sold]]</f>
        <v>146250</v>
      </c>
      <c r="L1964" s="52">
        <f>Tabla2[[#This Row],[Units Sold]]/Cálculos!$C$11</f>
        <v>1.3110860189417641E-4</v>
      </c>
      <c r="M1964" s="6">
        <f>Tabla2[[#This Row],[Total Sales]]-Tabla2[[#This Row],[Operating Profit]]</f>
        <v>87750</v>
      </c>
      <c r="N1964" s="6">
        <v>58499.999999999993</v>
      </c>
      <c r="O1964" s="46">
        <f>Tabla2[[#This Row],[Operating Profit]]/Tabla2[[#This Row],[Total Sales]]</f>
        <v>0.39999999999999997</v>
      </c>
      <c r="P1964" s="1" t="s">
        <v>17</v>
      </c>
    </row>
    <row r="1965" spans="1:16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3" t="str">
        <f>IFERROR(LEFT(Tabla2[[#This Row],[Product]],FIND(" ",Tabla2[[#This Row],[Product]])-3),Tabla2[[#This Row],[Product]])</f>
        <v>Men</v>
      </c>
      <c r="I1965" s="6">
        <v>40</v>
      </c>
      <c r="J1965" s="4">
        <v>2250</v>
      </c>
      <c r="K1965" s="6">
        <f>Tabla2[[#This Row],[Price per Unit]]*Tabla2[[#This Row],[Units Sold]]</f>
        <v>90000</v>
      </c>
      <c r="L1965" s="52">
        <f>Tabla2[[#This Row],[Units Sold]]/Cálculos!$C$11</f>
        <v>9.0767493619045195E-5</v>
      </c>
      <c r="M1965" s="6">
        <f>Tabla2[[#This Row],[Total Sales]]-Tabla2[[#This Row],[Operating Profit]]</f>
        <v>49500</v>
      </c>
      <c r="N1965" s="6">
        <v>40500</v>
      </c>
      <c r="O1965" s="46">
        <f>Tabla2[[#This Row],[Operating Profit]]/Tabla2[[#This Row],[Total Sales]]</f>
        <v>0.45</v>
      </c>
      <c r="P1965" s="1" t="s">
        <v>17</v>
      </c>
    </row>
    <row r="1966" spans="1:16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3" t="str">
        <f>IFERROR(LEFT(Tabla2[[#This Row],[Product]],FIND(" ",Tabla2[[#This Row],[Product]])-3),Tabla2[[#This Row],[Product]])</f>
        <v>Women</v>
      </c>
      <c r="I1966" s="6">
        <v>65</v>
      </c>
      <c r="J1966" s="4">
        <v>5750</v>
      </c>
      <c r="K1966" s="6">
        <f>Tabla2[[#This Row],[Price per Unit]]*Tabla2[[#This Row],[Units Sold]]</f>
        <v>373750</v>
      </c>
      <c r="L1966" s="52">
        <f>Tabla2[[#This Row],[Units Sold]]/Cálculos!$C$11</f>
        <v>2.319613725820044E-4</v>
      </c>
      <c r="M1966" s="6">
        <f>Tabla2[[#This Row],[Total Sales]]-Tabla2[[#This Row],[Operating Profit]]</f>
        <v>242937.5</v>
      </c>
      <c r="N1966" s="6">
        <v>130812.49999999999</v>
      </c>
      <c r="O1966" s="46">
        <f>Tabla2[[#This Row],[Operating Profit]]/Tabla2[[#This Row],[Total Sales]]</f>
        <v>0.35</v>
      </c>
      <c r="P1966" s="1" t="s">
        <v>82</v>
      </c>
    </row>
    <row r="1967" spans="1:16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3" t="str">
        <f>IFERROR(LEFT(Tabla2[[#This Row],[Product]],FIND(" ",Tabla2[[#This Row],[Product]])-3),Tabla2[[#This Row],[Product]])</f>
        <v>Men</v>
      </c>
      <c r="I1967" s="6">
        <v>60</v>
      </c>
      <c r="J1967" s="4">
        <v>8250</v>
      </c>
      <c r="K1967" s="6">
        <f>Tabla2[[#This Row],[Price per Unit]]*Tabla2[[#This Row],[Units Sold]]</f>
        <v>495000</v>
      </c>
      <c r="L1967" s="52">
        <f>Tabla2[[#This Row],[Units Sold]]/Cálculos!$C$11</f>
        <v>3.3281414326983237E-4</v>
      </c>
      <c r="M1967" s="6">
        <f>Tabla2[[#This Row],[Total Sales]]-Tabla2[[#This Row],[Operating Profit]]</f>
        <v>297000</v>
      </c>
      <c r="N1967" s="6">
        <v>197999.99999999997</v>
      </c>
      <c r="O1967" s="46">
        <f>Tabla2[[#This Row],[Operating Profit]]/Tabla2[[#This Row],[Total Sales]]</f>
        <v>0.39999999999999997</v>
      </c>
      <c r="P1967" s="1" t="s">
        <v>82</v>
      </c>
    </row>
    <row r="1968" spans="1:16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3" t="str">
        <f>IFERROR(LEFT(Tabla2[[#This Row],[Product]],FIND(" ",Tabla2[[#This Row],[Product]])-3),Tabla2[[#This Row],[Product]])</f>
        <v>Men</v>
      </c>
      <c r="I1968" s="6">
        <v>70</v>
      </c>
      <c r="J1968" s="4">
        <v>7000</v>
      </c>
      <c r="K1968" s="6">
        <f>Tabla2[[#This Row],[Price per Unit]]*Tabla2[[#This Row],[Units Sold]]</f>
        <v>490000</v>
      </c>
      <c r="L1968" s="52">
        <f>Tabla2[[#This Row],[Units Sold]]/Cálculos!$C$11</f>
        <v>2.8238775792591842E-4</v>
      </c>
      <c r="M1968" s="6">
        <f>Tabla2[[#This Row],[Total Sales]]-Tabla2[[#This Row],[Operating Profit]]</f>
        <v>294000</v>
      </c>
      <c r="N1968" s="6">
        <v>195999.99999999997</v>
      </c>
      <c r="O1968" s="46">
        <f>Tabla2[[#This Row],[Operating Profit]]/Tabla2[[#This Row],[Total Sales]]</f>
        <v>0.39999999999999997</v>
      </c>
      <c r="P1968" s="1" t="s">
        <v>82</v>
      </c>
    </row>
    <row r="1969" spans="1:16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3" t="str">
        <f>IFERROR(LEFT(Tabla2[[#This Row],[Product]],FIND(" ",Tabla2[[#This Row],[Product]])-3),Tabla2[[#This Row],[Product]])</f>
        <v>Women</v>
      </c>
      <c r="I1969" s="6">
        <v>85</v>
      </c>
      <c r="J1969" s="4">
        <v>7000</v>
      </c>
      <c r="K1969" s="6">
        <f>Tabla2[[#This Row],[Price per Unit]]*Tabla2[[#This Row],[Units Sold]]</f>
        <v>595000</v>
      </c>
      <c r="L1969" s="52">
        <f>Tabla2[[#This Row],[Units Sold]]/Cálculos!$C$11</f>
        <v>2.8238775792591842E-4</v>
      </c>
      <c r="M1969" s="6">
        <f>Tabla2[[#This Row],[Total Sales]]-Tabla2[[#This Row],[Operating Profit]]</f>
        <v>357000</v>
      </c>
      <c r="N1969" s="6">
        <v>237999.99999999997</v>
      </c>
      <c r="O1969" s="46">
        <f>Tabla2[[#This Row],[Operating Profit]]/Tabla2[[#This Row],[Total Sales]]</f>
        <v>0.39999999999999997</v>
      </c>
      <c r="P1969" s="1" t="s">
        <v>82</v>
      </c>
    </row>
    <row r="1970" spans="1:16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3" t="str">
        <f>IFERROR(LEFT(Tabla2[[#This Row],[Product]],FIND(" ",Tabla2[[#This Row],[Product]])-3),Tabla2[[#This Row],[Product]])</f>
        <v>Women</v>
      </c>
      <c r="I1970" s="6">
        <v>85</v>
      </c>
      <c r="J1970" s="4">
        <v>5750</v>
      </c>
      <c r="K1970" s="6">
        <f>Tabla2[[#This Row],[Price per Unit]]*Tabla2[[#This Row],[Units Sold]]</f>
        <v>488750</v>
      </c>
      <c r="L1970" s="52">
        <f>Tabla2[[#This Row],[Units Sold]]/Cálculos!$C$11</f>
        <v>2.319613725820044E-4</v>
      </c>
      <c r="M1970" s="6">
        <f>Tabla2[[#This Row],[Total Sales]]-Tabla2[[#This Row],[Operating Profit]]</f>
        <v>293250</v>
      </c>
      <c r="N1970" s="6">
        <v>195499.99999999997</v>
      </c>
      <c r="O1970" s="46">
        <f>Tabla2[[#This Row],[Operating Profit]]/Tabla2[[#This Row],[Total Sales]]</f>
        <v>0.39999999999999997</v>
      </c>
      <c r="P1970" s="1" t="s">
        <v>82</v>
      </c>
    </row>
    <row r="1971" spans="1:16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3" t="str">
        <f>IFERROR(LEFT(Tabla2[[#This Row],[Product]],FIND(" ",Tabla2[[#This Row],[Product]])-3),Tabla2[[#This Row],[Product]])</f>
        <v>Men</v>
      </c>
      <c r="I1971" s="6">
        <v>95</v>
      </c>
      <c r="J1971" s="4">
        <v>4500</v>
      </c>
      <c r="K1971" s="6">
        <f>Tabla2[[#This Row],[Price per Unit]]*Tabla2[[#This Row],[Units Sold]]</f>
        <v>427500</v>
      </c>
      <c r="L1971" s="52">
        <f>Tabla2[[#This Row],[Units Sold]]/Cálculos!$C$11</f>
        <v>1.8153498723809039E-4</v>
      </c>
      <c r="M1971" s="6">
        <f>Tabla2[[#This Row],[Total Sales]]-Tabla2[[#This Row],[Operating Profit]]</f>
        <v>235125</v>
      </c>
      <c r="N1971" s="6">
        <v>192375</v>
      </c>
      <c r="O1971" s="46">
        <f>Tabla2[[#This Row],[Operating Profit]]/Tabla2[[#This Row],[Total Sales]]</f>
        <v>0.45</v>
      </c>
      <c r="P1971" s="1" t="s">
        <v>82</v>
      </c>
    </row>
    <row r="1972" spans="1:16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3" t="str">
        <f>IFERROR(LEFT(Tabla2[[#This Row],[Product]],FIND(" ",Tabla2[[#This Row],[Product]])-3),Tabla2[[#This Row],[Product]])</f>
        <v>Women</v>
      </c>
      <c r="I1972" s="6">
        <v>110.00000000000001</v>
      </c>
      <c r="J1972" s="4">
        <v>7500</v>
      </c>
      <c r="K1972" s="6">
        <f>Tabla2[[#This Row],[Price per Unit]]*Tabla2[[#This Row],[Units Sold]]</f>
        <v>825000.00000000012</v>
      </c>
      <c r="L1972" s="52">
        <f>Tabla2[[#This Row],[Units Sold]]/Cálculos!$C$11</f>
        <v>3.0255831206348402E-4</v>
      </c>
      <c r="M1972" s="6">
        <f>Tabla2[[#This Row],[Total Sales]]-Tabla2[[#This Row],[Operating Profit]]</f>
        <v>536250.00000000012</v>
      </c>
      <c r="N1972" s="6">
        <v>288750</v>
      </c>
      <c r="O1972" s="46">
        <f>Tabla2[[#This Row],[Operating Profit]]/Tabla2[[#This Row],[Total Sales]]</f>
        <v>0.35</v>
      </c>
      <c r="P1972" s="1" t="s">
        <v>82</v>
      </c>
    </row>
    <row r="1973" spans="1:16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3" t="str">
        <f>IFERROR(LEFT(Tabla2[[#This Row],[Product]],FIND(" ",Tabla2[[#This Row],[Product]])-3),Tabla2[[#This Row],[Product]])</f>
        <v>Men</v>
      </c>
      <c r="I1973" s="6">
        <v>90</v>
      </c>
      <c r="J1973" s="4">
        <v>9000</v>
      </c>
      <c r="K1973" s="6">
        <f>Tabla2[[#This Row],[Price per Unit]]*Tabla2[[#This Row],[Units Sold]]</f>
        <v>810000</v>
      </c>
      <c r="L1973" s="52">
        <f>Tabla2[[#This Row],[Units Sold]]/Cálculos!$C$11</f>
        <v>3.6306997447618078E-4</v>
      </c>
      <c r="M1973" s="6">
        <f>Tabla2[[#This Row],[Total Sales]]-Tabla2[[#This Row],[Operating Profit]]</f>
        <v>486000</v>
      </c>
      <c r="N1973" s="6">
        <v>324000</v>
      </c>
      <c r="O1973" s="46">
        <f>Tabla2[[#This Row],[Operating Profit]]/Tabla2[[#This Row],[Total Sales]]</f>
        <v>0.4</v>
      </c>
      <c r="P1973" s="1" t="s">
        <v>82</v>
      </c>
    </row>
    <row r="1974" spans="1:16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3" t="str">
        <f>IFERROR(LEFT(Tabla2[[#This Row],[Product]],FIND(" ",Tabla2[[#This Row],[Product]])-3),Tabla2[[#This Row],[Product]])</f>
        <v>Men</v>
      </c>
      <c r="I1974" s="6">
        <v>95</v>
      </c>
      <c r="J1974" s="4">
        <v>7500</v>
      </c>
      <c r="K1974" s="6">
        <f>Tabla2[[#This Row],[Price per Unit]]*Tabla2[[#This Row],[Units Sold]]</f>
        <v>712500</v>
      </c>
      <c r="L1974" s="52">
        <f>Tabla2[[#This Row],[Units Sold]]/Cálculos!$C$11</f>
        <v>3.0255831206348402E-4</v>
      </c>
      <c r="M1974" s="6">
        <f>Tabla2[[#This Row],[Total Sales]]-Tabla2[[#This Row],[Operating Profit]]</f>
        <v>427500</v>
      </c>
      <c r="N1974" s="6">
        <v>285000</v>
      </c>
      <c r="O1974" s="46">
        <f>Tabla2[[#This Row],[Operating Profit]]/Tabla2[[#This Row],[Total Sales]]</f>
        <v>0.4</v>
      </c>
      <c r="P1974" s="1" t="s">
        <v>82</v>
      </c>
    </row>
    <row r="1975" spans="1:16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3" t="str">
        <f>IFERROR(LEFT(Tabla2[[#This Row],[Product]],FIND(" ",Tabla2[[#This Row],[Product]])-3),Tabla2[[#This Row],[Product]])</f>
        <v>Women</v>
      </c>
      <c r="I1975" s="6">
        <v>95</v>
      </c>
      <c r="J1975" s="4">
        <v>7000</v>
      </c>
      <c r="K1975" s="6">
        <f>Tabla2[[#This Row],[Price per Unit]]*Tabla2[[#This Row],[Units Sold]]</f>
        <v>665000</v>
      </c>
      <c r="L1975" s="52">
        <f>Tabla2[[#This Row],[Units Sold]]/Cálculos!$C$11</f>
        <v>2.8238775792591842E-4</v>
      </c>
      <c r="M1975" s="6">
        <f>Tabla2[[#This Row],[Total Sales]]-Tabla2[[#This Row],[Operating Profit]]</f>
        <v>399000</v>
      </c>
      <c r="N1975" s="6">
        <v>266000</v>
      </c>
      <c r="O1975" s="46">
        <f>Tabla2[[#This Row],[Operating Profit]]/Tabla2[[#This Row],[Total Sales]]</f>
        <v>0.4</v>
      </c>
      <c r="P1975" s="1" t="s">
        <v>82</v>
      </c>
    </row>
    <row r="1976" spans="1:16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3" t="str">
        <f>IFERROR(LEFT(Tabla2[[#This Row],[Product]],FIND(" ",Tabla2[[#This Row],[Product]])-3),Tabla2[[#This Row],[Product]])</f>
        <v>Women</v>
      </c>
      <c r="I1976" s="6">
        <v>90</v>
      </c>
      <c r="J1976" s="4">
        <v>6000</v>
      </c>
      <c r="K1976" s="6">
        <f>Tabla2[[#This Row],[Price per Unit]]*Tabla2[[#This Row],[Units Sold]]</f>
        <v>540000</v>
      </c>
      <c r="L1976" s="52">
        <f>Tabla2[[#This Row],[Units Sold]]/Cálculos!$C$11</f>
        <v>2.4204664965078721E-4</v>
      </c>
      <c r="M1976" s="6">
        <f>Tabla2[[#This Row],[Total Sales]]-Tabla2[[#This Row],[Operating Profit]]</f>
        <v>324000</v>
      </c>
      <c r="N1976" s="6">
        <v>215999.99999999997</v>
      </c>
      <c r="O1976" s="46">
        <f>Tabla2[[#This Row],[Operating Profit]]/Tabla2[[#This Row],[Total Sales]]</f>
        <v>0.39999999999999997</v>
      </c>
      <c r="P1976" s="1" t="s">
        <v>82</v>
      </c>
    </row>
    <row r="1977" spans="1:16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3" t="str">
        <f>IFERROR(LEFT(Tabla2[[#This Row],[Product]],FIND(" ",Tabla2[[#This Row],[Product]])-3),Tabla2[[#This Row],[Product]])</f>
        <v>Men</v>
      </c>
      <c r="I1977" s="6">
        <v>95</v>
      </c>
      <c r="J1977" s="4">
        <v>6500</v>
      </c>
      <c r="K1977" s="6">
        <f>Tabla2[[#This Row],[Price per Unit]]*Tabla2[[#This Row],[Units Sold]]</f>
        <v>617500</v>
      </c>
      <c r="L1977" s="52">
        <f>Tabla2[[#This Row],[Units Sold]]/Cálculos!$C$11</f>
        <v>2.6221720378835281E-4</v>
      </c>
      <c r="M1977" s="6">
        <f>Tabla2[[#This Row],[Total Sales]]-Tabla2[[#This Row],[Operating Profit]]</f>
        <v>339625</v>
      </c>
      <c r="N1977" s="6">
        <v>277875</v>
      </c>
      <c r="O1977" s="46">
        <f>Tabla2[[#This Row],[Operating Profit]]/Tabla2[[#This Row],[Total Sales]]</f>
        <v>0.45</v>
      </c>
      <c r="P1977" s="1" t="s">
        <v>82</v>
      </c>
    </row>
    <row r="1978" spans="1:16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3" t="str">
        <f>IFERROR(LEFT(Tabla2[[#This Row],[Product]],FIND(" ",Tabla2[[#This Row],[Product]])-3),Tabla2[[#This Row],[Product]])</f>
        <v>Women</v>
      </c>
      <c r="I1978" s="6">
        <v>110.00000000000001</v>
      </c>
      <c r="J1978" s="4">
        <v>6500</v>
      </c>
      <c r="K1978" s="6">
        <f>Tabla2[[#This Row],[Price per Unit]]*Tabla2[[#This Row],[Units Sold]]</f>
        <v>715000.00000000012</v>
      </c>
      <c r="L1978" s="52">
        <f>Tabla2[[#This Row],[Units Sold]]/Cálculos!$C$11</f>
        <v>2.6221720378835281E-4</v>
      </c>
      <c r="M1978" s="6">
        <f>Tabla2[[#This Row],[Total Sales]]-Tabla2[[#This Row],[Operating Profit]]</f>
        <v>464750.00000000012</v>
      </c>
      <c r="N1978" s="6">
        <v>250250.00000000003</v>
      </c>
      <c r="O1978" s="46">
        <f>Tabla2[[#This Row],[Operating Profit]]/Tabla2[[#This Row],[Total Sales]]</f>
        <v>0.35</v>
      </c>
      <c r="P1978" s="1" t="s">
        <v>82</v>
      </c>
    </row>
    <row r="1979" spans="1:16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3" t="str">
        <f>IFERROR(LEFT(Tabla2[[#This Row],[Product]],FIND(" ",Tabla2[[#This Row],[Product]])-3),Tabla2[[#This Row],[Product]])</f>
        <v>Men</v>
      </c>
      <c r="I1979" s="6">
        <v>95</v>
      </c>
      <c r="J1979" s="4">
        <v>8500</v>
      </c>
      <c r="K1979" s="6">
        <f>Tabla2[[#This Row],[Price per Unit]]*Tabla2[[#This Row],[Units Sold]]</f>
        <v>807500</v>
      </c>
      <c r="L1979" s="52">
        <f>Tabla2[[#This Row],[Units Sold]]/Cálculos!$C$11</f>
        <v>3.4289942033861518E-4</v>
      </c>
      <c r="M1979" s="6">
        <f>Tabla2[[#This Row],[Total Sales]]-Tabla2[[#This Row],[Operating Profit]]</f>
        <v>484500</v>
      </c>
      <c r="N1979" s="6">
        <v>323000</v>
      </c>
      <c r="O1979" s="46">
        <f>Tabla2[[#This Row],[Operating Profit]]/Tabla2[[#This Row],[Total Sales]]</f>
        <v>0.4</v>
      </c>
      <c r="P1979" s="1" t="s">
        <v>82</v>
      </c>
    </row>
    <row r="1980" spans="1:16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3" t="str">
        <f>IFERROR(LEFT(Tabla2[[#This Row],[Product]],FIND(" ",Tabla2[[#This Row],[Product]])-3),Tabla2[[#This Row],[Product]])</f>
        <v>Men</v>
      </c>
      <c r="I1980" s="6">
        <v>85.000000000000014</v>
      </c>
      <c r="J1980" s="4">
        <v>8250</v>
      </c>
      <c r="K1980" s="6">
        <f>Tabla2[[#This Row],[Price per Unit]]*Tabla2[[#This Row],[Units Sold]]</f>
        <v>701250.00000000012</v>
      </c>
      <c r="L1980" s="52">
        <f>Tabla2[[#This Row],[Units Sold]]/Cálculos!$C$11</f>
        <v>3.3281414326983237E-4</v>
      </c>
      <c r="M1980" s="6">
        <f>Tabla2[[#This Row],[Total Sales]]-Tabla2[[#This Row],[Operating Profit]]</f>
        <v>420750.00000000012</v>
      </c>
      <c r="N1980" s="6">
        <v>280500</v>
      </c>
      <c r="O1980" s="46">
        <f>Tabla2[[#This Row],[Operating Profit]]/Tabla2[[#This Row],[Total Sales]]</f>
        <v>0.39999999999999991</v>
      </c>
      <c r="P1980" s="1" t="s">
        <v>82</v>
      </c>
    </row>
    <row r="1981" spans="1:16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3" t="str">
        <f>IFERROR(LEFT(Tabla2[[#This Row],[Product]],FIND(" ",Tabla2[[#This Row],[Product]])-3),Tabla2[[#This Row],[Product]])</f>
        <v>Women</v>
      </c>
      <c r="I1981" s="6">
        <v>75.000000000000014</v>
      </c>
      <c r="J1981" s="4">
        <v>7000</v>
      </c>
      <c r="K1981" s="6">
        <f>Tabla2[[#This Row],[Price per Unit]]*Tabla2[[#This Row],[Units Sold]]</f>
        <v>525000.00000000012</v>
      </c>
      <c r="L1981" s="52">
        <f>Tabla2[[#This Row],[Units Sold]]/Cálculos!$C$11</f>
        <v>2.8238775792591842E-4</v>
      </c>
      <c r="M1981" s="6">
        <f>Tabla2[[#This Row],[Total Sales]]-Tabla2[[#This Row],[Operating Profit]]</f>
        <v>315000.00000000012</v>
      </c>
      <c r="N1981" s="6">
        <v>210000.00000000003</v>
      </c>
      <c r="O1981" s="46">
        <f>Tabla2[[#This Row],[Operating Profit]]/Tabla2[[#This Row],[Total Sales]]</f>
        <v>0.39999999999999997</v>
      </c>
      <c r="P1981" s="1" t="s">
        <v>82</v>
      </c>
    </row>
    <row r="1982" spans="1:16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3" t="str">
        <f>IFERROR(LEFT(Tabla2[[#This Row],[Product]],FIND(" ",Tabla2[[#This Row],[Product]])-3),Tabla2[[#This Row],[Product]])</f>
        <v>Women</v>
      </c>
      <c r="I1982" s="6">
        <v>75.000000000000014</v>
      </c>
      <c r="J1982" s="4">
        <v>4750</v>
      </c>
      <c r="K1982" s="6">
        <f>Tabla2[[#This Row],[Price per Unit]]*Tabla2[[#This Row],[Units Sold]]</f>
        <v>356250.00000000006</v>
      </c>
      <c r="L1982" s="52">
        <f>Tabla2[[#This Row],[Units Sold]]/Cálculos!$C$11</f>
        <v>1.9162026430687319E-4</v>
      </c>
      <c r="M1982" s="6">
        <f>Tabla2[[#This Row],[Total Sales]]-Tabla2[[#This Row],[Operating Profit]]</f>
        <v>213750.00000000006</v>
      </c>
      <c r="N1982" s="6">
        <v>142500</v>
      </c>
      <c r="O1982" s="46">
        <f>Tabla2[[#This Row],[Operating Profit]]/Tabla2[[#This Row],[Total Sales]]</f>
        <v>0.39999999999999991</v>
      </c>
      <c r="P1982" s="1" t="s">
        <v>82</v>
      </c>
    </row>
    <row r="1983" spans="1:16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3" t="str">
        <f>IFERROR(LEFT(Tabla2[[#This Row],[Product]],FIND(" ",Tabla2[[#This Row],[Product]])-3),Tabla2[[#This Row],[Product]])</f>
        <v>Men</v>
      </c>
      <c r="I1983" s="6">
        <v>64.999999999999986</v>
      </c>
      <c r="J1983" s="4">
        <v>4750</v>
      </c>
      <c r="K1983" s="6">
        <f>Tabla2[[#This Row],[Price per Unit]]*Tabla2[[#This Row],[Units Sold]]</f>
        <v>308749.99999999994</v>
      </c>
      <c r="L1983" s="52">
        <f>Tabla2[[#This Row],[Units Sold]]/Cálculos!$C$11</f>
        <v>1.9162026430687319E-4</v>
      </c>
      <c r="M1983" s="6">
        <f>Tabla2[[#This Row],[Total Sales]]-Tabla2[[#This Row],[Operating Profit]]</f>
        <v>169812.49999999997</v>
      </c>
      <c r="N1983" s="6">
        <v>138937.49999999997</v>
      </c>
      <c r="O1983" s="46">
        <f>Tabla2[[#This Row],[Operating Profit]]/Tabla2[[#This Row],[Total Sales]]</f>
        <v>0.45</v>
      </c>
      <c r="P1983" s="1" t="s">
        <v>82</v>
      </c>
    </row>
    <row r="1984" spans="1:16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3" t="str">
        <f>IFERROR(LEFT(Tabla2[[#This Row],[Product]],FIND(" ",Tabla2[[#This Row],[Product]])-3),Tabla2[[#This Row],[Product]])</f>
        <v>Women</v>
      </c>
      <c r="I1984" s="6">
        <v>70</v>
      </c>
      <c r="J1984" s="4">
        <v>3000</v>
      </c>
      <c r="K1984" s="6">
        <f>Tabla2[[#This Row],[Price per Unit]]*Tabla2[[#This Row],[Units Sold]]</f>
        <v>210000</v>
      </c>
      <c r="L1984" s="52">
        <f>Tabla2[[#This Row],[Units Sold]]/Cálculos!$C$11</f>
        <v>1.210233248253936E-4</v>
      </c>
      <c r="M1984" s="6">
        <f>Tabla2[[#This Row],[Total Sales]]-Tabla2[[#This Row],[Operating Profit]]</f>
        <v>136500</v>
      </c>
      <c r="N1984" s="6">
        <v>73500</v>
      </c>
      <c r="O1984" s="46">
        <f>Tabla2[[#This Row],[Operating Profit]]/Tabla2[[#This Row],[Total Sales]]</f>
        <v>0.35</v>
      </c>
      <c r="P1984" s="1" t="s">
        <v>82</v>
      </c>
    </row>
    <row r="1985" spans="1:16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3" t="str">
        <f>IFERROR(LEFT(Tabla2[[#This Row],[Product]],FIND(" ",Tabla2[[#This Row],[Product]])-3),Tabla2[[#This Row],[Product]])</f>
        <v>Men</v>
      </c>
      <c r="I1985" s="6">
        <v>45.000000000000014</v>
      </c>
      <c r="J1985" s="4">
        <v>5000</v>
      </c>
      <c r="K1985" s="6">
        <f>Tabla2[[#This Row],[Price per Unit]]*Tabla2[[#This Row],[Units Sold]]</f>
        <v>225000.00000000006</v>
      </c>
      <c r="L1985" s="52">
        <f>Tabla2[[#This Row],[Units Sold]]/Cálculos!$C$11</f>
        <v>2.01705541375656E-4</v>
      </c>
      <c r="M1985" s="6">
        <f>Tabla2[[#This Row],[Total Sales]]-Tabla2[[#This Row],[Operating Profit]]</f>
        <v>135000.00000000006</v>
      </c>
      <c r="N1985" s="6">
        <v>90000.000000000015</v>
      </c>
      <c r="O1985" s="46">
        <f>Tabla2[[#This Row],[Operating Profit]]/Tabla2[[#This Row],[Total Sales]]</f>
        <v>0.39999999999999997</v>
      </c>
      <c r="P1985" s="1" t="s">
        <v>82</v>
      </c>
    </row>
    <row r="1986" spans="1:16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3" t="str">
        <f>IFERROR(LEFT(Tabla2[[#This Row],[Product]],FIND(" ",Tabla2[[#This Row],[Product]])-3),Tabla2[[#This Row],[Product]])</f>
        <v>Men</v>
      </c>
      <c r="I1986" s="6">
        <v>50.000000000000014</v>
      </c>
      <c r="J1986" s="4">
        <v>5000</v>
      </c>
      <c r="K1986" s="6">
        <f>Tabla2[[#This Row],[Price per Unit]]*Tabla2[[#This Row],[Units Sold]]</f>
        <v>250000.00000000006</v>
      </c>
      <c r="L1986" s="52">
        <f>Tabla2[[#This Row],[Units Sold]]/Cálculos!$C$11</f>
        <v>2.01705541375656E-4</v>
      </c>
      <c r="M1986" s="6">
        <f>Tabla2[[#This Row],[Total Sales]]-Tabla2[[#This Row],[Operating Profit]]</f>
        <v>150000.00000000006</v>
      </c>
      <c r="N1986" s="6">
        <v>100000.00000000001</v>
      </c>
      <c r="O1986" s="46">
        <f>Tabla2[[#This Row],[Operating Profit]]/Tabla2[[#This Row],[Total Sales]]</f>
        <v>0.39999999999999997</v>
      </c>
      <c r="P1986" s="1" t="s">
        <v>82</v>
      </c>
    </row>
    <row r="1987" spans="1:16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3" t="str">
        <f>IFERROR(LEFT(Tabla2[[#This Row],[Product]],FIND(" ",Tabla2[[#This Row],[Product]])-3),Tabla2[[#This Row],[Product]])</f>
        <v>Women</v>
      </c>
      <c r="I1987" s="6">
        <v>45.000000000000014</v>
      </c>
      <c r="J1987" s="4">
        <v>3000</v>
      </c>
      <c r="K1987" s="6">
        <f>Tabla2[[#This Row],[Price per Unit]]*Tabla2[[#This Row],[Units Sold]]</f>
        <v>135000.00000000003</v>
      </c>
      <c r="L1987" s="52">
        <f>Tabla2[[#This Row],[Units Sold]]/Cálculos!$C$11</f>
        <v>1.210233248253936E-4</v>
      </c>
      <c r="M1987" s="6">
        <f>Tabla2[[#This Row],[Total Sales]]-Tabla2[[#This Row],[Operating Profit]]</f>
        <v>81000.000000000029</v>
      </c>
      <c r="N1987" s="6">
        <v>54000.000000000007</v>
      </c>
      <c r="O1987" s="46">
        <f>Tabla2[[#This Row],[Operating Profit]]/Tabla2[[#This Row],[Total Sales]]</f>
        <v>0.39999999999999997</v>
      </c>
      <c r="P1987" s="1" t="s">
        <v>82</v>
      </c>
    </row>
    <row r="1988" spans="1:16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3" t="str">
        <f>IFERROR(LEFT(Tabla2[[#This Row],[Product]],FIND(" ",Tabla2[[#This Row],[Product]])-3),Tabla2[[#This Row],[Product]])</f>
        <v>Women</v>
      </c>
      <c r="I1988" s="6">
        <v>45.000000000000014</v>
      </c>
      <c r="J1988" s="4">
        <v>2500</v>
      </c>
      <c r="K1988" s="6">
        <f>Tabla2[[#This Row],[Price per Unit]]*Tabla2[[#This Row],[Units Sold]]</f>
        <v>112500.00000000003</v>
      </c>
      <c r="L1988" s="52">
        <f>Tabla2[[#This Row],[Units Sold]]/Cálculos!$C$11</f>
        <v>1.00852770687828E-4</v>
      </c>
      <c r="M1988" s="6">
        <f>Tabla2[[#This Row],[Total Sales]]-Tabla2[[#This Row],[Operating Profit]]</f>
        <v>67500.000000000029</v>
      </c>
      <c r="N1988" s="6">
        <v>45000.000000000007</v>
      </c>
      <c r="O1988" s="46">
        <f>Tabla2[[#This Row],[Operating Profit]]/Tabla2[[#This Row],[Total Sales]]</f>
        <v>0.39999999999999997</v>
      </c>
      <c r="P1988" s="1" t="s">
        <v>82</v>
      </c>
    </row>
    <row r="1989" spans="1:16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3" t="str">
        <f>IFERROR(LEFT(Tabla2[[#This Row],[Product]],FIND(" ",Tabla2[[#This Row],[Product]])-3),Tabla2[[#This Row],[Product]])</f>
        <v>Men</v>
      </c>
      <c r="I1989" s="6">
        <v>55.000000000000007</v>
      </c>
      <c r="J1989" s="4">
        <v>2750</v>
      </c>
      <c r="K1989" s="6">
        <f>Tabla2[[#This Row],[Price per Unit]]*Tabla2[[#This Row],[Units Sold]]</f>
        <v>151250.00000000003</v>
      </c>
      <c r="L1989" s="52">
        <f>Tabla2[[#This Row],[Units Sold]]/Cálculos!$C$11</f>
        <v>1.109380477566108E-4</v>
      </c>
      <c r="M1989" s="6">
        <f>Tabla2[[#This Row],[Total Sales]]-Tabla2[[#This Row],[Operating Profit]]</f>
        <v>83187.500000000015</v>
      </c>
      <c r="N1989" s="6">
        <v>68062.500000000015</v>
      </c>
      <c r="O1989" s="46">
        <f>Tabla2[[#This Row],[Operating Profit]]/Tabla2[[#This Row],[Total Sales]]</f>
        <v>0.45</v>
      </c>
      <c r="P1989" s="1" t="s">
        <v>82</v>
      </c>
    </row>
    <row r="1990" spans="1:16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3" t="str">
        <f>IFERROR(LEFT(Tabla2[[#This Row],[Product]],FIND(" ",Tabla2[[#This Row],[Product]])-3),Tabla2[[#This Row],[Product]])</f>
        <v>Women</v>
      </c>
      <c r="I1990" s="6">
        <v>40</v>
      </c>
      <c r="J1990" s="4">
        <v>3000</v>
      </c>
      <c r="K1990" s="6">
        <f>Tabla2[[#This Row],[Price per Unit]]*Tabla2[[#This Row],[Units Sold]]</f>
        <v>120000</v>
      </c>
      <c r="L1990" s="52">
        <f>Tabla2[[#This Row],[Units Sold]]/Cálculos!$C$11</f>
        <v>1.210233248253936E-4</v>
      </c>
      <c r="M1990" s="6">
        <f>Tabla2[[#This Row],[Total Sales]]-Tabla2[[#This Row],[Operating Profit]]</f>
        <v>78000</v>
      </c>
      <c r="N1990" s="6">
        <v>42000</v>
      </c>
      <c r="O1990" s="46">
        <f>Tabla2[[#This Row],[Operating Profit]]/Tabla2[[#This Row],[Total Sales]]</f>
        <v>0.35</v>
      </c>
      <c r="P1990" s="1" t="s">
        <v>82</v>
      </c>
    </row>
    <row r="1991" spans="1:16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3" t="str">
        <f>IFERROR(LEFT(Tabla2[[#This Row],[Product]],FIND(" ",Tabla2[[#This Row],[Product]])-3),Tabla2[[#This Row],[Product]])</f>
        <v>Men</v>
      </c>
      <c r="I1991" s="6">
        <v>35</v>
      </c>
      <c r="J1991" s="4">
        <v>4000</v>
      </c>
      <c r="K1991" s="6">
        <f>Tabla2[[#This Row],[Price per Unit]]*Tabla2[[#This Row],[Units Sold]]</f>
        <v>140000</v>
      </c>
      <c r="L1991" s="52">
        <f>Tabla2[[#This Row],[Units Sold]]/Cálculos!$C$11</f>
        <v>1.6136443310052479E-4</v>
      </c>
      <c r="M1991" s="6">
        <f>Tabla2[[#This Row],[Total Sales]]-Tabla2[[#This Row],[Operating Profit]]</f>
        <v>84000</v>
      </c>
      <c r="N1991" s="6">
        <v>55999.999999999993</v>
      </c>
      <c r="O1991" s="46">
        <f>Tabla2[[#This Row],[Operating Profit]]/Tabla2[[#This Row],[Total Sales]]</f>
        <v>0.39999999999999997</v>
      </c>
      <c r="P1991" s="1" t="s">
        <v>82</v>
      </c>
    </row>
    <row r="1992" spans="1:16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3" t="str">
        <f>IFERROR(LEFT(Tabla2[[#This Row],[Product]],FIND(" ",Tabla2[[#This Row],[Product]])-3),Tabla2[[#This Row],[Product]])</f>
        <v>Men</v>
      </c>
      <c r="I1992" s="6">
        <v>50.000000000000014</v>
      </c>
      <c r="J1992" s="4">
        <v>5750</v>
      </c>
      <c r="K1992" s="6">
        <f>Tabla2[[#This Row],[Price per Unit]]*Tabla2[[#This Row],[Units Sold]]</f>
        <v>287500.00000000006</v>
      </c>
      <c r="L1992" s="52">
        <f>Tabla2[[#This Row],[Units Sold]]/Cálculos!$C$11</f>
        <v>2.319613725820044E-4</v>
      </c>
      <c r="M1992" s="6">
        <f>Tabla2[[#This Row],[Total Sales]]-Tabla2[[#This Row],[Operating Profit]]</f>
        <v>172500.00000000006</v>
      </c>
      <c r="N1992" s="6">
        <v>115000.00000000001</v>
      </c>
      <c r="O1992" s="46">
        <f>Tabla2[[#This Row],[Operating Profit]]/Tabla2[[#This Row],[Total Sales]]</f>
        <v>0.39999999999999997</v>
      </c>
      <c r="P1992" s="1" t="s">
        <v>82</v>
      </c>
    </row>
    <row r="1993" spans="1:16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3" t="str">
        <f>IFERROR(LEFT(Tabla2[[#This Row],[Product]],FIND(" ",Tabla2[[#This Row],[Product]])-3),Tabla2[[#This Row],[Product]])</f>
        <v>Women</v>
      </c>
      <c r="I1993" s="6">
        <v>45.000000000000014</v>
      </c>
      <c r="J1993" s="4">
        <v>4000</v>
      </c>
      <c r="K1993" s="6">
        <f>Tabla2[[#This Row],[Price per Unit]]*Tabla2[[#This Row],[Units Sold]]</f>
        <v>180000.00000000006</v>
      </c>
      <c r="L1993" s="52">
        <f>Tabla2[[#This Row],[Units Sold]]/Cálculos!$C$11</f>
        <v>1.6136443310052479E-4</v>
      </c>
      <c r="M1993" s="6">
        <f>Tabla2[[#This Row],[Total Sales]]-Tabla2[[#This Row],[Operating Profit]]</f>
        <v>108000.00000000004</v>
      </c>
      <c r="N1993" s="6">
        <v>72000.000000000015</v>
      </c>
      <c r="O1993" s="46">
        <f>Tabla2[[#This Row],[Operating Profit]]/Tabla2[[#This Row],[Total Sales]]</f>
        <v>0.39999999999999997</v>
      </c>
      <c r="P1993" s="1" t="s">
        <v>82</v>
      </c>
    </row>
    <row r="1994" spans="1:16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3" t="str">
        <f>IFERROR(LEFT(Tabla2[[#This Row],[Product]],FIND(" ",Tabla2[[#This Row],[Product]])-3),Tabla2[[#This Row],[Product]])</f>
        <v>Women</v>
      </c>
      <c r="I1994" s="6">
        <v>40.000000000000007</v>
      </c>
      <c r="J1994" s="4">
        <v>3750</v>
      </c>
      <c r="K1994" s="6">
        <f>Tabla2[[#This Row],[Price per Unit]]*Tabla2[[#This Row],[Units Sold]]</f>
        <v>150000.00000000003</v>
      </c>
      <c r="L1994" s="52">
        <f>Tabla2[[#This Row],[Units Sold]]/Cálculos!$C$11</f>
        <v>1.5127915603174201E-4</v>
      </c>
      <c r="M1994" s="6">
        <f>Tabla2[[#This Row],[Total Sales]]-Tabla2[[#This Row],[Operating Profit]]</f>
        <v>90000.000000000029</v>
      </c>
      <c r="N1994" s="6">
        <v>60000.000000000007</v>
      </c>
      <c r="O1994" s="46">
        <f>Tabla2[[#This Row],[Operating Profit]]/Tabla2[[#This Row],[Total Sales]]</f>
        <v>0.39999999999999997</v>
      </c>
      <c r="P1994" s="1" t="s">
        <v>82</v>
      </c>
    </row>
    <row r="1995" spans="1:16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3" t="str">
        <f>IFERROR(LEFT(Tabla2[[#This Row],[Product]],FIND(" ",Tabla2[[#This Row],[Product]])-3),Tabla2[[#This Row],[Product]])</f>
        <v>Men</v>
      </c>
      <c r="I1995" s="6">
        <v>50</v>
      </c>
      <c r="J1995" s="4">
        <v>3500</v>
      </c>
      <c r="K1995" s="6">
        <f>Tabla2[[#This Row],[Price per Unit]]*Tabla2[[#This Row],[Units Sold]]</f>
        <v>175000</v>
      </c>
      <c r="L1995" s="52">
        <f>Tabla2[[#This Row],[Units Sold]]/Cálculos!$C$11</f>
        <v>1.4119387896295921E-4</v>
      </c>
      <c r="M1995" s="6">
        <f>Tabla2[[#This Row],[Total Sales]]-Tabla2[[#This Row],[Operating Profit]]</f>
        <v>96250</v>
      </c>
      <c r="N1995" s="6">
        <v>78750</v>
      </c>
      <c r="O1995" s="46">
        <f>Tabla2[[#This Row],[Operating Profit]]/Tabla2[[#This Row],[Total Sales]]</f>
        <v>0.45</v>
      </c>
      <c r="P1995" s="1" t="s">
        <v>82</v>
      </c>
    </row>
    <row r="1996" spans="1:16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3" t="str">
        <f>IFERROR(LEFT(Tabla2[[#This Row],[Product]],FIND(" ",Tabla2[[#This Row],[Product]])-3),Tabla2[[#This Row],[Product]])</f>
        <v>Women</v>
      </c>
      <c r="I1996" s="6">
        <v>55.000000000000007</v>
      </c>
      <c r="J1996" s="4">
        <v>4000</v>
      </c>
      <c r="K1996" s="6">
        <f>Tabla2[[#This Row],[Price per Unit]]*Tabla2[[#This Row],[Units Sold]]</f>
        <v>220000.00000000003</v>
      </c>
      <c r="L1996" s="52">
        <f>Tabla2[[#This Row],[Units Sold]]/Cálculos!$C$11</f>
        <v>1.6136443310052479E-4</v>
      </c>
      <c r="M1996" s="6">
        <f>Tabla2[[#This Row],[Total Sales]]-Tabla2[[#This Row],[Operating Profit]]</f>
        <v>143000.00000000003</v>
      </c>
      <c r="N1996" s="6">
        <v>77000</v>
      </c>
      <c r="O1996" s="46">
        <f>Tabla2[[#This Row],[Operating Profit]]/Tabla2[[#This Row],[Total Sales]]</f>
        <v>0.35</v>
      </c>
      <c r="P1996" s="1" t="s">
        <v>82</v>
      </c>
    </row>
    <row r="1997" spans="1:16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3" t="str">
        <f>IFERROR(LEFT(Tabla2[[#This Row],[Product]],FIND(" ",Tabla2[[#This Row],[Product]])-3),Tabla2[[#This Row],[Product]])</f>
        <v>Men</v>
      </c>
      <c r="I1997" s="6">
        <v>40.000000000000007</v>
      </c>
      <c r="J1997" s="4">
        <v>6250</v>
      </c>
      <c r="K1997" s="6">
        <f>Tabla2[[#This Row],[Price per Unit]]*Tabla2[[#This Row],[Units Sold]]</f>
        <v>250000.00000000006</v>
      </c>
      <c r="L1997" s="52">
        <f>Tabla2[[#This Row],[Units Sold]]/Cálculos!$C$11</f>
        <v>2.5213192671957001E-4</v>
      </c>
      <c r="M1997" s="6">
        <f>Tabla2[[#This Row],[Total Sales]]-Tabla2[[#This Row],[Operating Profit]]</f>
        <v>150000.00000000006</v>
      </c>
      <c r="N1997" s="6">
        <v>100000.00000000001</v>
      </c>
      <c r="O1997" s="46">
        <f>Tabla2[[#This Row],[Operating Profit]]/Tabla2[[#This Row],[Total Sales]]</f>
        <v>0.39999999999999997</v>
      </c>
      <c r="P1997" s="1" t="s">
        <v>82</v>
      </c>
    </row>
    <row r="1998" spans="1:16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3" t="str">
        <f>IFERROR(LEFT(Tabla2[[#This Row],[Product]],FIND(" ",Tabla2[[#This Row],[Product]])-3),Tabla2[[#This Row],[Product]])</f>
        <v>Men</v>
      </c>
      <c r="I1998" s="6">
        <v>45.000000000000014</v>
      </c>
      <c r="J1998" s="4">
        <v>7000</v>
      </c>
      <c r="K1998" s="6">
        <f>Tabla2[[#This Row],[Price per Unit]]*Tabla2[[#This Row],[Units Sold]]</f>
        <v>315000.00000000012</v>
      </c>
      <c r="L1998" s="52">
        <f>Tabla2[[#This Row],[Units Sold]]/Cálculos!$C$11</f>
        <v>2.8238775792591842E-4</v>
      </c>
      <c r="M1998" s="6">
        <f>Tabla2[[#This Row],[Total Sales]]-Tabla2[[#This Row],[Operating Profit]]</f>
        <v>189000.00000000009</v>
      </c>
      <c r="N1998" s="6">
        <v>126000.00000000003</v>
      </c>
      <c r="O1998" s="46">
        <f>Tabla2[[#This Row],[Operating Profit]]/Tabla2[[#This Row],[Total Sales]]</f>
        <v>0.39999999999999997</v>
      </c>
      <c r="P1998" s="1" t="s">
        <v>82</v>
      </c>
    </row>
    <row r="1999" spans="1:16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3" t="str">
        <f>IFERROR(LEFT(Tabla2[[#This Row],[Product]],FIND(" ",Tabla2[[#This Row],[Product]])-3),Tabla2[[#This Row],[Product]])</f>
        <v>Women</v>
      </c>
      <c r="I1999" s="6">
        <v>40.000000000000007</v>
      </c>
      <c r="J1999" s="4">
        <v>5250</v>
      </c>
      <c r="K1999" s="6">
        <f>Tabla2[[#This Row],[Price per Unit]]*Tabla2[[#This Row],[Units Sold]]</f>
        <v>210000.00000000003</v>
      </c>
      <c r="L1999" s="52">
        <f>Tabla2[[#This Row],[Units Sold]]/Cálculos!$C$11</f>
        <v>2.117908184444388E-4</v>
      </c>
      <c r="M1999" s="6">
        <f>Tabla2[[#This Row],[Total Sales]]-Tabla2[[#This Row],[Operating Profit]]</f>
        <v>126000.00000000003</v>
      </c>
      <c r="N1999" s="6">
        <v>84000</v>
      </c>
      <c r="O1999" s="46">
        <f>Tabla2[[#This Row],[Operating Profit]]/Tabla2[[#This Row],[Total Sales]]</f>
        <v>0.39999999999999997</v>
      </c>
      <c r="P1999" s="1" t="s">
        <v>82</v>
      </c>
    </row>
    <row r="2000" spans="1:16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3" t="str">
        <f>IFERROR(LEFT(Tabla2[[#This Row],[Product]],FIND(" ",Tabla2[[#This Row],[Product]])-3),Tabla2[[#This Row],[Product]])</f>
        <v>Women</v>
      </c>
      <c r="I2000" s="6">
        <v>50.000000000000014</v>
      </c>
      <c r="J2000" s="4">
        <v>5000</v>
      </c>
      <c r="K2000" s="6">
        <f>Tabla2[[#This Row],[Price per Unit]]*Tabla2[[#This Row],[Units Sold]]</f>
        <v>250000.00000000006</v>
      </c>
      <c r="L2000" s="52">
        <f>Tabla2[[#This Row],[Units Sold]]/Cálculos!$C$11</f>
        <v>2.01705541375656E-4</v>
      </c>
      <c r="M2000" s="6">
        <f>Tabla2[[#This Row],[Total Sales]]-Tabla2[[#This Row],[Operating Profit]]</f>
        <v>150000.00000000006</v>
      </c>
      <c r="N2000" s="6">
        <v>100000.00000000001</v>
      </c>
      <c r="O2000" s="46">
        <f>Tabla2[[#This Row],[Operating Profit]]/Tabla2[[#This Row],[Total Sales]]</f>
        <v>0.39999999999999997</v>
      </c>
      <c r="P2000" s="1" t="s">
        <v>82</v>
      </c>
    </row>
    <row r="2001" spans="1:16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3" t="str">
        <f>IFERROR(LEFT(Tabla2[[#This Row],[Product]],FIND(" ",Tabla2[[#This Row],[Product]])-3),Tabla2[[#This Row],[Product]])</f>
        <v>Men</v>
      </c>
      <c r="I2001" s="6">
        <v>70</v>
      </c>
      <c r="J2001" s="4">
        <v>4750</v>
      </c>
      <c r="K2001" s="6">
        <f>Tabla2[[#This Row],[Price per Unit]]*Tabla2[[#This Row],[Units Sold]]</f>
        <v>332500</v>
      </c>
      <c r="L2001" s="52">
        <f>Tabla2[[#This Row],[Units Sold]]/Cálculos!$C$11</f>
        <v>1.9162026430687319E-4</v>
      </c>
      <c r="M2001" s="6">
        <f>Tabla2[[#This Row],[Total Sales]]-Tabla2[[#This Row],[Operating Profit]]</f>
        <v>182875</v>
      </c>
      <c r="N2001" s="6">
        <v>149625</v>
      </c>
      <c r="O2001" s="46">
        <f>Tabla2[[#This Row],[Operating Profit]]/Tabla2[[#This Row],[Total Sales]]</f>
        <v>0.45</v>
      </c>
      <c r="P2001" s="1" t="s">
        <v>82</v>
      </c>
    </row>
    <row r="2002" spans="1:16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3" t="str">
        <f>IFERROR(LEFT(Tabla2[[#This Row],[Product]],FIND(" ",Tabla2[[#This Row],[Product]])-3),Tabla2[[#This Row],[Product]])</f>
        <v>Women</v>
      </c>
      <c r="I2002" s="6">
        <v>85.000000000000014</v>
      </c>
      <c r="J2002" s="4">
        <v>6000</v>
      </c>
      <c r="K2002" s="6">
        <f>Tabla2[[#This Row],[Price per Unit]]*Tabla2[[#This Row],[Units Sold]]</f>
        <v>510000.00000000006</v>
      </c>
      <c r="L2002" s="52">
        <f>Tabla2[[#This Row],[Units Sold]]/Cálculos!$C$11</f>
        <v>2.4204664965078721E-4</v>
      </c>
      <c r="M2002" s="6">
        <f>Tabla2[[#This Row],[Total Sales]]-Tabla2[[#This Row],[Operating Profit]]</f>
        <v>331500.00000000006</v>
      </c>
      <c r="N2002" s="6">
        <v>178500</v>
      </c>
      <c r="O2002" s="46">
        <f>Tabla2[[#This Row],[Operating Profit]]/Tabla2[[#This Row],[Total Sales]]</f>
        <v>0.35</v>
      </c>
      <c r="P2002" s="1" t="s">
        <v>82</v>
      </c>
    </row>
    <row r="2003" spans="1:16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3" t="str">
        <f>IFERROR(LEFT(Tabla2[[#This Row],[Product]],FIND(" ",Tabla2[[#This Row],[Product]])-3),Tabla2[[#This Row],[Product]])</f>
        <v>Men</v>
      </c>
      <c r="I2003" s="6">
        <v>70.000000000000014</v>
      </c>
      <c r="J2003" s="4">
        <v>8000</v>
      </c>
      <c r="K2003" s="6">
        <f>Tabla2[[#This Row],[Price per Unit]]*Tabla2[[#This Row],[Units Sold]]</f>
        <v>560000.00000000012</v>
      </c>
      <c r="L2003" s="52">
        <f>Tabla2[[#This Row],[Units Sold]]/Cálculos!$C$11</f>
        <v>3.2272886620104957E-4</v>
      </c>
      <c r="M2003" s="6">
        <f>Tabla2[[#This Row],[Total Sales]]-Tabla2[[#This Row],[Operating Profit]]</f>
        <v>336000.00000000012</v>
      </c>
      <c r="N2003" s="6">
        <v>224000.00000000003</v>
      </c>
      <c r="O2003" s="46">
        <f>Tabla2[[#This Row],[Operating Profit]]/Tabla2[[#This Row],[Total Sales]]</f>
        <v>0.39999999999999997</v>
      </c>
      <c r="P2003" s="1" t="s">
        <v>82</v>
      </c>
    </row>
    <row r="2004" spans="1:16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3" t="str">
        <f>IFERROR(LEFT(Tabla2[[#This Row],[Product]],FIND(" ",Tabla2[[#This Row],[Product]])-3),Tabla2[[#This Row],[Product]])</f>
        <v>Men</v>
      </c>
      <c r="I2004" s="6">
        <v>80.000000000000028</v>
      </c>
      <c r="J2004" s="4">
        <v>8000</v>
      </c>
      <c r="K2004" s="6">
        <f>Tabla2[[#This Row],[Price per Unit]]*Tabla2[[#This Row],[Units Sold]]</f>
        <v>640000.00000000023</v>
      </c>
      <c r="L2004" s="52">
        <f>Tabla2[[#This Row],[Units Sold]]/Cálculos!$C$11</f>
        <v>3.2272886620104957E-4</v>
      </c>
      <c r="M2004" s="6">
        <f>Tabla2[[#This Row],[Total Sales]]-Tabla2[[#This Row],[Operating Profit]]</f>
        <v>384000.00000000017</v>
      </c>
      <c r="N2004" s="6">
        <v>256000.00000000006</v>
      </c>
      <c r="O2004" s="46">
        <f>Tabla2[[#This Row],[Operating Profit]]/Tabla2[[#This Row],[Total Sales]]</f>
        <v>0.39999999999999997</v>
      </c>
      <c r="P2004" s="1" t="s">
        <v>82</v>
      </c>
    </row>
    <row r="2005" spans="1:16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3" t="str">
        <f>IFERROR(LEFT(Tabla2[[#This Row],[Product]],FIND(" ",Tabla2[[#This Row],[Product]])-3),Tabla2[[#This Row],[Product]])</f>
        <v>Women</v>
      </c>
      <c r="I2005" s="6">
        <v>75.000000000000028</v>
      </c>
      <c r="J2005" s="4">
        <v>6000</v>
      </c>
      <c r="K2005" s="6">
        <f>Tabla2[[#This Row],[Price per Unit]]*Tabla2[[#This Row],[Units Sold]]</f>
        <v>450000.00000000017</v>
      </c>
      <c r="L2005" s="52">
        <f>Tabla2[[#This Row],[Units Sold]]/Cálculos!$C$11</f>
        <v>2.4204664965078721E-4</v>
      </c>
      <c r="M2005" s="6">
        <f>Tabla2[[#This Row],[Total Sales]]-Tabla2[[#This Row],[Operating Profit]]</f>
        <v>270000.00000000012</v>
      </c>
      <c r="N2005" s="6">
        <v>180000.00000000006</v>
      </c>
      <c r="O2005" s="46">
        <f>Tabla2[[#This Row],[Operating Profit]]/Tabla2[[#This Row],[Total Sales]]</f>
        <v>0.39999999999999997</v>
      </c>
      <c r="P2005" s="1" t="s">
        <v>82</v>
      </c>
    </row>
    <row r="2006" spans="1:16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3" t="str">
        <f>IFERROR(LEFT(Tabla2[[#This Row],[Product]],FIND(" ",Tabla2[[#This Row],[Product]])-3),Tabla2[[#This Row],[Product]])</f>
        <v>Women</v>
      </c>
      <c r="I2006" s="6">
        <v>75.000000000000028</v>
      </c>
      <c r="J2006" s="4">
        <v>6000</v>
      </c>
      <c r="K2006" s="6">
        <f>Tabla2[[#This Row],[Price per Unit]]*Tabla2[[#This Row],[Units Sold]]</f>
        <v>450000.00000000017</v>
      </c>
      <c r="L2006" s="52">
        <f>Tabla2[[#This Row],[Units Sold]]/Cálculos!$C$11</f>
        <v>2.4204664965078721E-4</v>
      </c>
      <c r="M2006" s="6">
        <f>Tabla2[[#This Row],[Total Sales]]-Tabla2[[#This Row],[Operating Profit]]</f>
        <v>270000.00000000012</v>
      </c>
      <c r="N2006" s="6">
        <v>180000.00000000006</v>
      </c>
      <c r="O2006" s="46">
        <f>Tabla2[[#This Row],[Operating Profit]]/Tabla2[[#This Row],[Total Sales]]</f>
        <v>0.39999999999999997</v>
      </c>
      <c r="P2006" s="1" t="s">
        <v>82</v>
      </c>
    </row>
    <row r="2007" spans="1:16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3" t="str">
        <f>IFERROR(LEFT(Tabla2[[#This Row],[Product]],FIND(" ",Tabla2[[#This Row],[Product]])-3),Tabla2[[#This Row],[Product]])</f>
        <v>Men</v>
      </c>
      <c r="I2007" s="6">
        <v>85.000000000000014</v>
      </c>
      <c r="J2007" s="4">
        <v>5250</v>
      </c>
      <c r="K2007" s="6">
        <f>Tabla2[[#This Row],[Price per Unit]]*Tabla2[[#This Row],[Units Sold]]</f>
        <v>446250.00000000006</v>
      </c>
      <c r="L2007" s="52">
        <f>Tabla2[[#This Row],[Units Sold]]/Cálculos!$C$11</f>
        <v>2.117908184444388E-4</v>
      </c>
      <c r="M2007" s="6">
        <f>Tabla2[[#This Row],[Total Sales]]-Tabla2[[#This Row],[Operating Profit]]</f>
        <v>245437.50000000003</v>
      </c>
      <c r="N2007" s="6">
        <v>200812.50000000003</v>
      </c>
      <c r="O2007" s="46">
        <f>Tabla2[[#This Row],[Operating Profit]]/Tabla2[[#This Row],[Total Sales]]</f>
        <v>0.45</v>
      </c>
      <c r="P2007" s="1" t="s">
        <v>82</v>
      </c>
    </row>
    <row r="2008" spans="1:16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3" t="str">
        <f>IFERROR(LEFT(Tabla2[[#This Row],[Product]],FIND(" ",Tabla2[[#This Row],[Product]])-3),Tabla2[[#This Row],[Product]])</f>
        <v>Women</v>
      </c>
      <c r="I2008" s="6">
        <v>90.000000000000028</v>
      </c>
      <c r="J2008" s="4">
        <v>6250</v>
      </c>
      <c r="K2008" s="6">
        <f>Tabla2[[#This Row],[Price per Unit]]*Tabla2[[#This Row],[Units Sold]]</f>
        <v>562500.00000000023</v>
      </c>
      <c r="L2008" s="52">
        <f>Tabla2[[#This Row],[Units Sold]]/Cálculos!$C$11</f>
        <v>2.5213192671957001E-4</v>
      </c>
      <c r="M2008" s="6">
        <f>Tabla2[[#This Row],[Total Sales]]-Tabla2[[#This Row],[Operating Profit]]</f>
        <v>365625.00000000017</v>
      </c>
      <c r="N2008" s="6">
        <v>196875.00000000006</v>
      </c>
      <c r="O2008" s="46">
        <f>Tabla2[[#This Row],[Operating Profit]]/Tabla2[[#This Row],[Total Sales]]</f>
        <v>0.35</v>
      </c>
      <c r="P2008" s="1" t="s">
        <v>82</v>
      </c>
    </row>
    <row r="2009" spans="1:16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3" t="str">
        <f>IFERROR(LEFT(Tabla2[[#This Row],[Product]],FIND(" ",Tabla2[[#This Row],[Product]])-3),Tabla2[[#This Row],[Product]])</f>
        <v>Men</v>
      </c>
      <c r="I2009" s="6">
        <v>20</v>
      </c>
      <c r="J2009" s="4">
        <v>6750</v>
      </c>
      <c r="K2009" s="6">
        <f>Tabla2[[#This Row],[Price per Unit]]*Tabla2[[#This Row],[Units Sold]]</f>
        <v>135000</v>
      </c>
      <c r="L2009" s="52">
        <f>Tabla2[[#This Row],[Units Sold]]/Cálculos!$C$11</f>
        <v>2.7230248085713561E-4</v>
      </c>
      <c r="M2009" s="6">
        <f>Tabla2[[#This Row],[Total Sales]]-Tabla2[[#This Row],[Operating Profit]]</f>
        <v>94500</v>
      </c>
      <c r="N2009" s="6">
        <v>40500</v>
      </c>
      <c r="O2009" s="46">
        <f>Tabla2[[#This Row],[Operating Profit]]/Tabla2[[#This Row],[Total Sales]]</f>
        <v>0.3</v>
      </c>
      <c r="P2009" s="1" t="s">
        <v>82</v>
      </c>
    </row>
    <row r="2010" spans="1:16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3" t="str">
        <f>IFERROR(LEFT(Tabla2[[#This Row],[Product]],FIND(" ",Tabla2[[#This Row],[Product]])-3),Tabla2[[#This Row],[Product]])</f>
        <v>Men</v>
      </c>
      <c r="I2010" s="6">
        <v>30</v>
      </c>
      <c r="J2010" s="4">
        <v>6750</v>
      </c>
      <c r="K2010" s="6">
        <f>Tabla2[[#This Row],[Price per Unit]]*Tabla2[[#This Row],[Units Sold]]</f>
        <v>202500</v>
      </c>
      <c r="L2010" s="52">
        <f>Tabla2[[#This Row],[Units Sold]]/Cálculos!$C$11</f>
        <v>2.7230248085713561E-4</v>
      </c>
      <c r="M2010" s="6">
        <f>Tabla2[[#This Row],[Total Sales]]-Tabla2[[#This Row],[Operating Profit]]</f>
        <v>141750</v>
      </c>
      <c r="N2010" s="6">
        <v>60750</v>
      </c>
      <c r="O2010" s="46">
        <f>Tabla2[[#This Row],[Operating Profit]]/Tabla2[[#This Row],[Total Sales]]</f>
        <v>0.3</v>
      </c>
      <c r="P2010" s="1" t="s">
        <v>82</v>
      </c>
    </row>
    <row r="2011" spans="1:16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3" t="str">
        <f>IFERROR(LEFT(Tabla2[[#This Row],[Product]],FIND(" ",Tabla2[[#This Row],[Product]])-3),Tabla2[[#This Row],[Product]])</f>
        <v>Women</v>
      </c>
      <c r="I2011" s="6">
        <v>30</v>
      </c>
      <c r="J2011" s="4">
        <v>4750</v>
      </c>
      <c r="K2011" s="6">
        <f>Tabla2[[#This Row],[Price per Unit]]*Tabla2[[#This Row],[Units Sold]]</f>
        <v>142500</v>
      </c>
      <c r="L2011" s="52">
        <f>Tabla2[[#This Row],[Units Sold]]/Cálculos!$C$11</f>
        <v>1.9162026430687319E-4</v>
      </c>
      <c r="M2011" s="6">
        <f>Tabla2[[#This Row],[Total Sales]]-Tabla2[[#This Row],[Operating Profit]]</f>
        <v>99750</v>
      </c>
      <c r="N2011" s="6">
        <v>42750</v>
      </c>
      <c r="O2011" s="46">
        <f>Tabla2[[#This Row],[Operating Profit]]/Tabla2[[#This Row],[Total Sales]]</f>
        <v>0.3</v>
      </c>
      <c r="P2011" s="1" t="s">
        <v>82</v>
      </c>
    </row>
    <row r="2012" spans="1:16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3" t="str">
        <f>IFERROR(LEFT(Tabla2[[#This Row],[Product]],FIND(" ",Tabla2[[#This Row],[Product]])-3),Tabla2[[#This Row],[Product]])</f>
        <v>Women</v>
      </c>
      <c r="I2012" s="6">
        <v>35</v>
      </c>
      <c r="J2012" s="4">
        <v>4750</v>
      </c>
      <c r="K2012" s="6">
        <f>Tabla2[[#This Row],[Price per Unit]]*Tabla2[[#This Row],[Units Sold]]</f>
        <v>166250</v>
      </c>
      <c r="L2012" s="52">
        <f>Tabla2[[#This Row],[Units Sold]]/Cálculos!$C$11</f>
        <v>1.9162026430687319E-4</v>
      </c>
      <c r="M2012" s="6">
        <f>Tabla2[[#This Row],[Total Sales]]-Tabla2[[#This Row],[Operating Profit]]</f>
        <v>99750</v>
      </c>
      <c r="N2012" s="6">
        <v>66500</v>
      </c>
      <c r="O2012" s="46">
        <f>Tabla2[[#This Row],[Operating Profit]]/Tabla2[[#This Row],[Total Sales]]</f>
        <v>0.4</v>
      </c>
      <c r="P2012" s="1" t="s">
        <v>82</v>
      </c>
    </row>
    <row r="2013" spans="1:16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3" t="str">
        <f>IFERROR(LEFT(Tabla2[[#This Row],[Product]],FIND(" ",Tabla2[[#This Row],[Product]])-3),Tabla2[[#This Row],[Product]])</f>
        <v>Men</v>
      </c>
      <c r="I2013" s="6">
        <v>40</v>
      </c>
      <c r="J2013" s="4">
        <v>3250</v>
      </c>
      <c r="K2013" s="6">
        <f>Tabla2[[#This Row],[Price per Unit]]*Tabla2[[#This Row],[Units Sold]]</f>
        <v>130000</v>
      </c>
      <c r="L2013" s="52">
        <f>Tabla2[[#This Row],[Units Sold]]/Cálculos!$C$11</f>
        <v>1.3110860189417641E-4</v>
      </c>
      <c r="M2013" s="6">
        <f>Tabla2[[#This Row],[Total Sales]]-Tabla2[[#This Row],[Operating Profit]]</f>
        <v>97500</v>
      </c>
      <c r="N2013" s="6">
        <v>32500</v>
      </c>
      <c r="O2013" s="46">
        <f>Tabla2[[#This Row],[Operating Profit]]/Tabla2[[#This Row],[Total Sales]]</f>
        <v>0.25</v>
      </c>
      <c r="P2013" s="1" t="s">
        <v>82</v>
      </c>
    </row>
    <row r="2014" spans="1:16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3" t="str">
        <f>IFERROR(LEFT(Tabla2[[#This Row],[Product]],FIND(" ",Tabla2[[#This Row],[Product]])-3),Tabla2[[#This Row],[Product]])</f>
        <v>Women</v>
      </c>
      <c r="I2014" s="6">
        <v>35</v>
      </c>
      <c r="J2014" s="4">
        <v>4750</v>
      </c>
      <c r="K2014" s="6">
        <f>Tabla2[[#This Row],[Price per Unit]]*Tabla2[[#This Row],[Units Sold]]</f>
        <v>166250</v>
      </c>
      <c r="L2014" s="52">
        <f>Tabla2[[#This Row],[Units Sold]]/Cálculos!$C$11</f>
        <v>1.9162026430687319E-4</v>
      </c>
      <c r="M2014" s="6">
        <f>Tabla2[[#This Row],[Total Sales]]-Tabla2[[#This Row],[Operating Profit]]</f>
        <v>91437.5</v>
      </c>
      <c r="N2014" s="6">
        <v>74812.5</v>
      </c>
      <c r="O2014" s="46">
        <f>Tabla2[[#This Row],[Operating Profit]]/Tabla2[[#This Row],[Total Sales]]</f>
        <v>0.45</v>
      </c>
      <c r="P2014" s="1" t="s">
        <v>82</v>
      </c>
    </row>
    <row r="2015" spans="1:16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3" t="str">
        <f>IFERROR(LEFT(Tabla2[[#This Row],[Product]],FIND(" ",Tabla2[[#This Row],[Product]])-3),Tabla2[[#This Row],[Product]])</f>
        <v>Men</v>
      </c>
      <c r="I2015" s="6">
        <v>25</v>
      </c>
      <c r="J2015" s="4">
        <v>6250</v>
      </c>
      <c r="K2015" s="6">
        <f>Tabla2[[#This Row],[Price per Unit]]*Tabla2[[#This Row],[Units Sold]]</f>
        <v>156250</v>
      </c>
      <c r="L2015" s="52">
        <f>Tabla2[[#This Row],[Units Sold]]/Cálculos!$C$11</f>
        <v>2.5213192671957001E-4</v>
      </c>
      <c r="M2015" s="6">
        <f>Tabla2[[#This Row],[Total Sales]]-Tabla2[[#This Row],[Operating Profit]]</f>
        <v>109375</v>
      </c>
      <c r="N2015" s="6">
        <v>46875</v>
      </c>
      <c r="O2015" s="46">
        <f>Tabla2[[#This Row],[Operating Profit]]/Tabla2[[#This Row],[Total Sales]]</f>
        <v>0.3</v>
      </c>
      <c r="P2015" s="1" t="s">
        <v>82</v>
      </c>
    </row>
    <row r="2016" spans="1:16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3" t="str">
        <f>IFERROR(LEFT(Tabla2[[#This Row],[Product]],FIND(" ",Tabla2[[#This Row],[Product]])-3),Tabla2[[#This Row],[Product]])</f>
        <v>Men</v>
      </c>
      <c r="I2016" s="6">
        <v>35</v>
      </c>
      <c r="J2016" s="4">
        <v>6000</v>
      </c>
      <c r="K2016" s="6">
        <f>Tabla2[[#This Row],[Price per Unit]]*Tabla2[[#This Row],[Units Sold]]</f>
        <v>210000</v>
      </c>
      <c r="L2016" s="52">
        <f>Tabla2[[#This Row],[Units Sold]]/Cálculos!$C$11</f>
        <v>2.4204664965078721E-4</v>
      </c>
      <c r="M2016" s="6">
        <f>Tabla2[[#This Row],[Total Sales]]-Tabla2[[#This Row],[Operating Profit]]</f>
        <v>147000</v>
      </c>
      <c r="N2016" s="6">
        <v>63000</v>
      </c>
      <c r="O2016" s="46">
        <f>Tabla2[[#This Row],[Operating Profit]]/Tabla2[[#This Row],[Total Sales]]</f>
        <v>0.3</v>
      </c>
      <c r="P2016" s="1" t="s">
        <v>82</v>
      </c>
    </row>
    <row r="2017" spans="1:16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3" t="str">
        <f>IFERROR(LEFT(Tabla2[[#This Row],[Product]],FIND(" ",Tabla2[[#This Row],[Product]])-3),Tabla2[[#This Row],[Product]])</f>
        <v>Women</v>
      </c>
      <c r="I2017" s="6">
        <v>35</v>
      </c>
      <c r="J2017" s="4">
        <v>4250</v>
      </c>
      <c r="K2017" s="6">
        <f>Tabla2[[#This Row],[Price per Unit]]*Tabla2[[#This Row],[Units Sold]]</f>
        <v>148750</v>
      </c>
      <c r="L2017" s="52">
        <f>Tabla2[[#This Row],[Units Sold]]/Cálculos!$C$11</f>
        <v>1.7144971016930759E-4</v>
      </c>
      <c r="M2017" s="6">
        <f>Tabla2[[#This Row],[Total Sales]]-Tabla2[[#This Row],[Operating Profit]]</f>
        <v>104125</v>
      </c>
      <c r="N2017" s="6">
        <v>44625</v>
      </c>
      <c r="O2017" s="46">
        <f>Tabla2[[#This Row],[Operating Profit]]/Tabla2[[#This Row],[Total Sales]]</f>
        <v>0.3</v>
      </c>
      <c r="P2017" s="1" t="s">
        <v>82</v>
      </c>
    </row>
    <row r="2018" spans="1:16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3" t="str">
        <f>IFERROR(LEFT(Tabla2[[#This Row],[Product]],FIND(" ",Tabla2[[#This Row],[Product]])-3),Tabla2[[#This Row],[Product]])</f>
        <v>Women</v>
      </c>
      <c r="I2018" s="6">
        <v>35</v>
      </c>
      <c r="J2018" s="4">
        <v>3750</v>
      </c>
      <c r="K2018" s="6">
        <f>Tabla2[[#This Row],[Price per Unit]]*Tabla2[[#This Row],[Units Sold]]</f>
        <v>131250</v>
      </c>
      <c r="L2018" s="52">
        <f>Tabla2[[#This Row],[Units Sold]]/Cálculos!$C$11</f>
        <v>1.5127915603174201E-4</v>
      </c>
      <c r="M2018" s="6">
        <f>Tabla2[[#This Row],[Total Sales]]-Tabla2[[#This Row],[Operating Profit]]</f>
        <v>78750</v>
      </c>
      <c r="N2018" s="6">
        <v>52500</v>
      </c>
      <c r="O2018" s="46">
        <f>Tabla2[[#This Row],[Operating Profit]]/Tabla2[[#This Row],[Total Sales]]</f>
        <v>0.4</v>
      </c>
      <c r="P2018" s="1" t="s">
        <v>82</v>
      </c>
    </row>
    <row r="2019" spans="1:16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3" t="str">
        <f>IFERROR(LEFT(Tabla2[[#This Row],[Product]],FIND(" ",Tabla2[[#This Row],[Product]])-3),Tabla2[[#This Row],[Product]])</f>
        <v>Men</v>
      </c>
      <c r="I2019" s="6">
        <v>40</v>
      </c>
      <c r="J2019" s="4">
        <v>2500</v>
      </c>
      <c r="K2019" s="6">
        <f>Tabla2[[#This Row],[Price per Unit]]*Tabla2[[#This Row],[Units Sold]]</f>
        <v>100000</v>
      </c>
      <c r="L2019" s="52">
        <f>Tabla2[[#This Row],[Units Sold]]/Cálculos!$C$11</f>
        <v>1.00852770687828E-4</v>
      </c>
      <c r="M2019" s="6">
        <f>Tabla2[[#This Row],[Total Sales]]-Tabla2[[#This Row],[Operating Profit]]</f>
        <v>75000</v>
      </c>
      <c r="N2019" s="6">
        <v>25000</v>
      </c>
      <c r="O2019" s="46">
        <f>Tabla2[[#This Row],[Operating Profit]]/Tabla2[[#This Row],[Total Sales]]</f>
        <v>0.25</v>
      </c>
      <c r="P2019" s="1" t="s">
        <v>82</v>
      </c>
    </row>
    <row r="2020" spans="1:16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3" t="str">
        <f>IFERROR(LEFT(Tabla2[[#This Row],[Product]],FIND(" ",Tabla2[[#This Row],[Product]])-3),Tabla2[[#This Row],[Product]])</f>
        <v>Women</v>
      </c>
      <c r="I2020" s="6">
        <v>35</v>
      </c>
      <c r="J2020" s="4">
        <v>4500</v>
      </c>
      <c r="K2020" s="6">
        <f>Tabla2[[#This Row],[Price per Unit]]*Tabla2[[#This Row],[Units Sold]]</f>
        <v>157500</v>
      </c>
      <c r="L2020" s="52">
        <f>Tabla2[[#This Row],[Units Sold]]/Cálculos!$C$11</f>
        <v>1.8153498723809039E-4</v>
      </c>
      <c r="M2020" s="6">
        <f>Tabla2[[#This Row],[Total Sales]]-Tabla2[[#This Row],[Operating Profit]]</f>
        <v>86625</v>
      </c>
      <c r="N2020" s="6">
        <v>70875</v>
      </c>
      <c r="O2020" s="46">
        <f>Tabla2[[#This Row],[Operating Profit]]/Tabla2[[#This Row],[Total Sales]]</f>
        <v>0.45</v>
      </c>
      <c r="P2020" s="1" t="s">
        <v>82</v>
      </c>
    </row>
    <row r="2021" spans="1:16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3" t="str">
        <f>IFERROR(LEFT(Tabla2[[#This Row],[Product]],FIND(" ",Tabla2[[#This Row],[Product]])-3),Tabla2[[#This Row],[Product]])</f>
        <v>Men</v>
      </c>
      <c r="I2021" s="6">
        <v>30</v>
      </c>
      <c r="J2021" s="4">
        <v>6250</v>
      </c>
      <c r="K2021" s="6">
        <f>Tabla2[[#This Row],[Price per Unit]]*Tabla2[[#This Row],[Units Sold]]</f>
        <v>187500</v>
      </c>
      <c r="L2021" s="52">
        <f>Tabla2[[#This Row],[Units Sold]]/Cálculos!$C$11</f>
        <v>2.5213192671957001E-4</v>
      </c>
      <c r="M2021" s="6">
        <f>Tabla2[[#This Row],[Total Sales]]-Tabla2[[#This Row],[Operating Profit]]</f>
        <v>121875</v>
      </c>
      <c r="N2021" s="6">
        <v>65625</v>
      </c>
      <c r="O2021" s="46">
        <f>Tabla2[[#This Row],[Operating Profit]]/Tabla2[[#This Row],[Total Sales]]</f>
        <v>0.35</v>
      </c>
      <c r="P2021" s="1" t="s">
        <v>82</v>
      </c>
    </row>
    <row r="2022" spans="1:16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3" t="str">
        <f>IFERROR(LEFT(Tabla2[[#This Row],[Product]],FIND(" ",Tabla2[[#This Row],[Product]])-3),Tabla2[[#This Row],[Product]])</f>
        <v>Men</v>
      </c>
      <c r="I2022" s="6">
        <v>40</v>
      </c>
      <c r="J2022" s="4">
        <v>6250</v>
      </c>
      <c r="K2022" s="6">
        <f>Tabla2[[#This Row],[Price per Unit]]*Tabla2[[#This Row],[Units Sold]]</f>
        <v>250000</v>
      </c>
      <c r="L2022" s="52">
        <f>Tabla2[[#This Row],[Units Sold]]/Cálculos!$C$11</f>
        <v>2.5213192671957001E-4</v>
      </c>
      <c r="M2022" s="6">
        <f>Tabla2[[#This Row],[Total Sales]]-Tabla2[[#This Row],[Operating Profit]]</f>
        <v>162500</v>
      </c>
      <c r="N2022" s="6">
        <v>87500</v>
      </c>
      <c r="O2022" s="46">
        <f>Tabla2[[#This Row],[Operating Profit]]/Tabla2[[#This Row],[Total Sales]]</f>
        <v>0.35</v>
      </c>
      <c r="P2022" s="1" t="s">
        <v>82</v>
      </c>
    </row>
    <row r="2023" spans="1:16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3" t="str">
        <f>IFERROR(LEFT(Tabla2[[#This Row],[Product]],FIND(" ",Tabla2[[#This Row],[Product]])-3),Tabla2[[#This Row],[Product]])</f>
        <v>Women</v>
      </c>
      <c r="I2023" s="6">
        <v>30</v>
      </c>
      <c r="J2023" s="4">
        <v>4500</v>
      </c>
      <c r="K2023" s="6">
        <f>Tabla2[[#This Row],[Price per Unit]]*Tabla2[[#This Row],[Units Sold]]</f>
        <v>135000</v>
      </c>
      <c r="L2023" s="52">
        <f>Tabla2[[#This Row],[Units Sold]]/Cálculos!$C$11</f>
        <v>1.8153498723809039E-4</v>
      </c>
      <c r="M2023" s="6">
        <f>Tabla2[[#This Row],[Total Sales]]-Tabla2[[#This Row],[Operating Profit]]</f>
        <v>87750</v>
      </c>
      <c r="N2023" s="6">
        <v>47250</v>
      </c>
      <c r="O2023" s="46">
        <f>Tabla2[[#This Row],[Operating Profit]]/Tabla2[[#This Row],[Total Sales]]</f>
        <v>0.35</v>
      </c>
      <c r="P2023" s="1" t="s">
        <v>82</v>
      </c>
    </row>
    <row r="2024" spans="1:16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3" t="str">
        <f>IFERROR(LEFT(Tabla2[[#This Row],[Product]],FIND(" ",Tabla2[[#This Row],[Product]])-3),Tabla2[[#This Row],[Product]])</f>
        <v>Women</v>
      </c>
      <c r="I2024" s="6">
        <v>35</v>
      </c>
      <c r="J2024" s="4">
        <v>3500</v>
      </c>
      <c r="K2024" s="6">
        <f>Tabla2[[#This Row],[Price per Unit]]*Tabla2[[#This Row],[Units Sold]]</f>
        <v>122500</v>
      </c>
      <c r="L2024" s="52">
        <f>Tabla2[[#This Row],[Units Sold]]/Cálculos!$C$11</f>
        <v>1.4119387896295921E-4</v>
      </c>
      <c r="M2024" s="6">
        <f>Tabla2[[#This Row],[Total Sales]]-Tabla2[[#This Row],[Operating Profit]]</f>
        <v>67375</v>
      </c>
      <c r="N2024" s="6">
        <v>55125</v>
      </c>
      <c r="O2024" s="46">
        <f>Tabla2[[#This Row],[Operating Profit]]/Tabla2[[#This Row],[Total Sales]]</f>
        <v>0.45</v>
      </c>
      <c r="P2024" s="1" t="s">
        <v>82</v>
      </c>
    </row>
    <row r="2025" spans="1:16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3" t="str">
        <f>IFERROR(LEFT(Tabla2[[#This Row],[Product]],FIND(" ",Tabla2[[#This Row],[Product]])-3),Tabla2[[#This Row],[Product]])</f>
        <v>Men</v>
      </c>
      <c r="I2025" s="6">
        <v>40</v>
      </c>
      <c r="J2025" s="4">
        <v>2500</v>
      </c>
      <c r="K2025" s="6">
        <f>Tabla2[[#This Row],[Price per Unit]]*Tabla2[[#This Row],[Units Sold]]</f>
        <v>100000</v>
      </c>
      <c r="L2025" s="52">
        <f>Tabla2[[#This Row],[Units Sold]]/Cálculos!$C$11</f>
        <v>1.00852770687828E-4</v>
      </c>
      <c r="M2025" s="6">
        <f>Tabla2[[#This Row],[Total Sales]]-Tabla2[[#This Row],[Operating Profit]]</f>
        <v>70000</v>
      </c>
      <c r="N2025" s="6">
        <v>30000</v>
      </c>
      <c r="O2025" s="46">
        <f>Tabla2[[#This Row],[Operating Profit]]/Tabla2[[#This Row],[Total Sales]]</f>
        <v>0.3</v>
      </c>
      <c r="P2025" s="1" t="s">
        <v>82</v>
      </c>
    </row>
    <row r="2026" spans="1:16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3" t="str">
        <f>IFERROR(LEFT(Tabla2[[#This Row],[Product]],FIND(" ",Tabla2[[#This Row],[Product]])-3),Tabla2[[#This Row],[Product]])</f>
        <v>Women</v>
      </c>
      <c r="I2026" s="6">
        <v>35</v>
      </c>
      <c r="J2026" s="4">
        <v>4000</v>
      </c>
      <c r="K2026" s="6">
        <f>Tabla2[[#This Row],[Price per Unit]]*Tabla2[[#This Row],[Units Sold]]</f>
        <v>140000</v>
      </c>
      <c r="L2026" s="52">
        <f>Tabla2[[#This Row],[Units Sold]]/Cálculos!$C$11</f>
        <v>1.6136443310052479E-4</v>
      </c>
      <c r="M2026" s="6">
        <f>Tabla2[[#This Row],[Total Sales]]-Tabla2[[#This Row],[Operating Profit]]</f>
        <v>70000</v>
      </c>
      <c r="N2026" s="6">
        <v>70000</v>
      </c>
      <c r="O2026" s="46">
        <f>Tabla2[[#This Row],[Operating Profit]]/Tabla2[[#This Row],[Total Sales]]</f>
        <v>0.5</v>
      </c>
      <c r="P2026" s="1" t="s">
        <v>82</v>
      </c>
    </row>
    <row r="2027" spans="1:16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3" t="str">
        <f>IFERROR(LEFT(Tabla2[[#This Row],[Product]],FIND(" ",Tabla2[[#This Row],[Product]])-3),Tabla2[[#This Row],[Product]])</f>
        <v>Men</v>
      </c>
      <c r="I2027" s="6">
        <v>20</v>
      </c>
      <c r="J2027" s="4">
        <v>6500</v>
      </c>
      <c r="K2027" s="6">
        <f>Tabla2[[#This Row],[Price per Unit]]*Tabla2[[#This Row],[Units Sold]]</f>
        <v>130000</v>
      </c>
      <c r="L2027" s="52">
        <f>Tabla2[[#This Row],[Units Sold]]/Cálculos!$C$11</f>
        <v>2.6221720378835281E-4</v>
      </c>
      <c r="M2027" s="6">
        <f>Tabla2[[#This Row],[Total Sales]]-Tabla2[[#This Row],[Operating Profit]]</f>
        <v>84500</v>
      </c>
      <c r="N2027" s="6">
        <v>45500</v>
      </c>
      <c r="O2027" s="46">
        <f>Tabla2[[#This Row],[Operating Profit]]/Tabla2[[#This Row],[Total Sales]]</f>
        <v>0.35</v>
      </c>
      <c r="P2027" s="1" t="s">
        <v>82</v>
      </c>
    </row>
    <row r="2028" spans="1:16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3" t="str">
        <f>IFERROR(LEFT(Tabla2[[#This Row],[Product]],FIND(" ",Tabla2[[#This Row],[Product]])-3),Tabla2[[#This Row],[Product]])</f>
        <v>Men</v>
      </c>
      <c r="I2028" s="6">
        <v>30.000000000000004</v>
      </c>
      <c r="J2028" s="4">
        <v>6500</v>
      </c>
      <c r="K2028" s="6">
        <f>Tabla2[[#This Row],[Price per Unit]]*Tabla2[[#This Row],[Units Sold]]</f>
        <v>195000.00000000003</v>
      </c>
      <c r="L2028" s="52">
        <f>Tabla2[[#This Row],[Units Sold]]/Cálculos!$C$11</f>
        <v>2.6221720378835281E-4</v>
      </c>
      <c r="M2028" s="6">
        <f>Tabla2[[#This Row],[Total Sales]]-Tabla2[[#This Row],[Operating Profit]]</f>
        <v>126750.00000000003</v>
      </c>
      <c r="N2028" s="6">
        <v>68250</v>
      </c>
      <c r="O2028" s="46">
        <f>Tabla2[[#This Row],[Operating Profit]]/Tabla2[[#This Row],[Total Sales]]</f>
        <v>0.34999999999999992</v>
      </c>
      <c r="P2028" s="1" t="s">
        <v>82</v>
      </c>
    </row>
    <row r="2029" spans="1:16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3" t="str">
        <f>IFERROR(LEFT(Tabla2[[#This Row],[Product]],FIND(" ",Tabla2[[#This Row],[Product]])-3),Tabla2[[#This Row],[Product]])</f>
        <v>Women</v>
      </c>
      <c r="I2029" s="6">
        <v>24.999999999999996</v>
      </c>
      <c r="J2029" s="4">
        <v>4750</v>
      </c>
      <c r="K2029" s="6">
        <f>Tabla2[[#This Row],[Price per Unit]]*Tabla2[[#This Row],[Units Sold]]</f>
        <v>118749.99999999999</v>
      </c>
      <c r="L2029" s="52">
        <f>Tabla2[[#This Row],[Units Sold]]/Cálculos!$C$11</f>
        <v>1.9162026430687319E-4</v>
      </c>
      <c r="M2029" s="6">
        <f>Tabla2[[#This Row],[Total Sales]]-Tabla2[[#This Row],[Operating Profit]]</f>
        <v>77187.5</v>
      </c>
      <c r="N2029" s="6">
        <v>41562.499999999993</v>
      </c>
      <c r="O2029" s="46">
        <f>Tabla2[[#This Row],[Operating Profit]]/Tabla2[[#This Row],[Total Sales]]</f>
        <v>0.35</v>
      </c>
      <c r="P2029" s="1" t="s">
        <v>82</v>
      </c>
    </row>
    <row r="2030" spans="1:16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3" t="str">
        <f>IFERROR(LEFT(Tabla2[[#This Row],[Product]],FIND(" ",Tabla2[[#This Row],[Product]])-3),Tabla2[[#This Row],[Product]])</f>
        <v>Women</v>
      </c>
      <c r="I2030" s="6">
        <v>30.000000000000004</v>
      </c>
      <c r="J2030" s="4">
        <v>3750</v>
      </c>
      <c r="K2030" s="6">
        <f>Tabla2[[#This Row],[Price per Unit]]*Tabla2[[#This Row],[Units Sold]]</f>
        <v>112500.00000000001</v>
      </c>
      <c r="L2030" s="52">
        <f>Tabla2[[#This Row],[Units Sold]]/Cálculos!$C$11</f>
        <v>1.5127915603174201E-4</v>
      </c>
      <c r="M2030" s="6">
        <f>Tabla2[[#This Row],[Total Sales]]-Tabla2[[#This Row],[Operating Profit]]</f>
        <v>61875.000000000007</v>
      </c>
      <c r="N2030" s="6">
        <v>50625.000000000007</v>
      </c>
      <c r="O2030" s="46">
        <f>Tabla2[[#This Row],[Operating Profit]]/Tabla2[[#This Row],[Total Sales]]</f>
        <v>0.45</v>
      </c>
      <c r="P2030" s="1" t="s">
        <v>82</v>
      </c>
    </row>
    <row r="2031" spans="1:16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3" t="str">
        <f>IFERROR(LEFT(Tabla2[[#This Row],[Product]],FIND(" ",Tabla2[[#This Row],[Product]])-3),Tabla2[[#This Row],[Product]])</f>
        <v>Men</v>
      </c>
      <c r="I2031" s="6">
        <v>35</v>
      </c>
      <c r="J2031" s="4">
        <v>2750</v>
      </c>
      <c r="K2031" s="6">
        <f>Tabla2[[#This Row],[Price per Unit]]*Tabla2[[#This Row],[Units Sold]]</f>
        <v>96250</v>
      </c>
      <c r="L2031" s="52">
        <f>Tabla2[[#This Row],[Units Sold]]/Cálculos!$C$11</f>
        <v>1.109380477566108E-4</v>
      </c>
      <c r="M2031" s="6">
        <f>Tabla2[[#This Row],[Total Sales]]-Tabla2[[#This Row],[Operating Profit]]</f>
        <v>67375</v>
      </c>
      <c r="N2031" s="6">
        <v>28875</v>
      </c>
      <c r="O2031" s="46">
        <f>Tabla2[[#This Row],[Operating Profit]]/Tabla2[[#This Row],[Total Sales]]</f>
        <v>0.3</v>
      </c>
      <c r="P2031" s="1" t="s">
        <v>82</v>
      </c>
    </row>
    <row r="2032" spans="1:16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3" t="str">
        <f>IFERROR(LEFT(Tabla2[[#This Row],[Product]],FIND(" ",Tabla2[[#This Row],[Product]])-3),Tabla2[[#This Row],[Product]])</f>
        <v>Women</v>
      </c>
      <c r="I2032" s="6">
        <v>30.000000000000004</v>
      </c>
      <c r="J2032" s="4">
        <v>5500</v>
      </c>
      <c r="K2032" s="6">
        <f>Tabla2[[#This Row],[Price per Unit]]*Tabla2[[#This Row],[Units Sold]]</f>
        <v>165000.00000000003</v>
      </c>
      <c r="L2032" s="52">
        <f>Tabla2[[#This Row],[Units Sold]]/Cálculos!$C$11</f>
        <v>2.218760955132216E-4</v>
      </c>
      <c r="M2032" s="6">
        <f>Tabla2[[#This Row],[Total Sales]]-Tabla2[[#This Row],[Operating Profit]]</f>
        <v>82500.000000000015</v>
      </c>
      <c r="N2032" s="6">
        <v>82500.000000000015</v>
      </c>
      <c r="O2032" s="46">
        <f>Tabla2[[#This Row],[Operating Profit]]/Tabla2[[#This Row],[Total Sales]]</f>
        <v>0.5</v>
      </c>
      <c r="P2032" s="1" t="s">
        <v>82</v>
      </c>
    </row>
    <row r="2033" spans="1:16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3" t="str">
        <f>IFERROR(LEFT(Tabla2[[#This Row],[Product]],FIND(" ",Tabla2[[#This Row],[Product]])-3),Tabla2[[#This Row],[Product]])</f>
        <v>Men</v>
      </c>
      <c r="I2033" s="6">
        <v>20</v>
      </c>
      <c r="J2033" s="4">
        <v>7000</v>
      </c>
      <c r="K2033" s="6">
        <f>Tabla2[[#This Row],[Price per Unit]]*Tabla2[[#This Row],[Units Sold]]</f>
        <v>140000</v>
      </c>
      <c r="L2033" s="52">
        <f>Tabla2[[#This Row],[Units Sold]]/Cálculos!$C$11</f>
        <v>2.8238775792591842E-4</v>
      </c>
      <c r="M2033" s="6">
        <f>Tabla2[[#This Row],[Total Sales]]-Tabla2[[#This Row],[Operating Profit]]</f>
        <v>91000</v>
      </c>
      <c r="N2033" s="6">
        <v>49000</v>
      </c>
      <c r="O2033" s="46">
        <f>Tabla2[[#This Row],[Operating Profit]]/Tabla2[[#This Row],[Total Sales]]</f>
        <v>0.35</v>
      </c>
      <c r="P2033" s="1" t="s">
        <v>82</v>
      </c>
    </row>
    <row r="2034" spans="1:16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3" t="str">
        <f>IFERROR(LEFT(Tabla2[[#This Row],[Product]],FIND(" ",Tabla2[[#This Row],[Product]])-3),Tabla2[[#This Row],[Product]])</f>
        <v>Men</v>
      </c>
      <c r="I2034" s="6">
        <v>30.000000000000004</v>
      </c>
      <c r="J2034" s="4">
        <v>7250</v>
      </c>
      <c r="K2034" s="6">
        <f>Tabla2[[#This Row],[Price per Unit]]*Tabla2[[#This Row],[Units Sold]]</f>
        <v>217500.00000000003</v>
      </c>
      <c r="L2034" s="52">
        <f>Tabla2[[#This Row],[Units Sold]]/Cálculos!$C$11</f>
        <v>2.9247303499470122E-4</v>
      </c>
      <c r="M2034" s="6">
        <f>Tabla2[[#This Row],[Total Sales]]-Tabla2[[#This Row],[Operating Profit]]</f>
        <v>141375.00000000003</v>
      </c>
      <c r="N2034" s="6">
        <v>76125</v>
      </c>
      <c r="O2034" s="46">
        <f>Tabla2[[#This Row],[Operating Profit]]/Tabla2[[#This Row],[Total Sales]]</f>
        <v>0.35</v>
      </c>
      <c r="P2034" s="1" t="s">
        <v>82</v>
      </c>
    </row>
    <row r="2035" spans="1:16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3" t="str">
        <f>IFERROR(LEFT(Tabla2[[#This Row],[Product]],FIND(" ",Tabla2[[#This Row],[Product]])-3),Tabla2[[#This Row],[Product]])</f>
        <v>Women</v>
      </c>
      <c r="I2035" s="6">
        <v>24.999999999999996</v>
      </c>
      <c r="J2035" s="4">
        <v>5750</v>
      </c>
      <c r="K2035" s="6">
        <f>Tabla2[[#This Row],[Price per Unit]]*Tabla2[[#This Row],[Units Sold]]</f>
        <v>143749.99999999997</v>
      </c>
      <c r="L2035" s="52">
        <f>Tabla2[[#This Row],[Units Sold]]/Cálculos!$C$11</f>
        <v>2.319613725820044E-4</v>
      </c>
      <c r="M2035" s="6">
        <f>Tabla2[[#This Row],[Total Sales]]-Tabla2[[#This Row],[Operating Profit]]</f>
        <v>93437.499999999985</v>
      </c>
      <c r="N2035" s="6">
        <v>50312.499999999985</v>
      </c>
      <c r="O2035" s="46">
        <f>Tabla2[[#This Row],[Operating Profit]]/Tabla2[[#This Row],[Total Sales]]</f>
        <v>0.35</v>
      </c>
      <c r="P2035" s="1" t="s">
        <v>82</v>
      </c>
    </row>
    <row r="2036" spans="1:16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3" t="str">
        <f>IFERROR(LEFT(Tabla2[[#This Row],[Product]],FIND(" ",Tabla2[[#This Row],[Product]])-3),Tabla2[[#This Row],[Product]])</f>
        <v>Women</v>
      </c>
      <c r="I2036" s="6">
        <v>35</v>
      </c>
      <c r="J2036" s="4">
        <v>5000</v>
      </c>
      <c r="K2036" s="6">
        <f>Tabla2[[#This Row],[Price per Unit]]*Tabla2[[#This Row],[Units Sold]]</f>
        <v>175000</v>
      </c>
      <c r="L2036" s="52">
        <f>Tabla2[[#This Row],[Units Sold]]/Cálculos!$C$11</f>
        <v>2.01705541375656E-4</v>
      </c>
      <c r="M2036" s="6">
        <f>Tabla2[[#This Row],[Total Sales]]-Tabla2[[#This Row],[Operating Profit]]</f>
        <v>96250</v>
      </c>
      <c r="N2036" s="6">
        <v>78750</v>
      </c>
      <c r="O2036" s="46">
        <f>Tabla2[[#This Row],[Operating Profit]]/Tabla2[[#This Row],[Total Sales]]</f>
        <v>0.45</v>
      </c>
      <c r="P2036" s="1" t="s">
        <v>82</v>
      </c>
    </row>
    <row r="2037" spans="1:16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3" t="str">
        <f>IFERROR(LEFT(Tabla2[[#This Row],[Product]],FIND(" ",Tabla2[[#This Row],[Product]])-3),Tabla2[[#This Row],[Product]])</f>
        <v>Men</v>
      </c>
      <c r="I2037" s="6">
        <v>50</v>
      </c>
      <c r="J2037" s="4">
        <v>4000</v>
      </c>
      <c r="K2037" s="6">
        <f>Tabla2[[#This Row],[Price per Unit]]*Tabla2[[#This Row],[Units Sold]]</f>
        <v>200000</v>
      </c>
      <c r="L2037" s="52">
        <f>Tabla2[[#This Row],[Units Sold]]/Cálculos!$C$11</f>
        <v>1.6136443310052479E-4</v>
      </c>
      <c r="M2037" s="6">
        <f>Tabla2[[#This Row],[Total Sales]]-Tabla2[[#This Row],[Operating Profit]]</f>
        <v>140000</v>
      </c>
      <c r="N2037" s="6">
        <v>60000</v>
      </c>
      <c r="O2037" s="46">
        <f>Tabla2[[#This Row],[Operating Profit]]/Tabla2[[#This Row],[Total Sales]]</f>
        <v>0.3</v>
      </c>
      <c r="P2037" s="1" t="s">
        <v>82</v>
      </c>
    </row>
    <row r="2038" spans="1:16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3" t="str">
        <f>IFERROR(LEFT(Tabla2[[#This Row],[Product]],FIND(" ",Tabla2[[#This Row],[Product]])-3),Tabla2[[#This Row],[Product]])</f>
        <v>Women</v>
      </c>
      <c r="I2038" s="6">
        <v>45</v>
      </c>
      <c r="J2038" s="4">
        <v>7500</v>
      </c>
      <c r="K2038" s="6">
        <f>Tabla2[[#This Row],[Price per Unit]]*Tabla2[[#This Row],[Units Sold]]</f>
        <v>337500</v>
      </c>
      <c r="L2038" s="52">
        <f>Tabla2[[#This Row],[Units Sold]]/Cálculos!$C$11</f>
        <v>3.0255831206348402E-4</v>
      </c>
      <c r="M2038" s="6">
        <f>Tabla2[[#This Row],[Total Sales]]-Tabla2[[#This Row],[Operating Profit]]</f>
        <v>168750</v>
      </c>
      <c r="N2038" s="6">
        <v>168750</v>
      </c>
      <c r="O2038" s="46">
        <f>Tabla2[[#This Row],[Operating Profit]]/Tabla2[[#This Row],[Total Sales]]</f>
        <v>0.5</v>
      </c>
      <c r="P2038" s="1" t="s">
        <v>82</v>
      </c>
    </row>
    <row r="2039" spans="1:16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3" t="str">
        <f>IFERROR(LEFT(Tabla2[[#This Row],[Product]],FIND(" ",Tabla2[[#This Row],[Product]])-3),Tabla2[[#This Row],[Product]])</f>
        <v>Men</v>
      </c>
      <c r="I2039" s="6">
        <v>45</v>
      </c>
      <c r="J2039" s="4">
        <v>7500</v>
      </c>
      <c r="K2039" s="6">
        <f>Tabla2[[#This Row],[Price per Unit]]*Tabla2[[#This Row],[Units Sold]]</f>
        <v>337500</v>
      </c>
      <c r="L2039" s="52">
        <f>Tabla2[[#This Row],[Units Sold]]/Cálculos!$C$11</f>
        <v>3.0255831206348402E-4</v>
      </c>
      <c r="M2039" s="6">
        <f>Tabla2[[#This Row],[Total Sales]]-Tabla2[[#This Row],[Operating Profit]]</f>
        <v>219375</v>
      </c>
      <c r="N2039" s="6">
        <v>118124.99999999999</v>
      </c>
      <c r="O2039" s="46">
        <f>Tabla2[[#This Row],[Operating Profit]]/Tabla2[[#This Row],[Total Sales]]</f>
        <v>0.35</v>
      </c>
      <c r="P2039" s="1" t="s">
        <v>82</v>
      </c>
    </row>
    <row r="2040" spans="1:16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3" t="str">
        <f>IFERROR(LEFT(Tabla2[[#This Row],[Product]],FIND(" ",Tabla2[[#This Row],[Product]])-3),Tabla2[[#This Row],[Product]])</f>
        <v>Men</v>
      </c>
      <c r="I2040" s="6">
        <v>50</v>
      </c>
      <c r="J2040" s="4">
        <v>7500</v>
      </c>
      <c r="K2040" s="6">
        <f>Tabla2[[#This Row],[Price per Unit]]*Tabla2[[#This Row],[Units Sold]]</f>
        <v>375000</v>
      </c>
      <c r="L2040" s="52">
        <f>Tabla2[[#This Row],[Units Sold]]/Cálculos!$C$11</f>
        <v>3.0255831206348402E-4</v>
      </c>
      <c r="M2040" s="6">
        <f>Tabla2[[#This Row],[Total Sales]]-Tabla2[[#This Row],[Operating Profit]]</f>
        <v>243750</v>
      </c>
      <c r="N2040" s="6">
        <v>131250</v>
      </c>
      <c r="O2040" s="46">
        <f>Tabla2[[#This Row],[Operating Profit]]/Tabla2[[#This Row],[Total Sales]]</f>
        <v>0.35</v>
      </c>
      <c r="P2040" s="1" t="s">
        <v>82</v>
      </c>
    </row>
    <row r="2041" spans="1:16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3" t="str">
        <f>IFERROR(LEFT(Tabla2[[#This Row],[Product]],FIND(" ",Tabla2[[#This Row],[Product]])-3),Tabla2[[#This Row],[Product]])</f>
        <v>Women</v>
      </c>
      <c r="I2041" s="6">
        <v>50</v>
      </c>
      <c r="J2041" s="4">
        <v>6000</v>
      </c>
      <c r="K2041" s="6">
        <f>Tabla2[[#This Row],[Price per Unit]]*Tabla2[[#This Row],[Units Sold]]</f>
        <v>300000</v>
      </c>
      <c r="L2041" s="52">
        <f>Tabla2[[#This Row],[Units Sold]]/Cálculos!$C$11</f>
        <v>2.4204664965078721E-4</v>
      </c>
      <c r="M2041" s="6">
        <f>Tabla2[[#This Row],[Total Sales]]-Tabla2[[#This Row],[Operating Profit]]</f>
        <v>195000</v>
      </c>
      <c r="N2041" s="6">
        <v>105000</v>
      </c>
      <c r="O2041" s="46">
        <f>Tabla2[[#This Row],[Operating Profit]]/Tabla2[[#This Row],[Total Sales]]</f>
        <v>0.35</v>
      </c>
      <c r="P2041" s="1" t="s">
        <v>82</v>
      </c>
    </row>
    <row r="2042" spans="1:16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3" t="str">
        <f>IFERROR(LEFT(Tabla2[[#This Row],[Product]],FIND(" ",Tabla2[[#This Row],[Product]])-3),Tabla2[[#This Row],[Product]])</f>
        <v>Women</v>
      </c>
      <c r="I2042" s="6">
        <v>50</v>
      </c>
      <c r="J2042" s="4">
        <v>5500</v>
      </c>
      <c r="K2042" s="6">
        <f>Tabla2[[#This Row],[Price per Unit]]*Tabla2[[#This Row],[Units Sold]]</f>
        <v>275000</v>
      </c>
      <c r="L2042" s="52">
        <f>Tabla2[[#This Row],[Units Sold]]/Cálculos!$C$11</f>
        <v>2.218760955132216E-4</v>
      </c>
      <c r="M2042" s="6">
        <f>Tabla2[[#This Row],[Total Sales]]-Tabla2[[#This Row],[Operating Profit]]</f>
        <v>151250</v>
      </c>
      <c r="N2042" s="6">
        <v>123750</v>
      </c>
      <c r="O2042" s="46">
        <f>Tabla2[[#This Row],[Operating Profit]]/Tabla2[[#This Row],[Total Sales]]</f>
        <v>0.45</v>
      </c>
      <c r="P2042" s="1" t="s">
        <v>82</v>
      </c>
    </row>
    <row r="2043" spans="1:16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3" t="str">
        <f>IFERROR(LEFT(Tabla2[[#This Row],[Product]],FIND(" ",Tabla2[[#This Row],[Product]])-3),Tabla2[[#This Row],[Product]])</f>
        <v>Men</v>
      </c>
      <c r="I2043" s="6">
        <v>55.000000000000007</v>
      </c>
      <c r="J2043" s="4">
        <v>4500</v>
      </c>
      <c r="K2043" s="6">
        <f>Tabla2[[#This Row],[Price per Unit]]*Tabla2[[#This Row],[Units Sold]]</f>
        <v>247500.00000000003</v>
      </c>
      <c r="L2043" s="52">
        <f>Tabla2[[#This Row],[Units Sold]]/Cálculos!$C$11</f>
        <v>1.8153498723809039E-4</v>
      </c>
      <c r="M2043" s="6">
        <f>Tabla2[[#This Row],[Total Sales]]-Tabla2[[#This Row],[Operating Profit]]</f>
        <v>173250.00000000003</v>
      </c>
      <c r="N2043" s="6">
        <v>74250</v>
      </c>
      <c r="O2043" s="46">
        <f>Tabla2[[#This Row],[Operating Profit]]/Tabla2[[#This Row],[Total Sales]]</f>
        <v>0.3</v>
      </c>
      <c r="P2043" s="1" t="s">
        <v>82</v>
      </c>
    </row>
    <row r="2044" spans="1:16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3" t="str">
        <f>IFERROR(LEFT(Tabla2[[#This Row],[Product]],FIND(" ",Tabla2[[#This Row],[Product]])-3),Tabla2[[#This Row],[Product]])</f>
        <v>Women</v>
      </c>
      <c r="I2044" s="6">
        <v>60.000000000000007</v>
      </c>
      <c r="J2044" s="4">
        <v>8250</v>
      </c>
      <c r="K2044" s="6">
        <f>Tabla2[[#This Row],[Price per Unit]]*Tabla2[[#This Row],[Units Sold]]</f>
        <v>495000.00000000006</v>
      </c>
      <c r="L2044" s="52">
        <f>Tabla2[[#This Row],[Units Sold]]/Cálculos!$C$11</f>
        <v>3.3281414326983237E-4</v>
      </c>
      <c r="M2044" s="6">
        <f>Tabla2[[#This Row],[Total Sales]]-Tabla2[[#This Row],[Operating Profit]]</f>
        <v>247500.00000000003</v>
      </c>
      <c r="N2044" s="6">
        <v>247500.00000000003</v>
      </c>
      <c r="O2044" s="46">
        <f>Tabla2[[#This Row],[Operating Profit]]/Tabla2[[#This Row],[Total Sales]]</f>
        <v>0.5</v>
      </c>
      <c r="P2044" s="1" t="s">
        <v>82</v>
      </c>
    </row>
    <row r="2045" spans="1:16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3" t="str">
        <f>IFERROR(LEFT(Tabla2[[#This Row],[Product]],FIND(" ",Tabla2[[#This Row],[Product]])-3),Tabla2[[#This Row],[Product]])</f>
        <v>Men</v>
      </c>
      <c r="I2045" s="6">
        <v>50</v>
      </c>
      <c r="J2045" s="4">
        <v>7750</v>
      </c>
      <c r="K2045" s="6">
        <f>Tabla2[[#This Row],[Price per Unit]]*Tabla2[[#This Row],[Units Sold]]</f>
        <v>387500</v>
      </c>
      <c r="L2045" s="52">
        <f>Tabla2[[#This Row],[Units Sold]]/Cálculos!$C$11</f>
        <v>3.1264358913226677E-4</v>
      </c>
      <c r="M2045" s="6">
        <f>Tabla2[[#This Row],[Total Sales]]-Tabla2[[#This Row],[Operating Profit]]</f>
        <v>232500</v>
      </c>
      <c r="N2045" s="6">
        <v>155000</v>
      </c>
      <c r="O2045" s="46">
        <f>Tabla2[[#This Row],[Operating Profit]]/Tabla2[[#This Row],[Total Sales]]</f>
        <v>0.4</v>
      </c>
      <c r="P2045" s="1" t="s">
        <v>82</v>
      </c>
    </row>
    <row r="2046" spans="1:16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3" t="str">
        <f>IFERROR(LEFT(Tabla2[[#This Row],[Product]],FIND(" ",Tabla2[[#This Row],[Product]])-3),Tabla2[[#This Row],[Product]])</f>
        <v>Men</v>
      </c>
      <c r="I2046" s="6">
        <v>55.000000000000007</v>
      </c>
      <c r="J2046" s="4">
        <v>7750</v>
      </c>
      <c r="K2046" s="6">
        <f>Tabla2[[#This Row],[Price per Unit]]*Tabla2[[#This Row],[Units Sold]]</f>
        <v>426250.00000000006</v>
      </c>
      <c r="L2046" s="52">
        <f>Tabla2[[#This Row],[Units Sold]]/Cálculos!$C$11</f>
        <v>3.1264358913226677E-4</v>
      </c>
      <c r="M2046" s="6">
        <f>Tabla2[[#This Row],[Total Sales]]-Tabla2[[#This Row],[Operating Profit]]</f>
        <v>255750.00000000006</v>
      </c>
      <c r="N2046" s="6">
        <v>170500</v>
      </c>
      <c r="O2046" s="46">
        <f>Tabla2[[#This Row],[Operating Profit]]/Tabla2[[#This Row],[Total Sales]]</f>
        <v>0.39999999999999997</v>
      </c>
      <c r="P2046" s="1" t="s">
        <v>82</v>
      </c>
    </row>
    <row r="2047" spans="1:16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3" t="str">
        <f>IFERROR(LEFT(Tabla2[[#This Row],[Product]],FIND(" ",Tabla2[[#This Row],[Product]])-3),Tabla2[[#This Row],[Product]])</f>
        <v>Women</v>
      </c>
      <c r="I2047" s="6">
        <v>50</v>
      </c>
      <c r="J2047" s="4">
        <v>9250</v>
      </c>
      <c r="K2047" s="6">
        <f>Tabla2[[#This Row],[Price per Unit]]*Tabla2[[#This Row],[Units Sold]]</f>
        <v>462500</v>
      </c>
      <c r="L2047" s="52">
        <f>Tabla2[[#This Row],[Units Sold]]/Cálculos!$C$11</f>
        <v>3.7315525154496358E-4</v>
      </c>
      <c r="M2047" s="6">
        <f>Tabla2[[#This Row],[Total Sales]]-Tabla2[[#This Row],[Operating Profit]]</f>
        <v>277500</v>
      </c>
      <c r="N2047" s="6">
        <v>184999.99999999997</v>
      </c>
      <c r="O2047" s="46">
        <f>Tabla2[[#This Row],[Operating Profit]]/Tabla2[[#This Row],[Total Sales]]</f>
        <v>0.39999999999999991</v>
      </c>
      <c r="P2047" s="1" t="s">
        <v>82</v>
      </c>
    </row>
    <row r="2048" spans="1:16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3" t="str">
        <f>IFERROR(LEFT(Tabla2[[#This Row],[Product]],FIND(" ",Tabla2[[#This Row],[Product]])-3),Tabla2[[#This Row],[Product]])</f>
        <v>Women</v>
      </c>
      <c r="I2048" s="6">
        <v>50</v>
      </c>
      <c r="J2048" s="4">
        <v>5250</v>
      </c>
      <c r="K2048" s="6">
        <f>Tabla2[[#This Row],[Price per Unit]]*Tabla2[[#This Row],[Units Sold]]</f>
        <v>262500</v>
      </c>
      <c r="L2048" s="52">
        <f>Tabla2[[#This Row],[Units Sold]]/Cálculos!$C$11</f>
        <v>2.117908184444388E-4</v>
      </c>
      <c r="M2048" s="6">
        <f>Tabla2[[#This Row],[Total Sales]]-Tabla2[[#This Row],[Operating Profit]]</f>
        <v>131250</v>
      </c>
      <c r="N2048" s="6">
        <v>131250</v>
      </c>
      <c r="O2048" s="46">
        <f>Tabla2[[#This Row],[Operating Profit]]/Tabla2[[#This Row],[Total Sales]]</f>
        <v>0.5</v>
      </c>
      <c r="P2048" s="1" t="s">
        <v>82</v>
      </c>
    </row>
    <row r="2049" spans="1:16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3" t="str">
        <f>IFERROR(LEFT(Tabla2[[#This Row],[Product]],FIND(" ",Tabla2[[#This Row],[Product]])-3),Tabla2[[#This Row],[Product]])</f>
        <v>Men</v>
      </c>
      <c r="I2049" s="6">
        <v>55.000000000000007</v>
      </c>
      <c r="J2049" s="4">
        <v>5250</v>
      </c>
      <c r="K2049" s="6">
        <f>Tabla2[[#This Row],[Price per Unit]]*Tabla2[[#This Row],[Units Sold]]</f>
        <v>288750.00000000006</v>
      </c>
      <c r="L2049" s="52">
        <f>Tabla2[[#This Row],[Units Sold]]/Cálculos!$C$11</f>
        <v>2.117908184444388E-4</v>
      </c>
      <c r="M2049" s="6">
        <f>Tabla2[[#This Row],[Total Sales]]-Tabla2[[#This Row],[Operating Profit]]</f>
        <v>187687.50000000006</v>
      </c>
      <c r="N2049" s="6">
        <v>101062.50000000001</v>
      </c>
      <c r="O2049" s="46">
        <f>Tabla2[[#This Row],[Operating Profit]]/Tabla2[[#This Row],[Total Sales]]</f>
        <v>0.35</v>
      </c>
      <c r="P2049" s="1" t="s">
        <v>82</v>
      </c>
    </row>
    <row r="2050" spans="1:16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3" t="str">
        <f>IFERROR(LEFT(Tabla2[[#This Row],[Product]],FIND(" ",Tabla2[[#This Row],[Product]])-3),Tabla2[[#This Row],[Product]])</f>
        <v>Women</v>
      </c>
      <c r="I2050" s="6">
        <v>65</v>
      </c>
      <c r="J2050" s="4">
        <v>8000</v>
      </c>
      <c r="K2050" s="6">
        <f>Tabla2[[#This Row],[Price per Unit]]*Tabla2[[#This Row],[Units Sold]]</f>
        <v>520000</v>
      </c>
      <c r="L2050" s="52">
        <f>Tabla2[[#This Row],[Units Sold]]/Cálculos!$C$11</f>
        <v>3.2272886620104957E-4</v>
      </c>
      <c r="M2050" s="6">
        <f>Tabla2[[#This Row],[Total Sales]]-Tabla2[[#This Row],[Operating Profit]]</f>
        <v>234000</v>
      </c>
      <c r="N2050" s="6">
        <v>286000</v>
      </c>
      <c r="O2050" s="46">
        <f>Tabla2[[#This Row],[Operating Profit]]/Tabla2[[#This Row],[Total Sales]]</f>
        <v>0.55000000000000004</v>
      </c>
      <c r="P2050" s="1" t="s">
        <v>82</v>
      </c>
    </row>
    <row r="2051" spans="1:16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3" t="str">
        <f>IFERROR(LEFT(Tabla2[[#This Row],[Product]],FIND(" ",Tabla2[[#This Row],[Product]])-3),Tabla2[[#This Row],[Product]])</f>
        <v>Men</v>
      </c>
      <c r="I2051" s="6">
        <v>50</v>
      </c>
      <c r="J2051" s="4">
        <v>7500</v>
      </c>
      <c r="K2051" s="6">
        <f>Tabla2[[#This Row],[Price per Unit]]*Tabla2[[#This Row],[Units Sold]]</f>
        <v>375000</v>
      </c>
      <c r="L2051" s="52">
        <f>Tabla2[[#This Row],[Units Sold]]/Cálculos!$C$11</f>
        <v>3.0255831206348402E-4</v>
      </c>
      <c r="M2051" s="6">
        <f>Tabla2[[#This Row],[Total Sales]]-Tabla2[[#This Row],[Operating Profit]]</f>
        <v>225000</v>
      </c>
      <c r="N2051" s="6">
        <v>150000</v>
      </c>
      <c r="O2051" s="46">
        <f>Tabla2[[#This Row],[Operating Profit]]/Tabla2[[#This Row],[Total Sales]]</f>
        <v>0.4</v>
      </c>
      <c r="P2051" s="1" t="s">
        <v>82</v>
      </c>
    </row>
    <row r="2052" spans="1:16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3" t="str">
        <f>IFERROR(LEFT(Tabla2[[#This Row],[Product]],FIND(" ",Tabla2[[#This Row],[Product]])-3),Tabla2[[#This Row],[Product]])</f>
        <v>Men</v>
      </c>
      <c r="I2052" s="6">
        <v>55.000000000000007</v>
      </c>
      <c r="J2052" s="4">
        <v>7500</v>
      </c>
      <c r="K2052" s="6">
        <f>Tabla2[[#This Row],[Price per Unit]]*Tabla2[[#This Row],[Units Sold]]</f>
        <v>412500.00000000006</v>
      </c>
      <c r="L2052" s="52">
        <f>Tabla2[[#This Row],[Units Sold]]/Cálculos!$C$11</f>
        <v>3.0255831206348402E-4</v>
      </c>
      <c r="M2052" s="6">
        <f>Tabla2[[#This Row],[Total Sales]]-Tabla2[[#This Row],[Operating Profit]]</f>
        <v>247500.00000000006</v>
      </c>
      <c r="N2052" s="6">
        <v>165000</v>
      </c>
      <c r="O2052" s="46">
        <f>Tabla2[[#This Row],[Operating Profit]]/Tabla2[[#This Row],[Total Sales]]</f>
        <v>0.39999999999999997</v>
      </c>
      <c r="P2052" s="1" t="s">
        <v>82</v>
      </c>
    </row>
    <row r="2053" spans="1:16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3" t="str">
        <f>IFERROR(LEFT(Tabla2[[#This Row],[Product]],FIND(" ",Tabla2[[#This Row],[Product]])-3),Tabla2[[#This Row],[Product]])</f>
        <v>Women</v>
      </c>
      <c r="I2053" s="6">
        <v>50</v>
      </c>
      <c r="J2053" s="4">
        <v>9250</v>
      </c>
      <c r="K2053" s="6">
        <f>Tabla2[[#This Row],[Price per Unit]]*Tabla2[[#This Row],[Units Sold]]</f>
        <v>462500</v>
      </c>
      <c r="L2053" s="52">
        <f>Tabla2[[#This Row],[Units Sold]]/Cálculos!$C$11</f>
        <v>3.7315525154496358E-4</v>
      </c>
      <c r="M2053" s="6">
        <f>Tabla2[[#This Row],[Total Sales]]-Tabla2[[#This Row],[Operating Profit]]</f>
        <v>277500</v>
      </c>
      <c r="N2053" s="6">
        <v>184999.99999999997</v>
      </c>
      <c r="O2053" s="46">
        <f>Tabla2[[#This Row],[Operating Profit]]/Tabla2[[#This Row],[Total Sales]]</f>
        <v>0.39999999999999991</v>
      </c>
      <c r="P2053" s="1" t="s">
        <v>82</v>
      </c>
    </row>
    <row r="2054" spans="1:16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3" t="str">
        <f>IFERROR(LEFT(Tabla2[[#This Row],[Product]],FIND(" ",Tabla2[[#This Row],[Product]])-3),Tabla2[[#This Row],[Product]])</f>
        <v>Women</v>
      </c>
      <c r="I2054" s="6">
        <v>50</v>
      </c>
      <c r="J2054" s="4">
        <v>4750</v>
      </c>
      <c r="K2054" s="6">
        <f>Tabla2[[#This Row],[Price per Unit]]*Tabla2[[#This Row],[Units Sold]]</f>
        <v>237500</v>
      </c>
      <c r="L2054" s="52">
        <f>Tabla2[[#This Row],[Units Sold]]/Cálculos!$C$11</f>
        <v>1.9162026430687319E-4</v>
      </c>
      <c r="M2054" s="6">
        <f>Tabla2[[#This Row],[Total Sales]]-Tabla2[[#This Row],[Operating Profit]]</f>
        <v>118750</v>
      </c>
      <c r="N2054" s="6">
        <v>118750</v>
      </c>
      <c r="O2054" s="46">
        <f>Tabla2[[#This Row],[Operating Profit]]/Tabla2[[#This Row],[Total Sales]]</f>
        <v>0.5</v>
      </c>
      <c r="P2054" s="1" t="s">
        <v>82</v>
      </c>
    </row>
    <row r="2055" spans="1:16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3" t="str">
        <f>IFERROR(LEFT(Tabla2[[#This Row],[Product]],FIND(" ",Tabla2[[#This Row],[Product]])-3),Tabla2[[#This Row],[Product]])</f>
        <v>Men</v>
      </c>
      <c r="I2055" s="6">
        <v>55.000000000000007</v>
      </c>
      <c r="J2055" s="4">
        <v>4750</v>
      </c>
      <c r="K2055" s="6">
        <f>Tabla2[[#This Row],[Price per Unit]]*Tabla2[[#This Row],[Units Sold]]</f>
        <v>261250.00000000003</v>
      </c>
      <c r="L2055" s="52">
        <f>Tabla2[[#This Row],[Units Sold]]/Cálculos!$C$11</f>
        <v>1.9162026430687319E-4</v>
      </c>
      <c r="M2055" s="6">
        <f>Tabla2[[#This Row],[Total Sales]]-Tabla2[[#This Row],[Operating Profit]]</f>
        <v>169812.50000000003</v>
      </c>
      <c r="N2055" s="6">
        <v>91437.5</v>
      </c>
      <c r="O2055" s="46">
        <f>Tabla2[[#This Row],[Operating Profit]]/Tabla2[[#This Row],[Total Sales]]</f>
        <v>0.35</v>
      </c>
      <c r="P2055" s="1" t="s">
        <v>82</v>
      </c>
    </row>
    <row r="2056" spans="1:16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3" t="str">
        <f>IFERROR(LEFT(Tabla2[[#This Row],[Product]],FIND(" ",Tabla2[[#This Row],[Product]])-3),Tabla2[[#This Row],[Product]])</f>
        <v>Women</v>
      </c>
      <c r="I2056" s="6">
        <v>60</v>
      </c>
      <c r="J2056" s="4">
        <v>7250</v>
      </c>
      <c r="K2056" s="6">
        <f>Tabla2[[#This Row],[Price per Unit]]*Tabla2[[#This Row],[Units Sold]]</f>
        <v>435000</v>
      </c>
      <c r="L2056" s="52">
        <f>Tabla2[[#This Row],[Units Sold]]/Cálculos!$C$11</f>
        <v>2.9247303499470122E-4</v>
      </c>
      <c r="M2056" s="6">
        <f>Tabla2[[#This Row],[Total Sales]]-Tabla2[[#This Row],[Operating Profit]]</f>
        <v>195749.99999999997</v>
      </c>
      <c r="N2056" s="6">
        <v>239250.00000000003</v>
      </c>
      <c r="O2056" s="46">
        <f>Tabla2[[#This Row],[Operating Profit]]/Tabla2[[#This Row],[Total Sales]]</f>
        <v>0.55000000000000004</v>
      </c>
      <c r="P2056" s="1" t="s">
        <v>82</v>
      </c>
    </row>
    <row r="2057" spans="1:16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3" t="str">
        <f>IFERROR(LEFT(Tabla2[[#This Row],[Product]],FIND(" ",Tabla2[[#This Row],[Product]])-3),Tabla2[[#This Row],[Product]])</f>
        <v>Men</v>
      </c>
      <c r="I2057" s="6">
        <v>55.000000000000007</v>
      </c>
      <c r="J2057" s="4">
        <v>6750</v>
      </c>
      <c r="K2057" s="6">
        <f>Tabla2[[#This Row],[Price per Unit]]*Tabla2[[#This Row],[Units Sold]]</f>
        <v>371250.00000000006</v>
      </c>
      <c r="L2057" s="52">
        <f>Tabla2[[#This Row],[Units Sold]]/Cálculos!$C$11</f>
        <v>2.7230248085713561E-4</v>
      </c>
      <c r="M2057" s="6">
        <f>Tabla2[[#This Row],[Total Sales]]-Tabla2[[#This Row],[Operating Profit]]</f>
        <v>222750.00000000006</v>
      </c>
      <c r="N2057" s="6">
        <v>148500</v>
      </c>
      <c r="O2057" s="46">
        <f>Tabla2[[#This Row],[Operating Profit]]/Tabla2[[#This Row],[Total Sales]]</f>
        <v>0.39999999999999991</v>
      </c>
      <c r="P2057" s="1" t="s">
        <v>82</v>
      </c>
    </row>
    <row r="2058" spans="1:16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3" t="str">
        <f>IFERROR(LEFT(Tabla2[[#This Row],[Product]],FIND(" ",Tabla2[[#This Row],[Product]])-3),Tabla2[[#This Row],[Product]])</f>
        <v>Men</v>
      </c>
      <c r="I2058" s="6">
        <v>55.000000000000007</v>
      </c>
      <c r="J2058" s="4">
        <v>6250</v>
      </c>
      <c r="K2058" s="6">
        <f>Tabla2[[#This Row],[Price per Unit]]*Tabla2[[#This Row],[Units Sold]]</f>
        <v>343750.00000000006</v>
      </c>
      <c r="L2058" s="52">
        <f>Tabla2[[#This Row],[Units Sold]]/Cálculos!$C$11</f>
        <v>2.5213192671957001E-4</v>
      </c>
      <c r="M2058" s="6">
        <f>Tabla2[[#This Row],[Total Sales]]-Tabla2[[#This Row],[Operating Profit]]</f>
        <v>206250.00000000006</v>
      </c>
      <c r="N2058" s="6">
        <v>137500</v>
      </c>
      <c r="O2058" s="46">
        <f>Tabla2[[#This Row],[Operating Profit]]/Tabla2[[#This Row],[Total Sales]]</f>
        <v>0.39999999999999991</v>
      </c>
      <c r="P2058" s="1" t="s">
        <v>82</v>
      </c>
    </row>
    <row r="2059" spans="1:16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3" t="str">
        <f>IFERROR(LEFT(Tabla2[[#This Row],[Product]],FIND(" ",Tabla2[[#This Row],[Product]])-3),Tabla2[[#This Row],[Product]])</f>
        <v>Women</v>
      </c>
      <c r="I2059" s="6">
        <v>60</v>
      </c>
      <c r="J2059" s="4">
        <v>6750</v>
      </c>
      <c r="K2059" s="6">
        <f>Tabla2[[#This Row],[Price per Unit]]*Tabla2[[#This Row],[Units Sold]]</f>
        <v>405000</v>
      </c>
      <c r="L2059" s="52">
        <f>Tabla2[[#This Row],[Units Sold]]/Cálculos!$C$11</f>
        <v>2.7230248085713561E-4</v>
      </c>
      <c r="M2059" s="6">
        <f>Tabla2[[#This Row],[Total Sales]]-Tabla2[[#This Row],[Operating Profit]]</f>
        <v>243000</v>
      </c>
      <c r="N2059" s="6">
        <v>162000</v>
      </c>
      <c r="O2059" s="46">
        <f>Tabla2[[#This Row],[Operating Profit]]/Tabla2[[#This Row],[Total Sales]]</f>
        <v>0.4</v>
      </c>
      <c r="P2059" s="1" t="s">
        <v>82</v>
      </c>
    </row>
    <row r="2060" spans="1:16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3" t="str">
        <f>IFERROR(LEFT(Tabla2[[#This Row],[Product]],FIND(" ",Tabla2[[#This Row],[Product]])-3),Tabla2[[#This Row],[Product]])</f>
        <v>Women</v>
      </c>
      <c r="I2060" s="6">
        <v>60</v>
      </c>
      <c r="J2060" s="4">
        <v>4000</v>
      </c>
      <c r="K2060" s="6">
        <f>Tabla2[[#This Row],[Price per Unit]]*Tabla2[[#This Row],[Units Sold]]</f>
        <v>240000</v>
      </c>
      <c r="L2060" s="52">
        <f>Tabla2[[#This Row],[Units Sold]]/Cálculos!$C$11</f>
        <v>1.6136443310052479E-4</v>
      </c>
      <c r="M2060" s="6">
        <f>Tabla2[[#This Row],[Total Sales]]-Tabla2[[#This Row],[Operating Profit]]</f>
        <v>120000</v>
      </c>
      <c r="N2060" s="6">
        <v>120000</v>
      </c>
      <c r="O2060" s="46">
        <f>Tabla2[[#This Row],[Operating Profit]]/Tabla2[[#This Row],[Total Sales]]</f>
        <v>0.5</v>
      </c>
      <c r="P2060" s="1" t="s">
        <v>82</v>
      </c>
    </row>
    <row r="2061" spans="1:16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3" t="str">
        <f>IFERROR(LEFT(Tabla2[[#This Row],[Product]],FIND(" ",Tabla2[[#This Row],[Product]])-3),Tabla2[[#This Row],[Product]])</f>
        <v>Men</v>
      </c>
      <c r="I2061" s="6">
        <v>55.000000000000007</v>
      </c>
      <c r="J2061" s="4">
        <v>4000</v>
      </c>
      <c r="K2061" s="6">
        <f>Tabla2[[#This Row],[Price per Unit]]*Tabla2[[#This Row],[Units Sold]]</f>
        <v>220000.00000000003</v>
      </c>
      <c r="L2061" s="52">
        <f>Tabla2[[#This Row],[Units Sold]]/Cálculos!$C$11</f>
        <v>1.6136443310052479E-4</v>
      </c>
      <c r="M2061" s="6">
        <f>Tabla2[[#This Row],[Total Sales]]-Tabla2[[#This Row],[Operating Profit]]</f>
        <v>143000.00000000003</v>
      </c>
      <c r="N2061" s="6">
        <v>77000</v>
      </c>
      <c r="O2061" s="46">
        <f>Tabla2[[#This Row],[Operating Profit]]/Tabla2[[#This Row],[Total Sales]]</f>
        <v>0.35</v>
      </c>
      <c r="P2061" s="1" t="s">
        <v>82</v>
      </c>
    </row>
    <row r="2062" spans="1:16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3" t="str">
        <f>IFERROR(LEFT(Tabla2[[#This Row],[Product]],FIND(" ",Tabla2[[#This Row],[Product]])-3),Tabla2[[#This Row],[Product]])</f>
        <v>Women</v>
      </c>
      <c r="I2062" s="6">
        <v>50</v>
      </c>
      <c r="J2062" s="4">
        <v>6250</v>
      </c>
      <c r="K2062" s="6">
        <f>Tabla2[[#This Row],[Price per Unit]]*Tabla2[[#This Row],[Units Sold]]</f>
        <v>312500</v>
      </c>
      <c r="L2062" s="52">
        <f>Tabla2[[#This Row],[Units Sold]]/Cálculos!$C$11</f>
        <v>2.5213192671957001E-4</v>
      </c>
      <c r="M2062" s="6">
        <f>Tabla2[[#This Row],[Total Sales]]-Tabla2[[#This Row],[Operating Profit]]</f>
        <v>140625</v>
      </c>
      <c r="N2062" s="6">
        <v>171875</v>
      </c>
      <c r="O2062" s="46">
        <f>Tabla2[[#This Row],[Operating Profit]]/Tabla2[[#This Row],[Total Sales]]</f>
        <v>0.55000000000000004</v>
      </c>
      <c r="P2062" s="1" t="s">
        <v>82</v>
      </c>
    </row>
    <row r="2063" spans="1:16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3" t="str">
        <f>IFERROR(LEFT(Tabla2[[#This Row],[Product]],FIND(" ",Tabla2[[#This Row],[Product]])-3),Tabla2[[#This Row],[Product]])</f>
        <v>Men</v>
      </c>
      <c r="I2063" s="6">
        <v>40</v>
      </c>
      <c r="J2063" s="4">
        <v>5750</v>
      </c>
      <c r="K2063" s="6">
        <f>Tabla2[[#This Row],[Price per Unit]]*Tabla2[[#This Row],[Units Sold]]</f>
        <v>230000</v>
      </c>
      <c r="L2063" s="52">
        <f>Tabla2[[#This Row],[Units Sold]]/Cálculos!$C$11</f>
        <v>2.319613725820044E-4</v>
      </c>
      <c r="M2063" s="6">
        <f>Tabla2[[#This Row],[Total Sales]]-Tabla2[[#This Row],[Operating Profit]]</f>
        <v>138000</v>
      </c>
      <c r="N2063" s="6">
        <v>91999.999999999985</v>
      </c>
      <c r="O2063" s="46">
        <f>Tabla2[[#This Row],[Operating Profit]]/Tabla2[[#This Row],[Total Sales]]</f>
        <v>0.39999999999999991</v>
      </c>
      <c r="P2063" s="1" t="s">
        <v>82</v>
      </c>
    </row>
    <row r="2064" spans="1:16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3" t="str">
        <f>IFERROR(LEFT(Tabla2[[#This Row],[Product]],FIND(" ",Tabla2[[#This Row],[Product]])-3),Tabla2[[#This Row],[Product]])</f>
        <v>Men</v>
      </c>
      <c r="I2064" s="6">
        <v>40</v>
      </c>
      <c r="J2064" s="4">
        <v>5750</v>
      </c>
      <c r="K2064" s="6">
        <f>Tabla2[[#This Row],[Price per Unit]]*Tabla2[[#This Row],[Units Sold]]</f>
        <v>230000</v>
      </c>
      <c r="L2064" s="52">
        <f>Tabla2[[#This Row],[Units Sold]]/Cálculos!$C$11</f>
        <v>2.319613725820044E-4</v>
      </c>
      <c r="M2064" s="6">
        <f>Tabla2[[#This Row],[Total Sales]]-Tabla2[[#This Row],[Operating Profit]]</f>
        <v>138000</v>
      </c>
      <c r="N2064" s="6">
        <v>91999.999999999985</v>
      </c>
      <c r="O2064" s="46">
        <f>Tabla2[[#This Row],[Operating Profit]]/Tabla2[[#This Row],[Total Sales]]</f>
        <v>0.39999999999999991</v>
      </c>
      <c r="P2064" s="1" t="s">
        <v>82</v>
      </c>
    </row>
    <row r="2065" spans="1:16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3" t="str">
        <f>IFERROR(LEFT(Tabla2[[#This Row],[Product]],FIND(" ",Tabla2[[#This Row],[Product]])-3),Tabla2[[#This Row],[Product]])</f>
        <v>Women</v>
      </c>
      <c r="I2065" s="6">
        <v>45</v>
      </c>
      <c r="J2065" s="4">
        <v>5250</v>
      </c>
      <c r="K2065" s="6">
        <f>Tabla2[[#This Row],[Price per Unit]]*Tabla2[[#This Row],[Units Sold]]</f>
        <v>236250</v>
      </c>
      <c r="L2065" s="52">
        <f>Tabla2[[#This Row],[Units Sold]]/Cálculos!$C$11</f>
        <v>2.117908184444388E-4</v>
      </c>
      <c r="M2065" s="6">
        <f>Tabla2[[#This Row],[Total Sales]]-Tabla2[[#This Row],[Operating Profit]]</f>
        <v>141750</v>
      </c>
      <c r="N2065" s="6">
        <v>94499.999999999985</v>
      </c>
      <c r="O2065" s="46">
        <f>Tabla2[[#This Row],[Operating Profit]]/Tabla2[[#This Row],[Total Sales]]</f>
        <v>0.39999999999999991</v>
      </c>
      <c r="P2065" s="1" t="s">
        <v>82</v>
      </c>
    </row>
    <row r="2066" spans="1:16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3" t="str">
        <f>IFERROR(LEFT(Tabla2[[#This Row],[Product]],FIND(" ",Tabla2[[#This Row],[Product]])-3),Tabla2[[#This Row],[Product]])</f>
        <v>Women</v>
      </c>
      <c r="I2066" s="6">
        <v>45</v>
      </c>
      <c r="J2066" s="4">
        <v>3750</v>
      </c>
      <c r="K2066" s="6">
        <f>Tabla2[[#This Row],[Price per Unit]]*Tabla2[[#This Row],[Units Sold]]</f>
        <v>168750</v>
      </c>
      <c r="L2066" s="52">
        <f>Tabla2[[#This Row],[Units Sold]]/Cálculos!$C$11</f>
        <v>1.5127915603174201E-4</v>
      </c>
      <c r="M2066" s="6">
        <f>Tabla2[[#This Row],[Total Sales]]-Tabla2[[#This Row],[Operating Profit]]</f>
        <v>84375</v>
      </c>
      <c r="N2066" s="6">
        <v>84375</v>
      </c>
      <c r="O2066" s="46">
        <f>Tabla2[[#This Row],[Operating Profit]]/Tabla2[[#This Row],[Total Sales]]</f>
        <v>0.5</v>
      </c>
      <c r="P2066" s="1" t="s">
        <v>82</v>
      </c>
    </row>
    <row r="2067" spans="1:16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3" t="str">
        <f>IFERROR(LEFT(Tabla2[[#This Row],[Product]],FIND(" ",Tabla2[[#This Row],[Product]])-3),Tabla2[[#This Row],[Product]])</f>
        <v>Men</v>
      </c>
      <c r="I2067" s="6">
        <v>35</v>
      </c>
      <c r="J2067" s="4">
        <v>3500</v>
      </c>
      <c r="K2067" s="6">
        <f>Tabla2[[#This Row],[Price per Unit]]*Tabla2[[#This Row],[Units Sold]]</f>
        <v>122500</v>
      </c>
      <c r="L2067" s="52">
        <f>Tabla2[[#This Row],[Units Sold]]/Cálculos!$C$11</f>
        <v>1.4119387896295921E-4</v>
      </c>
      <c r="M2067" s="6">
        <f>Tabla2[[#This Row],[Total Sales]]-Tabla2[[#This Row],[Operating Profit]]</f>
        <v>79625</v>
      </c>
      <c r="N2067" s="6">
        <v>42875</v>
      </c>
      <c r="O2067" s="46">
        <f>Tabla2[[#This Row],[Operating Profit]]/Tabla2[[#This Row],[Total Sales]]</f>
        <v>0.35</v>
      </c>
      <c r="P2067" s="1" t="s">
        <v>82</v>
      </c>
    </row>
    <row r="2068" spans="1:16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3" t="str">
        <f>IFERROR(LEFT(Tabla2[[#This Row],[Product]],FIND(" ",Tabla2[[#This Row],[Product]])-3),Tabla2[[#This Row],[Product]])</f>
        <v>Women</v>
      </c>
      <c r="I2068" s="6">
        <v>45</v>
      </c>
      <c r="J2068" s="4">
        <v>5250</v>
      </c>
      <c r="K2068" s="6">
        <f>Tabla2[[#This Row],[Price per Unit]]*Tabla2[[#This Row],[Units Sold]]</f>
        <v>236250</v>
      </c>
      <c r="L2068" s="52">
        <f>Tabla2[[#This Row],[Units Sold]]/Cálculos!$C$11</f>
        <v>2.117908184444388E-4</v>
      </c>
      <c r="M2068" s="6">
        <f>Tabla2[[#This Row],[Total Sales]]-Tabla2[[#This Row],[Operating Profit]]</f>
        <v>106312.49999999999</v>
      </c>
      <c r="N2068" s="6">
        <v>129937.50000000001</v>
      </c>
      <c r="O2068" s="46">
        <f>Tabla2[[#This Row],[Operating Profit]]/Tabla2[[#This Row],[Total Sales]]</f>
        <v>0.55000000000000004</v>
      </c>
      <c r="P2068" s="1" t="s">
        <v>82</v>
      </c>
    </row>
    <row r="2069" spans="1:16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3" t="str">
        <f>IFERROR(LEFT(Tabla2[[#This Row],[Product]],FIND(" ",Tabla2[[#This Row],[Product]])-3),Tabla2[[#This Row],[Product]])</f>
        <v>Men</v>
      </c>
      <c r="I2069" s="6">
        <v>35</v>
      </c>
      <c r="J2069" s="4">
        <v>6750</v>
      </c>
      <c r="K2069" s="6">
        <f>Tabla2[[#This Row],[Price per Unit]]*Tabla2[[#This Row],[Units Sold]]</f>
        <v>236250</v>
      </c>
      <c r="L2069" s="52">
        <f>Tabla2[[#This Row],[Units Sold]]/Cálculos!$C$11</f>
        <v>2.7230248085713561E-4</v>
      </c>
      <c r="M2069" s="6">
        <f>Tabla2[[#This Row],[Total Sales]]-Tabla2[[#This Row],[Operating Profit]]</f>
        <v>141750</v>
      </c>
      <c r="N2069" s="6">
        <v>94499.999999999985</v>
      </c>
      <c r="O2069" s="46">
        <f>Tabla2[[#This Row],[Operating Profit]]/Tabla2[[#This Row],[Total Sales]]</f>
        <v>0.39999999999999991</v>
      </c>
      <c r="P2069" s="1" t="s">
        <v>82</v>
      </c>
    </row>
    <row r="2070" spans="1:16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3" t="str">
        <f>IFERROR(LEFT(Tabla2[[#This Row],[Product]],FIND(" ",Tabla2[[#This Row],[Product]])-3),Tabla2[[#This Row],[Product]])</f>
        <v>Men</v>
      </c>
      <c r="I2070" s="6">
        <v>35</v>
      </c>
      <c r="J2070" s="4">
        <v>6750</v>
      </c>
      <c r="K2070" s="6">
        <f>Tabla2[[#This Row],[Price per Unit]]*Tabla2[[#This Row],[Units Sold]]</f>
        <v>236250</v>
      </c>
      <c r="L2070" s="52">
        <f>Tabla2[[#This Row],[Units Sold]]/Cálculos!$C$11</f>
        <v>2.7230248085713561E-4</v>
      </c>
      <c r="M2070" s="6">
        <f>Tabla2[[#This Row],[Total Sales]]-Tabla2[[#This Row],[Operating Profit]]</f>
        <v>141750</v>
      </c>
      <c r="N2070" s="6">
        <v>94499.999999999985</v>
      </c>
      <c r="O2070" s="46">
        <f>Tabla2[[#This Row],[Operating Profit]]/Tabla2[[#This Row],[Total Sales]]</f>
        <v>0.39999999999999991</v>
      </c>
      <c r="P2070" s="1" t="s">
        <v>82</v>
      </c>
    </row>
    <row r="2071" spans="1:16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3" t="str">
        <f>IFERROR(LEFT(Tabla2[[#This Row],[Product]],FIND(" ",Tabla2[[#This Row],[Product]])-3),Tabla2[[#This Row],[Product]])</f>
        <v>Women</v>
      </c>
      <c r="I2071" s="6">
        <v>60</v>
      </c>
      <c r="J2071" s="4">
        <v>6000</v>
      </c>
      <c r="K2071" s="6">
        <f>Tabla2[[#This Row],[Price per Unit]]*Tabla2[[#This Row],[Units Sold]]</f>
        <v>360000</v>
      </c>
      <c r="L2071" s="52">
        <f>Tabla2[[#This Row],[Units Sold]]/Cálculos!$C$11</f>
        <v>2.4204664965078721E-4</v>
      </c>
      <c r="M2071" s="6">
        <f>Tabla2[[#This Row],[Total Sales]]-Tabla2[[#This Row],[Operating Profit]]</f>
        <v>216000</v>
      </c>
      <c r="N2071" s="6">
        <v>144000</v>
      </c>
      <c r="O2071" s="46">
        <f>Tabla2[[#This Row],[Operating Profit]]/Tabla2[[#This Row],[Total Sales]]</f>
        <v>0.4</v>
      </c>
      <c r="P2071" s="1" t="s">
        <v>82</v>
      </c>
    </row>
    <row r="2072" spans="1:16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3" t="str">
        <f>IFERROR(LEFT(Tabla2[[#This Row],[Product]],FIND(" ",Tabla2[[#This Row],[Product]])-3),Tabla2[[#This Row],[Product]])</f>
        <v>Women</v>
      </c>
      <c r="I2072" s="6">
        <v>60</v>
      </c>
      <c r="J2072" s="4">
        <v>4500</v>
      </c>
      <c r="K2072" s="6">
        <f>Tabla2[[#This Row],[Price per Unit]]*Tabla2[[#This Row],[Units Sold]]</f>
        <v>270000</v>
      </c>
      <c r="L2072" s="52">
        <f>Tabla2[[#This Row],[Units Sold]]/Cálculos!$C$11</f>
        <v>1.8153498723809039E-4</v>
      </c>
      <c r="M2072" s="6">
        <f>Tabla2[[#This Row],[Total Sales]]-Tabla2[[#This Row],[Operating Profit]]</f>
        <v>135000</v>
      </c>
      <c r="N2072" s="6">
        <v>135000</v>
      </c>
      <c r="O2072" s="46">
        <f>Tabla2[[#This Row],[Operating Profit]]/Tabla2[[#This Row],[Total Sales]]</f>
        <v>0.5</v>
      </c>
      <c r="P2072" s="1" t="s">
        <v>82</v>
      </c>
    </row>
    <row r="2073" spans="1:16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3" t="str">
        <f>IFERROR(LEFT(Tabla2[[#This Row],[Product]],FIND(" ",Tabla2[[#This Row],[Product]])-3),Tabla2[[#This Row],[Product]])</f>
        <v>Men</v>
      </c>
      <c r="I2073" s="6">
        <v>54.999999999999993</v>
      </c>
      <c r="J2073" s="4">
        <v>4250</v>
      </c>
      <c r="K2073" s="6">
        <f>Tabla2[[#This Row],[Price per Unit]]*Tabla2[[#This Row],[Units Sold]]</f>
        <v>233749.99999999997</v>
      </c>
      <c r="L2073" s="52">
        <f>Tabla2[[#This Row],[Units Sold]]/Cálculos!$C$11</f>
        <v>1.7144971016930759E-4</v>
      </c>
      <c r="M2073" s="6">
        <f>Tabla2[[#This Row],[Total Sales]]-Tabla2[[#This Row],[Operating Profit]]</f>
        <v>151937.5</v>
      </c>
      <c r="N2073" s="6">
        <v>81812.499999999985</v>
      </c>
      <c r="O2073" s="46">
        <f>Tabla2[[#This Row],[Operating Profit]]/Tabla2[[#This Row],[Total Sales]]</f>
        <v>0.35</v>
      </c>
      <c r="P2073" s="1" t="s">
        <v>82</v>
      </c>
    </row>
    <row r="2074" spans="1:16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3" t="str">
        <f>IFERROR(LEFT(Tabla2[[#This Row],[Product]],FIND(" ",Tabla2[[#This Row],[Product]])-3),Tabla2[[#This Row],[Product]])</f>
        <v>Women</v>
      </c>
      <c r="I2074" s="6">
        <v>65</v>
      </c>
      <c r="J2074" s="4">
        <v>6250</v>
      </c>
      <c r="K2074" s="6">
        <f>Tabla2[[#This Row],[Price per Unit]]*Tabla2[[#This Row],[Units Sold]]</f>
        <v>406250</v>
      </c>
      <c r="L2074" s="52">
        <f>Tabla2[[#This Row],[Units Sold]]/Cálculos!$C$11</f>
        <v>2.5213192671957001E-4</v>
      </c>
      <c r="M2074" s="6">
        <f>Tabla2[[#This Row],[Total Sales]]-Tabla2[[#This Row],[Operating Profit]]</f>
        <v>182812.49999999997</v>
      </c>
      <c r="N2074" s="6">
        <v>223437.50000000003</v>
      </c>
      <c r="O2074" s="46">
        <f>Tabla2[[#This Row],[Operating Profit]]/Tabla2[[#This Row],[Total Sales]]</f>
        <v>0.55000000000000004</v>
      </c>
      <c r="P2074" s="1" t="s">
        <v>82</v>
      </c>
    </row>
    <row r="2075" spans="1:16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3" t="str">
        <f>IFERROR(LEFT(Tabla2[[#This Row],[Product]],FIND(" ",Tabla2[[#This Row],[Product]])-3),Tabla2[[#This Row],[Product]])</f>
        <v>Men</v>
      </c>
      <c r="I2075" s="6">
        <v>54.999999999999993</v>
      </c>
      <c r="J2075" s="4">
        <v>7750</v>
      </c>
      <c r="K2075" s="6">
        <f>Tabla2[[#This Row],[Price per Unit]]*Tabla2[[#This Row],[Units Sold]]</f>
        <v>426249.99999999994</v>
      </c>
      <c r="L2075" s="52">
        <f>Tabla2[[#This Row],[Units Sold]]/Cálculos!$C$11</f>
        <v>3.1264358913226677E-4</v>
      </c>
      <c r="M2075" s="6">
        <f>Tabla2[[#This Row],[Total Sales]]-Tabla2[[#This Row],[Operating Profit]]</f>
        <v>255749.99999999997</v>
      </c>
      <c r="N2075" s="6">
        <v>170499.99999999997</v>
      </c>
      <c r="O2075" s="46">
        <f>Tabla2[[#This Row],[Operating Profit]]/Tabla2[[#This Row],[Total Sales]]</f>
        <v>0.39999999999999997</v>
      </c>
      <c r="P2075" s="1" t="s">
        <v>82</v>
      </c>
    </row>
    <row r="2076" spans="1:16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3" t="str">
        <f>IFERROR(LEFT(Tabla2[[#This Row],[Product]],FIND(" ",Tabla2[[#This Row],[Product]])-3),Tabla2[[#This Row],[Product]])</f>
        <v>Men</v>
      </c>
      <c r="I2076" s="6">
        <v>54.999999999999993</v>
      </c>
      <c r="J2076" s="4">
        <v>7750</v>
      </c>
      <c r="K2076" s="6">
        <f>Tabla2[[#This Row],[Price per Unit]]*Tabla2[[#This Row],[Units Sold]]</f>
        <v>426249.99999999994</v>
      </c>
      <c r="L2076" s="52">
        <f>Tabla2[[#This Row],[Units Sold]]/Cálculos!$C$11</f>
        <v>3.1264358913226677E-4</v>
      </c>
      <c r="M2076" s="6">
        <f>Tabla2[[#This Row],[Total Sales]]-Tabla2[[#This Row],[Operating Profit]]</f>
        <v>255749.99999999997</v>
      </c>
      <c r="N2076" s="6">
        <v>170499.99999999997</v>
      </c>
      <c r="O2076" s="46">
        <f>Tabla2[[#This Row],[Operating Profit]]/Tabla2[[#This Row],[Total Sales]]</f>
        <v>0.39999999999999997</v>
      </c>
      <c r="P2076" s="1" t="s">
        <v>82</v>
      </c>
    </row>
    <row r="2077" spans="1:16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3" t="str">
        <f>IFERROR(LEFT(Tabla2[[#This Row],[Product]],FIND(" ",Tabla2[[#This Row],[Product]])-3),Tabla2[[#This Row],[Product]])</f>
        <v>Women</v>
      </c>
      <c r="I2077" s="6">
        <v>60</v>
      </c>
      <c r="J2077" s="4">
        <v>6750</v>
      </c>
      <c r="K2077" s="6">
        <f>Tabla2[[#This Row],[Price per Unit]]*Tabla2[[#This Row],[Units Sold]]</f>
        <v>405000</v>
      </c>
      <c r="L2077" s="52">
        <f>Tabla2[[#This Row],[Units Sold]]/Cálculos!$C$11</f>
        <v>2.7230248085713561E-4</v>
      </c>
      <c r="M2077" s="6">
        <f>Tabla2[[#This Row],[Total Sales]]-Tabla2[[#This Row],[Operating Profit]]</f>
        <v>243000</v>
      </c>
      <c r="N2077" s="6">
        <v>162000</v>
      </c>
      <c r="O2077" s="46">
        <f>Tabla2[[#This Row],[Operating Profit]]/Tabla2[[#This Row],[Total Sales]]</f>
        <v>0.4</v>
      </c>
      <c r="P2077" s="1" t="s">
        <v>82</v>
      </c>
    </row>
    <row r="2078" spans="1:16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3" t="str">
        <f>IFERROR(LEFT(Tabla2[[#This Row],[Product]],FIND(" ",Tabla2[[#This Row],[Product]])-3),Tabla2[[#This Row],[Product]])</f>
        <v>Women</v>
      </c>
      <c r="I2078" s="6">
        <v>60</v>
      </c>
      <c r="J2078" s="4">
        <v>5250</v>
      </c>
      <c r="K2078" s="6">
        <f>Tabla2[[#This Row],[Price per Unit]]*Tabla2[[#This Row],[Units Sold]]</f>
        <v>315000</v>
      </c>
      <c r="L2078" s="52">
        <f>Tabla2[[#This Row],[Units Sold]]/Cálculos!$C$11</f>
        <v>2.117908184444388E-4</v>
      </c>
      <c r="M2078" s="6">
        <f>Tabla2[[#This Row],[Total Sales]]-Tabla2[[#This Row],[Operating Profit]]</f>
        <v>157500</v>
      </c>
      <c r="N2078" s="6">
        <v>157500</v>
      </c>
      <c r="O2078" s="46">
        <f>Tabla2[[#This Row],[Operating Profit]]/Tabla2[[#This Row],[Total Sales]]</f>
        <v>0.5</v>
      </c>
      <c r="P2078" s="1" t="s">
        <v>82</v>
      </c>
    </row>
    <row r="2079" spans="1:16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3" t="str">
        <f>IFERROR(LEFT(Tabla2[[#This Row],[Product]],FIND(" ",Tabla2[[#This Row],[Product]])-3),Tabla2[[#This Row],[Product]])</f>
        <v>Men</v>
      </c>
      <c r="I2079" s="6">
        <v>54.999999999999993</v>
      </c>
      <c r="J2079" s="4">
        <v>4750</v>
      </c>
      <c r="K2079" s="6">
        <f>Tabla2[[#This Row],[Price per Unit]]*Tabla2[[#This Row],[Units Sold]]</f>
        <v>261249.99999999997</v>
      </c>
      <c r="L2079" s="52">
        <f>Tabla2[[#This Row],[Units Sold]]/Cálculos!$C$11</f>
        <v>1.9162026430687319E-4</v>
      </c>
      <c r="M2079" s="6">
        <f>Tabla2[[#This Row],[Total Sales]]-Tabla2[[#This Row],[Operating Profit]]</f>
        <v>169812.5</v>
      </c>
      <c r="N2079" s="6">
        <v>91437.499999999985</v>
      </c>
      <c r="O2079" s="46">
        <f>Tabla2[[#This Row],[Operating Profit]]/Tabla2[[#This Row],[Total Sales]]</f>
        <v>0.35</v>
      </c>
      <c r="P2079" s="1" t="s">
        <v>82</v>
      </c>
    </row>
    <row r="2080" spans="1:16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3" t="str">
        <f>IFERROR(LEFT(Tabla2[[#This Row],[Product]],FIND(" ",Tabla2[[#This Row],[Product]])-3),Tabla2[[#This Row],[Product]])</f>
        <v>Women</v>
      </c>
      <c r="I2080" s="6">
        <v>65</v>
      </c>
      <c r="J2080" s="4">
        <v>7250</v>
      </c>
      <c r="K2080" s="6">
        <f>Tabla2[[#This Row],[Price per Unit]]*Tabla2[[#This Row],[Units Sold]]</f>
        <v>471250</v>
      </c>
      <c r="L2080" s="52">
        <f>Tabla2[[#This Row],[Units Sold]]/Cálculos!$C$11</f>
        <v>2.9247303499470122E-4</v>
      </c>
      <c r="M2080" s="6">
        <f>Tabla2[[#This Row],[Total Sales]]-Tabla2[[#This Row],[Operating Profit]]</f>
        <v>212062.49999999997</v>
      </c>
      <c r="N2080" s="6">
        <v>259187.50000000003</v>
      </c>
      <c r="O2080" s="46">
        <f>Tabla2[[#This Row],[Operating Profit]]/Tabla2[[#This Row],[Total Sales]]</f>
        <v>0.55000000000000004</v>
      </c>
      <c r="P2080" s="1" t="s">
        <v>82</v>
      </c>
    </row>
    <row r="2081" spans="1:16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3" t="str">
        <f>IFERROR(LEFT(Tabla2[[#This Row],[Product]],FIND(" ",Tabla2[[#This Row],[Product]])-3),Tabla2[[#This Row],[Product]])</f>
        <v>Men</v>
      </c>
      <c r="I2081" s="6">
        <v>29.999999999999993</v>
      </c>
      <c r="J2081" s="4">
        <v>4250</v>
      </c>
      <c r="K2081" s="6">
        <f>Tabla2[[#This Row],[Price per Unit]]*Tabla2[[#This Row],[Units Sold]]</f>
        <v>127499.99999999997</v>
      </c>
      <c r="L2081" s="52">
        <f>Tabla2[[#This Row],[Units Sold]]/Cálculos!$C$11</f>
        <v>1.7144971016930759E-4</v>
      </c>
      <c r="M2081" s="6">
        <f>Tabla2[[#This Row],[Total Sales]]-Tabla2[[#This Row],[Operating Profit]]</f>
        <v>82874.999999999985</v>
      </c>
      <c r="N2081" s="6">
        <v>44624.999999999985</v>
      </c>
      <c r="O2081" s="46">
        <f>Tabla2[[#This Row],[Operating Profit]]/Tabla2[[#This Row],[Total Sales]]</f>
        <v>0.35</v>
      </c>
      <c r="P2081" s="1" t="s">
        <v>82</v>
      </c>
    </row>
    <row r="2082" spans="1:16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3" t="str">
        <f>IFERROR(LEFT(Tabla2[[#This Row],[Product]],FIND(" ",Tabla2[[#This Row],[Product]])-3),Tabla2[[#This Row],[Product]])</f>
        <v>Men</v>
      </c>
      <c r="I2082" s="6">
        <v>40</v>
      </c>
      <c r="J2082" s="4">
        <v>4250</v>
      </c>
      <c r="K2082" s="6">
        <f>Tabla2[[#This Row],[Price per Unit]]*Tabla2[[#This Row],[Units Sold]]</f>
        <v>170000</v>
      </c>
      <c r="L2082" s="52">
        <f>Tabla2[[#This Row],[Units Sold]]/Cálculos!$C$11</f>
        <v>1.7144971016930759E-4</v>
      </c>
      <c r="M2082" s="6">
        <f>Tabla2[[#This Row],[Total Sales]]-Tabla2[[#This Row],[Operating Profit]]</f>
        <v>102000</v>
      </c>
      <c r="N2082" s="6">
        <v>68000</v>
      </c>
      <c r="O2082" s="46">
        <f>Tabla2[[#This Row],[Operating Profit]]/Tabla2[[#This Row],[Total Sales]]</f>
        <v>0.4</v>
      </c>
      <c r="P2082" s="1" t="s">
        <v>82</v>
      </c>
    </row>
    <row r="2083" spans="1:16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3" t="str">
        <f>IFERROR(LEFT(Tabla2[[#This Row],[Product]],FIND(" ",Tabla2[[#This Row],[Product]])-3),Tabla2[[#This Row],[Product]])</f>
        <v>Women</v>
      </c>
      <c r="I2083" s="6">
        <v>40</v>
      </c>
      <c r="J2083" s="4">
        <v>4250</v>
      </c>
      <c r="K2083" s="6">
        <f>Tabla2[[#This Row],[Price per Unit]]*Tabla2[[#This Row],[Units Sold]]</f>
        <v>170000</v>
      </c>
      <c r="L2083" s="52">
        <f>Tabla2[[#This Row],[Units Sold]]/Cálculos!$C$11</f>
        <v>1.7144971016930759E-4</v>
      </c>
      <c r="M2083" s="6">
        <f>Tabla2[[#This Row],[Total Sales]]-Tabla2[[#This Row],[Operating Profit]]</f>
        <v>110500</v>
      </c>
      <c r="N2083" s="6">
        <v>59499.999999999993</v>
      </c>
      <c r="O2083" s="46">
        <f>Tabla2[[#This Row],[Operating Profit]]/Tabla2[[#This Row],[Total Sales]]</f>
        <v>0.35</v>
      </c>
      <c r="P2083" s="1" t="s">
        <v>82</v>
      </c>
    </row>
    <row r="2084" spans="1:16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3" t="str">
        <f>IFERROR(LEFT(Tabla2[[#This Row],[Product]],FIND(" ",Tabla2[[#This Row],[Product]])-3),Tabla2[[#This Row],[Product]])</f>
        <v>Women</v>
      </c>
      <c r="I2084" s="6">
        <v>40</v>
      </c>
      <c r="J2084" s="4">
        <v>2750</v>
      </c>
      <c r="K2084" s="6">
        <f>Tabla2[[#This Row],[Price per Unit]]*Tabla2[[#This Row],[Units Sold]]</f>
        <v>110000</v>
      </c>
      <c r="L2084" s="52">
        <f>Tabla2[[#This Row],[Units Sold]]/Cálculos!$C$11</f>
        <v>1.109380477566108E-4</v>
      </c>
      <c r="M2084" s="6">
        <f>Tabla2[[#This Row],[Total Sales]]-Tabla2[[#This Row],[Operating Profit]]</f>
        <v>71500</v>
      </c>
      <c r="N2084" s="6">
        <v>38500</v>
      </c>
      <c r="O2084" s="46">
        <f>Tabla2[[#This Row],[Operating Profit]]/Tabla2[[#This Row],[Total Sales]]</f>
        <v>0.35</v>
      </c>
      <c r="P2084" s="1" t="s">
        <v>82</v>
      </c>
    </row>
    <row r="2085" spans="1:16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3" t="str">
        <f>IFERROR(LEFT(Tabla2[[#This Row],[Product]],FIND(" ",Tabla2[[#This Row],[Product]])-3),Tabla2[[#This Row],[Product]])</f>
        <v>Men</v>
      </c>
      <c r="I2085" s="6">
        <v>45.000000000000007</v>
      </c>
      <c r="J2085" s="4">
        <v>2250</v>
      </c>
      <c r="K2085" s="6">
        <f>Tabla2[[#This Row],[Price per Unit]]*Tabla2[[#This Row],[Units Sold]]</f>
        <v>101250.00000000001</v>
      </c>
      <c r="L2085" s="52">
        <f>Tabla2[[#This Row],[Units Sold]]/Cálculos!$C$11</f>
        <v>9.0767493619045195E-5</v>
      </c>
      <c r="M2085" s="6">
        <f>Tabla2[[#This Row],[Total Sales]]-Tabla2[[#This Row],[Operating Profit]]</f>
        <v>70875.000000000015</v>
      </c>
      <c r="N2085" s="6">
        <v>30375.000000000004</v>
      </c>
      <c r="O2085" s="46">
        <f>Tabla2[[#This Row],[Operating Profit]]/Tabla2[[#This Row],[Total Sales]]</f>
        <v>0.3</v>
      </c>
      <c r="P2085" s="1" t="s">
        <v>82</v>
      </c>
    </row>
    <row r="2086" spans="1:16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3" t="str">
        <f>IFERROR(LEFT(Tabla2[[#This Row],[Product]],FIND(" ",Tabla2[[#This Row],[Product]])-3),Tabla2[[#This Row],[Product]])</f>
        <v>Women</v>
      </c>
      <c r="I2086" s="6">
        <v>40</v>
      </c>
      <c r="J2086" s="4">
        <v>4250</v>
      </c>
      <c r="K2086" s="6">
        <f>Tabla2[[#This Row],[Price per Unit]]*Tabla2[[#This Row],[Units Sold]]</f>
        <v>170000</v>
      </c>
      <c r="L2086" s="52">
        <f>Tabla2[[#This Row],[Units Sold]]/Cálculos!$C$11</f>
        <v>1.7144971016930759E-4</v>
      </c>
      <c r="M2086" s="6">
        <f>Tabla2[[#This Row],[Total Sales]]-Tabla2[[#This Row],[Operating Profit]]</f>
        <v>127500</v>
      </c>
      <c r="N2086" s="6">
        <v>42500</v>
      </c>
      <c r="O2086" s="46">
        <f>Tabla2[[#This Row],[Operating Profit]]/Tabla2[[#This Row],[Total Sales]]</f>
        <v>0.25</v>
      </c>
      <c r="P2086" s="1" t="s">
        <v>82</v>
      </c>
    </row>
    <row r="2087" spans="1:16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3" t="str">
        <f>IFERROR(LEFT(Tabla2[[#This Row],[Product]],FIND(" ",Tabla2[[#This Row],[Product]])-3),Tabla2[[#This Row],[Product]])</f>
        <v>Men</v>
      </c>
      <c r="I2087" s="6">
        <v>29.999999999999993</v>
      </c>
      <c r="J2087" s="4">
        <v>4750</v>
      </c>
      <c r="K2087" s="6">
        <f>Tabla2[[#This Row],[Price per Unit]]*Tabla2[[#This Row],[Units Sold]]</f>
        <v>142499.99999999997</v>
      </c>
      <c r="L2087" s="52">
        <f>Tabla2[[#This Row],[Units Sold]]/Cálculos!$C$11</f>
        <v>1.9162026430687319E-4</v>
      </c>
      <c r="M2087" s="6">
        <f>Tabla2[[#This Row],[Total Sales]]-Tabla2[[#This Row],[Operating Profit]]</f>
        <v>92624.999999999985</v>
      </c>
      <c r="N2087" s="6">
        <v>49874.999999999985</v>
      </c>
      <c r="O2087" s="46">
        <f>Tabla2[[#This Row],[Operating Profit]]/Tabla2[[#This Row],[Total Sales]]</f>
        <v>0.35</v>
      </c>
      <c r="P2087" s="1" t="s">
        <v>82</v>
      </c>
    </row>
    <row r="2088" spans="1:16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3" t="str">
        <f>IFERROR(LEFT(Tabla2[[#This Row],[Product]],FIND(" ",Tabla2[[#This Row],[Product]])-3),Tabla2[[#This Row],[Product]])</f>
        <v>Men</v>
      </c>
      <c r="I2088" s="6">
        <v>40</v>
      </c>
      <c r="J2088" s="4">
        <v>3750</v>
      </c>
      <c r="K2088" s="6">
        <f>Tabla2[[#This Row],[Price per Unit]]*Tabla2[[#This Row],[Units Sold]]</f>
        <v>150000</v>
      </c>
      <c r="L2088" s="52">
        <f>Tabla2[[#This Row],[Units Sold]]/Cálculos!$C$11</f>
        <v>1.5127915603174201E-4</v>
      </c>
      <c r="M2088" s="6">
        <f>Tabla2[[#This Row],[Total Sales]]-Tabla2[[#This Row],[Operating Profit]]</f>
        <v>90000</v>
      </c>
      <c r="N2088" s="6">
        <v>60000</v>
      </c>
      <c r="O2088" s="46">
        <f>Tabla2[[#This Row],[Operating Profit]]/Tabla2[[#This Row],[Total Sales]]</f>
        <v>0.4</v>
      </c>
      <c r="P2088" s="1" t="s">
        <v>82</v>
      </c>
    </row>
    <row r="2089" spans="1:16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3" t="str">
        <f>IFERROR(LEFT(Tabla2[[#This Row],[Product]],FIND(" ",Tabla2[[#This Row],[Product]])-3),Tabla2[[#This Row],[Product]])</f>
        <v>Women</v>
      </c>
      <c r="I2089" s="6">
        <v>40</v>
      </c>
      <c r="J2089" s="4">
        <v>3750</v>
      </c>
      <c r="K2089" s="6">
        <f>Tabla2[[#This Row],[Price per Unit]]*Tabla2[[#This Row],[Units Sold]]</f>
        <v>150000</v>
      </c>
      <c r="L2089" s="52">
        <f>Tabla2[[#This Row],[Units Sold]]/Cálculos!$C$11</f>
        <v>1.5127915603174201E-4</v>
      </c>
      <c r="M2089" s="6">
        <f>Tabla2[[#This Row],[Total Sales]]-Tabla2[[#This Row],[Operating Profit]]</f>
        <v>97500</v>
      </c>
      <c r="N2089" s="6">
        <v>52500</v>
      </c>
      <c r="O2089" s="46">
        <f>Tabla2[[#This Row],[Operating Profit]]/Tabla2[[#This Row],[Total Sales]]</f>
        <v>0.35</v>
      </c>
      <c r="P2089" s="1" t="s">
        <v>82</v>
      </c>
    </row>
    <row r="2090" spans="1:16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3" t="str">
        <f>IFERROR(LEFT(Tabla2[[#This Row],[Product]],FIND(" ",Tabla2[[#This Row],[Product]])-3),Tabla2[[#This Row],[Product]])</f>
        <v>Women</v>
      </c>
      <c r="I2090" s="6">
        <v>40</v>
      </c>
      <c r="J2090" s="4">
        <v>2250</v>
      </c>
      <c r="K2090" s="6">
        <f>Tabla2[[#This Row],[Price per Unit]]*Tabla2[[#This Row],[Units Sold]]</f>
        <v>90000</v>
      </c>
      <c r="L2090" s="52">
        <f>Tabla2[[#This Row],[Units Sold]]/Cálculos!$C$11</f>
        <v>9.0767493619045195E-5</v>
      </c>
      <c r="M2090" s="6">
        <f>Tabla2[[#This Row],[Total Sales]]-Tabla2[[#This Row],[Operating Profit]]</f>
        <v>58500</v>
      </c>
      <c r="N2090" s="6">
        <v>31499.999999999996</v>
      </c>
      <c r="O2090" s="46">
        <f>Tabla2[[#This Row],[Operating Profit]]/Tabla2[[#This Row],[Total Sales]]</f>
        <v>0.35</v>
      </c>
      <c r="P2090" s="1" t="s">
        <v>82</v>
      </c>
    </row>
    <row r="2091" spans="1:16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3" t="str">
        <f>IFERROR(LEFT(Tabla2[[#This Row],[Product]],FIND(" ",Tabla2[[#This Row],[Product]])-3),Tabla2[[#This Row],[Product]])</f>
        <v>Men</v>
      </c>
      <c r="I2091" s="6">
        <v>45.000000000000007</v>
      </c>
      <c r="J2091" s="4">
        <v>1500</v>
      </c>
      <c r="K2091" s="6">
        <f>Tabla2[[#This Row],[Price per Unit]]*Tabla2[[#This Row],[Units Sold]]</f>
        <v>67500.000000000015</v>
      </c>
      <c r="L2091" s="52">
        <f>Tabla2[[#This Row],[Units Sold]]/Cálculos!$C$11</f>
        <v>6.0511662412696801E-5</v>
      </c>
      <c r="M2091" s="6">
        <f>Tabla2[[#This Row],[Total Sales]]-Tabla2[[#This Row],[Operating Profit]]</f>
        <v>47250.000000000015</v>
      </c>
      <c r="N2091" s="6">
        <v>20250.000000000004</v>
      </c>
      <c r="O2091" s="46">
        <f>Tabla2[[#This Row],[Operating Profit]]/Tabla2[[#This Row],[Total Sales]]</f>
        <v>0.3</v>
      </c>
      <c r="P2091" s="1" t="s">
        <v>82</v>
      </c>
    </row>
    <row r="2092" spans="1:16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3" t="str">
        <f>IFERROR(LEFT(Tabla2[[#This Row],[Product]],FIND(" ",Tabla2[[#This Row],[Product]])-3),Tabla2[[#This Row],[Product]])</f>
        <v>Women</v>
      </c>
      <c r="I2092" s="6">
        <v>40</v>
      </c>
      <c r="J2092" s="4">
        <v>3500</v>
      </c>
      <c r="K2092" s="6">
        <f>Tabla2[[#This Row],[Price per Unit]]*Tabla2[[#This Row],[Units Sold]]</f>
        <v>140000</v>
      </c>
      <c r="L2092" s="52">
        <f>Tabla2[[#This Row],[Units Sold]]/Cálculos!$C$11</f>
        <v>1.4119387896295921E-4</v>
      </c>
      <c r="M2092" s="6">
        <f>Tabla2[[#This Row],[Total Sales]]-Tabla2[[#This Row],[Operating Profit]]</f>
        <v>105000</v>
      </c>
      <c r="N2092" s="6">
        <v>35000</v>
      </c>
      <c r="O2092" s="46">
        <f>Tabla2[[#This Row],[Operating Profit]]/Tabla2[[#This Row],[Total Sales]]</f>
        <v>0.25</v>
      </c>
      <c r="P2092" s="1" t="s">
        <v>82</v>
      </c>
    </row>
    <row r="2093" spans="1:16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3" t="str">
        <f>IFERROR(LEFT(Tabla2[[#This Row],[Product]],FIND(" ",Tabla2[[#This Row],[Product]])-3),Tabla2[[#This Row],[Product]])</f>
        <v>Men</v>
      </c>
      <c r="I2093" s="6">
        <v>40</v>
      </c>
      <c r="J2093" s="4">
        <v>5000</v>
      </c>
      <c r="K2093" s="6">
        <f>Tabla2[[#This Row],[Price per Unit]]*Tabla2[[#This Row],[Units Sold]]</f>
        <v>200000</v>
      </c>
      <c r="L2093" s="52">
        <f>Tabla2[[#This Row],[Units Sold]]/Cálculos!$C$11</f>
        <v>2.01705541375656E-4</v>
      </c>
      <c r="M2093" s="6">
        <f>Tabla2[[#This Row],[Total Sales]]-Tabla2[[#This Row],[Operating Profit]]</f>
        <v>130000</v>
      </c>
      <c r="N2093" s="6">
        <v>70000</v>
      </c>
      <c r="O2093" s="46">
        <f>Tabla2[[#This Row],[Operating Profit]]/Tabla2[[#This Row],[Total Sales]]</f>
        <v>0.35</v>
      </c>
      <c r="P2093" s="1" t="s">
        <v>82</v>
      </c>
    </row>
    <row r="2094" spans="1:16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3" t="str">
        <f>IFERROR(LEFT(Tabla2[[#This Row],[Product]],FIND(" ",Tabla2[[#This Row],[Product]])-3),Tabla2[[#This Row],[Product]])</f>
        <v>Men</v>
      </c>
      <c r="I2094" s="6">
        <v>50</v>
      </c>
      <c r="J2094" s="4">
        <v>3500</v>
      </c>
      <c r="K2094" s="6">
        <f>Tabla2[[#This Row],[Price per Unit]]*Tabla2[[#This Row],[Units Sold]]</f>
        <v>175000</v>
      </c>
      <c r="L2094" s="52">
        <f>Tabla2[[#This Row],[Units Sold]]/Cálculos!$C$11</f>
        <v>1.4119387896295921E-4</v>
      </c>
      <c r="M2094" s="6">
        <f>Tabla2[[#This Row],[Total Sales]]-Tabla2[[#This Row],[Operating Profit]]</f>
        <v>105000</v>
      </c>
      <c r="N2094" s="6">
        <v>70000</v>
      </c>
      <c r="O2094" s="46">
        <f>Tabla2[[#This Row],[Operating Profit]]/Tabla2[[#This Row],[Total Sales]]</f>
        <v>0.4</v>
      </c>
      <c r="P2094" s="1" t="s">
        <v>82</v>
      </c>
    </row>
    <row r="2095" spans="1:16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3" t="str">
        <f>IFERROR(LEFT(Tabla2[[#This Row],[Product]],FIND(" ",Tabla2[[#This Row],[Product]])-3),Tabla2[[#This Row],[Product]])</f>
        <v>Women</v>
      </c>
      <c r="I2095" s="6">
        <v>50</v>
      </c>
      <c r="J2095" s="4">
        <v>3500</v>
      </c>
      <c r="K2095" s="6">
        <f>Tabla2[[#This Row],[Price per Unit]]*Tabla2[[#This Row],[Units Sold]]</f>
        <v>175000</v>
      </c>
      <c r="L2095" s="52">
        <f>Tabla2[[#This Row],[Units Sold]]/Cálculos!$C$11</f>
        <v>1.4119387896295921E-4</v>
      </c>
      <c r="M2095" s="6">
        <f>Tabla2[[#This Row],[Total Sales]]-Tabla2[[#This Row],[Operating Profit]]</f>
        <v>113750</v>
      </c>
      <c r="N2095" s="6">
        <v>61249.999999999993</v>
      </c>
      <c r="O2095" s="46">
        <f>Tabla2[[#This Row],[Operating Profit]]/Tabla2[[#This Row],[Total Sales]]</f>
        <v>0.35</v>
      </c>
      <c r="P2095" s="1" t="s">
        <v>82</v>
      </c>
    </row>
    <row r="2096" spans="1:16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3" t="str">
        <f>IFERROR(LEFT(Tabla2[[#This Row],[Product]],FIND(" ",Tabla2[[#This Row],[Product]])-3),Tabla2[[#This Row],[Product]])</f>
        <v>Women</v>
      </c>
      <c r="I2096" s="6">
        <v>50</v>
      </c>
      <c r="J2096" s="4">
        <v>2250</v>
      </c>
      <c r="K2096" s="6">
        <f>Tabla2[[#This Row],[Price per Unit]]*Tabla2[[#This Row],[Units Sold]]</f>
        <v>112500</v>
      </c>
      <c r="L2096" s="52">
        <f>Tabla2[[#This Row],[Units Sold]]/Cálculos!$C$11</f>
        <v>9.0767493619045195E-5</v>
      </c>
      <c r="M2096" s="6">
        <f>Tabla2[[#This Row],[Total Sales]]-Tabla2[[#This Row],[Operating Profit]]</f>
        <v>73125</v>
      </c>
      <c r="N2096" s="6">
        <v>39375</v>
      </c>
      <c r="O2096" s="46">
        <f>Tabla2[[#This Row],[Operating Profit]]/Tabla2[[#This Row],[Total Sales]]</f>
        <v>0.35</v>
      </c>
      <c r="P2096" s="1" t="s">
        <v>82</v>
      </c>
    </row>
    <row r="2097" spans="1:16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3" t="str">
        <f>IFERROR(LEFT(Tabla2[[#This Row],[Product]],FIND(" ",Tabla2[[#This Row],[Product]])-3),Tabla2[[#This Row],[Product]])</f>
        <v>Men</v>
      </c>
      <c r="I2097" s="6">
        <v>55.000000000000007</v>
      </c>
      <c r="J2097" s="4">
        <v>1250</v>
      </c>
      <c r="K2097" s="6">
        <f>Tabla2[[#This Row],[Price per Unit]]*Tabla2[[#This Row],[Units Sold]]</f>
        <v>68750.000000000015</v>
      </c>
      <c r="L2097" s="52">
        <f>Tabla2[[#This Row],[Units Sold]]/Cálculos!$C$11</f>
        <v>5.0426385343913999E-5</v>
      </c>
      <c r="M2097" s="6">
        <f>Tabla2[[#This Row],[Total Sales]]-Tabla2[[#This Row],[Operating Profit]]</f>
        <v>48125.000000000015</v>
      </c>
      <c r="N2097" s="6">
        <v>20625.000000000004</v>
      </c>
      <c r="O2097" s="46">
        <f>Tabla2[[#This Row],[Operating Profit]]/Tabla2[[#This Row],[Total Sales]]</f>
        <v>0.3</v>
      </c>
      <c r="P2097" s="1" t="s">
        <v>82</v>
      </c>
    </row>
    <row r="2098" spans="1:16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3" t="str">
        <f>IFERROR(LEFT(Tabla2[[#This Row],[Product]],FIND(" ",Tabla2[[#This Row],[Product]])-3),Tabla2[[#This Row],[Product]])</f>
        <v>Women</v>
      </c>
      <c r="I2098" s="6">
        <v>50</v>
      </c>
      <c r="J2098" s="4">
        <v>3250</v>
      </c>
      <c r="K2098" s="6">
        <f>Tabla2[[#This Row],[Price per Unit]]*Tabla2[[#This Row],[Units Sold]]</f>
        <v>162500</v>
      </c>
      <c r="L2098" s="52">
        <f>Tabla2[[#This Row],[Units Sold]]/Cálculos!$C$11</f>
        <v>1.3110860189417641E-4</v>
      </c>
      <c r="M2098" s="6">
        <f>Tabla2[[#This Row],[Total Sales]]-Tabla2[[#This Row],[Operating Profit]]</f>
        <v>121875</v>
      </c>
      <c r="N2098" s="6">
        <v>40625</v>
      </c>
      <c r="O2098" s="46">
        <f>Tabla2[[#This Row],[Operating Profit]]/Tabla2[[#This Row],[Total Sales]]</f>
        <v>0.25</v>
      </c>
      <c r="P2098" s="1" t="s">
        <v>82</v>
      </c>
    </row>
    <row r="2099" spans="1:16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3" t="str">
        <f>IFERROR(LEFT(Tabla2[[#This Row],[Product]],FIND(" ",Tabla2[[#This Row],[Product]])-3),Tabla2[[#This Row],[Product]])</f>
        <v>Men</v>
      </c>
      <c r="I2099" s="6">
        <v>50</v>
      </c>
      <c r="J2099" s="4">
        <v>5000</v>
      </c>
      <c r="K2099" s="6">
        <f>Tabla2[[#This Row],[Price per Unit]]*Tabla2[[#This Row],[Units Sold]]</f>
        <v>250000</v>
      </c>
      <c r="L2099" s="52">
        <f>Tabla2[[#This Row],[Units Sold]]/Cálculos!$C$11</f>
        <v>2.01705541375656E-4</v>
      </c>
      <c r="M2099" s="6">
        <f>Tabla2[[#This Row],[Total Sales]]-Tabla2[[#This Row],[Operating Profit]]</f>
        <v>162500</v>
      </c>
      <c r="N2099" s="6">
        <v>87500</v>
      </c>
      <c r="O2099" s="46">
        <f>Tabla2[[#This Row],[Operating Profit]]/Tabla2[[#This Row],[Total Sales]]</f>
        <v>0.35</v>
      </c>
      <c r="P2099" s="1" t="s">
        <v>82</v>
      </c>
    </row>
    <row r="2100" spans="1:16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3" t="str">
        <f>IFERROR(LEFT(Tabla2[[#This Row],[Product]],FIND(" ",Tabla2[[#This Row],[Product]])-3),Tabla2[[#This Row],[Product]])</f>
        <v>Men</v>
      </c>
      <c r="I2100" s="6">
        <v>55.000000000000007</v>
      </c>
      <c r="J2100" s="4">
        <v>3000</v>
      </c>
      <c r="K2100" s="6">
        <f>Tabla2[[#This Row],[Price per Unit]]*Tabla2[[#This Row],[Units Sold]]</f>
        <v>165000.00000000003</v>
      </c>
      <c r="L2100" s="52">
        <f>Tabla2[[#This Row],[Units Sold]]/Cálculos!$C$11</f>
        <v>1.210233248253936E-4</v>
      </c>
      <c r="M2100" s="6">
        <f>Tabla2[[#This Row],[Total Sales]]-Tabla2[[#This Row],[Operating Profit]]</f>
        <v>99000.000000000015</v>
      </c>
      <c r="N2100" s="6">
        <v>66000.000000000015</v>
      </c>
      <c r="O2100" s="46">
        <f>Tabla2[[#This Row],[Operating Profit]]/Tabla2[[#This Row],[Total Sales]]</f>
        <v>0.4</v>
      </c>
      <c r="P2100" s="1" t="s">
        <v>82</v>
      </c>
    </row>
    <row r="2101" spans="1:16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3" t="str">
        <f>IFERROR(LEFT(Tabla2[[#This Row],[Product]],FIND(" ",Tabla2[[#This Row],[Product]])-3),Tabla2[[#This Row],[Product]])</f>
        <v>Women</v>
      </c>
      <c r="I2101" s="6">
        <v>55.000000000000007</v>
      </c>
      <c r="J2101" s="4">
        <v>3500</v>
      </c>
      <c r="K2101" s="6">
        <f>Tabla2[[#This Row],[Price per Unit]]*Tabla2[[#This Row],[Units Sold]]</f>
        <v>192500.00000000003</v>
      </c>
      <c r="L2101" s="52">
        <f>Tabla2[[#This Row],[Units Sold]]/Cálculos!$C$11</f>
        <v>1.4119387896295921E-4</v>
      </c>
      <c r="M2101" s="6">
        <f>Tabla2[[#This Row],[Total Sales]]-Tabla2[[#This Row],[Operating Profit]]</f>
        <v>125125.00000000003</v>
      </c>
      <c r="N2101" s="6">
        <v>67375</v>
      </c>
      <c r="O2101" s="46">
        <f>Tabla2[[#This Row],[Operating Profit]]/Tabla2[[#This Row],[Total Sales]]</f>
        <v>0.34999999999999992</v>
      </c>
      <c r="P2101" s="1" t="s">
        <v>82</v>
      </c>
    </row>
    <row r="2102" spans="1:16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3" t="str">
        <f>IFERROR(LEFT(Tabla2[[#This Row],[Product]],FIND(" ",Tabla2[[#This Row],[Product]])-3),Tabla2[[#This Row],[Product]])</f>
        <v>Women</v>
      </c>
      <c r="I2102" s="6">
        <v>50</v>
      </c>
      <c r="J2102" s="4">
        <v>2500</v>
      </c>
      <c r="K2102" s="6">
        <f>Tabla2[[#This Row],[Price per Unit]]*Tabla2[[#This Row],[Units Sold]]</f>
        <v>125000</v>
      </c>
      <c r="L2102" s="52">
        <f>Tabla2[[#This Row],[Units Sold]]/Cálculos!$C$11</f>
        <v>1.00852770687828E-4</v>
      </c>
      <c r="M2102" s="6">
        <f>Tabla2[[#This Row],[Total Sales]]-Tabla2[[#This Row],[Operating Profit]]</f>
        <v>81250</v>
      </c>
      <c r="N2102" s="6">
        <v>43750</v>
      </c>
      <c r="O2102" s="46">
        <f>Tabla2[[#This Row],[Operating Profit]]/Tabla2[[#This Row],[Total Sales]]</f>
        <v>0.35</v>
      </c>
      <c r="P2102" s="1" t="s">
        <v>82</v>
      </c>
    </row>
    <row r="2103" spans="1:16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3" t="str">
        <f>IFERROR(LEFT(Tabla2[[#This Row],[Product]],FIND(" ",Tabla2[[#This Row],[Product]])-3),Tabla2[[#This Row],[Product]])</f>
        <v>Men</v>
      </c>
      <c r="I2103" s="6">
        <v>55.000000000000007</v>
      </c>
      <c r="J2103" s="4">
        <v>1500</v>
      </c>
      <c r="K2103" s="6">
        <f>Tabla2[[#This Row],[Price per Unit]]*Tabla2[[#This Row],[Units Sold]]</f>
        <v>82500.000000000015</v>
      </c>
      <c r="L2103" s="52">
        <f>Tabla2[[#This Row],[Units Sold]]/Cálculos!$C$11</f>
        <v>6.0511662412696801E-5</v>
      </c>
      <c r="M2103" s="6">
        <f>Tabla2[[#This Row],[Total Sales]]-Tabla2[[#This Row],[Operating Profit]]</f>
        <v>57750.000000000015</v>
      </c>
      <c r="N2103" s="6">
        <v>24750.000000000004</v>
      </c>
      <c r="O2103" s="46">
        <f>Tabla2[[#This Row],[Operating Profit]]/Tabla2[[#This Row],[Total Sales]]</f>
        <v>0.3</v>
      </c>
      <c r="P2103" s="1" t="s">
        <v>82</v>
      </c>
    </row>
    <row r="2104" spans="1:16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3" t="str">
        <f>IFERROR(LEFT(Tabla2[[#This Row],[Product]],FIND(" ",Tabla2[[#This Row],[Product]])-3),Tabla2[[#This Row],[Product]])</f>
        <v>Women</v>
      </c>
      <c r="I2104" s="6">
        <v>70</v>
      </c>
      <c r="J2104" s="4">
        <v>3250</v>
      </c>
      <c r="K2104" s="6">
        <f>Tabla2[[#This Row],[Price per Unit]]*Tabla2[[#This Row],[Units Sold]]</f>
        <v>227500</v>
      </c>
      <c r="L2104" s="52">
        <f>Tabla2[[#This Row],[Units Sold]]/Cálculos!$C$11</f>
        <v>1.3110860189417641E-4</v>
      </c>
      <c r="M2104" s="6">
        <f>Tabla2[[#This Row],[Total Sales]]-Tabla2[[#This Row],[Operating Profit]]</f>
        <v>170625</v>
      </c>
      <c r="N2104" s="6">
        <v>56875</v>
      </c>
      <c r="O2104" s="46">
        <f>Tabla2[[#This Row],[Operating Profit]]/Tabla2[[#This Row],[Total Sales]]</f>
        <v>0.25</v>
      </c>
      <c r="P2104" s="1" t="s">
        <v>82</v>
      </c>
    </row>
    <row r="2105" spans="1:16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3" t="str">
        <f>IFERROR(LEFT(Tabla2[[#This Row],[Product]],FIND(" ",Tabla2[[#This Row],[Product]])-3),Tabla2[[#This Row],[Product]])</f>
        <v>Men</v>
      </c>
      <c r="I2105" s="6">
        <v>50</v>
      </c>
      <c r="J2105" s="4">
        <v>5250</v>
      </c>
      <c r="K2105" s="6">
        <f>Tabla2[[#This Row],[Price per Unit]]*Tabla2[[#This Row],[Units Sold]]</f>
        <v>262500</v>
      </c>
      <c r="L2105" s="52">
        <f>Tabla2[[#This Row],[Units Sold]]/Cálculos!$C$11</f>
        <v>2.117908184444388E-4</v>
      </c>
      <c r="M2105" s="6">
        <f>Tabla2[[#This Row],[Total Sales]]-Tabla2[[#This Row],[Operating Profit]]</f>
        <v>170625</v>
      </c>
      <c r="N2105" s="6">
        <v>91875</v>
      </c>
      <c r="O2105" s="46">
        <f>Tabla2[[#This Row],[Operating Profit]]/Tabla2[[#This Row],[Total Sales]]</f>
        <v>0.35</v>
      </c>
      <c r="P2105" s="1" t="s">
        <v>82</v>
      </c>
    </row>
    <row r="2106" spans="1:16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3" t="str">
        <f>IFERROR(LEFT(Tabla2[[#This Row],[Product]],FIND(" ",Tabla2[[#This Row],[Product]])-3),Tabla2[[#This Row],[Product]])</f>
        <v>Men</v>
      </c>
      <c r="I2106" s="6">
        <v>55.000000000000007</v>
      </c>
      <c r="J2106" s="4">
        <v>3750</v>
      </c>
      <c r="K2106" s="6">
        <f>Tabla2[[#This Row],[Price per Unit]]*Tabla2[[#This Row],[Units Sold]]</f>
        <v>206250.00000000003</v>
      </c>
      <c r="L2106" s="52">
        <f>Tabla2[[#This Row],[Units Sold]]/Cálculos!$C$11</f>
        <v>1.5127915603174201E-4</v>
      </c>
      <c r="M2106" s="6">
        <f>Tabla2[[#This Row],[Total Sales]]-Tabla2[[#This Row],[Operating Profit]]</f>
        <v>123750.00000000001</v>
      </c>
      <c r="N2106" s="6">
        <v>82500.000000000015</v>
      </c>
      <c r="O2106" s="46">
        <f>Tabla2[[#This Row],[Operating Profit]]/Tabla2[[#This Row],[Total Sales]]</f>
        <v>0.4</v>
      </c>
      <c r="P2106" s="1" t="s">
        <v>82</v>
      </c>
    </row>
    <row r="2107" spans="1:16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3" t="str">
        <f>IFERROR(LEFT(Tabla2[[#This Row],[Product]],FIND(" ",Tabla2[[#This Row],[Product]])-3),Tabla2[[#This Row],[Product]])</f>
        <v>Women</v>
      </c>
      <c r="I2107" s="6">
        <v>55.000000000000007</v>
      </c>
      <c r="J2107" s="4">
        <v>4000</v>
      </c>
      <c r="K2107" s="6">
        <f>Tabla2[[#This Row],[Price per Unit]]*Tabla2[[#This Row],[Units Sold]]</f>
        <v>220000.00000000003</v>
      </c>
      <c r="L2107" s="52">
        <f>Tabla2[[#This Row],[Units Sold]]/Cálculos!$C$11</f>
        <v>1.6136443310052479E-4</v>
      </c>
      <c r="M2107" s="6">
        <f>Tabla2[[#This Row],[Total Sales]]-Tabla2[[#This Row],[Operating Profit]]</f>
        <v>143000.00000000003</v>
      </c>
      <c r="N2107" s="6">
        <v>77000</v>
      </c>
      <c r="O2107" s="46">
        <f>Tabla2[[#This Row],[Operating Profit]]/Tabla2[[#This Row],[Total Sales]]</f>
        <v>0.35</v>
      </c>
      <c r="P2107" s="1" t="s">
        <v>82</v>
      </c>
    </row>
    <row r="2108" spans="1:16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3" t="str">
        <f>IFERROR(LEFT(Tabla2[[#This Row],[Product]],FIND(" ",Tabla2[[#This Row],[Product]])-3),Tabla2[[#This Row],[Product]])</f>
        <v>Women</v>
      </c>
      <c r="I2108" s="6">
        <v>50</v>
      </c>
      <c r="J2108" s="4">
        <v>3000</v>
      </c>
      <c r="K2108" s="6">
        <f>Tabla2[[#This Row],[Price per Unit]]*Tabla2[[#This Row],[Units Sold]]</f>
        <v>150000</v>
      </c>
      <c r="L2108" s="52">
        <f>Tabla2[[#This Row],[Units Sold]]/Cálculos!$C$11</f>
        <v>1.210233248253936E-4</v>
      </c>
      <c r="M2108" s="6">
        <f>Tabla2[[#This Row],[Total Sales]]-Tabla2[[#This Row],[Operating Profit]]</f>
        <v>97500</v>
      </c>
      <c r="N2108" s="6">
        <v>52500</v>
      </c>
      <c r="O2108" s="46">
        <f>Tabla2[[#This Row],[Operating Profit]]/Tabla2[[#This Row],[Total Sales]]</f>
        <v>0.35</v>
      </c>
      <c r="P2108" s="1" t="s">
        <v>82</v>
      </c>
    </row>
    <row r="2109" spans="1:16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3" t="str">
        <f>IFERROR(LEFT(Tabla2[[#This Row],[Product]],FIND(" ",Tabla2[[#This Row],[Product]])-3),Tabla2[[#This Row],[Product]])</f>
        <v>Men</v>
      </c>
      <c r="I2109" s="6">
        <v>55.000000000000007</v>
      </c>
      <c r="J2109" s="4">
        <v>2000</v>
      </c>
      <c r="K2109" s="6">
        <f>Tabla2[[#This Row],[Price per Unit]]*Tabla2[[#This Row],[Units Sold]]</f>
        <v>110000.00000000001</v>
      </c>
      <c r="L2109" s="52">
        <f>Tabla2[[#This Row],[Units Sold]]/Cálculos!$C$11</f>
        <v>8.0682216550262393E-5</v>
      </c>
      <c r="M2109" s="6">
        <f>Tabla2[[#This Row],[Total Sales]]-Tabla2[[#This Row],[Operating Profit]]</f>
        <v>77000.000000000015</v>
      </c>
      <c r="N2109" s="6">
        <v>33000</v>
      </c>
      <c r="O2109" s="46">
        <f>Tabla2[[#This Row],[Operating Profit]]/Tabla2[[#This Row],[Total Sales]]</f>
        <v>0.29999999999999993</v>
      </c>
      <c r="P2109" s="1" t="s">
        <v>82</v>
      </c>
    </row>
    <row r="2110" spans="1:16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3" t="str">
        <f>IFERROR(LEFT(Tabla2[[#This Row],[Product]],FIND(" ",Tabla2[[#This Row],[Product]])-3),Tabla2[[#This Row],[Product]])</f>
        <v>Women</v>
      </c>
      <c r="I2110" s="6">
        <v>70</v>
      </c>
      <c r="J2110" s="4">
        <v>3750</v>
      </c>
      <c r="K2110" s="6">
        <f>Tabla2[[#This Row],[Price per Unit]]*Tabla2[[#This Row],[Units Sold]]</f>
        <v>262500</v>
      </c>
      <c r="L2110" s="52">
        <f>Tabla2[[#This Row],[Units Sold]]/Cálculos!$C$11</f>
        <v>1.5127915603174201E-4</v>
      </c>
      <c r="M2110" s="6">
        <f>Tabla2[[#This Row],[Total Sales]]-Tabla2[[#This Row],[Operating Profit]]</f>
        <v>196875</v>
      </c>
      <c r="N2110" s="6">
        <v>65625</v>
      </c>
      <c r="O2110" s="46">
        <f>Tabla2[[#This Row],[Operating Profit]]/Tabla2[[#This Row],[Total Sales]]</f>
        <v>0.25</v>
      </c>
      <c r="P2110" s="1" t="s">
        <v>82</v>
      </c>
    </row>
    <row r="2111" spans="1:16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3" t="str">
        <f>IFERROR(LEFT(Tabla2[[#This Row],[Product]],FIND(" ",Tabla2[[#This Row],[Product]])-3),Tabla2[[#This Row],[Product]])</f>
        <v>Men</v>
      </c>
      <c r="I2111" s="6">
        <v>50</v>
      </c>
      <c r="J2111" s="4">
        <v>6250</v>
      </c>
      <c r="K2111" s="6">
        <f>Tabla2[[#This Row],[Price per Unit]]*Tabla2[[#This Row],[Units Sold]]</f>
        <v>312500</v>
      </c>
      <c r="L2111" s="52">
        <f>Tabla2[[#This Row],[Units Sold]]/Cálculos!$C$11</f>
        <v>2.5213192671957001E-4</v>
      </c>
      <c r="M2111" s="6">
        <f>Tabla2[[#This Row],[Total Sales]]-Tabla2[[#This Row],[Operating Profit]]</f>
        <v>203125</v>
      </c>
      <c r="N2111" s="6">
        <v>109375</v>
      </c>
      <c r="O2111" s="46">
        <f>Tabla2[[#This Row],[Operating Profit]]/Tabla2[[#This Row],[Total Sales]]</f>
        <v>0.35</v>
      </c>
      <c r="P2111" s="1" t="s">
        <v>82</v>
      </c>
    </row>
    <row r="2112" spans="1:16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3" t="str">
        <f>IFERROR(LEFT(Tabla2[[#This Row],[Product]],FIND(" ",Tabla2[[#This Row],[Product]])-3),Tabla2[[#This Row],[Product]])</f>
        <v>Men</v>
      </c>
      <c r="I2112" s="6">
        <v>55.000000000000007</v>
      </c>
      <c r="J2112" s="4">
        <v>4750</v>
      </c>
      <c r="K2112" s="6">
        <f>Tabla2[[#This Row],[Price per Unit]]*Tabla2[[#This Row],[Units Sold]]</f>
        <v>261250.00000000003</v>
      </c>
      <c r="L2112" s="52">
        <f>Tabla2[[#This Row],[Units Sold]]/Cálculos!$C$11</f>
        <v>1.9162026430687319E-4</v>
      </c>
      <c r="M2112" s="6">
        <f>Tabla2[[#This Row],[Total Sales]]-Tabla2[[#This Row],[Operating Profit]]</f>
        <v>156750</v>
      </c>
      <c r="N2112" s="6">
        <v>104500.00000000001</v>
      </c>
      <c r="O2112" s="46">
        <f>Tabla2[[#This Row],[Operating Profit]]/Tabla2[[#This Row],[Total Sales]]</f>
        <v>0.4</v>
      </c>
      <c r="P2112" s="1" t="s">
        <v>82</v>
      </c>
    </row>
    <row r="2113" spans="1:16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3" t="str">
        <f>IFERROR(LEFT(Tabla2[[#This Row],[Product]],FIND(" ",Tabla2[[#This Row],[Product]])-3),Tabla2[[#This Row],[Product]])</f>
        <v>Women</v>
      </c>
      <c r="I2113" s="6">
        <v>55.000000000000007</v>
      </c>
      <c r="J2113" s="4">
        <v>4750</v>
      </c>
      <c r="K2113" s="6">
        <f>Tabla2[[#This Row],[Price per Unit]]*Tabla2[[#This Row],[Units Sold]]</f>
        <v>261250.00000000003</v>
      </c>
      <c r="L2113" s="52">
        <f>Tabla2[[#This Row],[Units Sold]]/Cálculos!$C$11</f>
        <v>1.9162026430687319E-4</v>
      </c>
      <c r="M2113" s="6">
        <f>Tabla2[[#This Row],[Total Sales]]-Tabla2[[#This Row],[Operating Profit]]</f>
        <v>169812.50000000003</v>
      </c>
      <c r="N2113" s="6">
        <v>91437.5</v>
      </c>
      <c r="O2113" s="46">
        <f>Tabla2[[#This Row],[Operating Profit]]/Tabla2[[#This Row],[Total Sales]]</f>
        <v>0.35</v>
      </c>
      <c r="P2113" s="1" t="s">
        <v>82</v>
      </c>
    </row>
    <row r="2114" spans="1:16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3" t="str">
        <f>IFERROR(LEFT(Tabla2[[#This Row],[Product]],FIND(" ",Tabla2[[#This Row],[Product]])-3),Tabla2[[#This Row],[Product]])</f>
        <v>Women</v>
      </c>
      <c r="I2114" s="6">
        <v>50</v>
      </c>
      <c r="J2114" s="4">
        <v>3500</v>
      </c>
      <c r="K2114" s="6">
        <f>Tabla2[[#This Row],[Price per Unit]]*Tabla2[[#This Row],[Units Sold]]</f>
        <v>175000</v>
      </c>
      <c r="L2114" s="52">
        <f>Tabla2[[#This Row],[Units Sold]]/Cálculos!$C$11</f>
        <v>1.4119387896295921E-4</v>
      </c>
      <c r="M2114" s="6">
        <f>Tabla2[[#This Row],[Total Sales]]-Tabla2[[#This Row],[Operating Profit]]</f>
        <v>113750</v>
      </c>
      <c r="N2114" s="6">
        <v>61249.999999999993</v>
      </c>
      <c r="O2114" s="46">
        <f>Tabla2[[#This Row],[Operating Profit]]/Tabla2[[#This Row],[Total Sales]]</f>
        <v>0.35</v>
      </c>
      <c r="P2114" s="1" t="s">
        <v>82</v>
      </c>
    </row>
    <row r="2115" spans="1:16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3" t="str">
        <f>IFERROR(LEFT(Tabla2[[#This Row],[Product]],FIND(" ",Tabla2[[#This Row],[Product]])-3),Tabla2[[#This Row],[Product]])</f>
        <v>Men</v>
      </c>
      <c r="I2115" s="6">
        <v>55.000000000000007</v>
      </c>
      <c r="J2115" s="4">
        <v>2250</v>
      </c>
      <c r="K2115" s="6">
        <f>Tabla2[[#This Row],[Price per Unit]]*Tabla2[[#This Row],[Units Sold]]</f>
        <v>123750.00000000001</v>
      </c>
      <c r="L2115" s="52">
        <f>Tabla2[[#This Row],[Units Sold]]/Cálculos!$C$11</f>
        <v>9.0767493619045195E-5</v>
      </c>
      <c r="M2115" s="6">
        <f>Tabla2[[#This Row],[Total Sales]]-Tabla2[[#This Row],[Operating Profit]]</f>
        <v>86625.000000000015</v>
      </c>
      <c r="N2115" s="6">
        <v>37125</v>
      </c>
      <c r="O2115" s="46">
        <f>Tabla2[[#This Row],[Operating Profit]]/Tabla2[[#This Row],[Total Sales]]</f>
        <v>0.3</v>
      </c>
      <c r="P2115" s="1" t="s">
        <v>82</v>
      </c>
    </row>
    <row r="2116" spans="1:16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3" t="str">
        <f>IFERROR(LEFT(Tabla2[[#This Row],[Product]],FIND(" ",Tabla2[[#This Row],[Product]])-3),Tabla2[[#This Row],[Product]])</f>
        <v>Women</v>
      </c>
      <c r="I2116" s="6">
        <v>70</v>
      </c>
      <c r="J2116" s="4">
        <v>5250</v>
      </c>
      <c r="K2116" s="6">
        <f>Tabla2[[#This Row],[Price per Unit]]*Tabla2[[#This Row],[Units Sold]]</f>
        <v>367500</v>
      </c>
      <c r="L2116" s="52">
        <f>Tabla2[[#This Row],[Units Sold]]/Cálculos!$C$11</f>
        <v>2.117908184444388E-4</v>
      </c>
      <c r="M2116" s="6">
        <f>Tabla2[[#This Row],[Total Sales]]-Tabla2[[#This Row],[Operating Profit]]</f>
        <v>275625</v>
      </c>
      <c r="N2116" s="6">
        <v>91875</v>
      </c>
      <c r="O2116" s="46">
        <f>Tabla2[[#This Row],[Operating Profit]]/Tabla2[[#This Row],[Total Sales]]</f>
        <v>0.25</v>
      </c>
      <c r="P2116" s="1" t="s">
        <v>82</v>
      </c>
    </row>
    <row r="2117" spans="1:16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3" t="str">
        <f>IFERROR(LEFT(Tabla2[[#This Row],[Product]],FIND(" ",Tabla2[[#This Row],[Product]])-3),Tabla2[[#This Row],[Product]])</f>
        <v>Men</v>
      </c>
      <c r="I2117" s="6">
        <v>50</v>
      </c>
      <c r="J2117" s="4">
        <v>6750</v>
      </c>
      <c r="K2117" s="6">
        <f>Tabla2[[#This Row],[Price per Unit]]*Tabla2[[#This Row],[Units Sold]]</f>
        <v>337500</v>
      </c>
      <c r="L2117" s="52">
        <f>Tabla2[[#This Row],[Units Sold]]/Cálculos!$C$11</f>
        <v>2.7230248085713561E-4</v>
      </c>
      <c r="M2117" s="6">
        <f>Tabla2[[#This Row],[Total Sales]]-Tabla2[[#This Row],[Operating Profit]]</f>
        <v>219375</v>
      </c>
      <c r="N2117" s="6">
        <v>118124.99999999999</v>
      </c>
      <c r="O2117" s="46">
        <f>Tabla2[[#This Row],[Operating Profit]]/Tabla2[[#This Row],[Total Sales]]</f>
        <v>0.35</v>
      </c>
      <c r="P2117" s="1" t="s">
        <v>82</v>
      </c>
    </row>
    <row r="2118" spans="1:16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3" t="str">
        <f>IFERROR(LEFT(Tabla2[[#This Row],[Product]],FIND(" ",Tabla2[[#This Row],[Product]])-3),Tabla2[[#This Row],[Product]])</f>
        <v>Men</v>
      </c>
      <c r="I2118" s="6">
        <v>55.000000000000007</v>
      </c>
      <c r="J2118" s="4">
        <v>5250</v>
      </c>
      <c r="K2118" s="6">
        <f>Tabla2[[#This Row],[Price per Unit]]*Tabla2[[#This Row],[Units Sold]]</f>
        <v>288750.00000000006</v>
      </c>
      <c r="L2118" s="52">
        <f>Tabla2[[#This Row],[Units Sold]]/Cálculos!$C$11</f>
        <v>2.117908184444388E-4</v>
      </c>
      <c r="M2118" s="6">
        <f>Tabla2[[#This Row],[Total Sales]]-Tabla2[[#This Row],[Operating Profit]]</f>
        <v>173250.00000000003</v>
      </c>
      <c r="N2118" s="6">
        <v>115500.00000000003</v>
      </c>
      <c r="O2118" s="46">
        <f>Tabla2[[#This Row],[Operating Profit]]/Tabla2[[#This Row],[Total Sales]]</f>
        <v>0.4</v>
      </c>
      <c r="P2118" s="1" t="s">
        <v>82</v>
      </c>
    </row>
    <row r="2119" spans="1:16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3" t="str">
        <f>IFERROR(LEFT(Tabla2[[#This Row],[Product]],FIND(" ",Tabla2[[#This Row],[Product]])-3),Tabla2[[#This Row],[Product]])</f>
        <v>Women</v>
      </c>
      <c r="I2119" s="6">
        <v>55.000000000000007</v>
      </c>
      <c r="J2119" s="4">
        <v>4750</v>
      </c>
      <c r="K2119" s="6">
        <f>Tabla2[[#This Row],[Price per Unit]]*Tabla2[[#This Row],[Units Sold]]</f>
        <v>261250.00000000003</v>
      </c>
      <c r="L2119" s="52">
        <f>Tabla2[[#This Row],[Units Sold]]/Cálculos!$C$11</f>
        <v>1.9162026430687319E-4</v>
      </c>
      <c r="M2119" s="6">
        <f>Tabla2[[#This Row],[Total Sales]]-Tabla2[[#This Row],[Operating Profit]]</f>
        <v>169812.50000000003</v>
      </c>
      <c r="N2119" s="6">
        <v>91437.5</v>
      </c>
      <c r="O2119" s="46">
        <f>Tabla2[[#This Row],[Operating Profit]]/Tabla2[[#This Row],[Total Sales]]</f>
        <v>0.35</v>
      </c>
      <c r="P2119" s="1" t="s">
        <v>82</v>
      </c>
    </row>
    <row r="2120" spans="1:16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3" t="str">
        <f>IFERROR(LEFT(Tabla2[[#This Row],[Product]],FIND(" ",Tabla2[[#This Row],[Product]])-3),Tabla2[[#This Row],[Product]])</f>
        <v>Women</v>
      </c>
      <c r="I2120" s="6">
        <v>50</v>
      </c>
      <c r="J2120" s="4">
        <v>3750</v>
      </c>
      <c r="K2120" s="6">
        <f>Tabla2[[#This Row],[Price per Unit]]*Tabla2[[#This Row],[Units Sold]]</f>
        <v>187500</v>
      </c>
      <c r="L2120" s="52">
        <f>Tabla2[[#This Row],[Units Sold]]/Cálculos!$C$11</f>
        <v>1.5127915603174201E-4</v>
      </c>
      <c r="M2120" s="6">
        <f>Tabla2[[#This Row],[Total Sales]]-Tabla2[[#This Row],[Operating Profit]]</f>
        <v>121875</v>
      </c>
      <c r="N2120" s="6">
        <v>65625</v>
      </c>
      <c r="O2120" s="46">
        <f>Tabla2[[#This Row],[Operating Profit]]/Tabla2[[#This Row],[Total Sales]]</f>
        <v>0.35</v>
      </c>
      <c r="P2120" s="1" t="s">
        <v>82</v>
      </c>
    </row>
    <row r="2121" spans="1:16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3" t="str">
        <f>IFERROR(LEFT(Tabla2[[#This Row],[Product]],FIND(" ",Tabla2[[#This Row],[Product]])-3),Tabla2[[#This Row],[Product]])</f>
        <v>Men</v>
      </c>
      <c r="I2121" s="6">
        <v>55.000000000000007</v>
      </c>
      <c r="J2121" s="4">
        <v>4250</v>
      </c>
      <c r="K2121" s="6">
        <f>Tabla2[[#This Row],[Price per Unit]]*Tabla2[[#This Row],[Units Sold]]</f>
        <v>233750.00000000003</v>
      </c>
      <c r="L2121" s="52">
        <f>Tabla2[[#This Row],[Units Sold]]/Cálculos!$C$11</f>
        <v>1.7144971016930759E-4</v>
      </c>
      <c r="M2121" s="6">
        <f>Tabla2[[#This Row],[Total Sales]]-Tabla2[[#This Row],[Operating Profit]]</f>
        <v>163625.00000000003</v>
      </c>
      <c r="N2121" s="6">
        <v>70125</v>
      </c>
      <c r="O2121" s="46">
        <f>Tabla2[[#This Row],[Operating Profit]]/Tabla2[[#This Row],[Total Sales]]</f>
        <v>0.3</v>
      </c>
      <c r="P2121" s="1" t="s">
        <v>82</v>
      </c>
    </row>
    <row r="2122" spans="1:16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3" t="str">
        <f>IFERROR(LEFT(Tabla2[[#This Row],[Product]],FIND(" ",Tabla2[[#This Row],[Product]])-3),Tabla2[[#This Row],[Product]])</f>
        <v>Women</v>
      </c>
      <c r="I2122" s="6">
        <v>70</v>
      </c>
      <c r="J2122" s="4">
        <v>4250</v>
      </c>
      <c r="K2122" s="6">
        <f>Tabla2[[#This Row],[Price per Unit]]*Tabla2[[#This Row],[Units Sold]]</f>
        <v>297500</v>
      </c>
      <c r="L2122" s="52">
        <f>Tabla2[[#This Row],[Units Sold]]/Cálculos!$C$11</f>
        <v>1.7144971016930759E-4</v>
      </c>
      <c r="M2122" s="6">
        <f>Tabla2[[#This Row],[Total Sales]]-Tabla2[[#This Row],[Operating Profit]]</f>
        <v>223125</v>
      </c>
      <c r="N2122" s="6">
        <v>74375</v>
      </c>
      <c r="O2122" s="46">
        <f>Tabla2[[#This Row],[Operating Profit]]/Tabla2[[#This Row],[Total Sales]]</f>
        <v>0.25</v>
      </c>
      <c r="P2122" s="1" t="s">
        <v>82</v>
      </c>
    </row>
    <row r="2123" spans="1:16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3" t="str">
        <f>IFERROR(LEFT(Tabla2[[#This Row],[Product]],FIND(" ",Tabla2[[#This Row],[Product]])-3),Tabla2[[#This Row],[Product]])</f>
        <v>Men</v>
      </c>
      <c r="I2123" s="6">
        <v>55.000000000000007</v>
      </c>
      <c r="J2123" s="4">
        <v>6250</v>
      </c>
      <c r="K2123" s="6">
        <f>Tabla2[[#This Row],[Price per Unit]]*Tabla2[[#This Row],[Units Sold]]</f>
        <v>343750.00000000006</v>
      </c>
      <c r="L2123" s="52">
        <f>Tabla2[[#This Row],[Units Sold]]/Cálculos!$C$11</f>
        <v>2.5213192671957001E-4</v>
      </c>
      <c r="M2123" s="6">
        <f>Tabla2[[#This Row],[Total Sales]]-Tabla2[[#This Row],[Operating Profit]]</f>
        <v>223437.50000000006</v>
      </c>
      <c r="N2123" s="6">
        <v>120312.50000000001</v>
      </c>
      <c r="O2123" s="46">
        <f>Tabla2[[#This Row],[Operating Profit]]/Tabla2[[#This Row],[Total Sales]]</f>
        <v>0.35</v>
      </c>
      <c r="P2123" s="1" t="s">
        <v>82</v>
      </c>
    </row>
    <row r="2124" spans="1:16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3" t="str">
        <f>IFERROR(LEFT(Tabla2[[#This Row],[Product]],FIND(" ",Tabla2[[#This Row],[Product]])-3),Tabla2[[#This Row],[Product]])</f>
        <v>Men</v>
      </c>
      <c r="I2124" s="6">
        <v>60.000000000000007</v>
      </c>
      <c r="J2124" s="4">
        <v>5750</v>
      </c>
      <c r="K2124" s="6">
        <f>Tabla2[[#This Row],[Price per Unit]]*Tabla2[[#This Row],[Units Sold]]</f>
        <v>345000.00000000006</v>
      </c>
      <c r="L2124" s="52">
        <f>Tabla2[[#This Row],[Units Sold]]/Cálculos!$C$11</f>
        <v>2.319613725820044E-4</v>
      </c>
      <c r="M2124" s="6">
        <f>Tabla2[[#This Row],[Total Sales]]-Tabla2[[#This Row],[Operating Profit]]</f>
        <v>207000.00000000003</v>
      </c>
      <c r="N2124" s="6">
        <v>138000.00000000003</v>
      </c>
      <c r="O2124" s="46">
        <f>Tabla2[[#This Row],[Operating Profit]]/Tabla2[[#This Row],[Total Sales]]</f>
        <v>0.4</v>
      </c>
      <c r="P2124" s="1" t="s">
        <v>82</v>
      </c>
    </row>
    <row r="2125" spans="1:16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3" t="str">
        <f>IFERROR(LEFT(Tabla2[[#This Row],[Product]],FIND(" ",Tabla2[[#This Row],[Product]])-3),Tabla2[[#This Row],[Product]])</f>
        <v>Women</v>
      </c>
      <c r="I2125" s="6">
        <v>55.000000000000007</v>
      </c>
      <c r="J2125" s="4">
        <v>4500</v>
      </c>
      <c r="K2125" s="6">
        <f>Tabla2[[#This Row],[Price per Unit]]*Tabla2[[#This Row],[Units Sold]]</f>
        <v>247500.00000000003</v>
      </c>
      <c r="L2125" s="52">
        <f>Tabla2[[#This Row],[Units Sold]]/Cálculos!$C$11</f>
        <v>1.8153498723809039E-4</v>
      </c>
      <c r="M2125" s="6">
        <f>Tabla2[[#This Row],[Total Sales]]-Tabla2[[#This Row],[Operating Profit]]</f>
        <v>160875.00000000003</v>
      </c>
      <c r="N2125" s="6">
        <v>86625</v>
      </c>
      <c r="O2125" s="46">
        <f>Tabla2[[#This Row],[Operating Profit]]/Tabla2[[#This Row],[Total Sales]]</f>
        <v>0.35</v>
      </c>
      <c r="P2125" s="1" t="s">
        <v>82</v>
      </c>
    </row>
    <row r="2126" spans="1:16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3" t="str">
        <f>IFERROR(LEFT(Tabla2[[#This Row],[Product]],FIND(" ",Tabla2[[#This Row],[Product]])-3),Tabla2[[#This Row],[Product]])</f>
        <v>Women</v>
      </c>
      <c r="I2126" s="6">
        <v>55.000000000000007</v>
      </c>
      <c r="J2126" s="4">
        <v>4000</v>
      </c>
      <c r="K2126" s="6">
        <f>Tabla2[[#This Row],[Price per Unit]]*Tabla2[[#This Row],[Units Sold]]</f>
        <v>220000.00000000003</v>
      </c>
      <c r="L2126" s="52">
        <f>Tabla2[[#This Row],[Units Sold]]/Cálculos!$C$11</f>
        <v>1.6136443310052479E-4</v>
      </c>
      <c r="M2126" s="6">
        <f>Tabla2[[#This Row],[Total Sales]]-Tabla2[[#This Row],[Operating Profit]]</f>
        <v>143000.00000000003</v>
      </c>
      <c r="N2126" s="6">
        <v>77000</v>
      </c>
      <c r="O2126" s="46">
        <f>Tabla2[[#This Row],[Operating Profit]]/Tabla2[[#This Row],[Total Sales]]</f>
        <v>0.35</v>
      </c>
      <c r="P2126" s="1" t="s">
        <v>82</v>
      </c>
    </row>
    <row r="2127" spans="1:16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3" t="str">
        <f>IFERROR(LEFT(Tabla2[[#This Row],[Product]],FIND(" ",Tabla2[[#This Row],[Product]])-3),Tabla2[[#This Row],[Product]])</f>
        <v>Men</v>
      </c>
      <c r="I2127" s="6">
        <v>65</v>
      </c>
      <c r="J2127" s="4">
        <v>4000</v>
      </c>
      <c r="K2127" s="6">
        <f>Tabla2[[#This Row],[Price per Unit]]*Tabla2[[#This Row],[Units Sold]]</f>
        <v>260000</v>
      </c>
      <c r="L2127" s="52">
        <f>Tabla2[[#This Row],[Units Sold]]/Cálculos!$C$11</f>
        <v>1.6136443310052479E-4</v>
      </c>
      <c r="M2127" s="6">
        <f>Tabla2[[#This Row],[Total Sales]]-Tabla2[[#This Row],[Operating Profit]]</f>
        <v>182000</v>
      </c>
      <c r="N2127" s="6">
        <v>78000</v>
      </c>
      <c r="O2127" s="46">
        <f>Tabla2[[#This Row],[Operating Profit]]/Tabla2[[#This Row],[Total Sales]]</f>
        <v>0.3</v>
      </c>
      <c r="P2127" s="1" t="s">
        <v>82</v>
      </c>
    </row>
    <row r="2128" spans="1:16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3" t="str">
        <f>IFERROR(LEFT(Tabla2[[#This Row],[Product]],FIND(" ",Tabla2[[#This Row],[Product]])-3),Tabla2[[#This Row],[Product]])</f>
        <v>Women</v>
      </c>
      <c r="I2128" s="6">
        <v>70</v>
      </c>
      <c r="J2128" s="4">
        <v>3750</v>
      </c>
      <c r="K2128" s="6">
        <f>Tabla2[[#This Row],[Price per Unit]]*Tabla2[[#This Row],[Units Sold]]</f>
        <v>262500</v>
      </c>
      <c r="L2128" s="52">
        <f>Tabla2[[#This Row],[Units Sold]]/Cálculos!$C$11</f>
        <v>1.5127915603174201E-4</v>
      </c>
      <c r="M2128" s="6">
        <f>Tabla2[[#This Row],[Total Sales]]-Tabla2[[#This Row],[Operating Profit]]</f>
        <v>196875</v>
      </c>
      <c r="N2128" s="6">
        <v>65625</v>
      </c>
      <c r="O2128" s="46">
        <f>Tabla2[[#This Row],[Operating Profit]]/Tabla2[[#This Row],[Total Sales]]</f>
        <v>0.25</v>
      </c>
      <c r="P2128" s="1" t="s">
        <v>82</v>
      </c>
    </row>
    <row r="2129" spans="1:16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3" t="str">
        <f>IFERROR(LEFT(Tabla2[[#This Row],[Product]],FIND(" ",Tabla2[[#This Row],[Product]])-3),Tabla2[[#This Row],[Product]])</f>
        <v>Men</v>
      </c>
      <c r="I2129" s="6">
        <v>45.000000000000007</v>
      </c>
      <c r="J2129" s="4">
        <v>5750</v>
      </c>
      <c r="K2129" s="6">
        <f>Tabla2[[#This Row],[Price per Unit]]*Tabla2[[#This Row],[Units Sold]]</f>
        <v>258750.00000000003</v>
      </c>
      <c r="L2129" s="52">
        <f>Tabla2[[#This Row],[Units Sold]]/Cálculos!$C$11</f>
        <v>2.319613725820044E-4</v>
      </c>
      <c r="M2129" s="6">
        <f>Tabla2[[#This Row],[Total Sales]]-Tabla2[[#This Row],[Operating Profit]]</f>
        <v>168187.50000000003</v>
      </c>
      <c r="N2129" s="6">
        <v>90562.5</v>
      </c>
      <c r="O2129" s="46">
        <f>Tabla2[[#This Row],[Operating Profit]]/Tabla2[[#This Row],[Total Sales]]</f>
        <v>0.35</v>
      </c>
      <c r="P2129" s="1" t="s">
        <v>82</v>
      </c>
    </row>
    <row r="2130" spans="1:16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3" t="str">
        <f>IFERROR(LEFT(Tabla2[[#This Row],[Product]],FIND(" ",Tabla2[[#This Row],[Product]])-3),Tabla2[[#This Row],[Product]])</f>
        <v>Men</v>
      </c>
      <c r="I2130" s="6">
        <v>50.000000000000014</v>
      </c>
      <c r="J2130" s="4">
        <v>5750</v>
      </c>
      <c r="K2130" s="6">
        <f>Tabla2[[#This Row],[Price per Unit]]*Tabla2[[#This Row],[Units Sold]]</f>
        <v>287500.00000000006</v>
      </c>
      <c r="L2130" s="52">
        <f>Tabla2[[#This Row],[Units Sold]]/Cálculos!$C$11</f>
        <v>2.319613725820044E-4</v>
      </c>
      <c r="M2130" s="6">
        <f>Tabla2[[#This Row],[Total Sales]]-Tabla2[[#This Row],[Operating Profit]]</f>
        <v>172500.00000000003</v>
      </c>
      <c r="N2130" s="6">
        <v>115000.00000000003</v>
      </c>
      <c r="O2130" s="46">
        <f>Tabla2[[#This Row],[Operating Profit]]/Tabla2[[#This Row],[Total Sales]]</f>
        <v>0.4</v>
      </c>
      <c r="P2130" s="1" t="s">
        <v>82</v>
      </c>
    </row>
    <row r="2131" spans="1:16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3" t="str">
        <f>IFERROR(LEFT(Tabla2[[#This Row],[Product]],FIND(" ",Tabla2[[#This Row],[Product]])-3),Tabla2[[#This Row],[Product]])</f>
        <v>Women</v>
      </c>
      <c r="I2131" s="6">
        <v>45.000000000000007</v>
      </c>
      <c r="J2131" s="4">
        <v>4250</v>
      </c>
      <c r="K2131" s="6">
        <f>Tabla2[[#This Row],[Price per Unit]]*Tabla2[[#This Row],[Units Sold]]</f>
        <v>191250.00000000003</v>
      </c>
      <c r="L2131" s="52">
        <f>Tabla2[[#This Row],[Units Sold]]/Cálculos!$C$11</f>
        <v>1.7144971016930759E-4</v>
      </c>
      <c r="M2131" s="6">
        <f>Tabla2[[#This Row],[Total Sales]]-Tabla2[[#This Row],[Operating Profit]]</f>
        <v>124312.50000000003</v>
      </c>
      <c r="N2131" s="6">
        <v>66937.5</v>
      </c>
      <c r="O2131" s="46">
        <f>Tabla2[[#This Row],[Operating Profit]]/Tabla2[[#This Row],[Total Sales]]</f>
        <v>0.34999999999999992</v>
      </c>
      <c r="P2131" s="1" t="s">
        <v>82</v>
      </c>
    </row>
    <row r="2132" spans="1:16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3" t="str">
        <f>IFERROR(LEFT(Tabla2[[#This Row],[Product]],FIND(" ",Tabla2[[#This Row],[Product]])-3),Tabla2[[#This Row],[Product]])</f>
        <v>Women</v>
      </c>
      <c r="I2132" s="6">
        <v>45.000000000000007</v>
      </c>
      <c r="J2132" s="4">
        <v>3750</v>
      </c>
      <c r="K2132" s="6">
        <f>Tabla2[[#This Row],[Price per Unit]]*Tabla2[[#This Row],[Units Sold]]</f>
        <v>168750.00000000003</v>
      </c>
      <c r="L2132" s="52">
        <f>Tabla2[[#This Row],[Units Sold]]/Cálculos!$C$11</f>
        <v>1.5127915603174201E-4</v>
      </c>
      <c r="M2132" s="6">
        <f>Tabla2[[#This Row],[Total Sales]]-Tabla2[[#This Row],[Operating Profit]]</f>
        <v>109687.50000000003</v>
      </c>
      <c r="N2132" s="6">
        <v>59062.500000000007</v>
      </c>
      <c r="O2132" s="46">
        <f>Tabla2[[#This Row],[Operating Profit]]/Tabla2[[#This Row],[Total Sales]]</f>
        <v>0.35</v>
      </c>
      <c r="P2132" s="1" t="s">
        <v>82</v>
      </c>
    </row>
    <row r="2133" spans="1:16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3" t="str">
        <f>IFERROR(LEFT(Tabla2[[#This Row],[Product]],FIND(" ",Tabla2[[#This Row],[Product]])-3),Tabla2[[#This Row],[Product]])</f>
        <v>Men</v>
      </c>
      <c r="I2133" s="6">
        <v>55.000000000000007</v>
      </c>
      <c r="J2133" s="4">
        <v>3750</v>
      </c>
      <c r="K2133" s="6">
        <f>Tabla2[[#This Row],[Price per Unit]]*Tabla2[[#This Row],[Units Sold]]</f>
        <v>206250.00000000003</v>
      </c>
      <c r="L2133" s="52">
        <f>Tabla2[[#This Row],[Units Sold]]/Cálculos!$C$11</f>
        <v>1.5127915603174201E-4</v>
      </c>
      <c r="M2133" s="6">
        <f>Tabla2[[#This Row],[Total Sales]]-Tabla2[[#This Row],[Operating Profit]]</f>
        <v>144375.00000000003</v>
      </c>
      <c r="N2133" s="6">
        <v>61875.000000000007</v>
      </c>
      <c r="O2133" s="46">
        <f>Tabla2[[#This Row],[Operating Profit]]/Tabla2[[#This Row],[Total Sales]]</f>
        <v>0.3</v>
      </c>
      <c r="P2133" s="1" t="s">
        <v>82</v>
      </c>
    </row>
    <row r="2134" spans="1:16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3" t="str">
        <f>IFERROR(LEFT(Tabla2[[#This Row],[Product]],FIND(" ",Tabla2[[#This Row],[Product]])-3),Tabla2[[#This Row],[Product]])</f>
        <v>Women</v>
      </c>
      <c r="I2134" s="6">
        <v>60.000000000000007</v>
      </c>
      <c r="J2134" s="4">
        <v>4250</v>
      </c>
      <c r="K2134" s="6">
        <f>Tabla2[[#This Row],[Price per Unit]]*Tabla2[[#This Row],[Units Sold]]</f>
        <v>255000.00000000003</v>
      </c>
      <c r="L2134" s="52">
        <f>Tabla2[[#This Row],[Units Sold]]/Cálculos!$C$11</f>
        <v>1.7144971016930759E-4</v>
      </c>
      <c r="M2134" s="6">
        <f>Tabla2[[#This Row],[Total Sales]]-Tabla2[[#This Row],[Operating Profit]]</f>
        <v>191250.00000000003</v>
      </c>
      <c r="N2134" s="6">
        <v>63750.000000000007</v>
      </c>
      <c r="O2134" s="46">
        <f>Tabla2[[#This Row],[Operating Profit]]/Tabla2[[#This Row],[Total Sales]]</f>
        <v>0.25</v>
      </c>
      <c r="P2134" s="1" t="s">
        <v>82</v>
      </c>
    </row>
    <row r="2135" spans="1:16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3" t="str">
        <f>IFERROR(LEFT(Tabla2[[#This Row],[Product]],FIND(" ",Tabla2[[#This Row],[Product]])-3),Tabla2[[#This Row],[Product]])</f>
        <v>Men</v>
      </c>
      <c r="I2135" s="6">
        <v>45.000000000000007</v>
      </c>
      <c r="J2135" s="4">
        <v>5000</v>
      </c>
      <c r="K2135" s="6">
        <f>Tabla2[[#This Row],[Price per Unit]]*Tabla2[[#This Row],[Units Sold]]</f>
        <v>225000.00000000003</v>
      </c>
      <c r="L2135" s="52">
        <f>Tabla2[[#This Row],[Units Sold]]/Cálculos!$C$11</f>
        <v>2.01705541375656E-4</v>
      </c>
      <c r="M2135" s="6">
        <f>Tabla2[[#This Row],[Total Sales]]-Tabla2[[#This Row],[Operating Profit]]</f>
        <v>146250.00000000003</v>
      </c>
      <c r="N2135" s="6">
        <v>78750</v>
      </c>
      <c r="O2135" s="46">
        <f>Tabla2[[#This Row],[Operating Profit]]/Tabla2[[#This Row],[Total Sales]]</f>
        <v>0.35</v>
      </c>
      <c r="P2135" s="1" t="s">
        <v>82</v>
      </c>
    </row>
    <row r="2136" spans="1:16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3" t="str">
        <f>IFERROR(LEFT(Tabla2[[#This Row],[Product]],FIND(" ",Tabla2[[#This Row],[Product]])-3),Tabla2[[#This Row],[Product]])</f>
        <v>Men</v>
      </c>
      <c r="I2136" s="6">
        <v>50.000000000000014</v>
      </c>
      <c r="J2136" s="4">
        <v>5000</v>
      </c>
      <c r="K2136" s="6">
        <f>Tabla2[[#This Row],[Price per Unit]]*Tabla2[[#This Row],[Units Sold]]</f>
        <v>250000.00000000006</v>
      </c>
      <c r="L2136" s="52">
        <f>Tabla2[[#This Row],[Units Sold]]/Cálculos!$C$11</f>
        <v>2.01705541375656E-4</v>
      </c>
      <c r="M2136" s="6">
        <f>Tabla2[[#This Row],[Total Sales]]-Tabla2[[#This Row],[Operating Profit]]</f>
        <v>150000.00000000003</v>
      </c>
      <c r="N2136" s="6">
        <v>100000.00000000003</v>
      </c>
      <c r="O2136" s="46">
        <f>Tabla2[[#This Row],[Operating Profit]]/Tabla2[[#This Row],[Total Sales]]</f>
        <v>0.4</v>
      </c>
      <c r="P2136" s="1" t="s">
        <v>82</v>
      </c>
    </row>
    <row r="2137" spans="1:16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3" t="str">
        <f>IFERROR(LEFT(Tabla2[[#This Row],[Product]],FIND(" ",Tabla2[[#This Row],[Product]])-3),Tabla2[[#This Row],[Product]])</f>
        <v>Women</v>
      </c>
      <c r="I2137" s="6">
        <v>45.000000000000007</v>
      </c>
      <c r="J2137" s="4">
        <v>3250</v>
      </c>
      <c r="K2137" s="6">
        <f>Tabla2[[#This Row],[Price per Unit]]*Tabla2[[#This Row],[Units Sold]]</f>
        <v>146250.00000000003</v>
      </c>
      <c r="L2137" s="52">
        <f>Tabla2[[#This Row],[Units Sold]]/Cálculos!$C$11</f>
        <v>1.3110860189417641E-4</v>
      </c>
      <c r="M2137" s="6">
        <f>Tabla2[[#This Row],[Total Sales]]-Tabla2[[#This Row],[Operating Profit]]</f>
        <v>95062.500000000029</v>
      </c>
      <c r="N2137" s="6">
        <v>51187.500000000007</v>
      </c>
      <c r="O2137" s="46">
        <f>Tabla2[[#This Row],[Operating Profit]]/Tabla2[[#This Row],[Total Sales]]</f>
        <v>0.35</v>
      </c>
      <c r="P2137" s="1" t="s">
        <v>82</v>
      </c>
    </row>
    <row r="2138" spans="1:16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3" t="str">
        <f>IFERROR(LEFT(Tabla2[[#This Row],[Product]],FIND(" ",Tabla2[[#This Row],[Product]])-3),Tabla2[[#This Row],[Product]])</f>
        <v>Women</v>
      </c>
      <c r="I2138" s="6">
        <v>45.000000000000007</v>
      </c>
      <c r="J2138" s="4">
        <v>3000</v>
      </c>
      <c r="K2138" s="6">
        <f>Tabla2[[#This Row],[Price per Unit]]*Tabla2[[#This Row],[Units Sold]]</f>
        <v>135000.00000000003</v>
      </c>
      <c r="L2138" s="52">
        <f>Tabla2[[#This Row],[Units Sold]]/Cálculos!$C$11</f>
        <v>1.210233248253936E-4</v>
      </c>
      <c r="M2138" s="6">
        <f>Tabla2[[#This Row],[Total Sales]]-Tabla2[[#This Row],[Operating Profit]]</f>
        <v>87750.000000000029</v>
      </c>
      <c r="N2138" s="6">
        <v>47250.000000000007</v>
      </c>
      <c r="O2138" s="46">
        <f>Tabla2[[#This Row],[Operating Profit]]/Tabla2[[#This Row],[Total Sales]]</f>
        <v>0.35</v>
      </c>
      <c r="P2138" s="1" t="s">
        <v>82</v>
      </c>
    </row>
    <row r="2139" spans="1:16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3" t="str">
        <f>IFERROR(LEFT(Tabla2[[#This Row],[Product]],FIND(" ",Tabla2[[#This Row],[Product]])-3),Tabla2[[#This Row],[Product]])</f>
        <v>Men</v>
      </c>
      <c r="I2139" s="6">
        <v>55.000000000000007</v>
      </c>
      <c r="J2139" s="4">
        <v>2750</v>
      </c>
      <c r="K2139" s="6">
        <f>Tabla2[[#This Row],[Price per Unit]]*Tabla2[[#This Row],[Units Sold]]</f>
        <v>151250.00000000003</v>
      </c>
      <c r="L2139" s="52">
        <f>Tabla2[[#This Row],[Units Sold]]/Cálculos!$C$11</f>
        <v>1.109380477566108E-4</v>
      </c>
      <c r="M2139" s="6">
        <f>Tabla2[[#This Row],[Total Sales]]-Tabla2[[#This Row],[Operating Profit]]</f>
        <v>105875.00000000003</v>
      </c>
      <c r="N2139" s="6">
        <v>45375.000000000007</v>
      </c>
      <c r="O2139" s="46">
        <f>Tabla2[[#This Row],[Operating Profit]]/Tabla2[[#This Row],[Total Sales]]</f>
        <v>0.3</v>
      </c>
      <c r="P2139" s="1" t="s">
        <v>82</v>
      </c>
    </row>
    <row r="2140" spans="1:16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3" t="str">
        <f>IFERROR(LEFT(Tabla2[[#This Row],[Product]],FIND(" ",Tabla2[[#This Row],[Product]])-3),Tabla2[[#This Row],[Product]])</f>
        <v>Women</v>
      </c>
      <c r="I2140" s="6">
        <v>60.000000000000007</v>
      </c>
      <c r="J2140" s="4">
        <v>3250</v>
      </c>
      <c r="K2140" s="6">
        <f>Tabla2[[#This Row],[Price per Unit]]*Tabla2[[#This Row],[Units Sold]]</f>
        <v>195000.00000000003</v>
      </c>
      <c r="L2140" s="52">
        <f>Tabla2[[#This Row],[Units Sold]]/Cálculos!$C$11</f>
        <v>1.3110860189417641E-4</v>
      </c>
      <c r="M2140" s="6">
        <f>Tabla2[[#This Row],[Total Sales]]-Tabla2[[#This Row],[Operating Profit]]</f>
        <v>146250.00000000003</v>
      </c>
      <c r="N2140" s="6">
        <v>48750.000000000007</v>
      </c>
      <c r="O2140" s="46">
        <f>Tabla2[[#This Row],[Operating Profit]]/Tabla2[[#This Row],[Total Sales]]</f>
        <v>0.25</v>
      </c>
      <c r="P2140" s="1" t="s">
        <v>82</v>
      </c>
    </row>
    <row r="2141" spans="1:16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3" t="str">
        <f>IFERROR(LEFT(Tabla2[[#This Row],[Product]],FIND(" ",Tabla2[[#This Row],[Product]])-3),Tabla2[[#This Row],[Product]])</f>
        <v>Men</v>
      </c>
      <c r="I2141" s="6">
        <v>45.000000000000007</v>
      </c>
      <c r="J2141" s="4">
        <v>5000</v>
      </c>
      <c r="K2141" s="6">
        <f>Tabla2[[#This Row],[Price per Unit]]*Tabla2[[#This Row],[Units Sold]]</f>
        <v>225000.00000000003</v>
      </c>
      <c r="L2141" s="52">
        <f>Tabla2[[#This Row],[Units Sold]]/Cálculos!$C$11</f>
        <v>2.01705541375656E-4</v>
      </c>
      <c r="M2141" s="6">
        <f>Tabla2[[#This Row],[Total Sales]]-Tabla2[[#This Row],[Operating Profit]]</f>
        <v>146250.00000000003</v>
      </c>
      <c r="N2141" s="6">
        <v>78750</v>
      </c>
      <c r="O2141" s="46">
        <f>Tabla2[[#This Row],[Operating Profit]]/Tabla2[[#This Row],[Total Sales]]</f>
        <v>0.35</v>
      </c>
      <c r="P2141" s="1" t="s">
        <v>82</v>
      </c>
    </row>
    <row r="2142" spans="1:16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3" t="str">
        <f>IFERROR(LEFT(Tabla2[[#This Row],[Product]],FIND(" ",Tabla2[[#This Row],[Product]])-3),Tabla2[[#This Row],[Product]])</f>
        <v>Men</v>
      </c>
      <c r="I2142" s="6">
        <v>50.000000000000014</v>
      </c>
      <c r="J2142" s="4">
        <v>5250</v>
      </c>
      <c r="K2142" s="6">
        <f>Tabla2[[#This Row],[Price per Unit]]*Tabla2[[#This Row],[Units Sold]]</f>
        <v>262500.00000000006</v>
      </c>
      <c r="L2142" s="52">
        <f>Tabla2[[#This Row],[Units Sold]]/Cálculos!$C$11</f>
        <v>2.117908184444388E-4</v>
      </c>
      <c r="M2142" s="6">
        <f>Tabla2[[#This Row],[Total Sales]]-Tabla2[[#This Row],[Operating Profit]]</f>
        <v>157500.00000000003</v>
      </c>
      <c r="N2142" s="6">
        <v>105000.00000000003</v>
      </c>
      <c r="O2142" s="46">
        <f>Tabla2[[#This Row],[Operating Profit]]/Tabla2[[#This Row],[Total Sales]]</f>
        <v>0.4</v>
      </c>
      <c r="P2142" s="1" t="s">
        <v>82</v>
      </c>
    </row>
    <row r="2143" spans="1:16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3" t="str">
        <f>IFERROR(LEFT(Tabla2[[#This Row],[Product]],FIND(" ",Tabla2[[#This Row],[Product]])-3),Tabla2[[#This Row],[Product]])</f>
        <v>Women</v>
      </c>
      <c r="I2143" s="6">
        <v>45.000000000000007</v>
      </c>
      <c r="J2143" s="4">
        <v>3750</v>
      </c>
      <c r="K2143" s="6">
        <f>Tabla2[[#This Row],[Price per Unit]]*Tabla2[[#This Row],[Units Sold]]</f>
        <v>168750.00000000003</v>
      </c>
      <c r="L2143" s="52">
        <f>Tabla2[[#This Row],[Units Sold]]/Cálculos!$C$11</f>
        <v>1.5127915603174201E-4</v>
      </c>
      <c r="M2143" s="6">
        <f>Tabla2[[#This Row],[Total Sales]]-Tabla2[[#This Row],[Operating Profit]]</f>
        <v>109687.50000000003</v>
      </c>
      <c r="N2143" s="6">
        <v>59062.500000000007</v>
      </c>
      <c r="O2143" s="46">
        <f>Tabla2[[#This Row],[Operating Profit]]/Tabla2[[#This Row],[Total Sales]]</f>
        <v>0.35</v>
      </c>
      <c r="P2143" s="1" t="s">
        <v>82</v>
      </c>
    </row>
    <row r="2144" spans="1:16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3" t="str">
        <f>IFERROR(LEFT(Tabla2[[#This Row],[Product]],FIND(" ",Tabla2[[#This Row],[Product]])-3),Tabla2[[#This Row],[Product]])</f>
        <v>Women</v>
      </c>
      <c r="I2144" s="6">
        <v>45.000000000000007</v>
      </c>
      <c r="J2144" s="4">
        <v>3500</v>
      </c>
      <c r="K2144" s="6">
        <f>Tabla2[[#This Row],[Price per Unit]]*Tabla2[[#This Row],[Units Sold]]</f>
        <v>157500.00000000003</v>
      </c>
      <c r="L2144" s="52">
        <f>Tabla2[[#This Row],[Units Sold]]/Cálculos!$C$11</f>
        <v>1.4119387896295921E-4</v>
      </c>
      <c r="M2144" s="6">
        <f>Tabla2[[#This Row],[Total Sales]]-Tabla2[[#This Row],[Operating Profit]]</f>
        <v>102375.00000000003</v>
      </c>
      <c r="N2144" s="6">
        <v>55125.000000000007</v>
      </c>
      <c r="O2144" s="46">
        <f>Tabla2[[#This Row],[Operating Profit]]/Tabla2[[#This Row],[Total Sales]]</f>
        <v>0.35</v>
      </c>
      <c r="P2144" s="1" t="s">
        <v>82</v>
      </c>
    </row>
    <row r="2145" spans="1:16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3" t="str">
        <f>IFERROR(LEFT(Tabla2[[#This Row],[Product]],FIND(" ",Tabla2[[#This Row],[Product]])-3),Tabla2[[#This Row],[Product]])</f>
        <v>Men</v>
      </c>
      <c r="I2145" s="6">
        <v>55.000000000000007</v>
      </c>
      <c r="J2145" s="4">
        <v>3000</v>
      </c>
      <c r="K2145" s="6">
        <f>Tabla2[[#This Row],[Price per Unit]]*Tabla2[[#This Row],[Units Sold]]</f>
        <v>165000.00000000003</v>
      </c>
      <c r="L2145" s="52">
        <f>Tabla2[[#This Row],[Units Sold]]/Cálculos!$C$11</f>
        <v>1.210233248253936E-4</v>
      </c>
      <c r="M2145" s="6">
        <f>Tabla2[[#This Row],[Total Sales]]-Tabla2[[#This Row],[Operating Profit]]</f>
        <v>115500.00000000003</v>
      </c>
      <c r="N2145" s="6">
        <v>49500.000000000007</v>
      </c>
      <c r="O2145" s="46">
        <f>Tabla2[[#This Row],[Operating Profit]]/Tabla2[[#This Row],[Total Sales]]</f>
        <v>0.3</v>
      </c>
      <c r="P2145" s="1" t="s">
        <v>82</v>
      </c>
    </row>
    <row r="2146" spans="1:16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3" t="str">
        <f>IFERROR(LEFT(Tabla2[[#This Row],[Product]],FIND(" ",Tabla2[[#This Row],[Product]])-3),Tabla2[[#This Row],[Product]])</f>
        <v>Women</v>
      </c>
      <c r="I2146" s="6">
        <v>60.000000000000007</v>
      </c>
      <c r="J2146" s="4">
        <v>4250</v>
      </c>
      <c r="K2146" s="6">
        <f>Tabla2[[#This Row],[Price per Unit]]*Tabla2[[#This Row],[Units Sold]]</f>
        <v>255000.00000000003</v>
      </c>
      <c r="L2146" s="52">
        <f>Tabla2[[#This Row],[Units Sold]]/Cálculos!$C$11</f>
        <v>1.7144971016930759E-4</v>
      </c>
      <c r="M2146" s="6">
        <f>Tabla2[[#This Row],[Total Sales]]-Tabla2[[#This Row],[Operating Profit]]</f>
        <v>191250.00000000003</v>
      </c>
      <c r="N2146" s="6">
        <v>63750.000000000007</v>
      </c>
      <c r="O2146" s="46">
        <f>Tabla2[[#This Row],[Operating Profit]]/Tabla2[[#This Row],[Total Sales]]</f>
        <v>0.25</v>
      </c>
      <c r="P2146" s="1" t="s">
        <v>82</v>
      </c>
    </row>
    <row r="2147" spans="1:16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3" t="str">
        <f>IFERROR(LEFT(Tabla2[[#This Row],[Product]],FIND(" ",Tabla2[[#This Row],[Product]])-3),Tabla2[[#This Row],[Product]])</f>
        <v>Men</v>
      </c>
      <c r="I2147" s="6">
        <v>45.000000000000007</v>
      </c>
      <c r="J2147" s="4">
        <v>6250</v>
      </c>
      <c r="K2147" s="6">
        <f>Tabla2[[#This Row],[Price per Unit]]*Tabla2[[#This Row],[Units Sold]]</f>
        <v>281250.00000000006</v>
      </c>
      <c r="L2147" s="52">
        <f>Tabla2[[#This Row],[Units Sold]]/Cálculos!$C$11</f>
        <v>2.5213192671957001E-4</v>
      </c>
      <c r="M2147" s="6">
        <f>Tabla2[[#This Row],[Total Sales]]-Tabla2[[#This Row],[Operating Profit]]</f>
        <v>182812.50000000006</v>
      </c>
      <c r="N2147" s="6">
        <v>98437.500000000015</v>
      </c>
      <c r="O2147" s="46">
        <f>Tabla2[[#This Row],[Operating Profit]]/Tabla2[[#This Row],[Total Sales]]</f>
        <v>0.35</v>
      </c>
      <c r="P2147" s="1" t="s">
        <v>82</v>
      </c>
    </row>
    <row r="2148" spans="1:16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3" t="str">
        <f>IFERROR(LEFT(Tabla2[[#This Row],[Product]],FIND(" ",Tabla2[[#This Row],[Product]])-3),Tabla2[[#This Row],[Product]])</f>
        <v>Men</v>
      </c>
      <c r="I2148" s="6">
        <v>50.000000000000014</v>
      </c>
      <c r="J2148" s="4">
        <v>6250</v>
      </c>
      <c r="K2148" s="6">
        <f>Tabla2[[#This Row],[Price per Unit]]*Tabla2[[#This Row],[Units Sold]]</f>
        <v>312500.00000000012</v>
      </c>
      <c r="L2148" s="52">
        <f>Tabla2[[#This Row],[Units Sold]]/Cálculos!$C$11</f>
        <v>2.5213192671957001E-4</v>
      </c>
      <c r="M2148" s="6">
        <f>Tabla2[[#This Row],[Total Sales]]-Tabla2[[#This Row],[Operating Profit]]</f>
        <v>187500.00000000006</v>
      </c>
      <c r="N2148" s="6">
        <v>125000.00000000006</v>
      </c>
      <c r="O2148" s="46">
        <f>Tabla2[[#This Row],[Operating Profit]]/Tabla2[[#This Row],[Total Sales]]</f>
        <v>0.4</v>
      </c>
      <c r="P2148" s="1" t="s">
        <v>82</v>
      </c>
    </row>
    <row r="2149" spans="1:16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3" t="str">
        <f>IFERROR(LEFT(Tabla2[[#This Row],[Product]],FIND(" ",Tabla2[[#This Row],[Product]])-3),Tabla2[[#This Row],[Product]])</f>
        <v>Women</v>
      </c>
      <c r="I2149" s="6">
        <v>45.000000000000007</v>
      </c>
      <c r="J2149" s="4">
        <v>4250</v>
      </c>
      <c r="K2149" s="6">
        <f>Tabla2[[#This Row],[Price per Unit]]*Tabla2[[#This Row],[Units Sold]]</f>
        <v>191250.00000000003</v>
      </c>
      <c r="L2149" s="52">
        <f>Tabla2[[#This Row],[Units Sold]]/Cálculos!$C$11</f>
        <v>1.7144971016930759E-4</v>
      </c>
      <c r="M2149" s="6">
        <f>Tabla2[[#This Row],[Total Sales]]-Tabla2[[#This Row],[Operating Profit]]</f>
        <v>124312.50000000003</v>
      </c>
      <c r="N2149" s="6">
        <v>66937.5</v>
      </c>
      <c r="O2149" s="46">
        <f>Tabla2[[#This Row],[Operating Profit]]/Tabla2[[#This Row],[Total Sales]]</f>
        <v>0.34999999999999992</v>
      </c>
      <c r="P2149" s="1" t="s">
        <v>82</v>
      </c>
    </row>
    <row r="2150" spans="1:16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3" t="str">
        <f>IFERROR(LEFT(Tabla2[[#This Row],[Product]],FIND(" ",Tabla2[[#This Row],[Product]])-3),Tabla2[[#This Row],[Product]])</f>
        <v>Women</v>
      </c>
      <c r="I2150" s="6">
        <v>45.000000000000007</v>
      </c>
      <c r="J2150" s="4">
        <v>4250</v>
      </c>
      <c r="K2150" s="6">
        <f>Tabla2[[#This Row],[Price per Unit]]*Tabla2[[#This Row],[Units Sold]]</f>
        <v>191250.00000000003</v>
      </c>
      <c r="L2150" s="52">
        <f>Tabla2[[#This Row],[Units Sold]]/Cálculos!$C$11</f>
        <v>1.7144971016930759E-4</v>
      </c>
      <c r="M2150" s="6">
        <f>Tabla2[[#This Row],[Total Sales]]-Tabla2[[#This Row],[Operating Profit]]</f>
        <v>124312.50000000003</v>
      </c>
      <c r="N2150" s="6">
        <v>66937.5</v>
      </c>
      <c r="O2150" s="46">
        <f>Tabla2[[#This Row],[Operating Profit]]/Tabla2[[#This Row],[Total Sales]]</f>
        <v>0.34999999999999992</v>
      </c>
      <c r="P2150" s="1" t="s">
        <v>82</v>
      </c>
    </row>
    <row r="2151" spans="1:16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3" t="str">
        <f>IFERROR(LEFT(Tabla2[[#This Row],[Product]],FIND(" ",Tabla2[[#This Row],[Product]])-3),Tabla2[[#This Row],[Product]])</f>
        <v>Men</v>
      </c>
      <c r="I2151" s="6">
        <v>55.000000000000007</v>
      </c>
      <c r="J2151" s="4">
        <v>3500</v>
      </c>
      <c r="K2151" s="6">
        <f>Tabla2[[#This Row],[Price per Unit]]*Tabla2[[#This Row],[Units Sold]]</f>
        <v>192500.00000000003</v>
      </c>
      <c r="L2151" s="52">
        <f>Tabla2[[#This Row],[Units Sold]]/Cálculos!$C$11</f>
        <v>1.4119387896295921E-4</v>
      </c>
      <c r="M2151" s="6">
        <f>Tabla2[[#This Row],[Total Sales]]-Tabla2[[#This Row],[Operating Profit]]</f>
        <v>134750.00000000003</v>
      </c>
      <c r="N2151" s="6">
        <v>57750.000000000007</v>
      </c>
      <c r="O2151" s="46">
        <f>Tabla2[[#This Row],[Operating Profit]]/Tabla2[[#This Row],[Total Sales]]</f>
        <v>0.3</v>
      </c>
      <c r="P2151" s="1" t="s">
        <v>82</v>
      </c>
    </row>
    <row r="2152" spans="1:16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3" t="str">
        <f>IFERROR(LEFT(Tabla2[[#This Row],[Product]],FIND(" ",Tabla2[[#This Row],[Product]])-3),Tabla2[[#This Row],[Product]])</f>
        <v>Women</v>
      </c>
      <c r="I2152" s="6">
        <v>60.000000000000007</v>
      </c>
      <c r="J2152" s="4">
        <v>4500</v>
      </c>
      <c r="K2152" s="6">
        <f>Tabla2[[#This Row],[Price per Unit]]*Tabla2[[#This Row],[Units Sold]]</f>
        <v>270000.00000000006</v>
      </c>
      <c r="L2152" s="52">
        <f>Tabla2[[#This Row],[Units Sold]]/Cálculos!$C$11</f>
        <v>1.8153498723809039E-4</v>
      </c>
      <c r="M2152" s="6">
        <f>Tabla2[[#This Row],[Total Sales]]-Tabla2[[#This Row],[Operating Profit]]</f>
        <v>202500.00000000006</v>
      </c>
      <c r="N2152" s="6">
        <v>67500.000000000015</v>
      </c>
      <c r="O2152" s="46">
        <f>Tabla2[[#This Row],[Operating Profit]]/Tabla2[[#This Row],[Total Sales]]</f>
        <v>0.25</v>
      </c>
      <c r="P2152" s="1" t="s">
        <v>82</v>
      </c>
    </row>
    <row r="2153" spans="1:16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3" t="str">
        <f>IFERROR(LEFT(Tabla2[[#This Row],[Product]],FIND(" ",Tabla2[[#This Row],[Product]])-3),Tabla2[[#This Row],[Product]])</f>
        <v>Men</v>
      </c>
      <c r="I2153" s="6">
        <v>34.999999999999993</v>
      </c>
      <c r="J2153" s="4">
        <v>4750</v>
      </c>
      <c r="K2153" s="6">
        <f>Tabla2[[#This Row],[Price per Unit]]*Tabla2[[#This Row],[Units Sold]]</f>
        <v>166249.99999999997</v>
      </c>
      <c r="L2153" s="52">
        <f>Tabla2[[#This Row],[Units Sold]]/Cálculos!$C$11</f>
        <v>1.9162026430687319E-4</v>
      </c>
      <c r="M2153" s="6">
        <f>Tabla2[[#This Row],[Total Sales]]-Tabla2[[#This Row],[Operating Profit]]</f>
        <v>108062.49999999999</v>
      </c>
      <c r="N2153" s="6">
        <v>58187.499999999985</v>
      </c>
      <c r="O2153" s="46">
        <f>Tabla2[[#This Row],[Operating Profit]]/Tabla2[[#This Row],[Total Sales]]</f>
        <v>0.35</v>
      </c>
      <c r="P2153" s="1" t="s">
        <v>82</v>
      </c>
    </row>
    <row r="2154" spans="1:16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3" t="str">
        <f>IFERROR(LEFT(Tabla2[[#This Row],[Product]],FIND(" ",Tabla2[[#This Row],[Product]])-3),Tabla2[[#This Row],[Product]])</f>
        <v>Men</v>
      </c>
      <c r="I2154" s="6">
        <v>45</v>
      </c>
      <c r="J2154" s="4">
        <v>4750</v>
      </c>
      <c r="K2154" s="6">
        <f>Tabla2[[#This Row],[Price per Unit]]*Tabla2[[#This Row],[Units Sold]]</f>
        <v>213750</v>
      </c>
      <c r="L2154" s="52">
        <f>Tabla2[[#This Row],[Units Sold]]/Cálculos!$C$11</f>
        <v>1.9162026430687319E-4</v>
      </c>
      <c r="M2154" s="6">
        <f>Tabla2[[#This Row],[Total Sales]]-Tabla2[[#This Row],[Operating Profit]]</f>
        <v>128250</v>
      </c>
      <c r="N2154" s="6">
        <v>85500</v>
      </c>
      <c r="O2154" s="46">
        <f>Tabla2[[#This Row],[Operating Profit]]/Tabla2[[#This Row],[Total Sales]]</f>
        <v>0.4</v>
      </c>
      <c r="P2154" s="1" t="s">
        <v>82</v>
      </c>
    </row>
    <row r="2155" spans="1:16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3" t="str">
        <f>IFERROR(LEFT(Tabla2[[#This Row],[Product]],FIND(" ",Tabla2[[#This Row],[Product]])-3),Tabla2[[#This Row],[Product]])</f>
        <v>Women</v>
      </c>
      <c r="I2155" s="6">
        <v>45</v>
      </c>
      <c r="J2155" s="4">
        <v>4750</v>
      </c>
      <c r="K2155" s="6">
        <f>Tabla2[[#This Row],[Price per Unit]]*Tabla2[[#This Row],[Units Sold]]</f>
        <v>213750</v>
      </c>
      <c r="L2155" s="52">
        <f>Tabla2[[#This Row],[Units Sold]]/Cálculos!$C$11</f>
        <v>1.9162026430687319E-4</v>
      </c>
      <c r="M2155" s="6">
        <f>Tabla2[[#This Row],[Total Sales]]-Tabla2[[#This Row],[Operating Profit]]</f>
        <v>138937.5</v>
      </c>
      <c r="N2155" s="6">
        <v>74812.5</v>
      </c>
      <c r="O2155" s="46">
        <f>Tabla2[[#This Row],[Operating Profit]]/Tabla2[[#This Row],[Total Sales]]</f>
        <v>0.35</v>
      </c>
      <c r="P2155" s="1" t="s">
        <v>82</v>
      </c>
    </row>
    <row r="2156" spans="1:16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3" t="str">
        <f>IFERROR(LEFT(Tabla2[[#This Row],[Product]],FIND(" ",Tabla2[[#This Row],[Product]])-3),Tabla2[[#This Row],[Product]])</f>
        <v>Women</v>
      </c>
      <c r="I2156" s="6">
        <v>45</v>
      </c>
      <c r="J2156" s="4">
        <v>3250</v>
      </c>
      <c r="K2156" s="6">
        <f>Tabla2[[#This Row],[Price per Unit]]*Tabla2[[#This Row],[Units Sold]]</f>
        <v>146250</v>
      </c>
      <c r="L2156" s="52">
        <f>Tabla2[[#This Row],[Units Sold]]/Cálculos!$C$11</f>
        <v>1.3110860189417641E-4</v>
      </c>
      <c r="M2156" s="6">
        <f>Tabla2[[#This Row],[Total Sales]]-Tabla2[[#This Row],[Operating Profit]]</f>
        <v>95062.5</v>
      </c>
      <c r="N2156" s="6">
        <v>51187.5</v>
      </c>
      <c r="O2156" s="46">
        <f>Tabla2[[#This Row],[Operating Profit]]/Tabla2[[#This Row],[Total Sales]]</f>
        <v>0.35</v>
      </c>
      <c r="P2156" s="1" t="s">
        <v>82</v>
      </c>
    </row>
    <row r="2157" spans="1:16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3" t="str">
        <f>IFERROR(LEFT(Tabla2[[#This Row],[Product]],FIND(" ",Tabla2[[#This Row],[Product]])-3),Tabla2[[#This Row],[Product]])</f>
        <v>Men</v>
      </c>
      <c r="I2157" s="6">
        <v>50.000000000000014</v>
      </c>
      <c r="J2157" s="4">
        <v>2750</v>
      </c>
      <c r="K2157" s="6">
        <f>Tabla2[[#This Row],[Price per Unit]]*Tabla2[[#This Row],[Units Sold]]</f>
        <v>137500.00000000003</v>
      </c>
      <c r="L2157" s="52">
        <f>Tabla2[[#This Row],[Units Sold]]/Cálculos!$C$11</f>
        <v>1.109380477566108E-4</v>
      </c>
      <c r="M2157" s="6">
        <f>Tabla2[[#This Row],[Total Sales]]-Tabla2[[#This Row],[Operating Profit]]</f>
        <v>96250.000000000029</v>
      </c>
      <c r="N2157" s="6">
        <v>41250.000000000007</v>
      </c>
      <c r="O2157" s="46">
        <f>Tabla2[[#This Row],[Operating Profit]]/Tabla2[[#This Row],[Total Sales]]</f>
        <v>0.3</v>
      </c>
      <c r="P2157" s="1" t="s">
        <v>82</v>
      </c>
    </row>
    <row r="2158" spans="1:16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3" t="str">
        <f>IFERROR(LEFT(Tabla2[[#This Row],[Product]],FIND(" ",Tabla2[[#This Row],[Product]])-3),Tabla2[[#This Row],[Product]])</f>
        <v>Women</v>
      </c>
      <c r="I2158" s="6">
        <v>45</v>
      </c>
      <c r="J2158" s="4">
        <v>4750</v>
      </c>
      <c r="K2158" s="6">
        <f>Tabla2[[#This Row],[Price per Unit]]*Tabla2[[#This Row],[Units Sold]]</f>
        <v>213750</v>
      </c>
      <c r="L2158" s="52">
        <f>Tabla2[[#This Row],[Units Sold]]/Cálculos!$C$11</f>
        <v>1.9162026430687319E-4</v>
      </c>
      <c r="M2158" s="6">
        <f>Tabla2[[#This Row],[Total Sales]]-Tabla2[[#This Row],[Operating Profit]]</f>
        <v>160312.5</v>
      </c>
      <c r="N2158" s="6">
        <v>53437.5</v>
      </c>
      <c r="O2158" s="46">
        <f>Tabla2[[#This Row],[Operating Profit]]/Tabla2[[#This Row],[Total Sales]]</f>
        <v>0.25</v>
      </c>
      <c r="P2158" s="1" t="s">
        <v>82</v>
      </c>
    </row>
    <row r="2159" spans="1:16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3" t="str">
        <f>IFERROR(LEFT(Tabla2[[#This Row],[Product]],FIND(" ",Tabla2[[#This Row],[Product]])-3),Tabla2[[#This Row],[Product]])</f>
        <v>Men</v>
      </c>
      <c r="I2159" s="6">
        <v>34.999999999999993</v>
      </c>
      <c r="J2159" s="4">
        <v>5250</v>
      </c>
      <c r="K2159" s="6">
        <f>Tabla2[[#This Row],[Price per Unit]]*Tabla2[[#This Row],[Units Sold]]</f>
        <v>183749.99999999997</v>
      </c>
      <c r="L2159" s="52">
        <f>Tabla2[[#This Row],[Units Sold]]/Cálculos!$C$11</f>
        <v>2.117908184444388E-4</v>
      </c>
      <c r="M2159" s="6">
        <f>Tabla2[[#This Row],[Total Sales]]-Tabla2[[#This Row],[Operating Profit]]</f>
        <v>119437.49999999999</v>
      </c>
      <c r="N2159" s="6">
        <v>64312.499999999985</v>
      </c>
      <c r="O2159" s="46">
        <f>Tabla2[[#This Row],[Operating Profit]]/Tabla2[[#This Row],[Total Sales]]</f>
        <v>0.35</v>
      </c>
      <c r="P2159" s="1" t="s">
        <v>82</v>
      </c>
    </row>
    <row r="2160" spans="1:16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3" t="str">
        <f>IFERROR(LEFT(Tabla2[[#This Row],[Product]],FIND(" ",Tabla2[[#This Row],[Product]])-3),Tabla2[[#This Row],[Product]])</f>
        <v>Men</v>
      </c>
      <c r="I2160" s="6">
        <v>45</v>
      </c>
      <c r="J2160" s="4">
        <v>4250</v>
      </c>
      <c r="K2160" s="6">
        <f>Tabla2[[#This Row],[Price per Unit]]*Tabla2[[#This Row],[Units Sold]]</f>
        <v>191250</v>
      </c>
      <c r="L2160" s="52">
        <f>Tabla2[[#This Row],[Units Sold]]/Cálculos!$C$11</f>
        <v>1.7144971016930759E-4</v>
      </c>
      <c r="M2160" s="6">
        <f>Tabla2[[#This Row],[Total Sales]]-Tabla2[[#This Row],[Operating Profit]]</f>
        <v>114750</v>
      </c>
      <c r="N2160" s="6">
        <v>76500</v>
      </c>
      <c r="O2160" s="46">
        <f>Tabla2[[#This Row],[Operating Profit]]/Tabla2[[#This Row],[Total Sales]]</f>
        <v>0.4</v>
      </c>
      <c r="P2160" s="1" t="s">
        <v>82</v>
      </c>
    </row>
    <row r="2161" spans="1:16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3" t="str">
        <f>IFERROR(LEFT(Tabla2[[#This Row],[Product]],FIND(" ",Tabla2[[#This Row],[Product]])-3),Tabla2[[#This Row],[Product]])</f>
        <v>Women</v>
      </c>
      <c r="I2161" s="6">
        <v>45</v>
      </c>
      <c r="J2161" s="4">
        <v>4250</v>
      </c>
      <c r="K2161" s="6">
        <f>Tabla2[[#This Row],[Price per Unit]]*Tabla2[[#This Row],[Units Sold]]</f>
        <v>191250</v>
      </c>
      <c r="L2161" s="52">
        <f>Tabla2[[#This Row],[Units Sold]]/Cálculos!$C$11</f>
        <v>1.7144971016930759E-4</v>
      </c>
      <c r="M2161" s="6">
        <f>Tabla2[[#This Row],[Total Sales]]-Tabla2[[#This Row],[Operating Profit]]</f>
        <v>124312.5</v>
      </c>
      <c r="N2161" s="6">
        <v>66937.5</v>
      </c>
      <c r="O2161" s="46">
        <f>Tabla2[[#This Row],[Operating Profit]]/Tabla2[[#This Row],[Total Sales]]</f>
        <v>0.35</v>
      </c>
      <c r="P2161" s="1" t="s">
        <v>82</v>
      </c>
    </row>
    <row r="2162" spans="1:16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3" t="str">
        <f>IFERROR(LEFT(Tabla2[[#This Row],[Product]],FIND(" ",Tabla2[[#This Row],[Product]])-3),Tabla2[[#This Row],[Product]])</f>
        <v>Women</v>
      </c>
      <c r="I2162" s="6">
        <v>45</v>
      </c>
      <c r="J2162" s="4">
        <v>2750</v>
      </c>
      <c r="K2162" s="6">
        <f>Tabla2[[#This Row],[Price per Unit]]*Tabla2[[#This Row],[Units Sold]]</f>
        <v>123750</v>
      </c>
      <c r="L2162" s="52">
        <f>Tabla2[[#This Row],[Units Sold]]/Cálculos!$C$11</f>
        <v>1.109380477566108E-4</v>
      </c>
      <c r="M2162" s="6">
        <f>Tabla2[[#This Row],[Total Sales]]-Tabla2[[#This Row],[Operating Profit]]</f>
        <v>80437.5</v>
      </c>
      <c r="N2162" s="6">
        <v>43312.5</v>
      </c>
      <c r="O2162" s="46">
        <f>Tabla2[[#This Row],[Operating Profit]]/Tabla2[[#This Row],[Total Sales]]</f>
        <v>0.35</v>
      </c>
      <c r="P2162" s="1" t="s">
        <v>82</v>
      </c>
    </row>
    <row r="2163" spans="1:16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3" t="str">
        <f>IFERROR(LEFT(Tabla2[[#This Row],[Product]],FIND(" ",Tabla2[[#This Row],[Product]])-3),Tabla2[[#This Row],[Product]])</f>
        <v>Men</v>
      </c>
      <c r="I2163" s="6">
        <v>50.000000000000014</v>
      </c>
      <c r="J2163" s="4">
        <v>2000</v>
      </c>
      <c r="K2163" s="6">
        <f>Tabla2[[#This Row],[Price per Unit]]*Tabla2[[#This Row],[Units Sold]]</f>
        <v>100000.00000000003</v>
      </c>
      <c r="L2163" s="52">
        <f>Tabla2[[#This Row],[Units Sold]]/Cálculos!$C$11</f>
        <v>8.0682216550262393E-5</v>
      </c>
      <c r="M2163" s="6">
        <f>Tabla2[[#This Row],[Total Sales]]-Tabla2[[#This Row],[Operating Profit]]</f>
        <v>70000.000000000029</v>
      </c>
      <c r="N2163" s="6">
        <v>30000.000000000007</v>
      </c>
      <c r="O2163" s="46">
        <f>Tabla2[[#This Row],[Operating Profit]]/Tabla2[[#This Row],[Total Sales]]</f>
        <v>0.3</v>
      </c>
      <c r="P2163" s="1" t="s">
        <v>82</v>
      </c>
    </row>
    <row r="2164" spans="1:16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3" t="str">
        <f>IFERROR(LEFT(Tabla2[[#This Row],[Product]],FIND(" ",Tabla2[[#This Row],[Product]])-3),Tabla2[[#This Row],[Product]])</f>
        <v>Women</v>
      </c>
      <c r="I2164" s="6">
        <v>45</v>
      </c>
      <c r="J2164" s="4">
        <v>4000</v>
      </c>
      <c r="K2164" s="6">
        <f>Tabla2[[#This Row],[Price per Unit]]*Tabla2[[#This Row],[Units Sold]]</f>
        <v>180000</v>
      </c>
      <c r="L2164" s="52">
        <f>Tabla2[[#This Row],[Units Sold]]/Cálculos!$C$11</f>
        <v>1.6136443310052479E-4</v>
      </c>
      <c r="M2164" s="6">
        <f>Tabla2[[#This Row],[Total Sales]]-Tabla2[[#This Row],[Operating Profit]]</f>
        <v>135000</v>
      </c>
      <c r="N2164" s="6">
        <v>45000</v>
      </c>
      <c r="O2164" s="46">
        <f>Tabla2[[#This Row],[Operating Profit]]/Tabla2[[#This Row],[Total Sales]]</f>
        <v>0.25</v>
      </c>
      <c r="P2164" s="1" t="s">
        <v>82</v>
      </c>
    </row>
    <row r="2165" spans="1:16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3" t="str">
        <f>IFERROR(LEFT(Tabla2[[#This Row],[Product]],FIND(" ",Tabla2[[#This Row],[Product]])-3),Tabla2[[#This Row],[Product]])</f>
        <v>Men</v>
      </c>
      <c r="I2165" s="6">
        <v>45</v>
      </c>
      <c r="J2165" s="4">
        <v>5500</v>
      </c>
      <c r="K2165" s="6">
        <f>Tabla2[[#This Row],[Price per Unit]]*Tabla2[[#This Row],[Units Sold]]</f>
        <v>247500</v>
      </c>
      <c r="L2165" s="52">
        <f>Tabla2[[#This Row],[Units Sold]]/Cálculos!$C$11</f>
        <v>2.218760955132216E-4</v>
      </c>
      <c r="M2165" s="6">
        <f>Tabla2[[#This Row],[Total Sales]]-Tabla2[[#This Row],[Operating Profit]]</f>
        <v>160875</v>
      </c>
      <c r="N2165" s="6">
        <v>86625</v>
      </c>
      <c r="O2165" s="46">
        <f>Tabla2[[#This Row],[Operating Profit]]/Tabla2[[#This Row],[Total Sales]]</f>
        <v>0.35</v>
      </c>
      <c r="P2165" s="1" t="s">
        <v>82</v>
      </c>
    </row>
    <row r="2166" spans="1:16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3" t="str">
        <f>IFERROR(LEFT(Tabla2[[#This Row],[Product]],FIND(" ",Tabla2[[#This Row],[Product]])-3),Tabla2[[#This Row],[Product]])</f>
        <v>Men</v>
      </c>
      <c r="I2166" s="6">
        <v>55.000000000000007</v>
      </c>
      <c r="J2166" s="4">
        <v>4000</v>
      </c>
      <c r="K2166" s="6">
        <f>Tabla2[[#This Row],[Price per Unit]]*Tabla2[[#This Row],[Units Sold]]</f>
        <v>220000.00000000003</v>
      </c>
      <c r="L2166" s="52">
        <f>Tabla2[[#This Row],[Units Sold]]/Cálculos!$C$11</f>
        <v>1.6136443310052479E-4</v>
      </c>
      <c r="M2166" s="6">
        <f>Tabla2[[#This Row],[Total Sales]]-Tabla2[[#This Row],[Operating Profit]]</f>
        <v>132000</v>
      </c>
      <c r="N2166" s="6">
        <v>88000.000000000015</v>
      </c>
      <c r="O2166" s="46">
        <f>Tabla2[[#This Row],[Operating Profit]]/Tabla2[[#This Row],[Total Sales]]</f>
        <v>0.4</v>
      </c>
      <c r="P2166" s="1" t="s">
        <v>82</v>
      </c>
    </row>
    <row r="2167" spans="1:16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3" t="str">
        <f>IFERROR(LEFT(Tabla2[[#This Row],[Product]],FIND(" ",Tabla2[[#This Row],[Product]])-3),Tabla2[[#This Row],[Product]])</f>
        <v>Women</v>
      </c>
      <c r="I2167" s="6">
        <v>55.000000000000007</v>
      </c>
      <c r="J2167" s="4">
        <v>4000</v>
      </c>
      <c r="K2167" s="6">
        <f>Tabla2[[#This Row],[Price per Unit]]*Tabla2[[#This Row],[Units Sold]]</f>
        <v>220000.00000000003</v>
      </c>
      <c r="L2167" s="52">
        <f>Tabla2[[#This Row],[Units Sold]]/Cálculos!$C$11</f>
        <v>1.6136443310052479E-4</v>
      </c>
      <c r="M2167" s="6">
        <f>Tabla2[[#This Row],[Total Sales]]-Tabla2[[#This Row],[Operating Profit]]</f>
        <v>143000.00000000003</v>
      </c>
      <c r="N2167" s="6">
        <v>77000</v>
      </c>
      <c r="O2167" s="46">
        <f>Tabla2[[#This Row],[Operating Profit]]/Tabla2[[#This Row],[Total Sales]]</f>
        <v>0.35</v>
      </c>
      <c r="P2167" s="1" t="s">
        <v>82</v>
      </c>
    </row>
    <row r="2168" spans="1:16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3" t="str">
        <f>IFERROR(LEFT(Tabla2[[#This Row],[Product]],FIND(" ",Tabla2[[#This Row],[Product]])-3),Tabla2[[#This Row],[Product]])</f>
        <v>Women</v>
      </c>
      <c r="I2168" s="6">
        <v>55.000000000000007</v>
      </c>
      <c r="J2168" s="4">
        <v>2750</v>
      </c>
      <c r="K2168" s="6">
        <f>Tabla2[[#This Row],[Price per Unit]]*Tabla2[[#This Row],[Units Sold]]</f>
        <v>151250.00000000003</v>
      </c>
      <c r="L2168" s="52">
        <f>Tabla2[[#This Row],[Units Sold]]/Cálculos!$C$11</f>
        <v>1.109380477566108E-4</v>
      </c>
      <c r="M2168" s="6">
        <f>Tabla2[[#This Row],[Total Sales]]-Tabla2[[#This Row],[Operating Profit]]</f>
        <v>98312.500000000029</v>
      </c>
      <c r="N2168" s="6">
        <v>52937.500000000007</v>
      </c>
      <c r="O2168" s="46">
        <f>Tabla2[[#This Row],[Operating Profit]]/Tabla2[[#This Row],[Total Sales]]</f>
        <v>0.35</v>
      </c>
      <c r="P2168" s="1" t="s">
        <v>82</v>
      </c>
    </row>
    <row r="2169" spans="1:16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3" t="str">
        <f>IFERROR(LEFT(Tabla2[[#This Row],[Product]],FIND(" ",Tabla2[[#This Row],[Product]])-3),Tabla2[[#This Row],[Product]])</f>
        <v>Men</v>
      </c>
      <c r="I2169" s="6">
        <v>60.000000000000007</v>
      </c>
      <c r="J2169" s="4">
        <v>1750</v>
      </c>
      <c r="K2169" s="6">
        <f>Tabla2[[#This Row],[Price per Unit]]*Tabla2[[#This Row],[Units Sold]]</f>
        <v>105000.00000000001</v>
      </c>
      <c r="L2169" s="52">
        <f>Tabla2[[#This Row],[Units Sold]]/Cálculos!$C$11</f>
        <v>7.0596939481479604E-5</v>
      </c>
      <c r="M2169" s="6">
        <f>Tabla2[[#This Row],[Total Sales]]-Tabla2[[#This Row],[Operating Profit]]</f>
        <v>73500.000000000015</v>
      </c>
      <c r="N2169" s="6">
        <v>31500.000000000004</v>
      </c>
      <c r="O2169" s="46">
        <f>Tabla2[[#This Row],[Operating Profit]]/Tabla2[[#This Row],[Total Sales]]</f>
        <v>0.3</v>
      </c>
      <c r="P2169" s="1" t="s">
        <v>82</v>
      </c>
    </row>
    <row r="2170" spans="1:16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3" t="str">
        <f>IFERROR(LEFT(Tabla2[[#This Row],[Product]],FIND(" ",Tabla2[[#This Row],[Product]])-3),Tabla2[[#This Row],[Product]])</f>
        <v>Women</v>
      </c>
      <c r="I2170" s="6">
        <v>55.000000000000007</v>
      </c>
      <c r="J2170" s="4">
        <v>3750</v>
      </c>
      <c r="K2170" s="6">
        <f>Tabla2[[#This Row],[Price per Unit]]*Tabla2[[#This Row],[Units Sold]]</f>
        <v>206250.00000000003</v>
      </c>
      <c r="L2170" s="52">
        <f>Tabla2[[#This Row],[Units Sold]]/Cálculos!$C$11</f>
        <v>1.5127915603174201E-4</v>
      </c>
      <c r="M2170" s="6">
        <f>Tabla2[[#This Row],[Total Sales]]-Tabla2[[#This Row],[Operating Profit]]</f>
        <v>154687.50000000003</v>
      </c>
      <c r="N2170" s="6">
        <v>51562.500000000007</v>
      </c>
      <c r="O2170" s="46">
        <f>Tabla2[[#This Row],[Operating Profit]]/Tabla2[[#This Row],[Total Sales]]</f>
        <v>0.25</v>
      </c>
      <c r="P2170" s="1" t="s">
        <v>82</v>
      </c>
    </row>
    <row r="2171" spans="1:16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3" t="str">
        <f>IFERROR(LEFT(Tabla2[[#This Row],[Product]],FIND(" ",Tabla2[[#This Row],[Product]])-3),Tabla2[[#This Row],[Product]])</f>
        <v>Men</v>
      </c>
      <c r="I2171" s="6">
        <v>55.000000000000007</v>
      </c>
      <c r="J2171" s="4">
        <v>5500</v>
      </c>
      <c r="K2171" s="6">
        <f>Tabla2[[#This Row],[Price per Unit]]*Tabla2[[#This Row],[Units Sold]]</f>
        <v>302500.00000000006</v>
      </c>
      <c r="L2171" s="52">
        <f>Tabla2[[#This Row],[Units Sold]]/Cálculos!$C$11</f>
        <v>2.218760955132216E-4</v>
      </c>
      <c r="M2171" s="6">
        <f>Tabla2[[#This Row],[Total Sales]]-Tabla2[[#This Row],[Operating Profit]]</f>
        <v>196625.00000000006</v>
      </c>
      <c r="N2171" s="6">
        <v>105875.00000000001</v>
      </c>
      <c r="O2171" s="46">
        <f>Tabla2[[#This Row],[Operating Profit]]/Tabla2[[#This Row],[Total Sales]]</f>
        <v>0.35</v>
      </c>
      <c r="P2171" s="1" t="s">
        <v>82</v>
      </c>
    </row>
    <row r="2172" spans="1:16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3" t="str">
        <f>IFERROR(LEFT(Tabla2[[#This Row],[Product]],FIND(" ",Tabla2[[#This Row],[Product]])-3),Tabla2[[#This Row],[Product]])</f>
        <v>Men</v>
      </c>
      <c r="I2172" s="6">
        <v>60.000000000000007</v>
      </c>
      <c r="J2172" s="4">
        <v>3500</v>
      </c>
      <c r="K2172" s="6">
        <f>Tabla2[[#This Row],[Price per Unit]]*Tabla2[[#This Row],[Units Sold]]</f>
        <v>210000.00000000003</v>
      </c>
      <c r="L2172" s="52">
        <f>Tabla2[[#This Row],[Units Sold]]/Cálculos!$C$11</f>
        <v>1.4119387896295921E-4</v>
      </c>
      <c r="M2172" s="6">
        <f>Tabla2[[#This Row],[Total Sales]]-Tabla2[[#This Row],[Operating Profit]]</f>
        <v>126000.00000000001</v>
      </c>
      <c r="N2172" s="6">
        <v>84000.000000000015</v>
      </c>
      <c r="O2172" s="46">
        <f>Tabla2[[#This Row],[Operating Profit]]/Tabla2[[#This Row],[Total Sales]]</f>
        <v>0.4</v>
      </c>
      <c r="P2172" s="1" t="s">
        <v>82</v>
      </c>
    </row>
    <row r="2173" spans="1:16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3" t="str">
        <f>IFERROR(LEFT(Tabla2[[#This Row],[Product]],FIND(" ",Tabla2[[#This Row],[Product]])-3),Tabla2[[#This Row],[Product]])</f>
        <v>Women</v>
      </c>
      <c r="I2173" s="6">
        <v>60.000000000000007</v>
      </c>
      <c r="J2173" s="4">
        <v>4000</v>
      </c>
      <c r="K2173" s="6">
        <f>Tabla2[[#This Row],[Price per Unit]]*Tabla2[[#This Row],[Units Sold]]</f>
        <v>240000.00000000003</v>
      </c>
      <c r="L2173" s="52">
        <f>Tabla2[[#This Row],[Units Sold]]/Cálculos!$C$11</f>
        <v>1.6136443310052479E-4</v>
      </c>
      <c r="M2173" s="6">
        <f>Tabla2[[#This Row],[Total Sales]]-Tabla2[[#This Row],[Operating Profit]]</f>
        <v>156000.00000000003</v>
      </c>
      <c r="N2173" s="6">
        <v>84000</v>
      </c>
      <c r="O2173" s="46">
        <f>Tabla2[[#This Row],[Operating Profit]]/Tabla2[[#This Row],[Total Sales]]</f>
        <v>0.35</v>
      </c>
      <c r="P2173" s="1" t="s">
        <v>82</v>
      </c>
    </row>
    <row r="2174" spans="1:16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3" t="str">
        <f>IFERROR(LEFT(Tabla2[[#This Row],[Product]],FIND(" ",Tabla2[[#This Row],[Product]])-3),Tabla2[[#This Row],[Product]])</f>
        <v>Women</v>
      </c>
      <c r="I2174" s="6">
        <v>55.000000000000007</v>
      </c>
      <c r="J2174" s="4">
        <v>3000</v>
      </c>
      <c r="K2174" s="6">
        <f>Tabla2[[#This Row],[Price per Unit]]*Tabla2[[#This Row],[Units Sold]]</f>
        <v>165000.00000000003</v>
      </c>
      <c r="L2174" s="52">
        <f>Tabla2[[#This Row],[Units Sold]]/Cálculos!$C$11</f>
        <v>1.210233248253936E-4</v>
      </c>
      <c r="M2174" s="6">
        <f>Tabla2[[#This Row],[Total Sales]]-Tabla2[[#This Row],[Operating Profit]]</f>
        <v>107250.00000000003</v>
      </c>
      <c r="N2174" s="6">
        <v>57750.000000000007</v>
      </c>
      <c r="O2174" s="46">
        <f>Tabla2[[#This Row],[Operating Profit]]/Tabla2[[#This Row],[Total Sales]]</f>
        <v>0.35</v>
      </c>
      <c r="P2174" s="1" t="s">
        <v>82</v>
      </c>
    </row>
    <row r="2175" spans="1:16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3" t="str">
        <f>IFERROR(LEFT(Tabla2[[#This Row],[Product]],FIND(" ",Tabla2[[#This Row],[Product]])-3),Tabla2[[#This Row],[Product]])</f>
        <v>Men</v>
      </c>
      <c r="I2175" s="6">
        <v>60.000000000000007</v>
      </c>
      <c r="J2175" s="4">
        <v>2000</v>
      </c>
      <c r="K2175" s="6">
        <f>Tabla2[[#This Row],[Price per Unit]]*Tabla2[[#This Row],[Units Sold]]</f>
        <v>120000.00000000001</v>
      </c>
      <c r="L2175" s="52">
        <f>Tabla2[[#This Row],[Units Sold]]/Cálculos!$C$11</f>
        <v>8.0682216550262393E-5</v>
      </c>
      <c r="M2175" s="6">
        <f>Tabla2[[#This Row],[Total Sales]]-Tabla2[[#This Row],[Operating Profit]]</f>
        <v>84000.000000000015</v>
      </c>
      <c r="N2175" s="6">
        <v>36000</v>
      </c>
      <c r="O2175" s="46">
        <f>Tabla2[[#This Row],[Operating Profit]]/Tabla2[[#This Row],[Total Sales]]</f>
        <v>0.3</v>
      </c>
      <c r="P2175" s="1" t="s">
        <v>82</v>
      </c>
    </row>
    <row r="2176" spans="1:16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3" t="str">
        <f>IFERROR(LEFT(Tabla2[[#This Row],[Product]],FIND(" ",Tabla2[[#This Row],[Product]])-3),Tabla2[[#This Row],[Product]])</f>
        <v>Women</v>
      </c>
      <c r="I2176" s="6">
        <v>75.000000000000014</v>
      </c>
      <c r="J2176" s="4">
        <v>3750</v>
      </c>
      <c r="K2176" s="6">
        <f>Tabla2[[#This Row],[Price per Unit]]*Tabla2[[#This Row],[Units Sold]]</f>
        <v>281250.00000000006</v>
      </c>
      <c r="L2176" s="52">
        <f>Tabla2[[#This Row],[Units Sold]]/Cálculos!$C$11</f>
        <v>1.5127915603174201E-4</v>
      </c>
      <c r="M2176" s="6">
        <f>Tabla2[[#This Row],[Total Sales]]-Tabla2[[#This Row],[Operating Profit]]</f>
        <v>210937.50000000006</v>
      </c>
      <c r="N2176" s="6">
        <v>70312.500000000015</v>
      </c>
      <c r="O2176" s="46">
        <f>Tabla2[[#This Row],[Operating Profit]]/Tabla2[[#This Row],[Total Sales]]</f>
        <v>0.25</v>
      </c>
      <c r="P2176" s="1" t="s">
        <v>82</v>
      </c>
    </row>
    <row r="2177" spans="1:16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3" t="str">
        <f>IFERROR(LEFT(Tabla2[[#This Row],[Product]],FIND(" ",Tabla2[[#This Row],[Product]])-3),Tabla2[[#This Row],[Product]])</f>
        <v>Men</v>
      </c>
      <c r="I2177" s="6">
        <v>55.000000000000007</v>
      </c>
      <c r="J2177" s="4">
        <v>5750</v>
      </c>
      <c r="K2177" s="6">
        <f>Tabla2[[#This Row],[Price per Unit]]*Tabla2[[#This Row],[Units Sold]]</f>
        <v>316250.00000000006</v>
      </c>
      <c r="L2177" s="52">
        <f>Tabla2[[#This Row],[Units Sold]]/Cálculos!$C$11</f>
        <v>2.319613725820044E-4</v>
      </c>
      <c r="M2177" s="6">
        <f>Tabla2[[#This Row],[Total Sales]]-Tabla2[[#This Row],[Operating Profit]]</f>
        <v>205562.50000000006</v>
      </c>
      <c r="N2177" s="6">
        <v>110687.50000000001</v>
      </c>
      <c r="O2177" s="46">
        <f>Tabla2[[#This Row],[Operating Profit]]/Tabla2[[#This Row],[Total Sales]]</f>
        <v>0.35</v>
      </c>
      <c r="P2177" s="1" t="s">
        <v>82</v>
      </c>
    </row>
    <row r="2178" spans="1:16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3" t="str">
        <f>IFERROR(LEFT(Tabla2[[#This Row],[Product]],FIND(" ",Tabla2[[#This Row],[Product]])-3),Tabla2[[#This Row],[Product]])</f>
        <v>Men</v>
      </c>
      <c r="I2178" s="6">
        <v>60.000000000000007</v>
      </c>
      <c r="J2178" s="4">
        <v>4250</v>
      </c>
      <c r="K2178" s="6">
        <f>Tabla2[[#This Row],[Price per Unit]]*Tabla2[[#This Row],[Units Sold]]</f>
        <v>255000.00000000003</v>
      </c>
      <c r="L2178" s="52">
        <f>Tabla2[[#This Row],[Units Sold]]/Cálculos!$C$11</f>
        <v>1.7144971016930759E-4</v>
      </c>
      <c r="M2178" s="6">
        <f>Tabla2[[#This Row],[Total Sales]]-Tabla2[[#This Row],[Operating Profit]]</f>
        <v>153000</v>
      </c>
      <c r="N2178" s="6">
        <v>102000.00000000001</v>
      </c>
      <c r="O2178" s="46">
        <f>Tabla2[[#This Row],[Operating Profit]]/Tabla2[[#This Row],[Total Sales]]</f>
        <v>0.4</v>
      </c>
      <c r="P2178" s="1" t="s">
        <v>82</v>
      </c>
    </row>
    <row r="2179" spans="1:16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3" t="str">
        <f>IFERROR(LEFT(Tabla2[[#This Row],[Product]],FIND(" ",Tabla2[[#This Row],[Product]])-3),Tabla2[[#This Row],[Product]])</f>
        <v>Women</v>
      </c>
      <c r="I2179" s="6">
        <v>60.000000000000007</v>
      </c>
      <c r="J2179" s="4">
        <v>4500</v>
      </c>
      <c r="K2179" s="6">
        <f>Tabla2[[#This Row],[Price per Unit]]*Tabla2[[#This Row],[Units Sold]]</f>
        <v>270000.00000000006</v>
      </c>
      <c r="L2179" s="52">
        <f>Tabla2[[#This Row],[Units Sold]]/Cálculos!$C$11</f>
        <v>1.8153498723809039E-4</v>
      </c>
      <c r="M2179" s="6">
        <f>Tabla2[[#This Row],[Total Sales]]-Tabla2[[#This Row],[Operating Profit]]</f>
        <v>175500.00000000006</v>
      </c>
      <c r="N2179" s="6">
        <v>94500.000000000015</v>
      </c>
      <c r="O2179" s="46">
        <f>Tabla2[[#This Row],[Operating Profit]]/Tabla2[[#This Row],[Total Sales]]</f>
        <v>0.35</v>
      </c>
      <c r="P2179" s="1" t="s">
        <v>82</v>
      </c>
    </row>
    <row r="2180" spans="1:16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3" t="str">
        <f>IFERROR(LEFT(Tabla2[[#This Row],[Product]],FIND(" ",Tabla2[[#This Row],[Product]])-3),Tabla2[[#This Row],[Product]])</f>
        <v>Women</v>
      </c>
      <c r="I2180" s="6">
        <v>55.000000000000007</v>
      </c>
      <c r="J2180" s="4">
        <v>3500</v>
      </c>
      <c r="K2180" s="6">
        <f>Tabla2[[#This Row],[Price per Unit]]*Tabla2[[#This Row],[Units Sold]]</f>
        <v>192500.00000000003</v>
      </c>
      <c r="L2180" s="52">
        <f>Tabla2[[#This Row],[Units Sold]]/Cálculos!$C$11</f>
        <v>1.4119387896295921E-4</v>
      </c>
      <c r="M2180" s="6">
        <f>Tabla2[[#This Row],[Total Sales]]-Tabla2[[#This Row],[Operating Profit]]</f>
        <v>125125.00000000003</v>
      </c>
      <c r="N2180" s="6">
        <v>67375</v>
      </c>
      <c r="O2180" s="46">
        <f>Tabla2[[#This Row],[Operating Profit]]/Tabla2[[#This Row],[Total Sales]]</f>
        <v>0.34999999999999992</v>
      </c>
      <c r="P2180" s="1" t="s">
        <v>82</v>
      </c>
    </row>
    <row r="2181" spans="1:16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3" t="str">
        <f>IFERROR(LEFT(Tabla2[[#This Row],[Product]],FIND(" ",Tabla2[[#This Row],[Product]])-3),Tabla2[[#This Row],[Product]])</f>
        <v>Men</v>
      </c>
      <c r="I2181" s="6">
        <v>60.000000000000007</v>
      </c>
      <c r="J2181" s="4">
        <v>2500</v>
      </c>
      <c r="K2181" s="6">
        <f>Tabla2[[#This Row],[Price per Unit]]*Tabla2[[#This Row],[Units Sold]]</f>
        <v>150000.00000000003</v>
      </c>
      <c r="L2181" s="52">
        <f>Tabla2[[#This Row],[Units Sold]]/Cálculos!$C$11</f>
        <v>1.00852770687828E-4</v>
      </c>
      <c r="M2181" s="6">
        <f>Tabla2[[#This Row],[Total Sales]]-Tabla2[[#This Row],[Operating Profit]]</f>
        <v>105000.00000000003</v>
      </c>
      <c r="N2181" s="6">
        <v>45000.000000000007</v>
      </c>
      <c r="O2181" s="46">
        <f>Tabla2[[#This Row],[Operating Profit]]/Tabla2[[#This Row],[Total Sales]]</f>
        <v>0.3</v>
      </c>
      <c r="P2181" s="1" t="s">
        <v>82</v>
      </c>
    </row>
    <row r="2182" spans="1:16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3" t="str">
        <f>IFERROR(LEFT(Tabla2[[#This Row],[Product]],FIND(" ",Tabla2[[#This Row],[Product]])-3),Tabla2[[#This Row],[Product]])</f>
        <v>Women</v>
      </c>
      <c r="I2182" s="6">
        <v>75.000000000000014</v>
      </c>
      <c r="J2182" s="4">
        <v>4250</v>
      </c>
      <c r="K2182" s="6">
        <f>Tabla2[[#This Row],[Price per Unit]]*Tabla2[[#This Row],[Units Sold]]</f>
        <v>318750.00000000006</v>
      </c>
      <c r="L2182" s="52">
        <f>Tabla2[[#This Row],[Units Sold]]/Cálculos!$C$11</f>
        <v>1.7144971016930759E-4</v>
      </c>
      <c r="M2182" s="6">
        <f>Tabla2[[#This Row],[Total Sales]]-Tabla2[[#This Row],[Operating Profit]]</f>
        <v>239062.50000000006</v>
      </c>
      <c r="N2182" s="6">
        <v>79687.500000000015</v>
      </c>
      <c r="O2182" s="46">
        <f>Tabla2[[#This Row],[Operating Profit]]/Tabla2[[#This Row],[Total Sales]]</f>
        <v>0.25</v>
      </c>
      <c r="P2182" s="1" t="s">
        <v>82</v>
      </c>
    </row>
    <row r="2183" spans="1:16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3" t="str">
        <f>IFERROR(LEFT(Tabla2[[#This Row],[Product]],FIND(" ",Tabla2[[#This Row],[Product]])-3),Tabla2[[#This Row],[Product]])</f>
        <v>Men</v>
      </c>
      <c r="I2183" s="6">
        <v>55.000000000000007</v>
      </c>
      <c r="J2183" s="4">
        <v>7000</v>
      </c>
      <c r="K2183" s="6">
        <f>Tabla2[[#This Row],[Price per Unit]]*Tabla2[[#This Row],[Units Sold]]</f>
        <v>385000.00000000006</v>
      </c>
      <c r="L2183" s="52">
        <f>Tabla2[[#This Row],[Units Sold]]/Cálculos!$C$11</f>
        <v>2.8238775792591842E-4</v>
      </c>
      <c r="M2183" s="6">
        <f>Tabla2[[#This Row],[Total Sales]]-Tabla2[[#This Row],[Operating Profit]]</f>
        <v>250250.00000000006</v>
      </c>
      <c r="N2183" s="6">
        <v>134750</v>
      </c>
      <c r="O2183" s="46">
        <f>Tabla2[[#This Row],[Operating Profit]]/Tabla2[[#This Row],[Total Sales]]</f>
        <v>0.34999999999999992</v>
      </c>
      <c r="P2183" s="1" t="s">
        <v>82</v>
      </c>
    </row>
    <row r="2184" spans="1:16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3" t="str">
        <f>IFERROR(LEFT(Tabla2[[#This Row],[Product]],FIND(" ",Tabla2[[#This Row],[Product]])-3),Tabla2[[#This Row],[Product]])</f>
        <v>Men</v>
      </c>
      <c r="I2184" s="6">
        <v>60.000000000000007</v>
      </c>
      <c r="J2184" s="4">
        <v>5500</v>
      </c>
      <c r="K2184" s="6">
        <f>Tabla2[[#This Row],[Price per Unit]]*Tabla2[[#This Row],[Units Sold]]</f>
        <v>330000.00000000006</v>
      </c>
      <c r="L2184" s="52">
        <f>Tabla2[[#This Row],[Units Sold]]/Cálculos!$C$11</f>
        <v>2.218760955132216E-4</v>
      </c>
      <c r="M2184" s="6">
        <f>Tabla2[[#This Row],[Total Sales]]-Tabla2[[#This Row],[Operating Profit]]</f>
        <v>198000.00000000003</v>
      </c>
      <c r="N2184" s="6">
        <v>132000.00000000003</v>
      </c>
      <c r="O2184" s="46">
        <f>Tabla2[[#This Row],[Operating Profit]]/Tabla2[[#This Row],[Total Sales]]</f>
        <v>0.4</v>
      </c>
      <c r="P2184" s="1" t="s">
        <v>82</v>
      </c>
    </row>
    <row r="2185" spans="1:16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3" t="str">
        <f>IFERROR(LEFT(Tabla2[[#This Row],[Product]],FIND(" ",Tabla2[[#This Row],[Product]])-3),Tabla2[[#This Row],[Product]])</f>
        <v>Women</v>
      </c>
      <c r="I2185" s="6">
        <v>60.000000000000007</v>
      </c>
      <c r="J2185" s="4">
        <v>5500</v>
      </c>
      <c r="K2185" s="6">
        <f>Tabla2[[#This Row],[Price per Unit]]*Tabla2[[#This Row],[Units Sold]]</f>
        <v>330000.00000000006</v>
      </c>
      <c r="L2185" s="52">
        <f>Tabla2[[#This Row],[Units Sold]]/Cálculos!$C$11</f>
        <v>2.218760955132216E-4</v>
      </c>
      <c r="M2185" s="6">
        <f>Tabla2[[#This Row],[Total Sales]]-Tabla2[[#This Row],[Operating Profit]]</f>
        <v>214500.00000000006</v>
      </c>
      <c r="N2185" s="6">
        <v>115500.00000000001</v>
      </c>
      <c r="O2185" s="46">
        <f>Tabla2[[#This Row],[Operating Profit]]/Tabla2[[#This Row],[Total Sales]]</f>
        <v>0.35</v>
      </c>
      <c r="P2185" s="1" t="s">
        <v>82</v>
      </c>
    </row>
    <row r="2186" spans="1:16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3" t="str">
        <f>IFERROR(LEFT(Tabla2[[#This Row],[Product]],FIND(" ",Tabla2[[#This Row],[Product]])-3),Tabla2[[#This Row],[Product]])</f>
        <v>Women</v>
      </c>
      <c r="I2186" s="6">
        <v>55.000000000000007</v>
      </c>
      <c r="J2186" s="4">
        <v>4250</v>
      </c>
      <c r="K2186" s="6">
        <f>Tabla2[[#This Row],[Price per Unit]]*Tabla2[[#This Row],[Units Sold]]</f>
        <v>233750.00000000003</v>
      </c>
      <c r="L2186" s="52">
        <f>Tabla2[[#This Row],[Units Sold]]/Cálculos!$C$11</f>
        <v>1.7144971016930759E-4</v>
      </c>
      <c r="M2186" s="6">
        <f>Tabla2[[#This Row],[Total Sales]]-Tabla2[[#This Row],[Operating Profit]]</f>
        <v>151937.50000000003</v>
      </c>
      <c r="N2186" s="6">
        <v>81812.5</v>
      </c>
      <c r="O2186" s="46">
        <f>Tabla2[[#This Row],[Operating Profit]]/Tabla2[[#This Row],[Total Sales]]</f>
        <v>0.35</v>
      </c>
      <c r="P2186" s="1" t="s">
        <v>82</v>
      </c>
    </row>
    <row r="2187" spans="1:16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3" t="str">
        <f>IFERROR(LEFT(Tabla2[[#This Row],[Product]],FIND(" ",Tabla2[[#This Row],[Product]])-3),Tabla2[[#This Row],[Product]])</f>
        <v>Men</v>
      </c>
      <c r="I2187" s="6">
        <v>60.000000000000007</v>
      </c>
      <c r="J2187" s="4">
        <v>3000</v>
      </c>
      <c r="K2187" s="6">
        <f>Tabla2[[#This Row],[Price per Unit]]*Tabla2[[#This Row],[Units Sold]]</f>
        <v>180000.00000000003</v>
      </c>
      <c r="L2187" s="52">
        <f>Tabla2[[#This Row],[Units Sold]]/Cálculos!$C$11</f>
        <v>1.210233248253936E-4</v>
      </c>
      <c r="M2187" s="6">
        <f>Tabla2[[#This Row],[Total Sales]]-Tabla2[[#This Row],[Operating Profit]]</f>
        <v>126000.00000000003</v>
      </c>
      <c r="N2187" s="6">
        <v>54000.000000000007</v>
      </c>
      <c r="O2187" s="46">
        <f>Tabla2[[#This Row],[Operating Profit]]/Tabla2[[#This Row],[Total Sales]]</f>
        <v>0.3</v>
      </c>
      <c r="P2187" s="1" t="s">
        <v>82</v>
      </c>
    </row>
    <row r="2188" spans="1:16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3" t="str">
        <f>IFERROR(LEFT(Tabla2[[#This Row],[Product]],FIND(" ",Tabla2[[#This Row],[Product]])-3),Tabla2[[#This Row],[Product]])</f>
        <v>Women</v>
      </c>
      <c r="I2188" s="6">
        <v>75.000000000000014</v>
      </c>
      <c r="J2188" s="4">
        <v>6000</v>
      </c>
      <c r="K2188" s="6">
        <f>Tabla2[[#This Row],[Price per Unit]]*Tabla2[[#This Row],[Units Sold]]</f>
        <v>450000.00000000006</v>
      </c>
      <c r="L2188" s="52">
        <f>Tabla2[[#This Row],[Units Sold]]/Cálculos!$C$11</f>
        <v>2.4204664965078721E-4</v>
      </c>
      <c r="M2188" s="6">
        <f>Tabla2[[#This Row],[Total Sales]]-Tabla2[[#This Row],[Operating Profit]]</f>
        <v>337500.00000000006</v>
      </c>
      <c r="N2188" s="6">
        <v>112500.00000000001</v>
      </c>
      <c r="O2188" s="46">
        <f>Tabla2[[#This Row],[Operating Profit]]/Tabla2[[#This Row],[Total Sales]]</f>
        <v>0.25</v>
      </c>
      <c r="P2188" s="1" t="s">
        <v>82</v>
      </c>
    </row>
    <row r="2189" spans="1:16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3" t="str">
        <f>IFERROR(LEFT(Tabla2[[#This Row],[Product]],FIND(" ",Tabla2[[#This Row],[Product]])-3),Tabla2[[#This Row],[Product]])</f>
        <v>Men</v>
      </c>
      <c r="I2189" s="6">
        <v>55.000000000000007</v>
      </c>
      <c r="J2189" s="4">
        <v>7500</v>
      </c>
      <c r="K2189" s="6">
        <f>Tabla2[[#This Row],[Price per Unit]]*Tabla2[[#This Row],[Units Sold]]</f>
        <v>412500.00000000006</v>
      </c>
      <c r="L2189" s="52">
        <f>Tabla2[[#This Row],[Units Sold]]/Cálculos!$C$11</f>
        <v>3.0255831206348402E-4</v>
      </c>
      <c r="M2189" s="6">
        <f>Tabla2[[#This Row],[Total Sales]]-Tabla2[[#This Row],[Operating Profit]]</f>
        <v>268125.00000000006</v>
      </c>
      <c r="N2189" s="6">
        <v>144375</v>
      </c>
      <c r="O2189" s="46">
        <f>Tabla2[[#This Row],[Operating Profit]]/Tabla2[[#This Row],[Total Sales]]</f>
        <v>0.35</v>
      </c>
      <c r="P2189" s="1" t="s">
        <v>82</v>
      </c>
    </row>
    <row r="2190" spans="1:16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3" t="str">
        <f>IFERROR(LEFT(Tabla2[[#This Row],[Product]],FIND(" ",Tabla2[[#This Row],[Product]])-3),Tabla2[[#This Row],[Product]])</f>
        <v>Men</v>
      </c>
      <c r="I2190" s="6">
        <v>60.000000000000007</v>
      </c>
      <c r="J2190" s="4">
        <v>6000</v>
      </c>
      <c r="K2190" s="6">
        <f>Tabla2[[#This Row],[Price per Unit]]*Tabla2[[#This Row],[Units Sold]]</f>
        <v>360000.00000000006</v>
      </c>
      <c r="L2190" s="52">
        <f>Tabla2[[#This Row],[Units Sold]]/Cálculos!$C$11</f>
        <v>2.4204664965078721E-4</v>
      </c>
      <c r="M2190" s="6">
        <f>Tabla2[[#This Row],[Total Sales]]-Tabla2[[#This Row],[Operating Profit]]</f>
        <v>216000.00000000003</v>
      </c>
      <c r="N2190" s="6">
        <v>144000.00000000003</v>
      </c>
      <c r="O2190" s="46">
        <f>Tabla2[[#This Row],[Operating Profit]]/Tabla2[[#This Row],[Total Sales]]</f>
        <v>0.4</v>
      </c>
      <c r="P2190" s="1" t="s">
        <v>82</v>
      </c>
    </row>
    <row r="2191" spans="1:16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3" t="str">
        <f>IFERROR(LEFT(Tabla2[[#This Row],[Product]],FIND(" ",Tabla2[[#This Row],[Product]])-3),Tabla2[[#This Row],[Product]])</f>
        <v>Women</v>
      </c>
      <c r="I2191" s="6">
        <v>60.000000000000007</v>
      </c>
      <c r="J2191" s="4">
        <v>5500</v>
      </c>
      <c r="K2191" s="6">
        <f>Tabla2[[#This Row],[Price per Unit]]*Tabla2[[#This Row],[Units Sold]]</f>
        <v>330000.00000000006</v>
      </c>
      <c r="L2191" s="52">
        <f>Tabla2[[#This Row],[Units Sold]]/Cálculos!$C$11</f>
        <v>2.218760955132216E-4</v>
      </c>
      <c r="M2191" s="6">
        <f>Tabla2[[#This Row],[Total Sales]]-Tabla2[[#This Row],[Operating Profit]]</f>
        <v>214500.00000000006</v>
      </c>
      <c r="N2191" s="6">
        <v>115500.00000000001</v>
      </c>
      <c r="O2191" s="46">
        <f>Tabla2[[#This Row],[Operating Profit]]/Tabla2[[#This Row],[Total Sales]]</f>
        <v>0.35</v>
      </c>
      <c r="P2191" s="1" t="s">
        <v>82</v>
      </c>
    </row>
    <row r="2192" spans="1:16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3" t="str">
        <f>IFERROR(LEFT(Tabla2[[#This Row],[Product]],FIND(" ",Tabla2[[#This Row],[Product]])-3),Tabla2[[#This Row],[Product]])</f>
        <v>Women</v>
      </c>
      <c r="I2192" s="6">
        <v>55.000000000000007</v>
      </c>
      <c r="J2192" s="4">
        <v>4500</v>
      </c>
      <c r="K2192" s="6">
        <f>Tabla2[[#This Row],[Price per Unit]]*Tabla2[[#This Row],[Units Sold]]</f>
        <v>247500.00000000003</v>
      </c>
      <c r="L2192" s="52">
        <f>Tabla2[[#This Row],[Units Sold]]/Cálculos!$C$11</f>
        <v>1.8153498723809039E-4</v>
      </c>
      <c r="M2192" s="6">
        <f>Tabla2[[#This Row],[Total Sales]]-Tabla2[[#This Row],[Operating Profit]]</f>
        <v>160875.00000000003</v>
      </c>
      <c r="N2192" s="6">
        <v>86625</v>
      </c>
      <c r="O2192" s="46">
        <f>Tabla2[[#This Row],[Operating Profit]]/Tabla2[[#This Row],[Total Sales]]</f>
        <v>0.35</v>
      </c>
      <c r="P2192" s="1" t="s">
        <v>82</v>
      </c>
    </row>
    <row r="2193" spans="1:16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3" t="str">
        <f>IFERROR(LEFT(Tabla2[[#This Row],[Product]],FIND(" ",Tabla2[[#This Row],[Product]])-3),Tabla2[[#This Row],[Product]])</f>
        <v>Men</v>
      </c>
      <c r="I2193" s="6">
        <v>60.000000000000007</v>
      </c>
      <c r="J2193" s="4">
        <v>5000</v>
      </c>
      <c r="K2193" s="6">
        <f>Tabla2[[#This Row],[Price per Unit]]*Tabla2[[#This Row],[Units Sold]]</f>
        <v>300000.00000000006</v>
      </c>
      <c r="L2193" s="52">
        <f>Tabla2[[#This Row],[Units Sold]]/Cálculos!$C$11</f>
        <v>2.01705541375656E-4</v>
      </c>
      <c r="M2193" s="6">
        <f>Tabla2[[#This Row],[Total Sales]]-Tabla2[[#This Row],[Operating Profit]]</f>
        <v>210000.00000000006</v>
      </c>
      <c r="N2193" s="6">
        <v>90000.000000000015</v>
      </c>
      <c r="O2193" s="46">
        <f>Tabla2[[#This Row],[Operating Profit]]/Tabla2[[#This Row],[Total Sales]]</f>
        <v>0.3</v>
      </c>
      <c r="P2193" s="1" t="s">
        <v>82</v>
      </c>
    </row>
    <row r="2194" spans="1:16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3" t="str">
        <f>IFERROR(LEFT(Tabla2[[#This Row],[Product]],FIND(" ",Tabla2[[#This Row],[Product]])-3),Tabla2[[#This Row],[Product]])</f>
        <v>Women</v>
      </c>
      <c r="I2194" s="6">
        <v>75.000000000000014</v>
      </c>
      <c r="J2194" s="4">
        <v>5000</v>
      </c>
      <c r="K2194" s="6">
        <f>Tabla2[[#This Row],[Price per Unit]]*Tabla2[[#This Row],[Units Sold]]</f>
        <v>375000.00000000006</v>
      </c>
      <c r="L2194" s="52">
        <f>Tabla2[[#This Row],[Units Sold]]/Cálculos!$C$11</f>
        <v>2.01705541375656E-4</v>
      </c>
      <c r="M2194" s="6">
        <f>Tabla2[[#This Row],[Total Sales]]-Tabla2[[#This Row],[Operating Profit]]</f>
        <v>281250.00000000006</v>
      </c>
      <c r="N2194" s="6">
        <v>93750.000000000015</v>
      </c>
      <c r="O2194" s="46">
        <f>Tabla2[[#This Row],[Operating Profit]]/Tabla2[[#This Row],[Total Sales]]</f>
        <v>0.25</v>
      </c>
      <c r="P2194" s="1" t="s">
        <v>82</v>
      </c>
    </row>
    <row r="2195" spans="1:16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3" t="str">
        <f>IFERROR(LEFT(Tabla2[[#This Row],[Product]],FIND(" ",Tabla2[[#This Row],[Product]])-3),Tabla2[[#This Row],[Product]])</f>
        <v>Men</v>
      </c>
      <c r="I2195" s="6">
        <v>60.000000000000007</v>
      </c>
      <c r="J2195" s="4">
        <v>7000</v>
      </c>
      <c r="K2195" s="6">
        <f>Tabla2[[#This Row],[Price per Unit]]*Tabla2[[#This Row],[Units Sold]]</f>
        <v>420000.00000000006</v>
      </c>
      <c r="L2195" s="52">
        <f>Tabla2[[#This Row],[Units Sold]]/Cálculos!$C$11</f>
        <v>2.8238775792591842E-4</v>
      </c>
      <c r="M2195" s="6">
        <f>Tabla2[[#This Row],[Total Sales]]-Tabla2[[#This Row],[Operating Profit]]</f>
        <v>273000.00000000006</v>
      </c>
      <c r="N2195" s="6">
        <v>147000</v>
      </c>
      <c r="O2195" s="46">
        <f>Tabla2[[#This Row],[Operating Profit]]/Tabla2[[#This Row],[Total Sales]]</f>
        <v>0.35</v>
      </c>
      <c r="P2195" s="1" t="s">
        <v>82</v>
      </c>
    </row>
    <row r="2196" spans="1:16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3" t="str">
        <f>IFERROR(LEFT(Tabla2[[#This Row],[Product]],FIND(" ",Tabla2[[#This Row],[Product]])-3),Tabla2[[#This Row],[Product]])</f>
        <v>Men</v>
      </c>
      <c r="I2196" s="6">
        <v>65.000000000000014</v>
      </c>
      <c r="J2196" s="4">
        <v>6500</v>
      </c>
      <c r="K2196" s="6">
        <f>Tabla2[[#This Row],[Price per Unit]]*Tabla2[[#This Row],[Units Sold]]</f>
        <v>422500.00000000012</v>
      </c>
      <c r="L2196" s="52">
        <f>Tabla2[[#This Row],[Units Sold]]/Cálculos!$C$11</f>
        <v>2.6221720378835281E-4</v>
      </c>
      <c r="M2196" s="6">
        <f>Tabla2[[#This Row],[Total Sales]]-Tabla2[[#This Row],[Operating Profit]]</f>
        <v>253500.00000000006</v>
      </c>
      <c r="N2196" s="6">
        <v>169000.00000000006</v>
      </c>
      <c r="O2196" s="46">
        <f>Tabla2[[#This Row],[Operating Profit]]/Tabla2[[#This Row],[Total Sales]]</f>
        <v>0.4</v>
      </c>
      <c r="P2196" s="1" t="s">
        <v>82</v>
      </c>
    </row>
    <row r="2197" spans="1:16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3" t="str">
        <f>IFERROR(LEFT(Tabla2[[#This Row],[Product]],FIND(" ",Tabla2[[#This Row],[Product]])-3),Tabla2[[#This Row],[Product]])</f>
        <v>Women</v>
      </c>
      <c r="I2197" s="6">
        <v>60.000000000000007</v>
      </c>
      <c r="J2197" s="4">
        <v>5250</v>
      </c>
      <c r="K2197" s="6">
        <f>Tabla2[[#This Row],[Price per Unit]]*Tabla2[[#This Row],[Units Sold]]</f>
        <v>315000.00000000006</v>
      </c>
      <c r="L2197" s="52">
        <f>Tabla2[[#This Row],[Units Sold]]/Cálculos!$C$11</f>
        <v>2.117908184444388E-4</v>
      </c>
      <c r="M2197" s="6">
        <f>Tabla2[[#This Row],[Total Sales]]-Tabla2[[#This Row],[Operating Profit]]</f>
        <v>204750.00000000006</v>
      </c>
      <c r="N2197" s="6">
        <v>110250.00000000001</v>
      </c>
      <c r="O2197" s="46">
        <f>Tabla2[[#This Row],[Operating Profit]]/Tabla2[[#This Row],[Total Sales]]</f>
        <v>0.35</v>
      </c>
      <c r="P2197" s="1" t="s">
        <v>82</v>
      </c>
    </row>
    <row r="2198" spans="1:16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3" t="str">
        <f>IFERROR(LEFT(Tabla2[[#This Row],[Product]],FIND(" ",Tabla2[[#This Row],[Product]])-3),Tabla2[[#This Row],[Product]])</f>
        <v>Women</v>
      </c>
      <c r="I2198" s="6">
        <v>60.000000000000007</v>
      </c>
      <c r="J2198" s="4">
        <v>4750</v>
      </c>
      <c r="K2198" s="6">
        <f>Tabla2[[#This Row],[Price per Unit]]*Tabla2[[#This Row],[Units Sold]]</f>
        <v>285000.00000000006</v>
      </c>
      <c r="L2198" s="52">
        <f>Tabla2[[#This Row],[Units Sold]]/Cálculos!$C$11</f>
        <v>1.9162026430687319E-4</v>
      </c>
      <c r="M2198" s="6">
        <f>Tabla2[[#This Row],[Total Sales]]-Tabla2[[#This Row],[Operating Profit]]</f>
        <v>185250.00000000006</v>
      </c>
      <c r="N2198" s="6">
        <v>99750.000000000015</v>
      </c>
      <c r="O2198" s="46">
        <f>Tabla2[[#This Row],[Operating Profit]]/Tabla2[[#This Row],[Total Sales]]</f>
        <v>0.35</v>
      </c>
      <c r="P2198" s="1" t="s">
        <v>82</v>
      </c>
    </row>
    <row r="2199" spans="1:16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3" t="str">
        <f>IFERROR(LEFT(Tabla2[[#This Row],[Product]],FIND(" ",Tabla2[[#This Row],[Product]])-3),Tabla2[[#This Row],[Product]])</f>
        <v>Men</v>
      </c>
      <c r="I2199" s="6">
        <v>70</v>
      </c>
      <c r="J2199" s="4">
        <v>4750</v>
      </c>
      <c r="K2199" s="6">
        <f>Tabla2[[#This Row],[Price per Unit]]*Tabla2[[#This Row],[Units Sold]]</f>
        <v>332500</v>
      </c>
      <c r="L2199" s="52">
        <f>Tabla2[[#This Row],[Units Sold]]/Cálculos!$C$11</f>
        <v>1.9162026430687319E-4</v>
      </c>
      <c r="M2199" s="6">
        <f>Tabla2[[#This Row],[Total Sales]]-Tabla2[[#This Row],[Operating Profit]]</f>
        <v>232750</v>
      </c>
      <c r="N2199" s="6">
        <v>99750</v>
      </c>
      <c r="O2199" s="46">
        <f>Tabla2[[#This Row],[Operating Profit]]/Tabla2[[#This Row],[Total Sales]]</f>
        <v>0.3</v>
      </c>
      <c r="P2199" s="1" t="s">
        <v>82</v>
      </c>
    </row>
    <row r="2200" spans="1:16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3" t="str">
        <f>IFERROR(LEFT(Tabla2[[#This Row],[Product]],FIND(" ",Tabla2[[#This Row],[Product]])-3),Tabla2[[#This Row],[Product]])</f>
        <v>Women</v>
      </c>
      <c r="I2200" s="6">
        <v>75.000000000000014</v>
      </c>
      <c r="J2200" s="4">
        <v>4500</v>
      </c>
      <c r="K2200" s="6">
        <f>Tabla2[[#This Row],[Price per Unit]]*Tabla2[[#This Row],[Units Sold]]</f>
        <v>337500.00000000006</v>
      </c>
      <c r="L2200" s="52">
        <f>Tabla2[[#This Row],[Units Sold]]/Cálculos!$C$11</f>
        <v>1.8153498723809039E-4</v>
      </c>
      <c r="M2200" s="6">
        <f>Tabla2[[#This Row],[Total Sales]]-Tabla2[[#This Row],[Operating Profit]]</f>
        <v>253125.00000000006</v>
      </c>
      <c r="N2200" s="6">
        <v>84375.000000000015</v>
      </c>
      <c r="O2200" s="46">
        <f>Tabla2[[#This Row],[Operating Profit]]/Tabla2[[#This Row],[Total Sales]]</f>
        <v>0.25</v>
      </c>
      <c r="P2200" s="1" t="s">
        <v>82</v>
      </c>
    </row>
    <row r="2201" spans="1:16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3" t="str">
        <f>IFERROR(LEFT(Tabla2[[#This Row],[Product]],FIND(" ",Tabla2[[#This Row],[Product]])-3),Tabla2[[#This Row],[Product]])</f>
        <v>Men</v>
      </c>
      <c r="I2201" s="6">
        <v>50.000000000000014</v>
      </c>
      <c r="J2201" s="4">
        <v>6250</v>
      </c>
      <c r="K2201" s="6">
        <f>Tabla2[[#This Row],[Price per Unit]]*Tabla2[[#This Row],[Units Sold]]</f>
        <v>312500.00000000012</v>
      </c>
      <c r="L2201" s="52">
        <f>Tabla2[[#This Row],[Units Sold]]/Cálculos!$C$11</f>
        <v>2.5213192671957001E-4</v>
      </c>
      <c r="M2201" s="6">
        <f>Tabla2[[#This Row],[Total Sales]]-Tabla2[[#This Row],[Operating Profit]]</f>
        <v>203125.00000000009</v>
      </c>
      <c r="N2201" s="6">
        <v>109375.00000000003</v>
      </c>
      <c r="O2201" s="46">
        <f>Tabla2[[#This Row],[Operating Profit]]/Tabla2[[#This Row],[Total Sales]]</f>
        <v>0.35</v>
      </c>
      <c r="P2201" s="1" t="s">
        <v>82</v>
      </c>
    </row>
    <row r="2202" spans="1:16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3" t="str">
        <f>IFERROR(LEFT(Tabla2[[#This Row],[Product]],FIND(" ",Tabla2[[#This Row],[Product]])-3),Tabla2[[#This Row],[Product]])</f>
        <v>Men</v>
      </c>
      <c r="I2202" s="6">
        <v>55.000000000000014</v>
      </c>
      <c r="J2202" s="4">
        <v>6250</v>
      </c>
      <c r="K2202" s="6">
        <f>Tabla2[[#This Row],[Price per Unit]]*Tabla2[[#This Row],[Units Sold]]</f>
        <v>343750.00000000012</v>
      </c>
      <c r="L2202" s="52">
        <f>Tabla2[[#This Row],[Units Sold]]/Cálculos!$C$11</f>
        <v>2.5213192671957001E-4</v>
      </c>
      <c r="M2202" s="6">
        <f>Tabla2[[#This Row],[Total Sales]]-Tabla2[[#This Row],[Operating Profit]]</f>
        <v>206250.00000000006</v>
      </c>
      <c r="N2202" s="6">
        <v>137500.00000000006</v>
      </c>
      <c r="O2202" s="46">
        <f>Tabla2[[#This Row],[Operating Profit]]/Tabla2[[#This Row],[Total Sales]]</f>
        <v>0.4</v>
      </c>
      <c r="P2202" s="1" t="s">
        <v>82</v>
      </c>
    </row>
    <row r="2203" spans="1:16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3" t="str">
        <f>IFERROR(LEFT(Tabla2[[#This Row],[Product]],FIND(" ",Tabla2[[#This Row],[Product]])-3),Tabla2[[#This Row],[Product]])</f>
        <v>Women</v>
      </c>
      <c r="I2203" s="6">
        <v>50.000000000000014</v>
      </c>
      <c r="J2203" s="4">
        <v>4750</v>
      </c>
      <c r="K2203" s="6">
        <f>Tabla2[[#This Row],[Price per Unit]]*Tabla2[[#This Row],[Units Sold]]</f>
        <v>237500.00000000006</v>
      </c>
      <c r="L2203" s="52">
        <f>Tabla2[[#This Row],[Units Sold]]/Cálculos!$C$11</f>
        <v>1.9162026430687319E-4</v>
      </c>
      <c r="M2203" s="6">
        <f>Tabla2[[#This Row],[Total Sales]]-Tabla2[[#This Row],[Operating Profit]]</f>
        <v>154375.00000000006</v>
      </c>
      <c r="N2203" s="6">
        <v>83125.000000000015</v>
      </c>
      <c r="O2203" s="46">
        <f>Tabla2[[#This Row],[Operating Profit]]/Tabla2[[#This Row],[Total Sales]]</f>
        <v>0.35</v>
      </c>
      <c r="P2203" s="1" t="s">
        <v>82</v>
      </c>
    </row>
    <row r="2204" spans="1:16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3" t="str">
        <f>IFERROR(LEFT(Tabla2[[#This Row],[Product]],FIND(" ",Tabla2[[#This Row],[Product]])-3),Tabla2[[#This Row],[Product]])</f>
        <v>Women</v>
      </c>
      <c r="I2204" s="6">
        <v>50.000000000000014</v>
      </c>
      <c r="J2204" s="4">
        <v>4250</v>
      </c>
      <c r="K2204" s="6">
        <f>Tabla2[[#This Row],[Price per Unit]]*Tabla2[[#This Row],[Units Sold]]</f>
        <v>212500.00000000006</v>
      </c>
      <c r="L2204" s="52">
        <f>Tabla2[[#This Row],[Units Sold]]/Cálculos!$C$11</f>
        <v>1.7144971016930759E-4</v>
      </c>
      <c r="M2204" s="6">
        <f>Tabla2[[#This Row],[Total Sales]]-Tabla2[[#This Row],[Operating Profit]]</f>
        <v>138125.00000000006</v>
      </c>
      <c r="N2204" s="6">
        <v>74375.000000000015</v>
      </c>
      <c r="O2204" s="46">
        <f>Tabla2[[#This Row],[Operating Profit]]/Tabla2[[#This Row],[Total Sales]]</f>
        <v>0.35</v>
      </c>
      <c r="P2204" s="1" t="s">
        <v>82</v>
      </c>
    </row>
    <row r="2205" spans="1:16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3" t="str">
        <f>IFERROR(LEFT(Tabla2[[#This Row],[Product]],FIND(" ",Tabla2[[#This Row],[Product]])-3),Tabla2[[#This Row],[Product]])</f>
        <v>Men</v>
      </c>
      <c r="I2205" s="6">
        <v>60.000000000000007</v>
      </c>
      <c r="J2205" s="4">
        <v>4250</v>
      </c>
      <c r="K2205" s="6">
        <f>Tabla2[[#This Row],[Price per Unit]]*Tabla2[[#This Row],[Units Sold]]</f>
        <v>255000.00000000003</v>
      </c>
      <c r="L2205" s="52">
        <f>Tabla2[[#This Row],[Units Sold]]/Cálculos!$C$11</f>
        <v>1.7144971016930759E-4</v>
      </c>
      <c r="M2205" s="6">
        <f>Tabla2[[#This Row],[Total Sales]]-Tabla2[[#This Row],[Operating Profit]]</f>
        <v>178500.00000000003</v>
      </c>
      <c r="N2205" s="6">
        <v>76500</v>
      </c>
      <c r="O2205" s="46">
        <f>Tabla2[[#This Row],[Operating Profit]]/Tabla2[[#This Row],[Total Sales]]</f>
        <v>0.3</v>
      </c>
      <c r="P2205" s="1" t="s">
        <v>82</v>
      </c>
    </row>
    <row r="2206" spans="1:16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3" t="str">
        <f>IFERROR(LEFT(Tabla2[[#This Row],[Product]],FIND(" ",Tabla2[[#This Row],[Product]])-3),Tabla2[[#This Row],[Product]])</f>
        <v>Women</v>
      </c>
      <c r="I2206" s="6">
        <v>65.000000000000014</v>
      </c>
      <c r="J2206" s="4">
        <v>4750</v>
      </c>
      <c r="K2206" s="6">
        <f>Tabla2[[#This Row],[Price per Unit]]*Tabla2[[#This Row],[Units Sold]]</f>
        <v>308750.00000000006</v>
      </c>
      <c r="L2206" s="52">
        <f>Tabla2[[#This Row],[Units Sold]]/Cálculos!$C$11</f>
        <v>1.9162026430687319E-4</v>
      </c>
      <c r="M2206" s="6">
        <f>Tabla2[[#This Row],[Total Sales]]-Tabla2[[#This Row],[Operating Profit]]</f>
        <v>231562.50000000006</v>
      </c>
      <c r="N2206" s="6">
        <v>77187.500000000015</v>
      </c>
      <c r="O2206" s="46">
        <f>Tabla2[[#This Row],[Operating Profit]]/Tabla2[[#This Row],[Total Sales]]</f>
        <v>0.25</v>
      </c>
      <c r="P2206" s="1" t="s">
        <v>82</v>
      </c>
    </row>
    <row r="2207" spans="1:16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3" t="str">
        <f>IFERROR(LEFT(Tabla2[[#This Row],[Product]],FIND(" ",Tabla2[[#This Row],[Product]])-3),Tabla2[[#This Row],[Product]])</f>
        <v>Men</v>
      </c>
      <c r="I2207" s="6">
        <v>50.000000000000014</v>
      </c>
      <c r="J2207" s="4">
        <v>5500</v>
      </c>
      <c r="K2207" s="6">
        <f>Tabla2[[#This Row],[Price per Unit]]*Tabla2[[#This Row],[Units Sold]]</f>
        <v>275000.00000000006</v>
      </c>
      <c r="L2207" s="52">
        <f>Tabla2[[#This Row],[Units Sold]]/Cálculos!$C$11</f>
        <v>2.218760955132216E-4</v>
      </c>
      <c r="M2207" s="6">
        <f>Tabla2[[#This Row],[Total Sales]]-Tabla2[[#This Row],[Operating Profit]]</f>
        <v>178750.00000000006</v>
      </c>
      <c r="N2207" s="6">
        <v>96250.000000000015</v>
      </c>
      <c r="O2207" s="46">
        <f>Tabla2[[#This Row],[Operating Profit]]/Tabla2[[#This Row],[Total Sales]]</f>
        <v>0.35</v>
      </c>
      <c r="P2207" s="1" t="s">
        <v>82</v>
      </c>
    </row>
    <row r="2208" spans="1:16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3" t="str">
        <f>IFERROR(LEFT(Tabla2[[#This Row],[Product]],FIND(" ",Tabla2[[#This Row],[Product]])-3),Tabla2[[#This Row],[Product]])</f>
        <v>Men</v>
      </c>
      <c r="I2208" s="6">
        <v>55.000000000000014</v>
      </c>
      <c r="J2208" s="4">
        <v>5500</v>
      </c>
      <c r="K2208" s="6">
        <f>Tabla2[[#This Row],[Price per Unit]]*Tabla2[[#This Row],[Units Sold]]</f>
        <v>302500.00000000006</v>
      </c>
      <c r="L2208" s="52">
        <f>Tabla2[[#This Row],[Units Sold]]/Cálculos!$C$11</f>
        <v>2.218760955132216E-4</v>
      </c>
      <c r="M2208" s="6">
        <f>Tabla2[[#This Row],[Total Sales]]-Tabla2[[#This Row],[Operating Profit]]</f>
        <v>181500.00000000003</v>
      </c>
      <c r="N2208" s="6">
        <v>121000.00000000003</v>
      </c>
      <c r="O2208" s="46">
        <f>Tabla2[[#This Row],[Operating Profit]]/Tabla2[[#This Row],[Total Sales]]</f>
        <v>0.4</v>
      </c>
      <c r="P2208" s="1" t="s">
        <v>82</v>
      </c>
    </row>
    <row r="2209" spans="1:16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3" t="str">
        <f>IFERROR(LEFT(Tabla2[[#This Row],[Product]],FIND(" ",Tabla2[[#This Row],[Product]])-3),Tabla2[[#This Row],[Product]])</f>
        <v>Women</v>
      </c>
      <c r="I2209" s="6">
        <v>50.000000000000014</v>
      </c>
      <c r="J2209" s="4">
        <v>3750</v>
      </c>
      <c r="K2209" s="6">
        <f>Tabla2[[#This Row],[Price per Unit]]*Tabla2[[#This Row],[Units Sold]]</f>
        <v>187500.00000000006</v>
      </c>
      <c r="L2209" s="52">
        <f>Tabla2[[#This Row],[Units Sold]]/Cálculos!$C$11</f>
        <v>1.5127915603174201E-4</v>
      </c>
      <c r="M2209" s="6">
        <f>Tabla2[[#This Row],[Total Sales]]-Tabla2[[#This Row],[Operating Profit]]</f>
        <v>121875.00000000004</v>
      </c>
      <c r="N2209" s="6">
        <v>65625.000000000015</v>
      </c>
      <c r="O2209" s="46">
        <f>Tabla2[[#This Row],[Operating Profit]]/Tabla2[[#This Row],[Total Sales]]</f>
        <v>0.35</v>
      </c>
      <c r="P2209" s="1" t="s">
        <v>82</v>
      </c>
    </row>
    <row r="2210" spans="1:16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3" t="str">
        <f>IFERROR(LEFT(Tabla2[[#This Row],[Product]],FIND(" ",Tabla2[[#This Row],[Product]])-3),Tabla2[[#This Row],[Product]])</f>
        <v>Women</v>
      </c>
      <c r="I2210" s="6">
        <v>50.000000000000014</v>
      </c>
      <c r="J2210" s="4">
        <v>3500</v>
      </c>
      <c r="K2210" s="6">
        <f>Tabla2[[#This Row],[Price per Unit]]*Tabla2[[#This Row],[Units Sold]]</f>
        <v>175000.00000000006</v>
      </c>
      <c r="L2210" s="52">
        <f>Tabla2[[#This Row],[Units Sold]]/Cálculos!$C$11</f>
        <v>1.4119387896295921E-4</v>
      </c>
      <c r="M2210" s="6">
        <f>Tabla2[[#This Row],[Total Sales]]-Tabla2[[#This Row],[Operating Profit]]</f>
        <v>113750.00000000004</v>
      </c>
      <c r="N2210" s="6">
        <v>61250.000000000015</v>
      </c>
      <c r="O2210" s="46">
        <f>Tabla2[[#This Row],[Operating Profit]]/Tabla2[[#This Row],[Total Sales]]</f>
        <v>0.35</v>
      </c>
      <c r="P2210" s="1" t="s">
        <v>82</v>
      </c>
    </row>
    <row r="2211" spans="1:16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3" t="str">
        <f>IFERROR(LEFT(Tabla2[[#This Row],[Product]],FIND(" ",Tabla2[[#This Row],[Product]])-3),Tabla2[[#This Row],[Product]])</f>
        <v>Men</v>
      </c>
      <c r="I2211" s="6">
        <v>60.000000000000007</v>
      </c>
      <c r="J2211" s="4">
        <v>3250</v>
      </c>
      <c r="K2211" s="6">
        <f>Tabla2[[#This Row],[Price per Unit]]*Tabla2[[#This Row],[Units Sold]]</f>
        <v>195000.00000000003</v>
      </c>
      <c r="L2211" s="52">
        <f>Tabla2[[#This Row],[Units Sold]]/Cálculos!$C$11</f>
        <v>1.3110860189417641E-4</v>
      </c>
      <c r="M2211" s="6">
        <f>Tabla2[[#This Row],[Total Sales]]-Tabla2[[#This Row],[Operating Profit]]</f>
        <v>136500.00000000003</v>
      </c>
      <c r="N2211" s="6">
        <v>58500.000000000007</v>
      </c>
      <c r="O2211" s="46">
        <f>Tabla2[[#This Row],[Operating Profit]]/Tabla2[[#This Row],[Total Sales]]</f>
        <v>0.3</v>
      </c>
      <c r="P2211" s="1" t="s">
        <v>82</v>
      </c>
    </row>
    <row r="2212" spans="1:16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3" t="str">
        <f>IFERROR(LEFT(Tabla2[[#This Row],[Product]],FIND(" ",Tabla2[[#This Row],[Product]])-3),Tabla2[[#This Row],[Product]])</f>
        <v>Women</v>
      </c>
      <c r="I2212" s="6">
        <v>75.000000000000014</v>
      </c>
      <c r="J2212" s="4">
        <v>3750</v>
      </c>
      <c r="K2212" s="6">
        <f>Tabla2[[#This Row],[Price per Unit]]*Tabla2[[#This Row],[Units Sold]]</f>
        <v>281250.00000000006</v>
      </c>
      <c r="L2212" s="52">
        <f>Tabla2[[#This Row],[Units Sold]]/Cálculos!$C$11</f>
        <v>1.5127915603174201E-4</v>
      </c>
      <c r="M2212" s="6">
        <f>Tabla2[[#This Row],[Total Sales]]-Tabla2[[#This Row],[Operating Profit]]</f>
        <v>210937.50000000006</v>
      </c>
      <c r="N2212" s="6">
        <v>70312.500000000015</v>
      </c>
      <c r="O2212" s="46">
        <f>Tabla2[[#This Row],[Operating Profit]]/Tabla2[[#This Row],[Total Sales]]</f>
        <v>0.25</v>
      </c>
      <c r="P2212" s="1" t="s">
        <v>82</v>
      </c>
    </row>
    <row r="2213" spans="1:16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3" t="str">
        <f>IFERROR(LEFT(Tabla2[[#This Row],[Product]],FIND(" ",Tabla2[[#This Row],[Product]])-3),Tabla2[[#This Row],[Product]])</f>
        <v>Men</v>
      </c>
      <c r="I2213" s="6">
        <v>60.000000000000007</v>
      </c>
      <c r="J2213" s="4">
        <v>5500</v>
      </c>
      <c r="K2213" s="6">
        <f>Tabla2[[#This Row],[Price per Unit]]*Tabla2[[#This Row],[Units Sold]]</f>
        <v>330000.00000000006</v>
      </c>
      <c r="L2213" s="52">
        <f>Tabla2[[#This Row],[Units Sold]]/Cálculos!$C$11</f>
        <v>2.218760955132216E-4</v>
      </c>
      <c r="M2213" s="6">
        <f>Tabla2[[#This Row],[Total Sales]]-Tabla2[[#This Row],[Operating Profit]]</f>
        <v>214500.00000000006</v>
      </c>
      <c r="N2213" s="6">
        <v>115500.00000000001</v>
      </c>
      <c r="O2213" s="46">
        <f>Tabla2[[#This Row],[Operating Profit]]/Tabla2[[#This Row],[Total Sales]]</f>
        <v>0.35</v>
      </c>
      <c r="P2213" s="1" t="s">
        <v>82</v>
      </c>
    </row>
    <row r="2214" spans="1:16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3" t="str">
        <f>IFERROR(LEFT(Tabla2[[#This Row],[Product]],FIND(" ",Tabla2[[#This Row],[Product]])-3),Tabla2[[#This Row],[Product]])</f>
        <v>Men</v>
      </c>
      <c r="I2214" s="6">
        <v>65.000000000000014</v>
      </c>
      <c r="J2214" s="4">
        <v>6000</v>
      </c>
      <c r="K2214" s="6">
        <f>Tabla2[[#This Row],[Price per Unit]]*Tabla2[[#This Row],[Units Sold]]</f>
        <v>390000.00000000006</v>
      </c>
      <c r="L2214" s="52">
        <f>Tabla2[[#This Row],[Units Sold]]/Cálculos!$C$11</f>
        <v>2.4204664965078721E-4</v>
      </c>
      <c r="M2214" s="6">
        <f>Tabla2[[#This Row],[Total Sales]]-Tabla2[[#This Row],[Operating Profit]]</f>
        <v>234000.00000000003</v>
      </c>
      <c r="N2214" s="6">
        <v>156000.00000000003</v>
      </c>
      <c r="O2214" s="46">
        <f>Tabla2[[#This Row],[Operating Profit]]/Tabla2[[#This Row],[Total Sales]]</f>
        <v>0.4</v>
      </c>
      <c r="P2214" s="1" t="s">
        <v>82</v>
      </c>
    </row>
    <row r="2215" spans="1:16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3" t="str">
        <f>IFERROR(LEFT(Tabla2[[#This Row],[Product]],FIND(" ",Tabla2[[#This Row],[Product]])-3),Tabla2[[#This Row],[Product]])</f>
        <v>Women</v>
      </c>
      <c r="I2215" s="6">
        <v>60.000000000000007</v>
      </c>
      <c r="J2215" s="4">
        <v>4500</v>
      </c>
      <c r="K2215" s="6">
        <f>Tabla2[[#This Row],[Price per Unit]]*Tabla2[[#This Row],[Units Sold]]</f>
        <v>270000.00000000006</v>
      </c>
      <c r="L2215" s="52">
        <f>Tabla2[[#This Row],[Units Sold]]/Cálculos!$C$11</f>
        <v>1.8153498723809039E-4</v>
      </c>
      <c r="M2215" s="6">
        <f>Tabla2[[#This Row],[Total Sales]]-Tabla2[[#This Row],[Operating Profit]]</f>
        <v>175500.00000000006</v>
      </c>
      <c r="N2215" s="6">
        <v>94500.000000000015</v>
      </c>
      <c r="O2215" s="46">
        <f>Tabla2[[#This Row],[Operating Profit]]/Tabla2[[#This Row],[Total Sales]]</f>
        <v>0.35</v>
      </c>
      <c r="P2215" s="1" t="s">
        <v>82</v>
      </c>
    </row>
    <row r="2216" spans="1:16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3" t="str">
        <f>IFERROR(LEFT(Tabla2[[#This Row],[Product]],FIND(" ",Tabla2[[#This Row],[Product]])-3),Tabla2[[#This Row],[Product]])</f>
        <v>Women</v>
      </c>
      <c r="I2216" s="6">
        <v>60.000000000000007</v>
      </c>
      <c r="J2216" s="4">
        <v>4250</v>
      </c>
      <c r="K2216" s="6">
        <f>Tabla2[[#This Row],[Price per Unit]]*Tabla2[[#This Row],[Units Sold]]</f>
        <v>255000.00000000003</v>
      </c>
      <c r="L2216" s="52">
        <f>Tabla2[[#This Row],[Units Sold]]/Cálculos!$C$11</f>
        <v>1.7144971016930759E-4</v>
      </c>
      <c r="M2216" s="6">
        <f>Tabla2[[#This Row],[Total Sales]]-Tabla2[[#This Row],[Operating Profit]]</f>
        <v>165750.00000000003</v>
      </c>
      <c r="N2216" s="6">
        <v>89250</v>
      </c>
      <c r="O2216" s="46">
        <f>Tabla2[[#This Row],[Operating Profit]]/Tabla2[[#This Row],[Total Sales]]</f>
        <v>0.35</v>
      </c>
      <c r="P2216" s="1" t="s">
        <v>82</v>
      </c>
    </row>
    <row r="2217" spans="1:16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3" t="str">
        <f>IFERROR(LEFT(Tabla2[[#This Row],[Product]],FIND(" ",Tabla2[[#This Row],[Product]])-3),Tabla2[[#This Row],[Product]])</f>
        <v>Men</v>
      </c>
      <c r="I2217" s="6">
        <v>70</v>
      </c>
      <c r="J2217" s="4">
        <v>3750</v>
      </c>
      <c r="K2217" s="6">
        <f>Tabla2[[#This Row],[Price per Unit]]*Tabla2[[#This Row],[Units Sold]]</f>
        <v>262500</v>
      </c>
      <c r="L2217" s="52">
        <f>Tabla2[[#This Row],[Units Sold]]/Cálculos!$C$11</f>
        <v>1.5127915603174201E-4</v>
      </c>
      <c r="M2217" s="6">
        <f>Tabla2[[#This Row],[Total Sales]]-Tabla2[[#This Row],[Operating Profit]]</f>
        <v>183750</v>
      </c>
      <c r="N2217" s="6">
        <v>78750</v>
      </c>
      <c r="O2217" s="46">
        <f>Tabla2[[#This Row],[Operating Profit]]/Tabla2[[#This Row],[Total Sales]]</f>
        <v>0.3</v>
      </c>
      <c r="P2217" s="1" t="s">
        <v>82</v>
      </c>
    </row>
    <row r="2218" spans="1:16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3" t="str">
        <f>IFERROR(LEFT(Tabla2[[#This Row],[Product]],FIND(" ",Tabla2[[#This Row],[Product]])-3),Tabla2[[#This Row],[Product]])</f>
        <v>Women</v>
      </c>
      <c r="I2218" s="6">
        <v>75.000000000000014</v>
      </c>
      <c r="J2218" s="4">
        <v>5000</v>
      </c>
      <c r="K2218" s="6">
        <f>Tabla2[[#This Row],[Price per Unit]]*Tabla2[[#This Row],[Units Sold]]</f>
        <v>375000.00000000006</v>
      </c>
      <c r="L2218" s="52">
        <f>Tabla2[[#This Row],[Units Sold]]/Cálculos!$C$11</f>
        <v>2.01705541375656E-4</v>
      </c>
      <c r="M2218" s="6">
        <f>Tabla2[[#This Row],[Total Sales]]-Tabla2[[#This Row],[Operating Profit]]</f>
        <v>281250.00000000006</v>
      </c>
      <c r="N2218" s="6">
        <v>93750.000000000015</v>
      </c>
      <c r="O2218" s="46">
        <f>Tabla2[[#This Row],[Operating Profit]]/Tabla2[[#This Row],[Total Sales]]</f>
        <v>0.25</v>
      </c>
      <c r="P2218" s="1" t="s">
        <v>82</v>
      </c>
    </row>
    <row r="2219" spans="1:16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3" t="str">
        <f>IFERROR(LEFT(Tabla2[[#This Row],[Product]],FIND(" ",Tabla2[[#This Row],[Product]])-3),Tabla2[[#This Row],[Product]])</f>
        <v>Men</v>
      </c>
      <c r="I2219" s="6">
        <v>60.000000000000007</v>
      </c>
      <c r="J2219" s="4">
        <v>7000</v>
      </c>
      <c r="K2219" s="6">
        <f>Tabla2[[#This Row],[Price per Unit]]*Tabla2[[#This Row],[Units Sold]]</f>
        <v>420000.00000000006</v>
      </c>
      <c r="L2219" s="52">
        <f>Tabla2[[#This Row],[Units Sold]]/Cálculos!$C$11</f>
        <v>2.8238775792591842E-4</v>
      </c>
      <c r="M2219" s="6">
        <f>Tabla2[[#This Row],[Total Sales]]-Tabla2[[#This Row],[Operating Profit]]</f>
        <v>273000.00000000006</v>
      </c>
      <c r="N2219" s="6">
        <v>147000</v>
      </c>
      <c r="O2219" s="46">
        <f>Tabla2[[#This Row],[Operating Profit]]/Tabla2[[#This Row],[Total Sales]]</f>
        <v>0.35</v>
      </c>
      <c r="P2219" s="1" t="s">
        <v>82</v>
      </c>
    </row>
    <row r="2220" spans="1:16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3" t="str">
        <f>IFERROR(LEFT(Tabla2[[#This Row],[Product]],FIND(" ",Tabla2[[#This Row],[Product]])-3),Tabla2[[#This Row],[Product]])</f>
        <v>Men</v>
      </c>
      <c r="I2220" s="6">
        <v>65.000000000000014</v>
      </c>
      <c r="J2220" s="4">
        <v>7000</v>
      </c>
      <c r="K2220" s="6">
        <f>Tabla2[[#This Row],[Price per Unit]]*Tabla2[[#This Row],[Units Sold]]</f>
        <v>455000.00000000012</v>
      </c>
      <c r="L2220" s="52">
        <f>Tabla2[[#This Row],[Units Sold]]/Cálculos!$C$11</f>
        <v>2.8238775792591842E-4</v>
      </c>
      <c r="M2220" s="6">
        <f>Tabla2[[#This Row],[Total Sales]]-Tabla2[[#This Row],[Operating Profit]]</f>
        <v>273000.00000000006</v>
      </c>
      <c r="N2220" s="6">
        <v>182000.00000000006</v>
      </c>
      <c r="O2220" s="46">
        <f>Tabla2[[#This Row],[Operating Profit]]/Tabla2[[#This Row],[Total Sales]]</f>
        <v>0.4</v>
      </c>
      <c r="P2220" s="1" t="s">
        <v>82</v>
      </c>
    </row>
    <row r="2221" spans="1:16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3" t="str">
        <f>IFERROR(LEFT(Tabla2[[#This Row],[Product]],FIND(" ",Tabla2[[#This Row],[Product]])-3),Tabla2[[#This Row],[Product]])</f>
        <v>Women</v>
      </c>
      <c r="I2221" s="6">
        <v>60.000000000000007</v>
      </c>
      <c r="J2221" s="4">
        <v>5000</v>
      </c>
      <c r="K2221" s="6">
        <f>Tabla2[[#This Row],[Price per Unit]]*Tabla2[[#This Row],[Units Sold]]</f>
        <v>300000.00000000006</v>
      </c>
      <c r="L2221" s="52">
        <f>Tabla2[[#This Row],[Units Sold]]/Cálculos!$C$11</f>
        <v>2.01705541375656E-4</v>
      </c>
      <c r="M2221" s="6">
        <f>Tabla2[[#This Row],[Total Sales]]-Tabla2[[#This Row],[Operating Profit]]</f>
        <v>195000.00000000006</v>
      </c>
      <c r="N2221" s="6">
        <v>105000.00000000001</v>
      </c>
      <c r="O2221" s="46">
        <f>Tabla2[[#This Row],[Operating Profit]]/Tabla2[[#This Row],[Total Sales]]</f>
        <v>0.35</v>
      </c>
      <c r="P2221" s="1" t="s">
        <v>82</v>
      </c>
    </row>
    <row r="2222" spans="1:16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3" t="str">
        <f>IFERROR(LEFT(Tabla2[[#This Row],[Product]],FIND(" ",Tabla2[[#This Row],[Product]])-3),Tabla2[[#This Row],[Product]])</f>
        <v>Women</v>
      </c>
      <c r="I2222" s="6">
        <v>60.000000000000007</v>
      </c>
      <c r="J2222" s="4">
        <v>5000</v>
      </c>
      <c r="K2222" s="6">
        <f>Tabla2[[#This Row],[Price per Unit]]*Tabla2[[#This Row],[Units Sold]]</f>
        <v>300000.00000000006</v>
      </c>
      <c r="L2222" s="52">
        <f>Tabla2[[#This Row],[Units Sold]]/Cálculos!$C$11</f>
        <v>2.01705541375656E-4</v>
      </c>
      <c r="M2222" s="6">
        <f>Tabla2[[#This Row],[Total Sales]]-Tabla2[[#This Row],[Operating Profit]]</f>
        <v>195000.00000000006</v>
      </c>
      <c r="N2222" s="6">
        <v>105000.00000000001</v>
      </c>
      <c r="O2222" s="46">
        <f>Tabla2[[#This Row],[Operating Profit]]/Tabla2[[#This Row],[Total Sales]]</f>
        <v>0.35</v>
      </c>
      <c r="P2222" s="1" t="s">
        <v>82</v>
      </c>
    </row>
    <row r="2223" spans="1:16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3" t="str">
        <f>IFERROR(LEFT(Tabla2[[#This Row],[Product]],FIND(" ",Tabla2[[#This Row],[Product]])-3),Tabla2[[#This Row],[Product]])</f>
        <v>Men</v>
      </c>
      <c r="I2223" s="6">
        <v>70</v>
      </c>
      <c r="J2223" s="4">
        <v>4250</v>
      </c>
      <c r="K2223" s="6">
        <f>Tabla2[[#This Row],[Price per Unit]]*Tabla2[[#This Row],[Units Sold]]</f>
        <v>297500</v>
      </c>
      <c r="L2223" s="52">
        <f>Tabla2[[#This Row],[Units Sold]]/Cálculos!$C$11</f>
        <v>1.7144971016930759E-4</v>
      </c>
      <c r="M2223" s="6">
        <f>Tabla2[[#This Row],[Total Sales]]-Tabla2[[#This Row],[Operating Profit]]</f>
        <v>208250</v>
      </c>
      <c r="N2223" s="6">
        <v>89250</v>
      </c>
      <c r="O2223" s="46">
        <f>Tabla2[[#This Row],[Operating Profit]]/Tabla2[[#This Row],[Total Sales]]</f>
        <v>0.3</v>
      </c>
      <c r="P2223" s="1" t="s">
        <v>82</v>
      </c>
    </row>
    <row r="2224" spans="1:16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3" t="str">
        <f>IFERROR(LEFT(Tabla2[[#This Row],[Product]],FIND(" ",Tabla2[[#This Row],[Product]])-3),Tabla2[[#This Row],[Product]])</f>
        <v>Women</v>
      </c>
      <c r="I2224" s="6">
        <v>75.000000000000014</v>
      </c>
      <c r="J2224" s="4">
        <v>5250</v>
      </c>
      <c r="K2224" s="6">
        <f>Tabla2[[#This Row],[Price per Unit]]*Tabla2[[#This Row],[Units Sold]]</f>
        <v>393750.00000000006</v>
      </c>
      <c r="L2224" s="52">
        <f>Tabla2[[#This Row],[Units Sold]]/Cálculos!$C$11</f>
        <v>2.117908184444388E-4</v>
      </c>
      <c r="M2224" s="6">
        <f>Tabla2[[#This Row],[Total Sales]]-Tabla2[[#This Row],[Operating Profit]]</f>
        <v>295312.50000000006</v>
      </c>
      <c r="N2224" s="6">
        <v>98437.500000000015</v>
      </c>
      <c r="O2224" s="46">
        <f>Tabla2[[#This Row],[Operating Profit]]/Tabla2[[#This Row],[Total Sales]]</f>
        <v>0.25</v>
      </c>
      <c r="P2224" s="1" t="s">
        <v>82</v>
      </c>
    </row>
    <row r="2225" spans="1:16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3" t="str">
        <f>IFERROR(LEFT(Tabla2[[#This Row],[Product]],FIND(" ",Tabla2[[#This Row],[Product]])-3),Tabla2[[#This Row],[Product]])</f>
        <v>Men</v>
      </c>
      <c r="I2225" s="6">
        <v>29.999999999999993</v>
      </c>
      <c r="J2225" s="4">
        <v>4500</v>
      </c>
      <c r="K2225" s="6">
        <f>Tabla2[[#This Row],[Price per Unit]]*Tabla2[[#This Row],[Units Sold]]</f>
        <v>134999.99999999997</v>
      </c>
      <c r="L2225" s="52">
        <f>Tabla2[[#This Row],[Units Sold]]/Cálculos!$C$11</f>
        <v>1.8153498723809039E-4</v>
      </c>
      <c r="M2225" s="6">
        <f>Tabla2[[#This Row],[Total Sales]]-Tabla2[[#This Row],[Operating Profit]]</f>
        <v>80999.999999999971</v>
      </c>
      <c r="N2225" s="6">
        <v>53999.999999999993</v>
      </c>
      <c r="O2225" s="46">
        <f>Tabla2[[#This Row],[Operating Profit]]/Tabla2[[#This Row],[Total Sales]]</f>
        <v>0.4</v>
      </c>
      <c r="P2225" s="1" t="s">
        <v>82</v>
      </c>
    </row>
    <row r="2226" spans="1:16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3" t="str">
        <f>IFERROR(LEFT(Tabla2[[#This Row],[Product]],FIND(" ",Tabla2[[#This Row],[Product]])-3),Tabla2[[#This Row],[Product]])</f>
        <v>Men</v>
      </c>
      <c r="I2226" s="6">
        <v>40</v>
      </c>
      <c r="J2226" s="4">
        <v>4500</v>
      </c>
      <c r="K2226" s="6">
        <f>Tabla2[[#This Row],[Price per Unit]]*Tabla2[[#This Row],[Units Sold]]</f>
        <v>180000</v>
      </c>
      <c r="L2226" s="52">
        <f>Tabla2[[#This Row],[Units Sold]]/Cálculos!$C$11</f>
        <v>1.8153498723809039E-4</v>
      </c>
      <c r="M2226" s="6">
        <f>Tabla2[[#This Row],[Total Sales]]-Tabla2[[#This Row],[Operating Profit]]</f>
        <v>108000</v>
      </c>
      <c r="N2226" s="6">
        <v>72000</v>
      </c>
      <c r="O2226" s="46">
        <f>Tabla2[[#This Row],[Operating Profit]]/Tabla2[[#This Row],[Total Sales]]</f>
        <v>0.4</v>
      </c>
      <c r="P2226" s="1" t="s">
        <v>82</v>
      </c>
    </row>
    <row r="2227" spans="1:16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3" t="str">
        <f>IFERROR(LEFT(Tabla2[[#This Row],[Product]],FIND(" ",Tabla2[[#This Row],[Product]])-3),Tabla2[[#This Row],[Product]])</f>
        <v>Women</v>
      </c>
      <c r="I2227" s="6">
        <v>40</v>
      </c>
      <c r="J2227" s="4">
        <v>4500</v>
      </c>
      <c r="K2227" s="6">
        <f>Tabla2[[#This Row],[Price per Unit]]*Tabla2[[#This Row],[Units Sold]]</f>
        <v>180000</v>
      </c>
      <c r="L2227" s="52">
        <f>Tabla2[[#This Row],[Units Sold]]/Cálculos!$C$11</f>
        <v>1.8153498723809039E-4</v>
      </c>
      <c r="M2227" s="6">
        <f>Tabla2[[#This Row],[Total Sales]]-Tabla2[[#This Row],[Operating Profit]]</f>
        <v>117000</v>
      </c>
      <c r="N2227" s="6">
        <v>62999.999999999993</v>
      </c>
      <c r="O2227" s="46">
        <f>Tabla2[[#This Row],[Operating Profit]]/Tabla2[[#This Row],[Total Sales]]</f>
        <v>0.35</v>
      </c>
      <c r="P2227" s="1" t="s">
        <v>82</v>
      </c>
    </row>
    <row r="2228" spans="1:16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3" t="str">
        <f>IFERROR(LEFT(Tabla2[[#This Row],[Product]],FIND(" ",Tabla2[[#This Row],[Product]])-3),Tabla2[[#This Row],[Product]])</f>
        <v>Women</v>
      </c>
      <c r="I2228" s="6">
        <v>40</v>
      </c>
      <c r="J2228" s="4">
        <v>3000</v>
      </c>
      <c r="K2228" s="6">
        <f>Tabla2[[#This Row],[Price per Unit]]*Tabla2[[#This Row],[Units Sold]]</f>
        <v>120000</v>
      </c>
      <c r="L2228" s="52">
        <f>Tabla2[[#This Row],[Units Sold]]/Cálculos!$C$11</f>
        <v>1.210233248253936E-4</v>
      </c>
      <c r="M2228" s="6">
        <f>Tabla2[[#This Row],[Total Sales]]-Tabla2[[#This Row],[Operating Profit]]</f>
        <v>72000</v>
      </c>
      <c r="N2228" s="6">
        <v>48000</v>
      </c>
      <c r="O2228" s="46">
        <f>Tabla2[[#This Row],[Operating Profit]]/Tabla2[[#This Row],[Total Sales]]</f>
        <v>0.4</v>
      </c>
      <c r="P2228" s="1" t="s">
        <v>82</v>
      </c>
    </row>
    <row r="2229" spans="1:16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3" t="str">
        <f>IFERROR(LEFT(Tabla2[[#This Row],[Product]],FIND(" ",Tabla2[[#This Row],[Product]])-3),Tabla2[[#This Row],[Product]])</f>
        <v>Men</v>
      </c>
      <c r="I2229" s="6">
        <v>45.000000000000014</v>
      </c>
      <c r="J2229" s="4">
        <v>2500</v>
      </c>
      <c r="K2229" s="6">
        <f>Tabla2[[#This Row],[Price per Unit]]*Tabla2[[#This Row],[Units Sold]]</f>
        <v>112500.00000000003</v>
      </c>
      <c r="L2229" s="52">
        <f>Tabla2[[#This Row],[Units Sold]]/Cálculos!$C$11</f>
        <v>1.00852770687828E-4</v>
      </c>
      <c r="M2229" s="6">
        <f>Tabla2[[#This Row],[Total Sales]]-Tabla2[[#This Row],[Operating Profit]]</f>
        <v>73125.000000000029</v>
      </c>
      <c r="N2229" s="6">
        <v>39375.000000000007</v>
      </c>
      <c r="O2229" s="46">
        <f>Tabla2[[#This Row],[Operating Profit]]/Tabla2[[#This Row],[Total Sales]]</f>
        <v>0.35</v>
      </c>
      <c r="P2229" s="1" t="s">
        <v>82</v>
      </c>
    </row>
    <row r="2230" spans="1:16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3" t="str">
        <f>IFERROR(LEFT(Tabla2[[#This Row],[Product]],FIND(" ",Tabla2[[#This Row],[Product]])-3),Tabla2[[#This Row],[Product]])</f>
        <v>Women</v>
      </c>
      <c r="I2230" s="6">
        <v>40</v>
      </c>
      <c r="J2230" s="4">
        <v>4500</v>
      </c>
      <c r="K2230" s="6">
        <f>Tabla2[[#This Row],[Price per Unit]]*Tabla2[[#This Row],[Units Sold]]</f>
        <v>180000</v>
      </c>
      <c r="L2230" s="52">
        <f>Tabla2[[#This Row],[Units Sold]]/Cálculos!$C$11</f>
        <v>1.8153498723809039E-4</v>
      </c>
      <c r="M2230" s="6">
        <f>Tabla2[[#This Row],[Total Sales]]-Tabla2[[#This Row],[Operating Profit]]</f>
        <v>135000</v>
      </c>
      <c r="N2230" s="6">
        <v>45000</v>
      </c>
      <c r="O2230" s="46">
        <f>Tabla2[[#This Row],[Operating Profit]]/Tabla2[[#This Row],[Total Sales]]</f>
        <v>0.25</v>
      </c>
      <c r="P2230" s="1" t="s">
        <v>82</v>
      </c>
    </row>
    <row r="2231" spans="1:16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3" t="str">
        <f>IFERROR(LEFT(Tabla2[[#This Row],[Product]],FIND(" ",Tabla2[[#This Row],[Product]])-3),Tabla2[[#This Row],[Product]])</f>
        <v>Men</v>
      </c>
      <c r="I2231" s="6">
        <v>29.999999999999993</v>
      </c>
      <c r="J2231" s="4">
        <v>5000</v>
      </c>
      <c r="K2231" s="6">
        <f>Tabla2[[#This Row],[Price per Unit]]*Tabla2[[#This Row],[Units Sold]]</f>
        <v>149999.99999999997</v>
      </c>
      <c r="L2231" s="52">
        <f>Tabla2[[#This Row],[Units Sold]]/Cálculos!$C$11</f>
        <v>2.01705541375656E-4</v>
      </c>
      <c r="M2231" s="6">
        <f>Tabla2[[#This Row],[Total Sales]]-Tabla2[[#This Row],[Operating Profit]]</f>
        <v>89999.999999999971</v>
      </c>
      <c r="N2231" s="6">
        <v>59999.999999999993</v>
      </c>
      <c r="O2231" s="46">
        <f>Tabla2[[#This Row],[Operating Profit]]/Tabla2[[#This Row],[Total Sales]]</f>
        <v>0.4</v>
      </c>
      <c r="P2231" s="1" t="s">
        <v>82</v>
      </c>
    </row>
    <row r="2232" spans="1:16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3" t="str">
        <f>IFERROR(LEFT(Tabla2[[#This Row],[Product]],FIND(" ",Tabla2[[#This Row],[Product]])-3),Tabla2[[#This Row],[Product]])</f>
        <v>Men</v>
      </c>
      <c r="I2232" s="6">
        <v>40</v>
      </c>
      <c r="J2232" s="4">
        <v>4000</v>
      </c>
      <c r="K2232" s="6">
        <f>Tabla2[[#This Row],[Price per Unit]]*Tabla2[[#This Row],[Units Sold]]</f>
        <v>160000</v>
      </c>
      <c r="L2232" s="52">
        <f>Tabla2[[#This Row],[Units Sold]]/Cálculos!$C$11</f>
        <v>1.6136443310052479E-4</v>
      </c>
      <c r="M2232" s="6">
        <f>Tabla2[[#This Row],[Total Sales]]-Tabla2[[#This Row],[Operating Profit]]</f>
        <v>96000</v>
      </c>
      <c r="N2232" s="6">
        <v>64000</v>
      </c>
      <c r="O2232" s="46">
        <f>Tabla2[[#This Row],[Operating Profit]]/Tabla2[[#This Row],[Total Sales]]</f>
        <v>0.4</v>
      </c>
      <c r="P2232" s="1" t="s">
        <v>82</v>
      </c>
    </row>
    <row r="2233" spans="1:16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3" t="str">
        <f>IFERROR(LEFT(Tabla2[[#This Row],[Product]],FIND(" ",Tabla2[[#This Row],[Product]])-3),Tabla2[[#This Row],[Product]])</f>
        <v>Women</v>
      </c>
      <c r="I2233" s="6">
        <v>40</v>
      </c>
      <c r="J2233" s="4">
        <v>4000</v>
      </c>
      <c r="K2233" s="6">
        <f>Tabla2[[#This Row],[Price per Unit]]*Tabla2[[#This Row],[Units Sold]]</f>
        <v>160000</v>
      </c>
      <c r="L2233" s="52">
        <f>Tabla2[[#This Row],[Units Sold]]/Cálculos!$C$11</f>
        <v>1.6136443310052479E-4</v>
      </c>
      <c r="M2233" s="6">
        <f>Tabla2[[#This Row],[Total Sales]]-Tabla2[[#This Row],[Operating Profit]]</f>
        <v>104000</v>
      </c>
      <c r="N2233" s="6">
        <v>56000</v>
      </c>
      <c r="O2233" s="46">
        <f>Tabla2[[#This Row],[Operating Profit]]/Tabla2[[#This Row],[Total Sales]]</f>
        <v>0.35</v>
      </c>
      <c r="P2233" s="1" t="s">
        <v>82</v>
      </c>
    </row>
    <row r="2234" spans="1:16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3" t="str">
        <f>IFERROR(LEFT(Tabla2[[#This Row],[Product]],FIND(" ",Tabla2[[#This Row],[Product]])-3),Tabla2[[#This Row],[Product]])</f>
        <v>Women</v>
      </c>
      <c r="I2234" s="6">
        <v>40</v>
      </c>
      <c r="J2234" s="4">
        <v>2500</v>
      </c>
      <c r="K2234" s="6">
        <f>Tabla2[[#This Row],[Price per Unit]]*Tabla2[[#This Row],[Units Sold]]</f>
        <v>100000</v>
      </c>
      <c r="L2234" s="52">
        <f>Tabla2[[#This Row],[Units Sold]]/Cálculos!$C$11</f>
        <v>1.00852770687828E-4</v>
      </c>
      <c r="M2234" s="6">
        <f>Tabla2[[#This Row],[Total Sales]]-Tabla2[[#This Row],[Operating Profit]]</f>
        <v>60000</v>
      </c>
      <c r="N2234" s="6">
        <v>40000</v>
      </c>
      <c r="O2234" s="46">
        <f>Tabla2[[#This Row],[Operating Profit]]/Tabla2[[#This Row],[Total Sales]]</f>
        <v>0.4</v>
      </c>
      <c r="P2234" s="1" t="s">
        <v>82</v>
      </c>
    </row>
    <row r="2235" spans="1:16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3" t="str">
        <f>IFERROR(LEFT(Tabla2[[#This Row],[Product]],FIND(" ",Tabla2[[#This Row],[Product]])-3),Tabla2[[#This Row],[Product]])</f>
        <v>Men</v>
      </c>
      <c r="I2235" s="6">
        <v>45.000000000000014</v>
      </c>
      <c r="J2235" s="4">
        <v>1750</v>
      </c>
      <c r="K2235" s="6">
        <f>Tabla2[[#This Row],[Price per Unit]]*Tabla2[[#This Row],[Units Sold]]</f>
        <v>78750.000000000029</v>
      </c>
      <c r="L2235" s="52">
        <f>Tabla2[[#This Row],[Units Sold]]/Cálculos!$C$11</f>
        <v>7.0596939481479604E-5</v>
      </c>
      <c r="M2235" s="6">
        <f>Tabla2[[#This Row],[Total Sales]]-Tabla2[[#This Row],[Operating Profit]]</f>
        <v>51187.500000000022</v>
      </c>
      <c r="N2235" s="6">
        <v>27562.500000000007</v>
      </c>
      <c r="O2235" s="46">
        <f>Tabla2[[#This Row],[Operating Profit]]/Tabla2[[#This Row],[Total Sales]]</f>
        <v>0.35</v>
      </c>
      <c r="P2235" s="1" t="s">
        <v>82</v>
      </c>
    </row>
    <row r="2236" spans="1:16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3" t="str">
        <f>IFERROR(LEFT(Tabla2[[#This Row],[Product]],FIND(" ",Tabla2[[#This Row],[Product]])-3),Tabla2[[#This Row],[Product]])</f>
        <v>Women</v>
      </c>
      <c r="I2236" s="6">
        <v>40</v>
      </c>
      <c r="J2236" s="4">
        <v>3750</v>
      </c>
      <c r="K2236" s="6">
        <f>Tabla2[[#This Row],[Price per Unit]]*Tabla2[[#This Row],[Units Sold]]</f>
        <v>150000</v>
      </c>
      <c r="L2236" s="52">
        <f>Tabla2[[#This Row],[Units Sold]]/Cálculos!$C$11</f>
        <v>1.5127915603174201E-4</v>
      </c>
      <c r="M2236" s="6">
        <f>Tabla2[[#This Row],[Total Sales]]-Tabla2[[#This Row],[Operating Profit]]</f>
        <v>112500</v>
      </c>
      <c r="N2236" s="6">
        <v>37500</v>
      </c>
      <c r="O2236" s="46">
        <f>Tabla2[[#This Row],[Operating Profit]]/Tabla2[[#This Row],[Total Sales]]</f>
        <v>0.25</v>
      </c>
      <c r="P2236" s="1" t="s">
        <v>82</v>
      </c>
    </row>
    <row r="2237" spans="1:16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3" t="str">
        <f>IFERROR(LEFT(Tabla2[[#This Row],[Product]],FIND(" ",Tabla2[[#This Row],[Product]])-3),Tabla2[[#This Row],[Product]])</f>
        <v>Men</v>
      </c>
      <c r="I2237" s="6">
        <v>40</v>
      </c>
      <c r="J2237" s="4">
        <v>5250</v>
      </c>
      <c r="K2237" s="6">
        <f>Tabla2[[#This Row],[Price per Unit]]*Tabla2[[#This Row],[Units Sold]]</f>
        <v>210000</v>
      </c>
      <c r="L2237" s="52">
        <f>Tabla2[[#This Row],[Units Sold]]/Cálculos!$C$11</f>
        <v>2.117908184444388E-4</v>
      </c>
      <c r="M2237" s="6">
        <f>Tabla2[[#This Row],[Total Sales]]-Tabla2[[#This Row],[Operating Profit]]</f>
        <v>126000</v>
      </c>
      <c r="N2237" s="6">
        <v>84000</v>
      </c>
      <c r="O2237" s="46">
        <f>Tabla2[[#This Row],[Operating Profit]]/Tabla2[[#This Row],[Total Sales]]</f>
        <v>0.4</v>
      </c>
      <c r="P2237" s="1" t="s">
        <v>82</v>
      </c>
    </row>
    <row r="2238" spans="1:16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3" t="str">
        <f>IFERROR(LEFT(Tabla2[[#This Row],[Product]],FIND(" ",Tabla2[[#This Row],[Product]])-3),Tabla2[[#This Row],[Product]])</f>
        <v>Men</v>
      </c>
      <c r="I2238" s="6">
        <v>50</v>
      </c>
      <c r="J2238" s="4">
        <v>3750</v>
      </c>
      <c r="K2238" s="6">
        <f>Tabla2[[#This Row],[Price per Unit]]*Tabla2[[#This Row],[Units Sold]]</f>
        <v>187500</v>
      </c>
      <c r="L2238" s="52">
        <f>Tabla2[[#This Row],[Units Sold]]/Cálculos!$C$11</f>
        <v>1.5127915603174201E-4</v>
      </c>
      <c r="M2238" s="6">
        <f>Tabla2[[#This Row],[Total Sales]]-Tabla2[[#This Row],[Operating Profit]]</f>
        <v>112500</v>
      </c>
      <c r="N2238" s="6">
        <v>75000</v>
      </c>
      <c r="O2238" s="46">
        <f>Tabla2[[#This Row],[Operating Profit]]/Tabla2[[#This Row],[Total Sales]]</f>
        <v>0.4</v>
      </c>
      <c r="P2238" s="1" t="s">
        <v>82</v>
      </c>
    </row>
    <row r="2239" spans="1:16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3" t="str">
        <f>IFERROR(LEFT(Tabla2[[#This Row],[Product]],FIND(" ",Tabla2[[#This Row],[Product]])-3),Tabla2[[#This Row],[Product]])</f>
        <v>Women</v>
      </c>
      <c r="I2239" s="6">
        <v>50</v>
      </c>
      <c r="J2239" s="4">
        <v>3750</v>
      </c>
      <c r="K2239" s="6">
        <f>Tabla2[[#This Row],[Price per Unit]]*Tabla2[[#This Row],[Units Sold]]</f>
        <v>187500</v>
      </c>
      <c r="L2239" s="52">
        <f>Tabla2[[#This Row],[Units Sold]]/Cálculos!$C$11</f>
        <v>1.5127915603174201E-4</v>
      </c>
      <c r="M2239" s="6">
        <f>Tabla2[[#This Row],[Total Sales]]-Tabla2[[#This Row],[Operating Profit]]</f>
        <v>121875</v>
      </c>
      <c r="N2239" s="6">
        <v>65625</v>
      </c>
      <c r="O2239" s="46">
        <f>Tabla2[[#This Row],[Operating Profit]]/Tabla2[[#This Row],[Total Sales]]</f>
        <v>0.35</v>
      </c>
      <c r="P2239" s="1" t="s">
        <v>82</v>
      </c>
    </row>
    <row r="2240" spans="1:16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3" t="str">
        <f>IFERROR(LEFT(Tabla2[[#This Row],[Product]],FIND(" ",Tabla2[[#This Row],[Product]])-3),Tabla2[[#This Row],[Product]])</f>
        <v>Women</v>
      </c>
      <c r="I2240" s="6">
        <v>50</v>
      </c>
      <c r="J2240" s="4">
        <v>2500</v>
      </c>
      <c r="K2240" s="6">
        <f>Tabla2[[#This Row],[Price per Unit]]*Tabla2[[#This Row],[Units Sold]]</f>
        <v>125000</v>
      </c>
      <c r="L2240" s="52">
        <f>Tabla2[[#This Row],[Units Sold]]/Cálculos!$C$11</f>
        <v>1.00852770687828E-4</v>
      </c>
      <c r="M2240" s="6">
        <f>Tabla2[[#This Row],[Total Sales]]-Tabla2[[#This Row],[Operating Profit]]</f>
        <v>75000</v>
      </c>
      <c r="N2240" s="6">
        <v>50000</v>
      </c>
      <c r="O2240" s="46">
        <f>Tabla2[[#This Row],[Operating Profit]]/Tabla2[[#This Row],[Total Sales]]</f>
        <v>0.4</v>
      </c>
      <c r="P2240" s="1" t="s">
        <v>82</v>
      </c>
    </row>
    <row r="2241" spans="1:16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3" t="str">
        <f>IFERROR(LEFT(Tabla2[[#This Row],[Product]],FIND(" ",Tabla2[[#This Row],[Product]])-3),Tabla2[[#This Row],[Product]])</f>
        <v>Men</v>
      </c>
      <c r="I2241" s="6">
        <v>55.000000000000007</v>
      </c>
      <c r="J2241" s="4">
        <v>1500</v>
      </c>
      <c r="K2241" s="6">
        <f>Tabla2[[#This Row],[Price per Unit]]*Tabla2[[#This Row],[Units Sold]]</f>
        <v>82500.000000000015</v>
      </c>
      <c r="L2241" s="52">
        <f>Tabla2[[#This Row],[Units Sold]]/Cálculos!$C$11</f>
        <v>6.0511662412696801E-5</v>
      </c>
      <c r="M2241" s="6">
        <f>Tabla2[[#This Row],[Total Sales]]-Tabla2[[#This Row],[Operating Profit]]</f>
        <v>53625.000000000015</v>
      </c>
      <c r="N2241" s="6">
        <v>28875.000000000004</v>
      </c>
      <c r="O2241" s="46">
        <f>Tabla2[[#This Row],[Operating Profit]]/Tabla2[[#This Row],[Total Sales]]</f>
        <v>0.35</v>
      </c>
      <c r="P2241" s="1" t="s">
        <v>82</v>
      </c>
    </row>
    <row r="2242" spans="1:16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3" t="str">
        <f>IFERROR(LEFT(Tabla2[[#This Row],[Product]],FIND(" ",Tabla2[[#This Row],[Product]])-3),Tabla2[[#This Row],[Product]])</f>
        <v>Women</v>
      </c>
      <c r="I2242" s="6">
        <v>50</v>
      </c>
      <c r="J2242" s="4">
        <v>3500</v>
      </c>
      <c r="K2242" s="6">
        <f>Tabla2[[#This Row],[Price per Unit]]*Tabla2[[#This Row],[Units Sold]]</f>
        <v>175000</v>
      </c>
      <c r="L2242" s="52">
        <f>Tabla2[[#This Row],[Units Sold]]/Cálculos!$C$11</f>
        <v>1.4119387896295921E-4</v>
      </c>
      <c r="M2242" s="6">
        <f>Tabla2[[#This Row],[Total Sales]]-Tabla2[[#This Row],[Operating Profit]]</f>
        <v>131250</v>
      </c>
      <c r="N2242" s="6">
        <v>43750</v>
      </c>
      <c r="O2242" s="46">
        <f>Tabla2[[#This Row],[Operating Profit]]/Tabla2[[#This Row],[Total Sales]]</f>
        <v>0.25</v>
      </c>
      <c r="P2242" s="1" t="s">
        <v>82</v>
      </c>
    </row>
    <row r="2243" spans="1:16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3" t="str">
        <f>IFERROR(LEFT(Tabla2[[#This Row],[Product]],FIND(" ",Tabla2[[#This Row],[Product]])-3),Tabla2[[#This Row],[Product]])</f>
        <v>Men</v>
      </c>
      <c r="I2243" s="6">
        <v>50</v>
      </c>
      <c r="J2243" s="4">
        <v>5250</v>
      </c>
      <c r="K2243" s="6">
        <f>Tabla2[[#This Row],[Price per Unit]]*Tabla2[[#This Row],[Units Sold]]</f>
        <v>262500</v>
      </c>
      <c r="L2243" s="52">
        <f>Tabla2[[#This Row],[Units Sold]]/Cálculos!$C$11</f>
        <v>2.117908184444388E-4</v>
      </c>
      <c r="M2243" s="6">
        <f>Tabla2[[#This Row],[Total Sales]]-Tabla2[[#This Row],[Operating Profit]]</f>
        <v>157500</v>
      </c>
      <c r="N2243" s="6">
        <v>105000</v>
      </c>
      <c r="O2243" s="46">
        <f>Tabla2[[#This Row],[Operating Profit]]/Tabla2[[#This Row],[Total Sales]]</f>
        <v>0.4</v>
      </c>
      <c r="P2243" s="1" t="s">
        <v>82</v>
      </c>
    </row>
    <row r="2244" spans="1:16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3" t="str">
        <f>IFERROR(LEFT(Tabla2[[#This Row],[Product]],FIND(" ",Tabla2[[#This Row],[Product]])-3),Tabla2[[#This Row],[Product]])</f>
        <v>Men</v>
      </c>
      <c r="I2244" s="6">
        <v>55.000000000000007</v>
      </c>
      <c r="J2244" s="4">
        <v>3250</v>
      </c>
      <c r="K2244" s="6">
        <f>Tabla2[[#This Row],[Price per Unit]]*Tabla2[[#This Row],[Units Sold]]</f>
        <v>178750.00000000003</v>
      </c>
      <c r="L2244" s="52">
        <f>Tabla2[[#This Row],[Units Sold]]/Cálculos!$C$11</f>
        <v>1.3110860189417641E-4</v>
      </c>
      <c r="M2244" s="6">
        <f>Tabla2[[#This Row],[Total Sales]]-Tabla2[[#This Row],[Operating Profit]]</f>
        <v>107250.00000000001</v>
      </c>
      <c r="N2244" s="6">
        <v>71500.000000000015</v>
      </c>
      <c r="O2244" s="46">
        <f>Tabla2[[#This Row],[Operating Profit]]/Tabla2[[#This Row],[Total Sales]]</f>
        <v>0.4</v>
      </c>
      <c r="P2244" s="1" t="s">
        <v>82</v>
      </c>
    </row>
    <row r="2245" spans="1:16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3" t="str">
        <f>IFERROR(LEFT(Tabla2[[#This Row],[Product]],FIND(" ",Tabla2[[#This Row],[Product]])-3),Tabla2[[#This Row],[Product]])</f>
        <v>Women</v>
      </c>
      <c r="I2245" s="6">
        <v>55.000000000000007</v>
      </c>
      <c r="J2245" s="4">
        <v>3750</v>
      </c>
      <c r="K2245" s="6">
        <f>Tabla2[[#This Row],[Price per Unit]]*Tabla2[[#This Row],[Units Sold]]</f>
        <v>206250.00000000003</v>
      </c>
      <c r="L2245" s="52">
        <f>Tabla2[[#This Row],[Units Sold]]/Cálculos!$C$11</f>
        <v>1.5127915603174201E-4</v>
      </c>
      <c r="M2245" s="6">
        <f>Tabla2[[#This Row],[Total Sales]]-Tabla2[[#This Row],[Operating Profit]]</f>
        <v>134062.50000000003</v>
      </c>
      <c r="N2245" s="6">
        <v>72187.5</v>
      </c>
      <c r="O2245" s="46">
        <f>Tabla2[[#This Row],[Operating Profit]]/Tabla2[[#This Row],[Total Sales]]</f>
        <v>0.35</v>
      </c>
      <c r="P2245" s="1" t="s">
        <v>82</v>
      </c>
    </row>
    <row r="2246" spans="1:16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3" t="str">
        <f>IFERROR(LEFT(Tabla2[[#This Row],[Product]],FIND(" ",Tabla2[[#This Row],[Product]])-3),Tabla2[[#This Row],[Product]])</f>
        <v>Women</v>
      </c>
      <c r="I2246" s="6">
        <v>50</v>
      </c>
      <c r="J2246" s="4">
        <v>2750</v>
      </c>
      <c r="K2246" s="6">
        <f>Tabla2[[#This Row],[Price per Unit]]*Tabla2[[#This Row],[Units Sold]]</f>
        <v>137500</v>
      </c>
      <c r="L2246" s="52">
        <f>Tabla2[[#This Row],[Units Sold]]/Cálculos!$C$11</f>
        <v>1.109380477566108E-4</v>
      </c>
      <c r="M2246" s="6">
        <f>Tabla2[[#This Row],[Total Sales]]-Tabla2[[#This Row],[Operating Profit]]</f>
        <v>82500</v>
      </c>
      <c r="N2246" s="6">
        <v>55000</v>
      </c>
      <c r="O2246" s="46">
        <f>Tabla2[[#This Row],[Operating Profit]]/Tabla2[[#This Row],[Total Sales]]</f>
        <v>0.4</v>
      </c>
      <c r="P2246" s="1" t="s">
        <v>82</v>
      </c>
    </row>
    <row r="2247" spans="1:16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3" t="str">
        <f>IFERROR(LEFT(Tabla2[[#This Row],[Product]],FIND(" ",Tabla2[[#This Row],[Product]])-3),Tabla2[[#This Row],[Product]])</f>
        <v>Men</v>
      </c>
      <c r="I2247" s="6">
        <v>55.000000000000007</v>
      </c>
      <c r="J2247" s="4">
        <v>1750</v>
      </c>
      <c r="K2247" s="6">
        <f>Tabla2[[#This Row],[Price per Unit]]*Tabla2[[#This Row],[Units Sold]]</f>
        <v>96250.000000000015</v>
      </c>
      <c r="L2247" s="52">
        <f>Tabla2[[#This Row],[Units Sold]]/Cálculos!$C$11</f>
        <v>7.0596939481479604E-5</v>
      </c>
      <c r="M2247" s="6">
        <f>Tabla2[[#This Row],[Total Sales]]-Tabla2[[#This Row],[Operating Profit]]</f>
        <v>62562.500000000015</v>
      </c>
      <c r="N2247" s="6">
        <v>33687.5</v>
      </c>
      <c r="O2247" s="46">
        <f>Tabla2[[#This Row],[Operating Profit]]/Tabla2[[#This Row],[Total Sales]]</f>
        <v>0.34999999999999992</v>
      </c>
      <c r="P2247" s="1" t="s">
        <v>82</v>
      </c>
    </row>
    <row r="2248" spans="1:16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3" t="str">
        <f>IFERROR(LEFT(Tabla2[[#This Row],[Product]],FIND(" ",Tabla2[[#This Row],[Product]])-3),Tabla2[[#This Row],[Product]])</f>
        <v>Women</v>
      </c>
      <c r="I2248" s="6">
        <v>70</v>
      </c>
      <c r="J2248" s="4">
        <v>3500</v>
      </c>
      <c r="K2248" s="6">
        <f>Tabla2[[#This Row],[Price per Unit]]*Tabla2[[#This Row],[Units Sold]]</f>
        <v>245000</v>
      </c>
      <c r="L2248" s="52">
        <f>Tabla2[[#This Row],[Units Sold]]/Cálculos!$C$11</f>
        <v>1.4119387896295921E-4</v>
      </c>
      <c r="M2248" s="6">
        <f>Tabla2[[#This Row],[Total Sales]]-Tabla2[[#This Row],[Operating Profit]]</f>
        <v>183750</v>
      </c>
      <c r="N2248" s="6">
        <v>61250</v>
      </c>
      <c r="O2248" s="46">
        <f>Tabla2[[#This Row],[Operating Profit]]/Tabla2[[#This Row],[Total Sales]]</f>
        <v>0.25</v>
      </c>
      <c r="P2248" s="1" t="s">
        <v>82</v>
      </c>
    </row>
    <row r="2249" spans="1:16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3" t="str">
        <f>IFERROR(LEFT(Tabla2[[#This Row],[Product]],FIND(" ",Tabla2[[#This Row],[Product]])-3),Tabla2[[#This Row],[Product]])</f>
        <v>Men</v>
      </c>
      <c r="I2249" s="6">
        <v>50</v>
      </c>
      <c r="J2249" s="4">
        <v>5500</v>
      </c>
      <c r="K2249" s="6">
        <f>Tabla2[[#This Row],[Price per Unit]]*Tabla2[[#This Row],[Units Sold]]</f>
        <v>275000</v>
      </c>
      <c r="L2249" s="52">
        <f>Tabla2[[#This Row],[Units Sold]]/Cálculos!$C$11</f>
        <v>2.218760955132216E-4</v>
      </c>
      <c r="M2249" s="6">
        <f>Tabla2[[#This Row],[Total Sales]]-Tabla2[[#This Row],[Operating Profit]]</f>
        <v>165000</v>
      </c>
      <c r="N2249" s="6">
        <v>110000</v>
      </c>
      <c r="O2249" s="46">
        <f>Tabla2[[#This Row],[Operating Profit]]/Tabla2[[#This Row],[Total Sales]]</f>
        <v>0.4</v>
      </c>
      <c r="P2249" s="1" t="s">
        <v>82</v>
      </c>
    </row>
    <row r="2250" spans="1:16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3" t="str">
        <f>IFERROR(LEFT(Tabla2[[#This Row],[Product]],FIND(" ",Tabla2[[#This Row],[Product]])-3),Tabla2[[#This Row],[Product]])</f>
        <v>Men</v>
      </c>
      <c r="I2250" s="6">
        <v>55.000000000000007</v>
      </c>
      <c r="J2250" s="4">
        <v>4000</v>
      </c>
      <c r="K2250" s="6">
        <f>Tabla2[[#This Row],[Price per Unit]]*Tabla2[[#This Row],[Units Sold]]</f>
        <v>220000.00000000003</v>
      </c>
      <c r="L2250" s="52">
        <f>Tabla2[[#This Row],[Units Sold]]/Cálculos!$C$11</f>
        <v>1.6136443310052479E-4</v>
      </c>
      <c r="M2250" s="6">
        <f>Tabla2[[#This Row],[Total Sales]]-Tabla2[[#This Row],[Operating Profit]]</f>
        <v>132000</v>
      </c>
      <c r="N2250" s="6">
        <v>88000.000000000015</v>
      </c>
      <c r="O2250" s="46">
        <f>Tabla2[[#This Row],[Operating Profit]]/Tabla2[[#This Row],[Total Sales]]</f>
        <v>0.4</v>
      </c>
      <c r="P2250" s="1" t="s">
        <v>82</v>
      </c>
    </row>
    <row r="2251" spans="1:16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3" t="str">
        <f>IFERROR(LEFT(Tabla2[[#This Row],[Product]],FIND(" ",Tabla2[[#This Row],[Product]])-3),Tabla2[[#This Row],[Product]])</f>
        <v>Women</v>
      </c>
      <c r="I2251" s="6">
        <v>55.000000000000007</v>
      </c>
      <c r="J2251" s="4">
        <v>4250</v>
      </c>
      <c r="K2251" s="6">
        <f>Tabla2[[#This Row],[Price per Unit]]*Tabla2[[#This Row],[Units Sold]]</f>
        <v>233750.00000000003</v>
      </c>
      <c r="L2251" s="52">
        <f>Tabla2[[#This Row],[Units Sold]]/Cálculos!$C$11</f>
        <v>1.7144971016930759E-4</v>
      </c>
      <c r="M2251" s="6">
        <f>Tabla2[[#This Row],[Total Sales]]-Tabla2[[#This Row],[Operating Profit]]</f>
        <v>151937.50000000003</v>
      </c>
      <c r="N2251" s="6">
        <v>81812.5</v>
      </c>
      <c r="O2251" s="46">
        <f>Tabla2[[#This Row],[Operating Profit]]/Tabla2[[#This Row],[Total Sales]]</f>
        <v>0.35</v>
      </c>
      <c r="P2251" s="1" t="s">
        <v>82</v>
      </c>
    </row>
    <row r="2252" spans="1:16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3" t="str">
        <f>IFERROR(LEFT(Tabla2[[#This Row],[Product]],FIND(" ",Tabla2[[#This Row],[Product]])-3),Tabla2[[#This Row],[Product]])</f>
        <v>Women</v>
      </c>
      <c r="I2252" s="6">
        <v>50</v>
      </c>
      <c r="J2252" s="4">
        <v>3250</v>
      </c>
      <c r="K2252" s="6">
        <f>Tabla2[[#This Row],[Price per Unit]]*Tabla2[[#This Row],[Units Sold]]</f>
        <v>162500</v>
      </c>
      <c r="L2252" s="52">
        <f>Tabla2[[#This Row],[Units Sold]]/Cálculos!$C$11</f>
        <v>1.3110860189417641E-4</v>
      </c>
      <c r="M2252" s="6">
        <f>Tabla2[[#This Row],[Total Sales]]-Tabla2[[#This Row],[Operating Profit]]</f>
        <v>97500</v>
      </c>
      <c r="N2252" s="6">
        <v>65000</v>
      </c>
      <c r="O2252" s="46">
        <f>Tabla2[[#This Row],[Operating Profit]]/Tabla2[[#This Row],[Total Sales]]</f>
        <v>0.4</v>
      </c>
      <c r="P2252" s="1" t="s">
        <v>82</v>
      </c>
    </row>
    <row r="2253" spans="1:16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3" t="str">
        <f>IFERROR(LEFT(Tabla2[[#This Row],[Product]],FIND(" ",Tabla2[[#This Row],[Product]])-3),Tabla2[[#This Row],[Product]])</f>
        <v>Men</v>
      </c>
      <c r="I2253" s="6">
        <v>55.000000000000007</v>
      </c>
      <c r="J2253" s="4">
        <v>2250</v>
      </c>
      <c r="K2253" s="6">
        <f>Tabla2[[#This Row],[Price per Unit]]*Tabla2[[#This Row],[Units Sold]]</f>
        <v>123750.00000000001</v>
      </c>
      <c r="L2253" s="52">
        <f>Tabla2[[#This Row],[Units Sold]]/Cálculos!$C$11</f>
        <v>9.0767493619045195E-5</v>
      </c>
      <c r="M2253" s="6">
        <f>Tabla2[[#This Row],[Total Sales]]-Tabla2[[#This Row],[Operating Profit]]</f>
        <v>80437.500000000015</v>
      </c>
      <c r="N2253" s="6">
        <v>43312.5</v>
      </c>
      <c r="O2253" s="46">
        <f>Tabla2[[#This Row],[Operating Profit]]/Tabla2[[#This Row],[Total Sales]]</f>
        <v>0.35</v>
      </c>
      <c r="P2253" s="1" t="s">
        <v>82</v>
      </c>
    </row>
    <row r="2254" spans="1:16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3" t="str">
        <f>IFERROR(LEFT(Tabla2[[#This Row],[Product]],FIND(" ",Tabla2[[#This Row],[Product]])-3),Tabla2[[#This Row],[Product]])</f>
        <v>Women</v>
      </c>
      <c r="I2254" s="6">
        <v>70</v>
      </c>
      <c r="J2254" s="4">
        <v>4000</v>
      </c>
      <c r="K2254" s="6">
        <f>Tabla2[[#This Row],[Price per Unit]]*Tabla2[[#This Row],[Units Sold]]</f>
        <v>280000</v>
      </c>
      <c r="L2254" s="52">
        <f>Tabla2[[#This Row],[Units Sold]]/Cálculos!$C$11</f>
        <v>1.6136443310052479E-4</v>
      </c>
      <c r="M2254" s="6">
        <f>Tabla2[[#This Row],[Total Sales]]-Tabla2[[#This Row],[Operating Profit]]</f>
        <v>210000</v>
      </c>
      <c r="N2254" s="6">
        <v>70000</v>
      </c>
      <c r="O2254" s="46">
        <f>Tabla2[[#This Row],[Operating Profit]]/Tabla2[[#This Row],[Total Sales]]</f>
        <v>0.25</v>
      </c>
      <c r="P2254" s="1" t="s">
        <v>82</v>
      </c>
    </row>
    <row r="2255" spans="1:16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3" t="str">
        <f>IFERROR(LEFT(Tabla2[[#This Row],[Product]],FIND(" ",Tabla2[[#This Row],[Product]])-3),Tabla2[[#This Row],[Product]])</f>
        <v>Men</v>
      </c>
      <c r="I2255" s="6">
        <v>50</v>
      </c>
      <c r="J2255" s="4">
        <v>6750</v>
      </c>
      <c r="K2255" s="6">
        <f>Tabla2[[#This Row],[Price per Unit]]*Tabla2[[#This Row],[Units Sold]]</f>
        <v>337500</v>
      </c>
      <c r="L2255" s="52">
        <f>Tabla2[[#This Row],[Units Sold]]/Cálculos!$C$11</f>
        <v>2.7230248085713561E-4</v>
      </c>
      <c r="M2255" s="6">
        <f>Tabla2[[#This Row],[Total Sales]]-Tabla2[[#This Row],[Operating Profit]]</f>
        <v>202500</v>
      </c>
      <c r="N2255" s="6">
        <v>135000</v>
      </c>
      <c r="O2255" s="46">
        <f>Tabla2[[#This Row],[Operating Profit]]/Tabla2[[#This Row],[Total Sales]]</f>
        <v>0.4</v>
      </c>
      <c r="P2255" s="1" t="s">
        <v>82</v>
      </c>
    </row>
    <row r="2256" spans="1:16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3" t="str">
        <f>IFERROR(LEFT(Tabla2[[#This Row],[Product]],FIND(" ",Tabla2[[#This Row],[Product]])-3),Tabla2[[#This Row],[Product]])</f>
        <v>Men</v>
      </c>
      <c r="I2256" s="6">
        <v>55.000000000000007</v>
      </c>
      <c r="J2256" s="4">
        <v>5250</v>
      </c>
      <c r="K2256" s="6">
        <f>Tabla2[[#This Row],[Price per Unit]]*Tabla2[[#This Row],[Units Sold]]</f>
        <v>288750.00000000006</v>
      </c>
      <c r="L2256" s="52">
        <f>Tabla2[[#This Row],[Units Sold]]/Cálculos!$C$11</f>
        <v>2.117908184444388E-4</v>
      </c>
      <c r="M2256" s="6">
        <f>Tabla2[[#This Row],[Total Sales]]-Tabla2[[#This Row],[Operating Profit]]</f>
        <v>173250.00000000003</v>
      </c>
      <c r="N2256" s="6">
        <v>115500.00000000003</v>
      </c>
      <c r="O2256" s="46">
        <f>Tabla2[[#This Row],[Operating Profit]]/Tabla2[[#This Row],[Total Sales]]</f>
        <v>0.4</v>
      </c>
      <c r="P2256" s="1" t="s">
        <v>82</v>
      </c>
    </row>
    <row r="2257" spans="1:16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3" t="str">
        <f>IFERROR(LEFT(Tabla2[[#This Row],[Product]],FIND(" ",Tabla2[[#This Row],[Product]])-3),Tabla2[[#This Row],[Product]])</f>
        <v>Women</v>
      </c>
      <c r="I2257" s="6">
        <v>55.000000000000007</v>
      </c>
      <c r="J2257" s="4">
        <v>5250</v>
      </c>
      <c r="K2257" s="6">
        <f>Tabla2[[#This Row],[Price per Unit]]*Tabla2[[#This Row],[Units Sold]]</f>
        <v>288750.00000000006</v>
      </c>
      <c r="L2257" s="52">
        <f>Tabla2[[#This Row],[Units Sold]]/Cálculos!$C$11</f>
        <v>2.117908184444388E-4</v>
      </c>
      <c r="M2257" s="6">
        <f>Tabla2[[#This Row],[Total Sales]]-Tabla2[[#This Row],[Operating Profit]]</f>
        <v>187687.50000000006</v>
      </c>
      <c r="N2257" s="6">
        <v>101062.50000000001</v>
      </c>
      <c r="O2257" s="46">
        <f>Tabla2[[#This Row],[Operating Profit]]/Tabla2[[#This Row],[Total Sales]]</f>
        <v>0.35</v>
      </c>
      <c r="P2257" s="1" t="s">
        <v>82</v>
      </c>
    </row>
    <row r="2258" spans="1:16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3" t="str">
        <f>IFERROR(LEFT(Tabla2[[#This Row],[Product]],FIND(" ",Tabla2[[#This Row],[Product]])-3),Tabla2[[#This Row],[Product]])</f>
        <v>Women</v>
      </c>
      <c r="I2258" s="6">
        <v>50</v>
      </c>
      <c r="J2258" s="4">
        <v>4000</v>
      </c>
      <c r="K2258" s="6">
        <f>Tabla2[[#This Row],[Price per Unit]]*Tabla2[[#This Row],[Units Sold]]</f>
        <v>200000</v>
      </c>
      <c r="L2258" s="52">
        <f>Tabla2[[#This Row],[Units Sold]]/Cálculos!$C$11</f>
        <v>1.6136443310052479E-4</v>
      </c>
      <c r="M2258" s="6">
        <f>Tabla2[[#This Row],[Total Sales]]-Tabla2[[#This Row],[Operating Profit]]</f>
        <v>120000</v>
      </c>
      <c r="N2258" s="6">
        <v>80000</v>
      </c>
      <c r="O2258" s="46">
        <f>Tabla2[[#This Row],[Operating Profit]]/Tabla2[[#This Row],[Total Sales]]</f>
        <v>0.4</v>
      </c>
      <c r="P2258" s="1" t="s">
        <v>82</v>
      </c>
    </row>
    <row r="2259" spans="1:16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3" t="str">
        <f>IFERROR(LEFT(Tabla2[[#This Row],[Product]],FIND(" ",Tabla2[[#This Row],[Product]])-3),Tabla2[[#This Row],[Product]])</f>
        <v>Men</v>
      </c>
      <c r="I2259" s="6">
        <v>55.000000000000007</v>
      </c>
      <c r="J2259" s="4">
        <v>2750</v>
      </c>
      <c r="K2259" s="6">
        <f>Tabla2[[#This Row],[Price per Unit]]*Tabla2[[#This Row],[Units Sold]]</f>
        <v>151250.00000000003</v>
      </c>
      <c r="L2259" s="52">
        <f>Tabla2[[#This Row],[Units Sold]]/Cálculos!$C$11</f>
        <v>1.109380477566108E-4</v>
      </c>
      <c r="M2259" s="6">
        <f>Tabla2[[#This Row],[Total Sales]]-Tabla2[[#This Row],[Operating Profit]]</f>
        <v>98312.500000000029</v>
      </c>
      <c r="N2259" s="6">
        <v>52937.500000000007</v>
      </c>
      <c r="O2259" s="46">
        <f>Tabla2[[#This Row],[Operating Profit]]/Tabla2[[#This Row],[Total Sales]]</f>
        <v>0.35</v>
      </c>
      <c r="P2259" s="1" t="s">
        <v>82</v>
      </c>
    </row>
    <row r="2260" spans="1:16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3" t="str">
        <f>IFERROR(LEFT(Tabla2[[#This Row],[Product]],FIND(" ",Tabla2[[#This Row],[Product]])-3),Tabla2[[#This Row],[Product]])</f>
        <v>Women</v>
      </c>
      <c r="I2260" s="6">
        <v>70</v>
      </c>
      <c r="J2260" s="4">
        <v>5750</v>
      </c>
      <c r="K2260" s="6">
        <f>Tabla2[[#This Row],[Price per Unit]]*Tabla2[[#This Row],[Units Sold]]</f>
        <v>402500</v>
      </c>
      <c r="L2260" s="52">
        <f>Tabla2[[#This Row],[Units Sold]]/Cálculos!$C$11</f>
        <v>2.319613725820044E-4</v>
      </c>
      <c r="M2260" s="6">
        <f>Tabla2[[#This Row],[Total Sales]]-Tabla2[[#This Row],[Operating Profit]]</f>
        <v>301875</v>
      </c>
      <c r="N2260" s="6">
        <v>100625</v>
      </c>
      <c r="O2260" s="46">
        <f>Tabla2[[#This Row],[Operating Profit]]/Tabla2[[#This Row],[Total Sales]]</f>
        <v>0.25</v>
      </c>
      <c r="P2260" s="1" t="s">
        <v>82</v>
      </c>
    </row>
    <row r="2261" spans="1:16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3" t="str">
        <f>IFERROR(LEFT(Tabla2[[#This Row],[Product]],FIND(" ",Tabla2[[#This Row],[Product]])-3),Tabla2[[#This Row],[Product]])</f>
        <v>Men</v>
      </c>
      <c r="I2261" s="6">
        <v>50</v>
      </c>
      <c r="J2261" s="4">
        <v>7250</v>
      </c>
      <c r="K2261" s="6">
        <f>Tabla2[[#This Row],[Price per Unit]]*Tabla2[[#This Row],[Units Sold]]</f>
        <v>362500</v>
      </c>
      <c r="L2261" s="52">
        <f>Tabla2[[#This Row],[Units Sold]]/Cálculos!$C$11</f>
        <v>2.9247303499470122E-4</v>
      </c>
      <c r="M2261" s="6">
        <f>Tabla2[[#This Row],[Total Sales]]-Tabla2[[#This Row],[Operating Profit]]</f>
        <v>217500</v>
      </c>
      <c r="N2261" s="6">
        <v>145000</v>
      </c>
      <c r="O2261" s="46">
        <f>Tabla2[[#This Row],[Operating Profit]]/Tabla2[[#This Row],[Total Sales]]</f>
        <v>0.4</v>
      </c>
      <c r="P2261" s="1" t="s">
        <v>82</v>
      </c>
    </row>
    <row r="2262" spans="1:16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3" t="str">
        <f>IFERROR(LEFT(Tabla2[[#This Row],[Product]],FIND(" ",Tabla2[[#This Row],[Product]])-3),Tabla2[[#This Row],[Product]])</f>
        <v>Men</v>
      </c>
      <c r="I2262" s="6">
        <v>55.000000000000007</v>
      </c>
      <c r="J2262" s="4">
        <v>5750</v>
      </c>
      <c r="K2262" s="6">
        <f>Tabla2[[#This Row],[Price per Unit]]*Tabla2[[#This Row],[Units Sold]]</f>
        <v>316250.00000000006</v>
      </c>
      <c r="L2262" s="52">
        <f>Tabla2[[#This Row],[Units Sold]]/Cálculos!$C$11</f>
        <v>2.319613725820044E-4</v>
      </c>
      <c r="M2262" s="6">
        <f>Tabla2[[#This Row],[Total Sales]]-Tabla2[[#This Row],[Operating Profit]]</f>
        <v>189750.00000000003</v>
      </c>
      <c r="N2262" s="6">
        <v>126500.00000000003</v>
      </c>
      <c r="O2262" s="46">
        <f>Tabla2[[#This Row],[Operating Profit]]/Tabla2[[#This Row],[Total Sales]]</f>
        <v>0.4</v>
      </c>
      <c r="P2262" s="1" t="s">
        <v>82</v>
      </c>
    </row>
    <row r="2263" spans="1:16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3" t="str">
        <f>IFERROR(LEFT(Tabla2[[#This Row],[Product]],FIND(" ",Tabla2[[#This Row],[Product]])-3),Tabla2[[#This Row],[Product]])</f>
        <v>Women</v>
      </c>
      <c r="I2263" s="6">
        <v>55.000000000000007</v>
      </c>
      <c r="J2263" s="4">
        <v>5250</v>
      </c>
      <c r="K2263" s="6">
        <f>Tabla2[[#This Row],[Price per Unit]]*Tabla2[[#This Row],[Units Sold]]</f>
        <v>288750.00000000006</v>
      </c>
      <c r="L2263" s="52">
        <f>Tabla2[[#This Row],[Units Sold]]/Cálculos!$C$11</f>
        <v>2.117908184444388E-4</v>
      </c>
      <c r="M2263" s="6">
        <f>Tabla2[[#This Row],[Total Sales]]-Tabla2[[#This Row],[Operating Profit]]</f>
        <v>187687.50000000006</v>
      </c>
      <c r="N2263" s="6">
        <v>101062.50000000001</v>
      </c>
      <c r="O2263" s="46">
        <f>Tabla2[[#This Row],[Operating Profit]]/Tabla2[[#This Row],[Total Sales]]</f>
        <v>0.35</v>
      </c>
      <c r="P2263" s="1" t="s">
        <v>82</v>
      </c>
    </row>
    <row r="2264" spans="1:16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3" t="str">
        <f>IFERROR(LEFT(Tabla2[[#This Row],[Product]],FIND(" ",Tabla2[[#This Row],[Product]])-3),Tabla2[[#This Row],[Product]])</f>
        <v>Women</v>
      </c>
      <c r="I2264" s="6">
        <v>50</v>
      </c>
      <c r="J2264" s="4">
        <v>4250</v>
      </c>
      <c r="K2264" s="6">
        <f>Tabla2[[#This Row],[Price per Unit]]*Tabla2[[#This Row],[Units Sold]]</f>
        <v>212500</v>
      </c>
      <c r="L2264" s="52">
        <f>Tabla2[[#This Row],[Units Sold]]/Cálculos!$C$11</f>
        <v>1.7144971016930759E-4</v>
      </c>
      <c r="M2264" s="6">
        <f>Tabla2[[#This Row],[Total Sales]]-Tabla2[[#This Row],[Operating Profit]]</f>
        <v>127500</v>
      </c>
      <c r="N2264" s="6">
        <v>85000</v>
      </c>
      <c r="O2264" s="46">
        <f>Tabla2[[#This Row],[Operating Profit]]/Tabla2[[#This Row],[Total Sales]]</f>
        <v>0.4</v>
      </c>
      <c r="P2264" s="1" t="s">
        <v>82</v>
      </c>
    </row>
    <row r="2265" spans="1:16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3" t="str">
        <f>IFERROR(LEFT(Tabla2[[#This Row],[Product]],FIND(" ",Tabla2[[#This Row],[Product]])-3),Tabla2[[#This Row],[Product]])</f>
        <v>Men</v>
      </c>
      <c r="I2265" s="6">
        <v>55.000000000000007</v>
      </c>
      <c r="J2265" s="4">
        <v>4750</v>
      </c>
      <c r="K2265" s="6">
        <f>Tabla2[[#This Row],[Price per Unit]]*Tabla2[[#This Row],[Units Sold]]</f>
        <v>261250.00000000003</v>
      </c>
      <c r="L2265" s="52">
        <f>Tabla2[[#This Row],[Units Sold]]/Cálculos!$C$11</f>
        <v>1.9162026430687319E-4</v>
      </c>
      <c r="M2265" s="6">
        <f>Tabla2[[#This Row],[Total Sales]]-Tabla2[[#This Row],[Operating Profit]]</f>
        <v>169812.50000000003</v>
      </c>
      <c r="N2265" s="6">
        <v>91437.5</v>
      </c>
      <c r="O2265" s="46">
        <f>Tabla2[[#This Row],[Operating Profit]]/Tabla2[[#This Row],[Total Sales]]</f>
        <v>0.35</v>
      </c>
      <c r="P2265" s="1" t="s">
        <v>82</v>
      </c>
    </row>
    <row r="2266" spans="1:16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3" t="str">
        <f>IFERROR(LEFT(Tabla2[[#This Row],[Product]],FIND(" ",Tabla2[[#This Row],[Product]])-3),Tabla2[[#This Row],[Product]])</f>
        <v>Women</v>
      </c>
      <c r="I2266" s="6">
        <v>70</v>
      </c>
      <c r="J2266" s="4">
        <v>4750</v>
      </c>
      <c r="K2266" s="6">
        <f>Tabla2[[#This Row],[Price per Unit]]*Tabla2[[#This Row],[Units Sold]]</f>
        <v>332500</v>
      </c>
      <c r="L2266" s="52">
        <f>Tabla2[[#This Row],[Units Sold]]/Cálculos!$C$11</f>
        <v>1.9162026430687319E-4</v>
      </c>
      <c r="M2266" s="6">
        <f>Tabla2[[#This Row],[Total Sales]]-Tabla2[[#This Row],[Operating Profit]]</f>
        <v>249375</v>
      </c>
      <c r="N2266" s="6">
        <v>83125</v>
      </c>
      <c r="O2266" s="46">
        <f>Tabla2[[#This Row],[Operating Profit]]/Tabla2[[#This Row],[Total Sales]]</f>
        <v>0.25</v>
      </c>
      <c r="P2266" s="1" t="s">
        <v>82</v>
      </c>
    </row>
    <row r="2267" spans="1:16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3" t="str">
        <f>IFERROR(LEFT(Tabla2[[#This Row],[Product]],FIND(" ",Tabla2[[#This Row],[Product]])-3),Tabla2[[#This Row],[Product]])</f>
        <v>Men</v>
      </c>
      <c r="I2267" s="6">
        <v>55.000000000000007</v>
      </c>
      <c r="J2267" s="4">
        <v>6750</v>
      </c>
      <c r="K2267" s="6">
        <f>Tabla2[[#This Row],[Price per Unit]]*Tabla2[[#This Row],[Units Sold]]</f>
        <v>371250.00000000006</v>
      </c>
      <c r="L2267" s="52">
        <f>Tabla2[[#This Row],[Units Sold]]/Cálculos!$C$11</f>
        <v>2.7230248085713561E-4</v>
      </c>
      <c r="M2267" s="6">
        <f>Tabla2[[#This Row],[Total Sales]]-Tabla2[[#This Row],[Operating Profit]]</f>
        <v>222750.00000000003</v>
      </c>
      <c r="N2267" s="6">
        <v>148500.00000000003</v>
      </c>
      <c r="O2267" s="46">
        <f>Tabla2[[#This Row],[Operating Profit]]/Tabla2[[#This Row],[Total Sales]]</f>
        <v>0.4</v>
      </c>
      <c r="P2267" s="1" t="s">
        <v>82</v>
      </c>
    </row>
    <row r="2268" spans="1:16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3" t="str">
        <f>IFERROR(LEFT(Tabla2[[#This Row],[Product]],FIND(" ",Tabla2[[#This Row],[Product]])-3),Tabla2[[#This Row],[Product]])</f>
        <v>Men</v>
      </c>
      <c r="I2268" s="6">
        <v>60.000000000000007</v>
      </c>
      <c r="J2268" s="4">
        <v>6250</v>
      </c>
      <c r="K2268" s="6">
        <f>Tabla2[[#This Row],[Price per Unit]]*Tabla2[[#This Row],[Units Sold]]</f>
        <v>375000.00000000006</v>
      </c>
      <c r="L2268" s="52">
        <f>Tabla2[[#This Row],[Units Sold]]/Cálculos!$C$11</f>
        <v>2.5213192671957001E-4</v>
      </c>
      <c r="M2268" s="6">
        <f>Tabla2[[#This Row],[Total Sales]]-Tabla2[[#This Row],[Operating Profit]]</f>
        <v>225000.00000000003</v>
      </c>
      <c r="N2268" s="6">
        <v>150000.00000000003</v>
      </c>
      <c r="O2268" s="46">
        <f>Tabla2[[#This Row],[Operating Profit]]/Tabla2[[#This Row],[Total Sales]]</f>
        <v>0.4</v>
      </c>
      <c r="P2268" s="1" t="s">
        <v>82</v>
      </c>
    </row>
    <row r="2269" spans="1:16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3" t="str">
        <f>IFERROR(LEFT(Tabla2[[#This Row],[Product]],FIND(" ",Tabla2[[#This Row],[Product]])-3),Tabla2[[#This Row],[Product]])</f>
        <v>Women</v>
      </c>
      <c r="I2269" s="6">
        <v>55.000000000000007</v>
      </c>
      <c r="J2269" s="4">
        <v>5000</v>
      </c>
      <c r="K2269" s="6">
        <f>Tabla2[[#This Row],[Price per Unit]]*Tabla2[[#This Row],[Units Sold]]</f>
        <v>275000.00000000006</v>
      </c>
      <c r="L2269" s="52">
        <f>Tabla2[[#This Row],[Units Sold]]/Cálculos!$C$11</f>
        <v>2.01705541375656E-4</v>
      </c>
      <c r="M2269" s="6">
        <f>Tabla2[[#This Row],[Total Sales]]-Tabla2[[#This Row],[Operating Profit]]</f>
        <v>178750.00000000006</v>
      </c>
      <c r="N2269" s="6">
        <v>96250.000000000015</v>
      </c>
      <c r="O2269" s="46">
        <f>Tabla2[[#This Row],[Operating Profit]]/Tabla2[[#This Row],[Total Sales]]</f>
        <v>0.35</v>
      </c>
      <c r="P2269" s="1" t="s">
        <v>82</v>
      </c>
    </row>
    <row r="2270" spans="1:16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3" t="str">
        <f>IFERROR(LEFT(Tabla2[[#This Row],[Product]],FIND(" ",Tabla2[[#This Row],[Product]])-3),Tabla2[[#This Row],[Product]])</f>
        <v>Women</v>
      </c>
      <c r="I2270" s="6">
        <v>55.000000000000007</v>
      </c>
      <c r="J2270" s="4">
        <v>4500</v>
      </c>
      <c r="K2270" s="6">
        <f>Tabla2[[#This Row],[Price per Unit]]*Tabla2[[#This Row],[Units Sold]]</f>
        <v>247500.00000000003</v>
      </c>
      <c r="L2270" s="52">
        <f>Tabla2[[#This Row],[Units Sold]]/Cálculos!$C$11</f>
        <v>1.8153498723809039E-4</v>
      </c>
      <c r="M2270" s="6">
        <f>Tabla2[[#This Row],[Total Sales]]-Tabla2[[#This Row],[Operating Profit]]</f>
        <v>148500</v>
      </c>
      <c r="N2270" s="6">
        <v>99000.000000000015</v>
      </c>
      <c r="O2270" s="46">
        <f>Tabla2[[#This Row],[Operating Profit]]/Tabla2[[#This Row],[Total Sales]]</f>
        <v>0.4</v>
      </c>
      <c r="P2270" s="1" t="s">
        <v>82</v>
      </c>
    </row>
    <row r="2271" spans="1:16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3" t="str">
        <f>IFERROR(LEFT(Tabla2[[#This Row],[Product]],FIND(" ",Tabla2[[#This Row],[Product]])-3),Tabla2[[#This Row],[Product]])</f>
        <v>Men</v>
      </c>
      <c r="I2271" s="6">
        <v>65</v>
      </c>
      <c r="J2271" s="4">
        <v>4500</v>
      </c>
      <c r="K2271" s="6">
        <f>Tabla2[[#This Row],[Price per Unit]]*Tabla2[[#This Row],[Units Sold]]</f>
        <v>292500</v>
      </c>
      <c r="L2271" s="52">
        <f>Tabla2[[#This Row],[Units Sold]]/Cálculos!$C$11</f>
        <v>1.8153498723809039E-4</v>
      </c>
      <c r="M2271" s="6">
        <f>Tabla2[[#This Row],[Total Sales]]-Tabla2[[#This Row],[Operating Profit]]</f>
        <v>190125</v>
      </c>
      <c r="N2271" s="6">
        <v>102375</v>
      </c>
      <c r="O2271" s="46">
        <f>Tabla2[[#This Row],[Operating Profit]]/Tabla2[[#This Row],[Total Sales]]</f>
        <v>0.35</v>
      </c>
      <c r="P2271" s="1" t="s">
        <v>82</v>
      </c>
    </row>
    <row r="2272" spans="1:16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3" t="str">
        <f>IFERROR(LEFT(Tabla2[[#This Row],[Product]],FIND(" ",Tabla2[[#This Row],[Product]])-3),Tabla2[[#This Row],[Product]])</f>
        <v>Women</v>
      </c>
      <c r="I2272" s="6">
        <v>70</v>
      </c>
      <c r="J2272" s="4">
        <v>4250</v>
      </c>
      <c r="K2272" s="6">
        <f>Tabla2[[#This Row],[Price per Unit]]*Tabla2[[#This Row],[Units Sold]]</f>
        <v>297500</v>
      </c>
      <c r="L2272" s="52">
        <f>Tabla2[[#This Row],[Units Sold]]/Cálculos!$C$11</f>
        <v>1.7144971016930759E-4</v>
      </c>
      <c r="M2272" s="6">
        <f>Tabla2[[#This Row],[Total Sales]]-Tabla2[[#This Row],[Operating Profit]]</f>
        <v>223125</v>
      </c>
      <c r="N2272" s="6">
        <v>74375</v>
      </c>
      <c r="O2272" s="46">
        <f>Tabla2[[#This Row],[Operating Profit]]/Tabla2[[#This Row],[Total Sales]]</f>
        <v>0.25</v>
      </c>
      <c r="P2272" s="1" t="s">
        <v>82</v>
      </c>
    </row>
    <row r="2273" spans="1:16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3" t="str">
        <f>IFERROR(LEFT(Tabla2[[#This Row],[Product]],FIND(" ",Tabla2[[#This Row],[Product]])-3),Tabla2[[#This Row],[Product]])</f>
        <v>Men</v>
      </c>
      <c r="I2273" s="6">
        <v>45.000000000000014</v>
      </c>
      <c r="J2273" s="4">
        <v>6000</v>
      </c>
      <c r="K2273" s="6">
        <f>Tabla2[[#This Row],[Price per Unit]]*Tabla2[[#This Row],[Units Sold]]</f>
        <v>270000.00000000006</v>
      </c>
      <c r="L2273" s="52">
        <f>Tabla2[[#This Row],[Units Sold]]/Cálculos!$C$11</f>
        <v>2.4204664965078721E-4</v>
      </c>
      <c r="M2273" s="6">
        <f>Tabla2[[#This Row],[Total Sales]]-Tabla2[[#This Row],[Operating Profit]]</f>
        <v>162000.00000000003</v>
      </c>
      <c r="N2273" s="6">
        <v>108000.00000000003</v>
      </c>
      <c r="O2273" s="46">
        <f>Tabla2[[#This Row],[Operating Profit]]/Tabla2[[#This Row],[Total Sales]]</f>
        <v>0.4</v>
      </c>
      <c r="P2273" s="1" t="s">
        <v>82</v>
      </c>
    </row>
    <row r="2274" spans="1:16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3" t="str">
        <f>IFERROR(LEFT(Tabla2[[#This Row],[Product]],FIND(" ",Tabla2[[#This Row],[Product]])-3),Tabla2[[#This Row],[Product]])</f>
        <v>Men</v>
      </c>
      <c r="I2274" s="6">
        <v>50.000000000000014</v>
      </c>
      <c r="J2274" s="4">
        <v>6000</v>
      </c>
      <c r="K2274" s="6">
        <f>Tabla2[[#This Row],[Price per Unit]]*Tabla2[[#This Row],[Units Sold]]</f>
        <v>300000.00000000006</v>
      </c>
      <c r="L2274" s="52">
        <f>Tabla2[[#This Row],[Units Sold]]/Cálculos!$C$11</f>
        <v>2.4204664965078721E-4</v>
      </c>
      <c r="M2274" s="6">
        <f>Tabla2[[#This Row],[Total Sales]]-Tabla2[[#This Row],[Operating Profit]]</f>
        <v>180000.00000000003</v>
      </c>
      <c r="N2274" s="6">
        <v>120000.00000000003</v>
      </c>
      <c r="O2274" s="46">
        <f>Tabla2[[#This Row],[Operating Profit]]/Tabla2[[#This Row],[Total Sales]]</f>
        <v>0.4</v>
      </c>
      <c r="P2274" s="1" t="s">
        <v>82</v>
      </c>
    </row>
    <row r="2275" spans="1:16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3" t="str">
        <f>IFERROR(LEFT(Tabla2[[#This Row],[Product]],FIND(" ",Tabla2[[#This Row],[Product]])-3),Tabla2[[#This Row],[Product]])</f>
        <v>Women</v>
      </c>
      <c r="I2275" s="6">
        <v>45.000000000000014</v>
      </c>
      <c r="J2275" s="4">
        <v>4500</v>
      </c>
      <c r="K2275" s="6">
        <f>Tabla2[[#This Row],[Price per Unit]]*Tabla2[[#This Row],[Units Sold]]</f>
        <v>202500.00000000006</v>
      </c>
      <c r="L2275" s="52">
        <f>Tabla2[[#This Row],[Units Sold]]/Cálculos!$C$11</f>
        <v>1.8153498723809039E-4</v>
      </c>
      <c r="M2275" s="6">
        <f>Tabla2[[#This Row],[Total Sales]]-Tabla2[[#This Row],[Operating Profit]]</f>
        <v>131625.00000000006</v>
      </c>
      <c r="N2275" s="6">
        <v>70875.000000000015</v>
      </c>
      <c r="O2275" s="46">
        <f>Tabla2[[#This Row],[Operating Profit]]/Tabla2[[#This Row],[Total Sales]]</f>
        <v>0.35</v>
      </c>
      <c r="P2275" s="1" t="s">
        <v>82</v>
      </c>
    </row>
    <row r="2276" spans="1:16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3" t="str">
        <f>IFERROR(LEFT(Tabla2[[#This Row],[Product]],FIND(" ",Tabla2[[#This Row],[Product]])-3),Tabla2[[#This Row],[Product]])</f>
        <v>Women</v>
      </c>
      <c r="I2276" s="6">
        <v>45.000000000000014</v>
      </c>
      <c r="J2276" s="4">
        <v>4000</v>
      </c>
      <c r="K2276" s="6">
        <f>Tabla2[[#This Row],[Price per Unit]]*Tabla2[[#This Row],[Units Sold]]</f>
        <v>180000.00000000006</v>
      </c>
      <c r="L2276" s="52">
        <f>Tabla2[[#This Row],[Units Sold]]/Cálculos!$C$11</f>
        <v>1.6136443310052479E-4</v>
      </c>
      <c r="M2276" s="6">
        <f>Tabla2[[#This Row],[Total Sales]]-Tabla2[[#This Row],[Operating Profit]]</f>
        <v>108000.00000000003</v>
      </c>
      <c r="N2276" s="6">
        <v>72000.000000000029</v>
      </c>
      <c r="O2276" s="46">
        <f>Tabla2[[#This Row],[Operating Profit]]/Tabla2[[#This Row],[Total Sales]]</f>
        <v>0.4</v>
      </c>
      <c r="P2276" s="1" t="s">
        <v>82</v>
      </c>
    </row>
    <row r="2277" spans="1:16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3" t="str">
        <f>IFERROR(LEFT(Tabla2[[#This Row],[Product]],FIND(" ",Tabla2[[#This Row],[Product]])-3),Tabla2[[#This Row],[Product]])</f>
        <v>Men</v>
      </c>
      <c r="I2277" s="6">
        <v>55.000000000000007</v>
      </c>
      <c r="J2277" s="4">
        <v>4000</v>
      </c>
      <c r="K2277" s="6">
        <f>Tabla2[[#This Row],[Price per Unit]]*Tabla2[[#This Row],[Units Sold]]</f>
        <v>220000.00000000003</v>
      </c>
      <c r="L2277" s="52">
        <f>Tabla2[[#This Row],[Units Sold]]/Cálculos!$C$11</f>
        <v>1.6136443310052479E-4</v>
      </c>
      <c r="M2277" s="6">
        <f>Tabla2[[#This Row],[Total Sales]]-Tabla2[[#This Row],[Operating Profit]]</f>
        <v>143000.00000000003</v>
      </c>
      <c r="N2277" s="6">
        <v>77000</v>
      </c>
      <c r="O2277" s="46">
        <f>Tabla2[[#This Row],[Operating Profit]]/Tabla2[[#This Row],[Total Sales]]</f>
        <v>0.35</v>
      </c>
      <c r="P2277" s="1" t="s">
        <v>82</v>
      </c>
    </row>
    <row r="2278" spans="1:16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3" t="str">
        <f>IFERROR(LEFT(Tabla2[[#This Row],[Product]],FIND(" ",Tabla2[[#This Row],[Product]])-3),Tabla2[[#This Row],[Product]])</f>
        <v>Women</v>
      </c>
      <c r="I2278" s="6">
        <v>60.000000000000007</v>
      </c>
      <c r="J2278" s="4">
        <v>4500</v>
      </c>
      <c r="K2278" s="6">
        <f>Tabla2[[#This Row],[Price per Unit]]*Tabla2[[#This Row],[Units Sold]]</f>
        <v>270000.00000000006</v>
      </c>
      <c r="L2278" s="52">
        <f>Tabla2[[#This Row],[Units Sold]]/Cálculos!$C$11</f>
        <v>1.8153498723809039E-4</v>
      </c>
      <c r="M2278" s="6">
        <f>Tabla2[[#This Row],[Total Sales]]-Tabla2[[#This Row],[Operating Profit]]</f>
        <v>202500.00000000006</v>
      </c>
      <c r="N2278" s="6">
        <v>67500.000000000015</v>
      </c>
      <c r="O2278" s="46">
        <f>Tabla2[[#This Row],[Operating Profit]]/Tabla2[[#This Row],[Total Sales]]</f>
        <v>0.25</v>
      </c>
      <c r="P2278" s="1" t="s">
        <v>82</v>
      </c>
    </row>
    <row r="2279" spans="1:16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3" t="str">
        <f>IFERROR(LEFT(Tabla2[[#This Row],[Product]],FIND(" ",Tabla2[[#This Row],[Product]])-3),Tabla2[[#This Row],[Product]])</f>
        <v>Men</v>
      </c>
      <c r="I2279" s="6">
        <v>45.000000000000014</v>
      </c>
      <c r="J2279" s="4">
        <v>5250</v>
      </c>
      <c r="K2279" s="6">
        <f>Tabla2[[#This Row],[Price per Unit]]*Tabla2[[#This Row],[Units Sold]]</f>
        <v>236250.00000000009</v>
      </c>
      <c r="L2279" s="52">
        <f>Tabla2[[#This Row],[Units Sold]]/Cálculos!$C$11</f>
        <v>2.117908184444388E-4</v>
      </c>
      <c r="M2279" s="6">
        <f>Tabla2[[#This Row],[Total Sales]]-Tabla2[[#This Row],[Operating Profit]]</f>
        <v>141750.00000000006</v>
      </c>
      <c r="N2279" s="6">
        <v>94500.000000000044</v>
      </c>
      <c r="O2279" s="46">
        <f>Tabla2[[#This Row],[Operating Profit]]/Tabla2[[#This Row],[Total Sales]]</f>
        <v>0.4</v>
      </c>
      <c r="P2279" s="1" t="s">
        <v>82</v>
      </c>
    </row>
    <row r="2280" spans="1:16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3" t="str">
        <f>IFERROR(LEFT(Tabla2[[#This Row],[Product]],FIND(" ",Tabla2[[#This Row],[Product]])-3),Tabla2[[#This Row],[Product]])</f>
        <v>Men</v>
      </c>
      <c r="I2280" s="6">
        <v>50.000000000000014</v>
      </c>
      <c r="J2280" s="4">
        <v>5250</v>
      </c>
      <c r="K2280" s="6">
        <f>Tabla2[[#This Row],[Price per Unit]]*Tabla2[[#This Row],[Units Sold]]</f>
        <v>262500.00000000006</v>
      </c>
      <c r="L2280" s="52">
        <f>Tabla2[[#This Row],[Units Sold]]/Cálculos!$C$11</f>
        <v>2.117908184444388E-4</v>
      </c>
      <c r="M2280" s="6">
        <f>Tabla2[[#This Row],[Total Sales]]-Tabla2[[#This Row],[Operating Profit]]</f>
        <v>157500.00000000003</v>
      </c>
      <c r="N2280" s="6">
        <v>105000.00000000003</v>
      </c>
      <c r="O2280" s="46">
        <f>Tabla2[[#This Row],[Operating Profit]]/Tabla2[[#This Row],[Total Sales]]</f>
        <v>0.4</v>
      </c>
      <c r="P2280" s="1" t="s">
        <v>82</v>
      </c>
    </row>
    <row r="2281" spans="1:16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3" t="str">
        <f>IFERROR(LEFT(Tabla2[[#This Row],[Product]],FIND(" ",Tabla2[[#This Row],[Product]])-3),Tabla2[[#This Row],[Product]])</f>
        <v>Women</v>
      </c>
      <c r="I2281" s="6">
        <v>45.000000000000014</v>
      </c>
      <c r="J2281" s="4">
        <v>3500</v>
      </c>
      <c r="K2281" s="6">
        <f>Tabla2[[#This Row],[Price per Unit]]*Tabla2[[#This Row],[Units Sold]]</f>
        <v>157500.00000000006</v>
      </c>
      <c r="L2281" s="52">
        <f>Tabla2[[#This Row],[Units Sold]]/Cálculos!$C$11</f>
        <v>1.4119387896295921E-4</v>
      </c>
      <c r="M2281" s="6">
        <f>Tabla2[[#This Row],[Total Sales]]-Tabla2[[#This Row],[Operating Profit]]</f>
        <v>102375.00000000004</v>
      </c>
      <c r="N2281" s="6">
        <v>55125.000000000015</v>
      </c>
      <c r="O2281" s="46">
        <f>Tabla2[[#This Row],[Operating Profit]]/Tabla2[[#This Row],[Total Sales]]</f>
        <v>0.35</v>
      </c>
      <c r="P2281" s="1" t="s">
        <v>82</v>
      </c>
    </row>
    <row r="2282" spans="1:16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3" t="str">
        <f>IFERROR(LEFT(Tabla2[[#This Row],[Product]],FIND(" ",Tabla2[[#This Row],[Product]])-3),Tabla2[[#This Row],[Product]])</f>
        <v>Women</v>
      </c>
      <c r="I2282" s="6">
        <v>45.000000000000014</v>
      </c>
      <c r="J2282" s="4">
        <v>3250</v>
      </c>
      <c r="K2282" s="6">
        <f>Tabla2[[#This Row],[Price per Unit]]*Tabla2[[#This Row],[Units Sold]]</f>
        <v>146250.00000000006</v>
      </c>
      <c r="L2282" s="52">
        <f>Tabla2[[#This Row],[Units Sold]]/Cálculos!$C$11</f>
        <v>1.3110860189417641E-4</v>
      </c>
      <c r="M2282" s="6">
        <f>Tabla2[[#This Row],[Total Sales]]-Tabla2[[#This Row],[Operating Profit]]</f>
        <v>87750.000000000029</v>
      </c>
      <c r="N2282" s="6">
        <v>58500.000000000029</v>
      </c>
      <c r="O2282" s="46">
        <f>Tabla2[[#This Row],[Operating Profit]]/Tabla2[[#This Row],[Total Sales]]</f>
        <v>0.4</v>
      </c>
      <c r="P2282" s="1" t="s">
        <v>82</v>
      </c>
    </row>
    <row r="2283" spans="1:16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3" t="str">
        <f>IFERROR(LEFT(Tabla2[[#This Row],[Product]],FIND(" ",Tabla2[[#This Row],[Product]])-3),Tabla2[[#This Row],[Product]])</f>
        <v>Men</v>
      </c>
      <c r="I2283" s="6">
        <v>55.000000000000007</v>
      </c>
      <c r="J2283" s="4">
        <v>3000</v>
      </c>
      <c r="K2283" s="6">
        <f>Tabla2[[#This Row],[Price per Unit]]*Tabla2[[#This Row],[Units Sold]]</f>
        <v>165000.00000000003</v>
      </c>
      <c r="L2283" s="52">
        <f>Tabla2[[#This Row],[Units Sold]]/Cálculos!$C$11</f>
        <v>1.210233248253936E-4</v>
      </c>
      <c r="M2283" s="6">
        <f>Tabla2[[#This Row],[Total Sales]]-Tabla2[[#This Row],[Operating Profit]]</f>
        <v>107250.00000000003</v>
      </c>
      <c r="N2283" s="6">
        <v>57750.000000000007</v>
      </c>
      <c r="O2283" s="46">
        <f>Tabla2[[#This Row],[Operating Profit]]/Tabla2[[#This Row],[Total Sales]]</f>
        <v>0.35</v>
      </c>
      <c r="P2283" s="1" t="s">
        <v>82</v>
      </c>
    </row>
    <row r="2284" spans="1:16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3" t="str">
        <f>IFERROR(LEFT(Tabla2[[#This Row],[Product]],FIND(" ",Tabla2[[#This Row],[Product]])-3),Tabla2[[#This Row],[Product]])</f>
        <v>Women</v>
      </c>
      <c r="I2284" s="6">
        <v>70</v>
      </c>
      <c r="J2284" s="4">
        <v>3500</v>
      </c>
      <c r="K2284" s="6">
        <f>Tabla2[[#This Row],[Price per Unit]]*Tabla2[[#This Row],[Units Sold]]</f>
        <v>245000</v>
      </c>
      <c r="L2284" s="52">
        <f>Tabla2[[#This Row],[Units Sold]]/Cálculos!$C$11</f>
        <v>1.4119387896295921E-4</v>
      </c>
      <c r="M2284" s="6">
        <f>Tabla2[[#This Row],[Total Sales]]-Tabla2[[#This Row],[Operating Profit]]</f>
        <v>183750</v>
      </c>
      <c r="N2284" s="6">
        <v>61250</v>
      </c>
      <c r="O2284" s="46">
        <f>Tabla2[[#This Row],[Operating Profit]]/Tabla2[[#This Row],[Total Sales]]</f>
        <v>0.25</v>
      </c>
      <c r="P2284" s="1" t="s">
        <v>82</v>
      </c>
    </row>
    <row r="2285" spans="1:16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3" t="str">
        <f>IFERROR(LEFT(Tabla2[[#This Row],[Product]],FIND(" ",Tabla2[[#This Row],[Product]])-3),Tabla2[[#This Row],[Product]])</f>
        <v>Men</v>
      </c>
      <c r="I2285" s="6">
        <v>55.000000000000007</v>
      </c>
      <c r="J2285" s="4">
        <v>5250</v>
      </c>
      <c r="K2285" s="6">
        <f>Tabla2[[#This Row],[Price per Unit]]*Tabla2[[#This Row],[Units Sold]]</f>
        <v>288750.00000000006</v>
      </c>
      <c r="L2285" s="52">
        <f>Tabla2[[#This Row],[Units Sold]]/Cálculos!$C$11</f>
        <v>2.117908184444388E-4</v>
      </c>
      <c r="M2285" s="6">
        <f>Tabla2[[#This Row],[Total Sales]]-Tabla2[[#This Row],[Operating Profit]]</f>
        <v>173250.00000000003</v>
      </c>
      <c r="N2285" s="6">
        <v>115500.00000000003</v>
      </c>
      <c r="O2285" s="46">
        <f>Tabla2[[#This Row],[Operating Profit]]/Tabla2[[#This Row],[Total Sales]]</f>
        <v>0.4</v>
      </c>
      <c r="P2285" s="1" t="s">
        <v>82</v>
      </c>
    </row>
    <row r="2286" spans="1:16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3" t="str">
        <f>IFERROR(LEFT(Tabla2[[#This Row],[Product]],FIND(" ",Tabla2[[#This Row],[Product]])-3),Tabla2[[#This Row],[Product]])</f>
        <v>Men</v>
      </c>
      <c r="I2286" s="6">
        <v>60.000000000000007</v>
      </c>
      <c r="J2286" s="4">
        <v>5750</v>
      </c>
      <c r="K2286" s="6">
        <f>Tabla2[[#This Row],[Price per Unit]]*Tabla2[[#This Row],[Units Sold]]</f>
        <v>345000.00000000006</v>
      </c>
      <c r="L2286" s="52">
        <f>Tabla2[[#This Row],[Units Sold]]/Cálculos!$C$11</f>
        <v>2.319613725820044E-4</v>
      </c>
      <c r="M2286" s="6">
        <f>Tabla2[[#This Row],[Total Sales]]-Tabla2[[#This Row],[Operating Profit]]</f>
        <v>207000.00000000003</v>
      </c>
      <c r="N2286" s="6">
        <v>138000.00000000003</v>
      </c>
      <c r="O2286" s="46">
        <f>Tabla2[[#This Row],[Operating Profit]]/Tabla2[[#This Row],[Total Sales]]</f>
        <v>0.4</v>
      </c>
      <c r="P2286" s="1" t="s">
        <v>82</v>
      </c>
    </row>
    <row r="2287" spans="1:16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3" t="str">
        <f>IFERROR(LEFT(Tabla2[[#This Row],[Product]],FIND(" ",Tabla2[[#This Row],[Product]])-3),Tabla2[[#This Row],[Product]])</f>
        <v>Women</v>
      </c>
      <c r="I2287" s="6">
        <v>55.000000000000007</v>
      </c>
      <c r="J2287" s="4">
        <v>4250</v>
      </c>
      <c r="K2287" s="6">
        <f>Tabla2[[#This Row],[Price per Unit]]*Tabla2[[#This Row],[Units Sold]]</f>
        <v>233750.00000000003</v>
      </c>
      <c r="L2287" s="52">
        <f>Tabla2[[#This Row],[Units Sold]]/Cálculos!$C$11</f>
        <v>1.7144971016930759E-4</v>
      </c>
      <c r="M2287" s="6">
        <f>Tabla2[[#This Row],[Total Sales]]-Tabla2[[#This Row],[Operating Profit]]</f>
        <v>151937.50000000003</v>
      </c>
      <c r="N2287" s="6">
        <v>81812.5</v>
      </c>
      <c r="O2287" s="46">
        <f>Tabla2[[#This Row],[Operating Profit]]/Tabla2[[#This Row],[Total Sales]]</f>
        <v>0.35</v>
      </c>
      <c r="P2287" s="1" t="s">
        <v>82</v>
      </c>
    </row>
    <row r="2288" spans="1:16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3" t="str">
        <f>IFERROR(LEFT(Tabla2[[#This Row],[Product]],FIND(" ",Tabla2[[#This Row],[Product]])-3),Tabla2[[#This Row],[Product]])</f>
        <v>Women</v>
      </c>
      <c r="I2288" s="6">
        <v>55.000000000000007</v>
      </c>
      <c r="J2288" s="4">
        <v>4000</v>
      </c>
      <c r="K2288" s="6">
        <f>Tabla2[[#This Row],[Price per Unit]]*Tabla2[[#This Row],[Units Sold]]</f>
        <v>220000.00000000003</v>
      </c>
      <c r="L2288" s="52">
        <f>Tabla2[[#This Row],[Units Sold]]/Cálculos!$C$11</f>
        <v>1.6136443310052479E-4</v>
      </c>
      <c r="M2288" s="6">
        <f>Tabla2[[#This Row],[Total Sales]]-Tabla2[[#This Row],[Operating Profit]]</f>
        <v>132000</v>
      </c>
      <c r="N2288" s="6">
        <v>88000.000000000015</v>
      </c>
      <c r="O2288" s="46">
        <f>Tabla2[[#This Row],[Operating Profit]]/Tabla2[[#This Row],[Total Sales]]</f>
        <v>0.4</v>
      </c>
      <c r="P2288" s="1" t="s">
        <v>82</v>
      </c>
    </row>
    <row r="2289" spans="1:16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3" t="str">
        <f>IFERROR(LEFT(Tabla2[[#This Row],[Product]],FIND(" ",Tabla2[[#This Row],[Product]])-3),Tabla2[[#This Row],[Product]])</f>
        <v>Men</v>
      </c>
      <c r="I2289" s="6">
        <v>65</v>
      </c>
      <c r="J2289" s="4">
        <v>3500</v>
      </c>
      <c r="K2289" s="6">
        <f>Tabla2[[#This Row],[Price per Unit]]*Tabla2[[#This Row],[Units Sold]]</f>
        <v>227500</v>
      </c>
      <c r="L2289" s="52">
        <f>Tabla2[[#This Row],[Units Sold]]/Cálculos!$C$11</f>
        <v>1.4119387896295921E-4</v>
      </c>
      <c r="M2289" s="6">
        <f>Tabla2[[#This Row],[Total Sales]]-Tabla2[[#This Row],[Operating Profit]]</f>
        <v>147875</v>
      </c>
      <c r="N2289" s="6">
        <v>79625</v>
      </c>
      <c r="O2289" s="46">
        <f>Tabla2[[#This Row],[Operating Profit]]/Tabla2[[#This Row],[Total Sales]]</f>
        <v>0.35</v>
      </c>
      <c r="P2289" s="1" t="s">
        <v>82</v>
      </c>
    </row>
    <row r="2290" spans="1:16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3" t="str">
        <f>IFERROR(LEFT(Tabla2[[#This Row],[Product]],FIND(" ",Tabla2[[#This Row],[Product]])-3),Tabla2[[#This Row],[Product]])</f>
        <v>Women</v>
      </c>
      <c r="I2290" s="6">
        <v>70</v>
      </c>
      <c r="J2290" s="4">
        <v>4750</v>
      </c>
      <c r="K2290" s="6">
        <f>Tabla2[[#This Row],[Price per Unit]]*Tabla2[[#This Row],[Units Sold]]</f>
        <v>332500</v>
      </c>
      <c r="L2290" s="52">
        <f>Tabla2[[#This Row],[Units Sold]]/Cálculos!$C$11</f>
        <v>1.9162026430687319E-4</v>
      </c>
      <c r="M2290" s="6">
        <f>Tabla2[[#This Row],[Total Sales]]-Tabla2[[#This Row],[Operating Profit]]</f>
        <v>249375</v>
      </c>
      <c r="N2290" s="6">
        <v>83125</v>
      </c>
      <c r="O2290" s="46">
        <f>Tabla2[[#This Row],[Operating Profit]]/Tabla2[[#This Row],[Total Sales]]</f>
        <v>0.25</v>
      </c>
      <c r="P2290" s="1" t="s">
        <v>82</v>
      </c>
    </row>
    <row r="2291" spans="1:16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3" t="str">
        <f>IFERROR(LEFT(Tabla2[[#This Row],[Product]],FIND(" ",Tabla2[[#This Row],[Product]])-3),Tabla2[[#This Row],[Product]])</f>
        <v>Men</v>
      </c>
      <c r="I2291" s="6">
        <v>55.000000000000007</v>
      </c>
      <c r="J2291" s="4">
        <v>6750</v>
      </c>
      <c r="K2291" s="6">
        <f>Tabla2[[#This Row],[Price per Unit]]*Tabla2[[#This Row],[Units Sold]]</f>
        <v>371250.00000000006</v>
      </c>
      <c r="L2291" s="52">
        <f>Tabla2[[#This Row],[Units Sold]]/Cálculos!$C$11</f>
        <v>2.7230248085713561E-4</v>
      </c>
      <c r="M2291" s="6">
        <f>Tabla2[[#This Row],[Total Sales]]-Tabla2[[#This Row],[Operating Profit]]</f>
        <v>222750.00000000003</v>
      </c>
      <c r="N2291" s="6">
        <v>148500.00000000003</v>
      </c>
      <c r="O2291" s="46">
        <f>Tabla2[[#This Row],[Operating Profit]]/Tabla2[[#This Row],[Total Sales]]</f>
        <v>0.4</v>
      </c>
      <c r="P2291" s="1" t="s">
        <v>82</v>
      </c>
    </row>
    <row r="2292" spans="1:16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3" t="str">
        <f>IFERROR(LEFT(Tabla2[[#This Row],[Product]],FIND(" ",Tabla2[[#This Row],[Product]])-3),Tabla2[[#This Row],[Product]])</f>
        <v>Men</v>
      </c>
      <c r="I2292" s="6">
        <v>60.000000000000007</v>
      </c>
      <c r="J2292" s="4">
        <v>6750</v>
      </c>
      <c r="K2292" s="6">
        <f>Tabla2[[#This Row],[Price per Unit]]*Tabla2[[#This Row],[Units Sold]]</f>
        <v>405000.00000000006</v>
      </c>
      <c r="L2292" s="52">
        <f>Tabla2[[#This Row],[Units Sold]]/Cálculos!$C$11</f>
        <v>2.7230248085713561E-4</v>
      </c>
      <c r="M2292" s="6">
        <f>Tabla2[[#This Row],[Total Sales]]-Tabla2[[#This Row],[Operating Profit]]</f>
        <v>243000.00000000003</v>
      </c>
      <c r="N2292" s="6">
        <v>162000.00000000003</v>
      </c>
      <c r="O2292" s="46">
        <f>Tabla2[[#This Row],[Operating Profit]]/Tabla2[[#This Row],[Total Sales]]</f>
        <v>0.4</v>
      </c>
      <c r="P2292" s="1" t="s">
        <v>82</v>
      </c>
    </row>
    <row r="2293" spans="1:16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3" t="str">
        <f>IFERROR(LEFT(Tabla2[[#This Row],[Product]],FIND(" ",Tabla2[[#This Row],[Product]])-3),Tabla2[[#This Row],[Product]])</f>
        <v>Women</v>
      </c>
      <c r="I2293" s="6">
        <v>55.000000000000007</v>
      </c>
      <c r="J2293" s="4">
        <v>4750</v>
      </c>
      <c r="K2293" s="6">
        <f>Tabla2[[#This Row],[Price per Unit]]*Tabla2[[#This Row],[Units Sold]]</f>
        <v>261250.00000000003</v>
      </c>
      <c r="L2293" s="52">
        <f>Tabla2[[#This Row],[Units Sold]]/Cálculos!$C$11</f>
        <v>1.9162026430687319E-4</v>
      </c>
      <c r="M2293" s="6">
        <f>Tabla2[[#This Row],[Total Sales]]-Tabla2[[#This Row],[Operating Profit]]</f>
        <v>169812.50000000003</v>
      </c>
      <c r="N2293" s="6">
        <v>91437.5</v>
      </c>
      <c r="O2293" s="46">
        <f>Tabla2[[#This Row],[Operating Profit]]/Tabla2[[#This Row],[Total Sales]]</f>
        <v>0.35</v>
      </c>
      <c r="P2293" s="1" t="s">
        <v>82</v>
      </c>
    </row>
    <row r="2294" spans="1:16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3" t="str">
        <f>IFERROR(LEFT(Tabla2[[#This Row],[Product]],FIND(" ",Tabla2[[#This Row],[Product]])-3),Tabla2[[#This Row],[Product]])</f>
        <v>Women</v>
      </c>
      <c r="I2294" s="6">
        <v>55.000000000000007</v>
      </c>
      <c r="J2294" s="4">
        <v>4750</v>
      </c>
      <c r="K2294" s="6">
        <f>Tabla2[[#This Row],[Price per Unit]]*Tabla2[[#This Row],[Units Sold]]</f>
        <v>261250.00000000003</v>
      </c>
      <c r="L2294" s="52">
        <f>Tabla2[[#This Row],[Units Sold]]/Cálculos!$C$11</f>
        <v>1.9162026430687319E-4</v>
      </c>
      <c r="M2294" s="6">
        <f>Tabla2[[#This Row],[Total Sales]]-Tabla2[[#This Row],[Operating Profit]]</f>
        <v>156750</v>
      </c>
      <c r="N2294" s="6">
        <v>104500.00000000001</v>
      </c>
      <c r="O2294" s="46">
        <f>Tabla2[[#This Row],[Operating Profit]]/Tabla2[[#This Row],[Total Sales]]</f>
        <v>0.4</v>
      </c>
      <c r="P2294" s="1" t="s">
        <v>82</v>
      </c>
    </row>
    <row r="2295" spans="1:16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3" t="str">
        <f>IFERROR(LEFT(Tabla2[[#This Row],[Product]],FIND(" ",Tabla2[[#This Row],[Product]])-3),Tabla2[[#This Row],[Product]])</f>
        <v>Men</v>
      </c>
      <c r="I2295" s="6">
        <v>65</v>
      </c>
      <c r="J2295" s="4">
        <v>4000</v>
      </c>
      <c r="K2295" s="6">
        <f>Tabla2[[#This Row],[Price per Unit]]*Tabla2[[#This Row],[Units Sold]]</f>
        <v>260000</v>
      </c>
      <c r="L2295" s="52">
        <f>Tabla2[[#This Row],[Units Sold]]/Cálculos!$C$11</f>
        <v>1.6136443310052479E-4</v>
      </c>
      <c r="M2295" s="6">
        <f>Tabla2[[#This Row],[Total Sales]]-Tabla2[[#This Row],[Operating Profit]]</f>
        <v>169000</v>
      </c>
      <c r="N2295" s="6">
        <v>91000</v>
      </c>
      <c r="O2295" s="46">
        <f>Tabla2[[#This Row],[Operating Profit]]/Tabla2[[#This Row],[Total Sales]]</f>
        <v>0.35</v>
      </c>
      <c r="P2295" s="1" t="s">
        <v>82</v>
      </c>
    </row>
    <row r="2296" spans="1:16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3" t="str">
        <f>IFERROR(LEFT(Tabla2[[#This Row],[Product]],FIND(" ",Tabla2[[#This Row],[Product]])-3),Tabla2[[#This Row],[Product]])</f>
        <v>Women</v>
      </c>
      <c r="I2296" s="6">
        <v>70</v>
      </c>
      <c r="J2296" s="4">
        <v>5000</v>
      </c>
      <c r="K2296" s="6">
        <f>Tabla2[[#This Row],[Price per Unit]]*Tabla2[[#This Row],[Units Sold]]</f>
        <v>350000</v>
      </c>
      <c r="L2296" s="52">
        <f>Tabla2[[#This Row],[Units Sold]]/Cálculos!$C$11</f>
        <v>2.01705541375656E-4</v>
      </c>
      <c r="M2296" s="6">
        <f>Tabla2[[#This Row],[Total Sales]]-Tabla2[[#This Row],[Operating Profit]]</f>
        <v>262500</v>
      </c>
      <c r="N2296" s="6">
        <v>87500</v>
      </c>
      <c r="O2296" s="46">
        <f>Tabla2[[#This Row],[Operating Profit]]/Tabla2[[#This Row],[Total Sales]]</f>
        <v>0.25</v>
      </c>
      <c r="P2296" s="1" t="s">
        <v>82</v>
      </c>
    </row>
    <row r="2297" spans="1:16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3" t="str">
        <f>IFERROR(LEFT(Tabla2[[#This Row],[Product]],FIND(" ",Tabla2[[#This Row],[Product]])-3),Tabla2[[#This Row],[Product]])</f>
        <v>Men</v>
      </c>
      <c r="I2297" s="6">
        <v>40</v>
      </c>
      <c r="J2297" s="4">
        <v>10250</v>
      </c>
      <c r="K2297" s="6">
        <f>Tabla2[[#This Row],[Price per Unit]]*Tabla2[[#This Row],[Units Sold]]</f>
        <v>410000</v>
      </c>
      <c r="L2297" s="52">
        <f>Tabla2[[#This Row],[Units Sold]]/Cálculos!$C$11</f>
        <v>4.1349635982009479E-4</v>
      </c>
      <c r="M2297" s="6">
        <f>Tabla2[[#This Row],[Total Sales]]-Tabla2[[#This Row],[Operating Profit]]</f>
        <v>225500</v>
      </c>
      <c r="N2297" s="6">
        <v>184500</v>
      </c>
      <c r="O2297" s="46">
        <f>Tabla2[[#This Row],[Operating Profit]]/Tabla2[[#This Row],[Total Sales]]</f>
        <v>0.45</v>
      </c>
      <c r="P2297" s="1" t="s">
        <v>82</v>
      </c>
    </row>
    <row r="2298" spans="1:16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3" t="str">
        <f>IFERROR(LEFT(Tabla2[[#This Row],[Product]],FIND(" ",Tabla2[[#This Row],[Product]])-3),Tabla2[[#This Row],[Product]])</f>
        <v>Men</v>
      </c>
      <c r="I2298" s="6">
        <v>40</v>
      </c>
      <c r="J2298" s="4">
        <v>8250</v>
      </c>
      <c r="K2298" s="6">
        <f>Tabla2[[#This Row],[Price per Unit]]*Tabla2[[#This Row],[Units Sold]]</f>
        <v>330000</v>
      </c>
      <c r="L2298" s="52">
        <f>Tabla2[[#This Row],[Units Sold]]/Cálculos!$C$11</f>
        <v>3.3281414326983237E-4</v>
      </c>
      <c r="M2298" s="6">
        <f>Tabla2[[#This Row],[Total Sales]]-Tabla2[[#This Row],[Operating Profit]]</f>
        <v>214500</v>
      </c>
      <c r="N2298" s="6">
        <v>115499.99999999999</v>
      </c>
      <c r="O2298" s="46">
        <f>Tabla2[[#This Row],[Operating Profit]]/Tabla2[[#This Row],[Total Sales]]</f>
        <v>0.35</v>
      </c>
      <c r="P2298" s="1" t="s">
        <v>82</v>
      </c>
    </row>
    <row r="2299" spans="1:16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3" t="str">
        <f>IFERROR(LEFT(Tabla2[[#This Row],[Product]],FIND(" ",Tabla2[[#This Row],[Product]])-3),Tabla2[[#This Row],[Product]])</f>
        <v>Women</v>
      </c>
      <c r="I2299" s="6">
        <v>30.000000000000004</v>
      </c>
      <c r="J2299" s="4">
        <v>8250</v>
      </c>
      <c r="K2299" s="6">
        <f>Tabla2[[#This Row],[Price per Unit]]*Tabla2[[#This Row],[Units Sold]]</f>
        <v>247500.00000000003</v>
      </c>
      <c r="L2299" s="52">
        <f>Tabla2[[#This Row],[Units Sold]]/Cálculos!$C$11</f>
        <v>3.3281414326983237E-4</v>
      </c>
      <c r="M2299" s="6">
        <f>Tabla2[[#This Row],[Total Sales]]-Tabla2[[#This Row],[Operating Profit]]</f>
        <v>185625.00000000003</v>
      </c>
      <c r="N2299" s="6">
        <v>61875.000000000007</v>
      </c>
      <c r="O2299" s="46">
        <f>Tabla2[[#This Row],[Operating Profit]]/Tabla2[[#This Row],[Total Sales]]</f>
        <v>0.25</v>
      </c>
      <c r="P2299" s="1" t="s">
        <v>82</v>
      </c>
    </row>
    <row r="2300" spans="1:16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3" t="str">
        <f>IFERROR(LEFT(Tabla2[[#This Row],[Product]],FIND(" ",Tabla2[[#This Row],[Product]])-3),Tabla2[[#This Row],[Product]])</f>
        <v>Women</v>
      </c>
      <c r="I2300" s="6">
        <v>35</v>
      </c>
      <c r="J2300" s="4">
        <v>6750</v>
      </c>
      <c r="K2300" s="6">
        <f>Tabla2[[#This Row],[Price per Unit]]*Tabla2[[#This Row],[Units Sold]]</f>
        <v>236250</v>
      </c>
      <c r="L2300" s="52">
        <f>Tabla2[[#This Row],[Units Sold]]/Cálculos!$C$11</f>
        <v>2.7230248085713561E-4</v>
      </c>
      <c r="M2300" s="6">
        <f>Tabla2[[#This Row],[Total Sales]]-Tabla2[[#This Row],[Operating Profit]]</f>
        <v>165375</v>
      </c>
      <c r="N2300" s="6">
        <v>70875</v>
      </c>
      <c r="O2300" s="46">
        <f>Tabla2[[#This Row],[Operating Profit]]/Tabla2[[#This Row],[Total Sales]]</f>
        <v>0.3</v>
      </c>
      <c r="P2300" s="1" t="s">
        <v>82</v>
      </c>
    </row>
    <row r="2301" spans="1:16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3" t="str">
        <f>IFERROR(LEFT(Tabla2[[#This Row],[Product]],FIND(" ",Tabla2[[#This Row],[Product]])-3),Tabla2[[#This Row],[Product]])</f>
        <v>Men</v>
      </c>
      <c r="I2301" s="6">
        <v>50</v>
      </c>
      <c r="J2301" s="4">
        <v>7250</v>
      </c>
      <c r="K2301" s="6">
        <f>Tabla2[[#This Row],[Price per Unit]]*Tabla2[[#This Row],[Units Sold]]</f>
        <v>362500</v>
      </c>
      <c r="L2301" s="52">
        <f>Tabla2[[#This Row],[Units Sold]]/Cálculos!$C$11</f>
        <v>2.9247303499470122E-4</v>
      </c>
      <c r="M2301" s="6">
        <f>Tabla2[[#This Row],[Total Sales]]-Tabla2[[#This Row],[Operating Profit]]</f>
        <v>235625</v>
      </c>
      <c r="N2301" s="6">
        <v>126874.99999999999</v>
      </c>
      <c r="O2301" s="46">
        <f>Tabla2[[#This Row],[Operating Profit]]/Tabla2[[#This Row],[Total Sales]]</f>
        <v>0.35</v>
      </c>
      <c r="P2301" s="1" t="s">
        <v>82</v>
      </c>
    </row>
    <row r="2302" spans="1:16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3" t="str">
        <f>IFERROR(LEFT(Tabla2[[#This Row],[Product]],FIND(" ",Tabla2[[#This Row],[Product]])-3),Tabla2[[#This Row],[Product]])</f>
        <v>Women</v>
      </c>
      <c r="I2302" s="6">
        <v>40</v>
      </c>
      <c r="J2302" s="4">
        <v>8250</v>
      </c>
      <c r="K2302" s="6">
        <f>Tabla2[[#This Row],[Price per Unit]]*Tabla2[[#This Row],[Units Sold]]</f>
        <v>330000</v>
      </c>
      <c r="L2302" s="52">
        <f>Tabla2[[#This Row],[Units Sold]]/Cálculos!$C$11</f>
        <v>3.3281414326983237E-4</v>
      </c>
      <c r="M2302" s="6">
        <f>Tabla2[[#This Row],[Total Sales]]-Tabla2[[#This Row],[Operating Profit]]</f>
        <v>165000</v>
      </c>
      <c r="N2302" s="6">
        <v>165000</v>
      </c>
      <c r="O2302" s="46">
        <f>Tabla2[[#This Row],[Operating Profit]]/Tabla2[[#This Row],[Total Sales]]</f>
        <v>0.5</v>
      </c>
      <c r="P2302" s="1" t="s">
        <v>82</v>
      </c>
    </row>
    <row r="2303" spans="1:16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3" t="str">
        <f>IFERROR(LEFT(Tabla2[[#This Row],[Product]],FIND(" ",Tabla2[[#This Row],[Product]])-3),Tabla2[[#This Row],[Product]])</f>
        <v>Men</v>
      </c>
      <c r="I2303" s="6">
        <v>40</v>
      </c>
      <c r="J2303" s="4">
        <v>10750</v>
      </c>
      <c r="K2303" s="6">
        <f>Tabla2[[#This Row],[Price per Unit]]*Tabla2[[#This Row],[Units Sold]]</f>
        <v>430000</v>
      </c>
      <c r="L2303" s="52">
        <f>Tabla2[[#This Row],[Units Sold]]/Cálculos!$C$11</f>
        <v>4.336669139576604E-4</v>
      </c>
      <c r="M2303" s="6">
        <f>Tabla2[[#This Row],[Total Sales]]-Tabla2[[#This Row],[Operating Profit]]</f>
        <v>236500</v>
      </c>
      <c r="N2303" s="6">
        <v>193500</v>
      </c>
      <c r="O2303" s="46">
        <f>Tabla2[[#This Row],[Operating Profit]]/Tabla2[[#This Row],[Total Sales]]</f>
        <v>0.45</v>
      </c>
      <c r="P2303" s="1" t="s">
        <v>82</v>
      </c>
    </row>
    <row r="2304" spans="1:16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3" t="str">
        <f>IFERROR(LEFT(Tabla2[[#This Row],[Product]],FIND(" ",Tabla2[[#This Row],[Product]])-3),Tabla2[[#This Row],[Product]])</f>
        <v>Men</v>
      </c>
      <c r="I2304" s="6">
        <v>40</v>
      </c>
      <c r="J2304" s="4">
        <v>7250</v>
      </c>
      <c r="K2304" s="6">
        <f>Tabla2[[#This Row],[Price per Unit]]*Tabla2[[#This Row],[Units Sold]]</f>
        <v>290000</v>
      </c>
      <c r="L2304" s="52">
        <f>Tabla2[[#This Row],[Units Sold]]/Cálculos!$C$11</f>
        <v>2.9247303499470122E-4</v>
      </c>
      <c r="M2304" s="6">
        <f>Tabla2[[#This Row],[Total Sales]]-Tabla2[[#This Row],[Operating Profit]]</f>
        <v>188500</v>
      </c>
      <c r="N2304" s="6">
        <v>101500</v>
      </c>
      <c r="O2304" s="46">
        <f>Tabla2[[#This Row],[Operating Profit]]/Tabla2[[#This Row],[Total Sales]]</f>
        <v>0.35</v>
      </c>
      <c r="P2304" s="1" t="s">
        <v>82</v>
      </c>
    </row>
    <row r="2305" spans="1:16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3" t="str">
        <f>IFERROR(LEFT(Tabla2[[#This Row],[Product]],FIND(" ",Tabla2[[#This Row],[Product]])-3),Tabla2[[#This Row],[Product]])</f>
        <v>Women</v>
      </c>
      <c r="I2305" s="6">
        <v>30.000000000000004</v>
      </c>
      <c r="J2305" s="4">
        <v>7750</v>
      </c>
      <c r="K2305" s="6">
        <f>Tabla2[[#This Row],[Price per Unit]]*Tabla2[[#This Row],[Units Sold]]</f>
        <v>232500.00000000003</v>
      </c>
      <c r="L2305" s="52">
        <f>Tabla2[[#This Row],[Units Sold]]/Cálculos!$C$11</f>
        <v>3.1264358913226677E-4</v>
      </c>
      <c r="M2305" s="6">
        <f>Tabla2[[#This Row],[Total Sales]]-Tabla2[[#This Row],[Operating Profit]]</f>
        <v>174375.00000000003</v>
      </c>
      <c r="N2305" s="6">
        <v>58125.000000000007</v>
      </c>
      <c r="O2305" s="46">
        <f>Tabla2[[#This Row],[Operating Profit]]/Tabla2[[#This Row],[Total Sales]]</f>
        <v>0.25</v>
      </c>
      <c r="P2305" s="1" t="s">
        <v>82</v>
      </c>
    </row>
    <row r="2306" spans="1:16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3" t="str">
        <f>IFERROR(LEFT(Tabla2[[#This Row],[Product]],FIND(" ",Tabla2[[#This Row],[Product]])-3),Tabla2[[#This Row],[Product]])</f>
        <v>Women</v>
      </c>
      <c r="I2306" s="6">
        <v>35</v>
      </c>
      <c r="J2306" s="4">
        <v>6250</v>
      </c>
      <c r="K2306" s="6">
        <f>Tabla2[[#This Row],[Price per Unit]]*Tabla2[[#This Row],[Units Sold]]</f>
        <v>218750</v>
      </c>
      <c r="L2306" s="52">
        <f>Tabla2[[#This Row],[Units Sold]]/Cálculos!$C$11</f>
        <v>2.5213192671957001E-4</v>
      </c>
      <c r="M2306" s="6">
        <f>Tabla2[[#This Row],[Total Sales]]-Tabla2[[#This Row],[Operating Profit]]</f>
        <v>153125</v>
      </c>
      <c r="N2306" s="6">
        <v>65625</v>
      </c>
      <c r="O2306" s="46">
        <f>Tabla2[[#This Row],[Operating Profit]]/Tabla2[[#This Row],[Total Sales]]</f>
        <v>0.3</v>
      </c>
      <c r="P2306" s="1" t="s">
        <v>82</v>
      </c>
    </row>
    <row r="2307" spans="1:16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3" t="str">
        <f>IFERROR(LEFT(Tabla2[[#This Row],[Product]],FIND(" ",Tabla2[[#This Row],[Product]])-3),Tabla2[[#This Row],[Product]])</f>
        <v>Men</v>
      </c>
      <c r="I2307" s="6">
        <v>50</v>
      </c>
      <c r="J2307" s="4">
        <v>7000</v>
      </c>
      <c r="K2307" s="6">
        <f>Tabla2[[#This Row],[Price per Unit]]*Tabla2[[#This Row],[Units Sold]]</f>
        <v>350000</v>
      </c>
      <c r="L2307" s="52">
        <f>Tabla2[[#This Row],[Units Sold]]/Cálculos!$C$11</f>
        <v>2.8238775792591842E-4</v>
      </c>
      <c r="M2307" s="6">
        <f>Tabla2[[#This Row],[Total Sales]]-Tabla2[[#This Row],[Operating Profit]]</f>
        <v>227500</v>
      </c>
      <c r="N2307" s="6">
        <v>122499.99999999999</v>
      </c>
      <c r="O2307" s="46">
        <f>Tabla2[[#This Row],[Operating Profit]]/Tabla2[[#This Row],[Total Sales]]</f>
        <v>0.35</v>
      </c>
      <c r="P2307" s="1" t="s">
        <v>82</v>
      </c>
    </row>
    <row r="2308" spans="1:16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3" t="str">
        <f>IFERROR(LEFT(Tabla2[[#This Row],[Product]],FIND(" ",Tabla2[[#This Row],[Product]])-3),Tabla2[[#This Row],[Product]])</f>
        <v>Women</v>
      </c>
      <c r="I2308" s="6">
        <v>35</v>
      </c>
      <c r="J2308" s="4">
        <v>8000</v>
      </c>
      <c r="K2308" s="6">
        <f>Tabla2[[#This Row],[Price per Unit]]*Tabla2[[#This Row],[Units Sold]]</f>
        <v>280000</v>
      </c>
      <c r="L2308" s="52">
        <f>Tabla2[[#This Row],[Units Sold]]/Cálculos!$C$11</f>
        <v>3.2272886620104957E-4</v>
      </c>
      <c r="M2308" s="6">
        <f>Tabla2[[#This Row],[Total Sales]]-Tabla2[[#This Row],[Operating Profit]]</f>
        <v>140000</v>
      </c>
      <c r="N2308" s="6">
        <v>140000</v>
      </c>
      <c r="O2308" s="46">
        <f>Tabla2[[#This Row],[Operating Profit]]/Tabla2[[#This Row],[Total Sales]]</f>
        <v>0.5</v>
      </c>
      <c r="P2308" s="1" t="s">
        <v>82</v>
      </c>
    </row>
    <row r="2309" spans="1:16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3" t="str">
        <f>IFERROR(LEFT(Tabla2[[#This Row],[Product]],FIND(" ",Tabla2[[#This Row],[Product]])-3),Tabla2[[#This Row],[Product]])</f>
        <v>Men</v>
      </c>
      <c r="I2309" s="6">
        <v>35</v>
      </c>
      <c r="J2309" s="4">
        <v>10200</v>
      </c>
      <c r="K2309" s="6">
        <f>Tabla2[[#This Row],[Price per Unit]]*Tabla2[[#This Row],[Units Sold]]</f>
        <v>357000</v>
      </c>
      <c r="L2309" s="52">
        <f>Tabla2[[#This Row],[Units Sold]]/Cálculos!$C$11</f>
        <v>4.1147930440633821E-4</v>
      </c>
      <c r="M2309" s="6">
        <f>Tabla2[[#This Row],[Total Sales]]-Tabla2[[#This Row],[Operating Profit]]</f>
        <v>196350</v>
      </c>
      <c r="N2309" s="6">
        <v>160650</v>
      </c>
      <c r="O2309" s="46">
        <f>Tabla2[[#This Row],[Operating Profit]]/Tabla2[[#This Row],[Total Sales]]</f>
        <v>0.45</v>
      </c>
      <c r="P2309" s="1" t="s">
        <v>82</v>
      </c>
    </row>
    <row r="2310" spans="1:16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3" t="str">
        <f>IFERROR(LEFT(Tabla2[[#This Row],[Product]],FIND(" ",Tabla2[[#This Row],[Product]])-3),Tabla2[[#This Row],[Product]])</f>
        <v>Men</v>
      </c>
      <c r="I2310" s="6">
        <v>35</v>
      </c>
      <c r="J2310" s="4">
        <v>7000</v>
      </c>
      <c r="K2310" s="6">
        <f>Tabla2[[#This Row],[Price per Unit]]*Tabla2[[#This Row],[Units Sold]]</f>
        <v>245000</v>
      </c>
      <c r="L2310" s="52">
        <f>Tabla2[[#This Row],[Units Sold]]/Cálculos!$C$11</f>
        <v>2.8238775792591842E-4</v>
      </c>
      <c r="M2310" s="6">
        <f>Tabla2[[#This Row],[Total Sales]]-Tabla2[[#This Row],[Operating Profit]]</f>
        <v>159250</v>
      </c>
      <c r="N2310" s="6">
        <v>85750</v>
      </c>
      <c r="O2310" s="46">
        <f>Tabla2[[#This Row],[Operating Profit]]/Tabla2[[#This Row],[Total Sales]]</f>
        <v>0.35</v>
      </c>
      <c r="P2310" s="1" t="s">
        <v>82</v>
      </c>
    </row>
    <row r="2311" spans="1:16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3" t="str">
        <f>IFERROR(LEFT(Tabla2[[#This Row],[Product]],FIND(" ",Tabla2[[#This Row],[Product]])-3),Tabla2[[#This Row],[Product]])</f>
        <v>Women</v>
      </c>
      <c r="I2311" s="6">
        <v>25</v>
      </c>
      <c r="J2311" s="4">
        <v>7250</v>
      </c>
      <c r="K2311" s="6">
        <f>Tabla2[[#This Row],[Price per Unit]]*Tabla2[[#This Row],[Units Sold]]</f>
        <v>181250</v>
      </c>
      <c r="L2311" s="52">
        <f>Tabla2[[#This Row],[Units Sold]]/Cálculos!$C$11</f>
        <v>2.9247303499470122E-4</v>
      </c>
      <c r="M2311" s="6">
        <f>Tabla2[[#This Row],[Total Sales]]-Tabla2[[#This Row],[Operating Profit]]</f>
        <v>135937.5</v>
      </c>
      <c r="N2311" s="6">
        <v>45312.5</v>
      </c>
      <c r="O2311" s="46">
        <f>Tabla2[[#This Row],[Operating Profit]]/Tabla2[[#This Row],[Total Sales]]</f>
        <v>0.25</v>
      </c>
      <c r="P2311" s="1" t="s">
        <v>82</v>
      </c>
    </row>
    <row r="2312" spans="1:16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3" t="str">
        <f>IFERROR(LEFT(Tabla2[[#This Row],[Product]],FIND(" ",Tabla2[[#This Row],[Product]])-3),Tabla2[[#This Row],[Product]])</f>
        <v>Women</v>
      </c>
      <c r="I2312" s="6">
        <v>29.999999999999993</v>
      </c>
      <c r="J2312" s="4">
        <v>5750</v>
      </c>
      <c r="K2312" s="6">
        <f>Tabla2[[#This Row],[Price per Unit]]*Tabla2[[#This Row],[Units Sold]]</f>
        <v>172499.99999999997</v>
      </c>
      <c r="L2312" s="52">
        <f>Tabla2[[#This Row],[Units Sold]]/Cálculos!$C$11</f>
        <v>2.319613725820044E-4</v>
      </c>
      <c r="M2312" s="6">
        <f>Tabla2[[#This Row],[Total Sales]]-Tabla2[[#This Row],[Operating Profit]]</f>
        <v>120749.99999999997</v>
      </c>
      <c r="N2312" s="6">
        <v>51749.999999999993</v>
      </c>
      <c r="O2312" s="46">
        <f>Tabla2[[#This Row],[Operating Profit]]/Tabla2[[#This Row],[Total Sales]]</f>
        <v>0.3</v>
      </c>
      <c r="P2312" s="1" t="s">
        <v>82</v>
      </c>
    </row>
    <row r="2313" spans="1:16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3" t="str">
        <f>IFERROR(LEFT(Tabla2[[#This Row],[Product]],FIND(" ",Tabla2[[#This Row],[Product]])-3),Tabla2[[#This Row],[Product]])</f>
        <v>Men</v>
      </c>
      <c r="I2313" s="6">
        <v>45.000000000000007</v>
      </c>
      <c r="J2313" s="4">
        <v>6250</v>
      </c>
      <c r="K2313" s="6">
        <f>Tabla2[[#This Row],[Price per Unit]]*Tabla2[[#This Row],[Units Sold]]</f>
        <v>281250.00000000006</v>
      </c>
      <c r="L2313" s="52">
        <f>Tabla2[[#This Row],[Units Sold]]/Cálculos!$C$11</f>
        <v>2.5213192671957001E-4</v>
      </c>
      <c r="M2313" s="6">
        <f>Tabla2[[#This Row],[Total Sales]]-Tabla2[[#This Row],[Operating Profit]]</f>
        <v>182812.50000000006</v>
      </c>
      <c r="N2313" s="6">
        <v>98437.500000000015</v>
      </c>
      <c r="O2313" s="46">
        <f>Tabla2[[#This Row],[Operating Profit]]/Tabla2[[#This Row],[Total Sales]]</f>
        <v>0.35</v>
      </c>
      <c r="P2313" s="1" t="s">
        <v>82</v>
      </c>
    </row>
    <row r="2314" spans="1:16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3" t="str">
        <f>IFERROR(LEFT(Tabla2[[#This Row],[Product]],FIND(" ",Tabla2[[#This Row],[Product]])-3),Tabla2[[#This Row],[Product]])</f>
        <v>Women</v>
      </c>
      <c r="I2314" s="6">
        <v>35</v>
      </c>
      <c r="J2314" s="4">
        <v>7250</v>
      </c>
      <c r="K2314" s="6">
        <f>Tabla2[[#This Row],[Price per Unit]]*Tabla2[[#This Row],[Units Sold]]</f>
        <v>253750</v>
      </c>
      <c r="L2314" s="52">
        <f>Tabla2[[#This Row],[Units Sold]]/Cálculos!$C$11</f>
        <v>2.9247303499470122E-4</v>
      </c>
      <c r="M2314" s="6">
        <f>Tabla2[[#This Row],[Total Sales]]-Tabla2[[#This Row],[Operating Profit]]</f>
        <v>126875</v>
      </c>
      <c r="N2314" s="6">
        <v>126875</v>
      </c>
      <c r="O2314" s="46">
        <f>Tabla2[[#This Row],[Operating Profit]]/Tabla2[[#This Row],[Total Sales]]</f>
        <v>0.5</v>
      </c>
      <c r="P2314" s="1" t="s">
        <v>82</v>
      </c>
    </row>
    <row r="2315" spans="1:16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3" t="str">
        <f>IFERROR(LEFT(Tabla2[[#This Row],[Product]],FIND(" ",Tabla2[[#This Row],[Product]])-3),Tabla2[[#This Row],[Product]])</f>
        <v>Men</v>
      </c>
      <c r="I2315" s="6">
        <v>35</v>
      </c>
      <c r="J2315" s="4">
        <v>9750</v>
      </c>
      <c r="K2315" s="6">
        <f>Tabla2[[#This Row],[Price per Unit]]*Tabla2[[#This Row],[Units Sold]]</f>
        <v>341250</v>
      </c>
      <c r="L2315" s="52">
        <f>Tabla2[[#This Row],[Units Sold]]/Cálculos!$C$11</f>
        <v>3.9332580568252919E-4</v>
      </c>
      <c r="M2315" s="6">
        <f>Tabla2[[#This Row],[Total Sales]]-Tabla2[[#This Row],[Operating Profit]]</f>
        <v>187687.5</v>
      </c>
      <c r="N2315" s="6">
        <v>153562.5</v>
      </c>
      <c r="O2315" s="46">
        <f>Tabla2[[#This Row],[Operating Profit]]/Tabla2[[#This Row],[Total Sales]]</f>
        <v>0.45</v>
      </c>
      <c r="P2315" s="1" t="s">
        <v>82</v>
      </c>
    </row>
    <row r="2316" spans="1:16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3" t="str">
        <f>IFERROR(LEFT(Tabla2[[#This Row],[Product]],FIND(" ",Tabla2[[#This Row],[Product]])-3),Tabla2[[#This Row],[Product]])</f>
        <v>Men</v>
      </c>
      <c r="I2316" s="6">
        <v>35</v>
      </c>
      <c r="J2316" s="4">
        <v>6750</v>
      </c>
      <c r="K2316" s="6">
        <f>Tabla2[[#This Row],[Price per Unit]]*Tabla2[[#This Row],[Units Sold]]</f>
        <v>236250</v>
      </c>
      <c r="L2316" s="52">
        <f>Tabla2[[#This Row],[Units Sold]]/Cálculos!$C$11</f>
        <v>2.7230248085713561E-4</v>
      </c>
      <c r="M2316" s="6">
        <f>Tabla2[[#This Row],[Total Sales]]-Tabla2[[#This Row],[Operating Profit]]</f>
        <v>153562.5</v>
      </c>
      <c r="N2316" s="6">
        <v>82687.5</v>
      </c>
      <c r="O2316" s="46">
        <f>Tabla2[[#This Row],[Operating Profit]]/Tabla2[[#This Row],[Total Sales]]</f>
        <v>0.35</v>
      </c>
      <c r="P2316" s="1" t="s">
        <v>82</v>
      </c>
    </row>
    <row r="2317" spans="1:16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3" t="str">
        <f>IFERROR(LEFT(Tabla2[[#This Row],[Product]],FIND(" ",Tabla2[[#This Row],[Product]])-3),Tabla2[[#This Row],[Product]])</f>
        <v>Women</v>
      </c>
      <c r="I2317" s="6">
        <v>25</v>
      </c>
      <c r="J2317" s="4">
        <v>6750</v>
      </c>
      <c r="K2317" s="6">
        <f>Tabla2[[#This Row],[Price per Unit]]*Tabla2[[#This Row],[Units Sold]]</f>
        <v>168750</v>
      </c>
      <c r="L2317" s="52">
        <f>Tabla2[[#This Row],[Units Sold]]/Cálculos!$C$11</f>
        <v>2.7230248085713561E-4</v>
      </c>
      <c r="M2317" s="6">
        <f>Tabla2[[#This Row],[Total Sales]]-Tabla2[[#This Row],[Operating Profit]]</f>
        <v>126562.5</v>
      </c>
      <c r="N2317" s="6">
        <v>42187.5</v>
      </c>
      <c r="O2317" s="46">
        <f>Tabla2[[#This Row],[Operating Profit]]/Tabla2[[#This Row],[Total Sales]]</f>
        <v>0.25</v>
      </c>
      <c r="P2317" s="1" t="s">
        <v>82</v>
      </c>
    </row>
    <row r="2318" spans="1:16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3" t="str">
        <f>IFERROR(LEFT(Tabla2[[#This Row],[Product]],FIND(" ",Tabla2[[#This Row],[Product]])-3),Tabla2[[#This Row],[Product]])</f>
        <v>Women</v>
      </c>
      <c r="I2318" s="6">
        <v>29.999999999999993</v>
      </c>
      <c r="J2318" s="4">
        <v>6000</v>
      </c>
      <c r="K2318" s="6">
        <f>Tabla2[[#This Row],[Price per Unit]]*Tabla2[[#This Row],[Units Sold]]</f>
        <v>179999.99999999997</v>
      </c>
      <c r="L2318" s="52">
        <f>Tabla2[[#This Row],[Units Sold]]/Cálculos!$C$11</f>
        <v>2.4204664965078721E-4</v>
      </c>
      <c r="M2318" s="6">
        <f>Tabla2[[#This Row],[Total Sales]]-Tabla2[[#This Row],[Operating Profit]]</f>
        <v>125999.99999999997</v>
      </c>
      <c r="N2318" s="6">
        <v>53999.999999999993</v>
      </c>
      <c r="O2318" s="46">
        <f>Tabla2[[#This Row],[Operating Profit]]/Tabla2[[#This Row],[Total Sales]]</f>
        <v>0.3</v>
      </c>
      <c r="P2318" s="1" t="s">
        <v>82</v>
      </c>
    </row>
    <row r="2319" spans="1:16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3" t="str">
        <f>IFERROR(LEFT(Tabla2[[#This Row],[Product]],FIND(" ",Tabla2[[#This Row],[Product]])-3),Tabla2[[#This Row],[Product]])</f>
        <v>Men</v>
      </c>
      <c r="I2319" s="6">
        <v>50</v>
      </c>
      <c r="J2319" s="4">
        <v>6250</v>
      </c>
      <c r="K2319" s="6">
        <f>Tabla2[[#This Row],[Price per Unit]]*Tabla2[[#This Row],[Units Sold]]</f>
        <v>312500</v>
      </c>
      <c r="L2319" s="52">
        <f>Tabla2[[#This Row],[Units Sold]]/Cálculos!$C$11</f>
        <v>2.5213192671957001E-4</v>
      </c>
      <c r="M2319" s="6">
        <f>Tabla2[[#This Row],[Total Sales]]-Tabla2[[#This Row],[Operating Profit]]</f>
        <v>203125</v>
      </c>
      <c r="N2319" s="6">
        <v>109375</v>
      </c>
      <c r="O2319" s="46">
        <f>Tabla2[[#This Row],[Operating Profit]]/Tabla2[[#This Row],[Total Sales]]</f>
        <v>0.35</v>
      </c>
      <c r="P2319" s="1" t="s">
        <v>82</v>
      </c>
    </row>
    <row r="2320" spans="1:16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3" t="str">
        <f>IFERROR(LEFT(Tabla2[[#This Row],[Product]],FIND(" ",Tabla2[[#This Row],[Product]])-3),Tabla2[[#This Row],[Product]])</f>
        <v>Women</v>
      </c>
      <c r="I2320" s="6">
        <v>40</v>
      </c>
      <c r="J2320" s="4">
        <v>7750</v>
      </c>
      <c r="K2320" s="6">
        <f>Tabla2[[#This Row],[Price per Unit]]*Tabla2[[#This Row],[Units Sold]]</f>
        <v>310000</v>
      </c>
      <c r="L2320" s="52">
        <f>Tabla2[[#This Row],[Units Sold]]/Cálculos!$C$11</f>
        <v>3.1264358913226677E-4</v>
      </c>
      <c r="M2320" s="6">
        <f>Tabla2[[#This Row],[Total Sales]]-Tabla2[[#This Row],[Operating Profit]]</f>
        <v>155000</v>
      </c>
      <c r="N2320" s="6">
        <v>155000</v>
      </c>
      <c r="O2320" s="46">
        <f>Tabla2[[#This Row],[Operating Profit]]/Tabla2[[#This Row],[Total Sales]]</f>
        <v>0.5</v>
      </c>
      <c r="P2320" s="1" t="s">
        <v>82</v>
      </c>
    </row>
    <row r="2321" spans="1:16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3" t="str">
        <f>IFERROR(LEFT(Tabla2[[#This Row],[Product]],FIND(" ",Tabla2[[#This Row],[Product]])-3),Tabla2[[#This Row],[Product]])</f>
        <v>Men</v>
      </c>
      <c r="I2321" s="6">
        <v>50</v>
      </c>
      <c r="J2321" s="4">
        <v>10450</v>
      </c>
      <c r="K2321" s="6">
        <f>Tabla2[[#This Row],[Price per Unit]]*Tabla2[[#This Row],[Units Sold]]</f>
        <v>522500</v>
      </c>
      <c r="L2321" s="52">
        <f>Tabla2[[#This Row],[Units Sold]]/Cálculos!$C$11</f>
        <v>4.2156458147512101E-4</v>
      </c>
      <c r="M2321" s="6">
        <f>Tabla2[[#This Row],[Total Sales]]-Tabla2[[#This Row],[Operating Profit]]</f>
        <v>287375</v>
      </c>
      <c r="N2321" s="6">
        <v>235125</v>
      </c>
      <c r="O2321" s="46">
        <f>Tabla2[[#This Row],[Operating Profit]]/Tabla2[[#This Row],[Total Sales]]</f>
        <v>0.45</v>
      </c>
      <c r="P2321" s="1" t="s">
        <v>82</v>
      </c>
    </row>
    <row r="2322" spans="1:16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3" t="str">
        <f>IFERROR(LEFT(Tabla2[[#This Row],[Product]],FIND(" ",Tabla2[[#This Row],[Product]])-3),Tabla2[[#This Row],[Product]])</f>
        <v>Men</v>
      </c>
      <c r="I2322" s="6">
        <v>50</v>
      </c>
      <c r="J2322" s="4">
        <v>7500</v>
      </c>
      <c r="K2322" s="6">
        <f>Tabla2[[#This Row],[Price per Unit]]*Tabla2[[#This Row],[Units Sold]]</f>
        <v>375000</v>
      </c>
      <c r="L2322" s="52">
        <f>Tabla2[[#This Row],[Units Sold]]/Cálculos!$C$11</f>
        <v>3.0255831206348402E-4</v>
      </c>
      <c r="M2322" s="6">
        <f>Tabla2[[#This Row],[Total Sales]]-Tabla2[[#This Row],[Operating Profit]]</f>
        <v>243750</v>
      </c>
      <c r="N2322" s="6">
        <v>131250</v>
      </c>
      <c r="O2322" s="46">
        <f>Tabla2[[#This Row],[Operating Profit]]/Tabla2[[#This Row],[Total Sales]]</f>
        <v>0.35</v>
      </c>
      <c r="P2322" s="1" t="s">
        <v>82</v>
      </c>
    </row>
    <row r="2323" spans="1:16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3" t="str">
        <f>IFERROR(LEFT(Tabla2[[#This Row],[Product]],FIND(" ",Tabla2[[#This Row],[Product]])-3),Tabla2[[#This Row],[Product]])</f>
        <v>Women</v>
      </c>
      <c r="I2323" s="6">
        <v>45</v>
      </c>
      <c r="J2323" s="4">
        <v>7250</v>
      </c>
      <c r="K2323" s="6">
        <f>Tabla2[[#This Row],[Price per Unit]]*Tabla2[[#This Row],[Units Sold]]</f>
        <v>326250</v>
      </c>
      <c r="L2323" s="52">
        <f>Tabla2[[#This Row],[Units Sold]]/Cálculos!$C$11</f>
        <v>2.9247303499470122E-4</v>
      </c>
      <c r="M2323" s="6">
        <f>Tabla2[[#This Row],[Total Sales]]-Tabla2[[#This Row],[Operating Profit]]</f>
        <v>244687.5</v>
      </c>
      <c r="N2323" s="6">
        <v>81562.5</v>
      </c>
      <c r="O2323" s="46">
        <f>Tabla2[[#This Row],[Operating Profit]]/Tabla2[[#This Row],[Total Sales]]</f>
        <v>0.25</v>
      </c>
      <c r="P2323" s="1" t="s">
        <v>82</v>
      </c>
    </row>
    <row r="2324" spans="1:16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3" t="str">
        <f>IFERROR(LEFT(Tabla2[[#This Row],[Product]],FIND(" ",Tabla2[[#This Row],[Product]])-3),Tabla2[[#This Row],[Product]])</f>
        <v>Women</v>
      </c>
      <c r="I2324" s="6">
        <v>45</v>
      </c>
      <c r="J2324" s="4">
        <v>6750</v>
      </c>
      <c r="K2324" s="6">
        <f>Tabla2[[#This Row],[Price per Unit]]*Tabla2[[#This Row],[Units Sold]]</f>
        <v>303750</v>
      </c>
      <c r="L2324" s="52">
        <f>Tabla2[[#This Row],[Units Sold]]/Cálculos!$C$11</f>
        <v>2.7230248085713561E-4</v>
      </c>
      <c r="M2324" s="6">
        <f>Tabla2[[#This Row],[Total Sales]]-Tabla2[[#This Row],[Operating Profit]]</f>
        <v>212625</v>
      </c>
      <c r="N2324" s="6">
        <v>91125</v>
      </c>
      <c r="O2324" s="46">
        <f>Tabla2[[#This Row],[Operating Profit]]/Tabla2[[#This Row],[Total Sales]]</f>
        <v>0.3</v>
      </c>
      <c r="P2324" s="1" t="s">
        <v>82</v>
      </c>
    </row>
    <row r="2325" spans="1:16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3" t="str">
        <f>IFERROR(LEFT(Tabla2[[#This Row],[Product]],FIND(" ",Tabla2[[#This Row],[Product]])-3),Tabla2[[#This Row],[Product]])</f>
        <v>Men</v>
      </c>
      <c r="I2325" s="6">
        <v>54.999999999999993</v>
      </c>
      <c r="J2325" s="4">
        <v>7000</v>
      </c>
      <c r="K2325" s="6">
        <f>Tabla2[[#This Row],[Price per Unit]]*Tabla2[[#This Row],[Units Sold]]</f>
        <v>384999.99999999994</v>
      </c>
      <c r="L2325" s="52">
        <f>Tabla2[[#This Row],[Units Sold]]/Cálculos!$C$11</f>
        <v>2.8238775792591842E-4</v>
      </c>
      <c r="M2325" s="6">
        <f>Tabla2[[#This Row],[Total Sales]]-Tabla2[[#This Row],[Operating Profit]]</f>
        <v>250249.99999999997</v>
      </c>
      <c r="N2325" s="6">
        <v>134749.99999999997</v>
      </c>
      <c r="O2325" s="46">
        <f>Tabla2[[#This Row],[Operating Profit]]/Tabla2[[#This Row],[Total Sales]]</f>
        <v>0.35</v>
      </c>
      <c r="P2325" s="1" t="s">
        <v>82</v>
      </c>
    </row>
    <row r="2326" spans="1:16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3" t="str">
        <f>IFERROR(LEFT(Tabla2[[#This Row],[Product]],FIND(" ",Tabla2[[#This Row],[Product]])-3),Tabla2[[#This Row],[Product]])</f>
        <v>Women</v>
      </c>
      <c r="I2326" s="6">
        <v>60</v>
      </c>
      <c r="J2326" s="4">
        <v>8000</v>
      </c>
      <c r="K2326" s="6">
        <f>Tabla2[[#This Row],[Price per Unit]]*Tabla2[[#This Row],[Units Sold]]</f>
        <v>480000</v>
      </c>
      <c r="L2326" s="52">
        <f>Tabla2[[#This Row],[Units Sold]]/Cálculos!$C$11</f>
        <v>3.2272886620104957E-4</v>
      </c>
      <c r="M2326" s="6">
        <f>Tabla2[[#This Row],[Total Sales]]-Tabla2[[#This Row],[Operating Profit]]</f>
        <v>240000</v>
      </c>
      <c r="N2326" s="6">
        <v>240000</v>
      </c>
      <c r="O2326" s="46">
        <f>Tabla2[[#This Row],[Operating Profit]]/Tabla2[[#This Row],[Total Sales]]</f>
        <v>0.5</v>
      </c>
      <c r="P2326" s="1" t="s">
        <v>82</v>
      </c>
    </row>
    <row r="2327" spans="1:16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3" t="str">
        <f>IFERROR(LEFT(Tabla2[[#This Row],[Product]],FIND(" ",Tabla2[[#This Row],[Product]])-3),Tabla2[[#This Row],[Product]])</f>
        <v>Men</v>
      </c>
      <c r="I2327" s="6">
        <v>54.999999999999993</v>
      </c>
      <c r="J2327" s="4">
        <v>10500</v>
      </c>
      <c r="K2327" s="6">
        <f>Tabla2[[#This Row],[Price per Unit]]*Tabla2[[#This Row],[Units Sold]]</f>
        <v>577499.99999999988</v>
      </c>
      <c r="L2327" s="52">
        <f>Tabla2[[#This Row],[Units Sold]]/Cálculos!$C$11</f>
        <v>4.235816368888776E-4</v>
      </c>
      <c r="M2327" s="6">
        <f>Tabla2[[#This Row],[Total Sales]]-Tabla2[[#This Row],[Operating Profit]]</f>
        <v>317624.99999999994</v>
      </c>
      <c r="N2327" s="6">
        <v>259874.99999999994</v>
      </c>
      <c r="O2327" s="46">
        <f>Tabla2[[#This Row],[Operating Profit]]/Tabla2[[#This Row],[Total Sales]]</f>
        <v>0.45</v>
      </c>
      <c r="P2327" s="1" t="s">
        <v>82</v>
      </c>
    </row>
    <row r="2328" spans="1:16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3" t="str">
        <f>IFERROR(LEFT(Tabla2[[#This Row],[Product]],FIND(" ",Tabla2[[#This Row],[Product]])-3),Tabla2[[#This Row],[Product]])</f>
        <v>Men</v>
      </c>
      <c r="I2328" s="6">
        <v>50</v>
      </c>
      <c r="J2328" s="4">
        <v>8000</v>
      </c>
      <c r="K2328" s="6">
        <f>Tabla2[[#This Row],[Price per Unit]]*Tabla2[[#This Row],[Units Sold]]</f>
        <v>400000</v>
      </c>
      <c r="L2328" s="52">
        <f>Tabla2[[#This Row],[Units Sold]]/Cálculos!$C$11</f>
        <v>3.2272886620104957E-4</v>
      </c>
      <c r="M2328" s="6">
        <f>Tabla2[[#This Row],[Total Sales]]-Tabla2[[#This Row],[Operating Profit]]</f>
        <v>260000</v>
      </c>
      <c r="N2328" s="6">
        <v>140000</v>
      </c>
      <c r="O2328" s="46">
        <f>Tabla2[[#This Row],[Operating Profit]]/Tabla2[[#This Row],[Total Sales]]</f>
        <v>0.35</v>
      </c>
      <c r="P2328" s="1" t="s">
        <v>82</v>
      </c>
    </row>
    <row r="2329" spans="1:16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3" t="str">
        <f>IFERROR(LEFT(Tabla2[[#This Row],[Product]],FIND(" ",Tabla2[[#This Row],[Product]])-3),Tabla2[[#This Row],[Product]])</f>
        <v>Women</v>
      </c>
      <c r="I2329" s="6">
        <v>50</v>
      </c>
      <c r="J2329" s="4">
        <v>7750</v>
      </c>
      <c r="K2329" s="6">
        <f>Tabla2[[#This Row],[Price per Unit]]*Tabla2[[#This Row],[Units Sold]]</f>
        <v>387500</v>
      </c>
      <c r="L2329" s="52">
        <f>Tabla2[[#This Row],[Units Sold]]/Cálculos!$C$11</f>
        <v>3.1264358913226677E-4</v>
      </c>
      <c r="M2329" s="6">
        <f>Tabla2[[#This Row],[Total Sales]]-Tabla2[[#This Row],[Operating Profit]]</f>
        <v>290625</v>
      </c>
      <c r="N2329" s="6">
        <v>96875</v>
      </c>
      <c r="O2329" s="46">
        <f>Tabla2[[#This Row],[Operating Profit]]/Tabla2[[#This Row],[Total Sales]]</f>
        <v>0.25</v>
      </c>
      <c r="P2329" s="1" t="s">
        <v>82</v>
      </c>
    </row>
    <row r="2330" spans="1:16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3" t="str">
        <f>IFERROR(LEFT(Tabla2[[#This Row],[Product]],FIND(" ",Tabla2[[#This Row],[Product]])-3),Tabla2[[#This Row],[Product]])</f>
        <v>Women</v>
      </c>
      <c r="I2330" s="6">
        <v>50</v>
      </c>
      <c r="J2330" s="4">
        <v>7500</v>
      </c>
      <c r="K2330" s="6">
        <f>Tabla2[[#This Row],[Price per Unit]]*Tabla2[[#This Row],[Units Sold]]</f>
        <v>375000</v>
      </c>
      <c r="L2330" s="52">
        <f>Tabla2[[#This Row],[Units Sold]]/Cálculos!$C$11</f>
        <v>3.0255831206348402E-4</v>
      </c>
      <c r="M2330" s="6">
        <f>Tabla2[[#This Row],[Total Sales]]-Tabla2[[#This Row],[Operating Profit]]</f>
        <v>262500</v>
      </c>
      <c r="N2330" s="6">
        <v>112500</v>
      </c>
      <c r="O2330" s="46">
        <f>Tabla2[[#This Row],[Operating Profit]]/Tabla2[[#This Row],[Total Sales]]</f>
        <v>0.3</v>
      </c>
      <c r="P2330" s="1" t="s">
        <v>82</v>
      </c>
    </row>
    <row r="2331" spans="1:16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3" t="str">
        <f>IFERROR(LEFT(Tabla2[[#This Row],[Product]],FIND(" ",Tabla2[[#This Row],[Product]])-3),Tabla2[[#This Row],[Product]])</f>
        <v>Men</v>
      </c>
      <c r="I2331" s="6">
        <v>65</v>
      </c>
      <c r="J2331" s="4">
        <v>7500</v>
      </c>
      <c r="K2331" s="6">
        <f>Tabla2[[#This Row],[Price per Unit]]*Tabla2[[#This Row],[Units Sold]]</f>
        <v>487500</v>
      </c>
      <c r="L2331" s="52">
        <f>Tabla2[[#This Row],[Units Sold]]/Cálculos!$C$11</f>
        <v>3.0255831206348402E-4</v>
      </c>
      <c r="M2331" s="6">
        <f>Tabla2[[#This Row],[Total Sales]]-Tabla2[[#This Row],[Operating Profit]]</f>
        <v>316875</v>
      </c>
      <c r="N2331" s="6">
        <v>170625</v>
      </c>
      <c r="O2331" s="46">
        <f>Tabla2[[#This Row],[Operating Profit]]/Tabla2[[#This Row],[Total Sales]]</f>
        <v>0.35</v>
      </c>
      <c r="P2331" s="1" t="s">
        <v>82</v>
      </c>
    </row>
    <row r="2332" spans="1:16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3" t="str">
        <f>IFERROR(LEFT(Tabla2[[#This Row],[Product]],FIND(" ",Tabla2[[#This Row],[Product]])-3),Tabla2[[#This Row],[Product]])</f>
        <v>Women</v>
      </c>
      <c r="I2332" s="6">
        <v>70</v>
      </c>
      <c r="J2332" s="4">
        <v>9250</v>
      </c>
      <c r="K2332" s="6">
        <f>Tabla2[[#This Row],[Price per Unit]]*Tabla2[[#This Row],[Units Sold]]</f>
        <v>647500</v>
      </c>
      <c r="L2332" s="52">
        <f>Tabla2[[#This Row],[Units Sold]]/Cálculos!$C$11</f>
        <v>3.7315525154496358E-4</v>
      </c>
      <c r="M2332" s="6">
        <f>Tabla2[[#This Row],[Total Sales]]-Tabla2[[#This Row],[Operating Profit]]</f>
        <v>323750</v>
      </c>
      <c r="N2332" s="6">
        <v>323750</v>
      </c>
      <c r="O2332" s="46">
        <f>Tabla2[[#This Row],[Operating Profit]]/Tabla2[[#This Row],[Total Sales]]</f>
        <v>0.5</v>
      </c>
      <c r="P2332" s="1" t="s">
        <v>82</v>
      </c>
    </row>
    <row r="2333" spans="1:16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3" t="str">
        <f>IFERROR(LEFT(Tabla2[[#This Row],[Product]],FIND(" ",Tabla2[[#This Row],[Product]])-3),Tabla2[[#This Row],[Product]])</f>
        <v>Men</v>
      </c>
      <c r="I2333" s="6">
        <v>65</v>
      </c>
      <c r="J2333" s="4">
        <v>11500</v>
      </c>
      <c r="K2333" s="6">
        <f>Tabla2[[#This Row],[Price per Unit]]*Tabla2[[#This Row],[Units Sold]]</f>
        <v>747500</v>
      </c>
      <c r="L2333" s="52">
        <f>Tabla2[[#This Row],[Units Sold]]/Cálculos!$C$11</f>
        <v>4.6392274516400881E-4</v>
      </c>
      <c r="M2333" s="6">
        <f>Tabla2[[#This Row],[Total Sales]]-Tabla2[[#This Row],[Operating Profit]]</f>
        <v>411125</v>
      </c>
      <c r="N2333" s="6">
        <v>336375</v>
      </c>
      <c r="O2333" s="46">
        <f>Tabla2[[#This Row],[Operating Profit]]/Tabla2[[#This Row],[Total Sales]]</f>
        <v>0.45</v>
      </c>
      <c r="P2333" s="1" t="s">
        <v>82</v>
      </c>
    </row>
    <row r="2334" spans="1:16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3" t="str">
        <f>IFERROR(LEFT(Tabla2[[#This Row],[Product]],FIND(" ",Tabla2[[#This Row],[Product]])-3),Tabla2[[#This Row],[Product]])</f>
        <v>Men</v>
      </c>
      <c r="I2334" s="6">
        <v>60.000000000000007</v>
      </c>
      <c r="J2334" s="4">
        <v>9000</v>
      </c>
      <c r="K2334" s="6">
        <f>Tabla2[[#This Row],[Price per Unit]]*Tabla2[[#This Row],[Units Sold]]</f>
        <v>540000.00000000012</v>
      </c>
      <c r="L2334" s="52">
        <f>Tabla2[[#This Row],[Units Sold]]/Cálculos!$C$11</f>
        <v>3.6306997447618078E-4</v>
      </c>
      <c r="M2334" s="6">
        <f>Tabla2[[#This Row],[Total Sales]]-Tabla2[[#This Row],[Operating Profit]]</f>
        <v>351000.00000000012</v>
      </c>
      <c r="N2334" s="6">
        <v>189000.00000000003</v>
      </c>
      <c r="O2334" s="46">
        <f>Tabla2[[#This Row],[Operating Profit]]/Tabla2[[#This Row],[Total Sales]]</f>
        <v>0.35</v>
      </c>
      <c r="P2334" s="1" t="s">
        <v>82</v>
      </c>
    </row>
    <row r="2335" spans="1:16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3" t="str">
        <f>IFERROR(LEFT(Tabla2[[#This Row],[Product]],FIND(" ",Tabla2[[#This Row],[Product]])-3),Tabla2[[#This Row],[Product]])</f>
        <v>Women</v>
      </c>
      <c r="I2335" s="6">
        <v>55.000000000000007</v>
      </c>
      <c r="J2335" s="4">
        <v>8250</v>
      </c>
      <c r="K2335" s="6">
        <f>Tabla2[[#This Row],[Price per Unit]]*Tabla2[[#This Row],[Units Sold]]</f>
        <v>453750.00000000006</v>
      </c>
      <c r="L2335" s="52">
        <f>Tabla2[[#This Row],[Units Sold]]/Cálculos!$C$11</f>
        <v>3.3281414326983237E-4</v>
      </c>
      <c r="M2335" s="6">
        <f>Tabla2[[#This Row],[Total Sales]]-Tabla2[[#This Row],[Operating Profit]]</f>
        <v>340312.50000000006</v>
      </c>
      <c r="N2335" s="6">
        <v>113437.50000000001</v>
      </c>
      <c r="O2335" s="46">
        <f>Tabla2[[#This Row],[Operating Profit]]/Tabla2[[#This Row],[Total Sales]]</f>
        <v>0.25</v>
      </c>
      <c r="P2335" s="1" t="s">
        <v>82</v>
      </c>
    </row>
    <row r="2336" spans="1:16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3" t="str">
        <f>IFERROR(LEFT(Tabla2[[#This Row],[Product]],FIND(" ",Tabla2[[#This Row],[Product]])-3),Tabla2[[#This Row],[Product]])</f>
        <v>Women</v>
      </c>
      <c r="I2336" s="6">
        <v>55.000000000000007</v>
      </c>
      <c r="J2336" s="4">
        <v>7750</v>
      </c>
      <c r="K2336" s="6">
        <f>Tabla2[[#This Row],[Price per Unit]]*Tabla2[[#This Row],[Units Sold]]</f>
        <v>426250.00000000006</v>
      </c>
      <c r="L2336" s="52">
        <f>Tabla2[[#This Row],[Units Sold]]/Cálculos!$C$11</f>
        <v>3.1264358913226677E-4</v>
      </c>
      <c r="M2336" s="6">
        <f>Tabla2[[#This Row],[Total Sales]]-Tabla2[[#This Row],[Operating Profit]]</f>
        <v>298375.00000000006</v>
      </c>
      <c r="N2336" s="6">
        <v>127875.00000000001</v>
      </c>
      <c r="O2336" s="46">
        <f>Tabla2[[#This Row],[Operating Profit]]/Tabla2[[#This Row],[Total Sales]]</f>
        <v>0.3</v>
      </c>
      <c r="P2336" s="1" t="s">
        <v>82</v>
      </c>
    </row>
    <row r="2337" spans="1:16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3" t="str">
        <f>IFERROR(LEFT(Tabla2[[#This Row],[Product]],FIND(" ",Tabla2[[#This Row],[Product]])-3),Tabla2[[#This Row],[Product]])</f>
        <v>Men</v>
      </c>
      <c r="I2337" s="6">
        <v>65</v>
      </c>
      <c r="J2337" s="4">
        <v>8000</v>
      </c>
      <c r="K2337" s="6">
        <f>Tabla2[[#This Row],[Price per Unit]]*Tabla2[[#This Row],[Units Sold]]</f>
        <v>520000</v>
      </c>
      <c r="L2337" s="52">
        <f>Tabla2[[#This Row],[Units Sold]]/Cálculos!$C$11</f>
        <v>3.2272886620104957E-4</v>
      </c>
      <c r="M2337" s="6">
        <f>Tabla2[[#This Row],[Total Sales]]-Tabla2[[#This Row],[Operating Profit]]</f>
        <v>338000</v>
      </c>
      <c r="N2337" s="6">
        <v>182000</v>
      </c>
      <c r="O2337" s="46">
        <f>Tabla2[[#This Row],[Operating Profit]]/Tabla2[[#This Row],[Total Sales]]</f>
        <v>0.35</v>
      </c>
      <c r="P2337" s="1" t="s">
        <v>82</v>
      </c>
    </row>
    <row r="2338" spans="1:16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3" t="str">
        <f>IFERROR(LEFT(Tabla2[[#This Row],[Product]],FIND(" ",Tabla2[[#This Row],[Product]])-3),Tabla2[[#This Row],[Product]])</f>
        <v>Women</v>
      </c>
      <c r="I2338" s="6">
        <v>70</v>
      </c>
      <c r="J2338" s="4">
        <v>9750</v>
      </c>
      <c r="K2338" s="6">
        <f>Tabla2[[#This Row],[Price per Unit]]*Tabla2[[#This Row],[Units Sold]]</f>
        <v>682500</v>
      </c>
      <c r="L2338" s="52">
        <f>Tabla2[[#This Row],[Units Sold]]/Cálculos!$C$11</f>
        <v>3.9332580568252919E-4</v>
      </c>
      <c r="M2338" s="6">
        <f>Tabla2[[#This Row],[Total Sales]]-Tabla2[[#This Row],[Operating Profit]]</f>
        <v>341250</v>
      </c>
      <c r="N2338" s="6">
        <v>341250</v>
      </c>
      <c r="O2338" s="46">
        <f>Tabla2[[#This Row],[Operating Profit]]/Tabla2[[#This Row],[Total Sales]]</f>
        <v>0.5</v>
      </c>
      <c r="P2338" s="1" t="s">
        <v>82</v>
      </c>
    </row>
    <row r="2339" spans="1:16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3" t="str">
        <f>IFERROR(LEFT(Tabla2[[#This Row],[Product]],FIND(" ",Tabla2[[#This Row],[Product]])-3),Tabla2[[#This Row],[Product]])</f>
        <v>Men</v>
      </c>
      <c r="I2339" s="6">
        <v>65</v>
      </c>
      <c r="J2339" s="4">
        <v>11250</v>
      </c>
      <c r="K2339" s="6">
        <f>Tabla2[[#This Row],[Price per Unit]]*Tabla2[[#This Row],[Units Sold]]</f>
        <v>731250</v>
      </c>
      <c r="L2339" s="52">
        <f>Tabla2[[#This Row],[Units Sold]]/Cálculos!$C$11</f>
        <v>4.53837468095226E-4</v>
      </c>
      <c r="M2339" s="6">
        <f>Tabla2[[#This Row],[Total Sales]]-Tabla2[[#This Row],[Operating Profit]]</f>
        <v>402187.5</v>
      </c>
      <c r="N2339" s="6">
        <v>329062.5</v>
      </c>
      <c r="O2339" s="46">
        <f>Tabla2[[#This Row],[Operating Profit]]/Tabla2[[#This Row],[Total Sales]]</f>
        <v>0.45</v>
      </c>
      <c r="P2339" s="1" t="s">
        <v>82</v>
      </c>
    </row>
    <row r="2340" spans="1:16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3" t="str">
        <f>IFERROR(LEFT(Tabla2[[#This Row],[Product]],FIND(" ",Tabla2[[#This Row],[Product]])-3),Tabla2[[#This Row],[Product]])</f>
        <v>Men</v>
      </c>
      <c r="I2340" s="6">
        <v>60.000000000000007</v>
      </c>
      <c r="J2340" s="4">
        <v>9000</v>
      </c>
      <c r="K2340" s="6">
        <f>Tabla2[[#This Row],[Price per Unit]]*Tabla2[[#This Row],[Units Sold]]</f>
        <v>540000.00000000012</v>
      </c>
      <c r="L2340" s="52">
        <f>Tabla2[[#This Row],[Units Sold]]/Cálculos!$C$11</f>
        <v>3.6306997447618078E-4</v>
      </c>
      <c r="M2340" s="6">
        <f>Tabla2[[#This Row],[Total Sales]]-Tabla2[[#This Row],[Operating Profit]]</f>
        <v>351000.00000000012</v>
      </c>
      <c r="N2340" s="6">
        <v>189000.00000000003</v>
      </c>
      <c r="O2340" s="46">
        <f>Tabla2[[#This Row],[Operating Profit]]/Tabla2[[#This Row],[Total Sales]]</f>
        <v>0.35</v>
      </c>
      <c r="P2340" s="1" t="s">
        <v>82</v>
      </c>
    </row>
    <row r="2341" spans="1:16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3" t="str">
        <f>IFERROR(LEFT(Tabla2[[#This Row],[Product]],FIND(" ",Tabla2[[#This Row],[Product]])-3),Tabla2[[#This Row],[Product]])</f>
        <v>Women</v>
      </c>
      <c r="I2341" s="6">
        <v>55.000000000000007</v>
      </c>
      <c r="J2341" s="4">
        <v>8250</v>
      </c>
      <c r="K2341" s="6">
        <f>Tabla2[[#This Row],[Price per Unit]]*Tabla2[[#This Row],[Units Sold]]</f>
        <v>453750.00000000006</v>
      </c>
      <c r="L2341" s="52">
        <f>Tabla2[[#This Row],[Units Sold]]/Cálculos!$C$11</f>
        <v>3.3281414326983237E-4</v>
      </c>
      <c r="M2341" s="6">
        <f>Tabla2[[#This Row],[Total Sales]]-Tabla2[[#This Row],[Operating Profit]]</f>
        <v>340312.50000000006</v>
      </c>
      <c r="N2341" s="6">
        <v>113437.50000000001</v>
      </c>
      <c r="O2341" s="46">
        <f>Tabla2[[#This Row],[Operating Profit]]/Tabla2[[#This Row],[Total Sales]]</f>
        <v>0.25</v>
      </c>
      <c r="P2341" s="1" t="s">
        <v>82</v>
      </c>
    </row>
    <row r="2342" spans="1:16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3" t="str">
        <f>IFERROR(LEFT(Tabla2[[#This Row],[Product]],FIND(" ",Tabla2[[#This Row],[Product]])-3),Tabla2[[#This Row],[Product]])</f>
        <v>Women</v>
      </c>
      <c r="I2342" s="6">
        <v>45</v>
      </c>
      <c r="J2342" s="4">
        <v>7750</v>
      </c>
      <c r="K2342" s="6">
        <f>Tabla2[[#This Row],[Price per Unit]]*Tabla2[[#This Row],[Units Sold]]</f>
        <v>348750</v>
      </c>
      <c r="L2342" s="52">
        <f>Tabla2[[#This Row],[Units Sold]]/Cálculos!$C$11</f>
        <v>3.1264358913226677E-4</v>
      </c>
      <c r="M2342" s="6">
        <f>Tabla2[[#This Row],[Total Sales]]-Tabla2[[#This Row],[Operating Profit]]</f>
        <v>244125</v>
      </c>
      <c r="N2342" s="6">
        <v>104625</v>
      </c>
      <c r="O2342" s="46">
        <f>Tabla2[[#This Row],[Operating Profit]]/Tabla2[[#This Row],[Total Sales]]</f>
        <v>0.3</v>
      </c>
      <c r="P2342" s="1" t="s">
        <v>82</v>
      </c>
    </row>
    <row r="2343" spans="1:16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3" t="str">
        <f>IFERROR(LEFT(Tabla2[[#This Row],[Product]],FIND(" ",Tabla2[[#This Row],[Product]])-3),Tabla2[[#This Row],[Product]])</f>
        <v>Men</v>
      </c>
      <c r="I2343" s="6">
        <v>55.000000000000007</v>
      </c>
      <c r="J2343" s="4">
        <v>7500</v>
      </c>
      <c r="K2343" s="6">
        <f>Tabla2[[#This Row],[Price per Unit]]*Tabla2[[#This Row],[Units Sold]]</f>
        <v>412500.00000000006</v>
      </c>
      <c r="L2343" s="52">
        <f>Tabla2[[#This Row],[Units Sold]]/Cálculos!$C$11</f>
        <v>3.0255831206348402E-4</v>
      </c>
      <c r="M2343" s="6">
        <f>Tabla2[[#This Row],[Total Sales]]-Tabla2[[#This Row],[Operating Profit]]</f>
        <v>268125.00000000006</v>
      </c>
      <c r="N2343" s="6">
        <v>144375</v>
      </c>
      <c r="O2343" s="46">
        <f>Tabla2[[#This Row],[Operating Profit]]/Tabla2[[#This Row],[Total Sales]]</f>
        <v>0.35</v>
      </c>
      <c r="P2343" s="1" t="s">
        <v>82</v>
      </c>
    </row>
    <row r="2344" spans="1:16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3" t="str">
        <f>IFERROR(LEFT(Tabla2[[#This Row],[Product]],FIND(" ",Tabla2[[#This Row],[Product]])-3),Tabla2[[#This Row],[Product]])</f>
        <v>Women</v>
      </c>
      <c r="I2344" s="6">
        <v>60.000000000000007</v>
      </c>
      <c r="J2344" s="4">
        <v>9250</v>
      </c>
      <c r="K2344" s="6">
        <f>Tabla2[[#This Row],[Price per Unit]]*Tabla2[[#This Row],[Units Sold]]</f>
        <v>555000.00000000012</v>
      </c>
      <c r="L2344" s="52">
        <f>Tabla2[[#This Row],[Units Sold]]/Cálculos!$C$11</f>
        <v>3.7315525154496358E-4</v>
      </c>
      <c r="M2344" s="6">
        <f>Tabla2[[#This Row],[Total Sales]]-Tabla2[[#This Row],[Operating Profit]]</f>
        <v>277500.00000000006</v>
      </c>
      <c r="N2344" s="6">
        <v>277500.00000000006</v>
      </c>
      <c r="O2344" s="46">
        <f>Tabla2[[#This Row],[Operating Profit]]/Tabla2[[#This Row],[Total Sales]]</f>
        <v>0.5</v>
      </c>
      <c r="P2344" s="1" t="s">
        <v>82</v>
      </c>
    </row>
    <row r="2345" spans="1:16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3" t="str">
        <f>IFERROR(LEFT(Tabla2[[#This Row],[Product]],FIND(" ",Tabla2[[#This Row],[Product]])-3),Tabla2[[#This Row],[Product]])</f>
        <v>Men</v>
      </c>
      <c r="I2345" s="6">
        <v>55.000000000000007</v>
      </c>
      <c r="J2345" s="4">
        <v>10250</v>
      </c>
      <c r="K2345" s="6">
        <f>Tabla2[[#This Row],[Price per Unit]]*Tabla2[[#This Row],[Units Sold]]</f>
        <v>563750.00000000012</v>
      </c>
      <c r="L2345" s="52">
        <f>Tabla2[[#This Row],[Units Sold]]/Cálculos!$C$11</f>
        <v>4.1349635982009479E-4</v>
      </c>
      <c r="M2345" s="6">
        <f>Tabla2[[#This Row],[Total Sales]]-Tabla2[[#This Row],[Operating Profit]]</f>
        <v>310062.50000000006</v>
      </c>
      <c r="N2345" s="6">
        <v>253687.50000000006</v>
      </c>
      <c r="O2345" s="46">
        <f>Tabla2[[#This Row],[Operating Profit]]/Tabla2[[#This Row],[Total Sales]]</f>
        <v>0.45</v>
      </c>
      <c r="P2345" s="1" t="s">
        <v>82</v>
      </c>
    </row>
    <row r="2346" spans="1:16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3" t="str">
        <f>IFERROR(LEFT(Tabla2[[#This Row],[Product]],FIND(" ",Tabla2[[#This Row],[Product]])-3),Tabla2[[#This Row],[Product]])</f>
        <v>Men</v>
      </c>
      <c r="I2346" s="6">
        <v>50.000000000000014</v>
      </c>
      <c r="J2346" s="4">
        <v>8250</v>
      </c>
      <c r="K2346" s="6">
        <f>Tabla2[[#This Row],[Price per Unit]]*Tabla2[[#This Row],[Units Sold]]</f>
        <v>412500.00000000012</v>
      </c>
      <c r="L2346" s="52">
        <f>Tabla2[[#This Row],[Units Sold]]/Cálculos!$C$11</f>
        <v>3.3281414326983237E-4</v>
      </c>
      <c r="M2346" s="6">
        <f>Tabla2[[#This Row],[Total Sales]]-Tabla2[[#This Row],[Operating Profit]]</f>
        <v>268125.00000000012</v>
      </c>
      <c r="N2346" s="6">
        <v>144375.00000000003</v>
      </c>
      <c r="O2346" s="46">
        <f>Tabla2[[#This Row],[Operating Profit]]/Tabla2[[#This Row],[Total Sales]]</f>
        <v>0.35</v>
      </c>
      <c r="P2346" s="1" t="s">
        <v>82</v>
      </c>
    </row>
    <row r="2347" spans="1:16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3" t="str">
        <f>IFERROR(LEFT(Tabla2[[#This Row],[Product]],FIND(" ",Tabla2[[#This Row],[Product]])-3),Tabla2[[#This Row],[Product]])</f>
        <v>Women</v>
      </c>
      <c r="I2347" s="6">
        <v>40</v>
      </c>
      <c r="J2347" s="4">
        <v>7250</v>
      </c>
      <c r="K2347" s="6">
        <f>Tabla2[[#This Row],[Price per Unit]]*Tabla2[[#This Row],[Units Sold]]</f>
        <v>290000</v>
      </c>
      <c r="L2347" s="52">
        <f>Tabla2[[#This Row],[Units Sold]]/Cálculos!$C$11</f>
        <v>2.9247303499470122E-4</v>
      </c>
      <c r="M2347" s="6">
        <f>Tabla2[[#This Row],[Total Sales]]-Tabla2[[#This Row],[Operating Profit]]</f>
        <v>217500</v>
      </c>
      <c r="N2347" s="6">
        <v>72500</v>
      </c>
      <c r="O2347" s="46">
        <f>Tabla2[[#This Row],[Operating Profit]]/Tabla2[[#This Row],[Total Sales]]</f>
        <v>0.25</v>
      </c>
      <c r="P2347" s="1" t="s">
        <v>82</v>
      </c>
    </row>
    <row r="2348" spans="1:16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3" t="str">
        <f>IFERROR(LEFT(Tabla2[[#This Row],[Product]],FIND(" ",Tabla2[[#This Row],[Product]])-3),Tabla2[[#This Row],[Product]])</f>
        <v>Women</v>
      </c>
      <c r="I2348" s="6">
        <v>40</v>
      </c>
      <c r="J2348" s="4">
        <v>7000</v>
      </c>
      <c r="K2348" s="6">
        <f>Tabla2[[#This Row],[Price per Unit]]*Tabla2[[#This Row],[Units Sold]]</f>
        <v>280000</v>
      </c>
      <c r="L2348" s="52">
        <f>Tabla2[[#This Row],[Units Sold]]/Cálculos!$C$11</f>
        <v>2.8238775792591842E-4</v>
      </c>
      <c r="M2348" s="6">
        <f>Tabla2[[#This Row],[Total Sales]]-Tabla2[[#This Row],[Operating Profit]]</f>
        <v>196000</v>
      </c>
      <c r="N2348" s="6">
        <v>84000</v>
      </c>
      <c r="O2348" s="46">
        <f>Tabla2[[#This Row],[Operating Profit]]/Tabla2[[#This Row],[Total Sales]]</f>
        <v>0.3</v>
      </c>
      <c r="P2348" s="1" t="s">
        <v>82</v>
      </c>
    </row>
    <row r="2349" spans="1:16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3" t="str">
        <f>IFERROR(LEFT(Tabla2[[#This Row],[Product]],FIND(" ",Tabla2[[#This Row],[Product]])-3),Tabla2[[#This Row],[Product]])</f>
        <v>Men</v>
      </c>
      <c r="I2349" s="6">
        <v>50</v>
      </c>
      <c r="J2349" s="4">
        <v>7000</v>
      </c>
      <c r="K2349" s="6">
        <f>Tabla2[[#This Row],[Price per Unit]]*Tabla2[[#This Row],[Units Sold]]</f>
        <v>350000</v>
      </c>
      <c r="L2349" s="52">
        <f>Tabla2[[#This Row],[Units Sold]]/Cálculos!$C$11</f>
        <v>2.8238775792591842E-4</v>
      </c>
      <c r="M2349" s="6">
        <f>Tabla2[[#This Row],[Total Sales]]-Tabla2[[#This Row],[Operating Profit]]</f>
        <v>227500</v>
      </c>
      <c r="N2349" s="6">
        <v>122499.99999999999</v>
      </c>
      <c r="O2349" s="46">
        <f>Tabla2[[#This Row],[Operating Profit]]/Tabla2[[#This Row],[Total Sales]]</f>
        <v>0.35</v>
      </c>
      <c r="P2349" s="1" t="s">
        <v>82</v>
      </c>
    </row>
    <row r="2350" spans="1:16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3" t="str">
        <f>IFERROR(LEFT(Tabla2[[#This Row],[Product]],FIND(" ",Tabla2[[#This Row],[Product]])-3),Tabla2[[#This Row],[Product]])</f>
        <v>Women</v>
      </c>
      <c r="I2350" s="6">
        <v>55.000000000000007</v>
      </c>
      <c r="J2350" s="4">
        <v>8000</v>
      </c>
      <c r="K2350" s="6">
        <f>Tabla2[[#This Row],[Price per Unit]]*Tabla2[[#This Row],[Units Sold]]</f>
        <v>440000.00000000006</v>
      </c>
      <c r="L2350" s="52">
        <f>Tabla2[[#This Row],[Units Sold]]/Cálculos!$C$11</f>
        <v>3.2272886620104957E-4</v>
      </c>
      <c r="M2350" s="6">
        <f>Tabla2[[#This Row],[Total Sales]]-Tabla2[[#This Row],[Operating Profit]]</f>
        <v>220000.00000000003</v>
      </c>
      <c r="N2350" s="6">
        <v>220000.00000000003</v>
      </c>
      <c r="O2350" s="46">
        <f>Tabla2[[#This Row],[Operating Profit]]/Tabla2[[#This Row],[Total Sales]]</f>
        <v>0.5</v>
      </c>
      <c r="P2350" s="1" t="s">
        <v>82</v>
      </c>
    </row>
    <row r="2351" spans="1:16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3" t="str">
        <f>IFERROR(LEFT(Tabla2[[#This Row],[Product]],FIND(" ",Tabla2[[#This Row],[Product]])-3),Tabla2[[#This Row],[Product]])</f>
        <v>Men</v>
      </c>
      <c r="I2351" s="6">
        <v>55.000000000000007</v>
      </c>
      <c r="J2351" s="4">
        <v>9750</v>
      </c>
      <c r="K2351" s="6">
        <f>Tabla2[[#This Row],[Price per Unit]]*Tabla2[[#This Row],[Units Sold]]</f>
        <v>536250.00000000012</v>
      </c>
      <c r="L2351" s="52">
        <f>Tabla2[[#This Row],[Units Sold]]/Cálculos!$C$11</f>
        <v>3.9332580568252919E-4</v>
      </c>
      <c r="M2351" s="6">
        <f>Tabla2[[#This Row],[Total Sales]]-Tabla2[[#This Row],[Operating Profit]]</f>
        <v>294937.50000000006</v>
      </c>
      <c r="N2351" s="6">
        <v>241312.50000000006</v>
      </c>
      <c r="O2351" s="46">
        <f>Tabla2[[#This Row],[Operating Profit]]/Tabla2[[#This Row],[Total Sales]]</f>
        <v>0.45</v>
      </c>
      <c r="P2351" s="1" t="s">
        <v>82</v>
      </c>
    </row>
    <row r="2352" spans="1:16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3" t="str">
        <f>IFERROR(LEFT(Tabla2[[#This Row],[Product]],FIND(" ",Tabla2[[#This Row],[Product]])-3),Tabla2[[#This Row],[Product]])</f>
        <v>Men</v>
      </c>
      <c r="I2352" s="6">
        <v>45.000000000000014</v>
      </c>
      <c r="J2352" s="4">
        <v>8000</v>
      </c>
      <c r="K2352" s="6">
        <f>Tabla2[[#This Row],[Price per Unit]]*Tabla2[[#This Row],[Units Sold]]</f>
        <v>360000.00000000012</v>
      </c>
      <c r="L2352" s="52">
        <f>Tabla2[[#This Row],[Units Sold]]/Cálculos!$C$11</f>
        <v>3.2272886620104957E-4</v>
      </c>
      <c r="M2352" s="6">
        <f>Tabla2[[#This Row],[Total Sales]]-Tabla2[[#This Row],[Operating Profit]]</f>
        <v>234000.00000000009</v>
      </c>
      <c r="N2352" s="6">
        <v>126000.00000000003</v>
      </c>
      <c r="O2352" s="46">
        <f>Tabla2[[#This Row],[Operating Profit]]/Tabla2[[#This Row],[Total Sales]]</f>
        <v>0.35</v>
      </c>
      <c r="P2352" s="1" t="s">
        <v>82</v>
      </c>
    </row>
    <row r="2353" spans="1:16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3" t="str">
        <f>IFERROR(LEFT(Tabla2[[#This Row],[Product]],FIND(" ",Tabla2[[#This Row],[Product]])-3),Tabla2[[#This Row],[Product]])</f>
        <v>Women</v>
      </c>
      <c r="I2353" s="6">
        <v>45.000000000000014</v>
      </c>
      <c r="J2353" s="4">
        <v>6750</v>
      </c>
      <c r="K2353" s="6">
        <f>Tabla2[[#This Row],[Price per Unit]]*Tabla2[[#This Row],[Units Sold]]</f>
        <v>303750.00000000012</v>
      </c>
      <c r="L2353" s="52">
        <f>Tabla2[[#This Row],[Units Sold]]/Cálculos!$C$11</f>
        <v>2.7230248085713561E-4</v>
      </c>
      <c r="M2353" s="6">
        <f>Tabla2[[#This Row],[Total Sales]]-Tabla2[[#This Row],[Operating Profit]]</f>
        <v>227812.50000000009</v>
      </c>
      <c r="N2353" s="6">
        <v>75937.500000000029</v>
      </c>
      <c r="O2353" s="46">
        <f>Tabla2[[#This Row],[Operating Profit]]/Tabla2[[#This Row],[Total Sales]]</f>
        <v>0.25</v>
      </c>
      <c r="P2353" s="1" t="s">
        <v>82</v>
      </c>
    </row>
    <row r="2354" spans="1:16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3" t="str">
        <f>IFERROR(LEFT(Tabla2[[#This Row],[Product]],FIND(" ",Tabla2[[#This Row],[Product]])-3),Tabla2[[#This Row],[Product]])</f>
        <v>Women</v>
      </c>
      <c r="I2354" s="6">
        <v>45.000000000000014</v>
      </c>
      <c r="J2354" s="4">
        <v>6500</v>
      </c>
      <c r="K2354" s="6">
        <f>Tabla2[[#This Row],[Price per Unit]]*Tabla2[[#This Row],[Units Sold]]</f>
        <v>292500.00000000012</v>
      </c>
      <c r="L2354" s="52">
        <f>Tabla2[[#This Row],[Units Sold]]/Cálculos!$C$11</f>
        <v>2.6221720378835281E-4</v>
      </c>
      <c r="M2354" s="6">
        <f>Tabla2[[#This Row],[Total Sales]]-Tabla2[[#This Row],[Operating Profit]]</f>
        <v>204750.00000000009</v>
      </c>
      <c r="N2354" s="6">
        <v>87750.000000000029</v>
      </c>
      <c r="O2354" s="46">
        <f>Tabla2[[#This Row],[Operating Profit]]/Tabla2[[#This Row],[Total Sales]]</f>
        <v>0.3</v>
      </c>
      <c r="P2354" s="1" t="s">
        <v>82</v>
      </c>
    </row>
    <row r="2355" spans="1:16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3" t="str">
        <f>IFERROR(LEFT(Tabla2[[#This Row],[Product]],FIND(" ",Tabla2[[#This Row],[Product]])-3),Tabla2[[#This Row],[Product]])</f>
        <v>Men</v>
      </c>
      <c r="I2355" s="6">
        <v>55.000000000000007</v>
      </c>
      <c r="J2355" s="4">
        <v>6500</v>
      </c>
      <c r="K2355" s="6">
        <f>Tabla2[[#This Row],[Price per Unit]]*Tabla2[[#This Row],[Units Sold]]</f>
        <v>357500.00000000006</v>
      </c>
      <c r="L2355" s="52">
        <f>Tabla2[[#This Row],[Units Sold]]/Cálculos!$C$11</f>
        <v>2.6221720378835281E-4</v>
      </c>
      <c r="M2355" s="6">
        <f>Tabla2[[#This Row],[Total Sales]]-Tabla2[[#This Row],[Operating Profit]]</f>
        <v>232375.00000000006</v>
      </c>
      <c r="N2355" s="6">
        <v>125125.00000000001</v>
      </c>
      <c r="O2355" s="46">
        <f>Tabla2[[#This Row],[Operating Profit]]/Tabla2[[#This Row],[Total Sales]]</f>
        <v>0.35</v>
      </c>
      <c r="P2355" s="1" t="s">
        <v>82</v>
      </c>
    </row>
    <row r="2356" spans="1:16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3" t="str">
        <f>IFERROR(LEFT(Tabla2[[#This Row],[Product]],FIND(" ",Tabla2[[#This Row],[Product]])-3),Tabla2[[#This Row],[Product]])</f>
        <v>Women</v>
      </c>
      <c r="I2356" s="6">
        <v>60</v>
      </c>
      <c r="J2356" s="4">
        <v>7750</v>
      </c>
      <c r="K2356" s="6">
        <f>Tabla2[[#This Row],[Price per Unit]]*Tabla2[[#This Row],[Units Sold]]</f>
        <v>465000</v>
      </c>
      <c r="L2356" s="52">
        <f>Tabla2[[#This Row],[Units Sold]]/Cálculos!$C$11</f>
        <v>3.1264358913226677E-4</v>
      </c>
      <c r="M2356" s="6">
        <f>Tabla2[[#This Row],[Total Sales]]-Tabla2[[#This Row],[Operating Profit]]</f>
        <v>232500</v>
      </c>
      <c r="N2356" s="6">
        <v>232500</v>
      </c>
      <c r="O2356" s="46">
        <f>Tabla2[[#This Row],[Operating Profit]]/Tabla2[[#This Row],[Total Sales]]</f>
        <v>0.5</v>
      </c>
      <c r="P2356" s="1" t="s">
        <v>82</v>
      </c>
    </row>
    <row r="2357" spans="1:16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3" t="str">
        <f>IFERROR(LEFT(Tabla2[[#This Row],[Product]],FIND(" ",Tabla2[[#This Row],[Product]])-3),Tabla2[[#This Row],[Product]])</f>
        <v>Men</v>
      </c>
      <c r="I2357" s="6">
        <v>55.000000000000007</v>
      </c>
      <c r="J2357" s="4">
        <v>9250</v>
      </c>
      <c r="K2357" s="6">
        <f>Tabla2[[#This Row],[Price per Unit]]*Tabla2[[#This Row],[Units Sold]]</f>
        <v>508750.00000000006</v>
      </c>
      <c r="L2357" s="52">
        <f>Tabla2[[#This Row],[Units Sold]]/Cálculos!$C$11</f>
        <v>3.7315525154496358E-4</v>
      </c>
      <c r="M2357" s="6">
        <f>Tabla2[[#This Row],[Total Sales]]-Tabla2[[#This Row],[Operating Profit]]</f>
        <v>279812.5</v>
      </c>
      <c r="N2357" s="6">
        <v>228937.50000000003</v>
      </c>
      <c r="O2357" s="46">
        <f>Tabla2[[#This Row],[Operating Profit]]/Tabla2[[#This Row],[Total Sales]]</f>
        <v>0.45</v>
      </c>
      <c r="P2357" s="1" t="s">
        <v>82</v>
      </c>
    </row>
    <row r="2358" spans="1:16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3" t="str">
        <f>IFERROR(LEFT(Tabla2[[#This Row],[Product]],FIND(" ",Tabla2[[#This Row],[Product]])-3),Tabla2[[#This Row],[Product]])</f>
        <v>Men</v>
      </c>
      <c r="I2358" s="6">
        <v>45.000000000000014</v>
      </c>
      <c r="J2358" s="4">
        <v>7500</v>
      </c>
      <c r="K2358" s="6">
        <f>Tabla2[[#This Row],[Price per Unit]]*Tabla2[[#This Row],[Units Sold]]</f>
        <v>337500.00000000012</v>
      </c>
      <c r="L2358" s="52">
        <f>Tabla2[[#This Row],[Units Sold]]/Cálculos!$C$11</f>
        <v>3.0255831206348402E-4</v>
      </c>
      <c r="M2358" s="6">
        <f>Tabla2[[#This Row],[Total Sales]]-Tabla2[[#This Row],[Operating Profit]]</f>
        <v>219375.00000000009</v>
      </c>
      <c r="N2358" s="6">
        <v>118125.00000000003</v>
      </c>
      <c r="O2358" s="46">
        <f>Tabla2[[#This Row],[Operating Profit]]/Tabla2[[#This Row],[Total Sales]]</f>
        <v>0.35</v>
      </c>
      <c r="P2358" s="1" t="s">
        <v>82</v>
      </c>
    </row>
    <row r="2359" spans="1:16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3" t="str">
        <f>IFERROR(LEFT(Tabla2[[#This Row],[Product]],FIND(" ",Tabla2[[#This Row],[Product]])-3),Tabla2[[#This Row],[Product]])</f>
        <v>Women</v>
      </c>
      <c r="I2359" s="6">
        <v>45.000000000000014</v>
      </c>
      <c r="J2359" s="4">
        <v>6950</v>
      </c>
      <c r="K2359" s="6">
        <f>Tabla2[[#This Row],[Price per Unit]]*Tabla2[[#This Row],[Units Sold]]</f>
        <v>312750.00000000012</v>
      </c>
      <c r="L2359" s="52">
        <f>Tabla2[[#This Row],[Units Sold]]/Cálculos!$C$11</f>
        <v>2.8037070251216183E-4</v>
      </c>
      <c r="M2359" s="6">
        <f>Tabla2[[#This Row],[Total Sales]]-Tabla2[[#This Row],[Operating Profit]]</f>
        <v>234562.50000000009</v>
      </c>
      <c r="N2359" s="6">
        <v>78187.500000000029</v>
      </c>
      <c r="O2359" s="46">
        <f>Tabla2[[#This Row],[Operating Profit]]/Tabla2[[#This Row],[Total Sales]]</f>
        <v>0.25</v>
      </c>
      <c r="P2359" s="1" t="s">
        <v>82</v>
      </c>
    </row>
    <row r="2360" spans="1:16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3" t="str">
        <f>IFERROR(LEFT(Tabla2[[#This Row],[Product]],FIND(" ",Tabla2[[#This Row],[Product]])-3),Tabla2[[#This Row],[Product]])</f>
        <v>Women</v>
      </c>
      <c r="I2360" s="6">
        <v>55.000000000000014</v>
      </c>
      <c r="J2360" s="4">
        <v>7500</v>
      </c>
      <c r="K2360" s="6">
        <f>Tabla2[[#This Row],[Price per Unit]]*Tabla2[[#This Row],[Units Sold]]</f>
        <v>412500.00000000012</v>
      </c>
      <c r="L2360" s="52">
        <f>Tabla2[[#This Row],[Units Sold]]/Cálculos!$C$11</f>
        <v>3.0255831206348402E-4</v>
      </c>
      <c r="M2360" s="6">
        <f>Tabla2[[#This Row],[Total Sales]]-Tabla2[[#This Row],[Operating Profit]]</f>
        <v>288750.00000000012</v>
      </c>
      <c r="N2360" s="6">
        <v>123750.00000000003</v>
      </c>
      <c r="O2360" s="46">
        <f>Tabla2[[#This Row],[Operating Profit]]/Tabla2[[#This Row],[Total Sales]]</f>
        <v>0.3</v>
      </c>
      <c r="P2360" s="1" t="s">
        <v>82</v>
      </c>
    </row>
    <row r="2361" spans="1:16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3" t="str">
        <f>IFERROR(LEFT(Tabla2[[#This Row],[Product]],FIND(" ",Tabla2[[#This Row],[Product]])-3),Tabla2[[#This Row],[Product]])</f>
        <v>Men</v>
      </c>
      <c r="I2361" s="6">
        <v>70</v>
      </c>
      <c r="J2361" s="4">
        <v>7250</v>
      </c>
      <c r="K2361" s="6">
        <f>Tabla2[[#This Row],[Price per Unit]]*Tabla2[[#This Row],[Units Sold]]</f>
        <v>507500</v>
      </c>
      <c r="L2361" s="52">
        <f>Tabla2[[#This Row],[Units Sold]]/Cálculos!$C$11</f>
        <v>2.9247303499470122E-4</v>
      </c>
      <c r="M2361" s="6">
        <f>Tabla2[[#This Row],[Total Sales]]-Tabla2[[#This Row],[Operating Profit]]</f>
        <v>329875</v>
      </c>
      <c r="N2361" s="6">
        <v>177625</v>
      </c>
      <c r="O2361" s="46">
        <f>Tabla2[[#This Row],[Operating Profit]]/Tabla2[[#This Row],[Total Sales]]</f>
        <v>0.35</v>
      </c>
      <c r="P2361" s="1" t="s">
        <v>82</v>
      </c>
    </row>
    <row r="2362" spans="1:16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3" t="str">
        <f>IFERROR(LEFT(Tabla2[[#This Row],[Product]],FIND(" ",Tabla2[[#This Row],[Product]])-3),Tabla2[[#This Row],[Product]])</f>
        <v>Women</v>
      </c>
      <c r="I2362" s="6">
        <v>75</v>
      </c>
      <c r="J2362" s="4">
        <v>8250</v>
      </c>
      <c r="K2362" s="6">
        <f>Tabla2[[#This Row],[Price per Unit]]*Tabla2[[#This Row],[Units Sold]]</f>
        <v>618750</v>
      </c>
      <c r="L2362" s="52">
        <f>Tabla2[[#This Row],[Units Sold]]/Cálculos!$C$11</f>
        <v>3.3281414326983237E-4</v>
      </c>
      <c r="M2362" s="6">
        <f>Tabla2[[#This Row],[Total Sales]]-Tabla2[[#This Row],[Operating Profit]]</f>
        <v>309375</v>
      </c>
      <c r="N2362" s="6">
        <v>309375</v>
      </c>
      <c r="O2362" s="46">
        <f>Tabla2[[#This Row],[Operating Profit]]/Tabla2[[#This Row],[Total Sales]]</f>
        <v>0.5</v>
      </c>
      <c r="P2362" s="1" t="s">
        <v>82</v>
      </c>
    </row>
    <row r="2363" spans="1:16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3" t="str">
        <f>IFERROR(LEFT(Tabla2[[#This Row],[Product]],FIND(" ",Tabla2[[#This Row],[Product]])-3),Tabla2[[#This Row],[Product]])</f>
        <v>Men</v>
      </c>
      <c r="I2363" s="6">
        <v>70</v>
      </c>
      <c r="J2363" s="4">
        <v>10750</v>
      </c>
      <c r="K2363" s="6">
        <f>Tabla2[[#This Row],[Price per Unit]]*Tabla2[[#This Row],[Units Sold]]</f>
        <v>752500</v>
      </c>
      <c r="L2363" s="52">
        <f>Tabla2[[#This Row],[Units Sold]]/Cálculos!$C$11</f>
        <v>4.336669139576604E-4</v>
      </c>
      <c r="M2363" s="6">
        <f>Tabla2[[#This Row],[Total Sales]]-Tabla2[[#This Row],[Operating Profit]]</f>
        <v>413875</v>
      </c>
      <c r="N2363" s="6">
        <v>338625</v>
      </c>
      <c r="O2363" s="46">
        <f>Tabla2[[#This Row],[Operating Profit]]/Tabla2[[#This Row],[Total Sales]]</f>
        <v>0.45</v>
      </c>
      <c r="P2363" s="1" t="s">
        <v>82</v>
      </c>
    </row>
    <row r="2364" spans="1:16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3" t="str">
        <f>IFERROR(LEFT(Tabla2[[#This Row],[Product]],FIND(" ",Tabla2[[#This Row],[Product]])-3),Tabla2[[#This Row],[Product]])</f>
        <v>Men</v>
      </c>
      <c r="I2364" s="6">
        <v>60.000000000000007</v>
      </c>
      <c r="J2364" s="4">
        <v>8750</v>
      </c>
      <c r="K2364" s="6">
        <f>Tabla2[[#This Row],[Price per Unit]]*Tabla2[[#This Row],[Units Sold]]</f>
        <v>525000.00000000012</v>
      </c>
      <c r="L2364" s="52">
        <f>Tabla2[[#This Row],[Units Sold]]/Cálculos!$C$11</f>
        <v>3.5298469740739798E-4</v>
      </c>
      <c r="M2364" s="6">
        <f>Tabla2[[#This Row],[Total Sales]]-Tabla2[[#This Row],[Operating Profit]]</f>
        <v>341250.00000000012</v>
      </c>
      <c r="N2364" s="6">
        <v>183750.00000000003</v>
      </c>
      <c r="O2364" s="46">
        <f>Tabla2[[#This Row],[Operating Profit]]/Tabla2[[#This Row],[Total Sales]]</f>
        <v>0.35</v>
      </c>
      <c r="P2364" s="1" t="s">
        <v>82</v>
      </c>
    </row>
    <row r="2365" spans="1:16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3" t="str">
        <f>IFERROR(LEFT(Tabla2[[#This Row],[Product]],FIND(" ",Tabla2[[#This Row],[Product]])-3),Tabla2[[#This Row],[Product]])</f>
        <v>Women</v>
      </c>
      <c r="I2365" s="6">
        <v>60.000000000000007</v>
      </c>
      <c r="J2365" s="4">
        <v>8250</v>
      </c>
      <c r="K2365" s="6">
        <f>Tabla2[[#This Row],[Price per Unit]]*Tabla2[[#This Row],[Units Sold]]</f>
        <v>495000.00000000006</v>
      </c>
      <c r="L2365" s="52">
        <f>Tabla2[[#This Row],[Units Sold]]/Cálculos!$C$11</f>
        <v>3.3281414326983237E-4</v>
      </c>
      <c r="M2365" s="6">
        <f>Tabla2[[#This Row],[Total Sales]]-Tabla2[[#This Row],[Operating Profit]]</f>
        <v>371250.00000000006</v>
      </c>
      <c r="N2365" s="6">
        <v>123750.00000000001</v>
      </c>
      <c r="O2365" s="46">
        <f>Tabla2[[#This Row],[Operating Profit]]/Tabla2[[#This Row],[Total Sales]]</f>
        <v>0.25</v>
      </c>
      <c r="P2365" s="1" t="s">
        <v>82</v>
      </c>
    </row>
    <row r="2366" spans="1:16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3" t="str">
        <f>IFERROR(LEFT(Tabla2[[#This Row],[Product]],FIND(" ",Tabla2[[#This Row],[Product]])-3),Tabla2[[#This Row],[Product]])</f>
        <v>Women</v>
      </c>
      <c r="I2366" s="6">
        <v>60.000000000000007</v>
      </c>
      <c r="J2366" s="4">
        <v>7750</v>
      </c>
      <c r="K2366" s="6">
        <f>Tabla2[[#This Row],[Price per Unit]]*Tabla2[[#This Row],[Units Sold]]</f>
        <v>465000.00000000006</v>
      </c>
      <c r="L2366" s="52">
        <f>Tabla2[[#This Row],[Units Sold]]/Cálculos!$C$11</f>
        <v>3.1264358913226677E-4</v>
      </c>
      <c r="M2366" s="6">
        <f>Tabla2[[#This Row],[Total Sales]]-Tabla2[[#This Row],[Operating Profit]]</f>
        <v>325500.00000000006</v>
      </c>
      <c r="N2366" s="6">
        <v>139500</v>
      </c>
      <c r="O2366" s="46">
        <f>Tabla2[[#This Row],[Operating Profit]]/Tabla2[[#This Row],[Total Sales]]</f>
        <v>0.3</v>
      </c>
      <c r="P2366" s="1" t="s">
        <v>82</v>
      </c>
    </row>
    <row r="2367" spans="1:16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3" t="str">
        <f>IFERROR(LEFT(Tabla2[[#This Row],[Product]],FIND(" ",Tabla2[[#This Row],[Product]])-3),Tabla2[[#This Row],[Product]])</f>
        <v>Men</v>
      </c>
      <c r="I2367" s="6">
        <v>70</v>
      </c>
      <c r="J2367" s="4">
        <v>7750</v>
      </c>
      <c r="K2367" s="6">
        <f>Tabla2[[#This Row],[Price per Unit]]*Tabla2[[#This Row],[Units Sold]]</f>
        <v>542500</v>
      </c>
      <c r="L2367" s="52">
        <f>Tabla2[[#This Row],[Units Sold]]/Cálculos!$C$11</f>
        <v>3.1264358913226677E-4</v>
      </c>
      <c r="M2367" s="6">
        <f>Tabla2[[#This Row],[Total Sales]]-Tabla2[[#This Row],[Operating Profit]]</f>
        <v>352625</v>
      </c>
      <c r="N2367" s="6">
        <v>189875</v>
      </c>
      <c r="O2367" s="46">
        <f>Tabla2[[#This Row],[Operating Profit]]/Tabla2[[#This Row],[Total Sales]]</f>
        <v>0.35</v>
      </c>
      <c r="P2367" s="1" t="s">
        <v>82</v>
      </c>
    </row>
    <row r="2368" spans="1:16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3" t="str">
        <f>IFERROR(LEFT(Tabla2[[#This Row],[Product]],FIND(" ",Tabla2[[#This Row],[Product]])-3),Tabla2[[#This Row],[Product]])</f>
        <v>Women</v>
      </c>
      <c r="I2368" s="6">
        <v>75</v>
      </c>
      <c r="J2368" s="4">
        <v>8750</v>
      </c>
      <c r="K2368" s="6">
        <f>Tabla2[[#This Row],[Price per Unit]]*Tabla2[[#This Row],[Units Sold]]</f>
        <v>656250</v>
      </c>
      <c r="L2368" s="52">
        <f>Tabla2[[#This Row],[Units Sold]]/Cálculos!$C$11</f>
        <v>3.5298469740739798E-4</v>
      </c>
      <c r="M2368" s="6">
        <f>Tabla2[[#This Row],[Total Sales]]-Tabla2[[#This Row],[Operating Profit]]</f>
        <v>328125</v>
      </c>
      <c r="N2368" s="6">
        <v>328125</v>
      </c>
      <c r="O2368" s="46">
        <f>Tabla2[[#This Row],[Operating Profit]]/Tabla2[[#This Row],[Total Sales]]</f>
        <v>0.5</v>
      </c>
      <c r="P2368" s="1" t="s">
        <v>82</v>
      </c>
    </row>
    <row r="2369" spans="1:16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3" t="str">
        <f>IFERROR(LEFT(Tabla2[[#This Row],[Product]],FIND(" ",Tabla2[[#This Row],[Product]])-3),Tabla2[[#This Row],[Product]])</f>
        <v>Men</v>
      </c>
      <c r="I2369" s="6">
        <v>35</v>
      </c>
      <c r="J2369" s="4">
        <v>9250</v>
      </c>
      <c r="K2369" s="6">
        <f>Tabla2[[#This Row],[Price per Unit]]*Tabla2[[#This Row],[Units Sold]]</f>
        <v>323750</v>
      </c>
      <c r="L2369" s="52">
        <f>Tabla2[[#This Row],[Units Sold]]/Cálculos!$C$11</f>
        <v>3.7315525154496358E-4</v>
      </c>
      <c r="M2369" s="6">
        <f>Tabla2[[#This Row],[Total Sales]]-Tabla2[[#This Row],[Operating Profit]]</f>
        <v>194250</v>
      </c>
      <c r="N2369" s="6">
        <v>129500</v>
      </c>
      <c r="O2369" s="46">
        <f>Tabla2[[#This Row],[Operating Profit]]/Tabla2[[#This Row],[Total Sales]]</f>
        <v>0.4</v>
      </c>
      <c r="P2369" s="1" t="s">
        <v>82</v>
      </c>
    </row>
    <row r="2370" spans="1:16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3" t="str">
        <f>IFERROR(LEFT(Tabla2[[#This Row],[Product]],FIND(" ",Tabla2[[#This Row],[Product]])-3),Tabla2[[#This Row],[Product]])</f>
        <v>Men</v>
      </c>
      <c r="I2370" s="6">
        <v>35</v>
      </c>
      <c r="J2370" s="4">
        <v>7250</v>
      </c>
      <c r="K2370" s="6">
        <f>Tabla2[[#This Row],[Price per Unit]]*Tabla2[[#This Row],[Units Sold]]</f>
        <v>253750</v>
      </c>
      <c r="L2370" s="52">
        <f>Tabla2[[#This Row],[Units Sold]]/Cálculos!$C$11</f>
        <v>2.9247303499470122E-4</v>
      </c>
      <c r="M2370" s="6">
        <f>Tabla2[[#This Row],[Total Sales]]-Tabla2[[#This Row],[Operating Profit]]</f>
        <v>164937.5</v>
      </c>
      <c r="N2370" s="6">
        <v>88812.5</v>
      </c>
      <c r="O2370" s="46">
        <f>Tabla2[[#This Row],[Operating Profit]]/Tabla2[[#This Row],[Total Sales]]</f>
        <v>0.35</v>
      </c>
      <c r="P2370" s="1" t="s">
        <v>82</v>
      </c>
    </row>
    <row r="2371" spans="1:16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3" t="str">
        <f>IFERROR(LEFT(Tabla2[[#This Row],[Product]],FIND(" ",Tabla2[[#This Row],[Product]])-3),Tabla2[[#This Row],[Product]])</f>
        <v>Women</v>
      </c>
      <c r="I2371" s="6">
        <v>25.000000000000007</v>
      </c>
      <c r="J2371" s="4">
        <v>7250</v>
      </c>
      <c r="K2371" s="6">
        <f>Tabla2[[#This Row],[Price per Unit]]*Tabla2[[#This Row],[Units Sold]]</f>
        <v>181250.00000000006</v>
      </c>
      <c r="L2371" s="52">
        <f>Tabla2[[#This Row],[Units Sold]]/Cálculos!$C$11</f>
        <v>2.9247303499470122E-4</v>
      </c>
      <c r="M2371" s="6">
        <f>Tabla2[[#This Row],[Total Sales]]-Tabla2[[#This Row],[Operating Profit]]</f>
        <v>108750.00000000003</v>
      </c>
      <c r="N2371" s="6">
        <v>72500.000000000029</v>
      </c>
      <c r="O2371" s="46">
        <f>Tabla2[[#This Row],[Operating Profit]]/Tabla2[[#This Row],[Total Sales]]</f>
        <v>0.4</v>
      </c>
      <c r="P2371" s="1" t="s">
        <v>82</v>
      </c>
    </row>
    <row r="2372" spans="1:16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3" t="str">
        <f>IFERROR(LEFT(Tabla2[[#This Row],[Product]],FIND(" ",Tabla2[[#This Row],[Product]])-3),Tabla2[[#This Row],[Product]])</f>
        <v>Women</v>
      </c>
      <c r="I2372" s="6">
        <v>30</v>
      </c>
      <c r="J2372" s="4">
        <v>5750</v>
      </c>
      <c r="K2372" s="6">
        <f>Tabla2[[#This Row],[Price per Unit]]*Tabla2[[#This Row],[Units Sold]]</f>
        <v>172500</v>
      </c>
      <c r="L2372" s="52">
        <f>Tabla2[[#This Row],[Units Sold]]/Cálculos!$C$11</f>
        <v>2.319613725820044E-4</v>
      </c>
      <c r="M2372" s="6">
        <f>Tabla2[[#This Row],[Total Sales]]-Tabla2[[#This Row],[Operating Profit]]</f>
        <v>103500</v>
      </c>
      <c r="N2372" s="6">
        <v>69000</v>
      </c>
      <c r="O2372" s="46">
        <f>Tabla2[[#This Row],[Operating Profit]]/Tabla2[[#This Row],[Total Sales]]</f>
        <v>0.4</v>
      </c>
      <c r="P2372" s="1" t="s">
        <v>82</v>
      </c>
    </row>
    <row r="2373" spans="1:16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3" t="str">
        <f>IFERROR(LEFT(Tabla2[[#This Row],[Product]],FIND(" ",Tabla2[[#This Row],[Product]])-3),Tabla2[[#This Row],[Product]])</f>
        <v>Men</v>
      </c>
      <c r="I2373" s="6">
        <v>45</v>
      </c>
      <c r="J2373" s="4">
        <v>6250</v>
      </c>
      <c r="K2373" s="6">
        <f>Tabla2[[#This Row],[Price per Unit]]*Tabla2[[#This Row],[Units Sold]]</f>
        <v>281250</v>
      </c>
      <c r="L2373" s="52">
        <f>Tabla2[[#This Row],[Units Sold]]/Cálculos!$C$11</f>
        <v>2.5213192671957001E-4</v>
      </c>
      <c r="M2373" s="6">
        <f>Tabla2[[#This Row],[Total Sales]]-Tabla2[[#This Row],[Operating Profit]]</f>
        <v>182812.5</v>
      </c>
      <c r="N2373" s="6">
        <v>98437.5</v>
      </c>
      <c r="O2373" s="46">
        <f>Tabla2[[#This Row],[Operating Profit]]/Tabla2[[#This Row],[Total Sales]]</f>
        <v>0.35</v>
      </c>
      <c r="P2373" s="1" t="s">
        <v>82</v>
      </c>
    </row>
    <row r="2374" spans="1:16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3" t="str">
        <f>IFERROR(LEFT(Tabla2[[#This Row],[Product]],FIND(" ",Tabla2[[#This Row],[Product]])-3),Tabla2[[#This Row],[Product]])</f>
        <v>Women</v>
      </c>
      <c r="I2374" s="6">
        <v>35</v>
      </c>
      <c r="J2374" s="4">
        <v>7250</v>
      </c>
      <c r="K2374" s="6">
        <f>Tabla2[[#This Row],[Price per Unit]]*Tabla2[[#This Row],[Units Sold]]</f>
        <v>253750</v>
      </c>
      <c r="L2374" s="52">
        <f>Tabla2[[#This Row],[Units Sold]]/Cálculos!$C$11</f>
        <v>2.9247303499470122E-4</v>
      </c>
      <c r="M2374" s="6">
        <f>Tabla2[[#This Row],[Total Sales]]-Tabla2[[#This Row],[Operating Profit]]</f>
        <v>126875</v>
      </c>
      <c r="N2374" s="6">
        <v>126875</v>
      </c>
      <c r="O2374" s="46">
        <f>Tabla2[[#This Row],[Operating Profit]]/Tabla2[[#This Row],[Total Sales]]</f>
        <v>0.5</v>
      </c>
      <c r="P2374" s="1" t="s">
        <v>82</v>
      </c>
    </row>
    <row r="2375" spans="1:16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3" t="str">
        <f>IFERROR(LEFT(Tabla2[[#This Row],[Product]],FIND(" ",Tabla2[[#This Row],[Product]])-3),Tabla2[[#This Row],[Product]])</f>
        <v>Men</v>
      </c>
      <c r="I2375" s="6">
        <v>35</v>
      </c>
      <c r="J2375" s="4">
        <v>9750</v>
      </c>
      <c r="K2375" s="6">
        <f>Tabla2[[#This Row],[Price per Unit]]*Tabla2[[#This Row],[Units Sold]]</f>
        <v>341250</v>
      </c>
      <c r="L2375" s="52">
        <f>Tabla2[[#This Row],[Units Sold]]/Cálculos!$C$11</f>
        <v>3.9332580568252919E-4</v>
      </c>
      <c r="M2375" s="6">
        <f>Tabla2[[#This Row],[Total Sales]]-Tabla2[[#This Row],[Operating Profit]]</f>
        <v>204750</v>
      </c>
      <c r="N2375" s="6">
        <v>136500</v>
      </c>
      <c r="O2375" s="46">
        <f>Tabla2[[#This Row],[Operating Profit]]/Tabla2[[#This Row],[Total Sales]]</f>
        <v>0.4</v>
      </c>
      <c r="P2375" s="1" t="s">
        <v>82</v>
      </c>
    </row>
    <row r="2376" spans="1:16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3" t="str">
        <f>IFERROR(LEFT(Tabla2[[#This Row],[Product]],FIND(" ",Tabla2[[#This Row],[Product]])-3),Tabla2[[#This Row],[Product]])</f>
        <v>Men</v>
      </c>
      <c r="I2376" s="6">
        <v>35</v>
      </c>
      <c r="J2376" s="4">
        <v>6250</v>
      </c>
      <c r="K2376" s="6">
        <f>Tabla2[[#This Row],[Price per Unit]]*Tabla2[[#This Row],[Units Sold]]</f>
        <v>218750</v>
      </c>
      <c r="L2376" s="52">
        <f>Tabla2[[#This Row],[Units Sold]]/Cálculos!$C$11</f>
        <v>2.5213192671957001E-4</v>
      </c>
      <c r="M2376" s="6">
        <f>Tabla2[[#This Row],[Total Sales]]-Tabla2[[#This Row],[Operating Profit]]</f>
        <v>142187.5</v>
      </c>
      <c r="N2376" s="6">
        <v>76562.5</v>
      </c>
      <c r="O2376" s="46">
        <f>Tabla2[[#This Row],[Operating Profit]]/Tabla2[[#This Row],[Total Sales]]</f>
        <v>0.35</v>
      </c>
      <c r="P2376" s="1" t="s">
        <v>82</v>
      </c>
    </row>
    <row r="2377" spans="1:16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3" t="str">
        <f>IFERROR(LEFT(Tabla2[[#This Row],[Product]],FIND(" ",Tabla2[[#This Row],[Product]])-3),Tabla2[[#This Row],[Product]])</f>
        <v>Women</v>
      </c>
      <c r="I2377" s="6">
        <v>25.000000000000007</v>
      </c>
      <c r="J2377" s="4">
        <v>6750</v>
      </c>
      <c r="K2377" s="6">
        <f>Tabla2[[#This Row],[Price per Unit]]*Tabla2[[#This Row],[Units Sold]]</f>
        <v>168750.00000000006</v>
      </c>
      <c r="L2377" s="52">
        <f>Tabla2[[#This Row],[Units Sold]]/Cálculos!$C$11</f>
        <v>2.7230248085713561E-4</v>
      </c>
      <c r="M2377" s="6">
        <f>Tabla2[[#This Row],[Total Sales]]-Tabla2[[#This Row],[Operating Profit]]</f>
        <v>101250.00000000003</v>
      </c>
      <c r="N2377" s="6">
        <v>67500.000000000029</v>
      </c>
      <c r="O2377" s="46">
        <f>Tabla2[[#This Row],[Operating Profit]]/Tabla2[[#This Row],[Total Sales]]</f>
        <v>0.4</v>
      </c>
      <c r="P2377" s="1" t="s">
        <v>82</v>
      </c>
    </row>
    <row r="2378" spans="1:16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3" t="str">
        <f>IFERROR(LEFT(Tabla2[[#This Row],[Product]],FIND(" ",Tabla2[[#This Row],[Product]])-3),Tabla2[[#This Row],[Product]])</f>
        <v>Women</v>
      </c>
      <c r="I2378" s="6">
        <v>30</v>
      </c>
      <c r="J2378" s="4">
        <v>5250</v>
      </c>
      <c r="K2378" s="6">
        <f>Tabla2[[#This Row],[Price per Unit]]*Tabla2[[#This Row],[Units Sold]]</f>
        <v>157500</v>
      </c>
      <c r="L2378" s="52">
        <f>Tabla2[[#This Row],[Units Sold]]/Cálculos!$C$11</f>
        <v>2.117908184444388E-4</v>
      </c>
      <c r="M2378" s="6">
        <f>Tabla2[[#This Row],[Total Sales]]-Tabla2[[#This Row],[Operating Profit]]</f>
        <v>94500</v>
      </c>
      <c r="N2378" s="6">
        <v>63000</v>
      </c>
      <c r="O2378" s="46">
        <f>Tabla2[[#This Row],[Operating Profit]]/Tabla2[[#This Row],[Total Sales]]</f>
        <v>0.4</v>
      </c>
      <c r="P2378" s="1" t="s">
        <v>82</v>
      </c>
    </row>
    <row r="2379" spans="1:16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3" t="str">
        <f>IFERROR(LEFT(Tabla2[[#This Row],[Product]],FIND(" ",Tabla2[[#This Row],[Product]])-3),Tabla2[[#This Row],[Product]])</f>
        <v>Men</v>
      </c>
      <c r="I2379" s="6">
        <v>45</v>
      </c>
      <c r="J2379" s="4">
        <v>6000</v>
      </c>
      <c r="K2379" s="6">
        <f>Tabla2[[#This Row],[Price per Unit]]*Tabla2[[#This Row],[Units Sold]]</f>
        <v>270000</v>
      </c>
      <c r="L2379" s="52">
        <f>Tabla2[[#This Row],[Units Sold]]/Cálculos!$C$11</f>
        <v>2.4204664965078721E-4</v>
      </c>
      <c r="M2379" s="6">
        <f>Tabla2[[#This Row],[Total Sales]]-Tabla2[[#This Row],[Operating Profit]]</f>
        <v>175500</v>
      </c>
      <c r="N2379" s="6">
        <v>94500</v>
      </c>
      <c r="O2379" s="46">
        <f>Tabla2[[#This Row],[Operating Profit]]/Tabla2[[#This Row],[Total Sales]]</f>
        <v>0.35</v>
      </c>
      <c r="P2379" s="1" t="s">
        <v>82</v>
      </c>
    </row>
    <row r="2380" spans="1:16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3" t="str">
        <f>IFERROR(LEFT(Tabla2[[#This Row],[Product]],FIND(" ",Tabla2[[#This Row],[Product]])-3),Tabla2[[#This Row],[Product]])</f>
        <v>Women</v>
      </c>
      <c r="I2380" s="6">
        <v>30</v>
      </c>
      <c r="J2380" s="4">
        <v>7000</v>
      </c>
      <c r="K2380" s="6">
        <f>Tabla2[[#This Row],[Price per Unit]]*Tabla2[[#This Row],[Units Sold]]</f>
        <v>210000</v>
      </c>
      <c r="L2380" s="52">
        <f>Tabla2[[#This Row],[Units Sold]]/Cálculos!$C$11</f>
        <v>2.8238775792591842E-4</v>
      </c>
      <c r="M2380" s="6">
        <f>Tabla2[[#This Row],[Total Sales]]-Tabla2[[#This Row],[Operating Profit]]</f>
        <v>105000</v>
      </c>
      <c r="N2380" s="6">
        <v>105000</v>
      </c>
      <c r="O2380" s="46">
        <f>Tabla2[[#This Row],[Operating Profit]]/Tabla2[[#This Row],[Total Sales]]</f>
        <v>0.5</v>
      </c>
      <c r="P2380" s="1" t="s">
        <v>82</v>
      </c>
    </row>
    <row r="2381" spans="1:16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3" t="str">
        <f>IFERROR(LEFT(Tabla2[[#This Row],[Product]],FIND(" ",Tabla2[[#This Row],[Product]])-3),Tabla2[[#This Row],[Product]])</f>
        <v>Men</v>
      </c>
      <c r="I2381" s="6">
        <v>30</v>
      </c>
      <c r="J2381" s="4">
        <v>9200</v>
      </c>
      <c r="K2381" s="6">
        <f>Tabla2[[#This Row],[Price per Unit]]*Tabla2[[#This Row],[Units Sold]]</f>
        <v>276000</v>
      </c>
      <c r="L2381" s="52">
        <f>Tabla2[[#This Row],[Units Sold]]/Cálculos!$C$11</f>
        <v>3.7113819613120706E-4</v>
      </c>
      <c r="M2381" s="6">
        <f>Tabla2[[#This Row],[Total Sales]]-Tabla2[[#This Row],[Operating Profit]]</f>
        <v>165600</v>
      </c>
      <c r="N2381" s="6">
        <v>110400</v>
      </c>
      <c r="O2381" s="46">
        <f>Tabla2[[#This Row],[Operating Profit]]/Tabla2[[#This Row],[Total Sales]]</f>
        <v>0.4</v>
      </c>
      <c r="P2381" s="1" t="s">
        <v>82</v>
      </c>
    </row>
    <row r="2382" spans="1:16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3" t="str">
        <f>IFERROR(LEFT(Tabla2[[#This Row],[Product]],FIND(" ",Tabla2[[#This Row],[Product]])-3),Tabla2[[#This Row],[Product]])</f>
        <v>Men</v>
      </c>
      <c r="I2382" s="6">
        <v>30</v>
      </c>
      <c r="J2382" s="4">
        <v>6000</v>
      </c>
      <c r="K2382" s="6">
        <f>Tabla2[[#This Row],[Price per Unit]]*Tabla2[[#This Row],[Units Sold]]</f>
        <v>180000</v>
      </c>
      <c r="L2382" s="52">
        <f>Tabla2[[#This Row],[Units Sold]]/Cálculos!$C$11</f>
        <v>2.4204664965078721E-4</v>
      </c>
      <c r="M2382" s="6">
        <f>Tabla2[[#This Row],[Total Sales]]-Tabla2[[#This Row],[Operating Profit]]</f>
        <v>117000</v>
      </c>
      <c r="N2382" s="6">
        <v>62999.999999999993</v>
      </c>
      <c r="O2382" s="46">
        <f>Tabla2[[#This Row],[Operating Profit]]/Tabla2[[#This Row],[Total Sales]]</f>
        <v>0.35</v>
      </c>
      <c r="P2382" s="1" t="s">
        <v>82</v>
      </c>
    </row>
    <row r="2383" spans="1:16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3" t="str">
        <f>IFERROR(LEFT(Tabla2[[#This Row],[Product]],FIND(" ",Tabla2[[#This Row],[Product]])-3),Tabla2[[#This Row],[Product]])</f>
        <v>Women</v>
      </c>
      <c r="I2383" s="6">
        <v>20</v>
      </c>
      <c r="J2383" s="4">
        <v>6250</v>
      </c>
      <c r="K2383" s="6">
        <f>Tabla2[[#This Row],[Price per Unit]]*Tabla2[[#This Row],[Units Sold]]</f>
        <v>125000</v>
      </c>
      <c r="L2383" s="52">
        <f>Tabla2[[#This Row],[Units Sold]]/Cálculos!$C$11</f>
        <v>2.5213192671957001E-4</v>
      </c>
      <c r="M2383" s="6">
        <f>Tabla2[[#This Row],[Total Sales]]-Tabla2[[#This Row],[Operating Profit]]</f>
        <v>75000</v>
      </c>
      <c r="N2383" s="6">
        <v>50000</v>
      </c>
      <c r="O2383" s="46">
        <f>Tabla2[[#This Row],[Operating Profit]]/Tabla2[[#This Row],[Total Sales]]</f>
        <v>0.4</v>
      </c>
      <c r="P2383" s="1" t="s">
        <v>82</v>
      </c>
    </row>
    <row r="2384" spans="1:16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3" t="str">
        <f>IFERROR(LEFT(Tabla2[[#This Row],[Product]],FIND(" ",Tabla2[[#This Row],[Product]])-3),Tabla2[[#This Row],[Product]])</f>
        <v>Women</v>
      </c>
      <c r="I2384" s="6">
        <v>24.999999999999993</v>
      </c>
      <c r="J2384" s="4">
        <v>4750</v>
      </c>
      <c r="K2384" s="6">
        <f>Tabla2[[#This Row],[Price per Unit]]*Tabla2[[#This Row],[Units Sold]]</f>
        <v>118749.99999999997</v>
      </c>
      <c r="L2384" s="52">
        <f>Tabla2[[#This Row],[Units Sold]]/Cálculos!$C$11</f>
        <v>1.9162026430687319E-4</v>
      </c>
      <c r="M2384" s="6">
        <f>Tabla2[[#This Row],[Total Sales]]-Tabla2[[#This Row],[Operating Profit]]</f>
        <v>71249.999999999971</v>
      </c>
      <c r="N2384" s="6">
        <v>47499.999999999993</v>
      </c>
      <c r="O2384" s="46">
        <f>Tabla2[[#This Row],[Operating Profit]]/Tabla2[[#This Row],[Total Sales]]</f>
        <v>0.4</v>
      </c>
      <c r="P2384" s="1" t="s">
        <v>82</v>
      </c>
    </row>
    <row r="2385" spans="1:16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3" t="str">
        <f>IFERROR(LEFT(Tabla2[[#This Row],[Product]],FIND(" ",Tabla2[[#This Row],[Product]])-3),Tabla2[[#This Row],[Product]])</f>
        <v>Men</v>
      </c>
      <c r="I2385" s="6">
        <v>40.000000000000007</v>
      </c>
      <c r="J2385" s="4">
        <v>5250</v>
      </c>
      <c r="K2385" s="6">
        <f>Tabla2[[#This Row],[Price per Unit]]*Tabla2[[#This Row],[Units Sold]]</f>
        <v>210000.00000000003</v>
      </c>
      <c r="L2385" s="52">
        <f>Tabla2[[#This Row],[Units Sold]]/Cálculos!$C$11</f>
        <v>2.117908184444388E-4</v>
      </c>
      <c r="M2385" s="6">
        <f>Tabla2[[#This Row],[Total Sales]]-Tabla2[[#This Row],[Operating Profit]]</f>
        <v>136500.00000000003</v>
      </c>
      <c r="N2385" s="6">
        <v>73500</v>
      </c>
      <c r="O2385" s="46">
        <f>Tabla2[[#This Row],[Operating Profit]]/Tabla2[[#This Row],[Total Sales]]</f>
        <v>0.35</v>
      </c>
      <c r="P2385" s="1" t="s">
        <v>82</v>
      </c>
    </row>
    <row r="2386" spans="1:16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3" t="str">
        <f>IFERROR(LEFT(Tabla2[[#This Row],[Product]],FIND(" ",Tabla2[[#This Row],[Product]])-3),Tabla2[[#This Row],[Product]])</f>
        <v>Women</v>
      </c>
      <c r="I2386" s="6">
        <v>30</v>
      </c>
      <c r="J2386" s="4">
        <v>6250</v>
      </c>
      <c r="K2386" s="6">
        <f>Tabla2[[#This Row],[Price per Unit]]*Tabla2[[#This Row],[Units Sold]]</f>
        <v>187500</v>
      </c>
      <c r="L2386" s="52">
        <f>Tabla2[[#This Row],[Units Sold]]/Cálculos!$C$11</f>
        <v>2.5213192671957001E-4</v>
      </c>
      <c r="M2386" s="6">
        <f>Tabla2[[#This Row],[Total Sales]]-Tabla2[[#This Row],[Operating Profit]]</f>
        <v>93750</v>
      </c>
      <c r="N2386" s="6">
        <v>93750</v>
      </c>
      <c r="O2386" s="46">
        <f>Tabla2[[#This Row],[Operating Profit]]/Tabla2[[#This Row],[Total Sales]]</f>
        <v>0.5</v>
      </c>
      <c r="P2386" s="1" t="s">
        <v>82</v>
      </c>
    </row>
    <row r="2387" spans="1:16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3" t="str">
        <f>IFERROR(LEFT(Tabla2[[#This Row],[Product]],FIND(" ",Tabla2[[#This Row],[Product]])-3),Tabla2[[#This Row],[Product]])</f>
        <v>Men</v>
      </c>
      <c r="I2387" s="6">
        <v>30</v>
      </c>
      <c r="J2387" s="4">
        <v>8750</v>
      </c>
      <c r="K2387" s="6">
        <f>Tabla2[[#This Row],[Price per Unit]]*Tabla2[[#This Row],[Units Sold]]</f>
        <v>262500</v>
      </c>
      <c r="L2387" s="52">
        <f>Tabla2[[#This Row],[Units Sold]]/Cálculos!$C$11</f>
        <v>3.5298469740739798E-4</v>
      </c>
      <c r="M2387" s="6">
        <f>Tabla2[[#This Row],[Total Sales]]-Tabla2[[#This Row],[Operating Profit]]</f>
        <v>157500</v>
      </c>
      <c r="N2387" s="6">
        <v>105000</v>
      </c>
      <c r="O2387" s="46">
        <f>Tabla2[[#This Row],[Operating Profit]]/Tabla2[[#This Row],[Total Sales]]</f>
        <v>0.4</v>
      </c>
      <c r="P2387" s="1" t="s">
        <v>82</v>
      </c>
    </row>
    <row r="2388" spans="1:16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3" t="str">
        <f>IFERROR(LEFT(Tabla2[[#This Row],[Product]],FIND(" ",Tabla2[[#This Row],[Product]])-3),Tabla2[[#This Row],[Product]])</f>
        <v>Men</v>
      </c>
      <c r="I2388" s="6">
        <v>30</v>
      </c>
      <c r="J2388" s="4">
        <v>5750</v>
      </c>
      <c r="K2388" s="6">
        <f>Tabla2[[#This Row],[Price per Unit]]*Tabla2[[#This Row],[Units Sold]]</f>
        <v>172500</v>
      </c>
      <c r="L2388" s="52">
        <f>Tabla2[[#This Row],[Units Sold]]/Cálculos!$C$11</f>
        <v>2.319613725820044E-4</v>
      </c>
      <c r="M2388" s="6">
        <f>Tabla2[[#This Row],[Total Sales]]-Tabla2[[#This Row],[Operating Profit]]</f>
        <v>112125</v>
      </c>
      <c r="N2388" s="6">
        <v>60374.999999999993</v>
      </c>
      <c r="O2388" s="46">
        <f>Tabla2[[#This Row],[Operating Profit]]/Tabla2[[#This Row],[Total Sales]]</f>
        <v>0.35</v>
      </c>
      <c r="P2388" s="1" t="s">
        <v>82</v>
      </c>
    </row>
    <row r="2389" spans="1:16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3" t="str">
        <f>IFERROR(LEFT(Tabla2[[#This Row],[Product]],FIND(" ",Tabla2[[#This Row],[Product]])-3),Tabla2[[#This Row],[Product]])</f>
        <v>Women</v>
      </c>
      <c r="I2389" s="6">
        <v>20</v>
      </c>
      <c r="J2389" s="4">
        <v>5750</v>
      </c>
      <c r="K2389" s="6">
        <f>Tabla2[[#This Row],[Price per Unit]]*Tabla2[[#This Row],[Units Sold]]</f>
        <v>115000</v>
      </c>
      <c r="L2389" s="52">
        <f>Tabla2[[#This Row],[Units Sold]]/Cálculos!$C$11</f>
        <v>2.319613725820044E-4</v>
      </c>
      <c r="M2389" s="6">
        <f>Tabla2[[#This Row],[Total Sales]]-Tabla2[[#This Row],[Operating Profit]]</f>
        <v>69000</v>
      </c>
      <c r="N2389" s="6">
        <v>46000</v>
      </c>
      <c r="O2389" s="46">
        <f>Tabla2[[#This Row],[Operating Profit]]/Tabla2[[#This Row],[Total Sales]]</f>
        <v>0.4</v>
      </c>
      <c r="P2389" s="1" t="s">
        <v>82</v>
      </c>
    </row>
    <row r="2390" spans="1:16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3" t="str">
        <f>IFERROR(LEFT(Tabla2[[#This Row],[Product]],FIND(" ",Tabla2[[#This Row],[Product]])-3),Tabla2[[#This Row],[Product]])</f>
        <v>Women</v>
      </c>
      <c r="I2390" s="6">
        <v>24.999999999999993</v>
      </c>
      <c r="J2390" s="4">
        <v>5000</v>
      </c>
      <c r="K2390" s="6">
        <f>Tabla2[[#This Row],[Price per Unit]]*Tabla2[[#This Row],[Units Sold]]</f>
        <v>124999.99999999997</v>
      </c>
      <c r="L2390" s="52">
        <f>Tabla2[[#This Row],[Units Sold]]/Cálculos!$C$11</f>
        <v>2.01705541375656E-4</v>
      </c>
      <c r="M2390" s="6">
        <f>Tabla2[[#This Row],[Total Sales]]-Tabla2[[#This Row],[Operating Profit]]</f>
        <v>74999.999999999971</v>
      </c>
      <c r="N2390" s="6">
        <v>49999.999999999993</v>
      </c>
      <c r="O2390" s="46">
        <f>Tabla2[[#This Row],[Operating Profit]]/Tabla2[[#This Row],[Total Sales]]</f>
        <v>0.4</v>
      </c>
      <c r="P2390" s="1" t="s">
        <v>82</v>
      </c>
    </row>
    <row r="2391" spans="1:16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3" t="str">
        <f>IFERROR(LEFT(Tabla2[[#This Row],[Product]],FIND(" ",Tabla2[[#This Row],[Product]])-3),Tabla2[[#This Row],[Product]])</f>
        <v>Men</v>
      </c>
      <c r="I2391" s="6">
        <v>45</v>
      </c>
      <c r="J2391" s="4">
        <v>5250</v>
      </c>
      <c r="K2391" s="6">
        <f>Tabla2[[#This Row],[Price per Unit]]*Tabla2[[#This Row],[Units Sold]]</f>
        <v>236250</v>
      </c>
      <c r="L2391" s="52">
        <f>Tabla2[[#This Row],[Units Sold]]/Cálculos!$C$11</f>
        <v>2.117908184444388E-4</v>
      </c>
      <c r="M2391" s="6">
        <f>Tabla2[[#This Row],[Total Sales]]-Tabla2[[#This Row],[Operating Profit]]</f>
        <v>153562.5</v>
      </c>
      <c r="N2391" s="6">
        <v>82687.5</v>
      </c>
      <c r="O2391" s="46">
        <f>Tabla2[[#This Row],[Operating Profit]]/Tabla2[[#This Row],[Total Sales]]</f>
        <v>0.35</v>
      </c>
      <c r="P2391" s="1" t="s">
        <v>82</v>
      </c>
    </row>
    <row r="2392" spans="1:16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3" t="str">
        <f>IFERROR(LEFT(Tabla2[[#This Row],[Product]],FIND(" ",Tabla2[[#This Row],[Product]])-3),Tabla2[[#This Row],[Product]])</f>
        <v>Women</v>
      </c>
      <c r="I2392" s="6">
        <v>35</v>
      </c>
      <c r="J2392" s="4">
        <v>6750</v>
      </c>
      <c r="K2392" s="6">
        <f>Tabla2[[#This Row],[Price per Unit]]*Tabla2[[#This Row],[Units Sold]]</f>
        <v>236250</v>
      </c>
      <c r="L2392" s="52">
        <f>Tabla2[[#This Row],[Units Sold]]/Cálculos!$C$11</f>
        <v>2.7230248085713561E-4</v>
      </c>
      <c r="M2392" s="6">
        <f>Tabla2[[#This Row],[Total Sales]]-Tabla2[[#This Row],[Operating Profit]]</f>
        <v>118125</v>
      </c>
      <c r="N2392" s="6">
        <v>118125</v>
      </c>
      <c r="O2392" s="46">
        <f>Tabla2[[#This Row],[Operating Profit]]/Tabla2[[#This Row],[Total Sales]]</f>
        <v>0.5</v>
      </c>
      <c r="P2392" s="1" t="s">
        <v>82</v>
      </c>
    </row>
    <row r="2393" spans="1:16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3" t="str">
        <f>IFERROR(LEFT(Tabla2[[#This Row],[Product]],FIND(" ",Tabla2[[#This Row],[Product]])-3),Tabla2[[#This Row],[Product]])</f>
        <v>Men</v>
      </c>
      <c r="I2393" s="6">
        <v>45</v>
      </c>
      <c r="J2393" s="4">
        <v>9450</v>
      </c>
      <c r="K2393" s="6">
        <f>Tabla2[[#This Row],[Price per Unit]]*Tabla2[[#This Row],[Units Sold]]</f>
        <v>425250</v>
      </c>
      <c r="L2393" s="52">
        <f>Tabla2[[#This Row],[Units Sold]]/Cálculos!$C$11</f>
        <v>3.8122347319998986E-4</v>
      </c>
      <c r="M2393" s="6">
        <f>Tabla2[[#This Row],[Total Sales]]-Tabla2[[#This Row],[Operating Profit]]</f>
        <v>255150</v>
      </c>
      <c r="N2393" s="6">
        <v>170100</v>
      </c>
      <c r="O2393" s="46">
        <f>Tabla2[[#This Row],[Operating Profit]]/Tabla2[[#This Row],[Total Sales]]</f>
        <v>0.4</v>
      </c>
      <c r="P2393" s="1" t="s">
        <v>82</v>
      </c>
    </row>
    <row r="2394" spans="1:16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3" t="str">
        <f>IFERROR(LEFT(Tabla2[[#This Row],[Product]],FIND(" ",Tabla2[[#This Row],[Product]])-3),Tabla2[[#This Row],[Product]])</f>
        <v>Men</v>
      </c>
      <c r="I2394" s="6">
        <v>45</v>
      </c>
      <c r="J2394" s="4">
        <v>6500</v>
      </c>
      <c r="K2394" s="6">
        <f>Tabla2[[#This Row],[Price per Unit]]*Tabla2[[#This Row],[Units Sold]]</f>
        <v>292500</v>
      </c>
      <c r="L2394" s="52">
        <f>Tabla2[[#This Row],[Units Sold]]/Cálculos!$C$11</f>
        <v>2.6221720378835281E-4</v>
      </c>
      <c r="M2394" s="6">
        <f>Tabla2[[#This Row],[Total Sales]]-Tabla2[[#This Row],[Operating Profit]]</f>
        <v>190125</v>
      </c>
      <c r="N2394" s="6">
        <v>102375</v>
      </c>
      <c r="O2394" s="46">
        <f>Tabla2[[#This Row],[Operating Profit]]/Tabla2[[#This Row],[Total Sales]]</f>
        <v>0.35</v>
      </c>
      <c r="P2394" s="1" t="s">
        <v>82</v>
      </c>
    </row>
    <row r="2395" spans="1:16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3" t="str">
        <f>IFERROR(LEFT(Tabla2[[#This Row],[Product]],FIND(" ",Tabla2[[#This Row],[Product]])-3),Tabla2[[#This Row],[Product]])</f>
        <v>Women</v>
      </c>
      <c r="I2395" s="6">
        <v>40</v>
      </c>
      <c r="J2395" s="4">
        <v>6250</v>
      </c>
      <c r="K2395" s="6">
        <f>Tabla2[[#This Row],[Price per Unit]]*Tabla2[[#This Row],[Units Sold]]</f>
        <v>250000</v>
      </c>
      <c r="L2395" s="52">
        <f>Tabla2[[#This Row],[Units Sold]]/Cálculos!$C$11</f>
        <v>2.5213192671957001E-4</v>
      </c>
      <c r="M2395" s="6">
        <f>Tabla2[[#This Row],[Total Sales]]-Tabla2[[#This Row],[Operating Profit]]</f>
        <v>150000</v>
      </c>
      <c r="N2395" s="6">
        <v>100000</v>
      </c>
      <c r="O2395" s="46">
        <f>Tabla2[[#This Row],[Operating Profit]]/Tabla2[[#This Row],[Total Sales]]</f>
        <v>0.4</v>
      </c>
      <c r="P2395" s="1" t="s">
        <v>82</v>
      </c>
    </row>
    <row r="2396" spans="1:16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3" t="str">
        <f>IFERROR(LEFT(Tabla2[[#This Row],[Product]],FIND(" ",Tabla2[[#This Row],[Product]])-3),Tabla2[[#This Row],[Product]])</f>
        <v>Women</v>
      </c>
      <c r="I2396" s="6">
        <v>40</v>
      </c>
      <c r="J2396" s="4">
        <v>5750</v>
      </c>
      <c r="K2396" s="6">
        <f>Tabla2[[#This Row],[Price per Unit]]*Tabla2[[#This Row],[Units Sold]]</f>
        <v>230000</v>
      </c>
      <c r="L2396" s="52">
        <f>Tabla2[[#This Row],[Units Sold]]/Cálculos!$C$11</f>
        <v>2.319613725820044E-4</v>
      </c>
      <c r="M2396" s="6">
        <f>Tabla2[[#This Row],[Total Sales]]-Tabla2[[#This Row],[Operating Profit]]</f>
        <v>138000</v>
      </c>
      <c r="N2396" s="6">
        <v>92000</v>
      </c>
      <c r="O2396" s="46">
        <f>Tabla2[[#This Row],[Operating Profit]]/Tabla2[[#This Row],[Total Sales]]</f>
        <v>0.4</v>
      </c>
      <c r="P2396" s="1" t="s">
        <v>82</v>
      </c>
    </row>
    <row r="2397" spans="1:16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3" t="str">
        <f>IFERROR(LEFT(Tabla2[[#This Row],[Product]],FIND(" ",Tabla2[[#This Row],[Product]])-3),Tabla2[[#This Row],[Product]])</f>
        <v>Men</v>
      </c>
      <c r="I2397" s="6">
        <v>49.999999999999993</v>
      </c>
      <c r="J2397" s="4">
        <v>6000</v>
      </c>
      <c r="K2397" s="6">
        <f>Tabla2[[#This Row],[Price per Unit]]*Tabla2[[#This Row],[Units Sold]]</f>
        <v>299999.99999999994</v>
      </c>
      <c r="L2397" s="52">
        <f>Tabla2[[#This Row],[Units Sold]]/Cálculos!$C$11</f>
        <v>2.4204664965078721E-4</v>
      </c>
      <c r="M2397" s="6">
        <f>Tabla2[[#This Row],[Total Sales]]-Tabla2[[#This Row],[Operating Profit]]</f>
        <v>194999.99999999997</v>
      </c>
      <c r="N2397" s="6">
        <v>104999.99999999997</v>
      </c>
      <c r="O2397" s="46">
        <f>Tabla2[[#This Row],[Operating Profit]]/Tabla2[[#This Row],[Total Sales]]</f>
        <v>0.35</v>
      </c>
      <c r="P2397" s="1" t="s">
        <v>82</v>
      </c>
    </row>
    <row r="2398" spans="1:16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3" t="str">
        <f>IFERROR(LEFT(Tabla2[[#This Row],[Product]],FIND(" ",Tabla2[[#This Row],[Product]])-3),Tabla2[[#This Row],[Product]])</f>
        <v>Women</v>
      </c>
      <c r="I2398" s="6">
        <v>54.999999999999993</v>
      </c>
      <c r="J2398" s="4">
        <v>7000</v>
      </c>
      <c r="K2398" s="6">
        <f>Tabla2[[#This Row],[Price per Unit]]*Tabla2[[#This Row],[Units Sold]]</f>
        <v>384999.99999999994</v>
      </c>
      <c r="L2398" s="52">
        <f>Tabla2[[#This Row],[Units Sold]]/Cálculos!$C$11</f>
        <v>2.8238775792591842E-4</v>
      </c>
      <c r="M2398" s="6">
        <f>Tabla2[[#This Row],[Total Sales]]-Tabla2[[#This Row],[Operating Profit]]</f>
        <v>192499.99999999997</v>
      </c>
      <c r="N2398" s="6">
        <v>192499.99999999997</v>
      </c>
      <c r="O2398" s="46">
        <f>Tabla2[[#This Row],[Operating Profit]]/Tabla2[[#This Row],[Total Sales]]</f>
        <v>0.5</v>
      </c>
      <c r="P2398" s="1" t="s">
        <v>82</v>
      </c>
    </row>
    <row r="2399" spans="1:16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3" t="str">
        <f>IFERROR(LEFT(Tabla2[[#This Row],[Product]],FIND(" ",Tabla2[[#This Row],[Product]])-3),Tabla2[[#This Row],[Product]])</f>
        <v>Men</v>
      </c>
      <c r="I2399" s="6">
        <v>49.999999999999993</v>
      </c>
      <c r="J2399" s="4">
        <v>9500</v>
      </c>
      <c r="K2399" s="6">
        <f>Tabla2[[#This Row],[Price per Unit]]*Tabla2[[#This Row],[Units Sold]]</f>
        <v>474999.99999999994</v>
      </c>
      <c r="L2399" s="52">
        <f>Tabla2[[#This Row],[Units Sold]]/Cálculos!$C$11</f>
        <v>3.8324052861374639E-4</v>
      </c>
      <c r="M2399" s="6">
        <f>Tabla2[[#This Row],[Total Sales]]-Tabla2[[#This Row],[Operating Profit]]</f>
        <v>284999.99999999994</v>
      </c>
      <c r="N2399" s="6">
        <v>190000</v>
      </c>
      <c r="O2399" s="46">
        <f>Tabla2[[#This Row],[Operating Profit]]/Tabla2[[#This Row],[Total Sales]]</f>
        <v>0.4</v>
      </c>
      <c r="P2399" s="1" t="s">
        <v>82</v>
      </c>
    </row>
    <row r="2400" spans="1:16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3" t="str">
        <f>IFERROR(LEFT(Tabla2[[#This Row],[Product]],FIND(" ",Tabla2[[#This Row],[Product]])-3),Tabla2[[#This Row],[Product]])</f>
        <v>Men</v>
      </c>
      <c r="I2400" s="6">
        <v>45</v>
      </c>
      <c r="J2400" s="4">
        <v>7000</v>
      </c>
      <c r="K2400" s="6">
        <f>Tabla2[[#This Row],[Price per Unit]]*Tabla2[[#This Row],[Units Sold]]</f>
        <v>315000</v>
      </c>
      <c r="L2400" s="52">
        <f>Tabla2[[#This Row],[Units Sold]]/Cálculos!$C$11</f>
        <v>2.8238775792591842E-4</v>
      </c>
      <c r="M2400" s="6">
        <f>Tabla2[[#This Row],[Total Sales]]-Tabla2[[#This Row],[Operating Profit]]</f>
        <v>204750</v>
      </c>
      <c r="N2400" s="6">
        <v>110250</v>
      </c>
      <c r="O2400" s="46">
        <f>Tabla2[[#This Row],[Operating Profit]]/Tabla2[[#This Row],[Total Sales]]</f>
        <v>0.35</v>
      </c>
      <c r="P2400" s="1" t="s">
        <v>82</v>
      </c>
    </row>
    <row r="2401" spans="1:16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3" t="str">
        <f>IFERROR(LEFT(Tabla2[[#This Row],[Product]],FIND(" ",Tabla2[[#This Row],[Product]])-3),Tabla2[[#This Row],[Product]])</f>
        <v>Women</v>
      </c>
      <c r="I2401" s="6">
        <v>50</v>
      </c>
      <c r="J2401" s="4">
        <v>6750</v>
      </c>
      <c r="K2401" s="6">
        <f>Tabla2[[#This Row],[Price per Unit]]*Tabla2[[#This Row],[Units Sold]]</f>
        <v>337500</v>
      </c>
      <c r="L2401" s="52">
        <f>Tabla2[[#This Row],[Units Sold]]/Cálculos!$C$11</f>
        <v>2.7230248085713561E-4</v>
      </c>
      <c r="M2401" s="6">
        <f>Tabla2[[#This Row],[Total Sales]]-Tabla2[[#This Row],[Operating Profit]]</f>
        <v>202500</v>
      </c>
      <c r="N2401" s="6">
        <v>135000</v>
      </c>
      <c r="O2401" s="46">
        <f>Tabla2[[#This Row],[Operating Profit]]/Tabla2[[#This Row],[Total Sales]]</f>
        <v>0.4</v>
      </c>
      <c r="P2401" s="1" t="s">
        <v>82</v>
      </c>
    </row>
    <row r="2402" spans="1:16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3" t="str">
        <f>IFERROR(LEFT(Tabla2[[#This Row],[Product]],FIND(" ",Tabla2[[#This Row],[Product]])-3),Tabla2[[#This Row],[Product]])</f>
        <v>Women</v>
      </c>
      <c r="I2402" s="6">
        <v>50</v>
      </c>
      <c r="J2402" s="4">
        <v>6500</v>
      </c>
      <c r="K2402" s="6">
        <f>Tabla2[[#This Row],[Price per Unit]]*Tabla2[[#This Row],[Units Sold]]</f>
        <v>325000</v>
      </c>
      <c r="L2402" s="52">
        <f>Tabla2[[#This Row],[Units Sold]]/Cálculos!$C$11</f>
        <v>2.6221720378835281E-4</v>
      </c>
      <c r="M2402" s="6">
        <f>Tabla2[[#This Row],[Total Sales]]-Tabla2[[#This Row],[Operating Profit]]</f>
        <v>195000</v>
      </c>
      <c r="N2402" s="6">
        <v>130000</v>
      </c>
      <c r="O2402" s="46">
        <f>Tabla2[[#This Row],[Operating Profit]]/Tabla2[[#This Row],[Total Sales]]</f>
        <v>0.4</v>
      </c>
      <c r="P2402" s="1" t="s">
        <v>82</v>
      </c>
    </row>
    <row r="2403" spans="1:16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3" t="str">
        <f>IFERROR(LEFT(Tabla2[[#This Row],[Product]],FIND(" ",Tabla2[[#This Row],[Product]])-3),Tabla2[[#This Row],[Product]])</f>
        <v>Men</v>
      </c>
      <c r="I2403" s="6">
        <v>65</v>
      </c>
      <c r="J2403" s="4">
        <v>6500</v>
      </c>
      <c r="K2403" s="6">
        <f>Tabla2[[#This Row],[Price per Unit]]*Tabla2[[#This Row],[Units Sold]]</f>
        <v>422500</v>
      </c>
      <c r="L2403" s="52">
        <f>Tabla2[[#This Row],[Units Sold]]/Cálculos!$C$11</f>
        <v>2.6221720378835281E-4</v>
      </c>
      <c r="M2403" s="6">
        <f>Tabla2[[#This Row],[Total Sales]]-Tabla2[[#This Row],[Operating Profit]]</f>
        <v>274625</v>
      </c>
      <c r="N2403" s="6">
        <v>147875</v>
      </c>
      <c r="O2403" s="46">
        <f>Tabla2[[#This Row],[Operating Profit]]/Tabla2[[#This Row],[Total Sales]]</f>
        <v>0.35</v>
      </c>
      <c r="P2403" s="1" t="s">
        <v>82</v>
      </c>
    </row>
    <row r="2404" spans="1:16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3" t="str">
        <f>IFERROR(LEFT(Tabla2[[#This Row],[Product]],FIND(" ",Tabla2[[#This Row],[Product]])-3),Tabla2[[#This Row],[Product]])</f>
        <v>Women</v>
      </c>
      <c r="I2404" s="6">
        <v>70</v>
      </c>
      <c r="J2404" s="4">
        <v>8250</v>
      </c>
      <c r="K2404" s="6">
        <f>Tabla2[[#This Row],[Price per Unit]]*Tabla2[[#This Row],[Units Sold]]</f>
        <v>577500</v>
      </c>
      <c r="L2404" s="52">
        <f>Tabla2[[#This Row],[Units Sold]]/Cálculos!$C$11</f>
        <v>3.3281414326983237E-4</v>
      </c>
      <c r="M2404" s="6">
        <f>Tabla2[[#This Row],[Total Sales]]-Tabla2[[#This Row],[Operating Profit]]</f>
        <v>288750</v>
      </c>
      <c r="N2404" s="6">
        <v>288750</v>
      </c>
      <c r="O2404" s="46">
        <f>Tabla2[[#This Row],[Operating Profit]]/Tabla2[[#This Row],[Total Sales]]</f>
        <v>0.5</v>
      </c>
      <c r="P2404" s="1" t="s">
        <v>82</v>
      </c>
    </row>
    <row r="2405" spans="1:16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3" t="str">
        <f>IFERROR(LEFT(Tabla2[[#This Row],[Product]],FIND(" ",Tabla2[[#This Row],[Product]])-3),Tabla2[[#This Row],[Product]])</f>
        <v>Men</v>
      </c>
      <c r="I2405" s="6">
        <v>65</v>
      </c>
      <c r="J2405" s="4">
        <v>10500</v>
      </c>
      <c r="K2405" s="6">
        <f>Tabla2[[#This Row],[Price per Unit]]*Tabla2[[#This Row],[Units Sold]]</f>
        <v>682500</v>
      </c>
      <c r="L2405" s="52">
        <f>Tabla2[[#This Row],[Units Sold]]/Cálculos!$C$11</f>
        <v>4.235816368888776E-4</v>
      </c>
      <c r="M2405" s="6">
        <f>Tabla2[[#This Row],[Total Sales]]-Tabla2[[#This Row],[Operating Profit]]</f>
        <v>409500</v>
      </c>
      <c r="N2405" s="6">
        <v>273000</v>
      </c>
      <c r="O2405" s="46">
        <f>Tabla2[[#This Row],[Operating Profit]]/Tabla2[[#This Row],[Total Sales]]</f>
        <v>0.4</v>
      </c>
      <c r="P2405" s="1" t="s">
        <v>82</v>
      </c>
    </row>
    <row r="2406" spans="1:16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3" t="str">
        <f>IFERROR(LEFT(Tabla2[[#This Row],[Product]],FIND(" ",Tabla2[[#This Row],[Product]])-3),Tabla2[[#This Row],[Product]])</f>
        <v>Men</v>
      </c>
      <c r="I2406" s="6">
        <v>60.000000000000007</v>
      </c>
      <c r="J2406" s="4">
        <v>8000</v>
      </c>
      <c r="K2406" s="6">
        <f>Tabla2[[#This Row],[Price per Unit]]*Tabla2[[#This Row],[Units Sold]]</f>
        <v>480000.00000000006</v>
      </c>
      <c r="L2406" s="52">
        <f>Tabla2[[#This Row],[Units Sold]]/Cálculos!$C$11</f>
        <v>3.2272886620104957E-4</v>
      </c>
      <c r="M2406" s="6">
        <f>Tabla2[[#This Row],[Total Sales]]-Tabla2[[#This Row],[Operating Profit]]</f>
        <v>312000.00000000006</v>
      </c>
      <c r="N2406" s="6">
        <v>168000</v>
      </c>
      <c r="O2406" s="46">
        <f>Tabla2[[#This Row],[Operating Profit]]/Tabla2[[#This Row],[Total Sales]]</f>
        <v>0.35</v>
      </c>
      <c r="P2406" s="1" t="s">
        <v>82</v>
      </c>
    </row>
    <row r="2407" spans="1:16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3" t="str">
        <f>IFERROR(LEFT(Tabla2[[#This Row],[Product]],FIND(" ",Tabla2[[#This Row],[Product]])-3),Tabla2[[#This Row],[Product]])</f>
        <v>Women</v>
      </c>
      <c r="I2407" s="6">
        <v>55.000000000000007</v>
      </c>
      <c r="J2407" s="4">
        <v>7250</v>
      </c>
      <c r="K2407" s="6">
        <f>Tabla2[[#This Row],[Price per Unit]]*Tabla2[[#This Row],[Units Sold]]</f>
        <v>398750.00000000006</v>
      </c>
      <c r="L2407" s="52">
        <f>Tabla2[[#This Row],[Units Sold]]/Cálculos!$C$11</f>
        <v>2.9247303499470122E-4</v>
      </c>
      <c r="M2407" s="6">
        <f>Tabla2[[#This Row],[Total Sales]]-Tabla2[[#This Row],[Operating Profit]]</f>
        <v>239250.00000000003</v>
      </c>
      <c r="N2407" s="6">
        <v>159500.00000000003</v>
      </c>
      <c r="O2407" s="46">
        <f>Tabla2[[#This Row],[Operating Profit]]/Tabla2[[#This Row],[Total Sales]]</f>
        <v>0.4</v>
      </c>
      <c r="P2407" s="1" t="s">
        <v>82</v>
      </c>
    </row>
    <row r="2408" spans="1:16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3" t="str">
        <f>IFERROR(LEFT(Tabla2[[#This Row],[Product]],FIND(" ",Tabla2[[#This Row],[Product]])-3),Tabla2[[#This Row],[Product]])</f>
        <v>Women</v>
      </c>
      <c r="I2408" s="6">
        <v>55.000000000000007</v>
      </c>
      <c r="J2408" s="4">
        <v>6750</v>
      </c>
      <c r="K2408" s="6">
        <f>Tabla2[[#This Row],[Price per Unit]]*Tabla2[[#This Row],[Units Sold]]</f>
        <v>371250.00000000006</v>
      </c>
      <c r="L2408" s="52">
        <f>Tabla2[[#This Row],[Units Sold]]/Cálculos!$C$11</f>
        <v>2.7230248085713561E-4</v>
      </c>
      <c r="M2408" s="6">
        <f>Tabla2[[#This Row],[Total Sales]]-Tabla2[[#This Row],[Operating Profit]]</f>
        <v>222750.00000000003</v>
      </c>
      <c r="N2408" s="6">
        <v>148500.00000000003</v>
      </c>
      <c r="O2408" s="46">
        <f>Tabla2[[#This Row],[Operating Profit]]/Tabla2[[#This Row],[Total Sales]]</f>
        <v>0.4</v>
      </c>
      <c r="P2408" s="1" t="s">
        <v>82</v>
      </c>
    </row>
    <row r="2409" spans="1:16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3" t="str">
        <f>IFERROR(LEFT(Tabla2[[#This Row],[Product]],FIND(" ",Tabla2[[#This Row],[Product]])-3),Tabla2[[#This Row],[Product]])</f>
        <v>Men</v>
      </c>
      <c r="I2409" s="6">
        <v>65</v>
      </c>
      <c r="J2409" s="4">
        <v>7000</v>
      </c>
      <c r="K2409" s="6">
        <f>Tabla2[[#This Row],[Price per Unit]]*Tabla2[[#This Row],[Units Sold]]</f>
        <v>455000</v>
      </c>
      <c r="L2409" s="52">
        <f>Tabla2[[#This Row],[Units Sold]]/Cálculos!$C$11</f>
        <v>2.8238775792591842E-4</v>
      </c>
      <c r="M2409" s="6">
        <f>Tabla2[[#This Row],[Total Sales]]-Tabla2[[#This Row],[Operating Profit]]</f>
        <v>295750</v>
      </c>
      <c r="N2409" s="6">
        <v>159250</v>
      </c>
      <c r="O2409" s="46">
        <f>Tabla2[[#This Row],[Operating Profit]]/Tabla2[[#This Row],[Total Sales]]</f>
        <v>0.35</v>
      </c>
      <c r="P2409" s="1" t="s">
        <v>82</v>
      </c>
    </row>
    <row r="2410" spans="1:16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3" t="str">
        <f>IFERROR(LEFT(Tabla2[[#This Row],[Product]],FIND(" ",Tabla2[[#This Row],[Product]])-3),Tabla2[[#This Row],[Product]])</f>
        <v>Women</v>
      </c>
      <c r="I2410" s="6">
        <v>70</v>
      </c>
      <c r="J2410" s="4">
        <v>8750</v>
      </c>
      <c r="K2410" s="6">
        <f>Tabla2[[#This Row],[Price per Unit]]*Tabla2[[#This Row],[Units Sold]]</f>
        <v>612500</v>
      </c>
      <c r="L2410" s="52">
        <f>Tabla2[[#This Row],[Units Sold]]/Cálculos!$C$11</f>
        <v>3.5298469740739798E-4</v>
      </c>
      <c r="M2410" s="6">
        <f>Tabla2[[#This Row],[Total Sales]]-Tabla2[[#This Row],[Operating Profit]]</f>
        <v>306250</v>
      </c>
      <c r="N2410" s="6">
        <v>306250</v>
      </c>
      <c r="O2410" s="46">
        <f>Tabla2[[#This Row],[Operating Profit]]/Tabla2[[#This Row],[Total Sales]]</f>
        <v>0.5</v>
      </c>
      <c r="P2410" s="1" t="s">
        <v>82</v>
      </c>
    </row>
    <row r="2411" spans="1:16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3" t="str">
        <f>IFERROR(LEFT(Tabla2[[#This Row],[Product]],FIND(" ",Tabla2[[#This Row],[Product]])-3),Tabla2[[#This Row],[Product]])</f>
        <v>Men</v>
      </c>
      <c r="I2411" s="6">
        <v>65</v>
      </c>
      <c r="J2411" s="4">
        <v>10250</v>
      </c>
      <c r="K2411" s="6">
        <f>Tabla2[[#This Row],[Price per Unit]]*Tabla2[[#This Row],[Units Sold]]</f>
        <v>666250</v>
      </c>
      <c r="L2411" s="52">
        <f>Tabla2[[#This Row],[Units Sold]]/Cálculos!$C$11</f>
        <v>4.1349635982009479E-4</v>
      </c>
      <c r="M2411" s="6">
        <f>Tabla2[[#This Row],[Total Sales]]-Tabla2[[#This Row],[Operating Profit]]</f>
        <v>399750</v>
      </c>
      <c r="N2411" s="6">
        <v>266500</v>
      </c>
      <c r="O2411" s="46">
        <f>Tabla2[[#This Row],[Operating Profit]]/Tabla2[[#This Row],[Total Sales]]</f>
        <v>0.4</v>
      </c>
      <c r="P2411" s="1" t="s">
        <v>82</v>
      </c>
    </row>
    <row r="2412" spans="1:16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3" t="str">
        <f>IFERROR(LEFT(Tabla2[[#This Row],[Product]],FIND(" ",Tabla2[[#This Row],[Product]])-3),Tabla2[[#This Row],[Product]])</f>
        <v>Men</v>
      </c>
      <c r="I2412" s="6">
        <v>60.000000000000007</v>
      </c>
      <c r="J2412" s="4">
        <v>8000</v>
      </c>
      <c r="K2412" s="6">
        <f>Tabla2[[#This Row],[Price per Unit]]*Tabla2[[#This Row],[Units Sold]]</f>
        <v>480000.00000000006</v>
      </c>
      <c r="L2412" s="52">
        <f>Tabla2[[#This Row],[Units Sold]]/Cálculos!$C$11</f>
        <v>3.2272886620104957E-4</v>
      </c>
      <c r="M2412" s="6">
        <f>Tabla2[[#This Row],[Total Sales]]-Tabla2[[#This Row],[Operating Profit]]</f>
        <v>312000.00000000006</v>
      </c>
      <c r="N2412" s="6">
        <v>168000</v>
      </c>
      <c r="O2412" s="46">
        <f>Tabla2[[#This Row],[Operating Profit]]/Tabla2[[#This Row],[Total Sales]]</f>
        <v>0.35</v>
      </c>
      <c r="P2412" s="1" t="s">
        <v>82</v>
      </c>
    </row>
    <row r="2413" spans="1:16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3" t="str">
        <f>IFERROR(LEFT(Tabla2[[#This Row],[Product]],FIND(" ",Tabla2[[#This Row],[Product]])-3),Tabla2[[#This Row],[Product]])</f>
        <v>Women</v>
      </c>
      <c r="I2413" s="6">
        <v>55.000000000000007</v>
      </c>
      <c r="J2413" s="4">
        <v>7250</v>
      </c>
      <c r="K2413" s="6">
        <f>Tabla2[[#This Row],[Price per Unit]]*Tabla2[[#This Row],[Units Sold]]</f>
        <v>398750.00000000006</v>
      </c>
      <c r="L2413" s="52">
        <f>Tabla2[[#This Row],[Units Sold]]/Cálculos!$C$11</f>
        <v>2.9247303499470122E-4</v>
      </c>
      <c r="M2413" s="6">
        <f>Tabla2[[#This Row],[Total Sales]]-Tabla2[[#This Row],[Operating Profit]]</f>
        <v>239250.00000000003</v>
      </c>
      <c r="N2413" s="6">
        <v>159500.00000000003</v>
      </c>
      <c r="O2413" s="46">
        <f>Tabla2[[#This Row],[Operating Profit]]/Tabla2[[#This Row],[Total Sales]]</f>
        <v>0.4</v>
      </c>
      <c r="P2413" s="1" t="s">
        <v>82</v>
      </c>
    </row>
    <row r="2414" spans="1:16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3" t="str">
        <f>IFERROR(LEFT(Tabla2[[#This Row],[Product]],FIND(" ",Tabla2[[#This Row],[Product]])-3),Tabla2[[#This Row],[Product]])</f>
        <v>Women</v>
      </c>
      <c r="I2414" s="6">
        <v>45</v>
      </c>
      <c r="J2414" s="4">
        <v>6750</v>
      </c>
      <c r="K2414" s="6">
        <f>Tabla2[[#This Row],[Price per Unit]]*Tabla2[[#This Row],[Units Sold]]</f>
        <v>303750</v>
      </c>
      <c r="L2414" s="52">
        <f>Tabla2[[#This Row],[Units Sold]]/Cálculos!$C$11</f>
        <v>2.7230248085713561E-4</v>
      </c>
      <c r="M2414" s="6">
        <f>Tabla2[[#This Row],[Total Sales]]-Tabla2[[#This Row],[Operating Profit]]</f>
        <v>182250</v>
      </c>
      <c r="N2414" s="6">
        <v>121500</v>
      </c>
      <c r="O2414" s="46">
        <f>Tabla2[[#This Row],[Operating Profit]]/Tabla2[[#This Row],[Total Sales]]</f>
        <v>0.4</v>
      </c>
      <c r="P2414" s="1" t="s">
        <v>82</v>
      </c>
    </row>
    <row r="2415" spans="1:16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3" t="str">
        <f>IFERROR(LEFT(Tabla2[[#This Row],[Product]],FIND(" ",Tabla2[[#This Row],[Product]])-3),Tabla2[[#This Row],[Product]])</f>
        <v>Men</v>
      </c>
      <c r="I2415" s="6">
        <v>55.000000000000007</v>
      </c>
      <c r="J2415" s="4">
        <v>6500</v>
      </c>
      <c r="K2415" s="6">
        <f>Tabla2[[#This Row],[Price per Unit]]*Tabla2[[#This Row],[Units Sold]]</f>
        <v>357500.00000000006</v>
      </c>
      <c r="L2415" s="52">
        <f>Tabla2[[#This Row],[Units Sold]]/Cálculos!$C$11</f>
        <v>2.6221720378835281E-4</v>
      </c>
      <c r="M2415" s="6">
        <f>Tabla2[[#This Row],[Total Sales]]-Tabla2[[#This Row],[Operating Profit]]</f>
        <v>232375.00000000006</v>
      </c>
      <c r="N2415" s="6">
        <v>125125.00000000001</v>
      </c>
      <c r="O2415" s="46">
        <f>Tabla2[[#This Row],[Operating Profit]]/Tabla2[[#This Row],[Total Sales]]</f>
        <v>0.35</v>
      </c>
      <c r="P2415" s="1" t="s">
        <v>82</v>
      </c>
    </row>
    <row r="2416" spans="1:16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3" t="str">
        <f>IFERROR(LEFT(Tabla2[[#This Row],[Product]],FIND(" ",Tabla2[[#This Row],[Product]])-3),Tabla2[[#This Row],[Product]])</f>
        <v>Women</v>
      </c>
      <c r="I2416" s="6">
        <v>60.000000000000007</v>
      </c>
      <c r="J2416" s="4">
        <v>8250</v>
      </c>
      <c r="K2416" s="6">
        <f>Tabla2[[#This Row],[Price per Unit]]*Tabla2[[#This Row],[Units Sold]]</f>
        <v>495000.00000000006</v>
      </c>
      <c r="L2416" s="52">
        <f>Tabla2[[#This Row],[Units Sold]]/Cálculos!$C$11</f>
        <v>3.3281414326983237E-4</v>
      </c>
      <c r="M2416" s="6">
        <f>Tabla2[[#This Row],[Total Sales]]-Tabla2[[#This Row],[Operating Profit]]</f>
        <v>247500.00000000003</v>
      </c>
      <c r="N2416" s="6">
        <v>247500.00000000003</v>
      </c>
      <c r="O2416" s="46">
        <f>Tabla2[[#This Row],[Operating Profit]]/Tabla2[[#This Row],[Total Sales]]</f>
        <v>0.5</v>
      </c>
      <c r="P2416" s="1" t="s">
        <v>82</v>
      </c>
    </row>
    <row r="2417" spans="1:16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3" t="str">
        <f>IFERROR(LEFT(Tabla2[[#This Row],[Product]],FIND(" ",Tabla2[[#This Row],[Product]])-3),Tabla2[[#This Row],[Product]])</f>
        <v>Men</v>
      </c>
      <c r="I2417" s="6">
        <v>55.000000000000007</v>
      </c>
      <c r="J2417" s="4">
        <v>9250</v>
      </c>
      <c r="K2417" s="6">
        <f>Tabla2[[#This Row],[Price per Unit]]*Tabla2[[#This Row],[Units Sold]]</f>
        <v>508750.00000000006</v>
      </c>
      <c r="L2417" s="52">
        <f>Tabla2[[#This Row],[Units Sold]]/Cálculos!$C$11</f>
        <v>3.7315525154496358E-4</v>
      </c>
      <c r="M2417" s="6">
        <f>Tabla2[[#This Row],[Total Sales]]-Tabla2[[#This Row],[Operating Profit]]</f>
        <v>305250</v>
      </c>
      <c r="N2417" s="6">
        <v>203500.00000000003</v>
      </c>
      <c r="O2417" s="46">
        <f>Tabla2[[#This Row],[Operating Profit]]/Tabla2[[#This Row],[Total Sales]]</f>
        <v>0.4</v>
      </c>
      <c r="P2417" s="1" t="s">
        <v>82</v>
      </c>
    </row>
    <row r="2418" spans="1:16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3" t="str">
        <f>IFERROR(LEFT(Tabla2[[#This Row],[Product]],FIND(" ",Tabla2[[#This Row],[Product]])-3),Tabla2[[#This Row],[Product]])</f>
        <v>Men</v>
      </c>
      <c r="I2418" s="6">
        <v>50.000000000000014</v>
      </c>
      <c r="J2418" s="4">
        <v>7250</v>
      </c>
      <c r="K2418" s="6">
        <f>Tabla2[[#This Row],[Price per Unit]]*Tabla2[[#This Row],[Units Sold]]</f>
        <v>362500.00000000012</v>
      </c>
      <c r="L2418" s="52">
        <f>Tabla2[[#This Row],[Units Sold]]/Cálculos!$C$11</f>
        <v>2.9247303499470122E-4</v>
      </c>
      <c r="M2418" s="6">
        <f>Tabla2[[#This Row],[Total Sales]]-Tabla2[[#This Row],[Operating Profit]]</f>
        <v>235625.00000000009</v>
      </c>
      <c r="N2418" s="6">
        <v>126875.00000000003</v>
      </c>
      <c r="O2418" s="46">
        <f>Tabla2[[#This Row],[Operating Profit]]/Tabla2[[#This Row],[Total Sales]]</f>
        <v>0.35</v>
      </c>
      <c r="P2418" s="1" t="s">
        <v>82</v>
      </c>
    </row>
    <row r="2419" spans="1:16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3" t="str">
        <f>IFERROR(LEFT(Tabla2[[#This Row],[Product]],FIND(" ",Tabla2[[#This Row],[Product]])-3),Tabla2[[#This Row],[Product]])</f>
        <v>Women</v>
      </c>
      <c r="I2419" s="6">
        <v>30.000000000000004</v>
      </c>
      <c r="J2419" s="4">
        <v>6250</v>
      </c>
      <c r="K2419" s="6">
        <f>Tabla2[[#This Row],[Price per Unit]]*Tabla2[[#This Row],[Units Sold]]</f>
        <v>187500.00000000003</v>
      </c>
      <c r="L2419" s="52">
        <f>Tabla2[[#This Row],[Units Sold]]/Cálculos!$C$11</f>
        <v>2.5213192671957001E-4</v>
      </c>
      <c r="M2419" s="6">
        <f>Tabla2[[#This Row],[Total Sales]]-Tabla2[[#This Row],[Operating Profit]]</f>
        <v>112500.00000000001</v>
      </c>
      <c r="N2419" s="6">
        <v>75000.000000000015</v>
      </c>
      <c r="O2419" s="46">
        <f>Tabla2[[#This Row],[Operating Profit]]/Tabla2[[#This Row],[Total Sales]]</f>
        <v>0.4</v>
      </c>
      <c r="P2419" s="1" t="s">
        <v>82</v>
      </c>
    </row>
    <row r="2420" spans="1:16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3" t="str">
        <f>IFERROR(LEFT(Tabla2[[#This Row],[Product]],FIND(" ",Tabla2[[#This Row],[Product]])-3),Tabla2[[#This Row],[Product]])</f>
        <v>Women</v>
      </c>
      <c r="I2420" s="6">
        <v>30.000000000000004</v>
      </c>
      <c r="J2420" s="4">
        <v>6000</v>
      </c>
      <c r="K2420" s="6">
        <f>Tabla2[[#This Row],[Price per Unit]]*Tabla2[[#This Row],[Units Sold]]</f>
        <v>180000.00000000003</v>
      </c>
      <c r="L2420" s="52">
        <f>Tabla2[[#This Row],[Units Sold]]/Cálculos!$C$11</f>
        <v>2.4204664965078721E-4</v>
      </c>
      <c r="M2420" s="6">
        <f>Tabla2[[#This Row],[Total Sales]]-Tabla2[[#This Row],[Operating Profit]]</f>
        <v>108000.00000000001</v>
      </c>
      <c r="N2420" s="6">
        <v>72000.000000000015</v>
      </c>
      <c r="O2420" s="46">
        <f>Tabla2[[#This Row],[Operating Profit]]/Tabla2[[#This Row],[Total Sales]]</f>
        <v>0.4</v>
      </c>
      <c r="P2420" s="1" t="s">
        <v>82</v>
      </c>
    </row>
    <row r="2421" spans="1:16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3" t="str">
        <f>IFERROR(LEFT(Tabla2[[#This Row],[Product]],FIND(" ",Tabla2[[#This Row],[Product]])-3),Tabla2[[#This Row],[Product]])</f>
        <v>Men</v>
      </c>
      <c r="I2421" s="6">
        <v>40</v>
      </c>
      <c r="J2421" s="4">
        <v>6000</v>
      </c>
      <c r="K2421" s="6">
        <f>Tabla2[[#This Row],[Price per Unit]]*Tabla2[[#This Row],[Units Sold]]</f>
        <v>240000</v>
      </c>
      <c r="L2421" s="52">
        <f>Tabla2[[#This Row],[Units Sold]]/Cálculos!$C$11</f>
        <v>2.4204664965078721E-4</v>
      </c>
      <c r="M2421" s="6">
        <f>Tabla2[[#This Row],[Total Sales]]-Tabla2[[#This Row],[Operating Profit]]</f>
        <v>156000</v>
      </c>
      <c r="N2421" s="6">
        <v>84000</v>
      </c>
      <c r="O2421" s="46">
        <f>Tabla2[[#This Row],[Operating Profit]]/Tabla2[[#This Row],[Total Sales]]</f>
        <v>0.35</v>
      </c>
      <c r="P2421" s="1" t="s">
        <v>82</v>
      </c>
    </row>
    <row r="2422" spans="1:16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3" t="str">
        <f>IFERROR(LEFT(Tabla2[[#This Row],[Product]],FIND(" ",Tabla2[[#This Row],[Product]])-3),Tabla2[[#This Row],[Product]])</f>
        <v>Women</v>
      </c>
      <c r="I2422" s="6">
        <v>45.000000000000007</v>
      </c>
      <c r="J2422" s="4">
        <v>7000</v>
      </c>
      <c r="K2422" s="6">
        <f>Tabla2[[#This Row],[Price per Unit]]*Tabla2[[#This Row],[Units Sold]]</f>
        <v>315000.00000000006</v>
      </c>
      <c r="L2422" s="52">
        <f>Tabla2[[#This Row],[Units Sold]]/Cálculos!$C$11</f>
        <v>2.8238775792591842E-4</v>
      </c>
      <c r="M2422" s="6">
        <f>Tabla2[[#This Row],[Total Sales]]-Tabla2[[#This Row],[Operating Profit]]</f>
        <v>157500.00000000003</v>
      </c>
      <c r="N2422" s="6">
        <v>157500.00000000003</v>
      </c>
      <c r="O2422" s="46">
        <f>Tabla2[[#This Row],[Operating Profit]]/Tabla2[[#This Row],[Total Sales]]</f>
        <v>0.5</v>
      </c>
      <c r="P2422" s="1" t="s">
        <v>82</v>
      </c>
    </row>
    <row r="2423" spans="1:16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3" t="str">
        <f>IFERROR(LEFT(Tabla2[[#This Row],[Product]],FIND(" ",Tabla2[[#This Row],[Product]])-3),Tabla2[[#This Row],[Product]])</f>
        <v>Men</v>
      </c>
      <c r="I2423" s="6">
        <v>45.000000000000007</v>
      </c>
      <c r="J2423" s="4">
        <v>8750</v>
      </c>
      <c r="K2423" s="6">
        <f>Tabla2[[#This Row],[Price per Unit]]*Tabla2[[#This Row],[Units Sold]]</f>
        <v>393750.00000000006</v>
      </c>
      <c r="L2423" s="52">
        <f>Tabla2[[#This Row],[Units Sold]]/Cálculos!$C$11</f>
        <v>3.5298469740739798E-4</v>
      </c>
      <c r="M2423" s="6">
        <f>Tabla2[[#This Row],[Total Sales]]-Tabla2[[#This Row],[Operating Profit]]</f>
        <v>236250.00000000003</v>
      </c>
      <c r="N2423" s="6">
        <v>157500.00000000003</v>
      </c>
      <c r="O2423" s="46">
        <f>Tabla2[[#This Row],[Operating Profit]]/Tabla2[[#This Row],[Total Sales]]</f>
        <v>0.4</v>
      </c>
      <c r="P2423" s="1" t="s">
        <v>82</v>
      </c>
    </row>
    <row r="2424" spans="1:16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3" t="str">
        <f>IFERROR(LEFT(Tabla2[[#This Row],[Product]],FIND(" ",Tabla2[[#This Row],[Product]])-3),Tabla2[[#This Row],[Product]])</f>
        <v>Men</v>
      </c>
      <c r="I2424" s="6">
        <v>35.000000000000007</v>
      </c>
      <c r="J2424" s="4">
        <v>7000</v>
      </c>
      <c r="K2424" s="6">
        <f>Tabla2[[#This Row],[Price per Unit]]*Tabla2[[#This Row],[Units Sold]]</f>
        <v>245000.00000000006</v>
      </c>
      <c r="L2424" s="52">
        <f>Tabla2[[#This Row],[Units Sold]]/Cálculos!$C$11</f>
        <v>2.8238775792591842E-4</v>
      </c>
      <c r="M2424" s="6">
        <f>Tabla2[[#This Row],[Total Sales]]-Tabla2[[#This Row],[Operating Profit]]</f>
        <v>159250.00000000006</v>
      </c>
      <c r="N2424" s="6">
        <v>85750.000000000015</v>
      </c>
      <c r="O2424" s="46">
        <f>Tabla2[[#This Row],[Operating Profit]]/Tabla2[[#This Row],[Total Sales]]</f>
        <v>0.35</v>
      </c>
      <c r="P2424" s="1" t="s">
        <v>82</v>
      </c>
    </row>
    <row r="2425" spans="1:16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3" t="str">
        <f>IFERROR(LEFT(Tabla2[[#This Row],[Product]],FIND(" ",Tabla2[[#This Row],[Product]])-3),Tabla2[[#This Row],[Product]])</f>
        <v>Women</v>
      </c>
      <c r="I2425" s="6">
        <v>35.000000000000007</v>
      </c>
      <c r="J2425" s="4">
        <v>5750</v>
      </c>
      <c r="K2425" s="6">
        <f>Tabla2[[#This Row],[Price per Unit]]*Tabla2[[#This Row],[Units Sold]]</f>
        <v>201250.00000000003</v>
      </c>
      <c r="L2425" s="52">
        <f>Tabla2[[#This Row],[Units Sold]]/Cálculos!$C$11</f>
        <v>2.319613725820044E-4</v>
      </c>
      <c r="M2425" s="6">
        <f>Tabla2[[#This Row],[Total Sales]]-Tabla2[[#This Row],[Operating Profit]]</f>
        <v>120750.00000000001</v>
      </c>
      <c r="N2425" s="6">
        <v>80500.000000000015</v>
      </c>
      <c r="O2425" s="46">
        <f>Tabla2[[#This Row],[Operating Profit]]/Tabla2[[#This Row],[Total Sales]]</f>
        <v>0.4</v>
      </c>
      <c r="P2425" s="1" t="s">
        <v>82</v>
      </c>
    </row>
    <row r="2426" spans="1:16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3" t="str">
        <f>IFERROR(LEFT(Tabla2[[#This Row],[Product]],FIND(" ",Tabla2[[#This Row],[Product]])-3),Tabla2[[#This Row],[Product]])</f>
        <v>Women</v>
      </c>
      <c r="I2426" s="6">
        <v>35.000000000000007</v>
      </c>
      <c r="J2426" s="4">
        <v>5500</v>
      </c>
      <c r="K2426" s="6">
        <f>Tabla2[[#This Row],[Price per Unit]]*Tabla2[[#This Row],[Units Sold]]</f>
        <v>192500.00000000003</v>
      </c>
      <c r="L2426" s="52">
        <f>Tabla2[[#This Row],[Units Sold]]/Cálculos!$C$11</f>
        <v>2.218760955132216E-4</v>
      </c>
      <c r="M2426" s="6">
        <f>Tabla2[[#This Row],[Total Sales]]-Tabla2[[#This Row],[Operating Profit]]</f>
        <v>115500.00000000001</v>
      </c>
      <c r="N2426" s="6">
        <v>77000.000000000015</v>
      </c>
      <c r="O2426" s="46">
        <f>Tabla2[[#This Row],[Operating Profit]]/Tabla2[[#This Row],[Total Sales]]</f>
        <v>0.4</v>
      </c>
      <c r="P2426" s="1" t="s">
        <v>82</v>
      </c>
    </row>
    <row r="2427" spans="1:16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3" t="str">
        <f>IFERROR(LEFT(Tabla2[[#This Row],[Product]],FIND(" ",Tabla2[[#This Row],[Product]])-3),Tabla2[[#This Row],[Product]])</f>
        <v>Men</v>
      </c>
      <c r="I2427" s="6">
        <v>45.000000000000007</v>
      </c>
      <c r="J2427" s="4">
        <v>5500</v>
      </c>
      <c r="K2427" s="6">
        <f>Tabla2[[#This Row],[Price per Unit]]*Tabla2[[#This Row],[Units Sold]]</f>
        <v>247500.00000000003</v>
      </c>
      <c r="L2427" s="52">
        <f>Tabla2[[#This Row],[Units Sold]]/Cálculos!$C$11</f>
        <v>2.218760955132216E-4</v>
      </c>
      <c r="M2427" s="6">
        <f>Tabla2[[#This Row],[Total Sales]]-Tabla2[[#This Row],[Operating Profit]]</f>
        <v>160875.00000000003</v>
      </c>
      <c r="N2427" s="6">
        <v>86625</v>
      </c>
      <c r="O2427" s="46">
        <f>Tabla2[[#This Row],[Operating Profit]]/Tabla2[[#This Row],[Total Sales]]</f>
        <v>0.35</v>
      </c>
      <c r="P2427" s="1" t="s">
        <v>82</v>
      </c>
    </row>
    <row r="2428" spans="1:16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3" t="str">
        <f>IFERROR(LEFT(Tabla2[[#This Row],[Product]],FIND(" ",Tabla2[[#This Row],[Product]])-3),Tabla2[[#This Row],[Product]])</f>
        <v>Women</v>
      </c>
      <c r="I2428" s="6">
        <v>50</v>
      </c>
      <c r="J2428" s="4">
        <v>6750</v>
      </c>
      <c r="K2428" s="6">
        <f>Tabla2[[#This Row],[Price per Unit]]*Tabla2[[#This Row],[Units Sold]]</f>
        <v>337500</v>
      </c>
      <c r="L2428" s="52">
        <f>Tabla2[[#This Row],[Units Sold]]/Cálculos!$C$11</f>
        <v>2.7230248085713561E-4</v>
      </c>
      <c r="M2428" s="6">
        <f>Tabla2[[#This Row],[Total Sales]]-Tabla2[[#This Row],[Operating Profit]]</f>
        <v>168750</v>
      </c>
      <c r="N2428" s="6">
        <v>168750</v>
      </c>
      <c r="O2428" s="46">
        <f>Tabla2[[#This Row],[Operating Profit]]/Tabla2[[#This Row],[Total Sales]]</f>
        <v>0.5</v>
      </c>
      <c r="P2428" s="1" t="s">
        <v>82</v>
      </c>
    </row>
    <row r="2429" spans="1:16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3" t="str">
        <f>IFERROR(LEFT(Tabla2[[#This Row],[Product]],FIND(" ",Tabla2[[#This Row],[Product]])-3),Tabla2[[#This Row],[Product]])</f>
        <v>Men</v>
      </c>
      <c r="I2429" s="6">
        <v>45.000000000000007</v>
      </c>
      <c r="J2429" s="4">
        <v>8250</v>
      </c>
      <c r="K2429" s="6">
        <f>Tabla2[[#This Row],[Price per Unit]]*Tabla2[[#This Row],[Units Sold]]</f>
        <v>371250.00000000006</v>
      </c>
      <c r="L2429" s="52">
        <f>Tabla2[[#This Row],[Units Sold]]/Cálculos!$C$11</f>
        <v>3.3281414326983237E-4</v>
      </c>
      <c r="M2429" s="6">
        <f>Tabla2[[#This Row],[Total Sales]]-Tabla2[[#This Row],[Operating Profit]]</f>
        <v>222750.00000000003</v>
      </c>
      <c r="N2429" s="6">
        <v>148500.00000000003</v>
      </c>
      <c r="O2429" s="46">
        <f>Tabla2[[#This Row],[Operating Profit]]/Tabla2[[#This Row],[Total Sales]]</f>
        <v>0.4</v>
      </c>
      <c r="P2429" s="1" t="s">
        <v>82</v>
      </c>
    </row>
    <row r="2430" spans="1:16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3" t="str">
        <f>IFERROR(LEFT(Tabla2[[#This Row],[Product]],FIND(" ",Tabla2[[#This Row],[Product]])-3),Tabla2[[#This Row],[Product]])</f>
        <v>Men</v>
      </c>
      <c r="I2430" s="6">
        <v>35.000000000000007</v>
      </c>
      <c r="J2430" s="4">
        <v>6500</v>
      </c>
      <c r="K2430" s="6">
        <f>Tabla2[[#This Row],[Price per Unit]]*Tabla2[[#This Row],[Units Sold]]</f>
        <v>227500.00000000006</v>
      </c>
      <c r="L2430" s="52">
        <f>Tabla2[[#This Row],[Units Sold]]/Cálculos!$C$11</f>
        <v>2.6221720378835281E-4</v>
      </c>
      <c r="M2430" s="6">
        <f>Tabla2[[#This Row],[Total Sales]]-Tabla2[[#This Row],[Operating Profit]]</f>
        <v>147875.00000000006</v>
      </c>
      <c r="N2430" s="6">
        <v>79625.000000000015</v>
      </c>
      <c r="O2430" s="46">
        <f>Tabla2[[#This Row],[Operating Profit]]/Tabla2[[#This Row],[Total Sales]]</f>
        <v>0.35</v>
      </c>
      <c r="P2430" s="1" t="s">
        <v>82</v>
      </c>
    </row>
    <row r="2431" spans="1:16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3" t="str">
        <f>IFERROR(LEFT(Tabla2[[#This Row],[Product]],FIND(" ",Tabla2[[#This Row],[Product]])-3),Tabla2[[#This Row],[Product]])</f>
        <v>Women</v>
      </c>
      <c r="I2431" s="6">
        <v>40.000000000000014</v>
      </c>
      <c r="J2431" s="4">
        <v>5950</v>
      </c>
      <c r="K2431" s="6">
        <f>Tabla2[[#This Row],[Price per Unit]]*Tabla2[[#This Row],[Units Sold]]</f>
        <v>238000.00000000009</v>
      </c>
      <c r="L2431" s="52">
        <f>Tabla2[[#This Row],[Units Sold]]/Cálculos!$C$11</f>
        <v>2.4002959423703062E-4</v>
      </c>
      <c r="M2431" s="6">
        <f>Tabla2[[#This Row],[Total Sales]]-Tabla2[[#This Row],[Operating Profit]]</f>
        <v>142800.00000000006</v>
      </c>
      <c r="N2431" s="6">
        <v>95200.000000000044</v>
      </c>
      <c r="O2431" s="46">
        <f>Tabla2[[#This Row],[Operating Profit]]/Tabla2[[#This Row],[Total Sales]]</f>
        <v>0.4</v>
      </c>
      <c r="P2431" s="1" t="s">
        <v>82</v>
      </c>
    </row>
    <row r="2432" spans="1:16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3" t="str">
        <f>IFERROR(LEFT(Tabla2[[#This Row],[Product]],FIND(" ",Tabla2[[#This Row],[Product]])-3),Tabla2[[#This Row],[Product]])</f>
        <v>Women</v>
      </c>
      <c r="I2432" s="6">
        <v>60.000000000000021</v>
      </c>
      <c r="J2432" s="4">
        <v>6500</v>
      </c>
      <c r="K2432" s="6">
        <f>Tabla2[[#This Row],[Price per Unit]]*Tabla2[[#This Row],[Units Sold]]</f>
        <v>390000.00000000012</v>
      </c>
      <c r="L2432" s="52">
        <f>Tabla2[[#This Row],[Units Sold]]/Cálculos!$C$11</f>
        <v>2.6221720378835281E-4</v>
      </c>
      <c r="M2432" s="6">
        <f>Tabla2[[#This Row],[Total Sales]]-Tabla2[[#This Row],[Operating Profit]]</f>
        <v>234000.00000000006</v>
      </c>
      <c r="N2432" s="6">
        <v>156000.00000000006</v>
      </c>
      <c r="O2432" s="46">
        <f>Tabla2[[#This Row],[Operating Profit]]/Tabla2[[#This Row],[Total Sales]]</f>
        <v>0.4</v>
      </c>
      <c r="P2432" s="1" t="s">
        <v>82</v>
      </c>
    </row>
    <row r="2433" spans="1:16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3" t="str">
        <f>IFERROR(LEFT(Tabla2[[#This Row],[Product]],FIND(" ",Tabla2[[#This Row],[Product]])-3),Tabla2[[#This Row],[Product]])</f>
        <v>Men</v>
      </c>
      <c r="I2433" s="6">
        <v>75.000000000000014</v>
      </c>
      <c r="J2433" s="4">
        <v>6250</v>
      </c>
      <c r="K2433" s="6">
        <f>Tabla2[[#This Row],[Price per Unit]]*Tabla2[[#This Row],[Units Sold]]</f>
        <v>468750.00000000012</v>
      </c>
      <c r="L2433" s="52">
        <f>Tabla2[[#This Row],[Units Sold]]/Cálculos!$C$11</f>
        <v>2.5213192671957001E-4</v>
      </c>
      <c r="M2433" s="6">
        <f>Tabla2[[#This Row],[Total Sales]]-Tabla2[[#This Row],[Operating Profit]]</f>
        <v>304687.50000000012</v>
      </c>
      <c r="N2433" s="6">
        <v>164062.50000000003</v>
      </c>
      <c r="O2433" s="46">
        <f>Tabla2[[#This Row],[Operating Profit]]/Tabla2[[#This Row],[Total Sales]]</f>
        <v>0.35</v>
      </c>
      <c r="P2433" s="1" t="s">
        <v>82</v>
      </c>
    </row>
    <row r="2434" spans="1:16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3" t="str">
        <f>IFERROR(LEFT(Tabla2[[#This Row],[Product]],FIND(" ",Tabla2[[#This Row],[Product]])-3),Tabla2[[#This Row],[Product]])</f>
        <v>Women</v>
      </c>
      <c r="I2434" s="6">
        <v>75</v>
      </c>
      <c r="J2434" s="4">
        <v>7250</v>
      </c>
      <c r="K2434" s="6">
        <f>Tabla2[[#This Row],[Price per Unit]]*Tabla2[[#This Row],[Units Sold]]</f>
        <v>543750</v>
      </c>
      <c r="L2434" s="52">
        <f>Tabla2[[#This Row],[Units Sold]]/Cálculos!$C$11</f>
        <v>2.9247303499470122E-4</v>
      </c>
      <c r="M2434" s="6">
        <f>Tabla2[[#This Row],[Total Sales]]-Tabla2[[#This Row],[Operating Profit]]</f>
        <v>271875</v>
      </c>
      <c r="N2434" s="6">
        <v>271875</v>
      </c>
      <c r="O2434" s="46">
        <f>Tabla2[[#This Row],[Operating Profit]]/Tabla2[[#This Row],[Total Sales]]</f>
        <v>0.5</v>
      </c>
      <c r="P2434" s="1" t="s">
        <v>82</v>
      </c>
    </row>
    <row r="2435" spans="1:16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3" t="str">
        <f>IFERROR(LEFT(Tabla2[[#This Row],[Product]],FIND(" ",Tabla2[[#This Row],[Product]])-3),Tabla2[[#This Row],[Product]])</f>
        <v>Men</v>
      </c>
      <c r="I2435" s="6">
        <v>70</v>
      </c>
      <c r="J2435" s="4">
        <v>9750</v>
      </c>
      <c r="K2435" s="6">
        <f>Tabla2[[#This Row],[Price per Unit]]*Tabla2[[#This Row],[Units Sold]]</f>
        <v>682500</v>
      </c>
      <c r="L2435" s="52">
        <f>Tabla2[[#This Row],[Units Sold]]/Cálculos!$C$11</f>
        <v>3.9332580568252919E-4</v>
      </c>
      <c r="M2435" s="6">
        <f>Tabla2[[#This Row],[Total Sales]]-Tabla2[[#This Row],[Operating Profit]]</f>
        <v>409500</v>
      </c>
      <c r="N2435" s="6">
        <v>273000</v>
      </c>
      <c r="O2435" s="46">
        <f>Tabla2[[#This Row],[Operating Profit]]/Tabla2[[#This Row],[Total Sales]]</f>
        <v>0.4</v>
      </c>
      <c r="P2435" s="1" t="s">
        <v>82</v>
      </c>
    </row>
    <row r="2436" spans="1:16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3" t="str">
        <f>IFERROR(LEFT(Tabla2[[#This Row],[Product]],FIND(" ",Tabla2[[#This Row],[Product]])-3),Tabla2[[#This Row],[Product]])</f>
        <v>Men</v>
      </c>
      <c r="I2436" s="6">
        <v>60.000000000000007</v>
      </c>
      <c r="J2436" s="4">
        <v>7750</v>
      </c>
      <c r="K2436" s="6">
        <f>Tabla2[[#This Row],[Price per Unit]]*Tabla2[[#This Row],[Units Sold]]</f>
        <v>465000.00000000006</v>
      </c>
      <c r="L2436" s="52">
        <f>Tabla2[[#This Row],[Units Sold]]/Cálculos!$C$11</f>
        <v>3.1264358913226677E-4</v>
      </c>
      <c r="M2436" s="6">
        <f>Tabla2[[#This Row],[Total Sales]]-Tabla2[[#This Row],[Operating Profit]]</f>
        <v>302250.00000000006</v>
      </c>
      <c r="N2436" s="6">
        <v>162750</v>
      </c>
      <c r="O2436" s="46">
        <f>Tabla2[[#This Row],[Operating Profit]]/Tabla2[[#This Row],[Total Sales]]</f>
        <v>0.35</v>
      </c>
      <c r="P2436" s="1" t="s">
        <v>82</v>
      </c>
    </row>
    <row r="2437" spans="1:16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3" t="str">
        <f>IFERROR(LEFT(Tabla2[[#This Row],[Product]],FIND(" ",Tabla2[[#This Row],[Product]])-3),Tabla2[[#This Row],[Product]])</f>
        <v>Women</v>
      </c>
      <c r="I2437" s="6">
        <v>60.000000000000007</v>
      </c>
      <c r="J2437" s="4">
        <v>7250</v>
      </c>
      <c r="K2437" s="6">
        <f>Tabla2[[#This Row],[Price per Unit]]*Tabla2[[#This Row],[Units Sold]]</f>
        <v>435000.00000000006</v>
      </c>
      <c r="L2437" s="52">
        <f>Tabla2[[#This Row],[Units Sold]]/Cálculos!$C$11</f>
        <v>2.9247303499470122E-4</v>
      </c>
      <c r="M2437" s="6">
        <f>Tabla2[[#This Row],[Total Sales]]-Tabla2[[#This Row],[Operating Profit]]</f>
        <v>261000.00000000003</v>
      </c>
      <c r="N2437" s="6">
        <v>174000.00000000003</v>
      </c>
      <c r="O2437" s="46">
        <f>Tabla2[[#This Row],[Operating Profit]]/Tabla2[[#This Row],[Total Sales]]</f>
        <v>0.4</v>
      </c>
      <c r="P2437" s="1" t="s">
        <v>82</v>
      </c>
    </row>
    <row r="2438" spans="1:16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3" t="str">
        <f>IFERROR(LEFT(Tabla2[[#This Row],[Product]],FIND(" ",Tabla2[[#This Row],[Product]])-3),Tabla2[[#This Row],[Product]])</f>
        <v>Women</v>
      </c>
      <c r="I2438" s="6">
        <v>60.000000000000007</v>
      </c>
      <c r="J2438" s="4">
        <v>6750</v>
      </c>
      <c r="K2438" s="6">
        <f>Tabla2[[#This Row],[Price per Unit]]*Tabla2[[#This Row],[Units Sold]]</f>
        <v>405000.00000000006</v>
      </c>
      <c r="L2438" s="52">
        <f>Tabla2[[#This Row],[Units Sold]]/Cálculos!$C$11</f>
        <v>2.7230248085713561E-4</v>
      </c>
      <c r="M2438" s="6">
        <f>Tabla2[[#This Row],[Total Sales]]-Tabla2[[#This Row],[Operating Profit]]</f>
        <v>243000.00000000003</v>
      </c>
      <c r="N2438" s="6">
        <v>162000.00000000003</v>
      </c>
      <c r="O2438" s="46">
        <f>Tabla2[[#This Row],[Operating Profit]]/Tabla2[[#This Row],[Total Sales]]</f>
        <v>0.4</v>
      </c>
      <c r="P2438" s="1" t="s">
        <v>82</v>
      </c>
    </row>
    <row r="2439" spans="1:16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3" t="str">
        <f>IFERROR(LEFT(Tabla2[[#This Row],[Product]],FIND(" ",Tabla2[[#This Row],[Product]])-3),Tabla2[[#This Row],[Product]])</f>
        <v>Men</v>
      </c>
      <c r="I2439" s="6">
        <v>70</v>
      </c>
      <c r="J2439" s="4">
        <v>6750</v>
      </c>
      <c r="K2439" s="6">
        <f>Tabla2[[#This Row],[Price per Unit]]*Tabla2[[#This Row],[Units Sold]]</f>
        <v>472500</v>
      </c>
      <c r="L2439" s="52">
        <f>Tabla2[[#This Row],[Units Sold]]/Cálculos!$C$11</f>
        <v>2.7230248085713561E-4</v>
      </c>
      <c r="M2439" s="6">
        <f>Tabla2[[#This Row],[Total Sales]]-Tabla2[[#This Row],[Operating Profit]]</f>
        <v>307125</v>
      </c>
      <c r="N2439" s="6">
        <v>165375</v>
      </c>
      <c r="O2439" s="46">
        <f>Tabla2[[#This Row],[Operating Profit]]/Tabla2[[#This Row],[Total Sales]]</f>
        <v>0.35</v>
      </c>
      <c r="P2439" s="1" t="s">
        <v>82</v>
      </c>
    </row>
    <row r="2440" spans="1:16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3" t="str">
        <f>IFERROR(LEFT(Tabla2[[#This Row],[Product]],FIND(" ",Tabla2[[#This Row],[Product]])-3),Tabla2[[#This Row],[Product]])</f>
        <v>Women</v>
      </c>
      <c r="I2440" s="6">
        <v>75</v>
      </c>
      <c r="J2440" s="4">
        <v>7750</v>
      </c>
      <c r="K2440" s="6">
        <f>Tabla2[[#This Row],[Price per Unit]]*Tabla2[[#This Row],[Units Sold]]</f>
        <v>581250</v>
      </c>
      <c r="L2440" s="52">
        <f>Tabla2[[#This Row],[Units Sold]]/Cálculos!$C$11</f>
        <v>3.1264358913226677E-4</v>
      </c>
      <c r="M2440" s="6">
        <f>Tabla2[[#This Row],[Total Sales]]-Tabla2[[#This Row],[Operating Profit]]</f>
        <v>290625</v>
      </c>
      <c r="N2440" s="6">
        <v>290625</v>
      </c>
      <c r="O2440" s="46">
        <f>Tabla2[[#This Row],[Operating Profit]]/Tabla2[[#This Row],[Total Sales]]</f>
        <v>0.5</v>
      </c>
      <c r="P2440" s="1" t="s">
        <v>82</v>
      </c>
    </row>
    <row r="2441" spans="1:16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3" t="str">
        <f>IFERROR(LEFT(Tabla2[[#This Row],[Product]],FIND(" ",Tabla2[[#This Row],[Product]])-3),Tabla2[[#This Row],[Product]])</f>
        <v>Men</v>
      </c>
      <c r="I2441" s="6">
        <v>35</v>
      </c>
      <c r="J2441" s="4">
        <v>7750</v>
      </c>
      <c r="K2441" s="6">
        <f>Tabla2[[#This Row],[Price per Unit]]*Tabla2[[#This Row],[Units Sold]]</f>
        <v>271250</v>
      </c>
      <c r="L2441" s="52">
        <f>Tabla2[[#This Row],[Units Sold]]/Cálculos!$C$11</f>
        <v>3.1264358913226677E-4</v>
      </c>
      <c r="M2441" s="6">
        <f>Tabla2[[#This Row],[Total Sales]]-Tabla2[[#This Row],[Operating Profit]]</f>
        <v>162750</v>
      </c>
      <c r="N2441" s="6">
        <v>108500</v>
      </c>
      <c r="O2441" s="46">
        <f>Tabla2[[#This Row],[Operating Profit]]/Tabla2[[#This Row],[Total Sales]]</f>
        <v>0.4</v>
      </c>
      <c r="P2441" s="1" t="s">
        <v>82</v>
      </c>
    </row>
    <row r="2442" spans="1:16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3" t="str">
        <f>IFERROR(LEFT(Tabla2[[#This Row],[Product]],FIND(" ",Tabla2[[#This Row],[Product]])-3),Tabla2[[#This Row],[Product]])</f>
        <v>Men</v>
      </c>
      <c r="I2442" s="6">
        <v>35</v>
      </c>
      <c r="J2442" s="4">
        <v>5750</v>
      </c>
      <c r="K2442" s="6">
        <f>Tabla2[[#This Row],[Price per Unit]]*Tabla2[[#This Row],[Units Sold]]</f>
        <v>201250</v>
      </c>
      <c r="L2442" s="52">
        <f>Tabla2[[#This Row],[Units Sold]]/Cálculos!$C$11</f>
        <v>2.319613725820044E-4</v>
      </c>
      <c r="M2442" s="6">
        <f>Tabla2[[#This Row],[Total Sales]]-Tabla2[[#This Row],[Operating Profit]]</f>
        <v>130812.5</v>
      </c>
      <c r="N2442" s="6">
        <v>70437.5</v>
      </c>
      <c r="O2442" s="46">
        <f>Tabla2[[#This Row],[Operating Profit]]/Tabla2[[#This Row],[Total Sales]]</f>
        <v>0.35</v>
      </c>
      <c r="P2442" s="1" t="s">
        <v>82</v>
      </c>
    </row>
    <row r="2443" spans="1:16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3" t="str">
        <f>IFERROR(LEFT(Tabla2[[#This Row],[Product]],FIND(" ",Tabla2[[#This Row],[Product]])-3),Tabla2[[#This Row],[Product]])</f>
        <v>Women</v>
      </c>
      <c r="I2443" s="6">
        <v>25.000000000000007</v>
      </c>
      <c r="J2443" s="4">
        <v>5750</v>
      </c>
      <c r="K2443" s="6">
        <f>Tabla2[[#This Row],[Price per Unit]]*Tabla2[[#This Row],[Units Sold]]</f>
        <v>143750.00000000003</v>
      </c>
      <c r="L2443" s="52">
        <f>Tabla2[[#This Row],[Units Sold]]/Cálculos!$C$11</f>
        <v>2.319613725820044E-4</v>
      </c>
      <c r="M2443" s="6">
        <f>Tabla2[[#This Row],[Total Sales]]-Tabla2[[#This Row],[Operating Profit]]</f>
        <v>86250.000000000015</v>
      </c>
      <c r="N2443" s="6">
        <v>57500.000000000015</v>
      </c>
      <c r="O2443" s="46">
        <f>Tabla2[[#This Row],[Operating Profit]]/Tabla2[[#This Row],[Total Sales]]</f>
        <v>0.4</v>
      </c>
      <c r="P2443" s="1" t="s">
        <v>82</v>
      </c>
    </row>
    <row r="2444" spans="1:16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3" t="str">
        <f>IFERROR(LEFT(Tabla2[[#This Row],[Product]],FIND(" ",Tabla2[[#This Row],[Product]])-3),Tabla2[[#This Row],[Product]])</f>
        <v>Women</v>
      </c>
      <c r="I2444" s="6">
        <v>30</v>
      </c>
      <c r="J2444" s="4">
        <v>4250</v>
      </c>
      <c r="K2444" s="6">
        <f>Tabla2[[#This Row],[Price per Unit]]*Tabla2[[#This Row],[Units Sold]]</f>
        <v>127500</v>
      </c>
      <c r="L2444" s="52">
        <f>Tabla2[[#This Row],[Units Sold]]/Cálculos!$C$11</f>
        <v>1.7144971016930759E-4</v>
      </c>
      <c r="M2444" s="6">
        <f>Tabla2[[#This Row],[Total Sales]]-Tabla2[[#This Row],[Operating Profit]]</f>
        <v>76500</v>
      </c>
      <c r="N2444" s="6">
        <v>51000</v>
      </c>
      <c r="O2444" s="46">
        <f>Tabla2[[#This Row],[Operating Profit]]/Tabla2[[#This Row],[Total Sales]]</f>
        <v>0.4</v>
      </c>
      <c r="P2444" s="1" t="s">
        <v>82</v>
      </c>
    </row>
    <row r="2445" spans="1:16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3" t="str">
        <f>IFERROR(LEFT(Tabla2[[#This Row],[Product]],FIND(" ",Tabla2[[#This Row],[Product]])-3),Tabla2[[#This Row],[Product]])</f>
        <v>Men</v>
      </c>
      <c r="I2445" s="6">
        <v>45</v>
      </c>
      <c r="J2445" s="4">
        <v>4750</v>
      </c>
      <c r="K2445" s="6">
        <f>Tabla2[[#This Row],[Price per Unit]]*Tabla2[[#This Row],[Units Sold]]</f>
        <v>213750</v>
      </c>
      <c r="L2445" s="52">
        <f>Tabla2[[#This Row],[Units Sold]]/Cálculos!$C$11</f>
        <v>1.9162026430687319E-4</v>
      </c>
      <c r="M2445" s="6">
        <f>Tabla2[[#This Row],[Total Sales]]-Tabla2[[#This Row],[Operating Profit]]</f>
        <v>138937.5</v>
      </c>
      <c r="N2445" s="6">
        <v>74812.5</v>
      </c>
      <c r="O2445" s="46">
        <f>Tabla2[[#This Row],[Operating Profit]]/Tabla2[[#This Row],[Total Sales]]</f>
        <v>0.35</v>
      </c>
      <c r="P2445" s="1" t="s">
        <v>82</v>
      </c>
    </row>
    <row r="2446" spans="1:16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3" t="str">
        <f>IFERROR(LEFT(Tabla2[[#This Row],[Product]],FIND(" ",Tabla2[[#This Row],[Product]])-3),Tabla2[[#This Row],[Product]])</f>
        <v>Women</v>
      </c>
      <c r="I2446" s="6">
        <v>35</v>
      </c>
      <c r="J2446" s="4">
        <v>5750</v>
      </c>
      <c r="K2446" s="6">
        <f>Tabla2[[#This Row],[Price per Unit]]*Tabla2[[#This Row],[Units Sold]]</f>
        <v>201250</v>
      </c>
      <c r="L2446" s="52">
        <f>Tabla2[[#This Row],[Units Sold]]/Cálculos!$C$11</f>
        <v>2.319613725820044E-4</v>
      </c>
      <c r="M2446" s="6">
        <f>Tabla2[[#This Row],[Total Sales]]-Tabla2[[#This Row],[Operating Profit]]</f>
        <v>100625</v>
      </c>
      <c r="N2446" s="6">
        <v>100625</v>
      </c>
      <c r="O2446" s="46">
        <f>Tabla2[[#This Row],[Operating Profit]]/Tabla2[[#This Row],[Total Sales]]</f>
        <v>0.5</v>
      </c>
      <c r="P2446" s="1" t="s">
        <v>82</v>
      </c>
    </row>
    <row r="2447" spans="1:16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3" t="str">
        <f>IFERROR(LEFT(Tabla2[[#This Row],[Product]],FIND(" ",Tabla2[[#This Row],[Product]])-3),Tabla2[[#This Row],[Product]])</f>
        <v>Men</v>
      </c>
      <c r="I2447" s="6">
        <v>35</v>
      </c>
      <c r="J2447" s="4">
        <v>8250</v>
      </c>
      <c r="K2447" s="6">
        <f>Tabla2[[#This Row],[Price per Unit]]*Tabla2[[#This Row],[Units Sold]]</f>
        <v>288750</v>
      </c>
      <c r="L2447" s="52">
        <f>Tabla2[[#This Row],[Units Sold]]/Cálculos!$C$11</f>
        <v>3.3281414326983237E-4</v>
      </c>
      <c r="M2447" s="6">
        <f>Tabla2[[#This Row],[Total Sales]]-Tabla2[[#This Row],[Operating Profit]]</f>
        <v>173250</v>
      </c>
      <c r="N2447" s="6">
        <v>115500</v>
      </c>
      <c r="O2447" s="46">
        <f>Tabla2[[#This Row],[Operating Profit]]/Tabla2[[#This Row],[Total Sales]]</f>
        <v>0.4</v>
      </c>
      <c r="P2447" s="1" t="s">
        <v>82</v>
      </c>
    </row>
    <row r="2448" spans="1:16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3" t="str">
        <f>IFERROR(LEFT(Tabla2[[#This Row],[Product]],FIND(" ",Tabla2[[#This Row],[Product]])-3),Tabla2[[#This Row],[Product]])</f>
        <v>Men</v>
      </c>
      <c r="I2448" s="6">
        <v>35</v>
      </c>
      <c r="J2448" s="4">
        <v>4750</v>
      </c>
      <c r="K2448" s="6">
        <f>Tabla2[[#This Row],[Price per Unit]]*Tabla2[[#This Row],[Units Sold]]</f>
        <v>166250</v>
      </c>
      <c r="L2448" s="52">
        <f>Tabla2[[#This Row],[Units Sold]]/Cálculos!$C$11</f>
        <v>1.9162026430687319E-4</v>
      </c>
      <c r="M2448" s="6">
        <f>Tabla2[[#This Row],[Total Sales]]-Tabla2[[#This Row],[Operating Profit]]</f>
        <v>108062.5</v>
      </c>
      <c r="N2448" s="6">
        <v>58187.499999999993</v>
      </c>
      <c r="O2448" s="46">
        <f>Tabla2[[#This Row],[Operating Profit]]/Tabla2[[#This Row],[Total Sales]]</f>
        <v>0.35</v>
      </c>
      <c r="P2448" s="1" t="s">
        <v>82</v>
      </c>
    </row>
    <row r="2449" spans="1:16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3" t="str">
        <f>IFERROR(LEFT(Tabla2[[#This Row],[Product]],FIND(" ",Tabla2[[#This Row],[Product]])-3),Tabla2[[#This Row],[Product]])</f>
        <v>Women</v>
      </c>
      <c r="I2449" s="6">
        <v>25.000000000000007</v>
      </c>
      <c r="J2449" s="4">
        <v>5250</v>
      </c>
      <c r="K2449" s="6">
        <f>Tabla2[[#This Row],[Price per Unit]]*Tabla2[[#This Row],[Units Sold]]</f>
        <v>131250.00000000003</v>
      </c>
      <c r="L2449" s="52">
        <f>Tabla2[[#This Row],[Units Sold]]/Cálculos!$C$11</f>
        <v>2.117908184444388E-4</v>
      </c>
      <c r="M2449" s="6">
        <f>Tabla2[[#This Row],[Total Sales]]-Tabla2[[#This Row],[Operating Profit]]</f>
        <v>78750.000000000015</v>
      </c>
      <c r="N2449" s="6">
        <v>52500.000000000015</v>
      </c>
      <c r="O2449" s="46">
        <f>Tabla2[[#This Row],[Operating Profit]]/Tabla2[[#This Row],[Total Sales]]</f>
        <v>0.4</v>
      </c>
      <c r="P2449" s="1" t="s">
        <v>82</v>
      </c>
    </row>
    <row r="2450" spans="1:16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3" t="str">
        <f>IFERROR(LEFT(Tabla2[[#This Row],[Product]],FIND(" ",Tabla2[[#This Row],[Product]])-3),Tabla2[[#This Row],[Product]])</f>
        <v>Women</v>
      </c>
      <c r="I2450" s="6">
        <v>30</v>
      </c>
      <c r="J2450" s="4">
        <v>3750</v>
      </c>
      <c r="K2450" s="6">
        <f>Tabla2[[#This Row],[Price per Unit]]*Tabla2[[#This Row],[Units Sold]]</f>
        <v>112500</v>
      </c>
      <c r="L2450" s="52">
        <f>Tabla2[[#This Row],[Units Sold]]/Cálculos!$C$11</f>
        <v>1.5127915603174201E-4</v>
      </c>
      <c r="M2450" s="6">
        <f>Tabla2[[#This Row],[Total Sales]]-Tabla2[[#This Row],[Operating Profit]]</f>
        <v>67500</v>
      </c>
      <c r="N2450" s="6">
        <v>45000</v>
      </c>
      <c r="O2450" s="46">
        <f>Tabla2[[#This Row],[Operating Profit]]/Tabla2[[#This Row],[Total Sales]]</f>
        <v>0.4</v>
      </c>
      <c r="P2450" s="1" t="s">
        <v>82</v>
      </c>
    </row>
    <row r="2451" spans="1:16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3" t="str">
        <f>IFERROR(LEFT(Tabla2[[#This Row],[Product]],FIND(" ",Tabla2[[#This Row],[Product]])-3),Tabla2[[#This Row],[Product]])</f>
        <v>Men</v>
      </c>
      <c r="I2451" s="6">
        <v>45</v>
      </c>
      <c r="J2451" s="4">
        <v>4500</v>
      </c>
      <c r="K2451" s="6">
        <f>Tabla2[[#This Row],[Price per Unit]]*Tabla2[[#This Row],[Units Sold]]</f>
        <v>202500</v>
      </c>
      <c r="L2451" s="52">
        <f>Tabla2[[#This Row],[Units Sold]]/Cálculos!$C$11</f>
        <v>1.8153498723809039E-4</v>
      </c>
      <c r="M2451" s="6">
        <f>Tabla2[[#This Row],[Total Sales]]-Tabla2[[#This Row],[Operating Profit]]</f>
        <v>131625</v>
      </c>
      <c r="N2451" s="6">
        <v>70875</v>
      </c>
      <c r="O2451" s="46">
        <f>Tabla2[[#This Row],[Operating Profit]]/Tabla2[[#This Row],[Total Sales]]</f>
        <v>0.35</v>
      </c>
      <c r="P2451" s="1" t="s">
        <v>82</v>
      </c>
    </row>
    <row r="2452" spans="1:16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3" t="str">
        <f>IFERROR(LEFT(Tabla2[[#This Row],[Product]],FIND(" ",Tabla2[[#This Row],[Product]])-3),Tabla2[[#This Row],[Product]])</f>
        <v>Women</v>
      </c>
      <c r="I2452" s="6">
        <v>30</v>
      </c>
      <c r="J2452" s="4">
        <v>5500</v>
      </c>
      <c r="K2452" s="6">
        <f>Tabla2[[#This Row],[Price per Unit]]*Tabla2[[#This Row],[Units Sold]]</f>
        <v>165000</v>
      </c>
      <c r="L2452" s="52">
        <f>Tabla2[[#This Row],[Units Sold]]/Cálculos!$C$11</f>
        <v>2.218760955132216E-4</v>
      </c>
      <c r="M2452" s="6">
        <f>Tabla2[[#This Row],[Total Sales]]-Tabla2[[#This Row],[Operating Profit]]</f>
        <v>82500</v>
      </c>
      <c r="N2452" s="6">
        <v>82500</v>
      </c>
      <c r="O2452" s="46">
        <f>Tabla2[[#This Row],[Operating Profit]]/Tabla2[[#This Row],[Total Sales]]</f>
        <v>0.5</v>
      </c>
      <c r="P2452" s="1" t="s">
        <v>82</v>
      </c>
    </row>
    <row r="2453" spans="1:16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3" t="str">
        <f>IFERROR(LEFT(Tabla2[[#This Row],[Product]],FIND(" ",Tabla2[[#This Row],[Product]])-3),Tabla2[[#This Row],[Product]])</f>
        <v>Men</v>
      </c>
      <c r="I2453" s="6">
        <v>30</v>
      </c>
      <c r="J2453" s="4">
        <v>7700</v>
      </c>
      <c r="K2453" s="6">
        <f>Tabla2[[#This Row],[Price per Unit]]*Tabla2[[#This Row],[Units Sold]]</f>
        <v>231000</v>
      </c>
      <c r="L2453" s="52">
        <f>Tabla2[[#This Row],[Units Sold]]/Cálculos!$C$11</f>
        <v>3.1062653371851024E-4</v>
      </c>
      <c r="M2453" s="6">
        <f>Tabla2[[#This Row],[Total Sales]]-Tabla2[[#This Row],[Operating Profit]]</f>
        <v>138600</v>
      </c>
      <c r="N2453" s="6">
        <v>92400</v>
      </c>
      <c r="O2453" s="46">
        <f>Tabla2[[#This Row],[Operating Profit]]/Tabla2[[#This Row],[Total Sales]]</f>
        <v>0.4</v>
      </c>
      <c r="P2453" s="1" t="s">
        <v>82</v>
      </c>
    </row>
    <row r="2454" spans="1:16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3" t="str">
        <f>IFERROR(LEFT(Tabla2[[#This Row],[Product]],FIND(" ",Tabla2[[#This Row],[Product]])-3),Tabla2[[#This Row],[Product]])</f>
        <v>Men</v>
      </c>
      <c r="I2454" s="6">
        <v>30</v>
      </c>
      <c r="J2454" s="4">
        <v>4500</v>
      </c>
      <c r="K2454" s="6">
        <f>Tabla2[[#This Row],[Price per Unit]]*Tabla2[[#This Row],[Units Sold]]</f>
        <v>135000</v>
      </c>
      <c r="L2454" s="52">
        <f>Tabla2[[#This Row],[Units Sold]]/Cálculos!$C$11</f>
        <v>1.8153498723809039E-4</v>
      </c>
      <c r="M2454" s="6">
        <f>Tabla2[[#This Row],[Total Sales]]-Tabla2[[#This Row],[Operating Profit]]</f>
        <v>87750</v>
      </c>
      <c r="N2454" s="6">
        <v>47250</v>
      </c>
      <c r="O2454" s="46">
        <f>Tabla2[[#This Row],[Operating Profit]]/Tabla2[[#This Row],[Total Sales]]</f>
        <v>0.35</v>
      </c>
      <c r="P2454" s="1" t="s">
        <v>82</v>
      </c>
    </row>
    <row r="2455" spans="1:16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3" t="str">
        <f>IFERROR(LEFT(Tabla2[[#This Row],[Product]],FIND(" ",Tabla2[[#This Row],[Product]])-3),Tabla2[[#This Row],[Product]])</f>
        <v>Women</v>
      </c>
      <c r="I2455" s="6">
        <v>20</v>
      </c>
      <c r="J2455" s="4">
        <v>4750</v>
      </c>
      <c r="K2455" s="6">
        <f>Tabla2[[#This Row],[Price per Unit]]*Tabla2[[#This Row],[Units Sold]]</f>
        <v>95000</v>
      </c>
      <c r="L2455" s="52">
        <f>Tabla2[[#This Row],[Units Sold]]/Cálculos!$C$11</f>
        <v>1.9162026430687319E-4</v>
      </c>
      <c r="M2455" s="6">
        <f>Tabla2[[#This Row],[Total Sales]]-Tabla2[[#This Row],[Operating Profit]]</f>
        <v>57000</v>
      </c>
      <c r="N2455" s="6">
        <v>38000</v>
      </c>
      <c r="O2455" s="46">
        <f>Tabla2[[#This Row],[Operating Profit]]/Tabla2[[#This Row],[Total Sales]]</f>
        <v>0.4</v>
      </c>
      <c r="P2455" s="1" t="s">
        <v>82</v>
      </c>
    </row>
    <row r="2456" spans="1:16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3" t="str">
        <f>IFERROR(LEFT(Tabla2[[#This Row],[Product]],FIND(" ",Tabla2[[#This Row],[Product]])-3),Tabla2[[#This Row],[Product]])</f>
        <v>Women</v>
      </c>
      <c r="I2456" s="6">
        <v>24.999999999999993</v>
      </c>
      <c r="J2456" s="4">
        <v>3250</v>
      </c>
      <c r="K2456" s="6">
        <f>Tabla2[[#This Row],[Price per Unit]]*Tabla2[[#This Row],[Units Sold]]</f>
        <v>81249.999999999971</v>
      </c>
      <c r="L2456" s="52">
        <f>Tabla2[[#This Row],[Units Sold]]/Cálculos!$C$11</f>
        <v>1.3110860189417641E-4</v>
      </c>
      <c r="M2456" s="6">
        <f>Tabla2[[#This Row],[Total Sales]]-Tabla2[[#This Row],[Operating Profit]]</f>
        <v>48749.999999999985</v>
      </c>
      <c r="N2456" s="6">
        <v>32499.999999999989</v>
      </c>
      <c r="O2456" s="46">
        <f>Tabla2[[#This Row],[Operating Profit]]/Tabla2[[#This Row],[Total Sales]]</f>
        <v>0.4</v>
      </c>
      <c r="P2456" s="1" t="s">
        <v>82</v>
      </c>
    </row>
    <row r="2457" spans="1:16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3" t="str">
        <f>IFERROR(LEFT(Tabla2[[#This Row],[Product]],FIND(" ",Tabla2[[#This Row],[Product]])-3),Tabla2[[#This Row],[Product]])</f>
        <v>Men</v>
      </c>
      <c r="I2457" s="6">
        <v>40.000000000000007</v>
      </c>
      <c r="J2457" s="4">
        <v>3750</v>
      </c>
      <c r="K2457" s="6">
        <f>Tabla2[[#This Row],[Price per Unit]]*Tabla2[[#This Row],[Units Sold]]</f>
        <v>150000.00000000003</v>
      </c>
      <c r="L2457" s="52">
        <f>Tabla2[[#This Row],[Units Sold]]/Cálculos!$C$11</f>
        <v>1.5127915603174201E-4</v>
      </c>
      <c r="M2457" s="6">
        <f>Tabla2[[#This Row],[Total Sales]]-Tabla2[[#This Row],[Operating Profit]]</f>
        <v>97500.000000000029</v>
      </c>
      <c r="N2457" s="6">
        <v>52500.000000000007</v>
      </c>
      <c r="O2457" s="46">
        <f>Tabla2[[#This Row],[Operating Profit]]/Tabla2[[#This Row],[Total Sales]]</f>
        <v>0.35</v>
      </c>
      <c r="P2457" s="1" t="s">
        <v>82</v>
      </c>
    </row>
    <row r="2458" spans="1:16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3" t="str">
        <f>IFERROR(LEFT(Tabla2[[#This Row],[Product]],FIND(" ",Tabla2[[#This Row],[Product]])-3),Tabla2[[#This Row],[Product]])</f>
        <v>Women</v>
      </c>
      <c r="I2458" s="6">
        <v>30</v>
      </c>
      <c r="J2458" s="4">
        <v>4750</v>
      </c>
      <c r="K2458" s="6">
        <f>Tabla2[[#This Row],[Price per Unit]]*Tabla2[[#This Row],[Units Sold]]</f>
        <v>142500</v>
      </c>
      <c r="L2458" s="52">
        <f>Tabla2[[#This Row],[Units Sold]]/Cálculos!$C$11</f>
        <v>1.9162026430687319E-4</v>
      </c>
      <c r="M2458" s="6">
        <f>Tabla2[[#This Row],[Total Sales]]-Tabla2[[#This Row],[Operating Profit]]</f>
        <v>71250</v>
      </c>
      <c r="N2458" s="6">
        <v>71250</v>
      </c>
      <c r="O2458" s="46">
        <f>Tabla2[[#This Row],[Operating Profit]]/Tabla2[[#This Row],[Total Sales]]</f>
        <v>0.5</v>
      </c>
      <c r="P2458" s="1" t="s">
        <v>82</v>
      </c>
    </row>
    <row r="2459" spans="1:16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3" t="str">
        <f>IFERROR(LEFT(Tabla2[[#This Row],[Product]],FIND(" ",Tabla2[[#This Row],[Product]])-3),Tabla2[[#This Row],[Product]])</f>
        <v>Men</v>
      </c>
      <c r="I2459" s="6">
        <v>30</v>
      </c>
      <c r="J2459" s="4">
        <v>7250</v>
      </c>
      <c r="K2459" s="6">
        <f>Tabla2[[#This Row],[Price per Unit]]*Tabla2[[#This Row],[Units Sold]]</f>
        <v>217500</v>
      </c>
      <c r="L2459" s="52">
        <f>Tabla2[[#This Row],[Units Sold]]/Cálculos!$C$11</f>
        <v>2.9247303499470122E-4</v>
      </c>
      <c r="M2459" s="6">
        <f>Tabla2[[#This Row],[Total Sales]]-Tabla2[[#This Row],[Operating Profit]]</f>
        <v>130500</v>
      </c>
      <c r="N2459" s="6">
        <v>87000</v>
      </c>
      <c r="O2459" s="46">
        <f>Tabla2[[#This Row],[Operating Profit]]/Tabla2[[#This Row],[Total Sales]]</f>
        <v>0.4</v>
      </c>
      <c r="P2459" s="1" t="s">
        <v>82</v>
      </c>
    </row>
    <row r="2460" spans="1:16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3" t="str">
        <f>IFERROR(LEFT(Tabla2[[#This Row],[Product]],FIND(" ",Tabla2[[#This Row],[Product]])-3),Tabla2[[#This Row],[Product]])</f>
        <v>Men</v>
      </c>
      <c r="I2460" s="6">
        <v>30</v>
      </c>
      <c r="J2460" s="4">
        <v>4250</v>
      </c>
      <c r="K2460" s="6">
        <f>Tabla2[[#This Row],[Price per Unit]]*Tabla2[[#This Row],[Units Sold]]</f>
        <v>127500</v>
      </c>
      <c r="L2460" s="52">
        <f>Tabla2[[#This Row],[Units Sold]]/Cálculos!$C$11</f>
        <v>1.7144971016930759E-4</v>
      </c>
      <c r="M2460" s="6">
        <f>Tabla2[[#This Row],[Total Sales]]-Tabla2[[#This Row],[Operating Profit]]</f>
        <v>82875</v>
      </c>
      <c r="N2460" s="6">
        <v>44625</v>
      </c>
      <c r="O2460" s="46">
        <f>Tabla2[[#This Row],[Operating Profit]]/Tabla2[[#This Row],[Total Sales]]</f>
        <v>0.35</v>
      </c>
      <c r="P2460" s="1" t="s">
        <v>82</v>
      </c>
    </row>
    <row r="2461" spans="1:16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3" t="str">
        <f>IFERROR(LEFT(Tabla2[[#This Row],[Product]],FIND(" ",Tabla2[[#This Row],[Product]])-3),Tabla2[[#This Row],[Product]])</f>
        <v>Women</v>
      </c>
      <c r="I2461" s="6">
        <v>20</v>
      </c>
      <c r="J2461" s="4">
        <v>4250</v>
      </c>
      <c r="K2461" s="6">
        <f>Tabla2[[#This Row],[Price per Unit]]*Tabla2[[#This Row],[Units Sold]]</f>
        <v>85000</v>
      </c>
      <c r="L2461" s="52">
        <f>Tabla2[[#This Row],[Units Sold]]/Cálculos!$C$11</f>
        <v>1.7144971016930759E-4</v>
      </c>
      <c r="M2461" s="6">
        <f>Tabla2[[#This Row],[Total Sales]]-Tabla2[[#This Row],[Operating Profit]]</f>
        <v>51000</v>
      </c>
      <c r="N2461" s="6">
        <v>34000</v>
      </c>
      <c r="O2461" s="46">
        <f>Tabla2[[#This Row],[Operating Profit]]/Tabla2[[#This Row],[Total Sales]]</f>
        <v>0.4</v>
      </c>
      <c r="P2461" s="1" t="s">
        <v>82</v>
      </c>
    </row>
    <row r="2462" spans="1:16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3" t="str">
        <f>IFERROR(LEFT(Tabla2[[#This Row],[Product]],FIND(" ",Tabla2[[#This Row],[Product]])-3),Tabla2[[#This Row],[Product]])</f>
        <v>Women</v>
      </c>
      <c r="I2462" s="6">
        <v>24.999999999999993</v>
      </c>
      <c r="J2462" s="4">
        <v>3500</v>
      </c>
      <c r="K2462" s="6">
        <f>Tabla2[[#This Row],[Price per Unit]]*Tabla2[[#This Row],[Units Sold]]</f>
        <v>87499.999999999971</v>
      </c>
      <c r="L2462" s="52">
        <f>Tabla2[[#This Row],[Units Sold]]/Cálculos!$C$11</f>
        <v>1.4119387896295921E-4</v>
      </c>
      <c r="M2462" s="6">
        <f>Tabla2[[#This Row],[Total Sales]]-Tabla2[[#This Row],[Operating Profit]]</f>
        <v>52499.999999999978</v>
      </c>
      <c r="N2462" s="6">
        <v>34999.999999999993</v>
      </c>
      <c r="O2462" s="46">
        <f>Tabla2[[#This Row],[Operating Profit]]/Tabla2[[#This Row],[Total Sales]]</f>
        <v>0.4</v>
      </c>
      <c r="P2462" s="1" t="s">
        <v>82</v>
      </c>
    </row>
    <row r="2463" spans="1:16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3" t="str">
        <f>IFERROR(LEFT(Tabla2[[#This Row],[Product]],FIND(" ",Tabla2[[#This Row],[Product]])-3),Tabla2[[#This Row],[Product]])</f>
        <v>Men</v>
      </c>
      <c r="I2463" s="6">
        <v>45</v>
      </c>
      <c r="J2463" s="4">
        <v>3750</v>
      </c>
      <c r="K2463" s="6">
        <f>Tabla2[[#This Row],[Price per Unit]]*Tabla2[[#This Row],[Units Sold]]</f>
        <v>168750</v>
      </c>
      <c r="L2463" s="52">
        <f>Tabla2[[#This Row],[Units Sold]]/Cálculos!$C$11</f>
        <v>1.5127915603174201E-4</v>
      </c>
      <c r="M2463" s="6">
        <f>Tabla2[[#This Row],[Total Sales]]-Tabla2[[#This Row],[Operating Profit]]</f>
        <v>109687.5</v>
      </c>
      <c r="N2463" s="6">
        <v>59062.499999999993</v>
      </c>
      <c r="O2463" s="46">
        <f>Tabla2[[#This Row],[Operating Profit]]/Tabla2[[#This Row],[Total Sales]]</f>
        <v>0.35</v>
      </c>
      <c r="P2463" s="1" t="s">
        <v>82</v>
      </c>
    </row>
    <row r="2464" spans="1:16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3" t="str">
        <f>IFERROR(LEFT(Tabla2[[#This Row],[Product]],FIND(" ",Tabla2[[#This Row],[Product]])-3),Tabla2[[#This Row],[Product]])</f>
        <v>Women</v>
      </c>
      <c r="I2464" s="6">
        <v>35</v>
      </c>
      <c r="J2464" s="4">
        <v>5250</v>
      </c>
      <c r="K2464" s="6">
        <f>Tabla2[[#This Row],[Price per Unit]]*Tabla2[[#This Row],[Units Sold]]</f>
        <v>183750</v>
      </c>
      <c r="L2464" s="52">
        <f>Tabla2[[#This Row],[Units Sold]]/Cálculos!$C$11</f>
        <v>2.117908184444388E-4</v>
      </c>
      <c r="M2464" s="6">
        <f>Tabla2[[#This Row],[Total Sales]]-Tabla2[[#This Row],[Operating Profit]]</f>
        <v>91875</v>
      </c>
      <c r="N2464" s="6">
        <v>91875</v>
      </c>
      <c r="O2464" s="46">
        <f>Tabla2[[#This Row],[Operating Profit]]/Tabla2[[#This Row],[Total Sales]]</f>
        <v>0.5</v>
      </c>
      <c r="P2464" s="1" t="s">
        <v>82</v>
      </c>
    </row>
    <row r="2465" spans="1:16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3" t="str">
        <f>IFERROR(LEFT(Tabla2[[#This Row],[Product]],FIND(" ",Tabla2[[#This Row],[Product]])-3),Tabla2[[#This Row],[Product]])</f>
        <v>Men</v>
      </c>
      <c r="I2465" s="6">
        <v>45</v>
      </c>
      <c r="J2465" s="4">
        <v>7950</v>
      </c>
      <c r="K2465" s="6">
        <f>Tabla2[[#This Row],[Price per Unit]]*Tabla2[[#This Row],[Units Sold]]</f>
        <v>357750</v>
      </c>
      <c r="L2465" s="52">
        <f>Tabla2[[#This Row],[Units Sold]]/Cálculos!$C$11</f>
        <v>3.2071181078729304E-4</v>
      </c>
      <c r="M2465" s="6">
        <f>Tabla2[[#This Row],[Total Sales]]-Tabla2[[#This Row],[Operating Profit]]</f>
        <v>214650</v>
      </c>
      <c r="N2465" s="6">
        <v>143100</v>
      </c>
      <c r="O2465" s="46">
        <f>Tabla2[[#This Row],[Operating Profit]]/Tabla2[[#This Row],[Total Sales]]</f>
        <v>0.4</v>
      </c>
      <c r="P2465" s="1" t="s">
        <v>82</v>
      </c>
    </row>
    <row r="2466" spans="1:16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3" t="str">
        <f>IFERROR(LEFT(Tabla2[[#This Row],[Product]],FIND(" ",Tabla2[[#This Row],[Product]])-3),Tabla2[[#This Row],[Product]])</f>
        <v>Men</v>
      </c>
      <c r="I2466" s="6">
        <v>45</v>
      </c>
      <c r="J2466" s="4">
        <v>5000</v>
      </c>
      <c r="K2466" s="6">
        <f>Tabla2[[#This Row],[Price per Unit]]*Tabla2[[#This Row],[Units Sold]]</f>
        <v>225000</v>
      </c>
      <c r="L2466" s="52">
        <f>Tabla2[[#This Row],[Units Sold]]/Cálculos!$C$11</f>
        <v>2.01705541375656E-4</v>
      </c>
      <c r="M2466" s="6">
        <f>Tabla2[[#This Row],[Total Sales]]-Tabla2[[#This Row],[Operating Profit]]</f>
        <v>146250</v>
      </c>
      <c r="N2466" s="6">
        <v>78750</v>
      </c>
      <c r="O2466" s="46">
        <f>Tabla2[[#This Row],[Operating Profit]]/Tabla2[[#This Row],[Total Sales]]</f>
        <v>0.35</v>
      </c>
      <c r="P2466" s="1" t="s">
        <v>82</v>
      </c>
    </row>
    <row r="2467" spans="1:16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3" t="str">
        <f>IFERROR(LEFT(Tabla2[[#This Row],[Product]],FIND(" ",Tabla2[[#This Row],[Product]])-3),Tabla2[[#This Row],[Product]])</f>
        <v>Women</v>
      </c>
      <c r="I2467" s="6">
        <v>40</v>
      </c>
      <c r="J2467" s="4">
        <v>4750</v>
      </c>
      <c r="K2467" s="6">
        <f>Tabla2[[#This Row],[Price per Unit]]*Tabla2[[#This Row],[Units Sold]]</f>
        <v>190000</v>
      </c>
      <c r="L2467" s="52">
        <f>Tabla2[[#This Row],[Units Sold]]/Cálculos!$C$11</f>
        <v>1.9162026430687319E-4</v>
      </c>
      <c r="M2467" s="6">
        <f>Tabla2[[#This Row],[Total Sales]]-Tabla2[[#This Row],[Operating Profit]]</f>
        <v>114000</v>
      </c>
      <c r="N2467" s="6">
        <v>76000</v>
      </c>
      <c r="O2467" s="46">
        <f>Tabla2[[#This Row],[Operating Profit]]/Tabla2[[#This Row],[Total Sales]]</f>
        <v>0.4</v>
      </c>
      <c r="P2467" s="1" t="s">
        <v>82</v>
      </c>
    </row>
    <row r="2468" spans="1:16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3" t="str">
        <f>IFERROR(LEFT(Tabla2[[#This Row],[Product]],FIND(" ",Tabla2[[#This Row],[Product]])-3),Tabla2[[#This Row],[Product]])</f>
        <v>Women</v>
      </c>
      <c r="I2468" s="6">
        <v>40</v>
      </c>
      <c r="J2468" s="4">
        <v>4250</v>
      </c>
      <c r="K2468" s="6">
        <f>Tabla2[[#This Row],[Price per Unit]]*Tabla2[[#This Row],[Units Sold]]</f>
        <v>170000</v>
      </c>
      <c r="L2468" s="52">
        <f>Tabla2[[#This Row],[Units Sold]]/Cálculos!$C$11</f>
        <v>1.7144971016930759E-4</v>
      </c>
      <c r="M2468" s="6">
        <f>Tabla2[[#This Row],[Total Sales]]-Tabla2[[#This Row],[Operating Profit]]</f>
        <v>102000</v>
      </c>
      <c r="N2468" s="6">
        <v>68000</v>
      </c>
      <c r="O2468" s="46">
        <f>Tabla2[[#This Row],[Operating Profit]]/Tabla2[[#This Row],[Total Sales]]</f>
        <v>0.4</v>
      </c>
      <c r="P2468" s="1" t="s">
        <v>82</v>
      </c>
    </row>
    <row r="2469" spans="1:16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3" t="str">
        <f>IFERROR(LEFT(Tabla2[[#This Row],[Product]],FIND(" ",Tabla2[[#This Row],[Product]])-3),Tabla2[[#This Row],[Product]])</f>
        <v>Men</v>
      </c>
      <c r="I2469" s="6">
        <v>49.999999999999993</v>
      </c>
      <c r="J2469" s="4">
        <v>4500</v>
      </c>
      <c r="K2469" s="6">
        <f>Tabla2[[#This Row],[Price per Unit]]*Tabla2[[#This Row],[Units Sold]]</f>
        <v>224999.99999999997</v>
      </c>
      <c r="L2469" s="52">
        <f>Tabla2[[#This Row],[Units Sold]]/Cálculos!$C$11</f>
        <v>1.8153498723809039E-4</v>
      </c>
      <c r="M2469" s="6">
        <f>Tabla2[[#This Row],[Total Sales]]-Tabla2[[#This Row],[Operating Profit]]</f>
        <v>146250</v>
      </c>
      <c r="N2469" s="6">
        <v>78749.999999999985</v>
      </c>
      <c r="O2469" s="46">
        <f>Tabla2[[#This Row],[Operating Profit]]/Tabla2[[#This Row],[Total Sales]]</f>
        <v>0.35</v>
      </c>
      <c r="P2469" s="1" t="s">
        <v>82</v>
      </c>
    </row>
    <row r="2470" spans="1:16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3" t="str">
        <f>IFERROR(LEFT(Tabla2[[#This Row],[Product]],FIND(" ",Tabla2[[#This Row],[Product]])-3),Tabla2[[#This Row],[Product]])</f>
        <v>Women</v>
      </c>
      <c r="I2470" s="6">
        <v>54.999999999999993</v>
      </c>
      <c r="J2470" s="4">
        <v>5500</v>
      </c>
      <c r="K2470" s="6">
        <f>Tabla2[[#This Row],[Price per Unit]]*Tabla2[[#This Row],[Units Sold]]</f>
        <v>302499.99999999994</v>
      </c>
      <c r="L2470" s="52">
        <f>Tabla2[[#This Row],[Units Sold]]/Cálculos!$C$11</f>
        <v>2.218760955132216E-4</v>
      </c>
      <c r="M2470" s="6">
        <f>Tabla2[[#This Row],[Total Sales]]-Tabla2[[#This Row],[Operating Profit]]</f>
        <v>151249.99999999997</v>
      </c>
      <c r="N2470" s="6">
        <v>151249.99999999997</v>
      </c>
      <c r="O2470" s="46">
        <f>Tabla2[[#This Row],[Operating Profit]]/Tabla2[[#This Row],[Total Sales]]</f>
        <v>0.5</v>
      </c>
      <c r="P2470" s="1" t="s">
        <v>82</v>
      </c>
    </row>
    <row r="2471" spans="1:16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3" t="str">
        <f>IFERROR(LEFT(Tabla2[[#This Row],[Product]],FIND(" ",Tabla2[[#This Row],[Product]])-3),Tabla2[[#This Row],[Product]])</f>
        <v>Men</v>
      </c>
      <c r="I2471" s="6">
        <v>49.999999999999993</v>
      </c>
      <c r="J2471" s="4">
        <v>8000</v>
      </c>
      <c r="K2471" s="6">
        <f>Tabla2[[#This Row],[Price per Unit]]*Tabla2[[#This Row],[Units Sold]]</f>
        <v>399999.99999999994</v>
      </c>
      <c r="L2471" s="52">
        <f>Tabla2[[#This Row],[Units Sold]]/Cálculos!$C$11</f>
        <v>3.2272886620104957E-4</v>
      </c>
      <c r="M2471" s="6">
        <f>Tabla2[[#This Row],[Total Sales]]-Tabla2[[#This Row],[Operating Profit]]</f>
        <v>239999.99999999994</v>
      </c>
      <c r="N2471" s="6">
        <v>160000</v>
      </c>
      <c r="O2471" s="46">
        <f>Tabla2[[#This Row],[Operating Profit]]/Tabla2[[#This Row],[Total Sales]]</f>
        <v>0.40000000000000008</v>
      </c>
      <c r="P2471" s="1" t="s">
        <v>82</v>
      </c>
    </row>
    <row r="2472" spans="1:16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3" t="str">
        <f>IFERROR(LEFT(Tabla2[[#This Row],[Product]],FIND(" ",Tabla2[[#This Row],[Product]])-3),Tabla2[[#This Row],[Product]])</f>
        <v>Men</v>
      </c>
      <c r="I2472" s="6">
        <v>45</v>
      </c>
      <c r="J2472" s="4">
        <v>5500</v>
      </c>
      <c r="K2472" s="6">
        <f>Tabla2[[#This Row],[Price per Unit]]*Tabla2[[#This Row],[Units Sold]]</f>
        <v>247500</v>
      </c>
      <c r="L2472" s="52">
        <f>Tabla2[[#This Row],[Units Sold]]/Cálculos!$C$11</f>
        <v>2.218760955132216E-4</v>
      </c>
      <c r="M2472" s="6">
        <f>Tabla2[[#This Row],[Total Sales]]-Tabla2[[#This Row],[Operating Profit]]</f>
        <v>160875</v>
      </c>
      <c r="N2472" s="6">
        <v>86625</v>
      </c>
      <c r="O2472" s="46">
        <f>Tabla2[[#This Row],[Operating Profit]]/Tabla2[[#This Row],[Total Sales]]</f>
        <v>0.35</v>
      </c>
      <c r="P2472" s="1" t="s">
        <v>82</v>
      </c>
    </row>
    <row r="2473" spans="1:16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3" t="str">
        <f>IFERROR(LEFT(Tabla2[[#This Row],[Product]],FIND(" ",Tabla2[[#This Row],[Product]])-3),Tabla2[[#This Row],[Product]])</f>
        <v>Women</v>
      </c>
      <c r="I2473" s="6">
        <v>50</v>
      </c>
      <c r="J2473" s="4">
        <v>5250</v>
      </c>
      <c r="K2473" s="6">
        <f>Tabla2[[#This Row],[Price per Unit]]*Tabla2[[#This Row],[Units Sold]]</f>
        <v>262500</v>
      </c>
      <c r="L2473" s="52">
        <f>Tabla2[[#This Row],[Units Sold]]/Cálculos!$C$11</f>
        <v>2.117908184444388E-4</v>
      </c>
      <c r="M2473" s="6">
        <f>Tabla2[[#This Row],[Total Sales]]-Tabla2[[#This Row],[Operating Profit]]</f>
        <v>157500</v>
      </c>
      <c r="N2473" s="6">
        <v>105000</v>
      </c>
      <c r="O2473" s="46">
        <f>Tabla2[[#This Row],[Operating Profit]]/Tabla2[[#This Row],[Total Sales]]</f>
        <v>0.4</v>
      </c>
      <c r="P2473" s="1" t="s">
        <v>82</v>
      </c>
    </row>
    <row r="2474" spans="1:16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3" t="str">
        <f>IFERROR(LEFT(Tabla2[[#This Row],[Product]],FIND(" ",Tabla2[[#This Row],[Product]])-3),Tabla2[[#This Row],[Product]])</f>
        <v>Women</v>
      </c>
      <c r="I2474" s="6">
        <v>50</v>
      </c>
      <c r="J2474" s="4">
        <v>5000</v>
      </c>
      <c r="K2474" s="6">
        <f>Tabla2[[#This Row],[Price per Unit]]*Tabla2[[#This Row],[Units Sold]]</f>
        <v>250000</v>
      </c>
      <c r="L2474" s="52">
        <f>Tabla2[[#This Row],[Units Sold]]/Cálculos!$C$11</f>
        <v>2.01705541375656E-4</v>
      </c>
      <c r="M2474" s="6">
        <f>Tabla2[[#This Row],[Total Sales]]-Tabla2[[#This Row],[Operating Profit]]</f>
        <v>150000</v>
      </c>
      <c r="N2474" s="6">
        <v>100000</v>
      </c>
      <c r="O2474" s="46">
        <f>Tabla2[[#This Row],[Operating Profit]]/Tabla2[[#This Row],[Total Sales]]</f>
        <v>0.4</v>
      </c>
      <c r="P2474" s="1" t="s">
        <v>82</v>
      </c>
    </row>
    <row r="2475" spans="1:16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3" t="str">
        <f>IFERROR(LEFT(Tabla2[[#This Row],[Product]],FIND(" ",Tabla2[[#This Row],[Product]])-3),Tabla2[[#This Row],[Product]])</f>
        <v>Men</v>
      </c>
      <c r="I2475" s="6">
        <v>65</v>
      </c>
      <c r="J2475" s="4">
        <v>5000</v>
      </c>
      <c r="K2475" s="6">
        <f>Tabla2[[#This Row],[Price per Unit]]*Tabla2[[#This Row],[Units Sold]]</f>
        <v>325000</v>
      </c>
      <c r="L2475" s="52">
        <f>Tabla2[[#This Row],[Units Sold]]/Cálculos!$C$11</f>
        <v>2.01705541375656E-4</v>
      </c>
      <c r="M2475" s="6">
        <f>Tabla2[[#This Row],[Total Sales]]-Tabla2[[#This Row],[Operating Profit]]</f>
        <v>211250</v>
      </c>
      <c r="N2475" s="6">
        <v>113750</v>
      </c>
      <c r="O2475" s="46">
        <f>Tabla2[[#This Row],[Operating Profit]]/Tabla2[[#This Row],[Total Sales]]</f>
        <v>0.35</v>
      </c>
      <c r="P2475" s="1" t="s">
        <v>82</v>
      </c>
    </row>
    <row r="2476" spans="1:16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3" t="str">
        <f>IFERROR(LEFT(Tabla2[[#This Row],[Product]],FIND(" ",Tabla2[[#This Row],[Product]])-3),Tabla2[[#This Row],[Product]])</f>
        <v>Women</v>
      </c>
      <c r="I2476" s="6">
        <v>70</v>
      </c>
      <c r="J2476" s="4">
        <v>6750</v>
      </c>
      <c r="K2476" s="6">
        <f>Tabla2[[#This Row],[Price per Unit]]*Tabla2[[#This Row],[Units Sold]]</f>
        <v>472500</v>
      </c>
      <c r="L2476" s="52">
        <f>Tabla2[[#This Row],[Units Sold]]/Cálculos!$C$11</f>
        <v>2.7230248085713561E-4</v>
      </c>
      <c r="M2476" s="6">
        <f>Tabla2[[#This Row],[Total Sales]]-Tabla2[[#This Row],[Operating Profit]]</f>
        <v>236250</v>
      </c>
      <c r="N2476" s="6">
        <v>236250</v>
      </c>
      <c r="O2476" s="46">
        <f>Tabla2[[#This Row],[Operating Profit]]/Tabla2[[#This Row],[Total Sales]]</f>
        <v>0.5</v>
      </c>
      <c r="P2476" s="1" t="s">
        <v>82</v>
      </c>
    </row>
    <row r="2477" spans="1:16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3" t="str">
        <f>IFERROR(LEFT(Tabla2[[#This Row],[Product]],FIND(" ",Tabla2[[#This Row],[Product]])-3),Tabla2[[#This Row],[Product]])</f>
        <v>Men</v>
      </c>
      <c r="I2477" s="6">
        <v>65</v>
      </c>
      <c r="J2477" s="4">
        <v>9000</v>
      </c>
      <c r="K2477" s="6">
        <f>Tabla2[[#This Row],[Price per Unit]]*Tabla2[[#This Row],[Units Sold]]</f>
        <v>585000</v>
      </c>
      <c r="L2477" s="52">
        <f>Tabla2[[#This Row],[Units Sold]]/Cálculos!$C$11</f>
        <v>3.6306997447618078E-4</v>
      </c>
      <c r="M2477" s="6">
        <f>Tabla2[[#This Row],[Total Sales]]-Tabla2[[#This Row],[Operating Profit]]</f>
        <v>351000</v>
      </c>
      <c r="N2477" s="6">
        <v>234000</v>
      </c>
      <c r="O2477" s="46">
        <f>Tabla2[[#This Row],[Operating Profit]]/Tabla2[[#This Row],[Total Sales]]</f>
        <v>0.4</v>
      </c>
      <c r="P2477" s="1" t="s">
        <v>82</v>
      </c>
    </row>
    <row r="2478" spans="1:16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3" t="str">
        <f>IFERROR(LEFT(Tabla2[[#This Row],[Product]],FIND(" ",Tabla2[[#This Row],[Product]])-3),Tabla2[[#This Row],[Product]])</f>
        <v>Men</v>
      </c>
      <c r="I2478" s="6">
        <v>60.000000000000007</v>
      </c>
      <c r="J2478" s="4">
        <v>6500</v>
      </c>
      <c r="K2478" s="6">
        <f>Tabla2[[#This Row],[Price per Unit]]*Tabla2[[#This Row],[Units Sold]]</f>
        <v>390000.00000000006</v>
      </c>
      <c r="L2478" s="52">
        <f>Tabla2[[#This Row],[Units Sold]]/Cálculos!$C$11</f>
        <v>2.6221720378835281E-4</v>
      </c>
      <c r="M2478" s="6">
        <f>Tabla2[[#This Row],[Total Sales]]-Tabla2[[#This Row],[Operating Profit]]</f>
        <v>253500.00000000006</v>
      </c>
      <c r="N2478" s="6">
        <v>136500</v>
      </c>
      <c r="O2478" s="46">
        <f>Tabla2[[#This Row],[Operating Profit]]/Tabla2[[#This Row],[Total Sales]]</f>
        <v>0.34999999999999992</v>
      </c>
      <c r="P2478" s="1" t="s">
        <v>82</v>
      </c>
    </row>
    <row r="2479" spans="1:16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3" t="str">
        <f>IFERROR(LEFT(Tabla2[[#This Row],[Product]],FIND(" ",Tabla2[[#This Row],[Product]])-3),Tabla2[[#This Row],[Product]])</f>
        <v>Women</v>
      </c>
      <c r="I2479" s="6">
        <v>55.000000000000007</v>
      </c>
      <c r="J2479" s="4">
        <v>5750</v>
      </c>
      <c r="K2479" s="6">
        <f>Tabla2[[#This Row],[Price per Unit]]*Tabla2[[#This Row],[Units Sold]]</f>
        <v>316250.00000000006</v>
      </c>
      <c r="L2479" s="52">
        <f>Tabla2[[#This Row],[Units Sold]]/Cálculos!$C$11</f>
        <v>2.319613725820044E-4</v>
      </c>
      <c r="M2479" s="6">
        <f>Tabla2[[#This Row],[Total Sales]]-Tabla2[[#This Row],[Operating Profit]]</f>
        <v>189750.00000000003</v>
      </c>
      <c r="N2479" s="6">
        <v>126500.00000000003</v>
      </c>
      <c r="O2479" s="46">
        <f>Tabla2[[#This Row],[Operating Profit]]/Tabla2[[#This Row],[Total Sales]]</f>
        <v>0.4</v>
      </c>
      <c r="P2479" s="1" t="s">
        <v>82</v>
      </c>
    </row>
    <row r="2480" spans="1:16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3" t="str">
        <f>IFERROR(LEFT(Tabla2[[#This Row],[Product]],FIND(" ",Tabla2[[#This Row],[Product]])-3),Tabla2[[#This Row],[Product]])</f>
        <v>Women</v>
      </c>
      <c r="I2480" s="6">
        <v>55.000000000000007</v>
      </c>
      <c r="J2480" s="4">
        <v>5250</v>
      </c>
      <c r="K2480" s="6">
        <f>Tabla2[[#This Row],[Price per Unit]]*Tabla2[[#This Row],[Units Sold]]</f>
        <v>288750.00000000006</v>
      </c>
      <c r="L2480" s="52">
        <f>Tabla2[[#This Row],[Units Sold]]/Cálculos!$C$11</f>
        <v>2.117908184444388E-4</v>
      </c>
      <c r="M2480" s="6">
        <f>Tabla2[[#This Row],[Total Sales]]-Tabla2[[#This Row],[Operating Profit]]</f>
        <v>173250.00000000003</v>
      </c>
      <c r="N2480" s="6">
        <v>115500.00000000003</v>
      </c>
      <c r="O2480" s="46">
        <f>Tabla2[[#This Row],[Operating Profit]]/Tabla2[[#This Row],[Total Sales]]</f>
        <v>0.4</v>
      </c>
      <c r="P2480" s="1" t="s">
        <v>82</v>
      </c>
    </row>
    <row r="2481" spans="1:16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3" t="str">
        <f>IFERROR(LEFT(Tabla2[[#This Row],[Product]],FIND(" ",Tabla2[[#This Row],[Product]])-3),Tabla2[[#This Row],[Product]])</f>
        <v>Men</v>
      </c>
      <c r="I2481" s="6">
        <v>65</v>
      </c>
      <c r="J2481" s="4">
        <v>5500</v>
      </c>
      <c r="K2481" s="6">
        <f>Tabla2[[#This Row],[Price per Unit]]*Tabla2[[#This Row],[Units Sold]]</f>
        <v>357500</v>
      </c>
      <c r="L2481" s="52">
        <f>Tabla2[[#This Row],[Units Sold]]/Cálculos!$C$11</f>
        <v>2.218760955132216E-4</v>
      </c>
      <c r="M2481" s="6">
        <f>Tabla2[[#This Row],[Total Sales]]-Tabla2[[#This Row],[Operating Profit]]</f>
        <v>232375</v>
      </c>
      <c r="N2481" s="6">
        <v>125124.99999999999</v>
      </c>
      <c r="O2481" s="46">
        <f>Tabla2[[#This Row],[Operating Profit]]/Tabla2[[#This Row],[Total Sales]]</f>
        <v>0.35</v>
      </c>
      <c r="P2481" s="1" t="s">
        <v>82</v>
      </c>
    </row>
    <row r="2482" spans="1:16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3" t="str">
        <f>IFERROR(LEFT(Tabla2[[#This Row],[Product]],FIND(" ",Tabla2[[#This Row],[Product]])-3),Tabla2[[#This Row],[Product]])</f>
        <v>Women</v>
      </c>
      <c r="I2482" s="6">
        <v>70</v>
      </c>
      <c r="J2482" s="4">
        <v>7250</v>
      </c>
      <c r="K2482" s="6">
        <f>Tabla2[[#This Row],[Price per Unit]]*Tabla2[[#This Row],[Units Sold]]</f>
        <v>507500</v>
      </c>
      <c r="L2482" s="52">
        <f>Tabla2[[#This Row],[Units Sold]]/Cálculos!$C$11</f>
        <v>2.9247303499470122E-4</v>
      </c>
      <c r="M2482" s="6">
        <f>Tabla2[[#This Row],[Total Sales]]-Tabla2[[#This Row],[Operating Profit]]</f>
        <v>253750</v>
      </c>
      <c r="N2482" s="6">
        <v>253750</v>
      </c>
      <c r="O2482" s="46">
        <f>Tabla2[[#This Row],[Operating Profit]]/Tabla2[[#This Row],[Total Sales]]</f>
        <v>0.5</v>
      </c>
      <c r="P2482" s="1" t="s">
        <v>82</v>
      </c>
    </row>
    <row r="2483" spans="1:16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3" t="str">
        <f>IFERROR(LEFT(Tabla2[[#This Row],[Product]],FIND(" ",Tabla2[[#This Row],[Product]])-3),Tabla2[[#This Row],[Product]])</f>
        <v>Men</v>
      </c>
      <c r="I2483" s="6">
        <v>65</v>
      </c>
      <c r="J2483" s="4">
        <v>8750</v>
      </c>
      <c r="K2483" s="6">
        <f>Tabla2[[#This Row],[Price per Unit]]*Tabla2[[#This Row],[Units Sold]]</f>
        <v>568750</v>
      </c>
      <c r="L2483" s="52">
        <f>Tabla2[[#This Row],[Units Sold]]/Cálculos!$C$11</f>
        <v>3.5298469740739798E-4</v>
      </c>
      <c r="M2483" s="6">
        <f>Tabla2[[#This Row],[Total Sales]]-Tabla2[[#This Row],[Operating Profit]]</f>
        <v>341250</v>
      </c>
      <c r="N2483" s="6">
        <v>227500</v>
      </c>
      <c r="O2483" s="46">
        <f>Tabla2[[#This Row],[Operating Profit]]/Tabla2[[#This Row],[Total Sales]]</f>
        <v>0.4</v>
      </c>
      <c r="P2483" s="1" t="s">
        <v>82</v>
      </c>
    </row>
    <row r="2484" spans="1:16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3" t="str">
        <f>IFERROR(LEFT(Tabla2[[#This Row],[Product]],FIND(" ",Tabla2[[#This Row],[Product]])-3),Tabla2[[#This Row],[Product]])</f>
        <v>Men</v>
      </c>
      <c r="I2484" s="6">
        <v>60.000000000000007</v>
      </c>
      <c r="J2484" s="4">
        <v>6500</v>
      </c>
      <c r="K2484" s="6">
        <f>Tabla2[[#This Row],[Price per Unit]]*Tabla2[[#This Row],[Units Sold]]</f>
        <v>390000.00000000006</v>
      </c>
      <c r="L2484" s="52">
        <f>Tabla2[[#This Row],[Units Sold]]/Cálculos!$C$11</f>
        <v>2.6221720378835281E-4</v>
      </c>
      <c r="M2484" s="6">
        <f>Tabla2[[#This Row],[Total Sales]]-Tabla2[[#This Row],[Operating Profit]]</f>
        <v>253500.00000000006</v>
      </c>
      <c r="N2484" s="6">
        <v>136500</v>
      </c>
      <c r="O2484" s="46">
        <f>Tabla2[[#This Row],[Operating Profit]]/Tabla2[[#This Row],[Total Sales]]</f>
        <v>0.34999999999999992</v>
      </c>
      <c r="P2484" s="1" t="s">
        <v>82</v>
      </c>
    </row>
    <row r="2485" spans="1:16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3" t="str">
        <f>IFERROR(LEFT(Tabla2[[#This Row],[Product]],FIND(" ",Tabla2[[#This Row],[Product]])-3),Tabla2[[#This Row],[Product]])</f>
        <v>Women</v>
      </c>
      <c r="I2485" s="6">
        <v>55.000000000000007</v>
      </c>
      <c r="J2485" s="4">
        <v>5750</v>
      </c>
      <c r="K2485" s="6">
        <f>Tabla2[[#This Row],[Price per Unit]]*Tabla2[[#This Row],[Units Sold]]</f>
        <v>316250.00000000006</v>
      </c>
      <c r="L2485" s="52">
        <f>Tabla2[[#This Row],[Units Sold]]/Cálculos!$C$11</f>
        <v>2.319613725820044E-4</v>
      </c>
      <c r="M2485" s="6">
        <f>Tabla2[[#This Row],[Total Sales]]-Tabla2[[#This Row],[Operating Profit]]</f>
        <v>189750.00000000003</v>
      </c>
      <c r="N2485" s="6">
        <v>126500.00000000003</v>
      </c>
      <c r="O2485" s="46">
        <f>Tabla2[[#This Row],[Operating Profit]]/Tabla2[[#This Row],[Total Sales]]</f>
        <v>0.4</v>
      </c>
      <c r="P2485" s="1" t="s">
        <v>82</v>
      </c>
    </row>
    <row r="2486" spans="1:16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3" t="str">
        <f>IFERROR(LEFT(Tabla2[[#This Row],[Product]],FIND(" ",Tabla2[[#This Row],[Product]])-3),Tabla2[[#This Row],[Product]])</f>
        <v>Women</v>
      </c>
      <c r="I2486" s="6">
        <v>45</v>
      </c>
      <c r="J2486" s="4">
        <v>5250</v>
      </c>
      <c r="K2486" s="6">
        <f>Tabla2[[#This Row],[Price per Unit]]*Tabla2[[#This Row],[Units Sold]]</f>
        <v>236250</v>
      </c>
      <c r="L2486" s="52">
        <f>Tabla2[[#This Row],[Units Sold]]/Cálculos!$C$11</f>
        <v>2.117908184444388E-4</v>
      </c>
      <c r="M2486" s="6">
        <f>Tabla2[[#This Row],[Total Sales]]-Tabla2[[#This Row],[Operating Profit]]</f>
        <v>141750</v>
      </c>
      <c r="N2486" s="6">
        <v>94500</v>
      </c>
      <c r="O2486" s="46">
        <f>Tabla2[[#This Row],[Operating Profit]]/Tabla2[[#This Row],[Total Sales]]</f>
        <v>0.4</v>
      </c>
      <c r="P2486" s="1" t="s">
        <v>82</v>
      </c>
    </row>
    <row r="2487" spans="1:16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3" t="str">
        <f>IFERROR(LEFT(Tabla2[[#This Row],[Product]],FIND(" ",Tabla2[[#This Row],[Product]])-3),Tabla2[[#This Row],[Product]])</f>
        <v>Men</v>
      </c>
      <c r="I2487" s="6">
        <v>55.000000000000007</v>
      </c>
      <c r="J2487" s="4">
        <v>5000</v>
      </c>
      <c r="K2487" s="6">
        <f>Tabla2[[#This Row],[Price per Unit]]*Tabla2[[#This Row],[Units Sold]]</f>
        <v>275000.00000000006</v>
      </c>
      <c r="L2487" s="52">
        <f>Tabla2[[#This Row],[Units Sold]]/Cálculos!$C$11</f>
        <v>2.01705541375656E-4</v>
      </c>
      <c r="M2487" s="6">
        <f>Tabla2[[#This Row],[Total Sales]]-Tabla2[[#This Row],[Operating Profit]]</f>
        <v>178750.00000000006</v>
      </c>
      <c r="N2487" s="6">
        <v>96250.000000000015</v>
      </c>
      <c r="O2487" s="46">
        <f>Tabla2[[#This Row],[Operating Profit]]/Tabla2[[#This Row],[Total Sales]]</f>
        <v>0.35</v>
      </c>
      <c r="P2487" s="1" t="s">
        <v>82</v>
      </c>
    </row>
    <row r="2488" spans="1:16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3" t="str">
        <f>IFERROR(LEFT(Tabla2[[#This Row],[Product]],FIND(" ",Tabla2[[#This Row],[Product]])-3),Tabla2[[#This Row],[Product]])</f>
        <v>Women</v>
      </c>
      <c r="I2488" s="6">
        <v>60.000000000000007</v>
      </c>
      <c r="J2488" s="4">
        <v>6750</v>
      </c>
      <c r="K2488" s="6">
        <f>Tabla2[[#This Row],[Price per Unit]]*Tabla2[[#This Row],[Units Sold]]</f>
        <v>405000.00000000006</v>
      </c>
      <c r="L2488" s="52">
        <f>Tabla2[[#This Row],[Units Sold]]/Cálculos!$C$11</f>
        <v>2.7230248085713561E-4</v>
      </c>
      <c r="M2488" s="6">
        <f>Tabla2[[#This Row],[Total Sales]]-Tabla2[[#This Row],[Operating Profit]]</f>
        <v>202500.00000000003</v>
      </c>
      <c r="N2488" s="6">
        <v>202500.00000000003</v>
      </c>
      <c r="O2488" s="46">
        <f>Tabla2[[#This Row],[Operating Profit]]/Tabla2[[#This Row],[Total Sales]]</f>
        <v>0.5</v>
      </c>
      <c r="P2488" s="1" t="s">
        <v>82</v>
      </c>
    </row>
    <row r="2489" spans="1:16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3" t="str">
        <f>IFERROR(LEFT(Tabla2[[#This Row],[Product]],FIND(" ",Tabla2[[#This Row],[Product]])-3),Tabla2[[#This Row],[Product]])</f>
        <v>Men</v>
      </c>
      <c r="I2489" s="6">
        <v>55.000000000000007</v>
      </c>
      <c r="J2489" s="4">
        <v>7750</v>
      </c>
      <c r="K2489" s="6">
        <f>Tabla2[[#This Row],[Price per Unit]]*Tabla2[[#This Row],[Units Sold]]</f>
        <v>426250.00000000006</v>
      </c>
      <c r="L2489" s="52">
        <f>Tabla2[[#This Row],[Units Sold]]/Cálculos!$C$11</f>
        <v>3.1264358913226677E-4</v>
      </c>
      <c r="M2489" s="6">
        <f>Tabla2[[#This Row],[Total Sales]]-Tabla2[[#This Row],[Operating Profit]]</f>
        <v>255750.00000000003</v>
      </c>
      <c r="N2489" s="6">
        <v>170500.00000000003</v>
      </c>
      <c r="O2489" s="46">
        <f>Tabla2[[#This Row],[Operating Profit]]/Tabla2[[#This Row],[Total Sales]]</f>
        <v>0.4</v>
      </c>
      <c r="P2489" s="1" t="s">
        <v>82</v>
      </c>
    </row>
    <row r="2490" spans="1:16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3" t="str">
        <f>IFERROR(LEFT(Tabla2[[#This Row],[Product]],FIND(" ",Tabla2[[#This Row],[Product]])-3),Tabla2[[#This Row],[Product]])</f>
        <v>Men</v>
      </c>
      <c r="I2490" s="6">
        <v>50.000000000000014</v>
      </c>
      <c r="J2490" s="4">
        <v>5750</v>
      </c>
      <c r="K2490" s="6">
        <f>Tabla2[[#This Row],[Price per Unit]]*Tabla2[[#This Row],[Units Sold]]</f>
        <v>287500.00000000006</v>
      </c>
      <c r="L2490" s="52">
        <f>Tabla2[[#This Row],[Units Sold]]/Cálculos!$C$11</f>
        <v>2.319613725820044E-4</v>
      </c>
      <c r="M2490" s="6">
        <f>Tabla2[[#This Row],[Total Sales]]-Tabla2[[#This Row],[Operating Profit]]</f>
        <v>186875.00000000006</v>
      </c>
      <c r="N2490" s="6">
        <v>100625.00000000001</v>
      </c>
      <c r="O2490" s="46">
        <f>Tabla2[[#This Row],[Operating Profit]]/Tabla2[[#This Row],[Total Sales]]</f>
        <v>0.35</v>
      </c>
      <c r="P2490" s="1" t="s">
        <v>82</v>
      </c>
    </row>
    <row r="2491" spans="1:16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3" t="str">
        <f>IFERROR(LEFT(Tabla2[[#This Row],[Product]],FIND(" ",Tabla2[[#This Row],[Product]])-3),Tabla2[[#This Row],[Product]])</f>
        <v>Women</v>
      </c>
      <c r="I2491" s="6">
        <v>25.000000000000007</v>
      </c>
      <c r="J2491" s="4">
        <v>4750</v>
      </c>
      <c r="K2491" s="6">
        <f>Tabla2[[#This Row],[Price per Unit]]*Tabla2[[#This Row],[Units Sold]]</f>
        <v>118750.00000000003</v>
      </c>
      <c r="L2491" s="52">
        <f>Tabla2[[#This Row],[Units Sold]]/Cálculos!$C$11</f>
        <v>1.9162026430687319E-4</v>
      </c>
      <c r="M2491" s="6">
        <f>Tabla2[[#This Row],[Total Sales]]-Tabla2[[#This Row],[Operating Profit]]</f>
        <v>71250.000000000015</v>
      </c>
      <c r="N2491" s="6">
        <v>47500.000000000015</v>
      </c>
      <c r="O2491" s="46">
        <f>Tabla2[[#This Row],[Operating Profit]]/Tabla2[[#This Row],[Total Sales]]</f>
        <v>0.4</v>
      </c>
      <c r="P2491" s="1" t="s">
        <v>82</v>
      </c>
    </row>
    <row r="2492" spans="1:16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3" t="str">
        <f>IFERROR(LEFT(Tabla2[[#This Row],[Product]],FIND(" ",Tabla2[[#This Row],[Product]])-3),Tabla2[[#This Row],[Product]])</f>
        <v>Women</v>
      </c>
      <c r="I2492" s="6">
        <v>25.000000000000007</v>
      </c>
      <c r="J2492" s="4">
        <v>4500</v>
      </c>
      <c r="K2492" s="6">
        <f>Tabla2[[#This Row],[Price per Unit]]*Tabla2[[#This Row],[Units Sold]]</f>
        <v>112500.00000000003</v>
      </c>
      <c r="L2492" s="52">
        <f>Tabla2[[#This Row],[Units Sold]]/Cálculos!$C$11</f>
        <v>1.8153498723809039E-4</v>
      </c>
      <c r="M2492" s="6">
        <f>Tabla2[[#This Row],[Total Sales]]-Tabla2[[#This Row],[Operating Profit]]</f>
        <v>67500.000000000015</v>
      </c>
      <c r="N2492" s="6">
        <v>45000.000000000015</v>
      </c>
      <c r="O2492" s="46">
        <f>Tabla2[[#This Row],[Operating Profit]]/Tabla2[[#This Row],[Total Sales]]</f>
        <v>0.4</v>
      </c>
      <c r="P2492" s="1" t="s">
        <v>82</v>
      </c>
    </row>
    <row r="2493" spans="1:16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3" t="str">
        <f>IFERROR(LEFT(Tabla2[[#This Row],[Product]],FIND(" ",Tabla2[[#This Row],[Product]])-3),Tabla2[[#This Row],[Product]])</f>
        <v>Men</v>
      </c>
      <c r="I2493" s="6">
        <v>35</v>
      </c>
      <c r="J2493" s="4">
        <v>4500</v>
      </c>
      <c r="K2493" s="6">
        <f>Tabla2[[#This Row],[Price per Unit]]*Tabla2[[#This Row],[Units Sold]]</f>
        <v>157500</v>
      </c>
      <c r="L2493" s="52">
        <f>Tabla2[[#This Row],[Units Sold]]/Cálculos!$C$11</f>
        <v>1.8153498723809039E-4</v>
      </c>
      <c r="M2493" s="6">
        <f>Tabla2[[#This Row],[Total Sales]]-Tabla2[[#This Row],[Operating Profit]]</f>
        <v>102375</v>
      </c>
      <c r="N2493" s="6">
        <v>55125</v>
      </c>
      <c r="O2493" s="46">
        <f>Tabla2[[#This Row],[Operating Profit]]/Tabla2[[#This Row],[Total Sales]]</f>
        <v>0.35</v>
      </c>
      <c r="P2493" s="1" t="s">
        <v>82</v>
      </c>
    </row>
    <row r="2494" spans="1:16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3" t="str">
        <f>IFERROR(LEFT(Tabla2[[#This Row],[Product]],FIND(" ",Tabla2[[#This Row],[Product]])-3),Tabla2[[#This Row],[Product]])</f>
        <v>Women</v>
      </c>
      <c r="I2494" s="6">
        <v>40.000000000000007</v>
      </c>
      <c r="J2494" s="4">
        <v>5500</v>
      </c>
      <c r="K2494" s="6">
        <f>Tabla2[[#This Row],[Price per Unit]]*Tabla2[[#This Row],[Units Sold]]</f>
        <v>220000.00000000003</v>
      </c>
      <c r="L2494" s="52">
        <f>Tabla2[[#This Row],[Units Sold]]/Cálculos!$C$11</f>
        <v>2.218760955132216E-4</v>
      </c>
      <c r="M2494" s="6">
        <f>Tabla2[[#This Row],[Total Sales]]-Tabla2[[#This Row],[Operating Profit]]</f>
        <v>110000.00000000001</v>
      </c>
      <c r="N2494" s="6">
        <v>110000.00000000001</v>
      </c>
      <c r="O2494" s="46">
        <f>Tabla2[[#This Row],[Operating Profit]]/Tabla2[[#This Row],[Total Sales]]</f>
        <v>0.5</v>
      </c>
      <c r="P2494" s="1" t="s">
        <v>82</v>
      </c>
    </row>
    <row r="2495" spans="1:16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3" t="str">
        <f>IFERROR(LEFT(Tabla2[[#This Row],[Product]],FIND(" ",Tabla2[[#This Row],[Product]])-3),Tabla2[[#This Row],[Product]])</f>
        <v>Men</v>
      </c>
      <c r="I2495" s="6">
        <v>40.000000000000007</v>
      </c>
      <c r="J2495" s="4">
        <v>7250</v>
      </c>
      <c r="K2495" s="6">
        <f>Tabla2[[#This Row],[Price per Unit]]*Tabla2[[#This Row],[Units Sold]]</f>
        <v>290000.00000000006</v>
      </c>
      <c r="L2495" s="52">
        <f>Tabla2[[#This Row],[Units Sold]]/Cálculos!$C$11</f>
        <v>2.9247303499470122E-4</v>
      </c>
      <c r="M2495" s="6">
        <f>Tabla2[[#This Row],[Total Sales]]-Tabla2[[#This Row],[Operating Profit]]</f>
        <v>174000.00000000003</v>
      </c>
      <c r="N2495" s="6">
        <v>116000.00000000003</v>
      </c>
      <c r="O2495" s="46">
        <f>Tabla2[[#This Row],[Operating Profit]]/Tabla2[[#This Row],[Total Sales]]</f>
        <v>0.4</v>
      </c>
      <c r="P2495" s="1" t="s">
        <v>82</v>
      </c>
    </row>
    <row r="2496" spans="1:16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3" t="str">
        <f>IFERROR(LEFT(Tabla2[[#This Row],[Product]],FIND(" ",Tabla2[[#This Row],[Product]])-3),Tabla2[[#This Row],[Product]])</f>
        <v>Men</v>
      </c>
      <c r="I2496" s="6">
        <v>30.000000000000011</v>
      </c>
      <c r="J2496" s="4">
        <v>5500</v>
      </c>
      <c r="K2496" s="6">
        <f>Tabla2[[#This Row],[Price per Unit]]*Tabla2[[#This Row],[Units Sold]]</f>
        <v>165000.00000000006</v>
      </c>
      <c r="L2496" s="52">
        <f>Tabla2[[#This Row],[Units Sold]]/Cálculos!$C$11</f>
        <v>2.218760955132216E-4</v>
      </c>
      <c r="M2496" s="6">
        <f>Tabla2[[#This Row],[Total Sales]]-Tabla2[[#This Row],[Operating Profit]]</f>
        <v>107250.00000000004</v>
      </c>
      <c r="N2496" s="6">
        <v>57750.000000000015</v>
      </c>
      <c r="O2496" s="46">
        <f>Tabla2[[#This Row],[Operating Profit]]/Tabla2[[#This Row],[Total Sales]]</f>
        <v>0.35</v>
      </c>
      <c r="P2496" s="1" t="s">
        <v>82</v>
      </c>
    </row>
    <row r="2497" spans="1:16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3" t="str">
        <f>IFERROR(LEFT(Tabla2[[#This Row],[Product]],FIND(" ",Tabla2[[#This Row],[Product]])-3),Tabla2[[#This Row],[Product]])</f>
        <v>Women</v>
      </c>
      <c r="I2497" s="6">
        <v>30.000000000000011</v>
      </c>
      <c r="J2497" s="4">
        <v>4250</v>
      </c>
      <c r="K2497" s="6">
        <f>Tabla2[[#This Row],[Price per Unit]]*Tabla2[[#This Row],[Units Sold]]</f>
        <v>127500.00000000004</v>
      </c>
      <c r="L2497" s="52">
        <f>Tabla2[[#This Row],[Units Sold]]/Cálculos!$C$11</f>
        <v>1.7144971016930759E-4</v>
      </c>
      <c r="M2497" s="6">
        <f>Tabla2[[#This Row],[Total Sales]]-Tabla2[[#This Row],[Operating Profit]]</f>
        <v>76500.000000000029</v>
      </c>
      <c r="N2497" s="6">
        <v>51000.000000000022</v>
      </c>
      <c r="O2497" s="46">
        <f>Tabla2[[#This Row],[Operating Profit]]/Tabla2[[#This Row],[Total Sales]]</f>
        <v>0.4</v>
      </c>
      <c r="P2497" s="1" t="s">
        <v>82</v>
      </c>
    </row>
    <row r="2498" spans="1:16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3" t="str">
        <f>IFERROR(LEFT(Tabla2[[#This Row],[Product]],FIND(" ",Tabla2[[#This Row],[Product]])-3),Tabla2[[#This Row],[Product]])</f>
        <v>Women</v>
      </c>
      <c r="I2498" s="6">
        <v>30.000000000000011</v>
      </c>
      <c r="J2498" s="4">
        <v>4000</v>
      </c>
      <c r="K2498" s="6">
        <f>Tabla2[[#This Row],[Price per Unit]]*Tabla2[[#This Row],[Units Sold]]</f>
        <v>120000.00000000004</v>
      </c>
      <c r="L2498" s="52">
        <f>Tabla2[[#This Row],[Units Sold]]/Cálculos!$C$11</f>
        <v>1.6136443310052479E-4</v>
      </c>
      <c r="M2498" s="6">
        <f>Tabla2[[#This Row],[Total Sales]]-Tabla2[[#This Row],[Operating Profit]]</f>
        <v>72000.000000000029</v>
      </c>
      <c r="N2498" s="6">
        <v>48000.000000000022</v>
      </c>
      <c r="O2498" s="46">
        <f>Tabla2[[#This Row],[Operating Profit]]/Tabla2[[#This Row],[Total Sales]]</f>
        <v>0.4</v>
      </c>
      <c r="P2498" s="1" t="s">
        <v>82</v>
      </c>
    </row>
    <row r="2499" spans="1:16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3" t="str">
        <f>IFERROR(LEFT(Tabla2[[#This Row],[Product]],FIND(" ",Tabla2[[#This Row],[Product]])-3),Tabla2[[#This Row],[Product]])</f>
        <v>Men</v>
      </c>
      <c r="I2499" s="6">
        <v>40.000000000000007</v>
      </c>
      <c r="J2499" s="4">
        <v>4000</v>
      </c>
      <c r="K2499" s="6">
        <f>Tabla2[[#This Row],[Price per Unit]]*Tabla2[[#This Row],[Units Sold]]</f>
        <v>160000.00000000003</v>
      </c>
      <c r="L2499" s="52">
        <f>Tabla2[[#This Row],[Units Sold]]/Cálculos!$C$11</f>
        <v>1.6136443310052479E-4</v>
      </c>
      <c r="M2499" s="6">
        <f>Tabla2[[#This Row],[Total Sales]]-Tabla2[[#This Row],[Operating Profit]]</f>
        <v>104000.00000000003</v>
      </c>
      <c r="N2499" s="6">
        <v>56000.000000000007</v>
      </c>
      <c r="O2499" s="46">
        <f>Tabla2[[#This Row],[Operating Profit]]/Tabla2[[#This Row],[Total Sales]]</f>
        <v>0.35</v>
      </c>
      <c r="P2499" s="1" t="s">
        <v>82</v>
      </c>
    </row>
    <row r="2500" spans="1:16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3" t="str">
        <f>IFERROR(LEFT(Tabla2[[#This Row],[Product]],FIND(" ",Tabla2[[#This Row],[Product]])-3),Tabla2[[#This Row],[Product]])</f>
        <v>Women</v>
      </c>
      <c r="I2500" s="6">
        <v>40</v>
      </c>
      <c r="J2500" s="4">
        <v>5250</v>
      </c>
      <c r="K2500" s="6">
        <f>Tabla2[[#This Row],[Price per Unit]]*Tabla2[[#This Row],[Units Sold]]</f>
        <v>210000</v>
      </c>
      <c r="L2500" s="52">
        <f>Tabla2[[#This Row],[Units Sold]]/Cálculos!$C$11</f>
        <v>2.117908184444388E-4</v>
      </c>
      <c r="M2500" s="6">
        <f>Tabla2[[#This Row],[Total Sales]]-Tabla2[[#This Row],[Operating Profit]]</f>
        <v>105000</v>
      </c>
      <c r="N2500" s="6">
        <v>105000</v>
      </c>
      <c r="O2500" s="46">
        <f>Tabla2[[#This Row],[Operating Profit]]/Tabla2[[#This Row],[Total Sales]]</f>
        <v>0.5</v>
      </c>
      <c r="P2500" s="1" t="s">
        <v>82</v>
      </c>
    </row>
    <row r="2501" spans="1:16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3" t="str">
        <f>IFERROR(LEFT(Tabla2[[#This Row],[Product]],FIND(" ",Tabla2[[#This Row],[Product]])-3),Tabla2[[#This Row],[Product]])</f>
        <v>Men</v>
      </c>
      <c r="I2501" s="6">
        <v>35.000000000000007</v>
      </c>
      <c r="J2501" s="4">
        <v>6750</v>
      </c>
      <c r="K2501" s="6">
        <f>Tabla2[[#This Row],[Price per Unit]]*Tabla2[[#This Row],[Units Sold]]</f>
        <v>236250.00000000006</v>
      </c>
      <c r="L2501" s="52">
        <f>Tabla2[[#This Row],[Units Sold]]/Cálculos!$C$11</f>
        <v>2.7230248085713561E-4</v>
      </c>
      <c r="M2501" s="6">
        <f>Tabla2[[#This Row],[Total Sales]]-Tabla2[[#This Row],[Operating Profit]]</f>
        <v>141750.00000000003</v>
      </c>
      <c r="N2501" s="6">
        <v>94500.000000000029</v>
      </c>
      <c r="O2501" s="46">
        <f>Tabla2[[#This Row],[Operating Profit]]/Tabla2[[#This Row],[Total Sales]]</f>
        <v>0.4</v>
      </c>
      <c r="P2501" s="1" t="s">
        <v>82</v>
      </c>
    </row>
    <row r="2502" spans="1:16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3" t="str">
        <f>IFERROR(LEFT(Tabla2[[#This Row],[Product]],FIND(" ",Tabla2[[#This Row],[Product]])-3),Tabla2[[#This Row],[Product]])</f>
        <v>Men</v>
      </c>
      <c r="I2502" s="6">
        <v>25.000000000000011</v>
      </c>
      <c r="J2502" s="4">
        <v>5000</v>
      </c>
      <c r="K2502" s="6">
        <f>Tabla2[[#This Row],[Price per Unit]]*Tabla2[[#This Row],[Units Sold]]</f>
        <v>125000.00000000006</v>
      </c>
      <c r="L2502" s="52">
        <f>Tabla2[[#This Row],[Units Sold]]/Cálculos!$C$11</f>
        <v>2.01705541375656E-4</v>
      </c>
      <c r="M2502" s="6">
        <f>Tabla2[[#This Row],[Total Sales]]-Tabla2[[#This Row],[Operating Profit]]</f>
        <v>81250.000000000044</v>
      </c>
      <c r="N2502" s="6">
        <v>43750.000000000015</v>
      </c>
      <c r="O2502" s="46">
        <f>Tabla2[[#This Row],[Operating Profit]]/Tabla2[[#This Row],[Total Sales]]</f>
        <v>0.35</v>
      </c>
      <c r="P2502" s="1" t="s">
        <v>82</v>
      </c>
    </row>
    <row r="2503" spans="1:16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3" t="str">
        <f>IFERROR(LEFT(Tabla2[[#This Row],[Product]],FIND(" ",Tabla2[[#This Row],[Product]])-3),Tabla2[[#This Row],[Product]])</f>
        <v>Women</v>
      </c>
      <c r="I2503" s="6">
        <v>35.000000000000014</v>
      </c>
      <c r="J2503" s="4">
        <v>4450</v>
      </c>
      <c r="K2503" s="6">
        <f>Tabla2[[#This Row],[Price per Unit]]*Tabla2[[#This Row],[Units Sold]]</f>
        <v>155750.00000000006</v>
      </c>
      <c r="L2503" s="52">
        <f>Tabla2[[#This Row],[Units Sold]]/Cálculos!$C$11</f>
        <v>1.7951793182433384E-4</v>
      </c>
      <c r="M2503" s="6">
        <f>Tabla2[[#This Row],[Total Sales]]-Tabla2[[#This Row],[Operating Profit]]</f>
        <v>93450.000000000029</v>
      </c>
      <c r="N2503" s="6">
        <v>62300.000000000029</v>
      </c>
      <c r="O2503" s="46">
        <f>Tabla2[[#This Row],[Operating Profit]]/Tabla2[[#This Row],[Total Sales]]</f>
        <v>0.4</v>
      </c>
      <c r="P2503" s="1" t="s">
        <v>82</v>
      </c>
    </row>
    <row r="2504" spans="1:16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3" t="str">
        <f>IFERROR(LEFT(Tabla2[[#This Row],[Product]],FIND(" ",Tabla2[[#This Row],[Product]])-3),Tabla2[[#This Row],[Product]])</f>
        <v>Women</v>
      </c>
      <c r="I2504" s="6">
        <v>65.000000000000028</v>
      </c>
      <c r="J2504" s="4">
        <v>5000</v>
      </c>
      <c r="K2504" s="6">
        <f>Tabla2[[#This Row],[Price per Unit]]*Tabla2[[#This Row],[Units Sold]]</f>
        <v>325000.00000000012</v>
      </c>
      <c r="L2504" s="52">
        <f>Tabla2[[#This Row],[Units Sold]]/Cálculos!$C$11</f>
        <v>2.01705541375656E-4</v>
      </c>
      <c r="M2504" s="6">
        <f>Tabla2[[#This Row],[Total Sales]]-Tabla2[[#This Row],[Operating Profit]]</f>
        <v>195000.00000000006</v>
      </c>
      <c r="N2504" s="6">
        <v>130000.00000000006</v>
      </c>
      <c r="O2504" s="46">
        <f>Tabla2[[#This Row],[Operating Profit]]/Tabla2[[#This Row],[Total Sales]]</f>
        <v>0.4</v>
      </c>
      <c r="P2504" s="1" t="s">
        <v>82</v>
      </c>
    </row>
    <row r="2505" spans="1:16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3" t="str">
        <f>IFERROR(LEFT(Tabla2[[#This Row],[Product]],FIND(" ",Tabla2[[#This Row],[Product]])-3),Tabla2[[#This Row],[Product]])</f>
        <v>Men</v>
      </c>
      <c r="I2505" s="6">
        <v>80.000000000000014</v>
      </c>
      <c r="J2505" s="4">
        <v>4750</v>
      </c>
      <c r="K2505" s="6">
        <f>Tabla2[[#This Row],[Price per Unit]]*Tabla2[[#This Row],[Units Sold]]</f>
        <v>380000.00000000006</v>
      </c>
      <c r="L2505" s="52">
        <f>Tabla2[[#This Row],[Units Sold]]/Cálculos!$C$11</f>
        <v>1.9162026430687319E-4</v>
      </c>
      <c r="M2505" s="6">
        <f>Tabla2[[#This Row],[Total Sales]]-Tabla2[[#This Row],[Operating Profit]]</f>
        <v>247000.00000000006</v>
      </c>
      <c r="N2505" s="6">
        <v>133000</v>
      </c>
      <c r="O2505" s="46">
        <f>Tabla2[[#This Row],[Operating Profit]]/Tabla2[[#This Row],[Total Sales]]</f>
        <v>0.34999999999999992</v>
      </c>
      <c r="P2505" s="1" t="s">
        <v>82</v>
      </c>
    </row>
    <row r="2506" spans="1:16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3" t="str">
        <f>IFERROR(LEFT(Tabla2[[#This Row],[Product]],FIND(" ",Tabla2[[#This Row],[Product]])-3),Tabla2[[#This Row],[Product]])</f>
        <v>Women</v>
      </c>
      <c r="I2506" s="6">
        <v>80</v>
      </c>
      <c r="J2506" s="4">
        <v>5750</v>
      </c>
      <c r="K2506" s="6">
        <f>Tabla2[[#This Row],[Price per Unit]]*Tabla2[[#This Row],[Units Sold]]</f>
        <v>460000</v>
      </c>
      <c r="L2506" s="52">
        <f>Tabla2[[#This Row],[Units Sold]]/Cálculos!$C$11</f>
        <v>2.319613725820044E-4</v>
      </c>
      <c r="M2506" s="6">
        <f>Tabla2[[#This Row],[Total Sales]]-Tabla2[[#This Row],[Operating Profit]]</f>
        <v>230000</v>
      </c>
      <c r="N2506" s="6">
        <v>230000</v>
      </c>
      <c r="O2506" s="46">
        <f>Tabla2[[#This Row],[Operating Profit]]/Tabla2[[#This Row],[Total Sales]]</f>
        <v>0.5</v>
      </c>
      <c r="P2506" s="1" t="s">
        <v>82</v>
      </c>
    </row>
    <row r="2507" spans="1:16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3" t="str">
        <f>IFERROR(LEFT(Tabla2[[#This Row],[Product]],FIND(" ",Tabla2[[#This Row],[Product]])-3),Tabla2[[#This Row],[Product]])</f>
        <v>Men</v>
      </c>
      <c r="I2507" s="6">
        <v>75.000000000000014</v>
      </c>
      <c r="J2507" s="4">
        <v>8250</v>
      </c>
      <c r="K2507" s="6">
        <f>Tabla2[[#This Row],[Price per Unit]]*Tabla2[[#This Row],[Units Sold]]</f>
        <v>618750.00000000012</v>
      </c>
      <c r="L2507" s="52">
        <f>Tabla2[[#This Row],[Units Sold]]/Cálculos!$C$11</f>
        <v>3.3281414326983237E-4</v>
      </c>
      <c r="M2507" s="6">
        <f>Tabla2[[#This Row],[Total Sales]]-Tabla2[[#This Row],[Operating Profit]]</f>
        <v>371250.00000000006</v>
      </c>
      <c r="N2507" s="6">
        <v>247500.00000000006</v>
      </c>
      <c r="O2507" s="46">
        <f>Tabla2[[#This Row],[Operating Profit]]/Tabla2[[#This Row],[Total Sales]]</f>
        <v>0.4</v>
      </c>
      <c r="P2507" s="1" t="s">
        <v>82</v>
      </c>
    </row>
    <row r="2508" spans="1:16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3" t="str">
        <f>IFERROR(LEFT(Tabla2[[#This Row],[Product]],FIND(" ",Tabla2[[#This Row],[Product]])-3),Tabla2[[#This Row],[Product]])</f>
        <v>Men</v>
      </c>
      <c r="I2508" s="6">
        <v>65.000000000000014</v>
      </c>
      <c r="J2508" s="4">
        <v>6250</v>
      </c>
      <c r="K2508" s="6">
        <f>Tabla2[[#This Row],[Price per Unit]]*Tabla2[[#This Row],[Units Sold]]</f>
        <v>406250.00000000012</v>
      </c>
      <c r="L2508" s="52">
        <f>Tabla2[[#This Row],[Units Sold]]/Cálculos!$C$11</f>
        <v>2.5213192671957001E-4</v>
      </c>
      <c r="M2508" s="6">
        <f>Tabla2[[#This Row],[Total Sales]]-Tabla2[[#This Row],[Operating Profit]]</f>
        <v>264062.50000000012</v>
      </c>
      <c r="N2508" s="6">
        <v>142187.50000000003</v>
      </c>
      <c r="O2508" s="46">
        <f>Tabla2[[#This Row],[Operating Profit]]/Tabla2[[#This Row],[Total Sales]]</f>
        <v>0.35</v>
      </c>
      <c r="P2508" s="1" t="s">
        <v>82</v>
      </c>
    </row>
    <row r="2509" spans="1:16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3" t="str">
        <f>IFERROR(LEFT(Tabla2[[#This Row],[Product]],FIND(" ",Tabla2[[#This Row],[Product]])-3),Tabla2[[#This Row],[Product]])</f>
        <v>Women</v>
      </c>
      <c r="I2509" s="6">
        <v>65.000000000000014</v>
      </c>
      <c r="J2509" s="4">
        <v>5750</v>
      </c>
      <c r="K2509" s="6">
        <f>Tabla2[[#This Row],[Price per Unit]]*Tabla2[[#This Row],[Units Sold]]</f>
        <v>373750.00000000006</v>
      </c>
      <c r="L2509" s="52">
        <f>Tabla2[[#This Row],[Units Sold]]/Cálculos!$C$11</f>
        <v>2.319613725820044E-4</v>
      </c>
      <c r="M2509" s="6">
        <f>Tabla2[[#This Row],[Total Sales]]-Tabla2[[#This Row],[Operating Profit]]</f>
        <v>224250.00000000003</v>
      </c>
      <c r="N2509" s="6">
        <v>149500.00000000003</v>
      </c>
      <c r="O2509" s="46">
        <f>Tabla2[[#This Row],[Operating Profit]]/Tabla2[[#This Row],[Total Sales]]</f>
        <v>0.4</v>
      </c>
      <c r="P2509" s="1" t="s">
        <v>82</v>
      </c>
    </row>
    <row r="2510" spans="1:16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3" t="str">
        <f>IFERROR(LEFT(Tabla2[[#This Row],[Product]],FIND(" ",Tabla2[[#This Row],[Product]])-3),Tabla2[[#This Row],[Product]])</f>
        <v>Women</v>
      </c>
      <c r="I2510" s="6">
        <v>65.000000000000014</v>
      </c>
      <c r="J2510" s="4">
        <v>5250</v>
      </c>
      <c r="K2510" s="6">
        <f>Tabla2[[#This Row],[Price per Unit]]*Tabla2[[#This Row],[Units Sold]]</f>
        <v>341250.00000000006</v>
      </c>
      <c r="L2510" s="52">
        <f>Tabla2[[#This Row],[Units Sold]]/Cálculos!$C$11</f>
        <v>2.117908184444388E-4</v>
      </c>
      <c r="M2510" s="6">
        <f>Tabla2[[#This Row],[Total Sales]]-Tabla2[[#This Row],[Operating Profit]]</f>
        <v>204750.00000000003</v>
      </c>
      <c r="N2510" s="6">
        <v>136500.00000000003</v>
      </c>
      <c r="O2510" s="46">
        <f>Tabla2[[#This Row],[Operating Profit]]/Tabla2[[#This Row],[Total Sales]]</f>
        <v>0.4</v>
      </c>
      <c r="P2510" s="1" t="s">
        <v>82</v>
      </c>
    </row>
    <row r="2511" spans="1:16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3" t="str">
        <f>IFERROR(LEFT(Tabla2[[#This Row],[Product]],FIND(" ",Tabla2[[#This Row],[Product]])-3),Tabla2[[#This Row],[Product]])</f>
        <v>Men</v>
      </c>
      <c r="I2511" s="6">
        <v>75.000000000000014</v>
      </c>
      <c r="J2511" s="4">
        <v>5250</v>
      </c>
      <c r="K2511" s="6">
        <f>Tabla2[[#This Row],[Price per Unit]]*Tabla2[[#This Row],[Units Sold]]</f>
        <v>393750.00000000006</v>
      </c>
      <c r="L2511" s="52">
        <f>Tabla2[[#This Row],[Units Sold]]/Cálculos!$C$11</f>
        <v>2.117908184444388E-4</v>
      </c>
      <c r="M2511" s="6">
        <f>Tabla2[[#This Row],[Total Sales]]-Tabla2[[#This Row],[Operating Profit]]</f>
        <v>255937.50000000006</v>
      </c>
      <c r="N2511" s="6">
        <v>137812.5</v>
      </c>
      <c r="O2511" s="46">
        <f>Tabla2[[#This Row],[Operating Profit]]/Tabla2[[#This Row],[Total Sales]]</f>
        <v>0.34999999999999992</v>
      </c>
      <c r="P2511" s="1" t="s">
        <v>82</v>
      </c>
    </row>
    <row r="2512" spans="1:16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3" t="str">
        <f>IFERROR(LEFT(Tabla2[[#This Row],[Product]],FIND(" ",Tabla2[[#This Row],[Product]])-3),Tabla2[[#This Row],[Product]])</f>
        <v>Women</v>
      </c>
      <c r="I2512" s="6">
        <v>80</v>
      </c>
      <c r="J2512" s="4">
        <v>6250</v>
      </c>
      <c r="K2512" s="6">
        <f>Tabla2[[#This Row],[Price per Unit]]*Tabla2[[#This Row],[Units Sold]]</f>
        <v>500000</v>
      </c>
      <c r="L2512" s="52">
        <f>Tabla2[[#This Row],[Units Sold]]/Cálculos!$C$11</f>
        <v>2.5213192671957001E-4</v>
      </c>
      <c r="M2512" s="6">
        <f>Tabla2[[#This Row],[Total Sales]]-Tabla2[[#This Row],[Operating Profit]]</f>
        <v>250000</v>
      </c>
      <c r="N2512" s="6">
        <v>250000</v>
      </c>
      <c r="O2512" s="46">
        <f>Tabla2[[#This Row],[Operating Profit]]/Tabla2[[#This Row],[Total Sales]]</f>
        <v>0.5</v>
      </c>
      <c r="P2512" s="1" t="s">
        <v>82</v>
      </c>
    </row>
    <row r="2513" spans="1:16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3" t="str">
        <f>IFERROR(LEFT(Tabla2[[#This Row],[Product]],FIND(" ",Tabla2[[#This Row],[Product]])-3),Tabla2[[#This Row],[Product]])</f>
        <v>Men</v>
      </c>
      <c r="I2513" s="6">
        <v>40</v>
      </c>
      <c r="J2513" s="4">
        <v>5000</v>
      </c>
      <c r="K2513" s="6">
        <f>Tabla2[[#This Row],[Price per Unit]]*Tabla2[[#This Row],[Units Sold]]</f>
        <v>200000</v>
      </c>
      <c r="L2513" s="52">
        <f>Tabla2[[#This Row],[Units Sold]]/Cálculos!$C$11</f>
        <v>2.01705541375656E-4</v>
      </c>
      <c r="M2513" s="6">
        <f>Tabla2[[#This Row],[Total Sales]]-Tabla2[[#This Row],[Operating Profit]]</f>
        <v>120000</v>
      </c>
      <c r="N2513" s="6">
        <v>80000</v>
      </c>
      <c r="O2513" s="46">
        <f>Tabla2[[#This Row],[Operating Profit]]/Tabla2[[#This Row],[Total Sales]]</f>
        <v>0.4</v>
      </c>
      <c r="P2513" s="1" t="s">
        <v>82</v>
      </c>
    </row>
    <row r="2514" spans="1:16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3" t="str">
        <f>IFERROR(LEFT(Tabla2[[#This Row],[Product]],FIND(" ",Tabla2[[#This Row],[Product]])-3),Tabla2[[#This Row],[Product]])</f>
        <v>Men</v>
      </c>
      <c r="I2514" s="6">
        <v>40</v>
      </c>
      <c r="J2514" s="4">
        <v>3000</v>
      </c>
      <c r="K2514" s="6">
        <f>Tabla2[[#This Row],[Price per Unit]]*Tabla2[[#This Row],[Units Sold]]</f>
        <v>120000</v>
      </c>
      <c r="L2514" s="52">
        <f>Tabla2[[#This Row],[Units Sold]]/Cálculos!$C$11</f>
        <v>1.210233248253936E-4</v>
      </c>
      <c r="M2514" s="6">
        <f>Tabla2[[#This Row],[Total Sales]]-Tabla2[[#This Row],[Operating Profit]]</f>
        <v>78000</v>
      </c>
      <c r="N2514" s="6">
        <v>42000</v>
      </c>
      <c r="O2514" s="46">
        <f>Tabla2[[#This Row],[Operating Profit]]/Tabla2[[#This Row],[Total Sales]]</f>
        <v>0.35</v>
      </c>
      <c r="P2514" s="1" t="s">
        <v>82</v>
      </c>
    </row>
    <row r="2515" spans="1:16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3" t="str">
        <f>IFERROR(LEFT(Tabla2[[#This Row],[Product]],FIND(" ",Tabla2[[#This Row],[Product]])-3),Tabla2[[#This Row],[Product]])</f>
        <v>Women</v>
      </c>
      <c r="I2515" s="6">
        <v>30.000000000000004</v>
      </c>
      <c r="J2515" s="4">
        <v>3000</v>
      </c>
      <c r="K2515" s="6">
        <f>Tabla2[[#This Row],[Price per Unit]]*Tabla2[[#This Row],[Units Sold]]</f>
        <v>90000.000000000015</v>
      </c>
      <c r="L2515" s="52">
        <f>Tabla2[[#This Row],[Units Sold]]/Cálculos!$C$11</f>
        <v>1.210233248253936E-4</v>
      </c>
      <c r="M2515" s="6">
        <f>Tabla2[[#This Row],[Total Sales]]-Tabla2[[#This Row],[Operating Profit]]</f>
        <v>54000.000000000007</v>
      </c>
      <c r="N2515" s="6">
        <v>36000.000000000007</v>
      </c>
      <c r="O2515" s="46">
        <f>Tabla2[[#This Row],[Operating Profit]]/Tabla2[[#This Row],[Total Sales]]</f>
        <v>0.4</v>
      </c>
      <c r="P2515" s="1" t="s">
        <v>82</v>
      </c>
    </row>
    <row r="2516" spans="1:16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3" t="str">
        <f>IFERROR(LEFT(Tabla2[[#This Row],[Product]],FIND(" ",Tabla2[[#This Row],[Product]])-3),Tabla2[[#This Row],[Product]])</f>
        <v>Women</v>
      </c>
      <c r="I2516" s="6">
        <v>35</v>
      </c>
      <c r="J2516" s="4">
        <v>1500</v>
      </c>
      <c r="K2516" s="6">
        <f>Tabla2[[#This Row],[Price per Unit]]*Tabla2[[#This Row],[Units Sold]]</f>
        <v>52500</v>
      </c>
      <c r="L2516" s="52">
        <f>Tabla2[[#This Row],[Units Sold]]/Cálculos!$C$11</f>
        <v>6.0511662412696801E-5</v>
      </c>
      <c r="M2516" s="6">
        <f>Tabla2[[#This Row],[Total Sales]]-Tabla2[[#This Row],[Operating Profit]]</f>
        <v>31500</v>
      </c>
      <c r="N2516" s="6">
        <v>21000</v>
      </c>
      <c r="O2516" s="46">
        <f>Tabla2[[#This Row],[Operating Profit]]/Tabla2[[#This Row],[Total Sales]]</f>
        <v>0.4</v>
      </c>
      <c r="P2516" s="1" t="s">
        <v>82</v>
      </c>
    </row>
    <row r="2517" spans="1:16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3" t="str">
        <f>IFERROR(LEFT(Tabla2[[#This Row],[Product]],FIND(" ",Tabla2[[#This Row],[Product]])-3),Tabla2[[#This Row],[Product]])</f>
        <v>Men</v>
      </c>
      <c r="I2517" s="6">
        <v>49.999999999999993</v>
      </c>
      <c r="J2517" s="4">
        <v>2000</v>
      </c>
      <c r="K2517" s="6">
        <f>Tabla2[[#This Row],[Price per Unit]]*Tabla2[[#This Row],[Units Sold]]</f>
        <v>99999.999999999985</v>
      </c>
      <c r="L2517" s="52">
        <f>Tabla2[[#This Row],[Units Sold]]/Cálculos!$C$11</f>
        <v>8.0682216550262393E-5</v>
      </c>
      <c r="M2517" s="6">
        <f>Tabla2[[#This Row],[Total Sales]]-Tabla2[[#This Row],[Operating Profit]]</f>
        <v>64999.999999999993</v>
      </c>
      <c r="N2517" s="6">
        <v>34999.999999999993</v>
      </c>
      <c r="O2517" s="46">
        <f>Tabla2[[#This Row],[Operating Profit]]/Tabla2[[#This Row],[Total Sales]]</f>
        <v>0.35</v>
      </c>
      <c r="P2517" s="1" t="s">
        <v>82</v>
      </c>
    </row>
    <row r="2518" spans="1:16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3" t="str">
        <f>IFERROR(LEFT(Tabla2[[#This Row],[Product]],FIND(" ",Tabla2[[#This Row],[Product]])-3),Tabla2[[#This Row],[Product]])</f>
        <v>Women</v>
      </c>
      <c r="I2518" s="6">
        <v>40</v>
      </c>
      <c r="J2518" s="4">
        <v>3000</v>
      </c>
      <c r="K2518" s="6">
        <f>Tabla2[[#This Row],[Price per Unit]]*Tabla2[[#This Row],[Units Sold]]</f>
        <v>120000</v>
      </c>
      <c r="L2518" s="52">
        <f>Tabla2[[#This Row],[Units Sold]]/Cálculos!$C$11</f>
        <v>1.210233248253936E-4</v>
      </c>
      <c r="M2518" s="6">
        <f>Tabla2[[#This Row],[Total Sales]]-Tabla2[[#This Row],[Operating Profit]]</f>
        <v>72000</v>
      </c>
      <c r="N2518" s="6">
        <v>48000</v>
      </c>
      <c r="O2518" s="46">
        <f>Tabla2[[#This Row],[Operating Profit]]/Tabla2[[#This Row],[Total Sales]]</f>
        <v>0.4</v>
      </c>
      <c r="P2518" s="1" t="s">
        <v>82</v>
      </c>
    </row>
    <row r="2519" spans="1:16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3" t="str">
        <f>IFERROR(LEFT(Tabla2[[#This Row],[Product]],FIND(" ",Tabla2[[#This Row],[Product]])-3),Tabla2[[#This Row],[Product]])</f>
        <v>Men</v>
      </c>
      <c r="I2519" s="6">
        <v>40</v>
      </c>
      <c r="J2519" s="4">
        <v>5500</v>
      </c>
      <c r="K2519" s="6">
        <f>Tabla2[[#This Row],[Price per Unit]]*Tabla2[[#This Row],[Units Sold]]</f>
        <v>220000</v>
      </c>
      <c r="L2519" s="52">
        <f>Tabla2[[#This Row],[Units Sold]]/Cálculos!$C$11</f>
        <v>2.218760955132216E-4</v>
      </c>
      <c r="M2519" s="6">
        <f>Tabla2[[#This Row],[Total Sales]]-Tabla2[[#This Row],[Operating Profit]]</f>
        <v>132000</v>
      </c>
      <c r="N2519" s="6">
        <v>88000</v>
      </c>
      <c r="O2519" s="46">
        <f>Tabla2[[#This Row],[Operating Profit]]/Tabla2[[#This Row],[Total Sales]]</f>
        <v>0.4</v>
      </c>
      <c r="P2519" s="1" t="s">
        <v>82</v>
      </c>
    </row>
    <row r="2520" spans="1:16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3" t="str">
        <f>IFERROR(LEFT(Tabla2[[#This Row],[Product]],FIND(" ",Tabla2[[#This Row],[Product]])-3),Tabla2[[#This Row],[Product]])</f>
        <v>Men</v>
      </c>
      <c r="I2520" s="6">
        <v>40</v>
      </c>
      <c r="J2520" s="4">
        <v>2000</v>
      </c>
      <c r="K2520" s="6">
        <f>Tabla2[[#This Row],[Price per Unit]]*Tabla2[[#This Row],[Units Sold]]</f>
        <v>80000</v>
      </c>
      <c r="L2520" s="52">
        <f>Tabla2[[#This Row],[Units Sold]]/Cálculos!$C$11</f>
        <v>8.0682216550262393E-5</v>
      </c>
      <c r="M2520" s="6">
        <f>Tabla2[[#This Row],[Total Sales]]-Tabla2[[#This Row],[Operating Profit]]</f>
        <v>52000</v>
      </c>
      <c r="N2520" s="6">
        <v>28000</v>
      </c>
      <c r="O2520" s="46">
        <f>Tabla2[[#This Row],[Operating Profit]]/Tabla2[[#This Row],[Total Sales]]</f>
        <v>0.35</v>
      </c>
      <c r="P2520" s="1" t="s">
        <v>82</v>
      </c>
    </row>
    <row r="2521" spans="1:16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3" t="str">
        <f>IFERROR(LEFT(Tabla2[[#This Row],[Product]],FIND(" ",Tabla2[[#This Row],[Product]])-3),Tabla2[[#This Row],[Product]])</f>
        <v>Women</v>
      </c>
      <c r="I2521" s="6">
        <v>30.000000000000004</v>
      </c>
      <c r="J2521" s="4">
        <v>2500</v>
      </c>
      <c r="K2521" s="6">
        <f>Tabla2[[#This Row],[Price per Unit]]*Tabla2[[#This Row],[Units Sold]]</f>
        <v>75000.000000000015</v>
      </c>
      <c r="L2521" s="52">
        <f>Tabla2[[#This Row],[Units Sold]]/Cálculos!$C$11</f>
        <v>1.00852770687828E-4</v>
      </c>
      <c r="M2521" s="6">
        <f>Tabla2[[#This Row],[Total Sales]]-Tabla2[[#This Row],[Operating Profit]]</f>
        <v>45000.000000000007</v>
      </c>
      <c r="N2521" s="6">
        <v>30000.000000000007</v>
      </c>
      <c r="O2521" s="46">
        <f>Tabla2[[#This Row],[Operating Profit]]/Tabla2[[#This Row],[Total Sales]]</f>
        <v>0.4</v>
      </c>
      <c r="P2521" s="1" t="s">
        <v>82</v>
      </c>
    </row>
    <row r="2522" spans="1:16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3" t="str">
        <f>IFERROR(LEFT(Tabla2[[#This Row],[Product]],FIND(" ",Tabla2[[#This Row],[Product]])-3),Tabla2[[#This Row],[Product]])</f>
        <v>Women</v>
      </c>
      <c r="I2522" s="6">
        <v>35</v>
      </c>
      <c r="J2522" s="4">
        <v>1250</v>
      </c>
      <c r="K2522" s="6">
        <f>Tabla2[[#This Row],[Price per Unit]]*Tabla2[[#This Row],[Units Sold]]</f>
        <v>43750</v>
      </c>
      <c r="L2522" s="52">
        <f>Tabla2[[#This Row],[Units Sold]]/Cálculos!$C$11</f>
        <v>5.0426385343913999E-5</v>
      </c>
      <c r="M2522" s="6">
        <f>Tabla2[[#This Row],[Total Sales]]-Tabla2[[#This Row],[Operating Profit]]</f>
        <v>26250</v>
      </c>
      <c r="N2522" s="6">
        <v>17500</v>
      </c>
      <c r="O2522" s="46">
        <f>Tabla2[[#This Row],[Operating Profit]]/Tabla2[[#This Row],[Total Sales]]</f>
        <v>0.4</v>
      </c>
      <c r="P2522" s="1" t="s">
        <v>82</v>
      </c>
    </row>
    <row r="2523" spans="1:16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3" t="str">
        <f>IFERROR(LEFT(Tabla2[[#This Row],[Product]],FIND(" ",Tabla2[[#This Row],[Product]])-3),Tabla2[[#This Row],[Product]])</f>
        <v>Men</v>
      </c>
      <c r="I2523" s="6">
        <v>49.999999999999993</v>
      </c>
      <c r="J2523" s="4">
        <v>2000</v>
      </c>
      <c r="K2523" s="6">
        <f>Tabla2[[#This Row],[Price per Unit]]*Tabla2[[#This Row],[Units Sold]]</f>
        <v>99999.999999999985</v>
      </c>
      <c r="L2523" s="52">
        <f>Tabla2[[#This Row],[Units Sold]]/Cálculos!$C$11</f>
        <v>8.0682216550262393E-5</v>
      </c>
      <c r="M2523" s="6">
        <f>Tabla2[[#This Row],[Total Sales]]-Tabla2[[#This Row],[Operating Profit]]</f>
        <v>64999.999999999993</v>
      </c>
      <c r="N2523" s="6">
        <v>34999.999999999993</v>
      </c>
      <c r="O2523" s="46">
        <f>Tabla2[[#This Row],[Operating Profit]]/Tabla2[[#This Row],[Total Sales]]</f>
        <v>0.35</v>
      </c>
      <c r="P2523" s="1" t="s">
        <v>82</v>
      </c>
    </row>
    <row r="2524" spans="1:16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3" t="str">
        <f>IFERROR(LEFT(Tabla2[[#This Row],[Product]],FIND(" ",Tabla2[[#This Row],[Product]])-3),Tabla2[[#This Row],[Product]])</f>
        <v>Women</v>
      </c>
      <c r="I2524" s="6">
        <v>40</v>
      </c>
      <c r="J2524" s="4">
        <v>3000</v>
      </c>
      <c r="K2524" s="6">
        <f>Tabla2[[#This Row],[Price per Unit]]*Tabla2[[#This Row],[Units Sold]]</f>
        <v>120000</v>
      </c>
      <c r="L2524" s="52">
        <f>Tabla2[[#This Row],[Units Sold]]/Cálculos!$C$11</f>
        <v>1.210233248253936E-4</v>
      </c>
      <c r="M2524" s="6">
        <f>Tabla2[[#This Row],[Total Sales]]-Tabla2[[#This Row],[Operating Profit]]</f>
        <v>72000</v>
      </c>
      <c r="N2524" s="6">
        <v>48000</v>
      </c>
      <c r="O2524" s="46">
        <f>Tabla2[[#This Row],[Operating Profit]]/Tabla2[[#This Row],[Total Sales]]</f>
        <v>0.4</v>
      </c>
      <c r="P2524" s="1" t="s">
        <v>82</v>
      </c>
    </row>
    <row r="2525" spans="1:16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3" t="str">
        <f>IFERROR(LEFT(Tabla2[[#This Row],[Product]],FIND(" ",Tabla2[[#This Row],[Product]])-3),Tabla2[[#This Row],[Product]])</f>
        <v>Men</v>
      </c>
      <c r="I2525" s="6">
        <v>45</v>
      </c>
      <c r="J2525" s="4">
        <v>5200</v>
      </c>
      <c r="K2525" s="6">
        <f>Tabla2[[#This Row],[Price per Unit]]*Tabla2[[#This Row],[Units Sold]]</f>
        <v>234000</v>
      </c>
      <c r="L2525" s="52">
        <f>Tabla2[[#This Row],[Units Sold]]/Cálculos!$C$11</f>
        <v>2.0977376303068224E-4</v>
      </c>
      <c r="M2525" s="6">
        <f>Tabla2[[#This Row],[Total Sales]]-Tabla2[[#This Row],[Operating Profit]]</f>
        <v>140400</v>
      </c>
      <c r="N2525" s="6">
        <v>93600</v>
      </c>
      <c r="O2525" s="46">
        <f>Tabla2[[#This Row],[Operating Profit]]/Tabla2[[#This Row],[Total Sales]]</f>
        <v>0.4</v>
      </c>
      <c r="P2525" s="1" t="s">
        <v>82</v>
      </c>
    </row>
    <row r="2526" spans="1:16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3" t="str">
        <f>IFERROR(LEFT(Tabla2[[#This Row],[Product]],FIND(" ",Tabla2[[#This Row],[Product]])-3),Tabla2[[#This Row],[Product]])</f>
        <v>Men</v>
      </c>
      <c r="I2526" s="6">
        <v>45</v>
      </c>
      <c r="J2526" s="4">
        <v>2250</v>
      </c>
      <c r="K2526" s="6">
        <f>Tabla2[[#This Row],[Price per Unit]]*Tabla2[[#This Row],[Units Sold]]</f>
        <v>101250</v>
      </c>
      <c r="L2526" s="52">
        <f>Tabla2[[#This Row],[Units Sold]]/Cálculos!$C$11</f>
        <v>9.0767493619045195E-5</v>
      </c>
      <c r="M2526" s="6">
        <f>Tabla2[[#This Row],[Total Sales]]-Tabla2[[#This Row],[Operating Profit]]</f>
        <v>65812.5</v>
      </c>
      <c r="N2526" s="6">
        <v>35437.5</v>
      </c>
      <c r="O2526" s="46">
        <f>Tabla2[[#This Row],[Operating Profit]]/Tabla2[[#This Row],[Total Sales]]</f>
        <v>0.35</v>
      </c>
      <c r="P2526" s="1" t="s">
        <v>82</v>
      </c>
    </row>
    <row r="2527" spans="1:16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3" t="str">
        <f>IFERROR(LEFT(Tabla2[[#This Row],[Product]],FIND(" ",Tabla2[[#This Row],[Product]])-3),Tabla2[[#This Row],[Product]])</f>
        <v>Women</v>
      </c>
      <c r="I2527" s="6">
        <v>35</v>
      </c>
      <c r="J2527" s="4">
        <v>2500</v>
      </c>
      <c r="K2527" s="6">
        <f>Tabla2[[#This Row],[Price per Unit]]*Tabla2[[#This Row],[Units Sold]]</f>
        <v>87500</v>
      </c>
      <c r="L2527" s="52">
        <f>Tabla2[[#This Row],[Units Sold]]/Cálculos!$C$11</f>
        <v>1.00852770687828E-4</v>
      </c>
      <c r="M2527" s="6">
        <f>Tabla2[[#This Row],[Total Sales]]-Tabla2[[#This Row],[Operating Profit]]</f>
        <v>52500</v>
      </c>
      <c r="N2527" s="6">
        <v>35000</v>
      </c>
      <c r="O2527" s="46">
        <f>Tabla2[[#This Row],[Operating Profit]]/Tabla2[[#This Row],[Total Sales]]</f>
        <v>0.4</v>
      </c>
      <c r="P2527" s="1" t="s">
        <v>82</v>
      </c>
    </row>
    <row r="2528" spans="1:16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3" t="str">
        <f>IFERROR(LEFT(Tabla2[[#This Row],[Product]],FIND(" ",Tabla2[[#This Row],[Product]])-3),Tabla2[[#This Row],[Product]])</f>
        <v>Women</v>
      </c>
      <c r="I2528" s="6">
        <v>40</v>
      </c>
      <c r="J2528" s="4">
        <v>1000</v>
      </c>
      <c r="K2528" s="6">
        <f>Tabla2[[#This Row],[Price per Unit]]*Tabla2[[#This Row],[Units Sold]]</f>
        <v>40000</v>
      </c>
      <c r="L2528" s="52">
        <f>Tabla2[[#This Row],[Units Sold]]/Cálculos!$C$11</f>
        <v>4.0341108275131196E-5</v>
      </c>
      <c r="M2528" s="6">
        <f>Tabla2[[#This Row],[Total Sales]]-Tabla2[[#This Row],[Operating Profit]]</f>
        <v>24000</v>
      </c>
      <c r="N2528" s="6">
        <v>16000</v>
      </c>
      <c r="O2528" s="46">
        <f>Tabla2[[#This Row],[Operating Profit]]/Tabla2[[#This Row],[Total Sales]]</f>
        <v>0.4</v>
      </c>
      <c r="P2528" s="1" t="s">
        <v>82</v>
      </c>
    </row>
    <row r="2529" spans="1:16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3" t="str">
        <f>IFERROR(LEFT(Tabla2[[#This Row],[Product]],FIND(" ",Tabla2[[#This Row],[Product]])-3),Tabla2[[#This Row],[Product]])</f>
        <v>Men</v>
      </c>
      <c r="I2529" s="6">
        <v>54.999999999999993</v>
      </c>
      <c r="J2529" s="4">
        <v>1500</v>
      </c>
      <c r="K2529" s="6">
        <f>Tabla2[[#This Row],[Price per Unit]]*Tabla2[[#This Row],[Units Sold]]</f>
        <v>82499.999999999985</v>
      </c>
      <c r="L2529" s="52">
        <f>Tabla2[[#This Row],[Units Sold]]/Cálculos!$C$11</f>
        <v>6.0511662412696801E-5</v>
      </c>
      <c r="M2529" s="6">
        <f>Tabla2[[#This Row],[Total Sales]]-Tabla2[[#This Row],[Operating Profit]]</f>
        <v>53624.999999999993</v>
      </c>
      <c r="N2529" s="6">
        <v>28874.999999999993</v>
      </c>
      <c r="O2529" s="46">
        <f>Tabla2[[#This Row],[Operating Profit]]/Tabla2[[#This Row],[Total Sales]]</f>
        <v>0.35</v>
      </c>
      <c r="P2529" s="1" t="s">
        <v>82</v>
      </c>
    </row>
    <row r="2530" spans="1:16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3" t="str">
        <f>IFERROR(LEFT(Tabla2[[#This Row],[Product]],FIND(" ",Tabla2[[#This Row],[Product]])-3),Tabla2[[#This Row],[Product]])</f>
        <v>Women</v>
      </c>
      <c r="I2530" s="6">
        <v>45</v>
      </c>
      <c r="J2530" s="4">
        <v>2500</v>
      </c>
      <c r="K2530" s="6">
        <f>Tabla2[[#This Row],[Price per Unit]]*Tabla2[[#This Row],[Units Sold]]</f>
        <v>112500</v>
      </c>
      <c r="L2530" s="52">
        <f>Tabla2[[#This Row],[Units Sold]]/Cálculos!$C$11</f>
        <v>1.00852770687828E-4</v>
      </c>
      <c r="M2530" s="6">
        <f>Tabla2[[#This Row],[Total Sales]]-Tabla2[[#This Row],[Operating Profit]]</f>
        <v>67500</v>
      </c>
      <c r="N2530" s="6">
        <v>45000</v>
      </c>
      <c r="O2530" s="46">
        <f>Tabla2[[#This Row],[Operating Profit]]/Tabla2[[#This Row],[Total Sales]]</f>
        <v>0.4</v>
      </c>
      <c r="P2530" s="1" t="s">
        <v>82</v>
      </c>
    </row>
    <row r="2531" spans="1:16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3" t="str">
        <f>IFERROR(LEFT(Tabla2[[#This Row],[Product]],FIND(" ",Tabla2[[#This Row],[Product]])-3),Tabla2[[#This Row],[Product]])</f>
        <v>Men</v>
      </c>
      <c r="I2531" s="6">
        <v>45</v>
      </c>
      <c r="J2531" s="4">
        <v>4750</v>
      </c>
      <c r="K2531" s="6">
        <f>Tabla2[[#This Row],[Price per Unit]]*Tabla2[[#This Row],[Units Sold]]</f>
        <v>213750</v>
      </c>
      <c r="L2531" s="52">
        <f>Tabla2[[#This Row],[Units Sold]]/Cálculos!$C$11</f>
        <v>1.9162026430687319E-4</v>
      </c>
      <c r="M2531" s="6">
        <f>Tabla2[[#This Row],[Total Sales]]-Tabla2[[#This Row],[Operating Profit]]</f>
        <v>128250</v>
      </c>
      <c r="N2531" s="6">
        <v>85500</v>
      </c>
      <c r="O2531" s="46">
        <f>Tabla2[[#This Row],[Operating Profit]]/Tabla2[[#This Row],[Total Sales]]</f>
        <v>0.4</v>
      </c>
      <c r="P2531" s="1" t="s">
        <v>82</v>
      </c>
    </row>
    <row r="2532" spans="1:16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3" t="str">
        <f>IFERROR(LEFT(Tabla2[[#This Row],[Product]],FIND(" ",Tabla2[[#This Row],[Product]])-3),Tabla2[[#This Row],[Product]])</f>
        <v>Men</v>
      </c>
      <c r="I2532" s="6">
        <v>45</v>
      </c>
      <c r="J2532" s="4">
        <v>1750</v>
      </c>
      <c r="K2532" s="6">
        <f>Tabla2[[#This Row],[Price per Unit]]*Tabla2[[#This Row],[Units Sold]]</f>
        <v>78750</v>
      </c>
      <c r="L2532" s="52">
        <f>Tabla2[[#This Row],[Units Sold]]/Cálculos!$C$11</f>
        <v>7.0596939481479604E-5</v>
      </c>
      <c r="M2532" s="6">
        <f>Tabla2[[#This Row],[Total Sales]]-Tabla2[[#This Row],[Operating Profit]]</f>
        <v>51187.5</v>
      </c>
      <c r="N2532" s="6">
        <v>27562.5</v>
      </c>
      <c r="O2532" s="46">
        <f>Tabla2[[#This Row],[Operating Profit]]/Tabla2[[#This Row],[Total Sales]]</f>
        <v>0.35</v>
      </c>
      <c r="P2532" s="1" t="s">
        <v>82</v>
      </c>
    </row>
    <row r="2533" spans="1:16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3" t="str">
        <f>IFERROR(LEFT(Tabla2[[#This Row],[Product]],FIND(" ",Tabla2[[#This Row],[Product]])-3),Tabla2[[#This Row],[Product]])</f>
        <v>Women</v>
      </c>
      <c r="I2533" s="6">
        <v>40</v>
      </c>
      <c r="J2533" s="4">
        <v>1750</v>
      </c>
      <c r="K2533" s="6">
        <f>Tabla2[[#This Row],[Price per Unit]]*Tabla2[[#This Row],[Units Sold]]</f>
        <v>70000</v>
      </c>
      <c r="L2533" s="52">
        <f>Tabla2[[#This Row],[Units Sold]]/Cálculos!$C$11</f>
        <v>7.0596939481479604E-5</v>
      </c>
      <c r="M2533" s="6">
        <f>Tabla2[[#This Row],[Total Sales]]-Tabla2[[#This Row],[Operating Profit]]</f>
        <v>42000</v>
      </c>
      <c r="N2533" s="6">
        <v>28000</v>
      </c>
      <c r="O2533" s="46">
        <f>Tabla2[[#This Row],[Operating Profit]]/Tabla2[[#This Row],[Total Sales]]</f>
        <v>0.4</v>
      </c>
      <c r="P2533" s="1" t="s">
        <v>82</v>
      </c>
    </row>
    <row r="2534" spans="1:16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3" t="str">
        <f>IFERROR(LEFT(Tabla2[[#This Row],[Product]],FIND(" ",Tabla2[[#This Row],[Product]])-3),Tabla2[[#This Row],[Product]])</f>
        <v>Women</v>
      </c>
      <c r="I2534" s="6">
        <v>45</v>
      </c>
      <c r="J2534" s="4">
        <v>1000</v>
      </c>
      <c r="K2534" s="6">
        <f>Tabla2[[#This Row],[Price per Unit]]*Tabla2[[#This Row],[Units Sold]]</f>
        <v>45000</v>
      </c>
      <c r="L2534" s="52">
        <f>Tabla2[[#This Row],[Units Sold]]/Cálculos!$C$11</f>
        <v>4.0341108275131196E-5</v>
      </c>
      <c r="M2534" s="6">
        <f>Tabla2[[#This Row],[Total Sales]]-Tabla2[[#This Row],[Operating Profit]]</f>
        <v>27000</v>
      </c>
      <c r="N2534" s="6">
        <v>18000</v>
      </c>
      <c r="O2534" s="46">
        <f>Tabla2[[#This Row],[Operating Profit]]/Tabla2[[#This Row],[Total Sales]]</f>
        <v>0.4</v>
      </c>
      <c r="P2534" s="1" t="s">
        <v>82</v>
      </c>
    </row>
    <row r="2535" spans="1:16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3" t="str">
        <f>IFERROR(LEFT(Tabla2[[#This Row],[Product]],FIND(" ",Tabla2[[#This Row],[Product]])-3),Tabla2[[#This Row],[Product]])</f>
        <v>Men</v>
      </c>
      <c r="I2535" s="6">
        <v>50</v>
      </c>
      <c r="J2535" s="4">
        <v>1250</v>
      </c>
      <c r="K2535" s="6">
        <f>Tabla2[[#This Row],[Price per Unit]]*Tabla2[[#This Row],[Units Sold]]</f>
        <v>62500</v>
      </c>
      <c r="L2535" s="52">
        <f>Tabla2[[#This Row],[Units Sold]]/Cálculos!$C$11</f>
        <v>5.0426385343913999E-5</v>
      </c>
      <c r="M2535" s="6">
        <f>Tabla2[[#This Row],[Total Sales]]-Tabla2[[#This Row],[Operating Profit]]</f>
        <v>40625</v>
      </c>
      <c r="N2535" s="6">
        <v>21875</v>
      </c>
      <c r="O2535" s="46">
        <f>Tabla2[[#This Row],[Operating Profit]]/Tabla2[[#This Row],[Total Sales]]</f>
        <v>0.35</v>
      </c>
      <c r="P2535" s="1" t="s">
        <v>82</v>
      </c>
    </row>
    <row r="2536" spans="1:16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3" t="str">
        <f>IFERROR(LEFT(Tabla2[[#This Row],[Product]],FIND(" ",Tabla2[[#This Row],[Product]])-3),Tabla2[[#This Row],[Product]])</f>
        <v>Women</v>
      </c>
      <c r="I2536" s="6">
        <v>40</v>
      </c>
      <c r="J2536" s="4">
        <v>2500</v>
      </c>
      <c r="K2536" s="6">
        <f>Tabla2[[#This Row],[Price per Unit]]*Tabla2[[#This Row],[Units Sold]]</f>
        <v>100000</v>
      </c>
      <c r="L2536" s="52">
        <f>Tabla2[[#This Row],[Units Sold]]/Cálculos!$C$11</f>
        <v>1.00852770687828E-4</v>
      </c>
      <c r="M2536" s="6">
        <f>Tabla2[[#This Row],[Total Sales]]-Tabla2[[#This Row],[Operating Profit]]</f>
        <v>60000</v>
      </c>
      <c r="N2536" s="6">
        <v>40000</v>
      </c>
      <c r="O2536" s="46">
        <f>Tabla2[[#This Row],[Operating Profit]]/Tabla2[[#This Row],[Total Sales]]</f>
        <v>0.4</v>
      </c>
      <c r="P2536" s="1" t="s">
        <v>82</v>
      </c>
    </row>
    <row r="2537" spans="1:16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3" t="str">
        <f>IFERROR(LEFT(Tabla2[[#This Row],[Product]],FIND(" ",Tabla2[[#This Row],[Product]])-3),Tabla2[[#This Row],[Product]])</f>
        <v>Men</v>
      </c>
      <c r="I2537" s="6">
        <v>50</v>
      </c>
      <c r="J2537" s="4">
        <v>5200</v>
      </c>
      <c r="K2537" s="6">
        <f>Tabla2[[#This Row],[Price per Unit]]*Tabla2[[#This Row],[Units Sold]]</f>
        <v>260000</v>
      </c>
      <c r="L2537" s="52">
        <f>Tabla2[[#This Row],[Units Sold]]/Cálculos!$C$11</f>
        <v>2.0977376303068224E-4</v>
      </c>
      <c r="M2537" s="6">
        <f>Tabla2[[#This Row],[Total Sales]]-Tabla2[[#This Row],[Operating Profit]]</f>
        <v>156000</v>
      </c>
      <c r="N2537" s="6">
        <v>104000</v>
      </c>
      <c r="O2537" s="46">
        <f>Tabla2[[#This Row],[Operating Profit]]/Tabla2[[#This Row],[Total Sales]]</f>
        <v>0.4</v>
      </c>
      <c r="P2537" s="1" t="s">
        <v>82</v>
      </c>
    </row>
    <row r="2538" spans="1:16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3" t="str">
        <f>IFERROR(LEFT(Tabla2[[#This Row],[Product]],FIND(" ",Tabla2[[#This Row],[Product]])-3),Tabla2[[#This Row],[Product]])</f>
        <v>Men</v>
      </c>
      <c r="I2538" s="6">
        <v>45.000000000000007</v>
      </c>
      <c r="J2538" s="4">
        <v>2250</v>
      </c>
      <c r="K2538" s="6">
        <f>Tabla2[[#This Row],[Price per Unit]]*Tabla2[[#This Row],[Units Sold]]</f>
        <v>101250.00000000001</v>
      </c>
      <c r="L2538" s="52">
        <f>Tabla2[[#This Row],[Units Sold]]/Cálculos!$C$11</f>
        <v>9.0767493619045195E-5</v>
      </c>
      <c r="M2538" s="6">
        <f>Tabla2[[#This Row],[Total Sales]]-Tabla2[[#This Row],[Operating Profit]]</f>
        <v>65812.500000000015</v>
      </c>
      <c r="N2538" s="6">
        <v>35437.5</v>
      </c>
      <c r="O2538" s="46">
        <f>Tabla2[[#This Row],[Operating Profit]]/Tabla2[[#This Row],[Total Sales]]</f>
        <v>0.34999999999999992</v>
      </c>
      <c r="P2538" s="1" t="s">
        <v>82</v>
      </c>
    </row>
    <row r="2539" spans="1:16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3" t="str">
        <f>IFERROR(LEFT(Tabla2[[#This Row],[Product]],FIND(" ",Tabla2[[#This Row],[Product]])-3),Tabla2[[#This Row],[Product]])</f>
        <v>Women</v>
      </c>
      <c r="I2539" s="6">
        <v>40</v>
      </c>
      <c r="J2539" s="4">
        <v>2000</v>
      </c>
      <c r="K2539" s="6">
        <f>Tabla2[[#This Row],[Price per Unit]]*Tabla2[[#This Row],[Units Sold]]</f>
        <v>80000</v>
      </c>
      <c r="L2539" s="52">
        <f>Tabla2[[#This Row],[Units Sold]]/Cálculos!$C$11</f>
        <v>8.0682216550262393E-5</v>
      </c>
      <c r="M2539" s="6">
        <f>Tabla2[[#This Row],[Total Sales]]-Tabla2[[#This Row],[Operating Profit]]</f>
        <v>48000</v>
      </c>
      <c r="N2539" s="6">
        <v>32000</v>
      </c>
      <c r="O2539" s="46">
        <f>Tabla2[[#This Row],[Operating Profit]]/Tabla2[[#This Row],[Total Sales]]</f>
        <v>0.4</v>
      </c>
      <c r="P2539" s="1" t="s">
        <v>82</v>
      </c>
    </row>
    <row r="2540" spans="1:16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3" t="str">
        <f>IFERROR(LEFT(Tabla2[[#This Row],[Product]],FIND(" ",Tabla2[[#This Row],[Product]])-3),Tabla2[[#This Row],[Product]])</f>
        <v>Women</v>
      </c>
      <c r="I2540" s="6">
        <v>40</v>
      </c>
      <c r="J2540" s="4">
        <v>1250</v>
      </c>
      <c r="K2540" s="6">
        <f>Tabla2[[#This Row],[Price per Unit]]*Tabla2[[#This Row],[Units Sold]]</f>
        <v>50000</v>
      </c>
      <c r="L2540" s="52">
        <f>Tabla2[[#This Row],[Units Sold]]/Cálculos!$C$11</f>
        <v>5.0426385343913999E-5</v>
      </c>
      <c r="M2540" s="6">
        <f>Tabla2[[#This Row],[Total Sales]]-Tabla2[[#This Row],[Operating Profit]]</f>
        <v>30000</v>
      </c>
      <c r="N2540" s="6">
        <v>20000</v>
      </c>
      <c r="O2540" s="46">
        <f>Tabla2[[#This Row],[Operating Profit]]/Tabla2[[#This Row],[Total Sales]]</f>
        <v>0.4</v>
      </c>
      <c r="P2540" s="1" t="s">
        <v>82</v>
      </c>
    </row>
    <row r="2541" spans="1:16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3" t="str">
        <f>IFERROR(LEFT(Tabla2[[#This Row],[Product]],FIND(" ",Tabla2[[#This Row],[Product]])-3),Tabla2[[#This Row],[Product]])</f>
        <v>Men</v>
      </c>
      <c r="I2541" s="6">
        <v>50</v>
      </c>
      <c r="J2541" s="4">
        <v>1500</v>
      </c>
      <c r="K2541" s="6">
        <f>Tabla2[[#This Row],[Price per Unit]]*Tabla2[[#This Row],[Units Sold]]</f>
        <v>75000</v>
      </c>
      <c r="L2541" s="52">
        <f>Tabla2[[#This Row],[Units Sold]]/Cálculos!$C$11</f>
        <v>6.0511662412696801E-5</v>
      </c>
      <c r="M2541" s="6">
        <f>Tabla2[[#This Row],[Total Sales]]-Tabla2[[#This Row],[Operating Profit]]</f>
        <v>48750</v>
      </c>
      <c r="N2541" s="6">
        <v>26250</v>
      </c>
      <c r="O2541" s="46">
        <f>Tabla2[[#This Row],[Operating Profit]]/Tabla2[[#This Row],[Total Sales]]</f>
        <v>0.35</v>
      </c>
      <c r="P2541" s="1" t="s">
        <v>82</v>
      </c>
    </row>
    <row r="2542" spans="1:16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3" t="str">
        <f>IFERROR(LEFT(Tabla2[[#This Row],[Product]],FIND(" ",Tabla2[[#This Row],[Product]])-3),Tabla2[[#This Row],[Product]])</f>
        <v>Women</v>
      </c>
      <c r="I2542" s="6">
        <v>55.000000000000007</v>
      </c>
      <c r="J2542" s="4">
        <v>2750</v>
      </c>
      <c r="K2542" s="6">
        <f>Tabla2[[#This Row],[Price per Unit]]*Tabla2[[#This Row],[Units Sold]]</f>
        <v>151250.00000000003</v>
      </c>
      <c r="L2542" s="52">
        <f>Tabla2[[#This Row],[Units Sold]]/Cálculos!$C$11</f>
        <v>1.109380477566108E-4</v>
      </c>
      <c r="M2542" s="6">
        <f>Tabla2[[#This Row],[Total Sales]]-Tabla2[[#This Row],[Operating Profit]]</f>
        <v>90750.000000000015</v>
      </c>
      <c r="N2542" s="6">
        <v>60500.000000000015</v>
      </c>
      <c r="O2542" s="46">
        <f>Tabla2[[#This Row],[Operating Profit]]/Tabla2[[#This Row],[Total Sales]]</f>
        <v>0.4</v>
      </c>
      <c r="P2542" s="1" t="s">
        <v>82</v>
      </c>
    </row>
    <row r="2543" spans="1:16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3" t="str">
        <f>IFERROR(LEFT(Tabla2[[#This Row],[Product]],FIND(" ",Tabla2[[#This Row],[Product]])-3),Tabla2[[#This Row],[Product]])</f>
        <v>Men</v>
      </c>
      <c r="I2543" s="6">
        <v>40</v>
      </c>
      <c r="J2543" s="4">
        <v>5250</v>
      </c>
      <c r="K2543" s="6">
        <f>Tabla2[[#This Row],[Price per Unit]]*Tabla2[[#This Row],[Units Sold]]</f>
        <v>210000</v>
      </c>
      <c r="L2543" s="52">
        <f>Tabla2[[#This Row],[Units Sold]]/Cálculos!$C$11</f>
        <v>2.117908184444388E-4</v>
      </c>
      <c r="M2543" s="6">
        <f>Tabla2[[#This Row],[Total Sales]]-Tabla2[[#This Row],[Operating Profit]]</f>
        <v>126000</v>
      </c>
      <c r="N2543" s="6">
        <v>84000</v>
      </c>
      <c r="O2543" s="46">
        <f>Tabla2[[#This Row],[Operating Profit]]/Tabla2[[#This Row],[Total Sales]]</f>
        <v>0.4</v>
      </c>
      <c r="P2543" s="1" t="s">
        <v>82</v>
      </c>
    </row>
    <row r="2544" spans="1:16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3" t="str">
        <f>IFERROR(LEFT(Tabla2[[#This Row],[Product]],FIND(" ",Tabla2[[#This Row],[Product]])-3),Tabla2[[#This Row],[Product]])</f>
        <v>Men</v>
      </c>
      <c r="I2544" s="6">
        <v>35.000000000000007</v>
      </c>
      <c r="J2544" s="4">
        <v>2750</v>
      </c>
      <c r="K2544" s="6">
        <f>Tabla2[[#This Row],[Price per Unit]]*Tabla2[[#This Row],[Units Sold]]</f>
        <v>96250.000000000015</v>
      </c>
      <c r="L2544" s="52">
        <f>Tabla2[[#This Row],[Units Sold]]/Cálculos!$C$11</f>
        <v>1.109380477566108E-4</v>
      </c>
      <c r="M2544" s="6">
        <f>Tabla2[[#This Row],[Total Sales]]-Tabla2[[#This Row],[Operating Profit]]</f>
        <v>62562.500000000015</v>
      </c>
      <c r="N2544" s="6">
        <v>33687.5</v>
      </c>
      <c r="O2544" s="46">
        <f>Tabla2[[#This Row],[Operating Profit]]/Tabla2[[#This Row],[Total Sales]]</f>
        <v>0.34999999999999992</v>
      </c>
      <c r="P2544" s="1" t="s">
        <v>82</v>
      </c>
    </row>
    <row r="2545" spans="1:16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3" t="str">
        <f>IFERROR(LEFT(Tabla2[[#This Row],[Product]],FIND(" ",Tabla2[[#This Row],[Product]])-3),Tabla2[[#This Row],[Product]])</f>
        <v>Women</v>
      </c>
      <c r="I2545" s="6">
        <v>30.000000000000004</v>
      </c>
      <c r="J2545" s="4">
        <v>2250</v>
      </c>
      <c r="K2545" s="6">
        <f>Tabla2[[#This Row],[Price per Unit]]*Tabla2[[#This Row],[Units Sold]]</f>
        <v>67500.000000000015</v>
      </c>
      <c r="L2545" s="52">
        <f>Tabla2[[#This Row],[Units Sold]]/Cálculos!$C$11</f>
        <v>9.0767493619045195E-5</v>
      </c>
      <c r="M2545" s="6">
        <f>Tabla2[[#This Row],[Total Sales]]-Tabla2[[#This Row],[Operating Profit]]</f>
        <v>40500.000000000007</v>
      </c>
      <c r="N2545" s="6">
        <v>27000.000000000007</v>
      </c>
      <c r="O2545" s="46">
        <f>Tabla2[[#This Row],[Operating Profit]]/Tabla2[[#This Row],[Total Sales]]</f>
        <v>0.4</v>
      </c>
      <c r="P2545" s="1" t="s">
        <v>82</v>
      </c>
    </row>
    <row r="2546" spans="1:16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3" t="str">
        <f>IFERROR(LEFT(Tabla2[[#This Row],[Product]],FIND(" ",Tabla2[[#This Row],[Product]])-3),Tabla2[[#This Row],[Product]])</f>
        <v>Women</v>
      </c>
      <c r="I2546" s="6">
        <v>30.000000000000004</v>
      </c>
      <c r="J2546" s="4">
        <v>2000</v>
      </c>
      <c r="K2546" s="6">
        <f>Tabla2[[#This Row],[Price per Unit]]*Tabla2[[#This Row],[Units Sold]]</f>
        <v>60000.000000000007</v>
      </c>
      <c r="L2546" s="52">
        <f>Tabla2[[#This Row],[Units Sold]]/Cálculos!$C$11</f>
        <v>8.0682216550262393E-5</v>
      </c>
      <c r="M2546" s="6">
        <f>Tabla2[[#This Row],[Total Sales]]-Tabla2[[#This Row],[Operating Profit]]</f>
        <v>36000</v>
      </c>
      <c r="N2546" s="6">
        <v>24000.000000000004</v>
      </c>
      <c r="O2546" s="46">
        <f>Tabla2[[#This Row],[Operating Profit]]/Tabla2[[#This Row],[Total Sales]]</f>
        <v>0.4</v>
      </c>
      <c r="P2546" s="1" t="s">
        <v>82</v>
      </c>
    </row>
    <row r="2547" spans="1:16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3" t="str">
        <f>IFERROR(LEFT(Tabla2[[#This Row],[Product]],FIND(" ",Tabla2[[#This Row],[Product]])-3),Tabla2[[#This Row],[Product]])</f>
        <v>Men</v>
      </c>
      <c r="I2547" s="6">
        <v>50</v>
      </c>
      <c r="J2547" s="4">
        <v>2000</v>
      </c>
      <c r="K2547" s="6">
        <f>Tabla2[[#This Row],[Price per Unit]]*Tabla2[[#This Row],[Units Sold]]</f>
        <v>100000</v>
      </c>
      <c r="L2547" s="52">
        <f>Tabla2[[#This Row],[Units Sold]]/Cálculos!$C$11</f>
        <v>8.0682216550262393E-5</v>
      </c>
      <c r="M2547" s="6">
        <f>Tabla2[[#This Row],[Total Sales]]-Tabla2[[#This Row],[Operating Profit]]</f>
        <v>65000</v>
      </c>
      <c r="N2547" s="6">
        <v>35000</v>
      </c>
      <c r="O2547" s="46">
        <f>Tabla2[[#This Row],[Operating Profit]]/Tabla2[[#This Row],[Total Sales]]</f>
        <v>0.35</v>
      </c>
      <c r="P2547" s="1" t="s">
        <v>82</v>
      </c>
    </row>
    <row r="2548" spans="1:16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3" t="str">
        <f>IFERROR(LEFT(Tabla2[[#This Row],[Product]],FIND(" ",Tabla2[[#This Row],[Product]])-3),Tabla2[[#This Row],[Product]])</f>
        <v>Women</v>
      </c>
      <c r="I2548" s="6">
        <v>55.000000000000007</v>
      </c>
      <c r="J2548" s="4">
        <v>3750</v>
      </c>
      <c r="K2548" s="6">
        <f>Tabla2[[#This Row],[Price per Unit]]*Tabla2[[#This Row],[Units Sold]]</f>
        <v>206250.00000000003</v>
      </c>
      <c r="L2548" s="52">
        <f>Tabla2[[#This Row],[Units Sold]]/Cálculos!$C$11</f>
        <v>1.5127915603174201E-4</v>
      </c>
      <c r="M2548" s="6">
        <f>Tabla2[[#This Row],[Total Sales]]-Tabla2[[#This Row],[Operating Profit]]</f>
        <v>123750.00000000001</v>
      </c>
      <c r="N2548" s="6">
        <v>82500.000000000015</v>
      </c>
      <c r="O2548" s="46">
        <f>Tabla2[[#This Row],[Operating Profit]]/Tabla2[[#This Row],[Total Sales]]</f>
        <v>0.4</v>
      </c>
      <c r="P2548" s="1" t="s">
        <v>82</v>
      </c>
    </row>
    <row r="2549" spans="1:16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3" t="str">
        <f>IFERROR(LEFT(Tabla2[[#This Row],[Product]],FIND(" ",Tabla2[[#This Row],[Product]])-3),Tabla2[[#This Row],[Product]])</f>
        <v>Men</v>
      </c>
      <c r="I2549" s="6">
        <v>50</v>
      </c>
      <c r="J2549" s="4">
        <v>6000</v>
      </c>
      <c r="K2549" s="6">
        <f>Tabla2[[#This Row],[Price per Unit]]*Tabla2[[#This Row],[Units Sold]]</f>
        <v>300000</v>
      </c>
      <c r="L2549" s="52">
        <f>Tabla2[[#This Row],[Units Sold]]/Cálculos!$C$11</f>
        <v>2.4204664965078721E-4</v>
      </c>
      <c r="M2549" s="6">
        <f>Tabla2[[#This Row],[Total Sales]]-Tabla2[[#This Row],[Operating Profit]]</f>
        <v>180000</v>
      </c>
      <c r="N2549" s="6">
        <v>120000</v>
      </c>
      <c r="O2549" s="46">
        <f>Tabla2[[#This Row],[Operating Profit]]/Tabla2[[#This Row],[Total Sales]]</f>
        <v>0.4</v>
      </c>
      <c r="P2549" s="1" t="s">
        <v>82</v>
      </c>
    </row>
    <row r="2550" spans="1:16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3" t="str">
        <f>IFERROR(LEFT(Tabla2[[#This Row],[Product]],FIND(" ",Tabla2[[#This Row],[Product]])-3),Tabla2[[#This Row],[Product]])</f>
        <v>Men</v>
      </c>
      <c r="I2550" s="6">
        <v>45.000000000000007</v>
      </c>
      <c r="J2550" s="4">
        <v>3500</v>
      </c>
      <c r="K2550" s="6">
        <f>Tabla2[[#This Row],[Price per Unit]]*Tabla2[[#This Row],[Units Sold]]</f>
        <v>157500.00000000003</v>
      </c>
      <c r="L2550" s="52">
        <f>Tabla2[[#This Row],[Units Sold]]/Cálculos!$C$11</f>
        <v>1.4119387896295921E-4</v>
      </c>
      <c r="M2550" s="6">
        <f>Tabla2[[#This Row],[Total Sales]]-Tabla2[[#This Row],[Operating Profit]]</f>
        <v>102375.00000000003</v>
      </c>
      <c r="N2550" s="6">
        <v>55125.000000000007</v>
      </c>
      <c r="O2550" s="46">
        <f>Tabla2[[#This Row],[Operating Profit]]/Tabla2[[#This Row],[Total Sales]]</f>
        <v>0.35</v>
      </c>
      <c r="P2550" s="1" t="s">
        <v>82</v>
      </c>
    </row>
    <row r="2551" spans="1:16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3" t="str">
        <f>IFERROR(LEFT(Tabla2[[#This Row],[Product]],FIND(" ",Tabla2[[#This Row],[Product]])-3),Tabla2[[#This Row],[Product]])</f>
        <v>Women</v>
      </c>
      <c r="I2551" s="6">
        <v>40</v>
      </c>
      <c r="J2551" s="4">
        <v>2750</v>
      </c>
      <c r="K2551" s="6">
        <f>Tabla2[[#This Row],[Price per Unit]]*Tabla2[[#This Row],[Units Sold]]</f>
        <v>110000</v>
      </c>
      <c r="L2551" s="52">
        <f>Tabla2[[#This Row],[Units Sold]]/Cálculos!$C$11</f>
        <v>1.109380477566108E-4</v>
      </c>
      <c r="M2551" s="6">
        <f>Tabla2[[#This Row],[Total Sales]]-Tabla2[[#This Row],[Operating Profit]]</f>
        <v>66000</v>
      </c>
      <c r="N2551" s="6">
        <v>44000</v>
      </c>
      <c r="O2551" s="46">
        <f>Tabla2[[#This Row],[Operating Profit]]/Tabla2[[#This Row],[Total Sales]]</f>
        <v>0.4</v>
      </c>
      <c r="P2551" s="1" t="s">
        <v>82</v>
      </c>
    </row>
    <row r="2552" spans="1:16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3" t="str">
        <f>IFERROR(LEFT(Tabla2[[#This Row],[Product]],FIND(" ",Tabla2[[#This Row],[Product]])-3),Tabla2[[#This Row],[Product]])</f>
        <v>Women</v>
      </c>
      <c r="I2552" s="6">
        <v>40</v>
      </c>
      <c r="J2552" s="4">
        <v>2250</v>
      </c>
      <c r="K2552" s="6">
        <f>Tabla2[[#This Row],[Price per Unit]]*Tabla2[[#This Row],[Units Sold]]</f>
        <v>90000</v>
      </c>
      <c r="L2552" s="52">
        <f>Tabla2[[#This Row],[Units Sold]]/Cálculos!$C$11</f>
        <v>9.0767493619045195E-5</v>
      </c>
      <c r="M2552" s="6">
        <f>Tabla2[[#This Row],[Total Sales]]-Tabla2[[#This Row],[Operating Profit]]</f>
        <v>54000</v>
      </c>
      <c r="N2552" s="6">
        <v>36000</v>
      </c>
      <c r="O2552" s="46">
        <f>Tabla2[[#This Row],[Operating Profit]]/Tabla2[[#This Row],[Total Sales]]</f>
        <v>0.4</v>
      </c>
      <c r="P2552" s="1" t="s">
        <v>82</v>
      </c>
    </row>
    <row r="2553" spans="1:16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3" t="str">
        <f>IFERROR(LEFT(Tabla2[[#This Row],[Product]],FIND(" ",Tabla2[[#This Row],[Product]])-3),Tabla2[[#This Row],[Product]])</f>
        <v>Men</v>
      </c>
      <c r="I2553" s="6">
        <v>50</v>
      </c>
      <c r="J2553" s="4">
        <v>2500</v>
      </c>
      <c r="K2553" s="6">
        <f>Tabla2[[#This Row],[Price per Unit]]*Tabla2[[#This Row],[Units Sold]]</f>
        <v>125000</v>
      </c>
      <c r="L2553" s="52">
        <f>Tabla2[[#This Row],[Units Sold]]/Cálculos!$C$11</f>
        <v>1.00852770687828E-4</v>
      </c>
      <c r="M2553" s="6">
        <f>Tabla2[[#This Row],[Total Sales]]-Tabla2[[#This Row],[Operating Profit]]</f>
        <v>81250</v>
      </c>
      <c r="N2553" s="6">
        <v>43750</v>
      </c>
      <c r="O2553" s="46">
        <f>Tabla2[[#This Row],[Operating Profit]]/Tabla2[[#This Row],[Total Sales]]</f>
        <v>0.35</v>
      </c>
      <c r="P2553" s="1" t="s">
        <v>82</v>
      </c>
    </row>
    <row r="2554" spans="1:16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3" t="str">
        <f>IFERROR(LEFT(Tabla2[[#This Row],[Product]],FIND(" ",Tabla2[[#This Row],[Product]])-3),Tabla2[[#This Row],[Product]])</f>
        <v>Women</v>
      </c>
      <c r="I2554" s="6">
        <v>55.000000000000007</v>
      </c>
      <c r="J2554" s="4">
        <v>4250</v>
      </c>
      <c r="K2554" s="6">
        <f>Tabla2[[#This Row],[Price per Unit]]*Tabla2[[#This Row],[Units Sold]]</f>
        <v>233750.00000000003</v>
      </c>
      <c r="L2554" s="52">
        <f>Tabla2[[#This Row],[Units Sold]]/Cálculos!$C$11</f>
        <v>1.7144971016930759E-4</v>
      </c>
      <c r="M2554" s="6">
        <f>Tabla2[[#This Row],[Total Sales]]-Tabla2[[#This Row],[Operating Profit]]</f>
        <v>140250</v>
      </c>
      <c r="N2554" s="6">
        <v>93500.000000000015</v>
      </c>
      <c r="O2554" s="46">
        <f>Tabla2[[#This Row],[Operating Profit]]/Tabla2[[#This Row],[Total Sales]]</f>
        <v>0.4</v>
      </c>
      <c r="P2554" s="1" t="s">
        <v>82</v>
      </c>
    </row>
    <row r="2555" spans="1:16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3" t="str">
        <f>IFERROR(LEFT(Tabla2[[#This Row],[Product]],FIND(" ",Tabla2[[#This Row],[Product]])-3),Tabla2[[#This Row],[Product]])</f>
        <v>Men</v>
      </c>
      <c r="I2555" s="6">
        <v>50</v>
      </c>
      <c r="J2555" s="4">
        <v>5750</v>
      </c>
      <c r="K2555" s="6">
        <f>Tabla2[[#This Row],[Price per Unit]]*Tabla2[[#This Row],[Units Sold]]</f>
        <v>287500</v>
      </c>
      <c r="L2555" s="52">
        <f>Tabla2[[#This Row],[Units Sold]]/Cálculos!$C$11</f>
        <v>2.319613725820044E-4</v>
      </c>
      <c r="M2555" s="6">
        <f>Tabla2[[#This Row],[Total Sales]]-Tabla2[[#This Row],[Operating Profit]]</f>
        <v>172500</v>
      </c>
      <c r="N2555" s="6">
        <v>115000</v>
      </c>
      <c r="O2555" s="46">
        <f>Tabla2[[#This Row],[Operating Profit]]/Tabla2[[#This Row],[Total Sales]]</f>
        <v>0.4</v>
      </c>
      <c r="P2555" s="1" t="s">
        <v>82</v>
      </c>
    </row>
    <row r="2556" spans="1:16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3" t="str">
        <f>IFERROR(LEFT(Tabla2[[#This Row],[Product]],FIND(" ",Tabla2[[#This Row],[Product]])-3),Tabla2[[#This Row],[Product]])</f>
        <v>Men</v>
      </c>
      <c r="I2556" s="6">
        <v>45.000000000000007</v>
      </c>
      <c r="J2556" s="4">
        <v>3500</v>
      </c>
      <c r="K2556" s="6">
        <f>Tabla2[[#This Row],[Price per Unit]]*Tabla2[[#This Row],[Units Sold]]</f>
        <v>157500.00000000003</v>
      </c>
      <c r="L2556" s="52">
        <f>Tabla2[[#This Row],[Units Sold]]/Cálculos!$C$11</f>
        <v>1.4119387896295921E-4</v>
      </c>
      <c r="M2556" s="6">
        <f>Tabla2[[#This Row],[Total Sales]]-Tabla2[[#This Row],[Operating Profit]]</f>
        <v>102375.00000000003</v>
      </c>
      <c r="N2556" s="6">
        <v>55125.000000000007</v>
      </c>
      <c r="O2556" s="46">
        <f>Tabla2[[#This Row],[Operating Profit]]/Tabla2[[#This Row],[Total Sales]]</f>
        <v>0.35</v>
      </c>
      <c r="P2556" s="1" t="s">
        <v>82</v>
      </c>
    </row>
    <row r="2557" spans="1:16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3" t="str">
        <f>IFERROR(LEFT(Tabla2[[#This Row],[Product]],FIND(" ",Tabla2[[#This Row],[Product]])-3),Tabla2[[#This Row],[Product]])</f>
        <v>Women</v>
      </c>
      <c r="I2557" s="6">
        <v>40</v>
      </c>
      <c r="J2557" s="4">
        <v>2750</v>
      </c>
      <c r="K2557" s="6">
        <f>Tabla2[[#This Row],[Price per Unit]]*Tabla2[[#This Row],[Units Sold]]</f>
        <v>110000</v>
      </c>
      <c r="L2557" s="52">
        <f>Tabla2[[#This Row],[Units Sold]]/Cálculos!$C$11</f>
        <v>1.109380477566108E-4</v>
      </c>
      <c r="M2557" s="6">
        <f>Tabla2[[#This Row],[Total Sales]]-Tabla2[[#This Row],[Operating Profit]]</f>
        <v>66000</v>
      </c>
      <c r="N2557" s="6">
        <v>44000</v>
      </c>
      <c r="O2557" s="46">
        <f>Tabla2[[#This Row],[Operating Profit]]/Tabla2[[#This Row],[Total Sales]]</f>
        <v>0.4</v>
      </c>
      <c r="P2557" s="1" t="s">
        <v>82</v>
      </c>
    </row>
    <row r="2558" spans="1:16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3" t="str">
        <f>IFERROR(LEFT(Tabla2[[#This Row],[Product]],FIND(" ",Tabla2[[#This Row],[Product]])-3),Tabla2[[#This Row],[Product]])</f>
        <v>Women</v>
      </c>
      <c r="I2558" s="6">
        <v>40</v>
      </c>
      <c r="J2558" s="4">
        <v>2500</v>
      </c>
      <c r="K2558" s="6">
        <f>Tabla2[[#This Row],[Price per Unit]]*Tabla2[[#This Row],[Units Sold]]</f>
        <v>100000</v>
      </c>
      <c r="L2558" s="52">
        <f>Tabla2[[#This Row],[Units Sold]]/Cálculos!$C$11</f>
        <v>1.00852770687828E-4</v>
      </c>
      <c r="M2558" s="6">
        <f>Tabla2[[#This Row],[Total Sales]]-Tabla2[[#This Row],[Operating Profit]]</f>
        <v>60000</v>
      </c>
      <c r="N2558" s="6">
        <v>40000</v>
      </c>
      <c r="O2558" s="46">
        <f>Tabla2[[#This Row],[Operating Profit]]/Tabla2[[#This Row],[Total Sales]]</f>
        <v>0.4</v>
      </c>
      <c r="P2558" s="1" t="s">
        <v>82</v>
      </c>
    </row>
    <row r="2559" spans="1:16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3" t="str">
        <f>IFERROR(LEFT(Tabla2[[#This Row],[Product]],FIND(" ",Tabla2[[#This Row],[Product]])-3),Tabla2[[#This Row],[Product]])</f>
        <v>Men</v>
      </c>
      <c r="I2559" s="6">
        <v>50</v>
      </c>
      <c r="J2559" s="4">
        <v>2250</v>
      </c>
      <c r="K2559" s="6">
        <f>Tabla2[[#This Row],[Price per Unit]]*Tabla2[[#This Row],[Units Sold]]</f>
        <v>112500</v>
      </c>
      <c r="L2559" s="52">
        <f>Tabla2[[#This Row],[Units Sold]]/Cálculos!$C$11</f>
        <v>9.0767493619045195E-5</v>
      </c>
      <c r="M2559" s="6">
        <f>Tabla2[[#This Row],[Total Sales]]-Tabla2[[#This Row],[Operating Profit]]</f>
        <v>73125</v>
      </c>
      <c r="N2559" s="6">
        <v>39375</v>
      </c>
      <c r="O2559" s="46">
        <f>Tabla2[[#This Row],[Operating Profit]]/Tabla2[[#This Row],[Total Sales]]</f>
        <v>0.35</v>
      </c>
      <c r="P2559" s="1" t="s">
        <v>82</v>
      </c>
    </row>
    <row r="2560" spans="1:16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3" t="str">
        <f>IFERROR(LEFT(Tabla2[[#This Row],[Product]],FIND(" ",Tabla2[[#This Row],[Product]])-3),Tabla2[[#This Row],[Product]])</f>
        <v>Women</v>
      </c>
      <c r="I2560" s="6">
        <v>55.000000000000007</v>
      </c>
      <c r="J2560" s="4">
        <v>4000</v>
      </c>
      <c r="K2560" s="6">
        <f>Tabla2[[#This Row],[Price per Unit]]*Tabla2[[#This Row],[Units Sold]]</f>
        <v>220000.00000000003</v>
      </c>
      <c r="L2560" s="52">
        <f>Tabla2[[#This Row],[Units Sold]]/Cálculos!$C$11</f>
        <v>1.6136443310052479E-4</v>
      </c>
      <c r="M2560" s="6">
        <f>Tabla2[[#This Row],[Total Sales]]-Tabla2[[#This Row],[Operating Profit]]</f>
        <v>132000</v>
      </c>
      <c r="N2560" s="6">
        <v>88000.000000000015</v>
      </c>
      <c r="O2560" s="46">
        <f>Tabla2[[#This Row],[Operating Profit]]/Tabla2[[#This Row],[Total Sales]]</f>
        <v>0.4</v>
      </c>
      <c r="P2560" s="1" t="s">
        <v>82</v>
      </c>
    </row>
    <row r="2561" spans="1:16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3" t="str">
        <f>IFERROR(LEFT(Tabla2[[#This Row],[Product]],FIND(" ",Tabla2[[#This Row],[Product]])-3),Tabla2[[#This Row],[Product]])</f>
        <v>Men</v>
      </c>
      <c r="I2561" s="6">
        <v>50</v>
      </c>
      <c r="J2561" s="4">
        <v>5250</v>
      </c>
      <c r="K2561" s="6">
        <f>Tabla2[[#This Row],[Price per Unit]]*Tabla2[[#This Row],[Units Sold]]</f>
        <v>262500</v>
      </c>
      <c r="L2561" s="52">
        <f>Tabla2[[#This Row],[Units Sold]]/Cálculos!$C$11</f>
        <v>2.117908184444388E-4</v>
      </c>
      <c r="M2561" s="6">
        <f>Tabla2[[#This Row],[Total Sales]]-Tabla2[[#This Row],[Operating Profit]]</f>
        <v>157500</v>
      </c>
      <c r="N2561" s="6">
        <v>105000</v>
      </c>
      <c r="O2561" s="46">
        <f>Tabla2[[#This Row],[Operating Profit]]/Tabla2[[#This Row],[Total Sales]]</f>
        <v>0.4</v>
      </c>
      <c r="P2561" s="1" t="s">
        <v>82</v>
      </c>
    </row>
    <row r="2562" spans="1:16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3" t="str">
        <f>IFERROR(LEFT(Tabla2[[#This Row],[Product]],FIND(" ",Tabla2[[#This Row],[Product]])-3),Tabla2[[#This Row],[Product]])</f>
        <v>Men</v>
      </c>
      <c r="I2562" s="6">
        <v>45.000000000000007</v>
      </c>
      <c r="J2562" s="4">
        <v>3250</v>
      </c>
      <c r="K2562" s="6">
        <f>Tabla2[[#This Row],[Price per Unit]]*Tabla2[[#This Row],[Units Sold]]</f>
        <v>146250.00000000003</v>
      </c>
      <c r="L2562" s="52">
        <f>Tabla2[[#This Row],[Units Sold]]/Cálculos!$C$11</f>
        <v>1.3110860189417641E-4</v>
      </c>
      <c r="M2562" s="6">
        <f>Tabla2[[#This Row],[Total Sales]]-Tabla2[[#This Row],[Operating Profit]]</f>
        <v>95062.500000000029</v>
      </c>
      <c r="N2562" s="6">
        <v>51187.500000000007</v>
      </c>
      <c r="O2562" s="46">
        <f>Tabla2[[#This Row],[Operating Profit]]/Tabla2[[#This Row],[Total Sales]]</f>
        <v>0.35</v>
      </c>
      <c r="P2562" s="1" t="s">
        <v>82</v>
      </c>
    </row>
    <row r="2563" spans="1:16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3" t="str">
        <f>IFERROR(LEFT(Tabla2[[#This Row],[Product]],FIND(" ",Tabla2[[#This Row],[Product]])-3),Tabla2[[#This Row],[Product]])</f>
        <v>Women</v>
      </c>
      <c r="I2563" s="6">
        <v>35</v>
      </c>
      <c r="J2563" s="4">
        <v>2250</v>
      </c>
      <c r="K2563" s="6">
        <f>Tabla2[[#This Row],[Price per Unit]]*Tabla2[[#This Row],[Units Sold]]</f>
        <v>78750</v>
      </c>
      <c r="L2563" s="52">
        <f>Tabla2[[#This Row],[Units Sold]]/Cálculos!$C$11</f>
        <v>9.0767493619045195E-5</v>
      </c>
      <c r="M2563" s="6">
        <f>Tabla2[[#This Row],[Total Sales]]-Tabla2[[#This Row],[Operating Profit]]</f>
        <v>47250</v>
      </c>
      <c r="N2563" s="6">
        <v>31500</v>
      </c>
      <c r="O2563" s="46">
        <f>Tabla2[[#This Row],[Operating Profit]]/Tabla2[[#This Row],[Total Sales]]</f>
        <v>0.4</v>
      </c>
      <c r="P2563" s="1" t="s">
        <v>82</v>
      </c>
    </row>
    <row r="2564" spans="1:16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3" t="str">
        <f>IFERROR(LEFT(Tabla2[[#This Row],[Product]],FIND(" ",Tabla2[[#This Row],[Product]])-3),Tabla2[[#This Row],[Product]])</f>
        <v>Women</v>
      </c>
      <c r="I2564" s="6">
        <v>35</v>
      </c>
      <c r="J2564" s="4">
        <v>2000</v>
      </c>
      <c r="K2564" s="6">
        <f>Tabla2[[#This Row],[Price per Unit]]*Tabla2[[#This Row],[Units Sold]]</f>
        <v>70000</v>
      </c>
      <c r="L2564" s="52">
        <f>Tabla2[[#This Row],[Units Sold]]/Cálculos!$C$11</f>
        <v>8.0682216550262393E-5</v>
      </c>
      <c r="M2564" s="6">
        <f>Tabla2[[#This Row],[Total Sales]]-Tabla2[[#This Row],[Operating Profit]]</f>
        <v>42000</v>
      </c>
      <c r="N2564" s="6">
        <v>28000</v>
      </c>
      <c r="O2564" s="46">
        <f>Tabla2[[#This Row],[Operating Profit]]/Tabla2[[#This Row],[Total Sales]]</f>
        <v>0.4</v>
      </c>
      <c r="P2564" s="1" t="s">
        <v>82</v>
      </c>
    </row>
    <row r="2565" spans="1:16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3" t="str">
        <f>IFERROR(LEFT(Tabla2[[#This Row],[Product]],FIND(" ",Tabla2[[#This Row],[Product]])-3),Tabla2[[#This Row],[Product]])</f>
        <v>Men</v>
      </c>
      <c r="I2565" s="6">
        <v>45</v>
      </c>
      <c r="J2565" s="4">
        <v>2000</v>
      </c>
      <c r="K2565" s="6">
        <f>Tabla2[[#This Row],[Price per Unit]]*Tabla2[[#This Row],[Units Sold]]</f>
        <v>90000</v>
      </c>
      <c r="L2565" s="52">
        <f>Tabla2[[#This Row],[Units Sold]]/Cálculos!$C$11</f>
        <v>8.0682216550262393E-5</v>
      </c>
      <c r="M2565" s="6">
        <f>Tabla2[[#This Row],[Total Sales]]-Tabla2[[#This Row],[Operating Profit]]</f>
        <v>58500</v>
      </c>
      <c r="N2565" s="6">
        <v>31499.999999999996</v>
      </c>
      <c r="O2565" s="46">
        <f>Tabla2[[#This Row],[Operating Profit]]/Tabla2[[#This Row],[Total Sales]]</f>
        <v>0.35</v>
      </c>
      <c r="P2565" s="1" t="s">
        <v>82</v>
      </c>
    </row>
    <row r="2566" spans="1:16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3" t="str">
        <f>IFERROR(LEFT(Tabla2[[#This Row],[Product]],FIND(" ",Tabla2[[#This Row],[Product]])-3),Tabla2[[#This Row],[Product]])</f>
        <v>Women</v>
      </c>
      <c r="I2566" s="6">
        <v>50</v>
      </c>
      <c r="J2566" s="4">
        <v>2750</v>
      </c>
      <c r="K2566" s="6">
        <f>Tabla2[[#This Row],[Price per Unit]]*Tabla2[[#This Row],[Units Sold]]</f>
        <v>137500</v>
      </c>
      <c r="L2566" s="52">
        <f>Tabla2[[#This Row],[Units Sold]]/Cálculos!$C$11</f>
        <v>1.109380477566108E-4</v>
      </c>
      <c r="M2566" s="6">
        <f>Tabla2[[#This Row],[Total Sales]]-Tabla2[[#This Row],[Operating Profit]]</f>
        <v>82500</v>
      </c>
      <c r="N2566" s="6">
        <v>55000</v>
      </c>
      <c r="O2566" s="46">
        <f>Tabla2[[#This Row],[Operating Profit]]/Tabla2[[#This Row],[Total Sales]]</f>
        <v>0.4</v>
      </c>
      <c r="P2566" s="1" t="s">
        <v>82</v>
      </c>
    </row>
    <row r="2567" spans="1:16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3" t="str">
        <f>IFERROR(LEFT(Tabla2[[#This Row],[Product]],FIND(" ",Tabla2[[#This Row],[Product]])-3),Tabla2[[#This Row],[Product]])</f>
        <v>Men</v>
      </c>
      <c r="I2567" s="6">
        <v>54.999999999999993</v>
      </c>
      <c r="J2567" s="4">
        <v>4500</v>
      </c>
      <c r="K2567" s="6">
        <f>Tabla2[[#This Row],[Price per Unit]]*Tabla2[[#This Row],[Units Sold]]</f>
        <v>247499.99999999997</v>
      </c>
      <c r="L2567" s="52">
        <f>Tabla2[[#This Row],[Units Sold]]/Cálculos!$C$11</f>
        <v>1.8153498723809039E-4</v>
      </c>
      <c r="M2567" s="6">
        <f>Tabla2[[#This Row],[Total Sales]]-Tabla2[[#This Row],[Operating Profit]]</f>
        <v>148499.99999999997</v>
      </c>
      <c r="N2567" s="6">
        <v>99000</v>
      </c>
      <c r="O2567" s="46">
        <f>Tabla2[[#This Row],[Operating Profit]]/Tabla2[[#This Row],[Total Sales]]</f>
        <v>0.4</v>
      </c>
      <c r="P2567" s="1" t="s">
        <v>82</v>
      </c>
    </row>
    <row r="2568" spans="1:16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3" t="str">
        <f>IFERROR(LEFT(Tabla2[[#This Row],[Product]],FIND(" ",Tabla2[[#This Row],[Product]])-3),Tabla2[[#This Row],[Product]])</f>
        <v>Men</v>
      </c>
      <c r="I2568" s="6">
        <v>45</v>
      </c>
      <c r="J2568" s="4">
        <v>2750</v>
      </c>
      <c r="K2568" s="6">
        <f>Tabla2[[#This Row],[Price per Unit]]*Tabla2[[#This Row],[Units Sold]]</f>
        <v>123750</v>
      </c>
      <c r="L2568" s="52">
        <f>Tabla2[[#This Row],[Units Sold]]/Cálculos!$C$11</f>
        <v>1.109380477566108E-4</v>
      </c>
      <c r="M2568" s="6">
        <f>Tabla2[[#This Row],[Total Sales]]-Tabla2[[#This Row],[Operating Profit]]</f>
        <v>80437.5</v>
      </c>
      <c r="N2568" s="6">
        <v>43312.5</v>
      </c>
      <c r="O2568" s="46">
        <f>Tabla2[[#This Row],[Operating Profit]]/Tabla2[[#This Row],[Total Sales]]</f>
        <v>0.35</v>
      </c>
      <c r="P2568" s="1" t="s">
        <v>82</v>
      </c>
    </row>
    <row r="2569" spans="1:16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3" t="str">
        <f>IFERROR(LEFT(Tabla2[[#This Row],[Product]],FIND(" ",Tabla2[[#This Row],[Product]])-3),Tabla2[[#This Row],[Product]])</f>
        <v>Women</v>
      </c>
      <c r="I2569" s="6">
        <v>45</v>
      </c>
      <c r="J2569" s="4">
        <v>1750</v>
      </c>
      <c r="K2569" s="6">
        <f>Tabla2[[#This Row],[Price per Unit]]*Tabla2[[#This Row],[Units Sold]]</f>
        <v>78750</v>
      </c>
      <c r="L2569" s="52">
        <f>Tabla2[[#This Row],[Units Sold]]/Cálculos!$C$11</f>
        <v>7.0596939481479604E-5</v>
      </c>
      <c r="M2569" s="6">
        <f>Tabla2[[#This Row],[Total Sales]]-Tabla2[[#This Row],[Operating Profit]]</f>
        <v>47250</v>
      </c>
      <c r="N2569" s="6">
        <v>31500</v>
      </c>
      <c r="O2569" s="46">
        <f>Tabla2[[#This Row],[Operating Profit]]/Tabla2[[#This Row],[Total Sales]]</f>
        <v>0.4</v>
      </c>
      <c r="P2569" s="1" t="s">
        <v>82</v>
      </c>
    </row>
    <row r="2570" spans="1:16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3" t="str">
        <f>IFERROR(LEFT(Tabla2[[#This Row],[Product]],FIND(" ",Tabla2[[#This Row],[Product]])-3),Tabla2[[#This Row],[Product]])</f>
        <v>Women</v>
      </c>
      <c r="I2570" s="6">
        <v>45</v>
      </c>
      <c r="J2570" s="4">
        <v>1500</v>
      </c>
      <c r="K2570" s="6">
        <f>Tabla2[[#This Row],[Price per Unit]]*Tabla2[[#This Row],[Units Sold]]</f>
        <v>67500</v>
      </c>
      <c r="L2570" s="52">
        <f>Tabla2[[#This Row],[Units Sold]]/Cálculos!$C$11</f>
        <v>6.0511662412696801E-5</v>
      </c>
      <c r="M2570" s="6">
        <f>Tabla2[[#This Row],[Total Sales]]-Tabla2[[#This Row],[Operating Profit]]</f>
        <v>40500</v>
      </c>
      <c r="N2570" s="6">
        <v>27000</v>
      </c>
      <c r="O2570" s="46">
        <f>Tabla2[[#This Row],[Operating Profit]]/Tabla2[[#This Row],[Total Sales]]</f>
        <v>0.4</v>
      </c>
      <c r="P2570" s="1" t="s">
        <v>82</v>
      </c>
    </row>
    <row r="2571" spans="1:16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3" t="str">
        <f>IFERROR(LEFT(Tabla2[[#This Row],[Product]],FIND(" ",Tabla2[[#This Row],[Product]])-3),Tabla2[[#This Row],[Product]])</f>
        <v>Men</v>
      </c>
      <c r="I2571" s="6">
        <v>54.999999999999993</v>
      </c>
      <c r="J2571" s="4">
        <v>1500</v>
      </c>
      <c r="K2571" s="6">
        <f>Tabla2[[#This Row],[Price per Unit]]*Tabla2[[#This Row],[Units Sold]]</f>
        <v>82499.999999999985</v>
      </c>
      <c r="L2571" s="52">
        <f>Tabla2[[#This Row],[Units Sold]]/Cálculos!$C$11</f>
        <v>6.0511662412696801E-5</v>
      </c>
      <c r="M2571" s="6">
        <f>Tabla2[[#This Row],[Total Sales]]-Tabla2[[#This Row],[Operating Profit]]</f>
        <v>53624.999999999993</v>
      </c>
      <c r="N2571" s="6">
        <v>28874.999999999993</v>
      </c>
      <c r="O2571" s="46">
        <f>Tabla2[[#This Row],[Operating Profit]]/Tabla2[[#This Row],[Total Sales]]</f>
        <v>0.35</v>
      </c>
      <c r="P2571" s="1" t="s">
        <v>82</v>
      </c>
    </row>
    <row r="2572" spans="1:16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3" t="str">
        <f>IFERROR(LEFT(Tabla2[[#This Row],[Product]],FIND(" ",Tabla2[[#This Row],[Product]])-3),Tabla2[[#This Row],[Product]])</f>
        <v>Women</v>
      </c>
      <c r="I2572" s="6">
        <v>54.999999999999993</v>
      </c>
      <c r="J2572" s="4">
        <v>2750</v>
      </c>
      <c r="K2572" s="6">
        <f>Tabla2[[#This Row],[Price per Unit]]*Tabla2[[#This Row],[Units Sold]]</f>
        <v>151249.99999999997</v>
      </c>
      <c r="L2572" s="52">
        <f>Tabla2[[#This Row],[Units Sold]]/Cálculos!$C$11</f>
        <v>1.109380477566108E-4</v>
      </c>
      <c r="M2572" s="6">
        <f>Tabla2[[#This Row],[Total Sales]]-Tabla2[[#This Row],[Operating Profit]]</f>
        <v>90749.999999999971</v>
      </c>
      <c r="N2572" s="6">
        <v>60499.999999999993</v>
      </c>
      <c r="O2572" s="46">
        <f>Tabla2[[#This Row],[Operating Profit]]/Tabla2[[#This Row],[Total Sales]]</f>
        <v>0.4</v>
      </c>
      <c r="P2572" s="1" t="s">
        <v>82</v>
      </c>
    </row>
    <row r="2573" spans="1:16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3" t="str">
        <f>IFERROR(LEFT(Tabla2[[#This Row],[Product]],FIND(" ",Tabla2[[#This Row],[Product]])-3),Tabla2[[#This Row],[Product]])</f>
        <v>Men</v>
      </c>
      <c r="I2573" s="6">
        <v>50</v>
      </c>
      <c r="J2573" s="4">
        <v>4250</v>
      </c>
      <c r="K2573" s="6">
        <f>Tabla2[[#This Row],[Price per Unit]]*Tabla2[[#This Row],[Units Sold]]</f>
        <v>212500</v>
      </c>
      <c r="L2573" s="52">
        <f>Tabla2[[#This Row],[Units Sold]]/Cálculos!$C$11</f>
        <v>1.7144971016930759E-4</v>
      </c>
      <c r="M2573" s="6">
        <f>Tabla2[[#This Row],[Total Sales]]-Tabla2[[#This Row],[Operating Profit]]</f>
        <v>127500</v>
      </c>
      <c r="N2573" s="6">
        <v>85000</v>
      </c>
      <c r="O2573" s="46">
        <f>Tabla2[[#This Row],[Operating Profit]]/Tabla2[[#This Row],[Total Sales]]</f>
        <v>0.4</v>
      </c>
      <c r="P2573" s="1" t="s">
        <v>82</v>
      </c>
    </row>
    <row r="2574" spans="1:16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3" t="str">
        <f>IFERROR(LEFT(Tabla2[[#This Row],[Product]],FIND(" ",Tabla2[[#This Row],[Product]])-3),Tabla2[[#This Row],[Product]])</f>
        <v>Men</v>
      </c>
      <c r="I2574" s="6">
        <v>40</v>
      </c>
      <c r="J2574" s="4">
        <v>2750</v>
      </c>
      <c r="K2574" s="6">
        <f>Tabla2[[#This Row],[Price per Unit]]*Tabla2[[#This Row],[Units Sold]]</f>
        <v>110000</v>
      </c>
      <c r="L2574" s="52">
        <f>Tabla2[[#This Row],[Units Sold]]/Cálculos!$C$11</f>
        <v>1.109380477566108E-4</v>
      </c>
      <c r="M2574" s="6">
        <f>Tabla2[[#This Row],[Total Sales]]-Tabla2[[#This Row],[Operating Profit]]</f>
        <v>71500</v>
      </c>
      <c r="N2574" s="6">
        <v>38500</v>
      </c>
      <c r="O2574" s="46">
        <f>Tabla2[[#This Row],[Operating Profit]]/Tabla2[[#This Row],[Total Sales]]</f>
        <v>0.35</v>
      </c>
      <c r="P2574" s="1" t="s">
        <v>82</v>
      </c>
    </row>
    <row r="2575" spans="1:16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3" t="str">
        <f>IFERROR(LEFT(Tabla2[[#This Row],[Product]],FIND(" ",Tabla2[[#This Row],[Product]])-3),Tabla2[[#This Row],[Product]])</f>
        <v>Women</v>
      </c>
      <c r="I2575" s="6">
        <v>45</v>
      </c>
      <c r="J2575" s="4">
        <v>2200</v>
      </c>
      <c r="K2575" s="6">
        <f>Tabla2[[#This Row],[Price per Unit]]*Tabla2[[#This Row],[Units Sold]]</f>
        <v>99000</v>
      </c>
      <c r="L2575" s="52">
        <f>Tabla2[[#This Row],[Units Sold]]/Cálculos!$C$11</f>
        <v>8.875043820528864E-5</v>
      </c>
      <c r="M2575" s="6">
        <f>Tabla2[[#This Row],[Total Sales]]-Tabla2[[#This Row],[Operating Profit]]</f>
        <v>59400</v>
      </c>
      <c r="N2575" s="6">
        <v>39600</v>
      </c>
      <c r="O2575" s="46">
        <f>Tabla2[[#This Row],[Operating Profit]]/Tabla2[[#This Row],[Total Sales]]</f>
        <v>0.4</v>
      </c>
      <c r="P2575" s="1" t="s">
        <v>82</v>
      </c>
    </row>
    <row r="2576" spans="1:16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3" t="str">
        <f>IFERROR(LEFT(Tabla2[[#This Row],[Product]],FIND(" ",Tabla2[[#This Row],[Product]])-3),Tabla2[[#This Row],[Product]])</f>
        <v>Women</v>
      </c>
      <c r="I2576" s="6">
        <v>55.000000000000007</v>
      </c>
      <c r="J2576" s="4">
        <v>2000</v>
      </c>
      <c r="K2576" s="6">
        <f>Tabla2[[#This Row],[Price per Unit]]*Tabla2[[#This Row],[Units Sold]]</f>
        <v>110000.00000000001</v>
      </c>
      <c r="L2576" s="52">
        <f>Tabla2[[#This Row],[Units Sold]]/Cálculos!$C$11</f>
        <v>8.0682216550262393E-5</v>
      </c>
      <c r="M2576" s="6">
        <f>Tabla2[[#This Row],[Total Sales]]-Tabla2[[#This Row],[Operating Profit]]</f>
        <v>66000</v>
      </c>
      <c r="N2576" s="6">
        <v>44000.000000000007</v>
      </c>
      <c r="O2576" s="46">
        <f>Tabla2[[#This Row],[Operating Profit]]/Tabla2[[#This Row],[Total Sales]]</f>
        <v>0.4</v>
      </c>
      <c r="P2576" s="1" t="s">
        <v>82</v>
      </c>
    </row>
    <row r="2577" spans="1:16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3" t="str">
        <f>IFERROR(LEFT(Tabla2[[#This Row],[Product]],FIND(" ",Tabla2[[#This Row],[Product]])-3),Tabla2[[#This Row],[Product]])</f>
        <v>Men</v>
      </c>
      <c r="I2577" s="6">
        <v>65</v>
      </c>
      <c r="J2577" s="4">
        <v>1750</v>
      </c>
      <c r="K2577" s="6">
        <f>Tabla2[[#This Row],[Price per Unit]]*Tabla2[[#This Row],[Units Sold]]</f>
        <v>113750</v>
      </c>
      <c r="L2577" s="52">
        <f>Tabla2[[#This Row],[Units Sold]]/Cálculos!$C$11</f>
        <v>7.0596939481479604E-5</v>
      </c>
      <c r="M2577" s="6">
        <f>Tabla2[[#This Row],[Total Sales]]-Tabla2[[#This Row],[Operating Profit]]</f>
        <v>73937.5</v>
      </c>
      <c r="N2577" s="6">
        <v>39812.5</v>
      </c>
      <c r="O2577" s="46">
        <f>Tabla2[[#This Row],[Operating Profit]]/Tabla2[[#This Row],[Total Sales]]</f>
        <v>0.35</v>
      </c>
      <c r="P2577" s="1" t="s">
        <v>82</v>
      </c>
    </row>
    <row r="2578" spans="1:16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3" t="str">
        <f>IFERROR(LEFT(Tabla2[[#This Row],[Product]],FIND(" ",Tabla2[[#This Row],[Product]])-3),Tabla2[[#This Row],[Product]])</f>
        <v>Women</v>
      </c>
      <c r="I2578" s="6">
        <v>70</v>
      </c>
      <c r="J2578" s="4">
        <v>2750</v>
      </c>
      <c r="K2578" s="6">
        <f>Tabla2[[#This Row],[Price per Unit]]*Tabla2[[#This Row],[Units Sold]]</f>
        <v>192500</v>
      </c>
      <c r="L2578" s="52">
        <f>Tabla2[[#This Row],[Units Sold]]/Cálculos!$C$11</f>
        <v>1.109380477566108E-4</v>
      </c>
      <c r="M2578" s="6">
        <f>Tabla2[[#This Row],[Total Sales]]-Tabla2[[#This Row],[Operating Profit]]</f>
        <v>115500</v>
      </c>
      <c r="N2578" s="6">
        <v>77000</v>
      </c>
      <c r="O2578" s="46">
        <f>Tabla2[[#This Row],[Operating Profit]]/Tabla2[[#This Row],[Total Sales]]</f>
        <v>0.4</v>
      </c>
      <c r="P2578" s="1" t="s">
        <v>82</v>
      </c>
    </row>
    <row r="2579" spans="1:16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3" t="str">
        <f>IFERROR(LEFT(Tabla2[[#This Row],[Product]],FIND(" ",Tabla2[[#This Row],[Product]])-3),Tabla2[[#This Row],[Product]])</f>
        <v>Men</v>
      </c>
      <c r="I2579" s="6">
        <v>65</v>
      </c>
      <c r="J2579" s="4">
        <v>5250</v>
      </c>
      <c r="K2579" s="6">
        <f>Tabla2[[#This Row],[Price per Unit]]*Tabla2[[#This Row],[Units Sold]]</f>
        <v>341250</v>
      </c>
      <c r="L2579" s="52">
        <f>Tabla2[[#This Row],[Units Sold]]/Cálculos!$C$11</f>
        <v>2.117908184444388E-4</v>
      </c>
      <c r="M2579" s="6">
        <f>Tabla2[[#This Row],[Total Sales]]-Tabla2[[#This Row],[Operating Profit]]</f>
        <v>204750</v>
      </c>
      <c r="N2579" s="6">
        <v>136500</v>
      </c>
      <c r="O2579" s="46">
        <f>Tabla2[[#This Row],[Operating Profit]]/Tabla2[[#This Row],[Total Sales]]</f>
        <v>0.4</v>
      </c>
      <c r="P2579" s="1" t="s">
        <v>82</v>
      </c>
    </row>
    <row r="2580" spans="1:16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3" t="str">
        <f>IFERROR(LEFT(Tabla2[[#This Row],[Product]],FIND(" ",Tabla2[[#This Row],[Product]])-3),Tabla2[[#This Row],[Product]])</f>
        <v>Men</v>
      </c>
      <c r="I2580" s="6">
        <v>55.000000000000007</v>
      </c>
      <c r="J2580" s="4">
        <v>3250</v>
      </c>
      <c r="K2580" s="6">
        <f>Tabla2[[#This Row],[Price per Unit]]*Tabla2[[#This Row],[Units Sold]]</f>
        <v>178750.00000000003</v>
      </c>
      <c r="L2580" s="52">
        <f>Tabla2[[#This Row],[Units Sold]]/Cálculos!$C$11</f>
        <v>1.3110860189417641E-4</v>
      </c>
      <c r="M2580" s="6">
        <f>Tabla2[[#This Row],[Total Sales]]-Tabla2[[#This Row],[Operating Profit]]</f>
        <v>116187.50000000003</v>
      </c>
      <c r="N2580" s="6">
        <v>62562.500000000007</v>
      </c>
      <c r="O2580" s="46">
        <f>Tabla2[[#This Row],[Operating Profit]]/Tabla2[[#This Row],[Total Sales]]</f>
        <v>0.35</v>
      </c>
      <c r="P2580" s="1" t="s">
        <v>82</v>
      </c>
    </row>
    <row r="2581" spans="1:16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3" t="str">
        <f>IFERROR(LEFT(Tabla2[[#This Row],[Product]],FIND(" ",Tabla2[[#This Row],[Product]])-3),Tabla2[[#This Row],[Product]])</f>
        <v>Women</v>
      </c>
      <c r="I2581" s="6">
        <v>55.000000000000007</v>
      </c>
      <c r="J2581" s="4">
        <v>2750</v>
      </c>
      <c r="K2581" s="6">
        <f>Tabla2[[#This Row],[Price per Unit]]*Tabla2[[#This Row],[Units Sold]]</f>
        <v>151250.00000000003</v>
      </c>
      <c r="L2581" s="52">
        <f>Tabla2[[#This Row],[Units Sold]]/Cálculos!$C$11</f>
        <v>1.109380477566108E-4</v>
      </c>
      <c r="M2581" s="6">
        <f>Tabla2[[#This Row],[Total Sales]]-Tabla2[[#This Row],[Operating Profit]]</f>
        <v>90750.000000000015</v>
      </c>
      <c r="N2581" s="6">
        <v>60500.000000000015</v>
      </c>
      <c r="O2581" s="46">
        <f>Tabla2[[#This Row],[Operating Profit]]/Tabla2[[#This Row],[Total Sales]]</f>
        <v>0.4</v>
      </c>
      <c r="P2581" s="1" t="s">
        <v>82</v>
      </c>
    </row>
    <row r="2582" spans="1:16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3" t="str">
        <f>IFERROR(LEFT(Tabla2[[#This Row],[Product]],FIND(" ",Tabla2[[#This Row],[Product]])-3),Tabla2[[#This Row],[Product]])</f>
        <v>Women</v>
      </c>
      <c r="I2582" s="6">
        <v>50</v>
      </c>
      <c r="J2582" s="4">
        <v>2250</v>
      </c>
      <c r="K2582" s="6">
        <f>Tabla2[[#This Row],[Price per Unit]]*Tabla2[[#This Row],[Units Sold]]</f>
        <v>112500</v>
      </c>
      <c r="L2582" s="52">
        <f>Tabla2[[#This Row],[Units Sold]]/Cálculos!$C$11</f>
        <v>9.0767493619045195E-5</v>
      </c>
      <c r="M2582" s="6">
        <f>Tabla2[[#This Row],[Total Sales]]-Tabla2[[#This Row],[Operating Profit]]</f>
        <v>67500</v>
      </c>
      <c r="N2582" s="6">
        <v>45000</v>
      </c>
      <c r="O2582" s="46">
        <f>Tabla2[[#This Row],[Operating Profit]]/Tabla2[[#This Row],[Total Sales]]</f>
        <v>0.4</v>
      </c>
      <c r="P2582" s="1" t="s">
        <v>82</v>
      </c>
    </row>
    <row r="2583" spans="1:16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3" t="str">
        <f>IFERROR(LEFT(Tabla2[[#This Row],[Product]],FIND(" ",Tabla2[[#This Row],[Product]])-3),Tabla2[[#This Row],[Product]])</f>
        <v>Men</v>
      </c>
      <c r="I2583" s="6">
        <v>60</v>
      </c>
      <c r="J2583" s="4">
        <v>2250</v>
      </c>
      <c r="K2583" s="6">
        <f>Tabla2[[#This Row],[Price per Unit]]*Tabla2[[#This Row],[Units Sold]]</f>
        <v>135000</v>
      </c>
      <c r="L2583" s="52">
        <f>Tabla2[[#This Row],[Units Sold]]/Cálculos!$C$11</f>
        <v>9.0767493619045195E-5</v>
      </c>
      <c r="M2583" s="6">
        <f>Tabla2[[#This Row],[Total Sales]]-Tabla2[[#This Row],[Operating Profit]]</f>
        <v>87750</v>
      </c>
      <c r="N2583" s="6">
        <v>47250</v>
      </c>
      <c r="O2583" s="46">
        <f>Tabla2[[#This Row],[Operating Profit]]/Tabla2[[#This Row],[Total Sales]]</f>
        <v>0.35</v>
      </c>
      <c r="P2583" s="1" t="s">
        <v>82</v>
      </c>
    </row>
    <row r="2584" spans="1:16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3" t="str">
        <f>IFERROR(LEFT(Tabla2[[#This Row],[Product]],FIND(" ",Tabla2[[#This Row],[Product]])-3),Tabla2[[#This Row],[Product]])</f>
        <v>Women</v>
      </c>
      <c r="I2584" s="6">
        <v>64.999999999999986</v>
      </c>
      <c r="J2584" s="4">
        <v>3250</v>
      </c>
      <c r="K2584" s="6">
        <f>Tabla2[[#This Row],[Price per Unit]]*Tabla2[[#This Row],[Units Sold]]</f>
        <v>211249.99999999994</v>
      </c>
      <c r="L2584" s="52">
        <f>Tabla2[[#This Row],[Units Sold]]/Cálculos!$C$11</f>
        <v>1.3110860189417641E-4</v>
      </c>
      <c r="M2584" s="6">
        <f>Tabla2[[#This Row],[Total Sales]]-Tabla2[[#This Row],[Operating Profit]]</f>
        <v>126749.99999999996</v>
      </c>
      <c r="N2584" s="6">
        <v>84499.999999999985</v>
      </c>
      <c r="O2584" s="46">
        <f>Tabla2[[#This Row],[Operating Profit]]/Tabla2[[#This Row],[Total Sales]]</f>
        <v>0.4</v>
      </c>
      <c r="P2584" s="1" t="s">
        <v>82</v>
      </c>
    </row>
    <row r="2585" spans="1:16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3" t="str">
        <f>IFERROR(LEFT(Tabla2[[#This Row],[Product]],FIND(" ",Tabla2[[#This Row],[Product]])-3),Tabla2[[#This Row],[Product]])</f>
        <v>Men</v>
      </c>
      <c r="I2585" s="6">
        <v>30.000000000000004</v>
      </c>
      <c r="J2585" s="4">
        <v>7250</v>
      </c>
      <c r="K2585" s="6">
        <f>Tabla2[[#This Row],[Price per Unit]]*Tabla2[[#This Row],[Units Sold]]</f>
        <v>217500.00000000003</v>
      </c>
      <c r="L2585" s="52">
        <f>Tabla2[[#This Row],[Units Sold]]/Cálculos!$C$11</f>
        <v>2.9247303499470122E-4</v>
      </c>
      <c r="M2585" s="6">
        <f>Tabla2[[#This Row],[Total Sales]]-Tabla2[[#This Row],[Operating Profit]]</f>
        <v>130500.00000000001</v>
      </c>
      <c r="N2585" s="6">
        <v>87000.000000000015</v>
      </c>
      <c r="O2585" s="46">
        <f>Tabla2[[#This Row],[Operating Profit]]/Tabla2[[#This Row],[Total Sales]]</f>
        <v>0.4</v>
      </c>
      <c r="P2585" s="1" t="s">
        <v>82</v>
      </c>
    </row>
    <row r="2586" spans="1:16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3" t="str">
        <f>IFERROR(LEFT(Tabla2[[#This Row],[Product]],FIND(" ",Tabla2[[#This Row],[Product]])-3),Tabla2[[#This Row],[Product]])</f>
        <v>Men</v>
      </c>
      <c r="I2586" s="6">
        <v>30.000000000000004</v>
      </c>
      <c r="J2586" s="4">
        <v>5250</v>
      </c>
      <c r="K2586" s="6">
        <f>Tabla2[[#This Row],[Price per Unit]]*Tabla2[[#This Row],[Units Sold]]</f>
        <v>157500.00000000003</v>
      </c>
      <c r="L2586" s="52">
        <f>Tabla2[[#This Row],[Units Sold]]/Cálculos!$C$11</f>
        <v>2.117908184444388E-4</v>
      </c>
      <c r="M2586" s="6">
        <f>Tabla2[[#This Row],[Total Sales]]-Tabla2[[#This Row],[Operating Profit]]</f>
        <v>102375.00000000003</v>
      </c>
      <c r="N2586" s="6">
        <v>55125.000000000007</v>
      </c>
      <c r="O2586" s="46">
        <f>Tabla2[[#This Row],[Operating Profit]]/Tabla2[[#This Row],[Total Sales]]</f>
        <v>0.35</v>
      </c>
      <c r="P2586" s="1" t="s">
        <v>82</v>
      </c>
    </row>
    <row r="2587" spans="1:16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3" t="str">
        <f>IFERROR(LEFT(Tabla2[[#This Row],[Product]],FIND(" ",Tabla2[[#This Row],[Product]])-3),Tabla2[[#This Row],[Product]])</f>
        <v>Women</v>
      </c>
      <c r="I2587" s="6">
        <v>20.000000000000007</v>
      </c>
      <c r="J2587" s="4">
        <v>5250</v>
      </c>
      <c r="K2587" s="6">
        <f>Tabla2[[#This Row],[Price per Unit]]*Tabla2[[#This Row],[Units Sold]]</f>
        <v>105000.00000000004</v>
      </c>
      <c r="L2587" s="52">
        <f>Tabla2[[#This Row],[Units Sold]]/Cálculos!$C$11</f>
        <v>2.117908184444388E-4</v>
      </c>
      <c r="M2587" s="6">
        <f>Tabla2[[#This Row],[Total Sales]]-Tabla2[[#This Row],[Operating Profit]]</f>
        <v>63000.000000000022</v>
      </c>
      <c r="N2587" s="6">
        <v>42000.000000000022</v>
      </c>
      <c r="O2587" s="46">
        <f>Tabla2[[#This Row],[Operating Profit]]/Tabla2[[#This Row],[Total Sales]]</f>
        <v>0.4</v>
      </c>
      <c r="P2587" s="1" t="s">
        <v>82</v>
      </c>
    </row>
    <row r="2588" spans="1:16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3" t="str">
        <f>IFERROR(LEFT(Tabla2[[#This Row],[Product]],FIND(" ",Tabla2[[#This Row],[Product]])-3),Tabla2[[#This Row],[Product]])</f>
        <v>Women</v>
      </c>
      <c r="I2588" s="6">
        <v>25</v>
      </c>
      <c r="J2588" s="4">
        <v>3750</v>
      </c>
      <c r="K2588" s="6">
        <f>Tabla2[[#This Row],[Price per Unit]]*Tabla2[[#This Row],[Units Sold]]</f>
        <v>93750</v>
      </c>
      <c r="L2588" s="52">
        <f>Tabla2[[#This Row],[Units Sold]]/Cálculos!$C$11</f>
        <v>1.5127915603174201E-4</v>
      </c>
      <c r="M2588" s="6">
        <f>Tabla2[[#This Row],[Total Sales]]-Tabla2[[#This Row],[Operating Profit]]</f>
        <v>56250</v>
      </c>
      <c r="N2588" s="6">
        <v>37500</v>
      </c>
      <c r="O2588" s="46">
        <f>Tabla2[[#This Row],[Operating Profit]]/Tabla2[[#This Row],[Total Sales]]</f>
        <v>0.4</v>
      </c>
      <c r="P2588" s="1" t="s">
        <v>82</v>
      </c>
    </row>
    <row r="2589" spans="1:16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3" t="str">
        <f>IFERROR(LEFT(Tabla2[[#This Row],[Product]],FIND(" ",Tabla2[[#This Row],[Product]])-3),Tabla2[[#This Row],[Product]])</f>
        <v>Men</v>
      </c>
      <c r="I2589" s="6">
        <v>40</v>
      </c>
      <c r="J2589" s="4">
        <v>4250</v>
      </c>
      <c r="K2589" s="6">
        <f>Tabla2[[#This Row],[Price per Unit]]*Tabla2[[#This Row],[Units Sold]]</f>
        <v>170000</v>
      </c>
      <c r="L2589" s="52">
        <f>Tabla2[[#This Row],[Units Sold]]/Cálculos!$C$11</f>
        <v>1.7144971016930759E-4</v>
      </c>
      <c r="M2589" s="6">
        <f>Tabla2[[#This Row],[Total Sales]]-Tabla2[[#This Row],[Operating Profit]]</f>
        <v>110500</v>
      </c>
      <c r="N2589" s="6">
        <v>59499.999999999993</v>
      </c>
      <c r="O2589" s="46">
        <f>Tabla2[[#This Row],[Operating Profit]]/Tabla2[[#This Row],[Total Sales]]</f>
        <v>0.35</v>
      </c>
      <c r="P2589" s="1" t="s">
        <v>82</v>
      </c>
    </row>
    <row r="2590" spans="1:16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3" t="str">
        <f>IFERROR(LEFT(Tabla2[[#This Row],[Product]],FIND(" ",Tabla2[[#This Row],[Product]])-3),Tabla2[[#This Row],[Product]])</f>
        <v>Women</v>
      </c>
      <c r="I2590" s="6">
        <v>30.000000000000004</v>
      </c>
      <c r="J2590" s="4">
        <v>5250</v>
      </c>
      <c r="K2590" s="6">
        <f>Tabla2[[#This Row],[Price per Unit]]*Tabla2[[#This Row],[Units Sold]]</f>
        <v>157500.00000000003</v>
      </c>
      <c r="L2590" s="52">
        <f>Tabla2[[#This Row],[Units Sold]]/Cálculos!$C$11</f>
        <v>2.117908184444388E-4</v>
      </c>
      <c r="M2590" s="6">
        <f>Tabla2[[#This Row],[Total Sales]]-Tabla2[[#This Row],[Operating Profit]]</f>
        <v>78750.000000000015</v>
      </c>
      <c r="N2590" s="6">
        <v>78750.000000000015</v>
      </c>
      <c r="O2590" s="46">
        <f>Tabla2[[#This Row],[Operating Profit]]/Tabla2[[#This Row],[Total Sales]]</f>
        <v>0.5</v>
      </c>
      <c r="P2590" s="1" t="s">
        <v>82</v>
      </c>
    </row>
    <row r="2591" spans="1:16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3" t="str">
        <f>IFERROR(LEFT(Tabla2[[#This Row],[Product]],FIND(" ",Tabla2[[#This Row],[Product]])-3),Tabla2[[#This Row],[Product]])</f>
        <v>Men</v>
      </c>
      <c r="I2591" s="6">
        <v>30.000000000000004</v>
      </c>
      <c r="J2591" s="4">
        <v>7750</v>
      </c>
      <c r="K2591" s="6">
        <f>Tabla2[[#This Row],[Price per Unit]]*Tabla2[[#This Row],[Units Sold]]</f>
        <v>232500.00000000003</v>
      </c>
      <c r="L2591" s="52">
        <f>Tabla2[[#This Row],[Units Sold]]/Cálculos!$C$11</f>
        <v>3.1264358913226677E-4</v>
      </c>
      <c r="M2591" s="6">
        <f>Tabla2[[#This Row],[Total Sales]]-Tabla2[[#This Row],[Operating Profit]]</f>
        <v>139500</v>
      </c>
      <c r="N2591" s="6">
        <v>93000.000000000015</v>
      </c>
      <c r="O2591" s="46">
        <f>Tabla2[[#This Row],[Operating Profit]]/Tabla2[[#This Row],[Total Sales]]</f>
        <v>0.4</v>
      </c>
      <c r="P2591" s="1" t="s">
        <v>82</v>
      </c>
    </row>
    <row r="2592" spans="1:16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3" t="str">
        <f>IFERROR(LEFT(Tabla2[[#This Row],[Product]],FIND(" ",Tabla2[[#This Row],[Product]])-3),Tabla2[[#This Row],[Product]])</f>
        <v>Men</v>
      </c>
      <c r="I2592" s="6">
        <v>30.000000000000004</v>
      </c>
      <c r="J2592" s="4">
        <v>4250</v>
      </c>
      <c r="K2592" s="6">
        <f>Tabla2[[#This Row],[Price per Unit]]*Tabla2[[#This Row],[Units Sold]]</f>
        <v>127500.00000000001</v>
      </c>
      <c r="L2592" s="52">
        <f>Tabla2[[#This Row],[Units Sold]]/Cálculos!$C$11</f>
        <v>1.7144971016930759E-4</v>
      </c>
      <c r="M2592" s="6">
        <f>Tabla2[[#This Row],[Total Sales]]-Tabla2[[#This Row],[Operating Profit]]</f>
        <v>82875.000000000015</v>
      </c>
      <c r="N2592" s="6">
        <v>44625</v>
      </c>
      <c r="O2592" s="46">
        <f>Tabla2[[#This Row],[Operating Profit]]/Tabla2[[#This Row],[Total Sales]]</f>
        <v>0.35</v>
      </c>
      <c r="P2592" s="1" t="s">
        <v>82</v>
      </c>
    </row>
    <row r="2593" spans="1:16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3" t="str">
        <f>IFERROR(LEFT(Tabla2[[#This Row],[Product]],FIND(" ",Tabla2[[#This Row],[Product]])-3),Tabla2[[#This Row],[Product]])</f>
        <v>Women</v>
      </c>
      <c r="I2593" s="6">
        <v>20.000000000000007</v>
      </c>
      <c r="J2593" s="4">
        <v>4750</v>
      </c>
      <c r="K2593" s="6">
        <f>Tabla2[[#This Row],[Price per Unit]]*Tabla2[[#This Row],[Units Sold]]</f>
        <v>95000.000000000029</v>
      </c>
      <c r="L2593" s="52">
        <f>Tabla2[[#This Row],[Units Sold]]/Cálculos!$C$11</f>
        <v>1.9162026430687319E-4</v>
      </c>
      <c r="M2593" s="6">
        <f>Tabla2[[#This Row],[Total Sales]]-Tabla2[[#This Row],[Operating Profit]]</f>
        <v>57000.000000000015</v>
      </c>
      <c r="N2593" s="6">
        <v>38000.000000000015</v>
      </c>
      <c r="O2593" s="46">
        <f>Tabla2[[#This Row],[Operating Profit]]/Tabla2[[#This Row],[Total Sales]]</f>
        <v>0.4</v>
      </c>
      <c r="P2593" s="1" t="s">
        <v>82</v>
      </c>
    </row>
    <row r="2594" spans="1:16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3" t="str">
        <f>IFERROR(LEFT(Tabla2[[#This Row],[Product]],FIND(" ",Tabla2[[#This Row],[Product]])-3),Tabla2[[#This Row],[Product]])</f>
        <v>Women</v>
      </c>
      <c r="I2594" s="6">
        <v>25</v>
      </c>
      <c r="J2594" s="4">
        <v>3250</v>
      </c>
      <c r="K2594" s="6">
        <f>Tabla2[[#This Row],[Price per Unit]]*Tabla2[[#This Row],[Units Sold]]</f>
        <v>81250</v>
      </c>
      <c r="L2594" s="52">
        <f>Tabla2[[#This Row],[Units Sold]]/Cálculos!$C$11</f>
        <v>1.3110860189417641E-4</v>
      </c>
      <c r="M2594" s="6">
        <f>Tabla2[[#This Row],[Total Sales]]-Tabla2[[#This Row],[Operating Profit]]</f>
        <v>48750</v>
      </c>
      <c r="N2594" s="6">
        <v>32500</v>
      </c>
      <c r="O2594" s="46">
        <f>Tabla2[[#This Row],[Operating Profit]]/Tabla2[[#This Row],[Total Sales]]</f>
        <v>0.4</v>
      </c>
      <c r="P2594" s="1" t="s">
        <v>82</v>
      </c>
    </row>
    <row r="2595" spans="1:16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3" t="str">
        <f>IFERROR(LEFT(Tabla2[[#This Row],[Product]],FIND(" ",Tabla2[[#This Row],[Product]])-3),Tabla2[[#This Row],[Product]])</f>
        <v>Men</v>
      </c>
      <c r="I2595" s="6">
        <v>40</v>
      </c>
      <c r="J2595" s="4">
        <v>4000</v>
      </c>
      <c r="K2595" s="6">
        <f>Tabla2[[#This Row],[Price per Unit]]*Tabla2[[#This Row],[Units Sold]]</f>
        <v>160000</v>
      </c>
      <c r="L2595" s="52">
        <f>Tabla2[[#This Row],[Units Sold]]/Cálculos!$C$11</f>
        <v>1.6136443310052479E-4</v>
      </c>
      <c r="M2595" s="6">
        <f>Tabla2[[#This Row],[Total Sales]]-Tabla2[[#This Row],[Operating Profit]]</f>
        <v>104000</v>
      </c>
      <c r="N2595" s="6">
        <v>56000</v>
      </c>
      <c r="O2595" s="46">
        <f>Tabla2[[#This Row],[Operating Profit]]/Tabla2[[#This Row],[Total Sales]]</f>
        <v>0.35</v>
      </c>
      <c r="P2595" s="1" t="s">
        <v>82</v>
      </c>
    </row>
    <row r="2596" spans="1:16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3" t="str">
        <f>IFERROR(LEFT(Tabla2[[#This Row],[Product]],FIND(" ",Tabla2[[#This Row],[Product]])-3),Tabla2[[#This Row],[Product]])</f>
        <v>Women</v>
      </c>
      <c r="I2596" s="6">
        <v>25</v>
      </c>
      <c r="J2596" s="4">
        <v>5000</v>
      </c>
      <c r="K2596" s="6">
        <f>Tabla2[[#This Row],[Price per Unit]]*Tabla2[[#This Row],[Units Sold]]</f>
        <v>125000</v>
      </c>
      <c r="L2596" s="52">
        <f>Tabla2[[#This Row],[Units Sold]]/Cálculos!$C$11</f>
        <v>2.01705541375656E-4</v>
      </c>
      <c r="M2596" s="6">
        <f>Tabla2[[#This Row],[Total Sales]]-Tabla2[[#This Row],[Operating Profit]]</f>
        <v>62500</v>
      </c>
      <c r="N2596" s="6">
        <v>62500</v>
      </c>
      <c r="O2596" s="46">
        <f>Tabla2[[#This Row],[Operating Profit]]/Tabla2[[#This Row],[Total Sales]]</f>
        <v>0.5</v>
      </c>
      <c r="P2596" s="1" t="s">
        <v>82</v>
      </c>
    </row>
    <row r="2597" spans="1:16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3" t="str">
        <f>IFERROR(LEFT(Tabla2[[#This Row],[Product]],FIND(" ",Tabla2[[#This Row],[Product]])-3),Tabla2[[#This Row],[Product]])</f>
        <v>Men</v>
      </c>
      <c r="I2597" s="6">
        <v>25</v>
      </c>
      <c r="J2597" s="4">
        <v>7200</v>
      </c>
      <c r="K2597" s="6">
        <f>Tabla2[[#This Row],[Price per Unit]]*Tabla2[[#This Row],[Units Sold]]</f>
        <v>180000</v>
      </c>
      <c r="L2597" s="52">
        <f>Tabla2[[#This Row],[Units Sold]]/Cálculos!$C$11</f>
        <v>2.9045597958094464E-4</v>
      </c>
      <c r="M2597" s="6">
        <f>Tabla2[[#This Row],[Total Sales]]-Tabla2[[#This Row],[Operating Profit]]</f>
        <v>108000</v>
      </c>
      <c r="N2597" s="6">
        <v>72000</v>
      </c>
      <c r="O2597" s="46">
        <f>Tabla2[[#This Row],[Operating Profit]]/Tabla2[[#This Row],[Total Sales]]</f>
        <v>0.4</v>
      </c>
      <c r="P2597" s="1" t="s">
        <v>82</v>
      </c>
    </row>
    <row r="2598" spans="1:16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3" t="str">
        <f>IFERROR(LEFT(Tabla2[[#This Row],[Product]],FIND(" ",Tabla2[[#This Row],[Product]])-3),Tabla2[[#This Row],[Product]])</f>
        <v>Men</v>
      </c>
      <c r="I2598" s="6">
        <v>25</v>
      </c>
      <c r="J2598" s="4">
        <v>4000</v>
      </c>
      <c r="K2598" s="6">
        <f>Tabla2[[#This Row],[Price per Unit]]*Tabla2[[#This Row],[Units Sold]]</f>
        <v>100000</v>
      </c>
      <c r="L2598" s="52">
        <f>Tabla2[[#This Row],[Units Sold]]/Cálculos!$C$11</f>
        <v>1.6136443310052479E-4</v>
      </c>
      <c r="M2598" s="6">
        <f>Tabla2[[#This Row],[Total Sales]]-Tabla2[[#This Row],[Operating Profit]]</f>
        <v>65000</v>
      </c>
      <c r="N2598" s="6">
        <v>35000</v>
      </c>
      <c r="O2598" s="46">
        <f>Tabla2[[#This Row],[Operating Profit]]/Tabla2[[#This Row],[Total Sales]]</f>
        <v>0.35</v>
      </c>
      <c r="P2598" s="1" t="s">
        <v>82</v>
      </c>
    </row>
    <row r="2599" spans="1:16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3" t="str">
        <f>IFERROR(LEFT(Tabla2[[#This Row],[Product]],FIND(" ",Tabla2[[#This Row],[Product]])-3),Tabla2[[#This Row],[Product]])</f>
        <v>Women</v>
      </c>
      <c r="I2599" s="6">
        <v>15.000000000000002</v>
      </c>
      <c r="J2599" s="4">
        <v>4250</v>
      </c>
      <c r="K2599" s="6">
        <f>Tabla2[[#This Row],[Price per Unit]]*Tabla2[[#This Row],[Units Sold]]</f>
        <v>63750.000000000007</v>
      </c>
      <c r="L2599" s="52">
        <f>Tabla2[[#This Row],[Units Sold]]/Cálculos!$C$11</f>
        <v>1.7144971016930759E-4</v>
      </c>
      <c r="M2599" s="6">
        <f>Tabla2[[#This Row],[Total Sales]]-Tabla2[[#This Row],[Operating Profit]]</f>
        <v>38250</v>
      </c>
      <c r="N2599" s="6">
        <v>25500.000000000004</v>
      </c>
      <c r="O2599" s="46">
        <f>Tabla2[[#This Row],[Operating Profit]]/Tabla2[[#This Row],[Total Sales]]</f>
        <v>0.4</v>
      </c>
      <c r="P2599" s="1" t="s">
        <v>82</v>
      </c>
    </row>
    <row r="2600" spans="1:16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3" t="str">
        <f>IFERROR(LEFT(Tabla2[[#This Row],[Product]],FIND(" ",Tabla2[[#This Row],[Product]])-3),Tabla2[[#This Row],[Product]])</f>
        <v>Women</v>
      </c>
      <c r="I2600" s="6">
        <v>19.999999999999996</v>
      </c>
      <c r="J2600" s="4">
        <v>2750</v>
      </c>
      <c r="K2600" s="6">
        <f>Tabla2[[#This Row],[Price per Unit]]*Tabla2[[#This Row],[Units Sold]]</f>
        <v>54999.999999999993</v>
      </c>
      <c r="L2600" s="52">
        <f>Tabla2[[#This Row],[Units Sold]]/Cálculos!$C$11</f>
        <v>1.109380477566108E-4</v>
      </c>
      <c r="M2600" s="6">
        <f>Tabla2[[#This Row],[Total Sales]]-Tabla2[[#This Row],[Operating Profit]]</f>
        <v>32999.999999999993</v>
      </c>
      <c r="N2600" s="6">
        <v>22000</v>
      </c>
      <c r="O2600" s="46">
        <f>Tabla2[[#This Row],[Operating Profit]]/Tabla2[[#This Row],[Total Sales]]</f>
        <v>0.40000000000000008</v>
      </c>
      <c r="P2600" s="1" t="s">
        <v>82</v>
      </c>
    </row>
    <row r="2601" spans="1:16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3" t="str">
        <f>IFERROR(LEFT(Tabla2[[#This Row],[Product]],FIND(" ",Tabla2[[#This Row],[Product]])-3),Tabla2[[#This Row],[Product]])</f>
        <v>Men</v>
      </c>
      <c r="I2601" s="6">
        <v>35.000000000000007</v>
      </c>
      <c r="J2601" s="4">
        <v>3250</v>
      </c>
      <c r="K2601" s="6">
        <f>Tabla2[[#This Row],[Price per Unit]]*Tabla2[[#This Row],[Units Sold]]</f>
        <v>113750.00000000003</v>
      </c>
      <c r="L2601" s="52">
        <f>Tabla2[[#This Row],[Units Sold]]/Cálculos!$C$11</f>
        <v>1.3110860189417641E-4</v>
      </c>
      <c r="M2601" s="6">
        <f>Tabla2[[#This Row],[Total Sales]]-Tabla2[[#This Row],[Operating Profit]]</f>
        <v>73937.500000000029</v>
      </c>
      <c r="N2601" s="6">
        <v>39812.500000000007</v>
      </c>
      <c r="O2601" s="46">
        <f>Tabla2[[#This Row],[Operating Profit]]/Tabla2[[#This Row],[Total Sales]]</f>
        <v>0.35</v>
      </c>
      <c r="P2601" s="1" t="s">
        <v>82</v>
      </c>
    </row>
    <row r="2602" spans="1:16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3" t="str">
        <f>IFERROR(LEFT(Tabla2[[#This Row],[Product]],FIND(" ",Tabla2[[#This Row],[Product]])-3),Tabla2[[#This Row],[Product]])</f>
        <v>Women</v>
      </c>
      <c r="I2602" s="6">
        <v>25</v>
      </c>
      <c r="J2602" s="4">
        <v>4250</v>
      </c>
      <c r="K2602" s="6">
        <f>Tabla2[[#This Row],[Price per Unit]]*Tabla2[[#This Row],[Units Sold]]</f>
        <v>106250</v>
      </c>
      <c r="L2602" s="52">
        <f>Tabla2[[#This Row],[Units Sold]]/Cálculos!$C$11</f>
        <v>1.7144971016930759E-4</v>
      </c>
      <c r="M2602" s="6">
        <f>Tabla2[[#This Row],[Total Sales]]-Tabla2[[#This Row],[Operating Profit]]</f>
        <v>53125</v>
      </c>
      <c r="N2602" s="6">
        <v>53125</v>
      </c>
      <c r="O2602" s="46">
        <f>Tabla2[[#This Row],[Operating Profit]]/Tabla2[[#This Row],[Total Sales]]</f>
        <v>0.5</v>
      </c>
      <c r="P2602" s="1" t="s">
        <v>82</v>
      </c>
    </row>
    <row r="2603" spans="1:16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3" t="str">
        <f>IFERROR(LEFT(Tabla2[[#This Row],[Product]],FIND(" ",Tabla2[[#This Row],[Product]])-3),Tabla2[[#This Row],[Product]])</f>
        <v>Men</v>
      </c>
      <c r="I2603" s="6">
        <v>25</v>
      </c>
      <c r="J2603" s="4">
        <v>6750</v>
      </c>
      <c r="K2603" s="6">
        <f>Tabla2[[#This Row],[Price per Unit]]*Tabla2[[#This Row],[Units Sold]]</f>
        <v>168750</v>
      </c>
      <c r="L2603" s="52">
        <f>Tabla2[[#This Row],[Units Sold]]/Cálculos!$C$11</f>
        <v>2.7230248085713561E-4</v>
      </c>
      <c r="M2603" s="6">
        <f>Tabla2[[#This Row],[Total Sales]]-Tabla2[[#This Row],[Operating Profit]]</f>
        <v>101250</v>
      </c>
      <c r="N2603" s="6">
        <v>67500</v>
      </c>
      <c r="O2603" s="46">
        <f>Tabla2[[#This Row],[Operating Profit]]/Tabla2[[#This Row],[Total Sales]]</f>
        <v>0.4</v>
      </c>
      <c r="P2603" s="1" t="s">
        <v>82</v>
      </c>
    </row>
    <row r="2604" spans="1:16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3" t="str">
        <f>IFERROR(LEFT(Tabla2[[#This Row],[Product]],FIND(" ",Tabla2[[#This Row],[Product]])-3),Tabla2[[#This Row],[Product]])</f>
        <v>Men</v>
      </c>
      <c r="I2604" s="6">
        <v>25</v>
      </c>
      <c r="J2604" s="4">
        <v>3750</v>
      </c>
      <c r="K2604" s="6">
        <f>Tabla2[[#This Row],[Price per Unit]]*Tabla2[[#This Row],[Units Sold]]</f>
        <v>93750</v>
      </c>
      <c r="L2604" s="52">
        <f>Tabla2[[#This Row],[Units Sold]]/Cálculos!$C$11</f>
        <v>1.5127915603174201E-4</v>
      </c>
      <c r="M2604" s="6">
        <f>Tabla2[[#This Row],[Total Sales]]-Tabla2[[#This Row],[Operating Profit]]</f>
        <v>60937.5</v>
      </c>
      <c r="N2604" s="6">
        <v>32812.5</v>
      </c>
      <c r="O2604" s="46">
        <f>Tabla2[[#This Row],[Operating Profit]]/Tabla2[[#This Row],[Total Sales]]</f>
        <v>0.35</v>
      </c>
      <c r="P2604" s="1" t="s">
        <v>82</v>
      </c>
    </row>
    <row r="2605" spans="1:16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3" t="str">
        <f>IFERROR(LEFT(Tabla2[[#This Row],[Product]],FIND(" ",Tabla2[[#This Row],[Product]])-3),Tabla2[[#This Row],[Product]])</f>
        <v>Women</v>
      </c>
      <c r="I2605" s="6">
        <v>15.000000000000002</v>
      </c>
      <c r="J2605" s="4">
        <v>3750</v>
      </c>
      <c r="K2605" s="6">
        <f>Tabla2[[#This Row],[Price per Unit]]*Tabla2[[#This Row],[Units Sold]]</f>
        <v>56250.000000000007</v>
      </c>
      <c r="L2605" s="52">
        <f>Tabla2[[#This Row],[Units Sold]]/Cálculos!$C$11</f>
        <v>1.5127915603174201E-4</v>
      </c>
      <c r="M2605" s="6">
        <f>Tabla2[[#This Row],[Total Sales]]-Tabla2[[#This Row],[Operating Profit]]</f>
        <v>33750</v>
      </c>
      <c r="N2605" s="6">
        <v>22500.000000000004</v>
      </c>
      <c r="O2605" s="46">
        <f>Tabla2[[#This Row],[Operating Profit]]/Tabla2[[#This Row],[Total Sales]]</f>
        <v>0.4</v>
      </c>
      <c r="P2605" s="1" t="s">
        <v>82</v>
      </c>
    </row>
    <row r="2606" spans="1:16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3" t="str">
        <f>IFERROR(LEFT(Tabla2[[#This Row],[Product]],FIND(" ",Tabla2[[#This Row],[Product]])-3),Tabla2[[#This Row],[Product]])</f>
        <v>Women</v>
      </c>
      <c r="I2606" s="6">
        <v>19.999999999999996</v>
      </c>
      <c r="J2606" s="4">
        <v>3000</v>
      </c>
      <c r="K2606" s="6">
        <f>Tabla2[[#This Row],[Price per Unit]]*Tabla2[[#This Row],[Units Sold]]</f>
        <v>59999.999999999993</v>
      </c>
      <c r="L2606" s="52">
        <f>Tabla2[[#This Row],[Units Sold]]/Cálculos!$C$11</f>
        <v>1.210233248253936E-4</v>
      </c>
      <c r="M2606" s="6">
        <f>Tabla2[[#This Row],[Total Sales]]-Tabla2[[#This Row],[Operating Profit]]</f>
        <v>35999.999999999993</v>
      </c>
      <c r="N2606" s="6">
        <v>24000</v>
      </c>
      <c r="O2606" s="46">
        <f>Tabla2[[#This Row],[Operating Profit]]/Tabla2[[#This Row],[Total Sales]]</f>
        <v>0.4</v>
      </c>
      <c r="P2606" s="1" t="s">
        <v>82</v>
      </c>
    </row>
    <row r="2607" spans="1:16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3" t="str">
        <f>IFERROR(LEFT(Tabla2[[#This Row],[Product]],FIND(" ",Tabla2[[#This Row],[Product]])-3),Tabla2[[#This Row],[Product]])</f>
        <v>Men</v>
      </c>
      <c r="I2607" s="6">
        <v>40</v>
      </c>
      <c r="J2607" s="4">
        <v>3250</v>
      </c>
      <c r="K2607" s="6">
        <f>Tabla2[[#This Row],[Price per Unit]]*Tabla2[[#This Row],[Units Sold]]</f>
        <v>130000</v>
      </c>
      <c r="L2607" s="52">
        <f>Tabla2[[#This Row],[Units Sold]]/Cálculos!$C$11</f>
        <v>1.3110860189417641E-4</v>
      </c>
      <c r="M2607" s="6">
        <f>Tabla2[[#This Row],[Total Sales]]-Tabla2[[#This Row],[Operating Profit]]</f>
        <v>84500</v>
      </c>
      <c r="N2607" s="6">
        <v>45500</v>
      </c>
      <c r="O2607" s="46">
        <f>Tabla2[[#This Row],[Operating Profit]]/Tabla2[[#This Row],[Total Sales]]</f>
        <v>0.35</v>
      </c>
      <c r="P2607" s="1" t="s">
        <v>82</v>
      </c>
    </row>
    <row r="2608" spans="1:16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3" t="str">
        <f>IFERROR(LEFT(Tabla2[[#This Row],[Product]],FIND(" ",Tabla2[[#This Row],[Product]])-3),Tabla2[[#This Row],[Product]])</f>
        <v>Women</v>
      </c>
      <c r="I2608" s="6">
        <v>30.000000000000004</v>
      </c>
      <c r="J2608" s="4">
        <v>4750</v>
      </c>
      <c r="K2608" s="6">
        <f>Tabla2[[#This Row],[Price per Unit]]*Tabla2[[#This Row],[Units Sold]]</f>
        <v>142500.00000000003</v>
      </c>
      <c r="L2608" s="52">
        <f>Tabla2[[#This Row],[Units Sold]]/Cálculos!$C$11</f>
        <v>1.9162026430687319E-4</v>
      </c>
      <c r="M2608" s="6">
        <f>Tabla2[[#This Row],[Total Sales]]-Tabla2[[#This Row],[Operating Profit]]</f>
        <v>71250.000000000015</v>
      </c>
      <c r="N2608" s="6">
        <v>71250.000000000015</v>
      </c>
      <c r="O2608" s="46">
        <f>Tabla2[[#This Row],[Operating Profit]]/Tabla2[[#This Row],[Total Sales]]</f>
        <v>0.5</v>
      </c>
      <c r="P2608" s="1" t="s">
        <v>82</v>
      </c>
    </row>
    <row r="2609" spans="1:16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3" t="str">
        <f>IFERROR(LEFT(Tabla2[[#This Row],[Product]],FIND(" ",Tabla2[[#This Row],[Product]])-3),Tabla2[[#This Row],[Product]])</f>
        <v>Men</v>
      </c>
      <c r="I2609" s="6">
        <v>40</v>
      </c>
      <c r="J2609" s="4">
        <v>7450</v>
      </c>
      <c r="K2609" s="6">
        <f>Tabla2[[#This Row],[Price per Unit]]*Tabla2[[#This Row],[Units Sold]]</f>
        <v>298000</v>
      </c>
      <c r="L2609" s="52">
        <f>Tabla2[[#This Row],[Units Sold]]/Cálculos!$C$11</f>
        <v>3.0054125664972744E-4</v>
      </c>
      <c r="M2609" s="6">
        <f>Tabla2[[#This Row],[Total Sales]]-Tabla2[[#This Row],[Operating Profit]]</f>
        <v>178800</v>
      </c>
      <c r="N2609" s="6">
        <v>119200</v>
      </c>
      <c r="O2609" s="46">
        <f>Tabla2[[#This Row],[Operating Profit]]/Tabla2[[#This Row],[Total Sales]]</f>
        <v>0.4</v>
      </c>
      <c r="P2609" s="1" t="s">
        <v>82</v>
      </c>
    </row>
    <row r="2610" spans="1:16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3" t="str">
        <f>IFERROR(LEFT(Tabla2[[#This Row],[Product]],FIND(" ",Tabla2[[#This Row],[Product]])-3),Tabla2[[#This Row],[Product]])</f>
        <v>Men</v>
      </c>
      <c r="I2610" s="6">
        <v>40</v>
      </c>
      <c r="J2610" s="4">
        <v>4500</v>
      </c>
      <c r="K2610" s="6">
        <f>Tabla2[[#This Row],[Price per Unit]]*Tabla2[[#This Row],[Units Sold]]</f>
        <v>180000</v>
      </c>
      <c r="L2610" s="52">
        <f>Tabla2[[#This Row],[Units Sold]]/Cálculos!$C$11</f>
        <v>1.8153498723809039E-4</v>
      </c>
      <c r="M2610" s="6">
        <f>Tabla2[[#This Row],[Total Sales]]-Tabla2[[#This Row],[Operating Profit]]</f>
        <v>117000</v>
      </c>
      <c r="N2610" s="6">
        <v>62999.999999999993</v>
      </c>
      <c r="O2610" s="46">
        <f>Tabla2[[#This Row],[Operating Profit]]/Tabla2[[#This Row],[Total Sales]]</f>
        <v>0.35</v>
      </c>
      <c r="P2610" s="1" t="s">
        <v>82</v>
      </c>
    </row>
    <row r="2611" spans="1:16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3" t="str">
        <f>IFERROR(LEFT(Tabla2[[#This Row],[Product]],FIND(" ",Tabla2[[#This Row],[Product]])-3),Tabla2[[#This Row],[Product]])</f>
        <v>Women</v>
      </c>
      <c r="I2611" s="6">
        <v>35</v>
      </c>
      <c r="J2611" s="4">
        <v>4250</v>
      </c>
      <c r="K2611" s="6">
        <f>Tabla2[[#This Row],[Price per Unit]]*Tabla2[[#This Row],[Units Sold]]</f>
        <v>148750</v>
      </c>
      <c r="L2611" s="52">
        <f>Tabla2[[#This Row],[Units Sold]]/Cálculos!$C$11</f>
        <v>1.7144971016930759E-4</v>
      </c>
      <c r="M2611" s="6">
        <f>Tabla2[[#This Row],[Total Sales]]-Tabla2[[#This Row],[Operating Profit]]</f>
        <v>89250</v>
      </c>
      <c r="N2611" s="6">
        <v>59500</v>
      </c>
      <c r="O2611" s="46">
        <f>Tabla2[[#This Row],[Operating Profit]]/Tabla2[[#This Row],[Total Sales]]</f>
        <v>0.4</v>
      </c>
      <c r="P2611" s="1" t="s">
        <v>82</v>
      </c>
    </row>
    <row r="2612" spans="1:16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3" t="str">
        <f>IFERROR(LEFT(Tabla2[[#This Row],[Product]],FIND(" ",Tabla2[[#This Row],[Product]])-3),Tabla2[[#This Row],[Product]])</f>
        <v>Women</v>
      </c>
      <c r="I2612" s="6">
        <v>35</v>
      </c>
      <c r="J2612" s="4">
        <v>3750</v>
      </c>
      <c r="K2612" s="6">
        <f>Tabla2[[#This Row],[Price per Unit]]*Tabla2[[#This Row],[Units Sold]]</f>
        <v>131250</v>
      </c>
      <c r="L2612" s="52">
        <f>Tabla2[[#This Row],[Units Sold]]/Cálculos!$C$11</f>
        <v>1.5127915603174201E-4</v>
      </c>
      <c r="M2612" s="6">
        <f>Tabla2[[#This Row],[Total Sales]]-Tabla2[[#This Row],[Operating Profit]]</f>
        <v>78750</v>
      </c>
      <c r="N2612" s="6">
        <v>52500</v>
      </c>
      <c r="O2612" s="46">
        <f>Tabla2[[#This Row],[Operating Profit]]/Tabla2[[#This Row],[Total Sales]]</f>
        <v>0.4</v>
      </c>
      <c r="P2612" s="1" t="s">
        <v>82</v>
      </c>
    </row>
    <row r="2613" spans="1:16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3" t="str">
        <f>IFERROR(LEFT(Tabla2[[#This Row],[Product]],FIND(" ",Tabla2[[#This Row],[Product]])-3),Tabla2[[#This Row],[Product]])</f>
        <v>Men</v>
      </c>
      <c r="I2613" s="6">
        <v>44.999999999999993</v>
      </c>
      <c r="J2613" s="4">
        <v>4000</v>
      </c>
      <c r="K2613" s="6">
        <f>Tabla2[[#This Row],[Price per Unit]]*Tabla2[[#This Row],[Units Sold]]</f>
        <v>179999.99999999997</v>
      </c>
      <c r="L2613" s="52">
        <f>Tabla2[[#This Row],[Units Sold]]/Cálculos!$C$11</f>
        <v>1.6136443310052479E-4</v>
      </c>
      <c r="M2613" s="6">
        <f>Tabla2[[#This Row],[Total Sales]]-Tabla2[[#This Row],[Operating Profit]]</f>
        <v>116999.99999999999</v>
      </c>
      <c r="N2613" s="6">
        <v>62999.999999999985</v>
      </c>
      <c r="O2613" s="46">
        <f>Tabla2[[#This Row],[Operating Profit]]/Tabla2[[#This Row],[Total Sales]]</f>
        <v>0.35</v>
      </c>
      <c r="P2613" s="1" t="s">
        <v>82</v>
      </c>
    </row>
    <row r="2614" spans="1:16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3" t="str">
        <f>IFERROR(LEFT(Tabla2[[#This Row],[Product]],FIND(" ",Tabla2[[#This Row],[Product]])-3),Tabla2[[#This Row],[Product]])</f>
        <v>Women</v>
      </c>
      <c r="I2614" s="6">
        <v>49.999999999999993</v>
      </c>
      <c r="J2614" s="4">
        <v>5000</v>
      </c>
      <c r="K2614" s="6">
        <f>Tabla2[[#This Row],[Price per Unit]]*Tabla2[[#This Row],[Units Sold]]</f>
        <v>249999.99999999997</v>
      </c>
      <c r="L2614" s="52">
        <f>Tabla2[[#This Row],[Units Sold]]/Cálculos!$C$11</f>
        <v>2.01705541375656E-4</v>
      </c>
      <c r="M2614" s="6">
        <f>Tabla2[[#This Row],[Total Sales]]-Tabla2[[#This Row],[Operating Profit]]</f>
        <v>124999.99999999999</v>
      </c>
      <c r="N2614" s="6">
        <v>124999.99999999999</v>
      </c>
      <c r="O2614" s="46">
        <f>Tabla2[[#This Row],[Operating Profit]]/Tabla2[[#This Row],[Total Sales]]</f>
        <v>0.5</v>
      </c>
      <c r="P2614" s="1" t="s">
        <v>82</v>
      </c>
    </row>
    <row r="2615" spans="1:16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3" t="str">
        <f>IFERROR(LEFT(Tabla2[[#This Row],[Product]],FIND(" ",Tabla2[[#This Row],[Product]])-3),Tabla2[[#This Row],[Product]])</f>
        <v>Men</v>
      </c>
      <c r="I2615" s="6">
        <v>44.999999999999993</v>
      </c>
      <c r="J2615" s="4">
        <v>7500</v>
      </c>
      <c r="K2615" s="6">
        <f>Tabla2[[#This Row],[Price per Unit]]*Tabla2[[#This Row],[Units Sold]]</f>
        <v>337499.99999999994</v>
      </c>
      <c r="L2615" s="52">
        <f>Tabla2[[#This Row],[Units Sold]]/Cálculos!$C$11</f>
        <v>3.0255831206348402E-4</v>
      </c>
      <c r="M2615" s="6">
        <f>Tabla2[[#This Row],[Total Sales]]-Tabla2[[#This Row],[Operating Profit]]</f>
        <v>202499.99999999997</v>
      </c>
      <c r="N2615" s="6">
        <v>134999.99999999997</v>
      </c>
      <c r="O2615" s="46">
        <f>Tabla2[[#This Row],[Operating Profit]]/Tabla2[[#This Row],[Total Sales]]</f>
        <v>0.39999999999999997</v>
      </c>
      <c r="P2615" s="1" t="s">
        <v>82</v>
      </c>
    </row>
    <row r="2616" spans="1:16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3" t="str">
        <f>IFERROR(LEFT(Tabla2[[#This Row],[Product]],FIND(" ",Tabla2[[#This Row],[Product]])-3),Tabla2[[#This Row],[Product]])</f>
        <v>Men</v>
      </c>
      <c r="I2616" s="6">
        <v>40</v>
      </c>
      <c r="J2616" s="4">
        <v>5000</v>
      </c>
      <c r="K2616" s="6">
        <f>Tabla2[[#This Row],[Price per Unit]]*Tabla2[[#This Row],[Units Sold]]</f>
        <v>200000</v>
      </c>
      <c r="L2616" s="52">
        <f>Tabla2[[#This Row],[Units Sold]]/Cálculos!$C$11</f>
        <v>2.01705541375656E-4</v>
      </c>
      <c r="M2616" s="6">
        <f>Tabla2[[#This Row],[Total Sales]]-Tabla2[[#This Row],[Operating Profit]]</f>
        <v>130000</v>
      </c>
      <c r="N2616" s="6">
        <v>70000</v>
      </c>
      <c r="O2616" s="46">
        <f>Tabla2[[#This Row],[Operating Profit]]/Tabla2[[#This Row],[Total Sales]]</f>
        <v>0.35</v>
      </c>
      <c r="P2616" s="1" t="s">
        <v>82</v>
      </c>
    </row>
    <row r="2617" spans="1:16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3" t="str">
        <f>IFERROR(LEFT(Tabla2[[#This Row],[Product]],FIND(" ",Tabla2[[#This Row],[Product]])-3),Tabla2[[#This Row],[Product]])</f>
        <v>Women</v>
      </c>
      <c r="I2617" s="6">
        <v>45</v>
      </c>
      <c r="J2617" s="4">
        <v>4750</v>
      </c>
      <c r="K2617" s="6">
        <f>Tabla2[[#This Row],[Price per Unit]]*Tabla2[[#This Row],[Units Sold]]</f>
        <v>213750</v>
      </c>
      <c r="L2617" s="52">
        <f>Tabla2[[#This Row],[Units Sold]]/Cálculos!$C$11</f>
        <v>1.9162026430687319E-4</v>
      </c>
      <c r="M2617" s="6">
        <f>Tabla2[[#This Row],[Total Sales]]-Tabla2[[#This Row],[Operating Profit]]</f>
        <v>128250</v>
      </c>
      <c r="N2617" s="6">
        <v>85500</v>
      </c>
      <c r="O2617" s="46">
        <f>Tabla2[[#This Row],[Operating Profit]]/Tabla2[[#This Row],[Total Sales]]</f>
        <v>0.4</v>
      </c>
      <c r="P2617" s="1" t="s">
        <v>82</v>
      </c>
    </row>
    <row r="2618" spans="1:16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3" t="str">
        <f>IFERROR(LEFT(Tabla2[[#This Row],[Product]],FIND(" ",Tabla2[[#This Row],[Product]])-3),Tabla2[[#This Row],[Product]])</f>
        <v>Women</v>
      </c>
      <c r="I2618" s="6">
        <v>45</v>
      </c>
      <c r="J2618" s="4">
        <v>4500</v>
      </c>
      <c r="K2618" s="6">
        <f>Tabla2[[#This Row],[Price per Unit]]*Tabla2[[#This Row],[Units Sold]]</f>
        <v>202500</v>
      </c>
      <c r="L2618" s="52">
        <f>Tabla2[[#This Row],[Units Sold]]/Cálculos!$C$11</f>
        <v>1.8153498723809039E-4</v>
      </c>
      <c r="M2618" s="6">
        <f>Tabla2[[#This Row],[Total Sales]]-Tabla2[[#This Row],[Operating Profit]]</f>
        <v>121500</v>
      </c>
      <c r="N2618" s="6">
        <v>81000</v>
      </c>
      <c r="O2618" s="46">
        <f>Tabla2[[#This Row],[Operating Profit]]/Tabla2[[#This Row],[Total Sales]]</f>
        <v>0.4</v>
      </c>
      <c r="P2618" s="1" t="s">
        <v>82</v>
      </c>
    </row>
    <row r="2619" spans="1:16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3" t="str">
        <f>IFERROR(LEFT(Tabla2[[#This Row],[Product]],FIND(" ",Tabla2[[#This Row],[Product]])-3),Tabla2[[#This Row],[Product]])</f>
        <v>Men</v>
      </c>
      <c r="I2619" s="6">
        <v>60</v>
      </c>
      <c r="J2619" s="4">
        <v>4500</v>
      </c>
      <c r="K2619" s="6">
        <f>Tabla2[[#This Row],[Price per Unit]]*Tabla2[[#This Row],[Units Sold]]</f>
        <v>270000</v>
      </c>
      <c r="L2619" s="52">
        <f>Tabla2[[#This Row],[Units Sold]]/Cálculos!$C$11</f>
        <v>1.8153498723809039E-4</v>
      </c>
      <c r="M2619" s="6">
        <f>Tabla2[[#This Row],[Total Sales]]-Tabla2[[#This Row],[Operating Profit]]</f>
        <v>175500</v>
      </c>
      <c r="N2619" s="6">
        <v>94500</v>
      </c>
      <c r="O2619" s="46">
        <f>Tabla2[[#This Row],[Operating Profit]]/Tabla2[[#This Row],[Total Sales]]</f>
        <v>0.35</v>
      </c>
      <c r="P2619" s="1" t="s">
        <v>82</v>
      </c>
    </row>
    <row r="2620" spans="1:16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3" t="str">
        <f>IFERROR(LEFT(Tabla2[[#This Row],[Product]],FIND(" ",Tabla2[[#This Row],[Product]])-3),Tabla2[[#This Row],[Product]])</f>
        <v>Women</v>
      </c>
      <c r="I2620" s="6">
        <v>65</v>
      </c>
      <c r="J2620" s="4">
        <v>6250</v>
      </c>
      <c r="K2620" s="6">
        <f>Tabla2[[#This Row],[Price per Unit]]*Tabla2[[#This Row],[Units Sold]]</f>
        <v>406250</v>
      </c>
      <c r="L2620" s="52">
        <f>Tabla2[[#This Row],[Units Sold]]/Cálculos!$C$11</f>
        <v>2.5213192671957001E-4</v>
      </c>
      <c r="M2620" s="6">
        <f>Tabla2[[#This Row],[Total Sales]]-Tabla2[[#This Row],[Operating Profit]]</f>
        <v>203125</v>
      </c>
      <c r="N2620" s="6">
        <v>203125</v>
      </c>
      <c r="O2620" s="46">
        <f>Tabla2[[#This Row],[Operating Profit]]/Tabla2[[#This Row],[Total Sales]]</f>
        <v>0.5</v>
      </c>
      <c r="P2620" s="1" t="s">
        <v>82</v>
      </c>
    </row>
    <row r="2621" spans="1:16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3" t="str">
        <f>IFERROR(LEFT(Tabla2[[#This Row],[Product]],FIND(" ",Tabla2[[#This Row],[Product]])-3),Tabla2[[#This Row],[Product]])</f>
        <v>Men</v>
      </c>
      <c r="I2621" s="6">
        <v>60</v>
      </c>
      <c r="J2621" s="4">
        <v>8500</v>
      </c>
      <c r="K2621" s="6">
        <f>Tabla2[[#This Row],[Price per Unit]]*Tabla2[[#This Row],[Units Sold]]</f>
        <v>510000</v>
      </c>
      <c r="L2621" s="52">
        <f>Tabla2[[#This Row],[Units Sold]]/Cálculos!$C$11</f>
        <v>3.4289942033861518E-4</v>
      </c>
      <c r="M2621" s="6">
        <f>Tabla2[[#This Row],[Total Sales]]-Tabla2[[#This Row],[Operating Profit]]</f>
        <v>306000</v>
      </c>
      <c r="N2621" s="6">
        <v>204000</v>
      </c>
      <c r="O2621" s="46">
        <f>Tabla2[[#This Row],[Operating Profit]]/Tabla2[[#This Row],[Total Sales]]</f>
        <v>0.4</v>
      </c>
      <c r="P2621" s="1" t="s">
        <v>82</v>
      </c>
    </row>
    <row r="2622" spans="1:16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3" t="str">
        <f>IFERROR(LEFT(Tabla2[[#This Row],[Product]],FIND(" ",Tabla2[[#This Row],[Product]])-3),Tabla2[[#This Row],[Product]])</f>
        <v>Men</v>
      </c>
      <c r="I2622" s="6">
        <v>55.000000000000007</v>
      </c>
      <c r="J2622" s="4">
        <v>6000</v>
      </c>
      <c r="K2622" s="6">
        <f>Tabla2[[#This Row],[Price per Unit]]*Tabla2[[#This Row],[Units Sold]]</f>
        <v>330000.00000000006</v>
      </c>
      <c r="L2622" s="52">
        <f>Tabla2[[#This Row],[Units Sold]]/Cálculos!$C$11</f>
        <v>2.4204664965078721E-4</v>
      </c>
      <c r="M2622" s="6">
        <f>Tabla2[[#This Row],[Total Sales]]-Tabla2[[#This Row],[Operating Profit]]</f>
        <v>214500.00000000006</v>
      </c>
      <c r="N2622" s="6">
        <v>115500.00000000001</v>
      </c>
      <c r="O2622" s="46">
        <f>Tabla2[[#This Row],[Operating Profit]]/Tabla2[[#This Row],[Total Sales]]</f>
        <v>0.35</v>
      </c>
      <c r="P2622" s="1" t="s">
        <v>82</v>
      </c>
    </row>
    <row r="2623" spans="1:16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3" t="str">
        <f>IFERROR(LEFT(Tabla2[[#This Row],[Product]],FIND(" ",Tabla2[[#This Row],[Product]])-3),Tabla2[[#This Row],[Product]])</f>
        <v>Women</v>
      </c>
      <c r="I2623" s="6">
        <v>50</v>
      </c>
      <c r="J2623" s="4">
        <v>5250</v>
      </c>
      <c r="K2623" s="6">
        <f>Tabla2[[#This Row],[Price per Unit]]*Tabla2[[#This Row],[Units Sold]]</f>
        <v>262500</v>
      </c>
      <c r="L2623" s="52">
        <f>Tabla2[[#This Row],[Units Sold]]/Cálculos!$C$11</f>
        <v>2.117908184444388E-4</v>
      </c>
      <c r="M2623" s="6">
        <f>Tabla2[[#This Row],[Total Sales]]-Tabla2[[#This Row],[Operating Profit]]</f>
        <v>157500</v>
      </c>
      <c r="N2623" s="6">
        <v>105000</v>
      </c>
      <c r="O2623" s="46">
        <f>Tabla2[[#This Row],[Operating Profit]]/Tabla2[[#This Row],[Total Sales]]</f>
        <v>0.4</v>
      </c>
      <c r="P2623" s="1" t="s">
        <v>82</v>
      </c>
    </row>
    <row r="2624" spans="1:16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3" t="str">
        <f>IFERROR(LEFT(Tabla2[[#This Row],[Product]],FIND(" ",Tabla2[[#This Row],[Product]])-3),Tabla2[[#This Row],[Product]])</f>
        <v>Women</v>
      </c>
      <c r="I2624" s="6">
        <v>50</v>
      </c>
      <c r="J2624" s="4">
        <v>4750</v>
      </c>
      <c r="K2624" s="6">
        <f>Tabla2[[#This Row],[Price per Unit]]*Tabla2[[#This Row],[Units Sold]]</f>
        <v>237500</v>
      </c>
      <c r="L2624" s="52">
        <f>Tabla2[[#This Row],[Units Sold]]/Cálculos!$C$11</f>
        <v>1.9162026430687319E-4</v>
      </c>
      <c r="M2624" s="6">
        <f>Tabla2[[#This Row],[Total Sales]]-Tabla2[[#This Row],[Operating Profit]]</f>
        <v>142500</v>
      </c>
      <c r="N2624" s="6">
        <v>95000</v>
      </c>
      <c r="O2624" s="46">
        <f>Tabla2[[#This Row],[Operating Profit]]/Tabla2[[#This Row],[Total Sales]]</f>
        <v>0.4</v>
      </c>
      <c r="P2624" s="1" t="s">
        <v>82</v>
      </c>
    </row>
    <row r="2625" spans="1:16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3" t="str">
        <f>IFERROR(LEFT(Tabla2[[#This Row],[Product]],FIND(" ",Tabla2[[#This Row],[Product]])-3),Tabla2[[#This Row],[Product]])</f>
        <v>Men</v>
      </c>
      <c r="I2625" s="6">
        <v>60</v>
      </c>
      <c r="J2625" s="4">
        <v>5000</v>
      </c>
      <c r="K2625" s="6">
        <f>Tabla2[[#This Row],[Price per Unit]]*Tabla2[[#This Row],[Units Sold]]</f>
        <v>300000</v>
      </c>
      <c r="L2625" s="52">
        <f>Tabla2[[#This Row],[Units Sold]]/Cálculos!$C$11</f>
        <v>2.01705541375656E-4</v>
      </c>
      <c r="M2625" s="6">
        <f>Tabla2[[#This Row],[Total Sales]]-Tabla2[[#This Row],[Operating Profit]]</f>
        <v>195000</v>
      </c>
      <c r="N2625" s="6">
        <v>105000</v>
      </c>
      <c r="O2625" s="46">
        <f>Tabla2[[#This Row],[Operating Profit]]/Tabla2[[#This Row],[Total Sales]]</f>
        <v>0.35</v>
      </c>
      <c r="P2625" s="1" t="s">
        <v>82</v>
      </c>
    </row>
    <row r="2626" spans="1:16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3" t="str">
        <f>IFERROR(LEFT(Tabla2[[#This Row],[Product]],FIND(" ",Tabla2[[#This Row],[Product]])-3),Tabla2[[#This Row],[Product]])</f>
        <v>Women</v>
      </c>
      <c r="I2626" s="6">
        <v>65</v>
      </c>
      <c r="J2626" s="4">
        <v>6750</v>
      </c>
      <c r="K2626" s="6">
        <f>Tabla2[[#This Row],[Price per Unit]]*Tabla2[[#This Row],[Units Sold]]</f>
        <v>438750</v>
      </c>
      <c r="L2626" s="52">
        <f>Tabla2[[#This Row],[Units Sold]]/Cálculos!$C$11</f>
        <v>2.7230248085713561E-4</v>
      </c>
      <c r="M2626" s="6">
        <f>Tabla2[[#This Row],[Total Sales]]-Tabla2[[#This Row],[Operating Profit]]</f>
        <v>219375</v>
      </c>
      <c r="N2626" s="6">
        <v>219375</v>
      </c>
      <c r="O2626" s="46">
        <f>Tabla2[[#This Row],[Operating Profit]]/Tabla2[[#This Row],[Total Sales]]</f>
        <v>0.5</v>
      </c>
      <c r="P2626" s="1" t="s">
        <v>82</v>
      </c>
    </row>
    <row r="2627" spans="1:16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3" t="str">
        <f>IFERROR(LEFT(Tabla2[[#This Row],[Product]],FIND(" ",Tabla2[[#This Row],[Product]])-3),Tabla2[[#This Row],[Product]])</f>
        <v>Men</v>
      </c>
      <c r="I2627" s="6">
        <v>60</v>
      </c>
      <c r="J2627" s="4">
        <v>8250</v>
      </c>
      <c r="K2627" s="6">
        <f>Tabla2[[#This Row],[Price per Unit]]*Tabla2[[#This Row],[Units Sold]]</f>
        <v>495000</v>
      </c>
      <c r="L2627" s="52">
        <f>Tabla2[[#This Row],[Units Sold]]/Cálculos!$C$11</f>
        <v>3.3281414326983237E-4</v>
      </c>
      <c r="M2627" s="6">
        <f>Tabla2[[#This Row],[Total Sales]]-Tabla2[[#This Row],[Operating Profit]]</f>
        <v>297000</v>
      </c>
      <c r="N2627" s="6">
        <v>198000</v>
      </c>
      <c r="O2627" s="46">
        <f>Tabla2[[#This Row],[Operating Profit]]/Tabla2[[#This Row],[Total Sales]]</f>
        <v>0.4</v>
      </c>
      <c r="P2627" s="1" t="s">
        <v>82</v>
      </c>
    </row>
    <row r="2628" spans="1:16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3" t="str">
        <f>IFERROR(LEFT(Tabla2[[#This Row],[Product]],FIND(" ",Tabla2[[#This Row],[Product]])-3),Tabla2[[#This Row],[Product]])</f>
        <v>Men</v>
      </c>
      <c r="I2628" s="6">
        <v>55.000000000000007</v>
      </c>
      <c r="J2628" s="4">
        <v>6000</v>
      </c>
      <c r="K2628" s="6">
        <f>Tabla2[[#This Row],[Price per Unit]]*Tabla2[[#This Row],[Units Sold]]</f>
        <v>330000.00000000006</v>
      </c>
      <c r="L2628" s="52">
        <f>Tabla2[[#This Row],[Units Sold]]/Cálculos!$C$11</f>
        <v>2.4204664965078721E-4</v>
      </c>
      <c r="M2628" s="6">
        <f>Tabla2[[#This Row],[Total Sales]]-Tabla2[[#This Row],[Operating Profit]]</f>
        <v>214500.00000000006</v>
      </c>
      <c r="N2628" s="6">
        <v>115500.00000000001</v>
      </c>
      <c r="O2628" s="46">
        <f>Tabla2[[#This Row],[Operating Profit]]/Tabla2[[#This Row],[Total Sales]]</f>
        <v>0.35</v>
      </c>
      <c r="P2628" s="1" t="s">
        <v>82</v>
      </c>
    </row>
    <row r="2629" spans="1:16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3" t="str">
        <f>IFERROR(LEFT(Tabla2[[#This Row],[Product]],FIND(" ",Tabla2[[#This Row],[Product]])-3),Tabla2[[#This Row],[Product]])</f>
        <v>Women</v>
      </c>
      <c r="I2629" s="6">
        <v>50</v>
      </c>
      <c r="J2629" s="4">
        <v>5250</v>
      </c>
      <c r="K2629" s="6">
        <f>Tabla2[[#This Row],[Price per Unit]]*Tabla2[[#This Row],[Units Sold]]</f>
        <v>262500</v>
      </c>
      <c r="L2629" s="52">
        <f>Tabla2[[#This Row],[Units Sold]]/Cálculos!$C$11</f>
        <v>2.117908184444388E-4</v>
      </c>
      <c r="M2629" s="6">
        <f>Tabla2[[#This Row],[Total Sales]]-Tabla2[[#This Row],[Operating Profit]]</f>
        <v>157500</v>
      </c>
      <c r="N2629" s="6">
        <v>105000</v>
      </c>
      <c r="O2629" s="46">
        <f>Tabla2[[#This Row],[Operating Profit]]/Tabla2[[#This Row],[Total Sales]]</f>
        <v>0.4</v>
      </c>
      <c r="P2629" s="1" t="s">
        <v>82</v>
      </c>
    </row>
    <row r="2630" spans="1:16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3" t="str">
        <f>IFERROR(LEFT(Tabla2[[#This Row],[Product]],FIND(" ",Tabla2[[#This Row],[Product]])-3),Tabla2[[#This Row],[Product]])</f>
        <v>Women</v>
      </c>
      <c r="I2630" s="6">
        <v>40</v>
      </c>
      <c r="J2630" s="4">
        <v>4750</v>
      </c>
      <c r="K2630" s="6">
        <f>Tabla2[[#This Row],[Price per Unit]]*Tabla2[[#This Row],[Units Sold]]</f>
        <v>190000</v>
      </c>
      <c r="L2630" s="52">
        <f>Tabla2[[#This Row],[Units Sold]]/Cálculos!$C$11</f>
        <v>1.9162026430687319E-4</v>
      </c>
      <c r="M2630" s="6">
        <f>Tabla2[[#This Row],[Total Sales]]-Tabla2[[#This Row],[Operating Profit]]</f>
        <v>114000</v>
      </c>
      <c r="N2630" s="6">
        <v>76000</v>
      </c>
      <c r="O2630" s="46">
        <f>Tabla2[[#This Row],[Operating Profit]]/Tabla2[[#This Row],[Total Sales]]</f>
        <v>0.4</v>
      </c>
      <c r="P2630" s="1" t="s">
        <v>82</v>
      </c>
    </row>
    <row r="2631" spans="1:16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3" t="str">
        <f>IFERROR(LEFT(Tabla2[[#This Row],[Product]],FIND(" ",Tabla2[[#This Row],[Product]])-3),Tabla2[[#This Row],[Product]])</f>
        <v>Men</v>
      </c>
      <c r="I2631" s="6">
        <v>50</v>
      </c>
      <c r="J2631" s="4">
        <v>4500</v>
      </c>
      <c r="K2631" s="6">
        <f>Tabla2[[#This Row],[Price per Unit]]*Tabla2[[#This Row],[Units Sold]]</f>
        <v>225000</v>
      </c>
      <c r="L2631" s="52">
        <f>Tabla2[[#This Row],[Units Sold]]/Cálculos!$C$11</f>
        <v>1.8153498723809039E-4</v>
      </c>
      <c r="M2631" s="6">
        <f>Tabla2[[#This Row],[Total Sales]]-Tabla2[[#This Row],[Operating Profit]]</f>
        <v>146250</v>
      </c>
      <c r="N2631" s="6">
        <v>78750</v>
      </c>
      <c r="O2631" s="46">
        <f>Tabla2[[#This Row],[Operating Profit]]/Tabla2[[#This Row],[Total Sales]]</f>
        <v>0.35</v>
      </c>
      <c r="P2631" s="1" t="s">
        <v>82</v>
      </c>
    </row>
    <row r="2632" spans="1:16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3" t="str">
        <f>IFERROR(LEFT(Tabla2[[#This Row],[Product]],FIND(" ",Tabla2[[#This Row],[Product]])-3),Tabla2[[#This Row],[Product]])</f>
        <v>Women</v>
      </c>
      <c r="I2632" s="6">
        <v>55.000000000000007</v>
      </c>
      <c r="J2632" s="4">
        <v>6250</v>
      </c>
      <c r="K2632" s="6">
        <f>Tabla2[[#This Row],[Price per Unit]]*Tabla2[[#This Row],[Units Sold]]</f>
        <v>343750.00000000006</v>
      </c>
      <c r="L2632" s="52">
        <f>Tabla2[[#This Row],[Units Sold]]/Cálculos!$C$11</f>
        <v>2.5213192671957001E-4</v>
      </c>
      <c r="M2632" s="6">
        <f>Tabla2[[#This Row],[Total Sales]]-Tabla2[[#This Row],[Operating Profit]]</f>
        <v>171875.00000000003</v>
      </c>
      <c r="N2632" s="6">
        <v>171875.00000000003</v>
      </c>
      <c r="O2632" s="46">
        <f>Tabla2[[#This Row],[Operating Profit]]/Tabla2[[#This Row],[Total Sales]]</f>
        <v>0.5</v>
      </c>
      <c r="P2632" s="1" t="s">
        <v>82</v>
      </c>
    </row>
    <row r="2633" spans="1:16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3" t="str">
        <f>IFERROR(LEFT(Tabla2[[#This Row],[Product]],FIND(" ",Tabla2[[#This Row],[Product]])-3),Tabla2[[#This Row],[Product]])</f>
        <v>Men</v>
      </c>
      <c r="I2633" s="6">
        <v>50</v>
      </c>
      <c r="J2633" s="4">
        <v>7250</v>
      </c>
      <c r="K2633" s="6">
        <f>Tabla2[[#This Row],[Price per Unit]]*Tabla2[[#This Row],[Units Sold]]</f>
        <v>362500</v>
      </c>
      <c r="L2633" s="52">
        <f>Tabla2[[#This Row],[Units Sold]]/Cálculos!$C$11</f>
        <v>2.9247303499470122E-4</v>
      </c>
      <c r="M2633" s="6">
        <f>Tabla2[[#This Row],[Total Sales]]-Tabla2[[#This Row],[Operating Profit]]</f>
        <v>217500</v>
      </c>
      <c r="N2633" s="6">
        <v>145000</v>
      </c>
      <c r="O2633" s="46">
        <f>Tabla2[[#This Row],[Operating Profit]]/Tabla2[[#This Row],[Total Sales]]</f>
        <v>0.4</v>
      </c>
      <c r="P2633" s="1" t="s">
        <v>82</v>
      </c>
    </row>
    <row r="2634" spans="1:16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3" t="str">
        <f>IFERROR(LEFT(Tabla2[[#This Row],[Product]],FIND(" ",Tabla2[[#This Row],[Product]])-3),Tabla2[[#This Row],[Product]])</f>
        <v>Men</v>
      </c>
      <c r="I2634" s="6">
        <v>45.000000000000014</v>
      </c>
      <c r="J2634" s="4">
        <v>5250</v>
      </c>
      <c r="K2634" s="6">
        <f>Tabla2[[#This Row],[Price per Unit]]*Tabla2[[#This Row],[Units Sold]]</f>
        <v>236250.00000000009</v>
      </c>
      <c r="L2634" s="52">
        <f>Tabla2[[#This Row],[Units Sold]]/Cálculos!$C$11</f>
        <v>2.117908184444388E-4</v>
      </c>
      <c r="M2634" s="6">
        <f>Tabla2[[#This Row],[Total Sales]]-Tabla2[[#This Row],[Operating Profit]]</f>
        <v>153562.50000000006</v>
      </c>
      <c r="N2634" s="6">
        <v>82687.500000000029</v>
      </c>
      <c r="O2634" s="46">
        <f>Tabla2[[#This Row],[Operating Profit]]/Tabla2[[#This Row],[Total Sales]]</f>
        <v>0.35</v>
      </c>
      <c r="P2634" s="1" t="s">
        <v>82</v>
      </c>
    </row>
    <row r="2635" spans="1:16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3" t="str">
        <f>IFERROR(LEFT(Tabla2[[#This Row],[Product]],FIND(" ",Tabla2[[#This Row],[Product]])-3),Tabla2[[#This Row],[Product]])</f>
        <v>Women</v>
      </c>
      <c r="I2635" s="6">
        <v>20.000000000000007</v>
      </c>
      <c r="J2635" s="4">
        <v>4250</v>
      </c>
      <c r="K2635" s="6">
        <f>Tabla2[[#This Row],[Price per Unit]]*Tabla2[[#This Row],[Units Sold]]</f>
        <v>85000.000000000029</v>
      </c>
      <c r="L2635" s="52">
        <f>Tabla2[[#This Row],[Units Sold]]/Cálculos!$C$11</f>
        <v>1.7144971016930759E-4</v>
      </c>
      <c r="M2635" s="6">
        <f>Tabla2[[#This Row],[Total Sales]]-Tabla2[[#This Row],[Operating Profit]]</f>
        <v>51000.000000000015</v>
      </c>
      <c r="N2635" s="6">
        <v>34000.000000000015</v>
      </c>
      <c r="O2635" s="46">
        <f>Tabla2[[#This Row],[Operating Profit]]/Tabla2[[#This Row],[Total Sales]]</f>
        <v>0.4</v>
      </c>
      <c r="P2635" s="1" t="s">
        <v>82</v>
      </c>
    </row>
    <row r="2636" spans="1:16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3" t="str">
        <f>IFERROR(LEFT(Tabla2[[#This Row],[Product]],FIND(" ",Tabla2[[#This Row],[Product]])-3),Tabla2[[#This Row],[Product]])</f>
        <v>Women</v>
      </c>
      <c r="I2636" s="6">
        <v>20.000000000000007</v>
      </c>
      <c r="J2636" s="4">
        <v>4000</v>
      </c>
      <c r="K2636" s="6">
        <f>Tabla2[[#This Row],[Price per Unit]]*Tabla2[[#This Row],[Units Sold]]</f>
        <v>80000.000000000029</v>
      </c>
      <c r="L2636" s="52">
        <f>Tabla2[[#This Row],[Units Sold]]/Cálculos!$C$11</f>
        <v>1.6136443310052479E-4</v>
      </c>
      <c r="M2636" s="6">
        <f>Tabla2[[#This Row],[Total Sales]]-Tabla2[[#This Row],[Operating Profit]]</f>
        <v>48000.000000000015</v>
      </c>
      <c r="N2636" s="6">
        <v>32000.000000000015</v>
      </c>
      <c r="O2636" s="46">
        <f>Tabla2[[#This Row],[Operating Profit]]/Tabla2[[#This Row],[Total Sales]]</f>
        <v>0.4</v>
      </c>
      <c r="P2636" s="1" t="s">
        <v>82</v>
      </c>
    </row>
    <row r="2637" spans="1:16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3" t="str">
        <f>IFERROR(LEFT(Tabla2[[#This Row],[Product]],FIND(" ",Tabla2[[#This Row],[Product]])-3),Tabla2[[#This Row],[Product]])</f>
        <v>Men</v>
      </c>
      <c r="I2637" s="6">
        <v>30.000000000000004</v>
      </c>
      <c r="J2637" s="4">
        <v>4000</v>
      </c>
      <c r="K2637" s="6">
        <f>Tabla2[[#This Row],[Price per Unit]]*Tabla2[[#This Row],[Units Sold]]</f>
        <v>120000.00000000001</v>
      </c>
      <c r="L2637" s="52">
        <f>Tabla2[[#This Row],[Units Sold]]/Cálculos!$C$11</f>
        <v>1.6136443310052479E-4</v>
      </c>
      <c r="M2637" s="6">
        <f>Tabla2[[#This Row],[Total Sales]]-Tabla2[[#This Row],[Operating Profit]]</f>
        <v>78000.000000000015</v>
      </c>
      <c r="N2637" s="6">
        <v>42000</v>
      </c>
      <c r="O2637" s="46">
        <f>Tabla2[[#This Row],[Operating Profit]]/Tabla2[[#This Row],[Total Sales]]</f>
        <v>0.35</v>
      </c>
      <c r="P2637" s="1" t="s">
        <v>82</v>
      </c>
    </row>
    <row r="2638" spans="1:16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3" t="str">
        <f>IFERROR(LEFT(Tabla2[[#This Row],[Product]],FIND(" ",Tabla2[[#This Row],[Product]])-3),Tabla2[[#This Row],[Product]])</f>
        <v>Women</v>
      </c>
      <c r="I2638" s="6">
        <v>35.000000000000007</v>
      </c>
      <c r="J2638" s="4">
        <v>5000</v>
      </c>
      <c r="K2638" s="6">
        <f>Tabla2[[#This Row],[Price per Unit]]*Tabla2[[#This Row],[Units Sold]]</f>
        <v>175000.00000000003</v>
      </c>
      <c r="L2638" s="52">
        <f>Tabla2[[#This Row],[Units Sold]]/Cálculos!$C$11</f>
        <v>2.01705541375656E-4</v>
      </c>
      <c r="M2638" s="6">
        <f>Tabla2[[#This Row],[Total Sales]]-Tabla2[[#This Row],[Operating Profit]]</f>
        <v>87500.000000000015</v>
      </c>
      <c r="N2638" s="6">
        <v>87500.000000000015</v>
      </c>
      <c r="O2638" s="46">
        <f>Tabla2[[#This Row],[Operating Profit]]/Tabla2[[#This Row],[Total Sales]]</f>
        <v>0.5</v>
      </c>
      <c r="P2638" s="1" t="s">
        <v>82</v>
      </c>
    </row>
    <row r="2639" spans="1:16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3" t="str">
        <f>IFERROR(LEFT(Tabla2[[#This Row],[Product]],FIND(" ",Tabla2[[#This Row],[Product]])-3),Tabla2[[#This Row],[Product]])</f>
        <v>Men</v>
      </c>
      <c r="I2639" s="6">
        <v>35.000000000000007</v>
      </c>
      <c r="J2639" s="4">
        <v>6750</v>
      </c>
      <c r="K2639" s="6">
        <f>Tabla2[[#This Row],[Price per Unit]]*Tabla2[[#This Row],[Units Sold]]</f>
        <v>236250.00000000006</v>
      </c>
      <c r="L2639" s="52">
        <f>Tabla2[[#This Row],[Units Sold]]/Cálculos!$C$11</f>
        <v>2.7230248085713561E-4</v>
      </c>
      <c r="M2639" s="6">
        <f>Tabla2[[#This Row],[Total Sales]]-Tabla2[[#This Row],[Operating Profit]]</f>
        <v>141750.00000000003</v>
      </c>
      <c r="N2639" s="6">
        <v>94500.000000000029</v>
      </c>
      <c r="O2639" s="46">
        <f>Tabla2[[#This Row],[Operating Profit]]/Tabla2[[#This Row],[Total Sales]]</f>
        <v>0.4</v>
      </c>
      <c r="P2639" s="1" t="s">
        <v>82</v>
      </c>
    </row>
    <row r="2640" spans="1:16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3" t="str">
        <f>IFERROR(LEFT(Tabla2[[#This Row],[Product]],FIND(" ",Tabla2[[#This Row],[Product]])-3),Tabla2[[#This Row],[Product]])</f>
        <v>Men</v>
      </c>
      <c r="I2640" s="6">
        <v>25.000000000000011</v>
      </c>
      <c r="J2640" s="4">
        <v>5000</v>
      </c>
      <c r="K2640" s="6">
        <f>Tabla2[[#This Row],[Price per Unit]]*Tabla2[[#This Row],[Units Sold]]</f>
        <v>125000.00000000006</v>
      </c>
      <c r="L2640" s="52">
        <f>Tabla2[[#This Row],[Units Sold]]/Cálculos!$C$11</f>
        <v>2.01705541375656E-4</v>
      </c>
      <c r="M2640" s="6">
        <f>Tabla2[[#This Row],[Total Sales]]-Tabla2[[#This Row],[Operating Profit]]</f>
        <v>81250.000000000044</v>
      </c>
      <c r="N2640" s="6">
        <v>43750.000000000015</v>
      </c>
      <c r="O2640" s="46">
        <f>Tabla2[[#This Row],[Operating Profit]]/Tabla2[[#This Row],[Total Sales]]</f>
        <v>0.35</v>
      </c>
      <c r="P2640" s="1" t="s">
        <v>82</v>
      </c>
    </row>
    <row r="2641" spans="1:16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3" t="str">
        <f>IFERROR(LEFT(Tabla2[[#This Row],[Product]],FIND(" ",Tabla2[[#This Row],[Product]])-3),Tabla2[[#This Row],[Product]])</f>
        <v>Women</v>
      </c>
      <c r="I2641" s="6">
        <v>25.000000000000011</v>
      </c>
      <c r="J2641" s="4">
        <v>3750</v>
      </c>
      <c r="K2641" s="6">
        <f>Tabla2[[#This Row],[Price per Unit]]*Tabla2[[#This Row],[Units Sold]]</f>
        <v>93750.000000000044</v>
      </c>
      <c r="L2641" s="52">
        <f>Tabla2[[#This Row],[Units Sold]]/Cálculos!$C$11</f>
        <v>1.5127915603174201E-4</v>
      </c>
      <c r="M2641" s="6">
        <f>Tabla2[[#This Row],[Total Sales]]-Tabla2[[#This Row],[Operating Profit]]</f>
        <v>56250.000000000022</v>
      </c>
      <c r="N2641" s="6">
        <v>37500.000000000022</v>
      </c>
      <c r="O2641" s="46">
        <f>Tabla2[[#This Row],[Operating Profit]]/Tabla2[[#This Row],[Total Sales]]</f>
        <v>0.4</v>
      </c>
      <c r="P2641" s="1" t="s">
        <v>82</v>
      </c>
    </row>
    <row r="2642" spans="1:16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3" t="str">
        <f>IFERROR(LEFT(Tabla2[[#This Row],[Product]],FIND(" ",Tabla2[[#This Row],[Product]])-3),Tabla2[[#This Row],[Product]])</f>
        <v>Women</v>
      </c>
      <c r="I2642" s="6">
        <v>25.000000000000011</v>
      </c>
      <c r="J2642" s="4">
        <v>3500</v>
      </c>
      <c r="K2642" s="6">
        <f>Tabla2[[#This Row],[Price per Unit]]*Tabla2[[#This Row],[Units Sold]]</f>
        <v>87500.000000000044</v>
      </c>
      <c r="L2642" s="52">
        <f>Tabla2[[#This Row],[Units Sold]]/Cálculos!$C$11</f>
        <v>1.4119387896295921E-4</v>
      </c>
      <c r="M2642" s="6">
        <f>Tabla2[[#This Row],[Total Sales]]-Tabla2[[#This Row],[Operating Profit]]</f>
        <v>52500.000000000022</v>
      </c>
      <c r="N2642" s="6">
        <v>35000.000000000022</v>
      </c>
      <c r="O2642" s="46">
        <f>Tabla2[[#This Row],[Operating Profit]]/Tabla2[[#This Row],[Total Sales]]</f>
        <v>0.4</v>
      </c>
      <c r="P2642" s="1" t="s">
        <v>82</v>
      </c>
    </row>
    <row r="2643" spans="1:16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3" t="str">
        <f>IFERROR(LEFT(Tabla2[[#This Row],[Product]],FIND(" ",Tabla2[[#This Row],[Product]])-3),Tabla2[[#This Row],[Product]])</f>
        <v>Men</v>
      </c>
      <c r="I2643" s="6">
        <v>35.000000000000007</v>
      </c>
      <c r="J2643" s="4">
        <v>3500</v>
      </c>
      <c r="K2643" s="6">
        <f>Tabla2[[#This Row],[Price per Unit]]*Tabla2[[#This Row],[Units Sold]]</f>
        <v>122500.00000000003</v>
      </c>
      <c r="L2643" s="52">
        <f>Tabla2[[#This Row],[Units Sold]]/Cálculos!$C$11</f>
        <v>1.4119387896295921E-4</v>
      </c>
      <c r="M2643" s="6">
        <f>Tabla2[[#This Row],[Total Sales]]-Tabla2[[#This Row],[Operating Profit]]</f>
        <v>79625.000000000029</v>
      </c>
      <c r="N2643" s="6">
        <v>42875.000000000007</v>
      </c>
      <c r="O2643" s="46">
        <f>Tabla2[[#This Row],[Operating Profit]]/Tabla2[[#This Row],[Total Sales]]</f>
        <v>0.35</v>
      </c>
      <c r="P2643" s="1" t="s">
        <v>82</v>
      </c>
    </row>
    <row r="2644" spans="1:16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3" t="str">
        <f>IFERROR(LEFT(Tabla2[[#This Row],[Product]],FIND(" ",Tabla2[[#This Row],[Product]])-3),Tabla2[[#This Row],[Product]])</f>
        <v>Women</v>
      </c>
      <c r="I2644" s="6">
        <v>35</v>
      </c>
      <c r="J2644" s="4">
        <v>4750</v>
      </c>
      <c r="K2644" s="6">
        <f>Tabla2[[#This Row],[Price per Unit]]*Tabla2[[#This Row],[Units Sold]]</f>
        <v>166250</v>
      </c>
      <c r="L2644" s="52">
        <f>Tabla2[[#This Row],[Units Sold]]/Cálculos!$C$11</f>
        <v>1.9162026430687319E-4</v>
      </c>
      <c r="M2644" s="6">
        <f>Tabla2[[#This Row],[Total Sales]]-Tabla2[[#This Row],[Operating Profit]]</f>
        <v>83125</v>
      </c>
      <c r="N2644" s="6">
        <v>83125</v>
      </c>
      <c r="O2644" s="46">
        <f>Tabla2[[#This Row],[Operating Profit]]/Tabla2[[#This Row],[Total Sales]]</f>
        <v>0.5</v>
      </c>
      <c r="P2644" s="1" t="s">
        <v>82</v>
      </c>
    </row>
    <row r="2645" spans="1:16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3" t="str">
        <f>IFERROR(LEFT(Tabla2[[#This Row],[Product]],FIND(" ",Tabla2[[#This Row],[Product]])-3),Tabla2[[#This Row],[Product]])</f>
        <v>Men</v>
      </c>
      <c r="I2645" s="6">
        <v>30.000000000000011</v>
      </c>
      <c r="J2645" s="4">
        <v>6250</v>
      </c>
      <c r="K2645" s="6">
        <f>Tabla2[[#This Row],[Price per Unit]]*Tabla2[[#This Row],[Units Sold]]</f>
        <v>187500.00000000006</v>
      </c>
      <c r="L2645" s="52">
        <f>Tabla2[[#This Row],[Units Sold]]/Cálculos!$C$11</f>
        <v>2.5213192671957001E-4</v>
      </c>
      <c r="M2645" s="6">
        <f>Tabla2[[#This Row],[Total Sales]]-Tabla2[[#This Row],[Operating Profit]]</f>
        <v>112500.00000000003</v>
      </c>
      <c r="N2645" s="6">
        <v>75000.000000000029</v>
      </c>
      <c r="O2645" s="46">
        <f>Tabla2[[#This Row],[Operating Profit]]/Tabla2[[#This Row],[Total Sales]]</f>
        <v>0.4</v>
      </c>
      <c r="P2645" s="1" t="s">
        <v>82</v>
      </c>
    </row>
    <row r="2646" spans="1:16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3" t="str">
        <f>IFERROR(LEFT(Tabla2[[#This Row],[Product]],FIND(" ",Tabla2[[#This Row],[Product]])-3),Tabla2[[#This Row],[Product]])</f>
        <v>Men</v>
      </c>
      <c r="I2646" s="6">
        <v>20.000000000000011</v>
      </c>
      <c r="J2646" s="4">
        <v>4500</v>
      </c>
      <c r="K2646" s="6">
        <f>Tabla2[[#This Row],[Price per Unit]]*Tabla2[[#This Row],[Units Sold]]</f>
        <v>90000.000000000044</v>
      </c>
      <c r="L2646" s="52">
        <f>Tabla2[[#This Row],[Units Sold]]/Cálculos!$C$11</f>
        <v>1.8153498723809039E-4</v>
      </c>
      <c r="M2646" s="6">
        <f>Tabla2[[#This Row],[Total Sales]]-Tabla2[[#This Row],[Operating Profit]]</f>
        <v>58500.000000000029</v>
      </c>
      <c r="N2646" s="6">
        <v>31500.000000000015</v>
      </c>
      <c r="O2646" s="46">
        <f>Tabla2[[#This Row],[Operating Profit]]/Tabla2[[#This Row],[Total Sales]]</f>
        <v>0.35</v>
      </c>
      <c r="P2646" s="1" t="s">
        <v>82</v>
      </c>
    </row>
    <row r="2647" spans="1:16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3" t="str">
        <f>IFERROR(LEFT(Tabla2[[#This Row],[Product]],FIND(" ",Tabla2[[#This Row],[Product]])-3),Tabla2[[#This Row],[Product]])</f>
        <v>Women</v>
      </c>
      <c r="I2647" s="6">
        <v>30.000000000000014</v>
      </c>
      <c r="J2647" s="4">
        <v>3950</v>
      </c>
      <c r="K2647" s="6">
        <f>Tabla2[[#This Row],[Price per Unit]]*Tabla2[[#This Row],[Units Sold]]</f>
        <v>118500.00000000006</v>
      </c>
      <c r="L2647" s="52">
        <f>Tabla2[[#This Row],[Units Sold]]/Cálculos!$C$11</f>
        <v>1.5934737768676823E-4</v>
      </c>
      <c r="M2647" s="6">
        <f>Tabla2[[#This Row],[Total Sales]]-Tabla2[[#This Row],[Operating Profit]]</f>
        <v>71100.000000000029</v>
      </c>
      <c r="N2647" s="6">
        <v>47400.000000000029</v>
      </c>
      <c r="O2647" s="46">
        <f>Tabla2[[#This Row],[Operating Profit]]/Tabla2[[#This Row],[Total Sales]]</f>
        <v>0.4</v>
      </c>
      <c r="P2647" s="1" t="s">
        <v>82</v>
      </c>
    </row>
    <row r="2648" spans="1:16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3" t="str">
        <f>IFERROR(LEFT(Tabla2[[#This Row],[Product]],FIND(" ",Tabla2[[#This Row],[Product]])-3),Tabla2[[#This Row],[Product]])</f>
        <v>Women</v>
      </c>
      <c r="I2648" s="6">
        <v>60.000000000000021</v>
      </c>
      <c r="J2648" s="4">
        <v>4500</v>
      </c>
      <c r="K2648" s="6">
        <f>Tabla2[[#This Row],[Price per Unit]]*Tabla2[[#This Row],[Units Sold]]</f>
        <v>270000.00000000012</v>
      </c>
      <c r="L2648" s="52">
        <f>Tabla2[[#This Row],[Units Sold]]/Cálculos!$C$11</f>
        <v>1.8153498723809039E-4</v>
      </c>
      <c r="M2648" s="6">
        <f>Tabla2[[#This Row],[Total Sales]]-Tabla2[[#This Row],[Operating Profit]]</f>
        <v>162000.00000000006</v>
      </c>
      <c r="N2648" s="6">
        <v>108000.00000000006</v>
      </c>
      <c r="O2648" s="46">
        <f>Tabla2[[#This Row],[Operating Profit]]/Tabla2[[#This Row],[Total Sales]]</f>
        <v>0.4</v>
      </c>
      <c r="P2648" s="1" t="s">
        <v>82</v>
      </c>
    </row>
    <row r="2649" spans="1:16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3" t="str">
        <f>IFERROR(LEFT(Tabla2[[#This Row],[Product]],FIND(" ",Tabla2[[#This Row],[Product]])-3),Tabla2[[#This Row],[Product]])</f>
        <v>Men</v>
      </c>
      <c r="I2649" s="6">
        <v>75.000000000000014</v>
      </c>
      <c r="J2649" s="4">
        <v>4250</v>
      </c>
      <c r="K2649" s="6">
        <f>Tabla2[[#This Row],[Price per Unit]]*Tabla2[[#This Row],[Units Sold]]</f>
        <v>318750.00000000006</v>
      </c>
      <c r="L2649" s="52">
        <f>Tabla2[[#This Row],[Units Sold]]/Cálculos!$C$11</f>
        <v>1.7144971016930759E-4</v>
      </c>
      <c r="M2649" s="6">
        <f>Tabla2[[#This Row],[Total Sales]]-Tabla2[[#This Row],[Operating Profit]]</f>
        <v>207187.50000000006</v>
      </c>
      <c r="N2649" s="6">
        <v>111562.50000000001</v>
      </c>
      <c r="O2649" s="46">
        <f>Tabla2[[#This Row],[Operating Profit]]/Tabla2[[#This Row],[Total Sales]]</f>
        <v>0.35</v>
      </c>
      <c r="P2649" s="1" t="s">
        <v>82</v>
      </c>
    </row>
    <row r="2650" spans="1:16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3" t="str">
        <f>IFERROR(LEFT(Tabla2[[#This Row],[Product]],FIND(" ",Tabla2[[#This Row],[Product]])-3),Tabla2[[#This Row],[Product]])</f>
        <v>Women</v>
      </c>
      <c r="I2650" s="6">
        <v>75</v>
      </c>
      <c r="J2650" s="4">
        <v>5250</v>
      </c>
      <c r="K2650" s="6">
        <f>Tabla2[[#This Row],[Price per Unit]]*Tabla2[[#This Row],[Units Sold]]</f>
        <v>393750</v>
      </c>
      <c r="L2650" s="52">
        <f>Tabla2[[#This Row],[Units Sold]]/Cálculos!$C$11</f>
        <v>2.117908184444388E-4</v>
      </c>
      <c r="M2650" s="6">
        <f>Tabla2[[#This Row],[Total Sales]]-Tabla2[[#This Row],[Operating Profit]]</f>
        <v>196875</v>
      </c>
      <c r="N2650" s="6">
        <v>196875</v>
      </c>
      <c r="O2650" s="46">
        <f>Tabla2[[#This Row],[Operating Profit]]/Tabla2[[#This Row],[Total Sales]]</f>
        <v>0.5</v>
      </c>
      <c r="P2650" s="1" t="s">
        <v>82</v>
      </c>
    </row>
    <row r="2651" spans="1:16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3" t="str">
        <f>IFERROR(LEFT(Tabla2[[#This Row],[Product]],FIND(" ",Tabla2[[#This Row],[Product]])-3),Tabla2[[#This Row],[Product]])</f>
        <v>Men</v>
      </c>
      <c r="I2651" s="6">
        <v>70</v>
      </c>
      <c r="J2651" s="4">
        <v>7750</v>
      </c>
      <c r="K2651" s="6">
        <f>Tabla2[[#This Row],[Price per Unit]]*Tabla2[[#This Row],[Units Sold]]</f>
        <v>542500</v>
      </c>
      <c r="L2651" s="52">
        <f>Tabla2[[#This Row],[Units Sold]]/Cálculos!$C$11</f>
        <v>3.1264358913226677E-4</v>
      </c>
      <c r="M2651" s="6">
        <f>Tabla2[[#This Row],[Total Sales]]-Tabla2[[#This Row],[Operating Profit]]</f>
        <v>325500</v>
      </c>
      <c r="N2651" s="6">
        <v>217000</v>
      </c>
      <c r="O2651" s="46">
        <f>Tabla2[[#This Row],[Operating Profit]]/Tabla2[[#This Row],[Total Sales]]</f>
        <v>0.4</v>
      </c>
      <c r="P2651" s="1" t="s">
        <v>82</v>
      </c>
    </row>
    <row r="2652" spans="1:16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3" t="str">
        <f>IFERROR(LEFT(Tabla2[[#This Row],[Product]],FIND(" ",Tabla2[[#This Row],[Product]])-3),Tabla2[[#This Row],[Product]])</f>
        <v>Men</v>
      </c>
      <c r="I2652" s="6">
        <v>60.000000000000007</v>
      </c>
      <c r="J2652" s="4">
        <v>5750</v>
      </c>
      <c r="K2652" s="6">
        <f>Tabla2[[#This Row],[Price per Unit]]*Tabla2[[#This Row],[Units Sold]]</f>
        <v>345000.00000000006</v>
      </c>
      <c r="L2652" s="52">
        <f>Tabla2[[#This Row],[Units Sold]]/Cálculos!$C$11</f>
        <v>2.319613725820044E-4</v>
      </c>
      <c r="M2652" s="6">
        <f>Tabla2[[#This Row],[Total Sales]]-Tabla2[[#This Row],[Operating Profit]]</f>
        <v>224250.00000000006</v>
      </c>
      <c r="N2652" s="6">
        <v>120750.00000000001</v>
      </c>
      <c r="O2652" s="46">
        <f>Tabla2[[#This Row],[Operating Profit]]/Tabla2[[#This Row],[Total Sales]]</f>
        <v>0.35</v>
      </c>
      <c r="P2652" s="1" t="s">
        <v>82</v>
      </c>
    </row>
    <row r="2653" spans="1:16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3" t="str">
        <f>IFERROR(LEFT(Tabla2[[#This Row],[Product]],FIND(" ",Tabla2[[#This Row],[Product]])-3),Tabla2[[#This Row],[Product]])</f>
        <v>Women</v>
      </c>
      <c r="I2653" s="6">
        <v>60.000000000000007</v>
      </c>
      <c r="J2653" s="4">
        <v>5250</v>
      </c>
      <c r="K2653" s="6">
        <f>Tabla2[[#This Row],[Price per Unit]]*Tabla2[[#This Row],[Units Sold]]</f>
        <v>315000.00000000006</v>
      </c>
      <c r="L2653" s="52">
        <f>Tabla2[[#This Row],[Units Sold]]/Cálculos!$C$11</f>
        <v>2.117908184444388E-4</v>
      </c>
      <c r="M2653" s="6">
        <f>Tabla2[[#This Row],[Total Sales]]-Tabla2[[#This Row],[Operating Profit]]</f>
        <v>189000.00000000003</v>
      </c>
      <c r="N2653" s="6">
        <v>126000.00000000003</v>
      </c>
      <c r="O2653" s="46">
        <f>Tabla2[[#This Row],[Operating Profit]]/Tabla2[[#This Row],[Total Sales]]</f>
        <v>0.4</v>
      </c>
      <c r="P2653" s="1" t="s">
        <v>82</v>
      </c>
    </row>
    <row r="2654" spans="1:16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3" t="str">
        <f>IFERROR(LEFT(Tabla2[[#This Row],[Product]],FIND(" ",Tabla2[[#This Row],[Product]])-3),Tabla2[[#This Row],[Product]])</f>
        <v>Women</v>
      </c>
      <c r="I2654" s="6">
        <v>60.000000000000007</v>
      </c>
      <c r="J2654" s="4">
        <v>4750</v>
      </c>
      <c r="K2654" s="6">
        <f>Tabla2[[#This Row],[Price per Unit]]*Tabla2[[#This Row],[Units Sold]]</f>
        <v>285000.00000000006</v>
      </c>
      <c r="L2654" s="52">
        <f>Tabla2[[#This Row],[Units Sold]]/Cálculos!$C$11</f>
        <v>1.9162026430687319E-4</v>
      </c>
      <c r="M2654" s="6">
        <f>Tabla2[[#This Row],[Total Sales]]-Tabla2[[#This Row],[Operating Profit]]</f>
        <v>171000.00000000003</v>
      </c>
      <c r="N2654" s="6">
        <v>114000.00000000003</v>
      </c>
      <c r="O2654" s="46">
        <f>Tabla2[[#This Row],[Operating Profit]]/Tabla2[[#This Row],[Total Sales]]</f>
        <v>0.4</v>
      </c>
      <c r="P2654" s="1" t="s">
        <v>82</v>
      </c>
    </row>
    <row r="2655" spans="1:16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3" t="str">
        <f>IFERROR(LEFT(Tabla2[[#This Row],[Product]],FIND(" ",Tabla2[[#This Row],[Product]])-3),Tabla2[[#This Row],[Product]])</f>
        <v>Men</v>
      </c>
      <c r="I2655" s="6">
        <v>70</v>
      </c>
      <c r="J2655" s="4">
        <v>4750</v>
      </c>
      <c r="K2655" s="6">
        <f>Tabla2[[#This Row],[Price per Unit]]*Tabla2[[#This Row],[Units Sold]]</f>
        <v>332500</v>
      </c>
      <c r="L2655" s="52">
        <f>Tabla2[[#This Row],[Units Sold]]/Cálculos!$C$11</f>
        <v>1.9162026430687319E-4</v>
      </c>
      <c r="M2655" s="6">
        <f>Tabla2[[#This Row],[Total Sales]]-Tabla2[[#This Row],[Operating Profit]]</f>
        <v>216125</v>
      </c>
      <c r="N2655" s="6">
        <v>116374.99999999999</v>
      </c>
      <c r="O2655" s="46">
        <f>Tabla2[[#This Row],[Operating Profit]]/Tabla2[[#This Row],[Total Sales]]</f>
        <v>0.35</v>
      </c>
      <c r="P2655" s="1" t="s">
        <v>82</v>
      </c>
    </row>
    <row r="2656" spans="1:16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3" t="str">
        <f>IFERROR(LEFT(Tabla2[[#This Row],[Product]],FIND(" ",Tabla2[[#This Row],[Product]])-3),Tabla2[[#This Row],[Product]])</f>
        <v>Women</v>
      </c>
      <c r="I2656" s="6">
        <v>75</v>
      </c>
      <c r="J2656" s="4">
        <v>5750</v>
      </c>
      <c r="K2656" s="6">
        <f>Tabla2[[#This Row],[Price per Unit]]*Tabla2[[#This Row],[Units Sold]]</f>
        <v>431250</v>
      </c>
      <c r="L2656" s="52">
        <f>Tabla2[[#This Row],[Units Sold]]/Cálculos!$C$11</f>
        <v>2.319613725820044E-4</v>
      </c>
      <c r="M2656" s="6">
        <f>Tabla2[[#This Row],[Total Sales]]-Tabla2[[#This Row],[Operating Profit]]</f>
        <v>215625</v>
      </c>
      <c r="N2656" s="6">
        <v>215625</v>
      </c>
      <c r="O2656" s="46">
        <f>Tabla2[[#This Row],[Operating Profit]]/Tabla2[[#This Row],[Total Sales]]</f>
        <v>0.5</v>
      </c>
      <c r="P2656" s="1" t="s">
        <v>82</v>
      </c>
    </row>
    <row r="2657" spans="1:16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3" t="str">
        <f>IFERROR(LEFT(Tabla2[[#This Row],[Product]],FIND(" ",Tabla2[[#This Row],[Product]])-3),Tabla2[[#This Row],[Product]])</f>
        <v>Men</v>
      </c>
      <c r="I2657" s="6">
        <v>25.000000000000007</v>
      </c>
      <c r="J2657" s="4">
        <v>6500</v>
      </c>
      <c r="K2657" s="6">
        <f>Tabla2[[#This Row],[Price per Unit]]*Tabla2[[#This Row],[Units Sold]]</f>
        <v>162500.00000000006</v>
      </c>
      <c r="L2657" s="52">
        <f>Tabla2[[#This Row],[Units Sold]]/Cálculos!$C$11</f>
        <v>2.6221720378835281E-4</v>
      </c>
      <c r="M2657" s="6">
        <f>Tabla2[[#This Row],[Total Sales]]-Tabla2[[#This Row],[Operating Profit]]</f>
        <v>97500.000000000029</v>
      </c>
      <c r="N2657" s="6">
        <v>65000.000000000029</v>
      </c>
      <c r="O2657" s="46">
        <f>Tabla2[[#This Row],[Operating Profit]]/Tabla2[[#This Row],[Total Sales]]</f>
        <v>0.4</v>
      </c>
      <c r="P2657" s="1" t="s">
        <v>82</v>
      </c>
    </row>
    <row r="2658" spans="1:16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3" t="str">
        <f>IFERROR(LEFT(Tabla2[[#This Row],[Product]],FIND(" ",Tabla2[[#This Row],[Product]])-3),Tabla2[[#This Row],[Product]])</f>
        <v>Men</v>
      </c>
      <c r="I2658" s="6">
        <v>25.000000000000007</v>
      </c>
      <c r="J2658" s="4">
        <v>4500</v>
      </c>
      <c r="K2658" s="6">
        <f>Tabla2[[#This Row],[Price per Unit]]*Tabla2[[#This Row],[Units Sold]]</f>
        <v>112500.00000000003</v>
      </c>
      <c r="L2658" s="52">
        <f>Tabla2[[#This Row],[Units Sold]]/Cálculos!$C$11</f>
        <v>1.8153498723809039E-4</v>
      </c>
      <c r="M2658" s="6">
        <f>Tabla2[[#This Row],[Total Sales]]-Tabla2[[#This Row],[Operating Profit]]</f>
        <v>73125.000000000029</v>
      </c>
      <c r="N2658" s="6">
        <v>39375.000000000007</v>
      </c>
      <c r="O2658" s="46">
        <f>Tabla2[[#This Row],[Operating Profit]]/Tabla2[[#This Row],[Total Sales]]</f>
        <v>0.35</v>
      </c>
      <c r="P2658" s="1" t="s">
        <v>82</v>
      </c>
    </row>
    <row r="2659" spans="1:16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3" t="str">
        <f>IFERROR(LEFT(Tabla2[[#This Row],[Product]],FIND(" ",Tabla2[[#This Row],[Product]])-3),Tabla2[[#This Row],[Product]])</f>
        <v>Women</v>
      </c>
      <c r="I2659" s="6">
        <v>15.000000000000007</v>
      </c>
      <c r="J2659" s="4">
        <v>4500</v>
      </c>
      <c r="K2659" s="6">
        <f>Tabla2[[#This Row],[Price per Unit]]*Tabla2[[#This Row],[Units Sold]]</f>
        <v>67500.000000000029</v>
      </c>
      <c r="L2659" s="52">
        <f>Tabla2[[#This Row],[Units Sold]]/Cálculos!$C$11</f>
        <v>1.8153498723809039E-4</v>
      </c>
      <c r="M2659" s="6">
        <f>Tabla2[[#This Row],[Total Sales]]-Tabla2[[#This Row],[Operating Profit]]</f>
        <v>40500.000000000015</v>
      </c>
      <c r="N2659" s="6">
        <v>27000.000000000015</v>
      </c>
      <c r="O2659" s="46">
        <f>Tabla2[[#This Row],[Operating Profit]]/Tabla2[[#This Row],[Total Sales]]</f>
        <v>0.4</v>
      </c>
      <c r="P2659" s="1" t="s">
        <v>82</v>
      </c>
    </row>
    <row r="2660" spans="1:16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3" t="str">
        <f>IFERROR(LEFT(Tabla2[[#This Row],[Product]],FIND(" ",Tabla2[[#This Row],[Product]])-3),Tabla2[[#This Row],[Product]])</f>
        <v>Women</v>
      </c>
      <c r="I2660" s="6">
        <v>20</v>
      </c>
      <c r="J2660" s="4">
        <v>3000</v>
      </c>
      <c r="K2660" s="6">
        <f>Tabla2[[#This Row],[Price per Unit]]*Tabla2[[#This Row],[Units Sold]]</f>
        <v>60000</v>
      </c>
      <c r="L2660" s="52">
        <f>Tabla2[[#This Row],[Units Sold]]/Cálculos!$C$11</f>
        <v>1.210233248253936E-4</v>
      </c>
      <c r="M2660" s="6">
        <f>Tabla2[[#This Row],[Total Sales]]-Tabla2[[#This Row],[Operating Profit]]</f>
        <v>36000</v>
      </c>
      <c r="N2660" s="6">
        <v>24000</v>
      </c>
      <c r="O2660" s="46">
        <f>Tabla2[[#This Row],[Operating Profit]]/Tabla2[[#This Row],[Total Sales]]</f>
        <v>0.4</v>
      </c>
      <c r="P2660" s="1" t="s">
        <v>82</v>
      </c>
    </row>
    <row r="2661" spans="1:16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3" t="str">
        <f>IFERROR(LEFT(Tabla2[[#This Row],[Product]],FIND(" ",Tabla2[[#This Row],[Product]])-3),Tabla2[[#This Row],[Product]])</f>
        <v>Men</v>
      </c>
      <c r="I2661" s="6">
        <v>35</v>
      </c>
      <c r="J2661" s="4">
        <v>3500</v>
      </c>
      <c r="K2661" s="6">
        <f>Tabla2[[#This Row],[Price per Unit]]*Tabla2[[#This Row],[Units Sold]]</f>
        <v>122500</v>
      </c>
      <c r="L2661" s="52">
        <f>Tabla2[[#This Row],[Units Sold]]/Cálculos!$C$11</f>
        <v>1.4119387896295921E-4</v>
      </c>
      <c r="M2661" s="6">
        <f>Tabla2[[#This Row],[Total Sales]]-Tabla2[[#This Row],[Operating Profit]]</f>
        <v>79625</v>
      </c>
      <c r="N2661" s="6">
        <v>42875</v>
      </c>
      <c r="O2661" s="46">
        <f>Tabla2[[#This Row],[Operating Profit]]/Tabla2[[#This Row],[Total Sales]]</f>
        <v>0.35</v>
      </c>
      <c r="P2661" s="1" t="s">
        <v>82</v>
      </c>
    </row>
    <row r="2662" spans="1:16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3" t="str">
        <f>IFERROR(LEFT(Tabla2[[#This Row],[Product]],FIND(" ",Tabla2[[#This Row],[Product]])-3),Tabla2[[#This Row],[Product]])</f>
        <v>Women</v>
      </c>
      <c r="I2662" s="6">
        <v>25.000000000000007</v>
      </c>
      <c r="J2662" s="4">
        <v>4500</v>
      </c>
      <c r="K2662" s="6">
        <f>Tabla2[[#This Row],[Price per Unit]]*Tabla2[[#This Row],[Units Sold]]</f>
        <v>112500.00000000003</v>
      </c>
      <c r="L2662" s="52">
        <f>Tabla2[[#This Row],[Units Sold]]/Cálculos!$C$11</f>
        <v>1.8153498723809039E-4</v>
      </c>
      <c r="M2662" s="6">
        <f>Tabla2[[#This Row],[Total Sales]]-Tabla2[[#This Row],[Operating Profit]]</f>
        <v>67500.000000000015</v>
      </c>
      <c r="N2662" s="6">
        <v>45000.000000000015</v>
      </c>
      <c r="O2662" s="46">
        <f>Tabla2[[#This Row],[Operating Profit]]/Tabla2[[#This Row],[Total Sales]]</f>
        <v>0.4</v>
      </c>
      <c r="P2662" s="1" t="s">
        <v>82</v>
      </c>
    </row>
    <row r="2663" spans="1:16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3" t="str">
        <f>IFERROR(LEFT(Tabla2[[#This Row],[Product]],FIND(" ",Tabla2[[#This Row],[Product]])-3),Tabla2[[#This Row],[Product]])</f>
        <v>Men</v>
      </c>
      <c r="I2663" s="6">
        <v>25.000000000000007</v>
      </c>
      <c r="J2663" s="4">
        <v>7000</v>
      </c>
      <c r="K2663" s="6">
        <f>Tabla2[[#This Row],[Price per Unit]]*Tabla2[[#This Row],[Units Sold]]</f>
        <v>175000.00000000006</v>
      </c>
      <c r="L2663" s="52">
        <f>Tabla2[[#This Row],[Units Sold]]/Cálculos!$C$11</f>
        <v>2.8238775792591842E-4</v>
      </c>
      <c r="M2663" s="6">
        <f>Tabla2[[#This Row],[Total Sales]]-Tabla2[[#This Row],[Operating Profit]]</f>
        <v>105000.00000000003</v>
      </c>
      <c r="N2663" s="6">
        <v>70000.000000000029</v>
      </c>
      <c r="O2663" s="46">
        <f>Tabla2[[#This Row],[Operating Profit]]/Tabla2[[#This Row],[Total Sales]]</f>
        <v>0.4</v>
      </c>
      <c r="P2663" s="1" t="s">
        <v>82</v>
      </c>
    </row>
    <row r="2664" spans="1:16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3" t="str">
        <f>IFERROR(LEFT(Tabla2[[#This Row],[Product]],FIND(" ",Tabla2[[#This Row],[Product]])-3),Tabla2[[#This Row],[Product]])</f>
        <v>Men</v>
      </c>
      <c r="I2664" s="6">
        <v>25.000000000000007</v>
      </c>
      <c r="J2664" s="4">
        <v>3500</v>
      </c>
      <c r="K2664" s="6">
        <f>Tabla2[[#This Row],[Price per Unit]]*Tabla2[[#This Row],[Units Sold]]</f>
        <v>87500.000000000029</v>
      </c>
      <c r="L2664" s="52">
        <f>Tabla2[[#This Row],[Units Sold]]/Cálculos!$C$11</f>
        <v>1.4119387896295921E-4</v>
      </c>
      <c r="M2664" s="6">
        <f>Tabla2[[#This Row],[Total Sales]]-Tabla2[[#This Row],[Operating Profit]]</f>
        <v>56875.000000000022</v>
      </c>
      <c r="N2664" s="6">
        <v>30625.000000000007</v>
      </c>
      <c r="O2664" s="46">
        <f>Tabla2[[#This Row],[Operating Profit]]/Tabla2[[#This Row],[Total Sales]]</f>
        <v>0.35</v>
      </c>
      <c r="P2664" s="1" t="s">
        <v>82</v>
      </c>
    </row>
    <row r="2665" spans="1:16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3" t="str">
        <f>IFERROR(LEFT(Tabla2[[#This Row],[Product]],FIND(" ",Tabla2[[#This Row],[Product]])-3),Tabla2[[#This Row],[Product]])</f>
        <v>Women</v>
      </c>
      <c r="I2665" s="6">
        <v>15.000000000000007</v>
      </c>
      <c r="J2665" s="4">
        <v>4000</v>
      </c>
      <c r="K2665" s="6">
        <f>Tabla2[[#This Row],[Price per Unit]]*Tabla2[[#This Row],[Units Sold]]</f>
        <v>60000.000000000029</v>
      </c>
      <c r="L2665" s="52">
        <f>Tabla2[[#This Row],[Units Sold]]/Cálculos!$C$11</f>
        <v>1.6136443310052479E-4</v>
      </c>
      <c r="M2665" s="6">
        <f>Tabla2[[#This Row],[Total Sales]]-Tabla2[[#This Row],[Operating Profit]]</f>
        <v>36000.000000000015</v>
      </c>
      <c r="N2665" s="6">
        <v>24000.000000000015</v>
      </c>
      <c r="O2665" s="46">
        <f>Tabla2[[#This Row],[Operating Profit]]/Tabla2[[#This Row],[Total Sales]]</f>
        <v>0.4</v>
      </c>
      <c r="P2665" s="1" t="s">
        <v>82</v>
      </c>
    </row>
    <row r="2666" spans="1:16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3" t="str">
        <f>IFERROR(LEFT(Tabla2[[#This Row],[Product]],FIND(" ",Tabla2[[#This Row],[Product]])-3),Tabla2[[#This Row],[Product]])</f>
        <v>Women</v>
      </c>
      <c r="I2666" s="6">
        <v>20</v>
      </c>
      <c r="J2666" s="4">
        <v>2500</v>
      </c>
      <c r="K2666" s="6">
        <f>Tabla2[[#This Row],[Price per Unit]]*Tabla2[[#This Row],[Units Sold]]</f>
        <v>50000</v>
      </c>
      <c r="L2666" s="52">
        <f>Tabla2[[#This Row],[Units Sold]]/Cálculos!$C$11</f>
        <v>1.00852770687828E-4</v>
      </c>
      <c r="M2666" s="6">
        <f>Tabla2[[#This Row],[Total Sales]]-Tabla2[[#This Row],[Operating Profit]]</f>
        <v>30000</v>
      </c>
      <c r="N2666" s="6">
        <v>20000</v>
      </c>
      <c r="O2666" s="46">
        <f>Tabla2[[#This Row],[Operating Profit]]/Tabla2[[#This Row],[Total Sales]]</f>
        <v>0.4</v>
      </c>
      <c r="P2666" s="1" t="s">
        <v>82</v>
      </c>
    </row>
    <row r="2667" spans="1:16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3" t="str">
        <f>IFERROR(LEFT(Tabla2[[#This Row],[Product]],FIND(" ",Tabla2[[#This Row],[Product]])-3),Tabla2[[#This Row],[Product]])</f>
        <v>Men</v>
      </c>
      <c r="I2667" s="6">
        <v>35</v>
      </c>
      <c r="J2667" s="4">
        <v>3250</v>
      </c>
      <c r="K2667" s="6">
        <f>Tabla2[[#This Row],[Price per Unit]]*Tabla2[[#This Row],[Units Sold]]</f>
        <v>113750</v>
      </c>
      <c r="L2667" s="52">
        <f>Tabla2[[#This Row],[Units Sold]]/Cálculos!$C$11</f>
        <v>1.3110860189417641E-4</v>
      </c>
      <c r="M2667" s="6">
        <f>Tabla2[[#This Row],[Total Sales]]-Tabla2[[#This Row],[Operating Profit]]</f>
        <v>73937.5</v>
      </c>
      <c r="N2667" s="6">
        <v>39812.5</v>
      </c>
      <c r="O2667" s="46">
        <f>Tabla2[[#This Row],[Operating Profit]]/Tabla2[[#This Row],[Total Sales]]</f>
        <v>0.35</v>
      </c>
      <c r="P2667" s="1" t="s">
        <v>82</v>
      </c>
    </row>
    <row r="2668" spans="1:16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3" t="str">
        <f>IFERROR(LEFT(Tabla2[[#This Row],[Product]],FIND(" ",Tabla2[[#This Row],[Product]])-3),Tabla2[[#This Row],[Product]])</f>
        <v>Women</v>
      </c>
      <c r="I2668" s="6">
        <v>20</v>
      </c>
      <c r="J2668" s="4">
        <v>4250</v>
      </c>
      <c r="K2668" s="6">
        <f>Tabla2[[#This Row],[Price per Unit]]*Tabla2[[#This Row],[Units Sold]]</f>
        <v>85000</v>
      </c>
      <c r="L2668" s="52">
        <f>Tabla2[[#This Row],[Units Sold]]/Cálculos!$C$11</f>
        <v>1.7144971016930759E-4</v>
      </c>
      <c r="M2668" s="6">
        <f>Tabla2[[#This Row],[Total Sales]]-Tabla2[[#This Row],[Operating Profit]]</f>
        <v>51000</v>
      </c>
      <c r="N2668" s="6">
        <v>34000</v>
      </c>
      <c r="O2668" s="46">
        <f>Tabla2[[#This Row],[Operating Profit]]/Tabla2[[#This Row],[Total Sales]]</f>
        <v>0.4</v>
      </c>
      <c r="P2668" s="1" t="s">
        <v>82</v>
      </c>
    </row>
    <row r="2669" spans="1:16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3" t="str">
        <f>IFERROR(LEFT(Tabla2[[#This Row],[Product]],FIND(" ",Tabla2[[#This Row],[Product]])-3),Tabla2[[#This Row],[Product]])</f>
        <v>Men</v>
      </c>
      <c r="I2669" s="6">
        <v>20</v>
      </c>
      <c r="J2669" s="4">
        <v>6450</v>
      </c>
      <c r="K2669" s="6">
        <f>Tabla2[[#This Row],[Price per Unit]]*Tabla2[[#This Row],[Units Sold]]</f>
        <v>129000</v>
      </c>
      <c r="L2669" s="52">
        <f>Tabla2[[#This Row],[Units Sold]]/Cálculos!$C$11</f>
        <v>2.6020014837459623E-4</v>
      </c>
      <c r="M2669" s="6">
        <f>Tabla2[[#This Row],[Total Sales]]-Tabla2[[#This Row],[Operating Profit]]</f>
        <v>77400</v>
      </c>
      <c r="N2669" s="6">
        <v>51600</v>
      </c>
      <c r="O2669" s="46">
        <f>Tabla2[[#This Row],[Operating Profit]]/Tabla2[[#This Row],[Total Sales]]</f>
        <v>0.4</v>
      </c>
      <c r="P2669" s="1" t="s">
        <v>82</v>
      </c>
    </row>
    <row r="2670" spans="1:16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3" t="str">
        <f>IFERROR(LEFT(Tabla2[[#This Row],[Product]],FIND(" ",Tabla2[[#This Row],[Product]])-3),Tabla2[[#This Row],[Product]])</f>
        <v>Men</v>
      </c>
      <c r="I2670" s="6">
        <v>20</v>
      </c>
      <c r="J2670" s="4">
        <v>3250</v>
      </c>
      <c r="K2670" s="6">
        <f>Tabla2[[#This Row],[Price per Unit]]*Tabla2[[#This Row],[Units Sold]]</f>
        <v>65000</v>
      </c>
      <c r="L2670" s="52">
        <f>Tabla2[[#This Row],[Units Sold]]/Cálculos!$C$11</f>
        <v>1.3110860189417641E-4</v>
      </c>
      <c r="M2670" s="6">
        <f>Tabla2[[#This Row],[Total Sales]]-Tabla2[[#This Row],[Operating Profit]]</f>
        <v>42250</v>
      </c>
      <c r="N2670" s="6">
        <v>22750</v>
      </c>
      <c r="O2670" s="46">
        <f>Tabla2[[#This Row],[Operating Profit]]/Tabla2[[#This Row],[Total Sales]]</f>
        <v>0.35</v>
      </c>
      <c r="P2670" s="1" t="s">
        <v>82</v>
      </c>
    </row>
    <row r="2671" spans="1:16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3" t="str">
        <f>IFERROR(LEFT(Tabla2[[#This Row],[Product]],FIND(" ",Tabla2[[#This Row],[Product]])-3),Tabla2[[#This Row],[Product]])</f>
        <v>Women</v>
      </c>
      <c r="I2671" s="6">
        <v>10.000000000000002</v>
      </c>
      <c r="J2671" s="4">
        <v>3500</v>
      </c>
      <c r="K2671" s="6">
        <f>Tabla2[[#This Row],[Price per Unit]]*Tabla2[[#This Row],[Units Sold]]</f>
        <v>35000.000000000007</v>
      </c>
      <c r="L2671" s="52">
        <f>Tabla2[[#This Row],[Units Sold]]/Cálculos!$C$11</f>
        <v>1.4119387896295921E-4</v>
      </c>
      <c r="M2671" s="6">
        <f>Tabla2[[#This Row],[Total Sales]]-Tabla2[[#This Row],[Operating Profit]]</f>
        <v>21000.000000000004</v>
      </c>
      <c r="N2671" s="6">
        <v>14000.000000000004</v>
      </c>
      <c r="O2671" s="46">
        <f>Tabla2[[#This Row],[Operating Profit]]/Tabla2[[#This Row],[Total Sales]]</f>
        <v>0.4</v>
      </c>
      <c r="P2671" s="1" t="s">
        <v>82</v>
      </c>
    </row>
    <row r="2672" spans="1:16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3" t="str">
        <f>IFERROR(LEFT(Tabla2[[#This Row],[Product]],FIND(" ",Tabla2[[#This Row],[Product]])-3),Tabla2[[#This Row],[Product]])</f>
        <v>Women</v>
      </c>
      <c r="I2672" s="6">
        <v>19.999999999999996</v>
      </c>
      <c r="J2672" s="4">
        <v>2000</v>
      </c>
      <c r="K2672" s="6">
        <f>Tabla2[[#This Row],[Price per Unit]]*Tabla2[[#This Row],[Units Sold]]</f>
        <v>39999.999999999993</v>
      </c>
      <c r="L2672" s="52">
        <f>Tabla2[[#This Row],[Units Sold]]/Cálculos!$C$11</f>
        <v>8.0682216550262393E-5</v>
      </c>
      <c r="M2672" s="6">
        <f>Tabla2[[#This Row],[Total Sales]]-Tabla2[[#This Row],[Operating Profit]]</f>
        <v>23999.999999999993</v>
      </c>
      <c r="N2672" s="6">
        <v>15999.999999999998</v>
      </c>
      <c r="O2672" s="46">
        <f>Tabla2[[#This Row],[Operating Profit]]/Tabla2[[#This Row],[Total Sales]]</f>
        <v>0.4</v>
      </c>
      <c r="P2672" s="1" t="s">
        <v>82</v>
      </c>
    </row>
    <row r="2673" spans="1:16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3" t="str">
        <f>IFERROR(LEFT(Tabla2[[#This Row],[Product]],FIND(" ",Tabla2[[#This Row],[Product]])-3),Tabla2[[#This Row],[Product]])</f>
        <v>Men</v>
      </c>
      <c r="I2673" s="6">
        <v>35.000000000000007</v>
      </c>
      <c r="J2673" s="4">
        <v>2500</v>
      </c>
      <c r="K2673" s="6">
        <f>Tabla2[[#This Row],[Price per Unit]]*Tabla2[[#This Row],[Units Sold]]</f>
        <v>87500.000000000015</v>
      </c>
      <c r="L2673" s="52">
        <f>Tabla2[[#This Row],[Units Sold]]/Cálculos!$C$11</f>
        <v>1.00852770687828E-4</v>
      </c>
      <c r="M2673" s="6">
        <f>Tabla2[[#This Row],[Total Sales]]-Tabla2[[#This Row],[Operating Profit]]</f>
        <v>56875.000000000015</v>
      </c>
      <c r="N2673" s="6">
        <v>30625.000000000004</v>
      </c>
      <c r="O2673" s="46">
        <f>Tabla2[[#This Row],[Operating Profit]]/Tabla2[[#This Row],[Total Sales]]</f>
        <v>0.35</v>
      </c>
      <c r="P2673" s="1" t="s">
        <v>82</v>
      </c>
    </row>
    <row r="2674" spans="1:16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3" t="str">
        <f>IFERROR(LEFT(Tabla2[[#This Row],[Product]],FIND(" ",Tabla2[[#This Row],[Product]])-3),Tabla2[[#This Row],[Product]])</f>
        <v>Women</v>
      </c>
      <c r="I2674" s="6">
        <v>25</v>
      </c>
      <c r="J2674" s="4">
        <v>3500</v>
      </c>
      <c r="K2674" s="6">
        <f>Tabla2[[#This Row],[Price per Unit]]*Tabla2[[#This Row],[Units Sold]]</f>
        <v>87500</v>
      </c>
      <c r="L2674" s="52">
        <f>Tabla2[[#This Row],[Units Sold]]/Cálculos!$C$11</f>
        <v>1.4119387896295921E-4</v>
      </c>
      <c r="M2674" s="6">
        <f>Tabla2[[#This Row],[Total Sales]]-Tabla2[[#This Row],[Operating Profit]]</f>
        <v>52500</v>
      </c>
      <c r="N2674" s="6">
        <v>35000</v>
      </c>
      <c r="O2674" s="46">
        <f>Tabla2[[#This Row],[Operating Profit]]/Tabla2[[#This Row],[Total Sales]]</f>
        <v>0.4</v>
      </c>
      <c r="P2674" s="1" t="s">
        <v>82</v>
      </c>
    </row>
    <row r="2675" spans="1:16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3" t="str">
        <f>IFERROR(LEFT(Tabla2[[#This Row],[Product]],FIND(" ",Tabla2[[#This Row],[Product]])-3),Tabla2[[#This Row],[Product]])</f>
        <v>Men</v>
      </c>
      <c r="I2675" s="6">
        <v>25</v>
      </c>
      <c r="J2675" s="4">
        <v>6000</v>
      </c>
      <c r="K2675" s="6">
        <f>Tabla2[[#This Row],[Price per Unit]]*Tabla2[[#This Row],[Units Sold]]</f>
        <v>150000</v>
      </c>
      <c r="L2675" s="52">
        <f>Tabla2[[#This Row],[Units Sold]]/Cálculos!$C$11</f>
        <v>2.4204664965078721E-4</v>
      </c>
      <c r="M2675" s="6">
        <f>Tabla2[[#This Row],[Total Sales]]-Tabla2[[#This Row],[Operating Profit]]</f>
        <v>90000</v>
      </c>
      <c r="N2675" s="6">
        <v>60000</v>
      </c>
      <c r="O2675" s="46">
        <f>Tabla2[[#This Row],[Operating Profit]]/Tabla2[[#This Row],[Total Sales]]</f>
        <v>0.4</v>
      </c>
      <c r="P2675" s="1" t="s">
        <v>82</v>
      </c>
    </row>
    <row r="2676" spans="1:16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3" t="str">
        <f>IFERROR(LEFT(Tabla2[[#This Row],[Product]],FIND(" ",Tabla2[[#This Row],[Product]])-3),Tabla2[[#This Row],[Product]])</f>
        <v>Men</v>
      </c>
      <c r="I2676" s="6">
        <v>25</v>
      </c>
      <c r="J2676" s="4">
        <v>3000</v>
      </c>
      <c r="K2676" s="6">
        <f>Tabla2[[#This Row],[Price per Unit]]*Tabla2[[#This Row],[Units Sold]]</f>
        <v>75000</v>
      </c>
      <c r="L2676" s="52">
        <f>Tabla2[[#This Row],[Units Sold]]/Cálculos!$C$11</f>
        <v>1.210233248253936E-4</v>
      </c>
      <c r="M2676" s="6">
        <f>Tabla2[[#This Row],[Total Sales]]-Tabla2[[#This Row],[Operating Profit]]</f>
        <v>48750</v>
      </c>
      <c r="N2676" s="6">
        <v>26250</v>
      </c>
      <c r="O2676" s="46">
        <f>Tabla2[[#This Row],[Operating Profit]]/Tabla2[[#This Row],[Total Sales]]</f>
        <v>0.35</v>
      </c>
      <c r="P2676" s="1" t="s">
        <v>82</v>
      </c>
    </row>
    <row r="2677" spans="1:16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3" t="str">
        <f>IFERROR(LEFT(Tabla2[[#This Row],[Product]],FIND(" ",Tabla2[[#This Row],[Product]])-3),Tabla2[[#This Row],[Product]])</f>
        <v>Women</v>
      </c>
      <c r="I2677" s="6">
        <v>15.000000000000002</v>
      </c>
      <c r="J2677" s="4">
        <v>3000</v>
      </c>
      <c r="K2677" s="6">
        <f>Tabla2[[#This Row],[Price per Unit]]*Tabla2[[#This Row],[Units Sold]]</f>
        <v>45000.000000000007</v>
      </c>
      <c r="L2677" s="52">
        <f>Tabla2[[#This Row],[Units Sold]]/Cálculos!$C$11</f>
        <v>1.210233248253936E-4</v>
      </c>
      <c r="M2677" s="6">
        <f>Tabla2[[#This Row],[Total Sales]]-Tabla2[[#This Row],[Operating Profit]]</f>
        <v>27000.000000000004</v>
      </c>
      <c r="N2677" s="6">
        <v>18000.000000000004</v>
      </c>
      <c r="O2677" s="46">
        <f>Tabla2[[#This Row],[Operating Profit]]/Tabla2[[#This Row],[Total Sales]]</f>
        <v>0.4</v>
      </c>
      <c r="P2677" s="1" t="s">
        <v>82</v>
      </c>
    </row>
    <row r="2678" spans="1:16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3" t="str">
        <f>IFERROR(LEFT(Tabla2[[#This Row],[Product]],FIND(" ",Tabla2[[#This Row],[Product]])-3),Tabla2[[#This Row],[Product]])</f>
        <v>Women</v>
      </c>
      <c r="I2678" s="6">
        <v>19.999999999999996</v>
      </c>
      <c r="J2678" s="4">
        <v>2250</v>
      </c>
      <c r="K2678" s="6">
        <f>Tabla2[[#This Row],[Price per Unit]]*Tabla2[[#This Row],[Units Sold]]</f>
        <v>44999.999999999993</v>
      </c>
      <c r="L2678" s="52">
        <f>Tabla2[[#This Row],[Units Sold]]/Cálculos!$C$11</f>
        <v>9.0767493619045195E-5</v>
      </c>
      <c r="M2678" s="6">
        <f>Tabla2[[#This Row],[Total Sales]]-Tabla2[[#This Row],[Operating Profit]]</f>
        <v>26999.999999999996</v>
      </c>
      <c r="N2678" s="6">
        <v>17999.999999999996</v>
      </c>
      <c r="O2678" s="46">
        <f>Tabla2[[#This Row],[Operating Profit]]/Tabla2[[#This Row],[Total Sales]]</f>
        <v>0.39999999999999997</v>
      </c>
      <c r="P2678" s="1" t="s">
        <v>82</v>
      </c>
    </row>
    <row r="2679" spans="1:16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3" t="str">
        <f>IFERROR(LEFT(Tabla2[[#This Row],[Product]],FIND(" ",Tabla2[[#This Row],[Product]])-3),Tabla2[[#This Row],[Product]])</f>
        <v>Men</v>
      </c>
      <c r="I2679" s="6">
        <v>40</v>
      </c>
      <c r="J2679" s="4">
        <v>2500</v>
      </c>
      <c r="K2679" s="6">
        <f>Tabla2[[#This Row],[Price per Unit]]*Tabla2[[#This Row],[Units Sold]]</f>
        <v>100000</v>
      </c>
      <c r="L2679" s="52">
        <f>Tabla2[[#This Row],[Units Sold]]/Cálculos!$C$11</f>
        <v>1.00852770687828E-4</v>
      </c>
      <c r="M2679" s="6">
        <f>Tabla2[[#This Row],[Total Sales]]-Tabla2[[#This Row],[Operating Profit]]</f>
        <v>65000</v>
      </c>
      <c r="N2679" s="6">
        <v>35000</v>
      </c>
      <c r="O2679" s="46">
        <f>Tabla2[[#This Row],[Operating Profit]]/Tabla2[[#This Row],[Total Sales]]</f>
        <v>0.35</v>
      </c>
      <c r="P2679" s="1" t="s">
        <v>82</v>
      </c>
    </row>
    <row r="2680" spans="1:16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3" t="str">
        <f>IFERROR(LEFT(Tabla2[[#This Row],[Product]],FIND(" ",Tabla2[[#This Row],[Product]])-3),Tabla2[[#This Row],[Product]])</f>
        <v>Women</v>
      </c>
      <c r="I2680" s="6">
        <v>30.000000000000004</v>
      </c>
      <c r="J2680" s="4">
        <v>4000</v>
      </c>
      <c r="K2680" s="6">
        <f>Tabla2[[#This Row],[Price per Unit]]*Tabla2[[#This Row],[Units Sold]]</f>
        <v>120000.00000000001</v>
      </c>
      <c r="L2680" s="52">
        <f>Tabla2[[#This Row],[Units Sold]]/Cálculos!$C$11</f>
        <v>1.6136443310052479E-4</v>
      </c>
      <c r="M2680" s="6">
        <f>Tabla2[[#This Row],[Total Sales]]-Tabla2[[#This Row],[Operating Profit]]</f>
        <v>72000</v>
      </c>
      <c r="N2680" s="6">
        <v>48000.000000000007</v>
      </c>
      <c r="O2680" s="46">
        <f>Tabla2[[#This Row],[Operating Profit]]/Tabla2[[#This Row],[Total Sales]]</f>
        <v>0.4</v>
      </c>
      <c r="P2680" s="1" t="s">
        <v>82</v>
      </c>
    </row>
    <row r="2681" spans="1:16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3" t="str">
        <f>IFERROR(LEFT(Tabla2[[#This Row],[Product]],FIND(" ",Tabla2[[#This Row],[Product]])-3),Tabla2[[#This Row],[Product]])</f>
        <v>Men</v>
      </c>
      <c r="I2681" s="6">
        <v>40</v>
      </c>
      <c r="J2681" s="4">
        <v>6700</v>
      </c>
      <c r="K2681" s="6">
        <f>Tabla2[[#This Row],[Price per Unit]]*Tabla2[[#This Row],[Units Sold]]</f>
        <v>268000</v>
      </c>
      <c r="L2681" s="52">
        <f>Tabla2[[#This Row],[Units Sold]]/Cálculos!$C$11</f>
        <v>2.7028542544337903E-4</v>
      </c>
      <c r="M2681" s="6">
        <f>Tabla2[[#This Row],[Total Sales]]-Tabla2[[#This Row],[Operating Profit]]</f>
        <v>160800</v>
      </c>
      <c r="N2681" s="6">
        <v>107200</v>
      </c>
      <c r="O2681" s="46">
        <f>Tabla2[[#This Row],[Operating Profit]]/Tabla2[[#This Row],[Total Sales]]</f>
        <v>0.4</v>
      </c>
      <c r="P2681" s="1" t="s">
        <v>82</v>
      </c>
    </row>
    <row r="2682" spans="1:16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3" t="str">
        <f>IFERROR(LEFT(Tabla2[[#This Row],[Product]],FIND(" ",Tabla2[[#This Row],[Product]])-3),Tabla2[[#This Row],[Product]])</f>
        <v>Men</v>
      </c>
      <c r="I2682" s="6">
        <v>40</v>
      </c>
      <c r="J2682" s="4">
        <v>3750</v>
      </c>
      <c r="K2682" s="6">
        <f>Tabla2[[#This Row],[Price per Unit]]*Tabla2[[#This Row],[Units Sold]]</f>
        <v>150000</v>
      </c>
      <c r="L2682" s="52">
        <f>Tabla2[[#This Row],[Units Sold]]/Cálculos!$C$11</f>
        <v>1.5127915603174201E-4</v>
      </c>
      <c r="M2682" s="6">
        <f>Tabla2[[#This Row],[Total Sales]]-Tabla2[[#This Row],[Operating Profit]]</f>
        <v>97500</v>
      </c>
      <c r="N2682" s="6">
        <v>52500</v>
      </c>
      <c r="O2682" s="46">
        <f>Tabla2[[#This Row],[Operating Profit]]/Tabla2[[#This Row],[Total Sales]]</f>
        <v>0.35</v>
      </c>
      <c r="P2682" s="1" t="s">
        <v>82</v>
      </c>
    </row>
    <row r="2683" spans="1:16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3" t="str">
        <f>IFERROR(LEFT(Tabla2[[#This Row],[Product]],FIND(" ",Tabla2[[#This Row],[Product]])-3),Tabla2[[#This Row],[Product]])</f>
        <v>Women</v>
      </c>
      <c r="I2683" s="6">
        <v>35</v>
      </c>
      <c r="J2683" s="4">
        <v>3500</v>
      </c>
      <c r="K2683" s="6">
        <f>Tabla2[[#This Row],[Price per Unit]]*Tabla2[[#This Row],[Units Sold]]</f>
        <v>122500</v>
      </c>
      <c r="L2683" s="52">
        <f>Tabla2[[#This Row],[Units Sold]]/Cálculos!$C$11</f>
        <v>1.4119387896295921E-4</v>
      </c>
      <c r="M2683" s="6">
        <f>Tabla2[[#This Row],[Total Sales]]-Tabla2[[#This Row],[Operating Profit]]</f>
        <v>73500</v>
      </c>
      <c r="N2683" s="6">
        <v>49000</v>
      </c>
      <c r="O2683" s="46">
        <f>Tabla2[[#This Row],[Operating Profit]]/Tabla2[[#This Row],[Total Sales]]</f>
        <v>0.4</v>
      </c>
      <c r="P2683" s="1" t="s">
        <v>82</v>
      </c>
    </row>
    <row r="2684" spans="1:16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3" t="str">
        <f>IFERROR(LEFT(Tabla2[[#This Row],[Product]],FIND(" ",Tabla2[[#This Row],[Product]])-3),Tabla2[[#This Row],[Product]])</f>
        <v>Women</v>
      </c>
      <c r="I2684" s="6">
        <v>35</v>
      </c>
      <c r="J2684" s="4">
        <v>3000</v>
      </c>
      <c r="K2684" s="6">
        <f>Tabla2[[#This Row],[Price per Unit]]*Tabla2[[#This Row],[Units Sold]]</f>
        <v>105000</v>
      </c>
      <c r="L2684" s="52">
        <f>Tabla2[[#This Row],[Units Sold]]/Cálculos!$C$11</f>
        <v>1.210233248253936E-4</v>
      </c>
      <c r="M2684" s="6">
        <f>Tabla2[[#This Row],[Total Sales]]-Tabla2[[#This Row],[Operating Profit]]</f>
        <v>63000</v>
      </c>
      <c r="N2684" s="6">
        <v>42000</v>
      </c>
      <c r="O2684" s="46">
        <f>Tabla2[[#This Row],[Operating Profit]]/Tabla2[[#This Row],[Total Sales]]</f>
        <v>0.4</v>
      </c>
      <c r="P2684" s="1" t="s">
        <v>82</v>
      </c>
    </row>
    <row r="2685" spans="1:16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3" t="str">
        <f>IFERROR(LEFT(Tabla2[[#This Row],[Product]],FIND(" ",Tabla2[[#This Row],[Product]])-3),Tabla2[[#This Row],[Product]])</f>
        <v>Men</v>
      </c>
      <c r="I2685" s="6">
        <v>44.999999999999993</v>
      </c>
      <c r="J2685" s="4">
        <v>3250</v>
      </c>
      <c r="K2685" s="6">
        <f>Tabla2[[#This Row],[Price per Unit]]*Tabla2[[#This Row],[Units Sold]]</f>
        <v>146249.99999999997</v>
      </c>
      <c r="L2685" s="52">
        <f>Tabla2[[#This Row],[Units Sold]]/Cálculos!$C$11</f>
        <v>1.3110860189417641E-4</v>
      </c>
      <c r="M2685" s="6">
        <f>Tabla2[[#This Row],[Total Sales]]-Tabla2[[#This Row],[Operating Profit]]</f>
        <v>95062.499999999985</v>
      </c>
      <c r="N2685" s="6">
        <v>51187.499999999985</v>
      </c>
      <c r="O2685" s="46">
        <f>Tabla2[[#This Row],[Operating Profit]]/Tabla2[[#This Row],[Total Sales]]</f>
        <v>0.35</v>
      </c>
      <c r="P2685" s="1" t="s">
        <v>82</v>
      </c>
    </row>
    <row r="2686" spans="1:16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3" t="str">
        <f>IFERROR(LEFT(Tabla2[[#This Row],[Product]],FIND(" ",Tabla2[[#This Row],[Product]])-3),Tabla2[[#This Row],[Product]])</f>
        <v>Women</v>
      </c>
      <c r="I2686" s="6">
        <v>44.999999999999993</v>
      </c>
      <c r="J2686" s="4">
        <v>4250</v>
      </c>
      <c r="K2686" s="6">
        <f>Tabla2[[#This Row],[Price per Unit]]*Tabla2[[#This Row],[Units Sold]]</f>
        <v>191249.99999999997</v>
      </c>
      <c r="L2686" s="52">
        <f>Tabla2[[#This Row],[Units Sold]]/Cálculos!$C$11</f>
        <v>1.7144971016930759E-4</v>
      </c>
      <c r="M2686" s="6">
        <f>Tabla2[[#This Row],[Total Sales]]-Tabla2[[#This Row],[Operating Profit]]</f>
        <v>114749.99999999999</v>
      </c>
      <c r="N2686" s="6">
        <v>76499.999999999985</v>
      </c>
      <c r="O2686" s="46">
        <f>Tabla2[[#This Row],[Operating Profit]]/Tabla2[[#This Row],[Total Sales]]</f>
        <v>0.39999999999999997</v>
      </c>
      <c r="P2686" s="1" t="s">
        <v>82</v>
      </c>
    </row>
    <row r="2687" spans="1:16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3" t="str">
        <f>IFERROR(LEFT(Tabla2[[#This Row],[Product]],FIND(" ",Tabla2[[#This Row],[Product]])-3),Tabla2[[#This Row],[Product]])</f>
        <v>Men</v>
      </c>
      <c r="I2687" s="6">
        <v>40</v>
      </c>
      <c r="J2687" s="4">
        <v>6750</v>
      </c>
      <c r="K2687" s="6">
        <f>Tabla2[[#This Row],[Price per Unit]]*Tabla2[[#This Row],[Units Sold]]</f>
        <v>270000</v>
      </c>
      <c r="L2687" s="52">
        <f>Tabla2[[#This Row],[Units Sold]]/Cálculos!$C$11</f>
        <v>2.7230248085713561E-4</v>
      </c>
      <c r="M2687" s="6">
        <f>Tabla2[[#This Row],[Total Sales]]-Tabla2[[#This Row],[Operating Profit]]</f>
        <v>162000</v>
      </c>
      <c r="N2687" s="6">
        <v>108000</v>
      </c>
      <c r="O2687" s="46">
        <f>Tabla2[[#This Row],[Operating Profit]]/Tabla2[[#This Row],[Total Sales]]</f>
        <v>0.4</v>
      </c>
      <c r="P2687" s="1" t="s">
        <v>82</v>
      </c>
    </row>
    <row r="2688" spans="1:16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3" t="str">
        <f>IFERROR(LEFT(Tabla2[[#This Row],[Product]],FIND(" ",Tabla2[[#This Row],[Product]])-3),Tabla2[[#This Row],[Product]])</f>
        <v>Men</v>
      </c>
      <c r="I2688" s="6">
        <v>35</v>
      </c>
      <c r="J2688" s="4">
        <v>4250</v>
      </c>
      <c r="K2688" s="6">
        <f>Tabla2[[#This Row],[Price per Unit]]*Tabla2[[#This Row],[Units Sold]]</f>
        <v>148750</v>
      </c>
      <c r="L2688" s="52">
        <f>Tabla2[[#This Row],[Units Sold]]/Cálculos!$C$11</f>
        <v>1.7144971016930759E-4</v>
      </c>
      <c r="M2688" s="6">
        <f>Tabla2[[#This Row],[Total Sales]]-Tabla2[[#This Row],[Operating Profit]]</f>
        <v>96687.5</v>
      </c>
      <c r="N2688" s="6">
        <v>52062.5</v>
      </c>
      <c r="O2688" s="46">
        <f>Tabla2[[#This Row],[Operating Profit]]/Tabla2[[#This Row],[Total Sales]]</f>
        <v>0.35</v>
      </c>
      <c r="P2688" s="1" t="s">
        <v>82</v>
      </c>
    </row>
    <row r="2689" spans="1:16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3" t="str">
        <f>IFERROR(LEFT(Tabla2[[#This Row],[Product]],FIND(" ",Tabla2[[#This Row],[Product]])-3),Tabla2[[#This Row],[Product]])</f>
        <v>Women</v>
      </c>
      <c r="I2689" s="6">
        <v>40</v>
      </c>
      <c r="J2689" s="4">
        <v>4000</v>
      </c>
      <c r="K2689" s="6">
        <f>Tabla2[[#This Row],[Price per Unit]]*Tabla2[[#This Row],[Units Sold]]</f>
        <v>160000</v>
      </c>
      <c r="L2689" s="52">
        <f>Tabla2[[#This Row],[Units Sold]]/Cálculos!$C$11</f>
        <v>1.6136443310052479E-4</v>
      </c>
      <c r="M2689" s="6">
        <f>Tabla2[[#This Row],[Total Sales]]-Tabla2[[#This Row],[Operating Profit]]</f>
        <v>96000</v>
      </c>
      <c r="N2689" s="6">
        <v>64000</v>
      </c>
      <c r="O2689" s="46">
        <f>Tabla2[[#This Row],[Operating Profit]]/Tabla2[[#This Row],[Total Sales]]</f>
        <v>0.4</v>
      </c>
      <c r="P2689" s="1" t="s">
        <v>82</v>
      </c>
    </row>
    <row r="2690" spans="1:16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3" t="str">
        <f>IFERROR(LEFT(Tabla2[[#This Row],[Product]],FIND(" ",Tabla2[[#This Row],[Product]])-3),Tabla2[[#This Row],[Product]])</f>
        <v>Women</v>
      </c>
      <c r="I2690" s="6">
        <v>40</v>
      </c>
      <c r="J2690" s="4">
        <v>3750</v>
      </c>
      <c r="K2690" s="6">
        <f>Tabla2[[#This Row],[Price per Unit]]*Tabla2[[#This Row],[Units Sold]]</f>
        <v>150000</v>
      </c>
      <c r="L2690" s="52">
        <f>Tabla2[[#This Row],[Units Sold]]/Cálculos!$C$11</f>
        <v>1.5127915603174201E-4</v>
      </c>
      <c r="M2690" s="6">
        <f>Tabla2[[#This Row],[Total Sales]]-Tabla2[[#This Row],[Operating Profit]]</f>
        <v>90000</v>
      </c>
      <c r="N2690" s="6">
        <v>60000</v>
      </c>
      <c r="O2690" s="46">
        <f>Tabla2[[#This Row],[Operating Profit]]/Tabla2[[#This Row],[Total Sales]]</f>
        <v>0.4</v>
      </c>
      <c r="P2690" s="1" t="s">
        <v>82</v>
      </c>
    </row>
    <row r="2691" spans="1:16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3" t="str">
        <f>IFERROR(LEFT(Tabla2[[#This Row],[Product]],FIND(" ",Tabla2[[#This Row],[Product]])-3),Tabla2[[#This Row],[Product]])</f>
        <v>Men</v>
      </c>
      <c r="I2691" s="6">
        <v>54.999999999999993</v>
      </c>
      <c r="J2691" s="4">
        <v>3750</v>
      </c>
      <c r="K2691" s="6">
        <f>Tabla2[[#This Row],[Price per Unit]]*Tabla2[[#This Row],[Units Sold]]</f>
        <v>206249.99999999997</v>
      </c>
      <c r="L2691" s="52">
        <f>Tabla2[[#This Row],[Units Sold]]/Cálculos!$C$11</f>
        <v>1.5127915603174201E-4</v>
      </c>
      <c r="M2691" s="6">
        <f>Tabla2[[#This Row],[Total Sales]]-Tabla2[[#This Row],[Operating Profit]]</f>
        <v>134062.5</v>
      </c>
      <c r="N2691" s="6">
        <v>72187.499999999985</v>
      </c>
      <c r="O2691" s="46">
        <f>Tabla2[[#This Row],[Operating Profit]]/Tabla2[[#This Row],[Total Sales]]</f>
        <v>0.35</v>
      </c>
      <c r="P2691" s="1" t="s">
        <v>82</v>
      </c>
    </row>
    <row r="2692" spans="1:16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3" t="str">
        <f>IFERROR(LEFT(Tabla2[[#This Row],[Product]],FIND(" ",Tabla2[[#This Row],[Product]])-3),Tabla2[[#This Row],[Product]])</f>
        <v>Women</v>
      </c>
      <c r="I2692" s="6">
        <v>60</v>
      </c>
      <c r="J2692" s="4">
        <v>5500</v>
      </c>
      <c r="K2692" s="6">
        <f>Tabla2[[#This Row],[Price per Unit]]*Tabla2[[#This Row],[Units Sold]]</f>
        <v>330000</v>
      </c>
      <c r="L2692" s="52">
        <f>Tabla2[[#This Row],[Units Sold]]/Cálculos!$C$11</f>
        <v>2.218760955132216E-4</v>
      </c>
      <c r="M2692" s="6">
        <f>Tabla2[[#This Row],[Total Sales]]-Tabla2[[#This Row],[Operating Profit]]</f>
        <v>198000</v>
      </c>
      <c r="N2692" s="6">
        <v>132000</v>
      </c>
      <c r="O2692" s="46">
        <f>Tabla2[[#This Row],[Operating Profit]]/Tabla2[[#This Row],[Total Sales]]</f>
        <v>0.4</v>
      </c>
      <c r="P2692" s="1" t="s">
        <v>82</v>
      </c>
    </row>
    <row r="2693" spans="1:16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3" t="str">
        <f>IFERROR(LEFT(Tabla2[[#This Row],[Product]],FIND(" ",Tabla2[[#This Row],[Product]])-3),Tabla2[[#This Row],[Product]])</f>
        <v>Men</v>
      </c>
      <c r="I2693" s="6">
        <v>54.999999999999993</v>
      </c>
      <c r="J2693" s="4">
        <v>7750</v>
      </c>
      <c r="K2693" s="6">
        <f>Tabla2[[#This Row],[Price per Unit]]*Tabla2[[#This Row],[Units Sold]]</f>
        <v>426249.99999999994</v>
      </c>
      <c r="L2693" s="52">
        <f>Tabla2[[#This Row],[Units Sold]]/Cálculos!$C$11</f>
        <v>3.1264358913226677E-4</v>
      </c>
      <c r="M2693" s="6">
        <f>Tabla2[[#This Row],[Total Sales]]-Tabla2[[#This Row],[Operating Profit]]</f>
        <v>255749.99999999994</v>
      </c>
      <c r="N2693" s="6">
        <v>170500</v>
      </c>
      <c r="O2693" s="46">
        <f>Tabla2[[#This Row],[Operating Profit]]/Tabla2[[#This Row],[Total Sales]]</f>
        <v>0.40000000000000008</v>
      </c>
      <c r="P2693" s="1" t="s">
        <v>82</v>
      </c>
    </row>
    <row r="2694" spans="1:16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3" t="str">
        <f>IFERROR(LEFT(Tabla2[[#This Row],[Product]],FIND(" ",Tabla2[[#This Row],[Product]])-3),Tabla2[[#This Row],[Product]])</f>
        <v>Men</v>
      </c>
      <c r="I2694" s="6">
        <v>50</v>
      </c>
      <c r="J2694" s="4">
        <v>5250</v>
      </c>
      <c r="K2694" s="6">
        <f>Tabla2[[#This Row],[Price per Unit]]*Tabla2[[#This Row],[Units Sold]]</f>
        <v>262500</v>
      </c>
      <c r="L2694" s="52">
        <f>Tabla2[[#This Row],[Units Sold]]/Cálculos!$C$11</f>
        <v>2.117908184444388E-4</v>
      </c>
      <c r="M2694" s="6">
        <f>Tabla2[[#This Row],[Total Sales]]-Tabla2[[#This Row],[Operating Profit]]</f>
        <v>170625</v>
      </c>
      <c r="N2694" s="6">
        <v>91875</v>
      </c>
      <c r="O2694" s="46">
        <f>Tabla2[[#This Row],[Operating Profit]]/Tabla2[[#This Row],[Total Sales]]</f>
        <v>0.35</v>
      </c>
      <c r="P2694" s="1" t="s">
        <v>82</v>
      </c>
    </row>
    <row r="2695" spans="1:16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3" t="str">
        <f>IFERROR(LEFT(Tabla2[[#This Row],[Product]],FIND(" ",Tabla2[[#This Row],[Product]])-3),Tabla2[[#This Row],[Product]])</f>
        <v>Women</v>
      </c>
      <c r="I2695" s="6">
        <v>45</v>
      </c>
      <c r="J2695" s="4">
        <v>4500</v>
      </c>
      <c r="K2695" s="6">
        <f>Tabla2[[#This Row],[Price per Unit]]*Tabla2[[#This Row],[Units Sold]]</f>
        <v>202500</v>
      </c>
      <c r="L2695" s="52">
        <f>Tabla2[[#This Row],[Units Sold]]/Cálculos!$C$11</f>
        <v>1.8153498723809039E-4</v>
      </c>
      <c r="M2695" s="6">
        <f>Tabla2[[#This Row],[Total Sales]]-Tabla2[[#This Row],[Operating Profit]]</f>
        <v>121500</v>
      </c>
      <c r="N2695" s="6">
        <v>81000</v>
      </c>
      <c r="O2695" s="46">
        <f>Tabla2[[#This Row],[Operating Profit]]/Tabla2[[#This Row],[Total Sales]]</f>
        <v>0.4</v>
      </c>
      <c r="P2695" s="1" t="s">
        <v>82</v>
      </c>
    </row>
    <row r="2696" spans="1:16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3" t="str">
        <f>IFERROR(LEFT(Tabla2[[#This Row],[Product]],FIND(" ",Tabla2[[#This Row],[Product]])-3),Tabla2[[#This Row],[Product]])</f>
        <v>Women</v>
      </c>
      <c r="I2696" s="6">
        <v>45</v>
      </c>
      <c r="J2696" s="4">
        <v>4000</v>
      </c>
      <c r="K2696" s="6">
        <f>Tabla2[[#This Row],[Price per Unit]]*Tabla2[[#This Row],[Units Sold]]</f>
        <v>180000</v>
      </c>
      <c r="L2696" s="52">
        <f>Tabla2[[#This Row],[Units Sold]]/Cálculos!$C$11</f>
        <v>1.6136443310052479E-4</v>
      </c>
      <c r="M2696" s="6">
        <f>Tabla2[[#This Row],[Total Sales]]-Tabla2[[#This Row],[Operating Profit]]</f>
        <v>108000</v>
      </c>
      <c r="N2696" s="6">
        <v>72000</v>
      </c>
      <c r="O2696" s="46">
        <f>Tabla2[[#This Row],[Operating Profit]]/Tabla2[[#This Row],[Total Sales]]</f>
        <v>0.4</v>
      </c>
      <c r="P2696" s="1" t="s">
        <v>82</v>
      </c>
    </row>
    <row r="2697" spans="1:16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3" t="str">
        <f>IFERROR(LEFT(Tabla2[[#This Row],[Product]],FIND(" ",Tabla2[[#This Row],[Product]])-3),Tabla2[[#This Row],[Product]])</f>
        <v>Men</v>
      </c>
      <c r="I2697" s="6">
        <v>60</v>
      </c>
      <c r="J2697" s="4">
        <v>4250</v>
      </c>
      <c r="K2697" s="6">
        <f>Tabla2[[#This Row],[Price per Unit]]*Tabla2[[#This Row],[Units Sold]]</f>
        <v>255000</v>
      </c>
      <c r="L2697" s="52">
        <f>Tabla2[[#This Row],[Units Sold]]/Cálculos!$C$11</f>
        <v>1.7144971016930759E-4</v>
      </c>
      <c r="M2697" s="6">
        <f>Tabla2[[#This Row],[Total Sales]]-Tabla2[[#This Row],[Operating Profit]]</f>
        <v>165750</v>
      </c>
      <c r="N2697" s="6">
        <v>89250</v>
      </c>
      <c r="O2697" s="46">
        <f>Tabla2[[#This Row],[Operating Profit]]/Tabla2[[#This Row],[Total Sales]]</f>
        <v>0.35</v>
      </c>
      <c r="P2697" s="1" t="s">
        <v>82</v>
      </c>
    </row>
    <row r="2698" spans="1:16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3" t="str">
        <f>IFERROR(LEFT(Tabla2[[#This Row],[Product]],FIND(" ",Tabla2[[#This Row],[Product]])-3),Tabla2[[#This Row],[Product]])</f>
        <v>Women</v>
      </c>
      <c r="I2698" s="6">
        <v>65</v>
      </c>
      <c r="J2698" s="4">
        <v>6000</v>
      </c>
      <c r="K2698" s="6">
        <f>Tabla2[[#This Row],[Price per Unit]]*Tabla2[[#This Row],[Units Sold]]</f>
        <v>390000</v>
      </c>
      <c r="L2698" s="52">
        <f>Tabla2[[#This Row],[Units Sold]]/Cálculos!$C$11</f>
        <v>2.4204664965078721E-4</v>
      </c>
      <c r="M2698" s="6">
        <f>Tabla2[[#This Row],[Total Sales]]-Tabla2[[#This Row],[Operating Profit]]</f>
        <v>234000</v>
      </c>
      <c r="N2698" s="6">
        <v>156000</v>
      </c>
      <c r="O2698" s="46">
        <f>Tabla2[[#This Row],[Operating Profit]]/Tabla2[[#This Row],[Total Sales]]</f>
        <v>0.4</v>
      </c>
      <c r="P2698" s="1" t="s">
        <v>82</v>
      </c>
    </row>
    <row r="2699" spans="1:16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3" t="str">
        <f>IFERROR(LEFT(Tabla2[[#This Row],[Product]],FIND(" ",Tabla2[[#This Row],[Product]])-3),Tabla2[[#This Row],[Product]])</f>
        <v>Men</v>
      </c>
      <c r="I2699" s="6">
        <v>60</v>
      </c>
      <c r="J2699" s="4">
        <v>7500</v>
      </c>
      <c r="K2699" s="6">
        <f>Tabla2[[#This Row],[Price per Unit]]*Tabla2[[#This Row],[Units Sold]]</f>
        <v>450000</v>
      </c>
      <c r="L2699" s="52">
        <f>Tabla2[[#This Row],[Units Sold]]/Cálculos!$C$11</f>
        <v>3.0255831206348402E-4</v>
      </c>
      <c r="M2699" s="6">
        <f>Tabla2[[#This Row],[Total Sales]]-Tabla2[[#This Row],[Operating Profit]]</f>
        <v>270000</v>
      </c>
      <c r="N2699" s="6">
        <v>180000</v>
      </c>
      <c r="O2699" s="46">
        <f>Tabla2[[#This Row],[Operating Profit]]/Tabla2[[#This Row],[Total Sales]]</f>
        <v>0.4</v>
      </c>
      <c r="P2699" s="1" t="s">
        <v>82</v>
      </c>
    </row>
    <row r="2700" spans="1:16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3" t="str">
        <f>IFERROR(LEFT(Tabla2[[#This Row],[Product]],FIND(" ",Tabla2[[#This Row],[Product]])-3),Tabla2[[#This Row],[Product]])</f>
        <v>Men</v>
      </c>
      <c r="I2700" s="6">
        <v>55.000000000000007</v>
      </c>
      <c r="J2700" s="4">
        <v>5250</v>
      </c>
      <c r="K2700" s="6">
        <f>Tabla2[[#This Row],[Price per Unit]]*Tabla2[[#This Row],[Units Sold]]</f>
        <v>288750.00000000006</v>
      </c>
      <c r="L2700" s="52">
        <f>Tabla2[[#This Row],[Units Sold]]/Cálculos!$C$11</f>
        <v>2.117908184444388E-4</v>
      </c>
      <c r="M2700" s="6">
        <f>Tabla2[[#This Row],[Total Sales]]-Tabla2[[#This Row],[Operating Profit]]</f>
        <v>187687.50000000006</v>
      </c>
      <c r="N2700" s="6">
        <v>101062.50000000001</v>
      </c>
      <c r="O2700" s="46">
        <f>Tabla2[[#This Row],[Operating Profit]]/Tabla2[[#This Row],[Total Sales]]</f>
        <v>0.35</v>
      </c>
      <c r="P2700" s="1" t="s">
        <v>82</v>
      </c>
    </row>
    <row r="2701" spans="1:16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3" t="str">
        <f>IFERROR(LEFT(Tabla2[[#This Row],[Product]],FIND(" ",Tabla2[[#This Row],[Product]])-3),Tabla2[[#This Row],[Product]])</f>
        <v>Women</v>
      </c>
      <c r="I2701" s="6">
        <v>50</v>
      </c>
      <c r="J2701" s="4">
        <v>4500</v>
      </c>
      <c r="K2701" s="6">
        <f>Tabla2[[#This Row],[Price per Unit]]*Tabla2[[#This Row],[Units Sold]]</f>
        <v>225000</v>
      </c>
      <c r="L2701" s="52">
        <f>Tabla2[[#This Row],[Units Sold]]/Cálculos!$C$11</f>
        <v>1.8153498723809039E-4</v>
      </c>
      <c r="M2701" s="6">
        <f>Tabla2[[#This Row],[Total Sales]]-Tabla2[[#This Row],[Operating Profit]]</f>
        <v>135000</v>
      </c>
      <c r="N2701" s="6">
        <v>90000</v>
      </c>
      <c r="O2701" s="46">
        <f>Tabla2[[#This Row],[Operating Profit]]/Tabla2[[#This Row],[Total Sales]]</f>
        <v>0.4</v>
      </c>
      <c r="P2701" s="1" t="s">
        <v>82</v>
      </c>
    </row>
    <row r="2702" spans="1:16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3" t="str">
        <f>IFERROR(LEFT(Tabla2[[#This Row],[Product]],FIND(" ",Tabla2[[#This Row],[Product]])-3),Tabla2[[#This Row],[Product]])</f>
        <v>Women</v>
      </c>
      <c r="I2702" s="6">
        <v>40</v>
      </c>
      <c r="J2702" s="4">
        <v>4000</v>
      </c>
      <c r="K2702" s="6">
        <f>Tabla2[[#This Row],[Price per Unit]]*Tabla2[[#This Row],[Units Sold]]</f>
        <v>160000</v>
      </c>
      <c r="L2702" s="52">
        <f>Tabla2[[#This Row],[Units Sold]]/Cálculos!$C$11</f>
        <v>1.6136443310052479E-4</v>
      </c>
      <c r="M2702" s="6">
        <f>Tabla2[[#This Row],[Total Sales]]-Tabla2[[#This Row],[Operating Profit]]</f>
        <v>96000</v>
      </c>
      <c r="N2702" s="6">
        <v>64000</v>
      </c>
      <c r="O2702" s="46">
        <f>Tabla2[[#This Row],[Operating Profit]]/Tabla2[[#This Row],[Total Sales]]</f>
        <v>0.4</v>
      </c>
      <c r="P2702" s="1" t="s">
        <v>82</v>
      </c>
    </row>
    <row r="2703" spans="1:16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3" t="str">
        <f>IFERROR(LEFT(Tabla2[[#This Row],[Product]],FIND(" ",Tabla2[[#This Row],[Product]])-3),Tabla2[[#This Row],[Product]])</f>
        <v>Men</v>
      </c>
      <c r="I2703" s="6">
        <v>50</v>
      </c>
      <c r="J2703" s="4">
        <v>3750</v>
      </c>
      <c r="K2703" s="6">
        <f>Tabla2[[#This Row],[Price per Unit]]*Tabla2[[#This Row],[Units Sold]]</f>
        <v>187500</v>
      </c>
      <c r="L2703" s="52">
        <f>Tabla2[[#This Row],[Units Sold]]/Cálculos!$C$11</f>
        <v>1.5127915603174201E-4</v>
      </c>
      <c r="M2703" s="6">
        <f>Tabla2[[#This Row],[Total Sales]]-Tabla2[[#This Row],[Operating Profit]]</f>
        <v>121875</v>
      </c>
      <c r="N2703" s="6">
        <v>65625</v>
      </c>
      <c r="O2703" s="46">
        <f>Tabla2[[#This Row],[Operating Profit]]/Tabla2[[#This Row],[Total Sales]]</f>
        <v>0.35</v>
      </c>
      <c r="P2703" s="1" t="s">
        <v>82</v>
      </c>
    </row>
    <row r="2704" spans="1:16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3" t="str">
        <f>IFERROR(LEFT(Tabla2[[#This Row],[Product]],FIND(" ",Tabla2[[#This Row],[Product]])-3),Tabla2[[#This Row],[Product]])</f>
        <v>Women</v>
      </c>
      <c r="I2704" s="6">
        <v>55.000000000000007</v>
      </c>
      <c r="J2704" s="4">
        <v>5500</v>
      </c>
      <c r="K2704" s="6">
        <f>Tabla2[[#This Row],[Price per Unit]]*Tabla2[[#This Row],[Units Sold]]</f>
        <v>302500.00000000006</v>
      </c>
      <c r="L2704" s="52">
        <f>Tabla2[[#This Row],[Units Sold]]/Cálculos!$C$11</f>
        <v>2.218760955132216E-4</v>
      </c>
      <c r="M2704" s="6">
        <f>Tabla2[[#This Row],[Total Sales]]-Tabla2[[#This Row],[Operating Profit]]</f>
        <v>181500.00000000003</v>
      </c>
      <c r="N2704" s="6">
        <v>121000.00000000003</v>
      </c>
      <c r="O2704" s="46">
        <f>Tabla2[[#This Row],[Operating Profit]]/Tabla2[[#This Row],[Total Sales]]</f>
        <v>0.4</v>
      </c>
      <c r="P2704" s="1" t="s">
        <v>82</v>
      </c>
    </row>
    <row r="2705" spans="1:16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3" t="str">
        <f>IFERROR(LEFT(Tabla2[[#This Row],[Product]],FIND(" ",Tabla2[[#This Row],[Product]])-3),Tabla2[[#This Row],[Product]])</f>
        <v>Men</v>
      </c>
      <c r="I2705" s="6">
        <v>50</v>
      </c>
      <c r="J2705" s="4">
        <v>6500</v>
      </c>
      <c r="K2705" s="6">
        <f>Tabla2[[#This Row],[Price per Unit]]*Tabla2[[#This Row],[Units Sold]]</f>
        <v>325000</v>
      </c>
      <c r="L2705" s="52">
        <f>Tabla2[[#This Row],[Units Sold]]/Cálculos!$C$11</f>
        <v>2.6221720378835281E-4</v>
      </c>
      <c r="M2705" s="6">
        <f>Tabla2[[#This Row],[Total Sales]]-Tabla2[[#This Row],[Operating Profit]]</f>
        <v>195000</v>
      </c>
      <c r="N2705" s="6">
        <v>130000</v>
      </c>
      <c r="O2705" s="46">
        <f>Tabla2[[#This Row],[Operating Profit]]/Tabla2[[#This Row],[Total Sales]]</f>
        <v>0.4</v>
      </c>
      <c r="P2705" s="1" t="s">
        <v>82</v>
      </c>
    </row>
    <row r="2706" spans="1:16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3" t="str">
        <f>IFERROR(LEFT(Tabla2[[#This Row],[Product]],FIND(" ",Tabla2[[#This Row],[Product]])-3),Tabla2[[#This Row],[Product]])</f>
        <v>Men</v>
      </c>
      <c r="I2706" s="6">
        <v>40.000000000000014</v>
      </c>
      <c r="J2706" s="4">
        <v>4500</v>
      </c>
      <c r="K2706" s="6">
        <f>Tabla2[[#This Row],[Price per Unit]]*Tabla2[[#This Row],[Units Sold]]</f>
        <v>180000.00000000006</v>
      </c>
      <c r="L2706" s="52">
        <f>Tabla2[[#This Row],[Units Sold]]/Cálculos!$C$11</f>
        <v>1.8153498723809039E-4</v>
      </c>
      <c r="M2706" s="6">
        <f>Tabla2[[#This Row],[Total Sales]]-Tabla2[[#This Row],[Operating Profit]]</f>
        <v>117000.00000000004</v>
      </c>
      <c r="N2706" s="6">
        <v>63000.000000000015</v>
      </c>
      <c r="O2706" s="46">
        <f>Tabla2[[#This Row],[Operating Profit]]/Tabla2[[#This Row],[Total Sales]]</f>
        <v>0.35</v>
      </c>
      <c r="P2706" s="1" t="s">
        <v>82</v>
      </c>
    </row>
    <row r="2707" spans="1:16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3" t="str">
        <f>IFERROR(LEFT(Tabla2[[#This Row],[Product]],FIND(" ",Tabla2[[#This Row],[Product]])-3),Tabla2[[#This Row],[Product]])</f>
        <v>Women</v>
      </c>
      <c r="I2707" s="6">
        <v>15.000000000000007</v>
      </c>
      <c r="J2707" s="4">
        <v>3500</v>
      </c>
      <c r="K2707" s="6">
        <f>Tabla2[[#This Row],[Price per Unit]]*Tabla2[[#This Row],[Units Sold]]</f>
        <v>52500.000000000022</v>
      </c>
      <c r="L2707" s="52">
        <f>Tabla2[[#This Row],[Units Sold]]/Cálculos!$C$11</f>
        <v>1.4119387896295921E-4</v>
      </c>
      <c r="M2707" s="6">
        <f>Tabla2[[#This Row],[Total Sales]]-Tabla2[[#This Row],[Operating Profit]]</f>
        <v>31500.000000000011</v>
      </c>
      <c r="N2707" s="6">
        <v>21000.000000000011</v>
      </c>
      <c r="O2707" s="46">
        <f>Tabla2[[#This Row],[Operating Profit]]/Tabla2[[#This Row],[Total Sales]]</f>
        <v>0.4</v>
      </c>
      <c r="P2707" s="1" t="s">
        <v>82</v>
      </c>
    </row>
    <row r="2708" spans="1:16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3" t="str">
        <f>IFERROR(LEFT(Tabla2[[#This Row],[Product]],FIND(" ",Tabla2[[#This Row],[Product]])-3),Tabla2[[#This Row],[Product]])</f>
        <v>Women</v>
      </c>
      <c r="I2708" s="6">
        <v>15.000000000000007</v>
      </c>
      <c r="J2708" s="4">
        <v>3250</v>
      </c>
      <c r="K2708" s="6">
        <f>Tabla2[[#This Row],[Price per Unit]]*Tabla2[[#This Row],[Units Sold]]</f>
        <v>48750.000000000022</v>
      </c>
      <c r="L2708" s="52">
        <f>Tabla2[[#This Row],[Units Sold]]/Cálculos!$C$11</f>
        <v>1.3110860189417641E-4</v>
      </c>
      <c r="M2708" s="6">
        <f>Tabla2[[#This Row],[Total Sales]]-Tabla2[[#This Row],[Operating Profit]]</f>
        <v>29250.000000000011</v>
      </c>
      <c r="N2708" s="6">
        <v>19500.000000000011</v>
      </c>
      <c r="O2708" s="46">
        <f>Tabla2[[#This Row],[Operating Profit]]/Tabla2[[#This Row],[Total Sales]]</f>
        <v>0.4</v>
      </c>
      <c r="P2708" s="1" t="s">
        <v>82</v>
      </c>
    </row>
    <row r="2709" spans="1:16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3" t="str">
        <f>IFERROR(LEFT(Tabla2[[#This Row],[Product]],FIND(" ",Tabla2[[#This Row],[Product]])-3),Tabla2[[#This Row],[Product]])</f>
        <v>Men</v>
      </c>
      <c r="I2709" s="6">
        <v>25.000000000000007</v>
      </c>
      <c r="J2709" s="4">
        <v>3250</v>
      </c>
      <c r="K2709" s="6">
        <f>Tabla2[[#This Row],[Price per Unit]]*Tabla2[[#This Row],[Units Sold]]</f>
        <v>81250.000000000029</v>
      </c>
      <c r="L2709" s="52">
        <f>Tabla2[[#This Row],[Units Sold]]/Cálculos!$C$11</f>
        <v>1.3110860189417641E-4</v>
      </c>
      <c r="M2709" s="6">
        <f>Tabla2[[#This Row],[Total Sales]]-Tabla2[[#This Row],[Operating Profit]]</f>
        <v>52812.500000000022</v>
      </c>
      <c r="N2709" s="6">
        <v>28437.500000000007</v>
      </c>
      <c r="O2709" s="46">
        <f>Tabla2[[#This Row],[Operating Profit]]/Tabla2[[#This Row],[Total Sales]]</f>
        <v>0.35</v>
      </c>
      <c r="P2709" s="1" t="s">
        <v>82</v>
      </c>
    </row>
    <row r="2710" spans="1:16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3" t="str">
        <f>IFERROR(LEFT(Tabla2[[#This Row],[Product]],FIND(" ",Tabla2[[#This Row],[Product]])-3),Tabla2[[#This Row],[Product]])</f>
        <v>Women</v>
      </c>
      <c r="I2710" s="6">
        <v>30.000000000000011</v>
      </c>
      <c r="J2710" s="4">
        <v>4250</v>
      </c>
      <c r="K2710" s="6">
        <f>Tabla2[[#This Row],[Price per Unit]]*Tabla2[[#This Row],[Units Sold]]</f>
        <v>127500.00000000004</v>
      </c>
      <c r="L2710" s="52">
        <f>Tabla2[[#This Row],[Units Sold]]/Cálculos!$C$11</f>
        <v>1.7144971016930759E-4</v>
      </c>
      <c r="M2710" s="6">
        <f>Tabla2[[#This Row],[Total Sales]]-Tabla2[[#This Row],[Operating Profit]]</f>
        <v>76500.000000000029</v>
      </c>
      <c r="N2710" s="6">
        <v>51000.000000000022</v>
      </c>
      <c r="O2710" s="46">
        <f>Tabla2[[#This Row],[Operating Profit]]/Tabla2[[#This Row],[Total Sales]]</f>
        <v>0.4</v>
      </c>
      <c r="P2710" s="1" t="s">
        <v>82</v>
      </c>
    </row>
    <row r="2711" spans="1:16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3" t="str">
        <f>IFERROR(LEFT(Tabla2[[#This Row],[Product]],FIND(" ",Tabla2[[#This Row],[Product]])-3),Tabla2[[#This Row],[Product]])</f>
        <v>Men</v>
      </c>
      <c r="I2711" s="6">
        <v>30.000000000000011</v>
      </c>
      <c r="J2711" s="4">
        <v>6000</v>
      </c>
      <c r="K2711" s="6">
        <f>Tabla2[[#This Row],[Price per Unit]]*Tabla2[[#This Row],[Units Sold]]</f>
        <v>180000.00000000006</v>
      </c>
      <c r="L2711" s="52">
        <f>Tabla2[[#This Row],[Units Sold]]/Cálculos!$C$11</f>
        <v>2.4204664965078721E-4</v>
      </c>
      <c r="M2711" s="6">
        <f>Tabla2[[#This Row],[Total Sales]]-Tabla2[[#This Row],[Operating Profit]]</f>
        <v>108000.00000000003</v>
      </c>
      <c r="N2711" s="6">
        <v>72000.000000000029</v>
      </c>
      <c r="O2711" s="46">
        <f>Tabla2[[#This Row],[Operating Profit]]/Tabla2[[#This Row],[Total Sales]]</f>
        <v>0.4</v>
      </c>
      <c r="P2711" s="1" t="s">
        <v>82</v>
      </c>
    </row>
    <row r="2712" spans="1:16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3" t="str">
        <f>IFERROR(LEFT(Tabla2[[#This Row],[Product]],FIND(" ",Tabla2[[#This Row],[Product]])-3),Tabla2[[#This Row],[Product]])</f>
        <v>Men</v>
      </c>
      <c r="I2712" s="6">
        <v>20.000000000000011</v>
      </c>
      <c r="J2712" s="4">
        <v>4250</v>
      </c>
      <c r="K2712" s="6">
        <f>Tabla2[[#This Row],[Price per Unit]]*Tabla2[[#This Row],[Units Sold]]</f>
        <v>85000.000000000044</v>
      </c>
      <c r="L2712" s="52">
        <f>Tabla2[[#This Row],[Units Sold]]/Cálculos!$C$11</f>
        <v>1.7144971016930759E-4</v>
      </c>
      <c r="M2712" s="6">
        <f>Tabla2[[#This Row],[Total Sales]]-Tabla2[[#This Row],[Operating Profit]]</f>
        <v>55250.000000000029</v>
      </c>
      <c r="N2712" s="6">
        <v>29750.000000000015</v>
      </c>
      <c r="O2712" s="46">
        <f>Tabla2[[#This Row],[Operating Profit]]/Tabla2[[#This Row],[Total Sales]]</f>
        <v>0.35</v>
      </c>
      <c r="P2712" s="1" t="s">
        <v>82</v>
      </c>
    </row>
    <row r="2713" spans="1:16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3" t="str">
        <f>IFERROR(LEFT(Tabla2[[#This Row],[Product]],FIND(" ",Tabla2[[#This Row],[Product]])-3),Tabla2[[#This Row],[Product]])</f>
        <v>Women</v>
      </c>
      <c r="I2713" s="6">
        <v>20.000000000000011</v>
      </c>
      <c r="J2713" s="4">
        <v>3000</v>
      </c>
      <c r="K2713" s="6">
        <f>Tabla2[[#This Row],[Price per Unit]]*Tabla2[[#This Row],[Units Sold]]</f>
        <v>60000.000000000029</v>
      </c>
      <c r="L2713" s="52">
        <f>Tabla2[[#This Row],[Units Sold]]/Cálculos!$C$11</f>
        <v>1.210233248253936E-4</v>
      </c>
      <c r="M2713" s="6">
        <f>Tabla2[[#This Row],[Total Sales]]-Tabla2[[#This Row],[Operating Profit]]</f>
        <v>36000.000000000015</v>
      </c>
      <c r="N2713" s="6">
        <v>24000.000000000015</v>
      </c>
      <c r="O2713" s="46">
        <f>Tabla2[[#This Row],[Operating Profit]]/Tabla2[[#This Row],[Total Sales]]</f>
        <v>0.4</v>
      </c>
      <c r="P2713" s="1" t="s">
        <v>82</v>
      </c>
    </row>
    <row r="2714" spans="1:16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3" t="str">
        <f>IFERROR(LEFT(Tabla2[[#This Row],[Product]],FIND(" ",Tabla2[[#This Row],[Product]])-3),Tabla2[[#This Row],[Product]])</f>
        <v>Women</v>
      </c>
      <c r="I2714" s="6">
        <v>20.000000000000011</v>
      </c>
      <c r="J2714" s="4">
        <v>2750</v>
      </c>
      <c r="K2714" s="6">
        <f>Tabla2[[#This Row],[Price per Unit]]*Tabla2[[#This Row],[Units Sold]]</f>
        <v>55000.000000000029</v>
      </c>
      <c r="L2714" s="52">
        <f>Tabla2[[#This Row],[Units Sold]]/Cálculos!$C$11</f>
        <v>1.109380477566108E-4</v>
      </c>
      <c r="M2714" s="6">
        <f>Tabla2[[#This Row],[Total Sales]]-Tabla2[[#This Row],[Operating Profit]]</f>
        <v>33000.000000000015</v>
      </c>
      <c r="N2714" s="6">
        <v>22000.000000000015</v>
      </c>
      <c r="O2714" s="46">
        <f>Tabla2[[#This Row],[Operating Profit]]/Tabla2[[#This Row],[Total Sales]]</f>
        <v>0.40000000000000008</v>
      </c>
      <c r="P2714" s="1" t="s">
        <v>82</v>
      </c>
    </row>
    <row r="2715" spans="1:16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3" t="str">
        <f>IFERROR(LEFT(Tabla2[[#This Row],[Product]],FIND(" ",Tabla2[[#This Row],[Product]])-3),Tabla2[[#This Row],[Product]])</f>
        <v>Men</v>
      </c>
      <c r="I2715" s="6">
        <v>30.000000000000011</v>
      </c>
      <c r="J2715" s="4">
        <v>2750</v>
      </c>
      <c r="K2715" s="6">
        <f>Tabla2[[#This Row],[Price per Unit]]*Tabla2[[#This Row],[Units Sold]]</f>
        <v>82500.000000000029</v>
      </c>
      <c r="L2715" s="52">
        <f>Tabla2[[#This Row],[Units Sold]]/Cálculos!$C$11</f>
        <v>1.109380477566108E-4</v>
      </c>
      <c r="M2715" s="6">
        <f>Tabla2[[#This Row],[Total Sales]]-Tabla2[[#This Row],[Operating Profit]]</f>
        <v>53625.000000000022</v>
      </c>
      <c r="N2715" s="6">
        <v>28875.000000000007</v>
      </c>
      <c r="O2715" s="46">
        <f>Tabla2[[#This Row],[Operating Profit]]/Tabla2[[#This Row],[Total Sales]]</f>
        <v>0.35</v>
      </c>
      <c r="P2715" s="1" t="s">
        <v>82</v>
      </c>
    </row>
    <row r="2716" spans="1:16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3" t="str">
        <f>IFERROR(LEFT(Tabla2[[#This Row],[Product]],FIND(" ",Tabla2[[#This Row],[Product]])-3),Tabla2[[#This Row],[Product]])</f>
        <v>Women</v>
      </c>
      <c r="I2716" s="6">
        <v>30.000000000000004</v>
      </c>
      <c r="J2716" s="4">
        <v>4000</v>
      </c>
      <c r="K2716" s="6">
        <f>Tabla2[[#This Row],[Price per Unit]]*Tabla2[[#This Row],[Units Sold]]</f>
        <v>120000.00000000001</v>
      </c>
      <c r="L2716" s="52">
        <f>Tabla2[[#This Row],[Units Sold]]/Cálculos!$C$11</f>
        <v>1.6136443310052479E-4</v>
      </c>
      <c r="M2716" s="6">
        <f>Tabla2[[#This Row],[Total Sales]]-Tabla2[[#This Row],[Operating Profit]]</f>
        <v>72000</v>
      </c>
      <c r="N2716" s="6">
        <v>48000.000000000007</v>
      </c>
      <c r="O2716" s="46">
        <f>Tabla2[[#This Row],[Operating Profit]]/Tabla2[[#This Row],[Total Sales]]</f>
        <v>0.4</v>
      </c>
      <c r="P2716" s="1" t="s">
        <v>82</v>
      </c>
    </row>
    <row r="2717" spans="1:16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3" t="str">
        <f>IFERROR(LEFT(Tabla2[[#This Row],[Product]],FIND(" ",Tabla2[[#This Row],[Product]])-3),Tabla2[[#This Row],[Product]])</f>
        <v>Men</v>
      </c>
      <c r="I2717" s="6">
        <v>25.000000000000011</v>
      </c>
      <c r="J2717" s="4">
        <v>5500</v>
      </c>
      <c r="K2717" s="6">
        <f>Tabla2[[#This Row],[Price per Unit]]*Tabla2[[#This Row],[Units Sold]]</f>
        <v>137500.00000000006</v>
      </c>
      <c r="L2717" s="52">
        <f>Tabla2[[#This Row],[Units Sold]]/Cálculos!$C$11</f>
        <v>2.218760955132216E-4</v>
      </c>
      <c r="M2717" s="6">
        <f>Tabla2[[#This Row],[Total Sales]]-Tabla2[[#This Row],[Operating Profit]]</f>
        <v>82500.000000000029</v>
      </c>
      <c r="N2717" s="6">
        <v>55000.000000000029</v>
      </c>
      <c r="O2717" s="46">
        <f>Tabla2[[#This Row],[Operating Profit]]/Tabla2[[#This Row],[Total Sales]]</f>
        <v>0.4</v>
      </c>
      <c r="P2717" s="1" t="s">
        <v>82</v>
      </c>
    </row>
    <row r="2718" spans="1:16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3" t="str">
        <f>IFERROR(LEFT(Tabla2[[#This Row],[Product]],FIND(" ",Tabla2[[#This Row],[Product]])-3),Tabla2[[#This Row],[Product]])</f>
        <v>Men</v>
      </c>
      <c r="I2718" s="6">
        <v>15.000000000000014</v>
      </c>
      <c r="J2718" s="4">
        <v>3750</v>
      </c>
      <c r="K2718" s="6">
        <f>Tabla2[[#This Row],[Price per Unit]]*Tabla2[[#This Row],[Units Sold]]</f>
        <v>56250.000000000051</v>
      </c>
      <c r="L2718" s="52">
        <f>Tabla2[[#This Row],[Units Sold]]/Cálculos!$C$11</f>
        <v>1.5127915603174201E-4</v>
      </c>
      <c r="M2718" s="6">
        <f>Tabla2[[#This Row],[Total Sales]]-Tabla2[[#This Row],[Operating Profit]]</f>
        <v>36562.500000000029</v>
      </c>
      <c r="N2718" s="6">
        <v>19687.500000000018</v>
      </c>
      <c r="O2718" s="46">
        <f>Tabla2[[#This Row],[Operating Profit]]/Tabla2[[#This Row],[Total Sales]]</f>
        <v>0.35000000000000003</v>
      </c>
      <c r="P2718" s="1" t="s">
        <v>82</v>
      </c>
    </row>
    <row r="2719" spans="1:16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3" t="str">
        <f>IFERROR(LEFT(Tabla2[[#This Row],[Product]],FIND(" ",Tabla2[[#This Row],[Product]])-3),Tabla2[[#This Row],[Product]])</f>
        <v>Women</v>
      </c>
      <c r="I2719" s="6">
        <v>25.000000000000018</v>
      </c>
      <c r="J2719" s="4">
        <v>3200</v>
      </c>
      <c r="K2719" s="6">
        <f>Tabla2[[#This Row],[Price per Unit]]*Tabla2[[#This Row],[Units Sold]]</f>
        <v>80000.000000000058</v>
      </c>
      <c r="L2719" s="52">
        <f>Tabla2[[#This Row],[Units Sold]]/Cálculos!$C$11</f>
        <v>1.2909154648041985E-4</v>
      </c>
      <c r="M2719" s="6">
        <f>Tabla2[[#This Row],[Total Sales]]-Tabla2[[#This Row],[Operating Profit]]</f>
        <v>48000.000000000029</v>
      </c>
      <c r="N2719" s="6">
        <v>32000.000000000025</v>
      </c>
      <c r="O2719" s="46">
        <f>Tabla2[[#This Row],[Operating Profit]]/Tabla2[[#This Row],[Total Sales]]</f>
        <v>0.4</v>
      </c>
      <c r="P2719" s="1" t="s">
        <v>82</v>
      </c>
    </row>
    <row r="2720" spans="1:16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3" t="str">
        <f>IFERROR(LEFT(Tabla2[[#This Row],[Product]],FIND(" ",Tabla2[[#This Row],[Product]])-3),Tabla2[[#This Row],[Product]])</f>
        <v>Women</v>
      </c>
      <c r="I2720" s="6">
        <v>55.000000000000014</v>
      </c>
      <c r="J2720" s="4">
        <v>3750</v>
      </c>
      <c r="K2720" s="6">
        <f>Tabla2[[#This Row],[Price per Unit]]*Tabla2[[#This Row],[Units Sold]]</f>
        <v>206250.00000000006</v>
      </c>
      <c r="L2720" s="52">
        <f>Tabla2[[#This Row],[Units Sold]]/Cálculos!$C$11</f>
        <v>1.5127915603174201E-4</v>
      </c>
      <c r="M2720" s="6">
        <f>Tabla2[[#This Row],[Total Sales]]-Tabla2[[#This Row],[Operating Profit]]</f>
        <v>123750.00000000003</v>
      </c>
      <c r="N2720" s="6">
        <v>82500.000000000029</v>
      </c>
      <c r="O2720" s="46">
        <f>Tabla2[[#This Row],[Operating Profit]]/Tabla2[[#This Row],[Total Sales]]</f>
        <v>0.4</v>
      </c>
      <c r="P2720" s="1" t="s">
        <v>82</v>
      </c>
    </row>
    <row r="2721" spans="1:16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3" t="str">
        <f>IFERROR(LEFT(Tabla2[[#This Row],[Product]],FIND(" ",Tabla2[[#This Row],[Product]])-3),Tabla2[[#This Row],[Product]])</f>
        <v>Men</v>
      </c>
      <c r="I2721" s="6">
        <v>75.000000000000014</v>
      </c>
      <c r="J2721" s="4">
        <v>3500</v>
      </c>
      <c r="K2721" s="6">
        <f>Tabla2[[#This Row],[Price per Unit]]*Tabla2[[#This Row],[Units Sold]]</f>
        <v>262500.00000000006</v>
      </c>
      <c r="L2721" s="52">
        <f>Tabla2[[#This Row],[Units Sold]]/Cálculos!$C$11</f>
        <v>1.4119387896295921E-4</v>
      </c>
      <c r="M2721" s="6">
        <f>Tabla2[[#This Row],[Total Sales]]-Tabla2[[#This Row],[Operating Profit]]</f>
        <v>170625.00000000006</v>
      </c>
      <c r="N2721" s="6">
        <v>91875.000000000015</v>
      </c>
      <c r="O2721" s="46">
        <f>Tabla2[[#This Row],[Operating Profit]]/Tabla2[[#This Row],[Total Sales]]</f>
        <v>0.35</v>
      </c>
      <c r="P2721" s="1" t="s">
        <v>82</v>
      </c>
    </row>
    <row r="2722" spans="1:16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3" t="str">
        <f>IFERROR(LEFT(Tabla2[[#This Row],[Product]],FIND(" ",Tabla2[[#This Row],[Product]])-3),Tabla2[[#This Row],[Product]])</f>
        <v>Women</v>
      </c>
      <c r="I2722" s="6">
        <v>75</v>
      </c>
      <c r="J2722" s="4">
        <v>4500</v>
      </c>
      <c r="K2722" s="6">
        <f>Tabla2[[#This Row],[Price per Unit]]*Tabla2[[#This Row],[Units Sold]]</f>
        <v>337500</v>
      </c>
      <c r="L2722" s="52">
        <f>Tabla2[[#This Row],[Units Sold]]/Cálculos!$C$11</f>
        <v>1.8153498723809039E-4</v>
      </c>
      <c r="M2722" s="6">
        <f>Tabla2[[#This Row],[Total Sales]]-Tabla2[[#This Row],[Operating Profit]]</f>
        <v>202500</v>
      </c>
      <c r="N2722" s="6">
        <v>135000</v>
      </c>
      <c r="O2722" s="46">
        <f>Tabla2[[#This Row],[Operating Profit]]/Tabla2[[#This Row],[Total Sales]]</f>
        <v>0.4</v>
      </c>
      <c r="P2722" s="1" t="s">
        <v>82</v>
      </c>
    </row>
    <row r="2723" spans="1:16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3" t="str">
        <f>IFERROR(LEFT(Tabla2[[#This Row],[Product]],FIND(" ",Tabla2[[#This Row],[Product]])-3),Tabla2[[#This Row],[Product]])</f>
        <v>Men</v>
      </c>
      <c r="I2723" s="6">
        <v>70</v>
      </c>
      <c r="J2723" s="4">
        <v>7000</v>
      </c>
      <c r="K2723" s="6">
        <f>Tabla2[[#This Row],[Price per Unit]]*Tabla2[[#This Row],[Units Sold]]</f>
        <v>490000</v>
      </c>
      <c r="L2723" s="52">
        <f>Tabla2[[#This Row],[Units Sold]]/Cálculos!$C$11</f>
        <v>2.8238775792591842E-4</v>
      </c>
      <c r="M2723" s="6">
        <f>Tabla2[[#This Row],[Total Sales]]-Tabla2[[#This Row],[Operating Profit]]</f>
        <v>294000</v>
      </c>
      <c r="N2723" s="6">
        <v>196000</v>
      </c>
      <c r="O2723" s="46">
        <f>Tabla2[[#This Row],[Operating Profit]]/Tabla2[[#This Row],[Total Sales]]</f>
        <v>0.4</v>
      </c>
      <c r="P2723" s="1" t="s">
        <v>82</v>
      </c>
    </row>
    <row r="2724" spans="1:16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3" t="str">
        <f>IFERROR(LEFT(Tabla2[[#This Row],[Product]],FIND(" ",Tabla2[[#This Row],[Product]])-3),Tabla2[[#This Row],[Product]])</f>
        <v>Men</v>
      </c>
      <c r="I2724" s="6">
        <v>60.000000000000007</v>
      </c>
      <c r="J2724" s="4">
        <v>5000</v>
      </c>
      <c r="K2724" s="6">
        <f>Tabla2[[#This Row],[Price per Unit]]*Tabla2[[#This Row],[Units Sold]]</f>
        <v>300000.00000000006</v>
      </c>
      <c r="L2724" s="52">
        <f>Tabla2[[#This Row],[Units Sold]]/Cálculos!$C$11</f>
        <v>2.01705541375656E-4</v>
      </c>
      <c r="M2724" s="6">
        <f>Tabla2[[#This Row],[Total Sales]]-Tabla2[[#This Row],[Operating Profit]]</f>
        <v>195000.00000000006</v>
      </c>
      <c r="N2724" s="6">
        <v>105000.00000000001</v>
      </c>
      <c r="O2724" s="46">
        <f>Tabla2[[#This Row],[Operating Profit]]/Tabla2[[#This Row],[Total Sales]]</f>
        <v>0.35</v>
      </c>
      <c r="P2724" s="1" t="s">
        <v>82</v>
      </c>
    </row>
    <row r="2725" spans="1:16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3" t="str">
        <f>IFERROR(LEFT(Tabla2[[#This Row],[Product]],FIND(" ",Tabla2[[#This Row],[Product]])-3),Tabla2[[#This Row],[Product]])</f>
        <v>Women</v>
      </c>
      <c r="I2725" s="6">
        <v>60.000000000000007</v>
      </c>
      <c r="J2725" s="4">
        <v>4500</v>
      </c>
      <c r="K2725" s="6">
        <f>Tabla2[[#This Row],[Price per Unit]]*Tabla2[[#This Row],[Units Sold]]</f>
        <v>270000.00000000006</v>
      </c>
      <c r="L2725" s="52">
        <f>Tabla2[[#This Row],[Units Sold]]/Cálculos!$C$11</f>
        <v>1.8153498723809039E-4</v>
      </c>
      <c r="M2725" s="6">
        <f>Tabla2[[#This Row],[Total Sales]]-Tabla2[[#This Row],[Operating Profit]]</f>
        <v>162000.00000000003</v>
      </c>
      <c r="N2725" s="6">
        <v>108000.00000000003</v>
      </c>
      <c r="O2725" s="46">
        <f>Tabla2[[#This Row],[Operating Profit]]/Tabla2[[#This Row],[Total Sales]]</f>
        <v>0.4</v>
      </c>
      <c r="P2725" s="1" t="s">
        <v>82</v>
      </c>
    </row>
    <row r="2726" spans="1:16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3" t="str">
        <f>IFERROR(LEFT(Tabla2[[#This Row],[Product]],FIND(" ",Tabla2[[#This Row],[Product]])-3),Tabla2[[#This Row],[Product]])</f>
        <v>Women</v>
      </c>
      <c r="I2726" s="6">
        <v>60.000000000000007</v>
      </c>
      <c r="J2726" s="4">
        <v>4000</v>
      </c>
      <c r="K2726" s="6">
        <f>Tabla2[[#This Row],[Price per Unit]]*Tabla2[[#This Row],[Units Sold]]</f>
        <v>240000.00000000003</v>
      </c>
      <c r="L2726" s="52">
        <f>Tabla2[[#This Row],[Units Sold]]/Cálculos!$C$11</f>
        <v>1.6136443310052479E-4</v>
      </c>
      <c r="M2726" s="6">
        <f>Tabla2[[#This Row],[Total Sales]]-Tabla2[[#This Row],[Operating Profit]]</f>
        <v>144000</v>
      </c>
      <c r="N2726" s="6">
        <v>96000.000000000015</v>
      </c>
      <c r="O2726" s="46">
        <f>Tabla2[[#This Row],[Operating Profit]]/Tabla2[[#This Row],[Total Sales]]</f>
        <v>0.4</v>
      </c>
      <c r="P2726" s="1" t="s">
        <v>82</v>
      </c>
    </row>
    <row r="2727" spans="1:16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3" t="str">
        <f>IFERROR(LEFT(Tabla2[[#This Row],[Product]],FIND(" ",Tabla2[[#This Row],[Product]])-3),Tabla2[[#This Row],[Product]])</f>
        <v>Men</v>
      </c>
      <c r="I2727" s="6">
        <v>70</v>
      </c>
      <c r="J2727" s="4">
        <v>4000</v>
      </c>
      <c r="K2727" s="6">
        <f>Tabla2[[#This Row],[Price per Unit]]*Tabla2[[#This Row],[Units Sold]]</f>
        <v>280000</v>
      </c>
      <c r="L2727" s="52">
        <f>Tabla2[[#This Row],[Units Sold]]/Cálculos!$C$11</f>
        <v>1.6136443310052479E-4</v>
      </c>
      <c r="M2727" s="6">
        <f>Tabla2[[#This Row],[Total Sales]]-Tabla2[[#This Row],[Operating Profit]]</f>
        <v>182000</v>
      </c>
      <c r="N2727" s="6">
        <v>98000</v>
      </c>
      <c r="O2727" s="46">
        <f>Tabla2[[#This Row],[Operating Profit]]/Tabla2[[#This Row],[Total Sales]]</f>
        <v>0.35</v>
      </c>
      <c r="P2727" s="1" t="s">
        <v>82</v>
      </c>
    </row>
    <row r="2728" spans="1:16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3" t="str">
        <f>IFERROR(LEFT(Tabla2[[#This Row],[Product]],FIND(" ",Tabla2[[#This Row],[Product]])-3),Tabla2[[#This Row],[Product]])</f>
        <v>Women</v>
      </c>
      <c r="I2728" s="6">
        <v>75</v>
      </c>
      <c r="J2728" s="4">
        <v>5000</v>
      </c>
      <c r="K2728" s="6">
        <f>Tabla2[[#This Row],[Price per Unit]]*Tabla2[[#This Row],[Units Sold]]</f>
        <v>375000</v>
      </c>
      <c r="L2728" s="52">
        <f>Tabla2[[#This Row],[Units Sold]]/Cálculos!$C$11</f>
        <v>2.01705541375656E-4</v>
      </c>
      <c r="M2728" s="6">
        <f>Tabla2[[#This Row],[Total Sales]]-Tabla2[[#This Row],[Operating Profit]]</f>
        <v>225000</v>
      </c>
      <c r="N2728" s="6">
        <v>150000</v>
      </c>
      <c r="O2728" s="46">
        <f>Tabla2[[#This Row],[Operating Profit]]/Tabla2[[#This Row],[Total Sales]]</f>
        <v>0.4</v>
      </c>
      <c r="P2728" s="1" t="s">
        <v>82</v>
      </c>
    </row>
    <row r="2729" spans="1:16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3" t="str">
        <f>IFERROR(LEFT(Tabla2[[#This Row],[Product]],FIND(" ",Tabla2[[#This Row],[Product]])-3),Tabla2[[#This Row],[Product]])</f>
        <v>Men</v>
      </c>
      <c r="I2729" s="6">
        <v>25.000000000000007</v>
      </c>
      <c r="J2729" s="4">
        <v>5750</v>
      </c>
      <c r="K2729" s="6">
        <f>Tabla2[[#This Row],[Price per Unit]]*Tabla2[[#This Row],[Units Sold]]</f>
        <v>143750.00000000003</v>
      </c>
      <c r="L2729" s="52">
        <f>Tabla2[[#This Row],[Units Sold]]/Cálculos!$C$11</f>
        <v>2.319613725820044E-4</v>
      </c>
      <c r="M2729" s="6">
        <f>Tabla2[[#This Row],[Total Sales]]-Tabla2[[#This Row],[Operating Profit]]</f>
        <v>86250.000000000015</v>
      </c>
      <c r="N2729" s="6">
        <v>57500.000000000015</v>
      </c>
      <c r="O2729" s="46">
        <f>Tabla2[[#This Row],[Operating Profit]]/Tabla2[[#This Row],[Total Sales]]</f>
        <v>0.4</v>
      </c>
      <c r="P2729" s="1" t="s">
        <v>82</v>
      </c>
    </row>
    <row r="2730" spans="1:16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3" t="str">
        <f>IFERROR(LEFT(Tabla2[[#This Row],[Product]],FIND(" ",Tabla2[[#This Row],[Product]])-3),Tabla2[[#This Row],[Product]])</f>
        <v>Men</v>
      </c>
      <c r="I2730" s="6">
        <v>25.000000000000007</v>
      </c>
      <c r="J2730" s="4">
        <v>3750</v>
      </c>
      <c r="K2730" s="6">
        <f>Tabla2[[#This Row],[Price per Unit]]*Tabla2[[#This Row],[Units Sold]]</f>
        <v>93750.000000000029</v>
      </c>
      <c r="L2730" s="52">
        <f>Tabla2[[#This Row],[Units Sold]]/Cálculos!$C$11</f>
        <v>1.5127915603174201E-4</v>
      </c>
      <c r="M2730" s="6">
        <f>Tabla2[[#This Row],[Total Sales]]-Tabla2[[#This Row],[Operating Profit]]</f>
        <v>60937.500000000022</v>
      </c>
      <c r="N2730" s="6">
        <v>32812.500000000007</v>
      </c>
      <c r="O2730" s="46">
        <f>Tabla2[[#This Row],[Operating Profit]]/Tabla2[[#This Row],[Total Sales]]</f>
        <v>0.35</v>
      </c>
      <c r="P2730" s="1" t="s">
        <v>82</v>
      </c>
    </row>
    <row r="2731" spans="1:16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3" t="str">
        <f>IFERROR(LEFT(Tabla2[[#This Row],[Product]],FIND(" ",Tabla2[[#This Row],[Product]])-3),Tabla2[[#This Row],[Product]])</f>
        <v>Women</v>
      </c>
      <c r="I2731" s="6">
        <v>15.000000000000007</v>
      </c>
      <c r="J2731" s="4">
        <v>3750</v>
      </c>
      <c r="K2731" s="6">
        <f>Tabla2[[#This Row],[Price per Unit]]*Tabla2[[#This Row],[Units Sold]]</f>
        <v>56250.000000000029</v>
      </c>
      <c r="L2731" s="52">
        <f>Tabla2[[#This Row],[Units Sold]]/Cálculos!$C$11</f>
        <v>1.5127915603174201E-4</v>
      </c>
      <c r="M2731" s="6">
        <f>Tabla2[[#This Row],[Total Sales]]-Tabla2[[#This Row],[Operating Profit]]</f>
        <v>33750.000000000015</v>
      </c>
      <c r="N2731" s="6">
        <v>22500.000000000015</v>
      </c>
      <c r="O2731" s="46">
        <f>Tabla2[[#This Row],[Operating Profit]]/Tabla2[[#This Row],[Total Sales]]</f>
        <v>0.40000000000000008</v>
      </c>
      <c r="P2731" s="1" t="s">
        <v>82</v>
      </c>
    </row>
    <row r="2732" spans="1:16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3" t="str">
        <f>IFERROR(LEFT(Tabla2[[#This Row],[Product]],FIND(" ",Tabla2[[#This Row],[Product]])-3),Tabla2[[#This Row],[Product]])</f>
        <v>Women</v>
      </c>
      <c r="I2732" s="6">
        <v>20</v>
      </c>
      <c r="J2732" s="4">
        <v>2250</v>
      </c>
      <c r="K2732" s="6">
        <f>Tabla2[[#This Row],[Price per Unit]]*Tabla2[[#This Row],[Units Sold]]</f>
        <v>45000</v>
      </c>
      <c r="L2732" s="52">
        <f>Tabla2[[#This Row],[Units Sold]]/Cálculos!$C$11</f>
        <v>9.0767493619045195E-5</v>
      </c>
      <c r="M2732" s="6">
        <f>Tabla2[[#This Row],[Total Sales]]-Tabla2[[#This Row],[Operating Profit]]</f>
        <v>27000</v>
      </c>
      <c r="N2732" s="6">
        <v>18000</v>
      </c>
      <c r="O2732" s="46">
        <f>Tabla2[[#This Row],[Operating Profit]]/Tabla2[[#This Row],[Total Sales]]</f>
        <v>0.4</v>
      </c>
      <c r="P2732" s="1" t="s">
        <v>82</v>
      </c>
    </row>
    <row r="2733" spans="1:16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3" t="str">
        <f>IFERROR(LEFT(Tabla2[[#This Row],[Product]],FIND(" ",Tabla2[[#This Row],[Product]])-3),Tabla2[[#This Row],[Product]])</f>
        <v>Men</v>
      </c>
      <c r="I2733" s="6">
        <v>35</v>
      </c>
      <c r="J2733" s="4">
        <v>2750</v>
      </c>
      <c r="K2733" s="6">
        <f>Tabla2[[#This Row],[Price per Unit]]*Tabla2[[#This Row],[Units Sold]]</f>
        <v>96250</v>
      </c>
      <c r="L2733" s="52">
        <f>Tabla2[[#This Row],[Units Sold]]/Cálculos!$C$11</f>
        <v>1.109380477566108E-4</v>
      </c>
      <c r="M2733" s="6">
        <f>Tabla2[[#This Row],[Total Sales]]-Tabla2[[#This Row],[Operating Profit]]</f>
        <v>62562.5</v>
      </c>
      <c r="N2733" s="6">
        <v>33687.5</v>
      </c>
      <c r="O2733" s="46">
        <f>Tabla2[[#This Row],[Operating Profit]]/Tabla2[[#This Row],[Total Sales]]</f>
        <v>0.35</v>
      </c>
      <c r="P2733" s="1" t="s">
        <v>82</v>
      </c>
    </row>
    <row r="2734" spans="1:16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3" t="str">
        <f>IFERROR(LEFT(Tabla2[[#This Row],[Product]],FIND(" ",Tabla2[[#This Row],[Product]])-3),Tabla2[[#This Row],[Product]])</f>
        <v>Women</v>
      </c>
      <c r="I2734" s="6">
        <v>25.000000000000007</v>
      </c>
      <c r="J2734" s="4">
        <v>3750</v>
      </c>
      <c r="K2734" s="6">
        <f>Tabla2[[#This Row],[Price per Unit]]*Tabla2[[#This Row],[Units Sold]]</f>
        <v>93750.000000000029</v>
      </c>
      <c r="L2734" s="52">
        <f>Tabla2[[#This Row],[Units Sold]]/Cálculos!$C$11</f>
        <v>1.5127915603174201E-4</v>
      </c>
      <c r="M2734" s="6">
        <f>Tabla2[[#This Row],[Total Sales]]-Tabla2[[#This Row],[Operating Profit]]</f>
        <v>56250.000000000015</v>
      </c>
      <c r="N2734" s="6">
        <v>37500.000000000015</v>
      </c>
      <c r="O2734" s="46">
        <f>Tabla2[[#This Row],[Operating Profit]]/Tabla2[[#This Row],[Total Sales]]</f>
        <v>0.4</v>
      </c>
      <c r="P2734" s="1" t="s">
        <v>82</v>
      </c>
    </row>
    <row r="2735" spans="1:16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3" t="str">
        <f>IFERROR(LEFT(Tabla2[[#This Row],[Product]],FIND(" ",Tabla2[[#This Row],[Product]])-3),Tabla2[[#This Row],[Product]])</f>
        <v>Men</v>
      </c>
      <c r="I2735" s="6">
        <v>25.000000000000007</v>
      </c>
      <c r="J2735" s="4">
        <v>6250</v>
      </c>
      <c r="K2735" s="6">
        <f>Tabla2[[#This Row],[Price per Unit]]*Tabla2[[#This Row],[Units Sold]]</f>
        <v>156250.00000000006</v>
      </c>
      <c r="L2735" s="52">
        <f>Tabla2[[#This Row],[Units Sold]]/Cálculos!$C$11</f>
        <v>2.5213192671957001E-4</v>
      </c>
      <c r="M2735" s="6">
        <f>Tabla2[[#This Row],[Total Sales]]-Tabla2[[#This Row],[Operating Profit]]</f>
        <v>93750.000000000029</v>
      </c>
      <c r="N2735" s="6">
        <v>62500.000000000029</v>
      </c>
      <c r="O2735" s="46">
        <f>Tabla2[[#This Row],[Operating Profit]]/Tabla2[[#This Row],[Total Sales]]</f>
        <v>0.4</v>
      </c>
      <c r="P2735" s="1" t="s">
        <v>82</v>
      </c>
    </row>
    <row r="2736" spans="1:16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3" t="str">
        <f>IFERROR(LEFT(Tabla2[[#This Row],[Product]],FIND(" ",Tabla2[[#This Row],[Product]])-3),Tabla2[[#This Row],[Product]])</f>
        <v>Men</v>
      </c>
      <c r="I2736" s="6">
        <v>25.000000000000007</v>
      </c>
      <c r="J2736" s="4">
        <v>2750</v>
      </c>
      <c r="K2736" s="6">
        <f>Tabla2[[#This Row],[Price per Unit]]*Tabla2[[#This Row],[Units Sold]]</f>
        <v>68750.000000000015</v>
      </c>
      <c r="L2736" s="52">
        <f>Tabla2[[#This Row],[Units Sold]]/Cálculos!$C$11</f>
        <v>1.109380477566108E-4</v>
      </c>
      <c r="M2736" s="6">
        <f>Tabla2[[#This Row],[Total Sales]]-Tabla2[[#This Row],[Operating Profit]]</f>
        <v>44687.500000000015</v>
      </c>
      <c r="N2736" s="6">
        <v>24062.500000000004</v>
      </c>
      <c r="O2736" s="46">
        <f>Tabla2[[#This Row],[Operating Profit]]/Tabla2[[#This Row],[Total Sales]]</f>
        <v>0.35</v>
      </c>
      <c r="P2736" s="1" t="s">
        <v>82</v>
      </c>
    </row>
    <row r="2737" spans="1:16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3" t="str">
        <f>IFERROR(LEFT(Tabla2[[#This Row],[Product]],FIND(" ",Tabla2[[#This Row],[Product]])-3),Tabla2[[#This Row],[Product]])</f>
        <v>Women</v>
      </c>
      <c r="I2737" s="6">
        <v>15.000000000000007</v>
      </c>
      <c r="J2737" s="4">
        <v>3250</v>
      </c>
      <c r="K2737" s="6">
        <f>Tabla2[[#This Row],[Price per Unit]]*Tabla2[[#This Row],[Units Sold]]</f>
        <v>48750.000000000022</v>
      </c>
      <c r="L2737" s="52">
        <f>Tabla2[[#This Row],[Units Sold]]/Cálculos!$C$11</f>
        <v>1.3110860189417641E-4</v>
      </c>
      <c r="M2737" s="6">
        <f>Tabla2[[#This Row],[Total Sales]]-Tabla2[[#This Row],[Operating Profit]]</f>
        <v>29250.000000000011</v>
      </c>
      <c r="N2737" s="6">
        <v>19500.000000000011</v>
      </c>
      <c r="O2737" s="46">
        <f>Tabla2[[#This Row],[Operating Profit]]/Tabla2[[#This Row],[Total Sales]]</f>
        <v>0.4</v>
      </c>
      <c r="P2737" s="1" t="s">
        <v>82</v>
      </c>
    </row>
    <row r="2738" spans="1:16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3" t="str">
        <f>IFERROR(LEFT(Tabla2[[#This Row],[Product]],FIND(" ",Tabla2[[#This Row],[Product]])-3),Tabla2[[#This Row],[Product]])</f>
        <v>Women</v>
      </c>
      <c r="I2738" s="6">
        <v>20</v>
      </c>
      <c r="J2738" s="4">
        <v>1750</v>
      </c>
      <c r="K2738" s="6">
        <f>Tabla2[[#This Row],[Price per Unit]]*Tabla2[[#This Row],[Units Sold]]</f>
        <v>35000</v>
      </c>
      <c r="L2738" s="52">
        <f>Tabla2[[#This Row],[Units Sold]]/Cálculos!$C$11</f>
        <v>7.0596939481479604E-5</v>
      </c>
      <c r="M2738" s="6">
        <f>Tabla2[[#This Row],[Total Sales]]-Tabla2[[#This Row],[Operating Profit]]</f>
        <v>21000</v>
      </c>
      <c r="N2738" s="6">
        <v>14000</v>
      </c>
      <c r="O2738" s="46">
        <f>Tabla2[[#This Row],[Operating Profit]]/Tabla2[[#This Row],[Total Sales]]</f>
        <v>0.4</v>
      </c>
      <c r="P2738" s="1" t="s">
        <v>82</v>
      </c>
    </row>
    <row r="2739" spans="1:16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3" t="str">
        <f>IFERROR(LEFT(Tabla2[[#This Row],[Product]],FIND(" ",Tabla2[[#This Row],[Product]])-3),Tabla2[[#This Row],[Product]])</f>
        <v>Men</v>
      </c>
      <c r="I2739" s="6">
        <v>35</v>
      </c>
      <c r="J2739" s="4">
        <v>2500</v>
      </c>
      <c r="K2739" s="6">
        <f>Tabla2[[#This Row],[Price per Unit]]*Tabla2[[#This Row],[Units Sold]]</f>
        <v>87500</v>
      </c>
      <c r="L2739" s="52">
        <f>Tabla2[[#This Row],[Units Sold]]/Cálculos!$C$11</f>
        <v>1.00852770687828E-4</v>
      </c>
      <c r="M2739" s="6">
        <f>Tabla2[[#This Row],[Total Sales]]-Tabla2[[#This Row],[Operating Profit]]</f>
        <v>56875</v>
      </c>
      <c r="N2739" s="6">
        <v>30624.999999999996</v>
      </c>
      <c r="O2739" s="46">
        <f>Tabla2[[#This Row],[Operating Profit]]/Tabla2[[#This Row],[Total Sales]]</f>
        <v>0.35</v>
      </c>
      <c r="P2739" s="1" t="s">
        <v>82</v>
      </c>
    </row>
    <row r="2740" spans="1:16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3" t="str">
        <f>IFERROR(LEFT(Tabla2[[#This Row],[Product]],FIND(" ",Tabla2[[#This Row],[Product]])-3),Tabla2[[#This Row],[Product]])</f>
        <v>Women</v>
      </c>
      <c r="I2740" s="6">
        <v>20</v>
      </c>
      <c r="J2740" s="4">
        <v>3500</v>
      </c>
      <c r="K2740" s="6">
        <f>Tabla2[[#This Row],[Price per Unit]]*Tabla2[[#This Row],[Units Sold]]</f>
        <v>70000</v>
      </c>
      <c r="L2740" s="52">
        <f>Tabla2[[#This Row],[Units Sold]]/Cálculos!$C$11</f>
        <v>1.4119387896295921E-4</v>
      </c>
      <c r="M2740" s="6">
        <f>Tabla2[[#This Row],[Total Sales]]-Tabla2[[#This Row],[Operating Profit]]</f>
        <v>42000</v>
      </c>
      <c r="N2740" s="6">
        <v>28000</v>
      </c>
      <c r="O2740" s="46">
        <f>Tabla2[[#This Row],[Operating Profit]]/Tabla2[[#This Row],[Total Sales]]</f>
        <v>0.4</v>
      </c>
      <c r="P2740" s="1" t="s">
        <v>82</v>
      </c>
    </row>
    <row r="2741" spans="1:16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3" t="str">
        <f>IFERROR(LEFT(Tabla2[[#This Row],[Product]],FIND(" ",Tabla2[[#This Row],[Product]])-3),Tabla2[[#This Row],[Product]])</f>
        <v>Men</v>
      </c>
      <c r="I2741" s="6">
        <v>20</v>
      </c>
      <c r="J2741" s="4">
        <v>5700</v>
      </c>
      <c r="K2741" s="6">
        <f>Tabla2[[#This Row],[Price per Unit]]*Tabla2[[#This Row],[Units Sold]]</f>
        <v>114000</v>
      </c>
      <c r="L2741" s="52">
        <f>Tabla2[[#This Row],[Units Sold]]/Cálculos!$C$11</f>
        <v>2.2994431716824785E-4</v>
      </c>
      <c r="M2741" s="6">
        <f>Tabla2[[#This Row],[Total Sales]]-Tabla2[[#This Row],[Operating Profit]]</f>
        <v>68400</v>
      </c>
      <c r="N2741" s="6">
        <v>45600</v>
      </c>
      <c r="O2741" s="46">
        <f>Tabla2[[#This Row],[Operating Profit]]/Tabla2[[#This Row],[Total Sales]]</f>
        <v>0.4</v>
      </c>
      <c r="P2741" s="1" t="s">
        <v>82</v>
      </c>
    </row>
    <row r="2742" spans="1:16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3" t="str">
        <f>IFERROR(LEFT(Tabla2[[#This Row],[Product]],FIND(" ",Tabla2[[#This Row],[Product]])-3),Tabla2[[#This Row],[Product]])</f>
        <v>Men</v>
      </c>
      <c r="I2742" s="6">
        <v>20</v>
      </c>
      <c r="J2742" s="4">
        <v>2500</v>
      </c>
      <c r="K2742" s="6">
        <f>Tabla2[[#This Row],[Price per Unit]]*Tabla2[[#This Row],[Units Sold]]</f>
        <v>50000</v>
      </c>
      <c r="L2742" s="52">
        <f>Tabla2[[#This Row],[Units Sold]]/Cálculos!$C$11</f>
        <v>1.00852770687828E-4</v>
      </c>
      <c r="M2742" s="6">
        <f>Tabla2[[#This Row],[Total Sales]]-Tabla2[[#This Row],[Operating Profit]]</f>
        <v>32500</v>
      </c>
      <c r="N2742" s="6">
        <v>17500</v>
      </c>
      <c r="O2742" s="46">
        <f>Tabla2[[#This Row],[Operating Profit]]/Tabla2[[#This Row],[Total Sales]]</f>
        <v>0.35</v>
      </c>
      <c r="P2742" s="1" t="s">
        <v>82</v>
      </c>
    </row>
    <row r="2743" spans="1:16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3" t="str">
        <f>IFERROR(LEFT(Tabla2[[#This Row],[Product]],FIND(" ",Tabla2[[#This Row],[Product]])-3),Tabla2[[#This Row],[Product]])</f>
        <v>Women</v>
      </c>
      <c r="I2743" s="6">
        <v>10.000000000000002</v>
      </c>
      <c r="J2743" s="4">
        <v>2750</v>
      </c>
      <c r="K2743" s="6">
        <f>Tabla2[[#This Row],[Price per Unit]]*Tabla2[[#This Row],[Units Sold]]</f>
        <v>27500.000000000004</v>
      </c>
      <c r="L2743" s="52">
        <f>Tabla2[[#This Row],[Units Sold]]/Cálculos!$C$11</f>
        <v>1.109380477566108E-4</v>
      </c>
      <c r="M2743" s="6">
        <f>Tabla2[[#This Row],[Total Sales]]-Tabla2[[#This Row],[Operating Profit]]</f>
        <v>16500</v>
      </c>
      <c r="N2743" s="6">
        <v>11000.000000000002</v>
      </c>
      <c r="O2743" s="46">
        <f>Tabla2[[#This Row],[Operating Profit]]/Tabla2[[#This Row],[Total Sales]]</f>
        <v>0.4</v>
      </c>
      <c r="P2743" s="1" t="s">
        <v>82</v>
      </c>
    </row>
    <row r="2744" spans="1:16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3" t="str">
        <f>IFERROR(LEFT(Tabla2[[#This Row],[Product]],FIND(" ",Tabla2[[#This Row],[Product]])-3),Tabla2[[#This Row],[Product]])</f>
        <v>Women</v>
      </c>
      <c r="I2744" s="6">
        <v>19.999999999999996</v>
      </c>
      <c r="J2744" s="4">
        <v>1250</v>
      </c>
      <c r="K2744" s="6">
        <f>Tabla2[[#This Row],[Price per Unit]]*Tabla2[[#This Row],[Units Sold]]</f>
        <v>24999.999999999996</v>
      </c>
      <c r="L2744" s="52">
        <f>Tabla2[[#This Row],[Units Sold]]/Cálculos!$C$11</f>
        <v>5.0426385343913999E-5</v>
      </c>
      <c r="M2744" s="6">
        <f>Tabla2[[#This Row],[Total Sales]]-Tabla2[[#This Row],[Operating Profit]]</f>
        <v>14999.999999999996</v>
      </c>
      <c r="N2744" s="6">
        <v>10000</v>
      </c>
      <c r="O2744" s="46">
        <f>Tabla2[[#This Row],[Operating Profit]]/Tabla2[[#This Row],[Total Sales]]</f>
        <v>0.40000000000000008</v>
      </c>
      <c r="P2744" s="1" t="s">
        <v>82</v>
      </c>
    </row>
    <row r="2745" spans="1:16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3" t="str">
        <f>IFERROR(LEFT(Tabla2[[#This Row],[Product]],FIND(" ",Tabla2[[#This Row],[Product]])-3),Tabla2[[#This Row],[Product]])</f>
        <v>Men</v>
      </c>
      <c r="I2745" s="6">
        <v>35.000000000000007</v>
      </c>
      <c r="J2745" s="4">
        <v>1750</v>
      </c>
      <c r="K2745" s="6">
        <f>Tabla2[[#This Row],[Price per Unit]]*Tabla2[[#This Row],[Units Sold]]</f>
        <v>61250.000000000015</v>
      </c>
      <c r="L2745" s="52">
        <f>Tabla2[[#This Row],[Units Sold]]/Cálculos!$C$11</f>
        <v>7.0596939481479604E-5</v>
      </c>
      <c r="M2745" s="6">
        <f>Tabla2[[#This Row],[Total Sales]]-Tabla2[[#This Row],[Operating Profit]]</f>
        <v>39812.500000000015</v>
      </c>
      <c r="N2745" s="6">
        <v>21437.500000000004</v>
      </c>
      <c r="O2745" s="46">
        <f>Tabla2[[#This Row],[Operating Profit]]/Tabla2[[#This Row],[Total Sales]]</f>
        <v>0.35</v>
      </c>
      <c r="P2745" s="1" t="s">
        <v>82</v>
      </c>
    </row>
    <row r="2746" spans="1:16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3" t="str">
        <f>IFERROR(LEFT(Tabla2[[#This Row],[Product]],FIND(" ",Tabla2[[#This Row],[Product]])-3),Tabla2[[#This Row],[Product]])</f>
        <v>Women</v>
      </c>
      <c r="I2746" s="6">
        <v>25</v>
      </c>
      <c r="J2746" s="4">
        <v>2750</v>
      </c>
      <c r="K2746" s="6">
        <f>Tabla2[[#This Row],[Price per Unit]]*Tabla2[[#This Row],[Units Sold]]</f>
        <v>68750</v>
      </c>
      <c r="L2746" s="52">
        <f>Tabla2[[#This Row],[Units Sold]]/Cálculos!$C$11</f>
        <v>1.109380477566108E-4</v>
      </c>
      <c r="M2746" s="6">
        <f>Tabla2[[#This Row],[Total Sales]]-Tabla2[[#This Row],[Operating Profit]]</f>
        <v>41250</v>
      </c>
      <c r="N2746" s="6">
        <v>27500</v>
      </c>
      <c r="O2746" s="46">
        <f>Tabla2[[#This Row],[Operating Profit]]/Tabla2[[#This Row],[Total Sales]]</f>
        <v>0.4</v>
      </c>
      <c r="P2746" s="1" t="s">
        <v>82</v>
      </c>
    </row>
    <row r="2747" spans="1:16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3" t="str">
        <f>IFERROR(LEFT(Tabla2[[#This Row],[Product]],FIND(" ",Tabla2[[#This Row],[Product]])-3),Tabla2[[#This Row],[Product]])</f>
        <v>Men</v>
      </c>
      <c r="I2747" s="6">
        <v>25</v>
      </c>
      <c r="J2747" s="4">
        <v>5250</v>
      </c>
      <c r="K2747" s="6">
        <f>Tabla2[[#This Row],[Price per Unit]]*Tabla2[[#This Row],[Units Sold]]</f>
        <v>131250</v>
      </c>
      <c r="L2747" s="52">
        <f>Tabla2[[#This Row],[Units Sold]]/Cálculos!$C$11</f>
        <v>2.117908184444388E-4</v>
      </c>
      <c r="M2747" s="6">
        <f>Tabla2[[#This Row],[Total Sales]]-Tabla2[[#This Row],[Operating Profit]]</f>
        <v>78750</v>
      </c>
      <c r="N2747" s="6">
        <v>52500</v>
      </c>
      <c r="O2747" s="46">
        <f>Tabla2[[#This Row],[Operating Profit]]/Tabla2[[#This Row],[Total Sales]]</f>
        <v>0.4</v>
      </c>
      <c r="P2747" s="1" t="s">
        <v>82</v>
      </c>
    </row>
    <row r="2748" spans="1:16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3" t="str">
        <f>IFERROR(LEFT(Tabla2[[#This Row],[Product]],FIND(" ",Tabla2[[#This Row],[Product]])-3),Tabla2[[#This Row],[Product]])</f>
        <v>Men</v>
      </c>
      <c r="I2748" s="6">
        <v>25</v>
      </c>
      <c r="J2748" s="4">
        <v>2250</v>
      </c>
      <c r="K2748" s="6">
        <f>Tabla2[[#This Row],[Price per Unit]]*Tabla2[[#This Row],[Units Sold]]</f>
        <v>56250</v>
      </c>
      <c r="L2748" s="52">
        <f>Tabla2[[#This Row],[Units Sold]]/Cálculos!$C$11</f>
        <v>9.0767493619045195E-5</v>
      </c>
      <c r="M2748" s="6">
        <f>Tabla2[[#This Row],[Total Sales]]-Tabla2[[#This Row],[Operating Profit]]</f>
        <v>36562.5</v>
      </c>
      <c r="N2748" s="6">
        <v>19687.5</v>
      </c>
      <c r="O2748" s="46">
        <f>Tabla2[[#This Row],[Operating Profit]]/Tabla2[[#This Row],[Total Sales]]</f>
        <v>0.35</v>
      </c>
      <c r="P2748" s="1" t="s">
        <v>82</v>
      </c>
    </row>
    <row r="2749" spans="1:16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3" t="str">
        <f>IFERROR(LEFT(Tabla2[[#This Row],[Product]],FIND(" ",Tabla2[[#This Row],[Product]])-3),Tabla2[[#This Row],[Product]])</f>
        <v>Women</v>
      </c>
      <c r="I2749" s="6">
        <v>15.000000000000002</v>
      </c>
      <c r="J2749" s="4">
        <v>2250</v>
      </c>
      <c r="K2749" s="6">
        <f>Tabla2[[#This Row],[Price per Unit]]*Tabla2[[#This Row],[Units Sold]]</f>
        <v>33750.000000000007</v>
      </c>
      <c r="L2749" s="52">
        <f>Tabla2[[#This Row],[Units Sold]]/Cálculos!$C$11</f>
        <v>9.0767493619045195E-5</v>
      </c>
      <c r="M2749" s="6">
        <f>Tabla2[[#This Row],[Total Sales]]-Tabla2[[#This Row],[Operating Profit]]</f>
        <v>20250.000000000004</v>
      </c>
      <c r="N2749" s="6">
        <v>13500.000000000004</v>
      </c>
      <c r="O2749" s="46">
        <f>Tabla2[[#This Row],[Operating Profit]]/Tabla2[[#This Row],[Total Sales]]</f>
        <v>0.4</v>
      </c>
      <c r="P2749" s="1" t="s">
        <v>82</v>
      </c>
    </row>
    <row r="2750" spans="1:16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3" t="str">
        <f>IFERROR(LEFT(Tabla2[[#This Row],[Product]],FIND(" ",Tabla2[[#This Row],[Product]])-3),Tabla2[[#This Row],[Product]])</f>
        <v>Women</v>
      </c>
      <c r="I2750" s="6">
        <v>19.999999999999996</v>
      </c>
      <c r="J2750" s="4">
        <v>1500</v>
      </c>
      <c r="K2750" s="6">
        <f>Tabla2[[#This Row],[Price per Unit]]*Tabla2[[#This Row],[Units Sold]]</f>
        <v>29999.999999999996</v>
      </c>
      <c r="L2750" s="52">
        <f>Tabla2[[#This Row],[Units Sold]]/Cálculos!$C$11</f>
        <v>6.0511662412696801E-5</v>
      </c>
      <c r="M2750" s="6">
        <f>Tabla2[[#This Row],[Total Sales]]-Tabla2[[#This Row],[Operating Profit]]</f>
        <v>17999.999999999996</v>
      </c>
      <c r="N2750" s="6">
        <v>12000</v>
      </c>
      <c r="O2750" s="46">
        <f>Tabla2[[#This Row],[Operating Profit]]/Tabla2[[#This Row],[Total Sales]]</f>
        <v>0.4</v>
      </c>
      <c r="P2750" s="1" t="s">
        <v>82</v>
      </c>
    </row>
    <row r="2751" spans="1:16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3" t="str">
        <f>IFERROR(LEFT(Tabla2[[#This Row],[Product]],FIND(" ",Tabla2[[#This Row],[Product]])-3),Tabla2[[#This Row],[Product]])</f>
        <v>Men</v>
      </c>
      <c r="I2751" s="6">
        <v>40</v>
      </c>
      <c r="J2751" s="4">
        <v>1750</v>
      </c>
      <c r="K2751" s="6">
        <f>Tabla2[[#This Row],[Price per Unit]]*Tabla2[[#This Row],[Units Sold]]</f>
        <v>70000</v>
      </c>
      <c r="L2751" s="52">
        <f>Tabla2[[#This Row],[Units Sold]]/Cálculos!$C$11</f>
        <v>7.0596939481479604E-5</v>
      </c>
      <c r="M2751" s="6">
        <f>Tabla2[[#This Row],[Total Sales]]-Tabla2[[#This Row],[Operating Profit]]</f>
        <v>45500</v>
      </c>
      <c r="N2751" s="6">
        <v>24500</v>
      </c>
      <c r="O2751" s="46">
        <f>Tabla2[[#This Row],[Operating Profit]]/Tabla2[[#This Row],[Total Sales]]</f>
        <v>0.35</v>
      </c>
      <c r="P2751" s="1" t="s">
        <v>82</v>
      </c>
    </row>
    <row r="2752" spans="1:16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3" t="str">
        <f>IFERROR(LEFT(Tabla2[[#This Row],[Product]],FIND(" ",Tabla2[[#This Row],[Product]])-3),Tabla2[[#This Row],[Product]])</f>
        <v>Women</v>
      </c>
      <c r="I2752" s="6">
        <v>30.000000000000004</v>
      </c>
      <c r="J2752" s="4">
        <v>3250</v>
      </c>
      <c r="K2752" s="6">
        <f>Tabla2[[#This Row],[Price per Unit]]*Tabla2[[#This Row],[Units Sold]]</f>
        <v>97500.000000000015</v>
      </c>
      <c r="L2752" s="52">
        <f>Tabla2[[#This Row],[Units Sold]]/Cálculos!$C$11</f>
        <v>1.3110860189417641E-4</v>
      </c>
      <c r="M2752" s="6">
        <f>Tabla2[[#This Row],[Total Sales]]-Tabla2[[#This Row],[Operating Profit]]</f>
        <v>58500.000000000007</v>
      </c>
      <c r="N2752" s="6">
        <v>39000.000000000007</v>
      </c>
      <c r="O2752" s="46">
        <f>Tabla2[[#This Row],[Operating Profit]]/Tabla2[[#This Row],[Total Sales]]</f>
        <v>0.4</v>
      </c>
      <c r="P2752" s="1" t="s">
        <v>82</v>
      </c>
    </row>
    <row r="2753" spans="1:16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3" t="str">
        <f>IFERROR(LEFT(Tabla2[[#This Row],[Product]],FIND(" ",Tabla2[[#This Row],[Product]])-3),Tabla2[[#This Row],[Product]])</f>
        <v>Men</v>
      </c>
      <c r="I2753" s="6">
        <v>40</v>
      </c>
      <c r="J2753" s="4">
        <v>5950</v>
      </c>
      <c r="K2753" s="6">
        <f>Tabla2[[#This Row],[Price per Unit]]*Tabla2[[#This Row],[Units Sold]]</f>
        <v>238000</v>
      </c>
      <c r="L2753" s="52">
        <f>Tabla2[[#This Row],[Units Sold]]/Cálculos!$C$11</f>
        <v>2.4002959423703062E-4</v>
      </c>
      <c r="M2753" s="6">
        <f>Tabla2[[#This Row],[Total Sales]]-Tabla2[[#This Row],[Operating Profit]]</f>
        <v>142800</v>
      </c>
      <c r="N2753" s="6">
        <v>95200</v>
      </c>
      <c r="O2753" s="46">
        <f>Tabla2[[#This Row],[Operating Profit]]/Tabla2[[#This Row],[Total Sales]]</f>
        <v>0.4</v>
      </c>
      <c r="P2753" s="1" t="s">
        <v>82</v>
      </c>
    </row>
    <row r="2754" spans="1:16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3" t="str">
        <f>IFERROR(LEFT(Tabla2[[#This Row],[Product]],FIND(" ",Tabla2[[#This Row],[Product]])-3),Tabla2[[#This Row],[Product]])</f>
        <v>Men</v>
      </c>
      <c r="I2754" s="6">
        <v>40</v>
      </c>
      <c r="J2754" s="4">
        <v>3000</v>
      </c>
      <c r="K2754" s="6">
        <f>Tabla2[[#This Row],[Price per Unit]]*Tabla2[[#This Row],[Units Sold]]</f>
        <v>120000</v>
      </c>
      <c r="L2754" s="52">
        <f>Tabla2[[#This Row],[Units Sold]]/Cálculos!$C$11</f>
        <v>1.210233248253936E-4</v>
      </c>
      <c r="M2754" s="6">
        <f>Tabla2[[#This Row],[Total Sales]]-Tabla2[[#This Row],[Operating Profit]]</f>
        <v>78000</v>
      </c>
      <c r="N2754" s="6">
        <v>42000</v>
      </c>
      <c r="O2754" s="46">
        <f>Tabla2[[#This Row],[Operating Profit]]/Tabla2[[#This Row],[Total Sales]]</f>
        <v>0.35</v>
      </c>
      <c r="P2754" s="1" t="s">
        <v>82</v>
      </c>
    </row>
    <row r="2755" spans="1:16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3" t="str">
        <f>IFERROR(LEFT(Tabla2[[#This Row],[Product]],FIND(" ",Tabla2[[#This Row],[Product]])-3),Tabla2[[#This Row],[Product]])</f>
        <v>Women</v>
      </c>
      <c r="I2755" s="6">
        <v>35</v>
      </c>
      <c r="J2755" s="4">
        <v>2750</v>
      </c>
      <c r="K2755" s="6">
        <f>Tabla2[[#This Row],[Price per Unit]]*Tabla2[[#This Row],[Units Sold]]</f>
        <v>96250</v>
      </c>
      <c r="L2755" s="52">
        <f>Tabla2[[#This Row],[Units Sold]]/Cálculos!$C$11</f>
        <v>1.109380477566108E-4</v>
      </c>
      <c r="M2755" s="6">
        <f>Tabla2[[#This Row],[Total Sales]]-Tabla2[[#This Row],[Operating Profit]]</f>
        <v>57750</v>
      </c>
      <c r="N2755" s="6">
        <v>38500</v>
      </c>
      <c r="O2755" s="46">
        <f>Tabla2[[#This Row],[Operating Profit]]/Tabla2[[#This Row],[Total Sales]]</f>
        <v>0.4</v>
      </c>
      <c r="P2755" s="1" t="s">
        <v>82</v>
      </c>
    </row>
    <row r="2756" spans="1:16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3" t="str">
        <f>IFERROR(LEFT(Tabla2[[#This Row],[Product]],FIND(" ",Tabla2[[#This Row],[Product]])-3),Tabla2[[#This Row],[Product]])</f>
        <v>Women</v>
      </c>
      <c r="I2756" s="6">
        <v>35</v>
      </c>
      <c r="J2756" s="4">
        <v>2250</v>
      </c>
      <c r="K2756" s="6">
        <f>Tabla2[[#This Row],[Price per Unit]]*Tabla2[[#This Row],[Units Sold]]</f>
        <v>78750</v>
      </c>
      <c r="L2756" s="52">
        <f>Tabla2[[#This Row],[Units Sold]]/Cálculos!$C$11</f>
        <v>9.0767493619045195E-5</v>
      </c>
      <c r="M2756" s="6">
        <f>Tabla2[[#This Row],[Total Sales]]-Tabla2[[#This Row],[Operating Profit]]</f>
        <v>47250</v>
      </c>
      <c r="N2756" s="6">
        <v>31500</v>
      </c>
      <c r="O2756" s="46">
        <f>Tabla2[[#This Row],[Operating Profit]]/Tabla2[[#This Row],[Total Sales]]</f>
        <v>0.4</v>
      </c>
      <c r="P2756" s="1" t="s">
        <v>82</v>
      </c>
    </row>
    <row r="2757" spans="1:16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3" t="str">
        <f>IFERROR(LEFT(Tabla2[[#This Row],[Product]],FIND(" ",Tabla2[[#This Row],[Product]])-3),Tabla2[[#This Row],[Product]])</f>
        <v>Men</v>
      </c>
      <c r="I2757" s="6">
        <v>44.999999999999993</v>
      </c>
      <c r="J2757" s="4">
        <v>2500</v>
      </c>
      <c r="K2757" s="6">
        <f>Tabla2[[#This Row],[Price per Unit]]*Tabla2[[#This Row],[Units Sold]]</f>
        <v>112499.99999999999</v>
      </c>
      <c r="L2757" s="52">
        <f>Tabla2[[#This Row],[Units Sold]]/Cálculos!$C$11</f>
        <v>1.00852770687828E-4</v>
      </c>
      <c r="M2757" s="6">
        <f>Tabla2[[#This Row],[Total Sales]]-Tabla2[[#This Row],[Operating Profit]]</f>
        <v>73125</v>
      </c>
      <c r="N2757" s="6">
        <v>39374.999999999993</v>
      </c>
      <c r="O2757" s="46">
        <f>Tabla2[[#This Row],[Operating Profit]]/Tabla2[[#This Row],[Total Sales]]</f>
        <v>0.35</v>
      </c>
      <c r="P2757" s="1" t="s">
        <v>82</v>
      </c>
    </row>
    <row r="2758" spans="1:16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3" t="str">
        <f>IFERROR(LEFT(Tabla2[[#This Row],[Product]],FIND(" ",Tabla2[[#This Row],[Product]])-3),Tabla2[[#This Row],[Product]])</f>
        <v>Women</v>
      </c>
      <c r="I2758" s="6">
        <v>44.999999999999993</v>
      </c>
      <c r="J2758" s="4">
        <v>3500</v>
      </c>
      <c r="K2758" s="6">
        <f>Tabla2[[#This Row],[Price per Unit]]*Tabla2[[#This Row],[Units Sold]]</f>
        <v>157499.99999999997</v>
      </c>
      <c r="L2758" s="52">
        <f>Tabla2[[#This Row],[Units Sold]]/Cálculos!$C$11</f>
        <v>1.4119387896295921E-4</v>
      </c>
      <c r="M2758" s="6">
        <f>Tabla2[[#This Row],[Total Sales]]-Tabla2[[#This Row],[Operating Profit]]</f>
        <v>94499.999999999971</v>
      </c>
      <c r="N2758" s="6">
        <v>62999.999999999993</v>
      </c>
      <c r="O2758" s="46">
        <f>Tabla2[[#This Row],[Operating Profit]]/Tabla2[[#This Row],[Total Sales]]</f>
        <v>0.4</v>
      </c>
      <c r="P2758" s="1" t="s">
        <v>82</v>
      </c>
    </row>
    <row r="2759" spans="1:16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3" t="str">
        <f>IFERROR(LEFT(Tabla2[[#This Row],[Product]],FIND(" ",Tabla2[[#This Row],[Product]])-3),Tabla2[[#This Row],[Product]])</f>
        <v>Men</v>
      </c>
      <c r="I2759" s="6">
        <v>40</v>
      </c>
      <c r="J2759" s="4">
        <v>6000</v>
      </c>
      <c r="K2759" s="6">
        <f>Tabla2[[#This Row],[Price per Unit]]*Tabla2[[#This Row],[Units Sold]]</f>
        <v>240000</v>
      </c>
      <c r="L2759" s="52">
        <f>Tabla2[[#This Row],[Units Sold]]/Cálculos!$C$11</f>
        <v>2.4204664965078721E-4</v>
      </c>
      <c r="M2759" s="6">
        <f>Tabla2[[#This Row],[Total Sales]]-Tabla2[[#This Row],[Operating Profit]]</f>
        <v>144000</v>
      </c>
      <c r="N2759" s="6">
        <v>96000</v>
      </c>
      <c r="O2759" s="46">
        <f>Tabla2[[#This Row],[Operating Profit]]/Tabla2[[#This Row],[Total Sales]]</f>
        <v>0.4</v>
      </c>
      <c r="P2759" s="1" t="s">
        <v>82</v>
      </c>
    </row>
    <row r="2760" spans="1:16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3" t="str">
        <f>IFERROR(LEFT(Tabla2[[#This Row],[Product]],FIND(" ",Tabla2[[#This Row],[Product]])-3),Tabla2[[#This Row],[Product]])</f>
        <v>Men</v>
      </c>
      <c r="I2760" s="6">
        <v>35</v>
      </c>
      <c r="J2760" s="4">
        <v>3500</v>
      </c>
      <c r="K2760" s="6">
        <f>Tabla2[[#This Row],[Price per Unit]]*Tabla2[[#This Row],[Units Sold]]</f>
        <v>122500</v>
      </c>
      <c r="L2760" s="52">
        <f>Tabla2[[#This Row],[Units Sold]]/Cálculos!$C$11</f>
        <v>1.4119387896295921E-4</v>
      </c>
      <c r="M2760" s="6">
        <f>Tabla2[[#This Row],[Total Sales]]-Tabla2[[#This Row],[Operating Profit]]</f>
        <v>79625</v>
      </c>
      <c r="N2760" s="6">
        <v>42875</v>
      </c>
      <c r="O2760" s="46">
        <f>Tabla2[[#This Row],[Operating Profit]]/Tabla2[[#This Row],[Total Sales]]</f>
        <v>0.35</v>
      </c>
      <c r="P2760" s="1" t="s">
        <v>82</v>
      </c>
    </row>
    <row r="2761" spans="1:16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3" t="str">
        <f>IFERROR(LEFT(Tabla2[[#This Row],[Product]],FIND(" ",Tabla2[[#This Row],[Product]])-3),Tabla2[[#This Row],[Product]])</f>
        <v>Women</v>
      </c>
      <c r="I2761" s="6">
        <v>40</v>
      </c>
      <c r="J2761" s="4">
        <v>3250</v>
      </c>
      <c r="K2761" s="6">
        <f>Tabla2[[#This Row],[Price per Unit]]*Tabla2[[#This Row],[Units Sold]]</f>
        <v>130000</v>
      </c>
      <c r="L2761" s="52">
        <f>Tabla2[[#This Row],[Units Sold]]/Cálculos!$C$11</f>
        <v>1.3110860189417641E-4</v>
      </c>
      <c r="M2761" s="6">
        <f>Tabla2[[#This Row],[Total Sales]]-Tabla2[[#This Row],[Operating Profit]]</f>
        <v>78000</v>
      </c>
      <c r="N2761" s="6">
        <v>52000</v>
      </c>
      <c r="O2761" s="46">
        <f>Tabla2[[#This Row],[Operating Profit]]/Tabla2[[#This Row],[Total Sales]]</f>
        <v>0.4</v>
      </c>
      <c r="P2761" s="1" t="s">
        <v>82</v>
      </c>
    </row>
    <row r="2762" spans="1:16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3" t="str">
        <f>IFERROR(LEFT(Tabla2[[#This Row],[Product]],FIND(" ",Tabla2[[#This Row],[Product]])-3),Tabla2[[#This Row],[Product]])</f>
        <v>Women</v>
      </c>
      <c r="I2762" s="6">
        <v>40</v>
      </c>
      <c r="J2762" s="4">
        <v>3000</v>
      </c>
      <c r="K2762" s="6">
        <f>Tabla2[[#This Row],[Price per Unit]]*Tabla2[[#This Row],[Units Sold]]</f>
        <v>120000</v>
      </c>
      <c r="L2762" s="52">
        <f>Tabla2[[#This Row],[Units Sold]]/Cálculos!$C$11</f>
        <v>1.210233248253936E-4</v>
      </c>
      <c r="M2762" s="6">
        <f>Tabla2[[#This Row],[Total Sales]]-Tabla2[[#This Row],[Operating Profit]]</f>
        <v>72000</v>
      </c>
      <c r="N2762" s="6">
        <v>48000</v>
      </c>
      <c r="O2762" s="46">
        <f>Tabla2[[#This Row],[Operating Profit]]/Tabla2[[#This Row],[Total Sales]]</f>
        <v>0.4</v>
      </c>
      <c r="P2762" s="1" t="s">
        <v>82</v>
      </c>
    </row>
    <row r="2763" spans="1:16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3" t="str">
        <f>IFERROR(LEFT(Tabla2[[#This Row],[Product]],FIND(" ",Tabla2[[#This Row],[Product]])-3),Tabla2[[#This Row],[Product]])</f>
        <v>Men</v>
      </c>
      <c r="I2763" s="6">
        <v>54.999999999999993</v>
      </c>
      <c r="J2763" s="4">
        <v>3000</v>
      </c>
      <c r="K2763" s="6">
        <f>Tabla2[[#This Row],[Price per Unit]]*Tabla2[[#This Row],[Units Sold]]</f>
        <v>164999.99999999997</v>
      </c>
      <c r="L2763" s="52">
        <f>Tabla2[[#This Row],[Units Sold]]/Cálculos!$C$11</f>
        <v>1.210233248253936E-4</v>
      </c>
      <c r="M2763" s="6">
        <f>Tabla2[[#This Row],[Total Sales]]-Tabla2[[#This Row],[Operating Profit]]</f>
        <v>107249.99999999999</v>
      </c>
      <c r="N2763" s="6">
        <v>57749.999999999985</v>
      </c>
      <c r="O2763" s="46">
        <f>Tabla2[[#This Row],[Operating Profit]]/Tabla2[[#This Row],[Total Sales]]</f>
        <v>0.35</v>
      </c>
      <c r="P2763" s="1" t="s">
        <v>82</v>
      </c>
    </row>
    <row r="2764" spans="1:16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3" t="str">
        <f>IFERROR(LEFT(Tabla2[[#This Row],[Product]],FIND(" ",Tabla2[[#This Row],[Product]])-3),Tabla2[[#This Row],[Product]])</f>
        <v>Women</v>
      </c>
      <c r="I2764" s="6">
        <v>60</v>
      </c>
      <c r="J2764" s="4">
        <v>4750</v>
      </c>
      <c r="K2764" s="6">
        <f>Tabla2[[#This Row],[Price per Unit]]*Tabla2[[#This Row],[Units Sold]]</f>
        <v>285000</v>
      </c>
      <c r="L2764" s="52">
        <f>Tabla2[[#This Row],[Units Sold]]/Cálculos!$C$11</f>
        <v>1.9162026430687319E-4</v>
      </c>
      <c r="M2764" s="6">
        <f>Tabla2[[#This Row],[Total Sales]]-Tabla2[[#This Row],[Operating Profit]]</f>
        <v>171000</v>
      </c>
      <c r="N2764" s="6">
        <v>114000</v>
      </c>
      <c r="O2764" s="46">
        <f>Tabla2[[#This Row],[Operating Profit]]/Tabla2[[#This Row],[Total Sales]]</f>
        <v>0.4</v>
      </c>
      <c r="P2764" s="1" t="s">
        <v>82</v>
      </c>
    </row>
    <row r="2765" spans="1:16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3" t="str">
        <f>IFERROR(LEFT(Tabla2[[#This Row],[Product]],FIND(" ",Tabla2[[#This Row],[Product]])-3),Tabla2[[#This Row],[Product]])</f>
        <v>Men</v>
      </c>
      <c r="I2765" s="6">
        <v>54.999999999999993</v>
      </c>
      <c r="J2765" s="4">
        <v>7000</v>
      </c>
      <c r="K2765" s="6">
        <f>Tabla2[[#This Row],[Price per Unit]]*Tabla2[[#This Row],[Units Sold]]</f>
        <v>384999.99999999994</v>
      </c>
      <c r="L2765" s="52">
        <f>Tabla2[[#This Row],[Units Sold]]/Cálculos!$C$11</f>
        <v>2.8238775792591842E-4</v>
      </c>
      <c r="M2765" s="6">
        <f>Tabla2[[#This Row],[Total Sales]]-Tabla2[[#This Row],[Operating Profit]]</f>
        <v>230999.99999999997</v>
      </c>
      <c r="N2765" s="6">
        <v>153999.99999999997</v>
      </c>
      <c r="O2765" s="46">
        <f>Tabla2[[#This Row],[Operating Profit]]/Tabla2[[#This Row],[Total Sales]]</f>
        <v>0.39999999999999997</v>
      </c>
      <c r="P2765" s="1" t="s">
        <v>82</v>
      </c>
    </row>
    <row r="2766" spans="1:16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3" t="str">
        <f>IFERROR(LEFT(Tabla2[[#This Row],[Product]],FIND(" ",Tabla2[[#This Row],[Product]])-3),Tabla2[[#This Row],[Product]])</f>
        <v>Men</v>
      </c>
      <c r="I2766" s="6">
        <v>50</v>
      </c>
      <c r="J2766" s="4">
        <v>4500</v>
      </c>
      <c r="K2766" s="6">
        <f>Tabla2[[#This Row],[Price per Unit]]*Tabla2[[#This Row],[Units Sold]]</f>
        <v>225000</v>
      </c>
      <c r="L2766" s="52">
        <f>Tabla2[[#This Row],[Units Sold]]/Cálculos!$C$11</f>
        <v>1.8153498723809039E-4</v>
      </c>
      <c r="M2766" s="6">
        <f>Tabla2[[#This Row],[Total Sales]]-Tabla2[[#This Row],[Operating Profit]]</f>
        <v>146250</v>
      </c>
      <c r="N2766" s="6">
        <v>78750</v>
      </c>
      <c r="O2766" s="46">
        <f>Tabla2[[#This Row],[Operating Profit]]/Tabla2[[#This Row],[Total Sales]]</f>
        <v>0.35</v>
      </c>
      <c r="P2766" s="1" t="s">
        <v>82</v>
      </c>
    </row>
    <row r="2767" spans="1:16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3" t="str">
        <f>IFERROR(LEFT(Tabla2[[#This Row],[Product]],FIND(" ",Tabla2[[#This Row],[Product]])-3),Tabla2[[#This Row],[Product]])</f>
        <v>Women</v>
      </c>
      <c r="I2767" s="6">
        <v>45</v>
      </c>
      <c r="J2767" s="4">
        <v>3750</v>
      </c>
      <c r="K2767" s="6">
        <f>Tabla2[[#This Row],[Price per Unit]]*Tabla2[[#This Row],[Units Sold]]</f>
        <v>168750</v>
      </c>
      <c r="L2767" s="52">
        <f>Tabla2[[#This Row],[Units Sold]]/Cálculos!$C$11</f>
        <v>1.5127915603174201E-4</v>
      </c>
      <c r="M2767" s="6">
        <f>Tabla2[[#This Row],[Total Sales]]-Tabla2[[#This Row],[Operating Profit]]</f>
        <v>101250</v>
      </c>
      <c r="N2767" s="6">
        <v>67500</v>
      </c>
      <c r="O2767" s="46">
        <f>Tabla2[[#This Row],[Operating Profit]]/Tabla2[[#This Row],[Total Sales]]</f>
        <v>0.4</v>
      </c>
      <c r="P2767" s="1" t="s">
        <v>82</v>
      </c>
    </row>
    <row r="2768" spans="1:16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3" t="str">
        <f>IFERROR(LEFT(Tabla2[[#This Row],[Product]],FIND(" ",Tabla2[[#This Row],[Product]])-3),Tabla2[[#This Row],[Product]])</f>
        <v>Women</v>
      </c>
      <c r="I2768" s="6">
        <v>45</v>
      </c>
      <c r="J2768" s="4">
        <v>3250</v>
      </c>
      <c r="K2768" s="6">
        <f>Tabla2[[#This Row],[Price per Unit]]*Tabla2[[#This Row],[Units Sold]]</f>
        <v>146250</v>
      </c>
      <c r="L2768" s="52">
        <f>Tabla2[[#This Row],[Units Sold]]/Cálculos!$C$11</f>
        <v>1.3110860189417641E-4</v>
      </c>
      <c r="M2768" s="6">
        <f>Tabla2[[#This Row],[Total Sales]]-Tabla2[[#This Row],[Operating Profit]]</f>
        <v>87750</v>
      </c>
      <c r="N2768" s="6">
        <v>58500</v>
      </c>
      <c r="O2768" s="46">
        <f>Tabla2[[#This Row],[Operating Profit]]/Tabla2[[#This Row],[Total Sales]]</f>
        <v>0.4</v>
      </c>
      <c r="P2768" s="1" t="s">
        <v>82</v>
      </c>
    </row>
    <row r="2769" spans="1:16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3" t="str">
        <f>IFERROR(LEFT(Tabla2[[#This Row],[Product]],FIND(" ",Tabla2[[#This Row],[Product]])-3),Tabla2[[#This Row],[Product]])</f>
        <v>Men</v>
      </c>
      <c r="I2769" s="6">
        <v>60</v>
      </c>
      <c r="J2769" s="4">
        <v>3500</v>
      </c>
      <c r="K2769" s="6">
        <f>Tabla2[[#This Row],[Price per Unit]]*Tabla2[[#This Row],[Units Sold]]</f>
        <v>210000</v>
      </c>
      <c r="L2769" s="52">
        <f>Tabla2[[#This Row],[Units Sold]]/Cálculos!$C$11</f>
        <v>1.4119387896295921E-4</v>
      </c>
      <c r="M2769" s="6">
        <f>Tabla2[[#This Row],[Total Sales]]-Tabla2[[#This Row],[Operating Profit]]</f>
        <v>136500</v>
      </c>
      <c r="N2769" s="6">
        <v>73500</v>
      </c>
      <c r="O2769" s="46">
        <f>Tabla2[[#This Row],[Operating Profit]]/Tabla2[[#This Row],[Total Sales]]</f>
        <v>0.35</v>
      </c>
      <c r="P2769" s="1" t="s">
        <v>82</v>
      </c>
    </row>
    <row r="2770" spans="1:16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3" t="str">
        <f>IFERROR(LEFT(Tabla2[[#This Row],[Product]],FIND(" ",Tabla2[[#This Row],[Product]])-3),Tabla2[[#This Row],[Product]])</f>
        <v>Women</v>
      </c>
      <c r="I2770" s="6">
        <v>65</v>
      </c>
      <c r="J2770" s="4">
        <v>5250</v>
      </c>
      <c r="K2770" s="6">
        <f>Tabla2[[#This Row],[Price per Unit]]*Tabla2[[#This Row],[Units Sold]]</f>
        <v>341250</v>
      </c>
      <c r="L2770" s="52">
        <f>Tabla2[[#This Row],[Units Sold]]/Cálculos!$C$11</f>
        <v>2.117908184444388E-4</v>
      </c>
      <c r="M2770" s="6">
        <f>Tabla2[[#This Row],[Total Sales]]-Tabla2[[#This Row],[Operating Profit]]</f>
        <v>204750</v>
      </c>
      <c r="N2770" s="6">
        <v>136500</v>
      </c>
      <c r="O2770" s="46">
        <f>Tabla2[[#This Row],[Operating Profit]]/Tabla2[[#This Row],[Total Sales]]</f>
        <v>0.4</v>
      </c>
      <c r="P2770" s="1" t="s">
        <v>82</v>
      </c>
    </row>
    <row r="2771" spans="1:16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3" t="str">
        <f>IFERROR(LEFT(Tabla2[[#This Row],[Product]],FIND(" ",Tabla2[[#This Row],[Product]])-3),Tabla2[[#This Row],[Product]])</f>
        <v>Men</v>
      </c>
      <c r="I2771" s="6">
        <v>60</v>
      </c>
      <c r="J2771" s="4">
        <v>6750</v>
      </c>
      <c r="K2771" s="6">
        <f>Tabla2[[#This Row],[Price per Unit]]*Tabla2[[#This Row],[Units Sold]]</f>
        <v>405000</v>
      </c>
      <c r="L2771" s="52">
        <f>Tabla2[[#This Row],[Units Sold]]/Cálculos!$C$11</f>
        <v>2.7230248085713561E-4</v>
      </c>
      <c r="M2771" s="6">
        <f>Tabla2[[#This Row],[Total Sales]]-Tabla2[[#This Row],[Operating Profit]]</f>
        <v>243000</v>
      </c>
      <c r="N2771" s="6">
        <v>162000</v>
      </c>
      <c r="O2771" s="46">
        <f>Tabla2[[#This Row],[Operating Profit]]/Tabla2[[#This Row],[Total Sales]]</f>
        <v>0.4</v>
      </c>
      <c r="P2771" s="1" t="s">
        <v>82</v>
      </c>
    </row>
    <row r="2772" spans="1:16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3" t="str">
        <f>IFERROR(LEFT(Tabla2[[#This Row],[Product]],FIND(" ",Tabla2[[#This Row],[Product]])-3),Tabla2[[#This Row],[Product]])</f>
        <v>Men</v>
      </c>
      <c r="I2772" s="6">
        <v>55.000000000000007</v>
      </c>
      <c r="J2772" s="4">
        <v>4500</v>
      </c>
      <c r="K2772" s="6">
        <f>Tabla2[[#This Row],[Price per Unit]]*Tabla2[[#This Row],[Units Sold]]</f>
        <v>247500.00000000003</v>
      </c>
      <c r="L2772" s="52">
        <f>Tabla2[[#This Row],[Units Sold]]/Cálculos!$C$11</f>
        <v>1.8153498723809039E-4</v>
      </c>
      <c r="M2772" s="6">
        <f>Tabla2[[#This Row],[Total Sales]]-Tabla2[[#This Row],[Operating Profit]]</f>
        <v>160875.00000000003</v>
      </c>
      <c r="N2772" s="6">
        <v>86625</v>
      </c>
      <c r="O2772" s="46">
        <f>Tabla2[[#This Row],[Operating Profit]]/Tabla2[[#This Row],[Total Sales]]</f>
        <v>0.35</v>
      </c>
      <c r="P2772" s="1" t="s">
        <v>82</v>
      </c>
    </row>
    <row r="2773" spans="1:16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3" t="str">
        <f>IFERROR(LEFT(Tabla2[[#This Row],[Product]],FIND(" ",Tabla2[[#This Row],[Product]])-3),Tabla2[[#This Row],[Product]])</f>
        <v>Women</v>
      </c>
      <c r="I2773" s="6">
        <v>50</v>
      </c>
      <c r="J2773" s="4">
        <v>3750</v>
      </c>
      <c r="K2773" s="6">
        <f>Tabla2[[#This Row],[Price per Unit]]*Tabla2[[#This Row],[Units Sold]]</f>
        <v>187500</v>
      </c>
      <c r="L2773" s="52">
        <f>Tabla2[[#This Row],[Units Sold]]/Cálculos!$C$11</f>
        <v>1.5127915603174201E-4</v>
      </c>
      <c r="M2773" s="6">
        <f>Tabla2[[#This Row],[Total Sales]]-Tabla2[[#This Row],[Operating Profit]]</f>
        <v>112500</v>
      </c>
      <c r="N2773" s="6">
        <v>75000</v>
      </c>
      <c r="O2773" s="46">
        <f>Tabla2[[#This Row],[Operating Profit]]/Tabla2[[#This Row],[Total Sales]]</f>
        <v>0.4</v>
      </c>
      <c r="P2773" s="1" t="s">
        <v>82</v>
      </c>
    </row>
    <row r="2774" spans="1:16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3" t="str">
        <f>IFERROR(LEFT(Tabla2[[#This Row],[Product]],FIND(" ",Tabla2[[#This Row],[Product]])-3),Tabla2[[#This Row],[Product]])</f>
        <v>Women</v>
      </c>
      <c r="I2774" s="6">
        <v>40</v>
      </c>
      <c r="J2774" s="4">
        <v>3250</v>
      </c>
      <c r="K2774" s="6">
        <f>Tabla2[[#This Row],[Price per Unit]]*Tabla2[[#This Row],[Units Sold]]</f>
        <v>130000</v>
      </c>
      <c r="L2774" s="52">
        <f>Tabla2[[#This Row],[Units Sold]]/Cálculos!$C$11</f>
        <v>1.3110860189417641E-4</v>
      </c>
      <c r="M2774" s="6">
        <f>Tabla2[[#This Row],[Total Sales]]-Tabla2[[#This Row],[Operating Profit]]</f>
        <v>78000</v>
      </c>
      <c r="N2774" s="6">
        <v>52000</v>
      </c>
      <c r="O2774" s="46">
        <f>Tabla2[[#This Row],[Operating Profit]]/Tabla2[[#This Row],[Total Sales]]</f>
        <v>0.4</v>
      </c>
      <c r="P2774" s="1" t="s">
        <v>82</v>
      </c>
    </row>
    <row r="2775" spans="1:16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3" t="str">
        <f>IFERROR(LEFT(Tabla2[[#This Row],[Product]],FIND(" ",Tabla2[[#This Row],[Product]])-3),Tabla2[[#This Row],[Product]])</f>
        <v>Men</v>
      </c>
      <c r="I2775" s="6">
        <v>50</v>
      </c>
      <c r="J2775" s="4">
        <v>3000</v>
      </c>
      <c r="K2775" s="6">
        <f>Tabla2[[#This Row],[Price per Unit]]*Tabla2[[#This Row],[Units Sold]]</f>
        <v>150000</v>
      </c>
      <c r="L2775" s="52">
        <f>Tabla2[[#This Row],[Units Sold]]/Cálculos!$C$11</f>
        <v>1.210233248253936E-4</v>
      </c>
      <c r="M2775" s="6">
        <f>Tabla2[[#This Row],[Total Sales]]-Tabla2[[#This Row],[Operating Profit]]</f>
        <v>97500</v>
      </c>
      <c r="N2775" s="6">
        <v>52500</v>
      </c>
      <c r="O2775" s="46">
        <f>Tabla2[[#This Row],[Operating Profit]]/Tabla2[[#This Row],[Total Sales]]</f>
        <v>0.35</v>
      </c>
      <c r="P2775" s="1" t="s">
        <v>82</v>
      </c>
    </row>
    <row r="2776" spans="1:16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3" t="str">
        <f>IFERROR(LEFT(Tabla2[[#This Row],[Product]],FIND(" ",Tabla2[[#This Row],[Product]])-3),Tabla2[[#This Row],[Product]])</f>
        <v>Women</v>
      </c>
      <c r="I2776" s="6">
        <v>55.000000000000007</v>
      </c>
      <c r="J2776" s="4">
        <v>4750</v>
      </c>
      <c r="K2776" s="6">
        <f>Tabla2[[#This Row],[Price per Unit]]*Tabla2[[#This Row],[Units Sold]]</f>
        <v>261250.00000000003</v>
      </c>
      <c r="L2776" s="52">
        <f>Tabla2[[#This Row],[Units Sold]]/Cálculos!$C$11</f>
        <v>1.9162026430687319E-4</v>
      </c>
      <c r="M2776" s="6">
        <f>Tabla2[[#This Row],[Total Sales]]-Tabla2[[#This Row],[Operating Profit]]</f>
        <v>156750</v>
      </c>
      <c r="N2776" s="6">
        <v>104500.00000000001</v>
      </c>
      <c r="O2776" s="46">
        <f>Tabla2[[#This Row],[Operating Profit]]/Tabla2[[#This Row],[Total Sales]]</f>
        <v>0.4</v>
      </c>
      <c r="P2776" s="1" t="s">
        <v>82</v>
      </c>
    </row>
    <row r="2777" spans="1:16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3" t="str">
        <f>IFERROR(LEFT(Tabla2[[#This Row],[Product]],FIND(" ",Tabla2[[#This Row],[Product]])-3),Tabla2[[#This Row],[Product]])</f>
        <v>Men</v>
      </c>
      <c r="I2777" s="6">
        <v>50</v>
      </c>
      <c r="J2777" s="4">
        <v>5750</v>
      </c>
      <c r="K2777" s="6">
        <f>Tabla2[[#This Row],[Price per Unit]]*Tabla2[[#This Row],[Units Sold]]</f>
        <v>287500</v>
      </c>
      <c r="L2777" s="52">
        <f>Tabla2[[#This Row],[Units Sold]]/Cálculos!$C$11</f>
        <v>2.319613725820044E-4</v>
      </c>
      <c r="M2777" s="6">
        <f>Tabla2[[#This Row],[Total Sales]]-Tabla2[[#This Row],[Operating Profit]]</f>
        <v>172500</v>
      </c>
      <c r="N2777" s="6">
        <v>115000</v>
      </c>
      <c r="O2777" s="46">
        <f>Tabla2[[#This Row],[Operating Profit]]/Tabla2[[#This Row],[Total Sales]]</f>
        <v>0.4</v>
      </c>
      <c r="P2777" s="1" t="s">
        <v>82</v>
      </c>
    </row>
    <row r="2778" spans="1:16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3" t="str">
        <f>IFERROR(LEFT(Tabla2[[#This Row],[Product]],FIND(" ",Tabla2[[#This Row],[Product]])-3),Tabla2[[#This Row],[Product]])</f>
        <v>Men</v>
      </c>
      <c r="I2778" s="6">
        <v>40.000000000000014</v>
      </c>
      <c r="J2778" s="4">
        <v>3750</v>
      </c>
      <c r="K2778" s="6">
        <f>Tabla2[[#This Row],[Price per Unit]]*Tabla2[[#This Row],[Units Sold]]</f>
        <v>150000.00000000006</v>
      </c>
      <c r="L2778" s="52">
        <f>Tabla2[[#This Row],[Units Sold]]/Cálculos!$C$11</f>
        <v>1.5127915603174201E-4</v>
      </c>
      <c r="M2778" s="6">
        <f>Tabla2[[#This Row],[Total Sales]]-Tabla2[[#This Row],[Operating Profit]]</f>
        <v>97500.000000000044</v>
      </c>
      <c r="N2778" s="6">
        <v>52500.000000000015</v>
      </c>
      <c r="O2778" s="46">
        <f>Tabla2[[#This Row],[Operating Profit]]/Tabla2[[#This Row],[Total Sales]]</f>
        <v>0.35</v>
      </c>
      <c r="P2778" s="1" t="s">
        <v>82</v>
      </c>
    </row>
    <row r="2779" spans="1:16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3" t="str">
        <f>IFERROR(LEFT(Tabla2[[#This Row],[Product]],FIND(" ",Tabla2[[#This Row],[Product]])-3),Tabla2[[#This Row],[Product]])</f>
        <v>Women</v>
      </c>
      <c r="I2779" s="6">
        <v>15.000000000000007</v>
      </c>
      <c r="J2779" s="4">
        <v>2750</v>
      </c>
      <c r="K2779" s="6">
        <f>Tabla2[[#This Row],[Price per Unit]]*Tabla2[[#This Row],[Units Sold]]</f>
        <v>41250.000000000022</v>
      </c>
      <c r="L2779" s="52">
        <f>Tabla2[[#This Row],[Units Sold]]/Cálculos!$C$11</f>
        <v>1.109380477566108E-4</v>
      </c>
      <c r="M2779" s="6">
        <f>Tabla2[[#This Row],[Total Sales]]-Tabla2[[#This Row],[Operating Profit]]</f>
        <v>24750.000000000011</v>
      </c>
      <c r="N2779" s="6">
        <v>16500.000000000011</v>
      </c>
      <c r="O2779" s="46">
        <f>Tabla2[[#This Row],[Operating Profit]]/Tabla2[[#This Row],[Total Sales]]</f>
        <v>0.40000000000000008</v>
      </c>
      <c r="P2779" s="1" t="s">
        <v>82</v>
      </c>
    </row>
    <row r="2780" spans="1:16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3" t="str">
        <f>IFERROR(LEFT(Tabla2[[#This Row],[Product]],FIND(" ",Tabla2[[#This Row],[Product]])-3),Tabla2[[#This Row],[Product]])</f>
        <v>Women</v>
      </c>
      <c r="I2780" s="6">
        <v>15.000000000000007</v>
      </c>
      <c r="J2780" s="4">
        <v>2500</v>
      </c>
      <c r="K2780" s="6">
        <f>Tabla2[[#This Row],[Price per Unit]]*Tabla2[[#This Row],[Units Sold]]</f>
        <v>37500.000000000015</v>
      </c>
      <c r="L2780" s="52">
        <f>Tabla2[[#This Row],[Units Sold]]/Cálculos!$C$11</f>
        <v>1.00852770687828E-4</v>
      </c>
      <c r="M2780" s="6">
        <f>Tabla2[[#This Row],[Total Sales]]-Tabla2[[#This Row],[Operating Profit]]</f>
        <v>22500.000000000007</v>
      </c>
      <c r="N2780" s="6">
        <v>15000.000000000007</v>
      </c>
      <c r="O2780" s="46">
        <f>Tabla2[[#This Row],[Operating Profit]]/Tabla2[[#This Row],[Total Sales]]</f>
        <v>0.4</v>
      </c>
      <c r="P2780" s="1" t="s">
        <v>82</v>
      </c>
    </row>
    <row r="2781" spans="1:16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3" t="str">
        <f>IFERROR(LEFT(Tabla2[[#This Row],[Product]],FIND(" ",Tabla2[[#This Row],[Product]])-3),Tabla2[[#This Row],[Product]])</f>
        <v>Men</v>
      </c>
      <c r="I2781" s="6">
        <v>25.000000000000007</v>
      </c>
      <c r="J2781" s="4">
        <v>2500</v>
      </c>
      <c r="K2781" s="6">
        <f>Tabla2[[#This Row],[Price per Unit]]*Tabla2[[#This Row],[Units Sold]]</f>
        <v>62500.000000000015</v>
      </c>
      <c r="L2781" s="52">
        <f>Tabla2[[#This Row],[Units Sold]]/Cálculos!$C$11</f>
        <v>1.00852770687828E-4</v>
      </c>
      <c r="M2781" s="6">
        <f>Tabla2[[#This Row],[Total Sales]]-Tabla2[[#This Row],[Operating Profit]]</f>
        <v>40625.000000000015</v>
      </c>
      <c r="N2781" s="6">
        <v>21875.000000000004</v>
      </c>
      <c r="O2781" s="46">
        <f>Tabla2[[#This Row],[Operating Profit]]/Tabla2[[#This Row],[Total Sales]]</f>
        <v>0.35</v>
      </c>
      <c r="P2781" s="1" t="s">
        <v>82</v>
      </c>
    </row>
    <row r="2782" spans="1:16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3" t="str">
        <f>IFERROR(LEFT(Tabla2[[#This Row],[Product]],FIND(" ",Tabla2[[#This Row],[Product]])-3),Tabla2[[#This Row],[Product]])</f>
        <v>Women</v>
      </c>
      <c r="I2782" s="6">
        <v>30.000000000000011</v>
      </c>
      <c r="J2782" s="4">
        <v>3500</v>
      </c>
      <c r="K2782" s="6">
        <f>Tabla2[[#This Row],[Price per Unit]]*Tabla2[[#This Row],[Units Sold]]</f>
        <v>105000.00000000004</v>
      </c>
      <c r="L2782" s="52">
        <f>Tabla2[[#This Row],[Units Sold]]/Cálculos!$C$11</f>
        <v>1.4119387896295921E-4</v>
      </c>
      <c r="M2782" s="6">
        <f>Tabla2[[#This Row],[Total Sales]]-Tabla2[[#This Row],[Operating Profit]]</f>
        <v>63000.000000000022</v>
      </c>
      <c r="N2782" s="6">
        <v>42000.000000000022</v>
      </c>
      <c r="O2782" s="46">
        <f>Tabla2[[#This Row],[Operating Profit]]/Tabla2[[#This Row],[Total Sales]]</f>
        <v>0.4</v>
      </c>
      <c r="P2782" s="1" t="s">
        <v>82</v>
      </c>
    </row>
    <row r="2783" spans="1:16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3" t="str">
        <f>IFERROR(LEFT(Tabla2[[#This Row],[Product]],FIND(" ",Tabla2[[#This Row],[Product]])-3),Tabla2[[#This Row],[Product]])</f>
        <v>Men</v>
      </c>
      <c r="I2783" s="6">
        <v>30.000000000000011</v>
      </c>
      <c r="J2783" s="4">
        <v>5250</v>
      </c>
      <c r="K2783" s="6">
        <f>Tabla2[[#This Row],[Price per Unit]]*Tabla2[[#This Row],[Units Sold]]</f>
        <v>157500.00000000006</v>
      </c>
      <c r="L2783" s="52">
        <f>Tabla2[[#This Row],[Units Sold]]/Cálculos!$C$11</f>
        <v>2.117908184444388E-4</v>
      </c>
      <c r="M2783" s="6">
        <f>Tabla2[[#This Row],[Total Sales]]-Tabla2[[#This Row],[Operating Profit]]</f>
        <v>94500.000000000029</v>
      </c>
      <c r="N2783" s="6">
        <v>63000.000000000029</v>
      </c>
      <c r="O2783" s="46">
        <f>Tabla2[[#This Row],[Operating Profit]]/Tabla2[[#This Row],[Total Sales]]</f>
        <v>0.4</v>
      </c>
      <c r="P2783" s="1" t="s">
        <v>82</v>
      </c>
    </row>
    <row r="2784" spans="1:16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3" t="str">
        <f>IFERROR(LEFT(Tabla2[[#This Row],[Product]],FIND(" ",Tabla2[[#This Row],[Product]])-3),Tabla2[[#This Row],[Product]])</f>
        <v>Men</v>
      </c>
      <c r="I2784" s="6">
        <v>20.000000000000011</v>
      </c>
      <c r="J2784" s="4">
        <v>3500</v>
      </c>
      <c r="K2784" s="6">
        <f>Tabla2[[#This Row],[Price per Unit]]*Tabla2[[#This Row],[Units Sold]]</f>
        <v>70000.000000000044</v>
      </c>
      <c r="L2784" s="52">
        <f>Tabla2[[#This Row],[Units Sold]]/Cálculos!$C$11</f>
        <v>1.4119387896295921E-4</v>
      </c>
      <c r="M2784" s="6">
        <f>Tabla2[[#This Row],[Total Sales]]-Tabla2[[#This Row],[Operating Profit]]</f>
        <v>45500.000000000029</v>
      </c>
      <c r="N2784" s="6">
        <v>24500.000000000015</v>
      </c>
      <c r="O2784" s="46">
        <f>Tabla2[[#This Row],[Operating Profit]]/Tabla2[[#This Row],[Total Sales]]</f>
        <v>0.35</v>
      </c>
      <c r="P2784" s="1" t="s">
        <v>82</v>
      </c>
    </row>
    <row r="2785" spans="1:16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3" t="str">
        <f>IFERROR(LEFT(Tabla2[[#This Row],[Product]],FIND(" ",Tabla2[[#This Row],[Product]])-3),Tabla2[[#This Row],[Product]])</f>
        <v>Women</v>
      </c>
      <c r="I2785" s="6">
        <v>20.000000000000011</v>
      </c>
      <c r="J2785" s="4">
        <v>2250</v>
      </c>
      <c r="K2785" s="6">
        <f>Tabla2[[#This Row],[Price per Unit]]*Tabla2[[#This Row],[Units Sold]]</f>
        <v>45000.000000000022</v>
      </c>
      <c r="L2785" s="52">
        <f>Tabla2[[#This Row],[Units Sold]]/Cálculos!$C$11</f>
        <v>9.0767493619045195E-5</v>
      </c>
      <c r="M2785" s="6">
        <f>Tabla2[[#This Row],[Total Sales]]-Tabla2[[#This Row],[Operating Profit]]</f>
        <v>27000.000000000011</v>
      </c>
      <c r="N2785" s="6">
        <v>18000.000000000011</v>
      </c>
      <c r="O2785" s="46">
        <f>Tabla2[[#This Row],[Operating Profit]]/Tabla2[[#This Row],[Total Sales]]</f>
        <v>0.4</v>
      </c>
      <c r="P2785" s="1" t="s">
        <v>82</v>
      </c>
    </row>
    <row r="2786" spans="1:16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3" t="str">
        <f>IFERROR(LEFT(Tabla2[[#This Row],[Product]],FIND(" ",Tabla2[[#This Row],[Product]])-3),Tabla2[[#This Row],[Product]])</f>
        <v>Women</v>
      </c>
      <c r="I2786" s="6">
        <v>20.000000000000011</v>
      </c>
      <c r="J2786" s="4">
        <v>2000</v>
      </c>
      <c r="K2786" s="6">
        <f>Tabla2[[#This Row],[Price per Unit]]*Tabla2[[#This Row],[Units Sold]]</f>
        <v>40000.000000000022</v>
      </c>
      <c r="L2786" s="52">
        <f>Tabla2[[#This Row],[Units Sold]]/Cálculos!$C$11</f>
        <v>8.0682216550262393E-5</v>
      </c>
      <c r="M2786" s="6">
        <f>Tabla2[[#This Row],[Total Sales]]-Tabla2[[#This Row],[Operating Profit]]</f>
        <v>24000.000000000015</v>
      </c>
      <c r="N2786" s="6">
        <v>16000.000000000009</v>
      </c>
      <c r="O2786" s="46">
        <f>Tabla2[[#This Row],[Operating Profit]]/Tabla2[[#This Row],[Total Sales]]</f>
        <v>0.4</v>
      </c>
      <c r="P2786" s="1" t="s">
        <v>82</v>
      </c>
    </row>
    <row r="2787" spans="1:16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3" t="str">
        <f>IFERROR(LEFT(Tabla2[[#This Row],[Product]],FIND(" ",Tabla2[[#This Row],[Product]])-3),Tabla2[[#This Row],[Product]])</f>
        <v>Men</v>
      </c>
      <c r="I2787" s="6">
        <v>30.000000000000011</v>
      </c>
      <c r="J2787" s="4">
        <v>2000</v>
      </c>
      <c r="K2787" s="6">
        <f>Tabla2[[#This Row],[Price per Unit]]*Tabla2[[#This Row],[Units Sold]]</f>
        <v>60000.000000000022</v>
      </c>
      <c r="L2787" s="52">
        <f>Tabla2[[#This Row],[Units Sold]]/Cálculos!$C$11</f>
        <v>8.0682216550262393E-5</v>
      </c>
      <c r="M2787" s="6">
        <f>Tabla2[[#This Row],[Total Sales]]-Tabla2[[#This Row],[Operating Profit]]</f>
        <v>39000.000000000015</v>
      </c>
      <c r="N2787" s="6">
        <v>21000.000000000007</v>
      </c>
      <c r="O2787" s="46">
        <f>Tabla2[[#This Row],[Operating Profit]]/Tabla2[[#This Row],[Total Sales]]</f>
        <v>0.35</v>
      </c>
      <c r="P2787" s="1" t="s">
        <v>82</v>
      </c>
    </row>
    <row r="2788" spans="1:16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3" t="str">
        <f>IFERROR(LEFT(Tabla2[[#This Row],[Product]],FIND(" ",Tabla2[[#This Row],[Product]])-3),Tabla2[[#This Row],[Product]])</f>
        <v>Women</v>
      </c>
      <c r="I2788" s="6">
        <v>30.000000000000004</v>
      </c>
      <c r="J2788" s="4">
        <v>3250</v>
      </c>
      <c r="K2788" s="6">
        <f>Tabla2[[#This Row],[Price per Unit]]*Tabla2[[#This Row],[Units Sold]]</f>
        <v>97500.000000000015</v>
      </c>
      <c r="L2788" s="52">
        <f>Tabla2[[#This Row],[Units Sold]]/Cálculos!$C$11</f>
        <v>1.3110860189417641E-4</v>
      </c>
      <c r="M2788" s="6">
        <f>Tabla2[[#This Row],[Total Sales]]-Tabla2[[#This Row],[Operating Profit]]</f>
        <v>58500.000000000007</v>
      </c>
      <c r="N2788" s="6">
        <v>39000.000000000007</v>
      </c>
      <c r="O2788" s="46">
        <f>Tabla2[[#This Row],[Operating Profit]]/Tabla2[[#This Row],[Total Sales]]</f>
        <v>0.4</v>
      </c>
      <c r="P2788" s="1" t="s">
        <v>82</v>
      </c>
    </row>
    <row r="2789" spans="1:16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3" t="str">
        <f>IFERROR(LEFT(Tabla2[[#This Row],[Product]],FIND(" ",Tabla2[[#This Row],[Product]])-3),Tabla2[[#This Row],[Product]])</f>
        <v>Men</v>
      </c>
      <c r="I2789" s="6">
        <v>25.000000000000011</v>
      </c>
      <c r="J2789" s="4">
        <v>4750</v>
      </c>
      <c r="K2789" s="6">
        <f>Tabla2[[#This Row],[Price per Unit]]*Tabla2[[#This Row],[Units Sold]]</f>
        <v>118750.00000000004</v>
      </c>
      <c r="L2789" s="52">
        <f>Tabla2[[#This Row],[Units Sold]]/Cálculos!$C$11</f>
        <v>1.9162026430687319E-4</v>
      </c>
      <c r="M2789" s="6">
        <f>Tabla2[[#This Row],[Total Sales]]-Tabla2[[#This Row],[Operating Profit]]</f>
        <v>71250.000000000029</v>
      </c>
      <c r="N2789" s="6">
        <v>47500.000000000022</v>
      </c>
      <c r="O2789" s="46">
        <f>Tabla2[[#This Row],[Operating Profit]]/Tabla2[[#This Row],[Total Sales]]</f>
        <v>0.4</v>
      </c>
      <c r="P2789" s="1" t="s">
        <v>82</v>
      </c>
    </row>
    <row r="2790" spans="1:16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3" t="str">
        <f>IFERROR(LEFT(Tabla2[[#This Row],[Product]],FIND(" ",Tabla2[[#This Row],[Product]])-3),Tabla2[[#This Row],[Product]])</f>
        <v>Men</v>
      </c>
      <c r="I2790" s="6">
        <v>15.000000000000014</v>
      </c>
      <c r="J2790" s="4">
        <v>3000</v>
      </c>
      <c r="K2790" s="6">
        <f>Tabla2[[#This Row],[Price per Unit]]*Tabla2[[#This Row],[Units Sold]]</f>
        <v>45000.000000000044</v>
      </c>
      <c r="L2790" s="52">
        <f>Tabla2[[#This Row],[Units Sold]]/Cálculos!$C$11</f>
        <v>1.210233248253936E-4</v>
      </c>
      <c r="M2790" s="6">
        <f>Tabla2[[#This Row],[Total Sales]]-Tabla2[[#This Row],[Operating Profit]]</f>
        <v>29250.000000000029</v>
      </c>
      <c r="N2790" s="6">
        <v>15750.000000000015</v>
      </c>
      <c r="O2790" s="46">
        <f>Tabla2[[#This Row],[Operating Profit]]/Tabla2[[#This Row],[Total Sales]]</f>
        <v>0.35</v>
      </c>
      <c r="P2790" s="1" t="s">
        <v>82</v>
      </c>
    </row>
    <row r="2791" spans="1:16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3" t="str">
        <f>IFERROR(LEFT(Tabla2[[#This Row],[Product]],FIND(" ",Tabla2[[#This Row],[Product]])-3),Tabla2[[#This Row],[Product]])</f>
        <v>Women</v>
      </c>
      <c r="I2791" s="6">
        <v>25.000000000000018</v>
      </c>
      <c r="J2791" s="4">
        <v>2450</v>
      </c>
      <c r="K2791" s="6">
        <f>Tabla2[[#This Row],[Price per Unit]]*Tabla2[[#This Row],[Units Sold]]</f>
        <v>61250.000000000044</v>
      </c>
      <c r="L2791" s="52">
        <f>Tabla2[[#This Row],[Units Sold]]/Cálculos!$C$11</f>
        <v>9.8835715274071443E-5</v>
      </c>
      <c r="M2791" s="6">
        <f>Tabla2[[#This Row],[Total Sales]]-Tabla2[[#This Row],[Operating Profit]]</f>
        <v>36750.000000000029</v>
      </c>
      <c r="N2791" s="6">
        <v>24500.000000000018</v>
      </c>
      <c r="O2791" s="46">
        <f>Tabla2[[#This Row],[Operating Profit]]/Tabla2[[#This Row],[Total Sales]]</f>
        <v>0.4</v>
      </c>
      <c r="P2791" s="1" t="s">
        <v>82</v>
      </c>
    </row>
    <row r="2792" spans="1:16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3" t="str">
        <f>IFERROR(LEFT(Tabla2[[#This Row],[Product]],FIND(" ",Tabla2[[#This Row],[Product]])-3),Tabla2[[#This Row],[Product]])</f>
        <v>Women</v>
      </c>
      <c r="I2792" s="6">
        <v>55.000000000000014</v>
      </c>
      <c r="J2792" s="4">
        <v>3000</v>
      </c>
      <c r="K2792" s="6">
        <f>Tabla2[[#This Row],[Price per Unit]]*Tabla2[[#This Row],[Units Sold]]</f>
        <v>165000.00000000003</v>
      </c>
      <c r="L2792" s="52">
        <f>Tabla2[[#This Row],[Units Sold]]/Cálculos!$C$11</f>
        <v>1.210233248253936E-4</v>
      </c>
      <c r="M2792" s="6">
        <f>Tabla2[[#This Row],[Total Sales]]-Tabla2[[#This Row],[Operating Profit]]</f>
        <v>99000.000000000015</v>
      </c>
      <c r="N2792" s="6">
        <v>66000.000000000015</v>
      </c>
      <c r="O2792" s="46">
        <f>Tabla2[[#This Row],[Operating Profit]]/Tabla2[[#This Row],[Total Sales]]</f>
        <v>0.4</v>
      </c>
      <c r="P2792" s="1" t="s">
        <v>82</v>
      </c>
    </row>
    <row r="2793" spans="1:16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3" t="str">
        <f>IFERROR(LEFT(Tabla2[[#This Row],[Product]],FIND(" ",Tabla2[[#This Row],[Product]])-3),Tabla2[[#This Row],[Product]])</f>
        <v>Men</v>
      </c>
      <c r="I2793" s="6">
        <v>75.000000000000014</v>
      </c>
      <c r="J2793" s="4">
        <v>2750</v>
      </c>
      <c r="K2793" s="6">
        <f>Tabla2[[#This Row],[Price per Unit]]*Tabla2[[#This Row],[Units Sold]]</f>
        <v>206250.00000000003</v>
      </c>
      <c r="L2793" s="52">
        <f>Tabla2[[#This Row],[Units Sold]]/Cálculos!$C$11</f>
        <v>1.109380477566108E-4</v>
      </c>
      <c r="M2793" s="6">
        <f>Tabla2[[#This Row],[Total Sales]]-Tabla2[[#This Row],[Operating Profit]]</f>
        <v>134062.50000000003</v>
      </c>
      <c r="N2793" s="6">
        <v>72187.5</v>
      </c>
      <c r="O2793" s="46">
        <f>Tabla2[[#This Row],[Operating Profit]]/Tabla2[[#This Row],[Total Sales]]</f>
        <v>0.35</v>
      </c>
      <c r="P2793" s="1" t="s">
        <v>82</v>
      </c>
    </row>
    <row r="2794" spans="1:16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3" t="str">
        <f>IFERROR(LEFT(Tabla2[[#This Row],[Product]],FIND(" ",Tabla2[[#This Row],[Product]])-3),Tabla2[[#This Row],[Product]])</f>
        <v>Women</v>
      </c>
      <c r="I2794" s="6">
        <v>75</v>
      </c>
      <c r="J2794" s="4">
        <v>3750</v>
      </c>
      <c r="K2794" s="6">
        <f>Tabla2[[#This Row],[Price per Unit]]*Tabla2[[#This Row],[Units Sold]]</f>
        <v>281250</v>
      </c>
      <c r="L2794" s="52">
        <f>Tabla2[[#This Row],[Units Sold]]/Cálculos!$C$11</f>
        <v>1.5127915603174201E-4</v>
      </c>
      <c r="M2794" s="6">
        <f>Tabla2[[#This Row],[Total Sales]]-Tabla2[[#This Row],[Operating Profit]]</f>
        <v>168750</v>
      </c>
      <c r="N2794" s="6">
        <v>112500</v>
      </c>
      <c r="O2794" s="46">
        <f>Tabla2[[#This Row],[Operating Profit]]/Tabla2[[#This Row],[Total Sales]]</f>
        <v>0.4</v>
      </c>
      <c r="P2794" s="1" t="s">
        <v>82</v>
      </c>
    </row>
    <row r="2795" spans="1:16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3" t="str">
        <f>IFERROR(LEFT(Tabla2[[#This Row],[Product]],FIND(" ",Tabla2[[#This Row],[Product]])-3),Tabla2[[#This Row],[Product]])</f>
        <v>Men</v>
      </c>
      <c r="I2795" s="6">
        <v>70</v>
      </c>
      <c r="J2795" s="4">
        <v>6250</v>
      </c>
      <c r="K2795" s="6">
        <f>Tabla2[[#This Row],[Price per Unit]]*Tabla2[[#This Row],[Units Sold]]</f>
        <v>437500</v>
      </c>
      <c r="L2795" s="52">
        <f>Tabla2[[#This Row],[Units Sold]]/Cálculos!$C$11</f>
        <v>2.5213192671957001E-4</v>
      </c>
      <c r="M2795" s="6">
        <f>Tabla2[[#This Row],[Total Sales]]-Tabla2[[#This Row],[Operating Profit]]</f>
        <v>262500</v>
      </c>
      <c r="N2795" s="6">
        <v>175000</v>
      </c>
      <c r="O2795" s="46">
        <f>Tabla2[[#This Row],[Operating Profit]]/Tabla2[[#This Row],[Total Sales]]</f>
        <v>0.4</v>
      </c>
      <c r="P2795" s="1" t="s">
        <v>82</v>
      </c>
    </row>
    <row r="2796" spans="1:16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3" t="str">
        <f>IFERROR(LEFT(Tabla2[[#This Row],[Product]],FIND(" ",Tabla2[[#This Row],[Product]])-3),Tabla2[[#This Row],[Product]])</f>
        <v>Men</v>
      </c>
      <c r="I2796" s="6">
        <v>60.000000000000007</v>
      </c>
      <c r="J2796" s="4">
        <v>4250</v>
      </c>
      <c r="K2796" s="6">
        <f>Tabla2[[#This Row],[Price per Unit]]*Tabla2[[#This Row],[Units Sold]]</f>
        <v>255000.00000000003</v>
      </c>
      <c r="L2796" s="52">
        <f>Tabla2[[#This Row],[Units Sold]]/Cálculos!$C$11</f>
        <v>1.7144971016930759E-4</v>
      </c>
      <c r="M2796" s="6">
        <f>Tabla2[[#This Row],[Total Sales]]-Tabla2[[#This Row],[Operating Profit]]</f>
        <v>165750.00000000003</v>
      </c>
      <c r="N2796" s="6">
        <v>89250</v>
      </c>
      <c r="O2796" s="46">
        <f>Tabla2[[#This Row],[Operating Profit]]/Tabla2[[#This Row],[Total Sales]]</f>
        <v>0.35</v>
      </c>
      <c r="P2796" s="1" t="s">
        <v>82</v>
      </c>
    </row>
    <row r="2797" spans="1:16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3" t="str">
        <f>IFERROR(LEFT(Tabla2[[#This Row],[Product]],FIND(" ",Tabla2[[#This Row],[Product]])-3),Tabla2[[#This Row],[Product]])</f>
        <v>Women</v>
      </c>
      <c r="I2797" s="6">
        <v>60.000000000000007</v>
      </c>
      <c r="J2797" s="4">
        <v>3750</v>
      </c>
      <c r="K2797" s="6">
        <f>Tabla2[[#This Row],[Price per Unit]]*Tabla2[[#This Row],[Units Sold]]</f>
        <v>225000.00000000003</v>
      </c>
      <c r="L2797" s="52">
        <f>Tabla2[[#This Row],[Units Sold]]/Cálculos!$C$11</f>
        <v>1.5127915603174201E-4</v>
      </c>
      <c r="M2797" s="6">
        <f>Tabla2[[#This Row],[Total Sales]]-Tabla2[[#This Row],[Operating Profit]]</f>
        <v>135000</v>
      </c>
      <c r="N2797" s="6">
        <v>90000.000000000015</v>
      </c>
      <c r="O2797" s="46">
        <f>Tabla2[[#This Row],[Operating Profit]]/Tabla2[[#This Row],[Total Sales]]</f>
        <v>0.4</v>
      </c>
      <c r="P2797" s="1" t="s">
        <v>82</v>
      </c>
    </row>
    <row r="2798" spans="1:16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3" t="str">
        <f>IFERROR(LEFT(Tabla2[[#This Row],[Product]],FIND(" ",Tabla2[[#This Row],[Product]])-3),Tabla2[[#This Row],[Product]])</f>
        <v>Women</v>
      </c>
      <c r="I2798" s="6">
        <v>60.000000000000007</v>
      </c>
      <c r="J2798" s="4">
        <v>3250</v>
      </c>
      <c r="K2798" s="6">
        <f>Tabla2[[#This Row],[Price per Unit]]*Tabla2[[#This Row],[Units Sold]]</f>
        <v>195000.00000000003</v>
      </c>
      <c r="L2798" s="52">
        <f>Tabla2[[#This Row],[Units Sold]]/Cálculos!$C$11</f>
        <v>1.3110860189417641E-4</v>
      </c>
      <c r="M2798" s="6">
        <f>Tabla2[[#This Row],[Total Sales]]-Tabla2[[#This Row],[Operating Profit]]</f>
        <v>117000.00000000001</v>
      </c>
      <c r="N2798" s="6">
        <v>78000.000000000015</v>
      </c>
      <c r="O2798" s="46">
        <f>Tabla2[[#This Row],[Operating Profit]]/Tabla2[[#This Row],[Total Sales]]</f>
        <v>0.4</v>
      </c>
      <c r="P2798" s="1" t="s">
        <v>82</v>
      </c>
    </row>
    <row r="2799" spans="1:16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3" t="str">
        <f>IFERROR(LEFT(Tabla2[[#This Row],[Product]],FIND(" ",Tabla2[[#This Row],[Product]])-3),Tabla2[[#This Row],[Product]])</f>
        <v>Men</v>
      </c>
      <c r="I2799" s="6">
        <v>70</v>
      </c>
      <c r="J2799" s="4">
        <v>3250</v>
      </c>
      <c r="K2799" s="6">
        <f>Tabla2[[#This Row],[Price per Unit]]*Tabla2[[#This Row],[Units Sold]]</f>
        <v>227500</v>
      </c>
      <c r="L2799" s="52">
        <f>Tabla2[[#This Row],[Units Sold]]/Cálculos!$C$11</f>
        <v>1.3110860189417641E-4</v>
      </c>
      <c r="M2799" s="6">
        <f>Tabla2[[#This Row],[Total Sales]]-Tabla2[[#This Row],[Operating Profit]]</f>
        <v>147875</v>
      </c>
      <c r="N2799" s="6">
        <v>79625</v>
      </c>
      <c r="O2799" s="46">
        <f>Tabla2[[#This Row],[Operating Profit]]/Tabla2[[#This Row],[Total Sales]]</f>
        <v>0.35</v>
      </c>
      <c r="P2799" s="1" t="s">
        <v>82</v>
      </c>
    </row>
    <row r="2800" spans="1:16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3" t="str">
        <f>IFERROR(LEFT(Tabla2[[#This Row],[Product]],FIND(" ",Tabla2[[#This Row],[Product]])-3),Tabla2[[#This Row],[Product]])</f>
        <v>Women</v>
      </c>
      <c r="I2800" s="6">
        <v>75</v>
      </c>
      <c r="J2800" s="4">
        <v>4250</v>
      </c>
      <c r="K2800" s="6">
        <f>Tabla2[[#This Row],[Price per Unit]]*Tabla2[[#This Row],[Units Sold]]</f>
        <v>318750</v>
      </c>
      <c r="L2800" s="52">
        <f>Tabla2[[#This Row],[Units Sold]]/Cálculos!$C$11</f>
        <v>1.7144971016930759E-4</v>
      </c>
      <c r="M2800" s="6">
        <f>Tabla2[[#This Row],[Total Sales]]-Tabla2[[#This Row],[Operating Profit]]</f>
        <v>191250</v>
      </c>
      <c r="N2800" s="6">
        <v>127500</v>
      </c>
      <c r="O2800" s="46">
        <f>Tabla2[[#This Row],[Operating Profit]]/Tabla2[[#This Row],[Total Sales]]</f>
        <v>0.4</v>
      </c>
      <c r="P2800" s="1" t="s">
        <v>82</v>
      </c>
    </row>
    <row r="2801" spans="1:16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3" t="str">
        <f>IFERROR(LEFT(Tabla2[[#This Row],[Product]],FIND(" ",Tabla2[[#This Row],[Product]])-3),Tabla2[[#This Row],[Product]])</f>
        <v>Men</v>
      </c>
      <c r="I2801" s="6">
        <v>25.000000000000007</v>
      </c>
      <c r="J2801" s="4">
        <v>5500</v>
      </c>
      <c r="K2801" s="6">
        <f>Tabla2[[#This Row],[Price per Unit]]*Tabla2[[#This Row],[Units Sold]]</f>
        <v>137500.00000000003</v>
      </c>
      <c r="L2801" s="52">
        <f>Tabla2[[#This Row],[Units Sold]]/Cálculos!$C$11</f>
        <v>2.218760955132216E-4</v>
      </c>
      <c r="M2801" s="6">
        <f>Tabla2[[#This Row],[Total Sales]]-Tabla2[[#This Row],[Operating Profit]]</f>
        <v>89375.000000000029</v>
      </c>
      <c r="N2801" s="6">
        <v>48125.000000000007</v>
      </c>
      <c r="O2801" s="46">
        <f>Tabla2[[#This Row],[Operating Profit]]/Tabla2[[#This Row],[Total Sales]]</f>
        <v>0.35</v>
      </c>
      <c r="P2801" s="1" t="s">
        <v>82</v>
      </c>
    </row>
    <row r="2802" spans="1:16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3" t="str">
        <f>IFERROR(LEFT(Tabla2[[#This Row],[Product]],FIND(" ",Tabla2[[#This Row],[Product]])-3),Tabla2[[#This Row],[Product]])</f>
        <v>Men</v>
      </c>
      <c r="I2802" s="6">
        <v>25.000000000000007</v>
      </c>
      <c r="J2802" s="4">
        <v>3500</v>
      </c>
      <c r="K2802" s="6">
        <f>Tabla2[[#This Row],[Price per Unit]]*Tabla2[[#This Row],[Units Sold]]</f>
        <v>87500.000000000029</v>
      </c>
      <c r="L2802" s="52">
        <f>Tabla2[[#This Row],[Units Sold]]/Cálculos!$C$11</f>
        <v>1.4119387896295921E-4</v>
      </c>
      <c r="M2802" s="6">
        <f>Tabla2[[#This Row],[Total Sales]]-Tabla2[[#This Row],[Operating Profit]]</f>
        <v>56875.000000000022</v>
      </c>
      <c r="N2802" s="6">
        <v>30625.000000000007</v>
      </c>
      <c r="O2802" s="46">
        <f>Tabla2[[#This Row],[Operating Profit]]/Tabla2[[#This Row],[Total Sales]]</f>
        <v>0.35</v>
      </c>
      <c r="P2802" s="1" t="s">
        <v>82</v>
      </c>
    </row>
    <row r="2803" spans="1:16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3" t="str">
        <f>IFERROR(LEFT(Tabla2[[#This Row],[Product]],FIND(" ",Tabla2[[#This Row],[Product]])-3),Tabla2[[#This Row],[Product]])</f>
        <v>Women</v>
      </c>
      <c r="I2803" s="6">
        <v>15.000000000000007</v>
      </c>
      <c r="J2803" s="4">
        <v>3500</v>
      </c>
      <c r="K2803" s="6">
        <f>Tabla2[[#This Row],[Price per Unit]]*Tabla2[[#This Row],[Units Sold]]</f>
        <v>52500.000000000022</v>
      </c>
      <c r="L2803" s="52">
        <f>Tabla2[[#This Row],[Units Sold]]/Cálculos!$C$11</f>
        <v>1.4119387896295921E-4</v>
      </c>
      <c r="M2803" s="6">
        <f>Tabla2[[#This Row],[Total Sales]]-Tabla2[[#This Row],[Operating Profit]]</f>
        <v>34125.000000000015</v>
      </c>
      <c r="N2803" s="6">
        <v>18375.000000000007</v>
      </c>
      <c r="O2803" s="46">
        <f>Tabla2[[#This Row],[Operating Profit]]/Tabla2[[#This Row],[Total Sales]]</f>
        <v>0.35</v>
      </c>
      <c r="P2803" s="1" t="s">
        <v>82</v>
      </c>
    </row>
    <row r="2804" spans="1:16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3" t="str">
        <f>IFERROR(LEFT(Tabla2[[#This Row],[Product]],FIND(" ",Tabla2[[#This Row],[Product]])-3),Tabla2[[#This Row],[Product]])</f>
        <v>Women</v>
      </c>
      <c r="I2804" s="6">
        <v>20</v>
      </c>
      <c r="J2804" s="4">
        <v>2000</v>
      </c>
      <c r="K2804" s="6">
        <f>Tabla2[[#This Row],[Price per Unit]]*Tabla2[[#This Row],[Units Sold]]</f>
        <v>40000</v>
      </c>
      <c r="L2804" s="52">
        <f>Tabla2[[#This Row],[Units Sold]]/Cálculos!$C$11</f>
        <v>8.0682216550262393E-5</v>
      </c>
      <c r="M2804" s="6">
        <f>Tabla2[[#This Row],[Total Sales]]-Tabla2[[#This Row],[Operating Profit]]</f>
        <v>26000</v>
      </c>
      <c r="N2804" s="6">
        <v>14000</v>
      </c>
      <c r="O2804" s="46">
        <f>Tabla2[[#This Row],[Operating Profit]]/Tabla2[[#This Row],[Total Sales]]</f>
        <v>0.35</v>
      </c>
      <c r="P2804" s="1" t="s">
        <v>82</v>
      </c>
    </row>
    <row r="2805" spans="1:16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3" t="str">
        <f>IFERROR(LEFT(Tabla2[[#This Row],[Product]],FIND(" ",Tabla2[[#This Row],[Product]])-3),Tabla2[[#This Row],[Product]])</f>
        <v>Men</v>
      </c>
      <c r="I2805" s="6">
        <v>35</v>
      </c>
      <c r="J2805" s="4">
        <v>2500</v>
      </c>
      <c r="K2805" s="6">
        <f>Tabla2[[#This Row],[Price per Unit]]*Tabla2[[#This Row],[Units Sold]]</f>
        <v>87500</v>
      </c>
      <c r="L2805" s="52">
        <f>Tabla2[[#This Row],[Units Sold]]/Cálculos!$C$11</f>
        <v>1.00852770687828E-4</v>
      </c>
      <c r="M2805" s="6">
        <f>Tabla2[[#This Row],[Total Sales]]-Tabla2[[#This Row],[Operating Profit]]</f>
        <v>56875</v>
      </c>
      <c r="N2805" s="6">
        <v>30624.999999999996</v>
      </c>
      <c r="O2805" s="46">
        <f>Tabla2[[#This Row],[Operating Profit]]/Tabla2[[#This Row],[Total Sales]]</f>
        <v>0.35</v>
      </c>
      <c r="P2805" s="1" t="s">
        <v>82</v>
      </c>
    </row>
    <row r="2806" spans="1:16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3" t="str">
        <f>IFERROR(LEFT(Tabla2[[#This Row],[Product]],FIND(" ",Tabla2[[#This Row],[Product]])-3),Tabla2[[#This Row],[Product]])</f>
        <v>Women</v>
      </c>
      <c r="I2806" s="6">
        <v>25.000000000000007</v>
      </c>
      <c r="J2806" s="4">
        <v>3500</v>
      </c>
      <c r="K2806" s="6">
        <f>Tabla2[[#This Row],[Price per Unit]]*Tabla2[[#This Row],[Units Sold]]</f>
        <v>87500.000000000029</v>
      </c>
      <c r="L2806" s="52">
        <f>Tabla2[[#This Row],[Units Sold]]/Cálculos!$C$11</f>
        <v>1.4119387896295921E-4</v>
      </c>
      <c r="M2806" s="6">
        <f>Tabla2[[#This Row],[Total Sales]]-Tabla2[[#This Row],[Operating Profit]]</f>
        <v>56875.000000000022</v>
      </c>
      <c r="N2806" s="6">
        <v>30625.000000000007</v>
      </c>
      <c r="O2806" s="46">
        <f>Tabla2[[#This Row],[Operating Profit]]/Tabla2[[#This Row],[Total Sales]]</f>
        <v>0.35</v>
      </c>
      <c r="P2806" s="1" t="s">
        <v>82</v>
      </c>
    </row>
    <row r="2807" spans="1:16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3" t="str">
        <f>IFERROR(LEFT(Tabla2[[#This Row],[Product]],FIND(" ",Tabla2[[#This Row],[Product]])-3),Tabla2[[#This Row],[Product]])</f>
        <v>Men</v>
      </c>
      <c r="I2807" s="6">
        <v>25.000000000000007</v>
      </c>
      <c r="J2807" s="4">
        <v>6000</v>
      </c>
      <c r="K2807" s="6">
        <f>Tabla2[[#This Row],[Price per Unit]]*Tabla2[[#This Row],[Units Sold]]</f>
        <v>150000.00000000003</v>
      </c>
      <c r="L2807" s="52">
        <f>Tabla2[[#This Row],[Units Sold]]/Cálculos!$C$11</f>
        <v>2.4204664965078721E-4</v>
      </c>
      <c r="M2807" s="6">
        <f>Tabla2[[#This Row],[Total Sales]]-Tabla2[[#This Row],[Operating Profit]]</f>
        <v>97500.000000000029</v>
      </c>
      <c r="N2807" s="6">
        <v>52500.000000000007</v>
      </c>
      <c r="O2807" s="46">
        <f>Tabla2[[#This Row],[Operating Profit]]/Tabla2[[#This Row],[Total Sales]]</f>
        <v>0.35</v>
      </c>
      <c r="P2807" s="1" t="s">
        <v>82</v>
      </c>
    </row>
    <row r="2808" spans="1:16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3" t="str">
        <f>IFERROR(LEFT(Tabla2[[#This Row],[Product]],FIND(" ",Tabla2[[#This Row],[Product]])-3),Tabla2[[#This Row],[Product]])</f>
        <v>Men</v>
      </c>
      <c r="I2808" s="6">
        <v>25.000000000000007</v>
      </c>
      <c r="J2808" s="4">
        <v>2500</v>
      </c>
      <c r="K2808" s="6">
        <f>Tabla2[[#This Row],[Price per Unit]]*Tabla2[[#This Row],[Units Sold]]</f>
        <v>62500.000000000015</v>
      </c>
      <c r="L2808" s="52">
        <f>Tabla2[[#This Row],[Units Sold]]/Cálculos!$C$11</f>
        <v>1.00852770687828E-4</v>
      </c>
      <c r="M2808" s="6">
        <f>Tabla2[[#This Row],[Total Sales]]-Tabla2[[#This Row],[Operating Profit]]</f>
        <v>40625.000000000015</v>
      </c>
      <c r="N2808" s="6">
        <v>21875.000000000004</v>
      </c>
      <c r="O2808" s="46">
        <f>Tabla2[[#This Row],[Operating Profit]]/Tabla2[[#This Row],[Total Sales]]</f>
        <v>0.35</v>
      </c>
      <c r="P2808" s="1" t="s">
        <v>82</v>
      </c>
    </row>
    <row r="2809" spans="1:16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3" t="str">
        <f>IFERROR(LEFT(Tabla2[[#This Row],[Product]],FIND(" ",Tabla2[[#This Row],[Product]])-3),Tabla2[[#This Row],[Product]])</f>
        <v>Women</v>
      </c>
      <c r="I2809" s="6">
        <v>15.000000000000007</v>
      </c>
      <c r="J2809" s="4">
        <v>3000</v>
      </c>
      <c r="K2809" s="6">
        <f>Tabla2[[#This Row],[Price per Unit]]*Tabla2[[#This Row],[Units Sold]]</f>
        <v>45000.000000000022</v>
      </c>
      <c r="L2809" s="52">
        <f>Tabla2[[#This Row],[Units Sold]]/Cálculos!$C$11</f>
        <v>1.210233248253936E-4</v>
      </c>
      <c r="M2809" s="6">
        <f>Tabla2[[#This Row],[Total Sales]]-Tabla2[[#This Row],[Operating Profit]]</f>
        <v>29250.000000000015</v>
      </c>
      <c r="N2809" s="6">
        <v>15750.000000000007</v>
      </c>
      <c r="O2809" s="46">
        <f>Tabla2[[#This Row],[Operating Profit]]/Tabla2[[#This Row],[Total Sales]]</f>
        <v>0.35</v>
      </c>
      <c r="P2809" s="1" t="s">
        <v>82</v>
      </c>
    </row>
    <row r="2810" spans="1:16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3" t="str">
        <f>IFERROR(LEFT(Tabla2[[#This Row],[Product]],FIND(" ",Tabla2[[#This Row],[Product]])-3),Tabla2[[#This Row],[Product]])</f>
        <v>Women</v>
      </c>
      <c r="I2810" s="6">
        <v>20</v>
      </c>
      <c r="J2810" s="4">
        <v>1500</v>
      </c>
      <c r="K2810" s="6">
        <f>Tabla2[[#This Row],[Price per Unit]]*Tabla2[[#This Row],[Units Sold]]</f>
        <v>30000</v>
      </c>
      <c r="L2810" s="52">
        <f>Tabla2[[#This Row],[Units Sold]]/Cálculos!$C$11</f>
        <v>6.0511662412696801E-5</v>
      </c>
      <c r="M2810" s="6">
        <f>Tabla2[[#This Row],[Total Sales]]-Tabla2[[#This Row],[Operating Profit]]</f>
        <v>19500</v>
      </c>
      <c r="N2810" s="6">
        <v>10500</v>
      </c>
      <c r="O2810" s="46">
        <f>Tabla2[[#This Row],[Operating Profit]]/Tabla2[[#This Row],[Total Sales]]</f>
        <v>0.35</v>
      </c>
      <c r="P2810" s="1" t="s">
        <v>82</v>
      </c>
    </row>
    <row r="2811" spans="1:16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3" t="str">
        <f>IFERROR(LEFT(Tabla2[[#This Row],[Product]],FIND(" ",Tabla2[[#This Row],[Product]])-3),Tabla2[[#This Row],[Product]])</f>
        <v>Men</v>
      </c>
      <c r="I2811" s="6">
        <v>35</v>
      </c>
      <c r="J2811" s="4">
        <v>2250</v>
      </c>
      <c r="K2811" s="6">
        <f>Tabla2[[#This Row],[Price per Unit]]*Tabla2[[#This Row],[Units Sold]]</f>
        <v>78750</v>
      </c>
      <c r="L2811" s="52">
        <f>Tabla2[[#This Row],[Units Sold]]/Cálculos!$C$11</f>
        <v>9.0767493619045195E-5</v>
      </c>
      <c r="M2811" s="6">
        <f>Tabla2[[#This Row],[Total Sales]]-Tabla2[[#This Row],[Operating Profit]]</f>
        <v>51187.5</v>
      </c>
      <c r="N2811" s="6">
        <v>27562.5</v>
      </c>
      <c r="O2811" s="46">
        <f>Tabla2[[#This Row],[Operating Profit]]/Tabla2[[#This Row],[Total Sales]]</f>
        <v>0.35</v>
      </c>
      <c r="P2811" s="1" t="s">
        <v>82</v>
      </c>
    </row>
    <row r="2812" spans="1:16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3" t="str">
        <f>IFERROR(LEFT(Tabla2[[#This Row],[Product]],FIND(" ",Tabla2[[#This Row],[Product]])-3),Tabla2[[#This Row],[Product]])</f>
        <v>Women</v>
      </c>
      <c r="I2812" s="6">
        <v>20</v>
      </c>
      <c r="J2812" s="4">
        <v>3250</v>
      </c>
      <c r="K2812" s="6">
        <f>Tabla2[[#This Row],[Price per Unit]]*Tabla2[[#This Row],[Units Sold]]</f>
        <v>65000</v>
      </c>
      <c r="L2812" s="52">
        <f>Tabla2[[#This Row],[Units Sold]]/Cálculos!$C$11</f>
        <v>1.3110860189417641E-4</v>
      </c>
      <c r="M2812" s="6">
        <f>Tabla2[[#This Row],[Total Sales]]-Tabla2[[#This Row],[Operating Profit]]</f>
        <v>42250</v>
      </c>
      <c r="N2812" s="6">
        <v>22750</v>
      </c>
      <c r="O2812" s="46">
        <f>Tabla2[[#This Row],[Operating Profit]]/Tabla2[[#This Row],[Total Sales]]</f>
        <v>0.35</v>
      </c>
      <c r="P2812" s="1" t="s">
        <v>82</v>
      </c>
    </row>
    <row r="2813" spans="1:16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3" t="str">
        <f>IFERROR(LEFT(Tabla2[[#This Row],[Product]],FIND(" ",Tabla2[[#This Row],[Product]])-3),Tabla2[[#This Row],[Product]])</f>
        <v>Men</v>
      </c>
      <c r="I2813" s="6">
        <v>20</v>
      </c>
      <c r="J2813" s="4">
        <v>5450</v>
      </c>
      <c r="K2813" s="6">
        <f>Tabla2[[#This Row],[Price per Unit]]*Tabla2[[#This Row],[Units Sold]]</f>
        <v>109000</v>
      </c>
      <c r="L2813" s="52">
        <f>Tabla2[[#This Row],[Units Sold]]/Cálculos!$C$11</f>
        <v>2.1985904009946505E-4</v>
      </c>
      <c r="M2813" s="6">
        <f>Tabla2[[#This Row],[Total Sales]]-Tabla2[[#This Row],[Operating Profit]]</f>
        <v>70850</v>
      </c>
      <c r="N2813" s="6">
        <v>38150</v>
      </c>
      <c r="O2813" s="46">
        <f>Tabla2[[#This Row],[Operating Profit]]/Tabla2[[#This Row],[Total Sales]]</f>
        <v>0.35</v>
      </c>
      <c r="P2813" s="1" t="s">
        <v>82</v>
      </c>
    </row>
    <row r="2814" spans="1:16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3" t="str">
        <f>IFERROR(LEFT(Tabla2[[#This Row],[Product]],FIND(" ",Tabla2[[#This Row],[Product]])-3),Tabla2[[#This Row],[Product]])</f>
        <v>Men</v>
      </c>
      <c r="I2814" s="6">
        <v>20</v>
      </c>
      <c r="J2814" s="4">
        <v>2250</v>
      </c>
      <c r="K2814" s="6">
        <f>Tabla2[[#This Row],[Price per Unit]]*Tabla2[[#This Row],[Units Sold]]</f>
        <v>45000</v>
      </c>
      <c r="L2814" s="52">
        <f>Tabla2[[#This Row],[Units Sold]]/Cálculos!$C$11</f>
        <v>9.0767493619045195E-5</v>
      </c>
      <c r="M2814" s="6">
        <f>Tabla2[[#This Row],[Total Sales]]-Tabla2[[#This Row],[Operating Profit]]</f>
        <v>29250</v>
      </c>
      <c r="N2814" s="6">
        <v>15749.999999999998</v>
      </c>
      <c r="O2814" s="46">
        <f>Tabla2[[#This Row],[Operating Profit]]/Tabla2[[#This Row],[Total Sales]]</f>
        <v>0.35</v>
      </c>
      <c r="P2814" s="1" t="s">
        <v>82</v>
      </c>
    </row>
    <row r="2815" spans="1:16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3" t="str">
        <f>IFERROR(LEFT(Tabla2[[#This Row],[Product]],FIND(" ",Tabla2[[#This Row],[Product]])-3),Tabla2[[#This Row],[Product]])</f>
        <v>Women</v>
      </c>
      <c r="I2815" s="6">
        <v>10.000000000000002</v>
      </c>
      <c r="J2815" s="4">
        <v>2500</v>
      </c>
      <c r="K2815" s="6">
        <f>Tabla2[[#This Row],[Price per Unit]]*Tabla2[[#This Row],[Units Sold]]</f>
        <v>25000.000000000004</v>
      </c>
      <c r="L2815" s="52">
        <f>Tabla2[[#This Row],[Units Sold]]/Cálculos!$C$11</f>
        <v>1.00852770687828E-4</v>
      </c>
      <c r="M2815" s="6">
        <f>Tabla2[[#This Row],[Total Sales]]-Tabla2[[#This Row],[Operating Profit]]</f>
        <v>16250.000000000004</v>
      </c>
      <c r="N2815" s="6">
        <v>8750</v>
      </c>
      <c r="O2815" s="46">
        <f>Tabla2[[#This Row],[Operating Profit]]/Tabla2[[#This Row],[Total Sales]]</f>
        <v>0.34999999999999992</v>
      </c>
      <c r="P2815" s="1" t="s">
        <v>82</v>
      </c>
    </row>
    <row r="2816" spans="1:16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3" t="str">
        <f>IFERROR(LEFT(Tabla2[[#This Row],[Product]],FIND(" ",Tabla2[[#This Row],[Product]])-3),Tabla2[[#This Row],[Product]])</f>
        <v>Women</v>
      </c>
      <c r="I2816" s="6">
        <v>19.999999999999996</v>
      </c>
      <c r="J2816" s="4">
        <v>1000</v>
      </c>
      <c r="K2816" s="6">
        <f>Tabla2[[#This Row],[Price per Unit]]*Tabla2[[#This Row],[Units Sold]]</f>
        <v>19999.999999999996</v>
      </c>
      <c r="L2816" s="52">
        <f>Tabla2[[#This Row],[Units Sold]]/Cálculos!$C$11</f>
        <v>4.0341108275131196E-5</v>
      </c>
      <c r="M2816" s="6">
        <f>Tabla2[[#This Row],[Total Sales]]-Tabla2[[#This Row],[Operating Profit]]</f>
        <v>12999.999999999998</v>
      </c>
      <c r="N2816" s="6">
        <v>6999.9999999999982</v>
      </c>
      <c r="O2816" s="46">
        <f>Tabla2[[#This Row],[Operating Profit]]/Tabla2[[#This Row],[Total Sales]]</f>
        <v>0.35</v>
      </c>
      <c r="P2816" s="1" t="s">
        <v>82</v>
      </c>
    </row>
    <row r="2817" spans="1:16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3" t="str">
        <f>IFERROR(LEFT(Tabla2[[#This Row],[Product]],FIND(" ",Tabla2[[#This Row],[Product]])-3),Tabla2[[#This Row],[Product]])</f>
        <v>Men</v>
      </c>
      <c r="I2817" s="6">
        <v>35.000000000000007</v>
      </c>
      <c r="J2817" s="4">
        <v>1500</v>
      </c>
      <c r="K2817" s="6">
        <f>Tabla2[[#This Row],[Price per Unit]]*Tabla2[[#This Row],[Units Sold]]</f>
        <v>52500.000000000007</v>
      </c>
      <c r="L2817" s="52">
        <f>Tabla2[[#This Row],[Units Sold]]/Cálculos!$C$11</f>
        <v>6.0511662412696801E-5</v>
      </c>
      <c r="M2817" s="6">
        <f>Tabla2[[#This Row],[Total Sales]]-Tabla2[[#This Row],[Operating Profit]]</f>
        <v>34125.000000000007</v>
      </c>
      <c r="N2817" s="6">
        <v>18375</v>
      </c>
      <c r="O2817" s="46">
        <f>Tabla2[[#This Row],[Operating Profit]]/Tabla2[[#This Row],[Total Sales]]</f>
        <v>0.35</v>
      </c>
      <c r="P2817" s="1" t="s">
        <v>82</v>
      </c>
    </row>
    <row r="2818" spans="1:16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3" t="str">
        <f>IFERROR(LEFT(Tabla2[[#This Row],[Product]],FIND(" ",Tabla2[[#This Row],[Product]])-3),Tabla2[[#This Row],[Product]])</f>
        <v>Women</v>
      </c>
      <c r="I2818" s="6">
        <v>25</v>
      </c>
      <c r="J2818" s="4">
        <v>2500</v>
      </c>
      <c r="K2818" s="6">
        <f>Tabla2[[#This Row],[Price per Unit]]*Tabla2[[#This Row],[Units Sold]]</f>
        <v>62500</v>
      </c>
      <c r="L2818" s="52">
        <f>Tabla2[[#This Row],[Units Sold]]/Cálculos!$C$11</f>
        <v>1.00852770687828E-4</v>
      </c>
      <c r="M2818" s="6">
        <f>Tabla2[[#This Row],[Total Sales]]-Tabla2[[#This Row],[Operating Profit]]</f>
        <v>40625</v>
      </c>
      <c r="N2818" s="6">
        <v>21875</v>
      </c>
      <c r="O2818" s="46">
        <f>Tabla2[[#This Row],[Operating Profit]]/Tabla2[[#This Row],[Total Sales]]</f>
        <v>0.35</v>
      </c>
      <c r="P2818" s="1" t="s">
        <v>82</v>
      </c>
    </row>
    <row r="2819" spans="1:16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3" t="str">
        <f>IFERROR(LEFT(Tabla2[[#This Row],[Product]],FIND(" ",Tabla2[[#This Row],[Product]])-3),Tabla2[[#This Row],[Product]])</f>
        <v>Men</v>
      </c>
      <c r="I2819" s="6">
        <v>25</v>
      </c>
      <c r="J2819" s="4">
        <v>5000</v>
      </c>
      <c r="K2819" s="6">
        <f>Tabla2[[#This Row],[Price per Unit]]*Tabla2[[#This Row],[Units Sold]]</f>
        <v>125000</v>
      </c>
      <c r="L2819" s="52">
        <f>Tabla2[[#This Row],[Units Sold]]/Cálculos!$C$11</f>
        <v>2.01705541375656E-4</v>
      </c>
      <c r="M2819" s="6">
        <f>Tabla2[[#This Row],[Total Sales]]-Tabla2[[#This Row],[Operating Profit]]</f>
        <v>81250</v>
      </c>
      <c r="N2819" s="6">
        <v>43750</v>
      </c>
      <c r="O2819" s="46">
        <f>Tabla2[[#This Row],[Operating Profit]]/Tabla2[[#This Row],[Total Sales]]</f>
        <v>0.35</v>
      </c>
      <c r="P2819" s="1" t="s">
        <v>82</v>
      </c>
    </row>
    <row r="2820" spans="1:16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3" t="str">
        <f>IFERROR(LEFT(Tabla2[[#This Row],[Product]],FIND(" ",Tabla2[[#This Row],[Product]])-3),Tabla2[[#This Row],[Product]])</f>
        <v>Men</v>
      </c>
      <c r="I2820" s="6">
        <v>25</v>
      </c>
      <c r="J2820" s="4">
        <v>2000</v>
      </c>
      <c r="K2820" s="6">
        <f>Tabla2[[#This Row],[Price per Unit]]*Tabla2[[#This Row],[Units Sold]]</f>
        <v>50000</v>
      </c>
      <c r="L2820" s="52">
        <f>Tabla2[[#This Row],[Units Sold]]/Cálculos!$C$11</f>
        <v>8.0682216550262393E-5</v>
      </c>
      <c r="M2820" s="6">
        <f>Tabla2[[#This Row],[Total Sales]]-Tabla2[[#This Row],[Operating Profit]]</f>
        <v>32500</v>
      </c>
      <c r="N2820" s="6">
        <v>17500</v>
      </c>
      <c r="O2820" s="46">
        <f>Tabla2[[#This Row],[Operating Profit]]/Tabla2[[#This Row],[Total Sales]]</f>
        <v>0.35</v>
      </c>
      <c r="P2820" s="1" t="s">
        <v>82</v>
      </c>
    </row>
    <row r="2821" spans="1:16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3" t="str">
        <f>IFERROR(LEFT(Tabla2[[#This Row],[Product]],FIND(" ",Tabla2[[#This Row],[Product]])-3),Tabla2[[#This Row],[Product]])</f>
        <v>Women</v>
      </c>
      <c r="I2821" s="6">
        <v>15.000000000000002</v>
      </c>
      <c r="J2821" s="4">
        <v>2000</v>
      </c>
      <c r="K2821" s="6">
        <f>Tabla2[[#This Row],[Price per Unit]]*Tabla2[[#This Row],[Units Sold]]</f>
        <v>30000.000000000004</v>
      </c>
      <c r="L2821" s="52">
        <f>Tabla2[[#This Row],[Units Sold]]/Cálculos!$C$11</f>
        <v>8.0682216550262393E-5</v>
      </c>
      <c r="M2821" s="6">
        <f>Tabla2[[#This Row],[Total Sales]]-Tabla2[[#This Row],[Operating Profit]]</f>
        <v>19500.000000000004</v>
      </c>
      <c r="N2821" s="6">
        <v>10500</v>
      </c>
      <c r="O2821" s="46">
        <f>Tabla2[[#This Row],[Operating Profit]]/Tabla2[[#This Row],[Total Sales]]</f>
        <v>0.35</v>
      </c>
      <c r="P2821" s="1" t="s">
        <v>82</v>
      </c>
    </row>
    <row r="2822" spans="1:16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3" t="str">
        <f>IFERROR(LEFT(Tabla2[[#This Row],[Product]],FIND(" ",Tabla2[[#This Row],[Product]])-3),Tabla2[[#This Row],[Product]])</f>
        <v>Women</v>
      </c>
      <c r="I2822" s="6">
        <v>19.999999999999996</v>
      </c>
      <c r="J2822" s="4">
        <v>1250</v>
      </c>
      <c r="K2822" s="6">
        <f>Tabla2[[#This Row],[Price per Unit]]*Tabla2[[#This Row],[Units Sold]]</f>
        <v>24999.999999999996</v>
      </c>
      <c r="L2822" s="52">
        <f>Tabla2[[#This Row],[Units Sold]]/Cálculos!$C$11</f>
        <v>5.0426385343913999E-5</v>
      </c>
      <c r="M2822" s="6">
        <f>Tabla2[[#This Row],[Total Sales]]-Tabla2[[#This Row],[Operating Profit]]</f>
        <v>16249.999999999998</v>
      </c>
      <c r="N2822" s="6">
        <v>8749.9999999999982</v>
      </c>
      <c r="O2822" s="46">
        <f>Tabla2[[#This Row],[Operating Profit]]/Tabla2[[#This Row],[Total Sales]]</f>
        <v>0.35</v>
      </c>
      <c r="P2822" s="1" t="s">
        <v>82</v>
      </c>
    </row>
    <row r="2823" spans="1:16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3" t="str">
        <f>IFERROR(LEFT(Tabla2[[#This Row],[Product]],FIND(" ",Tabla2[[#This Row],[Product]])-3),Tabla2[[#This Row],[Product]])</f>
        <v>Men</v>
      </c>
      <c r="I2823" s="6">
        <v>40</v>
      </c>
      <c r="J2823" s="4">
        <v>1500</v>
      </c>
      <c r="K2823" s="6">
        <f>Tabla2[[#This Row],[Price per Unit]]*Tabla2[[#This Row],[Units Sold]]</f>
        <v>60000</v>
      </c>
      <c r="L2823" s="52">
        <f>Tabla2[[#This Row],[Units Sold]]/Cálculos!$C$11</f>
        <v>6.0511662412696801E-5</v>
      </c>
      <c r="M2823" s="6">
        <f>Tabla2[[#This Row],[Total Sales]]-Tabla2[[#This Row],[Operating Profit]]</f>
        <v>39000</v>
      </c>
      <c r="N2823" s="6">
        <v>21000</v>
      </c>
      <c r="O2823" s="46">
        <f>Tabla2[[#This Row],[Operating Profit]]/Tabla2[[#This Row],[Total Sales]]</f>
        <v>0.35</v>
      </c>
      <c r="P2823" s="1" t="s">
        <v>82</v>
      </c>
    </row>
    <row r="2824" spans="1:16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3" t="str">
        <f>IFERROR(LEFT(Tabla2[[#This Row],[Product]],FIND(" ",Tabla2[[#This Row],[Product]])-3),Tabla2[[#This Row],[Product]])</f>
        <v>Women</v>
      </c>
      <c r="I2824" s="6">
        <v>30.000000000000004</v>
      </c>
      <c r="J2824" s="4">
        <v>3000</v>
      </c>
      <c r="K2824" s="6">
        <f>Tabla2[[#This Row],[Price per Unit]]*Tabla2[[#This Row],[Units Sold]]</f>
        <v>90000.000000000015</v>
      </c>
      <c r="L2824" s="52">
        <f>Tabla2[[#This Row],[Units Sold]]/Cálculos!$C$11</f>
        <v>1.210233248253936E-4</v>
      </c>
      <c r="M2824" s="6">
        <f>Tabla2[[#This Row],[Total Sales]]-Tabla2[[#This Row],[Operating Profit]]</f>
        <v>58500.000000000015</v>
      </c>
      <c r="N2824" s="6">
        <v>31500.000000000004</v>
      </c>
      <c r="O2824" s="46">
        <f>Tabla2[[#This Row],[Operating Profit]]/Tabla2[[#This Row],[Total Sales]]</f>
        <v>0.35</v>
      </c>
      <c r="P2824" s="1" t="s">
        <v>82</v>
      </c>
    </row>
    <row r="2825" spans="1:16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3" t="str">
        <f>IFERROR(LEFT(Tabla2[[#This Row],[Product]],FIND(" ",Tabla2[[#This Row],[Product]])-3),Tabla2[[#This Row],[Product]])</f>
        <v>Men</v>
      </c>
      <c r="I2825" s="6">
        <v>40</v>
      </c>
      <c r="J2825" s="4">
        <v>5700</v>
      </c>
      <c r="K2825" s="6">
        <f>Tabla2[[#This Row],[Price per Unit]]*Tabla2[[#This Row],[Units Sold]]</f>
        <v>228000</v>
      </c>
      <c r="L2825" s="52">
        <f>Tabla2[[#This Row],[Units Sold]]/Cálculos!$C$11</f>
        <v>2.2994431716824785E-4</v>
      </c>
      <c r="M2825" s="6">
        <f>Tabla2[[#This Row],[Total Sales]]-Tabla2[[#This Row],[Operating Profit]]</f>
        <v>148200</v>
      </c>
      <c r="N2825" s="6">
        <v>79800</v>
      </c>
      <c r="O2825" s="46">
        <f>Tabla2[[#This Row],[Operating Profit]]/Tabla2[[#This Row],[Total Sales]]</f>
        <v>0.35</v>
      </c>
      <c r="P2825" s="1" t="s">
        <v>82</v>
      </c>
    </row>
    <row r="2826" spans="1:16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3" t="str">
        <f>IFERROR(LEFT(Tabla2[[#This Row],[Product]],FIND(" ",Tabla2[[#This Row],[Product]])-3),Tabla2[[#This Row],[Product]])</f>
        <v>Men</v>
      </c>
      <c r="I2826" s="6">
        <v>40</v>
      </c>
      <c r="J2826" s="4">
        <v>2750</v>
      </c>
      <c r="K2826" s="6">
        <f>Tabla2[[#This Row],[Price per Unit]]*Tabla2[[#This Row],[Units Sold]]</f>
        <v>110000</v>
      </c>
      <c r="L2826" s="52">
        <f>Tabla2[[#This Row],[Units Sold]]/Cálculos!$C$11</f>
        <v>1.109380477566108E-4</v>
      </c>
      <c r="M2826" s="6">
        <f>Tabla2[[#This Row],[Total Sales]]-Tabla2[[#This Row],[Operating Profit]]</f>
        <v>71500</v>
      </c>
      <c r="N2826" s="6">
        <v>38500</v>
      </c>
      <c r="O2826" s="46">
        <f>Tabla2[[#This Row],[Operating Profit]]/Tabla2[[#This Row],[Total Sales]]</f>
        <v>0.35</v>
      </c>
      <c r="P2826" s="1" t="s">
        <v>82</v>
      </c>
    </row>
    <row r="2827" spans="1:16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3" t="str">
        <f>IFERROR(LEFT(Tabla2[[#This Row],[Product]],FIND(" ",Tabla2[[#This Row],[Product]])-3),Tabla2[[#This Row],[Product]])</f>
        <v>Women</v>
      </c>
      <c r="I2827" s="6">
        <v>35</v>
      </c>
      <c r="J2827" s="4">
        <v>2500</v>
      </c>
      <c r="K2827" s="6">
        <f>Tabla2[[#This Row],[Price per Unit]]*Tabla2[[#This Row],[Units Sold]]</f>
        <v>87500</v>
      </c>
      <c r="L2827" s="52">
        <f>Tabla2[[#This Row],[Units Sold]]/Cálculos!$C$11</f>
        <v>1.00852770687828E-4</v>
      </c>
      <c r="M2827" s="6">
        <f>Tabla2[[#This Row],[Total Sales]]-Tabla2[[#This Row],[Operating Profit]]</f>
        <v>56875</v>
      </c>
      <c r="N2827" s="6">
        <v>30624.999999999996</v>
      </c>
      <c r="O2827" s="46">
        <f>Tabla2[[#This Row],[Operating Profit]]/Tabla2[[#This Row],[Total Sales]]</f>
        <v>0.35</v>
      </c>
      <c r="P2827" s="1" t="s">
        <v>82</v>
      </c>
    </row>
    <row r="2828" spans="1:16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3" t="str">
        <f>IFERROR(LEFT(Tabla2[[#This Row],[Product]],FIND(" ",Tabla2[[#This Row],[Product]])-3),Tabla2[[#This Row],[Product]])</f>
        <v>Women</v>
      </c>
      <c r="I2828" s="6">
        <v>35</v>
      </c>
      <c r="J2828" s="4">
        <v>2000</v>
      </c>
      <c r="K2828" s="6">
        <f>Tabla2[[#This Row],[Price per Unit]]*Tabla2[[#This Row],[Units Sold]]</f>
        <v>70000</v>
      </c>
      <c r="L2828" s="52">
        <f>Tabla2[[#This Row],[Units Sold]]/Cálculos!$C$11</f>
        <v>8.0682216550262393E-5</v>
      </c>
      <c r="M2828" s="6">
        <f>Tabla2[[#This Row],[Total Sales]]-Tabla2[[#This Row],[Operating Profit]]</f>
        <v>45500</v>
      </c>
      <c r="N2828" s="6">
        <v>24500</v>
      </c>
      <c r="O2828" s="46">
        <f>Tabla2[[#This Row],[Operating Profit]]/Tabla2[[#This Row],[Total Sales]]</f>
        <v>0.35</v>
      </c>
      <c r="P2828" s="1" t="s">
        <v>82</v>
      </c>
    </row>
    <row r="2829" spans="1:16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3" t="str">
        <f>IFERROR(LEFT(Tabla2[[#This Row],[Product]],FIND(" ",Tabla2[[#This Row],[Product]])-3),Tabla2[[#This Row],[Product]])</f>
        <v>Men</v>
      </c>
      <c r="I2829" s="6">
        <v>44.999999999999993</v>
      </c>
      <c r="J2829" s="4">
        <v>2250</v>
      </c>
      <c r="K2829" s="6">
        <f>Tabla2[[#This Row],[Price per Unit]]*Tabla2[[#This Row],[Units Sold]]</f>
        <v>101249.99999999999</v>
      </c>
      <c r="L2829" s="52">
        <f>Tabla2[[#This Row],[Units Sold]]/Cálculos!$C$11</f>
        <v>9.0767493619045195E-5</v>
      </c>
      <c r="M2829" s="6">
        <f>Tabla2[[#This Row],[Total Sales]]-Tabla2[[#This Row],[Operating Profit]]</f>
        <v>65812.5</v>
      </c>
      <c r="N2829" s="6">
        <v>35437.499999999993</v>
      </c>
      <c r="O2829" s="46">
        <f>Tabla2[[#This Row],[Operating Profit]]/Tabla2[[#This Row],[Total Sales]]</f>
        <v>0.35</v>
      </c>
      <c r="P2829" s="1" t="s">
        <v>82</v>
      </c>
    </row>
    <row r="2830" spans="1:16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3" t="str">
        <f>IFERROR(LEFT(Tabla2[[#This Row],[Product]],FIND(" ",Tabla2[[#This Row],[Product]])-3),Tabla2[[#This Row],[Product]])</f>
        <v>Women</v>
      </c>
      <c r="I2830" s="6">
        <v>44.999999999999993</v>
      </c>
      <c r="J2830" s="4">
        <v>3250</v>
      </c>
      <c r="K2830" s="6">
        <f>Tabla2[[#This Row],[Price per Unit]]*Tabla2[[#This Row],[Units Sold]]</f>
        <v>146249.99999999997</v>
      </c>
      <c r="L2830" s="52">
        <f>Tabla2[[#This Row],[Units Sold]]/Cálculos!$C$11</f>
        <v>1.3110860189417641E-4</v>
      </c>
      <c r="M2830" s="6">
        <f>Tabla2[[#This Row],[Total Sales]]-Tabla2[[#This Row],[Operating Profit]]</f>
        <v>95062.499999999985</v>
      </c>
      <c r="N2830" s="6">
        <v>51187.499999999985</v>
      </c>
      <c r="O2830" s="46">
        <f>Tabla2[[#This Row],[Operating Profit]]/Tabla2[[#This Row],[Total Sales]]</f>
        <v>0.35</v>
      </c>
      <c r="P2830" s="1" t="s">
        <v>82</v>
      </c>
    </row>
    <row r="2831" spans="1:16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3" t="str">
        <f>IFERROR(LEFT(Tabla2[[#This Row],[Product]],FIND(" ",Tabla2[[#This Row],[Product]])-3),Tabla2[[#This Row],[Product]])</f>
        <v>Men</v>
      </c>
      <c r="I2831" s="6">
        <v>40</v>
      </c>
      <c r="J2831" s="4">
        <v>5750</v>
      </c>
      <c r="K2831" s="6">
        <f>Tabla2[[#This Row],[Price per Unit]]*Tabla2[[#This Row],[Units Sold]]</f>
        <v>230000</v>
      </c>
      <c r="L2831" s="52">
        <f>Tabla2[[#This Row],[Units Sold]]/Cálculos!$C$11</f>
        <v>2.319613725820044E-4</v>
      </c>
      <c r="M2831" s="6">
        <f>Tabla2[[#This Row],[Total Sales]]-Tabla2[[#This Row],[Operating Profit]]</f>
        <v>149500</v>
      </c>
      <c r="N2831" s="6">
        <v>80500</v>
      </c>
      <c r="O2831" s="46">
        <f>Tabla2[[#This Row],[Operating Profit]]/Tabla2[[#This Row],[Total Sales]]</f>
        <v>0.35</v>
      </c>
      <c r="P2831" s="1" t="s">
        <v>82</v>
      </c>
    </row>
    <row r="2832" spans="1:16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3" t="str">
        <f>IFERROR(LEFT(Tabla2[[#This Row],[Product]],FIND(" ",Tabla2[[#This Row],[Product]])-3),Tabla2[[#This Row],[Product]])</f>
        <v>Men</v>
      </c>
      <c r="I2832" s="6">
        <v>35</v>
      </c>
      <c r="J2832" s="4">
        <v>3250</v>
      </c>
      <c r="K2832" s="6">
        <f>Tabla2[[#This Row],[Price per Unit]]*Tabla2[[#This Row],[Units Sold]]</f>
        <v>113750</v>
      </c>
      <c r="L2832" s="52">
        <f>Tabla2[[#This Row],[Units Sold]]/Cálculos!$C$11</f>
        <v>1.3110860189417641E-4</v>
      </c>
      <c r="M2832" s="6">
        <f>Tabla2[[#This Row],[Total Sales]]-Tabla2[[#This Row],[Operating Profit]]</f>
        <v>73937.5</v>
      </c>
      <c r="N2832" s="6">
        <v>39812.5</v>
      </c>
      <c r="O2832" s="46">
        <f>Tabla2[[#This Row],[Operating Profit]]/Tabla2[[#This Row],[Total Sales]]</f>
        <v>0.35</v>
      </c>
      <c r="P2832" s="1" t="s">
        <v>82</v>
      </c>
    </row>
    <row r="2833" spans="1:16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3" t="str">
        <f>IFERROR(LEFT(Tabla2[[#This Row],[Product]],FIND(" ",Tabla2[[#This Row],[Product]])-3),Tabla2[[#This Row],[Product]])</f>
        <v>Women</v>
      </c>
      <c r="I2833" s="6">
        <v>40</v>
      </c>
      <c r="J2833" s="4">
        <v>3000</v>
      </c>
      <c r="K2833" s="6">
        <f>Tabla2[[#This Row],[Price per Unit]]*Tabla2[[#This Row],[Units Sold]]</f>
        <v>120000</v>
      </c>
      <c r="L2833" s="52">
        <f>Tabla2[[#This Row],[Units Sold]]/Cálculos!$C$11</f>
        <v>1.210233248253936E-4</v>
      </c>
      <c r="M2833" s="6">
        <f>Tabla2[[#This Row],[Total Sales]]-Tabla2[[#This Row],[Operating Profit]]</f>
        <v>78000</v>
      </c>
      <c r="N2833" s="6">
        <v>42000</v>
      </c>
      <c r="O2833" s="46">
        <f>Tabla2[[#This Row],[Operating Profit]]/Tabla2[[#This Row],[Total Sales]]</f>
        <v>0.35</v>
      </c>
      <c r="P2833" s="1" t="s">
        <v>82</v>
      </c>
    </row>
    <row r="2834" spans="1:16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3" t="str">
        <f>IFERROR(LEFT(Tabla2[[#This Row],[Product]],FIND(" ",Tabla2[[#This Row],[Product]])-3),Tabla2[[#This Row],[Product]])</f>
        <v>Women</v>
      </c>
      <c r="I2834" s="6">
        <v>40</v>
      </c>
      <c r="J2834" s="4">
        <v>2750</v>
      </c>
      <c r="K2834" s="6">
        <f>Tabla2[[#This Row],[Price per Unit]]*Tabla2[[#This Row],[Units Sold]]</f>
        <v>110000</v>
      </c>
      <c r="L2834" s="52">
        <f>Tabla2[[#This Row],[Units Sold]]/Cálculos!$C$11</f>
        <v>1.109380477566108E-4</v>
      </c>
      <c r="M2834" s="6">
        <f>Tabla2[[#This Row],[Total Sales]]-Tabla2[[#This Row],[Operating Profit]]</f>
        <v>71500</v>
      </c>
      <c r="N2834" s="6">
        <v>38500</v>
      </c>
      <c r="O2834" s="46">
        <f>Tabla2[[#This Row],[Operating Profit]]/Tabla2[[#This Row],[Total Sales]]</f>
        <v>0.35</v>
      </c>
      <c r="P2834" s="1" t="s">
        <v>82</v>
      </c>
    </row>
    <row r="2835" spans="1:16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3" t="str">
        <f>IFERROR(LEFT(Tabla2[[#This Row],[Product]],FIND(" ",Tabla2[[#This Row],[Product]])-3),Tabla2[[#This Row],[Product]])</f>
        <v>Men</v>
      </c>
      <c r="I2835" s="6">
        <v>54.999999999999993</v>
      </c>
      <c r="J2835" s="4">
        <v>2750</v>
      </c>
      <c r="K2835" s="6">
        <f>Tabla2[[#This Row],[Price per Unit]]*Tabla2[[#This Row],[Units Sold]]</f>
        <v>151249.99999999997</v>
      </c>
      <c r="L2835" s="52">
        <f>Tabla2[[#This Row],[Units Sold]]/Cálculos!$C$11</f>
        <v>1.109380477566108E-4</v>
      </c>
      <c r="M2835" s="6">
        <f>Tabla2[[#This Row],[Total Sales]]-Tabla2[[#This Row],[Operating Profit]]</f>
        <v>98312.499999999985</v>
      </c>
      <c r="N2835" s="6">
        <v>52937.499999999985</v>
      </c>
      <c r="O2835" s="46">
        <f>Tabla2[[#This Row],[Operating Profit]]/Tabla2[[#This Row],[Total Sales]]</f>
        <v>0.35</v>
      </c>
      <c r="P2835" s="1" t="s">
        <v>82</v>
      </c>
    </row>
    <row r="2836" spans="1:16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3" t="str">
        <f>IFERROR(LEFT(Tabla2[[#This Row],[Product]],FIND(" ",Tabla2[[#This Row],[Product]])-3),Tabla2[[#This Row],[Product]])</f>
        <v>Women</v>
      </c>
      <c r="I2836" s="6">
        <v>60</v>
      </c>
      <c r="J2836" s="4">
        <v>4500</v>
      </c>
      <c r="K2836" s="6">
        <f>Tabla2[[#This Row],[Price per Unit]]*Tabla2[[#This Row],[Units Sold]]</f>
        <v>270000</v>
      </c>
      <c r="L2836" s="52">
        <f>Tabla2[[#This Row],[Units Sold]]/Cálculos!$C$11</f>
        <v>1.8153498723809039E-4</v>
      </c>
      <c r="M2836" s="6">
        <f>Tabla2[[#This Row],[Total Sales]]-Tabla2[[#This Row],[Operating Profit]]</f>
        <v>175500</v>
      </c>
      <c r="N2836" s="6">
        <v>94500</v>
      </c>
      <c r="O2836" s="46">
        <f>Tabla2[[#This Row],[Operating Profit]]/Tabla2[[#This Row],[Total Sales]]</f>
        <v>0.35</v>
      </c>
      <c r="P2836" s="1" t="s">
        <v>82</v>
      </c>
    </row>
    <row r="2837" spans="1:16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3" t="str">
        <f>IFERROR(LEFT(Tabla2[[#This Row],[Product]],FIND(" ",Tabla2[[#This Row],[Product]])-3),Tabla2[[#This Row],[Product]])</f>
        <v>Men</v>
      </c>
      <c r="I2837" s="6">
        <v>54.999999999999993</v>
      </c>
      <c r="J2837" s="4">
        <v>6750</v>
      </c>
      <c r="K2837" s="6">
        <f>Tabla2[[#This Row],[Price per Unit]]*Tabla2[[#This Row],[Units Sold]]</f>
        <v>371249.99999999994</v>
      </c>
      <c r="L2837" s="52">
        <f>Tabla2[[#This Row],[Units Sold]]/Cálculos!$C$11</f>
        <v>2.7230248085713561E-4</v>
      </c>
      <c r="M2837" s="6">
        <f>Tabla2[[#This Row],[Total Sales]]-Tabla2[[#This Row],[Operating Profit]]</f>
        <v>241312.49999999997</v>
      </c>
      <c r="N2837" s="6">
        <v>129937.49999999997</v>
      </c>
      <c r="O2837" s="46">
        <f>Tabla2[[#This Row],[Operating Profit]]/Tabla2[[#This Row],[Total Sales]]</f>
        <v>0.35</v>
      </c>
      <c r="P2837" s="1" t="s">
        <v>82</v>
      </c>
    </row>
    <row r="2838" spans="1:16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3" t="str">
        <f>IFERROR(LEFT(Tabla2[[#This Row],[Product]],FIND(" ",Tabla2[[#This Row],[Product]])-3),Tabla2[[#This Row],[Product]])</f>
        <v>Men</v>
      </c>
      <c r="I2838" s="6">
        <v>50</v>
      </c>
      <c r="J2838" s="4">
        <v>4250</v>
      </c>
      <c r="K2838" s="6">
        <f>Tabla2[[#This Row],[Price per Unit]]*Tabla2[[#This Row],[Units Sold]]</f>
        <v>212500</v>
      </c>
      <c r="L2838" s="52">
        <f>Tabla2[[#This Row],[Units Sold]]/Cálculos!$C$11</f>
        <v>1.7144971016930759E-4</v>
      </c>
      <c r="M2838" s="6">
        <f>Tabla2[[#This Row],[Total Sales]]-Tabla2[[#This Row],[Operating Profit]]</f>
        <v>138125</v>
      </c>
      <c r="N2838" s="6">
        <v>74375</v>
      </c>
      <c r="O2838" s="46">
        <f>Tabla2[[#This Row],[Operating Profit]]/Tabla2[[#This Row],[Total Sales]]</f>
        <v>0.35</v>
      </c>
      <c r="P2838" s="1" t="s">
        <v>82</v>
      </c>
    </row>
    <row r="2839" spans="1:16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3" t="str">
        <f>IFERROR(LEFT(Tabla2[[#This Row],[Product]],FIND(" ",Tabla2[[#This Row],[Product]])-3),Tabla2[[#This Row],[Product]])</f>
        <v>Women</v>
      </c>
      <c r="I2839" s="6">
        <v>45</v>
      </c>
      <c r="J2839" s="4">
        <v>3500</v>
      </c>
      <c r="K2839" s="6">
        <f>Tabla2[[#This Row],[Price per Unit]]*Tabla2[[#This Row],[Units Sold]]</f>
        <v>157500</v>
      </c>
      <c r="L2839" s="52">
        <f>Tabla2[[#This Row],[Units Sold]]/Cálculos!$C$11</f>
        <v>1.4119387896295921E-4</v>
      </c>
      <c r="M2839" s="6">
        <f>Tabla2[[#This Row],[Total Sales]]-Tabla2[[#This Row],[Operating Profit]]</f>
        <v>102375</v>
      </c>
      <c r="N2839" s="6">
        <v>55125</v>
      </c>
      <c r="O2839" s="46">
        <f>Tabla2[[#This Row],[Operating Profit]]/Tabla2[[#This Row],[Total Sales]]</f>
        <v>0.35</v>
      </c>
      <c r="P2839" s="1" t="s">
        <v>82</v>
      </c>
    </row>
    <row r="2840" spans="1:16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3" t="str">
        <f>IFERROR(LEFT(Tabla2[[#This Row],[Product]],FIND(" ",Tabla2[[#This Row],[Product]])-3),Tabla2[[#This Row],[Product]])</f>
        <v>Women</v>
      </c>
      <c r="I2840" s="6">
        <v>45</v>
      </c>
      <c r="J2840" s="4">
        <v>3000</v>
      </c>
      <c r="K2840" s="6">
        <f>Tabla2[[#This Row],[Price per Unit]]*Tabla2[[#This Row],[Units Sold]]</f>
        <v>135000</v>
      </c>
      <c r="L2840" s="52">
        <f>Tabla2[[#This Row],[Units Sold]]/Cálculos!$C$11</f>
        <v>1.210233248253936E-4</v>
      </c>
      <c r="M2840" s="6">
        <f>Tabla2[[#This Row],[Total Sales]]-Tabla2[[#This Row],[Operating Profit]]</f>
        <v>87750</v>
      </c>
      <c r="N2840" s="6">
        <v>47250</v>
      </c>
      <c r="O2840" s="46">
        <f>Tabla2[[#This Row],[Operating Profit]]/Tabla2[[#This Row],[Total Sales]]</f>
        <v>0.35</v>
      </c>
      <c r="P2840" s="1" t="s">
        <v>82</v>
      </c>
    </row>
    <row r="2841" spans="1:16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3" t="str">
        <f>IFERROR(LEFT(Tabla2[[#This Row],[Product]],FIND(" ",Tabla2[[#This Row],[Product]])-3),Tabla2[[#This Row],[Product]])</f>
        <v>Men</v>
      </c>
      <c r="I2841" s="6">
        <v>60</v>
      </c>
      <c r="J2841" s="4">
        <v>3250</v>
      </c>
      <c r="K2841" s="6">
        <f>Tabla2[[#This Row],[Price per Unit]]*Tabla2[[#This Row],[Units Sold]]</f>
        <v>195000</v>
      </c>
      <c r="L2841" s="52">
        <f>Tabla2[[#This Row],[Units Sold]]/Cálculos!$C$11</f>
        <v>1.3110860189417641E-4</v>
      </c>
      <c r="M2841" s="6">
        <f>Tabla2[[#This Row],[Total Sales]]-Tabla2[[#This Row],[Operating Profit]]</f>
        <v>126750</v>
      </c>
      <c r="N2841" s="6">
        <v>68250</v>
      </c>
      <c r="O2841" s="46">
        <f>Tabla2[[#This Row],[Operating Profit]]/Tabla2[[#This Row],[Total Sales]]</f>
        <v>0.35</v>
      </c>
      <c r="P2841" s="1" t="s">
        <v>82</v>
      </c>
    </row>
    <row r="2842" spans="1:16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3" t="str">
        <f>IFERROR(LEFT(Tabla2[[#This Row],[Product]],FIND(" ",Tabla2[[#This Row],[Product]])-3),Tabla2[[#This Row],[Product]])</f>
        <v>Women</v>
      </c>
      <c r="I2842" s="6">
        <v>65</v>
      </c>
      <c r="J2842" s="4">
        <v>5000</v>
      </c>
      <c r="K2842" s="6">
        <f>Tabla2[[#This Row],[Price per Unit]]*Tabla2[[#This Row],[Units Sold]]</f>
        <v>325000</v>
      </c>
      <c r="L2842" s="52">
        <f>Tabla2[[#This Row],[Units Sold]]/Cálculos!$C$11</f>
        <v>2.01705541375656E-4</v>
      </c>
      <c r="M2842" s="6">
        <f>Tabla2[[#This Row],[Total Sales]]-Tabla2[[#This Row],[Operating Profit]]</f>
        <v>211250</v>
      </c>
      <c r="N2842" s="6">
        <v>113750</v>
      </c>
      <c r="O2842" s="46">
        <f>Tabla2[[#This Row],[Operating Profit]]/Tabla2[[#This Row],[Total Sales]]</f>
        <v>0.35</v>
      </c>
      <c r="P2842" s="1" t="s">
        <v>82</v>
      </c>
    </row>
    <row r="2843" spans="1:16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3" t="str">
        <f>IFERROR(LEFT(Tabla2[[#This Row],[Product]],FIND(" ",Tabla2[[#This Row],[Product]])-3),Tabla2[[#This Row],[Product]])</f>
        <v>Men</v>
      </c>
      <c r="I2843" s="6">
        <v>60</v>
      </c>
      <c r="J2843" s="4">
        <v>6500</v>
      </c>
      <c r="K2843" s="6">
        <f>Tabla2[[#This Row],[Price per Unit]]*Tabla2[[#This Row],[Units Sold]]</f>
        <v>390000</v>
      </c>
      <c r="L2843" s="52">
        <f>Tabla2[[#This Row],[Units Sold]]/Cálculos!$C$11</f>
        <v>2.6221720378835281E-4</v>
      </c>
      <c r="M2843" s="6">
        <f>Tabla2[[#This Row],[Total Sales]]-Tabla2[[#This Row],[Operating Profit]]</f>
        <v>253500</v>
      </c>
      <c r="N2843" s="6">
        <v>136500</v>
      </c>
      <c r="O2843" s="46">
        <f>Tabla2[[#This Row],[Operating Profit]]/Tabla2[[#This Row],[Total Sales]]</f>
        <v>0.35</v>
      </c>
      <c r="P2843" s="1" t="s">
        <v>82</v>
      </c>
    </row>
    <row r="2844" spans="1:16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3" t="str">
        <f>IFERROR(LEFT(Tabla2[[#This Row],[Product]],FIND(" ",Tabla2[[#This Row],[Product]])-3),Tabla2[[#This Row],[Product]])</f>
        <v>Men</v>
      </c>
      <c r="I2844" s="6">
        <v>55.000000000000007</v>
      </c>
      <c r="J2844" s="4">
        <v>4250</v>
      </c>
      <c r="K2844" s="6">
        <f>Tabla2[[#This Row],[Price per Unit]]*Tabla2[[#This Row],[Units Sold]]</f>
        <v>233750.00000000003</v>
      </c>
      <c r="L2844" s="52">
        <f>Tabla2[[#This Row],[Units Sold]]/Cálculos!$C$11</f>
        <v>1.7144971016930759E-4</v>
      </c>
      <c r="M2844" s="6">
        <f>Tabla2[[#This Row],[Total Sales]]-Tabla2[[#This Row],[Operating Profit]]</f>
        <v>151937.50000000003</v>
      </c>
      <c r="N2844" s="6">
        <v>81812.5</v>
      </c>
      <c r="O2844" s="46">
        <f>Tabla2[[#This Row],[Operating Profit]]/Tabla2[[#This Row],[Total Sales]]</f>
        <v>0.35</v>
      </c>
      <c r="P2844" s="1" t="s">
        <v>82</v>
      </c>
    </row>
    <row r="2845" spans="1:16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3" t="str">
        <f>IFERROR(LEFT(Tabla2[[#This Row],[Product]],FIND(" ",Tabla2[[#This Row],[Product]])-3),Tabla2[[#This Row],[Product]])</f>
        <v>Women</v>
      </c>
      <c r="I2845" s="6">
        <v>50</v>
      </c>
      <c r="J2845" s="4">
        <v>3500</v>
      </c>
      <c r="K2845" s="6">
        <f>Tabla2[[#This Row],[Price per Unit]]*Tabla2[[#This Row],[Units Sold]]</f>
        <v>175000</v>
      </c>
      <c r="L2845" s="52">
        <f>Tabla2[[#This Row],[Units Sold]]/Cálculos!$C$11</f>
        <v>1.4119387896295921E-4</v>
      </c>
      <c r="M2845" s="6">
        <f>Tabla2[[#This Row],[Total Sales]]-Tabla2[[#This Row],[Operating Profit]]</f>
        <v>113750</v>
      </c>
      <c r="N2845" s="6">
        <v>61249.999999999993</v>
      </c>
      <c r="O2845" s="46">
        <f>Tabla2[[#This Row],[Operating Profit]]/Tabla2[[#This Row],[Total Sales]]</f>
        <v>0.35</v>
      </c>
      <c r="P2845" s="1" t="s">
        <v>82</v>
      </c>
    </row>
    <row r="2846" spans="1:16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3" t="str">
        <f>IFERROR(LEFT(Tabla2[[#This Row],[Product]],FIND(" ",Tabla2[[#This Row],[Product]])-3),Tabla2[[#This Row],[Product]])</f>
        <v>Women</v>
      </c>
      <c r="I2846" s="6">
        <v>40</v>
      </c>
      <c r="J2846" s="4">
        <v>3000</v>
      </c>
      <c r="K2846" s="6">
        <f>Tabla2[[#This Row],[Price per Unit]]*Tabla2[[#This Row],[Units Sold]]</f>
        <v>120000</v>
      </c>
      <c r="L2846" s="52">
        <f>Tabla2[[#This Row],[Units Sold]]/Cálculos!$C$11</f>
        <v>1.210233248253936E-4</v>
      </c>
      <c r="M2846" s="6">
        <f>Tabla2[[#This Row],[Total Sales]]-Tabla2[[#This Row],[Operating Profit]]</f>
        <v>78000</v>
      </c>
      <c r="N2846" s="6">
        <v>42000</v>
      </c>
      <c r="O2846" s="46">
        <f>Tabla2[[#This Row],[Operating Profit]]/Tabla2[[#This Row],[Total Sales]]</f>
        <v>0.35</v>
      </c>
      <c r="P2846" s="1" t="s">
        <v>82</v>
      </c>
    </row>
    <row r="2847" spans="1:16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3" t="str">
        <f>IFERROR(LEFT(Tabla2[[#This Row],[Product]],FIND(" ",Tabla2[[#This Row],[Product]])-3),Tabla2[[#This Row],[Product]])</f>
        <v>Men</v>
      </c>
      <c r="I2847" s="6">
        <v>50</v>
      </c>
      <c r="J2847" s="4">
        <v>2750</v>
      </c>
      <c r="K2847" s="6">
        <f>Tabla2[[#This Row],[Price per Unit]]*Tabla2[[#This Row],[Units Sold]]</f>
        <v>137500</v>
      </c>
      <c r="L2847" s="52">
        <f>Tabla2[[#This Row],[Units Sold]]/Cálculos!$C$11</f>
        <v>1.109380477566108E-4</v>
      </c>
      <c r="M2847" s="6">
        <f>Tabla2[[#This Row],[Total Sales]]-Tabla2[[#This Row],[Operating Profit]]</f>
        <v>89375</v>
      </c>
      <c r="N2847" s="6">
        <v>48125</v>
      </c>
      <c r="O2847" s="46">
        <f>Tabla2[[#This Row],[Operating Profit]]/Tabla2[[#This Row],[Total Sales]]</f>
        <v>0.35</v>
      </c>
      <c r="P2847" s="1" t="s">
        <v>82</v>
      </c>
    </row>
    <row r="2848" spans="1:16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3" t="str">
        <f>IFERROR(LEFT(Tabla2[[#This Row],[Product]],FIND(" ",Tabla2[[#This Row],[Product]])-3),Tabla2[[#This Row],[Product]])</f>
        <v>Women</v>
      </c>
      <c r="I2848" s="6">
        <v>55.000000000000007</v>
      </c>
      <c r="J2848" s="4">
        <v>4500</v>
      </c>
      <c r="K2848" s="6">
        <f>Tabla2[[#This Row],[Price per Unit]]*Tabla2[[#This Row],[Units Sold]]</f>
        <v>247500.00000000003</v>
      </c>
      <c r="L2848" s="52">
        <f>Tabla2[[#This Row],[Units Sold]]/Cálculos!$C$11</f>
        <v>1.8153498723809039E-4</v>
      </c>
      <c r="M2848" s="6">
        <f>Tabla2[[#This Row],[Total Sales]]-Tabla2[[#This Row],[Operating Profit]]</f>
        <v>160875.00000000003</v>
      </c>
      <c r="N2848" s="6">
        <v>86625</v>
      </c>
      <c r="O2848" s="46">
        <f>Tabla2[[#This Row],[Operating Profit]]/Tabla2[[#This Row],[Total Sales]]</f>
        <v>0.35</v>
      </c>
      <c r="P2848" s="1" t="s">
        <v>82</v>
      </c>
    </row>
    <row r="2849" spans="1:16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3" t="str">
        <f>IFERROR(LEFT(Tabla2[[#This Row],[Product]],FIND(" ",Tabla2[[#This Row],[Product]])-3),Tabla2[[#This Row],[Product]])</f>
        <v>Men</v>
      </c>
      <c r="I2849" s="6">
        <v>50</v>
      </c>
      <c r="J2849" s="4">
        <v>5500</v>
      </c>
      <c r="K2849" s="6">
        <f>Tabla2[[#This Row],[Price per Unit]]*Tabla2[[#This Row],[Units Sold]]</f>
        <v>275000</v>
      </c>
      <c r="L2849" s="52">
        <f>Tabla2[[#This Row],[Units Sold]]/Cálculos!$C$11</f>
        <v>2.218760955132216E-4</v>
      </c>
      <c r="M2849" s="6">
        <f>Tabla2[[#This Row],[Total Sales]]-Tabla2[[#This Row],[Operating Profit]]</f>
        <v>178750</v>
      </c>
      <c r="N2849" s="6">
        <v>96250</v>
      </c>
      <c r="O2849" s="46">
        <f>Tabla2[[#This Row],[Operating Profit]]/Tabla2[[#This Row],[Total Sales]]</f>
        <v>0.35</v>
      </c>
      <c r="P2849" s="1" t="s">
        <v>82</v>
      </c>
    </row>
    <row r="2850" spans="1:16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3" t="str">
        <f>IFERROR(LEFT(Tabla2[[#This Row],[Product]],FIND(" ",Tabla2[[#This Row],[Product]])-3),Tabla2[[#This Row],[Product]])</f>
        <v>Men</v>
      </c>
      <c r="I2850" s="6">
        <v>40.000000000000014</v>
      </c>
      <c r="J2850" s="4">
        <v>3500</v>
      </c>
      <c r="K2850" s="6">
        <f>Tabla2[[#This Row],[Price per Unit]]*Tabla2[[#This Row],[Units Sold]]</f>
        <v>140000.00000000006</v>
      </c>
      <c r="L2850" s="52">
        <f>Tabla2[[#This Row],[Units Sold]]/Cálculos!$C$11</f>
        <v>1.4119387896295921E-4</v>
      </c>
      <c r="M2850" s="6">
        <f>Tabla2[[#This Row],[Total Sales]]-Tabla2[[#This Row],[Operating Profit]]</f>
        <v>91000.000000000044</v>
      </c>
      <c r="N2850" s="6">
        <v>49000.000000000015</v>
      </c>
      <c r="O2850" s="46">
        <f>Tabla2[[#This Row],[Operating Profit]]/Tabla2[[#This Row],[Total Sales]]</f>
        <v>0.35</v>
      </c>
      <c r="P2850" s="1" t="s">
        <v>82</v>
      </c>
    </row>
    <row r="2851" spans="1:16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3" t="str">
        <f>IFERROR(LEFT(Tabla2[[#This Row],[Product]],FIND(" ",Tabla2[[#This Row],[Product]])-3),Tabla2[[#This Row],[Product]])</f>
        <v>Women</v>
      </c>
      <c r="I2851" s="6">
        <v>15.000000000000007</v>
      </c>
      <c r="J2851" s="4">
        <v>2500</v>
      </c>
      <c r="K2851" s="6">
        <f>Tabla2[[#This Row],[Price per Unit]]*Tabla2[[#This Row],[Units Sold]]</f>
        <v>37500.000000000015</v>
      </c>
      <c r="L2851" s="52">
        <f>Tabla2[[#This Row],[Units Sold]]/Cálculos!$C$11</f>
        <v>1.00852770687828E-4</v>
      </c>
      <c r="M2851" s="6">
        <f>Tabla2[[#This Row],[Total Sales]]-Tabla2[[#This Row],[Operating Profit]]</f>
        <v>24375.000000000011</v>
      </c>
      <c r="N2851" s="6">
        <v>13125.000000000004</v>
      </c>
      <c r="O2851" s="46">
        <f>Tabla2[[#This Row],[Operating Profit]]/Tabla2[[#This Row],[Total Sales]]</f>
        <v>0.35</v>
      </c>
      <c r="P2851" s="1" t="s">
        <v>82</v>
      </c>
    </row>
    <row r="2852" spans="1:16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3" t="str">
        <f>IFERROR(LEFT(Tabla2[[#This Row],[Product]],FIND(" ",Tabla2[[#This Row],[Product]])-3),Tabla2[[#This Row],[Product]])</f>
        <v>Women</v>
      </c>
      <c r="I2852" s="6">
        <v>15.000000000000007</v>
      </c>
      <c r="J2852" s="4">
        <v>2250</v>
      </c>
      <c r="K2852" s="6">
        <f>Tabla2[[#This Row],[Price per Unit]]*Tabla2[[#This Row],[Units Sold]]</f>
        <v>33750.000000000015</v>
      </c>
      <c r="L2852" s="52">
        <f>Tabla2[[#This Row],[Units Sold]]/Cálculos!$C$11</f>
        <v>9.0767493619045195E-5</v>
      </c>
      <c r="M2852" s="6">
        <f>Tabla2[[#This Row],[Total Sales]]-Tabla2[[#This Row],[Operating Profit]]</f>
        <v>21937.500000000011</v>
      </c>
      <c r="N2852" s="6">
        <v>11812.500000000004</v>
      </c>
      <c r="O2852" s="46">
        <f>Tabla2[[#This Row],[Operating Profit]]/Tabla2[[#This Row],[Total Sales]]</f>
        <v>0.35</v>
      </c>
      <c r="P2852" s="1" t="s">
        <v>82</v>
      </c>
    </row>
    <row r="2853" spans="1:16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3" t="str">
        <f>IFERROR(LEFT(Tabla2[[#This Row],[Product]],FIND(" ",Tabla2[[#This Row],[Product]])-3),Tabla2[[#This Row],[Product]])</f>
        <v>Men</v>
      </c>
      <c r="I2853" s="6">
        <v>25.000000000000007</v>
      </c>
      <c r="J2853" s="4">
        <v>2250</v>
      </c>
      <c r="K2853" s="6">
        <f>Tabla2[[#This Row],[Price per Unit]]*Tabla2[[#This Row],[Units Sold]]</f>
        <v>56250.000000000015</v>
      </c>
      <c r="L2853" s="52">
        <f>Tabla2[[#This Row],[Units Sold]]/Cálculos!$C$11</f>
        <v>9.0767493619045195E-5</v>
      </c>
      <c r="M2853" s="6">
        <f>Tabla2[[#This Row],[Total Sales]]-Tabla2[[#This Row],[Operating Profit]]</f>
        <v>36562.500000000015</v>
      </c>
      <c r="N2853" s="6">
        <v>19687.500000000004</v>
      </c>
      <c r="O2853" s="46">
        <f>Tabla2[[#This Row],[Operating Profit]]/Tabla2[[#This Row],[Total Sales]]</f>
        <v>0.35</v>
      </c>
      <c r="P2853" s="1" t="s">
        <v>82</v>
      </c>
    </row>
    <row r="2854" spans="1:16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3" t="str">
        <f>IFERROR(LEFT(Tabla2[[#This Row],[Product]],FIND(" ",Tabla2[[#This Row],[Product]])-3),Tabla2[[#This Row],[Product]])</f>
        <v>Women</v>
      </c>
      <c r="I2854" s="6">
        <v>30.000000000000011</v>
      </c>
      <c r="J2854" s="4">
        <v>3250</v>
      </c>
      <c r="K2854" s="6">
        <f>Tabla2[[#This Row],[Price per Unit]]*Tabla2[[#This Row],[Units Sold]]</f>
        <v>97500.000000000029</v>
      </c>
      <c r="L2854" s="52">
        <f>Tabla2[[#This Row],[Units Sold]]/Cálculos!$C$11</f>
        <v>1.3110860189417641E-4</v>
      </c>
      <c r="M2854" s="6">
        <f>Tabla2[[#This Row],[Total Sales]]-Tabla2[[#This Row],[Operating Profit]]</f>
        <v>63375.000000000022</v>
      </c>
      <c r="N2854" s="6">
        <v>34125.000000000007</v>
      </c>
      <c r="O2854" s="46">
        <f>Tabla2[[#This Row],[Operating Profit]]/Tabla2[[#This Row],[Total Sales]]</f>
        <v>0.35</v>
      </c>
      <c r="P2854" s="1" t="s">
        <v>82</v>
      </c>
    </row>
    <row r="2855" spans="1:16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3" t="str">
        <f>IFERROR(LEFT(Tabla2[[#This Row],[Product]],FIND(" ",Tabla2[[#This Row],[Product]])-3),Tabla2[[#This Row],[Product]])</f>
        <v>Men</v>
      </c>
      <c r="I2855" s="6">
        <v>30.000000000000011</v>
      </c>
      <c r="J2855" s="4">
        <v>5000</v>
      </c>
      <c r="K2855" s="6">
        <f>Tabla2[[#This Row],[Price per Unit]]*Tabla2[[#This Row],[Units Sold]]</f>
        <v>150000.00000000006</v>
      </c>
      <c r="L2855" s="52">
        <f>Tabla2[[#This Row],[Units Sold]]/Cálculos!$C$11</f>
        <v>2.01705541375656E-4</v>
      </c>
      <c r="M2855" s="6">
        <f>Tabla2[[#This Row],[Total Sales]]-Tabla2[[#This Row],[Operating Profit]]</f>
        <v>97500.000000000044</v>
      </c>
      <c r="N2855" s="6">
        <v>52500.000000000015</v>
      </c>
      <c r="O2855" s="46">
        <f>Tabla2[[#This Row],[Operating Profit]]/Tabla2[[#This Row],[Total Sales]]</f>
        <v>0.35</v>
      </c>
      <c r="P2855" s="1" t="s">
        <v>82</v>
      </c>
    </row>
    <row r="2856" spans="1:16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3" t="str">
        <f>IFERROR(LEFT(Tabla2[[#This Row],[Product]],FIND(" ",Tabla2[[#This Row],[Product]])-3),Tabla2[[#This Row],[Product]])</f>
        <v>Men</v>
      </c>
      <c r="I2856" s="6">
        <v>20.000000000000011</v>
      </c>
      <c r="J2856" s="4">
        <v>3250</v>
      </c>
      <c r="K2856" s="6">
        <f>Tabla2[[#This Row],[Price per Unit]]*Tabla2[[#This Row],[Units Sold]]</f>
        <v>65000.000000000036</v>
      </c>
      <c r="L2856" s="52">
        <f>Tabla2[[#This Row],[Units Sold]]/Cálculos!$C$11</f>
        <v>1.3110860189417641E-4</v>
      </c>
      <c r="M2856" s="6">
        <f>Tabla2[[#This Row],[Total Sales]]-Tabla2[[#This Row],[Operating Profit]]</f>
        <v>42250.000000000029</v>
      </c>
      <c r="N2856" s="6">
        <v>22750.000000000011</v>
      </c>
      <c r="O2856" s="46">
        <f>Tabla2[[#This Row],[Operating Profit]]/Tabla2[[#This Row],[Total Sales]]</f>
        <v>0.35</v>
      </c>
      <c r="P2856" s="1" t="s">
        <v>82</v>
      </c>
    </row>
    <row r="2857" spans="1:16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3" t="str">
        <f>IFERROR(LEFT(Tabla2[[#This Row],[Product]],FIND(" ",Tabla2[[#This Row],[Product]])-3),Tabla2[[#This Row],[Product]])</f>
        <v>Women</v>
      </c>
      <c r="I2857" s="6">
        <v>20.000000000000011</v>
      </c>
      <c r="J2857" s="4">
        <v>2000</v>
      </c>
      <c r="K2857" s="6">
        <f>Tabla2[[#This Row],[Price per Unit]]*Tabla2[[#This Row],[Units Sold]]</f>
        <v>40000.000000000022</v>
      </c>
      <c r="L2857" s="52">
        <f>Tabla2[[#This Row],[Units Sold]]/Cálculos!$C$11</f>
        <v>8.0682216550262393E-5</v>
      </c>
      <c r="M2857" s="6">
        <f>Tabla2[[#This Row],[Total Sales]]-Tabla2[[#This Row],[Operating Profit]]</f>
        <v>26000.000000000015</v>
      </c>
      <c r="N2857" s="6">
        <v>14000.000000000007</v>
      </c>
      <c r="O2857" s="46">
        <f>Tabla2[[#This Row],[Operating Profit]]/Tabla2[[#This Row],[Total Sales]]</f>
        <v>0.35</v>
      </c>
      <c r="P2857" s="1" t="s">
        <v>82</v>
      </c>
    </row>
    <row r="2858" spans="1:16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3" t="str">
        <f>IFERROR(LEFT(Tabla2[[#This Row],[Product]],FIND(" ",Tabla2[[#This Row],[Product]])-3),Tabla2[[#This Row],[Product]])</f>
        <v>Women</v>
      </c>
      <c r="I2858" s="6">
        <v>20.000000000000011</v>
      </c>
      <c r="J2858" s="4">
        <v>1750</v>
      </c>
      <c r="K2858" s="6">
        <f>Tabla2[[#This Row],[Price per Unit]]*Tabla2[[#This Row],[Units Sold]]</f>
        <v>35000.000000000022</v>
      </c>
      <c r="L2858" s="52">
        <f>Tabla2[[#This Row],[Units Sold]]/Cálculos!$C$11</f>
        <v>7.0596939481479604E-5</v>
      </c>
      <c r="M2858" s="6">
        <f>Tabla2[[#This Row],[Total Sales]]-Tabla2[[#This Row],[Operating Profit]]</f>
        <v>22750.000000000015</v>
      </c>
      <c r="N2858" s="6">
        <v>12250.000000000007</v>
      </c>
      <c r="O2858" s="46">
        <f>Tabla2[[#This Row],[Operating Profit]]/Tabla2[[#This Row],[Total Sales]]</f>
        <v>0.35</v>
      </c>
      <c r="P2858" s="1" t="s">
        <v>82</v>
      </c>
    </row>
    <row r="2859" spans="1:16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3" t="str">
        <f>IFERROR(LEFT(Tabla2[[#This Row],[Product]],FIND(" ",Tabla2[[#This Row],[Product]])-3),Tabla2[[#This Row],[Product]])</f>
        <v>Men</v>
      </c>
      <c r="I2859" s="6">
        <v>30.000000000000011</v>
      </c>
      <c r="J2859" s="4">
        <v>1750</v>
      </c>
      <c r="K2859" s="6">
        <f>Tabla2[[#This Row],[Price per Unit]]*Tabla2[[#This Row],[Units Sold]]</f>
        <v>52500.000000000022</v>
      </c>
      <c r="L2859" s="52">
        <f>Tabla2[[#This Row],[Units Sold]]/Cálculos!$C$11</f>
        <v>7.0596939481479604E-5</v>
      </c>
      <c r="M2859" s="6">
        <f>Tabla2[[#This Row],[Total Sales]]-Tabla2[[#This Row],[Operating Profit]]</f>
        <v>34125.000000000015</v>
      </c>
      <c r="N2859" s="6">
        <v>18375.000000000007</v>
      </c>
      <c r="O2859" s="46">
        <f>Tabla2[[#This Row],[Operating Profit]]/Tabla2[[#This Row],[Total Sales]]</f>
        <v>0.35</v>
      </c>
      <c r="P2859" s="1" t="s">
        <v>82</v>
      </c>
    </row>
    <row r="2860" spans="1:16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3" t="str">
        <f>IFERROR(LEFT(Tabla2[[#This Row],[Product]],FIND(" ",Tabla2[[#This Row],[Product]])-3),Tabla2[[#This Row],[Product]])</f>
        <v>Women</v>
      </c>
      <c r="I2860" s="6">
        <v>30.000000000000004</v>
      </c>
      <c r="J2860" s="4">
        <v>3000</v>
      </c>
      <c r="K2860" s="6">
        <f>Tabla2[[#This Row],[Price per Unit]]*Tabla2[[#This Row],[Units Sold]]</f>
        <v>90000.000000000015</v>
      </c>
      <c r="L2860" s="52">
        <f>Tabla2[[#This Row],[Units Sold]]/Cálculos!$C$11</f>
        <v>1.210233248253936E-4</v>
      </c>
      <c r="M2860" s="6">
        <f>Tabla2[[#This Row],[Total Sales]]-Tabla2[[#This Row],[Operating Profit]]</f>
        <v>58500.000000000015</v>
      </c>
      <c r="N2860" s="6">
        <v>31500.000000000004</v>
      </c>
      <c r="O2860" s="46">
        <f>Tabla2[[#This Row],[Operating Profit]]/Tabla2[[#This Row],[Total Sales]]</f>
        <v>0.35</v>
      </c>
      <c r="P2860" s="1" t="s">
        <v>82</v>
      </c>
    </row>
    <row r="2861" spans="1:16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3" t="str">
        <f>IFERROR(LEFT(Tabla2[[#This Row],[Product]],FIND(" ",Tabla2[[#This Row],[Product]])-3),Tabla2[[#This Row],[Product]])</f>
        <v>Men</v>
      </c>
      <c r="I2861" s="6">
        <v>25.000000000000011</v>
      </c>
      <c r="J2861" s="4">
        <v>4500</v>
      </c>
      <c r="K2861" s="6">
        <f>Tabla2[[#This Row],[Price per Unit]]*Tabla2[[#This Row],[Units Sold]]</f>
        <v>112500.00000000004</v>
      </c>
      <c r="L2861" s="52">
        <f>Tabla2[[#This Row],[Units Sold]]/Cálculos!$C$11</f>
        <v>1.8153498723809039E-4</v>
      </c>
      <c r="M2861" s="6">
        <f>Tabla2[[#This Row],[Total Sales]]-Tabla2[[#This Row],[Operating Profit]]</f>
        <v>73125.000000000029</v>
      </c>
      <c r="N2861" s="6">
        <v>39375.000000000015</v>
      </c>
      <c r="O2861" s="46">
        <f>Tabla2[[#This Row],[Operating Profit]]/Tabla2[[#This Row],[Total Sales]]</f>
        <v>0.35</v>
      </c>
      <c r="P2861" s="1" t="s">
        <v>82</v>
      </c>
    </row>
    <row r="2862" spans="1:16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3" t="str">
        <f>IFERROR(LEFT(Tabla2[[#This Row],[Product]],FIND(" ",Tabla2[[#This Row],[Product]])-3),Tabla2[[#This Row],[Product]])</f>
        <v>Men</v>
      </c>
      <c r="I2862" s="6">
        <v>15.000000000000014</v>
      </c>
      <c r="J2862" s="4">
        <v>2750</v>
      </c>
      <c r="K2862" s="6">
        <f>Tabla2[[#This Row],[Price per Unit]]*Tabla2[[#This Row],[Units Sold]]</f>
        <v>41250.000000000036</v>
      </c>
      <c r="L2862" s="52">
        <f>Tabla2[[#This Row],[Units Sold]]/Cálculos!$C$11</f>
        <v>1.109380477566108E-4</v>
      </c>
      <c r="M2862" s="6">
        <f>Tabla2[[#This Row],[Total Sales]]-Tabla2[[#This Row],[Operating Profit]]</f>
        <v>26812.500000000025</v>
      </c>
      <c r="N2862" s="6">
        <v>14437.500000000011</v>
      </c>
      <c r="O2862" s="46">
        <f>Tabla2[[#This Row],[Operating Profit]]/Tabla2[[#This Row],[Total Sales]]</f>
        <v>0.35</v>
      </c>
      <c r="P2862" s="1" t="s">
        <v>82</v>
      </c>
    </row>
    <row r="2863" spans="1:16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3" t="str">
        <f>IFERROR(LEFT(Tabla2[[#This Row],[Product]],FIND(" ",Tabla2[[#This Row],[Product]])-3),Tabla2[[#This Row],[Product]])</f>
        <v>Women</v>
      </c>
      <c r="I2863" s="6">
        <v>25.000000000000018</v>
      </c>
      <c r="J2863" s="4">
        <v>2200</v>
      </c>
      <c r="K2863" s="6">
        <f>Tabla2[[#This Row],[Price per Unit]]*Tabla2[[#This Row],[Units Sold]]</f>
        <v>55000.000000000036</v>
      </c>
      <c r="L2863" s="52">
        <f>Tabla2[[#This Row],[Units Sold]]/Cálculos!$C$11</f>
        <v>8.875043820528864E-5</v>
      </c>
      <c r="M2863" s="6">
        <f>Tabla2[[#This Row],[Total Sales]]-Tabla2[[#This Row],[Operating Profit]]</f>
        <v>35750.000000000029</v>
      </c>
      <c r="N2863" s="6">
        <v>19250.000000000011</v>
      </c>
      <c r="O2863" s="46">
        <f>Tabla2[[#This Row],[Operating Profit]]/Tabla2[[#This Row],[Total Sales]]</f>
        <v>0.35</v>
      </c>
      <c r="P2863" s="1" t="s">
        <v>82</v>
      </c>
    </row>
    <row r="2864" spans="1:16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3" t="str">
        <f>IFERROR(LEFT(Tabla2[[#This Row],[Product]],FIND(" ",Tabla2[[#This Row],[Product]])-3),Tabla2[[#This Row],[Product]])</f>
        <v>Women</v>
      </c>
      <c r="I2864" s="6">
        <v>55.000000000000014</v>
      </c>
      <c r="J2864" s="4">
        <v>2750</v>
      </c>
      <c r="K2864" s="6">
        <f>Tabla2[[#This Row],[Price per Unit]]*Tabla2[[#This Row],[Units Sold]]</f>
        <v>151250.00000000003</v>
      </c>
      <c r="L2864" s="52">
        <f>Tabla2[[#This Row],[Units Sold]]/Cálculos!$C$11</f>
        <v>1.109380477566108E-4</v>
      </c>
      <c r="M2864" s="6">
        <f>Tabla2[[#This Row],[Total Sales]]-Tabla2[[#This Row],[Operating Profit]]</f>
        <v>98312.500000000029</v>
      </c>
      <c r="N2864" s="6">
        <v>52937.500000000007</v>
      </c>
      <c r="O2864" s="46">
        <f>Tabla2[[#This Row],[Operating Profit]]/Tabla2[[#This Row],[Total Sales]]</f>
        <v>0.35</v>
      </c>
      <c r="P2864" s="1" t="s">
        <v>82</v>
      </c>
    </row>
    <row r="2865" spans="1:16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3" t="str">
        <f>IFERROR(LEFT(Tabla2[[#This Row],[Product]],FIND(" ",Tabla2[[#This Row],[Product]])-3),Tabla2[[#This Row],[Product]])</f>
        <v>Men</v>
      </c>
      <c r="I2865" s="6">
        <v>75.000000000000014</v>
      </c>
      <c r="J2865" s="4">
        <v>2500</v>
      </c>
      <c r="K2865" s="6">
        <f>Tabla2[[#This Row],[Price per Unit]]*Tabla2[[#This Row],[Units Sold]]</f>
        <v>187500.00000000003</v>
      </c>
      <c r="L2865" s="52">
        <f>Tabla2[[#This Row],[Units Sold]]/Cálculos!$C$11</f>
        <v>1.00852770687828E-4</v>
      </c>
      <c r="M2865" s="6">
        <f>Tabla2[[#This Row],[Total Sales]]-Tabla2[[#This Row],[Operating Profit]]</f>
        <v>121875.00000000003</v>
      </c>
      <c r="N2865" s="6">
        <v>65625</v>
      </c>
      <c r="O2865" s="46">
        <f>Tabla2[[#This Row],[Operating Profit]]/Tabla2[[#This Row],[Total Sales]]</f>
        <v>0.34999999999999992</v>
      </c>
      <c r="P2865" s="1" t="s">
        <v>82</v>
      </c>
    </row>
    <row r="2866" spans="1:16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3" t="str">
        <f>IFERROR(LEFT(Tabla2[[#This Row],[Product]],FIND(" ",Tabla2[[#This Row],[Product]])-3),Tabla2[[#This Row],[Product]])</f>
        <v>Women</v>
      </c>
      <c r="I2866" s="6">
        <v>75</v>
      </c>
      <c r="J2866" s="4">
        <v>3500</v>
      </c>
      <c r="K2866" s="6">
        <f>Tabla2[[#This Row],[Price per Unit]]*Tabla2[[#This Row],[Units Sold]]</f>
        <v>262500</v>
      </c>
      <c r="L2866" s="52">
        <f>Tabla2[[#This Row],[Units Sold]]/Cálculos!$C$11</f>
        <v>1.4119387896295921E-4</v>
      </c>
      <c r="M2866" s="6">
        <f>Tabla2[[#This Row],[Total Sales]]-Tabla2[[#This Row],[Operating Profit]]</f>
        <v>170625</v>
      </c>
      <c r="N2866" s="6">
        <v>91875</v>
      </c>
      <c r="O2866" s="46">
        <f>Tabla2[[#This Row],[Operating Profit]]/Tabla2[[#This Row],[Total Sales]]</f>
        <v>0.35</v>
      </c>
      <c r="P2866" s="1" t="s">
        <v>82</v>
      </c>
    </row>
    <row r="2867" spans="1:16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3" t="str">
        <f>IFERROR(LEFT(Tabla2[[#This Row],[Product]],FIND(" ",Tabla2[[#This Row],[Product]])-3),Tabla2[[#This Row],[Product]])</f>
        <v>Men</v>
      </c>
      <c r="I2867" s="6">
        <v>70</v>
      </c>
      <c r="J2867" s="4">
        <v>6000</v>
      </c>
      <c r="K2867" s="6">
        <f>Tabla2[[#This Row],[Price per Unit]]*Tabla2[[#This Row],[Units Sold]]</f>
        <v>420000</v>
      </c>
      <c r="L2867" s="52">
        <f>Tabla2[[#This Row],[Units Sold]]/Cálculos!$C$11</f>
        <v>2.4204664965078721E-4</v>
      </c>
      <c r="M2867" s="6">
        <f>Tabla2[[#This Row],[Total Sales]]-Tabla2[[#This Row],[Operating Profit]]</f>
        <v>273000</v>
      </c>
      <c r="N2867" s="6">
        <v>147000</v>
      </c>
      <c r="O2867" s="46">
        <f>Tabla2[[#This Row],[Operating Profit]]/Tabla2[[#This Row],[Total Sales]]</f>
        <v>0.35</v>
      </c>
      <c r="P2867" s="1" t="s">
        <v>82</v>
      </c>
    </row>
    <row r="2868" spans="1:16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3" t="str">
        <f>IFERROR(LEFT(Tabla2[[#This Row],[Product]],FIND(" ",Tabla2[[#This Row],[Product]])-3),Tabla2[[#This Row],[Product]])</f>
        <v>Men</v>
      </c>
      <c r="I2868" s="6">
        <v>60.000000000000007</v>
      </c>
      <c r="J2868" s="4">
        <v>4000</v>
      </c>
      <c r="K2868" s="6">
        <f>Tabla2[[#This Row],[Price per Unit]]*Tabla2[[#This Row],[Units Sold]]</f>
        <v>240000.00000000003</v>
      </c>
      <c r="L2868" s="52">
        <f>Tabla2[[#This Row],[Units Sold]]/Cálculos!$C$11</f>
        <v>1.6136443310052479E-4</v>
      </c>
      <c r="M2868" s="6">
        <f>Tabla2[[#This Row],[Total Sales]]-Tabla2[[#This Row],[Operating Profit]]</f>
        <v>156000.00000000003</v>
      </c>
      <c r="N2868" s="6">
        <v>84000</v>
      </c>
      <c r="O2868" s="46">
        <f>Tabla2[[#This Row],[Operating Profit]]/Tabla2[[#This Row],[Total Sales]]</f>
        <v>0.35</v>
      </c>
      <c r="P2868" s="1" t="s">
        <v>82</v>
      </c>
    </row>
    <row r="2869" spans="1:16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3" t="str">
        <f>IFERROR(LEFT(Tabla2[[#This Row],[Product]],FIND(" ",Tabla2[[#This Row],[Product]])-3),Tabla2[[#This Row],[Product]])</f>
        <v>Women</v>
      </c>
      <c r="I2869" s="6">
        <v>60.000000000000007</v>
      </c>
      <c r="J2869" s="4">
        <v>3500</v>
      </c>
      <c r="K2869" s="6">
        <f>Tabla2[[#This Row],[Price per Unit]]*Tabla2[[#This Row],[Units Sold]]</f>
        <v>210000.00000000003</v>
      </c>
      <c r="L2869" s="52">
        <f>Tabla2[[#This Row],[Units Sold]]/Cálculos!$C$11</f>
        <v>1.4119387896295921E-4</v>
      </c>
      <c r="M2869" s="6">
        <f>Tabla2[[#This Row],[Total Sales]]-Tabla2[[#This Row],[Operating Profit]]</f>
        <v>136500.00000000003</v>
      </c>
      <c r="N2869" s="6">
        <v>73500</v>
      </c>
      <c r="O2869" s="46">
        <f>Tabla2[[#This Row],[Operating Profit]]/Tabla2[[#This Row],[Total Sales]]</f>
        <v>0.35</v>
      </c>
      <c r="P2869" s="1" t="s">
        <v>82</v>
      </c>
    </row>
    <row r="2870" spans="1:16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3" t="str">
        <f>IFERROR(LEFT(Tabla2[[#This Row],[Product]],FIND(" ",Tabla2[[#This Row],[Product]])-3),Tabla2[[#This Row],[Product]])</f>
        <v>Women</v>
      </c>
      <c r="I2870" s="6">
        <v>60.000000000000007</v>
      </c>
      <c r="J2870" s="4">
        <v>3000</v>
      </c>
      <c r="K2870" s="6">
        <f>Tabla2[[#This Row],[Price per Unit]]*Tabla2[[#This Row],[Units Sold]]</f>
        <v>180000.00000000003</v>
      </c>
      <c r="L2870" s="52">
        <f>Tabla2[[#This Row],[Units Sold]]/Cálculos!$C$11</f>
        <v>1.210233248253936E-4</v>
      </c>
      <c r="M2870" s="6">
        <f>Tabla2[[#This Row],[Total Sales]]-Tabla2[[#This Row],[Operating Profit]]</f>
        <v>117000.00000000003</v>
      </c>
      <c r="N2870" s="6">
        <v>63000.000000000007</v>
      </c>
      <c r="O2870" s="46">
        <f>Tabla2[[#This Row],[Operating Profit]]/Tabla2[[#This Row],[Total Sales]]</f>
        <v>0.35</v>
      </c>
      <c r="P2870" s="1" t="s">
        <v>82</v>
      </c>
    </row>
    <row r="2871" spans="1:16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3" t="str">
        <f>IFERROR(LEFT(Tabla2[[#This Row],[Product]],FIND(" ",Tabla2[[#This Row],[Product]])-3),Tabla2[[#This Row],[Product]])</f>
        <v>Men</v>
      </c>
      <c r="I2871" s="6">
        <v>70</v>
      </c>
      <c r="J2871" s="4">
        <v>3000</v>
      </c>
      <c r="K2871" s="6">
        <f>Tabla2[[#This Row],[Price per Unit]]*Tabla2[[#This Row],[Units Sold]]</f>
        <v>210000</v>
      </c>
      <c r="L2871" s="52">
        <f>Tabla2[[#This Row],[Units Sold]]/Cálculos!$C$11</f>
        <v>1.210233248253936E-4</v>
      </c>
      <c r="M2871" s="6">
        <f>Tabla2[[#This Row],[Total Sales]]-Tabla2[[#This Row],[Operating Profit]]</f>
        <v>136500</v>
      </c>
      <c r="N2871" s="6">
        <v>73500</v>
      </c>
      <c r="O2871" s="46">
        <f>Tabla2[[#This Row],[Operating Profit]]/Tabla2[[#This Row],[Total Sales]]</f>
        <v>0.35</v>
      </c>
      <c r="P2871" s="1" t="s">
        <v>82</v>
      </c>
    </row>
    <row r="2872" spans="1:16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3" t="str">
        <f>IFERROR(LEFT(Tabla2[[#This Row],[Product]],FIND(" ",Tabla2[[#This Row],[Product]])-3),Tabla2[[#This Row],[Product]])</f>
        <v>Women</v>
      </c>
      <c r="I2872" s="6">
        <v>75</v>
      </c>
      <c r="J2872" s="4">
        <v>4000</v>
      </c>
      <c r="K2872" s="6">
        <f>Tabla2[[#This Row],[Price per Unit]]*Tabla2[[#This Row],[Units Sold]]</f>
        <v>300000</v>
      </c>
      <c r="L2872" s="52">
        <f>Tabla2[[#This Row],[Units Sold]]/Cálculos!$C$11</f>
        <v>1.6136443310052479E-4</v>
      </c>
      <c r="M2872" s="6">
        <f>Tabla2[[#This Row],[Total Sales]]-Tabla2[[#This Row],[Operating Profit]]</f>
        <v>195000</v>
      </c>
      <c r="N2872" s="6">
        <v>105000</v>
      </c>
      <c r="O2872" s="46">
        <f>Tabla2[[#This Row],[Operating Profit]]/Tabla2[[#This Row],[Total Sales]]</f>
        <v>0.35</v>
      </c>
      <c r="P2872" s="1" t="s">
        <v>82</v>
      </c>
    </row>
    <row r="2873" spans="1:16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3" t="str">
        <f>IFERROR(LEFT(Tabla2[[#This Row],[Product]],FIND(" ",Tabla2[[#This Row],[Product]])-3),Tabla2[[#This Row],[Product]])</f>
        <v>Men</v>
      </c>
      <c r="I2873" s="6">
        <v>40</v>
      </c>
      <c r="J2873" s="4">
        <v>4750</v>
      </c>
      <c r="K2873" s="6">
        <f>Tabla2[[#This Row],[Price per Unit]]*Tabla2[[#This Row],[Units Sold]]</f>
        <v>190000</v>
      </c>
      <c r="L2873" s="52">
        <f>Tabla2[[#This Row],[Units Sold]]/Cálculos!$C$11</f>
        <v>1.9162026430687319E-4</v>
      </c>
      <c r="M2873" s="6">
        <f>Tabla2[[#This Row],[Total Sales]]-Tabla2[[#This Row],[Operating Profit]]</f>
        <v>123500</v>
      </c>
      <c r="N2873" s="6">
        <v>66500</v>
      </c>
      <c r="O2873" s="46">
        <f>Tabla2[[#This Row],[Operating Profit]]/Tabla2[[#This Row],[Total Sales]]</f>
        <v>0.35</v>
      </c>
      <c r="P2873" s="1" t="s">
        <v>82</v>
      </c>
    </row>
    <row r="2874" spans="1:16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3" t="str">
        <f>IFERROR(LEFT(Tabla2[[#This Row],[Product]],FIND(" ",Tabla2[[#This Row],[Product]])-3),Tabla2[[#This Row],[Product]])</f>
        <v>Men</v>
      </c>
      <c r="I2874" s="6">
        <v>40</v>
      </c>
      <c r="J2874" s="4">
        <v>2750</v>
      </c>
      <c r="K2874" s="6">
        <f>Tabla2[[#This Row],[Price per Unit]]*Tabla2[[#This Row],[Units Sold]]</f>
        <v>110000</v>
      </c>
      <c r="L2874" s="52">
        <f>Tabla2[[#This Row],[Units Sold]]/Cálculos!$C$11</f>
        <v>1.109380477566108E-4</v>
      </c>
      <c r="M2874" s="6">
        <f>Tabla2[[#This Row],[Total Sales]]-Tabla2[[#This Row],[Operating Profit]]</f>
        <v>77000</v>
      </c>
      <c r="N2874" s="6">
        <v>33000</v>
      </c>
      <c r="O2874" s="46">
        <f>Tabla2[[#This Row],[Operating Profit]]/Tabla2[[#This Row],[Total Sales]]</f>
        <v>0.3</v>
      </c>
      <c r="P2874" s="1" t="s">
        <v>82</v>
      </c>
    </row>
    <row r="2875" spans="1:16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3" t="str">
        <f>IFERROR(LEFT(Tabla2[[#This Row],[Product]],FIND(" ",Tabla2[[#This Row],[Product]])-3),Tabla2[[#This Row],[Product]])</f>
        <v>Women</v>
      </c>
      <c r="I2875" s="6">
        <v>30.000000000000004</v>
      </c>
      <c r="J2875" s="4">
        <v>2750</v>
      </c>
      <c r="K2875" s="6">
        <f>Tabla2[[#This Row],[Price per Unit]]*Tabla2[[#This Row],[Units Sold]]</f>
        <v>82500.000000000015</v>
      </c>
      <c r="L2875" s="52">
        <f>Tabla2[[#This Row],[Units Sold]]/Cálculos!$C$11</f>
        <v>1.109380477566108E-4</v>
      </c>
      <c r="M2875" s="6">
        <f>Tabla2[[#This Row],[Total Sales]]-Tabla2[[#This Row],[Operating Profit]]</f>
        <v>57750.000000000015</v>
      </c>
      <c r="N2875" s="6">
        <v>24750.000000000004</v>
      </c>
      <c r="O2875" s="46">
        <f>Tabla2[[#This Row],[Operating Profit]]/Tabla2[[#This Row],[Total Sales]]</f>
        <v>0.3</v>
      </c>
      <c r="P2875" s="1" t="s">
        <v>82</v>
      </c>
    </row>
    <row r="2876" spans="1:16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3" t="str">
        <f>IFERROR(LEFT(Tabla2[[#This Row],[Product]],FIND(" ",Tabla2[[#This Row],[Product]])-3),Tabla2[[#This Row],[Product]])</f>
        <v>Women</v>
      </c>
      <c r="I2876" s="6">
        <v>35</v>
      </c>
      <c r="J2876" s="4">
        <v>1250</v>
      </c>
      <c r="K2876" s="6">
        <f>Tabla2[[#This Row],[Price per Unit]]*Tabla2[[#This Row],[Units Sold]]</f>
        <v>43750</v>
      </c>
      <c r="L2876" s="52">
        <f>Tabla2[[#This Row],[Units Sold]]/Cálculos!$C$11</f>
        <v>5.0426385343913999E-5</v>
      </c>
      <c r="M2876" s="6">
        <f>Tabla2[[#This Row],[Total Sales]]-Tabla2[[#This Row],[Operating Profit]]</f>
        <v>30625</v>
      </c>
      <c r="N2876" s="6">
        <v>13125</v>
      </c>
      <c r="O2876" s="46">
        <f>Tabla2[[#This Row],[Operating Profit]]/Tabla2[[#This Row],[Total Sales]]</f>
        <v>0.3</v>
      </c>
      <c r="P2876" s="1" t="s">
        <v>82</v>
      </c>
    </row>
    <row r="2877" spans="1:16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3" t="str">
        <f>IFERROR(LEFT(Tabla2[[#This Row],[Product]],FIND(" ",Tabla2[[#This Row],[Product]])-3),Tabla2[[#This Row],[Product]])</f>
        <v>Men</v>
      </c>
      <c r="I2877" s="6">
        <v>49.999999999999993</v>
      </c>
      <c r="J2877" s="4">
        <v>1750</v>
      </c>
      <c r="K2877" s="6">
        <f>Tabla2[[#This Row],[Price per Unit]]*Tabla2[[#This Row],[Units Sold]]</f>
        <v>87499.999999999985</v>
      </c>
      <c r="L2877" s="52">
        <f>Tabla2[[#This Row],[Units Sold]]/Cálculos!$C$11</f>
        <v>7.0596939481479604E-5</v>
      </c>
      <c r="M2877" s="6">
        <f>Tabla2[[#This Row],[Total Sales]]-Tabla2[[#This Row],[Operating Profit]]</f>
        <v>56874.999999999993</v>
      </c>
      <c r="N2877" s="6">
        <v>30624.999999999993</v>
      </c>
      <c r="O2877" s="46">
        <f>Tabla2[[#This Row],[Operating Profit]]/Tabla2[[#This Row],[Total Sales]]</f>
        <v>0.35</v>
      </c>
      <c r="P2877" s="1" t="s">
        <v>82</v>
      </c>
    </row>
    <row r="2878" spans="1:16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3" t="str">
        <f>IFERROR(LEFT(Tabla2[[#This Row],[Product]],FIND(" ",Tabla2[[#This Row],[Product]])-3),Tabla2[[#This Row],[Product]])</f>
        <v>Women</v>
      </c>
      <c r="I2878" s="6">
        <v>40</v>
      </c>
      <c r="J2878" s="4">
        <v>2750</v>
      </c>
      <c r="K2878" s="6">
        <f>Tabla2[[#This Row],[Price per Unit]]*Tabla2[[#This Row],[Units Sold]]</f>
        <v>110000</v>
      </c>
      <c r="L2878" s="52">
        <f>Tabla2[[#This Row],[Units Sold]]/Cálculos!$C$11</f>
        <v>1.109380477566108E-4</v>
      </c>
      <c r="M2878" s="6">
        <f>Tabla2[[#This Row],[Total Sales]]-Tabla2[[#This Row],[Operating Profit]]</f>
        <v>66000</v>
      </c>
      <c r="N2878" s="6">
        <v>44000</v>
      </c>
      <c r="O2878" s="46">
        <f>Tabla2[[#This Row],[Operating Profit]]/Tabla2[[#This Row],[Total Sales]]</f>
        <v>0.4</v>
      </c>
      <c r="P2878" s="1" t="s">
        <v>82</v>
      </c>
    </row>
    <row r="2879" spans="1:16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3" t="str">
        <f>IFERROR(LEFT(Tabla2[[#This Row],[Product]],FIND(" ",Tabla2[[#This Row],[Product]])-3),Tabla2[[#This Row],[Product]])</f>
        <v>Men</v>
      </c>
      <c r="I2879" s="6">
        <v>40</v>
      </c>
      <c r="J2879" s="4">
        <v>5250</v>
      </c>
      <c r="K2879" s="6">
        <f>Tabla2[[#This Row],[Price per Unit]]*Tabla2[[#This Row],[Units Sold]]</f>
        <v>210000</v>
      </c>
      <c r="L2879" s="52">
        <f>Tabla2[[#This Row],[Units Sold]]/Cálculos!$C$11</f>
        <v>2.117908184444388E-4</v>
      </c>
      <c r="M2879" s="6">
        <f>Tabla2[[#This Row],[Total Sales]]-Tabla2[[#This Row],[Operating Profit]]</f>
        <v>136500</v>
      </c>
      <c r="N2879" s="6">
        <v>73500</v>
      </c>
      <c r="O2879" s="46">
        <f>Tabla2[[#This Row],[Operating Profit]]/Tabla2[[#This Row],[Total Sales]]</f>
        <v>0.35</v>
      </c>
      <c r="P2879" s="1" t="s">
        <v>82</v>
      </c>
    </row>
    <row r="2880" spans="1:16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3" t="str">
        <f>IFERROR(LEFT(Tabla2[[#This Row],[Product]],FIND(" ",Tabla2[[#This Row],[Product]])-3),Tabla2[[#This Row],[Product]])</f>
        <v>Men</v>
      </c>
      <c r="I2880" s="6">
        <v>40</v>
      </c>
      <c r="J2880" s="4">
        <v>1750</v>
      </c>
      <c r="K2880" s="6">
        <f>Tabla2[[#This Row],[Price per Unit]]*Tabla2[[#This Row],[Units Sold]]</f>
        <v>70000</v>
      </c>
      <c r="L2880" s="52">
        <f>Tabla2[[#This Row],[Units Sold]]/Cálculos!$C$11</f>
        <v>7.0596939481479604E-5</v>
      </c>
      <c r="M2880" s="6">
        <f>Tabla2[[#This Row],[Total Sales]]-Tabla2[[#This Row],[Operating Profit]]</f>
        <v>49000</v>
      </c>
      <c r="N2880" s="6">
        <v>21000</v>
      </c>
      <c r="O2880" s="46">
        <f>Tabla2[[#This Row],[Operating Profit]]/Tabla2[[#This Row],[Total Sales]]</f>
        <v>0.3</v>
      </c>
      <c r="P2880" s="1" t="s">
        <v>82</v>
      </c>
    </row>
    <row r="2881" spans="1:16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3" t="str">
        <f>IFERROR(LEFT(Tabla2[[#This Row],[Product]],FIND(" ",Tabla2[[#This Row],[Product]])-3),Tabla2[[#This Row],[Product]])</f>
        <v>Women</v>
      </c>
      <c r="I2881" s="6">
        <v>30.000000000000004</v>
      </c>
      <c r="J2881" s="4">
        <v>2250</v>
      </c>
      <c r="K2881" s="6">
        <f>Tabla2[[#This Row],[Price per Unit]]*Tabla2[[#This Row],[Units Sold]]</f>
        <v>67500.000000000015</v>
      </c>
      <c r="L2881" s="52">
        <f>Tabla2[[#This Row],[Units Sold]]/Cálculos!$C$11</f>
        <v>9.0767493619045195E-5</v>
      </c>
      <c r="M2881" s="6">
        <f>Tabla2[[#This Row],[Total Sales]]-Tabla2[[#This Row],[Operating Profit]]</f>
        <v>47250.000000000015</v>
      </c>
      <c r="N2881" s="6">
        <v>20250.000000000004</v>
      </c>
      <c r="O2881" s="46">
        <f>Tabla2[[#This Row],[Operating Profit]]/Tabla2[[#This Row],[Total Sales]]</f>
        <v>0.3</v>
      </c>
      <c r="P2881" s="1" t="s">
        <v>82</v>
      </c>
    </row>
    <row r="2882" spans="1:16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3" t="str">
        <f>IFERROR(LEFT(Tabla2[[#This Row],[Product]],FIND(" ",Tabla2[[#This Row],[Product]])-3),Tabla2[[#This Row],[Product]])</f>
        <v>Women</v>
      </c>
      <c r="I2882" s="6">
        <v>35</v>
      </c>
      <c r="J2882" s="4">
        <v>1000</v>
      </c>
      <c r="K2882" s="6">
        <f>Tabla2[[#This Row],[Price per Unit]]*Tabla2[[#This Row],[Units Sold]]</f>
        <v>35000</v>
      </c>
      <c r="L2882" s="52">
        <f>Tabla2[[#This Row],[Units Sold]]/Cálculos!$C$11</f>
        <v>4.0341108275131196E-5</v>
      </c>
      <c r="M2882" s="6">
        <f>Tabla2[[#This Row],[Total Sales]]-Tabla2[[#This Row],[Operating Profit]]</f>
        <v>24500</v>
      </c>
      <c r="N2882" s="6">
        <v>10500</v>
      </c>
      <c r="O2882" s="46">
        <f>Tabla2[[#This Row],[Operating Profit]]/Tabla2[[#This Row],[Total Sales]]</f>
        <v>0.3</v>
      </c>
      <c r="P2882" s="1" t="s">
        <v>82</v>
      </c>
    </row>
    <row r="2883" spans="1:16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3" t="str">
        <f>IFERROR(LEFT(Tabla2[[#This Row],[Product]],FIND(" ",Tabla2[[#This Row],[Product]])-3),Tabla2[[#This Row],[Product]])</f>
        <v>Men</v>
      </c>
      <c r="I2883" s="6">
        <v>49.999999999999993</v>
      </c>
      <c r="J2883" s="4">
        <v>1750</v>
      </c>
      <c r="K2883" s="6">
        <f>Tabla2[[#This Row],[Price per Unit]]*Tabla2[[#This Row],[Units Sold]]</f>
        <v>87499.999999999985</v>
      </c>
      <c r="L2883" s="52">
        <f>Tabla2[[#This Row],[Units Sold]]/Cálculos!$C$11</f>
        <v>7.0596939481479604E-5</v>
      </c>
      <c r="M2883" s="6">
        <f>Tabla2[[#This Row],[Total Sales]]-Tabla2[[#This Row],[Operating Profit]]</f>
        <v>56874.999999999993</v>
      </c>
      <c r="N2883" s="6">
        <v>30624.999999999993</v>
      </c>
      <c r="O2883" s="46">
        <f>Tabla2[[#This Row],[Operating Profit]]/Tabla2[[#This Row],[Total Sales]]</f>
        <v>0.35</v>
      </c>
      <c r="P2883" s="1" t="s">
        <v>82</v>
      </c>
    </row>
    <row r="2884" spans="1:16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3" t="str">
        <f>IFERROR(LEFT(Tabla2[[#This Row],[Product]],FIND(" ",Tabla2[[#This Row],[Product]])-3),Tabla2[[#This Row],[Product]])</f>
        <v>Women</v>
      </c>
      <c r="I2884" s="6">
        <v>35</v>
      </c>
      <c r="J2884" s="4">
        <v>2750</v>
      </c>
      <c r="K2884" s="6">
        <f>Tabla2[[#This Row],[Price per Unit]]*Tabla2[[#This Row],[Units Sold]]</f>
        <v>96250</v>
      </c>
      <c r="L2884" s="52">
        <f>Tabla2[[#This Row],[Units Sold]]/Cálculos!$C$11</f>
        <v>1.109380477566108E-4</v>
      </c>
      <c r="M2884" s="6">
        <f>Tabla2[[#This Row],[Total Sales]]-Tabla2[[#This Row],[Operating Profit]]</f>
        <v>57750</v>
      </c>
      <c r="N2884" s="6">
        <v>38500</v>
      </c>
      <c r="O2884" s="46">
        <f>Tabla2[[#This Row],[Operating Profit]]/Tabla2[[#This Row],[Total Sales]]</f>
        <v>0.4</v>
      </c>
      <c r="P2884" s="1" t="s">
        <v>82</v>
      </c>
    </row>
    <row r="2885" spans="1:16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3" t="str">
        <f>IFERROR(LEFT(Tabla2[[#This Row],[Product]],FIND(" ",Tabla2[[#This Row],[Product]])-3),Tabla2[[#This Row],[Product]])</f>
        <v>Men</v>
      </c>
      <c r="I2885" s="6">
        <v>40</v>
      </c>
      <c r="J2885" s="4">
        <v>4950</v>
      </c>
      <c r="K2885" s="6">
        <f>Tabla2[[#This Row],[Price per Unit]]*Tabla2[[#This Row],[Units Sold]]</f>
        <v>198000</v>
      </c>
      <c r="L2885" s="52">
        <f>Tabla2[[#This Row],[Units Sold]]/Cálculos!$C$11</f>
        <v>1.9968848596189944E-4</v>
      </c>
      <c r="M2885" s="6">
        <f>Tabla2[[#This Row],[Total Sales]]-Tabla2[[#This Row],[Operating Profit]]</f>
        <v>128700</v>
      </c>
      <c r="N2885" s="6">
        <v>69300</v>
      </c>
      <c r="O2885" s="46">
        <f>Tabla2[[#This Row],[Operating Profit]]/Tabla2[[#This Row],[Total Sales]]</f>
        <v>0.35</v>
      </c>
      <c r="P2885" s="1" t="s">
        <v>82</v>
      </c>
    </row>
    <row r="2886" spans="1:16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3" t="str">
        <f>IFERROR(LEFT(Tabla2[[#This Row],[Product]],FIND(" ",Tabla2[[#This Row],[Product]])-3),Tabla2[[#This Row],[Product]])</f>
        <v>Men</v>
      </c>
      <c r="I2886" s="6">
        <v>40</v>
      </c>
      <c r="J2886" s="4">
        <v>2000</v>
      </c>
      <c r="K2886" s="6">
        <f>Tabla2[[#This Row],[Price per Unit]]*Tabla2[[#This Row],[Units Sold]]</f>
        <v>80000</v>
      </c>
      <c r="L2886" s="52">
        <f>Tabla2[[#This Row],[Units Sold]]/Cálculos!$C$11</f>
        <v>8.0682216550262393E-5</v>
      </c>
      <c r="M2886" s="6">
        <f>Tabla2[[#This Row],[Total Sales]]-Tabla2[[#This Row],[Operating Profit]]</f>
        <v>56000</v>
      </c>
      <c r="N2886" s="6">
        <v>24000</v>
      </c>
      <c r="O2886" s="46">
        <f>Tabla2[[#This Row],[Operating Profit]]/Tabla2[[#This Row],[Total Sales]]</f>
        <v>0.3</v>
      </c>
      <c r="P2886" s="1" t="s">
        <v>82</v>
      </c>
    </row>
    <row r="2887" spans="1:16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3" t="str">
        <f>IFERROR(LEFT(Tabla2[[#This Row],[Product]],FIND(" ",Tabla2[[#This Row],[Product]])-3),Tabla2[[#This Row],[Product]])</f>
        <v>Women</v>
      </c>
      <c r="I2887" s="6">
        <v>30.000000000000004</v>
      </c>
      <c r="J2887" s="4">
        <v>2250</v>
      </c>
      <c r="K2887" s="6">
        <f>Tabla2[[#This Row],[Price per Unit]]*Tabla2[[#This Row],[Units Sold]]</f>
        <v>67500.000000000015</v>
      </c>
      <c r="L2887" s="52">
        <f>Tabla2[[#This Row],[Units Sold]]/Cálculos!$C$11</f>
        <v>9.0767493619045195E-5</v>
      </c>
      <c r="M2887" s="6">
        <f>Tabla2[[#This Row],[Total Sales]]-Tabla2[[#This Row],[Operating Profit]]</f>
        <v>47250.000000000015</v>
      </c>
      <c r="N2887" s="6">
        <v>20250.000000000004</v>
      </c>
      <c r="O2887" s="46">
        <f>Tabla2[[#This Row],[Operating Profit]]/Tabla2[[#This Row],[Total Sales]]</f>
        <v>0.3</v>
      </c>
      <c r="P2887" s="1" t="s">
        <v>82</v>
      </c>
    </row>
    <row r="2888" spans="1:16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3" t="str">
        <f>IFERROR(LEFT(Tabla2[[#This Row],[Product]],FIND(" ",Tabla2[[#This Row],[Product]])-3),Tabla2[[#This Row],[Product]])</f>
        <v>Women</v>
      </c>
      <c r="I2888" s="6">
        <v>35</v>
      </c>
      <c r="J2888" s="4">
        <v>750</v>
      </c>
      <c r="K2888" s="6">
        <f>Tabla2[[#This Row],[Price per Unit]]*Tabla2[[#This Row],[Units Sold]]</f>
        <v>26250</v>
      </c>
      <c r="L2888" s="52">
        <f>Tabla2[[#This Row],[Units Sold]]/Cálculos!$C$11</f>
        <v>3.0255831206348401E-5</v>
      </c>
      <c r="M2888" s="6">
        <f>Tabla2[[#This Row],[Total Sales]]-Tabla2[[#This Row],[Operating Profit]]</f>
        <v>18375</v>
      </c>
      <c r="N2888" s="6">
        <v>7875</v>
      </c>
      <c r="O2888" s="46">
        <f>Tabla2[[#This Row],[Operating Profit]]/Tabla2[[#This Row],[Total Sales]]</f>
        <v>0.3</v>
      </c>
      <c r="P2888" s="1" t="s">
        <v>82</v>
      </c>
    </row>
    <row r="2889" spans="1:16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3" t="str">
        <f>IFERROR(LEFT(Tabla2[[#This Row],[Product]],FIND(" ",Tabla2[[#This Row],[Product]])-3),Tabla2[[#This Row],[Product]])</f>
        <v>Men</v>
      </c>
      <c r="I2889" s="6">
        <v>50</v>
      </c>
      <c r="J2889" s="4">
        <v>1250</v>
      </c>
      <c r="K2889" s="6">
        <f>Tabla2[[#This Row],[Price per Unit]]*Tabla2[[#This Row],[Units Sold]]</f>
        <v>62500</v>
      </c>
      <c r="L2889" s="52">
        <f>Tabla2[[#This Row],[Units Sold]]/Cálculos!$C$11</f>
        <v>5.0426385343913999E-5</v>
      </c>
      <c r="M2889" s="6">
        <f>Tabla2[[#This Row],[Total Sales]]-Tabla2[[#This Row],[Operating Profit]]</f>
        <v>40625</v>
      </c>
      <c r="N2889" s="6">
        <v>21875</v>
      </c>
      <c r="O2889" s="46">
        <f>Tabla2[[#This Row],[Operating Profit]]/Tabla2[[#This Row],[Total Sales]]</f>
        <v>0.35</v>
      </c>
      <c r="P2889" s="1" t="s">
        <v>82</v>
      </c>
    </row>
    <row r="2890" spans="1:16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3" t="str">
        <f>IFERROR(LEFT(Tabla2[[#This Row],[Product]],FIND(" ",Tabla2[[#This Row],[Product]])-3),Tabla2[[#This Row],[Product]])</f>
        <v>Women</v>
      </c>
      <c r="I2890" s="6">
        <v>40</v>
      </c>
      <c r="J2890" s="4">
        <v>2250</v>
      </c>
      <c r="K2890" s="6">
        <f>Tabla2[[#This Row],[Price per Unit]]*Tabla2[[#This Row],[Units Sold]]</f>
        <v>90000</v>
      </c>
      <c r="L2890" s="52">
        <f>Tabla2[[#This Row],[Units Sold]]/Cálculos!$C$11</f>
        <v>9.0767493619045195E-5</v>
      </c>
      <c r="M2890" s="6">
        <f>Tabla2[[#This Row],[Total Sales]]-Tabla2[[#This Row],[Operating Profit]]</f>
        <v>54000</v>
      </c>
      <c r="N2890" s="6">
        <v>36000</v>
      </c>
      <c r="O2890" s="46">
        <f>Tabla2[[#This Row],[Operating Profit]]/Tabla2[[#This Row],[Total Sales]]</f>
        <v>0.4</v>
      </c>
      <c r="P2890" s="1" t="s">
        <v>82</v>
      </c>
    </row>
    <row r="2891" spans="1:16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3" t="str">
        <f>IFERROR(LEFT(Tabla2[[#This Row],[Product]],FIND(" ",Tabla2[[#This Row],[Product]])-3),Tabla2[[#This Row],[Product]])</f>
        <v>Men</v>
      </c>
      <c r="I2891" s="6">
        <v>40</v>
      </c>
      <c r="J2891" s="4">
        <v>4500</v>
      </c>
      <c r="K2891" s="6">
        <f>Tabla2[[#This Row],[Price per Unit]]*Tabla2[[#This Row],[Units Sold]]</f>
        <v>180000</v>
      </c>
      <c r="L2891" s="52">
        <f>Tabla2[[#This Row],[Units Sold]]/Cálculos!$C$11</f>
        <v>1.8153498723809039E-4</v>
      </c>
      <c r="M2891" s="6">
        <f>Tabla2[[#This Row],[Total Sales]]-Tabla2[[#This Row],[Operating Profit]]</f>
        <v>117000</v>
      </c>
      <c r="N2891" s="6">
        <v>62999.999999999993</v>
      </c>
      <c r="O2891" s="46">
        <f>Tabla2[[#This Row],[Operating Profit]]/Tabla2[[#This Row],[Total Sales]]</f>
        <v>0.35</v>
      </c>
      <c r="P2891" s="1" t="s">
        <v>82</v>
      </c>
    </row>
    <row r="2892" spans="1:16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3" t="str">
        <f>IFERROR(LEFT(Tabla2[[#This Row],[Product]],FIND(" ",Tabla2[[#This Row],[Product]])-3),Tabla2[[#This Row],[Product]])</f>
        <v>Men</v>
      </c>
      <c r="I2892" s="6">
        <v>40</v>
      </c>
      <c r="J2892" s="4">
        <v>1500</v>
      </c>
      <c r="K2892" s="6">
        <f>Tabla2[[#This Row],[Price per Unit]]*Tabla2[[#This Row],[Units Sold]]</f>
        <v>60000</v>
      </c>
      <c r="L2892" s="52">
        <f>Tabla2[[#This Row],[Units Sold]]/Cálculos!$C$11</f>
        <v>6.0511662412696801E-5</v>
      </c>
      <c r="M2892" s="6">
        <f>Tabla2[[#This Row],[Total Sales]]-Tabla2[[#This Row],[Operating Profit]]</f>
        <v>42000</v>
      </c>
      <c r="N2892" s="6">
        <v>18000</v>
      </c>
      <c r="O2892" s="46">
        <f>Tabla2[[#This Row],[Operating Profit]]/Tabla2[[#This Row],[Total Sales]]</f>
        <v>0.3</v>
      </c>
      <c r="P2892" s="1" t="s">
        <v>82</v>
      </c>
    </row>
    <row r="2893" spans="1:16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3" t="str">
        <f>IFERROR(LEFT(Tabla2[[#This Row],[Product]],FIND(" ",Tabla2[[#This Row],[Product]])-3),Tabla2[[#This Row],[Product]])</f>
        <v>Women</v>
      </c>
      <c r="I2893" s="6">
        <v>30.000000000000004</v>
      </c>
      <c r="J2893" s="4">
        <v>1500</v>
      </c>
      <c r="K2893" s="6">
        <f>Tabla2[[#This Row],[Price per Unit]]*Tabla2[[#This Row],[Units Sold]]</f>
        <v>45000.000000000007</v>
      </c>
      <c r="L2893" s="52">
        <f>Tabla2[[#This Row],[Units Sold]]/Cálculos!$C$11</f>
        <v>6.0511662412696801E-5</v>
      </c>
      <c r="M2893" s="6">
        <f>Tabla2[[#This Row],[Total Sales]]-Tabla2[[#This Row],[Operating Profit]]</f>
        <v>31500.000000000007</v>
      </c>
      <c r="N2893" s="6">
        <v>13500.000000000002</v>
      </c>
      <c r="O2893" s="46">
        <f>Tabla2[[#This Row],[Operating Profit]]/Tabla2[[#This Row],[Total Sales]]</f>
        <v>0.3</v>
      </c>
      <c r="P2893" s="1" t="s">
        <v>82</v>
      </c>
    </row>
    <row r="2894" spans="1:16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3" t="str">
        <f>IFERROR(LEFT(Tabla2[[#This Row],[Product]],FIND(" ",Tabla2[[#This Row],[Product]])-3),Tabla2[[#This Row],[Product]])</f>
        <v>Women</v>
      </c>
      <c r="I2894" s="6">
        <v>35</v>
      </c>
      <c r="J2894" s="4">
        <v>750</v>
      </c>
      <c r="K2894" s="6">
        <f>Tabla2[[#This Row],[Price per Unit]]*Tabla2[[#This Row],[Units Sold]]</f>
        <v>26250</v>
      </c>
      <c r="L2894" s="52">
        <f>Tabla2[[#This Row],[Units Sold]]/Cálculos!$C$11</f>
        <v>3.0255831206348401E-5</v>
      </c>
      <c r="M2894" s="6">
        <f>Tabla2[[#This Row],[Total Sales]]-Tabla2[[#This Row],[Operating Profit]]</f>
        <v>18375</v>
      </c>
      <c r="N2894" s="6">
        <v>7875</v>
      </c>
      <c r="O2894" s="46">
        <f>Tabla2[[#This Row],[Operating Profit]]/Tabla2[[#This Row],[Total Sales]]</f>
        <v>0.3</v>
      </c>
      <c r="P2894" s="1" t="s">
        <v>82</v>
      </c>
    </row>
    <row r="2895" spans="1:16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3" t="str">
        <f>IFERROR(LEFT(Tabla2[[#This Row],[Product]],FIND(" ",Tabla2[[#This Row],[Product]])-3),Tabla2[[#This Row],[Product]])</f>
        <v>Men</v>
      </c>
      <c r="I2895" s="6">
        <v>60</v>
      </c>
      <c r="J2895" s="4">
        <v>1000</v>
      </c>
      <c r="K2895" s="6">
        <f>Tabla2[[#This Row],[Price per Unit]]*Tabla2[[#This Row],[Units Sold]]</f>
        <v>60000</v>
      </c>
      <c r="L2895" s="52">
        <f>Tabla2[[#This Row],[Units Sold]]/Cálculos!$C$11</f>
        <v>4.0341108275131196E-5</v>
      </c>
      <c r="M2895" s="6">
        <f>Tabla2[[#This Row],[Total Sales]]-Tabla2[[#This Row],[Operating Profit]]</f>
        <v>39000</v>
      </c>
      <c r="N2895" s="6">
        <v>21000</v>
      </c>
      <c r="O2895" s="46">
        <f>Tabla2[[#This Row],[Operating Profit]]/Tabla2[[#This Row],[Total Sales]]</f>
        <v>0.35</v>
      </c>
      <c r="P2895" s="1" t="s">
        <v>82</v>
      </c>
    </row>
    <row r="2896" spans="1:16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3" t="str">
        <f>IFERROR(LEFT(Tabla2[[#This Row],[Product]],FIND(" ",Tabla2[[#This Row],[Product]])-3),Tabla2[[#This Row],[Product]])</f>
        <v>Women</v>
      </c>
      <c r="I2896" s="6">
        <v>50</v>
      </c>
      <c r="J2896" s="4">
        <v>2250</v>
      </c>
      <c r="K2896" s="6">
        <f>Tabla2[[#This Row],[Price per Unit]]*Tabla2[[#This Row],[Units Sold]]</f>
        <v>112500</v>
      </c>
      <c r="L2896" s="52">
        <f>Tabla2[[#This Row],[Units Sold]]/Cálculos!$C$11</f>
        <v>9.0767493619045195E-5</v>
      </c>
      <c r="M2896" s="6">
        <f>Tabla2[[#This Row],[Total Sales]]-Tabla2[[#This Row],[Operating Profit]]</f>
        <v>67500</v>
      </c>
      <c r="N2896" s="6">
        <v>45000</v>
      </c>
      <c r="O2896" s="46">
        <f>Tabla2[[#This Row],[Operating Profit]]/Tabla2[[#This Row],[Total Sales]]</f>
        <v>0.4</v>
      </c>
      <c r="P2896" s="1" t="s">
        <v>82</v>
      </c>
    </row>
    <row r="2897" spans="1:16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3" t="str">
        <f>IFERROR(LEFT(Tabla2[[#This Row],[Product]],FIND(" ",Tabla2[[#This Row],[Product]])-3),Tabla2[[#This Row],[Product]])</f>
        <v>Men</v>
      </c>
      <c r="I2897" s="6">
        <v>60</v>
      </c>
      <c r="J2897" s="4">
        <v>4950</v>
      </c>
      <c r="K2897" s="6">
        <f>Tabla2[[#This Row],[Price per Unit]]*Tabla2[[#This Row],[Units Sold]]</f>
        <v>297000</v>
      </c>
      <c r="L2897" s="52">
        <f>Tabla2[[#This Row],[Units Sold]]/Cálculos!$C$11</f>
        <v>1.9968848596189944E-4</v>
      </c>
      <c r="M2897" s="6">
        <f>Tabla2[[#This Row],[Total Sales]]-Tabla2[[#This Row],[Operating Profit]]</f>
        <v>193050</v>
      </c>
      <c r="N2897" s="6">
        <v>103950</v>
      </c>
      <c r="O2897" s="46">
        <f>Tabla2[[#This Row],[Operating Profit]]/Tabla2[[#This Row],[Total Sales]]</f>
        <v>0.35</v>
      </c>
      <c r="P2897" s="1" t="s">
        <v>82</v>
      </c>
    </row>
    <row r="2898" spans="1:16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3" t="str">
        <f>IFERROR(LEFT(Tabla2[[#This Row],[Product]],FIND(" ",Tabla2[[#This Row],[Product]])-3),Tabla2[[#This Row],[Product]])</f>
        <v>Men</v>
      </c>
      <c r="I2898" s="6">
        <v>50</v>
      </c>
      <c r="J2898" s="4">
        <v>2000</v>
      </c>
      <c r="K2898" s="6">
        <f>Tabla2[[#This Row],[Price per Unit]]*Tabla2[[#This Row],[Units Sold]]</f>
        <v>100000</v>
      </c>
      <c r="L2898" s="52">
        <f>Tabla2[[#This Row],[Units Sold]]/Cálculos!$C$11</f>
        <v>8.0682216550262393E-5</v>
      </c>
      <c r="M2898" s="6">
        <f>Tabla2[[#This Row],[Total Sales]]-Tabla2[[#This Row],[Operating Profit]]</f>
        <v>70000</v>
      </c>
      <c r="N2898" s="6">
        <v>30000</v>
      </c>
      <c r="O2898" s="46">
        <f>Tabla2[[#This Row],[Operating Profit]]/Tabla2[[#This Row],[Total Sales]]</f>
        <v>0.3</v>
      </c>
      <c r="P2898" s="1" t="s">
        <v>82</v>
      </c>
    </row>
    <row r="2899" spans="1:16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3" t="str">
        <f>IFERROR(LEFT(Tabla2[[#This Row],[Product]],FIND(" ",Tabla2[[#This Row],[Product]])-3),Tabla2[[#This Row],[Product]])</f>
        <v>Women</v>
      </c>
      <c r="I2899" s="6">
        <v>45</v>
      </c>
      <c r="J2899" s="4">
        <v>1750</v>
      </c>
      <c r="K2899" s="6">
        <f>Tabla2[[#This Row],[Price per Unit]]*Tabla2[[#This Row],[Units Sold]]</f>
        <v>78750</v>
      </c>
      <c r="L2899" s="52">
        <f>Tabla2[[#This Row],[Units Sold]]/Cálculos!$C$11</f>
        <v>7.0596939481479604E-5</v>
      </c>
      <c r="M2899" s="6">
        <f>Tabla2[[#This Row],[Total Sales]]-Tabla2[[#This Row],[Operating Profit]]</f>
        <v>55125</v>
      </c>
      <c r="N2899" s="6">
        <v>23625</v>
      </c>
      <c r="O2899" s="46">
        <f>Tabla2[[#This Row],[Operating Profit]]/Tabla2[[#This Row],[Total Sales]]</f>
        <v>0.3</v>
      </c>
      <c r="P2899" s="1" t="s">
        <v>82</v>
      </c>
    </row>
    <row r="2900" spans="1:16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3" t="str">
        <f>IFERROR(LEFT(Tabla2[[#This Row],[Product]],FIND(" ",Tabla2[[#This Row],[Product]])-3),Tabla2[[#This Row],[Product]])</f>
        <v>Women</v>
      </c>
      <c r="I2900" s="6">
        <v>45</v>
      </c>
      <c r="J2900" s="4">
        <v>1000</v>
      </c>
      <c r="K2900" s="6">
        <f>Tabla2[[#This Row],[Price per Unit]]*Tabla2[[#This Row],[Units Sold]]</f>
        <v>45000</v>
      </c>
      <c r="L2900" s="52">
        <f>Tabla2[[#This Row],[Units Sold]]/Cálculos!$C$11</f>
        <v>4.0341108275131196E-5</v>
      </c>
      <c r="M2900" s="6">
        <f>Tabla2[[#This Row],[Total Sales]]-Tabla2[[#This Row],[Operating Profit]]</f>
        <v>31500</v>
      </c>
      <c r="N2900" s="6">
        <v>13500</v>
      </c>
      <c r="O2900" s="46">
        <f>Tabla2[[#This Row],[Operating Profit]]/Tabla2[[#This Row],[Total Sales]]</f>
        <v>0.3</v>
      </c>
      <c r="P2900" s="1" t="s">
        <v>82</v>
      </c>
    </row>
    <row r="2901" spans="1:16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3" t="str">
        <f>IFERROR(LEFT(Tabla2[[#This Row],[Product]],FIND(" ",Tabla2[[#This Row],[Product]])-3),Tabla2[[#This Row],[Product]])</f>
        <v>Men</v>
      </c>
      <c r="I2901" s="6">
        <v>54.999999999999993</v>
      </c>
      <c r="J2901" s="4">
        <v>1250</v>
      </c>
      <c r="K2901" s="6">
        <f>Tabla2[[#This Row],[Price per Unit]]*Tabla2[[#This Row],[Units Sold]]</f>
        <v>68749.999999999985</v>
      </c>
      <c r="L2901" s="52">
        <f>Tabla2[[#This Row],[Units Sold]]/Cálculos!$C$11</f>
        <v>5.0426385343913999E-5</v>
      </c>
      <c r="M2901" s="6">
        <f>Tabla2[[#This Row],[Total Sales]]-Tabla2[[#This Row],[Operating Profit]]</f>
        <v>44687.499999999993</v>
      </c>
      <c r="N2901" s="6">
        <v>24062.499999999993</v>
      </c>
      <c r="O2901" s="46">
        <f>Tabla2[[#This Row],[Operating Profit]]/Tabla2[[#This Row],[Total Sales]]</f>
        <v>0.35</v>
      </c>
      <c r="P2901" s="1" t="s">
        <v>82</v>
      </c>
    </row>
    <row r="2902" spans="1:16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3" t="str">
        <f>IFERROR(LEFT(Tabla2[[#This Row],[Product]],FIND(" ",Tabla2[[#This Row],[Product]])-3),Tabla2[[#This Row],[Product]])</f>
        <v>Women</v>
      </c>
      <c r="I2902" s="6">
        <v>60</v>
      </c>
      <c r="J2902" s="4">
        <v>2500</v>
      </c>
      <c r="K2902" s="6">
        <f>Tabla2[[#This Row],[Price per Unit]]*Tabla2[[#This Row],[Units Sold]]</f>
        <v>150000</v>
      </c>
      <c r="L2902" s="52">
        <f>Tabla2[[#This Row],[Units Sold]]/Cálculos!$C$11</f>
        <v>1.00852770687828E-4</v>
      </c>
      <c r="M2902" s="6">
        <f>Tabla2[[#This Row],[Total Sales]]-Tabla2[[#This Row],[Operating Profit]]</f>
        <v>90000</v>
      </c>
      <c r="N2902" s="6">
        <v>60000</v>
      </c>
      <c r="O2902" s="46">
        <f>Tabla2[[#This Row],[Operating Profit]]/Tabla2[[#This Row],[Total Sales]]</f>
        <v>0.4</v>
      </c>
      <c r="P2902" s="1" t="s">
        <v>82</v>
      </c>
    </row>
    <row r="2903" spans="1:16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3" t="str">
        <f>IFERROR(LEFT(Tabla2[[#This Row],[Product]],FIND(" ",Tabla2[[#This Row],[Product]])-3),Tabla2[[#This Row],[Product]])</f>
        <v>Men</v>
      </c>
      <c r="I2903" s="6">
        <v>45</v>
      </c>
      <c r="J2903" s="4">
        <v>5000</v>
      </c>
      <c r="K2903" s="6">
        <f>Tabla2[[#This Row],[Price per Unit]]*Tabla2[[#This Row],[Units Sold]]</f>
        <v>225000</v>
      </c>
      <c r="L2903" s="52">
        <f>Tabla2[[#This Row],[Units Sold]]/Cálculos!$C$11</f>
        <v>2.01705541375656E-4</v>
      </c>
      <c r="M2903" s="6">
        <f>Tabla2[[#This Row],[Total Sales]]-Tabla2[[#This Row],[Operating Profit]]</f>
        <v>146250</v>
      </c>
      <c r="N2903" s="6">
        <v>78750</v>
      </c>
      <c r="O2903" s="46">
        <f>Tabla2[[#This Row],[Operating Profit]]/Tabla2[[#This Row],[Total Sales]]</f>
        <v>0.35</v>
      </c>
      <c r="P2903" s="1" t="s">
        <v>82</v>
      </c>
    </row>
    <row r="2904" spans="1:16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3" t="str">
        <f>IFERROR(LEFT(Tabla2[[#This Row],[Product]],FIND(" ",Tabla2[[#This Row],[Product]])-3),Tabla2[[#This Row],[Product]])</f>
        <v>Men</v>
      </c>
      <c r="I2904" s="6">
        <v>40.000000000000007</v>
      </c>
      <c r="J2904" s="4">
        <v>2500</v>
      </c>
      <c r="K2904" s="6">
        <f>Tabla2[[#This Row],[Price per Unit]]*Tabla2[[#This Row],[Units Sold]]</f>
        <v>100000.00000000001</v>
      </c>
      <c r="L2904" s="52">
        <f>Tabla2[[#This Row],[Units Sold]]/Cálculos!$C$11</f>
        <v>1.00852770687828E-4</v>
      </c>
      <c r="M2904" s="6">
        <f>Tabla2[[#This Row],[Total Sales]]-Tabla2[[#This Row],[Operating Profit]]</f>
        <v>70000.000000000015</v>
      </c>
      <c r="N2904" s="6">
        <v>30000.000000000004</v>
      </c>
      <c r="O2904" s="46">
        <f>Tabla2[[#This Row],[Operating Profit]]/Tabla2[[#This Row],[Total Sales]]</f>
        <v>0.3</v>
      </c>
      <c r="P2904" s="1" t="s">
        <v>82</v>
      </c>
    </row>
    <row r="2905" spans="1:16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3" t="str">
        <f>IFERROR(LEFT(Tabla2[[#This Row],[Product]],FIND(" ",Tabla2[[#This Row],[Product]])-3),Tabla2[[#This Row],[Product]])</f>
        <v>Women</v>
      </c>
      <c r="I2905" s="6">
        <v>35</v>
      </c>
      <c r="J2905" s="4">
        <v>2000</v>
      </c>
      <c r="K2905" s="6">
        <f>Tabla2[[#This Row],[Price per Unit]]*Tabla2[[#This Row],[Units Sold]]</f>
        <v>70000</v>
      </c>
      <c r="L2905" s="52">
        <f>Tabla2[[#This Row],[Units Sold]]/Cálculos!$C$11</f>
        <v>8.0682216550262393E-5</v>
      </c>
      <c r="M2905" s="6">
        <f>Tabla2[[#This Row],[Total Sales]]-Tabla2[[#This Row],[Operating Profit]]</f>
        <v>49000</v>
      </c>
      <c r="N2905" s="6">
        <v>21000</v>
      </c>
      <c r="O2905" s="46">
        <f>Tabla2[[#This Row],[Operating Profit]]/Tabla2[[#This Row],[Total Sales]]</f>
        <v>0.3</v>
      </c>
      <c r="P2905" s="1" t="s">
        <v>82</v>
      </c>
    </row>
    <row r="2906" spans="1:16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3" t="str">
        <f>IFERROR(LEFT(Tabla2[[#This Row],[Product]],FIND(" ",Tabla2[[#This Row],[Product]])-3),Tabla2[[#This Row],[Product]])</f>
        <v>Women</v>
      </c>
      <c r="I2906" s="6">
        <v>35</v>
      </c>
      <c r="J2906" s="4">
        <v>1750</v>
      </c>
      <c r="K2906" s="6">
        <f>Tabla2[[#This Row],[Price per Unit]]*Tabla2[[#This Row],[Units Sold]]</f>
        <v>61250</v>
      </c>
      <c r="L2906" s="52">
        <f>Tabla2[[#This Row],[Units Sold]]/Cálculos!$C$11</f>
        <v>7.0596939481479604E-5</v>
      </c>
      <c r="M2906" s="6">
        <f>Tabla2[[#This Row],[Total Sales]]-Tabla2[[#This Row],[Operating Profit]]</f>
        <v>42875</v>
      </c>
      <c r="N2906" s="6">
        <v>18375</v>
      </c>
      <c r="O2906" s="46">
        <f>Tabla2[[#This Row],[Operating Profit]]/Tabla2[[#This Row],[Total Sales]]</f>
        <v>0.3</v>
      </c>
      <c r="P2906" s="1" t="s">
        <v>82</v>
      </c>
    </row>
    <row r="2907" spans="1:16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3" t="str">
        <f>IFERROR(LEFT(Tabla2[[#This Row],[Product]],FIND(" ",Tabla2[[#This Row],[Product]])-3),Tabla2[[#This Row],[Product]])</f>
        <v>Men</v>
      </c>
      <c r="I2907" s="6">
        <v>45</v>
      </c>
      <c r="J2907" s="4">
        <v>1750</v>
      </c>
      <c r="K2907" s="6">
        <f>Tabla2[[#This Row],[Price per Unit]]*Tabla2[[#This Row],[Units Sold]]</f>
        <v>78750</v>
      </c>
      <c r="L2907" s="52">
        <f>Tabla2[[#This Row],[Units Sold]]/Cálculos!$C$11</f>
        <v>7.0596939481479604E-5</v>
      </c>
      <c r="M2907" s="6">
        <f>Tabla2[[#This Row],[Total Sales]]-Tabla2[[#This Row],[Operating Profit]]</f>
        <v>51187.5</v>
      </c>
      <c r="N2907" s="6">
        <v>27562.5</v>
      </c>
      <c r="O2907" s="46">
        <f>Tabla2[[#This Row],[Operating Profit]]/Tabla2[[#This Row],[Total Sales]]</f>
        <v>0.35</v>
      </c>
      <c r="P2907" s="1" t="s">
        <v>82</v>
      </c>
    </row>
    <row r="2908" spans="1:16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3" t="str">
        <f>IFERROR(LEFT(Tabla2[[#This Row],[Product]],FIND(" ",Tabla2[[#This Row],[Product]])-3),Tabla2[[#This Row],[Product]])</f>
        <v>Women</v>
      </c>
      <c r="I2908" s="6">
        <v>55.000000000000007</v>
      </c>
      <c r="J2908" s="4">
        <v>3250</v>
      </c>
      <c r="K2908" s="6">
        <f>Tabla2[[#This Row],[Price per Unit]]*Tabla2[[#This Row],[Units Sold]]</f>
        <v>178750.00000000003</v>
      </c>
      <c r="L2908" s="52">
        <f>Tabla2[[#This Row],[Units Sold]]/Cálculos!$C$11</f>
        <v>1.3110860189417641E-4</v>
      </c>
      <c r="M2908" s="6">
        <f>Tabla2[[#This Row],[Total Sales]]-Tabla2[[#This Row],[Operating Profit]]</f>
        <v>107250.00000000001</v>
      </c>
      <c r="N2908" s="6">
        <v>71500.000000000015</v>
      </c>
      <c r="O2908" s="46">
        <f>Tabla2[[#This Row],[Operating Profit]]/Tabla2[[#This Row],[Total Sales]]</f>
        <v>0.4</v>
      </c>
      <c r="P2908" s="1" t="s">
        <v>82</v>
      </c>
    </row>
    <row r="2909" spans="1:16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3" t="str">
        <f>IFERROR(LEFT(Tabla2[[#This Row],[Product]],FIND(" ",Tabla2[[#This Row],[Product]])-3),Tabla2[[#This Row],[Product]])</f>
        <v>Men</v>
      </c>
      <c r="I2909" s="6">
        <v>50</v>
      </c>
      <c r="J2909" s="4">
        <v>5500</v>
      </c>
      <c r="K2909" s="6">
        <f>Tabla2[[#This Row],[Price per Unit]]*Tabla2[[#This Row],[Units Sold]]</f>
        <v>275000</v>
      </c>
      <c r="L2909" s="52">
        <f>Tabla2[[#This Row],[Units Sold]]/Cálculos!$C$11</f>
        <v>2.218760955132216E-4</v>
      </c>
      <c r="M2909" s="6">
        <f>Tabla2[[#This Row],[Total Sales]]-Tabla2[[#This Row],[Operating Profit]]</f>
        <v>178750</v>
      </c>
      <c r="N2909" s="6">
        <v>96250</v>
      </c>
      <c r="O2909" s="46">
        <f>Tabla2[[#This Row],[Operating Profit]]/Tabla2[[#This Row],[Total Sales]]</f>
        <v>0.35</v>
      </c>
      <c r="P2909" s="1" t="s">
        <v>82</v>
      </c>
    </row>
    <row r="2910" spans="1:16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3" t="str">
        <f>IFERROR(LEFT(Tabla2[[#This Row],[Product]],FIND(" ",Tabla2[[#This Row],[Product]])-3),Tabla2[[#This Row],[Product]])</f>
        <v>Men</v>
      </c>
      <c r="I2910" s="6">
        <v>45.000000000000007</v>
      </c>
      <c r="J2910" s="4">
        <v>3000</v>
      </c>
      <c r="K2910" s="6">
        <f>Tabla2[[#This Row],[Price per Unit]]*Tabla2[[#This Row],[Units Sold]]</f>
        <v>135000.00000000003</v>
      </c>
      <c r="L2910" s="52">
        <f>Tabla2[[#This Row],[Units Sold]]/Cálculos!$C$11</f>
        <v>1.210233248253936E-4</v>
      </c>
      <c r="M2910" s="6">
        <f>Tabla2[[#This Row],[Total Sales]]-Tabla2[[#This Row],[Operating Profit]]</f>
        <v>94500.000000000029</v>
      </c>
      <c r="N2910" s="6">
        <v>40500.000000000007</v>
      </c>
      <c r="O2910" s="46">
        <f>Tabla2[[#This Row],[Operating Profit]]/Tabla2[[#This Row],[Total Sales]]</f>
        <v>0.3</v>
      </c>
      <c r="P2910" s="1" t="s">
        <v>82</v>
      </c>
    </row>
    <row r="2911" spans="1:16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3" t="str">
        <f>IFERROR(LEFT(Tabla2[[#This Row],[Product]],FIND(" ",Tabla2[[#This Row],[Product]])-3),Tabla2[[#This Row],[Product]])</f>
        <v>Women</v>
      </c>
      <c r="I2911" s="6">
        <v>40</v>
      </c>
      <c r="J2911" s="4">
        <v>2250</v>
      </c>
      <c r="K2911" s="6">
        <f>Tabla2[[#This Row],[Price per Unit]]*Tabla2[[#This Row],[Units Sold]]</f>
        <v>90000</v>
      </c>
      <c r="L2911" s="52">
        <f>Tabla2[[#This Row],[Units Sold]]/Cálculos!$C$11</f>
        <v>9.0767493619045195E-5</v>
      </c>
      <c r="M2911" s="6">
        <f>Tabla2[[#This Row],[Total Sales]]-Tabla2[[#This Row],[Operating Profit]]</f>
        <v>63000</v>
      </c>
      <c r="N2911" s="6">
        <v>27000</v>
      </c>
      <c r="O2911" s="46">
        <f>Tabla2[[#This Row],[Operating Profit]]/Tabla2[[#This Row],[Total Sales]]</f>
        <v>0.3</v>
      </c>
      <c r="P2911" s="1" t="s">
        <v>82</v>
      </c>
    </row>
    <row r="2912" spans="1:16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3" t="str">
        <f>IFERROR(LEFT(Tabla2[[#This Row],[Product]],FIND(" ",Tabla2[[#This Row],[Product]])-3),Tabla2[[#This Row],[Product]])</f>
        <v>Women</v>
      </c>
      <c r="I2912" s="6">
        <v>40</v>
      </c>
      <c r="J2912" s="4">
        <v>1750</v>
      </c>
      <c r="K2912" s="6">
        <f>Tabla2[[#This Row],[Price per Unit]]*Tabla2[[#This Row],[Units Sold]]</f>
        <v>70000</v>
      </c>
      <c r="L2912" s="52">
        <f>Tabla2[[#This Row],[Units Sold]]/Cálculos!$C$11</f>
        <v>7.0596939481479604E-5</v>
      </c>
      <c r="M2912" s="6">
        <f>Tabla2[[#This Row],[Total Sales]]-Tabla2[[#This Row],[Operating Profit]]</f>
        <v>49000</v>
      </c>
      <c r="N2912" s="6">
        <v>21000</v>
      </c>
      <c r="O2912" s="46">
        <f>Tabla2[[#This Row],[Operating Profit]]/Tabla2[[#This Row],[Total Sales]]</f>
        <v>0.3</v>
      </c>
      <c r="P2912" s="1" t="s">
        <v>82</v>
      </c>
    </row>
    <row r="2913" spans="1:16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3" t="str">
        <f>IFERROR(LEFT(Tabla2[[#This Row],[Product]],FIND(" ",Tabla2[[#This Row],[Product]])-3),Tabla2[[#This Row],[Product]])</f>
        <v>Men</v>
      </c>
      <c r="I2913" s="6">
        <v>50</v>
      </c>
      <c r="J2913" s="4">
        <v>2000</v>
      </c>
      <c r="K2913" s="6">
        <f>Tabla2[[#This Row],[Price per Unit]]*Tabla2[[#This Row],[Units Sold]]</f>
        <v>100000</v>
      </c>
      <c r="L2913" s="52">
        <f>Tabla2[[#This Row],[Units Sold]]/Cálculos!$C$11</f>
        <v>8.0682216550262393E-5</v>
      </c>
      <c r="M2913" s="6">
        <f>Tabla2[[#This Row],[Total Sales]]-Tabla2[[#This Row],[Operating Profit]]</f>
        <v>65000</v>
      </c>
      <c r="N2913" s="6">
        <v>35000</v>
      </c>
      <c r="O2913" s="46">
        <f>Tabla2[[#This Row],[Operating Profit]]/Tabla2[[#This Row],[Total Sales]]</f>
        <v>0.35</v>
      </c>
      <c r="P2913" s="1" t="s">
        <v>82</v>
      </c>
    </row>
    <row r="2914" spans="1:16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3" t="str">
        <f>IFERROR(LEFT(Tabla2[[#This Row],[Product]],FIND(" ",Tabla2[[#This Row],[Product]])-3),Tabla2[[#This Row],[Product]])</f>
        <v>Women</v>
      </c>
      <c r="I2914" s="6">
        <v>55.000000000000007</v>
      </c>
      <c r="J2914" s="4">
        <v>3750</v>
      </c>
      <c r="K2914" s="6">
        <f>Tabla2[[#This Row],[Price per Unit]]*Tabla2[[#This Row],[Units Sold]]</f>
        <v>206250.00000000003</v>
      </c>
      <c r="L2914" s="52">
        <f>Tabla2[[#This Row],[Units Sold]]/Cálculos!$C$11</f>
        <v>1.5127915603174201E-4</v>
      </c>
      <c r="M2914" s="6">
        <f>Tabla2[[#This Row],[Total Sales]]-Tabla2[[#This Row],[Operating Profit]]</f>
        <v>123750.00000000001</v>
      </c>
      <c r="N2914" s="6">
        <v>82500.000000000015</v>
      </c>
      <c r="O2914" s="46">
        <f>Tabla2[[#This Row],[Operating Profit]]/Tabla2[[#This Row],[Total Sales]]</f>
        <v>0.4</v>
      </c>
      <c r="P2914" s="1" t="s">
        <v>82</v>
      </c>
    </row>
    <row r="2915" spans="1:16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3" t="str">
        <f>IFERROR(LEFT(Tabla2[[#This Row],[Product]],FIND(" ",Tabla2[[#This Row],[Product]])-3),Tabla2[[#This Row],[Product]])</f>
        <v>Men</v>
      </c>
      <c r="I2915" s="6">
        <v>50</v>
      </c>
      <c r="J2915" s="4">
        <v>5250</v>
      </c>
      <c r="K2915" s="6">
        <f>Tabla2[[#This Row],[Price per Unit]]*Tabla2[[#This Row],[Units Sold]]</f>
        <v>262500</v>
      </c>
      <c r="L2915" s="52">
        <f>Tabla2[[#This Row],[Units Sold]]/Cálculos!$C$11</f>
        <v>2.117908184444388E-4</v>
      </c>
      <c r="M2915" s="6">
        <f>Tabla2[[#This Row],[Total Sales]]-Tabla2[[#This Row],[Operating Profit]]</f>
        <v>170625</v>
      </c>
      <c r="N2915" s="6">
        <v>91875</v>
      </c>
      <c r="O2915" s="46">
        <f>Tabla2[[#This Row],[Operating Profit]]/Tabla2[[#This Row],[Total Sales]]</f>
        <v>0.35</v>
      </c>
      <c r="P2915" s="1" t="s">
        <v>82</v>
      </c>
    </row>
    <row r="2916" spans="1:16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3" t="str">
        <f>IFERROR(LEFT(Tabla2[[#This Row],[Product]],FIND(" ",Tabla2[[#This Row],[Product]])-3),Tabla2[[#This Row],[Product]])</f>
        <v>Men</v>
      </c>
      <c r="I2916" s="6">
        <v>45.000000000000007</v>
      </c>
      <c r="J2916" s="4">
        <v>3000</v>
      </c>
      <c r="K2916" s="6">
        <f>Tabla2[[#This Row],[Price per Unit]]*Tabla2[[#This Row],[Units Sold]]</f>
        <v>135000.00000000003</v>
      </c>
      <c r="L2916" s="52">
        <f>Tabla2[[#This Row],[Units Sold]]/Cálculos!$C$11</f>
        <v>1.210233248253936E-4</v>
      </c>
      <c r="M2916" s="6">
        <f>Tabla2[[#This Row],[Total Sales]]-Tabla2[[#This Row],[Operating Profit]]</f>
        <v>94500.000000000029</v>
      </c>
      <c r="N2916" s="6">
        <v>40500.000000000007</v>
      </c>
      <c r="O2916" s="46">
        <f>Tabla2[[#This Row],[Operating Profit]]/Tabla2[[#This Row],[Total Sales]]</f>
        <v>0.3</v>
      </c>
      <c r="P2916" s="1" t="s">
        <v>82</v>
      </c>
    </row>
    <row r="2917" spans="1:16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3" t="str">
        <f>IFERROR(LEFT(Tabla2[[#This Row],[Product]],FIND(" ",Tabla2[[#This Row],[Product]])-3),Tabla2[[#This Row],[Product]])</f>
        <v>Women</v>
      </c>
      <c r="I2917" s="6">
        <v>40</v>
      </c>
      <c r="J2917" s="4">
        <v>2250</v>
      </c>
      <c r="K2917" s="6">
        <f>Tabla2[[#This Row],[Price per Unit]]*Tabla2[[#This Row],[Units Sold]]</f>
        <v>90000</v>
      </c>
      <c r="L2917" s="52">
        <f>Tabla2[[#This Row],[Units Sold]]/Cálculos!$C$11</f>
        <v>9.0767493619045195E-5</v>
      </c>
      <c r="M2917" s="6">
        <f>Tabla2[[#This Row],[Total Sales]]-Tabla2[[#This Row],[Operating Profit]]</f>
        <v>63000</v>
      </c>
      <c r="N2917" s="6">
        <v>27000</v>
      </c>
      <c r="O2917" s="46">
        <f>Tabla2[[#This Row],[Operating Profit]]/Tabla2[[#This Row],[Total Sales]]</f>
        <v>0.3</v>
      </c>
      <c r="P2917" s="1" t="s">
        <v>82</v>
      </c>
    </row>
    <row r="2918" spans="1:16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3" t="str">
        <f>IFERROR(LEFT(Tabla2[[#This Row],[Product]],FIND(" ",Tabla2[[#This Row],[Product]])-3),Tabla2[[#This Row],[Product]])</f>
        <v>Women</v>
      </c>
      <c r="I2918" s="6">
        <v>40</v>
      </c>
      <c r="J2918" s="4">
        <v>2000</v>
      </c>
      <c r="K2918" s="6">
        <f>Tabla2[[#This Row],[Price per Unit]]*Tabla2[[#This Row],[Units Sold]]</f>
        <v>80000</v>
      </c>
      <c r="L2918" s="52">
        <f>Tabla2[[#This Row],[Units Sold]]/Cálculos!$C$11</f>
        <v>8.0682216550262393E-5</v>
      </c>
      <c r="M2918" s="6">
        <f>Tabla2[[#This Row],[Total Sales]]-Tabla2[[#This Row],[Operating Profit]]</f>
        <v>56000</v>
      </c>
      <c r="N2918" s="6">
        <v>24000</v>
      </c>
      <c r="O2918" s="46">
        <f>Tabla2[[#This Row],[Operating Profit]]/Tabla2[[#This Row],[Total Sales]]</f>
        <v>0.3</v>
      </c>
      <c r="P2918" s="1" t="s">
        <v>82</v>
      </c>
    </row>
    <row r="2919" spans="1:16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3" t="str">
        <f>IFERROR(LEFT(Tabla2[[#This Row],[Product]],FIND(" ",Tabla2[[#This Row],[Product]])-3),Tabla2[[#This Row],[Product]])</f>
        <v>Men</v>
      </c>
      <c r="I2919" s="6">
        <v>50</v>
      </c>
      <c r="J2919" s="4">
        <v>1750</v>
      </c>
      <c r="K2919" s="6">
        <f>Tabla2[[#This Row],[Price per Unit]]*Tabla2[[#This Row],[Units Sold]]</f>
        <v>87500</v>
      </c>
      <c r="L2919" s="52">
        <f>Tabla2[[#This Row],[Units Sold]]/Cálculos!$C$11</f>
        <v>7.0596939481479604E-5</v>
      </c>
      <c r="M2919" s="6">
        <f>Tabla2[[#This Row],[Total Sales]]-Tabla2[[#This Row],[Operating Profit]]</f>
        <v>56875</v>
      </c>
      <c r="N2919" s="6">
        <v>30624.999999999996</v>
      </c>
      <c r="O2919" s="46">
        <f>Tabla2[[#This Row],[Operating Profit]]/Tabla2[[#This Row],[Total Sales]]</f>
        <v>0.35</v>
      </c>
      <c r="P2919" s="1" t="s">
        <v>82</v>
      </c>
    </row>
    <row r="2920" spans="1:16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3" t="str">
        <f>IFERROR(LEFT(Tabla2[[#This Row],[Product]],FIND(" ",Tabla2[[#This Row],[Product]])-3),Tabla2[[#This Row],[Product]])</f>
        <v>Women</v>
      </c>
      <c r="I2920" s="6">
        <v>55.000000000000007</v>
      </c>
      <c r="J2920" s="4">
        <v>3500</v>
      </c>
      <c r="K2920" s="6">
        <f>Tabla2[[#This Row],[Price per Unit]]*Tabla2[[#This Row],[Units Sold]]</f>
        <v>192500.00000000003</v>
      </c>
      <c r="L2920" s="52">
        <f>Tabla2[[#This Row],[Units Sold]]/Cálculos!$C$11</f>
        <v>1.4119387896295921E-4</v>
      </c>
      <c r="M2920" s="6">
        <f>Tabla2[[#This Row],[Total Sales]]-Tabla2[[#This Row],[Operating Profit]]</f>
        <v>115500.00000000001</v>
      </c>
      <c r="N2920" s="6">
        <v>77000.000000000015</v>
      </c>
      <c r="O2920" s="46">
        <f>Tabla2[[#This Row],[Operating Profit]]/Tabla2[[#This Row],[Total Sales]]</f>
        <v>0.4</v>
      </c>
      <c r="P2920" s="1" t="s">
        <v>82</v>
      </c>
    </row>
    <row r="2921" spans="1:16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3" t="str">
        <f>IFERROR(LEFT(Tabla2[[#This Row],[Product]],FIND(" ",Tabla2[[#This Row],[Product]])-3),Tabla2[[#This Row],[Product]])</f>
        <v>Men</v>
      </c>
      <c r="I2921" s="6">
        <v>45</v>
      </c>
      <c r="J2921" s="4">
        <v>4750</v>
      </c>
      <c r="K2921" s="6">
        <f>Tabla2[[#This Row],[Price per Unit]]*Tabla2[[#This Row],[Units Sold]]</f>
        <v>213750</v>
      </c>
      <c r="L2921" s="52">
        <f>Tabla2[[#This Row],[Units Sold]]/Cálculos!$C$11</f>
        <v>1.9162026430687319E-4</v>
      </c>
      <c r="M2921" s="6">
        <f>Tabla2[[#This Row],[Total Sales]]-Tabla2[[#This Row],[Operating Profit]]</f>
        <v>138937.5</v>
      </c>
      <c r="N2921" s="6">
        <v>74812.5</v>
      </c>
      <c r="O2921" s="46">
        <f>Tabla2[[#This Row],[Operating Profit]]/Tabla2[[#This Row],[Total Sales]]</f>
        <v>0.35</v>
      </c>
      <c r="P2921" s="1" t="s">
        <v>82</v>
      </c>
    </row>
    <row r="2922" spans="1:16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3" t="str">
        <f>IFERROR(LEFT(Tabla2[[#This Row],[Product]],FIND(" ",Tabla2[[#This Row],[Product]])-3),Tabla2[[#This Row],[Product]])</f>
        <v>Men</v>
      </c>
      <c r="I2922" s="6">
        <v>40.000000000000007</v>
      </c>
      <c r="J2922" s="4">
        <v>2750</v>
      </c>
      <c r="K2922" s="6">
        <f>Tabla2[[#This Row],[Price per Unit]]*Tabla2[[#This Row],[Units Sold]]</f>
        <v>110000.00000000001</v>
      </c>
      <c r="L2922" s="52">
        <f>Tabla2[[#This Row],[Units Sold]]/Cálculos!$C$11</f>
        <v>1.109380477566108E-4</v>
      </c>
      <c r="M2922" s="6">
        <f>Tabla2[[#This Row],[Total Sales]]-Tabla2[[#This Row],[Operating Profit]]</f>
        <v>77000.000000000015</v>
      </c>
      <c r="N2922" s="6">
        <v>33000</v>
      </c>
      <c r="O2922" s="46">
        <f>Tabla2[[#This Row],[Operating Profit]]/Tabla2[[#This Row],[Total Sales]]</f>
        <v>0.29999999999999993</v>
      </c>
      <c r="P2922" s="1" t="s">
        <v>82</v>
      </c>
    </row>
    <row r="2923" spans="1:16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3" t="str">
        <f>IFERROR(LEFT(Tabla2[[#This Row],[Product]],FIND(" ",Tabla2[[#This Row],[Product]])-3),Tabla2[[#This Row],[Product]])</f>
        <v>Women</v>
      </c>
      <c r="I2923" s="6">
        <v>35</v>
      </c>
      <c r="J2923" s="4">
        <v>1750</v>
      </c>
      <c r="K2923" s="6">
        <f>Tabla2[[#This Row],[Price per Unit]]*Tabla2[[#This Row],[Units Sold]]</f>
        <v>61250</v>
      </c>
      <c r="L2923" s="52">
        <f>Tabla2[[#This Row],[Units Sold]]/Cálculos!$C$11</f>
        <v>7.0596939481479604E-5</v>
      </c>
      <c r="M2923" s="6">
        <f>Tabla2[[#This Row],[Total Sales]]-Tabla2[[#This Row],[Operating Profit]]</f>
        <v>42875</v>
      </c>
      <c r="N2923" s="6">
        <v>18375</v>
      </c>
      <c r="O2923" s="46">
        <f>Tabla2[[#This Row],[Operating Profit]]/Tabla2[[#This Row],[Total Sales]]</f>
        <v>0.3</v>
      </c>
      <c r="P2923" s="1" t="s">
        <v>82</v>
      </c>
    </row>
    <row r="2924" spans="1:16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3" t="str">
        <f>IFERROR(LEFT(Tabla2[[#This Row],[Product]],FIND(" ",Tabla2[[#This Row],[Product]])-3),Tabla2[[#This Row],[Product]])</f>
        <v>Women</v>
      </c>
      <c r="I2924" s="6">
        <v>35</v>
      </c>
      <c r="J2924" s="4">
        <v>1500</v>
      </c>
      <c r="K2924" s="6">
        <f>Tabla2[[#This Row],[Price per Unit]]*Tabla2[[#This Row],[Units Sold]]</f>
        <v>52500</v>
      </c>
      <c r="L2924" s="52">
        <f>Tabla2[[#This Row],[Units Sold]]/Cálculos!$C$11</f>
        <v>6.0511662412696801E-5</v>
      </c>
      <c r="M2924" s="6">
        <f>Tabla2[[#This Row],[Total Sales]]-Tabla2[[#This Row],[Operating Profit]]</f>
        <v>36750</v>
      </c>
      <c r="N2924" s="6">
        <v>15750</v>
      </c>
      <c r="O2924" s="46">
        <f>Tabla2[[#This Row],[Operating Profit]]/Tabla2[[#This Row],[Total Sales]]</f>
        <v>0.3</v>
      </c>
      <c r="P2924" s="1" t="s">
        <v>82</v>
      </c>
    </row>
    <row r="2925" spans="1:16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3" t="str">
        <f>IFERROR(LEFT(Tabla2[[#This Row],[Product]],FIND(" ",Tabla2[[#This Row],[Product]])-3),Tabla2[[#This Row],[Product]])</f>
        <v>Men</v>
      </c>
      <c r="I2925" s="6">
        <v>45</v>
      </c>
      <c r="J2925" s="4">
        <v>1500</v>
      </c>
      <c r="K2925" s="6">
        <f>Tabla2[[#This Row],[Price per Unit]]*Tabla2[[#This Row],[Units Sold]]</f>
        <v>67500</v>
      </c>
      <c r="L2925" s="52">
        <f>Tabla2[[#This Row],[Units Sold]]/Cálculos!$C$11</f>
        <v>6.0511662412696801E-5</v>
      </c>
      <c r="M2925" s="6">
        <f>Tabla2[[#This Row],[Total Sales]]-Tabla2[[#This Row],[Operating Profit]]</f>
        <v>43875</v>
      </c>
      <c r="N2925" s="6">
        <v>23625</v>
      </c>
      <c r="O2925" s="46">
        <f>Tabla2[[#This Row],[Operating Profit]]/Tabla2[[#This Row],[Total Sales]]</f>
        <v>0.35</v>
      </c>
      <c r="P2925" s="1" t="s">
        <v>82</v>
      </c>
    </row>
    <row r="2926" spans="1:16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3" t="str">
        <f>IFERROR(LEFT(Tabla2[[#This Row],[Product]],FIND(" ",Tabla2[[#This Row],[Product]])-3),Tabla2[[#This Row],[Product]])</f>
        <v>Women</v>
      </c>
      <c r="I2926" s="6">
        <v>50</v>
      </c>
      <c r="J2926" s="4">
        <v>2250</v>
      </c>
      <c r="K2926" s="6">
        <f>Tabla2[[#This Row],[Price per Unit]]*Tabla2[[#This Row],[Units Sold]]</f>
        <v>112500</v>
      </c>
      <c r="L2926" s="52">
        <f>Tabla2[[#This Row],[Units Sold]]/Cálculos!$C$11</f>
        <v>9.0767493619045195E-5</v>
      </c>
      <c r="M2926" s="6">
        <f>Tabla2[[#This Row],[Total Sales]]-Tabla2[[#This Row],[Operating Profit]]</f>
        <v>67500</v>
      </c>
      <c r="N2926" s="6">
        <v>45000</v>
      </c>
      <c r="O2926" s="46">
        <f>Tabla2[[#This Row],[Operating Profit]]/Tabla2[[#This Row],[Total Sales]]</f>
        <v>0.4</v>
      </c>
      <c r="P2926" s="1" t="s">
        <v>82</v>
      </c>
    </row>
    <row r="2927" spans="1:16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3" t="str">
        <f>IFERROR(LEFT(Tabla2[[#This Row],[Product]],FIND(" ",Tabla2[[#This Row],[Product]])-3),Tabla2[[#This Row],[Product]])</f>
        <v>Men</v>
      </c>
      <c r="I2927" s="6">
        <v>54.999999999999993</v>
      </c>
      <c r="J2927" s="4">
        <v>4000</v>
      </c>
      <c r="K2927" s="6">
        <f>Tabla2[[#This Row],[Price per Unit]]*Tabla2[[#This Row],[Units Sold]]</f>
        <v>219999.99999999997</v>
      </c>
      <c r="L2927" s="52">
        <f>Tabla2[[#This Row],[Units Sold]]/Cálculos!$C$11</f>
        <v>1.6136443310052479E-4</v>
      </c>
      <c r="M2927" s="6">
        <f>Tabla2[[#This Row],[Total Sales]]-Tabla2[[#This Row],[Operating Profit]]</f>
        <v>143000</v>
      </c>
      <c r="N2927" s="6">
        <v>76999.999999999985</v>
      </c>
      <c r="O2927" s="46">
        <f>Tabla2[[#This Row],[Operating Profit]]/Tabla2[[#This Row],[Total Sales]]</f>
        <v>0.35</v>
      </c>
      <c r="P2927" s="1" t="s">
        <v>82</v>
      </c>
    </row>
    <row r="2928" spans="1:16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3" t="str">
        <f>IFERROR(LEFT(Tabla2[[#This Row],[Product]],FIND(" ",Tabla2[[#This Row],[Product]])-3),Tabla2[[#This Row],[Product]])</f>
        <v>Men</v>
      </c>
      <c r="I2928" s="6">
        <v>45</v>
      </c>
      <c r="J2928" s="4">
        <v>2500</v>
      </c>
      <c r="K2928" s="6">
        <f>Tabla2[[#This Row],[Price per Unit]]*Tabla2[[#This Row],[Units Sold]]</f>
        <v>112500</v>
      </c>
      <c r="L2928" s="52">
        <f>Tabla2[[#This Row],[Units Sold]]/Cálculos!$C$11</f>
        <v>1.00852770687828E-4</v>
      </c>
      <c r="M2928" s="6">
        <f>Tabla2[[#This Row],[Total Sales]]-Tabla2[[#This Row],[Operating Profit]]</f>
        <v>78750</v>
      </c>
      <c r="N2928" s="6">
        <v>33750</v>
      </c>
      <c r="O2928" s="46">
        <f>Tabla2[[#This Row],[Operating Profit]]/Tabla2[[#This Row],[Total Sales]]</f>
        <v>0.3</v>
      </c>
      <c r="P2928" s="1" t="s">
        <v>82</v>
      </c>
    </row>
    <row r="2929" spans="1:16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3" t="str">
        <f>IFERROR(LEFT(Tabla2[[#This Row],[Product]],FIND(" ",Tabla2[[#This Row],[Product]])-3),Tabla2[[#This Row],[Product]])</f>
        <v>Women</v>
      </c>
      <c r="I2929" s="6">
        <v>45</v>
      </c>
      <c r="J2929" s="4">
        <v>1500</v>
      </c>
      <c r="K2929" s="6">
        <f>Tabla2[[#This Row],[Price per Unit]]*Tabla2[[#This Row],[Units Sold]]</f>
        <v>67500</v>
      </c>
      <c r="L2929" s="52">
        <f>Tabla2[[#This Row],[Units Sold]]/Cálculos!$C$11</f>
        <v>6.0511662412696801E-5</v>
      </c>
      <c r="M2929" s="6">
        <f>Tabla2[[#This Row],[Total Sales]]-Tabla2[[#This Row],[Operating Profit]]</f>
        <v>47250</v>
      </c>
      <c r="N2929" s="6">
        <v>20250</v>
      </c>
      <c r="O2929" s="46">
        <f>Tabla2[[#This Row],[Operating Profit]]/Tabla2[[#This Row],[Total Sales]]</f>
        <v>0.3</v>
      </c>
      <c r="P2929" s="1" t="s">
        <v>82</v>
      </c>
    </row>
    <row r="2930" spans="1:16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3" t="str">
        <f>IFERROR(LEFT(Tabla2[[#This Row],[Product]],FIND(" ",Tabla2[[#This Row],[Product]])-3),Tabla2[[#This Row],[Product]])</f>
        <v>Women</v>
      </c>
      <c r="I2930" s="6">
        <v>45</v>
      </c>
      <c r="J2930" s="4">
        <v>1250</v>
      </c>
      <c r="K2930" s="6">
        <f>Tabla2[[#This Row],[Price per Unit]]*Tabla2[[#This Row],[Units Sold]]</f>
        <v>56250</v>
      </c>
      <c r="L2930" s="52">
        <f>Tabla2[[#This Row],[Units Sold]]/Cálculos!$C$11</f>
        <v>5.0426385343913999E-5</v>
      </c>
      <c r="M2930" s="6">
        <f>Tabla2[[#This Row],[Total Sales]]-Tabla2[[#This Row],[Operating Profit]]</f>
        <v>39375</v>
      </c>
      <c r="N2930" s="6">
        <v>16875</v>
      </c>
      <c r="O2930" s="46">
        <f>Tabla2[[#This Row],[Operating Profit]]/Tabla2[[#This Row],[Total Sales]]</f>
        <v>0.3</v>
      </c>
      <c r="P2930" s="1" t="s">
        <v>82</v>
      </c>
    </row>
    <row r="2931" spans="1:16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3" t="str">
        <f>IFERROR(LEFT(Tabla2[[#This Row],[Product]],FIND(" ",Tabla2[[#This Row],[Product]])-3),Tabla2[[#This Row],[Product]])</f>
        <v>Men</v>
      </c>
      <c r="I2931" s="6">
        <v>54.999999999999993</v>
      </c>
      <c r="J2931" s="4">
        <v>1250</v>
      </c>
      <c r="K2931" s="6">
        <f>Tabla2[[#This Row],[Price per Unit]]*Tabla2[[#This Row],[Units Sold]]</f>
        <v>68749.999999999985</v>
      </c>
      <c r="L2931" s="52">
        <f>Tabla2[[#This Row],[Units Sold]]/Cálculos!$C$11</f>
        <v>5.0426385343913999E-5</v>
      </c>
      <c r="M2931" s="6">
        <f>Tabla2[[#This Row],[Total Sales]]-Tabla2[[#This Row],[Operating Profit]]</f>
        <v>44687.499999999993</v>
      </c>
      <c r="N2931" s="6">
        <v>24062.499999999993</v>
      </c>
      <c r="O2931" s="46">
        <f>Tabla2[[#This Row],[Operating Profit]]/Tabla2[[#This Row],[Total Sales]]</f>
        <v>0.35</v>
      </c>
      <c r="P2931" s="1" t="s">
        <v>82</v>
      </c>
    </row>
    <row r="2932" spans="1:16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3" t="str">
        <f>IFERROR(LEFT(Tabla2[[#This Row],[Product]],FIND(" ",Tabla2[[#This Row],[Product]])-3),Tabla2[[#This Row],[Product]])</f>
        <v>Women</v>
      </c>
      <c r="I2932" s="6">
        <v>59.999999999999986</v>
      </c>
      <c r="J2932" s="4">
        <v>2500</v>
      </c>
      <c r="K2932" s="6">
        <f>Tabla2[[#This Row],[Price per Unit]]*Tabla2[[#This Row],[Units Sold]]</f>
        <v>149999.99999999997</v>
      </c>
      <c r="L2932" s="52">
        <f>Tabla2[[#This Row],[Units Sold]]/Cálculos!$C$11</f>
        <v>1.00852770687828E-4</v>
      </c>
      <c r="M2932" s="6">
        <f>Tabla2[[#This Row],[Total Sales]]-Tabla2[[#This Row],[Operating Profit]]</f>
        <v>89999.999999999971</v>
      </c>
      <c r="N2932" s="6">
        <v>59999.999999999993</v>
      </c>
      <c r="O2932" s="46">
        <f>Tabla2[[#This Row],[Operating Profit]]/Tabla2[[#This Row],[Total Sales]]</f>
        <v>0.4</v>
      </c>
      <c r="P2932" s="1" t="s">
        <v>82</v>
      </c>
    </row>
    <row r="2933" spans="1:16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3" t="str">
        <f>IFERROR(LEFT(Tabla2[[#This Row],[Product]],FIND(" ",Tabla2[[#This Row],[Product]])-3),Tabla2[[#This Row],[Product]])</f>
        <v>Men</v>
      </c>
      <c r="I2933" s="6">
        <v>54.999999999999993</v>
      </c>
      <c r="J2933" s="4">
        <v>4000</v>
      </c>
      <c r="K2933" s="6">
        <f>Tabla2[[#This Row],[Price per Unit]]*Tabla2[[#This Row],[Units Sold]]</f>
        <v>219999.99999999997</v>
      </c>
      <c r="L2933" s="52">
        <f>Tabla2[[#This Row],[Units Sold]]/Cálculos!$C$11</f>
        <v>1.6136443310052479E-4</v>
      </c>
      <c r="M2933" s="6">
        <f>Tabla2[[#This Row],[Total Sales]]-Tabla2[[#This Row],[Operating Profit]]</f>
        <v>143000</v>
      </c>
      <c r="N2933" s="6">
        <v>76999.999999999985</v>
      </c>
      <c r="O2933" s="46">
        <f>Tabla2[[#This Row],[Operating Profit]]/Tabla2[[#This Row],[Total Sales]]</f>
        <v>0.35</v>
      </c>
      <c r="P2933" s="1" t="s">
        <v>82</v>
      </c>
    </row>
    <row r="2934" spans="1:16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3" t="str">
        <f>IFERROR(LEFT(Tabla2[[#This Row],[Product]],FIND(" ",Tabla2[[#This Row],[Product]])-3),Tabla2[[#This Row],[Product]])</f>
        <v>Men</v>
      </c>
      <c r="I2934" s="6">
        <v>45</v>
      </c>
      <c r="J2934" s="4">
        <v>2500</v>
      </c>
      <c r="K2934" s="6">
        <f>Tabla2[[#This Row],[Price per Unit]]*Tabla2[[#This Row],[Units Sold]]</f>
        <v>112500</v>
      </c>
      <c r="L2934" s="52">
        <f>Tabla2[[#This Row],[Units Sold]]/Cálculos!$C$11</f>
        <v>1.00852770687828E-4</v>
      </c>
      <c r="M2934" s="6">
        <f>Tabla2[[#This Row],[Total Sales]]-Tabla2[[#This Row],[Operating Profit]]</f>
        <v>78750</v>
      </c>
      <c r="N2934" s="6">
        <v>33750</v>
      </c>
      <c r="O2934" s="46">
        <f>Tabla2[[#This Row],[Operating Profit]]/Tabla2[[#This Row],[Total Sales]]</f>
        <v>0.3</v>
      </c>
      <c r="P2934" s="1" t="s">
        <v>82</v>
      </c>
    </row>
    <row r="2935" spans="1:16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3" t="str">
        <f>IFERROR(LEFT(Tabla2[[#This Row],[Product]],FIND(" ",Tabla2[[#This Row],[Product]])-3),Tabla2[[#This Row],[Product]])</f>
        <v>Women</v>
      </c>
      <c r="I2935" s="6">
        <v>45</v>
      </c>
      <c r="J2935" s="4">
        <v>1950</v>
      </c>
      <c r="K2935" s="6">
        <f>Tabla2[[#This Row],[Price per Unit]]*Tabla2[[#This Row],[Units Sold]]</f>
        <v>87750</v>
      </c>
      <c r="L2935" s="52">
        <f>Tabla2[[#This Row],[Units Sold]]/Cálculos!$C$11</f>
        <v>7.8665161136505838E-5</v>
      </c>
      <c r="M2935" s="6">
        <f>Tabla2[[#This Row],[Total Sales]]-Tabla2[[#This Row],[Operating Profit]]</f>
        <v>61425</v>
      </c>
      <c r="N2935" s="6">
        <v>26325</v>
      </c>
      <c r="O2935" s="46">
        <f>Tabla2[[#This Row],[Operating Profit]]/Tabla2[[#This Row],[Total Sales]]</f>
        <v>0.3</v>
      </c>
      <c r="P2935" s="1" t="s">
        <v>82</v>
      </c>
    </row>
    <row r="2936" spans="1:16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3" t="str">
        <f>IFERROR(LEFT(Tabla2[[#This Row],[Product]],FIND(" ",Tabla2[[#This Row],[Product]])-3),Tabla2[[#This Row],[Product]])</f>
        <v>Women</v>
      </c>
      <c r="I2936" s="6">
        <v>45</v>
      </c>
      <c r="J2936" s="4">
        <v>1750</v>
      </c>
      <c r="K2936" s="6">
        <f>Tabla2[[#This Row],[Price per Unit]]*Tabla2[[#This Row],[Units Sold]]</f>
        <v>78750</v>
      </c>
      <c r="L2936" s="52">
        <f>Tabla2[[#This Row],[Units Sold]]/Cálculos!$C$11</f>
        <v>7.0596939481479604E-5</v>
      </c>
      <c r="M2936" s="6">
        <f>Tabla2[[#This Row],[Total Sales]]-Tabla2[[#This Row],[Operating Profit]]</f>
        <v>55125</v>
      </c>
      <c r="N2936" s="6">
        <v>23625</v>
      </c>
      <c r="O2936" s="46">
        <f>Tabla2[[#This Row],[Operating Profit]]/Tabla2[[#This Row],[Total Sales]]</f>
        <v>0.3</v>
      </c>
      <c r="P2936" s="1" t="s">
        <v>82</v>
      </c>
    </row>
    <row r="2937" spans="1:16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3" t="str">
        <f>IFERROR(LEFT(Tabla2[[#This Row],[Product]],FIND(" ",Tabla2[[#This Row],[Product]])-3),Tabla2[[#This Row],[Product]])</f>
        <v>Men</v>
      </c>
      <c r="I2937" s="6">
        <v>60</v>
      </c>
      <c r="J2937" s="4">
        <v>1500</v>
      </c>
      <c r="K2937" s="6">
        <f>Tabla2[[#This Row],[Price per Unit]]*Tabla2[[#This Row],[Units Sold]]</f>
        <v>90000</v>
      </c>
      <c r="L2937" s="52">
        <f>Tabla2[[#This Row],[Units Sold]]/Cálculos!$C$11</f>
        <v>6.0511662412696801E-5</v>
      </c>
      <c r="M2937" s="6">
        <f>Tabla2[[#This Row],[Total Sales]]-Tabla2[[#This Row],[Operating Profit]]</f>
        <v>58500</v>
      </c>
      <c r="N2937" s="6">
        <v>31499.999999999996</v>
      </c>
      <c r="O2937" s="46">
        <f>Tabla2[[#This Row],[Operating Profit]]/Tabla2[[#This Row],[Total Sales]]</f>
        <v>0.35</v>
      </c>
      <c r="P2937" s="1" t="s">
        <v>82</v>
      </c>
    </row>
    <row r="2938" spans="1:16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3" t="str">
        <f>IFERROR(LEFT(Tabla2[[#This Row],[Product]],FIND(" ",Tabla2[[#This Row],[Product]])-3),Tabla2[[#This Row],[Product]])</f>
        <v>Women</v>
      </c>
      <c r="I2938" s="6">
        <v>64.999999999999986</v>
      </c>
      <c r="J2938" s="4">
        <v>2500</v>
      </c>
      <c r="K2938" s="6">
        <f>Tabla2[[#This Row],[Price per Unit]]*Tabla2[[#This Row],[Units Sold]]</f>
        <v>162499.99999999997</v>
      </c>
      <c r="L2938" s="52">
        <f>Tabla2[[#This Row],[Units Sold]]/Cálculos!$C$11</f>
        <v>1.00852770687828E-4</v>
      </c>
      <c r="M2938" s="6">
        <f>Tabla2[[#This Row],[Total Sales]]-Tabla2[[#This Row],[Operating Profit]]</f>
        <v>97499.999999999971</v>
      </c>
      <c r="N2938" s="6">
        <v>64999.999999999993</v>
      </c>
      <c r="O2938" s="46">
        <f>Tabla2[[#This Row],[Operating Profit]]/Tabla2[[#This Row],[Total Sales]]</f>
        <v>0.4</v>
      </c>
      <c r="P2938" s="1" t="s">
        <v>82</v>
      </c>
    </row>
    <row r="2939" spans="1:16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3" t="str">
        <f>IFERROR(LEFT(Tabla2[[#This Row],[Product]],FIND(" ",Tabla2[[#This Row],[Product]])-3),Tabla2[[#This Row],[Product]])</f>
        <v>Men</v>
      </c>
      <c r="I2939" s="6">
        <v>60</v>
      </c>
      <c r="J2939" s="4">
        <v>5000</v>
      </c>
      <c r="K2939" s="6">
        <f>Tabla2[[#This Row],[Price per Unit]]*Tabla2[[#This Row],[Units Sold]]</f>
        <v>300000</v>
      </c>
      <c r="L2939" s="52">
        <f>Tabla2[[#This Row],[Units Sold]]/Cálculos!$C$11</f>
        <v>2.01705541375656E-4</v>
      </c>
      <c r="M2939" s="6">
        <f>Tabla2[[#This Row],[Total Sales]]-Tabla2[[#This Row],[Operating Profit]]</f>
        <v>195000</v>
      </c>
      <c r="N2939" s="6">
        <v>105000</v>
      </c>
      <c r="O2939" s="46">
        <f>Tabla2[[#This Row],[Operating Profit]]/Tabla2[[#This Row],[Total Sales]]</f>
        <v>0.35</v>
      </c>
      <c r="P2939" s="1" t="s">
        <v>82</v>
      </c>
    </row>
    <row r="2940" spans="1:16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3" t="str">
        <f>IFERROR(LEFT(Tabla2[[#This Row],[Product]],FIND(" ",Tabla2[[#This Row],[Product]])-3),Tabla2[[#This Row],[Product]])</f>
        <v>Men</v>
      </c>
      <c r="I2940" s="6">
        <v>50</v>
      </c>
      <c r="J2940" s="4">
        <v>3000</v>
      </c>
      <c r="K2940" s="6">
        <f>Tabla2[[#This Row],[Price per Unit]]*Tabla2[[#This Row],[Units Sold]]</f>
        <v>150000</v>
      </c>
      <c r="L2940" s="52">
        <f>Tabla2[[#This Row],[Units Sold]]/Cálculos!$C$11</f>
        <v>1.210233248253936E-4</v>
      </c>
      <c r="M2940" s="6">
        <f>Tabla2[[#This Row],[Total Sales]]-Tabla2[[#This Row],[Operating Profit]]</f>
        <v>105000</v>
      </c>
      <c r="N2940" s="6">
        <v>45000</v>
      </c>
      <c r="O2940" s="46">
        <f>Tabla2[[#This Row],[Operating Profit]]/Tabla2[[#This Row],[Total Sales]]</f>
        <v>0.3</v>
      </c>
      <c r="P2940" s="1" t="s">
        <v>82</v>
      </c>
    </row>
    <row r="2941" spans="1:16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3" t="str">
        <f>IFERROR(LEFT(Tabla2[[#This Row],[Product]],FIND(" ",Tabla2[[#This Row],[Product]])-3),Tabla2[[#This Row],[Product]])</f>
        <v>Women</v>
      </c>
      <c r="I2941" s="6">
        <v>50</v>
      </c>
      <c r="J2941" s="4">
        <v>2500</v>
      </c>
      <c r="K2941" s="6">
        <f>Tabla2[[#This Row],[Price per Unit]]*Tabla2[[#This Row],[Units Sold]]</f>
        <v>125000</v>
      </c>
      <c r="L2941" s="52">
        <f>Tabla2[[#This Row],[Units Sold]]/Cálculos!$C$11</f>
        <v>1.00852770687828E-4</v>
      </c>
      <c r="M2941" s="6">
        <f>Tabla2[[#This Row],[Total Sales]]-Tabla2[[#This Row],[Operating Profit]]</f>
        <v>87500</v>
      </c>
      <c r="N2941" s="6">
        <v>37500</v>
      </c>
      <c r="O2941" s="46">
        <f>Tabla2[[#This Row],[Operating Profit]]/Tabla2[[#This Row],[Total Sales]]</f>
        <v>0.3</v>
      </c>
      <c r="P2941" s="1" t="s">
        <v>82</v>
      </c>
    </row>
    <row r="2942" spans="1:16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3" t="str">
        <f>IFERROR(LEFT(Tabla2[[#This Row],[Product]],FIND(" ",Tabla2[[#This Row],[Product]])-3),Tabla2[[#This Row],[Product]])</f>
        <v>Women</v>
      </c>
      <c r="I2942" s="6">
        <v>50</v>
      </c>
      <c r="J2942" s="4">
        <v>2000</v>
      </c>
      <c r="K2942" s="6">
        <f>Tabla2[[#This Row],[Price per Unit]]*Tabla2[[#This Row],[Units Sold]]</f>
        <v>100000</v>
      </c>
      <c r="L2942" s="52">
        <f>Tabla2[[#This Row],[Units Sold]]/Cálculos!$C$11</f>
        <v>8.0682216550262393E-5</v>
      </c>
      <c r="M2942" s="6">
        <f>Tabla2[[#This Row],[Total Sales]]-Tabla2[[#This Row],[Operating Profit]]</f>
        <v>70000</v>
      </c>
      <c r="N2942" s="6">
        <v>30000</v>
      </c>
      <c r="O2942" s="46">
        <f>Tabla2[[#This Row],[Operating Profit]]/Tabla2[[#This Row],[Total Sales]]</f>
        <v>0.3</v>
      </c>
      <c r="P2942" s="1" t="s">
        <v>82</v>
      </c>
    </row>
    <row r="2943" spans="1:16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3" t="str">
        <f>IFERROR(LEFT(Tabla2[[#This Row],[Product]],FIND(" ",Tabla2[[#This Row],[Product]])-3),Tabla2[[#This Row],[Product]])</f>
        <v>Men</v>
      </c>
      <c r="I2943" s="6">
        <v>60</v>
      </c>
      <c r="J2943" s="4">
        <v>2000</v>
      </c>
      <c r="K2943" s="6">
        <f>Tabla2[[#This Row],[Price per Unit]]*Tabla2[[#This Row],[Units Sold]]</f>
        <v>120000</v>
      </c>
      <c r="L2943" s="52">
        <f>Tabla2[[#This Row],[Units Sold]]/Cálculos!$C$11</f>
        <v>8.0682216550262393E-5</v>
      </c>
      <c r="M2943" s="6">
        <f>Tabla2[[#This Row],[Total Sales]]-Tabla2[[#This Row],[Operating Profit]]</f>
        <v>78000</v>
      </c>
      <c r="N2943" s="6">
        <v>42000</v>
      </c>
      <c r="O2943" s="46">
        <f>Tabla2[[#This Row],[Operating Profit]]/Tabla2[[#This Row],[Total Sales]]</f>
        <v>0.35</v>
      </c>
      <c r="P2943" s="1" t="s">
        <v>82</v>
      </c>
    </row>
    <row r="2944" spans="1:16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3" t="str">
        <f>IFERROR(LEFT(Tabla2[[#This Row],[Product]],FIND(" ",Tabla2[[#This Row],[Product]])-3),Tabla2[[#This Row],[Product]])</f>
        <v>Women</v>
      </c>
      <c r="I2944" s="6">
        <v>64.999999999999986</v>
      </c>
      <c r="J2944" s="4">
        <v>3000</v>
      </c>
      <c r="K2944" s="6">
        <f>Tabla2[[#This Row],[Price per Unit]]*Tabla2[[#This Row],[Units Sold]]</f>
        <v>194999.99999999997</v>
      </c>
      <c r="L2944" s="52">
        <f>Tabla2[[#This Row],[Units Sold]]/Cálculos!$C$11</f>
        <v>1.210233248253936E-4</v>
      </c>
      <c r="M2944" s="6">
        <f>Tabla2[[#This Row],[Total Sales]]-Tabla2[[#This Row],[Operating Profit]]</f>
        <v>116999.99999999999</v>
      </c>
      <c r="N2944" s="6">
        <v>77999.999999999985</v>
      </c>
      <c r="O2944" s="46">
        <f>Tabla2[[#This Row],[Operating Profit]]/Tabla2[[#This Row],[Total Sales]]</f>
        <v>0.39999999999999997</v>
      </c>
      <c r="P2944" s="1" t="s">
        <v>82</v>
      </c>
    </row>
    <row r="2945" spans="1:16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3" t="str">
        <f>IFERROR(LEFT(Tabla2[[#This Row],[Product]],FIND(" ",Tabla2[[#This Row],[Product]])-3),Tabla2[[#This Row],[Product]])</f>
        <v>Men</v>
      </c>
      <c r="I2945" s="6">
        <v>35</v>
      </c>
      <c r="J2945" s="4">
        <v>4750</v>
      </c>
      <c r="K2945" s="6">
        <f>Tabla2[[#This Row],[Price per Unit]]*Tabla2[[#This Row],[Units Sold]]</f>
        <v>166250</v>
      </c>
      <c r="L2945" s="52">
        <f>Tabla2[[#This Row],[Units Sold]]/Cálculos!$C$11</f>
        <v>1.9162026430687319E-4</v>
      </c>
      <c r="M2945" s="6">
        <f>Tabla2[[#This Row],[Total Sales]]-Tabla2[[#This Row],[Operating Profit]]</f>
        <v>108062.5</v>
      </c>
      <c r="N2945" s="6">
        <v>58187.499999999993</v>
      </c>
      <c r="O2945" s="46">
        <f>Tabla2[[#This Row],[Operating Profit]]/Tabla2[[#This Row],[Total Sales]]</f>
        <v>0.35</v>
      </c>
      <c r="P2945" s="1" t="s">
        <v>82</v>
      </c>
    </row>
    <row r="2946" spans="1:16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3" t="str">
        <f>IFERROR(LEFT(Tabla2[[#This Row],[Product]],FIND(" ",Tabla2[[#This Row],[Product]])-3),Tabla2[[#This Row],[Product]])</f>
        <v>Men</v>
      </c>
      <c r="I2946" s="6">
        <v>35</v>
      </c>
      <c r="J2946" s="4">
        <v>2750</v>
      </c>
      <c r="K2946" s="6">
        <f>Tabla2[[#This Row],[Price per Unit]]*Tabla2[[#This Row],[Units Sold]]</f>
        <v>96250</v>
      </c>
      <c r="L2946" s="52">
        <f>Tabla2[[#This Row],[Units Sold]]/Cálculos!$C$11</f>
        <v>1.109380477566108E-4</v>
      </c>
      <c r="M2946" s="6">
        <f>Tabla2[[#This Row],[Total Sales]]-Tabla2[[#This Row],[Operating Profit]]</f>
        <v>67375</v>
      </c>
      <c r="N2946" s="6">
        <v>28875</v>
      </c>
      <c r="O2946" s="46">
        <f>Tabla2[[#This Row],[Operating Profit]]/Tabla2[[#This Row],[Total Sales]]</f>
        <v>0.3</v>
      </c>
      <c r="P2946" s="1" t="s">
        <v>82</v>
      </c>
    </row>
    <row r="2947" spans="1:16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3" t="str">
        <f>IFERROR(LEFT(Tabla2[[#This Row],[Product]],FIND(" ",Tabla2[[#This Row],[Product]])-3),Tabla2[[#This Row],[Product]])</f>
        <v>Women</v>
      </c>
      <c r="I2947" s="6">
        <v>25.000000000000007</v>
      </c>
      <c r="J2947" s="4">
        <v>2750</v>
      </c>
      <c r="K2947" s="6">
        <f>Tabla2[[#This Row],[Price per Unit]]*Tabla2[[#This Row],[Units Sold]]</f>
        <v>68750.000000000015</v>
      </c>
      <c r="L2947" s="52">
        <f>Tabla2[[#This Row],[Units Sold]]/Cálculos!$C$11</f>
        <v>1.109380477566108E-4</v>
      </c>
      <c r="M2947" s="6">
        <f>Tabla2[[#This Row],[Total Sales]]-Tabla2[[#This Row],[Operating Profit]]</f>
        <v>48125.000000000015</v>
      </c>
      <c r="N2947" s="6">
        <v>20625.000000000004</v>
      </c>
      <c r="O2947" s="46">
        <f>Tabla2[[#This Row],[Operating Profit]]/Tabla2[[#This Row],[Total Sales]]</f>
        <v>0.3</v>
      </c>
      <c r="P2947" s="1" t="s">
        <v>82</v>
      </c>
    </row>
    <row r="2948" spans="1:16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3" t="str">
        <f>IFERROR(LEFT(Tabla2[[#This Row],[Product]],FIND(" ",Tabla2[[#This Row],[Product]])-3),Tabla2[[#This Row],[Product]])</f>
        <v>Women</v>
      </c>
      <c r="I2948" s="6">
        <v>30.000000000000004</v>
      </c>
      <c r="J2948" s="4">
        <v>1250</v>
      </c>
      <c r="K2948" s="6">
        <f>Tabla2[[#This Row],[Price per Unit]]*Tabla2[[#This Row],[Units Sold]]</f>
        <v>37500.000000000007</v>
      </c>
      <c r="L2948" s="52">
        <f>Tabla2[[#This Row],[Units Sold]]/Cálculos!$C$11</f>
        <v>5.0426385343913999E-5</v>
      </c>
      <c r="M2948" s="6">
        <f>Tabla2[[#This Row],[Total Sales]]-Tabla2[[#This Row],[Operating Profit]]</f>
        <v>26250.000000000007</v>
      </c>
      <c r="N2948" s="6">
        <v>11250.000000000002</v>
      </c>
      <c r="O2948" s="46">
        <f>Tabla2[[#This Row],[Operating Profit]]/Tabla2[[#This Row],[Total Sales]]</f>
        <v>0.3</v>
      </c>
      <c r="P2948" s="1" t="s">
        <v>82</v>
      </c>
    </row>
    <row r="2949" spans="1:16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3" t="str">
        <f>IFERROR(LEFT(Tabla2[[#This Row],[Product]],FIND(" ",Tabla2[[#This Row],[Product]])-3),Tabla2[[#This Row],[Product]])</f>
        <v>Men</v>
      </c>
      <c r="I2949" s="6">
        <v>44.999999999999993</v>
      </c>
      <c r="J2949" s="4">
        <v>1750</v>
      </c>
      <c r="K2949" s="6">
        <f>Tabla2[[#This Row],[Price per Unit]]*Tabla2[[#This Row],[Units Sold]]</f>
        <v>78749.999999999985</v>
      </c>
      <c r="L2949" s="52">
        <f>Tabla2[[#This Row],[Units Sold]]/Cálculos!$C$11</f>
        <v>7.0596939481479604E-5</v>
      </c>
      <c r="M2949" s="6">
        <f>Tabla2[[#This Row],[Total Sales]]-Tabla2[[#This Row],[Operating Profit]]</f>
        <v>51187.499999999993</v>
      </c>
      <c r="N2949" s="6">
        <v>27562.499999999993</v>
      </c>
      <c r="O2949" s="46">
        <f>Tabla2[[#This Row],[Operating Profit]]/Tabla2[[#This Row],[Total Sales]]</f>
        <v>0.35</v>
      </c>
      <c r="P2949" s="1" t="s">
        <v>82</v>
      </c>
    </row>
    <row r="2950" spans="1:16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3" t="str">
        <f>IFERROR(LEFT(Tabla2[[#This Row],[Product]],FIND(" ",Tabla2[[#This Row],[Product]])-3),Tabla2[[#This Row],[Product]])</f>
        <v>Women</v>
      </c>
      <c r="I2950" s="6">
        <v>35</v>
      </c>
      <c r="J2950" s="4">
        <v>2750</v>
      </c>
      <c r="K2950" s="6">
        <f>Tabla2[[#This Row],[Price per Unit]]*Tabla2[[#This Row],[Units Sold]]</f>
        <v>96250</v>
      </c>
      <c r="L2950" s="52">
        <f>Tabla2[[#This Row],[Units Sold]]/Cálculos!$C$11</f>
        <v>1.109380477566108E-4</v>
      </c>
      <c r="M2950" s="6">
        <f>Tabla2[[#This Row],[Total Sales]]-Tabla2[[#This Row],[Operating Profit]]</f>
        <v>57750</v>
      </c>
      <c r="N2950" s="6">
        <v>38500</v>
      </c>
      <c r="O2950" s="46">
        <f>Tabla2[[#This Row],[Operating Profit]]/Tabla2[[#This Row],[Total Sales]]</f>
        <v>0.4</v>
      </c>
      <c r="P2950" s="1" t="s">
        <v>82</v>
      </c>
    </row>
    <row r="2951" spans="1:16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3" t="str">
        <f>IFERROR(LEFT(Tabla2[[#This Row],[Product]],FIND(" ",Tabla2[[#This Row],[Product]])-3),Tabla2[[#This Row],[Product]])</f>
        <v>Men</v>
      </c>
      <c r="I2951" s="6">
        <v>35</v>
      </c>
      <c r="J2951" s="4">
        <v>5250</v>
      </c>
      <c r="K2951" s="6">
        <f>Tabla2[[#This Row],[Price per Unit]]*Tabla2[[#This Row],[Units Sold]]</f>
        <v>183750</v>
      </c>
      <c r="L2951" s="52">
        <f>Tabla2[[#This Row],[Units Sold]]/Cálculos!$C$11</f>
        <v>2.117908184444388E-4</v>
      </c>
      <c r="M2951" s="6">
        <f>Tabla2[[#This Row],[Total Sales]]-Tabla2[[#This Row],[Operating Profit]]</f>
        <v>119437.5</v>
      </c>
      <c r="N2951" s="6">
        <v>64312.499999999993</v>
      </c>
      <c r="O2951" s="46">
        <f>Tabla2[[#This Row],[Operating Profit]]/Tabla2[[#This Row],[Total Sales]]</f>
        <v>0.35</v>
      </c>
      <c r="P2951" s="1" t="s">
        <v>82</v>
      </c>
    </row>
    <row r="2952" spans="1:16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3" t="str">
        <f>IFERROR(LEFT(Tabla2[[#This Row],[Product]],FIND(" ",Tabla2[[#This Row],[Product]])-3),Tabla2[[#This Row],[Product]])</f>
        <v>Men</v>
      </c>
      <c r="I2952" s="6">
        <v>35</v>
      </c>
      <c r="J2952" s="4">
        <v>1750</v>
      </c>
      <c r="K2952" s="6">
        <f>Tabla2[[#This Row],[Price per Unit]]*Tabla2[[#This Row],[Units Sold]]</f>
        <v>61250</v>
      </c>
      <c r="L2952" s="52">
        <f>Tabla2[[#This Row],[Units Sold]]/Cálculos!$C$11</f>
        <v>7.0596939481479604E-5</v>
      </c>
      <c r="M2952" s="6">
        <f>Tabla2[[#This Row],[Total Sales]]-Tabla2[[#This Row],[Operating Profit]]</f>
        <v>42875</v>
      </c>
      <c r="N2952" s="6">
        <v>18375</v>
      </c>
      <c r="O2952" s="46">
        <f>Tabla2[[#This Row],[Operating Profit]]/Tabla2[[#This Row],[Total Sales]]</f>
        <v>0.3</v>
      </c>
      <c r="P2952" s="1" t="s">
        <v>82</v>
      </c>
    </row>
    <row r="2953" spans="1:16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3" t="str">
        <f>IFERROR(LEFT(Tabla2[[#This Row],[Product]],FIND(" ",Tabla2[[#This Row],[Product]])-3),Tabla2[[#This Row],[Product]])</f>
        <v>Women</v>
      </c>
      <c r="I2953" s="6">
        <v>25.000000000000007</v>
      </c>
      <c r="J2953" s="4">
        <v>2250</v>
      </c>
      <c r="K2953" s="6">
        <f>Tabla2[[#This Row],[Price per Unit]]*Tabla2[[#This Row],[Units Sold]]</f>
        <v>56250.000000000015</v>
      </c>
      <c r="L2953" s="52">
        <f>Tabla2[[#This Row],[Units Sold]]/Cálculos!$C$11</f>
        <v>9.0767493619045195E-5</v>
      </c>
      <c r="M2953" s="6">
        <f>Tabla2[[#This Row],[Total Sales]]-Tabla2[[#This Row],[Operating Profit]]</f>
        <v>39375.000000000015</v>
      </c>
      <c r="N2953" s="6">
        <v>16875.000000000004</v>
      </c>
      <c r="O2953" s="46">
        <f>Tabla2[[#This Row],[Operating Profit]]/Tabla2[[#This Row],[Total Sales]]</f>
        <v>0.3</v>
      </c>
      <c r="P2953" s="1" t="s">
        <v>82</v>
      </c>
    </row>
    <row r="2954" spans="1:16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3" t="str">
        <f>IFERROR(LEFT(Tabla2[[#This Row],[Product]],FIND(" ",Tabla2[[#This Row],[Product]])-3),Tabla2[[#This Row],[Product]])</f>
        <v>Women</v>
      </c>
      <c r="I2954" s="6">
        <v>30.000000000000004</v>
      </c>
      <c r="J2954" s="4">
        <v>1000</v>
      </c>
      <c r="K2954" s="6">
        <f>Tabla2[[#This Row],[Price per Unit]]*Tabla2[[#This Row],[Units Sold]]</f>
        <v>30000.000000000004</v>
      </c>
      <c r="L2954" s="52">
        <f>Tabla2[[#This Row],[Units Sold]]/Cálculos!$C$11</f>
        <v>4.0341108275131196E-5</v>
      </c>
      <c r="M2954" s="6">
        <f>Tabla2[[#This Row],[Total Sales]]-Tabla2[[#This Row],[Operating Profit]]</f>
        <v>21000.000000000004</v>
      </c>
      <c r="N2954" s="6">
        <v>9000</v>
      </c>
      <c r="O2954" s="46">
        <f>Tabla2[[#This Row],[Operating Profit]]/Tabla2[[#This Row],[Total Sales]]</f>
        <v>0.3</v>
      </c>
      <c r="P2954" s="1" t="s">
        <v>82</v>
      </c>
    </row>
    <row r="2955" spans="1:16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3" t="str">
        <f>IFERROR(LEFT(Tabla2[[#This Row],[Product]],FIND(" ",Tabla2[[#This Row],[Product]])-3),Tabla2[[#This Row],[Product]])</f>
        <v>Men</v>
      </c>
      <c r="I2955" s="6">
        <v>44.999999999999993</v>
      </c>
      <c r="J2955" s="4">
        <v>1750</v>
      </c>
      <c r="K2955" s="6">
        <f>Tabla2[[#This Row],[Price per Unit]]*Tabla2[[#This Row],[Units Sold]]</f>
        <v>78749.999999999985</v>
      </c>
      <c r="L2955" s="52">
        <f>Tabla2[[#This Row],[Units Sold]]/Cálculos!$C$11</f>
        <v>7.0596939481479604E-5</v>
      </c>
      <c r="M2955" s="6">
        <f>Tabla2[[#This Row],[Total Sales]]-Tabla2[[#This Row],[Operating Profit]]</f>
        <v>51187.499999999993</v>
      </c>
      <c r="N2955" s="6">
        <v>27562.499999999993</v>
      </c>
      <c r="O2955" s="46">
        <f>Tabla2[[#This Row],[Operating Profit]]/Tabla2[[#This Row],[Total Sales]]</f>
        <v>0.35</v>
      </c>
      <c r="P2955" s="1" t="s">
        <v>82</v>
      </c>
    </row>
    <row r="2956" spans="1:16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3" t="str">
        <f>IFERROR(LEFT(Tabla2[[#This Row],[Product]],FIND(" ",Tabla2[[#This Row],[Product]])-3),Tabla2[[#This Row],[Product]])</f>
        <v>Women</v>
      </c>
      <c r="I2956" s="6">
        <v>24.999999999999996</v>
      </c>
      <c r="J2956" s="4">
        <v>2750</v>
      </c>
      <c r="K2956" s="6">
        <f>Tabla2[[#This Row],[Price per Unit]]*Tabla2[[#This Row],[Units Sold]]</f>
        <v>68749.999999999985</v>
      </c>
      <c r="L2956" s="52">
        <f>Tabla2[[#This Row],[Units Sold]]/Cálculos!$C$11</f>
        <v>1.109380477566108E-4</v>
      </c>
      <c r="M2956" s="6">
        <f>Tabla2[[#This Row],[Total Sales]]-Tabla2[[#This Row],[Operating Profit]]</f>
        <v>41249.999999999985</v>
      </c>
      <c r="N2956" s="6">
        <v>27499.999999999996</v>
      </c>
      <c r="O2956" s="46">
        <f>Tabla2[[#This Row],[Operating Profit]]/Tabla2[[#This Row],[Total Sales]]</f>
        <v>0.4</v>
      </c>
      <c r="P2956" s="1" t="s">
        <v>82</v>
      </c>
    </row>
    <row r="2957" spans="1:16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3" t="str">
        <f>IFERROR(LEFT(Tabla2[[#This Row],[Product]],FIND(" ",Tabla2[[#This Row],[Product]])-3),Tabla2[[#This Row],[Product]])</f>
        <v>Men</v>
      </c>
      <c r="I2957" s="6">
        <v>30.000000000000004</v>
      </c>
      <c r="J2957" s="4">
        <v>4950</v>
      </c>
      <c r="K2957" s="6">
        <f>Tabla2[[#This Row],[Price per Unit]]*Tabla2[[#This Row],[Units Sold]]</f>
        <v>148500.00000000003</v>
      </c>
      <c r="L2957" s="52">
        <f>Tabla2[[#This Row],[Units Sold]]/Cálculos!$C$11</f>
        <v>1.9968848596189944E-4</v>
      </c>
      <c r="M2957" s="6">
        <f>Tabla2[[#This Row],[Total Sales]]-Tabla2[[#This Row],[Operating Profit]]</f>
        <v>96525.000000000029</v>
      </c>
      <c r="N2957" s="6">
        <v>51975.000000000007</v>
      </c>
      <c r="O2957" s="46">
        <f>Tabla2[[#This Row],[Operating Profit]]/Tabla2[[#This Row],[Total Sales]]</f>
        <v>0.35</v>
      </c>
      <c r="P2957" s="1" t="s">
        <v>82</v>
      </c>
    </row>
    <row r="2958" spans="1:16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3" t="str">
        <f>IFERROR(LEFT(Tabla2[[#This Row],[Product]],FIND(" ",Tabla2[[#This Row],[Product]])-3),Tabla2[[#This Row],[Product]])</f>
        <v>Men</v>
      </c>
      <c r="I2958" s="6">
        <v>30.000000000000004</v>
      </c>
      <c r="J2958" s="4">
        <v>2000</v>
      </c>
      <c r="K2958" s="6">
        <f>Tabla2[[#This Row],[Price per Unit]]*Tabla2[[#This Row],[Units Sold]]</f>
        <v>60000.000000000007</v>
      </c>
      <c r="L2958" s="52">
        <f>Tabla2[[#This Row],[Units Sold]]/Cálculos!$C$11</f>
        <v>8.0682216550262393E-5</v>
      </c>
      <c r="M2958" s="6">
        <f>Tabla2[[#This Row],[Total Sales]]-Tabla2[[#This Row],[Operating Profit]]</f>
        <v>42000.000000000007</v>
      </c>
      <c r="N2958" s="6">
        <v>18000</v>
      </c>
      <c r="O2958" s="46">
        <f>Tabla2[[#This Row],[Operating Profit]]/Tabla2[[#This Row],[Total Sales]]</f>
        <v>0.3</v>
      </c>
      <c r="P2958" s="1" t="s">
        <v>82</v>
      </c>
    </row>
    <row r="2959" spans="1:16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3" t="str">
        <f>IFERROR(LEFT(Tabla2[[#This Row],[Product]],FIND(" ",Tabla2[[#This Row],[Product]])-3),Tabla2[[#This Row],[Product]])</f>
        <v>Women</v>
      </c>
      <c r="I2959" s="6">
        <v>20.000000000000004</v>
      </c>
      <c r="J2959" s="4">
        <v>2250</v>
      </c>
      <c r="K2959" s="6">
        <f>Tabla2[[#This Row],[Price per Unit]]*Tabla2[[#This Row],[Units Sold]]</f>
        <v>45000.000000000007</v>
      </c>
      <c r="L2959" s="52">
        <f>Tabla2[[#This Row],[Units Sold]]/Cálculos!$C$11</f>
        <v>9.0767493619045195E-5</v>
      </c>
      <c r="M2959" s="6">
        <f>Tabla2[[#This Row],[Total Sales]]-Tabla2[[#This Row],[Operating Profit]]</f>
        <v>31500.000000000007</v>
      </c>
      <c r="N2959" s="6">
        <v>13500.000000000002</v>
      </c>
      <c r="O2959" s="46">
        <f>Tabla2[[#This Row],[Operating Profit]]/Tabla2[[#This Row],[Total Sales]]</f>
        <v>0.3</v>
      </c>
      <c r="P2959" s="1" t="s">
        <v>82</v>
      </c>
    </row>
    <row r="2960" spans="1:16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3" t="str">
        <f>IFERROR(LEFT(Tabla2[[#This Row],[Product]],FIND(" ",Tabla2[[#This Row],[Product]])-3),Tabla2[[#This Row],[Product]])</f>
        <v>Women</v>
      </c>
      <c r="I2960" s="6">
        <v>24.999999999999996</v>
      </c>
      <c r="J2960" s="4">
        <v>750</v>
      </c>
      <c r="K2960" s="6">
        <f>Tabla2[[#This Row],[Price per Unit]]*Tabla2[[#This Row],[Units Sold]]</f>
        <v>18749.999999999996</v>
      </c>
      <c r="L2960" s="52">
        <f>Tabla2[[#This Row],[Units Sold]]/Cálculos!$C$11</f>
        <v>3.0255831206348401E-5</v>
      </c>
      <c r="M2960" s="6">
        <f>Tabla2[[#This Row],[Total Sales]]-Tabla2[[#This Row],[Operating Profit]]</f>
        <v>13124.999999999996</v>
      </c>
      <c r="N2960" s="6">
        <v>5624.9999999999991</v>
      </c>
      <c r="O2960" s="46">
        <f>Tabla2[[#This Row],[Operating Profit]]/Tabla2[[#This Row],[Total Sales]]</f>
        <v>0.3</v>
      </c>
      <c r="P2960" s="1" t="s">
        <v>82</v>
      </c>
    </row>
    <row r="2961" spans="1:16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3" t="str">
        <f>IFERROR(LEFT(Tabla2[[#This Row],[Product]],FIND(" ",Tabla2[[#This Row],[Product]])-3),Tabla2[[#This Row],[Product]])</f>
        <v>Men</v>
      </c>
      <c r="I2961" s="6">
        <v>40</v>
      </c>
      <c r="J2961" s="4">
        <v>1250</v>
      </c>
      <c r="K2961" s="6">
        <f>Tabla2[[#This Row],[Price per Unit]]*Tabla2[[#This Row],[Units Sold]]</f>
        <v>50000</v>
      </c>
      <c r="L2961" s="52">
        <f>Tabla2[[#This Row],[Units Sold]]/Cálculos!$C$11</f>
        <v>5.0426385343913999E-5</v>
      </c>
      <c r="M2961" s="6">
        <f>Tabla2[[#This Row],[Total Sales]]-Tabla2[[#This Row],[Operating Profit]]</f>
        <v>32500</v>
      </c>
      <c r="N2961" s="6">
        <v>17500</v>
      </c>
      <c r="O2961" s="46">
        <f>Tabla2[[#This Row],[Operating Profit]]/Tabla2[[#This Row],[Total Sales]]</f>
        <v>0.35</v>
      </c>
      <c r="P2961" s="1" t="s">
        <v>82</v>
      </c>
    </row>
    <row r="2962" spans="1:16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3" t="str">
        <f>IFERROR(LEFT(Tabla2[[#This Row],[Product]],FIND(" ",Tabla2[[#This Row],[Product]])-3),Tabla2[[#This Row],[Product]])</f>
        <v>Women</v>
      </c>
      <c r="I2962" s="6">
        <v>30.000000000000004</v>
      </c>
      <c r="J2962" s="4">
        <v>2250</v>
      </c>
      <c r="K2962" s="6">
        <f>Tabla2[[#This Row],[Price per Unit]]*Tabla2[[#This Row],[Units Sold]]</f>
        <v>67500.000000000015</v>
      </c>
      <c r="L2962" s="52">
        <f>Tabla2[[#This Row],[Units Sold]]/Cálculos!$C$11</f>
        <v>9.0767493619045195E-5</v>
      </c>
      <c r="M2962" s="6">
        <f>Tabla2[[#This Row],[Total Sales]]-Tabla2[[#This Row],[Operating Profit]]</f>
        <v>40500.000000000007</v>
      </c>
      <c r="N2962" s="6">
        <v>27000.000000000007</v>
      </c>
      <c r="O2962" s="46">
        <f>Tabla2[[#This Row],[Operating Profit]]/Tabla2[[#This Row],[Total Sales]]</f>
        <v>0.4</v>
      </c>
      <c r="P2962" s="1" t="s">
        <v>82</v>
      </c>
    </row>
    <row r="2963" spans="1:16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3" t="str">
        <f>IFERROR(LEFT(Tabla2[[#This Row],[Product]],FIND(" ",Tabla2[[#This Row],[Product]])-3),Tabla2[[#This Row],[Product]])</f>
        <v>Men</v>
      </c>
      <c r="I2963" s="6">
        <v>30.000000000000004</v>
      </c>
      <c r="J2963" s="4">
        <v>4500</v>
      </c>
      <c r="K2963" s="6">
        <f>Tabla2[[#This Row],[Price per Unit]]*Tabla2[[#This Row],[Units Sold]]</f>
        <v>135000.00000000003</v>
      </c>
      <c r="L2963" s="52">
        <f>Tabla2[[#This Row],[Units Sold]]/Cálculos!$C$11</f>
        <v>1.8153498723809039E-4</v>
      </c>
      <c r="M2963" s="6">
        <f>Tabla2[[#This Row],[Total Sales]]-Tabla2[[#This Row],[Operating Profit]]</f>
        <v>87750.000000000029</v>
      </c>
      <c r="N2963" s="6">
        <v>47250.000000000007</v>
      </c>
      <c r="O2963" s="46">
        <f>Tabla2[[#This Row],[Operating Profit]]/Tabla2[[#This Row],[Total Sales]]</f>
        <v>0.35</v>
      </c>
      <c r="P2963" s="1" t="s">
        <v>82</v>
      </c>
    </row>
    <row r="2964" spans="1:16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3" t="str">
        <f>IFERROR(LEFT(Tabla2[[#This Row],[Product]],FIND(" ",Tabla2[[#This Row],[Product]])-3),Tabla2[[#This Row],[Product]])</f>
        <v>Men</v>
      </c>
      <c r="I2964" s="6">
        <v>30.000000000000004</v>
      </c>
      <c r="J2964" s="4">
        <v>1500</v>
      </c>
      <c r="K2964" s="6">
        <f>Tabla2[[#This Row],[Price per Unit]]*Tabla2[[#This Row],[Units Sold]]</f>
        <v>45000.000000000007</v>
      </c>
      <c r="L2964" s="52">
        <f>Tabla2[[#This Row],[Units Sold]]/Cálculos!$C$11</f>
        <v>6.0511662412696801E-5</v>
      </c>
      <c r="M2964" s="6">
        <f>Tabla2[[#This Row],[Total Sales]]-Tabla2[[#This Row],[Operating Profit]]</f>
        <v>31500.000000000007</v>
      </c>
      <c r="N2964" s="6">
        <v>13500.000000000002</v>
      </c>
      <c r="O2964" s="46">
        <f>Tabla2[[#This Row],[Operating Profit]]/Tabla2[[#This Row],[Total Sales]]</f>
        <v>0.3</v>
      </c>
      <c r="P2964" s="1" t="s">
        <v>82</v>
      </c>
    </row>
    <row r="2965" spans="1:16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3" t="str">
        <f>IFERROR(LEFT(Tabla2[[#This Row],[Product]],FIND(" ",Tabla2[[#This Row],[Product]])-3),Tabla2[[#This Row],[Product]])</f>
        <v>Women</v>
      </c>
      <c r="I2965" s="6">
        <v>20.000000000000004</v>
      </c>
      <c r="J2965" s="4">
        <v>1500</v>
      </c>
      <c r="K2965" s="6">
        <f>Tabla2[[#This Row],[Price per Unit]]*Tabla2[[#This Row],[Units Sold]]</f>
        <v>30000.000000000004</v>
      </c>
      <c r="L2965" s="52">
        <f>Tabla2[[#This Row],[Units Sold]]/Cálculos!$C$11</f>
        <v>6.0511662412696801E-5</v>
      </c>
      <c r="M2965" s="6">
        <f>Tabla2[[#This Row],[Total Sales]]-Tabla2[[#This Row],[Operating Profit]]</f>
        <v>21000.000000000004</v>
      </c>
      <c r="N2965" s="6">
        <v>9000</v>
      </c>
      <c r="O2965" s="46">
        <f>Tabla2[[#This Row],[Operating Profit]]/Tabla2[[#This Row],[Total Sales]]</f>
        <v>0.3</v>
      </c>
      <c r="P2965" s="1" t="s">
        <v>82</v>
      </c>
    </row>
    <row r="2966" spans="1:16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3" t="str">
        <f>IFERROR(LEFT(Tabla2[[#This Row],[Product]],FIND(" ",Tabla2[[#This Row],[Product]])-3),Tabla2[[#This Row],[Product]])</f>
        <v>Women</v>
      </c>
      <c r="I2966" s="6">
        <v>24.999999999999996</v>
      </c>
      <c r="J2966" s="4">
        <v>750</v>
      </c>
      <c r="K2966" s="6">
        <f>Tabla2[[#This Row],[Price per Unit]]*Tabla2[[#This Row],[Units Sold]]</f>
        <v>18749.999999999996</v>
      </c>
      <c r="L2966" s="52">
        <f>Tabla2[[#This Row],[Units Sold]]/Cálculos!$C$11</f>
        <v>3.0255831206348401E-5</v>
      </c>
      <c r="M2966" s="6">
        <f>Tabla2[[#This Row],[Total Sales]]-Tabla2[[#This Row],[Operating Profit]]</f>
        <v>13124.999999999996</v>
      </c>
      <c r="N2966" s="6">
        <v>5624.9999999999991</v>
      </c>
      <c r="O2966" s="46">
        <f>Tabla2[[#This Row],[Operating Profit]]/Tabla2[[#This Row],[Total Sales]]</f>
        <v>0.3</v>
      </c>
      <c r="P2966" s="1" t="s">
        <v>82</v>
      </c>
    </row>
    <row r="2967" spans="1:16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3" t="str">
        <f>IFERROR(LEFT(Tabla2[[#This Row],[Product]],FIND(" ",Tabla2[[#This Row],[Product]])-3),Tabla2[[#This Row],[Product]])</f>
        <v>Men</v>
      </c>
      <c r="I2967" s="6">
        <v>60</v>
      </c>
      <c r="J2967" s="4">
        <v>1000</v>
      </c>
      <c r="K2967" s="6">
        <f>Tabla2[[#This Row],[Price per Unit]]*Tabla2[[#This Row],[Units Sold]]</f>
        <v>60000</v>
      </c>
      <c r="L2967" s="52">
        <f>Tabla2[[#This Row],[Units Sold]]/Cálculos!$C$11</f>
        <v>4.0341108275131196E-5</v>
      </c>
      <c r="M2967" s="6">
        <f>Tabla2[[#This Row],[Total Sales]]-Tabla2[[#This Row],[Operating Profit]]</f>
        <v>39000</v>
      </c>
      <c r="N2967" s="6">
        <v>21000</v>
      </c>
      <c r="O2967" s="46">
        <f>Tabla2[[#This Row],[Operating Profit]]/Tabla2[[#This Row],[Total Sales]]</f>
        <v>0.35</v>
      </c>
      <c r="P2967" s="1" t="s">
        <v>17</v>
      </c>
    </row>
    <row r="2968" spans="1:16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3" t="str">
        <f>IFERROR(LEFT(Tabla2[[#This Row],[Product]],FIND(" ",Tabla2[[#This Row],[Product]])-3),Tabla2[[#This Row],[Product]])</f>
        <v>Women</v>
      </c>
      <c r="I2968" s="6">
        <v>50</v>
      </c>
      <c r="J2968" s="4">
        <v>2250</v>
      </c>
      <c r="K2968" s="6">
        <f>Tabla2[[#This Row],[Price per Unit]]*Tabla2[[#This Row],[Units Sold]]</f>
        <v>112500</v>
      </c>
      <c r="L2968" s="52">
        <f>Tabla2[[#This Row],[Units Sold]]/Cálculos!$C$11</f>
        <v>9.0767493619045195E-5</v>
      </c>
      <c r="M2968" s="6">
        <f>Tabla2[[#This Row],[Total Sales]]-Tabla2[[#This Row],[Operating Profit]]</f>
        <v>67500</v>
      </c>
      <c r="N2968" s="6">
        <v>45000</v>
      </c>
      <c r="O2968" s="46">
        <f>Tabla2[[#This Row],[Operating Profit]]/Tabla2[[#This Row],[Total Sales]]</f>
        <v>0.4</v>
      </c>
      <c r="P2968" s="1" t="s">
        <v>17</v>
      </c>
    </row>
    <row r="2969" spans="1:16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3" t="str">
        <f>IFERROR(LEFT(Tabla2[[#This Row],[Product]],FIND(" ",Tabla2[[#This Row],[Product]])-3),Tabla2[[#This Row],[Product]])</f>
        <v>Men</v>
      </c>
      <c r="I2969" s="6">
        <v>60</v>
      </c>
      <c r="J2969" s="4">
        <v>4950</v>
      </c>
      <c r="K2969" s="6">
        <f>Tabla2[[#This Row],[Price per Unit]]*Tabla2[[#This Row],[Units Sold]]</f>
        <v>297000</v>
      </c>
      <c r="L2969" s="52">
        <f>Tabla2[[#This Row],[Units Sold]]/Cálculos!$C$11</f>
        <v>1.9968848596189944E-4</v>
      </c>
      <c r="M2969" s="6">
        <f>Tabla2[[#This Row],[Total Sales]]-Tabla2[[#This Row],[Operating Profit]]</f>
        <v>193050</v>
      </c>
      <c r="N2969" s="6">
        <v>103950</v>
      </c>
      <c r="O2969" s="46">
        <f>Tabla2[[#This Row],[Operating Profit]]/Tabla2[[#This Row],[Total Sales]]</f>
        <v>0.35</v>
      </c>
      <c r="P2969" s="1" t="s">
        <v>17</v>
      </c>
    </row>
    <row r="2970" spans="1:16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3" t="str">
        <f>IFERROR(LEFT(Tabla2[[#This Row],[Product]],FIND(" ",Tabla2[[#This Row],[Product]])-3),Tabla2[[#This Row],[Product]])</f>
        <v>Men</v>
      </c>
      <c r="I2970" s="6">
        <v>45</v>
      </c>
      <c r="J2970" s="4">
        <v>2000</v>
      </c>
      <c r="K2970" s="6">
        <f>Tabla2[[#This Row],[Price per Unit]]*Tabla2[[#This Row],[Units Sold]]</f>
        <v>90000</v>
      </c>
      <c r="L2970" s="52">
        <f>Tabla2[[#This Row],[Units Sold]]/Cálculos!$C$11</f>
        <v>8.0682216550262393E-5</v>
      </c>
      <c r="M2970" s="6">
        <f>Tabla2[[#This Row],[Total Sales]]-Tabla2[[#This Row],[Operating Profit]]</f>
        <v>63000</v>
      </c>
      <c r="N2970" s="6">
        <v>27000</v>
      </c>
      <c r="O2970" s="46">
        <f>Tabla2[[#This Row],[Operating Profit]]/Tabla2[[#This Row],[Total Sales]]</f>
        <v>0.3</v>
      </c>
      <c r="P2970" s="1" t="s">
        <v>17</v>
      </c>
    </row>
    <row r="2971" spans="1:16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3" t="str">
        <f>IFERROR(LEFT(Tabla2[[#This Row],[Product]],FIND(" ",Tabla2[[#This Row],[Product]])-3),Tabla2[[#This Row],[Product]])</f>
        <v>Women</v>
      </c>
      <c r="I2971" s="6">
        <v>40</v>
      </c>
      <c r="J2971" s="4">
        <v>1750</v>
      </c>
      <c r="K2971" s="6">
        <f>Tabla2[[#This Row],[Price per Unit]]*Tabla2[[#This Row],[Units Sold]]</f>
        <v>70000</v>
      </c>
      <c r="L2971" s="52">
        <f>Tabla2[[#This Row],[Units Sold]]/Cálculos!$C$11</f>
        <v>7.0596939481479604E-5</v>
      </c>
      <c r="M2971" s="6">
        <f>Tabla2[[#This Row],[Total Sales]]-Tabla2[[#This Row],[Operating Profit]]</f>
        <v>49000</v>
      </c>
      <c r="N2971" s="6">
        <v>21000</v>
      </c>
      <c r="O2971" s="46">
        <f>Tabla2[[#This Row],[Operating Profit]]/Tabla2[[#This Row],[Total Sales]]</f>
        <v>0.3</v>
      </c>
      <c r="P2971" s="1" t="s">
        <v>17</v>
      </c>
    </row>
    <row r="2972" spans="1:16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3" t="str">
        <f>IFERROR(LEFT(Tabla2[[#This Row],[Product]],FIND(" ",Tabla2[[#This Row],[Product]])-3),Tabla2[[#This Row],[Product]])</f>
        <v>Women</v>
      </c>
      <c r="I2972" s="6">
        <v>40</v>
      </c>
      <c r="J2972" s="4">
        <v>1000</v>
      </c>
      <c r="K2972" s="6">
        <f>Tabla2[[#This Row],[Price per Unit]]*Tabla2[[#This Row],[Units Sold]]</f>
        <v>40000</v>
      </c>
      <c r="L2972" s="52">
        <f>Tabla2[[#This Row],[Units Sold]]/Cálculos!$C$11</f>
        <v>4.0341108275131196E-5</v>
      </c>
      <c r="M2972" s="6">
        <f>Tabla2[[#This Row],[Total Sales]]-Tabla2[[#This Row],[Operating Profit]]</f>
        <v>28000</v>
      </c>
      <c r="N2972" s="6">
        <v>12000</v>
      </c>
      <c r="O2972" s="46">
        <f>Tabla2[[#This Row],[Operating Profit]]/Tabla2[[#This Row],[Total Sales]]</f>
        <v>0.3</v>
      </c>
      <c r="P2972" s="1" t="s">
        <v>17</v>
      </c>
    </row>
    <row r="2973" spans="1:16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3" t="str">
        <f>IFERROR(LEFT(Tabla2[[#This Row],[Product]],FIND(" ",Tabla2[[#This Row],[Product]])-3),Tabla2[[#This Row],[Product]])</f>
        <v>Men</v>
      </c>
      <c r="I2973" s="6">
        <v>49.999999999999993</v>
      </c>
      <c r="J2973" s="4">
        <v>1250</v>
      </c>
      <c r="K2973" s="6">
        <f>Tabla2[[#This Row],[Price per Unit]]*Tabla2[[#This Row],[Units Sold]]</f>
        <v>62499.999999999993</v>
      </c>
      <c r="L2973" s="52">
        <f>Tabla2[[#This Row],[Units Sold]]/Cálculos!$C$11</f>
        <v>5.0426385343913999E-5</v>
      </c>
      <c r="M2973" s="6">
        <f>Tabla2[[#This Row],[Total Sales]]-Tabla2[[#This Row],[Operating Profit]]</f>
        <v>40625</v>
      </c>
      <c r="N2973" s="6">
        <v>21874.999999999996</v>
      </c>
      <c r="O2973" s="46">
        <f>Tabla2[[#This Row],[Operating Profit]]/Tabla2[[#This Row],[Total Sales]]</f>
        <v>0.35</v>
      </c>
      <c r="P2973" s="1" t="s">
        <v>17</v>
      </c>
    </row>
    <row r="2974" spans="1:16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3" t="str">
        <f>IFERROR(LEFT(Tabla2[[#This Row],[Product]],FIND(" ",Tabla2[[#This Row],[Product]])-3),Tabla2[[#This Row],[Product]])</f>
        <v>Women</v>
      </c>
      <c r="I2974" s="6">
        <v>54.999999999999993</v>
      </c>
      <c r="J2974" s="4">
        <v>2500</v>
      </c>
      <c r="K2974" s="6">
        <f>Tabla2[[#This Row],[Price per Unit]]*Tabla2[[#This Row],[Units Sold]]</f>
        <v>137499.99999999997</v>
      </c>
      <c r="L2974" s="52">
        <f>Tabla2[[#This Row],[Units Sold]]/Cálculos!$C$11</f>
        <v>1.00852770687828E-4</v>
      </c>
      <c r="M2974" s="6">
        <f>Tabla2[[#This Row],[Total Sales]]-Tabla2[[#This Row],[Operating Profit]]</f>
        <v>82499.999999999971</v>
      </c>
      <c r="N2974" s="6">
        <v>54999.999999999993</v>
      </c>
      <c r="O2974" s="46">
        <f>Tabla2[[#This Row],[Operating Profit]]/Tabla2[[#This Row],[Total Sales]]</f>
        <v>0.4</v>
      </c>
      <c r="P2974" s="1" t="s">
        <v>17</v>
      </c>
    </row>
    <row r="2975" spans="1:16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3" t="str">
        <f>IFERROR(LEFT(Tabla2[[#This Row],[Product]],FIND(" ",Tabla2[[#This Row],[Product]])-3),Tabla2[[#This Row],[Product]])</f>
        <v>Men</v>
      </c>
      <c r="I2975" s="6">
        <v>40</v>
      </c>
      <c r="J2975" s="4">
        <v>5000</v>
      </c>
      <c r="K2975" s="6">
        <f>Tabla2[[#This Row],[Price per Unit]]*Tabla2[[#This Row],[Units Sold]]</f>
        <v>200000</v>
      </c>
      <c r="L2975" s="52">
        <f>Tabla2[[#This Row],[Units Sold]]/Cálculos!$C$11</f>
        <v>2.01705541375656E-4</v>
      </c>
      <c r="M2975" s="6">
        <f>Tabla2[[#This Row],[Total Sales]]-Tabla2[[#This Row],[Operating Profit]]</f>
        <v>130000</v>
      </c>
      <c r="N2975" s="6">
        <v>70000</v>
      </c>
      <c r="O2975" s="46">
        <f>Tabla2[[#This Row],[Operating Profit]]/Tabla2[[#This Row],[Total Sales]]</f>
        <v>0.35</v>
      </c>
      <c r="P2975" s="1" t="s">
        <v>17</v>
      </c>
    </row>
    <row r="2976" spans="1:16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3" t="str">
        <f>IFERROR(LEFT(Tabla2[[#This Row],[Product]],FIND(" ",Tabla2[[#This Row],[Product]])-3),Tabla2[[#This Row],[Product]])</f>
        <v>Men</v>
      </c>
      <c r="I2976" s="6">
        <v>35.000000000000007</v>
      </c>
      <c r="J2976" s="4">
        <v>2500</v>
      </c>
      <c r="K2976" s="6">
        <f>Tabla2[[#This Row],[Price per Unit]]*Tabla2[[#This Row],[Units Sold]]</f>
        <v>87500.000000000015</v>
      </c>
      <c r="L2976" s="52">
        <f>Tabla2[[#This Row],[Units Sold]]/Cálculos!$C$11</f>
        <v>1.00852770687828E-4</v>
      </c>
      <c r="M2976" s="6">
        <f>Tabla2[[#This Row],[Total Sales]]-Tabla2[[#This Row],[Operating Profit]]</f>
        <v>61250.000000000015</v>
      </c>
      <c r="N2976" s="6">
        <v>26250.000000000004</v>
      </c>
      <c r="O2976" s="46">
        <f>Tabla2[[#This Row],[Operating Profit]]/Tabla2[[#This Row],[Total Sales]]</f>
        <v>0.3</v>
      </c>
      <c r="P2976" s="1" t="s">
        <v>17</v>
      </c>
    </row>
    <row r="2977" spans="1:16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3" t="str">
        <f>IFERROR(LEFT(Tabla2[[#This Row],[Product]],FIND(" ",Tabla2[[#This Row],[Product]])-3),Tabla2[[#This Row],[Product]])</f>
        <v>Women</v>
      </c>
      <c r="I2977" s="6">
        <v>30.000000000000004</v>
      </c>
      <c r="J2977" s="4">
        <v>2000</v>
      </c>
      <c r="K2977" s="6">
        <f>Tabla2[[#This Row],[Price per Unit]]*Tabla2[[#This Row],[Units Sold]]</f>
        <v>60000.000000000007</v>
      </c>
      <c r="L2977" s="52">
        <f>Tabla2[[#This Row],[Units Sold]]/Cálculos!$C$11</f>
        <v>8.0682216550262393E-5</v>
      </c>
      <c r="M2977" s="6">
        <f>Tabla2[[#This Row],[Total Sales]]-Tabla2[[#This Row],[Operating Profit]]</f>
        <v>42000.000000000007</v>
      </c>
      <c r="N2977" s="6">
        <v>18000</v>
      </c>
      <c r="O2977" s="46">
        <f>Tabla2[[#This Row],[Operating Profit]]/Tabla2[[#This Row],[Total Sales]]</f>
        <v>0.3</v>
      </c>
      <c r="P2977" s="1" t="s">
        <v>17</v>
      </c>
    </row>
    <row r="2978" spans="1:16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3" t="str">
        <f>IFERROR(LEFT(Tabla2[[#This Row],[Product]],FIND(" ",Tabla2[[#This Row],[Product]])-3),Tabla2[[#This Row],[Product]])</f>
        <v>Women</v>
      </c>
      <c r="I2978" s="6">
        <v>30.000000000000004</v>
      </c>
      <c r="J2978" s="4">
        <v>1750</v>
      </c>
      <c r="K2978" s="6">
        <f>Tabla2[[#This Row],[Price per Unit]]*Tabla2[[#This Row],[Units Sold]]</f>
        <v>52500.000000000007</v>
      </c>
      <c r="L2978" s="52">
        <f>Tabla2[[#This Row],[Units Sold]]/Cálculos!$C$11</f>
        <v>7.0596939481479604E-5</v>
      </c>
      <c r="M2978" s="6">
        <f>Tabla2[[#This Row],[Total Sales]]-Tabla2[[#This Row],[Operating Profit]]</f>
        <v>36750.000000000007</v>
      </c>
      <c r="N2978" s="6">
        <v>15750.000000000002</v>
      </c>
      <c r="O2978" s="46">
        <f>Tabla2[[#This Row],[Operating Profit]]/Tabla2[[#This Row],[Total Sales]]</f>
        <v>0.3</v>
      </c>
      <c r="P2978" s="1" t="s">
        <v>17</v>
      </c>
    </row>
    <row r="2979" spans="1:16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3" t="str">
        <f>IFERROR(LEFT(Tabla2[[#This Row],[Product]],FIND(" ",Tabla2[[#This Row],[Product]])-3),Tabla2[[#This Row],[Product]])</f>
        <v>Men</v>
      </c>
      <c r="I2979" s="6">
        <v>40</v>
      </c>
      <c r="J2979" s="4">
        <v>1750</v>
      </c>
      <c r="K2979" s="6">
        <f>Tabla2[[#This Row],[Price per Unit]]*Tabla2[[#This Row],[Units Sold]]</f>
        <v>70000</v>
      </c>
      <c r="L2979" s="52">
        <f>Tabla2[[#This Row],[Units Sold]]/Cálculos!$C$11</f>
        <v>7.0596939481479604E-5</v>
      </c>
      <c r="M2979" s="6">
        <f>Tabla2[[#This Row],[Total Sales]]-Tabla2[[#This Row],[Operating Profit]]</f>
        <v>45500</v>
      </c>
      <c r="N2979" s="6">
        <v>24500</v>
      </c>
      <c r="O2979" s="46">
        <f>Tabla2[[#This Row],[Operating Profit]]/Tabla2[[#This Row],[Total Sales]]</f>
        <v>0.35</v>
      </c>
      <c r="P2979" s="1" t="s">
        <v>17</v>
      </c>
    </row>
    <row r="2980" spans="1:16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3" t="str">
        <f>IFERROR(LEFT(Tabla2[[#This Row],[Product]],FIND(" ",Tabla2[[#This Row],[Product]])-3),Tabla2[[#This Row],[Product]])</f>
        <v>Women</v>
      </c>
      <c r="I2980" s="6">
        <v>55.000000000000007</v>
      </c>
      <c r="J2980" s="4">
        <v>3250</v>
      </c>
      <c r="K2980" s="6">
        <f>Tabla2[[#This Row],[Price per Unit]]*Tabla2[[#This Row],[Units Sold]]</f>
        <v>178750.00000000003</v>
      </c>
      <c r="L2980" s="52">
        <f>Tabla2[[#This Row],[Units Sold]]/Cálculos!$C$11</f>
        <v>1.3110860189417641E-4</v>
      </c>
      <c r="M2980" s="6">
        <f>Tabla2[[#This Row],[Total Sales]]-Tabla2[[#This Row],[Operating Profit]]</f>
        <v>107250.00000000001</v>
      </c>
      <c r="N2980" s="6">
        <v>71500.000000000015</v>
      </c>
      <c r="O2980" s="46">
        <f>Tabla2[[#This Row],[Operating Profit]]/Tabla2[[#This Row],[Total Sales]]</f>
        <v>0.4</v>
      </c>
      <c r="P2980" s="1" t="s">
        <v>17</v>
      </c>
    </row>
    <row r="2981" spans="1:16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3" t="str">
        <f>IFERROR(LEFT(Tabla2[[#This Row],[Product]],FIND(" ",Tabla2[[#This Row],[Product]])-3),Tabla2[[#This Row],[Product]])</f>
        <v>Men</v>
      </c>
      <c r="I2981" s="6">
        <v>50</v>
      </c>
      <c r="J2981" s="4">
        <v>5500</v>
      </c>
      <c r="K2981" s="6">
        <f>Tabla2[[#This Row],[Price per Unit]]*Tabla2[[#This Row],[Units Sold]]</f>
        <v>275000</v>
      </c>
      <c r="L2981" s="52">
        <f>Tabla2[[#This Row],[Units Sold]]/Cálculos!$C$11</f>
        <v>2.218760955132216E-4</v>
      </c>
      <c r="M2981" s="6">
        <f>Tabla2[[#This Row],[Total Sales]]-Tabla2[[#This Row],[Operating Profit]]</f>
        <v>178750</v>
      </c>
      <c r="N2981" s="6">
        <v>96250</v>
      </c>
      <c r="O2981" s="46">
        <f>Tabla2[[#This Row],[Operating Profit]]/Tabla2[[#This Row],[Total Sales]]</f>
        <v>0.35</v>
      </c>
      <c r="P2981" s="1" t="s">
        <v>17</v>
      </c>
    </row>
    <row r="2982" spans="1:16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3" t="str">
        <f>IFERROR(LEFT(Tabla2[[#This Row],[Product]],FIND(" ",Tabla2[[#This Row],[Product]])-3),Tabla2[[#This Row],[Product]])</f>
        <v>Men</v>
      </c>
      <c r="I2982" s="6">
        <v>45.000000000000007</v>
      </c>
      <c r="J2982" s="4">
        <v>3000</v>
      </c>
      <c r="K2982" s="6">
        <f>Tabla2[[#This Row],[Price per Unit]]*Tabla2[[#This Row],[Units Sold]]</f>
        <v>135000.00000000003</v>
      </c>
      <c r="L2982" s="52">
        <f>Tabla2[[#This Row],[Units Sold]]/Cálculos!$C$11</f>
        <v>1.210233248253936E-4</v>
      </c>
      <c r="M2982" s="6">
        <f>Tabla2[[#This Row],[Total Sales]]-Tabla2[[#This Row],[Operating Profit]]</f>
        <v>94500.000000000029</v>
      </c>
      <c r="N2982" s="6">
        <v>40500.000000000007</v>
      </c>
      <c r="O2982" s="46">
        <f>Tabla2[[#This Row],[Operating Profit]]/Tabla2[[#This Row],[Total Sales]]</f>
        <v>0.3</v>
      </c>
      <c r="P2982" s="1" t="s">
        <v>17</v>
      </c>
    </row>
    <row r="2983" spans="1:16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3" t="str">
        <f>IFERROR(LEFT(Tabla2[[#This Row],[Product]],FIND(" ",Tabla2[[#This Row],[Product]])-3),Tabla2[[#This Row],[Product]])</f>
        <v>Women</v>
      </c>
      <c r="I2983" s="6">
        <v>40</v>
      </c>
      <c r="J2983" s="4">
        <v>2250</v>
      </c>
      <c r="K2983" s="6">
        <f>Tabla2[[#This Row],[Price per Unit]]*Tabla2[[#This Row],[Units Sold]]</f>
        <v>90000</v>
      </c>
      <c r="L2983" s="52">
        <f>Tabla2[[#This Row],[Units Sold]]/Cálculos!$C$11</f>
        <v>9.0767493619045195E-5</v>
      </c>
      <c r="M2983" s="6">
        <f>Tabla2[[#This Row],[Total Sales]]-Tabla2[[#This Row],[Operating Profit]]</f>
        <v>63000</v>
      </c>
      <c r="N2983" s="6">
        <v>27000</v>
      </c>
      <c r="O2983" s="46">
        <f>Tabla2[[#This Row],[Operating Profit]]/Tabla2[[#This Row],[Total Sales]]</f>
        <v>0.3</v>
      </c>
      <c r="P2983" s="1" t="s">
        <v>17</v>
      </c>
    </row>
    <row r="2984" spans="1:16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3" t="str">
        <f>IFERROR(LEFT(Tabla2[[#This Row],[Product]],FIND(" ",Tabla2[[#This Row],[Product]])-3),Tabla2[[#This Row],[Product]])</f>
        <v>Women</v>
      </c>
      <c r="I2984" s="6">
        <v>40</v>
      </c>
      <c r="J2984" s="4">
        <v>1750</v>
      </c>
      <c r="K2984" s="6">
        <f>Tabla2[[#This Row],[Price per Unit]]*Tabla2[[#This Row],[Units Sold]]</f>
        <v>70000</v>
      </c>
      <c r="L2984" s="52">
        <f>Tabla2[[#This Row],[Units Sold]]/Cálculos!$C$11</f>
        <v>7.0596939481479604E-5</v>
      </c>
      <c r="M2984" s="6">
        <f>Tabla2[[#This Row],[Total Sales]]-Tabla2[[#This Row],[Operating Profit]]</f>
        <v>49000</v>
      </c>
      <c r="N2984" s="6">
        <v>21000</v>
      </c>
      <c r="O2984" s="46">
        <f>Tabla2[[#This Row],[Operating Profit]]/Tabla2[[#This Row],[Total Sales]]</f>
        <v>0.3</v>
      </c>
      <c r="P2984" s="1" t="s">
        <v>17</v>
      </c>
    </row>
    <row r="2985" spans="1:16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3" t="str">
        <f>IFERROR(LEFT(Tabla2[[#This Row],[Product]],FIND(" ",Tabla2[[#This Row],[Product]])-3),Tabla2[[#This Row],[Product]])</f>
        <v>Men</v>
      </c>
      <c r="I2985" s="6">
        <v>50</v>
      </c>
      <c r="J2985" s="4">
        <v>2000</v>
      </c>
      <c r="K2985" s="6">
        <f>Tabla2[[#This Row],[Price per Unit]]*Tabla2[[#This Row],[Units Sold]]</f>
        <v>100000</v>
      </c>
      <c r="L2985" s="52">
        <f>Tabla2[[#This Row],[Units Sold]]/Cálculos!$C$11</f>
        <v>8.0682216550262393E-5</v>
      </c>
      <c r="M2985" s="6">
        <f>Tabla2[[#This Row],[Total Sales]]-Tabla2[[#This Row],[Operating Profit]]</f>
        <v>65000</v>
      </c>
      <c r="N2985" s="6">
        <v>35000</v>
      </c>
      <c r="O2985" s="46">
        <f>Tabla2[[#This Row],[Operating Profit]]/Tabla2[[#This Row],[Total Sales]]</f>
        <v>0.35</v>
      </c>
      <c r="P2985" s="1" t="s">
        <v>17</v>
      </c>
    </row>
    <row r="2986" spans="1:16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3" t="str">
        <f>IFERROR(LEFT(Tabla2[[#This Row],[Product]],FIND(" ",Tabla2[[#This Row],[Product]])-3),Tabla2[[#This Row],[Product]])</f>
        <v>Women</v>
      </c>
      <c r="I2986" s="6">
        <v>55.000000000000007</v>
      </c>
      <c r="J2986" s="4">
        <v>3750</v>
      </c>
      <c r="K2986" s="6">
        <f>Tabla2[[#This Row],[Price per Unit]]*Tabla2[[#This Row],[Units Sold]]</f>
        <v>206250.00000000003</v>
      </c>
      <c r="L2986" s="52">
        <f>Tabla2[[#This Row],[Units Sold]]/Cálculos!$C$11</f>
        <v>1.5127915603174201E-4</v>
      </c>
      <c r="M2986" s="6">
        <f>Tabla2[[#This Row],[Total Sales]]-Tabla2[[#This Row],[Operating Profit]]</f>
        <v>123750.00000000001</v>
      </c>
      <c r="N2986" s="6">
        <v>82500.000000000015</v>
      </c>
      <c r="O2986" s="46">
        <f>Tabla2[[#This Row],[Operating Profit]]/Tabla2[[#This Row],[Total Sales]]</f>
        <v>0.4</v>
      </c>
      <c r="P2986" s="1" t="s">
        <v>17</v>
      </c>
    </row>
    <row r="2987" spans="1:16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3" t="str">
        <f>IFERROR(LEFT(Tabla2[[#This Row],[Product]],FIND(" ",Tabla2[[#This Row],[Product]])-3),Tabla2[[#This Row],[Product]])</f>
        <v>Men</v>
      </c>
      <c r="I2987" s="6">
        <v>50</v>
      </c>
      <c r="J2987" s="4">
        <v>5250</v>
      </c>
      <c r="K2987" s="6">
        <f>Tabla2[[#This Row],[Price per Unit]]*Tabla2[[#This Row],[Units Sold]]</f>
        <v>262500</v>
      </c>
      <c r="L2987" s="52">
        <f>Tabla2[[#This Row],[Units Sold]]/Cálculos!$C$11</f>
        <v>2.117908184444388E-4</v>
      </c>
      <c r="M2987" s="6">
        <f>Tabla2[[#This Row],[Total Sales]]-Tabla2[[#This Row],[Operating Profit]]</f>
        <v>170625</v>
      </c>
      <c r="N2987" s="6">
        <v>91875</v>
      </c>
      <c r="O2987" s="46">
        <f>Tabla2[[#This Row],[Operating Profit]]/Tabla2[[#This Row],[Total Sales]]</f>
        <v>0.35</v>
      </c>
      <c r="P2987" s="1" t="s">
        <v>17</v>
      </c>
    </row>
    <row r="2988" spans="1:16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3" t="str">
        <f>IFERROR(LEFT(Tabla2[[#This Row],[Product]],FIND(" ",Tabla2[[#This Row],[Product]])-3),Tabla2[[#This Row],[Product]])</f>
        <v>Men</v>
      </c>
      <c r="I2988" s="6">
        <v>45.000000000000007</v>
      </c>
      <c r="J2988" s="4">
        <v>3000</v>
      </c>
      <c r="K2988" s="6">
        <f>Tabla2[[#This Row],[Price per Unit]]*Tabla2[[#This Row],[Units Sold]]</f>
        <v>135000.00000000003</v>
      </c>
      <c r="L2988" s="52">
        <f>Tabla2[[#This Row],[Units Sold]]/Cálculos!$C$11</f>
        <v>1.210233248253936E-4</v>
      </c>
      <c r="M2988" s="6">
        <f>Tabla2[[#This Row],[Total Sales]]-Tabla2[[#This Row],[Operating Profit]]</f>
        <v>94500.000000000029</v>
      </c>
      <c r="N2988" s="6">
        <v>40500.000000000007</v>
      </c>
      <c r="O2988" s="46">
        <f>Tabla2[[#This Row],[Operating Profit]]/Tabla2[[#This Row],[Total Sales]]</f>
        <v>0.3</v>
      </c>
      <c r="P2988" s="1" t="s">
        <v>17</v>
      </c>
    </row>
    <row r="2989" spans="1:16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3" t="str">
        <f>IFERROR(LEFT(Tabla2[[#This Row],[Product]],FIND(" ",Tabla2[[#This Row],[Product]])-3),Tabla2[[#This Row],[Product]])</f>
        <v>Women</v>
      </c>
      <c r="I2989" s="6">
        <v>40</v>
      </c>
      <c r="J2989" s="4">
        <v>2250</v>
      </c>
      <c r="K2989" s="6">
        <f>Tabla2[[#This Row],[Price per Unit]]*Tabla2[[#This Row],[Units Sold]]</f>
        <v>90000</v>
      </c>
      <c r="L2989" s="52">
        <f>Tabla2[[#This Row],[Units Sold]]/Cálculos!$C$11</f>
        <v>9.0767493619045195E-5</v>
      </c>
      <c r="M2989" s="6">
        <f>Tabla2[[#This Row],[Total Sales]]-Tabla2[[#This Row],[Operating Profit]]</f>
        <v>63000</v>
      </c>
      <c r="N2989" s="6">
        <v>27000</v>
      </c>
      <c r="O2989" s="46">
        <f>Tabla2[[#This Row],[Operating Profit]]/Tabla2[[#This Row],[Total Sales]]</f>
        <v>0.3</v>
      </c>
      <c r="P2989" s="1" t="s">
        <v>17</v>
      </c>
    </row>
    <row r="2990" spans="1:16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3" t="str">
        <f>IFERROR(LEFT(Tabla2[[#This Row],[Product]],FIND(" ",Tabla2[[#This Row],[Product]])-3),Tabla2[[#This Row],[Product]])</f>
        <v>Women</v>
      </c>
      <c r="I2990" s="6">
        <v>40</v>
      </c>
      <c r="J2990" s="4">
        <v>2000</v>
      </c>
      <c r="K2990" s="6">
        <f>Tabla2[[#This Row],[Price per Unit]]*Tabla2[[#This Row],[Units Sold]]</f>
        <v>80000</v>
      </c>
      <c r="L2990" s="52">
        <f>Tabla2[[#This Row],[Units Sold]]/Cálculos!$C$11</f>
        <v>8.0682216550262393E-5</v>
      </c>
      <c r="M2990" s="6">
        <f>Tabla2[[#This Row],[Total Sales]]-Tabla2[[#This Row],[Operating Profit]]</f>
        <v>56000</v>
      </c>
      <c r="N2990" s="6">
        <v>24000</v>
      </c>
      <c r="O2990" s="46">
        <f>Tabla2[[#This Row],[Operating Profit]]/Tabla2[[#This Row],[Total Sales]]</f>
        <v>0.3</v>
      </c>
      <c r="P2990" s="1" t="s">
        <v>17</v>
      </c>
    </row>
    <row r="2991" spans="1:16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3" t="str">
        <f>IFERROR(LEFT(Tabla2[[#This Row],[Product]],FIND(" ",Tabla2[[#This Row],[Product]])-3),Tabla2[[#This Row],[Product]])</f>
        <v>Men</v>
      </c>
      <c r="I2991" s="6">
        <v>50</v>
      </c>
      <c r="J2991" s="4">
        <v>1750</v>
      </c>
      <c r="K2991" s="6">
        <f>Tabla2[[#This Row],[Price per Unit]]*Tabla2[[#This Row],[Units Sold]]</f>
        <v>87500</v>
      </c>
      <c r="L2991" s="52">
        <f>Tabla2[[#This Row],[Units Sold]]/Cálculos!$C$11</f>
        <v>7.0596939481479604E-5</v>
      </c>
      <c r="M2991" s="6">
        <f>Tabla2[[#This Row],[Total Sales]]-Tabla2[[#This Row],[Operating Profit]]</f>
        <v>56875</v>
      </c>
      <c r="N2991" s="6">
        <v>30624.999999999996</v>
      </c>
      <c r="O2991" s="46">
        <f>Tabla2[[#This Row],[Operating Profit]]/Tabla2[[#This Row],[Total Sales]]</f>
        <v>0.35</v>
      </c>
      <c r="P2991" s="1" t="s">
        <v>17</v>
      </c>
    </row>
    <row r="2992" spans="1:16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3" t="str">
        <f>IFERROR(LEFT(Tabla2[[#This Row],[Product]],FIND(" ",Tabla2[[#This Row],[Product]])-3),Tabla2[[#This Row],[Product]])</f>
        <v>Women</v>
      </c>
      <c r="I2992" s="6">
        <v>55.000000000000007</v>
      </c>
      <c r="J2992" s="4">
        <v>3500</v>
      </c>
      <c r="K2992" s="6">
        <f>Tabla2[[#This Row],[Price per Unit]]*Tabla2[[#This Row],[Units Sold]]</f>
        <v>192500.00000000003</v>
      </c>
      <c r="L2992" s="52">
        <f>Tabla2[[#This Row],[Units Sold]]/Cálculos!$C$11</f>
        <v>1.4119387896295921E-4</v>
      </c>
      <c r="M2992" s="6">
        <f>Tabla2[[#This Row],[Total Sales]]-Tabla2[[#This Row],[Operating Profit]]</f>
        <v>115500.00000000001</v>
      </c>
      <c r="N2992" s="6">
        <v>77000.000000000015</v>
      </c>
      <c r="O2992" s="46">
        <f>Tabla2[[#This Row],[Operating Profit]]/Tabla2[[#This Row],[Total Sales]]</f>
        <v>0.4</v>
      </c>
      <c r="P2992" s="1" t="s">
        <v>17</v>
      </c>
    </row>
    <row r="2993" spans="1:16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3" t="str">
        <f>IFERROR(LEFT(Tabla2[[#This Row],[Product]],FIND(" ",Tabla2[[#This Row],[Product]])-3),Tabla2[[#This Row],[Product]])</f>
        <v>Men</v>
      </c>
      <c r="I2993" s="6">
        <v>40</v>
      </c>
      <c r="J2993" s="4">
        <v>4750</v>
      </c>
      <c r="K2993" s="6">
        <f>Tabla2[[#This Row],[Price per Unit]]*Tabla2[[#This Row],[Units Sold]]</f>
        <v>190000</v>
      </c>
      <c r="L2993" s="52">
        <f>Tabla2[[#This Row],[Units Sold]]/Cálculos!$C$11</f>
        <v>1.9162026430687319E-4</v>
      </c>
      <c r="M2993" s="6">
        <f>Tabla2[[#This Row],[Total Sales]]-Tabla2[[#This Row],[Operating Profit]]</f>
        <v>123500</v>
      </c>
      <c r="N2993" s="6">
        <v>66500</v>
      </c>
      <c r="O2993" s="46">
        <f>Tabla2[[#This Row],[Operating Profit]]/Tabla2[[#This Row],[Total Sales]]</f>
        <v>0.35</v>
      </c>
      <c r="P2993" s="1" t="s">
        <v>17</v>
      </c>
    </row>
    <row r="2994" spans="1:16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3" t="str">
        <f>IFERROR(LEFT(Tabla2[[#This Row],[Product]],FIND(" ",Tabla2[[#This Row],[Product]])-3),Tabla2[[#This Row],[Product]])</f>
        <v>Men</v>
      </c>
      <c r="I2994" s="6">
        <v>35.000000000000007</v>
      </c>
      <c r="J2994" s="4">
        <v>2750</v>
      </c>
      <c r="K2994" s="6">
        <f>Tabla2[[#This Row],[Price per Unit]]*Tabla2[[#This Row],[Units Sold]]</f>
        <v>96250.000000000015</v>
      </c>
      <c r="L2994" s="52">
        <f>Tabla2[[#This Row],[Units Sold]]/Cálculos!$C$11</f>
        <v>1.109380477566108E-4</v>
      </c>
      <c r="M2994" s="6">
        <f>Tabla2[[#This Row],[Total Sales]]-Tabla2[[#This Row],[Operating Profit]]</f>
        <v>67375.000000000015</v>
      </c>
      <c r="N2994" s="6">
        <v>28875.000000000004</v>
      </c>
      <c r="O2994" s="46">
        <f>Tabla2[[#This Row],[Operating Profit]]/Tabla2[[#This Row],[Total Sales]]</f>
        <v>0.3</v>
      </c>
      <c r="P2994" s="1" t="s">
        <v>17</v>
      </c>
    </row>
    <row r="2995" spans="1:16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3" t="str">
        <f>IFERROR(LEFT(Tabla2[[#This Row],[Product]],FIND(" ",Tabla2[[#This Row],[Product]])-3),Tabla2[[#This Row],[Product]])</f>
        <v>Women</v>
      </c>
      <c r="I2995" s="6">
        <v>30.000000000000004</v>
      </c>
      <c r="J2995" s="4">
        <v>1750</v>
      </c>
      <c r="K2995" s="6">
        <f>Tabla2[[#This Row],[Price per Unit]]*Tabla2[[#This Row],[Units Sold]]</f>
        <v>52500.000000000007</v>
      </c>
      <c r="L2995" s="52">
        <f>Tabla2[[#This Row],[Units Sold]]/Cálculos!$C$11</f>
        <v>7.0596939481479604E-5</v>
      </c>
      <c r="M2995" s="6">
        <f>Tabla2[[#This Row],[Total Sales]]-Tabla2[[#This Row],[Operating Profit]]</f>
        <v>36750.000000000007</v>
      </c>
      <c r="N2995" s="6">
        <v>15750.000000000002</v>
      </c>
      <c r="O2995" s="46">
        <f>Tabla2[[#This Row],[Operating Profit]]/Tabla2[[#This Row],[Total Sales]]</f>
        <v>0.3</v>
      </c>
      <c r="P2995" s="1" t="s">
        <v>17</v>
      </c>
    </row>
    <row r="2996" spans="1:16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3" t="str">
        <f>IFERROR(LEFT(Tabla2[[#This Row],[Product]],FIND(" ",Tabla2[[#This Row],[Product]])-3),Tabla2[[#This Row],[Product]])</f>
        <v>Women</v>
      </c>
      <c r="I2996" s="6">
        <v>30.000000000000004</v>
      </c>
      <c r="J2996" s="4">
        <v>1500</v>
      </c>
      <c r="K2996" s="6">
        <f>Tabla2[[#This Row],[Price per Unit]]*Tabla2[[#This Row],[Units Sold]]</f>
        <v>45000.000000000007</v>
      </c>
      <c r="L2996" s="52">
        <f>Tabla2[[#This Row],[Units Sold]]/Cálculos!$C$11</f>
        <v>6.0511662412696801E-5</v>
      </c>
      <c r="M2996" s="6">
        <f>Tabla2[[#This Row],[Total Sales]]-Tabla2[[#This Row],[Operating Profit]]</f>
        <v>31500.000000000007</v>
      </c>
      <c r="N2996" s="6">
        <v>13500.000000000002</v>
      </c>
      <c r="O2996" s="46">
        <f>Tabla2[[#This Row],[Operating Profit]]/Tabla2[[#This Row],[Total Sales]]</f>
        <v>0.3</v>
      </c>
      <c r="P2996" s="1" t="s">
        <v>17</v>
      </c>
    </row>
    <row r="2997" spans="1:16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3" t="str">
        <f>IFERROR(LEFT(Tabla2[[#This Row],[Product]],FIND(" ",Tabla2[[#This Row],[Product]])-3),Tabla2[[#This Row],[Product]])</f>
        <v>Men</v>
      </c>
      <c r="I2997" s="6">
        <v>40</v>
      </c>
      <c r="J2997" s="4">
        <v>1500</v>
      </c>
      <c r="K2997" s="6">
        <f>Tabla2[[#This Row],[Price per Unit]]*Tabla2[[#This Row],[Units Sold]]</f>
        <v>60000</v>
      </c>
      <c r="L2997" s="52">
        <f>Tabla2[[#This Row],[Units Sold]]/Cálculos!$C$11</f>
        <v>6.0511662412696801E-5</v>
      </c>
      <c r="M2997" s="6">
        <f>Tabla2[[#This Row],[Total Sales]]-Tabla2[[#This Row],[Operating Profit]]</f>
        <v>39000</v>
      </c>
      <c r="N2997" s="6">
        <v>21000</v>
      </c>
      <c r="O2997" s="46">
        <f>Tabla2[[#This Row],[Operating Profit]]/Tabla2[[#This Row],[Total Sales]]</f>
        <v>0.35</v>
      </c>
      <c r="P2997" s="1" t="s">
        <v>17</v>
      </c>
    </row>
    <row r="2998" spans="1:16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3" t="str">
        <f>IFERROR(LEFT(Tabla2[[#This Row],[Product]],FIND(" ",Tabla2[[#This Row],[Product]])-3),Tabla2[[#This Row],[Product]])</f>
        <v>Women</v>
      </c>
      <c r="I2998" s="6">
        <v>45</v>
      </c>
      <c r="J2998" s="4">
        <v>2250</v>
      </c>
      <c r="K2998" s="6">
        <f>Tabla2[[#This Row],[Price per Unit]]*Tabla2[[#This Row],[Units Sold]]</f>
        <v>101250</v>
      </c>
      <c r="L2998" s="52">
        <f>Tabla2[[#This Row],[Units Sold]]/Cálculos!$C$11</f>
        <v>9.0767493619045195E-5</v>
      </c>
      <c r="M2998" s="6">
        <f>Tabla2[[#This Row],[Total Sales]]-Tabla2[[#This Row],[Operating Profit]]</f>
        <v>60750</v>
      </c>
      <c r="N2998" s="6">
        <v>40500</v>
      </c>
      <c r="O2998" s="46">
        <f>Tabla2[[#This Row],[Operating Profit]]/Tabla2[[#This Row],[Total Sales]]</f>
        <v>0.4</v>
      </c>
      <c r="P2998" s="1" t="s">
        <v>17</v>
      </c>
    </row>
    <row r="2999" spans="1:16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3" t="str">
        <f>IFERROR(LEFT(Tabla2[[#This Row],[Product]],FIND(" ",Tabla2[[#This Row],[Product]])-3),Tabla2[[#This Row],[Product]])</f>
        <v>Men</v>
      </c>
      <c r="I2999" s="6">
        <v>49.999999999999993</v>
      </c>
      <c r="J2999" s="4">
        <v>4000</v>
      </c>
      <c r="K2999" s="6">
        <f>Tabla2[[#This Row],[Price per Unit]]*Tabla2[[#This Row],[Units Sold]]</f>
        <v>199999.99999999997</v>
      </c>
      <c r="L2999" s="52">
        <f>Tabla2[[#This Row],[Units Sold]]/Cálculos!$C$11</f>
        <v>1.6136443310052479E-4</v>
      </c>
      <c r="M2999" s="6">
        <f>Tabla2[[#This Row],[Total Sales]]-Tabla2[[#This Row],[Operating Profit]]</f>
        <v>129999.99999999999</v>
      </c>
      <c r="N2999" s="6">
        <v>69999.999999999985</v>
      </c>
      <c r="O2999" s="46">
        <f>Tabla2[[#This Row],[Operating Profit]]/Tabla2[[#This Row],[Total Sales]]</f>
        <v>0.35</v>
      </c>
      <c r="P2999" s="1" t="s">
        <v>17</v>
      </c>
    </row>
    <row r="3000" spans="1:16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3" t="str">
        <f>IFERROR(LEFT(Tabla2[[#This Row],[Product]],FIND(" ",Tabla2[[#This Row],[Product]])-3),Tabla2[[#This Row],[Product]])</f>
        <v>Men</v>
      </c>
      <c r="I3000" s="6">
        <v>40</v>
      </c>
      <c r="J3000" s="4">
        <v>2500</v>
      </c>
      <c r="K3000" s="6">
        <f>Tabla2[[#This Row],[Price per Unit]]*Tabla2[[#This Row],[Units Sold]]</f>
        <v>100000</v>
      </c>
      <c r="L3000" s="52">
        <f>Tabla2[[#This Row],[Units Sold]]/Cálculos!$C$11</f>
        <v>1.00852770687828E-4</v>
      </c>
      <c r="M3000" s="6">
        <f>Tabla2[[#This Row],[Total Sales]]-Tabla2[[#This Row],[Operating Profit]]</f>
        <v>70000</v>
      </c>
      <c r="N3000" s="6">
        <v>30000</v>
      </c>
      <c r="O3000" s="46">
        <f>Tabla2[[#This Row],[Operating Profit]]/Tabla2[[#This Row],[Total Sales]]</f>
        <v>0.3</v>
      </c>
      <c r="P3000" s="1" t="s">
        <v>17</v>
      </c>
    </row>
    <row r="3001" spans="1:16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3" t="str">
        <f>IFERROR(LEFT(Tabla2[[#This Row],[Product]],FIND(" ",Tabla2[[#This Row],[Product]])-3),Tabla2[[#This Row],[Product]])</f>
        <v>Women</v>
      </c>
      <c r="I3001" s="6">
        <v>40</v>
      </c>
      <c r="J3001" s="4">
        <v>1500</v>
      </c>
      <c r="K3001" s="6">
        <f>Tabla2[[#This Row],[Price per Unit]]*Tabla2[[#This Row],[Units Sold]]</f>
        <v>60000</v>
      </c>
      <c r="L3001" s="52">
        <f>Tabla2[[#This Row],[Units Sold]]/Cálculos!$C$11</f>
        <v>6.0511662412696801E-5</v>
      </c>
      <c r="M3001" s="6">
        <f>Tabla2[[#This Row],[Total Sales]]-Tabla2[[#This Row],[Operating Profit]]</f>
        <v>42000</v>
      </c>
      <c r="N3001" s="6">
        <v>18000</v>
      </c>
      <c r="O3001" s="46">
        <f>Tabla2[[#This Row],[Operating Profit]]/Tabla2[[#This Row],[Total Sales]]</f>
        <v>0.3</v>
      </c>
      <c r="P3001" s="1" t="s">
        <v>17</v>
      </c>
    </row>
    <row r="3002" spans="1:16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3" t="str">
        <f>IFERROR(LEFT(Tabla2[[#This Row],[Product]],FIND(" ",Tabla2[[#This Row],[Product]])-3),Tabla2[[#This Row],[Product]])</f>
        <v>Women</v>
      </c>
      <c r="I3002" s="6">
        <v>40</v>
      </c>
      <c r="J3002" s="4">
        <v>1250</v>
      </c>
      <c r="K3002" s="6">
        <f>Tabla2[[#This Row],[Price per Unit]]*Tabla2[[#This Row],[Units Sold]]</f>
        <v>50000</v>
      </c>
      <c r="L3002" s="52">
        <f>Tabla2[[#This Row],[Units Sold]]/Cálculos!$C$11</f>
        <v>5.0426385343913999E-5</v>
      </c>
      <c r="M3002" s="6">
        <f>Tabla2[[#This Row],[Total Sales]]-Tabla2[[#This Row],[Operating Profit]]</f>
        <v>35000</v>
      </c>
      <c r="N3002" s="6">
        <v>15000</v>
      </c>
      <c r="O3002" s="46">
        <f>Tabla2[[#This Row],[Operating Profit]]/Tabla2[[#This Row],[Total Sales]]</f>
        <v>0.3</v>
      </c>
      <c r="P3002" s="1" t="s">
        <v>17</v>
      </c>
    </row>
    <row r="3003" spans="1:16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3" t="str">
        <f>IFERROR(LEFT(Tabla2[[#This Row],[Product]],FIND(" ",Tabla2[[#This Row],[Product]])-3),Tabla2[[#This Row],[Product]])</f>
        <v>Men</v>
      </c>
      <c r="I3003" s="6">
        <v>49.999999999999993</v>
      </c>
      <c r="J3003" s="4">
        <v>1250</v>
      </c>
      <c r="K3003" s="6">
        <f>Tabla2[[#This Row],[Price per Unit]]*Tabla2[[#This Row],[Units Sold]]</f>
        <v>62499.999999999993</v>
      </c>
      <c r="L3003" s="52">
        <f>Tabla2[[#This Row],[Units Sold]]/Cálculos!$C$11</f>
        <v>5.0426385343913999E-5</v>
      </c>
      <c r="M3003" s="6">
        <f>Tabla2[[#This Row],[Total Sales]]-Tabla2[[#This Row],[Operating Profit]]</f>
        <v>40625</v>
      </c>
      <c r="N3003" s="6">
        <v>21874.999999999996</v>
      </c>
      <c r="O3003" s="46">
        <f>Tabla2[[#This Row],[Operating Profit]]/Tabla2[[#This Row],[Total Sales]]</f>
        <v>0.35</v>
      </c>
      <c r="P3003" s="1" t="s">
        <v>17</v>
      </c>
    </row>
    <row r="3004" spans="1:16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3" t="str">
        <f>IFERROR(LEFT(Tabla2[[#This Row],[Product]],FIND(" ",Tabla2[[#This Row],[Product]])-3),Tabla2[[#This Row],[Product]])</f>
        <v>Women</v>
      </c>
      <c r="I3004" s="6">
        <v>54.999999999999986</v>
      </c>
      <c r="J3004" s="4">
        <v>2500</v>
      </c>
      <c r="K3004" s="6">
        <f>Tabla2[[#This Row],[Price per Unit]]*Tabla2[[#This Row],[Units Sold]]</f>
        <v>137499.99999999997</v>
      </c>
      <c r="L3004" s="52">
        <f>Tabla2[[#This Row],[Units Sold]]/Cálculos!$C$11</f>
        <v>1.00852770687828E-4</v>
      </c>
      <c r="M3004" s="6">
        <f>Tabla2[[#This Row],[Total Sales]]-Tabla2[[#This Row],[Operating Profit]]</f>
        <v>82499.999999999971</v>
      </c>
      <c r="N3004" s="6">
        <v>54999.999999999993</v>
      </c>
      <c r="O3004" s="46">
        <f>Tabla2[[#This Row],[Operating Profit]]/Tabla2[[#This Row],[Total Sales]]</f>
        <v>0.4</v>
      </c>
      <c r="P3004" s="1" t="s">
        <v>17</v>
      </c>
    </row>
    <row r="3005" spans="1:16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3" t="str">
        <f>IFERROR(LEFT(Tabla2[[#This Row],[Product]],FIND(" ",Tabla2[[#This Row],[Product]])-3),Tabla2[[#This Row],[Product]])</f>
        <v>Men</v>
      </c>
      <c r="I3005" s="6">
        <v>49.999999999999993</v>
      </c>
      <c r="J3005" s="4">
        <v>4000</v>
      </c>
      <c r="K3005" s="6">
        <f>Tabla2[[#This Row],[Price per Unit]]*Tabla2[[#This Row],[Units Sold]]</f>
        <v>199999.99999999997</v>
      </c>
      <c r="L3005" s="52">
        <f>Tabla2[[#This Row],[Units Sold]]/Cálculos!$C$11</f>
        <v>1.6136443310052479E-4</v>
      </c>
      <c r="M3005" s="6">
        <f>Tabla2[[#This Row],[Total Sales]]-Tabla2[[#This Row],[Operating Profit]]</f>
        <v>129999.99999999999</v>
      </c>
      <c r="N3005" s="6">
        <v>69999.999999999985</v>
      </c>
      <c r="O3005" s="46">
        <f>Tabla2[[#This Row],[Operating Profit]]/Tabla2[[#This Row],[Total Sales]]</f>
        <v>0.35</v>
      </c>
      <c r="P3005" s="1" t="s">
        <v>17</v>
      </c>
    </row>
    <row r="3006" spans="1:16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3" t="str">
        <f>IFERROR(LEFT(Tabla2[[#This Row],[Product]],FIND(" ",Tabla2[[#This Row],[Product]])-3),Tabla2[[#This Row],[Product]])</f>
        <v>Men</v>
      </c>
      <c r="I3006" s="6">
        <v>40</v>
      </c>
      <c r="J3006" s="4">
        <v>2500</v>
      </c>
      <c r="K3006" s="6">
        <f>Tabla2[[#This Row],[Price per Unit]]*Tabla2[[#This Row],[Units Sold]]</f>
        <v>100000</v>
      </c>
      <c r="L3006" s="52">
        <f>Tabla2[[#This Row],[Units Sold]]/Cálculos!$C$11</f>
        <v>1.00852770687828E-4</v>
      </c>
      <c r="M3006" s="6">
        <f>Tabla2[[#This Row],[Total Sales]]-Tabla2[[#This Row],[Operating Profit]]</f>
        <v>70000</v>
      </c>
      <c r="N3006" s="6">
        <v>30000</v>
      </c>
      <c r="O3006" s="46">
        <f>Tabla2[[#This Row],[Operating Profit]]/Tabla2[[#This Row],[Total Sales]]</f>
        <v>0.3</v>
      </c>
      <c r="P3006" s="1" t="s">
        <v>17</v>
      </c>
    </row>
    <row r="3007" spans="1:16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3" t="str">
        <f>IFERROR(LEFT(Tabla2[[#This Row],[Product]],FIND(" ",Tabla2[[#This Row],[Product]])-3),Tabla2[[#This Row],[Product]])</f>
        <v>Women</v>
      </c>
      <c r="I3007" s="6">
        <v>40</v>
      </c>
      <c r="J3007" s="4">
        <v>1950</v>
      </c>
      <c r="K3007" s="6">
        <f>Tabla2[[#This Row],[Price per Unit]]*Tabla2[[#This Row],[Units Sold]]</f>
        <v>78000</v>
      </c>
      <c r="L3007" s="52">
        <f>Tabla2[[#This Row],[Units Sold]]/Cálculos!$C$11</f>
        <v>7.8665161136505838E-5</v>
      </c>
      <c r="M3007" s="6">
        <f>Tabla2[[#This Row],[Total Sales]]-Tabla2[[#This Row],[Operating Profit]]</f>
        <v>54600</v>
      </c>
      <c r="N3007" s="6">
        <v>23400</v>
      </c>
      <c r="O3007" s="46">
        <f>Tabla2[[#This Row],[Operating Profit]]/Tabla2[[#This Row],[Total Sales]]</f>
        <v>0.3</v>
      </c>
      <c r="P3007" s="1" t="s">
        <v>17</v>
      </c>
    </row>
    <row r="3008" spans="1:16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3" t="str">
        <f>IFERROR(LEFT(Tabla2[[#This Row],[Product]],FIND(" ",Tabla2[[#This Row],[Product]])-3),Tabla2[[#This Row],[Product]])</f>
        <v>Women</v>
      </c>
      <c r="I3008" s="6">
        <v>40</v>
      </c>
      <c r="J3008" s="4">
        <v>1750</v>
      </c>
      <c r="K3008" s="6">
        <f>Tabla2[[#This Row],[Price per Unit]]*Tabla2[[#This Row],[Units Sold]]</f>
        <v>70000</v>
      </c>
      <c r="L3008" s="52">
        <f>Tabla2[[#This Row],[Units Sold]]/Cálculos!$C$11</f>
        <v>7.0596939481479604E-5</v>
      </c>
      <c r="M3008" s="6">
        <f>Tabla2[[#This Row],[Total Sales]]-Tabla2[[#This Row],[Operating Profit]]</f>
        <v>49000</v>
      </c>
      <c r="N3008" s="6">
        <v>21000</v>
      </c>
      <c r="O3008" s="46">
        <f>Tabla2[[#This Row],[Operating Profit]]/Tabla2[[#This Row],[Total Sales]]</f>
        <v>0.3</v>
      </c>
      <c r="P3008" s="1" t="s">
        <v>17</v>
      </c>
    </row>
    <row r="3009" spans="1:16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3" t="str">
        <f>IFERROR(LEFT(Tabla2[[#This Row],[Product]],FIND(" ",Tabla2[[#This Row],[Product]])-3),Tabla2[[#This Row],[Product]])</f>
        <v>Men</v>
      </c>
      <c r="I3009" s="6">
        <v>60</v>
      </c>
      <c r="J3009" s="4">
        <v>1500</v>
      </c>
      <c r="K3009" s="6">
        <f>Tabla2[[#This Row],[Price per Unit]]*Tabla2[[#This Row],[Units Sold]]</f>
        <v>90000</v>
      </c>
      <c r="L3009" s="52">
        <f>Tabla2[[#This Row],[Units Sold]]/Cálculos!$C$11</f>
        <v>6.0511662412696801E-5</v>
      </c>
      <c r="M3009" s="6">
        <f>Tabla2[[#This Row],[Total Sales]]-Tabla2[[#This Row],[Operating Profit]]</f>
        <v>58500</v>
      </c>
      <c r="N3009" s="6">
        <v>31499.999999999996</v>
      </c>
      <c r="O3009" s="46">
        <f>Tabla2[[#This Row],[Operating Profit]]/Tabla2[[#This Row],[Total Sales]]</f>
        <v>0.35</v>
      </c>
      <c r="P3009" s="1" t="s">
        <v>17</v>
      </c>
    </row>
    <row r="3010" spans="1:16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3" t="str">
        <f>IFERROR(LEFT(Tabla2[[#This Row],[Product]],FIND(" ",Tabla2[[#This Row],[Product]])-3),Tabla2[[#This Row],[Product]])</f>
        <v>Women</v>
      </c>
      <c r="I3010" s="6">
        <v>64.999999999999986</v>
      </c>
      <c r="J3010" s="4">
        <v>2500</v>
      </c>
      <c r="K3010" s="6">
        <f>Tabla2[[#This Row],[Price per Unit]]*Tabla2[[#This Row],[Units Sold]]</f>
        <v>162499.99999999997</v>
      </c>
      <c r="L3010" s="52">
        <f>Tabla2[[#This Row],[Units Sold]]/Cálculos!$C$11</f>
        <v>1.00852770687828E-4</v>
      </c>
      <c r="M3010" s="6">
        <f>Tabla2[[#This Row],[Total Sales]]-Tabla2[[#This Row],[Operating Profit]]</f>
        <v>97499.999999999971</v>
      </c>
      <c r="N3010" s="6">
        <v>64999.999999999993</v>
      </c>
      <c r="O3010" s="46">
        <f>Tabla2[[#This Row],[Operating Profit]]/Tabla2[[#This Row],[Total Sales]]</f>
        <v>0.4</v>
      </c>
      <c r="P3010" s="1" t="s">
        <v>17</v>
      </c>
    </row>
    <row r="3011" spans="1:16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3" t="str">
        <f>IFERROR(LEFT(Tabla2[[#This Row],[Product]],FIND(" ",Tabla2[[#This Row],[Product]])-3),Tabla2[[#This Row],[Product]])</f>
        <v>Men</v>
      </c>
      <c r="I3011" s="6">
        <v>60</v>
      </c>
      <c r="J3011" s="4">
        <v>5000</v>
      </c>
      <c r="K3011" s="6">
        <f>Tabla2[[#This Row],[Price per Unit]]*Tabla2[[#This Row],[Units Sold]]</f>
        <v>300000</v>
      </c>
      <c r="L3011" s="52">
        <f>Tabla2[[#This Row],[Units Sold]]/Cálculos!$C$11</f>
        <v>2.01705541375656E-4</v>
      </c>
      <c r="M3011" s="6">
        <f>Tabla2[[#This Row],[Total Sales]]-Tabla2[[#This Row],[Operating Profit]]</f>
        <v>195000</v>
      </c>
      <c r="N3011" s="6">
        <v>105000</v>
      </c>
      <c r="O3011" s="46">
        <f>Tabla2[[#This Row],[Operating Profit]]/Tabla2[[#This Row],[Total Sales]]</f>
        <v>0.35</v>
      </c>
      <c r="P3011" s="1" t="s">
        <v>17</v>
      </c>
    </row>
    <row r="3012" spans="1:16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3" t="str">
        <f>IFERROR(LEFT(Tabla2[[#This Row],[Product]],FIND(" ",Tabla2[[#This Row],[Product]])-3),Tabla2[[#This Row],[Product]])</f>
        <v>Men</v>
      </c>
      <c r="I3012" s="6">
        <v>50</v>
      </c>
      <c r="J3012" s="4">
        <v>3000</v>
      </c>
      <c r="K3012" s="6">
        <f>Tabla2[[#This Row],[Price per Unit]]*Tabla2[[#This Row],[Units Sold]]</f>
        <v>150000</v>
      </c>
      <c r="L3012" s="52">
        <f>Tabla2[[#This Row],[Units Sold]]/Cálculos!$C$11</f>
        <v>1.210233248253936E-4</v>
      </c>
      <c r="M3012" s="6">
        <f>Tabla2[[#This Row],[Total Sales]]-Tabla2[[#This Row],[Operating Profit]]</f>
        <v>105000</v>
      </c>
      <c r="N3012" s="6">
        <v>45000</v>
      </c>
      <c r="O3012" s="46">
        <f>Tabla2[[#This Row],[Operating Profit]]/Tabla2[[#This Row],[Total Sales]]</f>
        <v>0.3</v>
      </c>
      <c r="P3012" s="1" t="s">
        <v>17</v>
      </c>
    </row>
    <row r="3013" spans="1:16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3" t="str">
        <f>IFERROR(LEFT(Tabla2[[#This Row],[Product]],FIND(" ",Tabla2[[#This Row],[Product]])-3),Tabla2[[#This Row],[Product]])</f>
        <v>Women</v>
      </c>
      <c r="I3013" s="6">
        <v>50</v>
      </c>
      <c r="J3013" s="4">
        <v>2500</v>
      </c>
      <c r="K3013" s="6">
        <f>Tabla2[[#This Row],[Price per Unit]]*Tabla2[[#This Row],[Units Sold]]</f>
        <v>125000</v>
      </c>
      <c r="L3013" s="52">
        <f>Tabla2[[#This Row],[Units Sold]]/Cálculos!$C$11</f>
        <v>1.00852770687828E-4</v>
      </c>
      <c r="M3013" s="6">
        <f>Tabla2[[#This Row],[Total Sales]]-Tabla2[[#This Row],[Operating Profit]]</f>
        <v>87500</v>
      </c>
      <c r="N3013" s="6">
        <v>37500</v>
      </c>
      <c r="O3013" s="46">
        <f>Tabla2[[#This Row],[Operating Profit]]/Tabla2[[#This Row],[Total Sales]]</f>
        <v>0.3</v>
      </c>
      <c r="P3013" s="1" t="s">
        <v>17</v>
      </c>
    </row>
    <row r="3014" spans="1:16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3" t="str">
        <f>IFERROR(LEFT(Tabla2[[#This Row],[Product]],FIND(" ",Tabla2[[#This Row],[Product]])-3),Tabla2[[#This Row],[Product]])</f>
        <v>Women</v>
      </c>
      <c r="I3014" s="6">
        <v>50</v>
      </c>
      <c r="J3014" s="4">
        <v>2000</v>
      </c>
      <c r="K3014" s="6">
        <f>Tabla2[[#This Row],[Price per Unit]]*Tabla2[[#This Row],[Units Sold]]</f>
        <v>100000</v>
      </c>
      <c r="L3014" s="52">
        <f>Tabla2[[#This Row],[Units Sold]]/Cálculos!$C$11</f>
        <v>8.0682216550262393E-5</v>
      </c>
      <c r="M3014" s="6">
        <f>Tabla2[[#This Row],[Total Sales]]-Tabla2[[#This Row],[Operating Profit]]</f>
        <v>70000</v>
      </c>
      <c r="N3014" s="6">
        <v>30000</v>
      </c>
      <c r="O3014" s="46">
        <f>Tabla2[[#This Row],[Operating Profit]]/Tabla2[[#This Row],[Total Sales]]</f>
        <v>0.3</v>
      </c>
      <c r="P3014" s="1" t="s">
        <v>17</v>
      </c>
    </row>
    <row r="3015" spans="1:16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3" t="str">
        <f>IFERROR(LEFT(Tabla2[[#This Row],[Product]],FIND(" ",Tabla2[[#This Row],[Product]])-3),Tabla2[[#This Row],[Product]])</f>
        <v>Men</v>
      </c>
      <c r="I3015" s="6">
        <v>60</v>
      </c>
      <c r="J3015" s="4">
        <v>2000</v>
      </c>
      <c r="K3015" s="6">
        <f>Tabla2[[#This Row],[Price per Unit]]*Tabla2[[#This Row],[Units Sold]]</f>
        <v>120000</v>
      </c>
      <c r="L3015" s="52">
        <f>Tabla2[[#This Row],[Units Sold]]/Cálculos!$C$11</f>
        <v>8.0682216550262393E-5</v>
      </c>
      <c r="M3015" s="6">
        <f>Tabla2[[#This Row],[Total Sales]]-Tabla2[[#This Row],[Operating Profit]]</f>
        <v>78000</v>
      </c>
      <c r="N3015" s="6">
        <v>42000</v>
      </c>
      <c r="O3015" s="46">
        <f>Tabla2[[#This Row],[Operating Profit]]/Tabla2[[#This Row],[Total Sales]]</f>
        <v>0.35</v>
      </c>
      <c r="P3015" s="1" t="s">
        <v>17</v>
      </c>
    </row>
    <row r="3016" spans="1:16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3" t="str">
        <f>IFERROR(LEFT(Tabla2[[#This Row],[Product]],FIND(" ",Tabla2[[#This Row],[Product]])-3),Tabla2[[#This Row],[Product]])</f>
        <v>Women</v>
      </c>
      <c r="I3016" s="6">
        <v>64.999999999999986</v>
      </c>
      <c r="J3016" s="4">
        <v>3000</v>
      </c>
      <c r="K3016" s="6">
        <f>Tabla2[[#This Row],[Price per Unit]]*Tabla2[[#This Row],[Units Sold]]</f>
        <v>194999.99999999997</v>
      </c>
      <c r="L3016" s="52">
        <f>Tabla2[[#This Row],[Units Sold]]/Cálculos!$C$11</f>
        <v>1.210233248253936E-4</v>
      </c>
      <c r="M3016" s="6">
        <f>Tabla2[[#This Row],[Total Sales]]-Tabla2[[#This Row],[Operating Profit]]</f>
        <v>116999.99999999999</v>
      </c>
      <c r="N3016" s="6">
        <v>77999.999999999985</v>
      </c>
      <c r="O3016" s="46">
        <f>Tabla2[[#This Row],[Operating Profit]]/Tabla2[[#This Row],[Total Sales]]</f>
        <v>0.39999999999999997</v>
      </c>
      <c r="P3016" s="1" t="s">
        <v>17</v>
      </c>
    </row>
    <row r="3017" spans="1:16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3" t="str">
        <f>IFERROR(LEFT(Tabla2[[#This Row],[Product]],FIND(" ",Tabla2[[#This Row],[Product]])-3),Tabla2[[#This Row],[Product]])</f>
        <v>Men</v>
      </c>
      <c r="I3017" s="6">
        <v>30.000000000000004</v>
      </c>
      <c r="J3017" s="4">
        <v>4500</v>
      </c>
      <c r="K3017" s="6">
        <f>Tabla2[[#This Row],[Price per Unit]]*Tabla2[[#This Row],[Units Sold]]</f>
        <v>135000.00000000003</v>
      </c>
      <c r="L3017" s="52">
        <f>Tabla2[[#This Row],[Units Sold]]/Cálculos!$C$11</f>
        <v>1.8153498723809039E-4</v>
      </c>
      <c r="M3017" s="6">
        <f>Tabla2[[#This Row],[Total Sales]]-Tabla2[[#This Row],[Operating Profit]]</f>
        <v>94500.000000000029</v>
      </c>
      <c r="N3017" s="6">
        <v>40500.000000000007</v>
      </c>
      <c r="O3017" s="46">
        <f>Tabla2[[#This Row],[Operating Profit]]/Tabla2[[#This Row],[Total Sales]]</f>
        <v>0.3</v>
      </c>
      <c r="P3017" s="1" t="s">
        <v>17</v>
      </c>
    </row>
    <row r="3018" spans="1:16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3" t="str">
        <f>IFERROR(LEFT(Tabla2[[#This Row],[Product]],FIND(" ",Tabla2[[#This Row],[Product]])-3),Tabla2[[#This Row],[Product]])</f>
        <v>Men</v>
      </c>
      <c r="I3018" s="6">
        <v>30.000000000000004</v>
      </c>
      <c r="J3018" s="4">
        <v>2500</v>
      </c>
      <c r="K3018" s="6">
        <f>Tabla2[[#This Row],[Price per Unit]]*Tabla2[[#This Row],[Units Sold]]</f>
        <v>75000.000000000015</v>
      </c>
      <c r="L3018" s="52">
        <f>Tabla2[[#This Row],[Units Sold]]/Cálculos!$C$11</f>
        <v>1.00852770687828E-4</v>
      </c>
      <c r="M3018" s="6">
        <f>Tabla2[[#This Row],[Total Sales]]-Tabla2[[#This Row],[Operating Profit]]</f>
        <v>48750.000000000015</v>
      </c>
      <c r="N3018" s="6">
        <v>26250.000000000004</v>
      </c>
      <c r="O3018" s="46">
        <f>Tabla2[[#This Row],[Operating Profit]]/Tabla2[[#This Row],[Total Sales]]</f>
        <v>0.35</v>
      </c>
      <c r="P3018" s="1" t="s">
        <v>17</v>
      </c>
    </row>
    <row r="3019" spans="1:16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3" t="str">
        <f>IFERROR(LEFT(Tabla2[[#This Row],[Product]],FIND(" ",Tabla2[[#This Row],[Product]])-3),Tabla2[[#This Row],[Product]])</f>
        <v>Women</v>
      </c>
      <c r="I3019" s="6">
        <v>20.000000000000007</v>
      </c>
      <c r="J3019" s="4">
        <v>2500</v>
      </c>
      <c r="K3019" s="6">
        <f>Tabla2[[#This Row],[Price per Unit]]*Tabla2[[#This Row],[Units Sold]]</f>
        <v>50000.000000000015</v>
      </c>
      <c r="L3019" s="52">
        <f>Tabla2[[#This Row],[Units Sold]]/Cálculos!$C$11</f>
        <v>1.00852770687828E-4</v>
      </c>
      <c r="M3019" s="6">
        <f>Tabla2[[#This Row],[Total Sales]]-Tabla2[[#This Row],[Operating Profit]]</f>
        <v>35000.000000000015</v>
      </c>
      <c r="N3019" s="6">
        <v>15000.000000000004</v>
      </c>
      <c r="O3019" s="46">
        <f>Tabla2[[#This Row],[Operating Profit]]/Tabla2[[#This Row],[Total Sales]]</f>
        <v>0.3</v>
      </c>
      <c r="P3019" s="1" t="s">
        <v>17</v>
      </c>
    </row>
    <row r="3020" spans="1:16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3" t="str">
        <f>IFERROR(LEFT(Tabla2[[#This Row],[Product]],FIND(" ",Tabla2[[#This Row],[Product]])-3),Tabla2[[#This Row],[Product]])</f>
        <v>Women</v>
      </c>
      <c r="I3020" s="6">
        <v>25.000000000000007</v>
      </c>
      <c r="J3020" s="4">
        <v>1000</v>
      </c>
      <c r="K3020" s="6">
        <f>Tabla2[[#This Row],[Price per Unit]]*Tabla2[[#This Row],[Units Sold]]</f>
        <v>25000.000000000007</v>
      </c>
      <c r="L3020" s="52">
        <f>Tabla2[[#This Row],[Units Sold]]/Cálculos!$C$11</f>
        <v>4.0341108275131196E-5</v>
      </c>
      <c r="M3020" s="6">
        <f>Tabla2[[#This Row],[Total Sales]]-Tabla2[[#This Row],[Operating Profit]]</f>
        <v>17500.000000000007</v>
      </c>
      <c r="N3020" s="6">
        <v>7500.0000000000018</v>
      </c>
      <c r="O3020" s="46">
        <f>Tabla2[[#This Row],[Operating Profit]]/Tabla2[[#This Row],[Total Sales]]</f>
        <v>0.3</v>
      </c>
      <c r="P3020" s="1" t="s">
        <v>17</v>
      </c>
    </row>
    <row r="3021" spans="1:16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3" t="str">
        <f>IFERROR(LEFT(Tabla2[[#This Row],[Product]],FIND(" ",Tabla2[[#This Row],[Product]])-3),Tabla2[[#This Row],[Product]])</f>
        <v>Men</v>
      </c>
      <c r="I3021" s="6">
        <v>40</v>
      </c>
      <c r="J3021" s="4">
        <v>1500</v>
      </c>
      <c r="K3021" s="6">
        <f>Tabla2[[#This Row],[Price per Unit]]*Tabla2[[#This Row],[Units Sold]]</f>
        <v>60000</v>
      </c>
      <c r="L3021" s="52">
        <f>Tabla2[[#This Row],[Units Sold]]/Cálculos!$C$11</f>
        <v>6.0511662412696801E-5</v>
      </c>
      <c r="M3021" s="6">
        <f>Tabla2[[#This Row],[Total Sales]]-Tabla2[[#This Row],[Operating Profit]]</f>
        <v>30000</v>
      </c>
      <c r="N3021" s="6">
        <v>30000</v>
      </c>
      <c r="O3021" s="46">
        <f>Tabla2[[#This Row],[Operating Profit]]/Tabla2[[#This Row],[Total Sales]]</f>
        <v>0.5</v>
      </c>
      <c r="P3021" s="1" t="s">
        <v>17</v>
      </c>
    </row>
    <row r="3022" spans="1:16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3" t="str">
        <f>IFERROR(LEFT(Tabla2[[#This Row],[Product]],FIND(" ",Tabla2[[#This Row],[Product]])-3),Tabla2[[#This Row],[Product]])</f>
        <v>Women</v>
      </c>
      <c r="I3022" s="6">
        <v>30.000000000000004</v>
      </c>
      <c r="J3022" s="4">
        <v>2500</v>
      </c>
      <c r="K3022" s="6">
        <f>Tabla2[[#This Row],[Price per Unit]]*Tabla2[[#This Row],[Units Sold]]</f>
        <v>75000.000000000015</v>
      </c>
      <c r="L3022" s="52">
        <f>Tabla2[[#This Row],[Units Sold]]/Cálculos!$C$11</f>
        <v>1.00852770687828E-4</v>
      </c>
      <c r="M3022" s="6">
        <f>Tabla2[[#This Row],[Total Sales]]-Tabla2[[#This Row],[Operating Profit]]</f>
        <v>45000.000000000007</v>
      </c>
      <c r="N3022" s="6">
        <v>30000.000000000007</v>
      </c>
      <c r="O3022" s="46">
        <f>Tabla2[[#This Row],[Operating Profit]]/Tabla2[[#This Row],[Total Sales]]</f>
        <v>0.4</v>
      </c>
      <c r="P3022" s="1" t="s">
        <v>17</v>
      </c>
    </row>
    <row r="3023" spans="1:16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3" t="str">
        <f>IFERROR(LEFT(Tabla2[[#This Row],[Product]],FIND(" ",Tabla2[[#This Row],[Product]])-3),Tabla2[[#This Row],[Product]])</f>
        <v>Men</v>
      </c>
      <c r="I3023" s="6">
        <v>30.000000000000004</v>
      </c>
      <c r="J3023" s="4">
        <v>5000</v>
      </c>
      <c r="K3023" s="6">
        <f>Tabla2[[#This Row],[Price per Unit]]*Tabla2[[#This Row],[Units Sold]]</f>
        <v>150000.00000000003</v>
      </c>
      <c r="L3023" s="52">
        <f>Tabla2[[#This Row],[Units Sold]]/Cálculos!$C$11</f>
        <v>2.01705541375656E-4</v>
      </c>
      <c r="M3023" s="6">
        <f>Tabla2[[#This Row],[Total Sales]]-Tabla2[[#This Row],[Operating Profit]]</f>
        <v>105000.00000000003</v>
      </c>
      <c r="N3023" s="6">
        <v>45000.000000000007</v>
      </c>
      <c r="O3023" s="46">
        <f>Tabla2[[#This Row],[Operating Profit]]/Tabla2[[#This Row],[Total Sales]]</f>
        <v>0.3</v>
      </c>
      <c r="P3023" s="1" t="s">
        <v>17</v>
      </c>
    </row>
    <row r="3024" spans="1:16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3" t="str">
        <f>IFERROR(LEFT(Tabla2[[#This Row],[Product]],FIND(" ",Tabla2[[#This Row],[Product]])-3),Tabla2[[#This Row],[Product]])</f>
        <v>Men</v>
      </c>
      <c r="I3024" s="6">
        <v>30.000000000000004</v>
      </c>
      <c r="J3024" s="4">
        <v>1500</v>
      </c>
      <c r="K3024" s="6">
        <f>Tabla2[[#This Row],[Price per Unit]]*Tabla2[[#This Row],[Units Sold]]</f>
        <v>45000.000000000007</v>
      </c>
      <c r="L3024" s="52">
        <f>Tabla2[[#This Row],[Units Sold]]/Cálculos!$C$11</f>
        <v>6.0511662412696801E-5</v>
      </c>
      <c r="M3024" s="6">
        <f>Tabla2[[#This Row],[Total Sales]]-Tabla2[[#This Row],[Operating Profit]]</f>
        <v>29250.000000000007</v>
      </c>
      <c r="N3024" s="6">
        <v>15750.000000000002</v>
      </c>
      <c r="O3024" s="46">
        <f>Tabla2[[#This Row],[Operating Profit]]/Tabla2[[#This Row],[Total Sales]]</f>
        <v>0.35</v>
      </c>
      <c r="P3024" s="1" t="s">
        <v>17</v>
      </c>
    </row>
    <row r="3025" spans="1:16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3" t="str">
        <f>IFERROR(LEFT(Tabla2[[#This Row],[Product]],FIND(" ",Tabla2[[#This Row],[Product]])-3),Tabla2[[#This Row],[Product]])</f>
        <v>Women</v>
      </c>
      <c r="I3025" s="6">
        <v>20.000000000000007</v>
      </c>
      <c r="J3025" s="4">
        <v>2000</v>
      </c>
      <c r="K3025" s="6">
        <f>Tabla2[[#This Row],[Price per Unit]]*Tabla2[[#This Row],[Units Sold]]</f>
        <v>40000.000000000015</v>
      </c>
      <c r="L3025" s="52">
        <f>Tabla2[[#This Row],[Units Sold]]/Cálculos!$C$11</f>
        <v>8.0682216550262393E-5</v>
      </c>
      <c r="M3025" s="6">
        <f>Tabla2[[#This Row],[Total Sales]]-Tabla2[[#This Row],[Operating Profit]]</f>
        <v>28000.000000000011</v>
      </c>
      <c r="N3025" s="6">
        <v>12000.000000000004</v>
      </c>
      <c r="O3025" s="46">
        <f>Tabla2[[#This Row],[Operating Profit]]/Tabla2[[#This Row],[Total Sales]]</f>
        <v>0.3</v>
      </c>
      <c r="P3025" s="1" t="s">
        <v>17</v>
      </c>
    </row>
    <row r="3026" spans="1:16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3" t="str">
        <f>IFERROR(LEFT(Tabla2[[#This Row],[Product]],FIND(" ",Tabla2[[#This Row],[Product]])-3),Tabla2[[#This Row],[Product]])</f>
        <v>Women</v>
      </c>
      <c r="I3026" s="6">
        <v>25.000000000000007</v>
      </c>
      <c r="J3026" s="4">
        <v>750</v>
      </c>
      <c r="K3026" s="6">
        <f>Tabla2[[#This Row],[Price per Unit]]*Tabla2[[#This Row],[Units Sold]]</f>
        <v>18750.000000000004</v>
      </c>
      <c r="L3026" s="52">
        <f>Tabla2[[#This Row],[Units Sold]]/Cálculos!$C$11</f>
        <v>3.0255831206348401E-5</v>
      </c>
      <c r="M3026" s="6">
        <f>Tabla2[[#This Row],[Total Sales]]-Tabla2[[#This Row],[Operating Profit]]</f>
        <v>13125.000000000004</v>
      </c>
      <c r="N3026" s="6">
        <v>5625.0000000000009</v>
      </c>
      <c r="O3026" s="46">
        <f>Tabla2[[#This Row],[Operating Profit]]/Tabla2[[#This Row],[Total Sales]]</f>
        <v>0.3</v>
      </c>
      <c r="P3026" s="1" t="s">
        <v>17</v>
      </c>
    </row>
    <row r="3027" spans="1:16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3" t="str">
        <f>IFERROR(LEFT(Tabla2[[#This Row],[Product]],FIND(" ",Tabla2[[#This Row],[Product]])-3),Tabla2[[#This Row],[Product]])</f>
        <v>Men</v>
      </c>
      <c r="I3027" s="6">
        <v>40</v>
      </c>
      <c r="J3027" s="4">
        <v>1500</v>
      </c>
      <c r="K3027" s="6">
        <f>Tabla2[[#This Row],[Price per Unit]]*Tabla2[[#This Row],[Units Sold]]</f>
        <v>60000</v>
      </c>
      <c r="L3027" s="52">
        <f>Tabla2[[#This Row],[Units Sold]]/Cálculos!$C$11</f>
        <v>6.0511662412696801E-5</v>
      </c>
      <c r="M3027" s="6">
        <f>Tabla2[[#This Row],[Total Sales]]-Tabla2[[#This Row],[Operating Profit]]</f>
        <v>30000</v>
      </c>
      <c r="N3027" s="6">
        <v>30000</v>
      </c>
      <c r="O3027" s="46">
        <f>Tabla2[[#This Row],[Operating Profit]]/Tabla2[[#This Row],[Total Sales]]</f>
        <v>0.5</v>
      </c>
      <c r="P3027" s="1" t="s">
        <v>17</v>
      </c>
    </row>
    <row r="3028" spans="1:16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3" t="str">
        <f>IFERROR(LEFT(Tabla2[[#This Row],[Product]],FIND(" ",Tabla2[[#This Row],[Product]])-3),Tabla2[[#This Row],[Product]])</f>
        <v>Women</v>
      </c>
      <c r="I3028" s="6">
        <v>14.999999999999996</v>
      </c>
      <c r="J3028" s="4">
        <v>2500</v>
      </c>
      <c r="K3028" s="6">
        <f>Tabla2[[#This Row],[Price per Unit]]*Tabla2[[#This Row],[Units Sold]]</f>
        <v>37499.999999999993</v>
      </c>
      <c r="L3028" s="52">
        <f>Tabla2[[#This Row],[Units Sold]]/Cálculos!$C$11</f>
        <v>1.00852770687828E-4</v>
      </c>
      <c r="M3028" s="6">
        <f>Tabla2[[#This Row],[Total Sales]]-Tabla2[[#This Row],[Operating Profit]]</f>
        <v>22499.999999999993</v>
      </c>
      <c r="N3028" s="6">
        <v>14999.999999999998</v>
      </c>
      <c r="O3028" s="46">
        <f>Tabla2[[#This Row],[Operating Profit]]/Tabla2[[#This Row],[Total Sales]]</f>
        <v>0.4</v>
      </c>
      <c r="P3028" s="1" t="s">
        <v>17</v>
      </c>
    </row>
    <row r="3029" spans="1:16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3" t="str">
        <f>IFERROR(LEFT(Tabla2[[#This Row],[Product]],FIND(" ",Tabla2[[#This Row],[Product]])-3),Tabla2[[#This Row],[Product]])</f>
        <v>Men</v>
      </c>
      <c r="I3029" s="6">
        <v>20.000000000000004</v>
      </c>
      <c r="J3029" s="4">
        <v>4700</v>
      </c>
      <c r="K3029" s="6">
        <f>Tabla2[[#This Row],[Price per Unit]]*Tabla2[[#This Row],[Units Sold]]</f>
        <v>94000.000000000015</v>
      </c>
      <c r="L3029" s="52">
        <f>Tabla2[[#This Row],[Units Sold]]/Cálculos!$C$11</f>
        <v>1.8960320889311664E-4</v>
      </c>
      <c r="M3029" s="6">
        <f>Tabla2[[#This Row],[Total Sales]]-Tabla2[[#This Row],[Operating Profit]]</f>
        <v>65800.000000000015</v>
      </c>
      <c r="N3029" s="6">
        <v>28200.000000000004</v>
      </c>
      <c r="O3029" s="46">
        <f>Tabla2[[#This Row],[Operating Profit]]/Tabla2[[#This Row],[Total Sales]]</f>
        <v>0.3</v>
      </c>
      <c r="P3029" s="1" t="s">
        <v>17</v>
      </c>
    </row>
    <row r="3030" spans="1:16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3" t="str">
        <f>IFERROR(LEFT(Tabla2[[#This Row],[Product]],FIND(" ",Tabla2[[#This Row],[Product]])-3),Tabla2[[#This Row],[Product]])</f>
        <v>Men</v>
      </c>
      <c r="I3030" s="6">
        <v>20.000000000000004</v>
      </c>
      <c r="J3030" s="4">
        <v>1750</v>
      </c>
      <c r="K3030" s="6">
        <f>Tabla2[[#This Row],[Price per Unit]]*Tabla2[[#This Row],[Units Sold]]</f>
        <v>35000.000000000007</v>
      </c>
      <c r="L3030" s="52">
        <f>Tabla2[[#This Row],[Units Sold]]/Cálculos!$C$11</f>
        <v>7.0596939481479604E-5</v>
      </c>
      <c r="M3030" s="6">
        <f>Tabla2[[#This Row],[Total Sales]]-Tabla2[[#This Row],[Operating Profit]]</f>
        <v>22750.000000000007</v>
      </c>
      <c r="N3030" s="6">
        <v>12250.000000000002</v>
      </c>
      <c r="O3030" s="46">
        <f>Tabla2[[#This Row],[Operating Profit]]/Tabla2[[#This Row],[Total Sales]]</f>
        <v>0.35</v>
      </c>
      <c r="P3030" s="1" t="s">
        <v>17</v>
      </c>
    </row>
    <row r="3031" spans="1:16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3" t="str">
        <f>IFERROR(LEFT(Tabla2[[#This Row],[Product]],FIND(" ",Tabla2[[#This Row],[Product]])-3),Tabla2[[#This Row],[Product]])</f>
        <v>Women</v>
      </c>
      <c r="I3031" s="6">
        <v>10.000000000000004</v>
      </c>
      <c r="J3031" s="4">
        <v>2250</v>
      </c>
      <c r="K3031" s="6">
        <f>Tabla2[[#This Row],[Price per Unit]]*Tabla2[[#This Row],[Units Sold]]</f>
        <v>22500.000000000007</v>
      </c>
      <c r="L3031" s="52">
        <f>Tabla2[[#This Row],[Units Sold]]/Cálculos!$C$11</f>
        <v>9.0767493619045195E-5</v>
      </c>
      <c r="M3031" s="6">
        <f>Tabla2[[#This Row],[Total Sales]]-Tabla2[[#This Row],[Operating Profit]]</f>
        <v>15750.000000000005</v>
      </c>
      <c r="N3031" s="6">
        <v>6750.0000000000018</v>
      </c>
      <c r="O3031" s="46">
        <f>Tabla2[[#This Row],[Operating Profit]]/Tabla2[[#This Row],[Total Sales]]</f>
        <v>0.3</v>
      </c>
      <c r="P3031" s="1" t="s">
        <v>17</v>
      </c>
    </row>
    <row r="3032" spans="1:16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3" t="str">
        <f>IFERROR(LEFT(Tabla2[[#This Row],[Product]],FIND(" ",Tabla2[[#This Row],[Product]])-3),Tabla2[[#This Row],[Product]])</f>
        <v>Women</v>
      </c>
      <c r="I3032" s="6">
        <v>14.999999999999996</v>
      </c>
      <c r="J3032" s="4">
        <v>1000</v>
      </c>
      <c r="K3032" s="6">
        <f>Tabla2[[#This Row],[Price per Unit]]*Tabla2[[#This Row],[Units Sold]]</f>
        <v>14999.999999999996</v>
      </c>
      <c r="L3032" s="52">
        <f>Tabla2[[#This Row],[Units Sold]]/Cálculos!$C$11</f>
        <v>4.0341108275131196E-5</v>
      </c>
      <c r="M3032" s="6">
        <f>Tabla2[[#This Row],[Total Sales]]-Tabla2[[#This Row],[Operating Profit]]</f>
        <v>10499.999999999996</v>
      </c>
      <c r="N3032" s="6">
        <v>4499.9999999999991</v>
      </c>
      <c r="O3032" s="46">
        <f>Tabla2[[#This Row],[Operating Profit]]/Tabla2[[#This Row],[Total Sales]]</f>
        <v>0.3</v>
      </c>
      <c r="P3032" s="1" t="s">
        <v>17</v>
      </c>
    </row>
    <row r="3033" spans="1:16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3" t="str">
        <f>IFERROR(LEFT(Tabla2[[#This Row],[Product]],FIND(" ",Tabla2[[#This Row],[Product]])-3),Tabla2[[#This Row],[Product]])</f>
        <v>Men</v>
      </c>
      <c r="I3033" s="6">
        <v>30.000000000000004</v>
      </c>
      <c r="J3033" s="4">
        <v>1500</v>
      </c>
      <c r="K3033" s="6">
        <f>Tabla2[[#This Row],[Price per Unit]]*Tabla2[[#This Row],[Units Sold]]</f>
        <v>45000.000000000007</v>
      </c>
      <c r="L3033" s="52">
        <f>Tabla2[[#This Row],[Units Sold]]/Cálculos!$C$11</f>
        <v>6.0511662412696801E-5</v>
      </c>
      <c r="M3033" s="6">
        <f>Tabla2[[#This Row],[Total Sales]]-Tabla2[[#This Row],[Operating Profit]]</f>
        <v>22500.000000000004</v>
      </c>
      <c r="N3033" s="6">
        <v>22500.000000000004</v>
      </c>
      <c r="O3033" s="46">
        <f>Tabla2[[#This Row],[Operating Profit]]/Tabla2[[#This Row],[Total Sales]]</f>
        <v>0.5</v>
      </c>
      <c r="P3033" s="1" t="s">
        <v>17</v>
      </c>
    </row>
    <row r="3034" spans="1:16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3" t="str">
        <f>IFERROR(LEFT(Tabla2[[#This Row],[Product]],FIND(" ",Tabla2[[#This Row],[Product]])-3),Tabla2[[#This Row],[Product]])</f>
        <v>Women</v>
      </c>
      <c r="I3034" s="6">
        <v>20.000000000000004</v>
      </c>
      <c r="J3034" s="4">
        <v>2500</v>
      </c>
      <c r="K3034" s="6">
        <f>Tabla2[[#This Row],[Price per Unit]]*Tabla2[[#This Row],[Units Sold]]</f>
        <v>50000.000000000007</v>
      </c>
      <c r="L3034" s="52">
        <f>Tabla2[[#This Row],[Units Sold]]/Cálculos!$C$11</f>
        <v>1.00852770687828E-4</v>
      </c>
      <c r="M3034" s="6">
        <f>Tabla2[[#This Row],[Total Sales]]-Tabla2[[#This Row],[Operating Profit]]</f>
        <v>30000.000000000004</v>
      </c>
      <c r="N3034" s="6">
        <v>20000.000000000004</v>
      </c>
      <c r="O3034" s="46">
        <f>Tabla2[[#This Row],[Operating Profit]]/Tabla2[[#This Row],[Total Sales]]</f>
        <v>0.4</v>
      </c>
      <c r="P3034" s="1" t="s">
        <v>17</v>
      </c>
    </row>
    <row r="3035" spans="1:16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3" t="str">
        <f>IFERROR(LEFT(Tabla2[[#This Row],[Product]],FIND(" ",Tabla2[[#This Row],[Product]])-3),Tabla2[[#This Row],[Product]])</f>
        <v>Men</v>
      </c>
      <c r="I3035" s="6">
        <v>20.000000000000004</v>
      </c>
      <c r="J3035" s="4">
        <v>4750</v>
      </c>
      <c r="K3035" s="6">
        <f>Tabla2[[#This Row],[Price per Unit]]*Tabla2[[#This Row],[Units Sold]]</f>
        <v>95000.000000000015</v>
      </c>
      <c r="L3035" s="52">
        <f>Tabla2[[#This Row],[Units Sold]]/Cálculos!$C$11</f>
        <v>1.9162026430687319E-4</v>
      </c>
      <c r="M3035" s="6">
        <f>Tabla2[[#This Row],[Total Sales]]-Tabla2[[#This Row],[Operating Profit]]</f>
        <v>66500.000000000015</v>
      </c>
      <c r="N3035" s="6">
        <v>28500.000000000004</v>
      </c>
      <c r="O3035" s="46">
        <f>Tabla2[[#This Row],[Operating Profit]]/Tabla2[[#This Row],[Total Sales]]</f>
        <v>0.3</v>
      </c>
      <c r="P3035" s="1" t="s">
        <v>17</v>
      </c>
    </row>
    <row r="3036" spans="1:16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3" t="str">
        <f>IFERROR(LEFT(Tabla2[[#This Row],[Product]],FIND(" ",Tabla2[[#This Row],[Product]])-3),Tabla2[[#This Row],[Product]])</f>
        <v>Men</v>
      </c>
      <c r="I3036" s="6">
        <v>20.000000000000004</v>
      </c>
      <c r="J3036" s="4">
        <v>1750</v>
      </c>
      <c r="K3036" s="6">
        <f>Tabla2[[#This Row],[Price per Unit]]*Tabla2[[#This Row],[Units Sold]]</f>
        <v>35000.000000000007</v>
      </c>
      <c r="L3036" s="52">
        <f>Tabla2[[#This Row],[Units Sold]]/Cálculos!$C$11</f>
        <v>7.0596939481479604E-5</v>
      </c>
      <c r="M3036" s="6">
        <f>Tabla2[[#This Row],[Total Sales]]-Tabla2[[#This Row],[Operating Profit]]</f>
        <v>22750.000000000007</v>
      </c>
      <c r="N3036" s="6">
        <v>12250.000000000002</v>
      </c>
      <c r="O3036" s="46">
        <f>Tabla2[[#This Row],[Operating Profit]]/Tabla2[[#This Row],[Total Sales]]</f>
        <v>0.35</v>
      </c>
      <c r="P3036" s="1" t="s">
        <v>17</v>
      </c>
    </row>
    <row r="3037" spans="1:16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3" t="str">
        <f>IFERROR(LEFT(Tabla2[[#This Row],[Product]],FIND(" ",Tabla2[[#This Row],[Product]])-3),Tabla2[[#This Row],[Product]])</f>
        <v>Women</v>
      </c>
      <c r="I3037" s="6">
        <v>10.000000000000004</v>
      </c>
      <c r="J3037" s="4">
        <v>1750</v>
      </c>
      <c r="K3037" s="6">
        <f>Tabla2[[#This Row],[Price per Unit]]*Tabla2[[#This Row],[Units Sold]]</f>
        <v>17500.000000000007</v>
      </c>
      <c r="L3037" s="52">
        <f>Tabla2[[#This Row],[Units Sold]]/Cálculos!$C$11</f>
        <v>7.0596939481479604E-5</v>
      </c>
      <c r="M3037" s="6">
        <f>Tabla2[[#This Row],[Total Sales]]-Tabla2[[#This Row],[Operating Profit]]</f>
        <v>12250.000000000005</v>
      </c>
      <c r="N3037" s="6">
        <v>5250.0000000000018</v>
      </c>
      <c r="O3037" s="46">
        <f>Tabla2[[#This Row],[Operating Profit]]/Tabla2[[#This Row],[Total Sales]]</f>
        <v>0.3</v>
      </c>
      <c r="P3037" s="1" t="s">
        <v>17</v>
      </c>
    </row>
    <row r="3038" spans="1:16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3" t="str">
        <f>IFERROR(LEFT(Tabla2[[#This Row],[Product]],FIND(" ",Tabla2[[#This Row],[Product]])-3),Tabla2[[#This Row],[Product]])</f>
        <v>Women</v>
      </c>
      <c r="I3038" s="6">
        <v>14.999999999999996</v>
      </c>
      <c r="J3038" s="4">
        <v>1000</v>
      </c>
      <c r="K3038" s="6">
        <f>Tabla2[[#This Row],[Price per Unit]]*Tabla2[[#This Row],[Units Sold]]</f>
        <v>14999.999999999996</v>
      </c>
      <c r="L3038" s="52">
        <f>Tabla2[[#This Row],[Units Sold]]/Cálculos!$C$11</f>
        <v>4.0341108275131196E-5</v>
      </c>
      <c r="M3038" s="6">
        <f>Tabla2[[#This Row],[Total Sales]]-Tabla2[[#This Row],[Operating Profit]]</f>
        <v>10499.999999999996</v>
      </c>
      <c r="N3038" s="6">
        <v>4499.9999999999991</v>
      </c>
      <c r="O3038" s="46">
        <f>Tabla2[[#This Row],[Operating Profit]]/Tabla2[[#This Row],[Total Sales]]</f>
        <v>0.3</v>
      </c>
      <c r="P3038" s="1" t="s">
        <v>17</v>
      </c>
    </row>
    <row r="3039" spans="1:16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3" t="str">
        <f>IFERROR(LEFT(Tabla2[[#This Row],[Product]],FIND(" ",Tabla2[[#This Row],[Product]])-3),Tabla2[[#This Row],[Product]])</f>
        <v>Men</v>
      </c>
      <c r="I3039" s="6">
        <v>60</v>
      </c>
      <c r="J3039" s="4">
        <v>1250</v>
      </c>
      <c r="K3039" s="6">
        <f>Tabla2[[#This Row],[Price per Unit]]*Tabla2[[#This Row],[Units Sold]]</f>
        <v>75000</v>
      </c>
      <c r="L3039" s="52">
        <f>Tabla2[[#This Row],[Units Sold]]/Cálculos!$C$11</f>
        <v>5.0426385343913999E-5</v>
      </c>
      <c r="M3039" s="6">
        <f>Tabla2[[#This Row],[Total Sales]]-Tabla2[[#This Row],[Operating Profit]]</f>
        <v>37500</v>
      </c>
      <c r="N3039" s="6">
        <v>37500</v>
      </c>
      <c r="O3039" s="46">
        <f>Tabla2[[#This Row],[Operating Profit]]/Tabla2[[#This Row],[Total Sales]]</f>
        <v>0.5</v>
      </c>
      <c r="P3039" s="1" t="s">
        <v>17</v>
      </c>
    </row>
    <row r="3040" spans="1:16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3" t="str">
        <f>IFERROR(LEFT(Tabla2[[#This Row],[Product]],FIND(" ",Tabla2[[#This Row],[Product]])-3),Tabla2[[#This Row],[Product]])</f>
        <v>Women</v>
      </c>
      <c r="I3040" s="6">
        <v>50</v>
      </c>
      <c r="J3040" s="4">
        <v>2500</v>
      </c>
      <c r="K3040" s="6">
        <f>Tabla2[[#This Row],[Price per Unit]]*Tabla2[[#This Row],[Units Sold]]</f>
        <v>125000</v>
      </c>
      <c r="L3040" s="52">
        <f>Tabla2[[#This Row],[Units Sold]]/Cálculos!$C$11</f>
        <v>1.00852770687828E-4</v>
      </c>
      <c r="M3040" s="6">
        <f>Tabla2[[#This Row],[Total Sales]]-Tabla2[[#This Row],[Operating Profit]]</f>
        <v>75000</v>
      </c>
      <c r="N3040" s="6">
        <v>50000</v>
      </c>
      <c r="O3040" s="46">
        <f>Tabla2[[#This Row],[Operating Profit]]/Tabla2[[#This Row],[Total Sales]]</f>
        <v>0.4</v>
      </c>
      <c r="P3040" s="1" t="s">
        <v>17</v>
      </c>
    </row>
    <row r="3041" spans="1:16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3" t="str">
        <f>IFERROR(LEFT(Tabla2[[#This Row],[Product]],FIND(" ",Tabla2[[#This Row],[Product]])-3),Tabla2[[#This Row],[Product]])</f>
        <v>Men</v>
      </c>
      <c r="I3041" s="6">
        <v>60</v>
      </c>
      <c r="J3041" s="4">
        <v>5200</v>
      </c>
      <c r="K3041" s="6">
        <f>Tabla2[[#This Row],[Price per Unit]]*Tabla2[[#This Row],[Units Sold]]</f>
        <v>312000</v>
      </c>
      <c r="L3041" s="52">
        <f>Tabla2[[#This Row],[Units Sold]]/Cálculos!$C$11</f>
        <v>2.0977376303068224E-4</v>
      </c>
      <c r="M3041" s="6">
        <f>Tabla2[[#This Row],[Total Sales]]-Tabla2[[#This Row],[Operating Profit]]</f>
        <v>218400</v>
      </c>
      <c r="N3041" s="6">
        <v>93600</v>
      </c>
      <c r="O3041" s="46">
        <f>Tabla2[[#This Row],[Operating Profit]]/Tabla2[[#This Row],[Total Sales]]</f>
        <v>0.3</v>
      </c>
      <c r="P3041" s="1" t="s">
        <v>17</v>
      </c>
    </row>
    <row r="3042" spans="1:16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3" t="str">
        <f>IFERROR(LEFT(Tabla2[[#This Row],[Product]],FIND(" ",Tabla2[[#This Row],[Product]])-3),Tabla2[[#This Row],[Product]])</f>
        <v>Men</v>
      </c>
      <c r="I3042" s="6">
        <v>40</v>
      </c>
      <c r="J3042" s="4">
        <v>2250</v>
      </c>
      <c r="K3042" s="6">
        <f>Tabla2[[#This Row],[Price per Unit]]*Tabla2[[#This Row],[Units Sold]]</f>
        <v>90000</v>
      </c>
      <c r="L3042" s="52">
        <f>Tabla2[[#This Row],[Units Sold]]/Cálculos!$C$11</f>
        <v>9.0767493619045195E-5</v>
      </c>
      <c r="M3042" s="6">
        <f>Tabla2[[#This Row],[Total Sales]]-Tabla2[[#This Row],[Operating Profit]]</f>
        <v>58500</v>
      </c>
      <c r="N3042" s="6">
        <v>31499.999999999996</v>
      </c>
      <c r="O3042" s="46">
        <f>Tabla2[[#This Row],[Operating Profit]]/Tabla2[[#This Row],[Total Sales]]</f>
        <v>0.35</v>
      </c>
      <c r="P3042" s="1" t="s">
        <v>17</v>
      </c>
    </row>
    <row r="3043" spans="1:16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3" t="str">
        <f>IFERROR(LEFT(Tabla2[[#This Row],[Product]],FIND(" ",Tabla2[[#This Row],[Product]])-3),Tabla2[[#This Row],[Product]])</f>
        <v>Women</v>
      </c>
      <c r="I3043" s="6">
        <v>35</v>
      </c>
      <c r="J3043" s="4">
        <v>2000</v>
      </c>
      <c r="K3043" s="6">
        <f>Tabla2[[#This Row],[Price per Unit]]*Tabla2[[#This Row],[Units Sold]]</f>
        <v>70000</v>
      </c>
      <c r="L3043" s="52">
        <f>Tabla2[[#This Row],[Units Sold]]/Cálculos!$C$11</f>
        <v>8.0682216550262393E-5</v>
      </c>
      <c r="M3043" s="6">
        <f>Tabla2[[#This Row],[Total Sales]]-Tabla2[[#This Row],[Operating Profit]]</f>
        <v>49000</v>
      </c>
      <c r="N3043" s="6">
        <v>21000</v>
      </c>
      <c r="O3043" s="46">
        <f>Tabla2[[#This Row],[Operating Profit]]/Tabla2[[#This Row],[Total Sales]]</f>
        <v>0.3</v>
      </c>
      <c r="P3043" s="1" t="s">
        <v>17</v>
      </c>
    </row>
    <row r="3044" spans="1:16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3" t="str">
        <f>IFERROR(LEFT(Tabla2[[#This Row],[Product]],FIND(" ",Tabla2[[#This Row],[Product]])-3),Tabla2[[#This Row],[Product]])</f>
        <v>Women</v>
      </c>
      <c r="I3044" s="6">
        <v>35</v>
      </c>
      <c r="J3044" s="4">
        <v>1250</v>
      </c>
      <c r="K3044" s="6">
        <f>Tabla2[[#This Row],[Price per Unit]]*Tabla2[[#This Row],[Units Sold]]</f>
        <v>43750</v>
      </c>
      <c r="L3044" s="52">
        <f>Tabla2[[#This Row],[Units Sold]]/Cálculos!$C$11</f>
        <v>5.0426385343913999E-5</v>
      </c>
      <c r="M3044" s="6">
        <f>Tabla2[[#This Row],[Total Sales]]-Tabla2[[#This Row],[Operating Profit]]</f>
        <v>30625</v>
      </c>
      <c r="N3044" s="6">
        <v>13125</v>
      </c>
      <c r="O3044" s="46">
        <f>Tabla2[[#This Row],[Operating Profit]]/Tabla2[[#This Row],[Total Sales]]</f>
        <v>0.3</v>
      </c>
      <c r="P3044" s="1" t="s">
        <v>17</v>
      </c>
    </row>
    <row r="3045" spans="1:16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3" t="str">
        <f>IFERROR(LEFT(Tabla2[[#This Row],[Product]],FIND(" ",Tabla2[[#This Row],[Product]])-3),Tabla2[[#This Row],[Product]])</f>
        <v>Men</v>
      </c>
      <c r="I3045" s="6">
        <v>44.999999999999993</v>
      </c>
      <c r="J3045" s="4">
        <v>1500</v>
      </c>
      <c r="K3045" s="6">
        <f>Tabla2[[#This Row],[Price per Unit]]*Tabla2[[#This Row],[Units Sold]]</f>
        <v>67499.999999999985</v>
      </c>
      <c r="L3045" s="52">
        <f>Tabla2[[#This Row],[Units Sold]]/Cálculos!$C$11</f>
        <v>6.0511662412696801E-5</v>
      </c>
      <c r="M3045" s="6">
        <f>Tabla2[[#This Row],[Total Sales]]-Tabla2[[#This Row],[Operating Profit]]</f>
        <v>33749.999999999993</v>
      </c>
      <c r="N3045" s="6">
        <v>33749.999999999993</v>
      </c>
      <c r="O3045" s="46">
        <f>Tabla2[[#This Row],[Operating Profit]]/Tabla2[[#This Row],[Total Sales]]</f>
        <v>0.5</v>
      </c>
      <c r="P3045" s="1" t="s">
        <v>17</v>
      </c>
    </row>
    <row r="3046" spans="1:16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3" t="str">
        <f>IFERROR(LEFT(Tabla2[[#This Row],[Product]],FIND(" ",Tabla2[[#This Row],[Product]])-3),Tabla2[[#This Row],[Product]])</f>
        <v>Women</v>
      </c>
      <c r="I3046" s="6">
        <v>49.999999999999993</v>
      </c>
      <c r="J3046" s="4">
        <v>2750</v>
      </c>
      <c r="K3046" s="6">
        <f>Tabla2[[#This Row],[Price per Unit]]*Tabla2[[#This Row],[Units Sold]]</f>
        <v>137499.99999999997</v>
      </c>
      <c r="L3046" s="52">
        <f>Tabla2[[#This Row],[Units Sold]]/Cálculos!$C$11</f>
        <v>1.109380477566108E-4</v>
      </c>
      <c r="M3046" s="6">
        <f>Tabla2[[#This Row],[Total Sales]]-Tabla2[[#This Row],[Operating Profit]]</f>
        <v>82499.999999999971</v>
      </c>
      <c r="N3046" s="6">
        <v>54999.999999999993</v>
      </c>
      <c r="O3046" s="46">
        <f>Tabla2[[#This Row],[Operating Profit]]/Tabla2[[#This Row],[Total Sales]]</f>
        <v>0.4</v>
      </c>
      <c r="P3046" s="1" t="s">
        <v>17</v>
      </c>
    </row>
    <row r="3047" spans="1:16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3" t="str">
        <f>IFERROR(LEFT(Tabla2[[#This Row],[Product]],FIND(" ",Tabla2[[#This Row],[Product]])-3),Tabla2[[#This Row],[Product]])</f>
        <v>Men</v>
      </c>
      <c r="I3047" s="6">
        <v>35</v>
      </c>
      <c r="J3047" s="4">
        <v>5250</v>
      </c>
      <c r="K3047" s="6">
        <f>Tabla2[[#This Row],[Price per Unit]]*Tabla2[[#This Row],[Units Sold]]</f>
        <v>183750</v>
      </c>
      <c r="L3047" s="52">
        <f>Tabla2[[#This Row],[Units Sold]]/Cálculos!$C$11</f>
        <v>2.117908184444388E-4</v>
      </c>
      <c r="M3047" s="6">
        <f>Tabla2[[#This Row],[Total Sales]]-Tabla2[[#This Row],[Operating Profit]]</f>
        <v>128625</v>
      </c>
      <c r="N3047" s="6">
        <v>55125</v>
      </c>
      <c r="O3047" s="46">
        <f>Tabla2[[#This Row],[Operating Profit]]/Tabla2[[#This Row],[Total Sales]]</f>
        <v>0.3</v>
      </c>
      <c r="P3047" s="1" t="s">
        <v>17</v>
      </c>
    </row>
    <row r="3048" spans="1:16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3" t="str">
        <f>IFERROR(LEFT(Tabla2[[#This Row],[Product]],FIND(" ",Tabla2[[#This Row],[Product]])-3),Tabla2[[#This Row],[Product]])</f>
        <v>Men</v>
      </c>
      <c r="I3048" s="6">
        <v>30.000000000000011</v>
      </c>
      <c r="J3048" s="4">
        <v>2750</v>
      </c>
      <c r="K3048" s="6">
        <f>Tabla2[[#This Row],[Price per Unit]]*Tabla2[[#This Row],[Units Sold]]</f>
        <v>82500.000000000029</v>
      </c>
      <c r="L3048" s="52">
        <f>Tabla2[[#This Row],[Units Sold]]/Cálculos!$C$11</f>
        <v>1.109380477566108E-4</v>
      </c>
      <c r="M3048" s="6">
        <f>Tabla2[[#This Row],[Total Sales]]-Tabla2[[#This Row],[Operating Profit]]</f>
        <v>53625.000000000022</v>
      </c>
      <c r="N3048" s="6">
        <v>28875.000000000007</v>
      </c>
      <c r="O3048" s="46">
        <f>Tabla2[[#This Row],[Operating Profit]]/Tabla2[[#This Row],[Total Sales]]</f>
        <v>0.35</v>
      </c>
      <c r="P3048" s="1" t="s">
        <v>17</v>
      </c>
    </row>
    <row r="3049" spans="1:16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3" t="str">
        <f>IFERROR(LEFT(Tabla2[[#This Row],[Product]],FIND(" ",Tabla2[[#This Row],[Product]])-3),Tabla2[[#This Row],[Product]])</f>
        <v>Women</v>
      </c>
      <c r="I3049" s="6">
        <v>25.000000000000007</v>
      </c>
      <c r="J3049" s="4">
        <v>2000</v>
      </c>
      <c r="K3049" s="6">
        <f>Tabla2[[#This Row],[Price per Unit]]*Tabla2[[#This Row],[Units Sold]]</f>
        <v>50000.000000000015</v>
      </c>
      <c r="L3049" s="52">
        <f>Tabla2[[#This Row],[Units Sold]]/Cálculos!$C$11</f>
        <v>8.0682216550262393E-5</v>
      </c>
      <c r="M3049" s="6">
        <f>Tabla2[[#This Row],[Total Sales]]-Tabla2[[#This Row],[Operating Profit]]</f>
        <v>35000.000000000015</v>
      </c>
      <c r="N3049" s="6">
        <v>15000.000000000004</v>
      </c>
      <c r="O3049" s="46">
        <f>Tabla2[[#This Row],[Operating Profit]]/Tabla2[[#This Row],[Total Sales]]</f>
        <v>0.3</v>
      </c>
      <c r="P3049" s="1" t="s">
        <v>17</v>
      </c>
    </row>
    <row r="3050" spans="1:16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3" t="str">
        <f>IFERROR(LEFT(Tabla2[[#This Row],[Product]],FIND(" ",Tabla2[[#This Row],[Product]])-3),Tabla2[[#This Row],[Product]])</f>
        <v>Women</v>
      </c>
      <c r="I3050" s="6">
        <v>25.000000000000007</v>
      </c>
      <c r="J3050" s="4">
        <v>1750</v>
      </c>
      <c r="K3050" s="6">
        <f>Tabla2[[#This Row],[Price per Unit]]*Tabla2[[#This Row],[Units Sold]]</f>
        <v>43750.000000000015</v>
      </c>
      <c r="L3050" s="52">
        <f>Tabla2[[#This Row],[Units Sold]]/Cálculos!$C$11</f>
        <v>7.0596939481479604E-5</v>
      </c>
      <c r="M3050" s="6">
        <f>Tabla2[[#This Row],[Total Sales]]-Tabla2[[#This Row],[Operating Profit]]</f>
        <v>30625.000000000011</v>
      </c>
      <c r="N3050" s="6">
        <v>13125.000000000004</v>
      </c>
      <c r="O3050" s="46">
        <f>Tabla2[[#This Row],[Operating Profit]]/Tabla2[[#This Row],[Total Sales]]</f>
        <v>0.3</v>
      </c>
      <c r="P3050" s="1" t="s">
        <v>17</v>
      </c>
    </row>
    <row r="3051" spans="1:16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3" t="str">
        <f>IFERROR(LEFT(Tabla2[[#This Row],[Product]],FIND(" ",Tabla2[[#This Row],[Product]])-3),Tabla2[[#This Row],[Product]])</f>
        <v>Men</v>
      </c>
      <c r="I3051" s="6">
        <v>35</v>
      </c>
      <c r="J3051" s="4">
        <v>1750</v>
      </c>
      <c r="K3051" s="6">
        <f>Tabla2[[#This Row],[Price per Unit]]*Tabla2[[#This Row],[Units Sold]]</f>
        <v>61250</v>
      </c>
      <c r="L3051" s="52">
        <f>Tabla2[[#This Row],[Units Sold]]/Cálculos!$C$11</f>
        <v>7.0596939481479604E-5</v>
      </c>
      <c r="M3051" s="6">
        <f>Tabla2[[#This Row],[Total Sales]]-Tabla2[[#This Row],[Operating Profit]]</f>
        <v>30625</v>
      </c>
      <c r="N3051" s="6">
        <v>30625</v>
      </c>
      <c r="O3051" s="46">
        <f>Tabla2[[#This Row],[Operating Profit]]/Tabla2[[#This Row],[Total Sales]]</f>
        <v>0.5</v>
      </c>
      <c r="P3051" s="1" t="s">
        <v>17</v>
      </c>
    </row>
    <row r="3052" spans="1:16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3" t="str">
        <f>IFERROR(LEFT(Tabla2[[#This Row],[Product]],FIND(" ",Tabla2[[#This Row],[Product]])-3),Tabla2[[#This Row],[Product]])</f>
        <v>Women</v>
      </c>
      <c r="I3052" s="6">
        <v>55.000000000000007</v>
      </c>
      <c r="J3052" s="4">
        <v>3250</v>
      </c>
      <c r="K3052" s="6">
        <f>Tabla2[[#This Row],[Price per Unit]]*Tabla2[[#This Row],[Units Sold]]</f>
        <v>178750.00000000003</v>
      </c>
      <c r="L3052" s="52">
        <f>Tabla2[[#This Row],[Units Sold]]/Cálculos!$C$11</f>
        <v>1.3110860189417641E-4</v>
      </c>
      <c r="M3052" s="6">
        <f>Tabla2[[#This Row],[Total Sales]]-Tabla2[[#This Row],[Operating Profit]]</f>
        <v>107250.00000000001</v>
      </c>
      <c r="N3052" s="6">
        <v>71500.000000000015</v>
      </c>
      <c r="O3052" s="46">
        <f>Tabla2[[#This Row],[Operating Profit]]/Tabla2[[#This Row],[Total Sales]]</f>
        <v>0.4</v>
      </c>
      <c r="P3052" s="1" t="s">
        <v>17</v>
      </c>
    </row>
    <row r="3053" spans="1:16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3" t="str">
        <f>IFERROR(LEFT(Tabla2[[#This Row],[Product]],FIND(" ",Tabla2[[#This Row],[Product]])-3),Tabla2[[#This Row],[Product]])</f>
        <v>Men</v>
      </c>
      <c r="I3053" s="6">
        <v>50</v>
      </c>
      <c r="J3053" s="4">
        <v>5500</v>
      </c>
      <c r="K3053" s="6">
        <f>Tabla2[[#This Row],[Price per Unit]]*Tabla2[[#This Row],[Units Sold]]</f>
        <v>275000</v>
      </c>
      <c r="L3053" s="52">
        <f>Tabla2[[#This Row],[Units Sold]]/Cálculos!$C$11</f>
        <v>2.218760955132216E-4</v>
      </c>
      <c r="M3053" s="6">
        <f>Tabla2[[#This Row],[Total Sales]]-Tabla2[[#This Row],[Operating Profit]]</f>
        <v>192500</v>
      </c>
      <c r="N3053" s="6">
        <v>82500</v>
      </c>
      <c r="O3053" s="46">
        <f>Tabla2[[#This Row],[Operating Profit]]/Tabla2[[#This Row],[Total Sales]]</f>
        <v>0.3</v>
      </c>
      <c r="P3053" s="1" t="s">
        <v>17</v>
      </c>
    </row>
    <row r="3054" spans="1:16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3" t="str">
        <f>IFERROR(LEFT(Tabla2[[#This Row],[Product]],FIND(" ",Tabla2[[#This Row],[Product]])-3),Tabla2[[#This Row],[Product]])</f>
        <v>Men</v>
      </c>
      <c r="I3054" s="6">
        <v>45.000000000000007</v>
      </c>
      <c r="J3054" s="4">
        <v>3000</v>
      </c>
      <c r="K3054" s="6">
        <f>Tabla2[[#This Row],[Price per Unit]]*Tabla2[[#This Row],[Units Sold]]</f>
        <v>135000.00000000003</v>
      </c>
      <c r="L3054" s="52">
        <f>Tabla2[[#This Row],[Units Sold]]/Cálculos!$C$11</f>
        <v>1.210233248253936E-4</v>
      </c>
      <c r="M3054" s="6">
        <f>Tabla2[[#This Row],[Total Sales]]-Tabla2[[#This Row],[Operating Profit]]</f>
        <v>87750.000000000029</v>
      </c>
      <c r="N3054" s="6">
        <v>47250.000000000007</v>
      </c>
      <c r="O3054" s="46">
        <f>Tabla2[[#This Row],[Operating Profit]]/Tabla2[[#This Row],[Total Sales]]</f>
        <v>0.35</v>
      </c>
      <c r="P3054" s="1" t="s">
        <v>17</v>
      </c>
    </row>
    <row r="3055" spans="1:16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3" t="str">
        <f>IFERROR(LEFT(Tabla2[[#This Row],[Product]],FIND(" ",Tabla2[[#This Row],[Product]])-3),Tabla2[[#This Row],[Product]])</f>
        <v>Women</v>
      </c>
      <c r="I3055" s="6">
        <v>40</v>
      </c>
      <c r="J3055" s="4">
        <v>2250</v>
      </c>
      <c r="K3055" s="6">
        <f>Tabla2[[#This Row],[Price per Unit]]*Tabla2[[#This Row],[Units Sold]]</f>
        <v>90000</v>
      </c>
      <c r="L3055" s="52">
        <f>Tabla2[[#This Row],[Units Sold]]/Cálculos!$C$11</f>
        <v>9.0767493619045195E-5</v>
      </c>
      <c r="M3055" s="6">
        <f>Tabla2[[#This Row],[Total Sales]]-Tabla2[[#This Row],[Operating Profit]]</f>
        <v>63000</v>
      </c>
      <c r="N3055" s="6">
        <v>27000</v>
      </c>
      <c r="O3055" s="46">
        <f>Tabla2[[#This Row],[Operating Profit]]/Tabla2[[#This Row],[Total Sales]]</f>
        <v>0.3</v>
      </c>
      <c r="P3055" s="1" t="s">
        <v>17</v>
      </c>
    </row>
    <row r="3056" spans="1:16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3" t="str">
        <f>IFERROR(LEFT(Tabla2[[#This Row],[Product]],FIND(" ",Tabla2[[#This Row],[Product]])-3),Tabla2[[#This Row],[Product]])</f>
        <v>Women</v>
      </c>
      <c r="I3056" s="6">
        <v>40</v>
      </c>
      <c r="J3056" s="4">
        <v>1750</v>
      </c>
      <c r="K3056" s="6">
        <f>Tabla2[[#This Row],[Price per Unit]]*Tabla2[[#This Row],[Units Sold]]</f>
        <v>70000</v>
      </c>
      <c r="L3056" s="52">
        <f>Tabla2[[#This Row],[Units Sold]]/Cálculos!$C$11</f>
        <v>7.0596939481479604E-5</v>
      </c>
      <c r="M3056" s="6">
        <f>Tabla2[[#This Row],[Total Sales]]-Tabla2[[#This Row],[Operating Profit]]</f>
        <v>49000</v>
      </c>
      <c r="N3056" s="6">
        <v>21000</v>
      </c>
      <c r="O3056" s="46">
        <f>Tabla2[[#This Row],[Operating Profit]]/Tabla2[[#This Row],[Total Sales]]</f>
        <v>0.3</v>
      </c>
      <c r="P3056" s="1" t="s">
        <v>17</v>
      </c>
    </row>
    <row r="3057" spans="1:16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3" t="str">
        <f>IFERROR(LEFT(Tabla2[[#This Row],[Product]],FIND(" ",Tabla2[[#This Row],[Product]])-3),Tabla2[[#This Row],[Product]])</f>
        <v>Men</v>
      </c>
      <c r="I3057" s="6">
        <v>50</v>
      </c>
      <c r="J3057" s="4">
        <v>2000</v>
      </c>
      <c r="K3057" s="6">
        <f>Tabla2[[#This Row],[Price per Unit]]*Tabla2[[#This Row],[Units Sold]]</f>
        <v>100000</v>
      </c>
      <c r="L3057" s="52">
        <f>Tabla2[[#This Row],[Units Sold]]/Cálculos!$C$11</f>
        <v>8.0682216550262393E-5</v>
      </c>
      <c r="M3057" s="6">
        <f>Tabla2[[#This Row],[Total Sales]]-Tabla2[[#This Row],[Operating Profit]]</f>
        <v>50000</v>
      </c>
      <c r="N3057" s="6">
        <v>50000</v>
      </c>
      <c r="O3057" s="46">
        <f>Tabla2[[#This Row],[Operating Profit]]/Tabla2[[#This Row],[Total Sales]]</f>
        <v>0.5</v>
      </c>
      <c r="P3057" s="1" t="s">
        <v>17</v>
      </c>
    </row>
    <row r="3058" spans="1:16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3" t="str">
        <f>IFERROR(LEFT(Tabla2[[#This Row],[Product]],FIND(" ",Tabla2[[#This Row],[Product]])-3),Tabla2[[#This Row],[Product]])</f>
        <v>Women</v>
      </c>
      <c r="I3058" s="6">
        <v>55.000000000000007</v>
      </c>
      <c r="J3058" s="4">
        <v>3750</v>
      </c>
      <c r="K3058" s="6">
        <f>Tabla2[[#This Row],[Price per Unit]]*Tabla2[[#This Row],[Units Sold]]</f>
        <v>206250.00000000003</v>
      </c>
      <c r="L3058" s="52">
        <f>Tabla2[[#This Row],[Units Sold]]/Cálculos!$C$11</f>
        <v>1.5127915603174201E-4</v>
      </c>
      <c r="M3058" s="6">
        <f>Tabla2[[#This Row],[Total Sales]]-Tabla2[[#This Row],[Operating Profit]]</f>
        <v>123750.00000000001</v>
      </c>
      <c r="N3058" s="6">
        <v>82500.000000000015</v>
      </c>
      <c r="O3058" s="46">
        <f>Tabla2[[#This Row],[Operating Profit]]/Tabla2[[#This Row],[Total Sales]]</f>
        <v>0.4</v>
      </c>
      <c r="P3058" s="1" t="s">
        <v>17</v>
      </c>
    </row>
    <row r="3059" spans="1:16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3" t="str">
        <f>IFERROR(LEFT(Tabla2[[#This Row],[Product]],FIND(" ",Tabla2[[#This Row],[Product]])-3),Tabla2[[#This Row],[Product]])</f>
        <v>Men</v>
      </c>
      <c r="I3059" s="6">
        <v>50</v>
      </c>
      <c r="J3059" s="4">
        <v>5250</v>
      </c>
      <c r="K3059" s="6">
        <f>Tabla2[[#This Row],[Price per Unit]]*Tabla2[[#This Row],[Units Sold]]</f>
        <v>262500</v>
      </c>
      <c r="L3059" s="52">
        <f>Tabla2[[#This Row],[Units Sold]]/Cálculos!$C$11</f>
        <v>2.117908184444388E-4</v>
      </c>
      <c r="M3059" s="6">
        <f>Tabla2[[#This Row],[Total Sales]]-Tabla2[[#This Row],[Operating Profit]]</f>
        <v>183750</v>
      </c>
      <c r="N3059" s="6">
        <v>78750</v>
      </c>
      <c r="O3059" s="46">
        <f>Tabla2[[#This Row],[Operating Profit]]/Tabla2[[#This Row],[Total Sales]]</f>
        <v>0.3</v>
      </c>
      <c r="P3059" s="1" t="s">
        <v>17</v>
      </c>
    </row>
    <row r="3060" spans="1:16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3" t="str">
        <f>IFERROR(LEFT(Tabla2[[#This Row],[Product]],FIND(" ",Tabla2[[#This Row],[Product]])-3),Tabla2[[#This Row],[Product]])</f>
        <v>Men</v>
      </c>
      <c r="I3060" s="6">
        <v>45.000000000000007</v>
      </c>
      <c r="J3060" s="4">
        <v>3000</v>
      </c>
      <c r="K3060" s="6">
        <f>Tabla2[[#This Row],[Price per Unit]]*Tabla2[[#This Row],[Units Sold]]</f>
        <v>135000.00000000003</v>
      </c>
      <c r="L3060" s="52">
        <f>Tabla2[[#This Row],[Units Sold]]/Cálculos!$C$11</f>
        <v>1.210233248253936E-4</v>
      </c>
      <c r="M3060" s="6">
        <f>Tabla2[[#This Row],[Total Sales]]-Tabla2[[#This Row],[Operating Profit]]</f>
        <v>87750.000000000029</v>
      </c>
      <c r="N3060" s="6">
        <v>47250.000000000007</v>
      </c>
      <c r="O3060" s="46">
        <f>Tabla2[[#This Row],[Operating Profit]]/Tabla2[[#This Row],[Total Sales]]</f>
        <v>0.35</v>
      </c>
      <c r="P3060" s="1" t="s">
        <v>17</v>
      </c>
    </row>
    <row r="3061" spans="1:16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3" t="str">
        <f>IFERROR(LEFT(Tabla2[[#This Row],[Product]],FIND(" ",Tabla2[[#This Row],[Product]])-3),Tabla2[[#This Row],[Product]])</f>
        <v>Women</v>
      </c>
      <c r="I3061" s="6">
        <v>40</v>
      </c>
      <c r="J3061" s="4">
        <v>2250</v>
      </c>
      <c r="K3061" s="6">
        <f>Tabla2[[#This Row],[Price per Unit]]*Tabla2[[#This Row],[Units Sold]]</f>
        <v>90000</v>
      </c>
      <c r="L3061" s="52">
        <f>Tabla2[[#This Row],[Units Sold]]/Cálculos!$C$11</f>
        <v>9.0767493619045195E-5</v>
      </c>
      <c r="M3061" s="6">
        <f>Tabla2[[#This Row],[Total Sales]]-Tabla2[[#This Row],[Operating Profit]]</f>
        <v>63000</v>
      </c>
      <c r="N3061" s="6">
        <v>27000</v>
      </c>
      <c r="O3061" s="46">
        <f>Tabla2[[#This Row],[Operating Profit]]/Tabla2[[#This Row],[Total Sales]]</f>
        <v>0.3</v>
      </c>
      <c r="P3061" s="1" t="s">
        <v>17</v>
      </c>
    </row>
    <row r="3062" spans="1:16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3" t="str">
        <f>IFERROR(LEFT(Tabla2[[#This Row],[Product]],FIND(" ",Tabla2[[#This Row],[Product]])-3),Tabla2[[#This Row],[Product]])</f>
        <v>Women</v>
      </c>
      <c r="I3062" s="6">
        <v>40</v>
      </c>
      <c r="J3062" s="4">
        <v>2000</v>
      </c>
      <c r="K3062" s="6">
        <f>Tabla2[[#This Row],[Price per Unit]]*Tabla2[[#This Row],[Units Sold]]</f>
        <v>80000</v>
      </c>
      <c r="L3062" s="52">
        <f>Tabla2[[#This Row],[Units Sold]]/Cálculos!$C$11</f>
        <v>8.0682216550262393E-5</v>
      </c>
      <c r="M3062" s="6">
        <f>Tabla2[[#This Row],[Total Sales]]-Tabla2[[#This Row],[Operating Profit]]</f>
        <v>56000</v>
      </c>
      <c r="N3062" s="6">
        <v>24000</v>
      </c>
      <c r="O3062" s="46">
        <f>Tabla2[[#This Row],[Operating Profit]]/Tabla2[[#This Row],[Total Sales]]</f>
        <v>0.3</v>
      </c>
      <c r="P3062" s="1" t="s">
        <v>17</v>
      </c>
    </row>
    <row r="3063" spans="1:16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3" t="str">
        <f>IFERROR(LEFT(Tabla2[[#This Row],[Product]],FIND(" ",Tabla2[[#This Row],[Product]])-3),Tabla2[[#This Row],[Product]])</f>
        <v>Men</v>
      </c>
      <c r="I3063" s="6">
        <v>50</v>
      </c>
      <c r="J3063" s="4">
        <v>1750</v>
      </c>
      <c r="K3063" s="6">
        <f>Tabla2[[#This Row],[Price per Unit]]*Tabla2[[#This Row],[Units Sold]]</f>
        <v>87500</v>
      </c>
      <c r="L3063" s="52">
        <f>Tabla2[[#This Row],[Units Sold]]/Cálculos!$C$11</f>
        <v>7.0596939481479604E-5</v>
      </c>
      <c r="M3063" s="6">
        <f>Tabla2[[#This Row],[Total Sales]]-Tabla2[[#This Row],[Operating Profit]]</f>
        <v>43750</v>
      </c>
      <c r="N3063" s="6">
        <v>43750</v>
      </c>
      <c r="O3063" s="46">
        <f>Tabla2[[#This Row],[Operating Profit]]/Tabla2[[#This Row],[Total Sales]]</f>
        <v>0.5</v>
      </c>
      <c r="P3063" s="1" t="s">
        <v>17</v>
      </c>
    </row>
    <row r="3064" spans="1:16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3" t="str">
        <f>IFERROR(LEFT(Tabla2[[#This Row],[Product]],FIND(" ",Tabla2[[#This Row],[Product]])-3),Tabla2[[#This Row],[Product]])</f>
        <v>Women</v>
      </c>
      <c r="I3064" s="6">
        <v>55.000000000000007</v>
      </c>
      <c r="J3064" s="4">
        <v>3500</v>
      </c>
      <c r="K3064" s="6">
        <f>Tabla2[[#This Row],[Price per Unit]]*Tabla2[[#This Row],[Units Sold]]</f>
        <v>192500.00000000003</v>
      </c>
      <c r="L3064" s="52">
        <f>Tabla2[[#This Row],[Units Sold]]/Cálculos!$C$11</f>
        <v>1.4119387896295921E-4</v>
      </c>
      <c r="M3064" s="6">
        <f>Tabla2[[#This Row],[Total Sales]]-Tabla2[[#This Row],[Operating Profit]]</f>
        <v>115500.00000000001</v>
      </c>
      <c r="N3064" s="6">
        <v>77000.000000000015</v>
      </c>
      <c r="O3064" s="46">
        <f>Tabla2[[#This Row],[Operating Profit]]/Tabla2[[#This Row],[Total Sales]]</f>
        <v>0.4</v>
      </c>
      <c r="P3064" s="1" t="s">
        <v>17</v>
      </c>
    </row>
    <row r="3065" spans="1:16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3" t="str">
        <f>IFERROR(LEFT(Tabla2[[#This Row],[Product]],FIND(" ",Tabla2[[#This Row],[Product]])-3),Tabla2[[#This Row],[Product]])</f>
        <v>Men</v>
      </c>
      <c r="I3065" s="6">
        <v>35</v>
      </c>
      <c r="J3065" s="4">
        <v>4750</v>
      </c>
      <c r="K3065" s="6">
        <f>Tabla2[[#This Row],[Price per Unit]]*Tabla2[[#This Row],[Units Sold]]</f>
        <v>166250</v>
      </c>
      <c r="L3065" s="52">
        <f>Tabla2[[#This Row],[Units Sold]]/Cálculos!$C$11</f>
        <v>1.9162026430687319E-4</v>
      </c>
      <c r="M3065" s="6">
        <f>Tabla2[[#This Row],[Total Sales]]-Tabla2[[#This Row],[Operating Profit]]</f>
        <v>116375</v>
      </c>
      <c r="N3065" s="6">
        <v>49875</v>
      </c>
      <c r="O3065" s="46">
        <f>Tabla2[[#This Row],[Operating Profit]]/Tabla2[[#This Row],[Total Sales]]</f>
        <v>0.3</v>
      </c>
      <c r="P3065" s="1" t="s">
        <v>17</v>
      </c>
    </row>
    <row r="3066" spans="1:16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3" t="str">
        <f>IFERROR(LEFT(Tabla2[[#This Row],[Product]],FIND(" ",Tabla2[[#This Row],[Product]])-3),Tabla2[[#This Row],[Product]])</f>
        <v>Men</v>
      </c>
      <c r="I3066" s="6">
        <v>30.000000000000011</v>
      </c>
      <c r="J3066" s="4">
        <v>2750</v>
      </c>
      <c r="K3066" s="6">
        <f>Tabla2[[#This Row],[Price per Unit]]*Tabla2[[#This Row],[Units Sold]]</f>
        <v>82500.000000000029</v>
      </c>
      <c r="L3066" s="52">
        <f>Tabla2[[#This Row],[Units Sold]]/Cálculos!$C$11</f>
        <v>1.109380477566108E-4</v>
      </c>
      <c r="M3066" s="6">
        <f>Tabla2[[#This Row],[Total Sales]]-Tabla2[[#This Row],[Operating Profit]]</f>
        <v>53625.000000000022</v>
      </c>
      <c r="N3066" s="6">
        <v>28875.000000000007</v>
      </c>
      <c r="O3066" s="46">
        <f>Tabla2[[#This Row],[Operating Profit]]/Tabla2[[#This Row],[Total Sales]]</f>
        <v>0.35</v>
      </c>
      <c r="P3066" s="1" t="s">
        <v>17</v>
      </c>
    </row>
    <row r="3067" spans="1:16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3" t="str">
        <f>IFERROR(LEFT(Tabla2[[#This Row],[Product]],FIND(" ",Tabla2[[#This Row],[Product]])-3),Tabla2[[#This Row],[Product]])</f>
        <v>Women</v>
      </c>
      <c r="I3067" s="6">
        <v>25.000000000000007</v>
      </c>
      <c r="J3067" s="4">
        <v>1750</v>
      </c>
      <c r="K3067" s="6">
        <f>Tabla2[[#This Row],[Price per Unit]]*Tabla2[[#This Row],[Units Sold]]</f>
        <v>43750.000000000015</v>
      </c>
      <c r="L3067" s="52">
        <f>Tabla2[[#This Row],[Units Sold]]/Cálculos!$C$11</f>
        <v>7.0596939481479604E-5</v>
      </c>
      <c r="M3067" s="6">
        <f>Tabla2[[#This Row],[Total Sales]]-Tabla2[[#This Row],[Operating Profit]]</f>
        <v>30625.000000000011</v>
      </c>
      <c r="N3067" s="6">
        <v>13125.000000000004</v>
      </c>
      <c r="O3067" s="46">
        <f>Tabla2[[#This Row],[Operating Profit]]/Tabla2[[#This Row],[Total Sales]]</f>
        <v>0.3</v>
      </c>
      <c r="P3067" s="1" t="s">
        <v>17</v>
      </c>
    </row>
    <row r="3068" spans="1:16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3" t="str">
        <f>IFERROR(LEFT(Tabla2[[#This Row],[Product]],FIND(" ",Tabla2[[#This Row],[Product]])-3),Tabla2[[#This Row],[Product]])</f>
        <v>Women</v>
      </c>
      <c r="I3068" s="6">
        <v>25.000000000000007</v>
      </c>
      <c r="J3068" s="4">
        <v>1500</v>
      </c>
      <c r="K3068" s="6">
        <f>Tabla2[[#This Row],[Price per Unit]]*Tabla2[[#This Row],[Units Sold]]</f>
        <v>37500.000000000007</v>
      </c>
      <c r="L3068" s="52">
        <f>Tabla2[[#This Row],[Units Sold]]/Cálculos!$C$11</f>
        <v>6.0511662412696801E-5</v>
      </c>
      <c r="M3068" s="6">
        <f>Tabla2[[#This Row],[Total Sales]]-Tabla2[[#This Row],[Operating Profit]]</f>
        <v>26250.000000000007</v>
      </c>
      <c r="N3068" s="6">
        <v>11250.000000000002</v>
      </c>
      <c r="O3068" s="46">
        <f>Tabla2[[#This Row],[Operating Profit]]/Tabla2[[#This Row],[Total Sales]]</f>
        <v>0.3</v>
      </c>
      <c r="P3068" s="1" t="s">
        <v>17</v>
      </c>
    </row>
    <row r="3069" spans="1:16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3" t="str">
        <f>IFERROR(LEFT(Tabla2[[#This Row],[Product]],FIND(" ",Tabla2[[#This Row],[Product]])-3),Tabla2[[#This Row],[Product]])</f>
        <v>Men</v>
      </c>
      <c r="I3069" s="6">
        <v>35</v>
      </c>
      <c r="J3069" s="4">
        <v>1500</v>
      </c>
      <c r="K3069" s="6">
        <f>Tabla2[[#This Row],[Price per Unit]]*Tabla2[[#This Row],[Units Sold]]</f>
        <v>52500</v>
      </c>
      <c r="L3069" s="52">
        <f>Tabla2[[#This Row],[Units Sold]]/Cálculos!$C$11</f>
        <v>6.0511662412696801E-5</v>
      </c>
      <c r="M3069" s="6">
        <f>Tabla2[[#This Row],[Total Sales]]-Tabla2[[#This Row],[Operating Profit]]</f>
        <v>26250</v>
      </c>
      <c r="N3069" s="6">
        <v>26250</v>
      </c>
      <c r="O3069" s="46">
        <f>Tabla2[[#This Row],[Operating Profit]]/Tabla2[[#This Row],[Total Sales]]</f>
        <v>0.5</v>
      </c>
      <c r="P3069" s="1" t="s">
        <v>17</v>
      </c>
    </row>
    <row r="3070" spans="1:16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3" t="str">
        <f>IFERROR(LEFT(Tabla2[[#This Row],[Product]],FIND(" ",Tabla2[[#This Row],[Product]])-3),Tabla2[[#This Row],[Product]])</f>
        <v>Women</v>
      </c>
      <c r="I3070" s="6">
        <v>40</v>
      </c>
      <c r="J3070" s="4">
        <v>2250</v>
      </c>
      <c r="K3070" s="6">
        <f>Tabla2[[#This Row],[Price per Unit]]*Tabla2[[#This Row],[Units Sold]]</f>
        <v>90000</v>
      </c>
      <c r="L3070" s="52">
        <f>Tabla2[[#This Row],[Units Sold]]/Cálculos!$C$11</f>
        <v>9.0767493619045195E-5</v>
      </c>
      <c r="M3070" s="6">
        <f>Tabla2[[#This Row],[Total Sales]]-Tabla2[[#This Row],[Operating Profit]]</f>
        <v>54000</v>
      </c>
      <c r="N3070" s="6">
        <v>36000</v>
      </c>
      <c r="O3070" s="46">
        <f>Tabla2[[#This Row],[Operating Profit]]/Tabla2[[#This Row],[Total Sales]]</f>
        <v>0.4</v>
      </c>
      <c r="P3070" s="1" t="s">
        <v>17</v>
      </c>
    </row>
    <row r="3071" spans="1:16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3" t="str">
        <f>IFERROR(LEFT(Tabla2[[#This Row],[Product]],FIND(" ",Tabla2[[#This Row],[Product]])-3),Tabla2[[#This Row],[Product]])</f>
        <v>Men</v>
      </c>
      <c r="I3071" s="6">
        <v>44.999999999999993</v>
      </c>
      <c r="J3071" s="4">
        <v>4000</v>
      </c>
      <c r="K3071" s="6">
        <f>Tabla2[[#This Row],[Price per Unit]]*Tabla2[[#This Row],[Units Sold]]</f>
        <v>179999.99999999997</v>
      </c>
      <c r="L3071" s="52">
        <f>Tabla2[[#This Row],[Units Sold]]/Cálculos!$C$11</f>
        <v>1.6136443310052479E-4</v>
      </c>
      <c r="M3071" s="6">
        <f>Tabla2[[#This Row],[Total Sales]]-Tabla2[[#This Row],[Operating Profit]]</f>
        <v>125999.99999999997</v>
      </c>
      <c r="N3071" s="6">
        <v>53999.999999999993</v>
      </c>
      <c r="O3071" s="46">
        <f>Tabla2[[#This Row],[Operating Profit]]/Tabla2[[#This Row],[Total Sales]]</f>
        <v>0.3</v>
      </c>
      <c r="P3071" s="1" t="s">
        <v>17</v>
      </c>
    </row>
    <row r="3072" spans="1:16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3" t="str">
        <f>IFERROR(LEFT(Tabla2[[#This Row],[Product]],FIND(" ",Tabla2[[#This Row],[Product]])-3),Tabla2[[#This Row],[Product]])</f>
        <v>Men</v>
      </c>
      <c r="I3072" s="6">
        <v>35</v>
      </c>
      <c r="J3072" s="4">
        <v>2500</v>
      </c>
      <c r="K3072" s="6">
        <f>Tabla2[[#This Row],[Price per Unit]]*Tabla2[[#This Row],[Units Sold]]</f>
        <v>87500</v>
      </c>
      <c r="L3072" s="52">
        <f>Tabla2[[#This Row],[Units Sold]]/Cálculos!$C$11</f>
        <v>1.00852770687828E-4</v>
      </c>
      <c r="M3072" s="6">
        <f>Tabla2[[#This Row],[Total Sales]]-Tabla2[[#This Row],[Operating Profit]]</f>
        <v>56875</v>
      </c>
      <c r="N3072" s="6">
        <v>30624.999999999996</v>
      </c>
      <c r="O3072" s="46">
        <f>Tabla2[[#This Row],[Operating Profit]]/Tabla2[[#This Row],[Total Sales]]</f>
        <v>0.35</v>
      </c>
      <c r="P3072" s="1" t="s">
        <v>17</v>
      </c>
    </row>
    <row r="3073" spans="1:16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3" t="str">
        <f>IFERROR(LEFT(Tabla2[[#This Row],[Product]],FIND(" ",Tabla2[[#This Row],[Product]])-3),Tabla2[[#This Row],[Product]])</f>
        <v>Women</v>
      </c>
      <c r="I3073" s="6">
        <v>35</v>
      </c>
      <c r="J3073" s="4">
        <v>1500</v>
      </c>
      <c r="K3073" s="6">
        <f>Tabla2[[#This Row],[Price per Unit]]*Tabla2[[#This Row],[Units Sold]]</f>
        <v>52500</v>
      </c>
      <c r="L3073" s="52">
        <f>Tabla2[[#This Row],[Units Sold]]/Cálculos!$C$11</f>
        <v>6.0511662412696801E-5</v>
      </c>
      <c r="M3073" s="6">
        <f>Tabla2[[#This Row],[Total Sales]]-Tabla2[[#This Row],[Operating Profit]]</f>
        <v>36750</v>
      </c>
      <c r="N3073" s="6">
        <v>15750</v>
      </c>
      <c r="O3073" s="46">
        <f>Tabla2[[#This Row],[Operating Profit]]/Tabla2[[#This Row],[Total Sales]]</f>
        <v>0.3</v>
      </c>
      <c r="P3073" s="1" t="s">
        <v>17</v>
      </c>
    </row>
    <row r="3074" spans="1:16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3" t="str">
        <f>IFERROR(LEFT(Tabla2[[#This Row],[Product]],FIND(" ",Tabla2[[#This Row],[Product]])-3),Tabla2[[#This Row],[Product]])</f>
        <v>Women</v>
      </c>
      <c r="I3074" s="6">
        <v>35</v>
      </c>
      <c r="J3074" s="4">
        <v>1250</v>
      </c>
      <c r="K3074" s="6">
        <f>Tabla2[[#This Row],[Price per Unit]]*Tabla2[[#This Row],[Units Sold]]</f>
        <v>43750</v>
      </c>
      <c r="L3074" s="52">
        <f>Tabla2[[#This Row],[Units Sold]]/Cálculos!$C$11</f>
        <v>5.0426385343913999E-5</v>
      </c>
      <c r="M3074" s="6">
        <f>Tabla2[[#This Row],[Total Sales]]-Tabla2[[#This Row],[Operating Profit]]</f>
        <v>30625</v>
      </c>
      <c r="N3074" s="6">
        <v>13125</v>
      </c>
      <c r="O3074" s="46">
        <f>Tabla2[[#This Row],[Operating Profit]]/Tabla2[[#This Row],[Total Sales]]</f>
        <v>0.3</v>
      </c>
      <c r="P3074" s="1" t="s">
        <v>17</v>
      </c>
    </row>
    <row r="3075" spans="1:16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3" t="str">
        <f>IFERROR(LEFT(Tabla2[[#This Row],[Product]],FIND(" ",Tabla2[[#This Row],[Product]])-3),Tabla2[[#This Row],[Product]])</f>
        <v>Men</v>
      </c>
      <c r="I3075" s="6">
        <v>44.999999999999993</v>
      </c>
      <c r="J3075" s="4">
        <v>1250</v>
      </c>
      <c r="K3075" s="6">
        <f>Tabla2[[#This Row],[Price per Unit]]*Tabla2[[#This Row],[Units Sold]]</f>
        <v>56249.999999999993</v>
      </c>
      <c r="L3075" s="52">
        <f>Tabla2[[#This Row],[Units Sold]]/Cálculos!$C$11</f>
        <v>5.0426385343913999E-5</v>
      </c>
      <c r="M3075" s="6">
        <f>Tabla2[[#This Row],[Total Sales]]-Tabla2[[#This Row],[Operating Profit]]</f>
        <v>28124.999999999996</v>
      </c>
      <c r="N3075" s="6">
        <v>28124.999999999996</v>
      </c>
      <c r="O3075" s="46">
        <f>Tabla2[[#This Row],[Operating Profit]]/Tabla2[[#This Row],[Total Sales]]</f>
        <v>0.5</v>
      </c>
      <c r="P3075" s="1" t="s">
        <v>17</v>
      </c>
    </row>
    <row r="3076" spans="1:16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3" t="str">
        <f>IFERROR(LEFT(Tabla2[[#This Row],[Product]],FIND(" ",Tabla2[[#This Row],[Product]])-3),Tabla2[[#This Row],[Product]])</f>
        <v>Women</v>
      </c>
      <c r="I3076" s="6">
        <v>49.999999999999986</v>
      </c>
      <c r="J3076" s="4">
        <v>2500</v>
      </c>
      <c r="K3076" s="6">
        <f>Tabla2[[#This Row],[Price per Unit]]*Tabla2[[#This Row],[Units Sold]]</f>
        <v>124999.99999999997</v>
      </c>
      <c r="L3076" s="52">
        <f>Tabla2[[#This Row],[Units Sold]]/Cálculos!$C$11</f>
        <v>1.00852770687828E-4</v>
      </c>
      <c r="M3076" s="6">
        <f>Tabla2[[#This Row],[Total Sales]]-Tabla2[[#This Row],[Operating Profit]]</f>
        <v>74999.999999999971</v>
      </c>
      <c r="N3076" s="6">
        <v>49999.999999999993</v>
      </c>
      <c r="O3076" s="46">
        <f>Tabla2[[#This Row],[Operating Profit]]/Tabla2[[#This Row],[Total Sales]]</f>
        <v>0.4</v>
      </c>
      <c r="P3076" s="1" t="s">
        <v>17</v>
      </c>
    </row>
    <row r="3077" spans="1:16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3" t="str">
        <f>IFERROR(LEFT(Tabla2[[#This Row],[Product]],FIND(" ",Tabla2[[#This Row],[Product]])-3),Tabla2[[#This Row],[Product]])</f>
        <v>Men</v>
      </c>
      <c r="I3077" s="6">
        <v>44.999999999999993</v>
      </c>
      <c r="J3077" s="4">
        <v>4000</v>
      </c>
      <c r="K3077" s="6">
        <f>Tabla2[[#This Row],[Price per Unit]]*Tabla2[[#This Row],[Units Sold]]</f>
        <v>179999.99999999997</v>
      </c>
      <c r="L3077" s="52">
        <f>Tabla2[[#This Row],[Units Sold]]/Cálculos!$C$11</f>
        <v>1.6136443310052479E-4</v>
      </c>
      <c r="M3077" s="6">
        <f>Tabla2[[#This Row],[Total Sales]]-Tabla2[[#This Row],[Operating Profit]]</f>
        <v>125999.99999999997</v>
      </c>
      <c r="N3077" s="6">
        <v>53999.999999999993</v>
      </c>
      <c r="O3077" s="46">
        <f>Tabla2[[#This Row],[Operating Profit]]/Tabla2[[#This Row],[Total Sales]]</f>
        <v>0.3</v>
      </c>
      <c r="P3077" s="1" t="s">
        <v>17</v>
      </c>
    </row>
    <row r="3078" spans="1:16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3" t="str">
        <f>IFERROR(LEFT(Tabla2[[#This Row],[Product]],FIND(" ",Tabla2[[#This Row],[Product]])-3),Tabla2[[#This Row],[Product]])</f>
        <v>Men</v>
      </c>
      <c r="I3078" s="6">
        <v>35</v>
      </c>
      <c r="J3078" s="4">
        <v>2750</v>
      </c>
      <c r="K3078" s="6">
        <f>Tabla2[[#This Row],[Price per Unit]]*Tabla2[[#This Row],[Units Sold]]</f>
        <v>96250</v>
      </c>
      <c r="L3078" s="52">
        <f>Tabla2[[#This Row],[Units Sold]]/Cálculos!$C$11</f>
        <v>1.109380477566108E-4</v>
      </c>
      <c r="M3078" s="6">
        <f>Tabla2[[#This Row],[Total Sales]]-Tabla2[[#This Row],[Operating Profit]]</f>
        <v>62562.5</v>
      </c>
      <c r="N3078" s="6">
        <v>33687.5</v>
      </c>
      <c r="O3078" s="46">
        <f>Tabla2[[#This Row],[Operating Profit]]/Tabla2[[#This Row],[Total Sales]]</f>
        <v>0.35</v>
      </c>
      <c r="P3078" s="1" t="s">
        <v>17</v>
      </c>
    </row>
    <row r="3079" spans="1:16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3" t="str">
        <f>IFERROR(LEFT(Tabla2[[#This Row],[Product]],FIND(" ",Tabla2[[#This Row],[Product]])-3),Tabla2[[#This Row],[Product]])</f>
        <v>Women</v>
      </c>
      <c r="I3079" s="6">
        <v>35</v>
      </c>
      <c r="J3079" s="4">
        <v>2200</v>
      </c>
      <c r="K3079" s="6">
        <f>Tabla2[[#This Row],[Price per Unit]]*Tabla2[[#This Row],[Units Sold]]</f>
        <v>77000</v>
      </c>
      <c r="L3079" s="52">
        <f>Tabla2[[#This Row],[Units Sold]]/Cálculos!$C$11</f>
        <v>8.875043820528864E-5</v>
      </c>
      <c r="M3079" s="6">
        <f>Tabla2[[#This Row],[Total Sales]]-Tabla2[[#This Row],[Operating Profit]]</f>
        <v>53900</v>
      </c>
      <c r="N3079" s="6">
        <v>23100</v>
      </c>
      <c r="O3079" s="46">
        <f>Tabla2[[#This Row],[Operating Profit]]/Tabla2[[#This Row],[Total Sales]]</f>
        <v>0.3</v>
      </c>
      <c r="P3079" s="1" t="s">
        <v>17</v>
      </c>
    </row>
    <row r="3080" spans="1:16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3" t="str">
        <f>IFERROR(LEFT(Tabla2[[#This Row],[Product]],FIND(" ",Tabla2[[#This Row],[Product]])-3),Tabla2[[#This Row],[Product]])</f>
        <v>Women</v>
      </c>
      <c r="I3080" s="6">
        <v>35</v>
      </c>
      <c r="J3080" s="4">
        <v>2000</v>
      </c>
      <c r="K3080" s="6">
        <f>Tabla2[[#This Row],[Price per Unit]]*Tabla2[[#This Row],[Units Sold]]</f>
        <v>70000</v>
      </c>
      <c r="L3080" s="52">
        <f>Tabla2[[#This Row],[Units Sold]]/Cálculos!$C$11</f>
        <v>8.0682216550262393E-5</v>
      </c>
      <c r="M3080" s="6">
        <f>Tabla2[[#This Row],[Total Sales]]-Tabla2[[#This Row],[Operating Profit]]</f>
        <v>49000</v>
      </c>
      <c r="N3080" s="6">
        <v>21000</v>
      </c>
      <c r="O3080" s="46">
        <f>Tabla2[[#This Row],[Operating Profit]]/Tabla2[[#This Row],[Total Sales]]</f>
        <v>0.3</v>
      </c>
      <c r="P3080" s="1" t="s">
        <v>17</v>
      </c>
    </row>
    <row r="3081" spans="1:16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3" t="str">
        <f>IFERROR(LEFT(Tabla2[[#This Row],[Product]],FIND(" ",Tabla2[[#This Row],[Product]])-3),Tabla2[[#This Row],[Product]])</f>
        <v>Men</v>
      </c>
      <c r="I3081" s="6">
        <v>60</v>
      </c>
      <c r="J3081" s="4">
        <v>1750</v>
      </c>
      <c r="K3081" s="6">
        <f>Tabla2[[#This Row],[Price per Unit]]*Tabla2[[#This Row],[Units Sold]]</f>
        <v>105000</v>
      </c>
      <c r="L3081" s="52">
        <f>Tabla2[[#This Row],[Units Sold]]/Cálculos!$C$11</f>
        <v>7.0596939481479604E-5</v>
      </c>
      <c r="M3081" s="6">
        <f>Tabla2[[#This Row],[Total Sales]]-Tabla2[[#This Row],[Operating Profit]]</f>
        <v>52500</v>
      </c>
      <c r="N3081" s="6">
        <v>52500</v>
      </c>
      <c r="O3081" s="46">
        <f>Tabla2[[#This Row],[Operating Profit]]/Tabla2[[#This Row],[Total Sales]]</f>
        <v>0.5</v>
      </c>
      <c r="P3081" s="1" t="s">
        <v>17</v>
      </c>
    </row>
    <row r="3082" spans="1:16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3" t="str">
        <f>IFERROR(LEFT(Tabla2[[#This Row],[Product]],FIND(" ",Tabla2[[#This Row],[Product]])-3),Tabla2[[#This Row],[Product]])</f>
        <v>Women</v>
      </c>
      <c r="I3082" s="6">
        <v>64.999999999999986</v>
      </c>
      <c r="J3082" s="4">
        <v>2750</v>
      </c>
      <c r="K3082" s="6">
        <f>Tabla2[[#This Row],[Price per Unit]]*Tabla2[[#This Row],[Units Sold]]</f>
        <v>178749.99999999997</v>
      </c>
      <c r="L3082" s="52">
        <f>Tabla2[[#This Row],[Units Sold]]/Cálculos!$C$11</f>
        <v>1.109380477566108E-4</v>
      </c>
      <c r="M3082" s="6">
        <f>Tabla2[[#This Row],[Total Sales]]-Tabla2[[#This Row],[Operating Profit]]</f>
        <v>107249.99999999999</v>
      </c>
      <c r="N3082" s="6">
        <v>71499.999999999985</v>
      </c>
      <c r="O3082" s="46">
        <f>Tabla2[[#This Row],[Operating Profit]]/Tabla2[[#This Row],[Total Sales]]</f>
        <v>0.39999999999999997</v>
      </c>
      <c r="P3082" s="1" t="s">
        <v>17</v>
      </c>
    </row>
    <row r="3083" spans="1:16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3" t="str">
        <f>IFERROR(LEFT(Tabla2[[#This Row],[Product]],FIND(" ",Tabla2[[#This Row],[Product]])-3),Tabla2[[#This Row],[Product]])</f>
        <v>Men</v>
      </c>
      <c r="I3083" s="6">
        <v>60</v>
      </c>
      <c r="J3083" s="4">
        <v>5250</v>
      </c>
      <c r="K3083" s="6">
        <f>Tabla2[[#This Row],[Price per Unit]]*Tabla2[[#This Row],[Units Sold]]</f>
        <v>315000</v>
      </c>
      <c r="L3083" s="52">
        <f>Tabla2[[#This Row],[Units Sold]]/Cálculos!$C$11</f>
        <v>2.117908184444388E-4</v>
      </c>
      <c r="M3083" s="6">
        <f>Tabla2[[#This Row],[Total Sales]]-Tabla2[[#This Row],[Operating Profit]]</f>
        <v>220500</v>
      </c>
      <c r="N3083" s="6">
        <v>94500</v>
      </c>
      <c r="O3083" s="46">
        <f>Tabla2[[#This Row],[Operating Profit]]/Tabla2[[#This Row],[Total Sales]]</f>
        <v>0.3</v>
      </c>
      <c r="P3083" s="1" t="s">
        <v>17</v>
      </c>
    </row>
    <row r="3084" spans="1:16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3" t="str">
        <f>IFERROR(LEFT(Tabla2[[#This Row],[Product]],FIND(" ",Tabla2[[#This Row],[Product]])-3),Tabla2[[#This Row],[Product]])</f>
        <v>Men</v>
      </c>
      <c r="I3084" s="6">
        <v>50</v>
      </c>
      <c r="J3084" s="4">
        <v>3250</v>
      </c>
      <c r="K3084" s="6">
        <f>Tabla2[[#This Row],[Price per Unit]]*Tabla2[[#This Row],[Units Sold]]</f>
        <v>162500</v>
      </c>
      <c r="L3084" s="52">
        <f>Tabla2[[#This Row],[Units Sold]]/Cálculos!$C$11</f>
        <v>1.3110860189417641E-4</v>
      </c>
      <c r="M3084" s="6">
        <f>Tabla2[[#This Row],[Total Sales]]-Tabla2[[#This Row],[Operating Profit]]</f>
        <v>105625</v>
      </c>
      <c r="N3084" s="6">
        <v>56875</v>
      </c>
      <c r="O3084" s="46">
        <f>Tabla2[[#This Row],[Operating Profit]]/Tabla2[[#This Row],[Total Sales]]</f>
        <v>0.35</v>
      </c>
      <c r="P3084" s="1" t="s">
        <v>17</v>
      </c>
    </row>
    <row r="3085" spans="1:16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3" t="str">
        <f>IFERROR(LEFT(Tabla2[[#This Row],[Product]],FIND(" ",Tabla2[[#This Row],[Product]])-3),Tabla2[[#This Row],[Product]])</f>
        <v>Women</v>
      </c>
      <c r="I3085" s="6">
        <v>50</v>
      </c>
      <c r="J3085" s="4">
        <v>2750</v>
      </c>
      <c r="K3085" s="6">
        <f>Tabla2[[#This Row],[Price per Unit]]*Tabla2[[#This Row],[Units Sold]]</f>
        <v>137500</v>
      </c>
      <c r="L3085" s="52">
        <f>Tabla2[[#This Row],[Units Sold]]/Cálculos!$C$11</f>
        <v>1.109380477566108E-4</v>
      </c>
      <c r="M3085" s="6">
        <f>Tabla2[[#This Row],[Total Sales]]-Tabla2[[#This Row],[Operating Profit]]</f>
        <v>96250</v>
      </c>
      <c r="N3085" s="6">
        <v>41250</v>
      </c>
      <c r="O3085" s="46">
        <f>Tabla2[[#This Row],[Operating Profit]]/Tabla2[[#This Row],[Total Sales]]</f>
        <v>0.3</v>
      </c>
      <c r="P3085" s="1" t="s">
        <v>17</v>
      </c>
    </row>
    <row r="3086" spans="1:16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3" t="str">
        <f>IFERROR(LEFT(Tabla2[[#This Row],[Product]],FIND(" ",Tabla2[[#This Row],[Product]])-3),Tabla2[[#This Row],[Product]])</f>
        <v>Women</v>
      </c>
      <c r="I3086" s="6">
        <v>50</v>
      </c>
      <c r="J3086" s="4">
        <v>2250</v>
      </c>
      <c r="K3086" s="6">
        <f>Tabla2[[#This Row],[Price per Unit]]*Tabla2[[#This Row],[Units Sold]]</f>
        <v>112500</v>
      </c>
      <c r="L3086" s="52">
        <f>Tabla2[[#This Row],[Units Sold]]/Cálculos!$C$11</f>
        <v>9.0767493619045195E-5</v>
      </c>
      <c r="M3086" s="6">
        <f>Tabla2[[#This Row],[Total Sales]]-Tabla2[[#This Row],[Operating Profit]]</f>
        <v>78750</v>
      </c>
      <c r="N3086" s="6">
        <v>33750</v>
      </c>
      <c r="O3086" s="46">
        <f>Tabla2[[#This Row],[Operating Profit]]/Tabla2[[#This Row],[Total Sales]]</f>
        <v>0.3</v>
      </c>
      <c r="P3086" s="1" t="s">
        <v>17</v>
      </c>
    </row>
    <row r="3087" spans="1:16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3" t="str">
        <f>IFERROR(LEFT(Tabla2[[#This Row],[Product]],FIND(" ",Tabla2[[#This Row],[Product]])-3),Tabla2[[#This Row],[Product]])</f>
        <v>Men</v>
      </c>
      <c r="I3087" s="6">
        <v>60</v>
      </c>
      <c r="J3087" s="4">
        <v>2250</v>
      </c>
      <c r="K3087" s="6">
        <f>Tabla2[[#This Row],[Price per Unit]]*Tabla2[[#This Row],[Units Sold]]</f>
        <v>135000</v>
      </c>
      <c r="L3087" s="52">
        <f>Tabla2[[#This Row],[Units Sold]]/Cálculos!$C$11</f>
        <v>9.0767493619045195E-5</v>
      </c>
      <c r="M3087" s="6">
        <f>Tabla2[[#This Row],[Total Sales]]-Tabla2[[#This Row],[Operating Profit]]</f>
        <v>67500</v>
      </c>
      <c r="N3087" s="6">
        <v>67500</v>
      </c>
      <c r="O3087" s="46">
        <f>Tabla2[[#This Row],[Operating Profit]]/Tabla2[[#This Row],[Total Sales]]</f>
        <v>0.5</v>
      </c>
      <c r="P3087" s="1" t="s">
        <v>17</v>
      </c>
    </row>
    <row r="3088" spans="1:16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3" t="str">
        <f>IFERROR(LEFT(Tabla2[[#This Row],[Product]],FIND(" ",Tabla2[[#This Row],[Product]])-3),Tabla2[[#This Row],[Product]])</f>
        <v>Women</v>
      </c>
      <c r="I3088" s="6">
        <v>64.999999999999986</v>
      </c>
      <c r="J3088" s="4">
        <v>3250</v>
      </c>
      <c r="K3088" s="6">
        <f>Tabla2[[#This Row],[Price per Unit]]*Tabla2[[#This Row],[Units Sold]]</f>
        <v>211249.99999999994</v>
      </c>
      <c r="L3088" s="52">
        <f>Tabla2[[#This Row],[Units Sold]]/Cálculos!$C$11</f>
        <v>1.3110860189417641E-4</v>
      </c>
      <c r="M3088" s="6">
        <f>Tabla2[[#This Row],[Total Sales]]-Tabla2[[#This Row],[Operating Profit]]</f>
        <v>126749.99999999996</v>
      </c>
      <c r="N3088" s="6">
        <v>84499.999999999985</v>
      </c>
      <c r="O3088" s="46">
        <f>Tabla2[[#This Row],[Operating Profit]]/Tabla2[[#This Row],[Total Sales]]</f>
        <v>0.4</v>
      </c>
      <c r="P3088" s="1" t="s">
        <v>17</v>
      </c>
    </row>
    <row r="3089" spans="1:16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3" t="str">
        <f>IFERROR(LEFT(Tabla2[[#This Row],[Product]],FIND(" ",Tabla2[[#This Row],[Product]])-3),Tabla2[[#This Row],[Product]])</f>
        <v>Men</v>
      </c>
      <c r="I3089" s="6">
        <v>30.000000000000004</v>
      </c>
      <c r="J3089" s="4">
        <v>4500</v>
      </c>
      <c r="K3089" s="6">
        <f>Tabla2[[#This Row],[Price per Unit]]*Tabla2[[#This Row],[Units Sold]]</f>
        <v>135000.00000000003</v>
      </c>
      <c r="L3089" s="52">
        <f>Tabla2[[#This Row],[Units Sold]]/Cálculos!$C$11</f>
        <v>1.8153498723809039E-4</v>
      </c>
      <c r="M3089" s="6">
        <f>Tabla2[[#This Row],[Total Sales]]-Tabla2[[#This Row],[Operating Profit]]</f>
        <v>94500.000000000029</v>
      </c>
      <c r="N3089" s="6">
        <v>40500.000000000007</v>
      </c>
      <c r="O3089" s="46">
        <f>Tabla2[[#This Row],[Operating Profit]]/Tabla2[[#This Row],[Total Sales]]</f>
        <v>0.3</v>
      </c>
      <c r="P3089" s="1" t="s">
        <v>17</v>
      </c>
    </row>
    <row r="3090" spans="1:16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3" t="str">
        <f>IFERROR(LEFT(Tabla2[[#This Row],[Product]],FIND(" ",Tabla2[[#This Row],[Product]])-3),Tabla2[[#This Row],[Product]])</f>
        <v>Men</v>
      </c>
      <c r="I3090" s="6">
        <v>30.000000000000004</v>
      </c>
      <c r="J3090" s="4">
        <v>2500</v>
      </c>
      <c r="K3090" s="6">
        <f>Tabla2[[#This Row],[Price per Unit]]*Tabla2[[#This Row],[Units Sold]]</f>
        <v>75000.000000000015</v>
      </c>
      <c r="L3090" s="52">
        <f>Tabla2[[#This Row],[Units Sold]]/Cálculos!$C$11</f>
        <v>1.00852770687828E-4</v>
      </c>
      <c r="M3090" s="6">
        <f>Tabla2[[#This Row],[Total Sales]]-Tabla2[[#This Row],[Operating Profit]]</f>
        <v>48750.000000000015</v>
      </c>
      <c r="N3090" s="6">
        <v>26250.000000000004</v>
      </c>
      <c r="O3090" s="46">
        <f>Tabla2[[#This Row],[Operating Profit]]/Tabla2[[#This Row],[Total Sales]]</f>
        <v>0.35</v>
      </c>
      <c r="P3090" s="1" t="s">
        <v>17</v>
      </c>
    </row>
    <row r="3091" spans="1:16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3" t="str">
        <f>IFERROR(LEFT(Tabla2[[#This Row],[Product]],FIND(" ",Tabla2[[#This Row],[Product]])-3),Tabla2[[#This Row],[Product]])</f>
        <v>Women</v>
      </c>
      <c r="I3091" s="6">
        <v>20.000000000000007</v>
      </c>
      <c r="J3091" s="4">
        <v>2500</v>
      </c>
      <c r="K3091" s="6">
        <f>Tabla2[[#This Row],[Price per Unit]]*Tabla2[[#This Row],[Units Sold]]</f>
        <v>50000.000000000015</v>
      </c>
      <c r="L3091" s="52">
        <f>Tabla2[[#This Row],[Units Sold]]/Cálculos!$C$11</f>
        <v>1.00852770687828E-4</v>
      </c>
      <c r="M3091" s="6">
        <f>Tabla2[[#This Row],[Total Sales]]-Tabla2[[#This Row],[Operating Profit]]</f>
        <v>35000.000000000015</v>
      </c>
      <c r="N3091" s="6">
        <v>15000.000000000004</v>
      </c>
      <c r="O3091" s="46">
        <f>Tabla2[[#This Row],[Operating Profit]]/Tabla2[[#This Row],[Total Sales]]</f>
        <v>0.3</v>
      </c>
      <c r="P3091" s="1" t="s">
        <v>17</v>
      </c>
    </row>
    <row r="3092" spans="1:16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3" t="str">
        <f>IFERROR(LEFT(Tabla2[[#This Row],[Product]],FIND(" ",Tabla2[[#This Row],[Product]])-3),Tabla2[[#This Row],[Product]])</f>
        <v>Women</v>
      </c>
      <c r="I3092" s="6">
        <v>25.000000000000007</v>
      </c>
      <c r="J3092" s="4">
        <v>1000</v>
      </c>
      <c r="K3092" s="6">
        <f>Tabla2[[#This Row],[Price per Unit]]*Tabla2[[#This Row],[Units Sold]]</f>
        <v>25000.000000000007</v>
      </c>
      <c r="L3092" s="52">
        <f>Tabla2[[#This Row],[Units Sold]]/Cálculos!$C$11</f>
        <v>4.0341108275131196E-5</v>
      </c>
      <c r="M3092" s="6">
        <f>Tabla2[[#This Row],[Total Sales]]-Tabla2[[#This Row],[Operating Profit]]</f>
        <v>17500.000000000007</v>
      </c>
      <c r="N3092" s="6">
        <v>7500.0000000000018</v>
      </c>
      <c r="O3092" s="46">
        <f>Tabla2[[#This Row],[Operating Profit]]/Tabla2[[#This Row],[Total Sales]]</f>
        <v>0.3</v>
      </c>
      <c r="P3092" s="1" t="s">
        <v>17</v>
      </c>
    </row>
    <row r="3093" spans="1:16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3" t="str">
        <f>IFERROR(LEFT(Tabla2[[#This Row],[Product]],FIND(" ",Tabla2[[#This Row],[Product]])-3),Tabla2[[#This Row],[Product]])</f>
        <v>Men</v>
      </c>
      <c r="I3093" s="6">
        <v>40</v>
      </c>
      <c r="J3093" s="4">
        <v>1500</v>
      </c>
      <c r="K3093" s="6">
        <f>Tabla2[[#This Row],[Price per Unit]]*Tabla2[[#This Row],[Units Sold]]</f>
        <v>60000</v>
      </c>
      <c r="L3093" s="52">
        <f>Tabla2[[#This Row],[Units Sold]]/Cálculos!$C$11</f>
        <v>6.0511662412696801E-5</v>
      </c>
      <c r="M3093" s="6">
        <f>Tabla2[[#This Row],[Total Sales]]-Tabla2[[#This Row],[Operating Profit]]</f>
        <v>30000</v>
      </c>
      <c r="N3093" s="6">
        <v>30000</v>
      </c>
      <c r="O3093" s="46">
        <f>Tabla2[[#This Row],[Operating Profit]]/Tabla2[[#This Row],[Total Sales]]</f>
        <v>0.5</v>
      </c>
      <c r="P3093" s="1" t="s">
        <v>17</v>
      </c>
    </row>
    <row r="3094" spans="1:16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3" t="str">
        <f>IFERROR(LEFT(Tabla2[[#This Row],[Product]],FIND(" ",Tabla2[[#This Row],[Product]])-3),Tabla2[[#This Row],[Product]])</f>
        <v>Women</v>
      </c>
      <c r="I3094" s="6">
        <v>30.000000000000004</v>
      </c>
      <c r="J3094" s="4">
        <v>2500</v>
      </c>
      <c r="K3094" s="6">
        <f>Tabla2[[#This Row],[Price per Unit]]*Tabla2[[#This Row],[Units Sold]]</f>
        <v>75000.000000000015</v>
      </c>
      <c r="L3094" s="52">
        <f>Tabla2[[#This Row],[Units Sold]]/Cálculos!$C$11</f>
        <v>1.00852770687828E-4</v>
      </c>
      <c r="M3094" s="6">
        <f>Tabla2[[#This Row],[Total Sales]]-Tabla2[[#This Row],[Operating Profit]]</f>
        <v>45000.000000000007</v>
      </c>
      <c r="N3094" s="6">
        <v>30000.000000000007</v>
      </c>
      <c r="O3094" s="46">
        <f>Tabla2[[#This Row],[Operating Profit]]/Tabla2[[#This Row],[Total Sales]]</f>
        <v>0.4</v>
      </c>
      <c r="P3094" s="1" t="s">
        <v>17</v>
      </c>
    </row>
    <row r="3095" spans="1:16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3" t="str">
        <f>IFERROR(LEFT(Tabla2[[#This Row],[Product]],FIND(" ",Tabla2[[#This Row],[Product]])-3),Tabla2[[#This Row],[Product]])</f>
        <v>Men</v>
      </c>
      <c r="I3095" s="6">
        <v>30.000000000000004</v>
      </c>
      <c r="J3095" s="4">
        <v>5000</v>
      </c>
      <c r="K3095" s="6">
        <f>Tabla2[[#This Row],[Price per Unit]]*Tabla2[[#This Row],[Units Sold]]</f>
        <v>150000.00000000003</v>
      </c>
      <c r="L3095" s="52">
        <f>Tabla2[[#This Row],[Units Sold]]/Cálculos!$C$11</f>
        <v>2.01705541375656E-4</v>
      </c>
      <c r="M3095" s="6">
        <f>Tabla2[[#This Row],[Total Sales]]-Tabla2[[#This Row],[Operating Profit]]</f>
        <v>105000.00000000003</v>
      </c>
      <c r="N3095" s="6">
        <v>45000.000000000007</v>
      </c>
      <c r="O3095" s="46">
        <f>Tabla2[[#This Row],[Operating Profit]]/Tabla2[[#This Row],[Total Sales]]</f>
        <v>0.3</v>
      </c>
      <c r="P3095" s="1" t="s">
        <v>17</v>
      </c>
    </row>
    <row r="3096" spans="1:16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3" t="str">
        <f>IFERROR(LEFT(Tabla2[[#This Row],[Product]],FIND(" ",Tabla2[[#This Row],[Product]])-3),Tabla2[[#This Row],[Product]])</f>
        <v>Men</v>
      </c>
      <c r="I3096" s="6">
        <v>30.000000000000004</v>
      </c>
      <c r="J3096" s="4">
        <v>1500</v>
      </c>
      <c r="K3096" s="6">
        <f>Tabla2[[#This Row],[Price per Unit]]*Tabla2[[#This Row],[Units Sold]]</f>
        <v>45000.000000000007</v>
      </c>
      <c r="L3096" s="52">
        <f>Tabla2[[#This Row],[Units Sold]]/Cálculos!$C$11</f>
        <v>6.0511662412696801E-5</v>
      </c>
      <c r="M3096" s="6">
        <f>Tabla2[[#This Row],[Total Sales]]-Tabla2[[#This Row],[Operating Profit]]</f>
        <v>29250.000000000007</v>
      </c>
      <c r="N3096" s="6">
        <v>15750.000000000002</v>
      </c>
      <c r="O3096" s="46">
        <f>Tabla2[[#This Row],[Operating Profit]]/Tabla2[[#This Row],[Total Sales]]</f>
        <v>0.35</v>
      </c>
      <c r="P3096" s="1" t="s">
        <v>17</v>
      </c>
    </row>
    <row r="3097" spans="1:16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3" t="str">
        <f>IFERROR(LEFT(Tabla2[[#This Row],[Product]],FIND(" ",Tabla2[[#This Row],[Product]])-3),Tabla2[[#This Row],[Product]])</f>
        <v>Women</v>
      </c>
      <c r="I3097" s="6">
        <v>20.000000000000007</v>
      </c>
      <c r="J3097" s="4">
        <v>2000</v>
      </c>
      <c r="K3097" s="6">
        <f>Tabla2[[#This Row],[Price per Unit]]*Tabla2[[#This Row],[Units Sold]]</f>
        <v>40000.000000000015</v>
      </c>
      <c r="L3097" s="52">
        <f>Tabla2[[#This Row],[Units Sold]]/Cálculos!$C$11</f>
        <v>8.0682216550262393E-5</v>
      </c>
      <c r="M3097" s="6">
        <f>Tabla2[[#This Row],[Total Sales]]-Tabla2[[#This Row],[Operating Profit]]</f>
        <v>28000.000000000011</v>
      </c>
      <c r="N3097" s="6">
        <v>12000.000000000004</v>
      </c>
      <c r="O3097" s="46">
        <f>Tabla2[[#This Row],[Operating Profit]]/Tabla2[[#This Row],[Total Sales]]</f>
        <v>0.3</v>
      </c>
      <c r="P3097" s="1" t="s">
        <v>17</v>
      </c>
    </row>
    <row r="3098" spans="1:16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3" t="str">
        <f>IFERROR(LEFT(Tabla2[[#This Row],[Product]],FIND(" ",Tabla2[[#This Row],[Product]])-3),Tabla2[[#This Row],[Product]])</f>
        <v>Women</v>
      </c>
      <c r="I3098" s="6">
        <v>25.000000000000007</v>
      </c>
      <c r="J3098" s="4">
        <v>750</v>
      </c>
      <c r="K3098" s="6">
        <f>Tabla2[[#This Row],[Price per Unit]]*Tabla2[[#This Row],[Units Sold]]</f>
        <v>18750.000000000004</v>
      </c>
      <c r="L3098" s="52">
        <f>Tabla2[[#This Row],[Units Sold]]/Cálculos!$C$11</f>
        <v>3.0255831206348401E-5</v>
      </c>
      <c r="M3098" s="6">
        <f>Tabla2[[#This Row],[Total Sales]]-Tabla2[[#This Row],[Operating Profit]]</f>
        <v>13125.000000000004</v>
      </c>
      <c r="N3098" s="6">
        <v>5625.0000000000009</v>
      </c>
      <c r="O3098" s="46">
        <f>Tabla2[[#This Row],[Operating Profit]]/Tabla2[[#This Row],[Total Sales]]</f>
        <v>0.3</v>
      </c>
      <c r="P3098" s="1" t="s">
        <v>17</v>
      </c>
    </row>
    <row r="3099" spans="1:16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3" t="str">
        <f>IFERROR(LEFT(Tabla2[[#This Row],[Product]],FIND(" ",Tabla2[[#This Row],[Product]])-3),Tabla2[[#This Row],[Product]])</f>
        <v>Men</v>
      </c>
      <c r="I3099" s="6">
        <v>40</v>
      </c>
      <c r="J3099" s="4">
        <v>1500</v>
      </c>
      <c r="K3099" s="6">
        <f>Tabla2[[#This Row],[Price per Unit]]*Tabla2[[#This Row],[Units Sold]]</f>
        <v>60000</v>
      </c>
      <c r="L3099" s="52">
        <f>Tabla2[[#This Row],[Units Sold]]/Cálculos!$C$11</f>
        <v>6.0511662412696801E-5</v>
      </c>
      <c r="M3099" s="6">
        <f>Tabla2[[#This Row],[Total Sales]]-Tabla2[[#This Row],[Operating Profit]]</f>
        <v>30000</v>
      </c>
      <c r="N3099" s="6">
        <v>30000</v>
      </c>
      <c r="O3099" s="46">
        <f>Tabla2[[#This Row],[Operating Profit]]/Tabla2[[#This Row],[Total Sales]]</f>
        <v>0.5</v>
      </c>
      <c r="P3099" s="1" t="s">
        <v>17</v>
      </c>
    </row>
    <row r="3100" spans="1:16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3" t="str">
        <f>IFERROR(LEFT(Tabla2[[#This Row],[Product]],FIND(" ",Tabla2[[#This Row],[Product]])-3),Tabla2[[#This Row],[Product]])</f>
        <v>Women</v>
      </c>
      <c r="I3100" s="6">
        <v>14.999999999999996</v>
      </c>
      <c r="J3100" s="4">
        <v>2500</v>
      </c>
      <c r="K3100" s="6">
        <f>Tabla2[[#This Row],[Price per Unit]]*Tabla2[[#This Row],[Units Sold]]</f>
        <v>37499.999999999993</v>
      </c>
      <c r="L3100" s="52">
        <f>Tabla2[[#This Row],[Units Sold]]/Cálculos!$C$11</f>
        <v>1.00852770687828E-4</v>
      </c>
      <c r="M3100" s="6">
        <f>Tabla2[[#This Row],[Total Sales]]-Tabla2[[#This Row],[Operating Profit]]</f>
        <v>22499.999999999993</v>
      </c>
      <c r="N3100" s="6">
        <v>14999.999999999998</v>
      </c>
      <c r="O3100" s="46">
        <f>Tabla2[[#This Row],[Operating Profit]]/Tabla2[[#This Row],[Total Sales]]</f>
        <v>0.4</v>
      </c>
      <c r="P3100" s="1" t="s">
        <v>17</v>
      </c>
    </row>
    <row r="3101" spans="1:16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3" t="str">
        <f>IFERROR(LEFT(Tabla2[[#This Row],[Product]],FIND(" ",Tabla2[[#This Row],[Product]])-3),Tabla2[[#This Row],[Product]])</f>
        <v>Men</v>
      </c>
      <c r="I3101" s="6">
        <v>20.000000000000004</v>
      </c>
      <c r="J3101" s="4">
        <v>4700</v>
      </c>
      <c r="K3101" s="6">
        <f>Tabla2[[#This Row],[Price per Unit]]*Tabla2[[#This Row],[Units Sold]]</f>
        <v>94000.000000000015</v>
      </c>
      <c r="L3101" s="52">
        <f>Tabla2[[#This Row],[Units Sold]]/Cálculos!$C$11</f>
        <v>1.8960320889311664E-4</v>
      </c>
      <c r="M3101" s="6">
        <f>Tabla2[[#This Row],[Total Sales]]-Tabla2[[#This Row],[Operating Profit]]</f>
        <v>65800.000000000015</v>
      </c>
      <c r="N3101" s="6">
        <v>28200.000000000004</v>
      </c>
      <c r="O3101" s="46">
        <f>Tabla2[[#This Row],[Operating Profit]]/Tabla2[[#This Row],[Total Sales]]</f>
        <v>0.3</v>
      </c>
      <c r="P3101" s="1" t="s">
        <v>17</v>
      </c>
    </row>
    <row r="3102" spans="1:16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3" t="str">
        <f>IFERROR(LEFT(Tabla2[[#This Row],[Product]],FIND(" ",Tabla2[[#This Row],[Product]])-3),Tabla2[[#This Row],[Product]])</f>
        <v>Men</v>
      </c>
      <c r="I3102" s="6">
        <v>20.000000000000004</v>
      </c>
      <c r="J3102" s="4">
        <v>1750</v>
      </c>
      <c r="K3102" s="6">
        <f>Tabla2[[#This Row],[Price per Unit]]*Tabla2[[#This Row],[Units Sold]]</f>
        <v>35000.000000000007</v>
      </c>
      <c r="L3102" s="52">
        <f>Tabla2[[#This Row],[Units Sold]]/Cálculos!$C$11</f>
        <v>7.0596939481479604E-5</v>
      </c>
      <c r="M3102" s="6">
        <f>Tabla2[[#This Row],[Total Sales]]-Tabla2[[#This Row],[Operating Profit]]</f>
        <v>22750.000000000007</v>
      </c>
      <c r="N3102" s="6">
        <v>12250.000000000002</v>
      </c>
      <c r="O3102" s="46">
        <f>Tabla2[[#This Row],[Operating Profit]]/Tabla2[[#This Row],[Total Sales]]</f>
        <v>0.35</v>
      </c>
      <c r="P3102" s="1" t="s">
        <v>17</v>
      </c>
    </row>
    <row r="3103" spans="1:16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3" t="str">
        <f>IFERROR(LEFT(Tabla2[[#This Row],[Product]],FIND(" ",Tabla2[[#This Row],[Product]])-3),Tabla2[[#This Row],[Product]])</f>
        <v>Women</v>
      </c>
      <c r="I3103" s="6">
        <v>10.000000000000004</v>
      </c>
      <c r="J3103" s="4">
        <v>2250</v>
      </c>
      <c r="K3103" s="6">
        <f>Tabla2[[#This Row],[Price per Unit]]*Tabla2[[#This Row],[Units Sold]]</f>
        <v>22500.000000000007</v>
      </c>
      <c r="L3103" s="52">
        <f>Tabla2[[#This Row],[Units Sold]]/Cálculos!$C$11</f>
        <v>9.0767493619045195E-5</v>
      </c>
      <c r="M3103" s="6">
        <f>Tabla2[[#This Row],[Total Sales]]-Tabla2[[#This Row],[Operating Profit]]</f>
        <v>15750.000000000005</v>
      </c>
      <c r="N3103" s="6">
        <v>6750.0000000000018</v>
      </c>
      <c r="O3103" s="46">
        <f>Tabla2[[#This Row],[Operating Profit]]/Tabla2[[#This Row],[Total Sales]]</f>
        <v>0.3</v>
      </c>
      <c r="P3103" s="1" t="s">
        <v>17</v>
      </c>
    </row>
    <row r="3104" spans="1:16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3" t="str">
        <f>IFERROR(LEFT(Tabla2[[#This Row],[Product]],FIND(" ",Tabla2[[#This Row],[Product]])-3),Tabla2[[#This Row],[Product]])</f>
        <v>Women</v>
      </c>
      <c r="I3104" s="6">
        <v>14.999999999999996</v>
      </c>
      <c r="J3104" s="4">
        <v>750</v>
      </c>
      <c r="K3104" s="6">
        <f>Tabla2[[#This Row],[Price per Unit]]*Tabla2[[#This Row],[Units Sold]]</f>
        <v>11249.999999999998</v>
      </c>
      <c r="L3104" s="52">
        <f>Tabla2[[#This Row],[Units Sold]]/Cálculos!$C$11</f>
        <v>3.0255831206348401E-5</v>
      </c>
      <c r="M3104" s="6">
        <f>Tabla2[[#This Row],[Total Sales]]-Tabla2[[#This Row],[Operating Profit]]</f>
        <v>7874.9999999999982</v>
      </c>
      <c r="N3104" s="6">
        <v>3374.9999999999995</v>
      </c>
      <c r="O3104" s="46">
        <f>Tabla2[[#This Row],[Operating Profit]]/Tabla2[[#This Row],[Total Sales]]</f>
        <v>0.3</v>
      </c>
      <c r="P3104" s="1" t="s">
        <v>17</v>
      </c>
    </row>
    <row r="3105" spans="1:16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3" t="str">
        <f>IFERROR(LEFT(Tabla2[[#This Row],[Product]],FIND(" ",Tabla2[[#This Row],[Product]])-3),Tabla2[[#This Row],[Product]])</f>
        <v>Men</v>
      </c>
      <c r="I3105" s="6">
        <v>30.000000000000004</v>
      </c>
      <c r="J3105" s="4">
        <v>1250</v>
      </c>
      <c r="K3105" s="6">
        <f>Tabla2[[#This Row],[Price per Unit]]*Tabla2[[#This Row],[Units Sold]]</f>
        <v>37500.000000000007</v>
      </c>
      <c r="L3105" s="52">
        <f>Tabla2[[#This Row],[Units Sold]]/Cálculos!$C$11</f>
        <v>5.0426385343913999E-5</v>
      </c>
      <c r="M3105" s="6">
        <f>Tabla2[[#This Row],[Total Sales]]-Tabla2[[#This Row],[Operating Profit]]</f>
        <v>18750.000000000004</v>
      </c>
      <c r="N3105" s="6">
        <v>18750.000000000004</v>
      </c>
      <c r="O3105" s="46">
        <f>Tabla2[[#This Row],[Operating Profit]]/Tabla2[[#This Row],[Total Sales]]</f>
        <v>0.5</v>
      </c>
      <c r="P3105" s="1" t="s">
        <v>17</v>
      </c>
    </row>
    <row r="3106" spans="1:16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3" t="str">
        <f>IFERROR(LEFT(Tabla2[[#This Row],[Product]],FIND(" ",Tabla2[[#This Row],[Product]])-3),Tabla2[[#This Row],[Product]])</f>
        <v>Women</v>
      </c>
      <c r="I3106" s="6">
        <v>20.000000000000004</v>
      </c>
      <c r="J3106" s="4">
        <v>2250</v>
      </c>
      <c r="K3106" s="6">
        <f>Tabla2[[#This Row],[Price per Unit]]*Tabla2[[#This Row],[Units Sold]]</f>
        <v>45000.000000000007</v>
      </c>
      <c r="L3106" s="52">
        <f>Tabla2[[#This Row],[Units Sold]]/Cálculos!$C$11</f>
        <v>9.0767493619045195E-5</v>
      </c>
      <c r="M3106" s="6">
        <f>Tabla2[[#This Row],[Total Sales]]-Tabla2[[#This Row],[Operating Profit]]</f>
        <v>27000.000000000004</v>
      </c>
      <c r="N3106" s="6">
        <v>18000.000000000004</v>
      </c>
      <c r="O3106" s="46">
        <f>Tabla2[[#This Row],[Operating Profit]]/Tabla2[[#This Row],[Total Sales]]</f>
        <v>0.4</v>
      </c>
      <c r="P3106" s="1" t="s">
        <v>17</v>
      </c>
    </row>
    <row r="3107" spans="1:16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3" t="str">
        <f>IFERROR(LEFT(Tabla2[[#This Row],[Product]],FIND(" ",Tabla2[[#This Row],[Product]])-3),Tabla2[[#This Row],[Product]])</f>
        <v>Men</v>
      </c>
      <c r="I3107" s="6">
        <v>20.000000000000004</v>
      </c>
      <c r="J3107" s="4">
        <v>4500</v>
      </c>
      <c r="K3107" s="6">
        <f>Tabla2[[#This Row],[Price per Unit]]*Tabla2[[#This Row],[Units Sold]]</f>
        <v>90000.000000000015</v>
      </c>
      <c r="L3107" s="52">
        <f>Tabla2[[#This Row],[Units Sold]]/Cálculos!$C$11</f>
        <v>1.8153498723809039E-4</v>
      </c>
      <c r="M3107" s="6">
        <f>Tabla2[[#This Row],[Total Sales]]-Tabla2[[#This Row],[Operating Profit]]</f>
        <v>63000.000000000015</v>
      </c>
      <c r="N3107" s="6">
        <v>27000.000000000004</v>
      </c>
      <c r="O3107" s="46">
        <f>Tabla2[[#This Row],[Operating Profit]]/Tabla2[[#This Row],[Total Sales]]</f>
        <v>0.3</v>
      </c>
      <c r="P3107" s="1" t="s">
        <v>17</v>
      </c>
    </row>
    <row r="3108" spans="1:16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3" t="str">
        <f>IFERROR(LEFT(Tabla2[[#This Row],[Product]],FIND(" ",Tabla2[[#This Row],[Product]])-3),Tabla2[[#This Row],[Product]])</f>
        <v>Men</v>
      </c>
      <c r="I3108" s="6">
        <v>20.000000000000004</v>
      </c>
      <c r="J3108" s="4">
        <v>1500</v>
      </c>
      <c r="K3108" s="6">
        <f>Tabla2[[#This Row],[Price per Unit]]*Tabla2[[#This Row],[Units Sold]]</f>
        <v>30000.000000000004</v>
      </c>
      <c r="L3108" s="52">
        <f>Tabla2[[#This Row],[Units Sold]]/Cálculos!$C$11</f>
        <v>6.0511662412696801E-5</v>
      </c>
      <c r="M3108" s="6">
        <f>Tabla2[[#This Row],[Total Sales]]-Tabla2[[#This Row],[Operating Profit]]</f>
        <v>19500.000000000004</v>
      </c>
      <c r="N3108" s="6">
        <v>10500</v>
      </c>
      <c r="O3108" s="46">
        <f>Tabla2[[#This Row],[Operating Profit]]/Tabla2[[#This Row],[Total Sales]]</f>
        <v>0.35</v>
      </c>
      <c r="P3108" s="1" t="s">
        <v>17</v>
      </c>
    </row>
    <row r="3109" spans="1:16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3" t="str">
        <f>IFERROR(LEFT(Tabla2[[#This Row],[Product]],FIND(" ",Tabla2[[#This Row],[Product]])-3),Tabla2[[#This Row],[Product]])</f>
        <v>Women</v>
      </c>
      <c r="I3109" s="6">
        <v>10.000000000000004</v>
      </c>
      <c r="J3109" s="4">
        <v>1500</v>
      </c>
      <c r="K3109" s="6">
        <f>Tabla2[[#This Row],[Price per Unit]]*Tabla2[[#This Row],[Units Sold]]</f>
        <v>15000.000000000005</v>
      </c>
      <c r="L3109" s="52">
        <f>Tabla2[[#This Row],[Units Sold]]/Cálculos!$C$11</f>
        <v>6.0511662412696801E-5</v>
      </c>
      <c r="M3109" s="6">
        <f>Tabla2[[#This Row],[Total Sales]]-Tabla2[[#This Row],[Operating Profit]]</f>
        <v>10500.000000000004</v>
      </c>
      <c r="N3109" s="6">
        <v>4500.0000000000018</v>
      </c>
      <c r="O3109" s="46">
        <f>Tabla2[[#This Row],[Operating Profit]]/Tabla2[[#This Row],[Total Sales]]</f>
        <v>0.3</v>
      </c>
      <c r="P3109" s="1" t="s">
        <v>17</v>
      </c>
    </row>
    <row r="3110" spans="1:16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3" t="str">
        <f>IFERROR(LEFT(Tabla2[[#This Row],[Product]],FIND(" ",Tabla2[[#This Row],[Product]])-3),Tabla2[[#This Row],[Product]])</f>
        <v>Women</v>
      </c>
      <c r="I3110" s="6">
        <v>14.999999999999996</v>
      </c>
      <c r="J3110" s="4">
        <v>750</v>
      </c>
      <c r="K3110" s="6">
        <f>Tabla2[[#This Row],[Price per Unit]]*Tabla2[[#This Row],[Units Sold]]</f>
        <v>11249.999999999998</v>
      </c>
      <c r="L3110" s="52">
        <f>Tabla2[[#This Row],[Units Sold]]/Cálculos!$C$11</f>
        <v>3.0255831206348401E-5</v>
      </c>
      <c r="M3110" s="6">
        <f>Tabla2[[#This Row],[Total Sales]]-Tabla2[[#This Row],[Operating Profit]]</f>
        <v>7874.9999999999982</v>
      </c>
      <c r="N3110" s="6">
        <v>3374.9999999999995</v>
      </c>
      <c r="O3110" s="46">
        <f>Tabla2[[#This Row],[Operating Profit]]/Tabla2[[#This Row],[Total Sales]]</f>
        <v>0.3</v>
      </c>
      <c r="P3110" s="1" t="s">
        <v>17</v>
      </c>
    </row>
    <row r="3111" spans="1:16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3" t="str">
        <f>IFERROR(LEFT(Tabla2[[#This Row],[Product]],FIND(" ",Tabla2[[#This Row],[Product]])-3),Tabla2[[#This Row],[Product]])</f>
        <v>Men</v>
      </c>
      <c r="I3111" s="6">
        <v>60</v>
      </c>
      <c r="J3111" s="4">
        <v>1000</v>
      </c>
      <c r="K3111" s="6">
        <f>Tabla2[[#This Row],[Price per Unit]]*Tabla2[[#This Row],[Units Sold]]</f>
        <v>60000</v>
      </c>
      <c r="L3111" s="52">
        <f>Tabla2[[#This Row],[Units Sold]]/Cálculos!$C$11</f>
        <v>4.0341108275131196E-5</v>
      </c>
      <c r="M3111" s="6">
        <f>Tabla2[[#This Row],[Total Sales]]-Tabla2[[#This Row],[Operating Profit]]</f>
        <v>30000</v>
      </c>
      <c r="N3111" s="6">
        <v>30000</v>
      </c>
      <c r="O3111" s="46">
        <f>Tabla2[[#This Row],[Operating Profit]]/Tabla2[[#This Row],[Total Sales]]</f>
        <v>0.5</v>
      </c>
      <c r="P3111" s="1" t="s">
        <v>17</v>
      </c>
    </row>
    <row r="3112" spans="1:16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3" t="str">
        <f>IFERROR(LEFT(Tabla2[[#This Row],[Product]],FIND(" ",Tabla2[[#This Row],[Product]])-3),Tabla2[[#This Row],[Product]])</f>
        <v>Women</v>
      </c>
      <c r="I3112" s="6">
        <v>50</v>
      </c>
      <c r="J3112" s="4">
        <v>2250</v>
      </c>
      <c r="K3112" s="6">
        <f>Tabla2[[#This Row],[Price per Unit]]*Tabla2[[#This Row],[Units Sold]]</f>
        <v>112500</v>
      </c>
      <c r="L3112" s="52">
        <f>Tabla2[[#This Row],[Units Sold]]/Cálculos!$C$11</f>
        <v>9.0767493619045195E-5</v>
      </c>
      <c r="M3112" s="6">
        <f>Tabla2[[#This Row],[Total Sales]]-Tabla2[[#This Row],[Operating Profit]]</f>
        <v>67500</v>
      </c>
      <c r="N3112" s="6">
        <v>45000</v>
      </c>
      <c r="O3112" s="46">
        <f>Tabla2[[#This Row],[Operating Profit]]/Tabla2[[#This Row],[Total Sales]]</f>
        <v>0.4</v>
      </c>
      <c r="P3112" s="1" t="s">
        <v>17</v>
      </c>
    </row>
    <row r="3113" spans="1:16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3" t="str">
        <f>IFERROR(LEFT(Tabla2[[#This Row],[Product]],FIND(" ",Tabla2[[#This Row],[Product]])-3),Tabla2[[#This Row],[Product]])</f>
        <v>Men</v>
      </c>
      <c r="I3113" s="6">
        <v>60</v>
      </c>
      <c r="J3113" s="4">
        <v>4950</v>
      </c>
      <c r="K3113" s="6">
        <f>Tabla2[[#This Row],[Price per Unit]]*Tabla2[[#This Row],[Units Sold]]</f>
        <v>297000</v>
      </c>
      <c r="L3113" s="52">
        <f>Tabla2[[#This Row],[Units Sold]]/Cálculos!$C$11</f>
        <v>1.9968848596189944E-4</v>
      </c>
      <c r="M3113" s="6">
        <f>Tabla2[[#This Row],[Total Sales]]-Tabla2[[#This Row],[Operating Profit]]</f>
        <v>207900</v>
      </c>
      <c r="N3113" s="6">
        <v>89100</v>
      </c>
      <c r="O3113" s="46">
        <f>Tabla2[[#This Row],[Operating Profit]]/Tabla2[[#This Row],[Total Sales]]</f>
        <v>0.3</v>
      </c>
      <c r="P3113" s="1" t="s">
        <v>17</v>
      </c>
    </row>
    <row r="3114" spans="1:16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3" t="str">
        <f>IFERROR(LEFT(Tabla2[[#This Row],[Product]],FIND(" ",Tabla2[[#This Row],[Product]])-3),Tabla2[[#This Row],[Product]])</f>
        <v>Men</v>
      </c>
      <c r="I3114" s="6">
        <v>40</v>
      </c>
      <c r="J3114" s="4">
        <v>2000</v>
      </c>
      <c r="K3114" s="6">
        <f>Tabla2[[#This Row],[Price per Unit]]*Tabla2[[#This Row],[Units Sold]]</f>
        <v>80000</v>
      </c>
      <c r="L3114" s="52">
        <f>Tabla2[[#This Row],[Units Sold]]/Cálculos!$C$11</f>
        <v>8.0682216550262393E-5</v>
      </c>
      <c r="M3114" s="6">
        <f>Tabla2[[#This Row],[Total Sales]]-Tabla2[[#This Row],[Operating Profit]]</f>
        <v>52000</v>
      </c>
      <c r="N3114" s="6">
        <v>28000</v>
      </c>
      <c r="O3114" s="46">
        <f>Tabla2[[#This Row],[Operating Profit]]/Tabla2[[#This Row],[Total Sales]]</f>
        <v>0.35</v>
      </c>
      <c r="P3114" s="1" t="s">
        <v>17</v>
      </c>
    </row>
    <row r="3115" spans="1:16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3" t="str">
        <f>IFERROR(LEFT(Tabla2[[#This Row],[Product]],FIND(" ",Tabla2[[#This Row],[Product]])-3),Tabla2[[#This Row],[Product]])</f>
        <v>Women</v>
      </c>
      <c r="I3115" s="6">
        <v>35</v>
      </c>
      <c r="J3115" s="4">
        <v>1750</v>
      </c>
      <c r="K3115" s="6">
        <f>Tabla2[[#This Row],[Price per Unit]]*Tabla2[[#This Row],[Units Sold]]</f>
        <v>61250</v>
      </c>
      <c r="L3115" s="52">
        <f>Tabla2[[#This Row],[Units Sold]]/Cálculos!$C$11</f>
        <v>7.0596939481479604E-5</v>
      </c>
      <c r="M3115" s="6">
        <f>Tabla2[[#This Row],[Total Sales]]-Tabla2[[#This Row],[Operating Profit]]</f>
        <v>42875</v>
      </c>
      <c r="N3115" s="6">
        <v>18375</v>
      </c>
      <c r="O3115" s="46">
        <f>Tabla2[[#This Row],[Operating Profit]]/Tabla2[[#This Row],[Total Sales]]</f>
        <v>0.3</v>
      </c>
      <c r="P3115" s="1" t="s">
        <v>17</v>
      </c>
    </row>
    <row r="3116" spans="1:16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3" t="str">
        <f>IFERROR(LEFT(Tabla2[[#This Row],[Product]],FIND(" ",Tabla2[[#This Row],[Product]])-3),Tabla2[[#This Row],[Product]])</f>
        <v>Women</v>
      </c>
      <c r="I3116" s="6">
        <v>35</v>
      </c>
      <c r="J3116" s="4">
        <v>1500</v>
      </c>
      <c r="K3116" s="6">
        <f>Tabla2[[#This Row],[Price per Unit]]*Tabla2[[#This Row],[Units Sold]]</f>
        <v>52500</v>
      </c>
      <c r="L3116" s="52">
        <f>Tabla2[[#This Row],[Units Sold]]/Cálculos!$C$11</f>
        <v>6.0511662412696801E-5</v>
      </c>
      <c r="M3116" s="6">
        <f>Tabla2[[#This Row],[Total Sales]]-Tabla2[[#This Row],[Operating Profit]]</f>
        <v>36750</v>
      </c>
      <c r="N3116" s="6">
        <v>15750</v>
      </c>
      <c r="O3116" s="46">
        <f>Tabla2[[#This Row],[Operating Profit]]/Tabla2[[#This Row],[Total Sales]]</f>
        <v>0.3</v>
      </c>
      <c r="P3116" s="1" t="s">
        <v>17</v>
      </c>
    </row>
    <row r="3117" spans="1:16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3" t="str">
        <f>IFERROR(LEFT(Tabla2[[#This Row],[Product]],FIND(" ",Tabla2[[#This Row],[Product]])-3),Tabla2[[#This Row],[Product]])</f>
        <v>Men</v>
      </c>
      <c r="I3117" s="6">
        <v>44.999999999999993</v>
      </c>
      <c r="J3117" s="4">
        <v>1750</v>
      </c>
      <c r="K3117" s="6">
        <f>Tabla2[[#This Row],[Price per Unit]]*Tabla2[[#This Row],[Units Sold]]</f>
        <v>78749.999999999985</v>
      </c>
      <c r="L3117" s="52">
        <f>Tabla2[[#This Row],[Units Sold]]/Cálculos!$C$11</f>
        <v>7.0596939481479604E-5</v>
      </c>
      <c r="M3117" s="6">
        <f>Tabla2[[#This Row],[Total Sales]]-Tabla2[[#This Row],[Operating Profit]]</f>
        <v>39374.999999999993</v>
      </c>
      <c r="N3117" s="6">
        <v>39374.999999999993</v>
      </c>
      <c r="O3117" s="46">
        <f>Tabla2[[#This Row],[Operating Profit]]/Tabla2[[#This Row],[Total Sales]]</f>
        <v>0.5</v>
      </c>
      <c r="P3117" s="1" t="s">
        <v>17</v>
      </c>
    </row>
    <row r="3118" spans="1:16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3" t="str">
        <f>IFERROR(LEFT(Tabla2[[#This Row],[Product]],FIND(" ",Tabla2[[#This Row],[Product]])-3),Tabla2[[#This Row],[Product]])</f>
        <v>Women</v>
      </c>
      <c r="I3118" s="6">
        <v>49.999999999999993</v>
      </c>
      <c r="J3118" s="4">
        <v>3000</v>
      </c>
      <c r="K3118" s="6">
        <f>Tabla2[[#This Row],[Price per Unit]]*Tabla2[[#This Row],[Units Sold]]</f>
        <v>149999.99999999997</v>
      </c>
      <c r="L3118" s="52">
        <f>Tabla2[[#This Row],[Units Sold]]/Cálculos!$C$11</f>
        <v>1.210233248253936E-4</v>
      </c>
      <c r="M3118" s="6">
        <f>Tabla2[[#This Row],[Total Sales]]-Tabla2[[#This Row],[Operating Profit]]</f>
        <v>89999.999999999971</v>
      </c>
      <c r="N3118" s="6">
        <v>59999.999999999993</v>
      </c>
      <c r="O3118" s="46">
        <f>Tabla2[[#This Row],[Operating Profit]]/Tabla2[[#This Row],[Total Sales]]</f>
        <v>0.4</v>
      </c>
      <c r="P3118" s="1" t="s">
        <v>17</v>
      </c>
    </row>
    <row r="3119" spans="1:16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3" t="str">
        <f>IFERROR(LEFT(Tabla2[[#This Row],[Product]],FIND(" ",Tabla2[[#This Row],[Product]])-3),Tabla2[[#This Row],[Product]])</f>
        <v>Men</v>
      </c>
      <c r="I3119" s="6">
        <v>35</v>
      </c>
      <c r="J3119" s="4">
        <v>5500</v>
      </c>
      <c r="K3119" s="6">
        <f>Tabla2[[#This Row],[Price per Unit]]*Tabla2[[#This Row],[Units Sold]]</f>
        <v>192500</v>
      </c>
      <c r="L3119" s="52">
        <f>Tabla2[[#This Row],[Units Sold]]/Cálculos!$C$11</f>
        <v>2.218760955132216E-4</v>
      </c>
      <c r="M3119" s="6">
        <f>Tabla2[[#This Row],[Total Sales]]-Tabla2[[#This Row],[Operating Profit]]</f>
        <v>134750</v>
      </c>
      <c r="N3119" s="6">
        <v>57750</v>
      </c>
      <c r="O3119" s="46">
        <f>Tabla2[[#This Row],[Operating Profit]]/Tabla2[[#This Row],[Total Sales]]</f>
        <v>0.3</v>
      </c>
      <c r="P3119" s="1" t="s">
        <v>17</v>
      </c>
    </row>
    <row r="3120" spans="1:16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3" t="str">
        <f>IFERROR(LEFT(Tabla2[[#This Row],[Product]],FIND(" ",Tabla2[[#This Row],[Product]])-3),Tabla2[[#This Row],[Product]])</f>
        <v>Men</v>
      </c>
      <c r="I3120" s="6">
        <v>30.000000000000011</v>
      </c>
      <c r="J3120" s="4">
        <v>3000</v>
      </c>
      <c r="K3120" s="6">
        <f>Tabla2[[#This Row],[Price per Unit]]*Tabla2[[#This Row],[Units Sold]]</f>
        <v>90000.000000000029</v>
      </c>
      <c r="L3120" s="52">
        <f>Tabla2[[#This Row],[Units Sold]]/Cálculos!$C$11</f>
        <v>1.210233248253936E-4</v>
      </c>
      <c r="M3120" s="6">
        <f>Tabla2[[#This Row],[Total Sales]]-Tabla2[[#This Row],[Operating Profit]]</f>
        <v>58500.000000000022</v>
      </c>
      <c r="N3120" s="6">
        <v>31500.000000000007</v>
      </c>
      <c r="O3120" s="46">
        <f>Tabla2[[#This Row],[Operating Profit]]/Tabla2[[#This Row],[Total Sales]]</f>
        <v>0.35</v>
      </c>
      <c r="P3120" s="1" t="s">
        <v>17</v>
      </c>
    </row>
    <row r="3121" spans="1:16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3" t="str">
        <f>IFERROR(LEFT(Tabla2[[#This Row],[Product]],FIND(" ",Tabla2[[#This Row],[Product]])-3),Tabla2[[#This Row],[Product]])</f>
        <v>Women</v>
      </c>
      <c r="I3121" s="6">
        <v>25.000000000000007</v>
      </c>
      <c r="J3121" s="4">
        <v>2000</v>
      </c>
      <c r="K3121" s="6">
        <f>Tabla2[[#This Row],[Price per Unit]]*Tabla2[[#This Row],[Units Sold]]</f>
        <v>50000.000000000015</v>
      </c>
      <c r="L3121" s="52">
        <f>Tabla2[[#This Row],[Units Sold]]/Cálculos!$C$11</f>
        <v>8.0682216550262393E-5</v>
      </c>
      <c r="M3121" s="6">
        <f>Tabla2[[#This Row],[Total Sales]]-Tabla2[[#This Row],[Operating Profit]]</f>
        <v>35000.000000000015</v>
      </c>
      <c r="N3121" s="6">
        <v>15000.000000000004</v>
      </c>
      <c r="O3121" s="46">
        <f>Tabla2[[#This Row],[Operating Profit]]/Tabla2[[#This Row],[Total Sales]]</f>
        <v>0.3</v>
      </c>
      <c r="P3121" s="1" t="s">
        <v>17</v>
      </c>
    </row>
    <row r="3122" spans="1:16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3" t="str">
        <f>IFERROR(LEFT(Tabla2[[#This Row],[Product]],FIND(" ",Tabla2[[#This Row],[Product]])-3),Tabla2[[#This Row],[Product]])</f>
        <v>Women</v>
      </c>
      <c r="I3122" s="6">
        <v>25.000000000000007</v>
      </c>
      <c r="J3122" s="4">
        <v>1750</v>
      </c>
      <c r="K3122" s="6">
        <f>Tabla2[[#This Row],[Price per Unit]]*Tabla2[[#This Row],[Units Sold]]</f>
        <v>43750.000000000015</v>
      </c>
      <c r="L3122" s="52">
        <f>Tabla2[[#This Row],[Units Sold]]/Cálculos!$C$11</f>
        <v>7.0596939481479604E-5</v>
      </c>
      <c r="M3122" s="6">
        <f>Tabla2[[#This Row],[Total Sales]]-Tabla2[[#This Row],[Operating Profit]]</f>
        <v>30625.000000000011</v>
      </c>
      <c r="N3122" s="6">
        <v>13125.000000000004</v>
      </c>
      <c r="O3122" s="46">
        <f>Tabla2[[#This Row],[Operating Profit]]/Tabla2[[#This Row],[Total Sales]]</f>
        <v>0.3</v>
      </c>
      <c r="P3122" s="1" t="s">
        <v>17</v>
      </c>
    </row>
    <row r="3123" spans="1:16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3" t="str">
        <f>IFERROR(LEFT(Tabla2[[#This Row],[Product]],FIND(" ",Tabla2[[#This Row],[Product]])-3),Tabla2[[#This Row],[Product]])</f>
        <v>Men</v>
      </c>
      <c r="I3123" s="6">
        <v>35</v>
      </c>
      <c r="J3123" s="4">
        <v>1750</v>
      </c>
      <c r="K3123" s="6">
        <f>Tabla2[[#This Row],[Price per Unit]]*Tabla2[[#This Row],[Units Sold]]</f>
        <v>61250</v>
      </c>
      <c r="L3123" s="52">
        <f>Tabla2[[#This Row],[Units Sold]]/Cálculos!$C$11</f>
        <v>7.0596939481479604E-5</v>
      </c>
      <c r="M3123" s="6">
        <f>Tabla2[[#This Row],[Total Sales]]-Tabla2[[#This Row],[Operating Profit]]</f>
        <v>30625</v>
      </c>
      <c r="N3123" s="6">
        <v>30625</v>
      </c>
      <c r="O3123" s="46">
        <f>Tabla2[[#This Row],[Operating Profit]]/Tabla2[[#This Row],[Total Sales]]</f>
        <v>0.5</v>
      </c>
      <c r="P3123" s="1" t="s">
        <v>17</v>
      </c>
    </row>
    <row r="3124" spans="1:16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3" t="str">
        <f>IFERROR(LEFT(Tabla2[[#This Row],[Product]],FIND(" ",Tabla2[[#This Row],[Product]])-3),Tabla2[[#This Row],[Product]])</f>
        <v>Women</v>
      </c>
      <c r="I3124" s="6">
        <v>55.000000000000007</v>
      </c>
      <c r="J3124" s="4">
        <v>3250</v>
      </c>
      <c r="K3124" s="6">
        <f>Tabla2[[#This Row],[Price per Unit]]*Tabla2[[#This Row],[Units Sold]]</f>
        <v>178750.00000000003</v>
      </c>
      <c r="L3124" s="52">
        <f>Tabla2[[#This Row],[Units Sold]]/Cálculos!$C$11</f>
        <v>1.3110860189417641E-4</v>
      </c>
      <c r="M3124" s="6">
        <f>Tabla2[[#This Row],[Total Sales]]-Tabla2[[#This Row],[Operating Profit]]</f>
        <v>107250.00000000001</v>
      </c>
      <c r="N3124" s="6">
        <v>71500.000000000015</v>
      </c>
      <c r="O3124" s="46">
        <f>Tabla2[[#This Row],[Operating Profit]]/Tabla2[[#This Row],[Total Sales]]</f>
        <v>0.4</v>
      </c>
      <c r="P3124" s="1" t="s">
        <v>17</v>
      </c>
    </row>
    <row r="3125" spans="1:16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3" t="str">
        <f>IFERROR(LEFT(Tabla2[[#This Row],[Product]],FIND(" ",Tabla2[[#This Row],[Product]])-3),Tabla2[[#This Row],[Product]])</f>
        <v>Men</v>
      </c>
      <c r="I3125" s="6">
        <v>50</v>
      </c>
      <c r="J3125" s="4">
        <v>5500</v>
      </c>
      <c r="K3125" s="6">
        <f>Tabla2[[#This Row],[Price per Unit]]*Tabla2[[#This Row],[Units Sold]]</f>
        <v>275000</v>
      </c>
      <c r="L3125" s="52">
        <f>Tabla2[[#This Row],[Units Sold]]/Cálculos!$C$11</f>
        <v>2.218760955132216E-4</v>
      </c>
      <c r="M3125" s="6">
        <f>Tabla2[[#This Row],[Total Sales]]-Tabla2[[#This Row],[Operating Profit]]</f>
        <v>192500</v>
      </c>
      <c r="N3125" s="6">
        <v>82500</v>
      </c>
      <c r="O3125" s="46">
        <f>Tabla2[[#This Row],[Operating Profit]]/Tabla2[[#This Row],[Total Sales]]</f>
        <v>0.3</v>
      </c>
      <c r="P3125" s="1" t="s">
        <v>17</v>
      </c>
    </row>
    <row r="3126" spans="1:16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3" t="str">
        <f>IFERROR(LEFT(Tabla2[[#This Row],[Product]],FIND(" ",Tabla2[[#This Row],[Product]])-3),Tabla2[[#This Row],[Product]])</f>
        <v>Men</v>
      </c>
      <c r="I3126" s="6">
        <v>45.000000000000007</v>
      </c>
      <c r="J3126" s="4">
        <v>3000</v>
      </c>
      <c r="K3126" s="6">
        <f>Tabla2[[#This Row],[Price per Unit]]*Tabla2[[#This Row],[Units Sold]]</f>
        <v>135000.00000000003</v>
      </c>
      <c r="L3126" s="52">
        <f>Tabla2[[#This Row],[Units Sold]]/Cálculos!$C$11</f>
        <v>1.210233248253936E-4</v>
      </c>
      <c r="M3126" s="6">
        <f>Tabla2[[#This Row],[Total Sales]]-Tabla2[[#This Row],[Operating Profit]]</f>
        <v>87750.000000000029</v>
      </c>
      <c r="N3126" s="6">
        <v>47250.000000000007</v>
      </c>
      <c r="O3126" s="46">
        <f>Tabla2[[#This Row],[Operating Profit]]/Tabla2[[#This Row],[Total Sales]]</f>
        <v>0.35</v>
      </c>
      <c r="P3126" s="1" t="s">
        <v>17</v>
      </c>
    </row>
    <row r="3127" spans="1:16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3" t="str">
        <f>IFERROR(LEFT(Tabla2[[#This Row],[Product]],FIND(" ",Tabla2[[#This Row],[Product]])-3),Tabla2[[#This Row],[Product]])</f>
        <v>Women</v>
      </c>
      <c r="I3127" s="6">
        <v>40</v>
      </c>
      <c r="J3127" s="4">
        <v>2250</v>
      </c>
      <c r="K3127" s="6">
        <f>Tabla2[[#This Row],[Price per Unit]]*Tabla2[[#This Row],[Units Sold]]</f>
        <v>90000</v>
      </c>
      <c r="L3127" s="52">
        <f>Tabla2[[#This Row],[Units Sold]]/Cálculos!$C$11</f>
        <v>9.0767493619045195E-5</v>
      </c>
      <c r="M3127" s="6">
        <f>Tabla2[[#This Row],[Total Sales]]-Tabla2[[#This Row],[Operating Profit]]</f>
        <v>63000</v>
      </c>
      <c r="N3127" s="6">
        <v>27000</v>
      </c>
      <c r="O3127" s="46">
        <f>Tabla2[[#This Row],[Operating Profit]]/Tabla2[[#This Row],[Total Sales]]</f>
        <v>0.3</v>
      </c>
      <c r="P3127" s="1" t="s">
        <v>17</v>
      </c>
    </row>
    <row r="3128" spans="1:16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3" t="str">
        <f>IFERROR(LEFT(Tabla2[[#This Row],[Product]],FIND(" ",Tabla2[[#This Row],[Product]])-3),Tabla2[[#This Row],[Product]])</f>
        <v>Women</v>
      </c>
      <c r="I3128" s="6">
        <v>40</v>
      </c>
      <c r="J3128" s="4">
        <v>1750</v>
      </c>
      <c r="K3128" s="6">
        <f>Tabla2[[#This Row],[Price per Unit]]*Tabla2[[#This Row],[Units Sold]]</f>
        <v>70000</v>
      </c>
      <c r="L3128" s="52">
        <f>Tabla2[[#This Row],[Units Sold]]/Cálculos!$C$11</f>
        <v>7.0596939481479604E-5</v>
      </c>
      <c r="M3128" s="6">
        <f>Tabla2[[#This Row],[Total Sales]]-Tabla2[[#This Row],[Operating Profit]]</f>
        <v>49000</v>
      </c>
      <c r="N3128" s="6">
        <v>21000</v>
      </c>
      <c r="O3128" s="46">
        <f>Tabla2[[#This Row],[Operating Profit]]/Tabla2[[#This Row],[Total Sales]]</f>
        <v>0.3</v>
      </c>
      <c r="P3128" s="1" t="s">
        <v>17</v>
      </c>
    </row>
    <row r="3129" spans="1:16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3" t="str">
        <f>IFERROR(LEFT(Tabla2[[#This Row],[Product]],FIND(" ",Tabla2[[#This Row],[Product]])-3),Tabla2[[#This Row],[Product]])</f>
        <v>Men</v>
      </c>
      <c r="I3129" s="6">
        <v>50</v>
      </c>
      <c r="J3129" s="4">
        <v>2000</v>
      </c>
      <c r="K3129" s="6">
        <f>Tabla2[[#This Row],[Price per Unit]]*Tabla2[[#This Row],[Units Sold]]</f>
        <v>100000</v>
      </c>
      <c r="L3129" s="52">
        <f>Tabla2[[#This Row],[Units Sold]]/Cálculos!$C$11</f>
        <v>8.0682216550262393E-5</v>
      </c>
      <c r="M3129" s="6">
        <f>Tabla2[[#This Row],[Total Sales]]-Tabla2[[#This Row],[Operating Profit]]</f>
        <v>50000</v>
      </c>
      <c r="N3129" s="6">
        <v>50000</v>
      </c>
      <c r="O3129" s="46">
        <f>Tabla2[[#This Row],[Operating Profit]]/Tabla2[[#This Row],[Total Sales]]</f>
        <v>0.5</v>
      </c>
      <c r="P3129" s="1" t="s">
        <v>17</v>
      </c>
    </row>
    <row r="3130" spans="1:16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3" t="str">
        <f>IFERROR(LEFT(Tabla2[[#This Row],[Product]],FIND(" ",Tabla2[[#This Row],[Product]])-3),Tabla2[[#This Row],[Product]])</f>
        <v>Women</v>
      </c>
      <c r="I3130" s="6">
        <v>55.000000000000007</v>
      </c>
      <c r="J3130" s="4">
        <v>3750</v>
      </c>
      <c r="K3130" s="6">
        <f>Tabla2[[#This Row],[Price per Unit]]*Tabla2[[#This Row],[Units Sold]]</f>
        <v>206250.00000000003</v>
      </c>
      <c r="L3130" s="52">
        <f>Tabla2[[#This Row],[Units Sold]]/Cálculos!$C$11</f>
        <v>1.5127915603174201E-4</v>
      </c>
      <c r="M3130" s="6">
        <f>Tabla2[[#This Row],[Total Sales]]-Tabla2[[#This Row],[Operating Profit]]</f>
        <v>123750.00000000001</v>
      </c>
      <c r="N3130" s="6">
        <v>82500.000000000015</v>
      </c>
      <c r="O3130" s="46">
        <f>Tabla2[[#This Row],[Operating Profit]]/Tabla2[[#This Row],[Total Sales]]</f>
        <v>0.4</v>
      </c>
      <c r="P3130" s="1" t="s">
        <v>17</v>
      </c>
    </row>
    <row r="3131" spans="1:16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3" t="str">
        <f>IFERROR(LEFT(Tabla2[[#This Row],[Product]],FIND(" ",Tabla2[[#This Row],[Product]])-3),Tabla2[[#This Row],[Product]])</f>
        <v>Men</v>
      </c>
      <c r="I3131" s="6">
        <v>50</v>
      </c>
      <c r="J3131" s="4">
        <v>5250</v>
      </c>
      <c r="K3131" s="6">
        <f>Tabla2[[#This Row],[Price per Unit]]*Tabla2[[#This Row],[Units Sold]]</f>
        <v>262500</v>
      </c>
      <c r="L3131" s="52">
        <f>Tabla2[[#This Row],[Units Sold]]/Cálculos!$C$11</f>
        <v>2.117908184444388E-4</v>
      </c>
      <c r="M3131" s="6">
        <f>Tabla2[[#This Row],[Total Sales]]-Tabla2[[#This Row],[Operating Profit]]</f>
        <v>183750</v>
      </c>
      <c r="N3131" s="6">
        <v>78750</v>
      </c>
      <c r="O3131" s="46">
        <f>Tabla2[[#This Row],[Operating Profit]]/Tabla2[[#This Row],[Total Sales]]</f>
        <v>0.3</v>
      </c>
      <c r="P3131" s="1" t="s">
        <v>17</v>
      </c>
    </row>
    <row r="3132" spans="1:16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3" t="str">
        <f>IFERROR(LEFT(Tabla2[[#This Row],[Product]],FIND(" ",Tabla2[[#This Row],[Product]])-3),Tabla2[[#This Row],[Product]])</f>
        <v>Men</v>
      </c>
      <c r="I3132" s="6">
        <v>45.000000000000007</v>
      </c>
      <c r="J3132" s="4">
        <v>3000</v>
      </c>
      <c r="K3132" s="6">
        <f>Tabla2[[#This Row],[Price per Unit]]*Tabla2[[#This Row],[Units Sold]]</f>
        <v>135000.00000000003</v>
      </c>
      <c r="L3132" s="52">
        <f>Tabla2[[#This Row],[Units Sold]]/Cálculos!$C$11</f>
        <v>1.210233248253936E-4</v>
      </c>
      <c r="M3132" s="6">
        <f>Tabla2[[#This Row],[Total Sales]]-Tabla2[[#This Row],[Operating Profit]]</f>
        <v>87750.000000000029</v>
      </c>
      <c r="N3132" s="6">
        <v>47250.000000000007</v>
      </c>
      <c r="O3132" s="46">
        <f>Tabla2[[#This Row],[Operating Profit]]/Tabla2[[#This Row],[Total Sales]]</f>
        <v>0.35</v>
      </c>
      <c r="P3132" s="1" t="s">
        <v>17</v>
      </c>
    </row>
    <row r="3133" spans="1:16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3" t="str">
        <f>IFERROR(LEFT(Tabla2[[#This Row],[Product]],FIND(" ",Tabla2[[#This Row],[Product]])-3),Tabla2[[#This Row],[Product]])</f>
        <v>Women</v>
      </c>
      <c r="I3133" s="6">
        <v>40</v>
      </c>
      <c r="J3133" s="4">
        <v>2250</v>
      </c>
      <c r="K3133" s="6">
        <f>Tabla2[[#This Row],[Price per Unit]]*Tabla2[[#This Row],[Units Sold]]</f>
        <v>90000</v>
      </c>
      <c r="L3133" s="52">
        <f>Tabla2[[#This Row],[Units Sold]]/Cálculos!$C$11</f>
        <v>9.0767493619045195E-5</v>
      </c>
      <c r="M3133" s="6">
        <f>Tabla2[[#This Row],[Total Sales]]-Tabla2[[#This Row],[Operating Profit]]</f>
        <v>63000</v>
      </c>
      <c r="N3133" s="6">
        <v>27000</v>
      </c>
      <c r="O3133" s="46">
        <f>Tabla2[[#This Row],[Operating Profit]]/Tabla2[[#This Row],[Total Sales]]</f>
        <v>0.3</v>
      </c>
      <c r="P3133" s="1" t="s">
        <v>17</v>
      </c>
    </row>
    <row r="3134" spans="1:16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3" t="str">
        <f>IFERROR(LEFT(Tabla2[[#This Row],[Product]],FIND(" ",Tabla2[[#This Row],[Product]])-3),Tabla2[[#This Row],[Product]])</f>
        <v>Women</v>
      </c>
      <c r="I3134" s="6">
        <v>40</v>
      </c>
      <c r="J3134" s="4">
        <v>2000</v>
      </c>
      <c r="K3134" s="6">
        <f>Tabla2[[#This Row],[Price per Unit]]*Tabla2[[#This Row],[Units Sold]]</f>
        <v>80000</v>
      </c>
      <c r="L3134" s="52">
        <f>Tabla2[[#This Row],[Units Sold]]/Cálculos!$C$11</f>
        <v>8.0682216550262393E-5</v>
      </c>
      <c r="M3134" s="6">
        <f>Tabla2[[#This Row],[Total Sales]]-Tabla2[[#This Row],[Operating Profit]]</f>
        <v>56000</v>
      </c>
      <c r="N3134" s="6">
        <v>24000</v>
      </c>
      <c r="O3134" s="46">
        <f>Tabla2[[#This Row],[Operating Profit]]/Tabla2[[#This Row],[Total Sales]]</f>
        <v>0.3</v>
      </c>
      <c r="P3134" s="1" t="s">
        <v>17</v>
      </c>
    </row>
    <row r="3135" spans="1:16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3" t="str">
        <f>IFERROR(LEFT(Tabla2[[#This Row],[Product]],FIND(" ",Tabla2[[#This Row],[Product]])-3),Tabla2[[#This Row],[Product]])</f>
        <v>Men</v>
      </c>
      <c r="I3135" s="6">
        <v>50</v>
      </c>
      <c r="J3135" s="4">
        <v>1750</v>
      </c>
      <c r="K3135" s="6">
        <f>Tabla2[[#This Row],[Price per Unit]]*Tabla2[[#This Row],[Units Sold]]</f>
        <v>87500</v>
      </c>
      <c r="L3135" s="52">
        <f>Tabla2[[#This Row],[Units Sold]]/Cálculos!$C$11</f>
        <v>7.0596939481479604E-5</v>
      </c>
      <c r="M3135" s="6">
        <f>Tabla2[[#This Row],[Total Sales]]-Tabla2[[#This Row],[Operating Profit]]</f>
        <v>43750</v>
      </c>
      <c r="N3135" s="6">
        <v>43750</v>
      </c>
      <c r="O3135" s="46">
        <f>Tabla2[[#This Row],[Operating Profit]]/Tabla2[[#This Row],[Total Sales]]</f>
        <v>0.5</v>
      </c>
      <c r="P3135" s="1" t="s">
        <v>17</v>
      </c>
    </row>
    <row r="3136" spans="1:16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3" t="str">
        <f>IFERROR(LEFT(Tabla2[[#This Row],[Product]],FIND(" ",Tabla2[[#This Row],[Product]])-3),Tabla2[[#This Row],[Product]])</f>
        <v>Women</v>
      </c>
      <c r="I3136" s="6">
        <v>55.000000000000007</v>
      </c>
      <c r="J3136" s="4">
        <v>3500</v>
      </c>
      <c r="K3136" s="6">
        <f>Tabla2[[#This Row],[Price per Unit]]*Tabla2[[#This Row],[Units Sold]]</f>
        <v>192500.00000000003</v>
      </c>
      <c r="L3136" s="52">
        <f>Tabla2[[#This Row],[Units Sold]]/Cálculos!$C$11</f>
        <v>1.4119387896295921E-4</v>
      </c>
      <c r="M3136" s="6">
        <f>Tabla2[[#This Row],[Total Sales]]-Tabla2[[#This Row],[Operating Profit]]</f>
        <v>115500.00000000001</v>
      </c>
      <c r="N3136" s="6">
        <v>77000.000000000015</v>
      </c>
      <c r="O3136" s="46">
        <f>Tabla2[[#This Row],[Operating Profit]]/Tabla2[[#This Row],[Total Sales]]</f>
        <v>0.4</v>
      </c>
      <c r="P3136" s="1" t="s">
        <v>17</v>
      </c>
    </row>
    <row r="3137" spans="1:16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3" t="str">
        <f>IFERROR(LEFT(Tabla2[[#This Row],[Product]],FIND(" ",Tabla2[[#This Row],[Product]])-3),Tabla2[[#This Row],[Product]])</f>
        <v>Men</v>
      </c>
      <c r="I3137" s="6">
        <v>35</v>
      </c>
      <c r="J3137" s="4">
        <v>4750</v>
      </c>
      <c r="K3137" s="6">
        <f>Tabla2[[#This Row],[Price per Unit]]*Tabla2[[#This Row],[Units Sold]]</f>
        <v>166250</v>
      </c>
      <c r="L3137" s="52">
        <f>Tabla2[[#This Row],[Units Sold]]/Cálculos!$C$11</f>
        <v>1.9162026430687319E-4</v>
      </c>
      <c r="M3137" s="6">
        <f>Tabla2[[#This Row],[Total Sales]]-Tabla2[[#This Row],[Operating Profit]]</f>
        <v>116375</v>
      </c>
      <c r="N3137" s="6">
        <v>49875</v>
      </c>
      <c r="O3137" s="46">
        <f>Tabla2[[#This Row],[Operating Profit]]/Tabla2[[#This Row],[Total Sales]]</f>
        <v>0.3</v>
      </c>
      <c r="P3137" s="1" t="s">
        <v>17</v>
      </c>
    </row>
    <row r="3138" spans="1:16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3" t="str">
        <f>IFERROR(LEFT(Tabla2[[#This Row],[Product]],FIND(" ",Tabla2[[#This Row],[Product]])-3),Tabla2[[#This Row],[Product]])</f>
        <v>Men</v>
      </c>
      <c r="I3138" s="6">
        <v>30.000000000000011</v>
      </c>
      <c r="J3138" s="4">
        <v>2500</v>
      </c>
      <c r="K3138" s="6">
        <f>Tabla2[[#This Row],[Price per Unit]]*Tabla2[[#This Row],[Units Sold]]</f>
        <v>75000.000000000029</v>
      </c>
      <c r="L3138" s="52">
        <f>Tabla2[[#This Row],[Units Sold]]/Cálculos!$C$11</f>
        <v>1.00852770687828E-4</v>
      </c>
      <c r="M3138" s="6">
        <f>Tabla2[[#This Row],[Total Sales]]-Tabla2[[#This Row],[Operating Profit]]</f>
        <v>48750.000000000022</v>
      </c>
      <c r="N3138" s="6">
        <v>26250.000000000007</v>
      </c>
      <c r="O3138" s="46">
        <f>Tabla2[[#This Row],[Operating Profit]]/Tabla2[[#This Row],[Total Sales]]</f>
        <v>0.35</v>
      </c>
      <c r="P3138" s="1" t="s">
        <v>17</v>
      </c>
    </row>
    <row r="3139" spans="1:16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3" t="str">
        <f>IFERROR(LEFT(Tabla2[[#This Row],[Product]],FIND(" ",Tabla2[[#This Row],[Product]])-3),Tabla2[[#This Row],[Product]])</f>
        <v>Women</v>
      </c>
      <c r="I3139" s="6">
        <v>25.000000000000007</v>
      </c>
      <c r="J3139" s="4">
        <v>1500</v>
      </c>
      <c r="K3139" s="6">
        <f>Tabla2[[#This Row],[Price per Unit]]*Tabla2[[#This Row],[Units Sold]]</f>
        <v>37500.000000000007</v>
      </c>
      <c r="L3139" s="52">
        <f>Tabla2[[#This Row],[Units Sold]]/Cálculos!$C$11</f>
        <v>6.0511662412696801E-5</v>
      </c>
      <c r="M3139" s="6">
        <f>Tabla2[[#This Row],[Total Sales]]-Tabla2[[#This Row],[Operating Profit]]</f>
        <v>26250.000000000007</v>
      </c>
      <c r="N3139" s="6">
        <v>11250.000000000002</v>
      </c>
      <c r="O3139" s="46">
        <f>Tabla2[[#This Row],[Operating Profit]]/Tabla2[[#This Row],[Total Sales]]</f>
        <v>0.3</v>
      </c>
      <c r="P3139" s="1" t="s">
        <v>17</v>
      </c>
    </row>
    <row r="3140" spans="1:16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3" t="str">
        <f>IFERROR(LEFT(Tabla2[[#This Row],[Product]],FIND(" ",Tabla2[[#This Row],[Product]])-3),Tabla2[[#This Row],[Product]])</f>
        <v>Women</v>
      </c>
      <c r="I3140" s="6">
        <v>25.000000000000007</v>
      </c>
      <c r="J3140" s="4">
        <v>1250</v>
      </c>
      <c r="K3140" s="6">
        <f>Tabla2[[#This Row],[Price per Unit]]*Tabla2[[#This Row],[Units Sold]]</f>
        <v>31250.000000000007</v>
      </c>
      <c r="L3140" s="52">
        <f>Tabla2[[#This Row],[Units Sold]]/Cálculos!$C$11</f>
        <v>5.0426385343913999E-5</v>
      </c>
      <c r="M3140" s="6">
        <f>Tabla2[[#This Row],[Total Sales]]-Tabla2[[#This Row],[Operating Profit]]</f>
        <v>21875.000000000007</v>
      </c>
      <c r="N3140" s="6">
        <v>9375.0000000000018</v>
      </c>
      <c r="O3140" s="46">
        <f>Tabla2[[#This Row],[Operating Profit]]/Tabla2[[#This Row],[Total Sales]]</f>
        <v>0.3</v>
      </c>
      <c r="P3140" s="1" t="s">
        <v>17</v>
      </c>
    </row>
    <row r="3141" spans="1:16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3" t="str">
        <f>IFERROR(LEFT(Tabla2[[#This Row],[Product]],FIND(" ",Tabla2[[#This Row],[Product]])-3),Tabla2[[#This Row],[Product]])</f>
        <v>Men</v>
      </c>
      <c r="I3141" s="6">
        <v>35</v>
      </c>
      <c r="J3141" s="4">
        <v>1250</v>
      </c>
      <c r="K3141" s="6">
        <f>Tabla2[[#This Row],[Price per Unit]]*Tabla2[[#This Row],[Units Sold]]</f>
        <v>43750</v>
      </c>
      <c r="L3141" s="52">
        <f>Tabla2[[#This Row],[Units Sold]]/Cálculos!$C$11</f>
        <v>5.0426385343913999E-5</v>
      </c>
      <c r="M3141" s="6">
        <f>Tabla2[[#This Row],[Total Sales]]-Tabla2[[#This Row],[Operating Profit]]</f>
        <v>21875</v>
      </c>
      <c r="N3141" s="6">
        <v>21875</v>
      </c>
      <c r="O3141" s="46">
        <f>Tabla2[[#This Row],[Operating Profit]]/Tabla2[[#This Row],[Total Sales]]</f>
        <v>0.5</v>
      </c>
      <c r="P3141" s="1" t="s">
        <v>17</v>
      </c>
    </row>
    <row r="3142" spans="1:16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3" t="str">
        <f>IFERROR(LEFT(Tabla2[[#This Row],[Product]],FIND(" ",Tabla2[[#This Row],[Product]])-3),Tabla2[[#This Row],[Product]])</f>
        <v>Women</v>
      </c>
      <c r="I3142" s="6">
        <v>40</v>
      </c>
      <c r="J3142" s="4">
        <v>2000</v>
      </c>
      <c r="K3142" s="6">
        <f>Tabla2[[#This Row],[Price per Unit]]*Tabla2[[#This Row],[Units Sold]]</f>
        <v>80000</v>
      </c>
      <c r="L3142" s="52">
        <f>Tabla2[[#This Row],[Units Sold]]/Cálculos!$C$11</f>
        <v>8.0682216550262393E-5</v>
      </c>
      <c r="M3142" s="6">
        <f>Tabla2[[#This Row],[Total Sales]]-Tabla2[[#This Row],[Operating Profit]]</f>
        <v>48000</v>
      </c>
      <c r="N3142" s="6">
        <v>32000</v>
      </c>
      <c r="O3142" s="46">
        <f>Tabla2[[#This Row],[Operating Profit]]/Tabla2[[#This Row],[Total Sales]]</f>
        <v>0.4</v>
      </c>
      <c r="P3142" s="1" t="s">
        <v>17</v>
      </c>
    </row>
    <row r="3143" spans="1:16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3" t="str">
        <f>IFERROR(LEFT(Tabla2[[#This Row],[Product]],FIND(" ",Tabla2[[#This Row],[Product]])-3),Tabla2[[#This Row],[Product]])</f>
        <v>Men</v>
      </c>
      <c r="I3143" s="6">
        <v>44.999999999999993</v>
      </c>
      <c r="J3143" s="4">
        <v>3750</v>
      </c>
      <c r="K3143" s="6">
        <f>Tabla2[[#This Row],[Price per Unit]]*Tabla2[[#This Row],[Units Sold]]</f>
        <v>168749.99999999997</v>
      </c>
      <c r="L3143" s="52">
        <f>Tabla2[[#This Row],[Units Sold]]/Cálculos!$C$11</f>
        <v>1.5127915603174201E-4</v>
      </c>
      <c r="M3143" s="6">
        <f>Tabla2[[#This Row],[Total Sales]]-Tabla2[[#This Row],[Operating Profit]]</f>
        <v>118124.99999999997</v>
      </c>
      <c r="N3143" s="6">
        <v>50624.999999999993</v>
      </c>
      <c r="O3143" s="46">
        <f>Tabla2[[#This Row],[Operating Profit]]/Tabla2[[#This Row],[Total Sales]]</f>
        <v>0.3</v>
      </c>
      <c r="P3143" s="1" t="s">
        <v>17</v>
      </c>
    </row>
    <row r="3144" spans="1:16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3" t="str">
        <f>IFERROR(LEFT(Tabla2[[#This Row],[Product]],FIND(" ",Tabla2[[#This Row],[Product]])-3),Tabla2[[#This Row],[Product]])</f>
        <v>Men</v>
      </c>
      <c r="I3144" s="6">
        <v>35</v>
      </c>
      <c r="J3144" s="4">
        <v>2250</v>
      </c>
      <c r="K3144" s="6">
        <f>Tabla2[[#This Row],[Price per Unit]]*Tabla2[[#This Row],[Units Sold]]</f>
        <v>78750</v>
      </c>
      <c r="L3144" s="52">
        <f>Tabla2[[#This Row],[Units Sold]]/Cálculos!$C$11</f>
        <v>9.0767493619045195E-5</v>
      </c>
      <c r="M3144" s="6">
        <f>Tabla2[[#This Row],[Total Sales]]-Tabla2[[#This Row],[Operating Profit]]</f>
        <v>51187.5</v>
      </c>
      <c r="N3144" s="6">
        <v>27562.5</v>
      </c>
      <c r="O3144" s="46">
        <f>Tabla2[[#This Row],[Operating Profit]]/Tabla2[[#This Row],[Total Sales]]</f>
        <v>0.35</v>
      </c>
      <c r="P3144" s="1" t="s">
        <v>17</v>
      </c>
    </row>
    <row r="3145" spans="1:16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3" t="str">
        <f>IFERROR(LEFT(Tabla2[[#This Row],[Product]],FIND(" ",Tabla2[[#This Row],[Product]])-3),Tabla2[[#This Row],[Product]])</f>
        <v>Women</v>
      </c>
      <c r="I3145" s="6">
        <v>35</v>
      </c>
      <c r="J3145" s="4">
        <v>1250</v>
      </c>
      <c r="K3145" s="6">
        <f>Tabla2[[#This Row],[Price per Unit]]*Tabla2[[#This Row],[Units Sold]]</f>
        <v>43750</v>
      </c>
      <c r="L3145" s="52">
        <f>Tabla2[[#This Row],[Units Sold]]/Cálculos!$C$11</f>
        <v>5.0426385343913999E-5</v>
      </c>
      <c r="M3145" s="6">
        <f>Tabla2[[#This Row],[Total Sales]]-Tabla2[[#This Row],[Operating Profit]]</f>
        <v>30625</v>
      </c>
      <c r="N3145" s="6">
        <v>13125</v>
      </c>
      <c r="O3145" s="46">
        <f>Tabla2[[#This Row],[Operating Profit]]/Tabla2[[#This Row],[Total Sales]]</f>
        <v>0.3</v>
      </c>
      <c r="P3145" s="1" t="s">
        <v>17</v>
      </c>
    </row>
    <row r="3146" spans="1:16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3" t="str">
        <f>IFERROR(LEFT(Tabla2[[#This Row],[Product]],FIND(" ",Tabla2[[#This Row],[Product]])-3),Tabla2[[#This Row],[Product]])</f>
        <v>Women</v>
      </c>
      <c r="I3146" s="6">
        <v>35</v>
      </c>
      <c r="J3146" s="4">
        <v>1250</v>
      </c>
      <c r="K3146" s="6">
        <f>Tabla2[[#This Row],[Price per Unit]]*Tabla2[[#This Row],[Units Sold]]</f>
        <v>43750</v>
      </c>
      <c r="L3146" s="52">
        <f>Tabla2[[#This Row],[Units Sold]]/Cálculos!$C$11</f>
        <v>5.0426385343913999E-5</v>
      </c>
      <c r="M3146" s="6">
        <f>Tabla2[[#This Row],[Total Sales]]-Tabla2[[#This Row],[Operating Profit]]</f>
        <v>30625</v>
      </c>
      <c r="N3146" s="6">
        <v>13125</v>
      </c>
      <c r="O3146" s="46">
        <f>Tabla2[[#This Row],[Operating Profit]]/Tabla2[[#This Row],[Total Sales]]</f>
        <v>0.3</v>
      </c>
      <c r="P3146" s="1" t="s">
        <v>17</v>
      </c>
    </row>
    <row r="3147" spans="1:16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3" t="str">
        <f>IFERROR(LEFT(Tabla2[[#This Row],[Product]],FIND(" ",Tabla2[[#This Row],[Product]])-3),Tabla2[[#This Row],[Product]])</f>
        <v>Men</v>
      </c>
      <c r="I3147" s="6">
        <v>44.999999999999993</v>
      </c>
      <c r="J3147" s="4">
        <v>1250</v>
      </c>
      <c r="K3147" s="6">
        <f>Tabla2[[#This Row],[Price per Unit]]*Tabla2[[#This Row],[Units Sold]]</f>
        <v>56249.999999999993</v>
      </c>
      <c r="L3147" s="52">
        <f>Tabla2[[#This Row],[Units Sold]]/Cálculos!$C$11</f>
        <v>5.0426385343913999E-5</v>
      </c>
      <c r="M3147" s="6">
        <f>Tabla2[[#This Row],[Total Sales]]-Tabla2[[#This Row],[Operating Profit]]</f>
        <v>28124.999999999996</v>
      </c>
      <c r="N3147" s="6">
        <v>28124.999999999996</v>
      </c>
      <c r="O3147" s="46">
        <f>Tabla2[[#This Row],[Operating Profit]]/Tabla2[[#This Row],[Total Sales]]</f>
        <v>0.5</v>
      </c>
      <c r="P3147" s="1" t="s">
        <v>17</v>
      </c>
    </row>
    <row r="3148" spans="1:16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3" t="str">
        <f>IFERROR(LEFT(Tabla2[[#This Row],[Product]],FIND(" ",Tabla2[[#This Row],[Product]])-3),Tabla2[[#This Row],[Product]])</f>
        <v>Women</v>
      </c>
      <c r="I3148" s="6">
        <v>49.999999999999986</v>
      </c>
      <c r="J3148" s="4">
        <v>2500</v>
      </c>
      <c r="K3148" s="6">
        <f>Tabla2[[#This Row],[Price per Unit]]*Tabla2[[#This Row],[Units Sold]]</f>
        <v>124999.99999999997</v>
      </c>
      <c r="L3148" s="52">
        <f>Tabla2[[#This Row],[Units Sold]]/Cálculos!$C$11</f>
        <v>1.00852770687828E-4</v>
      </c>
      <c r="M3148" s="6">
        <f>Tabla2[[#This Row],[Total Sales]]-Tabla2[[#This Row],[Operating Profit]]</f>
        <v>74999.999999999971</v>
      </c>
      <c r="N3148" s="6">
        <v>49999.999999999993</v>
      </c>
      <c r="O3148" s="46">
        <f>Tabla2[[#This Row],[Operating Profit]]/Tabla2[[#This Row],[Total Sales]]</f>
        <v>0.4</v>
      </c>
      <c r="P3148" s="1" t="s">
        <v>17</v>
      </c>
    </row>
    <row r="3149" spans="1:16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3" t="str">
        <f>IFERROR(LEFT(Tabla2[[#This Row],[Product]],FIND(" ",Tabla2[[#This Row],[Product]])-3),Tabla2[[#This Row],[Product]])</f>
        <v>Men</v>
      </c>
      <c r="I3149" s="6">
        <v>44.999999999999993</v>
      </c>
      <c r="J3149" s="4">
        <v>4000</v>
      </c>
      <c r="K3149" s="6">
        <f>Tabla2[[#This Row],[Price per Unit]]*Tabla2[[#This Row],[Units Sold]]</f>
        <v>179999.99999999997</v>
      </c>
      <c r="L3149" s="52">
        <f>Tabla2[[#This Row],[Units Sold]]/Cálculos!$C$11</f>
        <v>1.6136443310052479E-4</v>
      </c>
      <c r="M3149" s="6">
        <f>Tabla2[[#This Row],[Total Sales]]-Tabla2[[#This Row],[Operating Profit]]</f>
        <v>125999.99999999997</v>
      </c>
      <c r="N3149" s="6">
        <v>53999.999999999993</v>
      </c>
      <c r="O3149" s="46">
        <f>Tabla2[[#This Row],[Operating Profit]]/Tabla2[[#This Row],[Total Sales]]</f>
        <v>0.3</v>
      </c>
      <c r="P3149" s="1" t="s">
        <v>17</v>
      </c>
    </row>
    <row r="3150" spans="1:16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3" t="str">
        <f>IFERROR(LEFT(Tabla2[[#This Row],[Product]],FIND(" ",Tabla2[[#This Row],[Product]])-3),Tabla2[[#This Row],[Product]])</f>
        <v>Men</v>
      </c>
      <c r="I3150" s="6">
        <v>35</v>
      </c>
      <c r="J3150" s="4">
        <v>3000</v>
      </c>
      <c r="K3150" s="6">
        <f>Tabla2[[#This Row],[Price per Unit]]*Tabla2[[#This Row],[Units Sold]]</f>
        <v>105000</v>
      </c>
      <c r="L3150" s="52">
        <f>Tabla2[[#This Row],[Units Sold]]/Cálculos!$C$11</f>
        <v>1.210233248253936E-4</v>
      </c>
      <c r="M3150" s="6">
        <f>Tabla2[[#This Row],[Total Sales]]-Tabla2[[#This Row],[Operating Profit]]</f>
        <v>68250</v>
      </c>
      <c r="N3150" s="6">
        <v>36750</v>
      </c>
      <c r="O3150" s="46">
        <f>Tabla2[[#This Row],[Operating Profit]]/Tabla2[[#This Row],[Total Sales]]</f>
        <v>0.35</v>
      </c>
      <c r="P3150" s="1" t="s">
        <v>17</v>
      </c>
    </row>
    <row r="3151" spans="1:16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3" t="str">
        <f>IFERROR(LEFT(Tabla2[[#This Row],[Product]],FIND(" ",Tabla2[[#This Row],[Product]])-3),Tabla2[[#This Row],[Product]])</f>
        <v>Women</v>
      </c>
      <c r="I3151" s="6">
        <v>35</v>
      </c>
      <c r="J3151" s="4">
        <v>2450</v>
      </c>
      <c r="K3151" s="6">
        <f>Tabla2[[#This Row],[Price per Unit]]*Tabla2[[#This Row],[Units Sold]]</f>
        <v>85750</v>
      </c>
      <c r="L3151" s="52">
        <f>Tabla2[[#This Row],[Units Sold]]/Cálculos!$C$11</f>
        <v>9.8835715274071443E-5</v>
      </c>
      <c r="M3151" s="6">
        <f>Tabla2[[#This Row],[Total Sales]]-Tabla2[[#This Row],[Operating Profit]]</f>
        <v>60025</v>
      </c>
      <c r="N3151" s="6">
        <v>25725</v>
      </c>
      <c r="O3151" s="46">
        <f>Tabla2[[#This Row],[Operating Profit]]/Tabla2[[#This Row],[Total Sales]]</f>
        <v>0.3</v>
      </c>
      <c r="P3151" s="1" t="s">
        <v>17</v>
      </c>
    </row>
    <row r="3152" spans="1:16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3" t="str">
        <f>IFERROR(LEFT(Tabla2[[#This Row],[Product]],FIND(" ",Tabla2[[#This Row],[Product]])-3),Tabla2[[#This Row],[Product]])</f>
        <v>Women</v>
      </c>
      <c r="I3152" s="6">
        <v>35</v>
      </c>
      <c r="J3152" s="4">
        <v>2250</v>
      </c>
      <c r="K3152" s="6">
        <f>Tabla2[[#This Row],[Price per Unit]]*Tabla2[[#This Row],[Units Sold]]</f>
        <v>78750</v>
      </c>
      <c r="L3152" s="52">
        <f>Tabla2[[#This Row],[Units Sold]]/Cálculos!$C$11</f>
        <v>9.0767493619045195E-5</v>
      </c>
      <c r="M3152" s="6">
        <f>Tabla2[[#This Row],[Total Sales]]-Tabla2[[#This Row],[Operating Profit]]</f>
        <v>55125</v>
      </c>
      <c r="N3152" s="6">
        <v>23625</v>
      </c>
      <c r="O3152" s="46">
        <f>Tabla2[[#This Row],[Operating Profit]]/Tabla2[[#This Row],[Total Sales]]</f>
        <v>0.3</v>
      </c>
      <c r="P3152" s="1" t="s">
        <v>17</v>
      </c>
    </row>
    <row r="3153" spans="1:16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3" t="str">
        <f>IFERROR(LEFT(Tabla2[[#This Row],[Product]],FIND(" ",Tabla2[[#This Row],[Product]])-3),Tabla2[[#This Row],[Product]])</f>
        <v>Men</v>
      </c>
      <c r="I3153" s="6">
        <v>60</v>
      </c>
      <c r="J3153" s="4">
        <v>2000</v>
      </c>
      <c r="K3153" s="6">
        <f>Tabla2[[#This Row],[Price per Unit]]*Tabla2[[#This Row],[Units Sold]]</f>
        <v>120000</v>
      </c>
      <c r="L3153" s="52">
        <f>Tabla2[[#This Row],[Units Sold]]/Cálculos!$C$11</f>
        <v>8.0682216550262393E-5</v>
      </c>
      <c r="M3153" s="6">
        <f>Tabla2[[#This Row],[Total Sales]]-Tabla2[[#This Row],[Operating Profit]]</f>
        <v>60000</v>
      </c>
      <c r="N3153" s="6">
        <v>60000</v>
      </c>
      <c r="O3153" s="46">
        <f>Tabla2[[#This Row],[Operating Profit]]/Tabla2[[#This Row],[Total Sales]]</f>
        <v>0.5</v>
      </c>
      <c r="P3153" s="1" t="s">
        <v>17</v>
      </c>
    </row>
    <row r="3154" spans="1:16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3" t="str">
        <f>IFERROR(LEFT(Tabla2[[#This Row],[Product]],FIND(" ",Tabla2[[#This Row],[Product]])-3),Tabla2[[#This Row],[Product]])</f>
        <v>Women</v>
      </c>
      <c r="I3154" s="6">
        <v>64.999999999999986</v>
      </c>
      <c r="J3154" s="4">
        <v>3000</v>
      </c>
      <c r="K3154" s="6">
        <f>Tabla2[[#This Row],[Price per Unit]]*Tabla2[[#This Row],[Units Sold]]</f>
        <v>194999.99999999997</v>
      </c>
      <c r="L3154" s="52">
        <f>Tabla2[[#This Row],[Units Sold]]/Cálculos!$C$11</f>
        <v>1.210233248253936E-4</v>
      </c>
      <c r="M3154" s="6">
        <f>Tabla2[[#This Row],[Total Sales]]-Tabla2[[#This Row],[Operating Profit]]</f>
        <v>116999.99999999999</v>
      </c>
      <c r="N3154" s="6">
        <v>77999.999999999985</v>
      </c>
      <c r="O3154" s="46">
        <f>Tabla2[[#This Row],[Operating Profit]]/Tabla2[[#This Row],[Total Sales]]</f>
        <v>0.39999999999999997</v>
      </c>
      <c r="P3154" s="1" t="s">
        <v>17</v>
      </c>
    </row>
    <row r="3155" spans="1:16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3" t="str">
        <f>IFERROR(LEFT(Tabla2[[#This Row],[Product]],FIND(" ",Tabla2[[#This Row],[Product]])-3),Tabla2[[#This Row],[Product]])</f>
        <v>Men</v>
      </c>
      <c r="I3155" s="6">
        <v>60</v>
      </c>
      <c r="J3155" s="4">
        <v>5500</v>
      </c>
      <c r="K3155" s="6">
        <f>Tabla2[[#This Row],[Price per Unit]]*Tabla2[[#This Row],[Units Sold]]</f>
        <v>330000</v>
      </c>
      <c r="L3155" s="52">
        <f>Tabla2[[#This Row],[Units Sold]]/Cálculos!$C$11</f>
        <v>2.218760955132216E-4</v>
      </c>
      <c r="M3155" s="6">
        <f>Tabla2[[#This Row],[Total Sales]]-Tabla2[[#This Row],[Operating Profit]]</f>
        <v>231000</v>
      </c>
      <c r="N3155" s="6">
        <v>99000</v>
      </c>
      <c r="O3155" s="46">
        <f>Tabla2[[#This Row],[Operating Profit]]/Tabla2[[#This Row],[Total Sales]]</f>
        <v>0.3</v>
      </c>
      <c r="P3155" s="1" t="s">
        <v>17</v>
      </c>
    </row>
    <row r="3156" spans="1:16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3" t="str">
        <f>IFERROR(LEFT(Tabla2[[#This Row],[Product]],FIND(" ",Tabla2[[#This Row],[Product]])-3),Tabla2[[#This Row],[Product]])</f>
        <v>Men</v>
      </c>
      <c r="I3156" s="6">
        <v>50</v>
      </c>
      <c r="J3156" s="4">
        <v>3500</v>
      </c>
      <c r="K3156" s="6">
        <f>Tabla2[[#This Row],[Price per Unit]]*Tabla2[[#This Row],[Units Sold]]</f>
        <v>175000</v>
      </c>
      <c r="L3156" s="52">
        <f>Tabla2[[#This Row],[Units Sold]]/Cálculos!$C$11</f>
        <v>1.4119387896295921E-4</v>
      </c>
      <c r="M3156" s="6">
        <f>Tabla2[[#This Row],[Total Sales]]-Tabla2[[#This Row],[Operating Profit]]</f>
        <v>113750</v>
      </c>
      <c r="N3156" s="6">
        <v>61249.999999999993</v>
      </c>
      <c r="O3156" s="46">
        <f>Tabla2[[#This Row],[Operating Profit]]/Tabla2[[#This Row],[Total Sales]]</f>
        <v>0.35</v>
      </c>
      <c r="P3156" s="1" t="s">
        <v>17</v>
      </c>
    </row>
    <row r="3157" spans="1:16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3" t="str">
        <f>IFERROR(LEFT(Tabla2[[#This Row],[Product]],FIND(" ",Tabla2[[#This Row],[Product]])-3),Tabla2[[#This Row],[Product]])</f>
        <v>Women</v>
      </c>
      <c r="I3157" s="6">
        <v>50</v>
      </c>
      <c r="J3157" s="4">
        <v>3000</v>
      </c>
      <c r="K3157" s="6">
        <f>Tabla2[[#This Row],[Price per Unit]]*Tabla2[[#This Row],[Units Sold]]</f>
        <v>150000</v>
      </c>
      <c r="L3157" s="52">
        <f>Tabla2[[#This Row],[Units Sold]]/Cálculos!$C$11</f>
        <v>1.210233248253936E-4</v>
      </c>
      <c r="M3157" s="6">
        <f>Tabla2[[#This Row],[Total Sales]]-Tabla2[[#This Row],[Operating Profit]]</f>
        <v>105000</v>
      </c>
      <c r="N3157" s="6">
        <v>45000</v>
      </c>
      <c r="O3157" s="46">
        <f>Tabla2[[#This Row],[Operating Profit]]/Tabla2[[#This Row],[Total Sales]]</f>
        <v>0.3</v>
      </c>
      <c r="P3157" s="1" t="s">
        <v>17</v>
      </c>
    </row>
    <row r="3158" spans="1:16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3" t="str">
        <f>IFERROR(LEFT(Tabla2[[#This Row],[Product]],FIND(" ",Tabla2[[#This Row],[Product]])-3),Tabla2[[#This Row],[Product]])</f>
        <v>Women</v>
      </c>
      <c r="I3158" s="6">
        <v>50</v>
      </c>
      <c r="J3158" s="4">
        <v>2500</v>
      </c>
      <c r="K3158" s="6">
        <f>Tabla2[[#This Row],[Price per Unit]]*Tabla2[[#This Row],[Units Sold]]</f>
        <v>125000</v>
      </c>
      <c r="L3158" s="52">
        <f>Tabla2[[#This Row],[Units Sold]]/Cálculos!$C$11</f>
        <v>1.00852770687828E-4</v>
      </c>
      <c r="M3158" s="6">
        <f>Tabla2[[#This Row],[Total Sales]]-Tabla2[[#This Row],[Operating Profit]]</f>
        <v>87500</v>
      </c>
      <c r="N3158" s="6">
        <v>37500</v>
      </c>
      <c r="O3158" s="46">
        <f>Tabla2[[#This Row],[Operating Profit]]/Tabla2[[#This Row],[Total Sales]]</f>
        <v>0.3</v>
      </c>
      <c r="P3158" s="1" t="s">
        <v>17</v>
      </c>
    </row>
    <row r="3159" spans="1:16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3" t="str">
        <f>IFERROR(LEFT(Tabla2[[#This Row],[Product]],FIND(" ",Tabla2[[#This Row],[Product]])-3),Tabla2[[#This Row],[Product]])</f>
        <v>Men</v>
      </c>
      <c r="I3159" s="6">
        <v>60</v>
      </c>
      <c r="J3159" s="4">
        <v>2500</v>
      </c>
      <c r="K3159" s="6">
        <f>Tabla2[[#This Row],[Price per Unit]]*Tabla2[[#This Row],[Units Sold]]</f>
        <v>150000</v>
      </c>
      <c r="L3159" s="52">
        <f>Tabla2[[#This Row],[Units Sold]]/Cálculos!$C$11</f>
        <v>1.00852770687828E-4</v>
      </c>
      <c r="M3159" s="6">
        <f>Tabla2[[#This Row],[Total Sales]]-Tabla2[[#This Row],[Operating Profit]]</f>
        <v>75000</v>
      </c>
      <c r="N3159" s="6">
        <v>75000</v>
      </c>
      <c r="O3159" s="46">
        <f>Tabla2[[#This Row],[Operating Profit]]/Tabla2[[#This Row],[Total Sales]]</f>
        <v>0.5</v>
      </c>
      <c r="P3159" s="1" t="s">
        <v>17</v>
      </c>
    </row>
    <row r="3160" spans="1:16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3" t="str">
        <f>IFERROR(LEFT(Tabla2[[#This Row],[Product]],FIND(" ",Tabla2[[#This Row],[Product]])-3),Tabla2[[#This Row],[Product]])</f>
        <v>Women</v>
      </c>
      <c r="I3160" s="6">
        <v>64.999999999999986</v>
      </c>
      <c r="J3160" s="4">
        <v>3500</v>
      </c>
      <c r="K3160" s="6">
        <f>Tabla2[[#This Row],[Price per Unit]]*Tabla2[[#This Row],[Units Sold]]</f>
        <v>227499.99999999994</v>
      </c>
      <c r="L3160" s="52">
        <f>Tabla2[[#This Row],[Units Sold]]/Cálculos!$C$11</f>
        <v>1.4119387896295921E-4</v>
      </c>
      <c r="M3160" s="6">
        <f>Tabla2[[#This Row],[Total Sales]]-Tabla2[[#This Row],[Operating Profit]]</f>
        <v>136499.99999999994</v>
      </c>
      <c r="N3160" s="6">
        <v>90999.999999999985</v>
      </c>
      <c r="O3160" s="46">
        <f>Tabla2[[#This Row],[Operating Profit]]/Tabla2[[#This Row],[Total Sales]]</f>
        <v>0.4</v>
      </c>
      <c r="P3160" s="1" t="s">
        <v>17</v>
      </c>
    </row>
    <row r="3161" spans="1:16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3" t="str">
        <f>IFERROR(LEFT(Tabla2[[#This Row],[Product]],FIND(" ",Tabla2[[#This Row],[Product]])-3),Tabla2[[#This Row],[Product]])</f>
        <v>Men</v>
      </c>
      <c r="I3161" s="6">
        <v>35</v>
      </c>
      <c r="J3161" s="4">
        <v>5000</v>
      </c>
      <c r="K3161" s="6">
        <f>Tabla2[[#This Row],[Price per Unit]]*Tabla2[[#This Row],[Units Sold]]</f>
        <v>175000</v>
      </c>
      <c r="L3161" s="52">
        <f>Tabla2[[#This Row],[Units Sold]]/Cálculos!$C$11</f>
        <v>2.01705541375656E-4</v>
      </c>
      <c r="M3161" s="6">
        <f>Tabla2[[#This Row],[Total Sales]]-Tabla2[[#This Row],[Operating Profit]]</f>
        <v>105000</v>
      </c>
      <c r="N3161" s="6">
        <v>70000</v>
      </c>
      <c r="O3161" s="46">
        <f>Tabla2[[#This Row],[Operating Profit]]/Tabla2[[#This Row],[Total Sales]]</f>
        <v>0.4</v>
      </c>
      <c r="P3161" s="1" t="s">
        <v>17</v>
      </c>
    </row>
    <row r="3162" spans="1:16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3" t="str">
        <f>IFERROR(LEFT(Tabla2[[#This Row],[Product]],FIND(" ",Tabla2[[#This Row],[Product]])-3),Tabla2[[#This Row],[Product]])</f>
        <v>Men</v>
      </c>
      <c r="I3162" s="6">
        <v>35</v>
      </c>
      <c r="J3162" s="4">
        <v>3000</v>
      </c>
      <c r="K3162" s="6">
        <f>Tabla2[[#This Row],[Price per Unit]]*Tabla2[[#This Row],[Units Sold]]</f>
        <v>105000</v>
      </c>
      <c r="L3162" s="52">
        <f>Tabla2[[#This Row],[Units Sold]]/Cálculos!$C$11</f>
        <v>1.210233248253936E-4</v>
      </c>
      <c r="M3162" s="6">
        <f>Tabla2[[#This Row],[Total Sales]]-Tabla2[[#This Row],[Operating Profit]]</f>
        <v>63000</v>
      </c>
      <c r="N3162" s="6">
        <v>42000</v>
      </c>
      <c r="O3162" s="46">
        <f>Tabla2[[#This Row],[Operating Profit]]/Tabla2[[#This Row],[Total Sales]]</f>
        <v>0.4</v>
      </c>
      <c r="P3162" s="1" t="s">
        <v>17</v>
      </c>
    </row>
    <row r="3163" spans="1:16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3" t="str">
        <f>IFERROR(LEFT(Tabla2[[#This Row],[Product]],FIND(" ",Tabla2[[#This Row],[Product]])-3),Tabla2[[#This Row],[Product]])</f>
        <v>Women</v>
      </c>
      <c r="I3163" s="6">
        <v>25.000000000000007</v>
      </c>
      <c r="J3163" s="4">
        <v>3000</v>
      </c>
      <c r="K3163" s="6">
        <f>Tabla2[[#This Row],[Price per Unit]]*Tabla2[[#This Row],[Units Sold]]</f>
        <v>75000.000000000015</v>
      </c>
      <c r="L3163" s="52">
        <f>Tabla2[[#This Row],[Units Sold]]/Cálculos!$C$11</f>
        <v>1.210233248253936E-4</v>
      </c>
      <c r="M3163" s="6">
        <f>Tabla2[[#This Row],[Total Sales]]-Tabla2[[#This Row],[Operating Profit]]</f>
        <v>48750.000000000015</v>
      </c>
      <c r="N3163" s="6">
        <v>26250.000000000004</v>
      </c>
      <c r="O3163" s="46">
        <f>Tabla2[[#This Row],[Operating Profit]]/Tabla2[[#This Row],[Total Sales]]</f>
        <v>0.35</v>
      </c>
      <c r="P3163" s="1" t="s">
        <v>17</v>
      </c>
    </row>
    <row r="3164" spans="1:16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3" t="str">
        <f>IFERROR(LEFT(Tabla2[[#This Row],[Product]],FIND(" ",Tabla2[[#This Row],[Product]])-3),Tabla2[[#This Row],[Product]])</f>
        <v>Women</v>
      </c>
      <c r="I3164" s="6">
        <v>30.000000000000004</v>
      </c>
      <c r="J3164" s="4">
        <v>1500</v>
      </c>
      <c r="K3164" s="6">
        <f>Tabla2[[#This Row],[Price per Unit]]*Tabla2[[#This Row],[Units Sold]]</f>
        <v>45000.000000000007</v>
      </c>
      <c r="L3164" s="52">
        <f>Tabla2[[#This Row],[Units Sold]]/Cálculos!$C$11</f>
        <v>6.0511662412696801E-5</v>
      </c>
      <c r="M3164" s="6">
        <f>Tabla2[[#This Row],[Total Sales]]-Tabla2[[#This Row],[Operating Profit]]</f>
        <v>29250.000000000007</v>
      </c>
      <c r="N3164" s="6">
        <v>15750.000000000002</v>
      </c>
      <c r="O3164" s="46">
        <f>Tabla2[[#This Row],[Operating Profit]]/Tabla2[[#This Row],[Total Sales]]</f>
        <v>0.35</v>
      </c>
      <c r="P3164" s="1" t="s">
        <v>17</v>
      </c>
    </row>
    <row r="3165" spans="1:16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3" t="str">
        <f>IFERROR(LEFT(Tabla2[[#This Row],[Product]],FIND(" ",Tabla2[[#This Row],[Product]])-3),Tabla2[[#This Row],[Product]])</f>
        <v>Men</v>
      </c>
      <c r="I3165" s="6">
        <v>44.999999999999993</v>
      </c>
      <c r="J3165" s="4">
        <v>2000</v>
      </c>
      <c r="K3165" s="6">
        <f>Tabla2[[#This Row],[Price per Unit]]*Tabla2[[#This Row],[Units Sold]]</f>
        <v>89999.999999999985</v>
      </c>
      <c r="L3165" s="52">
        <f>Tabla2[[#This Row],[Units Sold]]/Cálculos!$C$11</f>
        <v>8.0682216550262393E-5</v>
      </c>
      <c r="M3165" s="6">
        <f>Tabla2[[#This Row],[Total Sales]]-Tabla2[[#This Row],[Operating Profit]]</f>
        <v>62999.999999999985</v>
      </c>
      <c r="N3165" s="6">
        <v>26999.999999999996</v>
      </c>
      <c r="O3165" s="46">
        <f>Tabla2[[#This Row],[Operating Profit]]/Tabla2[[#This Row],[Total Sales]]</f>
        <v>0.3</v>
      </c>
      <c r="P3165" s="1" t="s">
        <v>17</v>
      </c>
    </row>
    <row r="3166" spans="1:16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3" t="str">
        <f>IFERROR(LEFT(Tabla2[[#This Row],[Product]],FIND(" ",Tabla2[[#This Row],[Product]])-3),Tabla2[[#This Row],[Product]])</f>
        <v>Women</v>
      </c>
      <c r="I3166" s="6">
        <v>35</v>
      </c>
      <c r="J3166" s="4">
        <v>3000</v>
      </c>
      <c r="K3166" s="6">
        <f>Tabla2[[#This Row],[Price per Unit]]*Tabla2[[#This Row],[Units Sold]]</f>
        <v>105000</v>
      </c>
      <c r="L3166" s="52">
        <f>Tabla2[[#This Row],[Units Sold]]/Cálculos!$C$11</f>
        <v>1.210233248253936E-4</v>
      </c>
      <c r="M3166" s="6">
        <f>Tabla2[[#This Row],[Total Sales]]-Tabla2[[#This Row],[Operating Profit]]</f>
        <v>63000</v>
      </c>
      <c r="N3166" s="6">
        <v>42000</v>
      </c>
      <c r="O3166" s="46">
        <f>Tabla2[[#This Row],[Operating Profit]]/Tabla2[[#This Row],[Total Sales]]</f>
        <v>0.4</v>
      </c>
      <c r="P3166" s="1" t="s">
        <v>17</v>
      </c>
    </row>
    <row r="3167" spans="1:16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3" t="str">
        <f>IFERROR(LEFT(Tabla2[[#This Row],[Product]],FIND(" ",Tabla2[[#This Row],[Product]])-3),Tabla2[[#This Row],[Product]])</f>
        <v>Men</v>
      </c>
      <c r="I3167" s="6">
        <v>35</v>
      </c>
      <c r="J3167" s="4">
        <v>5500</v>
      </c>
      <c r="K3167" s="6">
        <f>Tabla2[[#This Row],[Price per Unit]]*Tabla2[[#This Row],[Units Sold]]</f>
        <v>192500</v>
      </c>
      <c r="L3167" s="52">
        <f>Tabla2[[#This Row],[Units Sold]]/Cálculos!$C$11</f>
        <v>2.218760955132216E-4</v>
      </c>
      <c r="M3167" s="6">
        <f>Tabla2[[#This Row],[Total Sales]]-Tabla2[[#This Row],[Operating Profit]]</f>
        <v>115500</v>
      </c>
      <c r="N3167" s="6">
        <v>77000</v>
      </c>
      <c r="O3167" s="46">
        <f>Tabla2[[#This Row],[Operating Profit]]/Tabla2[[#This Row],[Total Sales]]</f>
        <v>0.4</v>
      </c>
      <c r="P3167" s="1" t="s">
        <v>17</v>
      </c>
    </row>
    <row r="3168" spans="1:16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3" t="str">
        <f>IFERROR(LEFT(Tabla2[[#This Row],[Product]],FIND(" ",Tabla2[[#This Row],[Product]])-3),Tabla2[[#This Row],[Product]])</f>
        <v>Men</v>
      </c>
      <c r="I3168" s="6">
        <v>35</v>
      </c>
      <c r="J3168" s="4">
        <v>2000</v>
      </c>
      <c r="K3168" s="6">
        <f>Tabla2[[#This Row],[Price per Unit]]*Tabla2[[#This Row],[Units Sold]]</f>
        <v>70000</v>
      </c>
      <c r="L3168" s="52">
        <f>Tabla2[[#This Row],[Units Sold]]/Cálculos!$C$11</f>
        <v>8.0682216550262393E-5</v>
      </c>
      <c r="M3168" s="6">
        <f>Tabla2[[#This Row],[Total Sales]]-Tabla2[[#This Row],[Operating Profit]]</f>
        <v>42000</v>
      </c>
      <c r="N3168" s="6">
        <v>28000</v>
      </c>
      <c r="O3168" s="46">
        <f>Tabla2[[#This Row],[Operating Profit]]/Tabla2[[#This Row],[Total Sales]]</f>
        <v>0.4</v>
      </c>
      <c r="P3168" s="1" t="s">
        <v>17</v>
      </c>
    </row>
    <row r="3169" spans="1:16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3" t="str">
        <f>IFERROR(LEFT(Tabla2[[#This Row],[Product]],FIND(" ",Tabla2[[#This Row],[Product]])-3),Tabla2[[#This Row],[Product]])</f>
        <v>Women</v>
      </c>
      <c r="I3169" s="6">
        <v>25.000000000000007</v>
      </c>
      <c r="J3169" s="4">
        <v>2500</v>
      </c>
      <c r="K3169" s="6">
        <f>Tabla2[[#This Row],[Price per Unit]]*Tabla2[[#This Row],[Units Sold]]</f>
        <v>62500.000000000015</v>
      </c>
      <c r="L3169" s="52">
        <f>Tabla2[[#This Row],[Units Sold]]/Cálculos!$C$11</f>
        <v>1.00852770687828E-4</v>
      </c>
      <c r="M3169" s="6">
        <f>Tabla2[[#This Row],[Total Sales]]-Tabla2[[#This Row],[Operating Profit]]</f>
        <v>40625.000000000015</v>
      </c>
      <c r="N3169" s="6">
        <v>21875.000000000004</v>
      </c>
      <c r="O3169" s="46">
        <f>Tabla2[[#This Row],[Operating Profit]]/Tabla2[[#This Row],[Total Sales]]</f>
        <v>0.35</v>
      </c>
      <c r="P3169" s="1" t="s">
        <v>17</v>
      </c>
    </row>
    <row r="3170" spans="1:16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3" t="str">
        <f>IFERROR(LEFT(Tabla2[[#This Row],[Product]],FIND(" ",Tabla2[[#This Row],[Product]])-3),Tabla2[[#This Row],[Product]])</f>
        <v>Women</v>
      </c>
      <c r="I3170" s="6">
        <v>30.000000000000004</v>
      </c>
      <c r="J3170" s="4">
        <v>1250</v>
      </c>
      <c r="K3170" s="6">
        <f>Tabla2[[#This Row],[Price per Unit]]*Tabla2[[#This Row],[Units Sold]]</f>
        <v>37500.000000000007</v>
      </c>
      <c r="L3170" s="52">
        <f>Tabla2[[#This Row],[Units Sold]]/Cálculos!$C$11</f>
        <v>5.0426385343913999E-5</v>
      </c>
      <c r="M3170" s="6">
        <f>Tabla2[[#This Row],[Total Sales]]-Tabla2[[#This Row],[Operating Profit]]</f>
        <v>24375.000000000007</v>
      </c>
      <c r="N3170" s="6">
        <v>13125.000000000002</v>
      </c>
      <c r="O3170" s="46">
        <f>Tabla2[[#This Row],[Operating Profit]]/Tabla2[[#This Row],[Total Sales]]</f>
        <v>0.35</v>
      </c>
      <c r="P3170" s="1" t="s">
        <v>17</v>
      </c>
    </row>
    <row r="3171" spans="1:16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3" t="str">
        <f>IFERROR(LEFT(Tabla2[[#This Row],[Product]],FIND(" ",Tabla2[[#This Row],[Product]])-3),Tabla2[[#This Row],[Product]])</f>
        <v>Men</v>
      </c>
      <c r="I3171" s="6">
        <v>44.999999999999993</v>
      </c>
      <c r="J3171" s="4">
        <v>2000</v>
      </c>
      <c r="K3171" s="6">
        <f>Tabla2[[#This Row],[Price per Unit]]*Tabla2[[#This Row],[Units Sold]]</f>
        <v>89999.999999999985</v>
      </c>
      <c r="L3171" s="52">
        <f>Tabla2[[#This Row],[Units Sold]]/Cálculos!$C$11</f>
        <v>8.0682216550262393E-5</v>
      </c>
      <c r="M3171" s="6">
        <f>Tabla2[[#This Row],[Total Sales]]-Tabla2[[#This Row],[Operating Profit]]</f>
        <v>62999.999999999985</v>
      </c>
      <c r="N3171" s="6">
        <v>26999.999999999996</v>
      </c>
      <c r="O3171" s="46">
        <f>Tabla2[[#This Row],[Operating Profit]]/Tabla2[[#This Row],[Total Sales]]</f>
        <v>0.3</v>
      </c>
      <c r="P3171" s="1" t="s">
        <v>17</v>
      </c>
    </row>
    <row r="3172" spans="1:16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3" t="str">
        <f>IFERROR(LEFT(Tabla2[[#This Row],[Product]],FIND(" ",Tabla2[[#This Row],[Product]])-3),Tabla2[[#This Row],[Product]])</f>
        <v>Women</v>
      </c>
      <c r="I3172" s="6">
        <v>19.999999999999996</v>
      </c>
      <c r="J3172" s="4">
        <v>3000</v>
      </c>
      <c r="K3172" s="6">
        <f>Tabla2[[#This Row],[Price per Unit]]*Tabla2[[#This Row],[Units Sold]]</f>
        <v>59999.999999999993</v>
      </c>
      <c r="L3172" s="52">
        <f>Tabla2[[#This Row],[Units Sold]]/Cálculos!$C$11</f>
        <v>1.210233248253936E-4</v>
      </c>
      <c r="M3172" s="6">
        <f>Tabla2[[#This Row],[Total Sales]]-Tabla2[[#This Row],[Operating Profit]]</f>
        <v>35999.999999999993</v>
      </c>
      <c r="N3172" s="6">
        <v>24000</v>
      </c>
      <c r="O3172" s="46">
        <f>Tabla2[[#This Row],[Operating Profit]]/Tabla2[[#This Row],[Total Sales]]</f>
        <v>0.4</v>
      </c>
      <c r="P3172" s="1" t="s">
        <v>17</v>
      </c>
    </row>
    <row r="3173" spans="1:16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3" t="str">
        <f>IFERROR(LEFT(Tabla2[[#This Row],[Product]],FIND(" ",Tabla2[[#This Row],[Product]])-3),Tabla2[[#This Row],[Product]])</f>
        <v>Men</v>
      </c>
      <c r="I3173" s="6">
        <v>25.000000000000007</v>
      </c>
      <c r="J3173" s="4">
        <v>5200</v>
      </c>
      <c r="K3173" s="6">
        <f>Tabla2[[#This Row],[Price per Unit]]*Tabla2[[#This Row],[Units Sold]]</f>
        <v>130000.00000000004</v>
      </c>
      <c r="L3173" s="52">
        <f>Tabla2[[#This Row],[Units Sold]]/Cálculos!$C$11</f>
        <v>2.0977376303068224E-4</v>
      </c>
      <c r="M3173" s="6">
        <f>Tabla2[[#This Row],[Total Sales]]-Tabla2[[#This Row],[Operating Profit]]</f>
        <v>78000.000000000029</v>
      </c>
      <c r="N3173" s="6">
        <v>52000.000000000022</v>
      </c>
      <c r="O3173" s="46">
        <f>Tabla2[[#This Row],[Operating Profit]]/Tabla2[[#This Row],[Total Sales]]</f>
        <v>0.4</v>
      </c>
      <c r="P3173" s="1" t="s">
        <v>17</v>
      </c>
    </row>
    <row r="3174" spans="1:16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3" t="str">
        <f>IFERROR(LEFT(Tabla2[[#This Row],[Product]],FIND(" ",Tabla2[[#This Row],[Product]])-3),Tabla2[[#This Row],[Product]])</f>
        <v>Men</v>
      </c>
      <c r="I3174" s="6">
        <v>25.000000000000007</v>
      </c>
      <c r="J3174" s="4">
        <v>2250</v>
      </c>
      <c r="K3174" s="6">
        <f>Tabla2[[#This Row],[Price per Unit]]*Tabla2[[#This Row],[Units Sold]]</f>
        <v>56250.000000000015</v>
      </c>
      <c r="L3174" s="52">
        <f>Tabla2[[#This Row],[Units Sold]]/Cálculos!$C$11</f>
        <v>9.0767493619045195E-5</v>
      </c>
      <c r="M3174" s="6">
        <f>Tabla2[[#This Row],[Total Sales]]-Tabla2[[#This Row],[Operating Profit]]</f>
        <v>33750.000000000007</v>
      </c>
      <c r="N3174" s="6">
        <v>22500.000000000007</v>
      </c>
      <c r="O3174" s="46">
        <f>Tabla2[[#This Row],[Operating Profit]]/Tabla2[[#This Row],[Total Sales]]</f>
        <v>0.4</v>
      </c>
      <c r="P3174" s="1" t="s">
        <v>17</v>
      </c>
    </row>
    <row r="3175" spans="1:16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3" t="str">
        <f>IFERROR(LEFT(Tabla2[[#This Row],[Product]],FIND(" ",Tabla2[[#This Row],[Product]])-3),Tabla2[[#This Row],[Product]])</f>
        <v>Women</v>
      </c>
      <c r="I3175" s="6">
        <v>15.000000000000002</v>
      </c>
      <c r="J3175" s="4">
        <v>2750</v>
      </c>
      <c r="K3175" s="6">
        <f>Tabla2[[#This Row],[Price per Unit]]*Tabla2[[#This Row],[Units Sold]]</f>
        <v>41250.000000000007</v>
      </c>
      <c r="L3175" s="52">
        <f>Tabla2[[#This Row],[Units Sold]]/Cálculos!$C$11</f>
        <v>1.109380477566108E-4</v>
      </c>
      <c r="M3175" s="6">
        <f>Tabla2[[#This Row],[Total Sales]]-Tabla2[[#This Row],[Operating Profit]]</f>
        <v>26812.500000000007</v>
      </c>
      <c r="N3175" s="6">
        <v>14437.500000000002</v>
      </c>
      <c r="O3175" s="46">
        <f>Tabla2[[#This Row],[Operating Profit]]/Tabla2[[#This Row],[Total Sales]]</f>
        <v>0.35</v>
      </c>
      <c r="P3175" s="1" t="s">
        <v>17</v>
      </c>
    </row>
    <row r="3176" spans="1:16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3" t="str">
        <f>IFERROR(LEFT(Tabla2[[#This Row],[Product]],FIND(" ",Tabla2[[#This Row],[Product]])-3),Tabla2[[#This Row],[Product]])</f>
        <v>Women</v>
      </c>
      <c r="I3176" s="6">
        <v>19.999999999999996</v>
      </c>
      <c r="J3176" s="4">
        <v>1250</v>
      </c>
      <c r="K3176" s="6">
        <f>Tabla2[[#This Row],[Price per Unit]]*Tabla2[[#This Row],[Units Sold]]</f>
        <v>24999.999999999996</v>
      </c>
      <c r="L3176" s="52">
        <f>Tabla2[[#This Row],[Units Sold]]/Cálculos!$C$11</f>
        <v>5.0426385343913999E-5</v>
      </c>
      <c r="M3176" s="6">
        <f>Tabla2[[#This Row],[Total Sales]]-Tabla2[[#This Row],[Operating Profit]]</f>
        <v>16249.999999999998</v>
      </c>
      <c r="N3176" s="6">
        <v>8749.9999999999982</v>
      </c>
      <c r="O3176" s="46">
        <f>Tabla2[[#This Row],[Operating Profit]]/Tabla2[[#This Row],[Total Sales]]</f>
        <v>0.35</v>
      </c>
      <c r="P3176" s="1" t="s">
        <v>17</v>
      </c>
    </row>
    <row r="3177" spans="1:16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3" t="str">
        <f>IFERROR(LEFT(Tabla2[[#This Row],[Product]],FIND(" ",Tabla2[[#This Row],[Product]])-3),Tabla2[[#This Row],[Product]])</f>
        <v>Men</v>
      </c>
      <c r="I3177" s="6">
        <v>35</v>
      </c>
      <c r="J3177" s="4">
        <v>1750</v>
      </c>
      <c r="K3177" s="6">
        <f>Tabla2[[#This Row],[Price per Unit]]*Tabla2[[#This Row],[Units Sold]]</f>
        <v>61250</v>
      </c>
      <c r="L3177" s="52">
        <f>Tabla2[[#This Row],[Units Sold]]/Cálculos!$C$11</f>
        <v>7.0596939481479604E-5</v>
      </c>
      <c r="M3177" s="6">
        <f>Tabla2[[#This Row],[Total Sales]]-Tabla2[[#This Row],[Operating Profit]]</f>
        <v>42875</v>
      </c>
      <c r="N3177" s="6">
        <v>18375</v>
      </c>
      <c r="O3177" s="46">
        <f>Tabla2[[#This Row],[Operating Profit]]/Tabla2[[#This Row],[Total Sales]]</f>
        <v>0.3</v>
      </c>
      <c r="P3177" s="1" t="s">
        <v>17</v>
      </c>
    </row>
    <row r="3178" spans="1:16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3" t="str">
        <f>IFERROR(LEFT(Tabla2[[#This Row],[Product]],FIND(" ",Tabla2[[#This Row],[Product]])-3),Tabla2[[#This Row],[Product]])</f>
        <v>Women</v>
      </c>
      <c r="I3178" s="6">
        <v>25.000000000000007</v>
      </c>
      <c r="J3178" s="4">
        <v>2750</v>
      </c>
      <c r="K3178" s="6">
        <f>Tabla2[[#This Row],[Price per Unit]]*Tabla2[[#This Row],[Units Sold]]</f>
        <v>68750.000000000015</v>
      </c>
      <c r="L3178" s="52">
        <f>Tabla2[[#This Row],[Units Sold]]/Cálculos!$C$11</f>
        <v>1.109380477566108E-4</v>
      </c>
      <c r="M3178" s="6">
        <f>Tabla2[[#This Row],[Total Sales]]-Tabla2[[#This Row],[Operating Profit]]</f>
        <v>41250.000000000007</v>
      </c>
      <c r="N3178" s="6">
        <v>27500.000000000007</v>
      </c>
      <c r="O3178" s="46">
        <f>Tabla2[[#This Row],[Operating Profit]]/Tabla2[[#This Row],[Total Sales]]</f>
        <v>0.4</v>
      </c>
      <c r="P3178" s="1" t="s">
        <v>17</v>
      </c>
    </row>
    <row r="3179" spans="1:16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3" t="str">
        <f>IFERROR(LEFT(Tabla2[[#This Row],[Product]],FIND(" ",Tabla2[[#This Row],[Product]])-3),Tabla2[[#This Row],[Product]])</f>
        <v>Men</v>
      </c>
      <c r="I3179" s="6">
        <v>25.000000000000007</v>
      </c>
      <c r="J3179" s="4">
        <v>5000</v>
      </c>
      <c r="K3179" s="6">
        <f>Tabla2[[#This Row],[Price per Unit]]*Tabla2[[#This Row],[Units Sold]]</f>
        <v>125000.00000000003</v>
      </c>
      <c r="L3179" s="52">
        <f>Tabla2[[#This Row],[Units Sold]]/Cálculos!$C$11</f>
        <v>2.01705541375656E-4</v>
      </c>
      <c r="M3179" s="6">
        <f>Tabla2[[#This Row],[Total Sales]]-Tabla2[[#This Row],[Operating Profit]]</f>
        <v>75000.000000000015</v>
      </c>
      <c r="N3179" s="6">
        <v>50000.000000000015</v>
      </c>
      <c r="O3179" s="46">
        <f>Tabla2[[#This Row],[Operating Profit]]/Tabla2[[#This Row],[Total Sales]]</f>
        <v>0.4</v>
      </c>
      <c r="P3179" s="1" t="s">
        <v>17</v>
      </c>
    </row>
    <row r="3180" spans="1:16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3" t="str">
        <f>IFERROR(LEFT(Tabla2[[#This Row],[Product]],FIND(" ",Tabla2[[#This Row],[Product]])-3),Tabla2[[#This Row],[Product]])</f>
        <v>Men</v>
      </c>
      <c r="I3180" s="6">
        <v>25.000000000000007</v>
      </c>
      <c r="J3180" s="4">
        <v>2000</v>
      </c>
      <c r="K3180" s="6">
        <f>Tabla2[[#This Row],[Price per Unit]]*Tabla2[[#This Row],[Units Sold]]</f>
        <v>50000.000000000015</v>
      </c>
      <c r="L3180" s="52">
        <f>Tabla2[[#This Row],[Units Sold]]/Cálculos!$C$11</f>
        <v>8.0682216550262393E-5</v>
      </c>
      <c r="M3180" s="6">
        <f>Tabla2[[#This Row],[Total Sales]]-Tabla2[[#This Row],[Operating Profit]]</f>
        <v>30000.000000000007</v>
      </c>
      <c r="N3180" s="6">
        <v>20000.000000000007</v>
      </c>
      <c r="O3180" s="46">
        <f>Tabla2[[#This Row],[Operating Profit]]/Tabla2[[#This Row],[Total Sales]]</f>
        <v>0.4</v>
      </c>
      <c r="P3180" s="1" t="s">
        <v>17</v>
      </c>
    </row>
    <row r="3181" spans="1:16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3" t="str">
        <f>IFERROR(LEFT(Tabla2[[#This Row],[Product]],FIND(" ",Tabla2[[#This Row],[Product]])-3),Tabla2[[#This Row],[Product]])</f>
        <v>Women</v>
      </c>
      <c r="I3181" s="6">
        <v>15.000000000000002</v>
      </c>
      <c r="J3181" s="4">
        <v>2000</v>
      </c>
      <c r="K3181" s="6">
        <f>Tabla2[[#This Row],[Price per Unit]]*Tabla2[[#This Row],[Units Sold]]</f>
        <v>30000.000000000004</v>
      </c>
      <c r="L3181" s="52">
        <f>Tabla2[[#This Row],[Units Sold]]/Cálculos!$C$11</f>
        <v>8.0682216550262393E-5</v>
      </c>
      <c r="M3181" s="6">
        <f>Tabla2[[#This Row],[Total Sales]]-Tabla2[[#This Row],[Operating Profit]]</f>
        <v>19500.000000000004</v>
      </c>
      <c r="N3181" s="6">
        <v>10500</v>
      </c>
      <c r="O3181" s="46">
        <f>Tabla2[[#This Row],[Operating Profit]]/Tabla2[[#This Row],[Total Sales]]</f>
        <v>0.35</v>
      </c>
      <c r="P3181" s="1" t="s">
        <v>17</v>
      </c>
    </row>
    <row r="3182" spans="1:16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3" t="str">
        <f>IFERROR(LEFT(Tabla2[[#This Row],[Product]],FIND(" ",Tabla2[[#This Row],[Product]])-3),Tabla2[[#This Row],[Product]])</f>
        <v>Women</v>
      </c>
      <c r="I3182" s="6">
        <v>19.999999999999996</v>
      </c>
      <c r="J3182" s="4">
        <v>1250</v>
      </c>
      <c r="K3182" s="6">
        <f>Tabla2[[#This Row],[Price per Unit]]*Tabla2[[#This Row],[Units Sold]]</f>
        <v>24999.999999999996</v>
      </c>
      <c r="L3182" s="52">
        <f>Tabla2[[#This Row],[Units Sold]]/Cálculos!$C$11</f>
        <v>5.0426385343913999E-5</v>
      </c>
      <c r="M3182" s="6">
        <f>Tabla2[[#This Row],[Total Sales]]-Tabla2[[#This Row],[Operating Profit]]</f>
        <v>16249.999999999998</v>
      </c>
      <c r="N3182" s="6">
        <v>8749.9999999999982</v>
      </c>
      <c r="O3182" s="46">
        <f>Tabla2[[#This Row],[Operating Profit]]/Tabla2[[#This Row],[Total Sales]]</f>
        <v>0.35</v>
      </c>
      <c r="P3182" s="1" t="s">
        <v>17</v>
      </c>
    </row>
    <row r="3183" spans="1:16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3" t="str">
        <f>IFERROR(LEFT(Tabla2[[#This Row],[Product]],FIND(" ",Tabla2[[#This Row],[Product]])-3),Tabla2[[#This Row],[Product]])</f>
        <v>Men</v>
      </c>
      <c r="I3183" s="6">
        <v>65</v>
      </c>
      <c r="J3183" s="4">
        <v>1500</v>
      </c>
      <c r="K3183" s="6">
        <f>Tabla2[[#This Row],[Price per Unit]]*Tabla2[[#This Row],[Units Sold]]</f>
        <v>97500</v>
      </c>
      <c r="L3183" s="52">
        <f>Tabla2[[#This Row],[Units Sold]]/Cálculos!$C$11</f>
        <v>6.0511662412696801E-5</v>
      </c>
      <c r="M3183" s="6">
        <f>Tabla2[[#This Row],[Total Sales]]-Tabla2[[#This Row],[Operating Profit]]</f>
        <v>68250</v>
      </c>
      <c r="N3183" s="6">
        <v>29250</v>
      </c>
      <c r="O3183" s="46">
        <f>Tabla2[[#This Row],[Operating Profit]]/Tabla2[[#This Row],[Total Sales]]</f>
        <v>0.3</v>
      </c>
      <c r="P3183" s="1" t="s">
        <v>17</v>
      </c>
    </row>
    <row r="3184" spans="1:16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3" t="str">
        <f>IFERROR(LEFT(Tabla2[[#This Row],[Product]],FIND(" ",Tabla2[[#This Row],[Product]])-3),Tabla2[[#This Row],[Product]])</f>
        <v>Women</v>
      </c>
      <c r="I3184" s="6">
        <v>50</v>
      </c>
      <c r="J3184" s="4">
        <v>2750</v>
      </c>
      <c r="K3184" s="6">
        <f>Tabla2[[#This Row],[Price per Unit]]*Tabla2[[#This Row],[Units Sold]]</f>
        <v>137500</v>
      </c>
      <c r="L3184" s="52">
        <f>Tabla2[[#This Row],[Units Sold]]/Cálculos!$C$11</f>
        <v>1.109380477566108E-4</v>
      </c>
      <c r="M3184" s="6">
        <f>Tabla2[[#This Row],[Total Sales]]-Tabla2[[#This Row],[Operating Profit]]</f>
        <v>82500</v>
      </c>
      <c r="N3184" s="6">
        <v>55000</v>
      </c>
      <c r="O3184" s="46">
        <f>Tabla2[[#This Row],[Operating Profit]]/Tabla2[[#This Row],[Total Sales]]</f>
        <v>0.4</v>
      </c>
      <c r="P3184" s="1" t="s">
        <v>17</v>
      </c>
    </row>
    <row r="3185" spans="1:16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3" t="str">
        <f>IFERROR(LEFT(Tabla2[[#This Row],[Product]],FIND(" ",Tabla2[[#This Row],[Product]])-3),Tabla2[[#This Row],[Product]])</f>
        <v>Men</v>
      </c>
      <c r="I3185" s="6">
        <v>60</v>
      </c>
      <c r="J3185" s="4">
        <v>5450</v>
      </c>
      <c r="K3185" s="6">
        <f>Tabla2[[#This Row],[Price per Unit]]*Tabla2[[#This Row],[Units Sold]]</f>
        <v>327000</v>
      </c>
      <c r="L3185" s="52">
        <f>Tabla2[[#This Row],[Units Sold]]/Cálculos!$C$11</f>
        <v>2.1985904009946505E-4</v>
      </c>
      <c r="M3185" s="6">
        <f>Tabla2[[#This Row],[Total Sales]]-Tabla2[[#This Row],[Operating Profit]]</f>
        <v>196200</v>
      </c>
      <c r="N3185" s="6">
        <v>130800</v>
      </c>
      <c r="O3185" s="46">
        <f>Tabla2[[#This Row],[Operating Profit]]/Tabla2[[#This Row],[Total Sales]]</f>
        <v>0.4</v>
      </c>
      <c r="P3185" s="1" t="s">
        <v>17</v>
      </c>
    </row>
    <row r="3186" spans="1:16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3" t="str">
        <f>IFERROR(LEFT(Tabla2[[#This Row],[Product]],FIND(" ",Tabla2[[#This Row],[Product]])-3),Tabla2[[#This Row],[Product]])</f>
        <v>Men</v>
      </c>
      <c r="I3186" s="6">
        <v>40</v>
      </c>
      <c r="J3186" s="4">
        <v>2500</v>
      </c>
      <c r="K3186" s="6">
        <f>Tabla2[[#This Row],[Price per Unit]]*Tabla2[[#This Row],[Units Sold]]</f>
        <v>100000</v>
      </c>
      <c r="L3186" s="52">
        <f>Tabla2[[#This Row],[Units Sold]]/Cálculos!$C$11</f>
        <v>1.00852770687828E-4</v>
      </c>
      <c r="M3186" s="6">
        <f>Tabla2[[#This Row],[Total Sales]]-Tabla2[[#This Row],[Operating Profit]]</f>
        <v>60000</v>
      </c>
      <c r="N3186" s="6">
        <v>40000</v>
      </c>
      <c r="O3186" s="46">
        <f>Tabla2[[#This Row],[Operating Profit]]/Tabla2[[#This Row],[Total Sales]]</f>
        <v>0.4</v>
      </c>
      <c r="P3186" s="1" t="s">
        <v>17</v>
      </c>
    </row>
    <row r="3187" spans="1:16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3" t="str">
        <f>IFERROR(LEFT(Tabla2[[#This Row],[Product]],FIND(" ",Tabla2[[#This Row],[Product]])-3),Tabla2[[#This Row],[Product]])</f>
        <v>Women</v>
      </c>
      <c r="I3187" s="6">
        <v>35</v>
      </c>
      <c r="J3187" s="4">
        <v>2250</v>
      </c>
      <c r="K3187" s="6">
        <f>Tabla2[[#This Row],[Price per Unit]]*Tabla2[[#This Row],[Units Sold]]</f>
        <v>78750</v>
      </c>
      <c r="L3187" s="52">
        <f>Tabla2[[#This Row],[Units Sold]]/Cálculos!$C$11</f>
        <v>9.0767493619045195E-5</v>
      </c>
      <c r="M3187" s="6">
        <f>Tabla2[[#This Row],[Total Sales]]-Tabla2[[#This Row],[Operating Profit]]</f>
        <v>51187.5</v>
      </c>
      <c r="N3187" s="6">
        <v>27562.5</v>
      </c>
      <c r="O3187" s="46">
        <f>Tabla2[[#This Row],[Operating Profit]]/Tabla2[[#This Row],[Total Sales]]</f>
        <v>0.35</v>
      </c>
      <c r="P3187" s="1" t="s">
        <v>17</v>
      </c>
    </row>
    <row r="3188" spans="1:16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3" t="str">
        <f>IFERROR(LEFT(Tabla2[[#This Row],[Product]],FIND(" ",Tabla2[[#This Row],[Product]])-3),Tabla2[[#This Row],[Product]])</f>
        <v>Women</v>
      </c>
      <c r="I3188" s="6">
        <v>35</v>
      </c>
      <c r="J3188" s="4">
        <v>1750</v>
      </c>
      <c r="K3188" s="6">
        <f>Tabla2[[#This Row],[Price per Unit]]*Tabla2[[#This Row],[Units Sold]]</f>
        <v>61250</v>
      </c>
      <c r="L3188" s="52">
        <f>Tabla2[[#This Row],[Units Sold]]/Cálculos!$C$11</f>
        <v>7.0596939481479604E-5</v>
      </c>
      <c r="M3188" s="6">
        <f>Tabla2[[#This Row],[Total Sales]]-Tabla2[[#This Row],[Operating Profit]]</f>
        <v>39812.5</v>
      </c>
      <c r="N3188" s="6">
        <v>21437.5</v>
      </c>
      <c r="O3188" s="46">
        <f>Tabla2[[#This Row],[Operating Profit]]/Tabla2[[#This Row],[Total Sales]]</f>
        <v>0.35</v>
      </c>
      <c r="P3188" s="1" t="s">
        <v>17</v>
      </c>
    </row>
    <row r="3189" spans="1:16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3" t="str">
        <f>IFERROR(LEFT(Tabla2[[#This Row],[Product]],FIND(" ",Tabla2[[#This Row],[Product]])-3),Tabla2[[#This Row],[Product]])</f>
        <v>Men</v>
      </c>
      <c r="I3189" s="6">
        <v>44.999999999999993</v>
      </c>
      <c r="J3189" s="4">
        <v>2000</v>
      </c>
      <c r="K3189" s="6">
        <f>Tabla2[[#This Row],[Price per Unit]]*Tabla2[[#This Row],[Units Sold]]</f>
        <v>89999.999999999985</v>
      </c>
      <c r="L3189" s="52">
        <f>Tabla2[[#This Row],[Units Sold]]/Cálculos!$C$11</f>
        <v>8.0682216550262393E-5</v>
      </c>
      <c r="M3189" s="6">
        <f>Tabla2[[#This Row],[Total Sales]]-Tabla2[[#This Row],[Operating Profit]]</f>
        <v>62999.999999999985</v>
      </c>
      <c r="N3189" s="6">
        <v>26999.999999999996</v>
      </c>
      <c r="O3189" s="46">
        <f>Tabla2[[#This Row],[Operating Profit]]/Tabla2[[#This Row],[Total Sales]]</f>
        <v>0.3</v>
      </c>
      <c r="P3189" s="1" t="s">
        <v>17</v>
      </c>
    </row>
    <row r="3190" spans="1:16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3" t="str">
        <f>IFERROR(LEFT(Tabla2[[#This Row],[Product]],FIND(" ",Tabla2[[#This Row],[Product]])-3),Tabla2[[#This Row],[Product]])</f>
        <v>Women</v>
      </c>
      <c r="I3190" s="6">
        <v>54.999999999999993</v>
      </c>
      <c r="J3190" s="4">
        <v>3250</v>
      </c>
      <c r="K3190" s="6">
        <f>Tabla2[[#This Row],[Price per Unit]]*Tabla2[[#This Row],[Units Sold]]</f>
        <v>178749.99999999997</v>
      </c>
      <c r="L3190" s="52">
        <f>Tabla2[[#This Row],[Units Sold]]/Cálculos!$C$11</f>
        <v>1.3110860189417641E-4</v>
      </c>
      <c r="M3190" s="6">
        <f>Tabla2[[#This Row],[Total Sales]]-Tabla2[[#This Row],[Operating Profit]]</f>
        <v>107249.99999999999</v>
      </c>
      <c r="N3190" s="6">
        <v>71499.999999999985</v>
      </c>
      <c r="O3190" s="46">
        <f>Tabla2[[#This Row],[Operating Profit]]/Tabla2[[#This Row],[Total Sales]]</f>
        <v>0.39999999999999997</v>
      </c>
      <c r="P3190" s="1" t="s">
        <v>17</v>
      </c>
    </row>
    <row r="3191" spans="1:16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3" t="str">
        <f>IFERROR(LEFT(Tabla2[[#This Row],[Product]],FIND(" ",Tabla2[[#This Row],[Product]])-3),Tabla2[[#This Row],[Product]])</f>
        <v>Men</v>
      </c>
      <c r="I3191" s="6">
        <v>40</v>
      </c>
      <c r="J3191" s="4">
        <v>5750</v>
      </c>
      <c r="K3191" s="6">
        <f>Tabla2[[#This Row],[Price per Unit]]*Tabla2[[#This Row],[Units Sold]]</f>
        <v>230000</v>
      </c>
      <c r="L3191" s="52">
        <f>Tabla2[[#This Row],[Units Sold]]/Cálculos!$C$11</f>
        <v>2.319613725820044E-4</v>
      </c>
      <c r="M3191" s="6">
        <f>Tabla2[[#This Row],[Total Sales]]-Tabla2[[#This Row],[Operating Profit]]</f>
        <v>138000</v>
      </c>
      <c r="N3191" s="6">
        <v>92000</v>
      </c>
      <c r="O3191" s="46">
        <f>Tabla2[[#This Row],[Operating Profit]]/Tabla2[[#This Row],[Total Sales]]</f>
        <v>0.4</v>
      </c>
      <c r="P3191" s="1" t="s">
        <v>17</v>
      </c>
    </row>
    <row r="3192" spans="1:16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3" t="str">
        <f>IFERROR(LEFT(Tabla2[[#This Row],[Product]],FIND(" ",Tabla2[[#This Row],[Product]])-3),Tabla2[[#This Row],[Product]])</f>
        <v>Men</v>
      </c>
      <c r="I3192" s="6">
        <v>35.000000000000007</v>
      </c>
      <c r="J3192" s="4">
        <v>3250</v>
      </c>
      <c r="K3192" s="6">
        <f>Tabla2[[#This Row],[Price per Unit]]*Tabla2[[#This Row],[Units Sold]]</f>
        <v>113750.00000000003</v>
      </c>
      <c r="L3192" s="52">
        <f>Tabla2[[#This Row],[Units Sold]]/Cálculos!$C$11</f>
        <v>1.3110860189417641E-4</v>
      </c>
      <c r="M3192" s="6">
        <f>Tabla2[[#This Row],[Total Sales]]-Tabla2[[#This Row],[Operating Profit]]</f>
        <v>68250.000000000015</v>
      </c>
      <c r="N3192" s="6">
        <v>45500.000000000015</v>
      </c>
      <c r="O3192" s="46">
        <f>Tabla2[[#This Row],[Operating Profit]]/Tabla2[[#This Row],[Total Sales]]</f>
        <v>0.4</v>
      </c>
      <c r="P3192" s="1" t="s">
        <v>17</v>
      </c>
    </row>
    <row r="3193" spans="1:16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3" t="str">
        <f>IFERROR(LEFT(Tabla2[[#This Row],[Product]],FIND(" ",Tabla2[[#This Row],[Product]])-3),Tabla2[[#This Row],[Product]])</f>
        <v>Women</v>
      </c>
      <c r="I3193" s="6">
        <v>30.000000000000004</v>
      </c>
      <c r="J3193" s="4">
        <v>2000</v>
      </c>
      <c r="K3193" s="6">
        <f>Tabla2[[#This Row],[Price per Unit]]*Tabla2[[#This Row],[Units Sold]]</f>
        <v>60000.000000000007</v>
      </c>
      <c r="L3193" s="52">
        <f>Tabla2[[#This Row],[Units Sold]]/Cálculos!$C$11</f>
        <v>8.0682216550262393E-5</v>
      </c>
      <c r="M3193" s="6">
        <f>Tabla2[[#This Row],[Total Sales]]-Tabla2[[#This Row],[Operating Profit]]</f>
        <v>39000.000000000007</v>
      </c>
      <c r="N3193" s="6">
        <v>21000</v>
      </c>
      <c r="O3193" s="46">
        <f>Tabla2[[#This Row],[Operating Profit]]/Tabla2[[#This Row],[Total Sales]]</f>
        <v>0.35</v>
      </c>
      <c r="P3193" s="1" t="s">
        <v>17</v>
      </c>
    </row>
    <row r="3194" spans="1:16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3" t="str">
        <f>IFERROR(LEFT(Tabla2[[#This Row],[Product]],FIND(" ",Tabla2[[#This Row],[Product]])-3),Tabla2[[#This Row],[Product]])</f>
        <v>Women</v>
      </c>
      <c r="I3194" s="6">
        <v>30.000000000000004</v>
      </c>
      <c r="J3194" s="4">
        <v>1750</v>
      </c>
      <c r="K3194" s="6">
        <f>Tabla2[[#This Row],[Price per Unit]]*Tabla2[[#This Row],[Units Sold]]</f>
        <v>52500.000000000007</v>
      </c>
      <c r="L3194" s="52">
        <f>Tabla2[[#This Row],[Units Sold]]/Cálculos!$C$11</f>
        <v>7.0596939481479604E-5</v>
      </c>
      <c r="M3194" s="6">
        <f>Tabla2[[#This Row],[Total Sales]]-Tabla2[[#This Row],[Operating Profit]]</f>
        <v>34125.000000000007</v>
      </c>
      <c r="N3194" s="6">
        <v>18375</v>
      </c>
      <c r="O3194" s="46">
        <f>Tabla2[[#This Row],[Operating Profit]]/Tabla2[[#This Row],[Total Sales]]</f>
        <v>0.35</v>
      </c>
      <c r="P3194" s="1" t="s">
        <v>17</v>
      </c>
    </row>
    <row r="3195" spans="1:16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3" t="str">
        <f>IFERROR(LEFT(Tabla2[[#This Row],[Product]],FIND(" ",Tabla2[[#This Row],[Product]])-3),Tabla2[[#This Row],[Product]])</f>
        <v>Men</v>
      </c>
      <c r="I3195" s="6">
        <v>40</v>
      </c>
      <c r="J3195" s="4">
        <v>1750</v>
      </c>
      <c r="K3195" s="6">
        <f>Tabla2[[#This Row],[Price per Unit]]*Tabla2[[#This Row],[Units Sold]]</f>
        <v>70000</v>
      </c>
      <c r="L3195" s="52">
        <f>Tabla2[[#This Row],[Units Sold]]/Cálculos!$C$11</f>
        <v>7.0596939481479604E-5</v>
      </c>
      <c r="M3195" s="6">
        <f>Tabla2[[#This Row],[Total Sales]]-Tabla2[[#This Row],[Operating Profit]]</f>
        <v>49000</v>
      </c>
      <c r="N3195" s="6">
        <v>21000</v>
      </c>
      <c r="O3195" s="46">
        <f>Tabla2[[#This Row],[Operating Profit]]/Tabla2[[#This Row],[Total Sales]]</f>
        <v>0.3</v>
      </c>
      <c r="P3195" s="1" t="s">
        <v>17</v>
      </c>
    </row>
    <row r="3196" spans="1:16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3" t="str">
        <f>IFERROR(LEFT(Tabla2[[#This Row],[Product]],FIND(" ",Tabla2[[#This Row],[Product]])-3),Tabla2[[#This Row],[Product]])</f>
        <v>Women</v>
      </c>
      <c r="I3196" s="6">
        <v>60.000000000000007</v>
      </c>
      <c r="J3196" s="4">
        <v>3250</v>
      </c>
      <c r="K3196" s="6">
        <f>Tabla2[[#This Row],[Price per Unit]]*Tabla2[[#This Row],[Units Sold]]</f>
        <v>195000.00000000003</v>
      </c>
      <c r="L3196" s="52">
        <f>Tabla2[[#This Row],[Units Sold]]/Cálculos!$C$11</f>
        <v>1.3110860189417641E-4</v>
      </c>
      <c r="M3196" s="6">
        <f>Tabla2[[#This Row],[Total Sales]]-Tabla2[[#This Row],[Operating Profit]]</f>
        <v>117000.00000000001</v>
      </c>
      <c r="N3196" s="6">
        <v>78000.000000000015</v>
      </c>
      <c r="O3196" s="46">
        <f>Tabla2[[#This Row],[Operating Profit]]/Tabla2[[#This Row],[Total Sales]]</f>
        <v>0.4</v>
      </c>
      <c r="P3196" s="1" t="s">
        <v>17</v>
      </c>
    </row>
    <row r="3197" spans="1:16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3" t="str">
        <f>IFERROR(LEFT(Tabla2[[#This Row],[Product]],FIND(" ",Tabla2[[#This Row],[Product]])-3),Tabla2[[#This Row],[Product]])</f>
        <v>Men</v>
      </c>
      <c r="I3197" s="6">
        <v>55.000000000000007</v>
      </c>
      <c r="J3197" s="4">
        <v>5500</v>
      </c>
      <c r="K3197" s="6">
        <f>Tabla2[[#This Row],[Price per Unit]]*Tabla2[[#This Row],[Units Sold]]</f>
        <v>302500.00000000006</v>
      </c>
      <c r="L3197" s="52">
        <f>Tabla2[[#This Row],[Units Sold]]/Cálculos!$C$11</f>
        <v>2.218760955132216E-4</v>
      </c>
      <c r="M3197" s="6">
        <f>Tabla2[[#This Row],[Total Sales]]-Tabla2[[#This Row],[Operating Profit]]</f>
        <v>181500.00000000003</v>
      </c>
      <c r="N3197" s="6">
        <v>121000.00000000003</v>
      </c>
      <c r="O3197" s="46">
        <f>Tabla2[[#This Row],[Operating Profit]]/Tabla2[[#This Row],[Total Sales]]</f>
        <v>0.4</v>
      </c>
      <c r="P3197" s="1" t="s">
        <v>17</v>
      </c>
    </row>
    <row r="3198" spans="1:16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3" t="str">
        <f>IFERROR(LEFT(Tabla2[[#This Row],[Product]],FIND(" ",Tabla2[[#This Row],[Product]])-3),Tabla2[[#This Row],[Product]])</f>
        <v>Men</v>
      </c>
      <c r="I3198" s="6">
        <v>50.000000000000014</v>
      </c>
      <c r="J3198" s="4">
        <v>3000</v>
      </c>
      <c r="K3198" s="6">
        <f>Tabla2[[#This Row],[Price per Unit]]*Tabla2[[#This Row],[Units Sold]]</f>
        <v>150000.00000000003</v>
      </c>
      <c r="L3198" s="52">
        <f>Tabla2[[#This Row],[Units Sold]]/Cálculos!$C$11</f>
        <v>1.210233248253936E-4</v>
      </c>
      <c r="M3198" s="6">
        <f>Tabla2[[#This Row],[Total Sales]]-Tabla2[[#This Row],[Operating Profit]]</f>
        <v>90000.000000000015</v>
      </c>
      <c r="N3198" s="6">
        <v>60000.000000000015</v>
      </c>
      <c r="O3198" s="46">
        <f>Tabla2[[#This Row],[Operating Profit]]/Tabla2[[#This Row],[Total Sales]]</f>
        <v>0.4</v>
      </c>
      <c r="P3198" s="1" t="s">
        <v>17</v>
      </c>
    </row>
    <row r="3199" spans="1:16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3" t="str">
        <f>IFERROR(LEFT(Tabla2[[#This Row],[Product]],FIND(" ",Tabla2[[#This Row],[Product]])-3),Tabla2[[#This Row],[Product]])</f>
        <v>Women</v>
      </c>
      <c r="I3199" s="6">
        <v>45</v>
      </c>
      <c r="J3199" s="4">
        <v>2250</v>
      </c>
      <c r="K3199" s="6">
        <f>Tabla2[[#This Row],[Price per Unit]]*Tabla2[[#This Row],[Units Sold]]</f>
        <v>101250</v>
      </c>
      <c r="L3199" s="52">
        <f>Tabla2[[#This Row],[Units Sold]]/Cálculos!$C$11</f>
        <v>9.0767493619045195E-5</v>
      </c>
      <c r="M3199" s="6">
        <f>Tabla2[[#This Row],[Total Sales]]-Tabla2[[#This Row],[Operating Profit]]</f>
        <v>65812.5</v>
      </c>
      <c r="N3199" s="6">
        <v>35437.5</v>
      </c>
      <c r="O3199" s="46">
        <f>Tabla2[[#This Row],[Operating Profit]]/Tabla2[[#This Row],[Total Sales]]</f>
        <v>0.35</v>
      </c>
      <c r="P3199" s="1" t="s">
        <v>17</v>
      </c>
    </row>
    <row r="3200" spans="1:16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3" t="str">
        <f>IFERROR(LEFT(Tabla2[[#This Row],[Product]],FIND(" ",Tabla2[[#This Row],[Product]])-3),Tabla2[[#This Row],[Product]])</f>
        <v>Women</v>
      </c>
      <c r="I3200" s="6">
        <v>45</v>
      </c>
      <c r="J3200" s="4">
        <v>1750</v>
      </c>
      <c r="K3200" s="6">
        <f>Tabla2[[#This Row],[Price per Unit]]*Tabla2[[#This Row],[Units Sold]]</f>
        <v>78750</v>
      </c>
      <c r="L3200" s="52">
        <f>Tabla2[[#This Row],[Units Sold]]/Cálculos!$C$11</f>
        <v>7.0596939481479604E-5</v>
      </c>
      <c r="M3200" s="6">
        <f>Tabla2[[#This Row],[Total Sales]]-Tabla2[[#This Row],[Operating Profit]]</f>
        <v>51187.5</v>
      </c>
      <c r="N3200" s="6">
        <v>27562.5</v>
      </c>
      <c r="O3200" s="46">
        <f>Tabla2[[#This Row],[Operating Profit]]/Tabla2[[#This Row],[Total Sales]]</f>
        <v>0.35</v>
      </c>
      <c r="P3200" s="1" t="s">
        <v>17</v>
      </c>
    </row>
    <row r="3201" spans="1:16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3" t="str">
        <f>IFERROR(LEFT(Tabla2[[#This Row],[Product]],FIND(" ",Tabla2[[#This Row],[Product]])-3),Tabla2[[#This Row],[Product]])</f>
        <v>Men</v>
      </c>
      <c r="I3201" s="6">
        <v>55.000000000000007</v>
      </c>
      <c r="J3201" s="4">
        <v>2000</v>
      </c>
      <c r="K3201" s="6">
        <f>Tabla2[[#This Row],[Price per Unit]]*Tabla2[[#This Row],[Units Sold]]</f>
        <v>110000.00000000001</v>
      </c>
      <c r="L3201" s="52">
        <f>Tabla2[[#This Row],[Units Sold]]/Cálculos!$C$11</f>
        <v>8.0682216550262393E-5</v>
      </c>
      <c r="M3201" s="6">
        <f>Tabla2[[#This Row],[Total Sales]]-Tabla2[[#This Row],[Operating Profit]]</f>
        <v>77000.000000000015</v>
      </c>
      <c r="N3201" s="6">
        <v>33000</v>
      </c>
      <c r="O3201" s="46">
        <f>Tabla2[[#This Row],[Operating Profit]]/Tabla2[[#This Row],[Total Sales]]</f>
        <v>0.29999999999999993</v>
      </c>
      <c r="P3201" s="1" t="s">
        <v>17</v>
      </c>
    </row>
    <row r="3202" spans="1:16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3" t="str">
        <f>IFERROR(LEFT(Tabla2[[#This Row],[Product]],FIND(" ",Tabla2[[#This Row],[Product]])-3),Tabla2[[#This Row],[Product]])</f>
        <v>Women</v>
      </c>
      <c r="I3202" s="6">
        <v>60.000000000000007</v>
      </c>
      <c r="J3202" s="4">
        <v>3750</v>
      </c>
      <c r="K3202" s="6">
        <f>Tabla2[[#This Row],[Price per Unit]]*Tabla2[[#This Row],[Units Sold]]</f>
        <v>225000.00000000003</v>
      </c>
      <c r="L3202" s="52">
        <f>Tabla2[[#This Row],[Units Sold]]/Cálculos!$C$11</f>
        <v>1.5127915603174201E-4</v>
      </c>
      <c r="M3202" s="6">
        <f>Tabla2[[#This Row],[Total Sales]]-Tabla2[[#This Row],[Operating Profit]]</f>
        <v>135000</v>
      </c>
      <c r="N3202" s="6">
        <v>90000.000000000015</v>
      </c>
      <c r="O3202" s="46">
        <f>Tabla2[[#This Row],[Operating Profit]]/Tabla2[[#This Row],[Total Sales]]</f>
        <v>0.4</v>
      </c>
      <c r="P3202" s="1" t="s">
        <v>17</v>
      </c>
    </row>
    <row r="3203" spans="1:16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3" t="str">
        <f>IFERROR(LEFT(Tabla2[[#This Row],[Product]],FIND(" ",Tabla2[[#This Row],[Product]])-3),Tabla2[[#This Row],[Product]])</f>
        <v>Men</v>
      </c>
      <c r="I3203" s="6">
        <v>50</v>
      </c>
      <c r="J3203" s="4">
        <v>5250</v>
      </c>
      <c r="K3203" s="6">
        <f>Tabla2[[#This Row],[Price per Unit]]*Tabla2[[#This Row],[Units Sold]]</f>
        <v>262500</v>
      </c>
      <c r="L3203" s="52">
        <f>Tabla2[[#This Row],[Units Sold]]/Cálculos!$C$11</f>
        <v>2.117908184444388E-4</v>
      </c>
      <c r="M3203" s="6">
        <f>Tabla2[[#This Row],[Total Sales]]-Tabla2[[#This Row],[Operating Profit]]</f>
        <v>157500</v>
      </c>
      <c r="N3203" s="6">
        <v>105000</v>
      </c>
      <c r="O3203" s="46">
        <f>Tabla2[[#This Row],[Operating Profit]]/Tabla2[[#This Row],[Total Sales]]</f>
        <v>0.4</v>
      </c>
      <c r="P3203" s="1" t="s">
        <v>17</v>
      </c>
    </row>
    <row r="3204" spans="1:16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3" t="str">
        <f>IFERROR(LEFT(Tabla2[[#This Row],[Product]],FIND(" ",Tabla2[[#This Row],[Product]])-3),Tabla2[[#This Row],[Product]])</f>
        <v>Men</v>
      </c>
      <c r="I3204" s="6">
        <v>45.000000000000007</v>
      </c>
      <c r="J3204" s="4">
        <v>3000</v>
      </c>
      <c r="K3204" s="6">
        <f>Tabla2[[#This Row],[Price per Unit]]*Tabla2[[#This Row],[Units Sold]]</f>
        <v>135000.00000000003</v>
      </c>
      <c r="L3204" s="52">
        <f>Tabla2[[#This Row],[Units Sold]]/Cálculos!$C$11</f>
        <v>1.210233248253936E-4</v>
      </c>
      <c r="M3204" s="6">
        <f>Tabla2[[#This Row],[Total Sales]]-Tabla2[[#This Row],[Operating Profit]]</f>
        <v>81000.000000000015</v>
      </c>
      <c r="N3204" s="6">
        <v>54000.000000000015</v>
      </c>
      <c r="O3204" s="46">
        <f>Tabla2[[#This Row],[Operating Profit]]/Tabla2[[#This Row],[Total Sales]]</f>
        <v>0.4</v>
      </c>
      <c r="P3204" s="1" t="s">
        <v>17</v>
      </c>
    </row>
    <row r="3205" spans="1:16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3" t="str">
        <f>IFERROR(LEFT(Tabla2[[#This Row],[Product]],FIND(" ",Tabla2[[#This Row],[Product]])-3),Tabla2[[#This Row],[Product]])</f>
        <v>Women</v>
      </c>
      <c r="I3205" s="6">
        <v>40</v>
      </c>
      <c r="J3205" s="4">
        <v>2250</v>
      </c>
      <c r="K3205" s="6">
        <f>Tabla2[[#This Row],[Price per Unit]]*Tabla2[[#This Row],[Units Sold]]</f>
        <v>90000</v>
      </c>
      <c r="L3205" s="52">
        <f>Tabla2[[#This Row],[Units Sold]]/Cálculos!$C$11</f>
        <v>9.0767493619045195E-5</v>
      </c>
      <c r="M3205" s="6">
        <f>Tabla2[[#This Row],[Total Sales]]-Tabla2[[#This Row],[Operating Profit]]</f>
        <v>58500</v>
      </c>
      <c r="N3205" s="6">
        <v>31499.999999999996</v>
      </c>
      <c r="O3205" s="46">
        <f>Tabla2[[#This Row],[Operating Profit]]/Tabla2[[#This Row],[Total Sales]]</f>
        <v>0.35</v>
      </c>
      <c r="P3205" s="1" t="s">
        <v>17</v>
      </c>
    </row>
    <row r="3206" spans="1:16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3" t="str">
        <f>IFERROR(LEFT(Tabla2[[#This Row],[Product]],FIND(" ",Tabla2[[#This Row],[Product]])-3),Tabla2[[#This Row],[Product]])</f>
        <v>Women</v>
      </c>
      <c r="I3206" s="6">
        <v>40</v>
      </c>
      <c r="J3206" s="4">
        <v>2000</v>
      </c>
      <c r="K3206" s="6">
        <f>Tabla2[[#This Row],[Price per Unit]]*Tabla2[[#This Row],[Units Sold]]</f>
        <v>80000</v>
      </c>
      <c r="L3206" s="52">
        <f>Tabla2[[#This Row],[Units Sold]]/Cálculos!$C$11</f>
        <v>8.0682216550262393E-5</v>
      </c>
      <c r="M3206" s="6">
        <f>Tabla2[[#This Row],[Total Sales]]-Tabla2[[#This Row],[Operating Profit]]</f>
        <v>52000</v>
      </c>
      <c r="N3206" s="6">
        <v>28000</v>
      </c>
      <c r="O3206" s="46">
        <f>Tabla2[[#This Row],[Operating Profit]]/Tabla2[[#This Row],[Total Sales]]</f>
        <v>0.35</v>
      </c>
      <c r="P3206" s="1" t="s">
        <v>17</v>
      </c>
    </row>
    <row r="3207" spans="1:16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3" t="str">
        <f>IFERROR(LEFT(Tabla2[[#This Row],[Product]],FIND(" ",Tabla2[[#This Row],[Product]])-3),Tabla2[[#This Row],[Product]])</f>
        <v>Men</v>
      </c>
      <c r="I3207" s="6">
        <v>50</v>
      </c>
      <c r="J3207" s="4">
        <v>1750</v>
      </c>
      <c r="K3207" s="6">
        <f>Tabla2[[#This Row],[Price per Unit]]*Tabla2[[#This Row],[Units Sold]]</f>
        <v>87500</v>
      </c>
      <c r="L3207" s="52">
        <f>Tabla2[[#This Row],[Units Sold]]/Cálculos!$C$11</f>
        <v>7.0596939481479604E-5</v>
      </c>
      <c r="M3207" s="6">
        <f>Tabla2[[#This Row],[Total Sales]]-Tabla2[[#This Row],[Operating Profit]]</f>
        <v>61250</v>
      </c>
      <c r="N3207" s="6">
        <v>26250</v>
      </c>
      <c r="O3207" s="46">
        <f>Tabla2[[#This Row],[Operating Profit]]/Tabla2[[#This Row],[Total Sales]]</f>
        <v>0.3</v>
      </c>
      <c r="P3207" s="1" t="s">
        <v>17</v>
      </c>
    </row>
    <row r="3208" spans="1:16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3" t="str">
        <f>IFERROR(LEFT(Tabla2[[#This Row],[Product]],FIND(" ",Tabla2[[#This Row],[Product]])-3),Tabla2[[#This Row],[Product]])</f>
        <v>Women</v>
      </c>
      <c r="I3208" s="6">
        <v>55.000000000000007</v>
      </c>
      <c r="J3208" s="4">
        <v>3500</v>
      </c>
      <c r="K3208" s="6">
        <f>Tabla2[[#This Row],[Price per Unit]]*Tabla2[[#This Row],[Units Sold]]</f>
        <v>192500.00000000003</v>
      </c>
      <c r="L3208" s="52">
        <f>Tabla2[[#This Row],[Units Sold]]/Cálculos!$C$11</f>
        <v>1.4119387896295921E-4</v>
      </c>
      <c r="M3208" s="6">
        <f>Tabla2[[#This Row],[Total Sales]]-Tabla2[[#This Row],[Operating Profit]]</f>
        <v>115500.00000000001</v>
      </c>
      <c r="N3208" s="6">
        <v>77000.000000000015</v>
      </c>
      <c r="O3208" s="46">
        <f>Tabla2[[#This Row],[Operating Profit]]/Tabla2[[#This Row],[Total Sales]]</f>
        <v>0.4</v>
      </c>
      <c r="P3208" s="1" t="s">
        <v>17</v>
      </c>
    </row>
    <row r="3209" spans="1:16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3" t="str">
        <f>IFERROR(LEFT(Tabla2[[#This Row],[Product]],FIND(" ",Tabla2[[#This Row],[Product]])-3),Tabla2[[#This Row],[Product]])</f>
        <v>Men</v>
      </c>
      <c r="I3209" s="6">
        <v>35</v>
      </c>
      <c r="J3209" s="4">
        <v>4750</v>
      </c>
      <c r="K3209" s="6">
        <f>Tabla2[[#This Row],[Price per Unit]]*Tabla2[[#This Row],[Units Sold]]</f>
        <v>166250</v>
      </c>
      <c r="L3209" s="52">
        <f>Tabla2[[#This Row],[Units Sold]]/Cálculos!$C$11</f>
        <v>1.9162026430687319E-4</v>
      </c>
      <c r="M3209" s="6">
        <f>Tabla2[[#This Row],[Total Sales]]-Tabla2[[#This Row],[Operating Profit]]</f>
        <v>99750</v>
      </c>
      <c r="N3209" s="6">
        <v>66500</v>
      </c>
      <c r="O3209" s="46">
        <f>Tabla2[[#This Row],[Operating Profit]]/Tabla2[[#This Row],[Total Sales]]</f>
        <v>0.4</v>
      </c>
      <c r="P3209" s="1" t="s">
        <v>17</v>
      </c>
    </row>
    <row r="3210" spans="1:16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3" t="str">
        <f>IFERROR(LEFT(Tabla2[[#This Row],[Product]],FIND(" ",Tabla2[[#This Row],[Product]])-3),Tabla2[[#This Row],[Product]])</f>
        <v>Men</v>
      </c>
      <c r="I3210" s="6">
        <v>30.000000000000011</v>
      </c>
      <c r="J3210" s="4">
        <v>2750</v>
      </c>
      <c r="K3210" s="6">
        <f>Tabla2[[#This Row],[Price per Unit]]*Tabla2[[#This Row],[Units Sold]]</f>
        <v>82500.000000000029</v>
      </c>
      <c r="L3210" s="52">
        <f>Tabla2[[#This Row],[Units Sold]]/Cálculos!$C$11</f>
        <v>1.109380477566108E-4</v>
      </c>
      <c r="M3210" s="6">
        <f>Tabla2[[#This Row],[Total Sales]]-Tabla2[[#This Row],[Operating Profit]]</f>
        <v>49500.000000000015</v>
      </c>
      <c r="N3210" s="6">
        <v>33000.000000000015</v>
      </c>
      <c r="O3210" s="46">
        <f>Tabla2[[#This Row],[Operating Profit]]/Tabla2[[#This Row],[Total Sales]]</f>
        <v>0.4</v>
      </c>
      <c r="P3210" s="1" t="s">
        <v>17</v>
      </c>
    </row>
    <row r="3211" spans="1:16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3" t="str">
        <f>IFERROR(LEFT(Tabla2[[#This Row],[Product]],FIND(" ",Tabla2[[#This Row],[Product]])-3),Tabla2[[#This Row],[Product]])</f>
        <v>Women</v>
      </c>
      <c r="I3211" s="6">
        <v>25.000000000000007</v>
      </c>
      <c r="J3211" s="4">
        <v>1750</v>
      </c>
      <c r="K3211" s="6">
        <f>Tabla2[[#This Row],[Price per Unit]]*Tabla2[[#This Row],[Units Sold]]</f>
        <v>43750.000000000015</v>
      </c>
      <c r="L3211" s="52">
        <f>Tabla2[[#This Row],[Units Sold]]/Cálculos!$C$11</f>
        <v>7.0596939481479604E-5</v>
      </c>
      <c r="M3211" s="6">
        <f>Tabla2[[#This Row],[Total Sales]]-Tabla2[[#This Row],[Operating Profit]]</f>
        <v>28437.500000000011</v>
      </c>
      <c r="N3211" s="6">
        <v>15312.500000000004</v>
      </c>
      <c r="O3211" s="46">
        <f>Tabla2[[#This Row],[Operating Profit]]/Tabla2[[#This Row],[Total Sales]]</f>
        <v>0.35</v>
      </c>
      <c r="P3211" s="1" t="s">
        <v>17</v>
      </c>
    </row>
    <row r="3212" spans="1:16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3" t="str">
        <f>IFERROR(LEFT(Tabla2[[#This Row],[Product]],FIND(" ",Tabla2[[#This Row],[Product]])-3),Tabla2[[#This Row],[Product]])</f>
        <v>Women</v>
      </c>
      <c r="I3212" s="6">
        <v>25.000000000000007</v>
      </c>
      <c r="J3212" s="4">
        <v>1500</v>
      </c>
      <c r="K3212" s="6">
        <f>Tabla2[[#This Row],[Price per Unit]]*Tabla2[[#This Row],[Units Sold]]</f>
        <v>37500.000000000007</v>
      </c>
      <c r="L3212" s="52">
        <f>Tabla2[[#This Row],[Units Sold]]/Cálculos!$C$11</f>
        <v>6.0511662412696801E-5</v>
      </c>
      <c r="M3212" s="6">
        <f>Tabla2[[#This Row],[Total Sales]]-Tabla2[[#This Row],[Operating Profit]]</f>
        <v>24375.000000000007</v>
      </c>
      <c r="N3212" s="6">
        <v>13125.000000000002</v>
      </c>
      <c r="O3212" s="46">
        <f>Tabla2[[#This Row],[Operating Profit]]/Tabla2[[#This Row],[Total Sales]]</f>
        <v>0.35</v>
      </c>
      <c r="P3212" s="1" t="s">
        <v>17</v>
      </c>
    </row>
    <row r="3213" spans="1:16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3" t="str">
        <f>IFERROR(LEFT(Tabla2[[#This Row],[Product]],FIND(" ",Tabla2[[#This Row],[Product]])-3),Tabla2[[#This Row],[Product]])</f>
        <v>Men</v>
      </c>
      <c r="I3213" s="6">
        <v>35</v>
      </c>
      <c r="J3213" s="4">
        <v>1500</v>
      </c>
      <c r="K3213" s="6">
        <f>Tabla2[[#This Row],[Price per Unit]]*Tabla2[[#This Row],[Units Sold]]</f>
        <v>52500</v>
      </c>
      <c r="L3213" s="52">
        <f>Tabla2[[#This Row],[Units Sold]]/Cálculos!$C$11</f>
        <v>6.0511662412696801E-5</v>
      </c>
      <c r="M3213" s="6">
        <f>Tabla2[[#This Row],[Total Sales]]-Tabla2[[#This Row],[Operating Profit]]</f>
        <v>36750</v>
      </c>
      <c r="N3213" s="6">
        <v>15750</v>
      </c>
      <c r="O3213" s="46">
        <f>Tabla2[[#This Row],[Operating Profit]]/Tabla2[[#This Row],[Total Sales]]</f>
        <v>0.3</v>
      </c>
      <c r="P3213" s="1" t="s">
        <v>17</v>
      </c>
    </row>
    <row r="3214" spans="1:16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3" t="str">
        <f>IFERROR(LEFT(Tabla2[[#This Row],[Product]],FIND(" ",Tabla2[[#This Row],[Product]])-3),Tabla2[[#This Row],[Product]])</f>
        <v>Women</v>
      </c>
      <c r="I3214" s="6">
        <v>40</v>
      </c>
      <c r="J3214" s="4">
        <v>2250</v>
      </c>
      <c r="K3214" s="6">
        <f>Tabla2[[#This Row],[Price per Unit]]*Tabla2[[#This Row],[Units Sold]]</f>
        <v>90000</v>
      </c>
      <c r="L3214" s="52">
        <f>Tabla2[[#This Row],[Units Sold]]/Cálculos!$C$11</f>
        <v>9.0767493619045195E-5</v>
      </c>
      <c r="M3214" s="6">
        <f>Tabla2[[#This Row],[Total Sales]]-Tabla2[[#This Row],[Operating Profit]]</f>
        <v>54000</v>
      </c>
      <c r="N3214" s="6">
        <v>36000</v>
      </c>
      <c r="O3214" s="46">
        <f>Tabla2[[#This Row],[Operating Profit]]/Tabla2[[#This Row],[Total Sales]]</f>
        <v>0.4</v>
      </c>
      <c r="P3214" s="1" t="s">
        <v>17</v>
      </c>
    </row>
    <row r="3215" spans="1:16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3" t="str">
        <f>IFERROR(LEFT(Tabla2[[#This Row],[Product]],FIND(" ",Tabla2[[#This Row],[Product]])-3),Tabla2[[#This Row],[Product]])</f>
        <v>Men</v>
      </c>
      <c r="I3215" s="6">
        <v>44.999999999999993</v>
      </c>
      <c r="J3215" s="4">
        <v>4000</v>
      </c>
      <c r="K3215" s="6">
        <f>Tabla2[[#This Row],[Price per Unit]]*Tabla2[[#This Row],[Units Sold]]</f>
        <v>179999.99999999997</v>
      </c>
      <c r="L3215" s="52">
        <f>Tabla2[[#This Row],[Units Sold]]/Cálculos!$C$11</f>
        <v>1.6136443310052479E-4</v>
      </c>
      <c r="M3215" s="6">
        <f>Tabla2[[#This Row],[Total Sales]]-Tabla2[[#This Row],[Operating Profit]]</f>
        <v>107999.99999999999</v>
      </c>
      <c r="N3215" s="6">
        <v>71999.999999999985</v>
      </c>
      <c r="O3215" s="46">
        <f>Tabla2[[#This Row],[Operating Profit]]/Tabla2[[#This Row],[Total Sales]]</f>
        <v>0.39999999999999997</v>
      </c>
      <c r="P3215" s="1" t="s">
        <v>17</v>
      </c>
    </row>
    <row r="3216" spans="1:16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3" t="str">
        <f>IFERROR(LEFT(Tabla2[[#This Row],[Product]],FIND(" ",Tabla2[[#This Row],[Product]])-3),Tabla2[[#This Row],[Product]])</f>
        <v>Men</v>
      </c>
      <c r="I3216" s="6">
        <v>35</v>
      </c>
      <c r="J3216" s="4">
        <v>2500</v>
      </c>
      <c r="K3216" s="6">
        <f>Tabla2[[#This Row],[Price per Unit]]*Tabla2[[#This Row],[Units Sold]]</f>
        <v>87500</v>
      </c>
      <c r="L3216" s="52">
        <f>Tabla2[[#This Row],[Units Sold]]/Cálculos!$C$11</f>
        <v>1.00852770687828E-4</v>
      </c>
      <c r="M3216" s="6">
        <f>Tabla2[[#This Row],[Total Sales]]-Tabla2[[#This Row],[Operating Profit]]</f>
        <v>52500</v>
      </c>
      <c r="N3216" s="6">
        <v>35000</v>
      </c>
      <c r="O3216" s="46">
        <f>Tabla2[[#This Row],[Operating Profit]]/Tabla2[[#This Row],[Total Sales]]</f>
        <v>0.4</v>
      </c>
      <c r="P3216" s="1" t="s">
        <v>17</v>
      </c>
    </row>
    <row r="3217" spans="1:16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3" t="str">
        <f>IFERROR(LEFT(Tabla2[[#This Row],[Product]],FIND(" ",Tabla2[[#This Row],[Product]])-3),Tabla2[[#This Row],[Product]])</f>
        <v>Women</v>
      </c>
      <c r="I3217" s="6">
        <v>35</v>
      </c>
      <c r="J3217" s="4">
        <v>1500</v>
      </c>
      <c r="K3217" s="6">
        <f>Tabla2[[#This Row],[Price per Unit]]*Tabla2[[#This Row],[Units Sold]]</f>
        <v>52500</v>
      </c>
      <c r="L3217" s="52">
        <f>Tabla2[[#This Row],[Units Sold]]/Cálculos!$C$11</f>
        <v>6.0511662412696801E-5</v>
      </c>
      <c r="M3217" s="6">
        <f>Tabla2[[#This Row],[Total Sales]]-Tabla2[[#This Row],[Operating Profit]]</f>
        <v>34125</v>
      </c>
      <c r="N3217" s="6">
        <v>18375</v>
      </c>
      <c r="O3217" s="46">
        <f>Tabla2[[#This Row],[Operating Profit]]/Tabla2[[#This Row],[Total Sales]]</f>
        <v>0.35</v>
      </c>
      <c r="P3217" s="1" t="s">
        <v>17</v>
      </c>
    </row>
    <row r="3218" spans="1:16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3" t="str">
        <f>IFERROR(LEFT(Tabla2[[#This Row],[Product]],FIND(" ",Tabla2[[#This Row],[Product]])-3),Tabla2[[#This Row],[Product]])</f>
        <v>Women</v>
      </c>
      <c r="I3218" s="6">
        <v>35</v>
      </c>
      <c r="J3218" s="4">
        <v>1500</v>
      </c>
      <c r="K3218" s="6">
        <f>Tabla2[[#This Row],[Price per Unit]]*Tabla2[[#This Row],[Units Sold]]</f>
        <v>52500</v>
      </c>
      <c r="L3218" s="52">
        <f>Tabla2[[#This Row],[Units Sold]]/Cálculos!$C$11</f>
        <v>6.0511662412696801E-5</v>
      </c>
      <c r="M3218" s="6">
        <f>Tabla2[[#This Row],[Total Sales]]-Tabla2[[#This Row],[Operating Profit]]</f>
        <v>34125</v>
      </c>
      <c r="N3218" s="6">
        <v>18375</v>
      </c>
      <c r="O3218" s="46">
        <f>Tabla2[[#This Row],[Operating Profit]]/Tabla2[[#This Row],[Total Sales]]</f>
        <v>0.35</v>
      </c>
      <c r="P3218" s="1" t="s">
        <v>17</v>
      </c>
    </row>
    <row r="3219" spans="1:16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3" t="str">
        <f>IFERROR(LEFT(Tabla2[[#This Row],[Product]],FIND(" ",Tabla2[[#This Row],[Product]])-3),Tabla2[[#This Row],[Product]])</f>
        <v>Men</v>
      </c>
      <c r="I3219" s="6">
        <v>44.999999999999993</v>
      </c>
      <c r="J3219" s="4">
        <v>1500</v>
      </c>
      <c r="K3219" s="6">
        <f>Tabla2[[#This Row],[Price per Unit]]*Tabla2[[#This Row],[Units Sold]]</f>
        <v>67499.999999999985</v>
      </c>
      <c r="L3219" s="52">
        <f>Tabla2[[#This Row],[Units Sold]]/Cálculos!$C$11</f>
        <v>6.0511662412696801E-5</v>
      </c>
      <c r="M3219" s="6">
        <f>Tabla2[[#This Row],[Total Sales]]-Tabla2[[#This Row],[Operating Profit]]</f>
        <v>47249.999999999985</v>
      </c>
      <c r="N3219" s="6">
        <v>20249.999999999996</v>
      </c>
      <c r="O3219" s="46">
        <f>Tabla2[[#This Row],[Operating Profit]]/Tabla2[[#This Row],[Total Sales]]</f>
        <v>0.3</v>
      </c>
      <c r="P3219" s="1" t="s">
        <v>17</v>
      </c>
    </row>
    <row r="3220" spans="1:16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3" t="str">
        <f>IFERROR(LEFT(Tabla2[[#This Row],[Product]],FIND(" ",Tabla2[[#This Row],[Product]])-3),Tabla2[[#This Row],[Product]])</f>
        <v>Women</v>
      </c>
      <c r="I3220" s="6">
        <v>49.999999999999986</v>
      </c>
      <c r="J3220" s="4">
        <v>2750</v>
      </c>
      <c r="K3220" s="6">
        <f>Tabla2[[#This Row],[Price per Unit]]*Tabla2[[#This Row],[Units Sold]]</f>
        <v>137499.99999999997</v>
      </c>
      <c r="L3220" s="52">
        <f>Tabla2[[#This Row],[Units Sold]]/Cálculos!$C$11</f>
        <v>1.109380477566108E-4</v>
      </c>
      <c r="M3220" s="6">
        <f>Tabla2[[#This Row],[Total Sales]]-Tabla2[[#This Row],[Operating Profit]]</f>
        <v>82499.999999999971</v>
      </c>
      <c r="N3220" s="6">
        <v>54999.999999999993</v>
      </c>
      <c r="O3220" s="46">
        <f>Tabla2[[#This Row],[Operating Profit]]/Tabla2[[#This Row],[Total Sales]]</f>
        <v>0.4</v>
      </c>
      <c r="P3220" s="1" t="s">
        <v>17</v>
      </c>
    </row>
    <row r="3221" spans="1:16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3" t="str">
        <f>IFERROR(LEFT(Tabla2[[#This Row],[Product]],FIND(" ",Tabla2[[#This Row],[Product]])-3),Tabla2[[#This Row],[Product]])</f>
        <v>Men</v>
      </c>
      <c r="I3221" s="6">
        <v>44.999999999999993</v>
      </c>
      <c r="J3221" s="4">
        <v>4250</v>
      </c>
      <c r="K3221" s="6">
        <f>Tabla2[[#This Row],[Price per Unit]]*Tabla2[[#This Row],[Units Sold]]</f>
        <v>191249.99999999997</v>
      </c>
      <c r="L3221" s="52">
        <f>Tabla2[[#This Row],[Units Sold]]/Cálculos!$C$11</f>
        <v>1.7144971016930759E-4</v>
      </c>
      <c r="M3221" s="6">
        <f>Tabla2[[#This Row],[Total Sales]]-Tabla2[[#This Row],[Operating Profit]]</f>
        <v>114749.99999999999</v>
      </c>
      <c r="N3221" s="6">
        <v>76499.999999999985</v>
      </c>
      <c r="O3221" s="46">
        <f>Tabla2[[#This Row],[Operating Profit]]/Tabla2[[#This Row],[Total Sales]]</f>
        <v>0.39999999999999997</v>
      </c>
      <c r="P3221" s="1" t="s">
        <v>17</v>
      </c>
    </row>
    <row r="3222" spans="1:16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3" t="str">
        <f>IFERROR(LEFT(Tabla2[[#This Row],[Product]],FIND(" ",Tabla2[[#This Row],[Product]])-3),Tabla2[[#This Row],[Product]])</f>
        <v>Men</v>
      </c>
      <c r="I3222" s="6">
        <v>35</v>
      </c>
      <c r="J3222" s="4">
        <v>3250</v>
      </c>
      <c r="K3222" s="6">
        <f>Tabla2[[#This Row],[Price per Unit]]*Tabla2[[#This Row],[Units Sold]]</f>
        <v>113750</v>
      </c>
      <c r="L3222" s="52">
        <f>Tabla2[[#This Row],[Units Sold]]/Cálculos!$C$11</f>
        <v>1.3110860189417641E-4</v>
      </c>
      <c r="M3222" s="6">
        <f>Tabla2[[#This Row],[Total Sales]]-Tabla2[[#This Row],[Operating Profit]]</f>
        <v>68250</v>
      </c>
      <c r="N3222" s="6">
        <v>45500</v>
      </c>
      <c r="O3222" s="46">
        <f>Tabla2[[#This Row],[Operating Profit]]/Tabla2[[#This Row],[Total Sales]]</f>
        <v>0.4</v>
      </c>
      <c r="P3222" s="1" t="s">
        <v>17</v>
      </c>
    </row>
    <row r="3223" spans="1:16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3" t="str">
        <f>IFERROR(LEFT(Tabla2[[#This Row],[Product]],FIND(" ",Tabla2[[#This Row],[Product]])-3),Tabla2[[#This Row],[Product]])</f>
        <v>Women</v>
      </c>
      <c r="I3223" s="6">
        <v>35</v>
      </c>
      <c r="J3223" s="4">
        <v>2700</v>
      </c>
      <c r="K3223" s="6">
        <f>Tabla2[[#This Row],[Price per Unit]]*Tabla2[[#This Row],[Units Sold]]</f>
        <v>94500</v>
      </c>
      <c r="L3223" s="52">
        <f>Tabla2[[#This Row],[Units Sold]]/Cálculos!$C$11</f>
        <v>1.0892099234285423E-4</v>
      </c>
      <c r="M3223" s="6">
        <f>Tabla2[[#This Row],[Total Sales]]-Tabla2[[#This Row],[Operating Profit]]</f>
        <v>61425</v>
      </c>
      <c r="N3223" s="6">
        <v>33075</v>
      </c>
      <c r="O3223" s="46">
        <f>Tabla2[[#This Row],[Operating Profit]]/Tabla2[[#This Row],[Total Sales]]</f>
        <v>0.35</v>
      </c>
      <c r="P3223" s="1" t="s">
        <v>17</v>
      </c>
    </row>
    <row r="3224" spans="1:16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3" t="str">
        <f>IFERROR(LEFT(Tabla2[[#This Row],[Product]],FIND(" ",Tabla2[[#This Row],[Product]])-3),Tabla2[[#This Row],[Product]])</f>
        <v>Women</v>
      </c>
      <c r="I3224" s="6">
        <v>35</v>
      </c>
      <c r="J3224" s="4">
        <v>2750</v>
      </c>
      <c r="K3224" s="6">
        <f>Tabla2[[#This Row],[Price per Unit]]*Tabla2[[#This Row],[Units Sold]]</f>
        <v>96250</v>
      </c>
      <c r="L3224" s="52">
        <f>Tabla2[[#This Row],[Units Sold]]/Cálculos!$C$11</f>
        <v>1.109380477566108E-4</v>
      </c>
      <c r="M3224" s="6">
        <f>Tabla2[[#This Row],[Total Sales]]-Tabla2[[#This Row],[Operating Profit]]</f>
        <v>62562.5</v>
      </c>
      <c r="N3224" s="6">
        <v>33687.5</v>
      </c>
      <c r="O3224" s="46">
        <f>Tabla2[[#This Row],[Operating Profit]]/Tabla2[[#This Row],[Total Sales]]</f>
        <v>0.35</v>
      </c>
      <c r="P3224" s="1" t="s">
        <v>17</v>
      </c>
    </row>
    <row r="3225" spans="1:16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3" t="str">
        <f>IFERROR(LEFT(Tabla2[[#This Row],[Product]],FIND(" ",Tabla2[[#This Row],[Product]])-3),Tabla2[[#This Row],[Product]])</f>
        <v>Men</v>
      </c>
      <c r="I3225" s="6">
        <v>60</v>
      </c>
      <c r="J3225" s="4">
        <v>2500</v>
      </c>
      <c r="K3225" s="6">
        <f>Tabla2[[#This Row],[Price per Unit]]*Tabla2[[#This Row],[Units Sold]]</f>
        <v>150000</v>
      </c>
      <c r="L3225" s="52">
        <f>Tabla2[[#This Row],[Units Sold]]/Cálculos!$C$11</f>
        <v>1.00852770687828E-4</v>
      </c>
      <c r="M3225" s="6">
        <f>Tabla2[[#This Row],[Total Sales]]-Tabla2[[#This Row],[Operating Profit]]</f>
        <v>105000</v>
      </c>
      <c r="N3225" s="6">
        <v>45000</v>
      </c>
      <c r="O3225" s="46">
        <f>Tabla2[[#This Row],[Operating Profit]]/Tabla2[[#This Row],[Total Sales]]</f>
        <v>0.3</v>
      </c>
      <c r="P3225" s="1" t="s">
        <v>17</v>
      </c>
    </row>
    <row r="3226" spans="1:16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3" t="str">
        <f>IFERROR(LEFT(Tabla2[[#This Row],[Product]],FIND(" ",Tabla2[[#This Row],[Product]])-3),Tabla2[[#This Row],[Product]])</f>
        <v>Women</v>
      </c>
      <c r="I3226" s="6">
        <v>64.999999999999986</v>
      </c>
      <c r="J3226" s="4">
        <v>3500</v>
      </c>
      <c r="K3226" s="6">
        <f>Tabla2[[#This Row],[Price per Unit]]*Tabla2[[#This Row],[Units Sold]]</f>
        <v>227499.99999999994</v>
      </c>
      <c r="L3226" s="52">
        <f>Tabla2[[#This Row],[Units Sold]]/Cálculos!$C$11</f>
        <v>1.4119387896295921E-4</v>
      </c>
      <c r="M3226" s="6">
        <f>Tabla2[[#This Row],[Total Sales]]-Tabla2[[#This Row],[Operating Profit]]</f>
        <v>136499.99999999994</v>
      </c>
      <c r="N3226" s="6">
        <v>90999.999999999985</v>
      </c>
      <c r="O3226" s="46">
        <f>Tabla2[[#This Row],[Operating Profit]]/Tabla2[[#This Row],[Total Sales]]</f>
        <v>0.4</v>
      </c>
      <c r="P3226" s="1" t="s">
        <v>17</v>
      </c>
    </row>
    <row r="3227" spans="1:16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3" t="str">
        <f>IFERROR(LEFT(Tabla2[[#This Row],[Product]],FIND(" ",Tabla2[[#This Row],[Product]])-3),Tabla2[[#This Row],[Product]])</f>
        <v>Men</v>
      </c>
      <c r="I3227" s="6">
        <v>60</v>
      </c>
      <c r="J3227" s="4">
        <v>6000</v>
      </c>
      <c r="K3227" s="6">
        <f>Tabla2[[#This Row],[Price per Unit]]*Tabla2[[#This Row],[Units Sold]]</f>
        <v>360000</v>
      </c>
      <c r="L3227" s="52">
        <f>Tabla2[[#This Row],[Units Sold]]/Cálculos!$C$11</f>
        <v>2.4204664965078721E-4</v>
      </c>
      <c r="M3227" s="6">
        <f>Tabla2[[#This Row],[Total Sales]]-Tabla2[[#This Row],[Operating Profit]]</f>
        <v>216000</v>
      </c>
      <c r="N3227" s="6">
        <v>144000</v>
      </c>
      <c r="O3227" s="46">
        <f>Tabla2[[#This Row],[Operating Profit]]/Tabla2[[#This Row],[Total Sales]]</f>
        <v>0.4</v>
      </c>
      <c r="P3227" s="1" t="s">
        <v>17</v>
      </c>
    </row>
    <row r="3228" spans="1:16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3" t="str">
        <f>IFERROR(LEFT(Tabla2[[#This Row],[Product]],FIND(" ",Tabla2[[#This Row],[Product]])-3),Tabla2[[#This Row],[Product]])</f>
        <v>Men</v>
      </c>
      <c r="I3228" s="6">
        <v>50</v>
      </c>
      <c r="J3228" s="4">
        <v>4000</v>
      </c>
      <c r="K3228" s="6">
        <f>Tabla2[[#This Row],[Price per Unit]]*Tabla2[[#This Row],[Units Sold]]</f>
        <v>200000</v>
      </c>
      <c r="L3228" s="52">
        <f>Tabla2[[#This Row],[Units Sold]]/Cálculos!$C$11</f>
        <v>1.6136443310052479E-4</v>
      </c>
      <c r="M3228" s="6">
        <f>Tabla2[[#This Row],[Total Sales]]-Tabla2[[#This Row],[Operating Profit]]</f>
        <v>120000</v>
      </c>
      <c r="N3228" s="6">
        <v>80000</v>
      </c>
      <c r="O3228" s="46">
        <f>Tabla2[[#This Row],[Operating Profit]]/Tabla2[[#This Row],[Total Sales]]</f>
        <v>0.4</v>
      </c>
      <c r="P3228" s="1" t="s">
        <v>17</v>
      </c>
    </row>
    <row r="3229" spans="1:16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3" t="str">
        <f>IFERROR(LEFT(Tabla2[[#This Row],[Product]],FIND(" ",Tabla2[[#This Row],[Product]])-3),Tabla2[[#This Row],[Product]])</f>
        <v>Women</v>
      </c>
      <c r="I3229" s="6">
        <v>50</v>
      </c>
      <c r="J3229" s="4">
        <v>3500</v>
      </c>
      <c r="K3229" s="6">
        <f>Tabla2[[#This Row],[Price per Unit]]*Tabla2[[#This Row],[Units Sold]]</f>
        <v>175000</v>
      </c>
      <c r="L3229" s="52">
        <f>Tabla2[[#This Row],[Units Sold]]/Cálculos!$C$11</f>
        <v>1.4119387896295921E-4</v>
      </c>
      <c r="M3229" s="6">
        <f>Tabla2[[#This Row],[Total Sales]]-Tabla2[[#This Row],[Operating Profit]]</f>
        <v>113750</v>
      </c>
      <c r="N3229" s="6">
        <v>61249.999999999993</v>
      </c>
      <c r="O3229" s="46">
        <f>Tabla2[[#This Row],[Operating Profit]]/Tabla2[[#This Row],[Total Sales]]</f>
        <v>0.35</v>
      </c>
      <c r="P3229" s="1" t="s">
        <v>17</v>
      </c>
    </row>
    <row r="3230" spans="1:16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3" t="str">
        <f>IFERROR(LEFT(Tabla2[[#This Row],[Product]],FIND(" ",Tabla2[[#This Row],[Product]])-3),Tabla2[[#This Row],[Product]])</f>
        <v>Women</v>
      </c>
      <c r="I3230" s="6">
        <v>50</v>
      </c>
      <c r="J3230" s="4">
        <v>3000</v>
      </c>
      <c r="K3230" s="6">
        <f>Tabla2[[#This Row],[Price per Unit]]*Tabla2[[#This Row],[Units Sold]]</f>
        <v>150000</v>
      </c>
      <c r="L3230" s="52">
        <f>Tabla2[[#This Row],[Units Sold]]/Cálculos!$C$11</f>
        <v>1.210233248253936E-4</v>
      </c>
      <c r="M3230" s="6">
        <f>Tabla2[[#This Row],[Total Sales]]-Tabla2[[#This Row],[Operating Profit]]</f>
        <v>97500</v>
      </c>
      <c r="N3230" s="6">
        <v>52500</v>
      </c>
      <c r="O3230" s="46">
        <f>Tabla2[[#This Row],[Operating Profit]]/Tabla2[[#This Row],[Total Sales]]</f>
        <v>0.35</v>
      </c>
      <c r="P3230" s="1" t="s">
        <v>17</v>
      </c>
    </row>
    <row r="3231" spans="1:16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3" t="str">
        <f>IFERROR(LEFT(Tabla2[[#This Row],[Product]],FIND(" ",Tabla2[[#This Row],[Product]])-3),Tabla2[[#This Row],[Product]])</f>
        <v>Men</v>
      </c>
      <c r="I3231" s="6">
        <v>60</v>
      </c>
      <c r="J3231" s="4">
        <v>3000</v>
      </c>
      <c r="K3231" s="6">
        <f>Tabla2[[#This Row],[Price per Unit]]*Tabla2[[#This Row],[Units Sold]]</f>
        <v>180000</v>
      </c>
      <c r="L3231" s="52">
        <f>Tabla2[[#This Row],[Units Sold]]/Cálculos!$C$11</f>
        <v>1.210233248253936E-4</v>
      </c>
      <c r="M3231" s="6">
        <f>Tabla2[[#This Row],[Total Sales]]-Tabla2[[#This Row],[Operating Profit]]</f>
        <v>126000</v>
      </c>
      <c r="N3231" s="6">
        <v>54000</v>
      </c>
      <c r="O3231" s="46">
        <f>Tabla2[[#This Row],[Operating Profit]]/Tabla2[[#This Row],[Total Sales]]</f>
        <v>0.3</v>
      </c>
      <c r="P3231" s="1" t="s">
        <v>17</v>
      </c>
    </row>
    <row r="3232" spans="1:16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3" t="str">
        <f>IFERROR(LEFT(Tabla2[[#This Row],[Product]],FIND(" ",Tabla2[[#This Row],[Product]])-3),Tabla2[[#This Row],[Product]])</f>
        <v>Women</v>
      </c>
      <c r="I3232" s="6">
        <v>64.999999999999986</v>
      </c>
      <c r="J3232" s="4">
        <v>4000</v>
      </c>
      <c r="K3232" s="6">
        <f>Tabla2[[#This Row],[Price per Unit]]*Tabla2[[#This Row],[Units Sold]]</f>
        <v>259999.99999999994</v>
      </c>
      <c r="L3232" s="52">
        <f>Tabla2[[#This Row],[Units Sold]]/Cálculos!$C$11</f>
        <v>1.6136443310052479E-4</v>
      </c>
      <c r="M3232" s="6">
        <f>Tabla2[[#This Row],[Total Sales]]-Tabla2[[#This Row],[Operating Profit]]</f>
        <v>155999.99999999994</v>
      </c>
      <c r="N3232" s="6">
        <v>103999.99999999999</v>
      </c>
      <c r="O3232" s="46">
        <f>Tabla2[[#This Row],[Operating Profit]]/Tabla2[[#This Row],[Total Sales]]</f>
        <v>0.4</v>
      </c>
      <c r="P3232" s="1" t="s">
        <v>17</v>
      </c>
    </row>
    <row r="3233" spans="1:16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3" t="str">
        <f>IFERROR(LEFT(Tabla2[[#This Row],[Product]],FIND(" ",Tabla2[[#This Row],[Product]])-3),Tabla2[[#This Row],[Product]])</f>
        <v>Men</v>
      </c>
      <c r="I3233" s="6">
        <v>35</v>
      </c>
      <c r="J3233" s="4">
        <v>5000</v>
      </c>
      <c r="K3233" s="6">
        <f>Tabla2[[#This Row],[Price per Unit]]*Tabla2[[#This Row],[Units Sold]]</f>
        <v>175000</v>
      </c>
      <c r="L3233" s="52">
        <f>Tabla2[[#This Row],[Units Sold]]/Cálculos!$C$11</f>
        <v>2.01705541375656E-4</v>
      </c>
      <c r="M3233" s="6">
        <f>Tabla2[[#This Row],[Total Sales]]-Tabla2[[#This Row],[Operating Profit]]</f>
        <v>105000</v>
      </c>
      <c r="N3233" s="6">
        <v>70000</v>
      </c>
      <c r="O3233" s="46">
        <f>Tabla2[[#This Row],[Operating Profit]]/Tabla2[[#This Row],[Total Sales]]</f>
        <v>0.4</v>
      </c>
      <c r="P3233" s="1" t="s">
        <v>17</v>
      </c>
    </row>
    <row r="3234" spans="1:16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3" t="str">
        <f>IFERROR(LEFT(Tabla2[[#This Row],[Product]],FIND(" ",Tabla2[[#This Row],[Product]])-3),Tabla2[[#This Row],[Product]])</f>
        <v>Men</v>
      </c>
      <c r="I3234" s="6">
        <v>35</v>
      </c>
      <c r="J3234" s="4">
        <v>3000</v>
      </c>
      <c r="K3234" s="6">
        <f>Tabla2[[#This Row],[Price per Unit]]*Tabla2[[#This Row],[Units Sold]]</f>
        <v>105000</v>
      </c>
      <c r="L3234" s="52">
        <f>Tabla2[[#This Row],[Units Sold]]/Cálculos!$C$11</f>
        <v>1.210233248253936E-4</v>
      </c>
      <c r="M3234" s="6">
        <f>Tabla2[[#This Row],[Total Sales]]-Tabla2[[#This Row],[Operating Profit]]</f>
        <v>63000</v>
      </c>
      <c r="N3234" s="6">
        <v>42000</v>
      </c>
      <c r="O3234" s="46">
        <f>Tabla2[[#This Row],[Operating Profit]]/Tabla2[[#This Row],[Total Sales]]</f>
        <v>0.4</v>
      </c>
      <c r="P3234" s="1" t="s">
        <v>17</v>
      </c>
    </row>
    <row r="3235" spans="1:16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3" t="str">
        <f>IFERROR(LEFT(Tabla2[[#This Row],[Product]],FIND(" ",Tabla2[[#This Row],[Product]])-3),Tabla2[[#This Row],[Product]])</f>
        <v>Women</v>
      </c>
      <c r="I3235" s="6">
        <v>25.000000000000007</v>
      </c>
      <c r="J3235" s="4">
        <v>3000</v>
      </c>
      <c r="K3235" s="6">
        <f>Tabla2[[#This Row],[Price per Unit]]*Tabla2[[#This Row],[Units Sold]]</f>
        <v>75000.000000000015</v>
      </c>
      <c r="L3235" s="52">
        <f>Tabla2[[#This Row],[Units Sold]]/Cálculos!$C$11</f>
        <v>1.210233248253936E-4</v>
      </c>
      <c r="M3235" s="6">
        <f>Tabla2[[#This Row],[Total Sales]]-Tabla2[[#This Row],[Operating Profit]]</f>
        <v>45000.000000000007</v>
      </c>
      <c r="N3235" s="6">
        <v>30000.000000000007</v>
      </c>
      <c r="O3235" s="46">
        <f>Tabla2[[#This Row],[Operating Profit]]/Tabla2[[#This Row],[Total Sales]]</f>
        <v>0.4</v>
      </c>
      <c r="P3235" s="1" t="s">
        <v>17</v>
      </c>
    </row>
    <row r="3236" spans="1:16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3" t="str">
        <f>IFERROR(LEFT(Tabla2[[#This Row],[Product]],FIND(" ",Tabla2[[#This Row],[Product]])-3),Tabla2[[#This Row],[Product]])</f>
        <v>Women</v>
      </c>
      <c r="I3236" s="6">
        <v>30.000000000000004</v>
      </c>
      <c r="J3236" s="4">
        <v>1500</v>
      </c>
      <c r="K3236" s="6">
        <f>Tabla2[[#This Row],[Price per Unit]]*Tabla2[[#This Row],[Units Sold]]</f>
        <v>45000.000000000007</v>
      </c>
      <c r="L3236" s="52">
        <f>Tabla2[[#This Row],[Units Sold]]/Cálculos!$C$11</f>
        <v>6.0511662412696801E-5</v>
      </c>
      <c r="M3236" s="6">
        <f>Tabla2[[#This Row],[Total Sales]]-Tabla2[[#This Row],[Operating Profit]]</f>
        <v>27000.000000000004</v>
      </c>
      <c r="N3236" s="6">
        <v>18000.000000000004</v>
      </c>
      <c r="O3236" s="46">
        <f>Tabla2[[#This Row],[Operating Profit]]/Tabla2[[#This Row],[Total Sales]]</f>
        <v>0.4</v>
      </c>
      <c r="P3236" s="1" t="s">
        <v>17</v>
      </c>
    </row>
    <row r="3237" spans="1:16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3" t="str">
        <f>IFERROR(LEFT(Tabla2[[#This Row],[Product]],FIND(" ",Tabla2[[#This Row],[Product]])-3),Tabla2[[#This Row],[Product]])</f>
        <v>Men</v>
      </c>
      <c r="I3237" s="6">
        <v>44.999999999999993</v>
      </c>
      <c r="J3237" s="4">
        <v>2000</v>
      </c>
      <c r="K3237" s="6">
        <f>Tabla2[[#This Row],[Price per Unit]]*Tabla2[[#This Row],[Units Sold]]</f>
        <v>89999.999999999985</v>
      </c>
      <c r="L3237" s="52">
        <f>Tabla2[[#This Row],[Units Sold]]/Cálculos!$C$11</f>
        <v>8.0682216550262393E-5</v>
      </c>
      <c r="M3237" s="6">
        <f>Tabla2[[#This Row],[Total Sales]]-Tabla2[[#This Row],[Operating Profit]]</f>
        <v>53999.999999999993</v>
      </c>
      <c r="N3237" s="6">
        <v>35999.999999999993</v>
      </c>
      <c r="O3237" s="46">
        <f>Tabla2[[#This Row],[Operating Profit]]/Tabla2[[#This Row],[Total Sales]]</f>
        <v>0.39999999999999997</v>
      </c>
      <c r="P3237" s="1" t="s">
        <v>17</v>
      </c>
    </row>
    <row r="3238" spans="1:16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3" t="str">
        <f>IFERROR(LEFT(Tabla2[[#This Row],[Product]],FIND(" ",Tabla2[[#This Row],[Product]])-3),Tabla2[[#This Row],[Product]])</f>
        <v>Women</v>
      </c>
      <c r="I3238" s="6">
        <v>35</v>
      </c>
      <c r="J3238" s="4">
        <v>3000</v>
      </c>
      <c r="K3238" s="6">
        <f>Tabla2[[#This Row],[Price per Unit]]*Tabla2[[#This Row],[Units Sold]]</f>
        <v>105000</v>
      </c>
      <c r="L3238" s="52">
        <f>Tabla2[[#This Row],[Units Sold]]/Cálculos!$C$11</f>
        <v>1.210233248253936E-4</v>
      </c>
      <c r="M3238" s="6">
        <f>Tabla2[[#This Row],[Total Sales]]-Tabla2[[#This Row],[Operating Profit]]</f>
        <v>63000</v>
      </c>
      <c r="N3238" s="6">
        <v>42000</v>
      </c>
      <c r="O3238" s="46">
        <f>Tabla2[[#This Row],[Operating Profit]]/Tabla2[[#This Row],[Total Sales]]</f>
        <v>0.4</v>
      </c>
      <c r="P3238" s="1" t="s">
        <v>17</v>
      </c>
    </row>
    <row r="3239" spans="1:16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3" t="str">
        <f>IFERROR(LEFT(Tabla2[[#This Row],[Product]],FIND(" ",Tabla2[[#This Row],[Product]])-3),Tabla2[[#This Row],[Product]])</f>
        <v>Men</v>
      </c>
      <c r="I3239" s="6">
        <v>35</v>
      </c>
      <c r="J3239" s="4">
        <v>5500</v>
      </c>
      <c r="K3239" s="6">
        <f>Tabla2[[#This Row],[Price per Unit]]*Tabla2[[#This Row],[Units Sold]]</f>
        <v>192500</v>
      </c>
      <c r="L3239" s="52">
        <f>Tabla2[[#This Row],[Units Sold]]/Cálculos!$C$11</f>
        <v>2.218760955132216E-4</v>
      </c>
      <c r="M3239" s="6">
        <f>Tabla2[[#This Row],[Total Sales]]-Tabla2[[#This Row],[Operating Profit]]</f>
        <v>115500</v>
      </c>
      <c r="N3239" s="6">
        <v>77000</v>
      </c>
      <c r="O3239" s="46">
        <f>Tabla2[[#This Row],[Operating Profit]]/Tabla2[[#This Row],[Total Sales]]</f>
        <v>0.4</v>
      </c>
      <c r="P3239" s="1" t="s">
        <v>17</v>
      </c>
    </row>
    <row r="3240" spans="1:16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3" t="str">
        <f>IFERROR(LEFT(Tabla2[[#This Row],[Product]],FIND(" ",Tabla2[[#This Row],[Product]])-3),Tabla2[[#This Row],[Product]])</f>
        <v>Men</v>
      </c>
      <c r="I3240" s="6">
        <v>40</v>
      </c>
      <c r="J3240" s="4">
        <v>2000</v>
      </c>
      <c r="K3240" s="6">
        <f>Tabla2[[#This Row],[Price per Unit]]*Tabla2[[#This Row],[Units Sold]]</f>
        <v>80000</v>
      </c>
      <c r="L3240" s="52">
        <f>Tabla2[[#This Row],[Units Sold]]/Cálculos!$C$11</f>
        <v>8.0682216550262393E-5</v>
      </c>
      <c r="M3240" s="6">
        <f>Tabla2[[#This Row],[Total Sales]]-Tabla2[[#This Row],[Operating Profit]]</f>
        <v>48000</v>
      </c>
      <c r="N3240" s="6">
        <v>32000</v>
      </c>
      <c r="O3240" s="46">
        <f>Tabla2[[#This Row],[Operating Profit]]/Tabla2[[#This Row],[Total Sales]]</f>
        <v>0.4</v>
      </c>
      <c r="P3240" s="1" t="s">
        <v>17</v>
      </c>
    </row>
    <row r="3241" spans="1:16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3" t="str">
        <f>IFERROR(LEFT(Tabla2[[#This Row],[Product]],FIND(" ",Tabla2[[#This Row],[Product]])-3),Tabla2[[#This Row],[Product]])</f>
        <v>Women</v>
      </c>
      <c r="I3241" s="6">
        <v>30.000000000000004</v>
      </c>
      <c r="J3241" s="4">
        <v>3000</v>
      </c>
      <c r="K3241" s="6">
        <f>Tabla2[[#This Row],[Price per Unit]]*Tabla2[[#This Row],[Units Sold]]</f>
        <v>90000.000000000015</v>
      </c>
      <c r="L3241" s="52">
        <f>Tabla2[[#This Row],[Units Sold]]/Cálculos!$C$11</f>
        <v>1.210233248253936E-4</v>
      </c>
      <c r="M3241" s="6">
        <f>Tabla2[[#This Row],[Total Sales]]-Tabla2[[#This Row],[Operating Profit]]</f>
        <v>54000.000000000007</v>
      </c>
      <c r="N3241" s="6">
        <v>36000.000000000007</v>
      </c>
      <c r="O3241" s="46">
        <f>Tabla2[[#This Row],[Operating Profit]]/Tabla2[[#This Row],[Total Sales]]</f>
        <v>0.4</v>
      </c>
      <c r="P3241" s="1" t="s">
        <v>17</v>
      </c>
    </row>
    <row r="3242" spans="1:16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3" t="str">
        <f>IFERROR(LEFT(Tabla2[[#This Row],[Product]],FIND(" ",Tabla2[[#This Row],[Product]])-3),Tabla2[[#This Row],[Product]])</f>
        <v>Women</v>
      </c>
      <c r="I3242" s="6">
        <v>35</v>
      </c>
      <c r="J3242" s="4">
        <v>1750</v>
      </c>
      <c r="K3242" s="6">
        <f>Tabla2[[#This Row],[Price per Unit]]*Tabla2[[#This Row],[Units Sold]]</f>
        <v>61250</v>
      </c>
      <c r="L3242" s="52">
        <f>Tabla2[[#This Row],[Units Sold]]/Cálculos!$C$11</f>
        <v>7.0596939481479604E-5</v>
      </c>
      <c r="M3242" s="6">
        <f>Tabla2[[#This Row],[Total Sales]]-Tabla2[[#This Row],[Operating Profit]]</f>
        <v>36750</v>
      </c>
      <c r="N3242" s="6">
        <v>24500</v>
      </c>
      <c r="O3242" s="46">
        <f>Tabla2[[#This Row],[Operating Profit]]/Tabla2[[#This Row],[Total Sales]]</f>
        <v>0.4</v>
      </c>
      <c r="P3242" s="1" t="s">
        <v>17</v>
      </c>
    </row>
    <row r="3243" spans="1:16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3" t="str">
        <f>IFERROR(LEFT(Tabla2[[#This Row],[Product]],FIND(" ",Tabla2[[#This Row],[Product]])-3),Tabla2[[#This Row],[Product]])</f>
        <v>Men</v>
      </c>
      <c r="I3243" s="6">
        <v>49.999999999999993</v>
      </c>
      <c r="J3243" s="4">
        <v>2500</v>
      </c>
      <c r="K3243" s="6">
        <f>Tabla2[[#This Row],[Price per Unit]]*Tabla2[[#This Row],[Units Sold]]</f>
        <v>124999.99999999999</v>
      </c>
      <c r="L3243" s="52">
        <f>Tabla2[[#This Row],[Units Sold]]/Cálculos!$C$11</f>
        <v>1.00852770687828E-4</v>
      </c>
      <c r="M3243" s="6">
        <f>Tabla2[[#This Row],[Total Sales]]-Tabla2[[#This Row],[Operating Profit]]</f>
        <v>74999.999999999985</v>
      </c>
      <c r="N3243" s="6">
        <v>50000</v>
      </c>
      <c r="O3243" s="46">
        <f>Tabla2[[#This Row],[Operating Profit]]/Tabla2[[#This Row],[Total Sales]]</f>
        <v>0.4</v>
      </c>
      <c r="P3243" s="1" t="s">
        <v>17</v>
      </c>
    </row>
    <row r="3244" spans="1:16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3" t="str">
        <f>IFERROR(LEFT(Tabla2[[#This Row],[Product]],FIND(" ",Tabla2[[#This Row],[Product]])-3),Tabla2[[#This Row],[Product]])</f>
        <v>Women</v>
      </c>
      <c r="I3244" s="6">
        <v>24.999999999999993</v>
      </c>
      <c r="J3244" s="4">
        <v>3500</v>
      </c>
      <c r="K3244" s="6">
        <f>Tabla2[[#This Row],[Price per Unit]]*Tabla2[[#This Row],[Units Sold]]</f>
        <v>87499.999999999971</v>
      </c>
      <c r="L3244" s="52">
        <f>Tabla2[[#This Row],[Units Sold]]/Cálculos!$C$11</f>
        <v>1.4119387896295921E-4</v>
      </c>
      <c r="M3244" s="6">
        <f>Tabla2[[#This Row],[Total Sales]]-Tabla2[[#This Row],[Operating Profit]]</f>
        <v>52499.999999999978</v>
      </c>
      <c r="N3244" s="6">
        <v>34999.999999999993</v>
      </c>
      <c r="O3244" s="46">
        <f>Tabla2[[#This Row],[Operating Profit]]/Tabla2[[#This Row],[Total Sales]]</f>
        <v>0.4</v>
      </c>
      <c r="P3244" s="1" t="s">
        <v>17</v>
      </c>
    </row>
    <row r="3245" spans="1:16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3" t="str">
        <f>IFERROR(LEFT(Tabla2[[#This Row],[Product]],FIND(" ",Tabla2[[#This Row],[Product]])-3),Tabla2[[#This Row],[Product]])</f>
        <v>Men</v>
      </c>
      <c r="I3245" s="6">
        <v>30.000000000000004</v>
      </c>
      <c r="J3245" s="4">
        <v>5700</v>
      </c>
      <c r="K3245" s="6">
        <f>Tabla2[[#This Row],[Price per Unit]]*Tabla2[[#This Row],[Units Sold]]</f>
        <v>171000.00000000003</v>
      </c>
      <c r="L3245" s="52">
        <f>Tabla2[[#This Row],[Units Sold]]/Cálculos!$C$11</f>
        <v>2.2994431716824785E-4</v>
      </c>
      <c r="M3245" s="6">
        <f>Tabla2[[#This Row],[Total Sales]]-Tabla2[[#This Row],[Operating Profit]]</f>
        <v>102600.00000000001</v>
      </c>
      <c r="N3245" s="6">
        <v>68400.000000000015</v>
      </c>
      <c r="O3245" s="46">
        <f>Tabla2[[#This Row],[Operating Profit]]/Tabla2[[#This Row],[Total Sales]]</f>
        <v>0.4</v>
      </c>
      <c r="P3245" s="1" t="s">
        <v>17</v>
      </c>
    </row>
    <row r="3246" spans="1:16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3" t="str">
        <f>IFERROR(LEFT(Tabla2[[#This Row],[Product]],FIND(" ",Tabla2[[#This Row],[Product]])-3),Tabla2[[#This Row],[Product]])</f>
        <v>Men</v>
      </c>
      <c r="I3246" s="6">
        <v>30.000000000000004</v>
      </c>
      <c r="J3246" s="4">
        <v>2750</v>
      </c>
      <c r="K3246" s="6">
        <f>Tabla2[[#This Row],[Price per Unit]]*Tabla2[[#This Row],[Units Sold]]</f>
        <v>82500.000000000015</v>
      </c>
      <c r="L3246" s="52">
        <f>Tabla2[[#This Row],[Units Sold]]/Cálculos!$C$11</f>
        <v>1.109380477566108E-4</v>
      </c>
      <c r="M3246" s="6">
        <f>Tabla2[[#This Row],[Total Sales]]-Tabla2[[#This Row],[Operating Profit]]</f>
        <v>49500.000000000007</v>
      </c>
      <c r="N3246" s="6">
        <v>33000.000000000007</v>
      </c>
      <c r="O3246" s="46">
        <f>Tabla2[[#This Row],[Operating Profit]]/Tabla2[[#This Row],[Total Sales]]</f>
        <v>0.4</v>
      </c>
      <c r="P3246" s="1" t="s">
        <v>17</v>
      </c>
    </row>
    <row r="3247" spans="1:16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3" t="str">
        <f>IFERROR(LEFT(Tabla2[[#This Row],[Product]],FIND(" ",Tabla2[[#This Row],[Product]])-3),Tabla2[[#This Row],[Product]])</f>
        <v>Women</v>
      </c>
      <c r="I3247" s="6">
        <v>20</v>
      </c>
      <c r="J3247" s="4">
        <v>3250</v>
      </c>
      <c r="K3247" s="6">
        <f>Tabla2[[#This Row],[Price per Unit]]*Tabla2[[#This Row],[Units Sold]]</f>
        <v>65000</v>
      </c>
      <c r="L3247" s="52">
        <f>Tabla2[[#This Row],[Units Sold]]/Cálculos!$C$11</f>
        <v>1.3110860189417641E-4</v>
      </c>
      <c r="M3247" s="6">
        <f>Tabla2[[#This Row],[Total Sales]]-Tabla2[[#This Row],[Operating Profit]]</f>
        <v>39000</v>
      </c>
      <c r="N3247" s="6">
        <v>26000</v>
      </c>
      <c r="O3247" s="46">
        <f>Tabla2[[#This Row],[Operating Profit]]/Tabla2[[#This Row],[Total Sales]]</f>
        <v>0.4</v>
      </c>
      <c r="P3247" s="1" t="s">
        <v>17</v>
      </c>
    </row>
    <row r="3248" spans="1:16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3" t="str">
        <f>IFERROR(LEFT(Tabla2[[#This Row],[Product]],FIND(" ",Tabla2[[#This Row],[Product]])-3),Tabla2[[#This Row],[Product]])</f>
        <v>Women</v>
      </c>
      <c r="I3248" s="6">
        <v>24.999999999999993</v>
      </c>
      <c r="J3248" s="4">
        <v>1750</v>
      </c>
      <c r="K3248" s="6">
        <f>Tabla2[[#This Row],[Price per Unit]]*Tabla2[[#This Row],[Units Sold]]</f>
        <v>43749.999999999985</v>
      </c>
      <c r="L3248" s="52">
        <f>Tabla2[[#This Row],[Units Sold]]/Cálculos!$C$11</f>
        <v>7.0596939481479604E-5</v>
      </c>
      <c r="M3248" s="6">
        <f>Tabla2[[#This Row],[Total Sales]]-Tabla2[[#This Row],[Operating Profit]]</f>
        <v>26249.999999999989</v>
      </c>
      <c r="N3248" s="6">
        <v>17499.999999999996</v>
      </c>
      <c r="O3248" s="46">
        <f>Tabla2[[#This Row],[Operating Profit]]/Tabla2[[#This Row],[Total Sales]]</f>
        <v>0.4</v>
      </c>
      <c r="P3248" s="1" t="s">
        <v>17</v>
      </c>
    </row>
    <row r="3249" spans="1:16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3" t="str">
        <f>IFERROR(LEFT(Tabla2[[#This Row],[Product]],FIND(" ",Tabla2[[#This Row],[Product]])-3),Tabla2[[#This Row],[Product]])</f>
        <v>Men</v>
      </c>
      <c r="I3249" s="6">
        <v>40</v>
      </c>
      <c r="J3249" s="4">
        <v>2250</v>
      </c>
      <c r="K3249" s="6">
        <f>Tabla2[[#This Row],[Price per Unit]]*Tabla2[[#This Row],[Units Sold]]</f>
        <v>90000</v>
      </c>
      <c r="L3249" s="52">
        <f>Tabla2[[#This Row],[Units Sold]]/Cálculos!$C$11</f>
        <v>9.0767493619045195E-5</v>
      </c>
      <c r="M3249" s="6">
        <f>Tabla2[[#This Row],[Total Sales]]-Tabla2[[#This Row],[Operating Profit]]</f>
        <v>54000</v>
      </c>
      <c r="N3249" s="6">
        <v>36000</v>
      </c>
      <c r="O3249" s="46">
        <f>Tabla2[[#This Row],[Operating Profit]]/Tabla2[[#This Row],[Total Sales]]</f>
        <v>0.4</v>
      </c>
      <c r="P3249" s="1" t="s">
        <v>17</v>
      </c>
    </row>
    <row r="3250" spans="1:16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3" t="str">
        <f>IFERROR(LEFT(Tabla2[[#This Row],[Product]],FIND(" ",Tabla2[[#This Row],[Product]])-3),Tabla2[[#This Row],[Product]])</f>
        <v>Women</v>
      </c>
      <c r="I3250" s="6">
        <v>30.000000000000004</v>
      </c>
      <c r="J3250" s="4">
        <v>3250</v>
      </c>
      <c r="K3250" s="6">
        <f>Tabla2[[#This Row],[Price per Unit]]*Tabla2[[#This Row],[Units Sold]]</f>
        <v>97500.000000000015</v>
      </c>
      <c r="L3250" s="52">
        <f>Tabla2[[#This Row],[Units Sold]]/Cálculos!$C$11</f>
        <v>1.3110860189417641E-4</v>
      </c>
      <c r="M3250" s="6">
        <f>Tabla2[[#This Row],[Total Sales]]-Tabla2[[#This Row],[Operating Profit]]</f>
        <v>58500.000000000007</v>
      </c>
      <c r="N3250" s="6">
        <v>39000.000000000007</v>
      </c>
      <c r="O3250" s="46">
        <f>Tabla2[[#This Row],[Operating Profit]]/Tabla2[[#This Row],[Total Sales]]</f>
        <v>0.4</v>
      </c>
      <c r="P3250" s="1" t="s">
        <v>17</v>
      </c>
    </row>
    <row r="3251" spans="1:16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3" t="str">
        <f>IFERROR(LEFT(Tabla2[[#This Row],[Product]],FIND(" ",Tabla2[[#This Row],[Product]])-3),Tabla2[[#This Row],[Product]])</f>
        <v>Men</v>
      </c>
      <c r="I3251" s="6">
        <v>30.000000000000004</v>
      </c>
      <c r="J3251" s="4">
        <v>5500</v>
      </c>
      <c r="K3251" s="6">
        <f>Tabla2[[#This Row],[Price per Unit]]*Tabla2[[#This Row],[Units Sold]]</f>
        <v>165000.00000000003</v>
      </c>
      <c r="L3251" s="52">
        <f>Tabla2[[#This Row],[Units Sold]]/Cálculos!$C$11</f>
        <v>2.218760955132216E-4</v>
      </c>
      <c r="M3251" s="6">
        <f>Tabla2[[#This Row],[Total Sales]]-Tabla2[[#This Row],[Operating Profit]]</f>
        <v>99000.000000000015</v>
      </c>
      <c r="N3251" s="6">
        <v>66000.000000000015</v>
      </c>
      <c r="O3251" s="46">
        <f>Tabla2[[#This Row],[Operating Profit]]/Tabla2[[#This Row],[Total Sales]]</f>
        <v>0.4</v>
      </c>
      <c r="P3251" s="1" t="s">
        <v>17</v>
      </c>
    </row>
    <row r="3252" spans="1:16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3" t="str">
        <f>IFERROR(LEFT(Tabla2[[#This Row],[Product]],FIND(" ",Tabla2[[#This Row],[Product]])-3),Tabla2[[#This Row],[Product]])</f>
        <v>Men</v>
      </c>
      <c r="I3252" s="6">
        <v>30.000000000000004</v>
      </c>
      <c r="J3252" s="4">
        <v>2500</v>
      </c>
      <c r="K3252" s="6">
        <f>Tabla2[[#This Row],[Price per Unit]]*Tabla2[[#This Row],[Units Sold]]</f>
        <v>75000.000000000015</v>
      </c>
      <c r="L3252" s="52">
        <f>Tabla2[[#This Row],[Units Sold]]/Cálculos!$C$11</f>
        <v>1.00852770687828E-4</v>
      </c>
      <c r="M3252" s="6">
        <f>Tabla2[[#This Row],[Total Sales]]-Tabla2[[#This Row],[Operating Profit]]</f>
        <v>45000.000000000007</v>
      </c>
      <c r="N3252" s="6">
        <v>30000.000000000007</v>
      </c>
      <c r="O3252" s="46">
        <f>Tabla2[[#This Row],[Operating Profit]]/Tabla2[[#This Row],[Total Sales]]</f>
        <v>0.4</v>
      </c>
      <c r="P3252" s="1" t="s">
        <v>17</v>
      </c>
    </row>
    <row r="3253" spans="1:16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3" t="str">
        <f>IFERROR(LEFT(Tabla2[[#This Row],[Product]],FIND(" ",Tabla2[[#This Row],[Product]])-3),Tabla2[[#This Row],[Product]])</f>
        <v>Women</v>
      </c>
      <c r="I3253" s="6">
        <v>20</v>
      </c>
      <c r="J3253" s="4">
        <v>2500</v>
      </c>
      <c r="K3253" s="6">
        <f>Tabla2[[#This Row],[Price per Unit]]*Tabla2[[#This Row],[Units Sold]]</f>
        <v>50000</v>
      </c>
      <c r="L3253" s="52">
        <f>Tabla2[[#This Row],[Units Sold]]/Cálculos!$C$11</f>
        <v>1.00852770687828E-4</v>
      </c>
      <c r="M3253" s="6">
        <f>Tabla2[[#This Row],[Total Sales]]-Tabla2[[#This Row],[Operating Profit]]</f>
        <v>30000</v>
      </c>
      <c r="N3253" s="6">
        <v>20000</v>
      </c>
      <c r="O3253" s="46">
        <f>Tabla2[[#This Row],[Operating Profit]]/Tabla2[[#This Row],[Total Sales]]</f>
        <v>0.4</v>
      </c>
      <c r="P3253" s="1" t="s">
        <v>17</v>
      </c>
    </row>
    <row r="3254" spans="1:16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3" t="str">
        <f>IFERROR(LEFT(Tabla2[[#This Row],[Product]],FIND(" ",Tabla2[[#This Row],[Product]])-3),Tabla2[[#This Row],[Product]])</f>
        <v>Women</v>
      </c>
      <c r="I3254" s="6">
        <v>24.999999999999993</v>
      </c>
      <c r="J3254" s="4">
        <v>1750</v>
      </c>
      <c r="K3254" s="6">
        <f>Tabla2[[#This Row],[Price per Unit]]*Tabla2[[#This Row],[Units Sold]]</f>
        <v>43749.999999999985</v>
      </c>
      <c r="L3254" s="52">
        <f>Tabla2[[#This Row],[Units Sold]]/Cálculos!$C$11</f>
        <v>7.0596939481479604E-5</v>
      </c>
      <c r="M3254" s="6">
        <f>Tabla2[[#This Row],[Total Sales]]-Tabla2[[#This Row],[Operating Profit]]</f>
        <v>26249.999999999989</v>
      </c>
      <c r="N3254" s="6">
        <v>17499.999999999996</v>
      </c>
      <c r="O3254" s="46">
        <f>Tabla2[[#This Row],[Operating Profit]]/Tabla2[[#This Row],[Total Sales]]</f>
        <v>0.4</v>
      </c>
      <c r="P3254" s="1" t="s">
        <v>17</v>
      </c>
    </row>
    <row r="3255" spans="1:16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3" t="str">
        <f>IFERROR(LEFT(Tabla2[[#This Row],[Product]],FIND(" ",Tabla2[[#This Row],[Product]])-3),Tabla2[[#This Row],[Product]])</f>
        <v>Men</v>
      </c>
      <c r="I3255" s="6">
        <v>65</v>
      </c>
      <c r="J3255" s="4">
        <v>2000</v>
      </c>
      <c r="K3255" s="6">
        <f>Tabla2[[#This Row],[Price per Unit]]*Tabla2[[#This Row],[Units Sold]]</f>
        <v>130000</v>
      </c>
      <c r="L3255" s="52">
        <f>Tabla2[[#This Row],[Units Sold]]/Cálculos!$C$11</f>
        <v>8.0682216550262393E-5</v>
      </c>
      <c r="M3255" s="6">
        <f>Tabla2[[#This Row],[Total Sales]]-Tabla2[[#This Row],[Operating Profit]]</f>
        <v>78000</v>
      </c>
      <c r="N3255" s="6">
        <v>52000</v>
      </c>
      <c r="O3255" s="46">
        <f>Tabla2[[#This Row],[Operating Profit]]/Tabla2[[#This Row],[Total Sales]]</f>
        <v>0.4</v>
      </c>
      <c r="P3255" s="1" t="s">
        <v>17</v>
      </c>
    </row>
    <row r="3256" spans="1:16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3" t="str">
        <f>IFERROR(LEFT(Tabla2[[#This Row],[Product]],FIND(" ",Tabla2[[#This Row],[Product]])-3),Tabla2[[#This Row],[Product]])</f>
        <v>Women</v>
      </c>
      <c r="I3256" s="6">
        <v>50</v>
      </c>
      <c r="J3256" s="4">
        <v>3250</v>
      </c>
      <c r="K3256" s="6">
        <f>Tabla2[[#This Row],[Price per Unit]]*Tabla2[[#This Row],[Units Sold]]</f>
        <v>162500</v>
      </c>
      <c r="L3256" s="52">
        <f>Tabla2[[#This Row],[Units Sold]]/Cálculos!$C$11</f>
        <v>1.3110860189417641E-4</v>
      </c>
      <c r="M3256" s="6">
        <f>Tabla2[[#This Row],[Total Sales]]-Tabla2[[#This Row],[Operating Profit]]</f>
        <v>97500</v>
      </c>
      <c r="N3256" s="6">
        <v>65000</v>
      </c>
      <c r="O3256" s="46">
        <f>Tabla2[[#This Row],[Operating Profit]]/Tabla2[[#This Row],[Total Sales]]</f>
        <v>0.4</v>
      </c>
      <c r="P3256" s="1" t="s">
        <v>17</v>
      </c>
    </row>
    <row r="3257" spans="1:16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3" t="str">
        <f>IFERROR(LEFT(Tabla2[[#This Row],[Product]],FIND(" ",Tabla2[[#This Row],[Product]])-3),Tabla2[[#This Row],[Product]])</f>
        <v>Men</v>
      </c>
      <c r="I3257" s="6">
        <v>60</v>
      </c>
      <c r="J3257" s="4">
        <v>5950</v>
      </c>
      <c r="K3257" s="6">
        <f>Tabla2[[#This Row],[Price per Unit]]*Tabla2[[#This Row],[Units Sold]]</f>
        <v>357000</v>
      </c>
      <c r="L3257" s="52">
        <f>Tabla2[[#This Row],[Units Sold]]/Cálculos!$C$11</f>
        <v>2.4002959423703062E-4</v>
      </c>
      <c r="M3257" s="6">
        <f>Tabla2[[#This Row],[Total Sales]]-Tabla2[[#This Row],[Operating Profit]]</f>
        <v>214200</v>
      </c>
      <c r="N3257" s="6">
        <v>142800</v>
      </c>
      <c r="O3257" s="46">
        <f>Tabla2[[#This Row],[Operating Profit]]/Tabla2[[#This Row],[Total Sales]]</f>
        <v>0.4</v>
      </c>
      <c r="P3257" s="1" t="s">
        <v>17</v>
      </c>
    </row>
    <row r="3258" spans="1:16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3" t="str">
        <f>IFERROR(LEFT(Tabla2[[#This Row],[Product]],FIND(" ",Tabla2[[#This Row],[Product]])-3),Tabla2[[#This Row],[Product]])</f>
        <v>Men</v>
      </c>
      <c r="I3258" s="6">
        <v>40</v>
      </c>
      <c r="J3258" s="4">
        <v>3000</v>
      </c>
      <c r="K3258" s="6">
        <f>Tabla2[[#This Row],[Price per Unit]]*Tabla2[[#This Row],[Units Sold]]</f>
        <v>120000</v>
      </c>
      <c r="L3258" s="52">
        <f>Tabla2[[#This Row],[Units Sold]]/Cálculos!$C$11</f>
        <v>1.210233248253936E-4</v>
      </c>
      <c r="M3258" s="6">
        <f>Tabla2[[#This Row],[Total Sales]]-Tabla2[[#This Row],[Operating Profit]]</f>
        <v>72000</v>
      </c>
      <c r="N3258" s="6">
        <v>48000</v>
      </c>
      <c r="O3258" s="46">
        <f>Tabla2[[#This Row],[Operating Profit]]/Tabla2[[#This Row],[Total Sales]]</f>
        <v>0.4</v>
      </c>
      <c r="P3258" s="1" t="s">
        <v>17</v>
      </c>
    </row>
    <row r="3259" spans="1:16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3" t="str">
        <f>IFERROR(LEFT(Tabla2[[#This Row],[Product]],FIND(" ",Tabla2[[#This Row],[Product]])-3),Tabla2[[#This Row],[Product]])</f>
        <v>Women</v>
      </c>
      <c r="I3259" s="6">
        <v>35</v>
      </c>
      <c r="J3259" s="4">
        <v>2750</v>
      </c>
      <c r="K3259" s="6">
        <f>Tabla2[[#This Row],[Price per Unit]]*Tabla2[[#This Row],[Units Sold]]</f>
        <v>96250</v>
      </c>
      <c r="L3259" s="52">
        <f>Tabla2[[#This Row],[Units Sold]]/Cálculos!$C$11</f>
        <v>1.109380477566108E-4</v>
      </c>
      <c r="M3259" s="6">
        <f>Tabla2[[#This Row],[Total Sales]]-Tabla2[[#This Row],[Operating Profit]]</f>
        <v>57750</v>
      </c>
      <c r="N3259" s="6">
        <v>38500</v>
      </c>
      <c r="O3259" s="46">
        <f>Tabla2[[#This Row],[Operating Profit]]/Tabla2[[#This Row],[Total Sales]]</f>
        <v>0.4</v>
      </c>
      <c r="P3259" s="1" t="s">
        <v>17</v>
      </c>
    </row>
    <row r="3260" spans="1:16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3" t="str">
        <f>IFERROR(LEFT(Tabla2[[#This Row],[Product]],FIND(" ",Tabla2[[#This Row],[Product]])-3),Tabla2[[#This Row],[Product]])</f>
        <v>Women</v>
      </c>
      <c r="I3260" s="6">
        <v>35</v>
      </c>
      <c r="J3260" s="4">
        <v>2000</v>
      </c>
      <c r="K3260" s="6">
        <f>Tabla2[[#This Row],[Price per Unit]]*Tabla2[[#This Row],[Units Sold]]</f>
        <v>70000</v>
      </c>
      <c r="L3260" s="52">
        <f>Tabla2[[#This Row],[Units Sold]]/Cálculos!$C$11</f>
        <v>8.0682216550262393E-5</v>
      </c>
      <c r="M3260" s="6">
        <f>Tabla2[[#This Row],[Total Sales]]-Tabla2[[#This Row],[Operating Profit]]</f>
        <v>42000</v>
      </c>
      <c r="N3260" s="6">
        <v>28000</v>
      </c>
      <c r="O3260" s="46">
        <f>Tabla2[[#This Row],[Operating Profit]]/Tabla2[[#This Row],[Total Sales]]</f>
        <v>0.4</v>
      </c>
      <c r="P3260" s="1" t="s">
        <v>17</v>
      </c>
    </row>
    <row r="3261" spans="1:16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3" t="str">
        <f>IFERROR(LEFT(Tabla2[[#This Row],[Product]],FIND(" ",Tabla2[[#This Row],[Product]])-3),Tabla2[[#This Row],[Product]])</f>
        <v>Men</v>
      </c>
      <c r="I3261" s="6">
        <v>44.999999999999993</v>
      </c>
      <c r="J3261" s="4">
        <v>2250</v>
      </c>
      <c r="K3261" s="6">
        <f>Tabla2[[#This Row],[Price per Unit]]*Tabla2[[#This Row],[Units Sold]]</f>
        <v>101249.99999999999</v>
      </c>
      <c r="L3261" s="52">
        <f>Tabla2[[#This Row],[Units Sold]]/Cálculos!$C$11</f>
        <v>9.0767493619045195E-5</v>
      </c>
      <c r="M3261" s="6">
        <f>Tabla2[[#This Row],[Total Sales]]-Tabla2[[#This Row],[Operating Profit]]</f>
        <v>60749.999999999985</v>
      </c>
      <c r="N3261" s="6">
        <v>40500</v>
      </c>
      <c r="O3261" s="46">
        <f>Tabla2[[#This Row],[Operating Profit]]/Tabla2[[#This Row],[Total Sales]]</f>
        <v>0.40000000000000008</v>
      </c>
      <c r="P3261" s="1" t="s">
        <v>17</v>
      </c>
    </row>
    <row r="3262" spans="1:16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3" t="str">
        <f>IFERROR(LEFT(Tabla2[[#This Row],[Product]],FIND(" ",Tabla2[[#This Row],[Product]])-3),Tabla2[[#This Row],[Product]])</f>
        <v>Women</v>
      </c>
      <c r="I3262" s="6">
        <v>54.999999999999993</v>
      </c>
      <c r="J3262" s="4">
        <v>3500</v>
      </c>
      <c r="K3262" s="6">
        <f>Tabla2[[#This Row],[Price per Unit]]*Tabla2[[#This Row],[Units Sold]]</f>
        <v>192499.99999999997</v>
      </c>
      <c r="L3262" s="52">
        <f>Tabla2[[#This Row],[Units Sold]]/Cálculos!$C$11</f>
        <v>1.4119387896295921E-4</v>
      </c>
      <c r="M3262" s="6">
        <f>Tabla2[[#This Row],[Total Sales]]-Tabla2[[#This Row],[Operating Profit]]</f>
        <v>115499.99999999999</v>
      </c>
      <c r="N3262" s="6">
        <v>76999.999999999985</v>
      </c>
      <c r="O3262" s="46">
        <f>Tabla2[[#This Row],[Operating Profit]]/Tabla2[[#This Row],[Total Sales]]</f>
        <v>0.39999999999999997</v>
      </c>
      <c r="P3262" s="1" t="s">
        <v>17</v>
      </c>
    </row>
    <row r="3263" spans="1:16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3" t="str">
        <f>IFERROR(LEFT(Tabla2[[#This Row],[Product]],FIND(" ",Tabla2[[#This Row],[Product]])-3),Tabla2[[#This Row],[Product]])</f>
        <v>Men</v>
      </c>
      <c r="I3263" s="6">
        <v>45</v>
      </c>
      <c r="J3263" s="4">
        <v>6000</v>
      </c>
      <c r="K3263" s="6">
        <f>Tabla2[[#This Row],[Price per Unit]]*Tabla2[[#This Row],[Units Sold]]</f>
        <v>270000</v>
      </c>
      <c r="L3263" s="52">
        <f>Tabla2[[#This Row],[Units Sold]]/Cálculos!$C$11</f>
        <v>2.4204664965078721E-4</v>
      </c>
      <c r="M3263" s="6">
        <f>Tabla2[[#This Row],[Total Sales]]-Tabla2[[#This Row],[Operating Profit]]</f>
        <v>162000</v>
      </c>
      <c r="N3263" s="6">
        <v>108000</v>
      </c>
      <c r="O3263" s="46">
        <f>Tabla2[[#This Row],[Operating Profit]]/Tabla2[[#This Row],[Total Sales]]</f>
        <v>0.4</v>
      </c>
      <c r="P3263" s="1" t="s">
        <v>17</v>
      </c>
    </row>
    <row r="3264" spans="1:16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3" t="str">
        <f>IFERROR(LEFT(Tabla2[[#This Row],[Product]],FIND(" ",Tabla2[[#This Row],[Product]])-3),Tabla2[[#This Row],[Product]])</f>
        <v>Men</v>
      </c>
      <c r="I3264" s="6">
        <v>40.000000000000007</v>
      </c>
      <c r="J3264" s="4">
        <v>4250</v>
      </c>
      <c r="K3264" s="6">
        <f>Tabla2[[#This Row],[Price per Unit]]*Tabla2[[#This Row],[Units Sold]]</f>
        <v>170000.00000000003</v>
      </c>
      <c r="L3264" s="52">
        <f>Tabla2[[#This Row],[Units Sold]]/Cálculos!$C$11</f>
        <v>1.7144971016930759E-4</v>
      </c>
      <c r="M3264" s="6">
        <f>Tabla2[[#This Row],[Total Sales]]-Tabla2[[#This Row],[Operating Profit]]</f>
        <v>102000.00000000001</v>
      </c>
      <c r="N3264" s="6">
        <v>68000.000000000015</v>
      </c>
      <c r="O3264" s="46">
        <f>Tabla2[[#This Row],[Operating Profit]]/Tabla2[[#This Row],[Total Sales]]</f>
        <v>0.4</v>
      </c>
      <c r="P3264" s="1" t="s">
        <v>17</v>
      </c>
    </row>
    <row r="3265" spans="1:16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3" t="str">
        <f>IFERROR(LEFT(Tabla2[[#This Row],[Product]],FIND(" ",Tabla2[[#This Row],[Product]])-3),Tabla2[[#This Row],[Product]])</f>
        <v>Women</v>
      </c>
      <c r="I3265" s="6">
        <v>35</v>
      </c>
      <c r="J3265" s="4">
        <v>3000</v>
      </c>
      <c r="K3265" s="6">
        <f>Tabla2[[#This Row],[Price per Unit]]*Tabla2[[#This Row],[Units Sold]]</f>
        <v>105000</v>
      </c>
      <c r="L3265" s="52">
        <f>Tabla2[[#This Row],[Units Sold]]/Cálculos!$C$11</f>
        <v>1.210233248253936E-4</v>
      </c>
      <c r="M3265" s="6">
        <f>Tabla2[[#This Row],[Total Sales]]-Tabla2[[#This Row],[Operating Profit]]</f>
        <v>63000</v>
      </c>
      <c r="N3265" s="6">
        <v>42000</v>
      </c>
      <c r="O3265" s="46">
        <f>Tabla2[[#This Row],[Operating Profit]]/Tabla2[[#This Row],[Total Sales]]</f>
        <v>0.4</v>
      </c>
      <c r="P3265" s="1" t="s">
        <v>17</v>
      </c>
    </row>
    <row r="3266" spans="1:16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3" t="str">
        <f>IFERROR(LEFT(Tabla2[[#This Row],[Product]],FIND(" ",Tabla2[[#This Row],[Product]])-3),Tabla2[[#This Row],[Product]])</f>
        <v>Women</v>
      </c>
      <c r="I3266" s="6">
        <v>35</v>
      </c>
      <c r="J3266" s="4">
        <v>2750</v>
      </c>
      <c r="K3266" s="6">
        <f>Tabla2[[#This Row],[Price per Unit]]*Tabla2[[#This Row],[Units Sold]]</f>
        <v>96250</v>
      </c>
      <c r="L3266" s="52">
        <f>Tabla2[[#This Row],[Units Sold]]/Cálculos!$C$11</f>
        <v>1.109380477566108E-4</v>
      </c>
      <c r="M3266" s="6">
        <f>Tabla2[[#This Row],[Total Sales]]-Tabla2[[#This Row],[Operating Profit]]</f>
        <v>57750</v>
      </c>
      <c r="N3266" s="6">
        <v>38500</v>
      </c>
      <c r="O3266" s="46">
        <f>Tabla2[[#This Row],[Operating Profit]]/Tabla2[[#This Row],[Total Sales]]</f>
        <v>0.4</v>
      </c>
      <c r="P3266" s="1" t="s">
        <v>17</v>
      </c>
    </row>
    <row r="3267" spans="1:16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3" t="str">
        <f>IFERROR(LEFT(Tabla2[[#This Row],[Product]],FIND(" ",Tabla2[[#This Row],[Product]])-3),Tabla2[[#This Row],[Product]])</f>
        <v>Men</v>
      </c>
      <c r="I3267" s="6">
        <v>45</v>
      </c>
      <c r="J3267" s="4">
        <v>2750</v>
      </c>
      <c r="K3267" s="6">
        <f>Tabla2[[#This Row],[Price per Unit]]*Tabla2[[#This Row],[Units Sold]]</f>
        <v>123750</v>
      </c>
      <c r="L3267" s="52">
        <f>Tabla2[[#This Row],[Units Sold]]/Cálculos!$C$11</f>
        <v>1.109380477566108E-4</v>
      </c>
      <c r="M3267" s="6">
        <f>Tabla2[[#This Row],[Total Sales]]-Tabla2[[#This Row],[Operating Profit]]</f>
        <v>74250</v>
      </c>
      <c r="N3267" s="6">
        <v>49500</v>
      </c>
      <c r="O3267" s="46">
        <f>Tabla2[[#This Row],[Operating Profit]]/Tabla2[[#This Row],[Total Sales]]</f>
        <v>0.4</v>
      </c>
      <c r="P3267" s="1" t="s">
        <v>17</v>
      </c>
    </row>
    <row r="3268" spans="1:16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3" t="str">
        <f>IFERROR(LEFT(Tabla2[[#This Row],[Product]],FIND(" ",Tabla2[[#This Row],[Product]])-3),Tabla2[[#This Row],[Product]])</f>
        <v>Women</v>
      </c>
      <c r="I3268" s="6">
        <v>65.000000000000014</v>
      </c>
      <c r="J3268" s="4">
        <v>4250</v>
      </c>
      <c r="K3268" s="6">
        <f>Tabla2[[#This Row],[Price per Unit]]*Tabla2[[#This Row],[Units Sold]]</f>
        <v>276250.00000000006</v>
      </c>
      <c r="L3268" s="52">
        <f>Tabla2[[#This Row],[Units Sold]]/Cálculos!$C$11</f>
        <v>1.7144971016930759E-4</v>
      </c>
      <c r="M3268" s="6">
        <f>Tabla2[[#This Row],[Total Sales]]-Tabla2[[#This Row],[Operating Profit]]</f>
        <v>165750.00000000003</v>
      </c>
      <c r="N3268" s="6">
        <v>110500.00000000003</v>
      </c>
      <c r="O3268" s="46">
        <f>Tabla2[[#This Row],[Operating Profit]]/Tabla2[[#This Row],[Total Sales]]</f>
        <v>0.4</v>
      </c>
      <c r="P3268" s="1" t="s">
        <v>17</v>
      </c>
    </row>
    <row r="3269" spans="1:16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3" t="str">
        <f>IFERROR(LEFT(Tabla2[[#This Row],[Product]],FIND(" ",Tabla2[[#This Row],[Product]])-3),Tabla2[[#This Row],[Product]])</f>
        <v>Men</v>
      </c>
      <c r="I3269" s="6">
        <v>60.000000000000007</v>
      </c>
      <c r="J3269" s="4">
        <v>6500</v>
      </c>
      <c r="K3269" s="6">
        <f>Tabla2[[#This Row],[Price per Unit]]*Tabla2[[#This Row],[Units Sold]]</f>
        <v>390000.00000000006</v>
      </c>
      <c r="L3269" s="52">
        <f>Tabla2[[#This Row],[Units Sold]]/Cálculos!$C$11</f>
        <v>2.6221720378835281E-4</v>
      </c>
      <c r="M3269" s="6">
        <f>Tabla2[[#This Row],[Total Sales]]-Tabla2[[#This Row],[Operating Profit]]</f>
        <v>234000.00000000003</v>
      </c>
      <c r="N3269" s="6">
        <v>156000.00000000003</v>
      </c>
      <c r="O3269" s="46">
        <f>Tabla2[[#This Row],[Operating Profit]]/Tabla2[[#This Row],[Total Sales]]</f>
        <v>0.4</v>
      </c>
      <c r="P3269" s="1" t="s">
        <v>17</v>
      </c>
    </row>
    <row r="3270" spans="1:16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3" t="str">
        <f>IFERROR(LEFT(Tabla2[[#This Row],[Product]],FIND(" ",Tabla2[[#This Row],[Product]])-3),Tabla2[[#This Row],[Product]])</f>
        <v>Men</v>
      </c>
      <c r="I3270" s="6">
        <v>55.000000000000014</v>
      </c>
      <c r="J3270" s="4">
        <v>4000</v>
      </c>
      <c r="K3270" s="6">
        <f>Tabla2[[#This Row],[Price per Unit]]*Tabla2[[#This Row],[Units Sold]]</f>
        <v>220000.00000000006</v>
      </c>
      <c r="L3270" s="52">
        <f>Tabla2[[#This Row],[Units Sold]]/Cálculos!$C$11</f>
        <v>1.6136443310052479E-4</v>
      </c>
      <c r="M3270" s="6">
        <f>Tabla2[[#This Row],[Total Sales]]-Tabla2[[#This Row],[Operating Profit]]</f>
        <v>132000.00000000003</v>
      </c>
      <c r="N3270" s="6">
        <v>88000.000000000029</v>
      </c>
      <c r="O3270" s="46">
        <f>Tabla2[[#This Row],[Operating Profit]]/Tabla2[[#This Row],[Total Sales]]</f>
        <v>0.4</v>
      </c>
      <c r="P3270" s="1" t="s">
        <v>17</v>
      </c>
    </row>
    <row r="3271" spans="1:16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3" t="str">
        <f>IFERROR(LEFT(Tabla2[[#This Row],[Product]],FIND(" ",Tabla2[[#This Row],[Product]])-3),Tabla2[[#This Row],[Product]])</f>
        <v>Women</v>
      </c>
      <c r="I3271" s="6">
        <v>50</v>
      </c>
      <c r="J3271" s="4">
        <v>3250</v>
      </c>
      <c r="K3271" s="6">
        <f>Tabla2[[#This Row],[Price per Unit]]*Tabla2[[#This Row],[Units Sold]]</f>
        <v>162500</v>
      </c>
      <c r="L3271" s="52">
        <f>Tabla2[[#This Row],[Units Sold]]/Cálculos!$C$11</f>
        <v>1.3110860189417641E-4</v>
      </c>
      <c r="M3271" s="6">
        <f>Tabla2[[#This Row],[Total Sales]]-Tabla2[[#This Row],[Operating Profit]]</f>
        <v>97500</v>
      </c>
      <c r="N3271" s="6">
        <v>65000</v>
      </c>
      <c r="O3271" s="46">
        <f>Tabla2[[#This Row],[Operating Profit]]/Tabla2[[#This Row],[Total Sales]]</f>
        <v>0.4</v>
      </c>
      <c r="P3271" s="1" t="s">
        <v>17</v>
      </c>
    </row>
    <row r="3272" spans="1:16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3" t="str">
        <f>IFERROR(LEFT(Tabla2[[#This Row],[Product]],FIND(" ",Tabla2[[#This Row],[Product]])-3),Tabla2[[#This Row],[Product]])</f>
        <v>Women</v>
      </c>
      <c r="I3272" s="6">
        <v>50</v>
      </c>
      <c r="J3272" s="4">
        <v>2750</v>
      </c>
      <c r="K3272" s="6">
        <f>Tabla2[[#This Row],[Price per Unit]]*Tabla2[[#This Row],[Units Sold]]</f>
        <v>137500</v>
      </c>
      <c r="L3272" s="52">
        <f>Tabla2[[#This Row],[Units Sold]]/Cálculos!$C$11</f>
        <v>1.109380477566108E-4</v>
      </c>
      <c r="M3272" s="6">
        <f>Tabla2[[#This Row],[Total Sales]]-Tabla2[[#This Row],[Operating Profit]]</f>
        <v>82500</v>
      </c>
      <c r="N3272" s="6">
        <v>55000</v>
      </c>
      <c r="O3272" s="46">
        <f>Tabla2[[#This Row],[Operating Profit]]/Tabla2[[#This Row],[Total Sales]]</f>
        <v>0.4</v>
      </c>
      <c r="P3272" s="1" t="s">
        <v>17</v>
      </c>
    </row>
    <row r="3273" spans="1:16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3" t="str">
        <f>IFERROR(LEFT(Tabla2[[#This Row],[Product]],FIND(" ",Tabla2[[#This Row],[Product]])-3),Tabla2[[#This Row],[Product]])</f>
        <v>Men</v>
      </c>
      <c r="I3273" s="6">
        <v>60.000000000000007</v>
      </c>
      <c r="J3273" s="4">
        <v>3000</v>
      </c>
      <c r="K3273" s="6">
        <f>Tabla2[[#This Row],[Price per Unit]]*Tabla2[[#This Row],[Units Sold]]</f>
        <v>180000.00000000003</v>
      </c>
      <c r="L3273" s="52">
        <f>Tabla2[[#This Row],[Units Sold]]/Cálculos!$C$11</f>
        <v>1.210233248253936E-4</v>
      </c>
      <c r="M3273" s="6">
        <f>Tabla2[[#This Row],[Total Sales]]-Tabla2[[#This Row],[Operating Profit]]</f>
        <v>108000.00000000001</v>
      </c>
      <c r="N3273" s="6">
        <v>72000.000000000015</v>
      </c>
      <c r="O3273" s="46">
        <f>Tabla2[[#This Row],[Operating Profit]]/Tabla2[[#This Row],[Total Sales]]</f>
        <v>0.4</v>
      </c>
      <c r="P3273" s="1" t="s">
        <v>17</v>
      </c>
    </row>
    <row r="3274" spans="1:16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3" t="str">
        <f>IFERROR(LEFT(Tabla2[[#This Row],[Product]],FIND(" ",Tabla2[[#This Row],[Product]])-3),Tabla2[[#This Row],[Product]])</f>
        <v>Women</v>
      </c>
      <c r="I3274" s="6">
        <v>65.000000000000014</v>
      </c>
      <c r="J3274" s="4">
        <v>4750</v>
      </c>
      <c r="K3274" s="6">
        <f>Tabla2[[#This Row],[Price per Unit]]*Tabla2[[#This Row],[Units Sold]]</f>
        <v>308750.00000000006</v>
      </c>
      <c r="L3274" s="52">
        <f>Tabla2[[#This Row],[Units Sold]]/Cálculos!$C$11</f>
        <v>1.9162026430687319E-4</v>
      </c>
      <c r="M3274" s="6">
        <f>Tabla2[[#This Row],[Total Sales]]-Tabla2[[#This Row],[Operating Profit]]</f>
        <v>185250.00000000003</v>
      </c>
      <c r="N3274" s="6">
        <v>123500.00000000003</v>
      </c>
      <c r="O3274" s="46">
        <f>Tabla2[[#This Row],[Operating Profit]]/Tabla2[[#This Row],[Total Sales]]</f>
        <v>0.4</v>
      </c>
      <c r="P3274" s="1" t="s">
        <v>17</v>
      </c>
    </row>
    <row r="3275" spans="1:16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3" t="str">
        <f>IFERROR(LEFT(Tabla2[[#This Row],[Product]],FIND(" ",Tabla2[[#This Row],[Product]])-3),Tabla2[[#This Row],[Product]])</f>
        <v>Men</v>
      </c>
      <c r="I3275" s="6">
        <v>50</v>
      </c>
      <c r="J3275" s="4">
        <v>5250</v>
      </c>
      <c r="K3275" s="6">
        <f>Tabla2[[#This Row],[Price per Unit]]*Tabla2[[#This Row],[Units Sold]]</f>
        <v>262500</v>
      </c>
      <c r="L3275" s="52">
        <f>Tabla2[[#This Row],[Units Sold]]/Cálculos!$C$11</f>
        <v>2.117908184444388E-4</v>
      </c>
      <c r="M3275" s="6">
        <f>Tabla2[[#This Row],[Total Sales]]-Tabla2[[#This Row],[Operating Profit]]</f>
        <v>157500</v>
      </c>
      <c r="N3275" s="6">
        <v>105000</v>
      </c>
      <c r="O3275" s="46">
        <f>Tabla2[[#This Row],[Operating Profit]]/Tabla2[[#This Row],[Total Sales]]</f>
        <v>0.4</v>
      </c>
      <c r="P3275" s="1" t="s">
        <v>17</v>
      </c>
    </row>
    <row r="3276" spans="1:16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3" t="str">
        <f>IFERROR(LEFT(Tabla2[[#This Row],[Product]],FIND(" ",Tabla2[[#This Row],[Product]])-3),Tabla2[[#This Row],[Product]])</f>
        <v>Men</v>
      </c>
      <c r="I3276" s="6">
        <v>45.000000000000007</v>
      </c>
      <c r="J3276" s="4">
        <v>3000</v>
      </c>
      <c r="K3276" s="6">
        <f>Tabla2[[#This Row],[Price per Unit]]*Tabla2[[#This Row],[Units Sold]]</f>
        <v>135000.00000000003</v>
      </c>
      <c r="L3276" s="52">
        <f>Tabla2[[#This Row],[Units Sold]]/Cálculos!$C$11</f>
        <v>1.210233248253936E-4</v>
      </c>
      <c r="M3276" s="6">
        <f>Tabla2[[#This Row],[Total Sales]]-Tabla2[[#This Row],[Operating Profit]]</f>
        <v>81000.000000000015</v>
      </c>
      <c r="N3276" s="6">
        <v>54000.000000000015</v>
      </c>
      <c r="O3276" s="46">
        <f>Tabla2[[#This Row],[Operating Profit]]/Tabla2[[#This Row],[Total Sales]]</f>
        <v>0.4</v>
      </c>
      <c r="P3276" s="1" t="s">
        <v>17</v>
      </c>
    </row>
    <row r="3277" spans="1:16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3" t="str">
        <f>IFERROR(LEFT(Tabla2[[#This Row],[Product]],FIND(" ",Tabla2[[#This Row],[Product]])-3),Tabla2[[#This Row],[Product]])</f>
        <v>Women</v>
      </c>
      <c r="I3277" s="6">
        <v>40</v>
      </c>
      <c r="J3277" s="4">
        <v>3000</v>
      </c>
      <c r="K3277" s="6">
        <f>Tabla2[[#This Row],[Price per Unit]]*Tabla2[[#This Row],[Units Sold]]</f>
        <v>120000</v>
      </c>
      <c r="L3277" s="52">
        <f>Tabla2[[#This Row],[Units Sold]]/Cálculos!$C$11</f>
        <v>1.210233248253936E-4</v>
      </c>
      <c r="M3277" s="6">
        <f>Tabla2[[#This Row],[Total Sales]]-Tabla2[[#This Row],[Operating Profit]]</f>
        <v>72000</v>
      </c>
      <c r="N3277" s="6">
        <v>48000</v>
      </c>
      <c r="O3277" s="46">
        <f>Tabla2[[#This Row],[Operating Profit]]/Tabla2[[#This Row],[Total Sales]]</f>
        <v>0.4</v>
      </c>
      <c r="P3277" s="1" t="s">
        <v>17</v>
      </c>
    </row>
    <row r="3278" spans="1:16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3" t="str">
        <f>IFERROR(LEFT(Tabla2[[#This Row],[Product]],FIND(" ",Tabla2[[#This Row],[Product]])-3),Tabla2[[#This Row],[Product]])</f>
        <v>Women</v>
      </c>
      <c r="I3278" s="6">
        <v>40</v>
      </c>
      <c r="J3278" s="4">
        <v>2750</v>
      </c>
      <c r="K3278" s="6">
        <f>Tabla2[[#This Row],[Price per Unit]]*Tabla2[[#This Row],[Units Sold]]</f>
        <v>110000</v>
      </c>
      <c r="L3278" s="52">
        <f>Tabla2[[#This Row],[Units Sold]]/Cálculos!$C$11</f>
        <v>1.109380477566108E-4</v>
      </c>
      <c r="M3278" s="6">
        <f>Tabla2[[#This Row],[Total Sales]]-Tabla2[[#This Row],[Operating Profit]]</f>
        <v>66000</v>
      </c>
      <c r="N3278" s="6">
        <v>44000</v>
      </c>
      <c r="O3278" s="46">
        <f>Tabla2[[#This Row],[Operating Profit]]/Tabla2[[#This Row],[Total Sales]]</f>
        <v>0.4</v>
      </c>
      <c r="P3278" s="1" t="s">
        <v>17</v>
      </c>
    </row>
    <row r="3279" spans="1:16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3" t="str">
        <f>IFERROR(LEFT(Tabla2[[#This Row],[Product]],FIND(" ",Tabla2[[#This Row],[Product]])-3),Tabla2[[#This Row],[Product]])</f>
        <v>Men</v>
      </c>
      <c r="I3279" s="6">
        <v>50</v>
      </c>
      <c r="J3279" s="4">
        <v>2500</v>
      </c>
      <c r="K3279" s="6">
        <f>Tabla2[[#This Row],[Price per Unit]]*Tabla2[[#This Row],[Units Sold]]</f>
        <v>125000</v>
      </c>
      <c r="L3279" s="52">
        <f>Tabla2[[#This Row],[Units Sold]]/Cálculos!$C$11</f>
        <v>1.00852770687828E-4</v>
      </c>
      <c r="M3279" s="6">
        <f>Tabla2[[#This Row],[Total Sales]]-Tabla2[[#This Row],[Operating Profit]]</f>
        <v>75000</v>
      </c>
      <c r="N3279" s="6">
        <v>50000</v>
      </c>
      <c r="O3279" s="46">
        <f>Tabla2[[#This Row],[Operating Profit]]/Tabla2[[#This Row],[Total Sales]]</f>
        <v>0.4</v>
      </c>
      <c r="P3279" s="1" t="s">
        <v>17</v>
      </c>
    </row>
    <row r="3280" spans="1:16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3" t="str">
        <f>IFERROR(LEFT(Tabla2[[#This Row],[Product]],FIND(" ",Tabla2[[#This Row],[Product]])-3),Tabla2[[#This Row],[Product]])</f>
        <v>Women</v>
      </c>
      <c r="I3280" s="6">
        <v>55.000000000000007</v>
      </c>
      <c r="J3280" s="4">
        <v>4250</v>
      </c>
      <c r="K3280" s="6">
        <f>Tabla2[[#This Row],[Price per Unit]]*Tabla2[[#This Row],[Units Sold]]</f>
        <v>233750.00000000003</v>
      </c>
      <c r="L3280" s="52">
        <f>Tabla2[[#This Row],[Units Sold]]/Cálculos!$C$11</f>
        <v>1.7144971016930759E-4</v>
      </c>
      <c r="M3280" s="6">
        <f>Tabla2[[#This Row],[Total Sales]]-Tabla2[[#This Row],[Operating Profit]]</f>
        <v>140250</v>
      </c>
      <c r="N3280" s="6">
        <v>93500.000000000015</v>
      </c>
      <c r="O3280" s="46">
        <f>Tabla2[[#This Row],[Operating Profit]]/Tabla2[[#This Row],[Total Sales]]</f>
        <v>0.4</v>
      </c>
      <c r="P3280" s="1" t="s">
        <v>17</v>
      </c>
    </row>
    <row r="3281" spans="1:16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3" t="str">
        <f>IFERROR(LEFT(Tabla2[[#This Row],[Product]],FIND(" ",Tabla2[[#This Row],[Product]])-3),Tabla2[[#This Row],[Product]])</f>
        <v>Men</v>
      </c>
      <c r="I3281" s="6">
        <v>35</v>
      </c>
      <c r="J3281" s="4">
        <v>5500</v>
      </c>
      <c r="K3281" s="6">
        <f>Tabla2[[#This Row],[Price per Unit]]*Tabla2[[#This Row],[Units Sold]]</f>
        <v>192500</v>
      </c>
      <c r="L3281" s="52">
        <f>Tabla2[[#This Row],[Units Sold]]/Cálculos!$C$11</f>
        <v>2.218760955132216E-4</v>
      </c>
      <c r="M3281" s="6">
        <f>Tabla2[[#This Row],[Total Sales]]-Tabla2[[#This Row],[Operating Profit]]</f>
        <v>115500</v>
      </c>
      <c r="N3281" s="6">
        <v>77000</v>
      </c>
      <c r="O3281" s="46">
        <f>Tabla2[[#This Row],[Operating Profit]]/Tabla2[[#This Row],[Total Sales]]</f>
        <v>0.4</v>
      </c>
      <c r="P3281" s="1" t="s">
        <v>17</v>
      </c>
    </row>
    <row r="3282" spans="1:16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3" t="str">
        <f>IFERROR(LEFT(Tabla2[[#This Row],[Product]],FIND(" ",Tabla2[[#This Row],[Product]])-3),Tabla2[[#This Row],[Product]])</f>
        <v>Men</v>
      </c>
      <c r="I3282" s="6">
        <v>30.000000000000011</v>
      </c>
      <c r="J3282" s="4">
        <v>3500</v>
      </c>
      <c r="K3282" s="6">
        <f>Tabla2[[#This Row],[Price per Unit]]*Tabla2[[#This Row],[Units Sold]]</f>
        <v>105000.00000000004</v>
      </c>
      <c r="L3282" s="52">
        <f>Tabla2[[#This Row],[Units Sold]]/Cálculos!$C$11</f>
        <v>1.4119387896295921E-4</v>
      </c>
      <c r="M3282" s="6">
        <f>Tabla2[[#This Row],[Total Sales]]-Tabla2[[#This Row],[Operating Profit]]</f>
        <v>63000.000000000022</v>
      </c>
      <c r="N3282" s="6">
        <v>42000.000000000022</v>
      </c>
      <c r="O3282" s="46">
        <f>Tabla2[[#This Row],[Operating Profit]]/Tabla2[[#This Row],[Total Sales]]</f>
        <v>0.4</v>
      </c>
      <c r="P3282" s="1" t="s">
        <v>17</v>
      </c>
    </row>
    <row r="3283" spans="1:16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3" t="str">
        <f>IFERROR(LEFT(Tabla2[[#This Row],[Product]],FIND(" ",Tabla2[[#This Row],[Product]])-3),Tabla2[[#This Row],[Product]])</f>
        <v>Women</v>
      </c>
      <c r="I3283" s="6">
        <v>25.000000000000007</v>
      </c>
      <c r="J3283" s="4">
        <v>2500</v>
      </c>
      <c r="K3283" s="6">
        <f>Tabla2[[#This Row],[Price per Unit]]*Tabla2[[#This Row],[Units Sold]]</f>
        <v>62500.000000000015</v>
      </c>
      <c r="L3283" s="52">
        <f>Tabla2[[#This Row],[Units Sold]]/Cálculos!$C$11</f>
        <v>1.00852770687828E-4</v>
      </c>
      <c r="M3283" s="6">
        <f>Tabla2[[#This Row],[Total Sales]]-Tabla2[[#This Row],[Operating Profit]]</f>
        <v>37500.000000000007</v>
      </c>
      <c r="N3283" s="6">
        <v>25000.000000000007</v>
      </c>
      <c r="O3283" s="46">
        <f>Tabla2[[#This Row],[Operating Profit]]/Tabla2[[#This Row],[Total Sales]]</f>
        <v>0.4</v>
      </c>
      <c r="P3283" s="1" t="s">
        <v>17</v>
      </c>
    </row>
    <row r="3284" spans="1:16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3" t="str">
        <f>IFERROR(LEFT(Tabla2[[#This Row],[Product]],FIND(" ",Tabla2[[#This Row],[Product]])-3),Tabla2[[#This Row],[Product]])</f>
        <v>Women</v>
      </c>
      <c r="I3284" s="6">
        <v>25.000000000000007</v>
      </c>
      <c r="J3284" s="4">
        <v>2250</v>
      </c>
      <c r="K3284" s="6">
        <f>Tabla2[[#This Row],[Price per Unit]]*Tabla2[[#This Row],[Units Sold]]</f>
        <v>56250.000000000015</v>
      </c>
      <c r="L3284" s="52">
        <f>Tabla2[[#This Row],[Units Sold]]/Cálculos!$C$11</f>
        <v>9.0767493619045195E-5</v>
      </c>
      <c r="M3284" s="6">
        <f>Tabla2[[#This Row],[Total Sales]]-Tabla2[[#This Row],[Operating Profit]]</f>
        <v>33750.000000000007</v>
      </c>
      <c r="N3284" s="6">
        <v>22500.000000000007</v>
      </c>
      <c r="O3284" s="46">
        <f>Tabla2[[#This Row],[Operating Profit]]/Tabla2[[#This Row],[Total Sales]]</f>
        <v>0.4</v>
      </c>
      <c r="P3284" s="1" t="s">
        <v>17</v>
      </c>
    </row>
    <row r="3285" spans="1:16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3" t="str">
        <f>IFERROR(LEFT(Tabla2[[#This Row],[Product]],FIND(" ",Tabla2[[#This Row],[Product]])-3),Tabla2[[#This Row],[Product]])</f>
        <v>Men</v>
      </c>
      <c r="I3285" s="6">
        <v>35</v>
      </c>
      <c r="J3285" s="4">
        <v>2250</v>
      </c>
      <c r="K3285" s="6">
        <f>Tabla2[[#This Row],[Price per Unit]]*Tabla2[[#This Row],[Units Sold]]</f>
        <v>78750</v>
      </c>
      <c r="L3285" s="52">
        <f>Tabla2[[#This Row],[Units Sold]]/Cálculos!$C$11</f>
        <v>9.0767493619045195E-5</v>
      </c>
      <c r="M3285" s="6">
        <f>Tabla2[[#This Row],[Total Sales]]-Tabla2[[#This Row],[Operating Profit]]</f>
        <v>47250</v>
      </c>
      <c r="N3285" s="6">
        <v>31500</v>
      </c>
      <c r="O3285" s="46">
        <f>Tabla2[[#This Row],[Operating Profit]]/Tabla2[[#This Row],[Total Sales]]</f>
        <v>0.4</v>
      </c>
      <c r="P3285" s="1" t="s">
        <v>17</v>
      </c>
    </row>
    <row r="3286" spans="1:16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3" t="str">
        <f>IFERROR(LEFT(Tabla2[[#This Row],[Product]],FIND(" ",Tabla2[[#This Row],[Product]])-3),Tabla2[[#This Row],[Product]])</f>
        <v>Women</v>
      </c>
      <c r="I3286" s="6">
        <v>40</v>
      </c>
      <c r="J3286" s="4">
        <v>3000</v>
      </c>
      <c r="K3286" s="6">
        <f>Tabla2[[#This Row],[Price per Unit]]*Tabla2[[#This Row],[Units Sold]]</f>
        <v>120000</v>
      </c>
      <c r="L3286" s="52">
        <f>Tabla2[[#This Row],[Units Sold]]/Cálculos!$C$11</f>
        <v>1.210233248253936E-4</v>
      </c>
      <c r="M3286" s="6">
        <f>Tabla2[[#This Row],[Total Sales]]-Tabla2[[#This Row],[Operating Profit]]</f>
        <v>72000</v>
      </c>
      <c r="N3286" s="6">
        <v>48000</v>
      </c>
      <c r="O3286" s="46">
        <f>Tabla2[[#This Row],[Operating Profit]]/Tabla2[[#This Row],[Total Sales]]</f>
        <v>0.4</v>
      </c>
      <c r="P3286" s="1" t="s">
        <v>17</v>
      </c>
    </row>
    <row r="3287" spans="1:16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3" t="str">
        <f>IFERROR(LEFT(Tabla2[[#This Row],[Product]],FIND(" ",Tabla2[[#This Row],[Product]])-3),Tabla2[[#This Row],[Product]])</f>
        <v>Men</v>
      </c>
      <c r="I3287" s="6">
        <v>44.999999999999993</v>
      </c>
      <c r="J3287" s="4">
        <v>4250</v>
      </c>
      <c r="K3287" s="6">
        <f>Tabla2[[#This Row],[Price per Unit]]*Tabla2[[#This Row],[Units Sold]]</f>
        <v>191249.99999999997</v>
      </c>
      <c r="L3287" s="52">
        <f>Tabla2[[#This Row],[Units Sold]]/Cálculos!$C$11</f>
        <v>1.7144971016930759E-4</v>
      </c>
      <c r="M3287" s="6">
        <f>Tabla2[[#This Row],[Total Sales]]-Tabla2[[#This Row],[Operating Profit]]</f>
        <v>114749.99999999999</v>
      </c>
      <c r="N3287" s="6">
        <v>76499.999999999985</v>
      </c>
      <c r="O3287" s="46">
        <f>Tabla2[[#This Row],[Operating Profit]]/Tabla2[[#This Row],[Total Sales]]</f>
        <v>0.39999999999999997</v>
      </c>
      <c r="P3287" s="1" t="s">
        <v>17</v>
      </c>
    </row>
    <row r="3288" spans="1:16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3" t="str">
        <f>IFERROR(LEFT(Tabla2[[#This Row],[Product]],FIND(" ",Tabla2[[#This Row],[Product]])-3),Tabla2[[#This Row],[Product]])</f>
        <v>Men</v>
      </c>
      <c r="I3288" s="6">
        <v>35</v>
      </c>
      <c r="J3288" s="4">
        <v>2750</v>
      </c>
      <c r="K3288" s="6">
        <f>Tabla2[[#This Row],[Price per Unit]]*Tabla2[[#This Row],[Units Sold]]</f>
        <v>96250</v>
      </c>
      <c r="L3288" s="52">
        <f>Tabla2[[#This Row],[Units Sold]]/Cálculos!$C$11</f>
        <v>1.109380477566108E-4</v>
      </c>
      <c r="M3288" s="6">
        <f>Tabla2[[#This Row],[Total Sales]]-Tabla2[[#This Row],[Operating Profit]]</f>
        <v>57750</v>
      </c>
      <c r="N3288" s="6">
        <v>38500</v>
      </c>
      <c r="O3288" s="46">
        <f>Tabla2[[#This Row],[Operating Profit]]/Tabla2[[#This Row],[Total Sales]]</f>
        <v>0.4</v>
      </c>
      <c r="P3288" s="1" t="s">
        <v>17</v>
      </c>
    </row>
    <row r="3289" spans="1:16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3" t="str">
        <f>IFERROR(LEFT(Tabla2[[#This Row],[Product]],FIND(" ",Tabla2[[#This Row],[Product]])-3),Tabla2[[#This Row],[Product]])</f>
        <v>Women</v>
      </c>
      <c r="I3289" s="6">
        <v>35</v>
      </c>
      <c r="J3289" s="4">
        <v>1750</v>
      </c>
      <c r="K3289" s="6">
        <f>Tabla2[[#This Row],[Price per Unit]]*Tabla2[[#This Row],[Units Sold]]</f>
        <v>61250</v>
      </c>
      <c r="L3289" s="52">
        <f>Tabla2[[#This Row],[Units Sold]]/Cálculos!$C$11</f>
        <v>7.0596939481479604E-5</v>
      </c>
      <c r="M3289" s="6">
        <f>Tabla2[[#This Row],[Total Sales]]-Tabla2[[#This Row],[Operating Profit]]</f>
        <v>36750</v>
      </c>
      <c r="N3289" s="6">
        <v>24500</v>
      </c>
      <c r="O3289" s="46">
        <f>Tabla2[[#This Row],[Operating Profit]]/Tabla2[[#This Row],[Total Sales]]</f>
        <v>0.4</v>
      </c>
      <c r="P3289" s="1" t="s">
        <v>17</v>
      </c>
    </row>
    <row r="3290" spans="1:16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3" t="str">
        <f>IFERROR(LEFT(Tabla2[[#This Row],[Product]],FIND(" ",Tabla2[[#This Row],[Product]])-3),Tabla2[[#This Row],[Product]])</f>
        <v>Women</v>
      </c>
      <c r="I3290" s="6">
        <v>35</v>
      </c>
      <c r="J3290" s="4">
        <v>1750</v>
      </c>
      <c r="K3290" s="6">
        <f>Tabla2[[#This Row],[Price per Unit]]*Tabla2[[#This Row],[Units Sold]]</f>
        <v>61250</v>
      </c>
      <c r="L3290" s="52">
        <f>Tabla2[[#This Row],[Units Sold]]/Cálculos!$C$11</f>
        <v>7.0596939481479604E-5</v>
      </c>
      <c r="M3290" s="6">
        <f>Tabla2[[#This Row],[Total Sales]]-Tabla2[[#This Row],[Operating Profit]]</f>
        <v>36750</v>
      </c>
      <c r="N3290" s="6">
        <v>24500</v>
      </c>
      <c r="O3290" s="46">
        <f>Tabla2[[#This Row],[Operating Profit]]/Tabla2[[#This Row],[Total Sales]]</f>
        <v>0.4</v>
      </c>
      <c r="P3290" s="1" t="s">
        <v>17</v>
      </c>
    </row>
    <row r="3291" spans="1:16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3" t="str">
        <f>IFERROR(LEFT(Tabla2[[#This Row],[Product]],FIND(" ",Tabla2[[#This Row],[Product]])-3),Tabla2[[#This Row],[Product]])</f>
        <v>Men</v>
      </c>
      <c r="I3291" s="6">
        <v>44.999999999999993</v>
      </c>
      <c r="J3291" s="4">
        <v>1750</v>
      </c>
      <c r="K3291" s="6">
        <f>Tabla2[[#This Row],[Price per Unit]]*Tabla2[[#This Row],[Units Sold]]</f>
        <v>78749.999999999985</v>
      </c>
      <c r="L3291" s="52">
        <f>Tabla2[[#This Row],[Units Sold]]/Cálculos!$C$11</f>
        <v>7.0596939481479604E-5</v>
      </c>
      <c r="M3291" s="6">
        <f>Tabla2[[#This Row],[Total Sales]]-Tabla2[[#This Row],[Operating Profit]]</f>
        <v>47249.999999999985</v>
      </c>
      <c r="N3291" s="6">
        <v>31499.999999999996</v>
      </c>
      <c r="O3291" s="46">
        <f>Tabla2[[#This Row],[Operating Profit]]/Tabla2[[#This Row],[Total Sales]]</f>
        <v>0.4</v>
      </c>
      <c r="P3291" s="1" t="s">
        <v>17</v>
      </c>
    </row>
    <row r="3292" spans="1:16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3" t="str">
        <f>IFERROR(LEFT(Tabla2[[#This Row],[Product]],FIND(" ",Tabla2[[#This Row],[Product]])-3),Tabla2[[#This Row],[Product]])</f>
        <v>Women</v>
      </c>
      <c r="I3292" s="6">
        <v>49.999999999999986</v>
      </c>
      <c r="J3292" s="4">
        <v>3000</v>
      </c>
      <c r="K3292" s="6">
        <f>Tabla2[[#This Row],[Price per Unit]]*Tabla2[[#This Row],[Units Sold]]</f>
        <v>149999.99999999997</v>
      </c>
      <c r="L3292" s="52">
        <f>Tabla2[[#This Row],[Units Sold]]/Cálculos!$C$11</f>
        <v>1.210233248253936E-4</v>
      </c>
      <c r="M3292" s="6">
        <f>Tabla2[[#This Row],[Total Sales]]-Tabla2[[#This Row],[Operating Profit]]</f>
        <v>89999.999999999971</v>
      </c>
      <c r="N3292" s="6">
        <v>59999.999999999993</v>
      </c>
      <c r="O3292" s="46">
        <f>Tabla2[[#This Row],[Operating Profit]]/Tabla2[[#This Row],[Total Sales]]</f>
        <v>0.4</v>
      </c>
      <c r="P3292" s="1" t="s">
        <v>17</v>
      </c>
    </row>
    <row r="3293" spans="1:16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3" t="str">
        <f>IFERROR(LEFT(Tabla2[[#This Row],[Product]],FIND(" ",Tabla2[[#This Row],[Product]])-3),Tabla2[[#This Row],[Product]])</f>
        <v>Men</v>
      </c>
      <c r="I3293" s="6">
        <v>44.999999999999993</v>
      </c>
      <c r="J3293" s="4">
        <v>4500</v>
      </c>
      <c r="K3293" s="6">
        <f>Tabla2[[#This Row],[Price per Unit]]*Tabla2[[#This Row],[Units Sold]]</f>
        <v>202499.99999999997</v>
      </c>
      <c r="L3293" s="52">
        <f>Tabla2[[#This Row],[Units Sold]]/Cálculos!$C$11</f>
        <v>1.8153498723809039E-4</v>
      </c>
      <c r="M3293" s="6">
        <f>Tabla2[[#This Row],[Total Sales]]-Tabla2[[#This Row],[Operating Profit]]</f>
        <v>121499.99999999997</v>
      </c>
      <c r="N3293" s="6">
        <v>81000</v>
      </c>
      <c r="O3293" s="46">
        <f>Tabla2[[#This Row],[Operating Profit]]/Tabla2[[#This Row],[Total Sales]]</f>
        <v>0.40000000000000008</v>
      </c>
      <c r="P3293" s="1" t="s">
        <v>17</v>
      </c>
    </row>
    <row r="3294" spans="1:16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3" t="str">
        <f>IFERROR(LEFT(Tabla2[[#This Row],[Product]],FIND(" ",Tabla2[[#This Row],[Product]])-3),Tabla2[[#This Row],[Product]])</f>
        <v>Men</v>
      </c>
      <c r="I3294" s="6">
        <v>35</v>
      </c>
      <c r="J3294" s="4">
        <v>3500</v>
      </c>
      <c r="K3294" s="6">
        <f>Tabla2[[#This Row],[Price per Unit]]*Tabla2[[#This Row],[Units Sold]]</f>
        <v>122500</v>
      </c>
      <c r="L3294" s="52">
        <f>Tabla2[[#This Row],[Units Sold]]/Cálculos!$C$11</f>
        <v>1.4119387896295921E-4</v>
      </c>
      <c r="M3294" s="6">
        <f>Tabla2[[#This Row],[Total Sales]]-Tabla2[[#This Row],[Operating Profit]]</f>
        <v>73500</v>
      </c>
      <c r="N3294" s="6">
        <v>49000</v>
      </c>
      <c r="O3294" s="46">
        <f>Tabla2[[#This Row],[Operating Profit]]/Tabla2[[#This Row],[Total Sales]]</f>
        <v>0.4</v>
      </c>
      <c r="P3294" s="1" t="s">
        <v>17</v>
      </c>
    </row>
    <row r="3295" spans="1:16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3" t="str">
        <f>IFERROR(LEFT(Tabla2[[#This Row],[Product]],FIND(" ",Tabla2[[#This Row],[Product]])-3),Tabla2[[#This Row],[Product]])</f>
        <v>Women</v>
      </c>
      <c r="I3295" s="6">
        <v>35</v>
      </c>
      <c r="J3295" s="4">
        <v>2950</v>
      </c>
      <c r="K3295" s="6">
        <f>Tabla2[[#This Row],[Price per Unit]]*Tabla2[[#This Row],[Units Sold]]</f>
        <v>103250</v>
      </c>
      <c r="L3295" s="52">
        <f>Tabla2[[#This Row],[Units Sold]]/Cálculos!$C$11</f>
        <v>1.1900626941163703E-4</v>
      </c>
      <c r="M3295" s="6">
        <f>Tabla2[[#This Row],[Total Sales]]-Tabla2[[#This Row],[Operating Profit]]</f>
        <v>61950</v>
      </c>
      <c r="N3295" s="6">
        <v>41300</v>
      </c>
      <c r="O3295" s="46">
        <f>Tabla2[[#This Row],[Operating Profit]]/Tabla2[[#This Row],[Total Sales]]</f>
        <v>0.4</v>
      </c>
      <c r="P3295" s="1" t="s">
        <v>17</v>
      </c>
    </row>
    <row r="3296" spans="1:16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3" t="str">
        <f>IFERROR(LEFT(Tabla2[[#This Row],[Product]],FIND(" ",Tabla2[[#This Row],[Product]])-3),Tabla2[[#This Row],[Product]])</f>
        <v>Women</v>
      </c>
      <c r="I3296" s="6">
        <v>40</v>
      </c>
      <c r="J3296" s="4">
        <v>3250</v>
      </c>
      <c r="K3296" s="6">
        <f>Tabla2[[#This Row],[Price per Unit]]*Tabla2[[#This Row],[Units Sold]]</f>
        <v>130000</v>
      </c>
      <c r="L3296" s="52">
        <f>Tabla2[[#This Row],[Units Sold]]/Cálculos!$C$11</f>
        <v>1.3110860189417641E-4</v>
      </c>
      <c r="M3296" s="6">
        <f>Tabla2[[#This Row],[Total Sales]]-Tabla2[[#This Row],[Operating Profit]]</f>
        <v>78000</v>
      </c>
      <c r="N3296" s="6">
        <v>52000</v>
      </c>
      <c r="O3296" s="46">
        <f>Tabla2[[#This Row],[Operating Profit]]/Tabla2[[#This Row],[Total Sales]]</f>
        <v>0.4</v>
      </c>
      <c r="P3296" s="1" t="s">
        <v>17</v>
      </c>
    </row>
    <row r="3297" spans="1:16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3" t="str">
        <f>IFERROR(LEFT(Tabla2[[#This Row],[Product]],FIND(" ",Tabla2[[#This Row],[Product]])-3),Tabla2[[#This Row],[Product]])</f>
        <v>Men</v>
      </c>
      <c r="I3297" s="6">
        <v>65</v>
      </c>
      <c r="J3297" s="4">
        <v>3000</v>
      </c>
      <c r="K3297" s="6">
        <f>Tabla2[[#This Row],[Price per Unit]]*Tabla2[[#This Row],[Units Sold]]</f>
        <v>195000</v>
      </c>
      <c r="L3297" s="52">
        <f>Tabla2[[#This Row],[Units Sold]]/Cálculos!$C$11</f>
        <v>1.210233248253936E-4</v>
      </c>
      <c r="M3297" s="6">
        <f>Tabla2[[#This Row],[Total Sales]]-Tabla2[[#This Row],[Operating Profit]]</f>
        <v>117000</v>
      </c>
      <c r="N3297" s="6">
        <v>78000</v>
      </c>
      <c r="O3297" s="46">
        <f>Tabla2[[#This Row],[Operating Profit]]/Tabla2[[#This Row],[Total Sales]]</f>
        <v>0.4</v>
      </c>
      <c r="P3297" s="1" t="s">
        <v>17</v>
      </c>
    </row>
    <row r="3298" spans="1:16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3" t="str">
        <f>IFERROR(LEFT(Tabla2[[#This Row],[Product]],FIND(" ",Tabla2[[#This Row],[Product]])-3),Tabla2[[#This Row],[Product]])</f>
        <v>Women</v>
      </c>
      <c r="I3298" s="6">
        <v>70</v>
      </c>
      <c r="J3298" s="4">
        <v>4000</v>
      </c>
      <c r="K3298" s="6">
        <f>Tabla2[[#This Row],[Price per Unit]]*Tabla2[[#This Row],[Units Sold]]</f>
        <v>280000</v>
      </c>
      <c r="L3298" s="52">
        <f>Tabla2[[#This Row],[Units Sold]]/Cálculos!$C$11</f>
        <v>1.6136443310052479E-4</v>
      </c>
      <c r="M3298" s="6">
        <f>Tabla2[[#This Row],[Total Sales]]-Tabla2[[#This Row],[Operating Profit]]</f>
        <v>168000</v>
      </c>
      <c r="N3298" s="6">
        <v>112000</v>
      </c>
      <c r="O3298" s="46">
        <f>Tabla2[[#This Row],[Operating Profit]]/Tabla2[[#This Row],[Total Sales]]</f>
        <v>0.4</v>
      </c>
      <c r="P3298" s="1" t="s">
        <v>17</v>
      </c>
    </row>
    <row r="3299" spans="1:16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3" t="str">
        <f>IFERROR(LEFT(Tabla2[[#This Row],[Product]],FIND(" ",Tabla2[[#This Row],[Product]])-3),Tabla2[[#This Row],[Product]])</f>
        <v>Men</v>
      </c>
      <c r="I3299" s="6">
        <v>65</v>
      </c>
      <c r="J3299" s="4">
        <v>6500</v>
      </c>
      <c r="K3299" s="6">
        <f>Tabla2[[#This Row],[Price per Unit]]*Tabla2[[#This Row],[Units Sold]]</f>
        <v>422500</v>
      </c>
      <c r="L3299" s="52">
        <f>Tabla2[[#This Row],[Units Sold]]/Cálculos!$C$11</f>
        <v>2.6221720378835281E-4</v>
      </c>
      <c r="M3299" s="6">
        <f>Tabla2[[#This Row],[Total Sales]]-Tabla2[[#This Row],[Operating Profit]]</f>
        <v>253500</v>
      </c>
      <c r="N3299" s="6">
        <v>169000</v>
      </c>
      <c r="O3299" s="46">
        <f>Tabla2[[#This Row],[Operating Profit]]/Tabla2[[#This Row],[Total Sales]]</f>
        <v>0.4</v>
      </c>
      <c r="P3299" s="1" t="s">
        <v>17</v>
      </c>
    </row>
    <row r="3300" spans="1:16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3" t="str">
        <f>IFERROR(LEFT(Tabla2[[#This Row],[Product]],FIND(" ",Tabla2[[#This Row],[Product]])-3),Tabla2[[#This Row],[Product]])</f>
        <v>Men</v>
      </c>
      <c r="I3300" s="6">
        <v>55.000000000000007</v>
      </c>
      <c r="J3300" s="4">
        <v>4500</v>
      </c>
      <c r="K3300" s="6">
        <f>Tabla2[[#This Row],[Price per Unit]]*Tabla2[[#This Row],[Units Sold]]</f>
        <v>247500.00000000003</v>
      </c>
      <c r="L3300" s="52">
        <f>Tabla2[[#This Row],[Units Sold]]/Cálculos!$C$11</f>
        <v>1.8153498723809039E-4</v>
      </c>
      <c r="M3300" s="6">
        <f>Tabla2[[#This Row],[Total Sales]]-Tabla2[[#This Row],[Operating Profit]]</f>
        <v>148500</v>
      </c>
      <c r="N3300" s="6">
        <v>99000.000000000015</v>
      </c>
      <c r="O3300" s="46">
        <f>Tabla2[[#This Row],[Operating Profit]]/Tabla2[[#This Row],[Total Sales]]</f>
        <v>0.4</v>
      </c>
      <c r="P3300" s="1" t="s">
        <v>17</v>
      </c>
    </row>
    <row r="3301" spans="1:16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3" t="str">
        <f>IFERROR(LEFT(Tabla2[[#This Row],[Product]],FIND(" ",Tabla2[[#This Row],[Product]])-3),Tabla2[[#This Row],[Product]])</f>
        <v>Women</v>
      </c>
      <c r="I3301" s="6">
        <v>55.000000000000007</v>
      </c>
      <c r="J3301" s="4">
        <v>4000</v>
      </c>
      <c r="K3301" s="6">
        <f>Tabla2[[#This Row],[Price per Unit]]*Tabla2[[#This Row],[Units Sold]]</f>
        <v>220000.00000000003</v>
      </c>
      <c r="L3301" s="52">
        <f>Tabla2[[#This Row],[Units Sold]]/Cálculos!$C$11</f>
        <v>1.6136443310052479E-4</v>
      </c>
      <c r="M3301" s="6">
        <f>Tabla2[[#This Row],[Total Sales]]-Tabla2[[#This Row],[Operating Profit]]</f>
        <v>132000</v>
      </c>
      <c r="N3301" s="6">
        <v>88000.000000000015</v>
      </c>
      <c r="O3301" s="46">
        <f>Tabla2[[#This Row],[Operating Profit]]/Tabla2[[#This Row],[Total Sales]]</f>
        <v>0.4</v>
      </c>
      <c r="P3301" s="1" t="s">
        <v>17</v>
      </c>
    </row>
    <row r="3302" spans="1:16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3" t="str">
        <f>IFERROR(LEFT(Tabla2[[#This Row],[Product]],FIND(" ",Tabla2[[#This Row],[Product]])-3),Tabla2[[#This Row],[Product]])</f>
        <v>Women</v>
      </c>
      <c r="I3302" s="6">
        <v>55.000000000000007</v>
      </c>
      <c r="J3302" s="4">
        <v>3500</v>
      </c>
      <c r="K3302" s="6">
        <f>Tabla2[[#This Row],[Price per Unit]]*Tabla2[[#This Row],[Units Sold]]</f>
        <v>192500.00000000003</v>
      </c>
      <c r="L3302" s="52">
        <f>Tabla2[[#This Row],[Units Sold]]/Cálculos!$C$11</f>
        <v>1.4119387896295921E-4</v>
      </c>
      <c r="M3302" s="6">
        <f>Tabla2[[#This Row],[Total Sales]]-Tabla2[[#This Row],[Operating Profit]]</f>
        <v>115500.00000000001</v>
      </c>
      <c r="N3302" s="6">
        <v>77000.000000000015</v>
      </c>
      <c r="O3302" s="46">
        <f>Tabla2[[#This Row],[Operating Profit]]/Tabla2[[#This Row],[Total Sales]]</f>
        <v>0.4</v>
      </c>
      <c r="P3302" s="1" t="s">
        <v>17</v>
      </c>
    </row>
    <row r="3303" spans="1:16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3" t="str">
        <f>IFERROR(LEFT(Tabla2[[#This Row],[Product]],FIND(" ",Tabla2[[#This Row],[Product]])-3),Tabla2[[#This Row],[Product]])</f>
        <v>Men</v>
      </c>
      <c r="I3303" s="6">
        <v>65</v>
      </c>
      <c r="J3303" s="4">
        <v>3500</v>
      </c>
      <c r="K3303" s="6">
        <f>Tabla2[[#This Row],[Price per Unit]]*Tabla2[[#This Row],[Units Sold]]</f>
        <v>227500</v>
      </c>
      <c r="L3303" s="52">
        <f>Tabla2[[#This Row],[Units Sold]]/Cálculos!$C$11</f>
        <v>1.4119387896295921E-4</v>
      </c>
      <c r="M3303" s="6">
        <f>Tabla2[[#This Row],[Total Sales]]-Tabla2[[#This Row],[Operating Profit]]</f>
        <v>136500</v>
      </c>
      <c r="N3303" s="6">
        <v>91000</v>
      </c>
      <c r="O3303" s="46">
        <f>Tabla2[[#This Row],[Operating Profit]]/Tabla2[[#This Row],[Total Sales]]</f>
        <v>0.4</v>
      </c>
      <c r="P3303" s="1" t="s">
        <v>17</v>
      </c>
    </row>
    <row r="3304" spans="1:16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3" t="str">
        <f>IFERROR(LEFT(Tabla2[[#This Row],[Product]],FIND(" ",Tabla2[[#This Row],[Product]])-3),Tabla2[[#This Row],[Product]])</f>
        <v>Women</v>
      </c>
      <c r="I3304" s="6">
        <v>70</v>
      </c>
      <c r="J3304" s="4">
        <v>4500</v>
      </c>
      <c r="K3304" s="6">
        <f>Tabla2[[#This Row],[Price per Unit]]*Tabla2[[#This Row],[Units Sold]]</f>
        <v>315000</v>
      </c>
      <c r="L3304" s="52">
        <f>Tabla2[[#This Row],[Units Sold]]/Cálculos!$C$11</f>
        <v>1.8153498723809039E-4</v>
      </c>
      <c r="M3304" s="6">
        <f>Tabla2[[#This Row],[Total Sales]]-Tabla2[[#This Row],[Operating Profit]]</f>
        <v>189000</v>
      </c>
      <c r="N3304" s="6">
        <v>126000</v>
      </c>
      <c r="O3304" s="46">
        <f>Tabla2[[#This Row],[Operating Profit]]/Tabla2[[#This Row],[Total Sales]]</f>
        <v>0.4</v>
      </c>
      <c r="P3304" s="1" t="s">
        <v>17</v>
      </c>
    </row>
    <row r="3305" spans="1:16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3" t="str">
        <f>IFERROR(LEFT(Tabla2[[#This Row],[Product]],FIND(" ",Tabla2[[#This Row],[Product]])-3),Tabla2[[#This Row],[Product]])</f>
        <v>Men</v>
      </c>
      <c r="I3305" s="6">
        <v>35</v>
      </c>
      <c r="J3305" s="4">
        <v>4250</v>
      </c>
      <c r="K3305" s="6">
        <f>Tabla2[[#This Row],[Price per Unit]]*Tabla2[[#This Row],[Units Sold]]</f>
        <v>148750</v>
      </c>
      <c r="L3305" s="52">
        <f>Tabla2[[#This Row],[Units Sold]]/Cálculos!$C$11</f>
        <v>1.7144971016930759E-4</v>
      </c>
      <c r="M3305" s="6">
        <f>Tabla2[[#This Row],[Total Sales]]-Tabla2[[#This Row],[Operating Profit]]</f>
        <v>89250</v>
      </c>
      <c r="N3305" s="6">
        <v>59500</v>
      </c>
      <c r="O3305" s="46">
        <f>Tabla2[[#This Row],[Operating Profit]]/Tabla2[[#This Row],[Total Sales]]</f>
        <v>0.4</v>
      </c>
      <c r="P3305" s="1" t="s">
        <v>17</v>
      </c>
    </row>
    <row r="3306" spans="1:16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3" t="str">
        <f>IFERROR(LEFT(Tabla2[[#This Row],[Product]],FIND(" ",Tabla2[[#This Row],[Product]])-3),Tabla2[[#This Row],[Product]])</f>
        <v>Men</v>
      </c>
      <c r="I3306" s="6">
        <v>35</v>
      </c>
      <c r="J3306" s="4">
        <v>2250</v>
      </c>
      <c r="K3306" s="6">
        <f>Tabla2[[#This Row],[Price per Unit]]*Tabla2[[#This Row],[Units Sold]]</f>
        <v>78750</v>
      </c>
      <c r="L3306" s="52">
        <f>Tabla2[[#This Row],[Units Sold]]/Cálculos!$C$11</f>
        <v>9.0767493619045195E-5</v>
      </c>
      <c r="M3306" s="6">
        <f>Tabla2[[#This Row],[Total Sales]]-Tabla2[[#This Row],[Operating Profit]]</f>
        <v>51187.5</v>
      </c>
      <c r="N3306" s="6">
        <v>27562.5</v>
      </c>
      <c r="O3306" s="46">
        <f>Tabla2[[#This Row],[Operating Profit]]/Tabla2[[#This Row],[Total Sales]]</f>
        <v>0.35</v>
      </c>
      <c r="P3306" s="1" t="s">
        <v>17</v>
      </c>
    </row>
    <row r="3307" spans="1:16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3" t="str">
        <f>IFERROR(LEFT(Tabla2[[#This Row],[Product]],FIND(" ",Tabla2[[#This Row],[Product]])-3),Tabla2[[#This Row],[Product]])</f>
        <v>Women</v>
      </c>
      <c r="I3307" s="6">
        <v>25.000000000000007</v>
      </c>
      <c r="J3307" s="4">
        <v>2250</v>
      </c>
      <c r="K3307" s="6">
        <f>Tabla2[[#This Row],[Price per Unit]]*Tabla2[[#This Row],[Units Sold]]</f>
        <v>56250.000000000015</v>
      </c>
      <c r="L3307" s="52">
        <f>Tabla2[[#This Row],[Units Sold]]/Cálculos!$C$11</f>
        <v>9.0767493619045195E-5</v>
      </c>
      <c r="M3307" s="6">
        <f>Tabla2[[#This Row],[Total Sales]]-Tabla2[[#This Row],[Operating Profit]]</f>
        <v>36562.500000000015</v>
      </c>
      <c r="N3307" s="6">
        <v>19687.500000000004</v>
      </c>
      <c r="O3307" s="46">
        <f>Tabla2[[#This Row],[Operating Profit]]/Tabla2[[#This Row],[Total Sales]]</f>
        <v>0.35</v>
      </c>
      <c r="P3307" s="1" t="s">
        <v>17</v>
      </c>
    </row>
    <row r="3308" spans="1:16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3" t="str">
        <f>IFERROR(LEFT(Tabla2[[#This Row],[Product]],FIND(" ",Tabla2[[#This Row],[Product]])-3),Tabla2[[#This Row],[Product]])</f>
        <v>Women</v>
      </c>
      <c r="I3308" s="6">
        <v>30</v>
      </c>
      <c r="J3308" s="4">
        <v>750</v>
      </c>
      <c r="K3308" s="6">
        <f>Tabla2[[#This Row],[Price per Unit]]*Tabla2[[#This Row],[Units Sold]]</f>
        <v>22500</v>
      </c>
      <c r="L3308" s="52">
        <f>Tabla2[[#This Row],[Units Sold]]/Cálculos!$C$11</f>
        <v>3.0255831206348401E-5</v>
      </c>
      <c r="M3308" s="6">
        <f>Tabla2[[#This Row],[Total Sales]]-Tabla2[[#This Row],[Operating Profit]]</f>
        <v>14625</v>
      </c>
      <c r="N3308" s="6">
        <v>7874.9999999999991</v>
      </c>
      <c r="O3308" s="46">
        <f>Tabla2[[#This Row],[Operating Profit]]/Tabla2[[#This Row],[Total Sales]]</f>
        <v>0.35</v>
      </c>
      <c r="P3308" s="1" t="s">
        <v>17</v>
      </c>
    </row>
    <row r="3309" spans="1:16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3" t="str">
        <f>IFERROR(LEFT(Tabla2[[#This Row],[Product]],FIND(" ",Tabla2[[#This Row],[Product]])-3),Tabla2[[#This Row],[Product]])</f>
        <v>Men</v>
      </c>
      <c r="I3309" s="6">
        <v>45</v>
      </c>
      <c r="J3309" s="4">
        <v>1250</v>
      </c>
      <c r="K3309" s="6">
        <f>Tabla2[[#This Row],[Price per Unit]]*Tabla2[[#This Row],[Units Sold]]</f>
        <v>56250</v>
      </c>
      <c r="L3309" s="52">
        <f>Tabla2[[#This Row],[Units Sold]]/Cálculos!$C$11</f>
        <v>5.0426385343913999E-5</v>
      </c>
      <c r="M3309" s="6">
        <f>Tabla2[[#This Row],[Total Sales]]-Tabla2[[#This Row],[Operating Profit]]</f>
        <v>39375</v>
      </c>
      <c r="N3309" s="6">
        <v>16875</v>
      </c>
      <c r="O3309" s="46">
        <f>Tabla2[[#This Row],[Operating Profit]]/Tabla2[[#This Row],[Total Sales]]</f>
        <v>0.3</v>
      </c>
      <c r="P3309" s="1" t="s">
        <v>17</v>
      </c>
    </row>
    <row r="3310" spans="1:16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3" t="str">
        <f>IFERROR(LEFT(Tabla2[[#This Row],[Product]],FIND(" ",Tabla2[[#This Row],[Product]])-3),Tabla2[[#This Row],[Product]])</f>
        <v>Women</v>
      </c>
      <c r="I3310" s="6">
        <v>35</v>
      </c>
      <c r="J3310" s="4">
        <v>2250</v>
      </c>
      <c r="K3310" s="6">
        <f>Tabla2[[#This Row],[Price per Unit]]*Tabla2[[#This Row],[Units Sold]]</f>
        <v>78750</v>
      </c>
      <c r="L3310" s="52">
        <f>Tabla2[[#This Row],[Units Sold]]/Cálculos!$C$11</f>
        <v>9.0767493619045195E-5</v>
      </c>
      <c r="M3310" s="6">
        <f>Tabla2[[#This Row],[Total Sales]]-Tabla2[[#This Row],[Operating Profit]]</f>
        <v>55125</v>
      </c>
      <c r="N3310" s="6">
        <v>23625</v>
      </c>
      <c r="O3310" s="46">
        <f>Tabla2[[#This Row],[Operating Profit]]/Tabla2[[#This Row],[Total Sales]]</f>
        <v>0.3</v>
      </c>
      <c r="P3310" s="1" t="s">
        <v>17</v>
      </c>
    </row>
    <row r="3311" spans="1:16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3" t="str">
        <f>IFERROR(LEFT(Tabla2[[#This Row],[Product]],FIND(" ",Tabla2[[#This Row],[Product]])-3),Tabla2[[#This Row],[Product]])</f>
        <v>Men</v>
      </c>
      <c r="I3311" s="6">
        <v>35</v>
      </c>
      <c r="J3311" s="4">
        <v>4750</v>
      </c>
      <c r="K3311" s="6">
        <f>Tabla2[[#This Row],[Price per Unit]]*Tabla2[[#This Row],[Units Sold]]</f>
        <v>166250</v>
      </c>
      <c r="L3311" s="52">
        <f>Tabla2[[#This Row],[Units Sold]]/Cálculos!$C$11</f>
        <v>1.9162026430687319E-4</v>
      </c>
      <c r="M3311" s="6">
        <f>Tabla2[[#This Row],[Total Sales]]-Tabla2[[#This Row],[Operating Profit]]</f>
        <v>99750</v>
      </c>
      <c r="N3311" s="6">
        <v>66500</v>
      </c>
      <c r="O3311" s="46">
        <f>Tabla2[[#This Row],[Operating Profit]]/Tabla2[[#This Row],[Total Sales]]</f>
        <v>0.4</v>
      </c>
      <c r="P3311" s="1" t="s">
        <v>17</v>
      </c>
    </row>
    <row r="3312" spans="1:16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3" t="str">
        <f>IFERROR(LEFT(Tabla2[[#This Row],[Product]],FIND(" ",Tabla2[[#This Row],[Product]])-3),Tabla2[[#This Row],[Product]])</f>
        <v>Men</v>
      </c>
      <c r="I3312" s="6">
        <v>35</v>
      </c>
      <c r="J3312" s="4">
        <v>1250</v>
      </c>
      <c r="K3312" s="6">
        <f>Tabla2[[#This Row],[Price per Unit]]*Tabla2[[#This Row],[Units Sold]]</f>
        <v>43750</v>
      </c>
      <c r="L3312" s="52">
        <f>Tabla2[[#This Row],[Units Sold]]/Cálculos!$C$11</f>
        <v>5.0426385343913999E-5</v>
      </c>
      <c r="M3312" s="6">
        <f>Tabla2[[#This Row],[Total Sales]]-Tabla2[[#This Row],[Operating Profit]]</f>
        <v>28437.5</v>
      </c>
      <c r="N3312" s="6">
        <v>15312.499999999998</v>
      </c>
      <c r="O3312" s="46">
        <f>Tabla2[[#This Row],[Operating Profit]]/Tabla2[[#This Row],[Total Sales]]</f>
        <v>0.35</v>
      </c>
      <c r="P3312" s="1" t="s">
        <v>17</v>
      </c>
    </row>
    <row r="3313" spans="1:16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3" t="str">
        <f>IFERROR(LEFT(Tabla2[[#This Row],[Product]],FIND(" ",Tabla2[[#This Row],[Product]])-3),Tabla2[[#This Row],[Product]])</f>
        <v>Women</v>
      </c>
      <c r="I3313" s="6">
        <v>25.000000000000007</v>
      </c>
      <c r="J3313" s="4">
        <v>1750</v>
      </c>
      <c r="K3313" s="6">
        <f>Tabla2[[#This Row],[Price per Unit]]*Tabla2[[#This Row],[Units Sold]]</f>
        <v>43750.000000000015</v>
      </c>
      <c r="L3313" s="52">
        <f>Tabla2[[#This Row],[Units Sold]]/Cálculos!$C$11</f>
        <v>7.0596939481479604E-5</v>
      </c>
      <c r="M3313" s="6">
        <f>Tabla2[[#This Row],[Total Sales]]-Tabla2[[#This Row],[Operating Profit]]</f>
        <v>28437.500000000011</v>
      </c>
      <c r="N3313" s="6">
        <v>15312.500000000004</v>
      </c>
      <c r="O3313" s="46">
        <f>Tabla2[[#This Row],[Operating Profit]]/Tabla2[[#This Row],[Total Sales]]</f>
        <v>0.35</v>
      </c>
      <c r="P3313" s="1" t="s">
        <v>17</v>
      </c>
    </row>
    <row r="3314" spans="1:16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3" t="str">
        <f>IFERROR(LEFT(Tabla2[[#This Row],[Product]],FIND(" ",Tabla2[[#This Row],[Product]])-3),Tabla2[[#This Row],[Product]])</f>
        <v>Women</v>
      </c>
      <c r="I3314" s="6">
        <v>30</v>
      </c>
      <c r="J3314" s="4">
        <v>500</v>
      </c>
      <c r="K3314" s="6">
        <f>Tabla2[[#This Row],[Price per Unit]]*Tabla2[[#This Row],[Units Sold]]</f>
        <v>15000</v>
      </c>
      <c r="L3314" s="52">
        <f>Tabla2[[#This Row],[Units Sold]]/Cálculos!$C$11</f>
        <v>2.0170554137565598E-5</v>
      </c>
      <c r="M3314" s="6">
        <f>Tabla2[[#This Row],[Total Sales]]-Tabla2[[#This Row],[Operating Profit]]</f>
        <v>9750</v>
      </c>
      <c r="N3314" s="6">
        <v>5250</v>
      </c>
      <c r="O3314" s="46">
        <f>Tabla2[[#This Row],[Operating Profit]]/Tabla2[[#This Row],[Total Sales]]</f>
        <v>0.35</v>
      </c>
      <c r="P3314" s="1" t="s">
        <v>17</v>
      </c>
    </row>
    <row r="3315" spans="1:16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3" t="str">
        <f>IFERROR(LEFT(Tabla2[[#This Row],[Product]],FIND(" ",Tabla2[[#This Row],[Product]])-3),Tabla2[[#This Row],[Product]])</f>
        <v>Men</v>
      </c>
      <c r="I3315" s="6">
        <v>45</v>
      </c>
      <c r="J3315" s="4">
        <v>1250</v>
      </c>
      <c r="K3315" s="6">
        <f>Tabla2[[#This Row],[Price per Unit]]*Tabla2[[#This Row],[Units Sold]]</f>
        <v>56250</v>
      </c>
      <c r="L3315" s="52">
        <f>Tabla2[[#This Row],[Units Sold]]/Cálculos!$C$11</f>
        <v>5.0426385343913999E-5</v>
      </c>
      <c r="M3315" s="6">
        <f>Tabla2[[#This Row],[Total Sales]]-Tabla2[[#This Row],[Operating Profit]]</f>
        <v>39375</v>
      </c>
      <c r="N3315" s="6">
        <v>16875</v>
      </c>
      <c r="O3315" s="46">
        <f>Tabla2[[#This Row],[Operating Profit]]/Tabla2[[#This Row],[Total Sales]]</f>
        <v>0.3</v>
      </c>
      <c r="P3315" s="1" t="s">
        <v>17</v>
      </c>
    </row>
    <row r="3316" spans="1:16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3" t="str">
        <f>IFERROR(LEFT(Tabla2[[#This Row],[Product]],FIND(" ",Tabla2[[#This Row],[Product]])-3),Tabla2[[#This Row],[Product]])</f>
        <v>Women</v>
      </c>
      <c r="I3316" s="6">
        <v>35</v>
      </c>
      <c r="J3316" s="4">
        <v>2250</v>
      </c>
      <c r="K3316" s="6">
        <f>Tabla2[[#This Row],[Price per Unit]]*Tabla2[[#This Row],[Units Sold]]</f>
        <v>78750</v>
      </c>
      <c r="L3316" s="52">
        <f>Tabla2[[#This Row],[Units Sold]]/Cálculos!$C$11</f>
        <v>9.0767493619045195E-5</v>
      </c>
      <c r="M3316" s="6">
        <f>Tabla2[[#This Row],[Total Sales]]-Tabla2[[#This Row],[Operating Profit]]</f>
        <v>55125</v>
      </c>
      <c r="N3316" s="6">
        <v>23625</v>
      </c>
      <c r="O3316" s="46">
        <f>Tabla2[[#This Row],[Operating Profit]]/Tabla2[[#This Row],[Total Sales]]</f>
        <v>0.3</v>
      </c>
      <c r="P3316" s="1" t="s">
        <v>17</v>
      </c>
    </row>
    <row r="3317" spans="1:16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3" t="str">
        <f>IFERROR(LEFT(Tabla2[[#This Row],[Product]],FIND(" ",Tabla2[[#This Row],[Product]])-3),Tabla2[[#This Row],[Product]])</f>
        <v>Men</v>
      </c>
      <c r="I3317" s="6">
        <v>35</v>
      </c>
      <c r="J3317" s="4">
        <v>4450</v>
      </c>
      <c r="K3317" s="6">
        <f>Tabla2[[#This Row],[Price per Unit]]*Tabla2[[#This Row],[Units Sold]]</f>
        <v>155750</v>
      </c>
      <c r="L3317" s="52">
        <f>Tabla2[[#This Row],[Units Sold]]/Cálculos!$C$11</f>
        <v>1.7951793182433384E-4</v>
      </c>
      <c r="M3317" s="6">
        <f>Tabla2[[#This Row],[Total Sales]]-Tabla2[[#This Row],[Operating Profit]]</f>
        <v>93450</v>
      </c>
      <c r="N3317" s="6">
        <v>62300</v>
      </c>
      <c r="O3317" s="46">
        <f>Tabla2[[#This Row],[Operating Profit]]/Tabla2[[#This Row],[Total Sales]]</f>
        <v>0.4</v>
      </c>
      <c r="P3317" s="1" t="s">
        <v>17</v>
      </c>
    </row>
    <row r="3318" spans="1:16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3" t="str">
        <f>IFERROR(LEFT(Tabla2[[#This Row],[Product]],FIND(" ",Tabla2[[#This Row],[Product]])-3),Tabla2[[#This Row],[Product]])</f>
        <v>Men</v>
      </c>
      <c r="I3318" s="6">
        <v>35</v>
      </c>
      <c r="J3318" s="4">
        <v>1500</v>
      </c>
      <c r="K3318" s="6">
        <f>Tabla2[[#This Row],[Price per Unit]]*Tabla2[[#This Row],[Units Sold]]</f>
        <v>52500</v>
      </c>
      <c r="L3318" s="52">
        <f>Tabla2[[#This Row],[Units Sold]]/Cálculos!$C$11</f>
        <v>6.0511662412696801E-5</v>
      </c>
      <c r="M3318" s="6">
        <f>Tabla2[[#This Row],[Total Sales]]-Tabla2[[#This Row],[Operating Profit]]</f>
        <v>34125</v>
      </c>
      <c r="N3318" s="6">
        <v>18375</v>
      </c>
      <c r="O3318" s="46">
        <f>Tabla2[[#This Row],[Operating Profit]]/Tabla2[[#This Row],[Total Sales]]</f>
        <v>0.35</v>
      </c>
      <c r="P3318" s="1" t="s">
        <v>17</v>
      </c>
    </row>
    <row r="3319" spans="1:16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3" t="str">
        <f>IFERROR(LEFT(Tabla2[[#This Row],[Product]],FIND(" ",Tabla2[[#This Row],[Product]])-3),Tabla2[[#This Row],[Product]])</f>
        <v>Women</v>
      </c>
      <c r="I3319" s="6">
        <v>25.000000000000007</v>
      </c>
      <c r="J3319" s="4">
        <v>1750</v>
      </c>
      <c r="K3319" s="6">
        <f>Tabla2[[#This Row],[Price per Unit]]*Tabla2[[#This Row],[Units Sold]]</f>
        <v>43750.000000000015</v>
      </c>
      <c r="L3319" s="52">
        <f>Tabla2[[#This Row],[Units Sold]]/Cálculos!$C$11</f>
        <v>7.0596939481479604E-5</v>
      </c>
      <c r="M3319" s="6">
        <f>Tabla2[[#This Row],[Total Sales]]-Tabla2[[#This Row],[Operating Profit]]</f>
        <v>28437.500000000011</v>
      </c>
      <c r="N3319" s="6">
        <v>15312.500000000004</v>
      </c>
      <c r="O3319" s="46">
        <f>Tabla2[[#This Row],[Operating Profit]]/Tabla2[[#This Row],[Total Sales]]</f>
        <v>0.35</v>
      </c>
      <c r="P3319" s="1" t="s">
        <v>17</v>
      </c>
    </row>
    <row r="3320" spans="1:16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3" t="str">
        <f>IFERROR(LEFT(Tabla2[[#This Row],[Product]],FIND(" ",Tabla2[[#This Row],[Product]])-3),Tabla2[[#This Row],[Product]])</f>
        <v>Women</v>
      </c>
      <c r="I3320" s="6">
        <v>30</v>
      </c>
      <c r="J3320" s="4">
        <v>250</v>
      </c>
      <c r="K3320" s="6">
        <f>Tabla2[[#This Row],[Price per Unit]]*Tabla2[[#This Row],[Units Sold]]</f>
        <v>7500</v>
      </c>
      <c r="L3320" s="52">
        <f>Tabla2[[#This Row],[Units Sold]]/Cálculos!$C$11</f>
        <v>1.0085277068782799E-5</v>
      </c>
      <c r="M3320" s="6">
        <f>Tabla2[[#This Row],[Total Sales]]-Tabla2[[#This Row],[Operating Profit]]</f>
        <v>4875</v>
      </c>
      <c r="N3320" s="6">
        <v>2625</v>
      </c>
      <c r="O3320" s="46">
        <f>Tabla2[[#This Row],[Operating Profit]]/Tabla2[[#This Row],[Total Sales]]</f>
        <v>0.35</v>
      </c>
      <c r="P3320" s="1" t="s">
        <v>17</v>
      </c>
    </row>
    <row r="3321" spans="1:16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3" t="str">
        <f>IFERROR(LEFT(Tabla2[[#This Row],[Product]],FIND(" ",Tabla2[[#This Row],[Product]])-3),Tabla2[[#This Row],[Product]])</f>
        <v>Men</v>
      </c>
      <c r="I3321" s="6">
        <v>45</v>
      </c>
      <c r="J3321" s="4">
        <v>750</v>
      </c>
      <c r="K3321" s="6">
        <f>Tabla2[[#This Row],[Price per Unit]]*Tabla2[[#This Row],[Units Sold]]</f>
        <v>33750</v>
      </c>
      <c r="L3321" s="52">
        <f>Tabla2[[#This Row],[Units Sold]]/Cálculos!$C$11</f>
        <v>3.0255831206348401E-5</v>
      </c>
      <c r="M3321" s="6">
        <f>Tabla2[[#This Row],[Total Sales]]-Tabla2[[#This Row],[Operating Profit]]</f>
        <v>23625</v>
      </c>
      <c r="N3321" s="6">
        <v>10125</v>
      </c>
      <c r="O3321" s="46">
        <f>Tabla2[[#This Row],[Operating Profit]]/Tabla2[[#This Row],[Total Sales]]</f>
        <v>0.3</v>
      </c>
      <c r="P3321" s="1" t="s">
        <v>17</v>
      </c>
    </row>
    <row r="3322" spans="1:16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3" t="str">
        <f>IFERROR(LEFT(Tabla2[[#This Row],[Product]],FIND(" ",Tabla2[[#This Row],[Product]])-3),Tabla2[[#This Row],[Product]])</f>
        <v>Women</v>
      </c>
      <c r="I3322" s="6">
        <v>35</v>
      </c>
      <c r="J3322" s="4">
        <v>1750</v>
      </c>
      <c r="K3322" s="6">
        <f>Tabla2[[#This Row],[Price per Unit]]*Tabla2[[#This Row],[Units Sold]]</f>
        <v>61250</v>
      </c>
      <c r="L3322" s="52">
        <f>Tabla2[[#This Row],[Units Sold]]/Cálculos!$C$11</f>
        <v>7.0596939481479604E-5</v>
      </c>
      <c r="M3322" s="6">
        <f>Tabla2[[#This Row],[Total Sales]]-Tabla2[[#This Row],[Operating Profit]]</f>
        <v>42875</v>
      </c>
      <c r="N3322" s="6">
        <v>18375</v>
      </c>
      <c r="O3322" s="46">
        <f>Tabla2[[#This Row],[Operating Profit]]/Tabla2[[#This Row],[Total Sales]]</f>
        <v>0.3</v>
      </c>
      <c r="P3322" s="1" t="s">
        <v>17</v>
      </c>
    </row>
    <row r="3323" spans="1:16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3" t="str">
        <f>IFERROR(LEFT(Tabla2[[#This Row],[Product]],FIND(" ",Tabla2[[#This Row],[Product]])-3),Tabla2[[#This Row],[Product]])</f>
        <v>Men</v>
      </c>
      <c r="I3323" s="6">
        <v>35</v>
      </c>
      <c r="J3323" s="4">
        <v>4250</v>
      </c>
      <c r="K3323" s="6">
        <f>Tabla2[[#This Row],[Price per Unit]]*Tabla2[[#This Row],[Units Sold]]</f>
        <v>148750</v>
      </c>
      <c r="L3323" s="52">
        <f>Tabla2[[#This Row],[Units Sold]]/Cálculos!$C$11</f>
        <v>1.7144971016930759E-4</v>
      </c>
      <c r="M3323" s="6">
        <f>Tabla2[[#This Row],[Total Sales]]-Tabla2[[#This Row],[Operating Profit]]</f>
        <v>89250</v>
      </c>
      <c r="N3323" s="6">
        <v>59500</v>
      </c>
      <c r="O3323" s="46">
        <f>Tabla2[[#This Row],[Operating Profit]]/Tabla2[[#This Row],[Total Sales]]</f>
        <v>0.4</v>
      </c>
      <c r="P3323" s="1" t="s">
        <v>17</v>
      </c>
    </row>
    <row r="3324" spans="1:16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3" t="str">
        <f>IFERROR(LEFT(Tabla2[[#This Row],[Product]],FIND(" ",Tabla2[[#This Row],[Product]])-3),Tabla2[[#This Row],[Product]])</f>
        <v>Men</v>
      </c>
      <c r="I3324" s="6">
        <v>35</v>
      </c>
      <c r="J3324" s="4">
        <v>1250</v>
      </c>
      <c r="K3324" s="6">
        <f>Tabla2[[#This Row],[Price per Unit]]*Tabla2[[#This Row],[Units Sold]]</f>
        <v>43750</v>
      </c>
      <c r="L3324" s="52">
        <f>Tabla2[[#This Row],[Units Sold]]/Cálculos!$C$11</f>
        <v>5.0426385343913999E-5</v>
      </c>
      <c r="M3324" s="6">
        <f>Tabla2[[#This Row],[Total Sales]]-Tabla2[[#This Row],[Operating Profit]]</f>
        <v>28437.5</v>
      </c>
      <c r="N3324" s="6">
        <v>15312.499999999998</v>
      </c>
      <c r="O3324" s="46">
        <f>Tabla2[[#This Row],[Operating Profit]]/Tabla2[[#This Row],[Total Sales]]</f>
        <v>0.35</v>
      </c>
      <c r="P3324" s="1" t="s">
        <v>17</v>
      </c>
    </row>
    <row r="3325" spans="1:16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3" t="str">
        <f>IFERROR(LEFT(Tabla2[[#This Row],[Product]],FIND(" ",Tabla2[[#This Row],[Product]])-3),Tabla2[[#This Row],[Product]])</f>
        <v>Women</v>
      </c>
      <c r="I3325" s="6">
        <v>25.000000000000007</v>
      </c>
      <c r="J3325" s="4">
        <v>1250</v>
      </c>
      <c r="K3325" s="6">
        <f>Tabla2[[#This Row],[Price per Unit]]*Tabla2[[#This Row],[Units Sold]]</f>
        <v>31250.000000000007</v>
      </c>
      <c r="L3325" s="52">
        <f>Tabla2[[#This Row],[Units Sold]]/Cálculos!$C$11</f>
        <v>5.0426385343913999E-5</v>
      </c>
      <c r="M3325" s="6">
        <f>Tabla2[[#This Row],[Total Sales]]-Tabla2[[#This Row],[Operating Profit]]</f>
        <v>20312.500000000007</v>
      </c>
      <c r="N3325" s="6">
        <v>10937.500000000002</v>
      </c>
      <c r="O3325" s="46">
        <f>Tabla2[[#This Row],[Operating Profit]]/Tabla2[[#This Row],[Total Sales]]</f>
        <v>0.35</v>
      </c>
      <c r="P3325" s="1" t="s">
        <v>17</v>
      </c>
    </row>
    <row r="3326" spans="1:16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3" t="str">
        <f>IFERROR(LEFT(Tabla2[[#This Row],[Product]],FIND(" ",Tabla2[[#This Row],[Product]])-3),Tabla2[[#This Row],[Product]])</f>
        <v>Women</v>
      </c>
      <c r="I3326" s="6">
        <v>30</v>
      </c>
      <c r="J3326" s="4">
        <v>500</v>
      </c>
      <c r="K3326" s="6">
        <f>Tabla2[[#This Row],[Price per Unit]]*Tabla2[[#This Row],[Units Sold]]</f>
        <v>15000</v>
      </c>
      <c r="L3326" s="52">
        <f>Tabla2[[#This Row],[Units Sold]]/Cálculos!$C$11</f>
        <v>2.0170554137565598E-5</v>
      </c>
      <c r="M3326" s="6">
        <f>Tabla2[[#This Row],[Total Sales]]-Tabla2[[#This Row],[Operating Profit]]</f>
        <v>9750</v>
      </c>
      <c r="N3326" s="6">
        <v>5250</v>
      </c>
      <c r="O3326" s="46">
        <f>Tabla2[[#This Row],[Operating Profit]]/Tabla2[[#This Row],[Total Sales]]</f>
        <v>0.35</v>
      </c>
      <c r="P3326" s="1" t="s">
        <v>17</v>
      </c>
    </row>
    <row r="3327" spans="1:16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3" t="str">
        <f>IFERROR(LEFT(Tabla2[[#This Row],[Product]],FIND(" ",Tabla2[[#This Row],[Product]])-3),Tabla2[[#This Row],[Product]])</f>
        <v>Men</v>
      </c>
      <c r="I3327" s="6">
        <v>45</v>
      </c>
      <c r="J3327" s="4">
        <v>500</v>
      </c>
      <c r="K3327" s="6">
        <f>Tabla2[[#This Row],[Price per Unit]]*Tabla2[[#This Row],[Units Sold]]</f>
        <v>22500</v>
      </c>
      <c r="L3327" s="52">
        <f>Tabla2[[#This Row],[Units Sold]]/Cálculos!$C$11</f>
        <v>2.0170554137565598E-5</v>
      </c>
      <c r="M3327" s="6">
        <f>Tabla2[[#This Row],[Total Sales]]-Tabla2[[#This Row],[Operating Profit]]</f>
        <v>15750</v>
      </c>
      <c r="N3327" s="6">
        <v>6750</v>
      </c>
      <c r="O3327" s="46">
        <f>Tabla2[[#This Row],[Operating Profit]]/Tabla2[[#This Row],[Total Sales]]</f>
        <v>0.3</v>
      </c>
      <c r="P3327" s="1" t="s">
        <v>17</v>
      </c>
    </row>
    <row r="3328" spans="1:16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3" t="str">
        <f>IFERROR(LEFT(Tabla2[[#This Row],[Product]],FIND(" ",Tabla2[[#This Row],[Product]])-3),Tabla2[[#This Row],[Product]])</f>
        <v>Women</v>
      </c>
      <c r="I3328" s="6">
        <v>35</v>
      </c>
      <c r="J3328" s="4">
        <v>2000</v>
      </c>
      <c r="K3328" s="6">
        <f>Tabla2[[#This Row],[Price per Unit]]*Tabla2[[#This Row],[Units Sold]]</f>
        <v>70000</v>
      </c>
      <c r="L3328" s="52">
        <f>Tabla2[[#This Row],[Units Sold]]/Cálculos!$C$11</f>
        <v>8.0682216550262393E-5</v>
      </c>
      <c r="M3328" s="6">
        <f>Tabla2[[#This Row],[Total Sales]]-Tabla2[[#This Row],[Operating Profit]]</f>
        <v>49000</v>
      </c>
      <c r="N3328" s="6">
        <v>21000</v>
      </c>
      <c r="O3328" s="46">
        <f>Tabla2[[#This Row],[Operating Profit]]/Tabla2[[#This Row],[Total Sales]]</f>
        <v>0.3</v>
      </c>
      <c r="P3328" s="1" t="s">
        <v>17</v>
      </c>
    </row>
    <row r="3329" spans="1:16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3" t="str">
        <f>IFERROR(LEFT(Tabla2[[#This Row],[Product]],FIND(" ",Tabla2[[#This Row],[Product]])-3),Tabla2[[#This Row],[Product]])</f>
        <v>Men</v>
      </c>
      <c r="I3329" s="6">
        <v>49.999999999999993</v>
      </c>
      <c r="J3329" s="4">
        <v>4700</v>
      </c>
      <c r="K3329" s="6">
        <f>Tabla2[[#This Row],[Price per Unit]]*Tabla2[[#This Row],[Units Sold]]</f>
        <v>234999.99999999997</v>
      </c>
      <c r="L3329" s="52">
        <f>Tabla2[[#This Row],[Units Sold]]/Cálculos!$C$11</f>
        <v>1.8960320889311664E-4</v>
      </c>
      <c r="M3329" s="6">
        <f>Tabla2[[#This Row],[Total Sales]]-Tabla2[[#This Row],[Operating Profit]]</f>
        <v>140999.99999999997</v>
      </c>
      <c r="N3329" s="6">
        <v>94000</v>
      </c>
      <c r="O3329" s="46">
        <f>Tabla2[[#This Row],[Operating Profit]]/Tabla2[[#This Row],[Total Sales]]</f>
        <v>0.4</v>
      </c>
      <c r="P3329" s="1" t="s">
        <v>17</v>
      </c>
    </row>
    <row r="3330" spans="1:16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3" t="str">
        <f>IFERROR(LEFT(Tabla2[[#This Row],[Product]],FIND(" ",Tabla2[[#This Row],[Product]])-3),Tabla2[[#This Row],[Product]])</f>
        <v>Men</v>
      </c>
      <c r="I3330" s="6">
        <v>45</v>
      </c>
      <c r="J3330" s="4">
        <v>1750</v>
      </c>
      <c r="K3330" s="6">
        <f>Tabla2[[#This Row],[Price per Unit]]*Tabla2[[#This Row],[Units Sold]]</f>
        <v>78750</v>
      </c>
      <c r="L3330" s="52">
        <f>Tabla2[[#This Row],[Units Sold]]/Cálculos!$C$11</f>
        <v>7.0596939481479604E-5</v>
      </c>
      <c r="M3330" s="6">
        <f>Tabla2[[#This Row],[Total Sales]]-Tabla2[[#This Row],[Operating Profit]]</f>
        <v>51187.5</v>
      </c>
      <c r="N3330" s="6">
        <v>27562.5</v>
      </c>
      <c r="O3330" s="46">
        <f>Tabla2[[#This Row],[Operating Profit]]/Tabla2[[#This Row],[Total Sales]]</f>
        <v>0.35</v>
      </c>
      <c r="P3330" s="1" t="s">
        <v>17</v>
      </c>
    </row>
    <row r="3331" spans="1:16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3" t="str">
        <f>IFERROR(LEFT(Tabla2[[#This Row],[Product]],FIND(" ",Tabla2[[#This Row],[Product]])-3),Tabla2[[#This Row],[Product]])</f>
        <v>Women</v>
      </c>
      <c r="I3331" s="6">
        <v>40</v>
      </c>
      <c r="J3331" s="4">
        <v>1500</v>
      </c>
      <c r="K3331" s="6">
        <f>Tabla2[[#This Row],[Price per Unit]]*Tabla2[[#This Row],[Units Sold]]</f>
        <v>60000</v>
      </c>
      <c r="L3331" s="52">
        <f>Tabla2[[#This Row],[Units Sold]]/Cálculos!$C$11</f>
        <v>6.0511662412696801E-5</v>
      </c>
      <c r="M3331" s="6">
        <f>Tabla2[[#This Row],[Total Sales]]-Tabla2[[#This Row],[Operating Profit]]</f>
        <v>39000</v>
      </c>
      <c r="N3331" s="6">
        <v>21000</v>
      </c>
      <c r="O3331" s="46">
        <f>Tabla2[[#This Row],[Operating Profit]]/Tabla2[[#This Row],[Total Sales]]</f>
        <v>0.35</v>
      </c>
      <c r="P3331" s="1" t="s">
        <v>17</v>
      </c>
    </row>
    <row r="3332" spans="1:16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3" t="str">
        <f>IFERROR(LEFT(Tabla2[[#This Row],[Product]],FIND(" ",Tabla2[[#This Row],[Product]])-3),Tabla2[[#This Row],[Product]])</f>
        <v>Women</v>
      </c>
      <c r="I3332" s="6">
        <v>40</v>
      </c>
      <c r="J3332" s="4">
        <v>1000</v>
      </c>
      <c r="K3332" s="6">
        <f>Tabla2[[#This Row],[Price per Unit]]*Tabla2[[#This Row],[Units Sold]]</f>
        <v>40000</v>
      </c>
      <c r="L3332" s="52">
        <f>Tabla2[[#This Row],[Units Sold]]/Cálculos!$C$11</f>
        <v>4.0341108275131196E-5</v>
      </c>
      <c r="M3332" s="6">
        <f>Tabla2[[#This Row],[Total Sales]]-Tabla2[[#This Row],[Operating Profit]]</f>
        <v>26000</v>
      </c>
      <c r="N3332" s="6">
        <v>14000</v>
      </c>
      <c r="O3332" s="46">
        <f>Tabla2[[#This Row],[Operating Profit]]/Tabla2[[#This Row],[Total Sales]]</f>
        <v>0.35</v>
      </c>
      <c r="P3332" s="1" t="s">
        <v>17</v>
      </c>
    </row>
    <row r="3333" spans="1:16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3" t="str">
        <f>IFERROR(LEFT(Tabla2[[#This Row],[Product]],FIND(" ",Tabla2[[#This Row],[Product]])-3),Tabla2[[#This Row],[Product]])</f>
        <v>Men</v>
      </c>
      <c r="I3333" s="6">
        <v>49.999999999999993</v>
      </c>
      <c r="J3333" s="4">
        <v>1250</v>
      </c>
      <c r="K3333" s="6">
        <f>Tabla2[[#This Row],[Price per Unit]]*Tabla2[[#This Row],[Units Sold]]</f>
        <v>62499.999999999993</v>
      </c>
      <c r="L3333" s="52">
        <f>Tabla2[[#This Row],[Units Sold]]/Cálculos!$C$11</f>
        <v>5.0426385343913999E-5</v>
      </c>
      <c r="M3333" s="6">
        <f>Tabla2[[#This Row],[Total Sales]]-Tabla2[[#This Row],[Operating Profit]]</f>
        <v>43750</v>
      </c>
      <c r="N3333" s="6">
        <v>18749.999999999996</v>
      </c>
      <c r="O3333" s="46">
        <f>Tabla2[[#This Row],[Operating Profit]]/Tabla2[[#This Row],[Total Sales]]</f>
        <v>0.3</v>
      </c>
      <c r="P3333" s="1" t="s">
        <v>17</v>
      </c>
    </row>
    <row r="3334" spans="1:16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3" t="str">
        <f>IFERROR(LEFT(Tabla2[[#This Row],[Product]],FIND(" ",Tabla2[[#This Row],[Product]])-3),Tabla2[[#This Row],[Product]])</f>
        <v>Women</v>
      </c>
      <c r="I3334" s="6">
        <v>54.999999999999993</v>
      </c>
      <c r="J3334" s="4">
        <v>2500</v>
      </c>
      <c r="K3334" s="6">
        <f>Tabla2[[#This Row],[Price per Unit]]*Tabla2[[#This Row],[Units Sold]]</f>
        <v>137499.99999999997</v>
      </c>
      <c r="L3334" s="52">
        <f>Tabla2[[#This Row],[Units Sold]]/Cálculos!$C$11</f>
        <v>1.00852770687828E-4</v>
      </c>
      <c r="M3334" s="6">
        <f>Tabla2[[#This Row],[Total Sales]]-Tabla2[[#This Row],[Operating Profit]]</f>
        <v>96249.999999999971</v>
      </c>
      <c r="N3334" s="6">
        <v>41249.999999999993</v>
      </c>
      <c r="O3334" s="46">
        <f>Tabla2[[#This Row],[Operating Profit]]/Tabla2[[#This Row],[Total Sales]]</f>
        <v>0.3</v>
      </c>
      <c r="P3334" s="1" t="s">
        <v>17</v>
      </c>
    </row>
    <row r="3335" spans="1:16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3" t="str">
        <f>IFERROR(LEFT(Tabla2[[#This Row],[Product]],FIND(" ",Tabla2[[#This Row],[Product]])-3),Tabla2[[#This Row],[Product]])</f>
        <v>Men</v>
      </c>
      <c r="I3335" s="6">
        <v>49.999999999999993</v>
      </c>
      <c r="J3335" s="4">
        <v>5000</v>
      </c>
      <c r="K3335" s="6">
        <f>Tabla2[[#This Row],[Price per Unit]]*Tabla2[[#This Row],[Units Sold]]</f>
        <v>249999.99999999997</v>
      </c>
      <c r="L3335" s="52">
        <f>Tabla2[[#This Row],[Units Sold]]/Cálculos!$C$11</f>
        <v>2.01705541375656E-4</v>
      </c>
      <c r="M3335" s="6">
        <f>Tabla2[[#This Row],[Total Sales]]-Tabla2[[#This Row],[Operating Profit]]</f>
        <v>149999.99999999997</v>
      </c>
      <c r="N3335" s="6">
        <v>100000</v>
      </c>
      <c r="O3335" s="46">
        <f>Tabla2[[#This Row],[Operating Profit]]/Tabla2[[#This Row],[Total Sales]]</f>
        <v>0.4</v>
      </c>
      <c r="P3335" s="1" t="s">
        <v>17</v>
      </c>
    </row>
    <row r="3336" spans="1:16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3" t="str">
        <f>IFERROR(LEFT(Tabla2[[#This Row],[Product]],FIND(" ",Tabla2[[#This Row],[Product]])-3),Tabla2[[#This Row],[Product]])</f>
        <v>Men</v>
      </c>
      <c r="I3336" s="6">
        <v>45</v>
      </c>
      <c r="J3336" s="4">
        <v>2500</v>
      </c>
      <c r="K3336" s="6">
        <f>Tabla2[[#This Row],[Price per Unit]]*Tabla2[[#This Row],[Units Sold]]</f>
        <v>112500</v>
      </c>
      <c r="L3336" s="52">
        <f>Tabla2[[#This Row],[Units Sold]]/Cálculos!$C$11</f>
        <v>1.00852770687828E-4</v>
      </c>
      <c r="M3336" s="6">
        <f>Tabla2[[#This Row],[Total Sales]]-Tabla2[[#This Row],[Operating Profit]]</f>
        <v>73125</v>
      </c>
      <c r="N3336" s="6">
        <v>39375</v>
      </c>
      <c r="O3336" s="46">
        <f>Tabla2[[#This Row],[Operating Profit]]/Tabla2[[#This Row],[Total Sales]]</f>
        <v>0.35</v>
      </c>
      <c r="P3336" s="1" t="s">
        <v>17</v>
      </c>
    </row>
    <row r="3337" spans="1:16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3" t="str">
        <f>IFERROR(LEFT(Tabla2[[#This Row],[Product]],FIND(" ",Tabla2[[#This Row],[Product]])-3),Tabla2[[#This Row],[Product]])</f>
        <v>Women</v>
      </c>
      <c r="I3337" s="6">
        <v>40</v>
      </c>
      <c r="J3337" s="4">
        <v>1750</v>
      </c>
      <c r="K3337" s="6">
        <f>Tabla2[[#This Row],[Price per Unit]]*Tabla2[[#This Row],[Units Sold]]</f>
        <v>70000</v>
      </c>
      <c r="L3337" s="52">
        <f>Tabla2[[#This Row],[Units Sold]]/Cálculos!$C$11</f>
        <v>7.0596939481479604E-5</v>
      </c>
      <c r="M3337" s="6">
        <f>Tabla2[[#This Row],[Total Sales]]-Tabla2[[#This Row],[Operating Profit]]</f>
        <v>45500</v>
      </c>
      <c r="N3337" s="6">
        <v>24500</v>
      </c>
      <c r="O3337" s="46">
        <f>Tabla2[[#This Row],[Operating Profit]]/Tabla2[[#This Row],[Total Sales]]</f>
        <v>0.35</v>
      </c>
      <c r="P3337" s="1" t="s">
        <v>17</v>
      </c>
    </row>
    <row r="3338" spans="1:16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3" t="str">
        <f>IFERROR(LEFT(Tabla2[[#This Row],[Product]],FIND(" ",Tabla2[[#This Row],[Product]])-3),Tabla2[[#This Row],[Product]])</f>
        <v>Women</v>
      </c>
      <c r="I3338" s="6">
        <v>40</v>
      </c>
      <c r="J3338" s="4">
        <v>1500</v>
      </c>
      <c r="K3338" s="6">
        <f>Tabla2[[#This Row],[Price per Unit]]*Tabla2[[#This Row],[Units Sold]]</f>
        <v>60000</v>
      </c>
      <c r="L3338" s="52">
        <f>Tabla2[[#This Row],[Units Sold]]/Cálculos!$C$11</f>
        <v>6.0511662412696801E-5</v>
      </c>
      <c r="M3338" s="6">
        <f>Tabla2[[#This Row],[Total Sales]]-Tabla2[[#This Row],[Operating Profit]]</f>
        <v>39000</v>
      </c>
      <c r="N3338" s="6">
        <v>21000</v>
      </c>
      <c r="O3338" s="46">
        <f>Tabla2[[#This Row],[Operating Profit]]/Tabla2[[#This Row],[Total Sales]]</f>
        <v>0.35</v>
      </c>
      <c r="P3338" s="1" t="s">
        <v>17</v>
      </c>
    </row>
    <row r="3339" spans="1:16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3" t="str">
        <f>IFERROR(LEFT(Tabla2[[#This Row],[Product]],FIND(" ",Tabla2[[#This Row],[Product]])-3),Tabla2[[#This Row],[Product]])</f>
        <v>Men</v>
      </c>
      <c r="I3339" s="6">
        <v>49.999999999999993</v>
      </c>
      <c r="J3339" s="4">
        <v>1500</v>
      </c>
      <c r="K3339" s="6">
        <f>Tabla2[[#This Row],[Price per Unit]]*Tabla2[[#This Row],[Units Sold]]</f>
        <v>74999.999999999985</v>
      </c>
      <c r="L3339" s="52">
        <f>Tabla2[[#This Row],[Units Sold]]/Cálculos!$C$11</f>
        <v>6.0511662412696801E-5</v>
      </c>
      <c r="M3339" s="6">
        <f>Tabla2[[#This Row],[Total Sales]]-Tabla2[[#This Row],[Operating Profit]]</f>
        <v>52499.999999999985</v>
      </c>
      <c r="N3339" s="6">
        <v>22499.999999999996</v>
      </c>
      <c r="O3339" s="46">
        <f>Tabla2[[#This Row],[Operating Profit]]/Tabla2[[#This Row],[Total Sales]]</f>
        <v>0.3</v>
      </c>
      <c r="P3339" s="1" t="s">
        <v>17</v>
      </c>
    </row>
    <row r="3340" spans="1:16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3" t="str">
        <f>IFERROR(LEFT(Tabla2[[#This Row],[Product]],FIND(" ",Tabla2[[#This Row],[Product]])-3),Tabla2[[#This Row],[Product]])</f>
        <v>Women</v>
      </c>
      <c r="I3340" s="6">
        <v>54.999999999999993</v>
      </c>
      <c r="J3340" s="4">
        <v>3000</v>
      </c>
      <c r="K3340" s="6">
        <f>Tabla2[[#This Row],[Price per Unit]]*Tabla2[[#This Row],[Units Sold]]</f>
        <v>164999.99999999997</v>
      </c>
      <c r="L3340" s="52">
        <f>Tabla2[[#This Row],[Units Sold]]/Cálculos!$C$11</f>
        <v>1.210233248253936E-4</v>
      </c>
      <c r="M3340" s="6">
        <f>Tabla2[[#This Row],[Total Sales]]-Tabla2[[#This Row],[Operating Profit]]</f>
        <v>115499.99999999997</v>
      </c>
      <c r="N3340" s="6">
        <v>49499.999999999993</v>
      </c>
      <c r="O3340" s="46">
        <f>Tabla2[[#This Row],[Operating Profit]]/Tabla2[[#This Row],[Total Sales]]</f>
        <v>0.3</v>
      </c>
      <c r="P3340" s="1" t="s">
        <v>17</v>
      </c>
    </row>
    <row r="3341" spans="1:16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3" t="str">
        <f>IFERROR(LEFT(Tabla2[[#This Row],[Product]],FIND(" ",Tabla2[[#This Row],[Product]])-3),Tabla2[[#This Row],[Product]])</f>
        <v>Men</v>
      </c>
      <c r="I3341" s="6">
        <v>49.999999999999993</v>
      </c>
      <c r="J3341" s="4">
        <v>5250</v>
      </c>
      <c r="K3341" s="6">
        <f>Tabla2[[#This Row],[Price per Unit]]*Tabla2[[#This Row],[Units Sold]]</f>
        <v>262499.99999999994</v>
      </c>
      <c r="L3341" s="52">
        <f>Tabla2[[#This Row],[Units Sold]]/Cálculos!$C$11</f>
        <v>2.117908184444388E-4</v>
      </c>
      <c r="M3341" s="6">
        <f>Tabla2[[#This Row],[Total Sales]]-Tabla2[[#This Row],[Operating Profit]]</f>
        <v>157499.99999999994</v>
      </c>
      <c r="N3341" s="6">
        <v>104999.99999999999</v>
      </c>
      <c r="O3341" s="46">
        <f>Tabla2[[#This Row],[Operating Profit]]/Tabla2[[#This Row],[Total Sales]]</f>
        <v>0.4</v>
      </c>
      <c r="P3341" s="1" t="s">
        <v>17</v>
      </c>
    </row>
    <row r="3342" spans="1:16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3" t="str">
        <f>IFERROR(LEFT(Tabla2[[#This Row],[Product]],FIND(" ",Tabla2[[#This Row],[Product]])-3),Tabla2[[#This Row],[Product]])</f>
        <v>Men</v>
      </c>
      <c r="I3342" s="6">
        <v>45</v>
      </c>
      <c r="J3342" s="4">
        <v>2750</v>
      </c>
      <c r="K3342" s="6">
        <f>Tabla2[[#This Row],[Price per Unit]]*Tabla2[[#This Row],[Units Sold]]</f>
        <v>123750</v>
      </c>
      <c r="L3342" s="52">
        <f>Tabla2[[#This Row],[Units Sold]]/Cálculos!$C$11</f>
        <v>1.109380477566108E-4</v>
      </c>
      <c r="M3342" s="6">
        <f>Tabla2[[#This Row],[Total Sales]]-Tabla2[[#This Row],[Operating Profit]]</f>
        <v>80437.5</v>
      </c>
      <c r="N3342" s="6">
        <v>43312.5</v>
      </c>
      <c r="O3342" s="46">
        <f>Tabla2[[#This Row],[Operating Profit]]/Tabla2[[#This Row],[Total Sales]]</f>
        <v>0.35</v>
      </c>
      <c r="P3342" s="1" t="s">
        <v>17</v>
      </c>
    </row>
    <row r="3343" spans="1:16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3" t="str">
        <f>IFERROR(LEFT(Tabla2[[#This Row],[Product]],FIND(" ",Tabla2[[#This Row],[Product]])-3),Tabla2[[#This Row],[Product]])</f>
        <v>Women</v>
      </c>
      <c r="I3343" s="6">
        <v>40</v>
      </c>
      <c r="J3343" s="4">
        <v>2000</v>
      </c>
      <c r="K3343" s="6">
        <f>Tabla2[[#This Row],[Price per Unit]]*Tabla2[[#This Row],[Units Sold]]</f>
        <v>80000</v>
      </c>
      <c r="L3343" s="52">
        <f>Tabla2[[#This Row],[Units Sold]]/Cálculos!$C$11</f>
        <v>8.0682216550262393E-5</v>
      </c>
      <c r="M3343" s="6">
        <f>Tabla2[[#This Row],[Total Sales]]-Tabla2[[#This Row],[Operating Profit]]</f>
        <v>52000</v>
      </c>
      <c r="N3343" s="6">
        <v>28000</v>
      </c>
      <c r="O3343" s="46">
        <f>Tabla2[[#This Row],[Operating Profit]]/Tabla2[[#This Row],[Total Sales]]</f>
        <v>0.35</v>
      </c>
      <c r="P3343" s="1" t="s">
        <v>17</v>
      </c>
    </row>
    <row r="3344" spans="1:16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3" t="str">
        <f>IFERROR(LEFT(Tabla2[[#This Row],[Product]],FIND(" ",Tabla2[[#This Row],[Product]])-3),Tabla2[[#This Row],[Product]])</f>
        <v>Women</v>
      </c>
      <c r="I3344" s="6">
        <v>40</v>
      </c>
      <c r="J3344" s="4">
        <v>1500</v>
      </c>
      <c r="K3344" s="6">
        <f>Tabla2[[#This Row],[Price per Unit]]*Tabla2[[#This Row],[Units Sold]]</f>
        <v>60000</v>
      </c>
      <c r="L3344" s="52">
        <f>Tabla2[[#This Row],[Units Sold]]/Cálculos!$C$11</f>
        <v>6.0511662412696801E-5</v>
      </c>
      <c r="M3344" s="6">
        <f>Tabla2[[#This Row],[Total Sales]]-Tabla2[[#This Row],[Operating Profit]]</f>
        <v>39000</v>
      </c>
      <c r="N3344" s="6">
        <v>21000</v>
      </c>
      <c r="O3344" s="46">
        <f>Tabla2[[#This Row],[Operating Profit]]/Tabla2[[#This Row],[Total Sales]]</f>
        <v>0.35</v>
      </c>
      <c r="P3344" s="1" t="s">
        <v>17</v>
      </c>
    </row>
    <row r="3345" spans="1:16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3" t="str">
        <f>IFERROR(LEFT(Tabla2[[#This Row],[Product]],FIND(" ",Tabla2[[#This Row],[Product]])-3),Tabla2[[#This Row],[Product]])</f>
        <v>Men</v>
      </c>
      <c r="I3345" s="6">
        <v>49.999999999999993</v>
      </c>
      <c r="J3345" s="4">
        <v>1750</v>
      </c>
      <c r="K3345" s="6">
        <f>Tabla2[[#This Row],[Price per Unit]]*Tabla2[[#This Row],[Units Sold]]</f>
        <v>87499.999999999985</v>
      </c>
      <c r="L3345" s="52">
        <f>Tabla2[[#This Row],[Units Sold]]/Cálculos!$C$11</f>
        <v>7.0596939481479604E-5</v>
      </c>
      <c r="M3345" s="6">
        <f>Tabla2[[#This Row],[Total Sales]]-Tabla2[[#This Row],[Operating Profit]]</f>
        <v>61249.999999999985</v>
      </c>
      <c r="N3345" s="6">
        <v>26249.999999999996</v>
      </c>
      <c r="O3345" s="46">
        <f>Tabla2[[#This Row],[Operating Profit]]/Tabla2[[#This Row],[Total Sales]]</f>
        <v>0.3</v>
      </c>
      <c r="P3345" s="1" t="s">
        <v>17</v>
      </c>
    </row>
    <row r="3346" spans="1:16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3" t="str">
        <f>IFERROR(LEFT(Tabla2[[#This Row],[Product]],FIND(" ",Tabla2[[#This Row],[Product]])-3),Tabla2[[#This Row],[Product]])</f>
        <v>Women</v>
      </c>
      <c r="I3346" s="6">
        <v>54.999999999999993</v>
      </c>
      <c r="J3346" s="4">
        <v>3500</v>
      </c>
      <c r="K3346" s="6">
        <f>Tabla2[[#This Row],[Price per Unit]]*Tabla2[[#This Row],[Units Sold]]</f>
        <v>192499.99999999997</v>
      </c>
      <c r="L3346" s="52">
        <f>Tabla2[[#This Row],[Units Sold]]/Cálculos!$C$11</f>
        <v>1.4119387896295921E-4</v>
      </c>
      <c r="M3346" s="6">
        <f>Tabla2[[#This Row],[Total Sales]]-Tabla2[[#This Row],[Operating Profit]]</f>
        <v>134749.99999999997</v>
      </c>
      <c r="N3346" s="6">
        <v>57749.999999999993</v>
      </c>
      <c r="O3346" s="46">
        <f>Tabla2[[#This Row],[Operating Profit]]/Tabla2[[#This Row],[Total Sales]]</f>
        <v>0.3</v>
      </c>
      <c r="P3346" s="1" t="s">
        <v>17</v>
      </c>
    </row>
    <row r="3347" spans="1:16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3" t="str">
        <f>IFERROR(LEFT(Tabla2[[#This Row],[Product]],FIND(" ",Tabla2[[#This Row],[Product]])-3),Tabla2[[#This Row],[Product]])</f>
        <v>Men</v>
      </c>
      <c r="I3347" s="6">
        <v>49.999999999999993</v>
      </c>
      <c r="J3347" s="4">
        <v>5000</v>
      </c>
      <c r="K3347" s="6">
        <f>Tabla2[[#This Row],[Price per Unit]]*Tabla2[[#This Row],[Units Sold]]</f>
        <v>249999.99999999997</v>
      </c>
      <c r="L3347" s="52">
        <f>Tabla2[[#This Row],[Units Sold]]/Cálculos!$C$11</f>
        <v>2.01705541375656E-4</v>
      </c>
      <c r="M3347" s="6">
        <f>Tabla2[[#This Row],[Total Sales]]-Tabla2[[#This Row],[Operating Profit]]</f>
        <v>149999.99999999997</v>
      </c>
      <c r="N3347" s="6">
        <v>100000</v>
      </c>
      <c r="O3347" s="46">
        <f>Tabla2[[#This Row],[Operating Profit]]/Tabla2[[#This Row],[Total Sales]]</f>
        <v>0.4</v>
      </c>
      <c r="P3347" s="1" t="s">
        <v>17</v>
      </c>
    </row>
    <row r="3348" spans="1:16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3" t="str">
        <f>IFERROR(LEFT(Tabla2[[#This Row],[Product]],FIND(" ",Tabla2[[#This Row],[Product]])-3),Tabla2[[#This Row],[Product]])</f>
        <v>Men</v>
      </c>
      <c r="I3348" s="6">
        <v>45</v>
      </c>
      <c r="J3348" s="4">
        <v>2750</v>
      </c>
      <c r="K3348" s="6">
        <f>Tabla2[[#This Row],[Price per Unit]]*Tabla2[[#This Row],[Units Sold]]</f>
        <v>123750</v>
      </c>
      <c r="L3348" s="52">
        <f>Tabla2[[#This Row],[Units Sold]]/Cálculos!$C$11</f>
        <v>1.109380477566108E-4</v>
      </c>
      <c r="M3348" s="6">
        <f>Tabla2[[#This Row],[Total Sales]]-Tabla2[[#This Row],[Operating Profit]]</f>
        <v>80437.5</v>
      </c>
      <c r="N3348" s="6">
        <v>43312.5</v>
      </c>
      <c r="O3348" s="46">
        <f>Tabla2[[#This Row],[Operating Profit]]/Tabla2[[#This Row],[Total Sales]]</f>
        <v>0.35</v>
      </c>
      <c r="P3348" s="1" t="s">
        <v>17</v>
      </c>
    </row>
    <row r="3349" spans="1:16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3" t="str">
        <f>IFERROR(LEFT(Tabla2[[#This Row],[Product]],FIND(" ",Tabla2[[#This Row],[Product]])-3),Tabla2[[#This Row],[Product]])</f>
        <v>Women</v>
      </c>
      <c r="I3349" s="6">
        <v>40</v>
      </c>
      <c r="J3349" s="4">
        <v>2000</v>
      </c>
      <c r="K3349" s="6">
        <f>Tabla2[[#This Row],[Price per Unit]]*Tabla2[[#This Row],[Units Sold]]</f>
        <v>80000</v>
      </c>
      <c r="L3349" s="52">
        <f>Tabla2[[#This Row],[Units Sold]]/Cálculos!$C$11</f>
        <v>8.0682216550262393E-5</v>
      </c>
      <c r="M3349" s="6">
        <f>Tabla2[[#This Row],[Total Sales]]-Tabla2[[#This Row],[Operating Profit]]</f>
        <v>52000</v>
      </c>
      <c r="N3349" s="6">
        <v>28000</v>
      </c>
      <c r="O3349" s="46">
        <f>Tabla2[[#This Row],[Operating Profit]]/Tabla2[[#This Row],[Total Sales]]</f>
        <v>0.35</v>
      </c>
      <c r="P3349" s="1" t="s">
        <v>17</v>
      </c>
    </row>
    <row r="3350" spans="1:16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3" t="str">
        <f>IFERROR(LEFT(Tabla2[[#This Row],[Product]],FIND(" ",Tabla2[[#This Row],[Product]])-3),Tabla2[[#This Row],[Product]])</f>
        <v>Women</v>
      </c>
      <c r="I3350" s="6">
        <v>40</v>
      </c>
      <c r="J3350" s="4">
        <v>1500</v>
      </c>
      <c r="K3350" s="6">
        <f>Tabla2[[#This Row],[Price per Unit]]*Tabla2[[#This Row],[Units Sold]]</f>
        <v>60000</v>
      </c>
      <c r="L3350" s="52">
        <f>Tabla2[[#This Row],[Units Sold]]/Cálculos!$C$11</f>
        <v>6.0511662412696801E-5</v>
      </c>
      <c r="M3350" s="6">
        <f>Tabla2[[#This Row],[Total Sales]]-Tabla2[[#This Row],[Operating Profit]]</f>
        <v>39000</v>
      </c>
      <c r="N3350" s="6">
        <v>21000</v>
      </c>
      <c r="O3350" s="46">
        <f>Tabla2[[#This Row],[Operating Profit]]/Tabla2[[#This Row],[Total Sales]]</f>
        <v>0.35</v>
      </c>
      <c r="P3350" s="1" t="s">
        <v>17</v>
      </c>
    </row>
    <row r="3351" spans="1:16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3" t="str">
        <f>IFERROR(LEFT(Tabla2[[#This Row],[Product]],FIND(" ",Tabla2[[#This Row],[Product]])-3),Tabla2[[#This Row],[Product]])</f>
        <v>Men</v>
      </c>
      <c r="I3351" s="6">
        <v>49.999999999999993</v>
      </c>
      <c r="J3351" s="4">
        <v>1250</v>
      </c>
      <c r="K3351" s="6">
        <f>Tabla2[[#This Row],[Price per Unit]]*Tabla2[[#This Row],[Units Sold]]</f>
        <v>62499.999999999993</v>
      </c>
      <c r="L3351" s="52">
        <f>Tabla2[[#This Row],[Units Sold]]/Cálculos!$C$11</f>
        <v>5.0426385343913999E-5</v>
      </c>
      <c r="M3351" s="6">
        <f>Tabla2[[#This Row],[Total Sales]]-Tabla2[[#This Row],[Operating Profit]]</f>
        <v>43750</v>
      </c>
      <c r="N3351" s="6">
        <v>18749.999999999996</v>
      </c>
      <c r="O3351" s="46">
        <f>Tabla2[[#This Row],[Operating Profit]]/Tabla2[[#This Row],[Total Sales]]</f>
        <v>0.3</v>
      </c>
      <c r="P3351" s="1" t="s">
        <v>17</v>
      </c>
    </row>
    <row r="3352" spans="1:16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3" t="str">
        <f>IFERROR(LEFT(Tabla2[[#This Row],[Product]],FIND(" ",Tabla2[[#This Row],[Product]])-3),Tabla2[[#This Row],[Product]])</f>
        <v>Women</v>
      </c>
      <c r="I3352" s="6">
        <v>54.999999999999993</v>
      </c>
      <c r="J3352" s="4">
        <v>3000</v>
      </c>
      <c r="K3352" s="6">
        <f>Tabla2[[#This Row],[Price per Unit]]*Tabla2[[#This Row],[Units Sold]]</f>
        <v>164999.99999999997</v>
      </c>
      <c r="L3352" s="52">
        <f>Tabla2[[#This Row],[Units Sold]]/Cálculos!$C$11</f>
        <v>1.210233248253936E-4</v>
      </c>
      <c r="M3352" s="6">
        <f>Tabla2[[#This Row],[Total Sales]]-Tabla2[[#This Row],[Operating Profit]]</f>
        <v>115499.99999999997</v>
      </c>
      <c r="N3352" s="6">
        <v>49499.999999999993</v>
      </c>
      <c r="O3352" s="46">
        <f>Tabla2[[#This Row],[Operating Profit]]/Tabla2[[#This Row],[Total Sales]]</f>
        <v>0.3</v>
      </c>
      <c r="P3352" s="1" t="s">
        <v>17</v>
      </c>
    </row>
    <row r="3353" spans="1:16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3" t="str">
        <f>IFERROR(LEFT(Tabla2[[#This Row],[Product]],FIND(" ",Tabla2[[#This Row],[Product]])-3),Tabla2[[#This Row],[Product]])</f>
        <v>Men</v>
      </c>
      <c r="I3353" s="6">
        <v>49.999999999999993</v>
      </c>
      <c r="J3353" s="4">
        <v>4250</v>
      </c>
      <c r="K3353" s="6">
        <f>Tabla2[[#This Row],[Price per Unit]]*Tabla2[[#This Row],[Units Sold]]</f>
        <v>212499.99999999997</v>
      </c>
      <c r="L3353" s="52">
        <f>Tabla2[[#This Row],[Units Sold]]/Cálculos!$C$11</f>
        <v>1.7144971016930759E-4</v>
      </c>
      <c r="M3353" s="6">
        <f>Tabla2[[#This Row],[Total Sales]]-Tabla2[[#This Row],[Operating Profit]]</f>
        <v>127499.99999999997</v>
      </c>
      <c r="N3353" s="6">
        <v>85000</v>
      </c>
      <c r="O3353" s="46">
        <f>Tabla2[[#This Row],[Operating Profit]]/Tabla2[[#This Row],[Total Sales]]</f>
        <v>0.40000000000000008</v>
      </c>
      <c r="P3353" s="1" t="s">
        <v>17</v>
      </c>
    </row>
    <row r="3354" spans="1:16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3" t="str">
        <f>IFERROR(LEFT(Tabla2[[#This Row],[Product]],FIND(" ",Tabla2[[#This Row],[Product]])-3),Tabla2[[#This Row],[Product]])</f>
        <v>Men</v>
      </c>
      <c r="I3354" s="6">
        <v>45</v>
      </c>
      <c r="J3354" s="4">
        <v>2250</v>
      </c>
      <c r="K3354" s="6">
        <f>Tabla2[[#This Row],[Price per Unit]]*Tabla2[[#This Row],[Units Sold]]</f>
        <v>101250</v>
      </c>
      <c r="L3354" s="52">
        <f>Tabla2[[#This Row],[Units Sold]]/Cálculos!$C$11</f>
        <v>9.0767493619045195E-5</v>
      </c>
      <c r="M3354" s="6">
        <f>Tabla2[[#This Row],[Total Sales]]-Tabla2[[#This Row],[Operating Profit]]</f>
        <v>65812.5</v>
      </c>
      <c r="N3354" s="6">
        <v>35437.5</v>
      </c>
      <c r="O3354" s="46">
        <f>Tabla2[[#This Row],[Operating Profit]]/Tabla2[[#This Row],[Total Sales]]</f>
        <v>0.35</v>
      </c>
      <c r="P3354" s="1" t="s">
        <v>17</v>
      </c>
    </row>
    <row r="3355" spans="1:16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3" t="str">
        <f>IFERROR(LEFT(Tabla2[[#This Row],[Product]],FIND(" ",Tabla2[[#This Row],[Product]])-3),Tabla2[[#This Row],[Product]])</f>
        <v>Women</v>
      </c>
      <c r="I3355" s="6">
        <v>40</v>
      </c>
      <c r="J3355" s="4">
        <v>1250</v>
      </c>
      <c r="K3355" s="6">
        <f>Tabla2[[#This Row],[Price per Unit]]*Tabla2[[#This Row],[Units Sold]]</f>
        <v>50000</v>
      </c>
      <c r="L3355" s="52">
        <f>Tabla2[[#This Row],[Units Sold]]/Cálculos!$C$11</f>
        <v>5.0426385343913999E-5</v>
      </c>
      <c r="M3355" s="6">
        <f>Tabla2[[#This Row],[Total Sales]]-Tabla2[[#This Row],[Operating Profit]]</f>
        <v>32500</v>
      </c>
      <c r="N3355" s="6">
        <v>17500</v>
      </c>
      <c r="O3355" s="46">
        <f>Tabla2[[#This Row],[Operating Profit]]/Tabla2[[#This Row],[Total Sales]]</f>
        <v>0.35</v>
      </c>
      <c r="P3355" s="1" t="s">
        <v>17</v>
      </c>
    </row>
    <row r="3356" spans="1:16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3" t="str">
        <f>IFERROR(LEFT(Tabla2[[#This Row],[Product]],FIND(" ",Tabla2[[#This Row],[Product]])-3),Tabla2[[#This Row],[Product]])</f>
        <v>Women</v>
      </c>
      <c r="I3356" s="6">
        <v>40</v>
      </c>
      <c r="J3356" s="4">
        <v>1000</v>
      </c>
      <c r="K3356" s="6">
        <f>Tabla2[[#This Row],[Price per Unit]]*Tabla2[[#This Row],[Units Sold]]</f>
        <v>40000</v>
      </c>
      <c r="L3356" s="52">
        <f>Tabla2[[#This Row],[Units Sold]]/Cálculos!$C$11</f>
        <v>4.0341108275131196E-5</v>
      </c>
      <c r="M3356" s="6">
        <f>Tabla2[[#This Row],[Total Sales]]-Tabla2[[#This Row],[Operating Profit]]</f>
        <v>26000</v>
      </c>
      <c r="N3356" s="6">
        <v>14000</v>
      </c>
      <c r="O3356" s="46">
        <f>Tabla2[[#This Row],[Operating Profit]]/Tabla2[[#This Row],[Total Sales]]</f>
        <v>0.35</v>
      </c>
      <c r="P3356" s="1" t="s">
        <v>17</v>
      </c>
    </row>
    <row r="3357" spans="1:16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3" t="str">
        <f>IFERROR(LEFT(Tabla2[[#This Row],[Product]],FIND(" ",Tabla2[[#This Row],[Product]])-3),Tabla2[[#This Row],[Product]])</f>
        <v>Men</v>
      </c>
      <c r="I3357" s="6">
        <v>49.999999999999993</v>
      </c>
      <c r="J3357" s="4">
        <v>1000</v>
      </c>
      <c r="K3357" s="6">
        <f>Tabla2[[#This Row],[Price per Unit]]*Tabla2[[#This Row],[Units Sold]]</f>
        <v>49999.999999999993</v>
      </c>
      <c r="L3357" s="52">
        <f>Tabla2[[#This Row],[Units Sold]]/Cálculos!$C$11</f>
        <v>4.0341108275131196E-5</v>
      </c>
      <c r="M3357" s="6">
        <f>Tabla2[[#This Row],[Total Sales]]-Tabla2[[#This Row],[Operating Profit]]</f>
        <v>35000</v>
      </c>
      <c r="N3357" s="6">
        <v>14999.999999999996</v>
      </c>
      <c r="O3357" s="46">
        <f>Tabla2[[#This Row],[Operating Profit]]/Tabla2[[#This Row],[Total Sales]]</f>
        <v>0.3</v>
      </c>
      <c r="P3357" s="1" t="s">
        <v>17</v>
      </c>
    </row>
    <row r="3358" spans="1:16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3" t="str">
        <f>IFERROR(LEFT(Tabla2[[#This Row],[Product]],FIND(" ",Tabla2[[#This Row],[Product]])-3),Tabla2[[#This Row],[Product]])</f>
        <v>Women</v>
      </c>
      <c r="I3358" s="6">
        <v>54.999999999999993</v>
      </c>
      <c r="J3358" s="4">
        <v>2000</v>
      </c>
      <c r="K3358" s="6">
        <f>Tabla2[[#This Row],[Price per Unit]]*Tabla2[[#This Row],[Units Sold]]</f>
        <v>109999.99999999999</v>
      </c>
      <c r="L3358" s="52">
        <f>Tabla2[[#This Row],[Units Sold]]/Cálculos!$C$11</f>
        <v>8.0682216550262393E-5</v>
      </c>
      <c r="M3358" s="6">
        <f>Tabla2[[#This Row],[Total Sales]]-Tabla2[[#This Row],[Operating Profit]]</f>
        <v>77000</v>
      </c>
      <c r="N3358" s="6">
        <v>32999.999999999993</v>
      </c>
      <c r="O3358" s="46">
        <f>Tabla2[[#This Row],[Operating Profit]]/Tabla2[[#This Row],[Total Sales]]</f>
        <v>0.3</v>
      </c>
      <c r="P3358" s="1" t="s">
        <v>17</v>
      </c>
    </row>
    <row r="3359" spans="1:16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3" t="str">
        <f>IFERROR(LEFT(Tabla2[[#This Row],[Product]],FIND(" ",Tabla2[[#This Row],[Product]])-3),Tabla2[[#This Row],[Product]])</f>
        <v>Men</v>
      </c>
      <c r="I3359" s="6">
        <v>54.999999999999993</v>
      </c>
      <c r="J3359" s="4">
        <v>3750</v>
      </c>
      <c r="K3359" s="6">
        <f>Tabla2[[#This Row],[Price per Unit]]*Tabla2[[#This Row],[Units Sold]]</f>
        <v>206249.99999999997</v>
      </c>
      <c r="L3359" s="52">
        <f>Tabla2[[#This Row],[Units Sold]]/Cálculos!$C$11</f>
        <v>1.5127915603174201E-4</v>
      </c>
      <c r="M3359" s="6">
        <f>Tabla2[[#This Row],[Total Sales]]-Tabla2[[#This Row],[Operating Profit]]</f>
        <v>123749.99999999997</v>
      </c>
      <c r="N3359" s="6">
        <v>82500</v>
      </c>
      <c r="O3359" s="46">
        <f>Tabla2[[#This Row],[Operating Profit]]/Tabla2[[#This Row],[Total Sales]]</f>
        <v>0.40000000000000008</v>
      </c>
      <c r="P3359" s="1" t="s">
        <v>17</v>
      </c>
    </row>
    <row r="3360" spans="1:16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3" t="str">
        <f>IFERROR(LEFT(Tabla2[[#This Row],[Product]],FIND(" ",Tabla2[[#This Row],[Product]])-3),Tabla2[[#This Row],[Product]])</f>
        <v>Men</v>
      </c>
      <c r="I3360" s="6">
        <v>50</v>
      </c>
      <c r="J3360" s="4">
        <v>2000</v>
      </c>
      <c r="K3360" s="6">
        <f>Tabla2[[#This Row],[Price per Unit]]*Tabla2[[#This Row],[Units Sold]]</f>
        <v>100000</v>
      </c>
      <c r="L3360" s="52">
        <f>Tabla2[[#This Row],[Units Sold]]/Cálculos!$C$11</f>
        <v>8.0682216550262393E-5</v>
      </c>
      <c r="M3360" s="6">
        <f>Tabla2[[#This Row],[Total Sales]]-Tabla2[[#This Row],[Operating Profit]]</f>
        <v>65000</v>
      </c>
      <c r="N3360" s="6">
        <v>35000</v>
      </c>
      <c r="O3360" s="46">
        <f>Tabla2[[#This Row],[Operating Profit]]/Tabla2[[#This Row],[Total Sales]]</f>
        <v>0.35</v>
      </c>
      <c r="P3360" s="1" t="s">
        <v>17</v>
      </c>
    </row>
    <row r="3361" spans="1:16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3" t="str">
        <f>IFERROR(LEFT(Tabla2[[#This Row],[Product]],FIND(" ",Tabla2[[#This Row],[Product]])-3),Tabla2[[#This Row],[Product]])</f>
        <v>Women</v>
      </c>
      <c r="I3361" s="6">
        <v>50</v>
      </c>
      <c r="J3361" s="4">
        <v>1000</v>
      </c>
      <c r="K3361" s="6">
        <f>Tabla2[[#This Row],[Price per Unit]]*Tabla2[[#This Row],[Units Sold]]</f>
        <v>50000</v>
      </c>
      <c r="L3361" s="52">
        <f>Tabla2[[#This Row],[Units Sold]]/Cálculos!$C$11</f>
        <v>4.0341108275131196E-5</v>
      </c>
      <c r="M3361" s="6">
        <f>Tabla2[[#This Row],[Total Sales]]-Tabla2[[#This Row],[Operating Profit]]</f>
        <v>32500</v>
      </c>
      <c r="N3361" s="6">
        <v>17500</v>
      </c>
      <c r="O3361" s="46">
        <f>Tabla2[[#This Row],[Operating Profit]]/Tabla2[[#This Row],[Total Sales]]</f>
        <v>0.35</v>
      </c>
      <c r="P3361" s="1" t="s">
        <v>17</v>
      </c>
    </row>
    <row r="3362" spans="1:16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3" t="str">
        <f>IFERROR(LEFT(Tabla2[[#This Row],[Product]],FIND(" ",Tabla2[[#This Row],[Product]])-3),Tabla2[[#This Row],[Product]])</f>
        <v>Women</v>
      </c>
      <c r="I3362" s="6">
        <v>50</v>
      </c>
      <c r="J3362" s="4">
        <v>750</v>
      </c>
      <c r="K3362" s="6">
        <f>Tabla2[[#This Row],[Price per Unit]]*Tabla2[[#This Row],[Units Sold]]</f>
        <v>37500</v>
      </c>
      <c r="L3362" s="52">
        <f>Tabla2[[#This Row],[Units Sold]]/Cálculos!$C$11</f>
        <v>3.0255831206348401E-5</v>
      </c>
      <c r="M3362" s="6">
        <f>Tabla2[[#This Row],[Total Sales]]-Tabla2[[#This Row],[Operating Profit]]</f>
        <v>24375</v>
      </c>
      <c r="N3362" s="6">
        <v>13125</v>
      </c>
      <c r="O3362" s="46">
        <f>Tabla2[[#This Row],[Operating Profit]]/Tabla2[[#This Row],[Total Sales]]</f>
        <v>0.35</v>
      </c>
      <c r="P3362" s="1" t="s">
        <v>17</v>
      </c>
    </row>
    <row r="3363" spans="1:16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3" t="str">
        <f>IFERROR(LEFT(Tabla2[[#This Row],[Product]],FIND(" ",Tabla2[[#This Row],[Product]])-3),Tabla2[[#This Row],[Product]])</f>
        <v>Men</v>
      </c>
      <c r="I3363" s="6">
        <v>60</v>
      </c>
      <c r="J3363" s="4">
        <v>750</v>
      </c>
      <c r="K3363" s="6">
        <f>Tabla2[[#This Row],[Price per Unit]]*Tabla2[[#This Row],[Units Sold]]</f>
        <v>45000</v>
      </c>
      <c r="L3363" s="52">
        <f>Tabla2[[#This Row],[Units Sold]]/Cálculos!$C$11</f>
        <v>3.0255831206348401E-5</v>
      </c>
      <c r="M3363" s="6">
        <f>Tabla2[[#This Row],[Total Sales]]-Tabla2[[#This Row],[Operating Profit]]</f>
        <v>31500</v>
      </c>
      <c r="N3363" s="6">
        <v>13500</v>
      </c>
      <c r="O3363" s="46">
        <f>Tabla2[[#This Row],[Operating Profit]]/Tabla2[[#This Row],[Total Sales]]</f>
        <v>0.3</v>
      </c>
      <c r="P3363" s="1" t="s">
        <v>17</v>
      </c>
    </row>
    <row r="3364" spans="1:16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3" t="str">
        <f>IFERROR(LEFT(Tabla2[[#This Row],[Product]],FIND(" ",Tabla2[[#This Row],[Product]])-3),Tabla2[[#This Row],[Product]])</f>
        <v>Women</v>
      </c>
      <c r="I3364" s="6">
        <v>64.999999999999986</v>
      </c>
      <c r="J3364" s="4">
        <v>2000</v>
      </c>
      <c r="K3364" s="6">
        <f>Tabla2[[#This Row],[Price per Unit]]*Tabla2[[#This Row],[Units Sold]]</f>
        <v>129999.99999999997</v>
      </c>
      <c r="L3364" s="52">
        <f>Tabla2[[#This Row],[Units Sold]]/Cálculos!$C$11</f>
        <v>8.0682216550262393E-5</v>
      </c>
      <c r="M3364" s="6">
        <f>Tabla2[[#This Row],[Total Sales]]-Tabla2[[#This Row],[Operating Profit]]</f>
        <v>90999.999999999971</v>
      </c>
      <c r="N3364" s="6">
        <v>38999.999999999993</v>
      </c>
      <c r="O3364" s="46">
        <f>Tabla2[[#This Row],[Operating Profit]]/Tabla2[[#This Row],[Total Sales]]</f>
        <v>0.3</v>
      </c>
      <c r="P3364" s="1" t="s">
        <v>17</v>
      </c>
    </row>
    <row r="3365" spans="1:16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3" t="str">
        <f>IFERROR(LEFT(Tabla2[[#This Row],[Product]],FIND(" ",Tabla2[[#This Row],[Product]])-3),Tabla2[[#This Row],[Product]])</f>
        <v>Men</v>
      </c>
      <c r="I3365" s="6">
        <v>60</v>
      </c>
      <c r="J3365" s="4">
        <v>3500</v>
      </c>
      <c r="K3365" s="6">
        <f>Tabla2[[#This Row],[Price per Unit]]*Tabla2[[#This Row],[Units Sold]]</f>
        <v>210000</v>
      </c>
      <c r="L3365" s="52">
        <f>Tabla2[[#This Row],[Units Sold]]/Cálculos!$C$11</f>
        <v>1.4119387896295921E-4</v>
      </c>
      <c r="M3365" s="6">
        <f>Tabla2[[#This Row],[Total Sales]]-Tabla2[[#This Row],[Operating Profit]]</f>
        <v>126000</v>
      </c>
      <c r="N3365" s="6">
        <v>84000</v>
      </c>
      <c r="O3365" s="46">
        <f>Tabla2[[#This Row],[Operating Profit]]/Tabla2[[#This Row],[Total Sales]]</f>
        <v>0.4</v>
      </c>
      <c r="P3365" s="1" t="s">
        <v>17</v>
      </c>
    </row>
    <row r="3366" spans="1:16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3" t="str">
        <f>IFERROR(LEFT(Tabla2[[#This Row],[Product]],FIND(" ",Tabla2[[#This Row],[Product]])-3),Tabla2[[#This Row],[Product]])</f>
        <v>Men</v>
      </c>
      <c r="I3366" s="6">
        <v>50</v>
      </c>
      <c r="J3366" s="4">
        <v>1750</v>
      </c>
      <c r="K3366" s="6">
        <f>Tabla2[[#This Row],[Price per Unit]]*Tabla2[[#This Row],[Units Sold]]</f>
        <v>87500</v>
      </c>
      <c r="L3366" s="52">
        <f>Tabla2[[#This Row],[Units Sold]]/Cálculos!$C$11</f>
        <v>7.0596939481479604E-5</v>
      </c>
      <c r="M3366" s="6">
        <f>Tabla2[[#This Row],[Total Sales]]-Tabla2[[#This Row],[Operating Profit]]</f>
        <v>56875</v>
      </c>
      <c r="N3366" s="6">
        <v>30624.999999999996</v>
      </c>
      <c r="O3366" s="46">
        <f>Tabla2[[#This Row],[Operating Profit]]/Tabla2[[#This Row],[Total Sales]]</f>
        <v>0.35</v>
      </c>
      <c r="P3366" s="1" t="s">
        <v>17</v>
      </c>
    </row>
    <row r="3367" spans="1:16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3" t="str">
        <f>IFERROR(LEFT(Tabla2[[#This Row],[Product]],FIND(" ",Tabla2[[#This Row],[Product]])-3),Tabla2[[#This Row],[Product]])</f>
        <v>Women</v>
      </c>
      <c r="I3367" s="6">
        <v>50</v>
      </c>
      <c r="J3367" s="4">
        <v>1700</v>
      </c>
      <c r="K3367" s="6">
        <f>Tabla2[[#This Row],[Price per Unit]]*Tabla2[[#This Row],[Units Sold]]</f>
        <v>85000</v>
      </c>
      <c r="L3367" s="52">
        <f>Tabla2[[#This Row],[Units Sold]]/Cálculos!$C$11</f>
        <v>6.8579884067723035E-5</v>
      </c>
      <c r="M3367" s="6">
        <f>Tabla2[[#This Row],[Total Sales]]-Tabla2[[#This Row],[Operating Profit]]</f>
        <v>55250</v>
      </c>
      <c r="N3367" s="6">
        <v>29749.999999999996</v>
      </c>
      <c r="O3367" s="46">
        <f>Tabla2[[#This Row],[Operating Profit]]/Tabla2[[#This Row],[Total Sales]]</f>
        <v>0.35</v>
      </c>
      <c r="P3367" s="1" t="s">
        <v>17</v>
      </c>
    </row>
    <row r="3368" spans="1:16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3" t="str">
        <f>IFERROR(LEFT(Tabla2[[#This Row],[Product]],FIND(" ",Tabla2[[#This Row],[Product]])-3),Tabla2[[#This Row],[Product]])</f>
        <v>Women</v>
      </c>
      <c r="I3368" s="6">
        <v>50</v>
      </c>
      <c r="J3368" s="4">
        <v>1500</v>
      </c>
      <c r="K3368" s="6">
        <f>Tabla2[[#This Row],[Price per Unit]]*Tabla2[[#This Row],[Units Sold]]</f>
        <v>75000</v>
      </c>
      <c r="L3368" s="52">
        <f>Tabla2[[#This Row],[Units Sold]]/Cálculos!$C$11</f>
        <v>6.0511662412696801E-5</v>
      </c>
      <c r="M3368" s="6">
        <f>Tabla2[[#This Row],[Total Sales]]-Tabla2[[#This Row],[Operating Profit]]</f>
        <v>48750</v>
      </c>
      <c r="N3368" s="6">
        <v>26250</v>
      </c>
      <c r="O3368" s="46">
        <f>Tabla2[[#This Row],[Operating Profit]]/Tabla2[[#This Row],[Total Sales]]</f>
        <v>0.35</v>
      </c>
      <c r="P3368" s="1" t="s">
        <v>17</v>
      </c>
    </row>
    <row r="3369" spans="1:16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3" t="str">
        <f>IFERROR(LEFT(Tabla2[[#This Row],[Product]],FIND(" ",Tabla2[[#This Row],[Product]])-3),Tabla2[[#This Row],[Product]])</f>
        <v>Men</v>
      </c>
      <c r="I3369" s="6">
        <v>60</v>
      </c>
      <c r="J3369" s="4">
        <v>1250</v>
      </c>
      <c r="K3369" s="6">
        <f>Tabla2[[#This Row],[Price per Unit]]*Tabla2[[#This Row],[Units Sold]]</f>
        <v>75000</v>
      </c>
      <c r="L3369" s="52">
        <f>Tabla2[[#This Row],[Units Sold]]/Cálculos!$C$11</f>
        <v>5.0426385343913999E-5</v>
      </c>
      <c r="M3369" s="6">
        <f>Tabla2[[#This Row],[Total Sales]]-Tabla2[[#This Row],[Operating Profit]]</f>
        <v>52500</v>
      </c>
      <c r="N3369" s="6">
        <v>22500</v>
      </c>
      <c r="O3369" s="46">
        <f>Tabla2[[#This Row],[Operating Profit]]/Tabla2[[#This Row],[Total Sales]]</f>
        <v>0.3</v>
      </c>
      <c r="P3369" s="1" t="s">
        <v>17</v>
      </c>
    </row>
    <row r="3370" spans="1:16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3" t="str">
        <f>IFERROR(LEFT(Tabla2[[#This Row],[Product]],FIND(" ",Tabla2[[#This Row],[Product]])-3),Tabla2[[#This Row],[Product]])</f>
        <v>Women</v>
      </c>
      <c r="I3370" s="6">
        <v>64.999999999999986</v>
      </c>
      <c r="J3370" s="4">
        <v>2250</v>
      </c>
      <c r="K3370" s="6">
        <f>Tabla2[[#This Row],[Price per Unit]]*Tabla2[[#This Row],[Units Sold]]</f>
        <v>146249.99999999997</v>
      </c>
      <c r="L3370" s="52">
        <f>Tabla2[[#This Row],[Units Sold]]/Cálculos!$C$11</f>
        <v>9.0767493619045195E-5</v>
      </c>
      <c r="M3370" s="6">
        <f>Tabla2[[#This Row],[Total Sales]]-Tabla2[[#This Row],[Operating Profit]]</f>
        <v>102374.99999999997</v>
      </c>
      <c r="N3370" s="6">
        <v>43874.999999999993</v>
      </c>
      <c r="O3370" s="46">
        <f>Tabla2[[#This Row],[Operating Profit]]/Tabla2[[#This Row],[Total Sales]]</f>
        <v>0.3</v>
      </c>
      <c r="P3370" s="1" t="s">
        <v>17</v>
      </c>
    </row>
    <row r="3371" spans="1:16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3" t="str">
        <f>IFERROR(LEFT(Tabla2[[#This Row],[Product]],FIND(" ",Tabla2[[#This Row],[Product]])-3),Tabla2[[#This Row],[Product]])</f>
        <v>Men</v>
      </c>
      <c r="I3371" s="6">
        <v>60</v>
      </c>
      <c r="J3371" s="4">
        <v>4500</v>
      </c>
      <c r="K3371" s="6">
        <f>Tabla2[[#This Row],[Price per Unit]]*Tabla2[[#This Row],[Units Sold]]</f>
        <v>270000</v>
      </c>
      <c r="L3371" s="52">
        <f>Tabla2[[#This Row],[Units Sold]]/Cálculos!$C$11</f>
        <v>1.8153498723809039E-4</v>
      </c>
      <c r="M3371" s="6">
        <f>Tabla2[[#This Row],[Total Sales]]-Tabla2[[#This Row],[Operating Profit]]</f>
        <v>162000</v>
      </c>
      <c r="N3371" s="6">
        <v>108000</v>
      </c>
      <c r="O3371" s="46">
        <f>Tabla2[[#This Row],[Operating Profit]]/Tabla2[[#This Row],[Total Sales]]</f>
        <v>0.4</v>
      </c>
      <c r="P3371" s="1" t="s">
        <v>17</v>
      </c>
    </row>
    <row r="3372" spans="1:16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3" t="str">
        <f>IFERROR(LEFT(Tabla2[[#This Row],[Product]],FIND(" ",Tabla2[[#This Row],[Product]])-3),Tabla2[[#This Row],[Product]])</f>
        <v>Men</v>
      </c>
      <c r="I3372" s="6">
        <v>50</v>
      </c>
      <c r="J3372" s="4">
        <v>2500</v>
      </c>
      <c r="K3372" s="6">
        <f>Tabla2[[#This Row],[Price per Unit]]*Tabla2[[#This Row],[Units Sold]]</f>
        <v>125000</v>
      </c>
      <c r="L3372" s="52">
        <f>Tabla2[[#This Row],[Units Sold]]/Cálculos!$C$11</f>
        <v>1.00852770687828E-4</v>
      </c>
      <c r="M3372" s="6">
        <f>Tabla2[[#This Row],[Total Sales]]-Tabla2[[#This Row],[Operating Profit]]</f>
        <v>81250</v>
      </c>
      <c r="N3372" s="6">
        <v>43750</v>
      </c>
      <c r="O3372" s="46">
        <f>Tabla2[[#This Row],[Operating Profit]]/Tabla2[[#This Row],[Total Sales]]</f>
        <v>0.35</v>
      </c>
      <c r="P3372" s="1" t="s">
        <v>17</v>
      </c>
    </row>
    <row r="3373" spans="1:16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3" t="str">
        <f>IFERROR(LEFT(Tabla2[[#This Row],[Product]],FIND(" ",Tabla2[[#This Row],[Product]])-3),Tabla2[[#This Row],[Product]])</f>
        <v>Women</v>
      </c>
      <c r="I3373" s="6">
        <v>50</v>
      </c>
      <c r="J3373" s="4">
        <v>2250</v>
      </c>
      <c r="K3373" s="6">
        <f>Tabla2[[#This Row],[Price per Unit]]*Tabla2[[#This Row],[Units Sold]]</f>
        <v>112500</v>
      </c>
      <c r="L3373" s="52">
        <f>Tabla2[[#This Row],[Units Sold]]/Cálculos!$C$11</f>
        <v>9.0767493619045195E-5</v>
      </c>
      <c r="M3373" s="6">
        <f>Tabla2[[#This Row],[Total Sales]]-Tabla2[[#This Row],[Operating Profit]]</f>
        <v>73125</v>
      </c>
      <c r="N3373" s="6">
        <v>39375</v>
      </c>
      <c r="O3373" s="46">
        <f>Tabla2[[#This Row],[Operating Profit]]/Tabla2[[#This Row],[Total Sales]]</f>
        <v>0.35</v>
      </c>
      <c r="P3373" s="1" t="s">
        <v>17</v>
      </c>
    </row>
    <row r="3374" spans="1:16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3" t="str">
        <f>IFERROR(LEFT(Tabla2[[#This Row],[Product]],FIND(" ",Tabla2[[#This Row],[Product]])-3),Tabla2[[#This Row],[Product]])</f>
        <v>Women</v>
      </c>
      <c r="I3374" s="6">
        <v>50</v>
      </c>
      <c r="J3374" s="4">
        <v>1750</v>
      </c>
      <c r="K3374" s="6">
        <f>Tabla2[[#This Row],[Price per Unit]]*Tabla2[[#This Row],[Units Sold]]</f>
        <v>87500</v>
      </c>
      <c r="L3374" s="52">
        <f>Tabla2[[#This Row],[Units Sold]]/Cálculos!$C$11</f>
        <v>7.0596939481479604E-5</v>
      </c>
      <c r="M3374" s="6">
        <f>Tabla2[[#This Row],[Total Sales]]-Tabla2[[#This Row],[Operating Profit]]</f>
        <v>56875</v>
      </c>
      <c r="N3374" s="6">
        <v>30624.999999999996</v>
      </c>
      <c r="O3374" s="46">
        <f>Tabla2[[#This Row],[Operating Profit]]/Tabla2[[#This Row],[Total Sales]]</f>
        <v>0.35</v>
      </c>
      <c r="P3374" s="1" t="s">
        <v>17</v>
      </c>
    </row>
    <row r="3375" spans="1:16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3" t="str">
        <f>IFERROR(LEFT(Tabla2[[#This Row],[Product]],FIND(" ",Tabla2[[#This Row],[Product]])-3),Tabla2[[#This Row],[Product]])</f>
        <v>Men</v>
      </c>
      <c r="I3375" s="6">
        <v>60</v>
      </c>
      <c r="J3375" s="4">
        <v>1750</v>
      </c>
      <c r="K3375" s="6">
        <f>Tabla2[[#This Row],[Price per Unit]]*Tabla2[[#This Row],[Units Sold]]</f>
        <v>105000</v>
      </c>
      <c r="L3375" s="52">
        <f>Tabla2[[#This Row],[Units Sold]]/Cálculos!$C$11</f>
        <v>7.0596939481479604E-5</v>
      </c>
      <c r="M3375" s="6">
        <f>Tabla2[[#This Row],[Total Sales]]-Tabla2[[#This Row],[Operating Profit]]</f>
        <v>73500</v>
      </c>
      <c r="N3375" s="6">
        <v>31500</v>
      </c>
      <c r="O3375" s="46">
        <f>Tabla2[[#This Row],[Operating Profit]]/Tabla2[[#This Row],[Total Sales]]</f>
        <v>0.3</v>
      </c>
      <c r="P3375" s="1" t="s">
        <v>17</v>
      </c>
    </row>
    <row r="3376" spans="1:16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3" t="str">
        <f>IFERROR(LEFT(Tabla2[[#This Row],[Product]],FIND(" ",Tabla2[[#This Row],[Product]])-3),Tabla2[[#This Row],[Product]])</f>
        <v>Women</v>
      </c>
      <c r="I3376" s="6">
        <v>64.999999999999986</v>
      </c>
      <c r="J3376" s="4">
        <v>2750</v>
      </c>
      <c r="K3376" s="6">
        <f>Tabla2[[#This Row],[Price per Unit]]*Tabla2[[#This Row],[Units Sold]]</f>
        <v>178749.99999999997</v>
      </c>
      <c r="L3376" s="52">
        <f>Tabla2[[#This Row],[Units Sold]]/Cálculos!$C$11</f>
        <v>1.109380477566108E-4</v>
      </c>
      <c r="M3376" s="6">
        <f>Tabla2[[#This Row],[Total Sales]]-Tabla2[[#This Row],[Operating Profit]]</f>
        <v>125124.99999999997</v>
      </c>
      <c r="N3376" s="6">
        <v>53624.999999999993</v>
      </c>
      <c r="O3376" s="46">
        <f>Tabla2[[#This Row],[Operating Profit]]/Tabla2[[#This Row],[Total Sales]]</f>
        <v>0.3</v>
      </c>
      <c r="P3376" s="1" t="s">
        <v>17</v>
      </c>
    </row>
    <row r="3377" spans="1:16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3" t="str">
        <f>IFERROR(LEFT(Tabla2[[#This Row],[Product]],FIND(" ",Tabla2[[#This Row],[Product]])-3),Tabla2[[#This Row],[Product]])</f>
        <v>Men</v>
      </c>
      <c r="I3377" s="6">
        <v>40</v>
      </c>
      <c r="J3377" s="4">
        <v>5250</v>
      </c>
      <c r="K3377" s="6">
        <f>Tabla2[[#This Row],[Price per Unit]]*Tabla2[[#This Row],[Units Sold]]</f>
        <v>210000</v>
      </c>
      <c r="L3377" s="52">
        <f>Tabla2[[#This Row],[Units Sold]]/Cálculos!$C$11</f>
        <v>2.117908184444388E-4</v>
      </c>
      <c r="M3377" s="6">
        <f>Tabla2[[#This Row],[Total Sales]]-Tabla2[[#This Row],[Operating Profit]]</f>
        <v>136500</v>
      </c>
      <c r="N3377" s="6">
        <v>73500</v>
      </c>
      <c r="O3377" s="46">
        <f>Tabla2[[#This Row],[Operating Profit]]/Tabla2[[#This Row],[Total Sales]]</f>
        <v>0.35</v>
      </c>
      <c r="P3377" s="1" t="s">
        <v>17</v>
      </c>
    </row>
    <row r="3378" spans="1:16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3" t="str">
        <f>IFERROR(LEFT(Tabla2[[#This Row],[Product]],FIND(" ",Tabla2[[#This Row],[Product]])-3),Tabla2[[#This Row],[Product]])</f>
        <v>Men</v>
      </c>
      <c r="I3378" s="6">
        <v>40</v>
      </c>
      <c r="J3378" s="4">
        <v>3250</v>
      </c>
      <c r="K3378" s="6">
        <f>Tabla2[[#This Row],[Price per Unit]]*Tabla2[[#This Row],[Units Sold]]</f>
        <v>130000</v>
      </c>
      <c r="L3378" s="52">
        <f>Tabla2[[#This Row],[Units Sold]]/Cálculos!$C$11</f>
        <v>1.3110860189417641E-4</v>
      </c>
      <c r="M3378" s="6">
        <f>Tabla2[[#This Row],[Total Sales]]-Tabla2[[#This Row],[Operating Profit]]</f>
        <v>84500</v>
      </c>
      <c r="N3378" s="6">
        <v>45500</v>
      </c>
      <c r="O3378" s="46">
        <f>Tabla2[[#This Row],[Operating Profit]]/Tabla2[[#This Row],[Total Sales]]</f>
        <v>0.35</v>
      </c>
      <c r="P3378" s="1" t="s">
        <v>17</v>
      </c>
    </row>
    <row r="3379" spans="1:16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3" t="str">
        <f>IFERROR(LEFT(Tabla2[[#This Row],[Product]],FIND(" ",Tabla2[[#This Row],[Product]])-3),Tabla2[[#This Row],[Product]])</f>
        <v>Women</v>
      </c>
      <c r="I3379" s="6">
        <v>30.000000000000004</v>
      </c>
      <c r="J3379" s="4">
        <v>3250</v>
      </c>
      <c r="K3379" s="6">
        <f>Tabla2[[#This Row],[Price per Unit]]*Tabla2[[#This Row],[Units Sold]]</f>
        <v>97500.000000000015</v>
      </c>
      <c r="L3379" s="52">
        <f>Tabla2[[#This Row],[Units Sold]]/Cálculos!$C$11</f>
        <v>1.3110860189417641E-4</v>
      </c>
      <c r="M3379" s="6">
        <f>Tabla2[[#This Row],[Total Sales]]-Tabla2[[#This Row],[Operating Profit]]</f>
        <v>58500.000000000007</v>
      </c>
      <c r="N3379" s="6">
        <v>39000.000000000007</v>
      </c>
      <c r="O3379" s="46">
        <f>Tabla2[[#This Row],[Operating Profit]]/Tabla2[[#This Row],[Total Sales]]</f>
        <v>0.4</v>
      </c>
      <c r="P3379" s="1" t="s">
        <v>17</v>
      </c>
    </row>
    <row r="3380" spans="1:16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3" t="str">
        <f>IFERROR(LEFT(Tabla2[[#This Row],[Product]],FIND(" ",Tabla2[[#This Row],[Product]])-3),Tabla2[[#This Row],[Product]])</f>
        <v>Women</v>
      </c>
      <c r="I3380" s="6">
        <v>35</v>
      </c>
      <c r="J3380" s="4">
        <v>1750</v>
      </c>
      <c r="K3380" s="6">
        <f>Tabla2[[#This Row],[Price per Unit]]*Tabla2[[#This Row],[Units Sold]]</f>
        <v>61250</v>
      </c>
      <c r="L3380" s="52">
        <f>Tabla2[[#This Row],[Units Sold]]/Cálculos!$C$11</f>
        <v>7.0596939481479604E-5</v>
      </c>
      <c r="M3380" s="6">
        <f>Tabla2[[#This Row],[Total Sales]]-Tabla2[[#This Row],[Operating Profit]]</f>
        <v>36750</v>
      </c>
      <c r="N3380" s="6">
        <v>24500</v>
      </c>
      <c r="O3380" s="46">
        <f>Tabla2[[#This Row],[Operating Profit]]/Tabla2[[#This Row],[Total Sales]]</f>
        <v>0.4</v>
      </c>
      <c r="P3380" s="1" t="s">
        <v>17</v>
      </c>
    </row>
    <row r="3381" spans="1:16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3" t="str">
        <f>IFERROR(LEFT(Tabla2[[#This Row],[Product]],FIND(" ",Tabla2[[#This Row],[Product]])-3),Tabla2[[#This Row],[Product]])</f>
        <v>Men</v>
      </c>
      <c r="I3381" s="6">
        <v>50</v>
      </c>
      <c r="J3381" s="4">
        <v>2250</v>
      </c>
      <c r="K3381" s="6">
        <f>Tabla2[[#This Row],[Price per Unit]]*Tabla2[[#This Row],[Units Sold]]</f>
        <v>112500</v>
      </c>
      <c r="L3381" s="52">
        <f>Tabla2[[#This Row],[Units Sold]]/Cálculos!$C$11</f>
        <v>9.0767493619045195E-5</v>
      </c>
      <c r="M3381" s="6">
        <f>Tabla2[[#This Row],[Total Sales]]-Tabla2[[#This Row],[Operating Profit]]</f>
        <v>78750</v>
      </c>
      <c r="N3381" s="6">
        <v>33750</v>
      </c>
      <c r="O3381" s="46">
        <f>Tabla2[[#This Row],[Operating Profit]]/Tabla2[[#This Row],[Total Sales]]</f>
        <v>0.3</v>
      </c>
      <c r="P3381" s="1" t="s">
        <v>17</v>
      </c>
    </row>
    <row r="3382" spans="1:16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3" t="str">
        <f>IFERROR(LEFT(Tabla2[[#This Row],[Product]],FIND(" ",Tabla2[[#This Row],[Product]])-3),Tabla2[[#This Row],[Product]])</f>
        <v>Women</v>
      </c>
      <c r="I3382" s="6">
        <v>40</v>
      </c>
      <c r="J3382" s="4">
        <v>3250</v>
      </c>
      <c r="K3382" s="6">
        <f>Tabla2[[#This Row],[Price per Unit]]*Tabla2[[#This Row],[Units Sold]]</f>
        <v>130000</v>
      </c>
      <c r="L3382" s="52">
        <f>Tabla2[[#This Row],[Units Sold]]/Cálculos!$C$11</f>
        <v>1.3110860189417641E-4</v>
      </c>
      <c r="M3382" s="6">
        <f>Tabla2[[#This Row],[Total Sales]]-Tabla2[[#This Row],[Operating Profit]]</f>
        <v>78000</v>
      </c>
      <c r="N3382" s="6">
        <v>52000</v>
      </c>
      <c r="O3382" s="46">
        <f>Tabla2[[#This Row],[Operating Profit]]/Tabla2[[#This Row],[Total Sales]]</f>
        <v>0.4</v>
      </c>
      <c r="P3382" s="1" t="s">
        <v>17</v>
      </c>
    </row>
    <row r="3383" spans="1:16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3" t="str">
        <f>IFERROR(LEFT(Tabla2[[#This Row],[Product]],FIND(" ",Tabla2[[#This Row],[Product]])-3),Tabla2[[#This Row],[Product]])</f>
        <v>Men</v>
      </c>
      <c r="I3383" s="6">
        <v>40</v>
      </c>
      <c r="J3383" s="4">
        <v>5750</v>
      </c>
      <c r="K3383" s="6">
        <f>Tabla2[[#This Row],[Price per Unit]]*Tabla2[[#This Row],[Units Sold]]</f>
        <v>230000</v>
      </c>
      <c r="L3383" s="52">
        <f>Tabla2[[#This Row],[Units Sold]]/Cálculos!$C$11</f>
        <v>2.319613725820044E-4</v>
      </c>
      <c r="M3383" s="6">
        <f>Tabla2[[#This Row],[Total Sales]]-Tabla2[[#This Row],[Operating Profit]]</f>
        <v>149500</v>
      </c>
      <c r="N3383" s="6">
        <v>80500</v>
      </c>
      <c r="O3383" s="46">
        <f>Tabla2[[#This Row],[Operating Profit]]/Tabla2[[#This Row],[Total Sales]]</f>
        <v>0.35</v>
      </c>
      <c r="P3383" s="1" t="s">
        <v>17</v>
      </c>
    </row>
    <row r="3384" spans="1:16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3" t="str">
        <f>IFERROR(LEFT(Tabla2[[#This Row],[Product]],FIND(" ",Tabla2[[#This Row],[Product]])-3),Tabla2[[#This Row],[Product]])</f>
        <v>Men</v>
      </c>
      <c r="I3384" s="6">
        <v>40</v>
      </c>
      <c r="J3384" s="4">
        <v>2250</v>
      </c>
      <c r="K3384" s="6">
        <f>Tabla2[[#This Row],[Price per Unit]]*Tabla2[[#This Row],[Units Sold]]</f>
        <v>90000</v>
      </c>
      <c r="L3384" s="52">
        <f>Tabla2[[#This Row],[Units Sold]]/Cálculos!$C$11</f>
        <v>9.0767493619045195E-5</v>
      </c>
      <c r="M3384" s="6">
        <f>Tabla2[[#This Row],[Total Sales]]-Tabla2[[#This Row],[Operating Profit]]</f>
        <v>58500</v>
      </c>
      <c r="N3384" s="6">
        <v>31499.999999999996</v>
      </c>
      <c r="O3384" s="46">
        <f>Tabla2[[#This Row],[Operating Profit]]/Tabla2[[#This Row],[Total Sales]]</f>
        <v>0.35</v>
      </c>
      <c r="P3384" s="1" t="s">
        <v>17</v>
      </c>
    </row>
    <row r="3385" spans="1:16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3" t="str">
        <f>IFERROR(LEFT(Tabla2[[#This Row],[Product]],FIND(" ",Tabla2[[#This Row],[Product]])-3),Tabla2[[#This Row],[Product]])</f>
        <v>Women</v>
      </c>
      <c r="I3385" s="6">
        <v>30.000000000000004</v>
      </c>
      <c r="J3385" s="4">
        <v>2750</v>
      </c>
      <c r="K3385" s="6">
        <f>Tabla2[[#This Row],[Price per Unit]]*Tabla2[[#This Row],[Units Sold]]</f>
        <v>82500.000000000015</v>
      </c>
      <c r="L3385" s="52">
        <f>Tabla2[[#This Row],[Units Sold]]/Cálculos!$C$11</f>
        <v>1.109380477566108E-4</v>
      </c>
      <c r="M3385" s="6">
        <f>Tabla2[[#This Row],[Total Sales]]-Tabla2[[#This Row],[Operating Profit]]</f>
        <v>49500.000000000007</v>
      </c>
      <c r="N3385" s="6">
        <v>33000.000000000007</v>
      </c>
      <c r="O3385" s="46">
        <f>Tabla2[[#This Row],[Operating Profit]]/Tabla2[[#This Row],[Total Sales]]</f>
        <v>0.4</v>
      </c>
      <c r="P3385" s="1" t="s">
        <v>17</v>
      </c>
    </row>
    <row r="3386" spans="1:16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3" t="str">
        <f>IFERROR(LEFT(Tabla2[[#This Row],[Product]],FIND(" ",Tabla2[[#This Row],[Product]])-3),Tabla2[[#This Row],[Product]])</f>
        <v>Women</v>
      </c>
      <c r="I3386" s="6">
        <v>35</v>
      </c>
      <c r="J3386" s="4">
        <v>1500</v>
      </c>
      <c r="K3386" s="6">
        <f>Tabla2[[#This Row],[Price per Unit]]*Tabla2[[#This Row],[Units Sold]]</f>
        <v>52500</v>
      </c>
      <c r="L3386" s="52">
        <f>Tabla2[[#This Row],[Units Sold]]/Cálculos!$C$11</f>
        <v>6.0511662412696801E-5</v>
      </c>
      <c r="M3386" s="6">
        <f>Tabla2[[#This Row],[Total Sales]]-Tabla2[[#This Row],[Operating Profit]]</f>
        <v>31500</v>
      </c>
      <c r="N3386" s="6">
        <v>21000</v>
      </c>
      <c r="O3386" s="46">
        <f>Tabla2[[#This Row],[Operating Profit]]/Tabla2[[#This Row],[Total Sales]]</f>
        <v>0.4</v>
      </c>
      <c r="P3386" s="1" t="s">
        <v>17</v>
      </c>
    </row>
    <row r="3387" spans="1:16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3" t="str">
        <f>IFERROR(LEFT(Tabla2[[#This Row],[Product]],FIND(" ",Tabla2[[#This Row],[Product]])-3),Tabla2[[#This Row],[Product]])</f>
        <v>Men</v>
      </c>
      <c r="I3387" s="6">
        <v>50</v>
      </c>
      <c r="J3387" s="4">
        <v>2250</v>
      </c>
      <c r="K3387" s="6">
        <f>Tabla2[[#This Row],[Price per Unit]]*Tabla2[[#This Row],[Units Sold]]</f>
        <v>112500</v>
      </c>
      <c r="L3387" s="52">
        <f>Tabla2[[#This Row],[Units Sold]]/Cálculos!$C$11</f>
        <v>9.0767493619045195E-5</v>
      </c>
      <c r="M3387" s="6">
        <f>Tabla2[[#This Row],[Total Sales]]-Tabla2[[#This Row],[Operating Profit]]</f>
        <v>78750</v>
      </c>
      <c r="N3387" s="6">
        <v>33750</v>
      </c>
      <c r="O3387" s="46">
        <f>Tabla2[[#This Row],[Operating Profit]]/Tabla2[[#This Row],[Total Sales]]</f>
        <v>0.3</v>
      </c>
      <c r="P3387" s="1" t="s">
        <v>17</v>
      </c>
    </row>
    <row r="3388" spans="1:16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3" t="str">
        <f>IFERROR(LEFT(Tabla2[[#This Row],[Product]],FIND(" ",Tabla2[[#This Row],[Product]])-3),Tabla2[[#This Row],[Product]])</f>
        <v>Women</v>
      </c>
      <c r="I3388" s="6">
        <v>40</v>
      </c>
      <c r="J3388" s="4">
        <v>3250</v>
      </c>
      <c r="K3388" s="6">
        <f>Tabla2[[#This Row],[Price per Unit]]*Tabla2[[#This Row],[Units Sold]]</f>
        <v>130000</v>
      </c>
      <c r="L3388" s="52">
        <f>Tabla2[[#This Row],[Units Sold]]/Cálculos!$C$11</f>
        <v>1.3110860189417641E-4</v>
      </c>
      <c r="M3388" s="6">
        <f>Tabla2[[#This Row],[Total Sales]]-Tabla2[[#This Row],[Operating Profit]]</f>
        <v>78000</v>
      </c>
      <c r="N3388" s="6">
        <v>52000</v>
      </c>
      <c r="O3388" s="46">
        <f>Tabla2[[#This Row],[Operating Profit]]/Tabla2[[#This Row],[Total Sales]]</f>
        <v>0.4</v>
      </c>
      <c r="P3388" s="1" t="s">
        <v>17</v>
      </c>
    </row>
    <row r="3389" spans="1:16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3" t="str">
        <f>IFERROR(LEFT(Tabla2[[#This Row],[Product]],FIND(" ",Tabla2[[#This Row],[Product]])-3),Tabla2[[#This Row],[Product]])</f>
        <v>Men</v>
      </c>
      <c r="I3389" s="6">
        <v>40</v>
      </c>
      <c r="J3389" s="4">
        <v>5450</v>
      </c>
      <c r="K3389" s="6">
        <f>Tabla2[[#This Row],[Price per Unit]]*Tabla2[[#This Row],[Units Sold]]</f>
        <v>218000</v>
      </c>
      <c r="L3389" s="52">
        <f>Tabla2[[#This Row],[Units Sold]]/Cálculos!$C$11</f>
        <v>2.1985904009946505E-4</v>
      </c>
      <c r="M3389" s="6">
        <f>Tabla2[[#This Row],[Total Sales]]-Tabla2[[#This Row],[Operating Profit]]</f>
        <v>141700</v>
      </c>
      <c r="N3389" s="6">
        <v>76300</v>
      </c>
      <c r="O3389" s="46">
        <f>Tabla2[[#This Row],[Operating Profit]]/Tabla2[[#This Row],[Total Sales]]</f>
        <v>0.35</v>
      </c>
      <c r="P3389" s="1" t="s">
        <v>17</v>
      </c>
    </row>
    <row r="3390" spans="1:16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3" t="str">
        <f>IFERROR(LEFT(Tabla2[[#This Row],[Product]],FIND(" ",Tabla2[[#This Row],[Product]])-3),Tabla2[[#This Row],[Product]])</f>
        <v>Men</v>
      </c>
      <c r="I3390" s="6">
        <v>40</v>
      </c>
      <c r="J3390" s="4">
        <v>2500</v>
      </c>
      <c r="K3390" s="6">
        <f>Tabla2[[#This Row],[Price per Unit]]*Tabla2[[#This Row],[Units Sold]]</f>
        <v>100000</v>
      </c>
      <c r="L3390" s="52">
        <f>Tabla2[[#This Row],[Units Sold]]/Cálculos!$C$11</f>
        <v>1.00852770687828E-4</v>
      </c>
      <c r="M3390" s="6">
        <f>Tabla2[[#This Row],[Total Sales]]-Tabla2[[#This Row],[Operating Profit]]</f>
        <v>65000</v>
      </c>
      <c r="N3390" s="6">
        <v>35000</v>
      </c>
      <c r="O3390" s="46">
        <f>Tabla2[[#This Row],[Operating Profit]]/Tabla2[[#This Row],[Total Sales]]</f>
        <v>0.35</v>
      </c>
      <c r="P3390" s="1" t="s">
        <v>17</v>
      </c>
    </row>
    <row r="3391" spans="1:16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3" t="str">
        <f>IFERROR(LEFT(Tabla2[[#This Row],[Product]],FIND(" ",Tabla2[[#This Row],[Product]])-3),Tabla2[[#This Row],[Product]])</f>
        <v>Women</v>
      </c>
      <c r="I3391" s="6">
        <v>30.000000000000004</v>
      </c>
      <c r="J3391" s="4">
        <v>2750</v>
      </c>
      <c r="K3391" s="6">
        <f>Tabla2[[#This Row],[Price per Unit]]*Tabla2[[#This Row],[Units Sold]]</f>
        <v>82500.000000000015</v>
      </c>
      <c r="L3391" s="52">
        <f>Tabla2[[#This Row],[Units Sold]]/Cálculos!$C$11</f>
        <v>1.109380477566108E-4</v>
      </c>
      <c r="M3391" s="6">
        <f>Tabla2[[#This Row],[Total Sales]]-Tabla2[[#This Row],[Operating Profit]]</f>
        <v>49500.000000000007</v>
      </c>
      <c r="N3391" s="6">
        <v>33000.000000000007</v>
      </c>
      <c r="O3391" s="46">
        <f>Tabla2[[#This Row],[Operating Profit]]/Tabla2[[#This Row],[Total Sales]]</f>
        <v>0.4</v>
      </c>
      <c r="P3391" s="1" t="s">
        <v>17</v>
      </c>
    </row>
    <row r="3392" spans="1:16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3" t="str">
        <f>IFERROR(LEFT(Tabla2[[#This Row],[Product]],FIND(" ",Tabla2[[#This Row],[Product]])-3),Tabla2[[#This Row],[Product]])</f>
        <v>Women</v>
      </c>
      <c r="I3392" s="6">
        <v>35</v>
      </c>
      <c r="J3392" s="4">
        <v>1250</v>
      </c>
      <c r="K3392" s="6">
        <f>Tabla2[[#This Row],[Price per Unit]]*Tabla2[[#This Row],[Units Sold]]</f>
        <v>43750</v>
      </c>
      <c r="L3392" s="52">
        <f>Tabla2[[#This Row],[Units Sold]]/Cálculos!$C$11</f>
        <v>5.0426385343913999E-5</v>
      </c>
      <c r="M3392" s="6">
        <f>Tabla2[[#This Row],[Total Sales]]-Tabla2[[#This Row],[Operating Profit]]</f>
        <v>26250</v>
      </c>
      <c r="N3392" s="6">
        <v>17500</v>
      </c>
      <c r="O3392" s="46">
        <f>Tabla2[[#This Row],[Operating Profit]]/Tabla2[[#This Row],[Total Sales]]</f>
        <v>0.4</v>
      </c>
      <c r="P3392" s="1" t="s">
        <v>17</v>
      </c>
    </row>
    <row r="3393" spans="1:16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3" t="str">
        <f>IFERROR(LEFT(Tabla2[[#This Row],[Product]],FIND(" ",Tabla2[[#This Row],[Product]])-3),Tabla2[[#This Row],[Product]])</f>
        <v>Men</v>
      </c>
      <c r="I3393" s="6">
        <v>50</v>
      </c>
      <c r="J3393" s="4">
        <v>1750</v>
      </c>
      <c r="K3393" s="6">
        <f>Tabla2[[#This Row],[Price per Unit]]*Tabla2[[#This Row],[Units Sold]]</f>
        <v>87500</v>
      </c>
      <c r="L3393" s="52">
        <f>Tabla2[[#This Row],[Units Sold]]/Cálculos!$C$11</f>
        <v>7.0596939481479604E-5</v>
      </c>
      <c r="M3393" s="6">
        <f>Tabla2[[#This Row],[Total Sales]]-Tabla2[[#This Row],[Operating Profit]]</f>
        <v>61250</v>
      </c>
      <c r="N3393" s="6">
        <v>26250</v>
      </c>
      <c r="O3393" s="46">
        <f>Tabla2[[#This Row],[Operating Profit]]/Tabla2[[#This Row],[Total Sales]]</f>
        <v>0.3</v>
      </c>
      <c r="P3393" s="1" t="s">
        <v>17</v>
      </c>
    </row>
    <row r="3394" spans="1:16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3" t="str">
        <f>IFERROR(LEFT(Tabla2[[#This Row],[Product]],FIND(" ",Tabla2[[#This Row],[Product]])-3),Tabla2[[#This Row],[Product]])</f>
        <v>Women</v>
      </c>
      <c r="I3394" s="6">
        <v>40</v>
      </c>
      <c r="J3394" s="4">
        <v>2750</v>
      </c>
      <c r="K3394" s="6">
        <f>Tabla2[[#This Row],[Price per Unit]]*Tabla2[[#This Row],[Units Sold]]</f>
        <v>110000</v>
      </c>
      <c r="L3394" s="52">
        <f>Tabla2[[#This Row],[Units Sold]]/Cálculos!$C$11</f>
        <v>1.109380477566108E-4</v>
      </c>
      <c r="M3394" s="6">
        <f>Tabla2[[#This Row],[Total Sales]]-Tabla2[[#This Row],[Operating Profit]]</f>
        <v>66000</v>
      </c>
      <c r="N3394" s="6">
        <v>44000</v>
      </c>
      <c r="O3394" s="46">
        <f>Tabla2[[#This Row],[Operating Profit]]/Tabla2[[#This Row],[Total Sales]]</f>
        <v>0.4</v>
      </c>
      <c r="P3394" s="1" t="s">
        <v>17</v>
      </c>
    </row>
    <row r="3395" spans="1:16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3" t="str">
        <f>IFERROR(LEFT(Tabla2[[#This Row],[Product]],FIND(" ",Tabla2[[#This Row],[Product]])-3),Tabla2[[#This Row],[Product]])</f>
        <v>Men</v>
      </c>
      <c r="I3395" s="6">
        <v>40</v>
      </c>
      <c r="J3395" s="4">
        <v>5250</v>
      </c>
      <c r="K3395" s="6">
        <f>Tabla2[[#This Row],[Price per Unit]]*Tabla2[[#This Row],[Units Sold]]</f>
        <v>210000</v>
      </c>
      <c r="L3395" s="52">
        <f>Tabla2[[#This Row],[Units Sold]]/Cálculos!$C$11</f>
        <v>2.117908184444388E-4</v>
      </c>
      <c r="M3395" s="6">
        <f>Tabla2[[#This Row],[Total Sales]]-Tabla2[[#This Row],[Operating Profit]]</f>
        <v>136500</v>
      </c>
      <c r="N3395" s="6">
        <v>73500</v>
      </c>
      <c r="O3395" s="46">
        <f>Tabla2[[#This Row],[Operating Profit]]/Tabla2[[#This Row],[Total Sales]]</f>
        <v>0.35</v>
      </c>
      <c r="P3395" s="1" t="s">
        <v>17</v>
      </c>
    </row>
    <row r="3396" spans="1:16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3" t="str">
        <f>IFERROR(LEFT(Tabla2[[#This Row],[Product]],FIND(" ",Tabla2[[#This Row],[Product]])-3),Tabla2[[#This Row],[Product]])</f>
        <v>Men</v>
      </c>
      <c r="I3396" s="6">
        <v>40</v>
      </c>
      <c r="J3396" s="4">
        <v>2250</v>
      </c>
      <c r="K3396" s="6">
        <f>Tabla2[[#This Row],[Price per Unit]]*Tabla2[[#This Row],[Units Sold]]</f>
        <v>90000</v>
      </c>
      <c r="L3396" s="52">
        <f>Tabla2[[#This Row],[Units Sold]]/Cálculos!$C$11</f>
        <v>9.0767493619045195E-5</v>
      </c>
      <c r="M3396" s="6">
        <f>Tabla2[[#This Row],[Total Sales]]-Tabla2[[#This Row],[Operating Profit]]</f>
        <v>58500</v>
      </c>
      <c r="N3396" s="6">
        <v>31499.999999999996</v>
      </c>
      <c r="O3396" s="46">
        <f>Tabla2[[#This Row],[Operating Profit]]/Tabla2[[#This Row],[Total Sales]]</f>
        <v>0.35</v>
      </c>
      <c r="P3396" s="1" t="s">
        <v>17</v>
      </c>
    </row>
    <row r="3397" spans="1:16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3" t="str">
        <f>IFERROR(LEFT(Tabla2[[#This Row],[Product]],FIND(" ",Tabla2[[#This Row],[Product]])-3),Tabla2[[#This Row],[Product]])</f>
        <v>Women</v>
      </c>
      <c r="I3397" s="6">
        <v>30.000000000000004</v>
      </c>
      <c r="J3397" s="4">
        <v>2250</v>
      </c>
      <c r="K3397" s="6">
        <f>Tabla2[[#This Row],[Price per Unit]]*Tabla2[[#This Row],[Units Sold]]</f>
        <v>67500.000000000015</v>
      </c>
      <c r="L3397" s="52">
        <f>Tabla2[[#This Row],[Units Sold]]/Cálculos!$C$11</f>
        <v>9.0767493619045195E-5</v>
      </c>
      <c r="M3397" s="6">
        <f>Tabla2[[#This Row],[Total Sales]]-Tabla2[[#This Row],[Operating Profit]]</f>
        <v>40500.000000000007</v>
      </c>
      <c r="N3397" s="6">
        <v>27000.000000000007</v>
      </c>
      <c r="O3397" s="46">
        <f>Tabla2[[#This Row],[Operating Profit]]/Tabla2[[#This Row],[Total Sales]]</f>
        <v>0.4</v>
      </c>
      <c r="P3397" s="1" t="s">
        <v>17</v>
      </c>
    </row>
    <row r="3398" spans="1:16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3" t="str">
        <f>IFERROR(LEFT(Tabla2[[#This Row],[Product]],FIND(" ",Tabla2[[#This Row],[Product]])-3),Tabla2[[#This Row],[Product]])</f>
        <v>Women</v>
      </c>
      <c r="I3398" s="6">
        <v>35</v>
      </c>
      <c r="J3398" s="4">
        <v>1500</v>
      </c>
      <c r="K3398" s="6">
        <f>Tabla2[[#This Row],[Price per Unit]]*Tabla2[[#This Row],[Units Sold]]</f>
        <v>52500</v>
      </c>
      <c r="L3398" s="52">
        <f>Tabla2[[#This Row],[Units Sold]]/Cálculos!$C$11</f>
        <v>6.0511662412696801E-5</v>
      </c>
      <c r="M3398" s="6">
        <f>Tabla2[[#This Row],[Total Sales]]-Tabla2[[#This Row],[Operating Profit]]</f>
        <v>31500</v>
      </c>
      <c r="N3398" s="6">
        <v>21000</v>
      </c>
      <c r="O3398" s="46">
        <f>Tabla2[[#This Row],[Operating Profit]]/Tabla2[[#This Row],[Total Sales]]</f>
        <v>0.4</v>
      </c>
      <c r="P3398" s="1" t="s">
        <v>17</v>
      </c>
    </row>
    <row r="3399" spans="1:16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3" t="str">
        <f>IFERROR(LEFT(Tabla2[[#This Row],[Product]],FIND(" ",Tabla2[[#This Row],[Product]])-3),Tabla2[[#This Row],[Product]])</f>
        <v>Men</v>
      </c>
      <c r="I3399" s="6">
        <v>50</v>
      </c>
      <c r="J3399" s="4">
        <v>1500</v>
      </c>
      <c r="K3399" s="6">
        <f>Tabla2[[#This Row],[Price per Unit]]*Tabla2[[#This Row],[Units Sold]]</f>
        <v>75000</v>
      </c>
      <c r="L3399" s="52">
        <f>Tabla2[[#This Row],[Units Sold]]/Cálculos!$C$11</f>
        <v>6.0511662412696801E-5</v>
      </c>
      <c r="M3399" s="6">
        <f>Tabla2[[#This Row],[Total Sales]]-Tabla2[[#This Row],[Operating Profit]]</f>
        <v>52500</v>
      </c>
      <c r="N3399" s="6">
        <v>22500</v>
      </c>
      <c r="O3399" s="46">
        <f>Tabla2[[#This Row],[Operating Profit]]/Tabla2[[#This Row],[Total Sales]]</f>
        <v>0.3</v>
      </c>
      <c r="P3399" s="1" t="s">
        <v>17</v>
      </c>
    </row>
    <row r="3400" spans="1:16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3" t="str">
        <f>IFERROR(LEFT(Tabla2[[#This Row],[Product]],FIND(" ",Tabla2[[#This Row],[Product]])-3),Tabla2[[#This Row],[Product]])</f>
        <v>Women</v>
      </c>
      <c r="I3400" s="6">
        <v>40</v>
      </c>
      <c r="J3400" s="4">
        <v>3000</v>
      </c>
      <c r="K3400" s="6">
        <f>Tabla2[[#This Row],[Price per Unit]]*Tabla2[[#This Row],[Units Sold]]</f>
        <v>120000</v>
      </c>
      <c r="L3400" s="52">
        <f>Tabla2[[#This Row],[Units Sold]]/Cálculos!$C$11</f>
        <v>1.210233248253936E-4</v>
      </c>
      <c r="M3400" s="6">
        <f>Tabla2[[#This Row],[Total Sales]]-Tabla2[[#This Row],[Operating Profit]]</f>
        <v>72000</v>
      </c>
      <c r="N3400" s="6">
        <v>48000</v>
      </c>
      <c r="O3400" s="46">
        <f>Tabla2[[#This Row],[Operating Profit]]/Tabla2[[#This Row],[Total Sales]]</f>
        <v>0.4</v>
      </c>
      <c r="P3400" s="1" t="s">
        <v>17</v>
      </c>
    </row>
    <row r="3401" spans="1:16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3" t="str">
        <f>IFERROR(LEFT(Tabla2[[#This Row],[Product]],FIND(" ",Tabla2[[#This Row],[Product]])-3),Tabla2[[#This Row],[Product]])</f>
        <v>Men</v>
      </c>
      <c r="I3401" s="6">
        <v>54.999999999999993</v>
      </c>
      <c r="J3401" s="4">
        <v>5700</v>
      </c>
      <c r="K3401" s="6">
        <f>Tabla2[[#This Row],[Price per Unit]]*Tabla2[[#This Row],[Units Sold]]</f>
        <v>313499.99999999994</v>
      </c>
      <c r="L3401" s="52">
        <f>Tabla2[[#This Row],[Units Sold]]/Cálculos!$C$11</f>
        <v>2.2994431716824785E-4</v>
      </c>
      <c r="M3401" s="6">
        <f>Tabla2[[#This Row],[Total Sales]]-Tabla2[[#This Row],[Operating Profit]]</f>
        <v>203774.99999999997</v>
      </c>
      <c r="N3401" s="6">
        <v>109724.99999999997</v>
      </c>
      <c r="O3401" s="46">
        <f>Tabla2[[#This Row],[Operating Profit]]/Tabla2[[#This Row],[Total Sales]]</f>
        <v>0.35</v>
      </c>
      <c r="P3401" s="1" t="s">
        <v>17</v>
      </c>
    </row>
    <row r="3402" spans="1:16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3" t="str">
        <f>IFERROR(LEFT(Tabla2[[#This Row],[Product]],FIND(" ",Tabla2[[#This Row],[Product]])-3),Tabla2[[#This Row],[Product]])</f>
        <v>Men</v>
      </c>
      <c r="I3402" s="6">
        <v>50</v>
      </c>
      <c r="J3402" s="4">
        <v>2750</v>
      </c>
      <c r="K3402" s="6">
        <f>Tabla2[[#This Row],[Price per Unit]]*Tabla2[[#This Row],[Units Sold]]</f>
        <v>137500</v>
      </c>
      <c r="L3402" s="52">
        <f>Tabla2[[#This Row],[Units Sold]]/Cálculos!$C$11</f>
        <v>1.109380477566108E-4</v>
      </c>
      <c r="M3402" s="6">
        <f>Tabla2[[#This Row],[Total Sales]]-Tabla2[[#This Row],[Operating Profit]]</f>
        <v>89375</v>
      </c>
      <c r="N3402" s="6">
        <v>48125</v>
      </c>
      <c r="O3402" s="46">
        <f>Tabla2[[#This Row],[Operating Profit]]/Tabla2[[#This Row],[Total Sales]]</f>
        <v>0.35</v>
      </c>
      <c r="P3402" s="1" t="s">
        <v>17</v>
      </c>
    </row>
    <row r="3403" spans="1:16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3" t="str">
        <f>IFERROR(LEFT(Tabla2[[#This Row],[Product]],FIND(" ",Tabla2[[#This Row],[Product]])-3),Tabla2[[#This Row],[Product]])</f>
        <v>Women</v>
      </c>
      <c r="I3403" s="6">
        <v>45</v>
      </c>
      <c r="J3403" s="4">
        <v>3000</v>
      </c>
      <c r="K3403" s="6">
        <f>Tabla2[[#This Row],[Price per Unit]]*Tabla2[[#This Row],[Units Sold]]</f>
        <v>135000</v>
      </c>
      <c r="L3403" s="52">
        <f>Tabla2[[#This Row],[Units Sold]]/Cálculos!$C$11</f>
        <v>1.210233248253936E-4</v>
      </c>
      <c r="M3403" s="6">
        <f>Tabla2[[#This Row],[Total Sales]]-Tabla2[[#This Row],[Operating Profit]]</f>
        <v>81000</v>
      </c>
      <c r="N3403" s="6">
        <v>54000</v>
      </c>
      <c r="O3403" s="46">
        <f>Tabla2[[#This Row],[Operating Profit]]/Tabla2[[#This Row],[Total Sales]]</f>
        <v>0.4</v>
      </c>
      <c r="P3403" s="1" t="s">
        <v>17</v>
      </c>
    </row>
    <row r="3404" spans="1:16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3" t="str">
        <f>IFERROR(LEFT(Tabla2[[#This Row],[Product]],FIND(" ",Tabla2[[#This Row],[Product]])-3),Tabla2[[#This Row],[Product]])</f>
        <v>Women</v>
      </c>
      <c r="I3404" s="6">
        <v>45</v>
      </c>
      <c r="J3404" s="4">
        <v>2500</v>
      </c>
      <c r="K3404" s="6">
        <f>Tabla2[[#This Row],[Price per Unit]]*Tabla2[[#This Row],[Units Sold]]</f>
        <v>112500</v>
      </c>
      <c r="L3404" s="52">
        <f>Tabla2[[#This Row],[Units Sold]]/Cálculos!$C$11</f>
        <v>1.00852770687828E-4</v>
      </c>
      <c r="M3404" s="6">
        <f>Tabla2[[#This Row],[Total Sales]]-Tabla2[[#This Row],[Operating Profit]]</f>
        <v>67500</v>
      </c>
      <c r="N3404" s="6">
        <v>45000</v>
      </c>
      <c r="O3404" s="46">
        <f>Tabla2[[#This Row],[Operating Profit]]/Tabla2[[#This Row],[Total Sales]]</f>
        <v>0.4</v>
      </c>
      <c r="P3404" s="1" t="s">
        <v>17</v>
      </c>
    </row>
    <row r="3405" spans="1:16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3" t="str">
        <f>IFERROR(LEFT(Tabla2[[#This Row],[Product]],FIND(" ",Tabla2[[#This Row],[Product]])-3),Tabla2[[#This Row],[Product]])</f>
        <v>Men</v>
      </c>
      <c r="I3405" s="6">
        <v>54.999999999999993</v>
      </c>
      <c r="J3405" s="4">
        <v>2750</v>
      </c>
      <c r="K3405" s="6">
        <f>Tabla2[[#This Row],[Price per Unit]]*Tabla2[[#This Row],[Units Sold]]</f>
        <v>151249.99999999997</v>
      </c>
      <c r="L3405" s="52">
        <f>Tabla2[[#This Row],[Units Sold]]/Cálculos!$C$11</f>
        <v>1.109380477566108E-4</v>
      </c>
      <c r="M3405" s="6">
        <f>Tabla2[[#This Row],[Total Sales]]-Tabla2[[#This Row],[Operating Profit]]</f>
        <v>105874.99999999997</v>
      </c>
      <c r="N3405" s="6">
        <v>45374.999999999993</v>
      </c>
      <c r="O3405" s="46">
        <f>Tabla2[[#This Row],[Operating Profit]]/Tabla2[[#This Row],[Total Sales]]</f>
        <v>0.3</v>
      </c>
      <c r="P3405" s="1" t="s">
        <v>17</v>
      </c>
    </row>
    <row r="3406" spans="1:16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3" t="str">
        <f>IFERROR(LEFT(Tabla2[[#This Row],[Product]],FIND(" ",Tabla2[[#This Row],[Product]])-3),Tabla2[[#This Row],[Product]])</f>
        <v>Women</v>
      </c>
      <c r="I3406" s="6">
        <v>60</v>
      </c>
      <c r="J3406" s="4">
        <v>4000</v>
      </c>
      <c r="K3406" s="6">
        <f>Tabla2[[#This Row],[Price per Unit]]*Tabla2[[#This Row],[Units Sold]]</f>
        <v>240000</v>
      </c>
      <c r="L3406" s="52">
        <f>Tabla2[[#This Row],[Units Sold]]/Cálculos!$C$11</f>
        <v>1.6136443310052479E-4</v>
      </c>
      <c r="M3406" s="6">
        <f>Tabla2[[#This Row],[Total Sales]]-Tabla2[[#This Row],[Operating Profit]]</f>
        <v>144000</v>
      </c>
      <c r="N3406" s="6">
        <v>96000</v>
      </c>
      <c r="O3406" s="46">
        <f>Tabla2[[#This Row],[Operating Profit]]/Tabla2[[#This Row],[Total Sales]]</f>
        <v>0.4</v>
      </c>
      <c r="P3406" s="1" t="s">
        <v>17</v>
      </c>
    </row>
    <row r="3407" spans="1:16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3" t="str">
        <f>IFERROR(LEFT(Tabla2[[#This Row],[Product]],FIND(" ",Tabla2[[#This Row],[Product]])-3),Tabla2[[#This Row],[Product]])</f>
        <v>Men</v>
      </c>
      <c r="I3407" s="6">
        <v>54.999999999999993</v>
      </c>
      <c r="J3407" s="4">
        <v>6500</v>
      </c>
      <c r="K3407" s="6">
        <f>Tabla2[[#This Row],[Price per Unit]]*Tabla2[[#This Row],[Units Sold]]</f>
        <v>357499.99999999994</v>
      </c>
      <c r="L3407" s="52">
        <f>Tabla2[[#This Row],[Units Sold]]/Cálculos!$C$11</f>
        <v>2.6221720378835281E-4</v>
      </c>
      <c r="M3407" s="6">
        <f>Tabla2[[#This Row],[Total Sales]]-Tabla2[[#This Row],[Operating Profit]]</f>
        <v>232374.99999999997</v>
      </c>
      <c r="N3407" s="6">
        <v>125124.99999999997</v>
      </c>
      <c r="O3407" s="46">
        <f>Tabla2[[#This Row],[Operating Profit]]/Tabla2[[#This Row],[Total Sales]]</f>
        <v>0.35</v>
      </c>
      <c r="P3407" s="1" t="s">
        <v>17</v>
      </c>
    </row>
    <row r="3408" spans="1:16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3" t="str">
        <f>IFERROR(LEFT(Tabla2[[#This Row],[Product]],FIND(" ",Tabla2[[#This Row],[Product]])-3),Tabla2[[#This Row],[Product]])</f>
        <v>Men</v>
      </c>
      <c r="I3408" s="6">
        <v>50</v>
      </c>
      <c r="J3408" s="4">
        <v>4000</v>
      </c>
      <c r="K3408" s="6">
        <f>Tabla2[[#This Row],[Price per Unit]]*Tabla2[[#This Row],[Units Sold]]</f>
        <v>200000</v>
      </c>
      <c r="L3408" s="52">
        <f>Tabla2[[#This Row],[Units Sold]]/Cálculos!$C$11</f>
        <v>1.6136443310052479E-4</v>
      </c>
      <c r="M3408" s="6">
        <f>Tabla2[[#This Row],[Total Sales]]-Tabla2[[#This Row],[Operating Profit]]</f>
        <v>130000</v>
      </c>
      <c r="N3408" s="6">
        <v>70000</v>
      </c>
      <c r="O3408" s="46">
        <f>Tabla2[[#This Row],[Operating Profit]]/Tabla2[[#This Row],[Total Sales]]</f>
        <v>0.35</v>
      </c>
      <c r="P3408" s="1" t="s">
        <v>17</v>
      </c>
    </row>
    <row r="3409" spans="1:16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3" t="str">
        <f>IFERROR(LEFT(Tabla2[[#This Row],[Product]],FIND(" ",Tabla2[[#This Row],[Product]])-3),Tabla2[[#This Row],[Product]])</f>
        <v>Women</v>
      </c>
      <c r="I3409" s="6">
        <v>45</v>
      </c>
      <c r="J3409" s="4">
        <v>3250</v>
      </c>
      <c r="K3409" s="6">
        <f>Tabla2[[#This Row],[Price per Unit]]*Tabla2[[#This Row],[Units Sold]]</f>
        <v>146250</v>
      </c>
      <c r="L3409" s="52">
        <f>Tabla2[[#This Row],[Units Sold]]/Cálculos!$C$11</f>
        <v>1.3110860189417641E-4</v>
      </c>
      <c r="M3409" s="6">
        <f>Tabla2[[#This Row],[Total Sales]]-Tabla2[[#This Row],[Operating Profit]]</f>
        <v>87750</v>
      </c>
      <c r="N3409" s="6">
        <v>58500</v>
      </c>
      <c r="O3409" s="46">
        <f>Tabla2[[#This Row],[Operating Profit]]/Tabla2[[#This Row],[Total Sales]]</f>
        <v>0.4</v>
      </c>
      <c r="P3409" s="1" t="s">
        <v>17</v>
      </c>
    </row>
    <row r="3410" spans="1:16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3" t="str">
        <f>IFERROR(LEFT(Tabla2[[#This Row],[Product]],FIND(" ",Tabla2[[#This Row],[Product]])-3),Tabla2[[#This Row],[Product]])</f>
        <v>Women</v>
      </c>
      <c r="I3410" s="6">
        <v>45</v>
      </c>
      <c r="J3410" s="4">
        <v>3000</v>
      </c>
      <c r="K3410" s="6">
        <f>Tabla2[[#This Row],[Price per Unit]]*Tabla2[[#This Row],[Units Sold]]</f>
        <v>135000</v>
      </c>
      <c r="L3410" s="52">
        <f>Tabla2[[#This Row],[Units Sold]]/Cálculos!$C$11</f>
        <v>1.210233248253936E-4</v>
      </c>
      <c r="M3410" s="6">
        <f>Tabla2[[#This Row],[Total Sales]]-Tabla2[[#This Row],[Operating Profit]]</f>
        <v>81000</v>
      </c>
      <c r="N3410" s="6">
        <v>54000</v>
      </c>
      <c r="O3410" s="46">
        <f>Tabla2[[#This Row],[Operating Profit]]/Tabla2[[#This Row],[Total Sales]]</f>
        <v>0.4</v>
      </c>
      <c r="P3410" s="1" t="s">
        <v>17</v>
      </c>
    </row>
    <row r="3411" spans="1:16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3" t="str">
        <f>IFERROR(LEFT(Tabla2[[#This Row],[Product]],FIND(" ",Tabla2[[#This Row],[Product]])-3),Tabla2[[#This Row],[Product]])</f>
        <v>Men</v>
      </c>
      <c r="I3411" s="6">
        <v>54.999999999999993</v>
      </c>
      <c r="J3411" s="4">
        <v>3000</v>
      </c>
      <c r="K3411" s="6">
        <f>Tabla2[[#This Row],[Price per Unit]]*Tabla2[[#This Row],[Units Sold]]</f>
        <v>164999.99999999997</v>
      </c>
      <c r="L3411" s="52">
        <f>Tabla2[[#This Row],[Units Sold]]/Cálculos!$C$11</f>
        <v>1.210233248253936E-4</v>
      </c>
      <c r="M3411" s="6">
        <f>Tabla2[[#This Row],[Total Sales]]-Tabla2[[#This Row],[Operating Profit]]</f>
        <v>115499.99999999997</v>
      </c>
      <c r="N3411" s="6">
        <v>49499.999999999993</v>
      </c>
      <c r="O3411" s="46">
        <f>Tabla2[[#This Row],[Operating Profit]]/Tabla2[[#This Row],[Total Sales]]</f>
        <v>0.3</v>
      </c>
      <c r="P3411" s="1" t="s">
        <v>17</v>
      </c>
    </row>
    <row r="3412" spans="1:16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3" t="str">
        <f>IFERROR(LEFT(Tabla2[[#This Row],[Product]],FIND(" ",Tabla2[[#This Row],[Product]])-3),Tabla2[[#This Row],[Product]])</f>
        <v>Women</v>
      </c>
      <c r="I3412" s="6">
        <v>60</v>
      </c>
      <c r="J3412" s="4">
        <v>4500</v>
      </c>
      <c r="K3412" s="6">
        <f>Tabla2[[#This Row],[Price per Unit]]*Tabla2[[#This Row],[Units Sold]]</f>
        <v>270000</v>
      </c>
      <c r="L3412" s="52">
        <f>Tabla2[[#This Row],[Units Sold]]/Cálculos!$C$11</f>
        <v>1.8153498723809039E-4</v>
      </c>
      <c r="M3412" s="6">
        <f>Tabla2[[#This Row],[Total Sales]]-Tabla2[[#This Row],[Operating Profit]]</f>
        <v>162000</v>
      </c>
      <c r="N3412" s="6">
        <v>108000</v>
      </c>
      <c r="O3412" s="46">
        <f>Tabla2[[#This Row],[Operating Profit]]/Tabla2[[#This Row],[Total Sales]]</f>
        <v>0.4</v>
      </c>
      <c r="P3412" s="1" t="s">
        <v>17</v>
      </c>
    </row>
    <row r="3413" spans="1:16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3" t="str">
        <f>IFERROR(LEFT(Tabla2[[#This Row],[Product]],FIND(" ",Tabla2[[#This Row],[Product]])-3),Tabla2[[#This Row],[Product]])</f>
        <v>Men</v>
      </c>
      <c r="I3413" s="6">
        <v>54.999999999999993</v>
      </c>
      <c r="J3413" s="4">
        <v>6750</v>
      </c>
      <c r="K3413" s="6">
        <f>Tabla2[[#This Row],[Price per Unit]]*Tabla2[[#This Row],[Units Sold]]</f>
        <v>371249.99999999994</v>
      </c>
      <c r="L3413" s="52">
        <f>Tabla2[[#This Row],[Units Sold]]/Cálculos!$C$11</f>
        <v>2.7230248085713561E-4</v>
      </c>
      <c r="M3413" s="6">
        <f>Tabla2[[#This Row],[Total Sales]]-Tabla2[[#This Row],[Operating Profit]]</f>
        <v>241312.49999999997</v>
      </c>
      <c r="N3413" s="6">
        <v>129937.49999999997</v>
      </c>
      <c r="O3413" s="46">
        <f>Tabla2[[#This Row],[Operating Profit]]/Tabla2[[#This Row],[Total Sales]]</f>
        <v>0.35</v>
      </c>
      <c r="P3413" s="1" t="s">
        <v>17</v>
      </c>
    </row>
    <row r="3414" spans="1:16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3" t="str">
        <f>IFERROR(LEFT(Tabla2[[#This Row],[Product]],FIND(" ",Tabla2[[#This Row],[Product]])-3),Tabla2[[#This Row],[Product]])</f>
        <v>Men</v>
      </c>
      <c r="I3414" s="6">
        <v>50</v>
      </c>
      <c r="J3414" s="4">
        <v>4250</v>
      </c>
      <c r="K3414" s="6">
        <f>Tabla2[[#This Row],[Price per Unit]]*Tabla2[[#This Row],[Units Sold]]</f>
        <v>212500</v>
      </c>
      <c r="L3414" s="52">
        <f>Tabla2[[#This Row],[Units Sold]]/Cálculos!$C$11</f>
        <v>1.7144971016930759E-4</v>
      </c>
      <c r="M3414" s="6">
        <f>Tabla2[[#This Row],[Total Sales]]-Tabla2[[#This Row],[Operating Profit]]</f>
        <v>138125</v>
      </c>
      <c r="N3414" s="6">
        <v>74375</v>
      </c>
      <c r="O3414" s="46">
        <f>Tabla2[[#This Row],[Operating Profit]]/Tabla2[[#This Row],[Total Sales]]</f>
        <v>0.35</v>
      </c>
      <c r="P3414" s="1" t="s">
        <v>17</v>
      </c>
    </row>
    <row r="3415" spans="1:16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3" t="str">
        <f>IFERROR(LEFT(Tabla2[[#This Row],[Product]],FIND(" ",Tabla2[[#This Row],[Product]])-3),Tabla2[[#This Row],[Product]])</f>
        <v>Women</v>
      </c>
      <c r="I3415" s="6">
        <v>45</v>
      </c>
      <c r="J3415" s="4">
        <v>3500</v>
      </c>
      <c r="K3415" s="6">
        <f>Tabla2[[#This Row],[Price per Unit]]*Tabla2[[#This Row],[Units Sold]]</f>
        <v>157500</v>
      </c>
      <c r="L3415" s="52">
        <f>Tabla2[[#This Row],[Units Sold]]/Cálculos!$C$11</f>
        <v>1.4119387896295921E-4</v>
      </c>
      <c r="M3415" s="6">
        <f>Tabla2[[#This Row],[Total Sales]]-Tabla2[[#This Row],[Operating Profit]]</f>
        <v>94500</v>
      </c>
      <c r="N3415" s="6">
        <v>63000</v>
      </c>
      <c r="O3415" s="46">
        <f>Tabla2[[#This Row],[Operating Profit]]/Tabla2[[#This Row],[Total Sales]]</f>
        <v>0.4</v>
      </c>
      <c r="P3415" s="1" t="s">
        <v>17</v>
      </c>
    </row>
    <row r="3416" spans="1:16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3" t="str">
        <f>IFERROR(LEFT(Tabla2[[#This Row],[Product]],FIND(" ",Tabla2[[#This Row],[Product]])-3),Tabla2[[#This Row],[Product]])</f>
        <v>Women</v>
      </c>
      <c r="I3416" s="6">
        <v>45</v>
      </c>
      <c r="J3416" s="4">
        <v>3000</v>
      </c>
      <c r="K3416" s="6">
        <f>Tabla2[[#This Row],[Price per Unit]]*Tabla2[[#This Row],[Units Sold]]</f>
        <v>135000</v>
      </c>
      <c r="L3416" s="52">
        <f>Tabla2[[#This Row],[Units Sold]]/Cálculos!$C$11</f>
        <v>1.210233248253936E-4</v>
      </c>
      <c r="M3416" s="6">
        <f>Tabla2[[#This Row],[Total Sales]]-Tabla2[[#This Row],[Operating Profit]]</f>
        <v>81000</v>
      </c>
      <c r="N3416" s="6">
        <v>54000</v>
      </c>
      <c r="O3416" s="46">
        <f>Tabla2[[#This Row],[Operating Profit]]/Tabla2[[#This Row],[Total Sales]]</f>
        <v>0.4</v>
      </c>
      <c r="P3416" s="1" t="s">
        <v>17</v>
      </c>
    </row>
    <row r="3417" spans="1:16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3" t="str">
        <f>IFERROR(LEFT(Tabla2[[#This Row],[Product]],FIND(" ",Tabla2[[#This Row],[Product]])-3),Tabla2[[#This Row],[Product]])</f>
        <v>Men</v>
      </c>
      <c r="I3417" s="6">
        <v>54.999999999999993</v>
      </c>
      <c r="J3417" s="4">
        <v>3250</v>
      </c>
      <c r="K3417" s="6">
        <f>Tabla2[[#This Row],[Price per Unit]]*Tabla2[[#This Row],[Units Sold]]</f>
        <v>178749.99999999997</v>
      </c>
      <c r="L3417" s="52">
        <f>Tabla2[[#This Row],[Units Sold]]/Cálculos!$C$11</f>
        <v>1.3110860189417641E-4</v>
      </c>
      <c r="M3417" s="6">
        <f>Tabla2[[#This Row],[Total Sales]]-Tabla2[[#This Row],[Operating Profit]]</f>
        <v>125124.99999999997</v>
      </c>
      <c r="N3417" s="6">
        <v>53624.999999999993</v>
      </c>
      <c r="O3417" s="46">
        <f>Tabla2[[#This Row],[Operating Profit]]/Tabla2[[#This Row],[Total Sales]]</f>
        <v>0.3</v>
      </c>
      <c r="P3417" s="1" t="s">
        <v>17</v>
      </c>
    </row>
    <row r="3418" spans="1:16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3" t="str">
        <f>IFERROR(LEFT(Tabla2[[#This Row],[Product]],FIND(" ",Tabla2[[#This Row],[Product]])-3),Tabla2[[#This Row],[Product]])</f>
        <v>Women</v>
      </c>
      <c r="I3418" s="6">
        <v>60</v>
      </c>
      <c r="J3418" s="4">
        <v>5000</v>
      </c>
      <c r="K3418" s="6">
        <f>Tabla2[[#This Row],[Price per Unit]]*Tabla2[[#This Row],[Units Sold]]</f>
        <v>300000</v>
      </c>
      <c r="L3418" s="52">
        <f>Tabla2[[#This Row],[Units Sold]]/Cálculos!$C$11</f>
        <v>2.01705541375656E-4</v>
      </c>
      <c r="M3418" s="6">
        <f>Tabla2[[#This Row],[Total Sales]]-Tabla2[[#This Row],[Operating Profit]]</f>
        <v>180000</v>
      </c>
      <c r="N3418" s="6">
        <v>120000</v>
      </c>
      <c r="O3418" s="46">
        <f>Tabla2[[#This Row],[Operating Profit]]/Tabla2[[#This Row],[Total Sales]]</f>
        <v>0.4</v>
      </c>
      <c r="P3418" s="1" t="s">
        <v>17</v>
      </c>
    </row>
    <row r="3419" spans="1:16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3" t="str">
        <f>IFERROR(LEFT(Tabla2[[#This Row],[Product]],FIND(" ",Tabla2[[#This Row],[Product]])-3),Tabla2[[#This Row],[Product]])</f>
        <v>Men</v>
      </c>
      <c r="I3419" s="6">
        <v>54.999999999999993</v>
      </c>
      <c r="J3419" s="4">
        <v>6500</v>
      </c>
      <c r="K3419" s="6">
        <f>Tabla2[[#This Row],[Price per Unit]]*Tabla2[[#This Row],[Units Sold]]</f>
        <v>357499.99999999994</v>
      </c>
      <c r="L3419" s="52">
        <f>Tabla2[[#This Row],[Units Sold]]/Cálculos!$C$11</f>
        <v>2.6221720378835281E-4</v>
      </c>
      <c r="M3419" s="6">
        <f>Tabla2[[#This Row],[Total Sales]]-Tabla2[[#This Row],[Operating Profit]]</f>
        <v>232374.99999999997</v>
      </c>
      <c r="N3419" s="6">
        <v>125124.99999999997</v>
      </c>
      <c r="O3419" s="46">
        <f>Tabla2[[#This Row],[Operating Profit]]/Tabla2[[#This Row],[Total Sales]]</f>
        <v>0.35</v>
      </c>
      <c r="P3419" s="1" t="s">
        <v>17</v>
      </c>
    </row>
    <row r="3420" spans="1:16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3" t="str">
        <f>IFERROR(LEFT(Tabla2[[#This Row],[Product]],FIND(" ",Tabla2[[#This Row],[Product]])-3),Tabla2[[#This Row],[Product]])</f>
        <v>Men</v>
      </c>
      <c r="I3420" s="6">
        <v>50</v>
      </c>
      <c r="J3420" s="4">
        <v>4250</v>
      </c>
      <c r="K3420" s="6">
        <f>Tabla2[[#This Row],[Price per Unit]]*Tabla2[[#This Row],[Units Sold]]</f>
        <v>212500</v>
      </c>
      <c r="L3420" s="52">
        <f>Tabla2[[#This Row],[Units Sold]]/Cálculos!$C$11</f>
        <v>1.7144971016930759E-4</v>
      </c>
      <c r="M3420" s="6">
        <f>Tabla2[[#This Row],[Total Sales]]-Tabla2[[#This Row],[Operating Profit]]</f>
        <v>138125</v>
      </c>
      <c r="N3420" s="6">
        <v>74375</v>
      </c>
      <c r="O3420" s="46">
        <f>Tabla2[[#This Row],[Operating Profit]]/Tabla2[[#This Row],[Total Sales]]</f>
        <v>0.35</v>
      </c>
      <c r="P3420" s="1" t="s">
        <v>17</v>
      </c>
    </row>
    <row r="3421" spans="1:16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3" t="str">
        <f>IFERROR(LEFT(Tabla2[[#This Row],[Product]],FIND(" ",Tabla2[[#This Row],[Product]])-3),Tabla2[[#This Row],[Product]])</f>
        <v>Women</v>
      </c>
      <c r="I3421" s="6">
        <v>45</v>
      </c>
      <c r="J3421" s="4">
        <v>3500</v>
      </c>
      <c r="K3421" s="6">
        <f>Tabla2[[#This Row],[Price per Unit]]*Tabla2[[#This Row],[Units Sold]]</f>
        <v>157500</v>
      </c>
      <c r="L3421" s="52">
        <f>Tabla2[[#This Row],[Units Sold]]/Cálculos!$C$11</f>
        <v>1.4119387896295921E-4</v>
      </c>
      <c r="M3421" s="6">
        <f>Tabla2[[#This Row],[Total Sales]]-Tabla2[[#This Row],[Operating Profit]]</f>
        <v>94500</v>
      </c>
      <c r="N3421" s="6">
        <v>63000</v>
      </c>
      <c r="O3421" s="46">
        <f>Tabla2[[#This Row],[Operating Profit]]/Tabla2[[#This Row],[Total Sales]]</f>
        <v>0.4</v>
      </c>
      <c r="P3421" s="1" t="s">
        <v>17</v>
      </c>
    </row>
    <row r="3422" spans="1:16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3" t="str">
        <f>IFERROR(LEFT(Tabla2[[#This Row],[Product]],FIND(" ",Tabla2[[#This Row],[Product]])-3),Tabla2[[#This Row],[Product]])</f>
        <v>Women</v>
      </c>
      <c r="I3422" s="6">
        <v>45</v>
      </c>
      <c r="J3422" s="4">
        <v>2500</v>
      </c>
      <c r="K3422" s="6">
        <f>Tabla2[[#This Row],[Price per Unit]]*Tabla2[[#This Row],[Units Sold]]</f>
        <v>112500</v>
      </c>
      <c r="L3422" s="52">
        <f>Tabla2[[#This Row],[Units Sold]]/Cálculos!$C$11</f>
        <v>1.00852770687828E-4</v>
      </c>
      <c r="M3422" s="6">
        <f>Tabla2[[#This Row],[Total Sales]]-Tabla2[[#This Row],[Operating Profit]]</f>
        <v>67500</v>
      </c>
      <c r="N3422" s="6">
        <v>45000</v>
      </c>
      <c r="O3422" s="46">
        <f>Tabla2[[#This Row],[Operating Profit]]/Tabla2[[#This Row],[Total Sales]]</f>
        <v>0.4</v>
      </c>
      <c r="P3422" s="1" t="s">
        <v>17</v>
      </c>
    </row>
    <row r="3423" spans="1:16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3" t="str">
        <f>IFERROR(LEFT(Tabla2[[#This Row],[Product]],FIND(" ",Tabla2[[#This Row],[Product]])-3),Tabla2[[#This Row],[Product]])</f>
        <v>Men</v>
      </c>
      <c r="I3423" s="6">
        <v>54.999999999999993</v>
      </c>
      <c r="J3423" s="4">
        <v>2250</v>
      </c>
      <c r="K3423" s="6">
        <f>Tabla2[[#This Row],[Price per Unit]]*Tabla2[[#This Row],[Units Sold]]</f>
        <v>123749.99999999999</v>
      </c>
      <c r="L3423" s="52">
        <f>Tabla2[[#This Row],[Units Sold]]/Cálculos!$C$11</f>
        <v>9.0767493619045195E-5</v>
      </c>
      <c r="M3423" s="6">
        <f>Tabla2[[#This Row],[Total Sales]]-Tabla2[[#This Row],[Operating Profit]]</f>
        <v>86625</v>
      </c>
      <c r="N3423" s="6">
        <v>37124.999999999993</v>
      </c>
      <c r="O3423" s="46">
        <f>Tabla2[[#This Row],[Operating Profit]]/Tabla2[[#This Row],[Total Sales]]</f>
        <v>0.3</v>
      </c>
      <c r="P3423" s="1" t="s">
        <v>17</v>
      </c>
    </row>
    <row r="3424" spans="1:16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3" t="str">
        <f>IFERROR(LEFT(Tabla2[[#This Row],[Product]],FIND(" ",Tabla2[[#This Row],[Product]])-3),Tabla2[[#This Row],[Product]])</f>
        <v>Women</v>
      </c>
      <c r="I3424" s="6">
        <v>60</v>
      </c>
      <c r="J3424" s="4">
        <v>4000</v>
      </c>
      <c r="K3424" s="6">
        <f>Tabla2[[#This Row],[Price per Unit]]*Tabla2[[#This Row],[Units Sold]]</f>
        <v>240000</v>
      </c>
      <c r="L3424" s="52">
        <f>Tabla2[[#This Row],[Units Sold]]/Cálculos!$C$11</f>
        <v>1.6136443310052479E-4</v>
      </c>
      <c r="M3424" s="6">
        <f>Tabla2[[#This Row],[Total Sales]]-Tabla2[[#This Row],[Operating Profit]]</f>
        <v>144000</v>
      </c>
      <c r="N3424" s="6">
        <v>96000</v>
      </c>
      <c r="O3424" s="46">
        <f>Tabla2[[#This Row],[Operating Profit]]/Tabla2[[#This Row],[Total Sales]]</f>
        <v>0.4</v>
      </c>
      <c r="P3424" s="1" t="s">
        <v>17</v>
      </c>
    </row>
    <row r="3425" spans="1:16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3" t="str">
        <f>IFERROR(LEFT(Tabla2[[#This Row],[Product]],FIND(" ",Tabla2[[#This Row],[Product]])-3),Tabla2[[#This Row],[Product]])</f>
        <v>Men</v>
      </c>
      <c r="I3425" s="6">
        <v>54.999999999999993</v>
      </c>
      <c r="J3425" s="4">
        <v>5250</v>
      </c>
      <c r="K3425" s="6">
        <f>Tabla2[[#This Row],[Price per Unit]]*Tabla2[[#This Row],[Units Sold]]</f>
        <v>288749.99999999994</v>
      </c>
      <c r="L3425" s="52">
        <f>Tabla2[[#This Row],[Units Sold]]/Cálculos!$C$11</f>
        <v>2.117908184444388E-4</v>
      </c>
      <c r="M3425" s="6">
        <f>Tabla2[[#This Row],[Total Sales]]-Tabla2[[#This Row],[Operating Profit]]</f>
        <v>187687.49999999997</v>
      </c>
      <c r="N3425" s="6">
        <v>101062.49999999997</v>
      </c>
      <c r="O3425" s="46">
        <f>Tabla2[[#This Row],[Operating Profit]]/Tabla2[[#This Row],[Total Sales]]</f>
        <v>0.35</v>
      </c>
      <c r="P3425" s="1" t="s">
        <v>17</v>
      </c>
    </row>
    <row r="3426" spans="1:16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3" t="str">
        <f>IFERROR(LEFT(Tabla2[[#This Row],[Product]],FIND(" ",Tabla2[[#This Row],[Product]])-3),Tabla2[[#This Row],[Product]])</f>
        <v>Men</v>
      </c>
      <c r="I3426" s="6">
        <v>50</v>
      </c>
      <c r="J3426" s="4">
        <v>3250</v>
      </c>
      <c r="K3426" s="6">
        <f>Tabla2[[#This Row],[Price per Unit]]*Tabla2[[#This Row],[Units Sold]]</f>
        <v>162500</v>
      </c>
      <c r="L3426" s="52">
        <f>Tabla2[[#This Row],[Units Sold]]/Cálculos!$C$11</f>
        <v>1.3110860189417641E-4</v>
      </c>
      <c r="M3426" s="6">
        <f>Tabla2[[#This Row],[Total Sales]]-Tabla2[[#This Row],[Operating Profit]]</f>
        <v>105625</v>
      </c>
      <c r="N3426" s="6">
        <v>56875</v>
      </c>
      <c r="O3426" s="46">
        <f>Tabla2[[#This Row],[Operating Profit]]/Tabla2[[#This Row],[Total Sales]]</f>
        <v>0.35</v>
      </c>
      <c r="P3426" s="1" t="s">
        <v>17</v>
      </c>
    </row>
    <row r="3427" spans="1:16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3" t="str">
        <f>IFERROR(LEFT(Tabla2[[#This Row],[Product]],FIND(" ",Tabla2[[#This Row],[Product]])-3),Tabla2[[#This Row],[Product]])</f>
        <v>Women</v>
      </c>
      <c r="I3427" s="6">
        <v>45</v>
      </c>
      <c r="J3427" s="4">
        <v>2250</v>
      </c>
      <c r="K3427" s="6">
        <f>Tabla2[[#This Row],[Price per Unit]]*Tabla2[[#This Row],[Units Sold]]</f>
        <v>101250</v>
      </c>
      <c r="L3427" s="52">
        <f>Tabla2[[#This Row],[Units Sold]]/Cálculos!$C$11</f>
        <v>9.0767493619045195E-5</v>
      </c>
      <c r="M3427" s="6">
        <f>Tabla2[[#This Row],[Total Sales]]-Tabla2[[#This Row],[Operating Profit]]</f>
        <v>60750</v>
      </c>
      <c r="N3427" s="6">
        <v>40500</v>
      </c>
      <c r="O3427" s="46">
        <f>Tabla2[[#This Row],[Operating Profit]]/Tabla2[[#This Row],[Total Sales]]</f>
        <v>0.4</v>
      </c>
      <c r="P3427" s="1" t="s">
        <v>17</v>
      </c>
    </row>
    <row r="3428" spans="1:16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3" t="str">
        <f>IFERROR(LEFT(Tabla2[[#This Row],[Product]],FIND(" ",Tabla2[[#This Row],[Product]])-3),Tabla2[[#This Row],[Product]])</f>
        <v>Women</v>
      </c>
      <c r="I3428" s="6">
        <v>45</v>
      </c>
      <c r="J3428" s="4">
        <v>2000</v>
      </c>
      <c r="K3428" s="6">
        <f>Tabla2[[#This Row],[Price per Unit]]*Tabla2[[#This Row],[Units Sold]]</f>
        <v>90000</v>
      </c>
      <c r="L3428" s="52">
        <f>Tabla2[[#This Row],[Units Sold]]/Cálculos!$C$11</f>
        <v>8.0682216550262393E-5</v>
      </c>
      <c r="M3428" s="6">
        <f>Tabla2[[#This Row],[Total Sales]]-Tabla2[[#This Row],[Operating Profit]]</f>
        <v>54000</v>
      </c>
      <c r="N3428" s="6">
        <v>36000</v>
      </c>
      <c r="O3428" s="46">
        <f>Tabla2[[#This Row],[Operating Profit]]/Tabla2[[#This Row],[Total Sales]]</f>
        <v>0.4</v>
      </c>
      <c r="P3428" s="1" t="s">
        <v>17</v>
      </c>
    </row>
    <row r="3429" spans="1:16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3" t="str">
        <f>IFERROR(LEFT(Tabla2[[#This Row],[Product]],FIND(" ",Tabla2[[#This Row],[Product]])-3),Tabla2[[#This Row],[Product]])</f>
        <v>Men</v>
      </c>
      <c r="I3429" s="6">
        <v>54.999999999999993</v>
      </c>
      <c r="J3429" s="4">
        <v>2000</v>
      </c>
      <c r="K3429" s="6">
        <f>Tabla2[[#This Row],[Price per Unit]]*Tabla2[[#This Row],[Units Sold]]</f>
        <v>109999.99999999999</v>
      </c>
      <c r="L3429" s="52">
        <f>Tabla2[[#This Row],[Units Sold]]/Cálculos!$C$11</f>
        <v>8.0682216550262393E-5</v>
      </c>
      <c r="M3429" s="6">
        <f>Tabla2[[#This Row],[Total Sales]]-Tabla2[[#This Row],[Operating Profit]]</f>
        <v>77000</v>
      </c>
      <c r="N3429" s="6">
        <v>32999.999999999993</v>
      </c>
      <c r="O3429" s="46">
        <f>Tabla2[[#This Row],[Operating Profit]]/Tabla2[[#This Row],[Total Sales]]</f>
        <v>0.3</v>
      </c>
      <c r="P3429" s="1" t="s">
        <v>17</v>
      </c>
    </row>
    <row r="3430" spans="1:16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3" t="str">
        <f>IFERROR(LEFT(Tabla2[[#This Row],[Product]],FIND(" ",Tabla2[[#This Row],[Product]])-3),Tabla2[[#This Row],[Product]])</f>
        <v>Women</v>
      </c>
      <c r="I3430" s="6">
        <v>60</v>
      </c>
      <c r="J3430" s="4">
        <v>3000</v>
      </c>
      <c r="K3430" s="6">
        <f>Tabla2[[#This Row],[Price per Unit]]*Tabla2[[#This Row],[Units Sold]]</f>
        <v>180000</v>
      </c>
      <c r="L3430" s="52">
        <f>Tabla2[[#This Row],[Units Sold]]/Cálculos!$C$11</f>
        <v>1.210233248253936E-4</v>
      </c>
      <c r="M3430" s="6">
        <f>Tabla2[[#This Row],[Total Sales]]-Tabla2[[#This Row],[Operating Profit]]</f>
        <v>108000</v>
      </c>
      <c r="N3430" s="6">
        <v>72000</v>
      </c>
      <c r="O3430" s="46">
        <f>Tabla2[[#This Row],[Operating Profit]]/Tabla2[[#This Row],[Total Sales]]</f>
        <v>0.4</v>
      </c>
      <c r="P3430" s="1" t="s">
        <v>17</v>
      </c>
    </row>
    <row r="3431" spans="1:16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3" t="str">
        <f>IFERROR(LEFT(Tabla2[[#This Row],[Product]],FIND(" ",Tabla2[[#This Row],[Product]])-3),Tabla2[[#This Row],[Product]])</f>
        <v>Men</v>
      </c>
      <c r="I3431" s="6">
        <v>60</v>
      </c>
      <c r="J3431" s="4">
        <v>4750</v>
      </c>
      <c r="K3431" s="6">
        <f>Tabla2[[#This Row],[Price per Unit]]*Tabla2[[#This Row],[Units Sold]]</f>
        <v>285000</v>
      </c>
      <c r="L3431" s="52">
        <f>Tabla2[[#This Row],[Units Sold]]/Cálculos!$C$11</f>
        <v>1.9162026430687319E-4</v>
      </c>
      <c r="M3431" s="6">
        <f>Tabla2[[#This Row],[Total Sales]]-Tabla2[[#This Row],[Operating Profit]]</f>
        <v>185250</v>
      </c>
      <c r="N3431" s="6">
        <v>99750</v>
      </c>
      <c r="O3431" s="46">
        <f>Tabla2[[#This Row],[Operating Profit]]/Tabla2[[#This Row],[Total Sales]]</f>
        <v>0.35</v>
      </c>
      <c r="P3431" s="1" t="s">
        <v>17</v>
      </c>
    </row>
    <row r="3432" spans="1:16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3" t="str">
        <f>IFERROR(LEFT(Tabla2[[#This Row],[Product]],FIND(" ",Tabla2[[#This Row],[Product]])-3),Tabla2[[#This Row],[Product]])</f>
        <v>Men</v>
      </c>
      <c r="I3432" s="6">
        <v>55.000000000000007</v>
      </c>
      <c r="J3432" s="4">
        <v>3000</v>
      </c>
      <c r="K3432" s="6">
        <f>Tabla2[[#This Row],[Price per Unit]]*Tabla2[[#This Row],[Units Sold]]</f>
        <v>165000.00000000003</v>
      </c>
      <c r="L3432" s="52">
        <f>Tabla2[[#This Row],[Units Sold]]/Cálculos!$C$11</f>
        <v>1.210233248253936E-4</v>
      </c>
      <c r="M3432" s="6">
        <f>Tabla2[[#This Row],[Total Sales]]-Tabla2[[#This Row],[Operating Profit]]</f>
        <v>107250.00000000003</v>
      </c>
      <c r="N3432" s="6">
        <v>57750.000000000007</v>
      </c>
      <c r="O3432" s="46">
        <f>Tabla2[[#This Row],[Operating Profit]]/Tabla2[[#This Row],[Total Sales]]</f>
        <v>0.35</v>
      </c>
      <c r="P3432" s="1" t="s">
        <v>17</v>
      </c>
    </row>
    <row r="3433" spans="1:16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3" t="str">
        <f>IFERROR(LEFT(Tabla2[[#This Row],[Product]],FIND(" ",Tabla2[[#This Row],[Product]])-3),Tabla2[[#This Row],[Product]])</f>
        <v>Women</v>
      </c>
      <c r="I3433" s="6">
        <v>55.000000000000007</v>
      </c>
      <c r="J3433" s="4">
        <v>2000</v>
      </c>
      <c r="K3433" s="6">
        <f>Tabla2[[#This Row],[Price per Unit]]*Tabla2[[#This Row],[Units Sold]]</f>
        <v>110000.00000000001</v>
      </c>
      <c r="L3433" s="52">
        <f>Tabla2[[#This Row],[Units Sold]]/Cálculos!$C$11</f>
        <v>8.0682216550262393E-5</v>
      </c>
      <c r="M3433" s="6">
        <f>Tabla2[[#This Row],[Total Sales]]-Tabla2[[#This Row],[Operating Profit]]</f>
        <v>66000</v>
      </c>
      <c r="N3433" s="6">
        <v>44000.000000000007</v>
      </c>
      <c r="O3433" s="46">
        <f>Tabla2[[#This Row],[Operating Profit]]/Tabla2[[#This Row],[Total Sales]]</f>
        <v>0.4</v>
      </c>
      <c r="P3433" s="1" t="s">
        <v>17</v>
      </c>
    </row>
    <row r="3434" spans="1:16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3" t="str">
        <f>IFERROR(LEFT(Tabla2[[#This Row],[Product]],FIND(" ",Tabla2[[#This Row],[Product]])-3),Tabla2[[#This Row],[Product]])</f>
        <v>Women</v>
      </c>
      <c r="I3434" s="6">
        <v>55.000000000000007</v>
      </c>
      <c r="J3434" s="4">
        <v>1750</v>
      </c>
      <c r="K3434" s="6">
        <f>Tabla2[[#This Row],[Price per Unit]]*Tabla2[[#This Row],[Units Sold]]</f>
        <v>96250.000000000015</v>
      </c>
      <c r="L3434" s="52">
        <f>Tabla2[[#This Row],[Units Sold]]/Cálculos!$C$11</f>
        <v>7.0596939481479604E-5</v>
      </c>
      <c r="M3434" s="6">
        <f>Tabla2[[#This Row],[Total Sales]]-Tabla2[[#This Row],[Operating Profit]]</f>
        <v>57750.000000000007</v>
      </c>
      <c r="N3434" s="6">
        <v>38500.000000000007</v>
      </c>
      <c r="O3434" s="46">
        <f>Tabla2[[#This Row],[Operating Profit]]/Tabla2[[#This Row],[Total Sales]]</f>
        <v>0.4</v>
      </c>
      <c r="P3434" s="1" t="s">
        <v>17</v>
      </c>
    </row>
    <row r="3435" spans="1:16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3" t="str">
        <f>IFERROR(LEFT(Tabla2[[#This Row],[Product]],FIND(" ",Tabla2[[#This Row],[Product]])-3),Tabla2[[#This Row],[Product]])</f>
        <v>Men</v>
      </c>
      <c r="I3435" s="6">
        <v>65</v>
      </c>
      <c r="J3435" s="4">
        <v>1750</v>
      </c>
      <c r="K3435" s="6">
        <f>Tabla2[[#This Row],[Price per Unit]]*Tabla2[[#This Row],[Units Sold]]</f>
        <v>113750</v>
      </c>
      <c r="L3435" s="52">
        <f>Tabla2[[#This Row],[Units Sold]]/Cálculos!$C$11</f>
        <v>7.0596939481479604E-5</v>
      </c>
      <c r="M3435" s="6">
        <f>Tabla2[[#This Row],[Total Sales]]-Tabla2[[#This Row],[Operating Profit]]</f>
        <v>79625</v>
      </c>
      <c r="N3435" s="6">
        <v>34125</v>
      </c>
      <c r="O3435" s="46">
        <f>Tabla2[[#This Row],[Operating Profit]]/Tabla2[[#This Row],[Total Sales]]</f>
        <v>0.3</v>
      </c>
      <c r="P3435" s="1" t="s">
        <v>17</v>
      </c>
    </row>
    <row r="3436" spans="1:16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3" t="str">
        <f>IFERROR(LEFT(Tabla2[[#This Row],[Product]],FIND(" ",Tabla2[[#This Row],[Product]])-3),Tabla2[[#This Row],[Product]])</f>
        <v>Women</v>
      </c>
      <c r="I3436" s="6">
        <v>70</v>
      </c>
      <c r="J3436" s="4">
        <v>3000</v>
      </c>
      <c r="K3436" s="6">
        <f>Tabla2[[#This Row],[Price per Unit]]*Tabla2[[#This Row],[Units Sold]]</f>
        <v>210000</v>
      </c>
      <c r="L3436" s="52">
        <f>Tabla2[[#This Row],[Units Sold]]/Cálculos!$C$11</f>
        <v>1.210233248253936E-4</v>
      </c>
      <c r="M3436" s="6">
        <f>Tabla2[[#This Row],[Total Sales]]-Tabla2[[#This Row],[Operating Profit]]</f>
        <v>126000</v>
      </c>
      <c r="N3436" s="6">
        <v>84000</v>
      </c>
      <c r="O3436" s="46">
        <f>Tabla2[[#This Row],[Operating Profit]]/Tabla2[[#This Row],[Total Sales]]</f>
        <v>0.4</v>
      </c>
      <c r="P3436" s="1" t="s">
        <v>17</v>
      </c>
    </row>
    <row r="3437" spans="1:16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3" t="str">
        <f>IFERROR(LEFT(Tabla2[[#This Row],[Product]],FIND(" ",Tabla2[[#This Row],[Product]])-3),Tabla2[[#This Row],[Product]])</f>
        <v>Men</v>
      </c>
      <c r="I3437" s="6">
        <v>65</v>
      </c>
      <c r="J3437" s="4">
        <v>4500</v>
      </c>
      <c r="K3437" s="6">
        <f>Tabla2[[#This Row],[Price per Unit]]*Tabla2[[#This Row],[Units Sold]]</f>
        <v>292500</v>
      </c>
      <c r="L3437" s="52">
        <f>Tabla2[[#This Row],[Units Sold]]/Cálculos!$C$11</f>
        <v>1.8153498723809039E-4</v>
      </c>
      <c r="M3437" s="6">
        <f>Tabla2[[#This Row],[Total Sales]]-Tabla2[[#This Row],[Operating Profit]]</f>
        <v>190125</v>
      </c>
      <c r="N3437" s="6">
        <v>102375</v>
      </c>
      <c r="O3437" s="46">
        <f>Tabla2[[#This Row],[Operating Profit]]/Tabla2[[#This Row],[Total Sales]]</f>
        <v>0.35</v>
      </c>
      <c r="P3437" s="1" t="s">
        <v>17</v>
      </c>
    </row>
    <row r="3438" spans="1:16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3" t="str">
        <f>IFERROR(LEFT(Tabla2[[#This Row],[Product]],FIND(" ",Tabla2[[#This Row],[Product]])-3),Tabla2[[#This Row],[Product]])</f>
        <v>Men</v>
      </c>
      <c r="I3438" s="6">
        <v>55.000000000000007</v>
      </c>
      <c r="J3438" s="4">
        <v>3250</v>
      </c>
      <c r="K3438" s="6">
        <f>Tabla2[[#This Row],[Price per Unit]]*Tabla2[[#This Row],[Units Sold]]</f>
        <v>178750.00000000003</v>
      </c>
      <c r="L3438" s="52">
        <f>Tabla2[[#This Row],[Units Sold]]/Cálculos!$C$11</f>
        <v>1.3110860189417641E-4</v>
      </c>
      <c r="M3438" s="6">
        <f>Tabla2[[#This Row],[Total Sales]]-Tabla2[[#This Row],[Operating Profit]]</f>
        <v>116187.50000000003</v>
      </c>
      <c r="N3438" s="6">
        <v>62562.500000000007</v>
      </c>
      <c r="O3438" s="46">
        <f>Tabla2[[#This Row],[Operating Profit]]/Tabla2[[#This Row],[Total Sales]]</f>
        <v>0.35</v>
      </c>
      <c r="P3438" s="1" t="s">
        <v>17</v>
      </c>
    </row>
    <row r="3439" spans="1:16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3" t="str">
        <f>IFERROR(LEFT(Tabla2[[#This Row],[Product]],FIND(" ",Tabla2[[#This Row],[Product]])-3),Tabla2[[#This Row],[Product]])</f>
        <v>Women</v>
      </c>
      <c r="I3439" s="6">
        <v>55.000000000000007</v>
      </c>
      <c r="J3439" s="4">
        <v>3200</v>
      </c>
      <c r="K3439" s="6">
        <f>Tabla2[[#This Row],[Price per Unit]]*Tabla2[[#This Row],[Units Sold]]</f>
        <v>176000.00000000003</v>
      </c>
      <c r="L3439" s="52">
        <f>Tabla2[[#This Row],[Units Sold]]/Cálculos!$C$11</f>
        <v>1.2909154648041985E-4</v>
      </c>
      <c r="M3439" s="6">
        <f>Tabla2[[#This Row],[Total Sales]]-Tabla2[[#This Row],[Operating Profit]]</f>
        <v>105600.00000000001</v>
      </c>
      <c r="N3439" s="6">
        <v>70400.000000000015</v>
      </c>
      <c r="O3439" s="46">
        <f>Tabla2[[#This Row],[Operating Profit]]/Tabla2[[#This Row],[Total Sales]]</f>
        <v>0.4</v>
      </c>
      <c r="P3439" s="1" t="s">
        <v>17</v>
      </c>
    </row>
    <row r="3440" spans="1:16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3" t="str">
        <f>IFERROR(LEFT(Tabla2[[#This Row],[Product]],FIND(" ",Tabla2[[#This Row],[Product]])-3),Tabla2[[#This Row],[Product]])</f>
        <v>Women</v>
      </c>
      <c r="I3440" s="6">
        <v>55.000000000000007</v>
      </c>
      <c r="J3440" s="4">
        <v>3000</v>
      </c>
      <c r="K3440" s="6">
        <f>Tabla2[[#This Row],[Price per Unit]]*Tabla2[[#This Row],[Units Sold]]</f>
        <v>165000.00000000003</v>
      </c>
      <c r="L3440" s="52">
        <f>Tabla2[[#This Row],[Units Sold]]/Cálculos!$C$11</f>
        <v>1.210233248253936E-4</v>
      </c>
      <c r="M3440" s="6">
        <f>Tabla2[[#This Row],[Total Sales]]-Tabla2[[#This Row],[Operating Profit]]</f>
        <v>99000.000000000015</v>
      </c>
      <c r="N3440" s="6">
        <v>66000.000000000015</v>
      </c>
      <c r="O3440" s="46">
        <f>Tabla2[[#This Row],[Operating Profit]]/Tabla2[[#This Row],[Total Sales]]</f>
        <v>0.4</v>
      </c>
      <c r="P3440" s="1" t="s">
        <v>17</v>
      </c>
    </row>
    <row r="3441" spans="1:16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3" t="str">
        <f>IFERROR(LEFT(Tabla2[[#This Row],[Product]],FIND(" ",Tabla2[[#This Row],[Product]])-3),Tabla2[[#This Row],[Product]])</f>
        <v>Men</v>
      </c>
      <c r="I3441" s="6">
        <v>65</v>
      </c>
      <c r="J3441" s="4">
        <v>2750</v>
      </c>
      <c r="K3441" s="6">
        <f>Tabla2[[#This Row],[Price per Unit]]*Tabla2[[#This Row],[Units Sold]]</f>
        <v>178750</v>
      </c>
      <c r="L3441" s="52">
        <f>Tabla2[[#This Row],[Units Sold]]/Cálculos!$C$11</f>
        <v>1.109380477566108E-4</v>
      </c>
      <c r="M3441" s="6">
        <f>Tabla2[[#This Row],[Total Sales]]-Tabla2[[#This Row],[Operating Profit]]</f>
        <v>125125</v>
      </c>
      <c r="N3441" s="6">
        <v>53625</v>
      </c>
      <c r="O3441" s="46">
        <f>Tabla2[[#This Row],[Operating Profit]]/Tabla2[[#This Row],[Total Sales]]</f>
        <v>0.3</v>
      </c>
      <c r="P3441" s="1" t="s">
        <v>17</v>
      </c>
    </row>
    <row r="3442" spans="1:16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3" t="str">
        <f>IFERROR(LEFT(Tabla2[[#This Row],[Product]],FIND(" ",Tabla2[[#This Row],[Product]])-3),Tabla2[[#This Row],[Product]])</f>
        <v>Women</v>
      </c>
      <c r="I3442" s="6">
        <v>70</v>
      </c>
      <c r="J3442" s="4">
        <v>3750</v>
      </c>
      <c r="K3442" s="6">
        <f>Tabla2[[#This Row],[Price per Unit]]*Tabla2[[#This Row],[Units Sold]]</f>
        <v>262500</v>
      </c>
      <c r="L3442" s="52">
        <f>Tabla2[[#This Row],[Units Sold]]/Cálculos!$C$11</f>
        <v>1.5127915603174201E-4</v>
      </c>
      <c r="M3442" s="6">
        <f>Tabla2[[#This Row],[Total Sales]]-Tabla2[[#This Row],[Operating Profit]]</f>
        <v>157500</v>
      </c>
      <c r="N3442" s="6">
        <v>105000</v>
      </c>
      <c r="O3442" s="46">
        <f>Tabla2[[#This Row],[Operating Profit]]/Tabla2[[#This Row],[Total Sales]]</f>
        <v>0.4</v>
      </c>
      <c r="P3442" s="1" t="s">
        <v>17</v>
      </c>
    </row>
    <row r="3443" spans="1:16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3" t="str">
        <f>IFERROR(LEFT(Tabla2[[#This Row],[Product]],FIND(" ",Tabla2[[#This Row],[Product]])-3),Tabla2[[#This Row],[Product]])</f>
        <v>Men</v>
      </c>
      <c r="I3443" s="6">
        <v>65</v>
      </c>
      <c r="J3443" s="4">
        <v>6000</v>
      </c>
      <c r="K3443" s="6">
        <f>Tabla2[[#This Row],[Price per Unit]]*Tabla2[[#This Row],[Units Sold]]</f>
        <v>390000</v>
      </c>
      <c r="L3443" s="52">
        <f>Tabla2[[#This Row],[Units Sold]]/Cálculos!$C$11</f>
        <v>2.4204664965078721E-4</v>
      </c>
      <c r="M3443" s="6">
        <f>Tabla2[[#This Row],[Total Sales]]-Tabla2[[#This Row],[Operating Profit]]</f>
        <v>253500</v>
      </c>
      <c r="N3443" s="6">
        <v>136500</v>
      </c>
      <c r="O3443" s="46">
        <f>Tabla2[[#This Row],[Operating Profit]]/Tabla2[[#This Row],[Total Sales]]</f>
        <v>0.35</v>
      </c>
      <c r="P3443" s="1" t="s">
        <v>17</v>
      </c>
    </row>
    <row r="3444" spans="1:16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3" t="str">
        <f>IFERROR(LEFT(Tabla2[[#This Row],[Product]],FIND(" ",Tabla2[[#This Row],[Product]])-3),Tabla2[[#This Row],[Product]])</f>
        <v>Men</v>
      </c>
      <c r="I3444" s="6">
        <v>55.000000000000007</v>
      </c>
      <c r="J3444" s="4">
        <v>4000</v>
      </c>
      <c r="K3444" s="6">
        <f>Tabla2[[#This Row],[Price per Unit]]*Tabla2[[#This Row],[Units Sold]]</f>
        <v>220000.00000000003</v>
      </c>
      <c r="L3444" s="52">
        <f>Tabla2[[#This Row],[Units Sold]]/Cálculos!$C$11</f>
        <v>1.6136443310052479E-4</v>
      </c>
      <c r="M3444" s="6">
        <f>Tabla2[[#This Row],[Total Sales]]-Tabla2[[#This Row],[Operating Profit]]</f>
        <v>143000.00000000003</v>
      </c>
      <c r="N3444" s="6">
        <v>77000</v>
      </c>
      <c r="O3444" s="46">
        <f>Tabla2[[#This Row],[Operating Profit]]/Tabla2[[#This Row],[Total Sales]]</f>
        <v>0.35</v>
      </c>
      <c r="P3444" s="1" t="s">
        <v>17</v>
      </c>
    </row>
    <row r="3445" spans="1:16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3" t="str">
        <f>IFERROR(LEFT(Tabla2[[#This Row],[Product]],FIND(" ",Tabla2[[#This Row],[Product]])-3),Tabla2[[#This Row],[Product]])</f>
        <v>Women</v>
      </c>
      <c r="I3445" s="6">
        <v>55.000000000000007</v>
      </c>
      <c r="J3445" s="4">
        <v>3750</v>
      </c>
      <c r="K3445" s="6">
        <f>Tabla2[[#This Row],[Price per Unit]]*Tabla2[[#This Row],[Units Sold]]</f>
        <v>206250.00000000003</v>
      </c>
      <c r="L3445" s="52">
        <f>Tabla2[[#This Row],[Units Sold]]/Cálculos!$C$11</f>
        <v>1.5127915603174201E-4</v>
      </c>
      <c r="M3445" s="6">
        <f>Tabla2[[#This Row],[Total Sales]]-Tabla2[[#This Row],[Operating Profit]]</f>
        <v>123750.00000000001</v>
      </c>
      <c r="N3445" s="6">
        <v>82500.000000000015</v>
      </c>
      <c r="O3445" s="46">
        <f>Tabla2[[#This Row],[Operating Profit]]/Tabla2[[#This Row],[Total Sales]]</f>
        <v>0.4</v>
      </c>
      <c r="P3445" s="1" t="s">
        <v>17</v>
      </c>
    </row>
    <row r="3446" spans="1:16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3" t="str">
        <f>IFERROR(LEFT(Tabla2[[#This Row],[Product]],FIND(" ",Tabla2[[#This Row],[Product]])-3),Tabla2[[#This Row],[Product]])</f>
        <v>Women</v>
      </c>
      <c r="I3446" s="6">
        <v>55.000000000000007</v>
      </c>
      <c r="J3446" s="4">
        <v>3250</v>
      </c>
      <c r="K3446" s="6">
        <f>Tabla2[[#This Row],[Price per Unit]]*Tabla2[[#This Row],[Units Sold]]</f>
        <v>178750.00000000003</v>
      </c>
      <c r="L3446" s="52">
        <f>Tabla2[[#This Row],[Units Sold]]/Cálculos!$C$11</f>
        <v>1.3110860189417641E-4</v>
      </c>
      <c r="M3446" s="6">
        <f>Tabla2[[#This Row],[Total Sales]]-Tabla2[[#This Row],[Operating Profit]]</f>
        <v>107250.00000000001</v>
      </c>
      <c r="N3446" s="6">
        <v>71500.000000000015</v>
      </c>
      <c r="O3446" s="46">
        <f>Tabla2[[#This Row],[Operating Profit]]/Tabla2[[#This Row],[Total Sales]]</f>
        <v>0.4</v>
      </c>
      <c r="P3446" s="1" t="s">
        <v>17</v>
      </c>
    </row>
    <row r="3447" spans="1:16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3" t="str">
        <f>IFERROR(LEFT(Tabla2[[#This Row],[Product]],FIND(" ",Tabla2[[#This Row],[Product]])-3),Tabla2[[#This Row],[Product]])</f>
        <v>Men</v>
      </c>
      <c r="I3447" s="6">
        <v>65</v>
      </c>
      <c r="J3447" s="4">
        <v>3250</v>
      </c>
      <c r="K3447" s="6">
        <f>Tabla2[[#This Row],[Price per Unit]]*Tabla2[[#This Row],[Units Sold]]</f>
        <v>211250</v>
      </c>
      <c r="L3447" s="52">
        <f>Tabla2[[#This Row],[Units Sold]]/Cálculos!$C$11</f>
        <v>1.3110860189417641E-4</v>
      </c>
      <c r="M3447" s="6">
        <f>Tabla2[[#This Row],[Total Sales]]-Tabla2[[#This Row],[Operating Profit]]</f>
        <v>147875</v>
      </c>
      <c r="N3447" s="6">
        <v>63375</v>
      </c>
      <c r="O3447" s="46">
        <f>Tabla2[[#This Row],[Operating Profit]]/Tabla2[[#This Row],[Total Sales]]</f>
        <v>0.3</v>
      </c>
      <c r="P3447" s="1" t="s">
        <v>17</v>
      </c>
    </row>
    <row r="3448" spans="1:16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3" t="str">
        <f>IFERROR(LEFT(Tabla2[[#This Row],[Product]],FIND(" ",Tabla2[[#This Row],[Product]])-3),Tabla2[[#This Row],[Product]])</f>
        <v>Women</v>
      </c>
      <c r="I3448" s="6">
        <v>70</v>
      </c>
      <c r="J3448" s="4">
        <v>4250</v>
      </c>
      <c r="K3448" s="6">
        <f>Tabla2[[#This Row],[Price per Unit]]*Tabla2[[#This Row],[Units Sold]]</f>
        <v>297500</v>
      </c>
      <c r="L3448" s="52">
        <f>Tabla2[[#This Row],[Units Sold]]/Cálculos!$C$11</f>
        <v>1.7144971016930759E-4</v>
      </c>
      <c r="M3448" s="6">
        <f>Tabla2[[#This Row],[Total Sales]]-Tabla2[[#This Row],[Operating Profit]]</f>
        <v>178500</v>
      </c>
      <c r="N3448" s="6">
        <v>119000</v>
      </c>
      <c r="O3448" s="46">
        <f>Tabla2[[#This Row],[Operating Profit]]/Tabla2[[#This Row],[Total Sales]]</f>
        <v>0.4</v>
      </c>
      <c r="P3448" s="1" t="s">
        <v>17</v>
      </c>
    </row>
    <row r="3449" spans="1:16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3" t="str">
        <f>IFERROR(LEFT(Tabla2[[#This Row],[Product]],FIND(" ",Tabla2[[#This Row],[Product]])-3),Tabla2[[#This Row],[Product]])</f>
        <v>Men</v>
      </c>
      <c r="I3449" s="6">
        <v>35</v>
      </c>
      <c r="J3449" s="4">
        <v>4750</v>
      </c>
      <c r="K3449" s="6">
        <f>Tabla2[[#This Row],[Price per Unit]]*Tabla2[[#This Row],[Units Sold]]</f>
        <v>166250</v>
      </c>
      <c r="L3449" s="52">
        <f>Tabla2[[#This Row],[Units Sold]]/Cálculos!$C$11</f>
        <v>1.9162026430687319E-4</v>
      </c>
      <c r="M3449" s="6">
        <f>Tabla2[[#This Row],[Total Sales]]-Tabla2[[#This Row],[Operating Profit]]</f>
        <v>108062.5</v>
      </c>
      <c r="N3449" s="6">
        <v>58187.499999999993</v>
      </c>
      <c r="O3449" s="46">
        <f>Tabla2[[#This Row],[Operating Profit]]/Tabla2[[#This Row],[Total Sales]]</f>
        <v>0.35</v>
      </c>
      <c r="P3449" s="1" t="s">
        <v>17</v>
      </c>
    </row>
    <row r="3450" spans="1:16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3" t="str">
        <f>IFERROR(LEFT(Tabla2[[#This Row],[Product]],FIND(" ",Tabla2[[#This Row],[Product]])-3),Tabla2[[#This Row],[Product]])</f>
        <v>Men</v>
      </c>
      <c r="I3450" s="6">
        <v>35</v>
      </c>
      <c r="J3450" s="4">
        <v>2750</v>
      </c>
      <c r="K3450" s="6">
        <f>Tabla2[[#This Row],[Price per Unit]]*Tabla2[[#This Row],[Units Sold]]</f>
        <v>96250</v>
      </c>
      <c r="L3450" s="52">
        <f>Tabla2[[#This Row],[Units Sold]]/Cálculos!$C$11</f>
        <v>1.109380477566108E-4</v>
      </c>
      <c r="M3450" s="6">
        <f>Tabla2[[#This Row],[Total Sales]]-Tabla2[[#This Row],[Operating Profit]]</f>
        <v>62562.5</v>
      </c>
      <c r="N3450" s="6">
        <v>33687.5</v>
      </c>
      <c r="O3450" s="46">
        <f>Tabla2[[#This Row],[Operating Profit]]/Tabla2[[#This Row],[Total Sales]]</f>
        <v>0.35</v>
      </c>
      <c r="P3450" s="1" t="s">
        <v>17</v>
      </c>
    </row>
    <row r="3451" spans="1:16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3" t="str">
        <f>IFERROR(LEFT(Tabla2[[#This Row],[Product]],FIND(" ",Tabla2[[#This Row],[Product]])-3),Tabla2[[#This Row],[Product]])</f>
        <v>Women</v>
      </c>
      <c r="I3451" s="6">
        <v>25.000000000000007</v>
      </c>
      <c r="J3451" s="4">
        <v>2750</v>
      </c>
      <c r="K3451" s="6">
        <f>Tabla2[[#This Row],[Price per Unit]]*Tabla2[[#This Row],[Units Sold]]</f>
        <v>68750.000000000015</v>
      </c>
      <c r="L3451" s="52">
        <f>Tabla2[[#This Row],[Units Sold]]/Cálculos!$C$11</f>
        <v>1.109380477566108E-4</v>
      </c>
      <c r="M3451" s="6">
        <f>Tabla2[[#This Row],[Total Sales]]-Tabla2[[#This Row],[Operating Profit]]</f>
        <v>41250.000000000007</v>
      </c>
      <c r="N3451" s="6">
        <v>27500.000000000007</v>
      </c>
      <c r="O3451" s="46">
        <f>Tabla2[[#This Row],[Operating Profit]]/Tabla2[[#This Row],[Total Sales]]</f>
        <v>0.4</v>
      </c>
      <c r="P3451" s="1" t="s">
        <v>17</v>
      </c>
    </row>
    <row r="3452" spans="1:16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3" t="str">
        <f>IFERROR(LEFT(Tabla2[[#This Row],[Product]],FIND(" ",Tabla2[[#This Row],[Product]])-3),Tabla2[[#This Row],[Product]])</f>
        <v>Women</v>
      </c>
      <c r="I3452" s="6">
        <v>30</v>
      </c>
      <c r="J3452" s="4">
        <v>1250</v>
      </c>
      <c r="K3452" s="6">
        <f>Tabla2[[#This Row],[Price per Unit]]*Tabla2[[#This Row],[Units Sold]]</f>
        <v>37500</v>
      </c>
      <c r="L3452" s="52">
        <f>Tabla2[[#This Row],[Units Sold]]/Cálculos!$C$11</f>
        <v>5.0426385343913999E-5</v>
      </c>
      <c r="M3452" s="6">
        <f>Tabla2[[#This Row],[Total Sales]]-Tabla2[[#This Row],[Operating Profit]]</f>
        <v>22500</v>
      </c>
      <c r="N3452" s="6">
        <v>15000</v>
      </c>
      <c r="O3452" s="46">
        <f>Tabla2[[#This Row],[Operating Profit]]/Tabla2[[#This Row],[Total Sales]]</f>
        <v>0.4</v>
      </c>
      <c r="P3452" s="1" t="s">
        <v>17</v>
      </c>
    </row>
    <row r="3453" spans="1:16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3" t="str">
        <f>IFERROR(LEFT(Tabla2[[#This Row],[Product]],FIND(" ",Tabla2[[#This Row],[Product]])-3),Tabla2[[#This Row],[Product]])</f>
        <v>Men</v>
      </c>
      <c r="I3453" s="6">
        <v>45</v>
      </c>
      <c r="J3453" s="4">
        <v>1750</v>
      </c>
      <c r="K3453" s="6">
        <f>Tabla2[[#This Row],[Price per Unit]]*Tabla2[[#This Row],[Units Sold]]</f>
        <v>78750</v>
      </c>
      <c r="L3453" s="52">
        <f>Tabla2[[#This Row],[Units Sold]]/Cálculos!$C$11</f>
        <v>7.0596939481479604E-5</v>
      </c>
      <c r="M3453" s="6">
        <f>Tabla2[[#This Row],[Total Sales]]-Tabla2[[#This Row],[Operating Profit]]</f>
        <v>55125</v>
      </c>
      <c r="N3453" s="6">
        <v>23625</v>
      </c>
      <c r="O3453" s="46">
        <f>Tabla2[[#This Row],[Operating Profit]]/Tabla2[[#This Row],[Total Sales]]</f>
        <v>0.3</v>
      </c>
      <c r="P3453" s="1" t="s">
        <v>17</v>
      </c>
    </row>
    <row r="3454" spans="1:16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3" t="str">
        <f>IFERROR(LEFT(Tabla2[[#This Row],[Product]],FIND(" ",Tabla2[[#This Row],[Product]])-3),Tabla2[[#This Row],[Product]])</f>
        <v>Women</v>
      </c>
      <c r="I3454" s="6">
        <v>35</v>
      </c>
      <c r="J3454" s="4">
        <v>2750</v>
      </c>
      <c r="K3454" s="6">
        <f>Tabla2[[#This Row],[Price per Unit]]*Tabla2[[#This Row],[Units Sold]]</f>
        <v>96250</v>
      </c>
      <c r="L3454" s="52">
        <f>Tabla2[[#This Row],[Units Sold]]/Cálculos!$C$11</f>
        <v>1.109380477566108E-4</v>
      </c>
      <c r="M3454" s="6">
        <f>Tabla2[[#This Row],[Total Sales]]-Tabla2[[#This Row],[Operating Profit]]</f>
        <v>57750</v>
      </c>
      <c r="N3454" s="6">
        <v>38500</v>
      </c>
      <c r="O3454" s="46">
        <f>Tabla2[[#This Row],[Operating Profit]]/Tabla2[[#This Row],[Total Sales]]</f>
        <v>0.4</v>
      </c>
      <c r="P3454" s="1" t="s">
        <v>17</v>
      </c>
    </row>
    <row r="3455" spans="1:16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3" t="str">
        <f>IFERROR(LEFT(Tabla2[[#This Row],[Product]],FIND(" ",Tabla2[[#This Row],[Product]])-3),Tabla2[[#This Row],[Product]])</f>
        <v>Men</v>
      </c>
      <c r="I3455" s="6">
        <v>35</v>
      </c>
      <c r="J3455" s="4">
        <v>5250</v>
      </c>
      <c r="K3455" s="6">
        <f>Tabla2[[#This Row],[Price per Unit]]*Tabla2[[#This Row],[Units Sold]]</f>
        <v>183750</v>
      </c>
      <c r="L3455" s="52">
        <f>Tabla2[[#This Row],[Units Sold]]/Cálculos!$C$11</f>
        <v>2.117908184444388E-4</v>
      </c>
      <c r="M3455" s="6">
        <f>Tabla2[[#This Row],[Total Sales]]-Tabla2[[#This Row],[Operating Profit]]</f>
        <v>119437.5</v>
      </c>
      <c r="N3455" s="6">
        <v>64312.499999999993</v>
      </c>
      <c r="O3455" s="46">
        <f>Tabla2[[#This Row],[Operating Profit]]/Tabla2[[#This Row],[Total Sales]]</f>
        <v>0.35</v>
      </c>
      <c r="P3455" s="1" t="s">
        <v>17</v>
      </c>
    </row>
    <row r="3456" spans="1:16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3" t="str">
        <f>IFERROR(LEFT(Tabla2[[#This Row],[Product]],FIND(" ",Tabla2[[#This Row],[Product]])-3),Tabla2[[#This Row],[Product]])</f>
        <v>Men</v>
      </c>
      <c r="I3456" s="6">
        <v>35</v>
      </c>
      <c r="J3456" s="4">
        <v>1750</v>
      </c>
      <c r="K3456" s="6">
        <f>Tabla2[[#This Row],[Price per Unit]]*Tabla2[[#This Row],[Units Sold]]</f>
        <v>61250</v>
      </c>
      <c r="L3456" s="52">
        <f>Tabla2[[#This Row],[Units Sold]]/Cálculos!$C$11</f>
        <v>7.0596939481479604E-5</v>
      </c>
      <c r="M3456" s="6">
        <f>Tabla2[[#This Row],[Total Sales]]-Tabla2[[#This Row],[Operating Profit]]</f>
        <v>39812.5</v>
      </c>
      <c r="N3456" s="6">
        <v>21437.5</v>
      </c>
      <c r="O3456" s="46">
        <f>Tabla2[[#This Row],[Operating Profit]]/Tabla2[[#This Row],[Total Sales]]</f>
        <v>0.35</v>
      </c>
      <c r="P3456" s="1" t="s">
        <v>17</v>
      </c>
    </row>
    <row r="3457" spans="1:16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3" t="str">
        <f>IFERROR(LEFT(Tabla2[[#This Row],[Product]],FIND(" ",Tabla2[[#This Row],[Product]])-3),Tabla2[[#This Row],[Product]])</f>
        <v>Women</v>
      </c>
      <c r="I3457" s="6">
        <v>25.000000000000007</v>
      </c>
      <c r="J3457" s="4">
        <v>2250</v>
      </c>
      <c r="K3457" s="6">
        <f>Tabla2[[#This Row],[Price per Unit]]*Tabla2[[#This Row],[Units Sold]]</f>
        <v>56250.000000000015</v>
      </c>
      <c r="L3457" s="52">
        <f>Tabla2[[#This Row],[Units Sold]]/Cálculos!$C$11</f>
        <v>9.0767493619045195E-5</v>
      </c>
      <c r="M3457" s="6">
        <f>Tabla2[[#This Row],[Total Sales]]-Tabla2[[#This Row],[Operating Profit]]</f>
        <v>33750.000000000007</v>
      </c>
      <c r="N3457" s="6">
        <v>22500.000000000007</v>
      </c>
      <c r="O3457" s="46">
        <f>Tabla2[[#This Row],[Operating Profit]]/Tabla2[[#This Row],[Total Sales]]</f>
        <v>0.4</v>
      </c>
      <c r="P3457" s="1" t="s">
        <v>17</v>
      </c>
    </row>
    <row r="3458" spans="1:16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3" t="str">
        <f>IFERROR(LEFT(Tabla2[[#This Row],[Product]],FIND(" ",Tabla2[[#This Row],[Product]])-3),Tabla2[[#This Row],[Product]])</f>
        <v>Women</v>
      </c>
      <c r="I3458" s="6">
        <v>30</v>
      </c>
      <c r="J3458" s="4">
        <v>1000</v>
      </c>
      <c r="K3458" s="6">
        <f>Tabla2[[#This Row],[Price per Unit]]*Tabla2[[#This Row],[Units Sold]]</f>
        <v>30000</v>
      </c>
      <c r="L3458" s="52">
        <f>Tabla2[[#This Row],[Units Sold]]/Cálculos!$C$11</f>
        <v>4.0341108275131196E-5</v>
      </c>
      <c r="M3458" s="6">
        <f>Tabla2[[#This Row],[Total Sales]]-Tabla2[[#This Row],[Operating Profit]]</f>
        <v>18000</v>
      </c>
      <c r="N3458" s="6">
        <v>12000</v>
      </c>
      <c r="O3458" s="46">
        <f>Tabla2[[#This Row],[Operating Profit]]/Tabla2[[#This Row],[Total Sales]]</f>
        <v>0.4</v>
      </c>
      <c r="P3458" s="1" t="s">
        <v>17</v>
      </c>
    </row>
    <row r="3459" spans="1:16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3" t="str">
        <f>IFERROR(LEFT(Tabla2[[#This Row],[Product]],FIND(" ",Tabla2[[#This Row],[Product]])-3),Tabla2[[#This Row],[Product]])</f>
        <v>Men</v>
      </c>
      <c r="I3459" s="6">
        <v>45</v>
      </c>
      <c r="J3459" s="4">
        <v>1750</v>
      </c>
      <c r="K3459" s="6">
        <f>Tabla2[[#This Row],[Price per Unit]]*Tabla2[[#This Row],[Units Sold]]</f>
        <v>78750</v>
      </c>
      <c r="L3459" s="52">
        <f>Tabla2[[#This Row],[Units Sold]]/Cálculos!$C$11</f>
        <v>7.0596939481479604E-5</v>
      </c>
      <c r="M3459" s="6">
        <f>Tabla2[[#This Row],[Total Sales]]-Tabla2[[#This Row],[Operating Profit]]</f>
        <v>55125</v>
      </c>
      <c r="N3459" s="6">
        <v>23625</v>
      </c>
      <c r="O3459" s="46">
        <f>Tabla2[[#This Row],[Operating Profit]]/Tabla2[[#This Row],[Total Sales]]</f>
        <v>0.3</v>
      </c>
      <c r="P3459" s="1" t="s">
        <v>17</v>
      </c>
    </row>
    <row r="3460" spans="1:16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3" t="str">
        <f>IFERROR(LEFT(Tabla2[[#This Row],[Product]],FIND(" ",Tabla2[[#This Row],[Product]])-3),Tabla2[[#This Row],[Product]])</f>
        <v>Women</v>
      </c>
      <c r="I3460" s="6">
        <v>35</v>
      </c>
      <c r="J3460" s="4">
        <v>2750</v>
      </c>
      <c r="K3460" s="6">
        <f>Tabla2[[#This Row],[Price per Unit]]*Tabla2[[#This Row],[Units Sold]]</f>
        <v>96250</v>
      </c>
      <c r="L3460" s="52">
        <f>Tabla2[[#This Row],[Units Sold]]/Cálculos!$C$11</f>
        <v>1.109380477566108E-4</v>
      </c>
      <c r="M3460" s="6">
        <f>Tabla2[[#This Row],[Total Sales]]-Tabla2[[#This Row],[Operating Profit]]</f>
        <v>57750</v>
      </c>
      <c r="N3460" s="6">
        <v>38500</v>
      </c>
      <c r="O3460" s="46">
        <f>Tabla2[[#This Row],[Operating Profit]]/Tabla2[[#This Row],[Total Sales]]</f>
        <v>0.4</v>
      </c>
      <c r="P3460" s="1" t="s">
        <v>17</v>
      </c>
    </row>
    <row r="3461" spans="1:16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3" t="str">
        <f>IFERROR(LEFT(Tabla2[[#This Row],[Product]],FIND(" ",Tabla2[[#This Row],[Product]])-3),Tabla2[[#This Row],[Product]])</f>
        <v>Men</v>
      </c>
      <c r="I3461" s="6">
        <v>35</v>
      </c>
      <c r="J3461" s="4">
        <v>4950</v>
      </c>
      <c r="K3461" s="6">
        <f>Tabla2[[#This Row],[Price per Unit]]*Tabla2[[#This Row],[Units Sold]]</f>
        <v>173250</v>
      </c>
      <c r="L3461" s="52">
        <f>Tabla2[[#This Row],[Units Sold]]/Cálculos!$C$11</f>
        <v>1.9968848596189944E-4</v>
      </c>
      <c r="M3461" s="6">
        <f>Tabla2[[#This Row],[Total Sales]]-Tabla2[[#This Row],[Operating Profit]]</f>
        <v>112612.5</v>
      </c>
      <c r="N3461" s="6">
        <v>60637.499999999993</v>
      </c>
      <c r="O3461" s="46">
        <f>Tabla2[[#This Row],[Operating Profit]]/Tabla2[[#This Row],[Total Sales]]</f>
        <v>0.35</v>
      </c>
      <c r="P3461" s="1" t="s">
        <v>17</v>
      </c>
    </row>
    <row r="3462" spans="1:16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3" t="str">
        <f>IFERROR(LEFT(Tabla2[[#This Row],[Product]],FIND(" ",Tabla2[[#This Row],[Product]])-3),Tabla2[[#This Row],[Product]])</f>
        <v>Men</v>
      </c>
      <c r="I3462" s="6">
        <v>35</v>
      </c>
      <c r="J3462" s="4">
        <v>2000</v>
      </c>
      <c r="K3462" s="6">
        <f>Tabla2[[#This Row],[Price per Unit]]*Tabla2[[#This Row],[Units Sold]]</f>
        <v>70000</v>
      </c>
      <c r="L3462" s="52">
        <f>Tabla2[[#This Row],[Units Sold]]/Cálculos!$C$11</f>
        <v>8.0682216550262393E-5</v>
      </c>
      <c r="M3462" s="6">
        <f>Tabla2[[#This Row],[Total Sales]]-Tabla2[[#This Row],[Operating Profit]]</f>
        <v>45500</v>
      </c>
      <c r="N3462" s="6">
        <v>24500</v>
      </c>
      <c r="O3462" s="46">
        <f>Tabla2[[#This Row],[Operating Profit]]/Tabla2[[#This Row],[Total Sales]]</f>
        <v>0.35</v>
      </c>
      <c r="P3462" s="1" t="s">
        <v>17</v>
      </c>
    </row>
    <row r="3463" spans="1:16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3" t="str">
        <f>IFERROR(LEFT(Tabla2[[#This Row],[Product]],FIND(" ",Tabla2[[#This Row],[Product]])-3),Tabla2[[#This Row],[Product]])</f>
        <v>Women</v>
      </c>
      <c r="I3463" s="6">
        <v>25.000000000000007</v>
      </c>
      <c r="J3463" s="4">
        <v>2250</v>
      </c>
      <c r="K3463" s="6">
        <f>Tabla2[[#This Row],[Price per Unit]]*Tabla2[[#This Row],[Units Sold]]</f>
        <v>56250.000000000015</v>
      </c>
      <c r="L3463" s="52">
        <f>Tabla2[[#This Row],[Units Sold]]/Cálculos!$C$11</f>
        <v>9.0767493619045195E-5</v>
      </c>
      <c r="M3463" s="6">
        <f>Tabla2[[#This Row],[Total Sales]]-Tabla2[[#This Row],[Operating Profit]]</f>
        <v>33750.000000000007</v>
      </c>
      <c r="N3463" s="6">
        <v>22500.000000000007</v>
      </c>
      <c r="O3463" s="46">
        <f>Tabla2[[#This Row],[Operating Profit]]/Tabla2[[#This Row],[Total Sales]]</f>
        <v>0.4</v>
      </c>
      <c r="P3463" s="1" t="s">
        <v>17</v>
      </c>
    </row>
    <row r="3464" spans="1:16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3" t="str">
        <f>IFERROR(LEFT(Tabla2[[#This Row],[Product]],FIND(" ",Tabla2[[#This Row],[Product]])-3),Tabla2[[#This Row],[Product]])</f>
        <v>Women</v>
      </c>
      <c r="I3464" s="6">
        <v>30</v>
      </c>
      <c r="J3464" s="4">
        <v>750</v>
      </c>
      <c r="K3464" s="6">
        <f>Tabla2[[#This Row],[Price per Unit]]*Tabla2[[#This Row],[Units Sold]]</f>
        <v>22500</v>
      </c>
      <c r="L3464" s="52">
        <f>Tabla2[[#This Row],[Units Sold]]/Cálculos!$C$11</f>
        <v>3.0255831206348401E-5</v>
      </c>
      <c r="M3464" s="6">
        <f>Tabla2[[#This Row],[Total Sales]]-Tabla2[[#This Row],[Operating Profit]]</f>
        <v>13500</v>
      </c>
      <c r="N3464" s="6">
        <v>9000</v>
      </c>
      <c r="O3464" s="46">
        <f>Tabla2[[#This Row],[Operating Profit]]/Tabla2[[#This Row],[Total Sales]]</f>
        <v>0.4</v>
      </c>
      <c r="P3464" s="1" t="s">
        <v>17</v>
      </c>
    </row>
    <row r="3465" spans="1:16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3" t="str">
        <f>IFERROR(LEFT(Tabla2[[#This Row],[Product]],FIND(" ",Tabla2[[#This Row],[Product]])-3),Tabla2[[#This Row],[Product]])</f>
        <v>Men</v>
      </c>
      <c r="I3465" s="6">
        <v>45</v>
      </c>
      <c r="J3465" s="4">
        <v>1250</v>
      </c>
      <c r="K3465" s="6">
        <f>Tabla2[[#This Row],[Price per Unit]]*Tabla2[[#This Row],[Units Sold]]</f>
        <v>56250</v>
      </c>
      <c r="L3465" s="52">
        <f>Tabla2[[#This Row],[Units Sold]]/Cálculos!$C$11</f>
        <v>5.0426385343913999E-5</v>
      </c>
      <c r="M3465" s="6">
        <f>Tabla2[[#This Row],[Total Sales]]-Tabla2[[#This Row],[Operating Profit]]</f>
        <v>39375</v>
      </c>
      <c r="N3465" s="6">
        <v>16875</v>
      </c>
      <c r="O3465" s="46">
        <f>Tabla2[[#This Row],[Operating Profit]]/Tabla2[[#This Row],[Total Sales]]</f>
        <v>0.3</v>
      </c>
      <c r="P3465" s="1" t="s">
        <v>17</v>
      </c>
    </row>
    <row r="3466" spans="1:16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3" t="str">
        <f>IFERROR(LEFT(Tabla2[[#This Row],[Product]],FIND(" ",Tabla2[[#This Row],[Product]])-3),Tabla2[[#This Row],[Product]])</f>
        <v>Women</v>
      </c>
      <c r="I3466" s="6">
        <v>35</v>
      </c>
      <c r="J3466" s="4">
        <v>2250</v>
      </c>
      <c r="K3466" s="6">
        <f>Tabla2[[#This Row],[Price per Unit]]*Tabla2[[#This Row],[Units Sold]]</f>
        <v>78750</v>
      </c>
      <c r="L3466" s="52">
        <f>Tabla2[[#This Row],[Units Sold]]/Cálculos!$C$11</f>
        <v>9.0767493619045195E-5</v>
      </c>
      <c r="M3466" s="6">
        <f>Tabla2[[#This Row],[Total Sales]]-Tabla2[[#This Row],[Operating Profit]]</f>
        <v>47250</v>
      </c>
      <c r="N3466" s="6">
        <v>31500</v>
      </c>
      <c r="O3466" s="46">
        <f>Tabla2[[#This Row],[Operating Profit]]/Tabla2[[#This Row],[Total Sales]]</f>
        <v>0.4</v>
      </c>
      <c r="P3466" s="1" t="s">
        <v>17</v>
      </c>
    </row>
    <row r="3467" spans="1:16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3" t="str">
        <f>IFERROR(LEFT(Tabla2[[#This Row],[Product]],FIND(" ",Tabla2[[#This Row],[Product]])-3),Tabla2[[#This Row],[Product]])</f>
        <v>Men</v>
      </c>
      <c r="I3467" s="6">
        <v>35</v>
      </c>
      <c r="J3467" s="4">
        <v>4750</v>
      </c>
      <c r="K3467" s="6">
        <f>Tabla2[[#This Row],[Price per Unit]]*Tabla2[[#This Row],[Units Sold]]</f>
        <v>166250</v>
      </c>
      <c r="L3467" s="52">
        <f>Tabla2[[#This Row],[Units Sold]]/Cálculos!$C$11</f>
        <v>1.9162026430687319E-4</v>
      </c>
      <c r="M3467" s="6">
        <f>Tabla2[[#This Row],[Total Sales]]-Tabla2[[#This Row],[Operating Profit]]</f>
        <v>108062.5</v>
      </c>
      <c r="N3467" s="6">
        <v>58187.499999999993</v>
      </c>
      <c r="O3467" s="46">
        <f>Tabla2[[#This Row],[Operating Profit]]/Tabla2[[#This Row],[Total Sales]]</f>
        <v>0.35</v>
      </c>
      <c r="P3467" s="1" t="s">
        <v>17</v>
      </c>
    </row>
    <row r="3468" spans="1:16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3" t="str">
        <f>IFERROR(LEFT(Tabla2[[#This Row],[Product]],FIND(" ",Tabla2[[#This Row],[Product]])-3),Tabla2[[#This Row],[Product]])</f>
        <v>Men</v>
      </c>
      <c r="I3468" s="6">
        <v>35</v>
      </c>
      <c r="J3468" s="4">
        <v>1750</v>
      </c>
      <c r="K3468" s="6">
        <f>Tabla2[[#This Row],[Price per Unit]]*Tabla2[[#This Row],[Units Sold]]</f>
        <v>61250</v>
      </c>
      <c r="L3468" s="52">
        <f>Tabla2[[#This Row],[Units Sold]]/Cálculos!$C$11</f>
        <v>7.0596939481479604E-5</v>
      </c>
      <c r="M3468" s="6">
        <f>Tabla2[[#This Row],[Total Sales]]-Tabla2[[#This Row],[Operating Profit]]</f>
        <v>39812.5</v>
      </c>
      <c r="N3468" s="6">
        <v>21437.5</v>
      </c>
      <c r="O3468" s="46">
        <f>Tabla2[[#This Row],[Operating Profit]]/Tabla2[[#This Row],[Total Sales]]</f>
        <v>0.35</v>
      </c>
      <c r="P3468" s="1" t="s">
        <v>17</v>
      </c>
    </row>
    <row r="3469" spans="1:16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3" t="str">
        <f>IFERROR(LEFT(Tabla2[[#This Row],[Product]],FIND(" ",Tabla2[[#This Row],[Product]])-3),Tabla2[[#This Row],[Product]])</f>
        <v>Women</v>
      </c>
      <c r="I3469" s="6">
        <v>25.000000000000007</v>
      </c>
      <c r="J3469" s="4">
        <v>1750</v>
      </c>
      <c r="K3469" s="6">
        <f>Tabla2[[#This Row],[Price per Unit]]*Tabla2[[#This Row],[Units Sold]]</f>
        <v>43750.000000000015</v>
      </c>
      <c r="L3469" s="52">
        <f>Tabla2[[#This Row],[Units Sold]]/Cálculos!$C$11</f>
        <v>7.0596939481479604E-5</v>
      </c>
      <c r="M3469" s="6">
        <f>Tabla2[[#This Row],[Total Sales]]-Tabla2[[#This Row],[Operating Profit]]</f>
        <v>26250.000000000007</v>
      </c>
      <c r="N3469" s="6">
        <v>17500.000000000007</v>
      </c>
      <c r="O3469" s="46">
        <f>Tabla2[[#This Row],[Operating Profit]]/Tabla2[[#This Row],[Total Sales]]</f>
        <v>0.4</v>
      </c>
      <c r="P3469" s="1" t="s">
        <v>17</v>
      </c>
    </row>
    <row r="3470" spans="1:16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3" t="str">
        <f>IFERROR(LEFT(Tabla2[[#This Row],[Product]],FIND(" ",Tabla2[[#This Row],[Product]])-3),Tabla2[[#This Row],[Product]])</f>
        <v>Women</v>
      </c>
      <c r="I3470" s="6">
        <v>30</v>
      </c>
      <c r="J3470" s="4">
        <v>1000</v>
      </c>
      <c r="K3470" s="6">
        <f>Tabla2[[#This Row],[Price per Unit]]*Tabla2[[#This Row],[Units Sold]]</f>
        <v>30000</v>
      </c>
      <c r="L3470" s="52">
        <f>Tabla2[[#This Row],[Units Sold]]/Cálculos!$C$11</f>
        <v>4.0341108275131196E-5</v>
      </c>
      <c r="M3470" s="6">
        <f>Tabla2[[#This Row],[Total Sales]]-Tabla2[[#This Row],[Operating Profit]]</f>
        <v>18000</v>
      </c>
      <c r="N3470" s="6">
        <v>12000</v>
      </c>
      <c r="O3470" s="46">
        <f>Tabla2[[#This Row],[Operating Profit]]/Tabla2[[#This Row],[Total Sales]]</f>
        <v>0.4</v>
      </c>
      <c r="P3470" s="1" t="s">
        <v>17</v>
      </c>
    </row>
    <row r="3471" spans="1:16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3" t="str">
        <f>IFERROR(LEFT(Tabla2[[#This Row],[Product]],FIND(" ",Tabla2[[#This Row],[Product]])-3),Tabla2[[#This Row],[Product]])</f>
        <v>Men</v>
      </c>
      <c r="I3471" s="6">
        <v>45</v>
      </c>
      <c r="J3471" s="4">
        <v>1000</v>
      </c>
      <c r="K3471" s="6">
        <f>Tabla2[[#This Row],[Price per Unit]]*Tabla2[[#This Row],[Units Sold]]</f>
        <v>45000</v>
      </c>
      <c r="L3471" s="52">
        <f>Tabla2[[#This Row],[Units Sold]]/Cálculos!$C$11</f>
        <v>4.0341108275131196E-5</v>
      </c>
      <c r="M3471" s="6">
        <f>Tabla2[[#This Row],[Total Sales]]-Tabla2[[#This Row],[Operating Profit]]</f>
        <v>31500</v>
      </c>
      <c r="N3471" s="6">
        <v>13500</v>
      </c>
      <c r="O3471" s="46">
        <f>Tabla2[[#This Row],[Operating Profit]]/Tabla2[[#This Row],[Total Sales]]</f>
        <v>0.3</v>
      </c>
      <c r="P3471" s="1" t="s">
        <v>17</v>
      </c>
    </row>
    <row r="3472" spans="1:16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3" t="str">
        <f>IFERROR(LEFT(Tabla2[[#This Row],[Product]],FIND(" ",Tabla2[[#This Row],[Product]])-3),Tabla2[[#This Row],[Product]])</f>
        <v>Women</v>
      </c>
      <c r="I3472" s="6">
        <v>35</v>
      </c>
      <c r="J3472" s="4">
        <v>2500</v>
      </c>
      <c r="K3472" s="6">
        <f>Tabla2[[#This Row],[Price per Unit]]*Tabla2[[#This Row],[Units Sold]]</f>
        <v>87500</v>
      </c>
      <c r="L3472" s="52">
        <f>Tabla2[[#This Row],[Units Sold]]/Cálculos!$C$11</f>
        <v>1.00852770687828E-4</v>
      </c>
      <c r="M3472" s="6">
        <f>Tabla2[[#This Row],[Total Sales]]-Tabla2[[#This Row],[Operating Profit]]</f>
        <v>52500</v>
      </c>
      <c r="N3472" s="6">
        <v>35000</v>
      </c>
      <c r="O3472" s="46">
        <f>Tabla2[[#This Row],[Operating Profit]]/Tabla2[[#This Row],[Total Sales]]</f>
        <v>0.4</v>
      </c>
      <c r="P3472" s="1" t="s">
        <v>17</v>
      </c>
    </row>
    <row r="3473" spans="1:16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3" t="str">
        <f>IFERROR(LEFT(Tabla2[[#This Row],[Product]],FIND(" ",Tabla2[[#This Row],[Product]])-3),Tabla2[[#This Row],[Product]])</f>
        <v>Men</v>
      </c>
      <c r="I3473" s="6">
        <v>49.999999999999993</v>
      </c>
      <c r="J3473" s="4">
        <v>5200</v>
      </c>
      <c r="K3473" s="6">
        <f>Tabla2[[#This Row],[Price per Unit]]*Tabla2[[#This Row],[Units Sold]]</f>
        <v>259999.99999999997</v>
      </c>
      <c r="L3473" s="52">
        <f>Tabla2[[#This Row],[Units Sold]]/Cálculos!$C$11</f>
        <v>2.0977376303068224E-4</v>
      </c>
      <c r="M3473" s="6">
        <f>Tabla2[[#This Row],[Total Sales]]-Tabla2[[#This Row],[Operating Profit]]</f>
        <v>169000</v>
      </c>
      <c r="N3473" s="6">
        <v>90999.999999999985</v>
      </c>
      <c r="O3473" s="46">
        <f>Tabla2[[#This Row],[Operating Profit]]/Tabla2[[#This Row],[Total Sales]]</f>
        <v>0.35</v>
      </c>
      <c r="P3473" s="1" t="s">
        <v>17</v>
      </c>
    </row>
    <row r="3474" spans="1:16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3" t="str">
        <f>IFERROR(LEFT(Tabla2[[#This Row],[Product]],FIND(" ",Tabla2[[#This Row],[Product]])-3),Tabla2[[#This Row],[Product]])</f>
        <v>Men</v>
      </c>
      <c r="I3474" s="6">
        <v>45</v>
      </c>
      <c r="J3474" s="4">
        <v>2250</v>
      </c>
      <c r="K3474" s="6">
        <f>Tabla2[[#This Row],[Price per Unit]]*Tabla2[[#This Row],[Units Sold]]</f>
        <v>101250</v>
      </c>
      <c r="L3474" s="52">
        <f>Tabla2[[#This Row],[Units Sold]]/Cálculos!$C$11</f>
        <v>9.0767493619045195E-5</v>
      </c>
      <c r="M3474" s="6">
        <f>Tabla2[[#This Row],[Total Sales]]-Tabla2[[#This Row],[Operating Profit]]</f>
        <v>65812.5</v>
      </c>
      <c r="N3474" s="6">
        <v>35437.5</v>
      </c>
      <c r="O3474" s="46">
        <f>Tabla2[[#This Row],[Operating Profit]]/Tabla2[[#This Row],[Total Sales]]</f>
        <v>0.35</v>
      </c>
      <c r="P3474" s="1" t="s">
        <v>17</v>
      </c>
    </row>
    <row r="3475" spans="1:16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3" t="str">
        <f>IFERROR(LEFT(Tabla2[[#This Row],[Product]],FIND(" ",Tabla2[[#This Row],[Product]])-3),Tabla2[[#This Row],[Product]])</f>
        <v>Women</v>
      </c>
      <c r="I3475" s="6">
        <v>40</v>
      </c>
      <c r="J3475" s="4">
        <v>2500</v>
      </c>
      <c r="K3475" s="6">
        <f>Tabla2[[#This Row],[Price per Unit]]*Tabla2[[#This Row],[Units Sold]]</f>
        <v>100000</v>
      </c>
      <c r="L3475" s="52">
        <f>Tabla2[[#This Row],[Units Sold]]/Cálculos!$C$11</f>
        <v>1.00852770687828E-4</v>
      </c>
      <c r="M3475" s="6">
        <f>Tabla2[[#This Row],[Total Sales]]-Tabla2[[#This Row],[Operating Profit]]</f>
        <v>60000</v>
      </c>
      <c r="N3475" s="6">
        <v>40000</v>
      </c>
      <c r="O3475" s="46">
        <f>Tabla2[[#This Row],[Operating Profit]]/Tabla2[[#This Row],[Total Sales]]</f>
        <v>0.4</v>
      </c>
      <c r="P3475" s="1" t="s">
        <v>17</v>
      </c>
    </row>
    <row r="3476" spans="1:16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3" t="str">
        <f>IFERROR(LEFT(Tabla2[[#This Row],[Product]],FIND(" ",Tabla2[[#This Row],[Product]])-3),Tabla2[[#This Row],[Product]])</f>
        <v>Women</v>
      </c>
      <c r="I3476" s="6">
        <v>40</v>
      </c>
      <c r="J3476" s="4">
        <v>2000</v>
      </c>
      <c r="K3476" s="6">
        <f>Tabla2[[#This Row],[Price per Unit]]*Tabla2[[#This Row],[Units Sold]]</f>
        <v>80000</v>
      </c>
      <c r="L3476" s="52">
        <f>Tabla2[[#This Row],[Units Sold]]/Cálculos!$C$11</f>
        <v>8.0682216550262393E-5</v>
      </c>
      <c r="M3476" s="6">
        <f>Tabla2[[#This Row],[Total Sales]]-Tabla2[[#This Row],[Operating Profit]]</f>
        <v>48000</v>
      </c>
      <c r="N3476" s="6">
        <v>32000</v>
      </c>
      <c r="O3476" s="46">
        <f>Tabla2[[#This Row],[Operating Profit]]/Tabla2[[#This Row],[Total Sales]]</f>
        <v>0.4</v>
      </c>
      <c r="P3476" s="1" t="s">
        <v>17</v>
      </c>
    </row>
    <row r="3477" spans="1:16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3" t="str">
        <f>IFERROR(LEFT(Tabla2[[#This Row],[Product]],FIND(" ",Tabla2[[#This Row],[Product]])-3),Tabla2[[#This Row],[Product]])</f>
        <v>Men</v>
      </c>
      <c r="I3477" s="6">
        <v>49.999999999999993</v>
      </c>
      <c r="J3477" s="4">
        <v>2250</v>
      </c>
      <c r="K3477" s="6">
        <f>Tabla2[[#This Row],[Price per Unit]]*Tabla2[[#This Row],[Units Sold]]</f>
        <v>112499.99999999999</v>
      </c>
      <c r="L3477" s="52">
        <f>Tabla2[[#This Row],[Units Sold]]/Cálculos!$C$11</f>
        <v>9.0767493619045195E-5</v>
      </c>
      <c r="M3477" s="6">
        <f>Tabla2[[#This Row],[Total Sales]]-Tabla2[[#This Row],[Operating Profit]]</f>
        <v>78750</v>
      </c>
      <c r="N3477" s="6">
        <v>33749.999999999993</v>
      </c>
      <c r="O3477" s="46">
        <f>Tabla2[[#This Row],[Operating Profit]]/Tabla2[[#This Row],[Total Sales]]</f>
        <v>0.3</v>
      </c>
      <c r="P3477" s="1" t="s">
        <v>17</v>
      </c>
    </row>
    <row r="3478" spans="1:16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3" t="str">
        <f>IFERROR(LEFT(Tabla2[[#This Row],[Product]],FIND(" ",Tabla2[[#This Row],[Product]])-3),Tabla2[[#This Row],[Product]])</f>
        <v>Women</v>
      </c>
      <c r="I3478" s="6">
        <v>54.999999999999993</v>
      </c>
      <c r="J3478" s="4">
        <v>3500</v>
      </c>
      <c r="K3478" s="6">
        <f>Tabla2[[#This Row],[Price per Unit]]*Tabla2[[#This Row],[Units Sold]]</f>
        <v>192499.99999999997</v>
      </c>
      <c r="L3478" s="52">
        <f>Tabla2[[#This Row],[Units Sold]]/Cálculos!$C$11</f>
        <v>1.4119387896295921E-4</v>
      </c>
      <c r="M3478" s="6">
        <f>Tabla2[[#This Row],[Total Sales]]-Tabla2[[#This Row],[Operating Profit]]</f>
        <v>115499.99999999999</v>
      </c>
      <c r="N3478" s="6">
        <v>76999.999999999985</v>
      </c>
      <c r="O3478" s="46">
        <f>Tabla2[[#This Row],[Operating Profit]]/Tabla2[[#This Row],[Total Sales]]</f>
        <v>0.39999999999999997</v>
      </c>
      <c r="P3478" s="1" t="s">
        <v>17</v>
      </c>
    </row>
    <row r="3479" spans="1:16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3" t="str">
        <f>IFERROR(LEFT(Tabla2[[#This Row],[Product]],FIND(" ",Tabla2[[#This Row],[Product]])-3),Tabla2[[#This Row],[Product]])</f>
        <v>Men</v>
      </c>
      <c r="I3479" s="6">
        <v>49.999999999999993</v>
      </c>
      <c r="J3479" s="4">
        <v>6000</v>
      </c>
      <c r="K3479" s="6">
        <f>Tabla2[[#This Row],[Price per Unit]]*Tabla2[[#This Row],[Units Sold]]</f>
        <v>299999.99999999994</v>
      </c>
      <c r="L3479" s="52">
        <f>Tabla2[[#This Row],[Units Sold]]/Cálculos!$C$11</f>
        <v>2.4204664965078721E-4</v>
      </c>
      <c r="M3479" s="6">
        <f>Tabla2[[#This Row],[Total Sales]]-Tabla2[[#This Row],[Operating Profit]]</f>
        <v>194999.99999999997</v>
      </c>
      <c r="N3479" s="6">
        <v>104999.99999999997</v>
      </c>
      <c r="O3479" s="46">
        <f>Tabla2[[#This Row],[Operating Profit]]/Tabla2[[#This Row],[Total Sales]]</f>
        <v>0.35</v>
      </c>
      <c r="P3479" s="1" t="s">
        <v>17</v>
      </c>
    </row>
    <row r="3480" spans="1:16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3" t="str">
        <f>IFERROR(LEFT(Tabla2[[#This Row],[Product]],FIND(" ",Tabla2[[#This Row],[Product]])-3),Tabla2[[#This Row],[Product]])</f>
        <v>Men</v>
      </c>
      <c r="I3480" s="6">
        <v>45</v>
      </c>
      <c r="J3480" s="4">
        <v>3500</v>
      </c>
      <c r="K3480" s="6">
        <f>Tabla2[[#This Row],[Price per Unit]]*Tabla2[[#This Row],[Units Sold]]</f>
        <v>157500</v>
      </c>
      <c r="L3480" s="52">
        <f>Tabla2[[#This Row],[Units Sold]]/Cálculos!$C$11</f>
        <v>1.4119387896295921E-4</v>
      </c>
      <c r="M3480" s="6">
        <f>Tabla2[[#This Row],[Total Sales]]-Tabla2[[#This Row],[Operating Profit]]</f>
        <v>102375</v>
      </c>
      <c r="N3480" s="6">
        <v>55125</v>
      </c>
      <c r="O3480" s="46">
        <f>Tabla2[[#This Row],[Operating Profit]]/Tabla2[[#This Row],[Total Sales]]</f>
        <v>0.35</v>
      </c>
      <c r="P3480" s="1" t="s">
        <v>17</v>
      </c>
    </row>
    <row r="3481" spans="1:16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3" t="str">
        <f>IFERROR(LEFT(Tabla2[[#This Row],[Product]],FIND(" ",Tabla2[[#This Row],[Product]])-3),Tabla2[[#This Row],[Product]])</f>
        <v>Women</v>
      </c>
      <c r="I3481" s="6">
        <v>40</v>
      </c>
      <c r="J3481" s="4">
        <v>2750</v>
      </c>
      <c r="K3481" s="6">
        <f>Tabla2[[#This Row],[Price per Unit]]*Tabla2[[#This Row],[Units Sold]]</f>
        <v>110000</v>
      </c>
      <c r="L3481" s="52">
        <f>Tabla2[[#This Row],[Units Sold]]/Cálculos!$C$11</f>
        <v>1.109380477566108E-4</v>
      </c>
      <c r="M3481" s="6">
        <f>Tabla2[[#This Row],[Total Sales]]-Tabla2[[#This Row],[Operating Profit]]</f>
        <v>66000</v>
      </c>
      <c r="N3481" s="6">
        <v>44000</v>
      </c>
      <c r="O3481" s="46">
        <f>Tabla2[[#This Row],[Operating Profit]]/Tabla2[[#This Row],[Total Sales]]</f>
        <v>0.4</v>
      </c>
      <c r="P3481" s="1" t="s">
        <v>17</v>
      </c>
    </row>
    <row r="3482" spans="1:16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3" t="str">
        <f>IFERROR(LEFT(Tabla2[[#This Row],[Product]],FIND(" ",Tabla2[[#This Row],[Product]])-3),Tabla2[[#This Row],[Product]])</f>
        <v>Women</v>
      </c>
      <c r="I3482" s="6">
        <v>40</v>
      </c>
      <c r="J3482" s="4">
        <v>2500</v>
      </c>
      <c r="K3482" s="6">
        <f>Tabla2[[#This Row],[Price per Unit]]*Tabla2[[#This Row],[Units Sold]]</f>
        <v>100000</v>
      </c>
      <c r="L3482" s="52">
        <f>Tabla2[[#This Row],[Units Sold]]/Cálculos!$C$11</f>
        <v>1.00852770687828E-4</v>
      </c>
      <c r="M3482" s="6">
        <f>Tabla2[[#This Row],[Total Sales]]-Tabla2[[#This Row],[Operating Profit]]</f>
        <v>60000</v>
      </c>
      <c r="N3482" s="6">
        <v>40000</v>
      </c>
      <c r="O3482" s="46">
        <f>Tabla2[[#This Row],[Operating Profit]]/Tabla2[[#This Row],[Total Sales]]</f>
        <v>0.4</v>
      </c>
      <c r="P3482" s="1" t="s">
        <v>17</v>
      </c>
    </row>
    <row r="3483" spans="1:16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3" t="str">
        <f>IFERROR(LEFT(Tabla2[[#This Row],[Product]],FIND(" ",Tabla2[[#This Row],[Product]])-3),Tabla2[[#This Row],[Product]])</f>
        <v>Men</v>
      </c>
      <c r="I3483" s="6">
        <v>49.999999999999993</v>
      </c>
      <c r="J3483" s="4">
        <v>2500</v>
      </c>
      <c r="K3483" s="6">
        <f>Tabla2[[#This Row],[Price per Unit]]*Tabla2[[#This Row],[Units Sold]]</f>
        <v>124999.99999999999</v>
      </c>
      <c r="L3483" s="52">
        <f>Tabla2[[#This Row],[Units Sold]]/Cálculos!$C$11</f>
        <v>1.00852770687828E-4</v>
      </c>
      <c r="M3483" s="6">
        <f>Tabla2[[#This Row],[Total Sales]]-Tabla2[[#This Row],[Operating Profit]]</f>
        <v>87500</v>
      </c>
      <c r="N3483" s="6">
        <v>37499.999999999993</v>
      </c>
      <c r="O3483" s="46">
        <f>Tabla2[[#This Row],[Operating Profit]]/Tabla2[[#This Row],[Total Sales]]</f>
        <v>0.3</v>
      </c>
      <c r="P3483" s="1" t="s">
        <v>17</v>
      </c>
    </row>
    <row r="3484" spans="1:16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3" t="str">
        <f>IFERROR(LEFT(Tabla2[[#This Row],[Product]],FIND(" ",Tabla2[[#This Row],[Product]])-3),Tabla2[[#This Row],[Product]])</f>
        <v>Women</v>
      </c>
      <c r="I3484" s="6">
        <v>54.999999999999993</v>
      </c>
      <c r="J3484" s="4">
        <v>4000</v>
      </c>
      <c r="K3484" s="6">
        <f>Tabla2[[#This Row],[Price per Unit]]*Tabla2[[#This Row],[Units Sold]]</f>
        <v>219999.99999999997</v>
      </c>
      <c r="L3484" s="52">
        <f>Tabla2[[#This Row],[Units Sold]]/Cálculos!$C$11</f>
        <v>1.6136443310052479E-4</v>
      </c>
      <c r="M3484" s="6">
        <f>Tabla2[[#This Row],[Total Sales]]-Tabla2[[#This Row],[Operating Profit]]</f>
        <v>131999.99999999997</v>
      </c>
      <c r="N3484" s="6">
        <v>88000</v>
      </c>
      <c r="O3484" s="46">
        <f>Tabla2[[#This Row],[Operating Profit]]/Tabla2[[#This Row],[Total Sales]]</f>
        <v>0.40000000000000008</v>
      </c>
      <c r="P3484" s="1" t="s">
        <v>17</v>
      </c>
    </row>
    <row r="3485" spans="1:16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3" t="str">
        <f>IFERROR(LEFT(Tabla2[[#This Row],[Product]],FIND(" ",Tabla2[[#This Row],[Product]])-3),Tabla2[[#This Row],[Product]])</f>
        <v>Men</v>
      </c>
      <c r="I3485" s="6">
        <v>49.999999999999993</v>
      </c>
      <c r="J3485" s="4">
        <v>6250</v>
      </c>
      <c r="K3485" s="6">
        <f>Tabla2[[#This Row],[Price per Unit]]*Tabla2[[#This Row],[Units Sold]]</f>
        <v>312499.99999999994</v>
      </c>
      <c r="L3485" s="52">
        <f>Tabla2[[#This Row],[Units Sold]]/Cálculos!$C$11</f>
        <v>2.5213192671957001E-4</v>
      </c>
      <c r="M3485" s="6">
        <f>Tabla2[[#This Row],[Total Sales]]-Tabla2[[#This Row],[Operating Profit]]</f>
        <v>203124.99999999997</v>
      </c>
      <c r="N3485" s="6">
        <v>109374.99999999997</v>
      </c>
      <c r="O3485" s="46">
        <f>Tabla2[[#This Row],[Operating Profit]]/Tabla2[[#This Row],[Total Sales]]</f>
        <v>0.35</v>
      </c>
      <c r="P3485" s="1" t="s">
        <v>17</v>
      </c>
    </row>
    <row r="3486" spans="1:16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3" t="str">
        <f>IFERROR(LEFT(Tabla2[[#This Row],[Product]],FIND(" ",Tabla2[[#This Row],[Product]])-3),Tabla2[[#This Row],[Product]])</f>
        <v>Men</v>
      </c>
      <c r="I3486" s="6">
        <v>45</v>
      </c>
      <c r="J3486" s="4">
        <v>3750</v>
      </c>
      <c r="K3486" s="6">
        <f>Tabla2[[#This Row],[Price per Unit]]*Tabla2[[#This Row],[Units Sold]]</f>
        <v>168750</v>
      </c>
      <c r="L3486" s="52">
        <f>Tabla2[[#This Row],[Units Sold]]/Cálculos!$C$11</f>
        <v>1.5127915603174201E-4</v>
      </c>
      <c r="M3486" s="6">
        <f>Tabla2[[#This Row],[Total Sales]]-Tabla2[[#This Row],[Operating Profit]]</f>
        <v>109687.5</v>
      </c>
      <c r="N3486" s="6">
        <v>59062.499999999993</v>
      </c>
      <c r="O3486" s="46">
        <f>Tabla2[[#This Row],[Operating Profit]]/Tabla2[[#This Row],[Total Sales]]</f>
        <v>0.35</v>
      </c>
      <c r="P3486" s="1" t="s">
        <v>17</v>
      </c>
    </row>
    <row r="3487" spans="1:16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3" t="str">
        <f>IFERROR(LEFT(Tabla2[[#This Row],[Product]],FIND(" ",Tabla2[[#This Row],[Product]])-3),Tabla2[[#This Row],[Product]])</f>
        <v>Women</v>
      </c>
      <c r="I3487" s="6">
        <v>40</v>
      </c>
      <c r="J3487" s="4">
        <v>3000</v>
      </c>
      <c r="K3487" s="6">
        <f>Tabla2[[#This Row],[Price per Unit]]*Tabla2[[#This Row],[Units Sold]]</f>
        <v>120000</v>
      </c>
      <c r="L3487" s="52">
        <f>Tabla2[[#This Row],[Units Sold]]/Cálculos!$C$11</f>
        <v>1.210233248253936E-4</v>
      </c>
      <c r="M3487" s="6">
        <f>Tabla2[[#This Row],[Total Sales]]-Tabla2[[#This Row],[Operating Profit]]</f>
        <v>72000</v>
      </c>
      <c r="N3487" s="6">
        <v>48000</v>
      </c>
      <c r="O3487" s="46">
        <f>Tabla2[[#This Row],[Operating Profit]]/Tabla2[[#This Row],[Total Sales]]</f>
        <v>0.4</v>
      </c>
      <c r="P3487" s="1" t="s">
        <v>17</v>
      </c>
    </row>
    <row r="3488" spans="1:16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3" t="str">
        <f>IFERROR(LEFT(Tabla2[[#This Row],[Product]],FIND(" ",Tabla2[[#This Row],[Product]])-3),Tabla2[[#This Row],[Product]])</f>
        <v>Women</v>
      </c>
      <c r="I3488" s="6">
        <v>40</v>
      </c>
      <c r="J3488" s="4">
        <v>2500</v>
      </c>
      <c r="K3488" s="6">
        <f>Tabla2[[#This Row],[Price per Unit]]*Tabla2[[#This Row],[Units Sold]]</f>
        <v>100000</v>
      </c>
      <c r="L3488" s="52">
        <f>Tabla2[[#This Row],[Units Sold]]/Cálculos!$C$11</f>
        <v>1.00852770687828E-4</v>
      </c>
      <c r="M3488" s="6">
        <f>Tabla2[[#This Row],[Total Sales]]-Tabla2[[#This Row],[Operating Profit]]</f>
        <v>60000</v>
      </c>
      <c r="N3488" s="6">
        <v>40000</v>
      </c>
      <c r="O3488" s="46">
        <f>Tabla2[[#This Row],[Operating Profit]]/Tabla2[[#This Row],[Total Sales]]</f>
        <v>0.4</v>
      </c>
      <c r="P3488" s="1" t="s">
        <v>17</v>
      </c>
    </row>
    <row r="3489" spans="1:16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3" t="str">
        <f>IFERROR(LEFT(Tabla2[[#This Row],[Product]],FIND(" ",Tabla2[[#This Row],[Product]])-3),Tabla2[[#This Row],[Product]])</f>
        <v>Men</v>
      </c>
      <c r="I3489" s="6">
        <v>49.999999999999993</v>
      </c>
      <c r="J3489" s="4">
        <v>2750</v>
      </c>
      <c r="K3489" s="6">
        <f>Tabla2[[#This Row],[Price per Unit]]*Tabla2[[#This Row],[Units Sold]]</f>
        <v>137499.99999999997</v>
      </c>
      <c r="L3489" s="52">
        <f>Tabla2[[#This Row],[Units Sold]]/Cálculos!$C$11</f>
        <v>1.109380477566108E-4</v>
      </c>
      <c r="M3489" s="6">
        <f>Tabla2[[#This Row],[Total Sales]]-Tabla2[[#This Row],[Operating Profit]]</f>
        <v>96249.999999999971</v>
      </c>
      <c r="N3489" s="6">
        <v>41249.999999999993</v>
      </c>
      <c r="O3489" s="46">
        <f>Tabla2[[#This Row],[Operating Profit]]/Tabla2[[#This Row],[Total Sales]]</f>
        <v>0.3</v>
      </c>
      <c r="P3489" s="1" t="s">
        <v>17</v>
      </c>
    </row>
    <row r="3490" spans="1:16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3" t="str">
        <f>IFERROR(LEFT(Tabla2[[#This Row],[Product]],FIND(" ",Tabla2[[#This Row],[Product]])-3),Tabla2[[#This Row],[Product]])</f>
        <v>Women</v>
      </c>
      <c r="I3490" s="6">
        <v>54.999999999999993</v>
      </c>
      <c r="J3490" s="4">
        <v>4500</v>
      </c>
      <c r="K3490" s="6">
        <f>Tabla2[[#This Row],[Price per Unit]]*Tabla2[[#This Row],[Units Sold]]</f>
        <v>247499.99999999997</v>
      </c>
      <c r="L3490" s="52">
        <f>Tabla2[[#This Row],[Units Sold]]/Cálculos!$C$11</f>
        <v>1.8153498723809039E-4</v>
      </c>
      <c r="M3490" s="6">
        <f>Tabla2[[#This Row],[Total Sales]]-Tabla2[[#This Row],[Operating Profit]]</f>
        <v>148499.99999999997</v>
      </c>
      <c r="N3490" s="6">
        <v>99000</v>
      </c>
      <c r="O3490" s="46">
        <f>Tabla2[[#This Row],[Operating Profit]]/Tabla2[[#This Row],[Total Sales]]</f>
        <v>0.4</v>
      </c>
      <c r="P3490" s="1" t="s">
        <v>17</v>
      </c>
    </row>
    <row r="3491" spans="1:16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3" t="str">
        <f>IFERROR(LEFT(Tabla2[[#This Row],[Product]],FIND(" ",Tabla2[[#This Row],[Product]])-3),Tabla2[[#This Row],[Product]])</f>
        <v>Men</v>
      </c>
      <c r="I3491" s="6">
        <v>49.999999999999993</v>
      </c>
      <c r="J3491" s="4">
        <v>6000</v>
      </c>
      <c r="K3491" s="6">
        <f>Tabla2[[#This Row],[Price per Unit]]*Tabla2[[#This Row],[Units Sold]]</f>
        <v>299999.99999999994</v>
      </c>
      <c r="L3491" s="52">
        <f>Tabla2[[#This Row],[Units Sold]]/Cálculos!$C$11</f>
        <v>2.4204664965078721E-4</v>
      </c>
      <c r="M3491" s="6">
        <f>Tabla2[[#This Row],[Total Sales]]-Tabla2[[#This Row],[Operating Profit]]</f>
        <v>194999.99999999997</v>
      </c>
      <c r="N3491" s="6">
        <v>104999.99999999997</v>
      </c>
      <c r="O3491" s="46">
        <f>Tabla2[[#This Row],[Operating Profit]]/Tabla2[[#This Row],[Total Sales]]</f>
        <v>0.35</v>
      </c>
      <c r="P3491" s="1" t="s">
        <v>17</v>
      </c>
    </row>
    <row r="3492" spans="1:16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3" t="str">
        <f>IFERROR(LEFT(Tabla2[[#This Row],[Product]],FIND(" ",Tabla2[[#This Row],[Product]])-3),Tabla2[[#This Row],[Product]])</f>
        <v>Men</v>
      </c>
      <c r="I3492" s="6">
        <v>45</v>
      </c>
      <c r="J3492" s="4">
        <v>3750</v>
      </c>
      <c r="K3492" s="6">
        <f>Tabla2[[#This Row],[Price per Unit]]*Tabla2[[#This Row],[Units Sold]]</f>
        <v>168750</v>
      </c>
      <c r="L3492" s="52">
        <f>Tabla2[[#This Row],[Units Sold]]/Cálculos!$C$11</f>
        <v>1.5127915603174201E-4</v>
      </c>
      <c r="M3492" s="6">
        <f>Tabla2[[#This Row],[Total Sales]]-Tabla2[[#This Row],[Operating Profit]]</f>
        <v>109687.5</v>
      </c>
      <c r="N3492" s="6">
        <v>59062.499999999993</v>
      </c>
      <c r="O3492" s="46">
        <f>Tabla2[[#This Row],[Operating Profit]]/Tabla2[[#This Row],[Total Sales]]</f>
        <v>0.35</v>
      </c>
      <c r="P3492" s="1" t="s">
        <v>17</v>
      </c>
    </row>
    <row r="3493" spans="1:16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3" t="str">
        <f>IFERROR(LEFT(Tabla2[[#This Row],[Product]],FIND(" ",Tabla2[[#This Row],[Product]])-3),Tabla2[[#This Row],[Product]])</f>
        <v>Women</v>
      </c>
      <c r="I3493" s="6">
        <v>40</v>
      </c>
      <c r="J3493" s="4">
        <v>3000</v>
      </c>
      <c r="K3493" s="6">
        <f>Tabla2[[#This Row],[Price per Unit]]*Tabla2[[#This Row],[Units Sold]]</f>
        <v>120000</v>
      </c>
      <c r="L3493" s="52">
        <f>Tabla2[[#This Row],[Units Sold]]/Cálculos!$C$11</f>
        <v>1.210233248253936E-4</v>
      </c>
      <c r="M3493" s="6">
        <f>Tabla2[[#This Row],[Total Sales]]-Tabla2[[#This Row],[Operating Profit]]</f>
        <v>72000</v>
      </c>
      <c r="N3493" s="6">
        <v>48000</v>
      </c>
      <c r="O3493" s="46">
        <f>Tabla2[[#This Row],[Operating Profit]]/Tabla2[[#This Row],[Total Sales]]</f>
        <v>0.4</v>
      </c>
      <c r="P3493" s="1" t="s">
        <v>17</v>
      </c>
    </row>
    <row r="3494" spans="1:16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3" t="str">
        <f>IFERROR(LEFT(Tabla2[[#This Row],[Product]],FIND(" ",Tabla2[[#This Row],[Product]])-3),Tabla2[[#This Row],[Product]])</f>
        <v>Women</v>
      </c>
      <c r="I3494" s="6">
        <v>40</v>
      </c>
      <c r="J3494" s="4">
        <v>2000</v>
      </c>
      <c r="K3494" s="6">
        <f>Tabla2[[#This Row],[Price per Unit]]*Tabla2[[#This Row],[Units Sold]]</f>
        <v>80000</v>
      </c>
      <c r="L3494" s="52">
        <f>Tabla2[[#This Row],[Units Sold]]/Cálculos!$C$11</f>
        <v>8.0682216550262393E-5</v>
      </c>
      <c r="M3494" s="6">
        <f>Tabla2[[#This Row],[Total Sales]]-Tabla2[[#This Row],[Operating Profit]]</f>
        <v>48000</v>
      </c>
      <c r="N3494" s="6">
        <v>32000</v>
      </c>
      <c r="O3494" s="46">
        <f>Tabla2[[#This Row],[Operating Profit]]/Tabla2[[#This Row],[Total Sales]]</f>
        <v>0.4</v>
      </c>
      <c r="P3494" s="1" t="s">
        <v>17</v>
      </c>
    </row>
    <row r="3495" spans="1:16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3" t="str">
        <f>IFERROR(LEFT(Tabla2[[#This Row],[Product]],FIND(" ",Tabla2[[#This Row],[Product]])-3),Tabla2[[#This Row],[Product]])</f>
        <v>Men</v>
      </c>
      <c r="I3495" s="6">
        <v>49.999999999999993</v>
      </c>
      <c r="J3495" s="4">
        <v>1750</v>
      </c>
      <c r="K3495" s="6">
        <f>Tabla2[[#This Row],[Price per Unit]]*Tabla2[[#This Row],[Units Sold]]</f>
        <v>87499.999999999985</v>
      </c>
      <c r="L3495" s="52">
        <f>Tabla2[[#This Row],[Units Sold]]/Cálculos!$C$11</f>
        <v>7.0596939481479604E-5</v>
      </c>
      <c r="M3495" s="6">
        <f>Tabla2[[#This Row],[Total Sales]]-Tabla2[[#This Row],[Operating Profit]]</f>
        <v>61249.999999999985</v>
      </c>
      <c r="N3495" s="6">
        <v>26249.999999999996</v>
      </c>
      <c r="O3495" s="46">
        <f>Tabla2[[#This Row],[Operating Profit]]/Tabla2[[#This Row],[Total Sales]]</f>
        <v>0.3</v>
      </c>
      <c r="P3495" s="1" t="s">
        <v>17</v>
      </c>
    </row>
    <row r="3496" spans="1:16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3" t="str">
        <f>IFERROR(LEFT(Tabla2[[#This Row],[Product]],FIND(" ",Tabla2[[#This Row],[Product]])-3),Tabla2[[#This Row],[Product]])</f>
        <v>Women</v>
      </c>
      <c r="I3496" s="6">
        <v>54.999999999999993</v>
      </c>
      <c r="J3496" s="4">
        <v>3500</v>
      </c>
      <c r="K3496" s="6">
        <f>Tabla2[[#This Row],[Price per Unit]]*Tabla2[[#This Row],[Units Sold]]</f>
        <v>192499.99999999997</v>
      </c>
      <c r="L3496" s="52">
        <f>Tabla2[[#This Row],[Units Sold]]/Cálculos!$C$11</f>
        <v>1.4119387896295921E-4</v>
      </c>
      <c r="M3496" s="6">
        <f>Tabla2[[#This Row],[Total Sales]]-Tabla2[[#This Row],[Operating Profit]]</f>
        <v>115499.99999999999</v>
      </c>
      <c r="N3496" s="6">
        <v>76999.999999999985</v>
      </c>
      <c r="O3496" s="46">
        <f>Tabla2[[#This Row],[Operating Profit]]/Tabla2[[#This Row],[Total Sales]]</f>
        <v>0.39999999999999997</v>
      </c>
      <c r="P3496" s="1" t="s">
        <v>17</v>
      </c>
    </row>
    <row r="3497" spans="1:16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3" t="str">
        <f>IFERROR(LEFT(Tabla2[[#This Row],[Product]],FIND(" ",Tabla2[[#This Row],[Product]])-3),Tabla2[[#This Row],[Product]])</f>
        <v>Men</v>
      </c>
      <c r="I3497" s="6">
        <v>49.999999999999993</v>
      </c>
      <c r="J3497" s="4">
        <v>4750</v>
      </c>
      <c r="K3497" s="6">
        <f>Tabla2[[#This Row],[Price per Unit]]*Tabla2[[#This Row],[Units Sold]]</f>
        <v>237499.99999999997</v>
      </c>
      <c r="L3497" s="52">
        <f>Tabla2[[#This Row],[Units Sold]]/Cálculos!$C$11</f>
        <v>1.9162026430687319E-4</v>
      </c>
      <c r="M3497" s="6">
        <f>Tabla2[[#This Row],[Total Sales]]-Tabla2[[#This Row],[Operating Profit]]</f>
        <v>154375</v>
      </c>
      <c r="N3497" s="6">
        <v>83124.999999999985</v>
      </c>
      <c r="O3497" s="46">
        <f>Tabla2[[#This Row],[Operating Profit]]/Tabla2[[#This Row],[Total Sales]]</f>
        <v>0.35</v>
      </c>
      <c r="P3497" s="1" t="s">
        <v>17</v>
      </c>
    </row>
    <row r="3498" spans="1:16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3" t="str">
        <f>IFERROR(LEFT(Tabla2[[#This Row],[Product]],FIND(" ",Tabla2[[#This Row],[Product]])-3),Tabla2[[#This Row],[Product]])</f>
        <v>Men</v>
      </c>
      <c r="I3498" s="6">
        <v>45</v>
      </c>
      <c r="J3498" s="4">
        <v>2750</v>
      </c>
      <c r="K3498" s="6">
        <f>Tabla2[[#This Row],[Price per Unit]]*Tabla2[[#This Row],[Units Sold]]</f>
        <v>123750</v>
      </c>
      <c r="L3498" s="52">
        <f>Tabla2[[#This Row],[Units Sold]]/Cálculos!$C$11</f>
        <v>1.109380477566108E-4</v>
      </c>
      <c r="M3498" s="6">
        <f>Tabla2[[#This Row],[Total Sales]]-Tabla2[[#This Row],[Operating Profit]]</f>
        <v>80437.5</v>
      </c>
      <c r="N3498" s="6">
        <v>43312.5</v>
      </c>
      <c r="O3498" s="46">
        <f>Tabla2[[#This Row],[Operating Profit]]/Tabla2[[#This Row],[Total Sales]]</f>
        <v>0.35</v>
      </c>
      <c r="P3498" s="1" t="s">
        <v>17</v>
      </c>
    </row>
    <row r="3499" spans="1:16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3" t="str">
        <f>IFERROR(LEFT(Tabla2[[#This Row],[Product]],FIND(" ",Tabla2[[#This Row],[Product]])-3),Tabla2[[#This Row],[Product]])</f>
        <v>Women</v>
      </c>
      <c r="I3499" s="6">
        <v>40</v>
      </c>
      <c r="J3499" s="4">
        <v>1750</v>
      </c>
      <c r="K3499" s="6">
        <f>Tabla2[[#This Row],[Price per Unit]]*Tabla2[[#This Row],[Units Sold]]</f>
        <v>70000</v>
      </c>
      <c r="L3499" s="52">
        <f>Tabla2[[#This Row],[Units Sold]]/Cálculos!$C$11</f>
        <v>7.0596939481479604E-5</v>
      </c>
      <c r="M3499" s="6">
        <f>Tabla2[[#This Row],[Total Sales]]-Tabla2[[#This Row],[Operating Profit]]</f>
        <v>42000</v>
      </c>
      <c r="N3499" s="6">
        <v>28000</v>
      </c>
      <c r="O3499" s="46">
        <f>Tabla2[[#This Row],[Operating Profit]]/Tabla2[[#This Row],[Total Sales]]</f>
        <v>0.4</v>
      </c>
      <c r="P3499" s="1" t="s">
        <v>17</v>
      </c>
    </row>
    <row r="3500" spans="1:16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3" t="str">
        <f>IFERROR(LEFT(Tabla2[[#This Row],[Product]],FIND(" ",Tabla2[[#This Row],[Product]])-3),Tabla2[[#This Row],[Product]])</f>
        <v>Women</v>
      </c>
      <c r="I3500" s="6">
        <v>40</v>
      </c>
      <c r="J3500" s="4">
        <v>1500</v>
      </c>
      <c r="K3500" s="6">
        <f>Tabla2[[#This Row],[Price per Unit]]*Tabla2[[#This Row],[Units Sold]]</f>
        <v>60000</v>
      </c>
      <c r="L3500" s="52">
        <f>Tabla2[[#This Row],[Units Sold]]/Cálculos!$C$11</f>
        <v>6.0511662412696801E-5</v>
      </c>
      <c r="M3500" s="6">
        <f>Tabla2[[#This Row],[Total Sales]]-Tabla2[[#This Row],[Operating Profit]]</f>
        <v>36000</v>
      </c>
      <c r="N3500" s="6">
        <v>24000</v>
      </c>
      <c r="O3500" s="46">
        <f>Tabla2[[#This Row],[Operating Profit]]/Tabla2[[#This Row],[Total Sales]]</f>
        <v>0.4</v>
      </c>
      <c r="P3500" s="1" t="s">
        <v>17</v>
      </c>
    </row>
    <row r="3501" spans="1:16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3" t="str">
        <f>IFERROR(LEFT(Tabla2[[#This Row],[Product]],FIND(" ",Tabla2[[#This Row],[Product]])-3),Tabla2[[#This Row],[Product]])</f>
        <v>Men</v>
      </c>
      <c r="I3501" s="6">
        <v>49.999999999999993</v>
      </c>
      <c r="J3501" s="4">
        <v>1500</v>
      </c>
      <c r="K3501" s="6">
        <f>Tabla2[[#This Row],[Price per Unit]]*Tabla2[[#This Row],[Units Sold]]</f>
        <v>74999.999999999985</v>
      </c>
      <c r="L3501" s="52">
        <f>Tabla2[[#This Row],[Units Sold]]/Cálculos!$C$11</f>
        <v>6.0511662412696801E-5</v>
      </c>
      <c r="M3501" s="6">
        <f>Tabla2[[#This Row],[Total Sales]]-Tabla2[[#This Row],[Operating Profit]]</f>
        <v>52499.999999999985</v>
      </c>
      <c r="N3501" s="6">
        <v>22499.999999999996</v>
      </c>
      <c r="O3501" s="46">
        <f>Tabla2[[#This Row],[Operating Profit]]/Tabla2[[#This Row],[Total Sales]]</f>
        <v>0.3</v>
      </c>
      <c r="P3501" s="1" t="s">
        <v>17</v>
      </c>
    </row>
    <row r="3502" spans="1:16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3" t="str">
        <f>IFERROR(LEFT(Tabla2[[#This Row],[Product]],FIND(" ",Tabla2[[#This Row],[Product]])-3),Tabla2[[#This Row],[Product]])</f>
        <v>Women</v>
      </c>
      <c r="I3502" s="6">
        <v>54.999999999999993</v>
      </c>
      <c r="J3502" s="4">
        <v>2500</v>
      </c>
      <c r="K3502" s="6">
        <f>Tabla2[[#This Row],[Price per Unit]]*Tabla2[[#This Row],[Units Sold]]</f>
        <v>137499.99999999997</v>
      </c>
      <c r="L3502" s="52">
        <f>Tabla2[[#This Row],[Units Sold]]/Cálculos!$C$11</f>
        <v>1.00852770687828E-4</v>
      </c>
      <c r="M3502" s="6">
        <f>Tabla2[[#This Row],[Total Sales]]-Tabla2[[#This Row],[Operating Profit]]</f>
        <v>82499.999999999971</v>
      </c>
      <c r="N3502" s="6">
        <v>54999.999999999993</v>
      </c>
      <c r="O3502" s="46">
        <f>Tabla2[[#This Row],[Operating Profit]]/Tabla2[[#This Row],[Total Sales]]</f>
        <v>0.4</v>
      </c>
      <c r="P3502" s="1" t="s">
        <v>17</v>
      </c>
    </row>
    <row r="3503" spans="1:16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3" t="str">
        <f>IFERROR(LEFT(Tabla2[[#This Row],[Product]],FIND(" ",Tabla2[[#This Row],[Product]])-3),Tabla2[[#This Row],[Product]])</f>
        <v>Men</v>
      </c>
      <c r="I3503" s="6">
        <v>54.999999999999993</v>
      </c>
      <c r="J3503" s="4">
        <v>4250</v>
      </c>
      <c r="K3503" s="6">
        <f>Tabla2[[#This Row],[Price per Unit]]*Tabla2[[#This Row],[Units Sold]]</f>
        <v>233749.99999999997</v>
      </c>
      <c r="L3503" s="52">
        <f>Tabla2[[#This Row],[Units Sold]]/Cálculos!$C$11</f>
        <v>1.7144971016930759E-4</v>
      </c>
      <c r="M3503" s="6">
        <f>Tabla2[[#This Row],[Total Sales]]-Tabla2[[#This Row],[Operating Profit]]</f>
        <v>151937.5</v>
      </c>
      <c r="N3503" s="6">
        <v>81812.499999999985</v>
      </c>
      <c r="O3503" s="46">
        <f>Tabla2[[#This Row],[Operating Profit]]/Tabla2[[#This Row],[Total Sales]]</f>
        <v>0.35</v>
      </c>
      <c r="P3503" s="1" t="s">
        <v>17</v>
      </c>
    </row>
    <row r="3504" spans="1:16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3" t="str">
        <f>IFERROR(LEFT(Tabla2[[#This Row],[Product]],FIND(" ",Tabla2[[#This Row],[Product]])-3),Tabla2[[#This Row],[Product]])</f>
        <v>Men</v>
      </c>
      <c r="I3504" s="6">
        <v>50</v>
      </c>
      <c r="J3504" s="4">
        <v>2500</v>
      </c>
      <c r="K3504" s="6">
        <f>Tabla2[[#This Row],[Price per Unit]]*Tabla2[[#This Row],[Units Sold]]</f>
        <v>125000</v>
      </c>
      <c r="L3504" s="52">
        <f>Tabla2[[#This Row],[Units Sold]]/Cálculos!$C$11</f>
        <v>1.00852770687828E-4</v>
      </c>
      <c r="M3504" s="6">
        <f>Tabla2[[#This Row],[Total Sales]]-Tabla2[[#This Row],[Operating Profit]]</f>
        <v>81250</v>
      </c>
      <c r="N3504" s="6">
        <v>43750</v>
      </c>
      <c r="O3504" s="46">
        <f>Tabla2[[#This Row],[Operating Profit]]/Tabla2[[#This Row],[Total Sales]]</f>
        <v>0.35</v>
      </c>
      <c r="P3504" s="1" t="s">
        <v>17</v>
      </c>
    </row>
    <row r="3505" spans="1:16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3" t="str">
        <f>IFERROR(LEFT(Tabla2[[#This Row],[Product]],FIND(" ",Tabla2[[#This Row],[Product]])-3),Tabla2[[#This Row],[Product]])</f>
        <v>Women</v>
      </c>
      <c r="I3505" s="6">
        <v>50</v>
      </c>
      <c r="J3505" s="4">
        <v>1500</v>
      </c>
      <c r="K3505" s="6">
        <f>Tabla2[[#This Row],[Price per Unit]]*Tabla2[[#This Row],[Units Sold]]</f>
        <v>75000</v>
      </c>
      <c r="L3505" s="52">
        <f>Tabla2[[#This Row],[Units Sold]]/Cálculos!$C$11</f>
        <v>6.0511662412696801E-5</v>
      </c>
      <c r="M3505" s="6">
        <f>Tabla2[[#This Row],[Total Sales]]-Tabla2[[#This Row],[Operating Profit]]</f>
        <v>45000</v>
      </c>
      <c r="N3505" s="6">
        <v>30000</v>
      </c>
      <c r="O3505" s="46">
        <f>Tabla2[[#This Row],[Operating Profit]]/Tabla2[[#This Row],[Total Sales]]</f>
        <v>0.4</v>
      </c>
      <c r="P3505" s="1" t="s">
        <v>17</v>
      </c>
    </row>
    <row r="3506" spans="1:16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3" t="str">
        <f>IFERROR(LEFT(Tabla2[[#This Row],[Product]],FIND(" ",Tabla2[[#This Row],[Product]])-3),Tabla2[[#This Row],[Product]])</f>
        <v>Women</v>
      </c>
      <c r="I3506" s="6">
        <v>50</v>
      </c>
      <c r="J3506" s="4">
        <v>1250</v>
      </c>
      <c r="K3506" s="6">
        <f>Tabla2[[#This Row],[Price per Unit]]*Tabla2[[#This Row],[Units Sold]]</f>
        <v>62500</v>
      </c>
      <c r="L3506" s="52">
        <f>Tabla2[[#This Row],[Units Sold]]/Cálculos!$C$11</f>
        <v>5.0426385343913999E-5</v>
      </c>
      <c r="M3506" s="6">
        <f>Tabla2[[#This Row],[Total Sales]]-Tabla2[[#This Row],[Operating Profit]]</f>
        <v>37500</v>
      </c>
      <c r="N3506" s="6">
        <v>25000</v>
      </c>
      <c r="O3506" s="46">
        <f>Tabla2[[#This Row],[Operating Profit]]/Tabla2[[#This Row],[Total Sales]]</f>
        <v>0.4</v>
      </c>
      <c r="P3506" s="1" t="s">
        <v>17</v>
      </c>
    </row>
    <row r="3507" spans="1:16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3" t="str">
        <f>IFERROR(LEFT(Tabla2[[#This Row],[Product]],FIND(" ",Tabla2[[#This Row],[Product]])-3),Tabla2[[#This Row],[Product]])</f>
        <v>Men</v>
      </c>
      <c r="I3507" s="6">
        <v>60</v>
      </c>
      <c r="J3507" s="4">
        <v>1250</v>
      </c>
      <c r="K3507" s="6">
        <f>Tabla2[[#This Row],[Price per Unit]]*Tabla2[[#This Row],[Units Sold]]</f>
        <v>75000</v>
      </c>
      <c r="L3507" s="52">
        <f>Tabla2[[#This Row],[Units Sold]]/Cálculos!$C$11</f>
        <v>5.0426385343913999E-5</v>
      </c>
      <c r="M3507" s="6">
        <f>Tabla2[[#This Row],[Total Sales]]-Tabla2[[#This Row],[Operating Profit]]</f>
        <v>52500</v>
      </c>
      <c r="N3507" s="6">
        <v>22500</v>
      </c>
      <c r="O3507" s="46">
        <f>Tabla2[[#This Row],[Operating Profit]]/Tabla2[[#This Row],[Total Sales]]</f>
        <v>0.3</v>
      </c>
      <c r="P3507" s="1" t="s">
        <v>17</v>
      </c>
    </row>
    <row r="3508" spans="1:16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3" t="str">
        <f>IFERROR(LEFT(Tabla2[[#This Row],[Product]],FIND(" ",Tabla2[[#This Row],[Product]])-3),Tabla2[[#This Row],[Product]])</f>
        <v>Women</v>
      </c>
      <c r="I3508" s="6">
        <v>64.999999999999986</v>
      </c>
      <c r="J3508" s="4">
        <v>2500</v>
      </c>
      <c r="K3508" s="6">
        <f>Tabla2[[#This Row],[Price per Unit]]*Tabla2[[#This Row],[Units Sold]]</f>
        <v>162499.99999999997</v>
      </c>
      <c r="L3508" s="52">
        <f>Tabla2[[#This Row],[Units Sold]]/Cálculos!$C$11</f>
        <v>1.00852770687828E-4</v>
      </c>
      <c r="M3508" s="6">
        <f>Tabla2[[#This Row],[Total Sales]]-Tabla2[[#This Row],[Operating Profit]]</f>
        <v>97499.999999999971</v>
      </c>
      <c r="N3508" s="6">
        <v>64999.999999999993</v>
      </c>
      <c r="O3508" s="46">
        <f>Tabla2[[#This Row],[Operating Profit]]/Tabla2[[#This Row],[Total Sales]]</f>
        <v>0.4</v>
      </c>
      <c r="P3508" s="1" t="s">
        <v>17</v>
      </c>
    </row>
    <row r="3509" spans="1:16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3" t="str">
        <f>IFERROR(LEFT(Tabla2[[#This Row],[Product]],FIND(" ",Tabla2[[#This Row],[Product]])-3),Tabla2[[#This Row],[Product]])</f>
        <v>Men</v>
      </c>
      <c r="I3509" s="6">
        <v>60</v>
      </c>
      <c r="J3509" s="4">
        <v>4000</v>
      </c>
      <c r="K3509" s="6">
        <f>Tabla2[[#This Row],[Price per Unit]]*Tabla2[[#This Row],[Units Sold]]</f>
        <v>240000</v>
      </c>
      <c r="L3509" s="52">
        <f>Tabla2[[#This Row],[Units Sold]]/Cálculos!$C$11</f>
        <v>1.6136443310052479E-4</v>
      </c>
      <c r="M3509" s="6">
        <f>Tabla2[[#This Row],[Total Sales]]-Tabla2[[#This Row],[Operating Profit]]</f>
        <v>156000</v>
      </c>
      <c r="N3509" s="6">
        <v>84000</v>
      </c>
      <c r="O3509" s="46">
        <f>Tabla2[[#This Row],[Operating Profit]]/Tabla2[[#This Row],[Total Sales]]</f>
        <v>0.35</v>
      </c>
      <c r="P3509" s="1" t="s">
        <v>17</v>
      </c>
    </row>
    <row r="3510" spans="1:16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3" t="str">
        <f>IFERROR(LEFT(Tabla2[[#This Row],[Product]],FIND(" ",Tabla2[[#This Row],[Product]])-3),Tabla2[[#This Row],[Product]])</f>
        <v>Men</v>
      </c>
      <c r="I3510" s="6">
        <v>50</v>
      </c>
      <c r="J3510" s="4">
        <v>2750</v>
      </c>
      <c r="K3510" s="6">
        <f>Tabla2[[#This Row],[Price per Unit]]*Tabla2[[#This Row],[Units Sold]]</f>
        <v>137500</v>
      </c>
      <c r="L3510" s="52">
        <f>Tabla2[[#This Row],[Units Sold]]/Cálculos!$C$11</f>
        <v>1.109380477566108E-4</v>
      </c>
      <c r="M3510" s="6">
        <f>Tabla2[[#This Row],[Total Sales]]-Tabla2[[#This Row],[Operating Profit]]</f>
        <v>89375</v>
      </c>
      <c r="N3510" s="6">
        <v>48125</v>
      </c>
      <c r="O3510" s="46">
        <f>Tabla2[[#This Row],[Operating Profit]]/Tabla2[[#This Row],[Total Sales]]</f>
        <v>0.35</v>
      </c>
      <c r="P3510" s="1" t="s">
        <v>17</v>
      </c>
    </row>
    <row r="3511" spans="1:16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3" t="str">
        <f>IFERROR(LEFT(Tabla2[[#This Row],[Product]],FIND(" ",Tabla2[[#This Row],[Product]])-3),Tabla2[[#This Row],[Product]])</f>
        <v>Women</v>
      </c>
      <c r="I3511" s="6">
        <v>50</v>
      </c>
      <c r="J3511" s="4">
        <v>2700</v>
      </c>
      <c r="K3511" s="6">
        <f>Tabla2[[#This Row],[Price per Unit]]*Tabla2[[#This Row],[Units Sold]]</f>
        <v>135000</v>
      </c>
      <c r="L3511" s="52">
        <f>Tabla2[[#This Row],[Units Sold]]/Cálculos!$C$11</f>
        <v>1.0892099234285423E-4</v>
      </c>
      <c r="M3511" s="6">
        <f>Tabla2[[#This Row],[Total Sales]]-Tabla2[[#This Row],[Operating Profit]]</f>
        <v>81000</v>
      </c>
      <c r="N3511" s="6">
        <v>54000</v>
      </c>
      <c r="O3511" s="46">
        <f>Tabla2[[#This Row],[Operating Profit]]/Tabla2[[#This Row],[Total Sales]]</f>
        <v>0.4</v>
      </c>
      <c r="P3511" s="1" t="s">
        <v>17</v>
      </c>
    </row>
    <row r="3512" spans="1:16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3" t="str">
        <f>IFERROR(LEFT(Tabla2[[#This Row],[Product]],FIND(" ",Tabla2[[#This Row],[Product]])-3),Tabla2[[#This Row],[Product]])</f>
        <v>Women</v>
      </c>
      <c r="I3512" s="6">
        <v>50</v>
      </c>
      <c r="J3512" s="4">
        <v>2500</v>
      </c>
      <c r="K3512" s="6">
        <f>Tabla2[[#This Row],[Price per Unit]]*Tabla2[[#This Row],[Units Sold]]</f>
        <v>125000</v>
      </c>
      <c r="L3512" s="52">
        <f>Tabla2[[#This Row],[Units Sold]]/Cálculos!$C$11</f>
        <v>1.00852770687828E-4</v>
      </c>
      <c r="M3512" s="6">
        <f>Tabla2[[#This Row],[Total Sales]]-Tabla2[[#This Row],[Operating Profit]]</f>
        <v>75000</v>
      </c>
      <c r="N3512" s="6">
        <v>50000</v>
      </c>
      <c r="O3512" s="46">
        <f>Tabla2[[#This Row],[Operating Profit]]/Tabla2[[#This Row],[Total Sales]]</f>
        <v>0.4</v>
      </c>
      <c r="P3512" s="1" t="s">
        <v>17</v>
      </c>
    </row>
    <row r="3513" spans="1:16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3" t="str">
        <f>IFERROR(LEFT(Tabla2[[#This Row],[Product]],FIND(" ",Tabla2[[#This Row],[Product]])-3),Tabla2[[#This Row],[Product]])</f>
        <v>Men</v>
      </c>
      <c r="I3513" s="6">
        <v>60</v>
      </c>
      <c r="J3513" s="4">
        <v>2250</v>
      </c>
      <c r="K3513" s="6">
        <f>Tabla2[[#This Row],[Price per Unit]]*Tabla2[[#This Row],[Units Sold]]</f>
        <v>135000</v>
      </c>
      <c r="L3513" s="52">
        <f>Tabla2[[#This Row],[Units Sold]]/Cálculos!$C$11</f>
        <v>9.0767493619045195E-5</v>
      </c>
      <c r="M3513" s="6">
        <f>Tabla2[[#This Row],[Total Sales]]-Tabla2[[#This Row],[Operating Profit]]</f>
        <v>94500</v>
      </c>
      <c r="N3513" s="6">
        <v>40500</v>
      </c>
      <c r="O3513" s="46">
        <f>Tabla2[[#This Row],[Operating Profit]]/Tabla2[[#This Row],[Total Sales]]</f>
        <v>0.3</v>
      </c>
      <c r="P3513" s="1" t="s">
        <v>17</v>
      </c>
    </row>
    <row r="3514" spans="1:16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3" t="str">
        <f>IFERROR(LEFT(Tabla2[[#This Row],[Product]],FIND(" ",Tabla2[[#This Row],[Product]])-3),Tabla2[[#This Row],[Product]])</f>
        <v>Women</v>
      </c>
      <c r="I3514" s="6">
        <v>64.999999999999986</v>
      </c>
      <c r="J3514" s="4">
        <v>3250</v>
      </c>
      <c r="K3514" s="6">
        <f>Tabla2[[#This Row],[Price per Unit]]*Tabla2[[#This Row],[Units Sold]]</f>
        <v>211249.99999999994</v>
      </c>
      <c r="L3514" s="52">
        <f>Tabla2[[#This Row],[Units Sold]]/Cálculos!$C$11</f>
        <v>1.3110860189417641E-4</v>
      </c>
      <c r="M3514" s="6">
        <f>Tabla2[[#This Row],[Total Sales]]-Tabla2[[#This Row],[Operating Profit]]</f>
        <v>126749.99999999996</v>
      </c>
      <c r="N3514" s="6">
        <v>84499.999999999985</v>
      </c>
      <c r="O3514" s="46">
        <f>Tabla2[[#This Row],[Operating Profit]]/Tabla2[[#This Row],[Total Sales]]</f>
        <v>0.4</v>
      </c>
      <c r="P3514" s="1" t="s">
        <v>17</v>
      </c>
    </row>
    <row r="3515" spans="1:16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3" t="str">
        <f>IFERROR(LEFT(Tabla2[[#This Row],[Product]],FIND(" ",Tabla2[[#This Row],[Product]])-3),Tabla2[[#This Row],[Product]])</f>
        <v>Men</v>
      </c>
      <c r="I3515" s="6">
        <v>60</v>
      </c>
      <c r="J3515" s="4">
        <v>5500</v>
      </c>
      <c r="K3515" s="6">
        <f>Tabla2[[#This Row],[Price per Unit]]*Tabla2[[#This Row],[Units Sold]]</f>
        <v>330000</v>
      </c>
      <c r="L3515" s="52">
        <f>Tabla2[[#This Row],[Units Sold]]/Cálculos!$C$11</f>
        <v>2.218760955132216E-4</v>
      </c>
      <c r="M3515" s="6">
        <f>Tabla2[[#This Row],[Total Sales]]-Tabla2[[#This Row],[Operating Profit]]</f>
        <v>214500</v>
      </c>
      <c r="N3515" s="6">
        <v>115499.99999999999</v>
      </c>
      <c r="O3515" s="46">
        <f>Tabla2[[#This Row],[Operating Profit]]/Tabla2[[#This Row],[Total Sales]]</f>
        <v>0.35</v>
      </c>
      <c r="P3515" s="1" t="s">
        <v>17</v>
      </c>
    </row>
    <row r="3516" spans="1:16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3" t="str">
        <f>IFERROR(LEFT(Tabla2[[#This Row],[Product]],FIND(" ",Tabla2[[#This Row],[Product]])-3),Tabla2[[#This Row],[Product]])</f>
        <v>Men</v>
      </c>
      <c r="I3516" s="6">
        <v>50</v>
      </c>
      <c r="J3516" s="4">
        <v>3500</v>
      </c>
      <c r="K3516" s="6">
        <f>Tabla2[[#This Row],[Price per Unit]]*Tabla2[[#This Row],[Units Sold]]</f>
        <v>175000</v>
      </c>
      <c r="L3516" s="52">
        <f>Tabla2[[#This Row],[Units Sold]]/Cálculos!$C$11</f>
        <v>1.4119387896295921E-4</v>
      </c>
      <c r="M3516" s="6">
        <f>Tabla2[[#This Row],[Total Sales]]-Tabla2[[#This Row],[Operating Profit]]</f>
        <v>113750</v>
      </c>
      <c r="N3516" s="6">
        <v>61249.999999999993</v>
      </c>
      <c r="O3516" s="46">
        <f>Tabla2[[#This Row],[Operating Profit]]/Tabla2[[#This Row],[Total Sales]]</f>
        <v>0.35</v>
      </c>
      <c r="P3516" s="1" t="s">
        <v>17</v>
      </c>
    </row>
    <row r="3517" spans="1:16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3" t="str">
        <f>IFERROR(LEFT(Tabla2[[#This Row],[Product]],FIND(" ",Tabla2[[#This Row],[Product]])-3),Tabla2[[#This Row],[Product]])</f>
        <v>Women</v>
      </c>
      <c r="I3517" s="6">
        <v>50</v>
      </c>
      <c r="J3517" s="4">
        <v>3250</v>
      </c>
      <c r="K3517" s="6">
        <f>Tabla2[[#This Row],[Price per Unit]]*Tabla2[[#This Row],[Units Sold]]</f>
        <v>162500</v>
      </c>
      <c r="L3517" s="52">
        <f>Tabla2[[#This Row],[Units Sold]]/Cálculos!$C$11</f>
        <v>1.3110860189417641E-4</v>
      </c>
      <c r="M3517" s="6">
        <f>Tabla2[[#This Row],[Total Sales]]-Tabla2[[#This Row],[Operating Profit]]</f>
        <v>97500</v>
      </c>
      <c r="N3517" s="6">
        <v>65000</v>
      </c>
      <c r="O3517" s="46">
        <f>Tabla2[[#This Row],[Operating Profit]]/Tabla2[[#This Row],[Total Sales]]</f>
        <v>0.4</v>
      </c>
      <c r="P3517" s="1" t="s">
        <v>17</v>
      </c>
    </row>
    <row r="3518" spans="1:16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3" t="str">
        <f>IFERROR(LEFT(Tabla2[[#This Row],[Product]],FIND(" ",Tabla2[[#This Row],[Product]])-3),Tabla2[[#This Row],[Product]])</f>
        <v>Women</v>
      </c>
      <c r="I3518" s="6">
        <v>50</v>
      </c>
      <c r="J3518" s="4">
        <v>2750</v>
      </c>
      <c r="K3518" s="6">
        <f>Tabla2[[#This Row],[Price per Unit]]*Tabla2[[#This Row],[Units Sold]]</f>
        <v>137500</v>
      </c>
      <c r="L3518" s="52">
        <f>Tabla2[[#This Row],[Units Sold]]/Cálculos!$C$11</f>
        <v>1.109380477566108E-4</v>
      </c>
      <c r="M3518" s="6">
        <f>Tabla2[[#This Row],[Total Sales]]-Tabla2[[#This Row],[Operating Profit]]</f>
        <v>82500</v>
      </c>
      <c r="N3518" s="6">
        <v>55000</v>
      </c>
      <c r="O3518" s="46">
        <f>Tabla2[[#This Row],[Operating Profit]]/Tabla2[[#This Row],[Total Sales]]</f>
        <v>0.4</v>
      </c>
      <c r="P3518" s="1" t="s">
        <v>17</v>
      </c>
    </row>
    <row r="3519" spans="1:16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3" t="str">
        <f>IFERROR(LEFT(Tabla2[[#This Row],[Product]],FIND(" ",Tabla2[[#This Row],[Product]])-3),Tabla2[[#This Row],[Product]])</f>
        <v>Men</v>
      </c>
      <c r="I3519" s="6">
        <v>60</v>
      </c>
      <c r="J3519" s="4">
        <v>2750</v>
      </c>
      <c r="K3519" s="6">
        <f>Tabla2[[#This Row],[Price per Unit]]*Tabla2[[#This Row],[Units Sold]]</f>
        <v>165000</v>
      </c>
      <c r="L3519" s="52">
        <f>Tabla2[[#This Row],[Units Sold]]/Cálculos!$C$11</f>
        <v>1.109380477566108E-4</v>
      </c>
      <c r="M3519" s="6">
        <f>Tabla2[[#This Row],[Total Sales]]-Tabla2[[#This Row],[Operating Profit]]</f>
        <v>115500</v>
      </c>
      <c r="N3519" s="6">
        <v>49500</v>
      </c>
      <c r="O3519" s="46">
        <f>Tabla2[[#This Row],[Operating Profit]]/Tabla2[[#This Row],[Total Sales]]</f>
        <v>0.3</v>
      </c>
      <c r="P3519" s="1" t="s">
        <v>17</v>
      </c>
    </row>
    <row r="3520" spans="1:16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3" t="str">
        <f>IFERROR(LEFT(Tabla2[[#This Row],[Product]],FIND(" ",Tabla2[[#This Row],[Product]])-3),Tabla2[[#This Row],[Product]])</f>
        <v>Women</v>
      </c>
      <c r="I3520" s="6">
        <v>64.999999999999986</v>
      </c>
      <c r="J3520" s="4">
        <v>3750</v>
      </c>
      <c r="K3520" s="6">
        <f>Tabla2[[#This Row],[Price per Unit]]*Tabla2[[#This Row],[Units Sold]]</f>
        <v>243749.99999999994</v>
      </c>
      <c r="L3520" s="52">
        <f>Tabla2[[#This Row],[Units Sold]]/Cálculos!$C$11</f>
        <v>1.5127915603174201E-4</v>
      </c>
      <c r="M3520" s="6">
        <f>Tabla2[[#This Row],[Total Sales]]-Tabla2[[#This Row],[Operating Profit]]</f>
        <v>146249.99999999994</v>
      </c>
      <c r="N3520" s="6">
        <v>97499.999999999985</v>
      </c>
      <c r="O3520" s="46">
        <f>Tabla2[[#This Row],[Operating Profit]]/Tabla2[[#This Row],[Total Sales]]</f>
        <v>0.4</v>
      </c>
      <c r="P3520" s="1" t="s">
        <v>17</v>
      </c>
    </row>
    <row r="3521" spans="1:16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3" t="str">
        <f>IFERROR(LEFT(Tabla2[[#This Row],[Product]],FIND(" ",Tabla2[[#This Row],[Product]])-3),Tabla2[[#This Row],[Product]])</f>
        <v>Men</v>
      </c>
      <c r="I3521" s="6">
        <v>40</v>
      </c>
      <c r="J3521" s="4">
        <v>5000</v>
      </c>
      <c r="K3521" s="6">
        <f>Tabla2[[#This Row],[Price per Unit]]*Tabla2[[#This Row],[Units Sold]]</f>
        <v>200000</v>
      </c>
      <c r="L3521" s="52">
        <f>Tabla2[[#This Row],[Units Sold]]/Cálculos!$C$11</f>
        <v>2.01705541375656E-4</v>
      </c>
      <c r="M3521" s="6">
        <f>Tabla2[[#This Row],[Total Sales]]-Tabla2[[#This Row],[Operating Profit]]</f>
        <v>120000</v>
      </c>
      <c r="N3521" s="6">
        <v>80000</v>
      </c>
      <c r="O3521" s="46">
        <f>Tabla2[[#This Row],[Operating Profit]]/Tabla2[[#This Row],[Total Sales]]</f>
        <v>0.4</v>
      </c>
      <c r="P3521" s="1" t="s">
        <v>17</v>
      </c>
    </row>
    <row r="3522" spans="1:16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3" t="str">
        <f>IFERROR(LEFT(Tabla2[[#This Row],[Product]],FIND(" ",Tabla2[[#This Row],[Product]])-3),Tabla2[[#This Row],[Product]])</f>
        <v>Men</v>
      </c>
      <c r="I3522" s="6">
        <v>40</v>
      </c>
      <c r="J3522" s="4">
        <v>3000</v>
      </c>
      <c r="K3522" s="6">
        <f>Tabla2[[#This Row],[Price per Unit]]*Tabla2[[#This Row],[Units Sold]]</f>
        <v>120000</v>
      </c>
      <c r="L3522" s="52">
        <f>Tabla2[[#This Row],[Units Sold]]/Cálculos!$C$11</f>
        <v>1.210233248253936E-4</v>
      </c>
      <c r="M3522" s="6">
        <f>Tabla2[[#This Row],[Total Sales]]-Tabla2[[#This Row],[Operating Profit]]</f>
        <v>72000</v>
      </c>
      <c r="N3522" s="6">
        <v>48000</v>
      </c>
      <c r="O3522" s="46">
        <f>Tabla2[[#This Row],[Operating Profit]]/Tabla2[[#This Row],[Total Sales]]</f>
        <v>0.4</v>
      </c>
      <c r="P3522" s="1" t="s">
        <v>17</v>
      </c>
    </row>
    <row r="3523" spans="1:16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3" t="str">
        <f>IFERROR(LEFT(Tabla2[[#This Row],[Product]],FIND(" ",Tabla2[[#This Row],[Product]])-3),Tabla2[[#This Row],[Product]])</f>
        <v>Women</v>
      </c>
      <c r="I3523" s="6">
        <v>30.000000000000004</v>
      </c>
      <c r="J3523" s="4">
        <v>3000</v>
      </c>
      <c r="K3523" s="6">
        <f>Tabla2[[#This Row],[Price per Unit]]*Tabla2[[#This Row],[Units Sold]]</f>
        <v>90000.000000000015</v>
      </c>
      <c r="L3523" s="52">
        <f>Tabla2[[#This Row],[Units Sold]]/Cálculos!$C$11</f>
        <v>1.210233248253936E-4</v>
      </c>
      <c r="M3523" s="6">
        <f>Tabla2[[#This Row],[Total Sales]]-Tabla2[[#This Row],[Operating Profit]]</f>
        <v>63000.000000000015</v>
      </c>
      <c r="N3523" s="6">
        <v>27000.000000000004</v>
      </c>
      <c r="O3523" s="46">
        <f>Tabla2[[#This Row],[Operating Profit]]/Tabla2[[#This Row],[Total Sales]]</f>
        <v>0.3</v>
      </c>
      <c r="P3523" s="1" t="s">
        <v>17</v>
      </c>
    </row>
    <row r="3524" spans="1:16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3" t="str">
        <f>IFERROR(LEFT(Tabla2[[#This Row],[Product]],FIND(" ",Tabla2[[#This Row],[Product]])-3),Tabla2[[#This Row],[Product]])</f>
        <v>Women</v>
      </c>
      <c r="I3524" s="6">
        <v>35</v>
      </c>
      <c r="J3524" s="4">
        <v>1500</v>
      </c>
      <c r="K3524" s="6">
        <f>Tabla2[[#This Row],[Price per Unit]]*Tabla2[[#This Row],[Units Sold]]</f>
        <v>52500</v>
      </c>
      <c r="L3524" s="52">
        <f>Tabla2[[#This Row],[Units Sold]]/Cálculos!$C$11</f>
        <v>6.0511662412696801E-5</v>
      </c>
      <c r="M3524" s="6">
        <f>Tabla2[[#This Row],[Total Sales]]-Tabla2[[#This Row],[Operating Profit]]</f>
        <v>36750</v>
      </c>
      <c r="N3524" s="6">
        <v>15750</v>
      </c>
      <c r="O3524" s="46">
        <f>Tabla2[[#This Row],[Operating Profit]]/Tabla2[[#This Row],[Total Sales]]</f>
        <v>0.3</v>
      </c>
      <c r="P3524" s="1" t="s">
        <v>17</v>
      </c>
    </row>
    <row r="3525" spans="1:16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3" t="str">
        <f>IFERROR(LEFT(Tabla2[[#This Row],[Product]],FIND(" ",Tabla2[[#This Row],[Product]])-3),Tabla2[[#This Row],[Product]])</f>
        <v>Men</v>
      </c>
      <c r="I3525" s="6">
        <v>50</v>
      </c>
      <c r="J3525" s="4">
        <v>2000</v>
      </c>
      <c r="K3525" s="6">
        <f>Tabla2[[#This Row],[Price per Unit]]*Tabla2[[#This Row],[Units Sold]]</f>
        <v>100000</v>
      </c>
      <c r="L3525" s="52">
        <f>Tabla2[[#This Row],[Units Sold]]/Cálculos!$C$11</f>
        <v>8.0682216550262393E-5</v>
      </c>
      <c r="M3525" s="6">
        <f>Tabla2[[#This Row],[Total Sales]]-Tabla2[[#This Row],[Operating Profit]]</f>
        <v>70000</v>
      </c>
      <c r="N3525" s="6">
        <v>30000</v>
      </c>
      <c r="O3525" s="46">
        <f>Tabla2[[#This Row],[Operating Profit]]/Tabla2[[#This Row],[Total Sales]]</f>
        <v>0.3</v>
      </c>
      <c r="P3525" s="1" t="s">
        <v>17</v>
      </c>
    </row>
    <row r="3526" spans="1:16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3" t="str">
        <f>IFERROR(LEFT(Tabla2[[#This Row],[Product]],FIND(" ",Tabla2[[#This Row],[Product]])-3),Tabla2[[#This Row],[Product]])</f>
        <v>Women</v>
      </c>
      <c r="I3526" s="6">
        <v>40</v>
      </c>
      <c r="J3526" s="4">
        <v>3000</v>
      </c>
      <c r="K3526" s="6">
        <f>Tabla2[[#This Row],[Price per Unit]]*Tabla2[[#This Row],[Units Sold]]</f>
        <v>120000</v>
      </c>
      <c r="L3526" s="52">
        <f>Tabla2[[#This Row],[Units Sold]]/Cálculos!$C$11</f>
        <v>1.210233248253936E-4</v>
      </c>
      <c r="M3526" s="6">
        <f>Tabla2[[#This Row],[Total Sales]]-Tabla2[[#This Row],[Operating Profit]]</f>
        <v>78000</v>
      </c>
      <c r="N3526" s="6">
        <v>42000</v>
      </c>
      <c r="O3526" s="46">
        <f>Tabla2[[#This Row],[Operating Profit]]/Tabla2[[#This Row],[Total Sales]]</f>
        <v>0.35</v>
      </c>
      <c r="P3526" s="1" t="s">
        <v>17</v>
      </c>
    </row>
    <row r="3527" spans="1:16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3" t="str">
        <f>IFERROR(LEFT(Tabla2[[#This Row],[Product]],FIND(" ",Tabla2[[#This Row],[Product]])-3),Tabla2[[#This Row],[Product]])</f>
        <v>Men</v>
      </c>
      <c r="I3527" s="6">
        <v>40</v>
      </c>
      <c r="J3527" s="4">
        <v>5500</v>
      </c>
      <c r="K3527" s="6">
        <f>Tabla2[[#This Row],[Price per Unit]]*Tabla2[[#This Row],[Units Sold]]</f>
        <v>220000</v>
      </c>
      <c r="L3527" s="52">
        <f>Tabla2[[#This Row],[Units Sold]]/Cálculos!$C$11</f>
        <v>2.218760955132216E-4</v>
      </c>
      <c r="M3527" s="6">
        <f>Tabla2[[#This Row],[Total Sales]]-Tabla2[[#This Row],[Operating Profit]]</f>
        <v>132000</v>
      </c>
      <c r="N3527" s="6">
        <v>88000</v>
      </c>
      <c r="O3527" s="46">
        <f>Tabla2[[#This Row],[Operating Profit]]/Tabla2[[#This Row],[Total Sales]]</f>
        <v>0.4</v>
      </c>
      <c r="P3527" s="1" t="s">
        <v>17</v>
      </c>
    </row>
    <row r="3528" spans="1:16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3" t="str">
        <f>IFERROR(LEFT(Tabla2[[#This Row],[Product]],FIND(" ",Tabla2[[#This Row],[Product]])-3),Tabla2[[#This Row],[Product]])</f>
        <v>Men</v>
      </c>
      <c r="I3528" s="6">
        <v>40</v>
      </c>
      <c r="J3528" s="4">
        <v>2000</v>
      </c>
      <c r="K3528" s="6">
        <f>Tabla2[[#This Row],[Price per Unit]]*Tabla2[[#This Row],[Units Sold]]</f>
        <v>80000</v>
      </c>
      <c r="L3528" s="52">
        <f>Tabla2[[#This Row],[Units Sold]]/Cálculos!$C$11</f>
        <v>8.0682216550262393E-5</v>
      </c>
      <c r="M3528" s="6">
        <f>Tabla2[[#This Row],[Total Sales]]-Tabla2[[#This Row],[Operating Profit]]</f>
        <v>48000</v>
      </c>
      <c r="N3528" s="6">
        <v>32000</v>
      </c>
      <c r="O3528" s="46">
        <f>Tabla2[[#This Row],[Operating Profit]]/Tabla2[[#This Row],[Total Sales]]</f>
        <v>0.4</v>
      </c>
      <c r="P3528" s="1" t="s">
        <v>17</v>
      </c>
    </row>
    <row r="3529" spans="1:16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3" t="str">
        <f>IFERROR(LEFT(Tabla2[[#This Row],[Product]],FIND(" ",Tabla2[[#This Row],[Product]])-3),Tabla2[[#This Row],[Product]])</f>
        <v>Women</v>
      </c>
      <c r="I3529" s="6">
        <v>30.000000000000004</v>
      </c>
      <c r="J3529" s="4">
        <v>2500</v>
      </c>
      <c r="K3529" s="6">
        <f>Tabla2[[#This Row],[Price per Unit]]*Tabla2[[#This Row],[Units Sold]]</f>
        <v>75000.000000000015</v>
      </c>
      <c r="L3529" s="52">
        <f>Tabla2[[#This Row],[Units Sold]]/Cálculos!$C$11</f>
        <v>1.00852770687828E-4</v>
      </c>
      <c r="M3529" s="6">
        <f>Tabla2[[#This Row],[Total Sales]]-Tabla2[[#This Row],[Operating Profit]]</f>
        <v>52500.000000000015</v>
      </c>
      <c r="N3529" s="6">
        <v>22500.000000000004</v>
      </c>
      <c r="O3529" s="46">
        <f>Tabla2[[#This Row],[Operating Profit]]/Tabla2[[#This Row],[Total Sales]]</f>
        <v>0.3</v>
      </c>
      <c r="P3529" s="1" t="s">
        <v>17</v>
      </c>
    </row>
    <row r="3530" spans="1:16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3" t="str">
        <f>IFERROR(LEFT(Tabla2[[#This Row],[Product]],FIND(" ",Tabla2[[#This Row],[Product]])-3),Tabla2[[#This Row],[Product]])</f>
        <v>Women</v>
      </c>
      <c r="I3530" s="6">
        <v>35</v>
      </c>
      <c r="J3530" s="4">
        <v>1250</v>
      </c>
      <c r="K3530" s="6">
        <f>Tabla2[[#This Row],[Price per Unit]]*Tabla2[[#This Row],[Units Sold]]</f>
        <v>43750</v>
      </c>
      <c r="L3530" s="52">
        <f>Tabla2[[#This Row],[Units Sold]]/Cálculos!$C$11</f>
        <v>5.0426385343913999E-5</v>
      </c>
      <c r="M3530" s="6">
        <f>Tabla2[[#This Row],[Total Sales]]-Tabla2[[#This Row],[Operating Profit]]</f>
        <v>30625</v>
      </c>
      <c r="N3530" s="6">
        <v>13125</v>
      </c>
      <c r="O3530" s="46">
        <f>Tabla2[[#This Row],[Operating Profit]]/Tabla2[[#This Row],[Total Sales]]</f>
        <v>0.3</v>
      </c>
      <c r="P3530" s="1" t="s">
        <v>17</v>
      </c>
    </row>
    <row r="3531" spans="1:16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3" t="str">
        <f>IFERROR(LEFT(Tabla2[[#This Row],[Product]],FIND(" ",Tabla2[[#This Row],[Product]])-3),Tabla2[[#This Row],[Product]])</f>
        <v>Men</v>
      </c>
      <c r="I3531" s="6">
        <v>50</v>
      </c>
      <c r="J3531" s="4">
        <v>2000</v>
      </c>
      <c r="K3531" s="6">
        <f>Tabla2[[#This Row],[Price per Unit]]*Tabla2[[#This Row],[Units Sold]]</f>
        <v>100000</v>
      </c>
      <c r="L3531" s="52">
        <f>Tabla2[[#This Row],[Units Sold]]/Cálculos!$C$11</f>
        <v>8.0682216550262393E-5</v>
      </c>
      <c r="M3531" s="6">
        <f>Tabla2[[#This Row],[Total Sales]]-Tabla2[[#This Row],[Operating Profit]]</f>
        <v>70000</v>
      </c>
      <c r="N3531" s="6">
        <v>30000</v>
      </c>
      <c r="O3531" s="46">
        <f>Tabla2[[#This Row],[Operating Profit]]/Tabla2[[#This Row],[Total Sales]]</f>
        <v>0.3</v>
      </c>
      <c r="P3531" s="1" t="s">
        <v>17</v>
      </c>
    </row>
    <row r="3532" spans="1:16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3" t="str">
        <f>IFERROR(LEFT(Tabla2[[#This Row],[Product]],FIND(" ",Tabla2[[#This Row],[Product]])-3),Tabla2[[#This Row],[Product]])</f>
        <v>Women</v>
      </c>
      <c r="I3532" s="6">
        <v>40</v>
      </c>
      <c r="J3532" s="4">
        <v>3000</v>
      </c>
      <c r="K3532" s="6">
        <f>Tabla2[[#This Row],[Price per Unit]]*Tabla2[[#This Row],[Units Sold]]</f>
        <v>120000</v>
      </c>
      <c r="L3532" s="52">
        <f>Tabla2[[#This Row],[Units Sold]]/Cálculos!$C$11</f>
        <v>1.210233248253936E-4</v>
      </c>
      <c r="M3532" s="6">
        <f>Tabla2[[#This Row],[Total Sales]]-Tabla2[[#This Row],[Operating Profit]]</f>
        <v>78000</v>
      </c>
      <c r="N3532" s="6">
        <v>42000</v>
      </c>
      <c r="O3532" s="46">
        <f>Tabla2[[#This Row],[Operating Profit]]/Tabla2[[#This Row],[Total Sales]]</f>
        <v>0.35</v>
      </c>
      <c r="P3532" s="1" t="s">
        <v>17</v>
      </c>
    </row>
    <row r="3533" spans="1:16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3" t="str">
        <f>IFERROR(LEFT(Tabla2[[#This Row],[Product]],FIND(" ",Tabla2[[#This Row],[Product]])-3),Tabla2[[#This Row],[Product]])</f>
        <v>Men</v>
      </c>
      <c r="I3533" s="6">
        <v>40</v>
      </c>
      <c r="J3533" s="4">
        <v>5200</v>
      </c>
      <c r="K3533" s="6">
        <f>Tabla2[[#This Row],[Price per Unit]]*Tabla2[[#This Row],[Units Sold]]</f>
        <v>208000</v>
      </c>
      <c r="L3533" s="52">
        <f>Tabla2[[#This Row],[Units Sold]]/Cálculos!$C$11</f>
        <v>2.0977376303068224E-4</v>
      </c>
      <c r="M3533" s="6">
        <f>Tabla2[[#This Row],[Total Sales]]-Tabla2[[#This Row],[Operating Profit]]</f>
        <v>124800</v>
      </c>
      <c r="N3533" s="6">
        <v>83200</v>
      </c>
      <c r="O3533" s="46">
        <f>Tabla2[[#This Row],[Operating Profit]]/Tabla2[[#This Row],[Total Sales]]</f>
        <v>0.4</v>
      </c>
      <c r="P3533" s="1" t="s">
        <v>17</v>
      </c>
    </row>
    <row r="3534" spans="1:16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3" t="str">
        <f>IFERROR(LEFT(Tabla2[[#This Row],[Product]],FIND(" ",Tabla2[[#This Row],[Product]])-3),Tabla2[[#This Row],[Product]])</f>
        <v>Men</v>
      </c>
      <c r="I3534" s="6">
        <v>40</v>
      </c>
      <c r="J3534" s="4">
        <v>2250</v>
      </c>
      <c r="K3534" s="6">
        <f>Tabla2[[#This Row],[Price per Unit]]*Tabla2[[#This Row],[Units Sold]]</f>
        <v>90000</v>
      </c>
      <c r="L3534" s="52">
        <f>Tabla2[[#This Row],[Units Sold]]/Cálculos!$C$11</f>
        <v>9.0767493619045195E-5</v>
      </c>
      <c r="M3534" s="6">
        <f>Tabla2[[#This Row],[Total Sales]]-Tabla2[[#This Row],[Operating Profit]]</f>
        <v>54000</v>
      </c>
      <c r="N3534" s="6">
        <v>36000</v>
      </c>
      <c r="O3534" s="46">
        <f>Tabla2[[#This Row],[Operating Profit]]/Tabla2[[#This Row],[Total Sales]]</f>
        <v>0.4</v>
      </c>
      <c r="P3534" s="1" t="s">
        <v>17</v>
      </c>
    </row>
    <row r="3535" spans="1:16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3" t="str">
        <f>IFERROR(LEFT(Tabla2[[#This Row],[Product]],FIND(" ",Tabla2[[#This Row],[Product]])-3),Tabla2[[#This Row],[Product]])</f>
        <v>Women</v>
      </c>
      <c r="I3535" s="6">
        <v>30.000000000000004</v>
      </c>
      <c r="J3535" s="4">
        <v>2500</v>
      </c>
      <c r="K3535" s="6">
        <f>Tabla2[[#This Row],[Price per Unit]]*Tabla2[[#This Row],[Units Sold]]</f>
        <v>75000.000000000015</v>
      </c>
      <c r="L3535" s="52">
        <f>Tabla2[[#This Row],[Units Sold]]/Cálculos!$C$11</f>
        <v>1.00852770687828E-4</v>
      </c>
      <c r="M3535" s="6">
        <f>Tabla2[[#This Row],[Total Sales]]-Tabla2[[#This Row],[Operating Profit]]</f>
        <v>52500.000000000015</v>
      </c>
      <c r="N3535" s="6">
        <v>22500.000000000004</v>
      </c>
      <c r="O3535" s="46">
        <f>Tabla2[[#This Row],[Operating Profit]]/Tabla2[[#This Row],[Total Sales]]</f>
        <v>0.3</v>
      </c>
      <c r="P3535" s="1" t="s">
        <v>17</v>
      </c>
    </row>
    <row r="3536" spans="1:16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3" t="str">
        <f>IFERROR(LEFT(Tabla2[[#This Row],[Product]],FIND(" ",Tabla2[[#This Row],[Product]])-3),Tabla2[[#This Row],[Product]])</f>
        <v>Women</v>
      </c>
      <c r="I3536" s="6">
        <v>35</v>
      </c>
      <c r="J3536" s="4">
        <v>1000</v>
      </c>
      <c r="K3536" s="6">
        <f>Tabla2[[#This Row],[Price per Unit]]*Tabla2[[#This Row],[Units Sold]]</f>
        <v>35000</v>
      </c>
      <c r="L3536" s="52">
        <f>Tabla2[[#This Row],[Units Sold]]/Cálculos!$C$11</f>
        <v>4.0341108275131196E-5</v>
      </c>
      <c r="M3536" s="6">
        <f>Tabla2[[#This Row],[Total Sales]]-Tabla2[[#This Row],[Operating Profit]]</f>
        <v>24500</v>
      </c>
      <c r="N3536" s="6">
        <v>10500</v>
      </c>
      <c r="O3536" s="46">
        <f>Tabla2[[#This Row],[Operating Profit]]/Tabla2[[#This Row],[Total Sales]]</f>
        <v>0.3</v>
      </c>
      <c r="P3536" s="1" t="s">
        <v>17</v>
      </c>
    </row>
    <row r="3537" spans="1:16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3" t="str">
        <f>IFERROR(LEFT(Tabla2[[#This Row],[Product]],FIND(" ",Tabla2[[#This Row],[Product]])-3),Tabla2[[#This Row],[Product]])</f>
        <v>Men</v>
      </c>
      <c r="I3537" s="6">
        <v>50</v>
      </c>
      <c r="J3537" s="4">
        <v>1500</v>
      </c>
      <c r="K3537" s="6">
        <f>Tabla2[[#This Row],[Price per Unit]]*Tabla2[[#This Row],[Units Sold]]</f>
        <v>75000</v>
      </c>
      <c r="L3537" s="52">
        <f>Tabla2[[#This Row],[Units Sold]]/Cálculos!$C$11</f>
        <v>6.0511662412696801E-5</v>
      </c>
      <c r="M3537" s="6">
        <f>Tabla2[[#This Row],[Total Sales]]-Tabla2[[#This Row],[Operating Profit]]</f>
        <v>52500</v>
      </c>
      <c r="N3537" s="6">
        <v>22500</v>
      </c>
      <c r="O3537" s="46">
        <f>Tabla2[[#This Row],[Operating Profit]]/Tabla2[[#This Row],[Total Sales]]</f>
        <v>0.3</v>
      </c>
      <c r="P3537" s="1" t="s">
        <v>17</v>
      </c>
    </row>
    <row r="3538" spans="1:16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3" t="str">
        <f>IFERROR(LEFT(Tabla2[[#This Row],[Product]],FIND(" ",Tabla2[[#This Row],[Product]])-3),Tabla2[[#This Row],[Product]])</f>
        <v>Women</v>
      </c>
      <c r="I3538" s="6">
        <v>40</v>
      </c>
      <c r="J3538" s="4">
        <v>2500</v>
      </c>
      <c r="K3538" s="6">
        <f>Tabla2[[#This Row],[Price per Unit]]*Tabla2[[#This Row],[Units Sold]]</f>
        <v>100000</v>
      </c>
      <c r="L3538" s="52">
        <f>Tabla2[[#This Row],[Units Sold]]/Cálculos!$C$11</f>
        <v>1.00852770687828E-4</v>
      </c>
      <c r="M3538" s="6">
        <f>Tabla2[[#This Row],[Total Sales]]-Tabla2[[#This Row],[Operating Profit]]</f>
        <v>65000</v>
      </c>
      <c r="N3538" s="6">
        <v>35000</v>
      </c>
      <c r="O3538" s="46">
        <f>Tabla2[[#This Row],[Operating Profit]]/Tabla2[[#This Row],[Total Sales]]</f>
        <v>0.35</v>
      </c>
      <c r="P3538" s="1" t="s">
        <v>17</v>
      </c>
    </row>
    <row r="3539" spans="1:16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3" t="str">
        <f>IFERROR(LEFT(Tabla2[[#This Row],[Product]],FIND(" ",Tabla2[[#This Row],[Product]])-3),Tabla2[[#This Row],[Product]])</f>
        <v>Men</v>
      </c>
      <c r="I3539" s="6">
        <v>40</v>
      </c>
      <c r="J3539" s="4">
        <v>5000</v>
      </c>
      <c r="K3539" s="6">
        <f>Tabla2[[#This Row],[Price per Unit]]*Tabla2[[#This Row],[Units Sold]]</f>
        <v>200000</v>
      </c>
      <c r="L3539" s="52">
        <f>Tabla2[[#This Row],[Units Sold]]/Cálculos!$C$11</f>
        <v>2.01705541375656E-4</v>
      </c>
      <c r="M3539" s="6">
        <f>Tabla2[[#This Row],[Total Sales]]-Tabla2[[#This Row],[Operating Profit]]</f>
        <v>120000</v>
      </c>
      <c r="N3539" s="6">
        <v>80000</v>
      </c>
      <c r="O3539" s="46">
        <f>Tabla2[[#This Row],[Operating Profit]]/Tabla2[[#This Row],[Total Sales]]</f>
        <v>0.4</v>
      </c>
      <c r="P3539" s="1" t="s">
        <v>17</v>
      </c>
    </row>
    <row r="3540" spans="1:16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3" t="str">
        <f>IFERROR(LEFT(Tabla2[[#This Row],[Product]],FIND(" ",Tabla2[[#This Row],[Product]])-3),Tabla2[[#This Row],[Product]])</f>
        <v>Men</v>
      </c>
      <c r="I3540" s="6">
        <v>40</v>
      </c>
      <c r="J3540" s="4">
        <v>2000</v>
      </c>
      <c r="K3540" s="6">
        <f>Tabla2[[#This Row],[Price per Unit]]*Tabla2[[#This Row],[Units Sold]]</f>
        <v>80000</v>
      </c>
      <c r="L3540" s="52">
        <f>Tabla2[[#This Row],[Units Sold]]/Cálculos!$C$11</f>
        <v>8.0682216550262393E-5</v>
      </c>
      <c r="M3540" s="6">
        <f>Tabla2[[#This Row],[Total Sales]]-Tabla2[[#This Row],[Operating Profit]]</f>
        <v>48000</v>
      </c>
      <c r="N3540" s="6">
        <v>32000</v>
      </c>
      <c r="O3540" s="46">
        <f>Tabla2[[#This Row],[Operating Profit]]/Tabla2[[#This Row],[Total Sales]]</f>
        <v>0.4</v>
      </c>
      <c r="P3540" s="1" t="s">
        <v>17</v>
      </c>
    </row>
    <row r="3541" spans="1:16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3" t="str">
        <f>IFERROR(LEFT(Tabla2[[#This Row],[Product]],FIND(" ",Tabla2[[#This Row],[Product]])-3),Tabla2[[#This Row],[Product]])</f>
        <v>Women</v>
      </c>
      <c r="I3541" s="6">
        <v>30.000000000000004</v>
      </c>
      <c r="J3541" s="4">
        <v>2000</v>
      </c>
      <c r="K3541" s="6">
        <f>Tabla2[[#This Row],[Price per Unit]]*Tabla2[[#This Row],[Units Sold]]</f>
        <v>60000.000000000007</v>
      </c>
      <c r="L3541" s="52">
        <f>Tabla2[[#This Row],[Units Sold]]/Cálculos!$C$11</f>
        <v>8.0682216550262393E-5</v>
      </c>
      <c r="M3541" s="6">
        <f>Tabla2[[#This Row],[Total Sales]]-Tabla2[[#This Row],[Operating Profit]]</f>
        <v>42000.000000000007</v>
      </c>
      <c r="N3541" s="6">
        <v>18000</v>
      </c>
      <c r="O3541" s="46">
        <f>Tabla2[[#This Row],[Operating Profit]]/Tabla2[[#This Row],[Total Sales]]</f>
        <v>0.3</v>
      </c>
      <c r="P3541" s="1" t="s">
        <v>17</v>
      </c>
    </row>
    <row r="3542" spans="1:16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3" t="str">
        <f>IFERROR(LEFT(Tabla2[[#This Row],[Product]],FIND(" ",Tabla2[[#This Row],[Product]])-3),Tabla2[[#This Row],[Product]])</f>
        <v>Women</v>
      </c>
      <c r="I3542" s="6">
        <v>35</v>
      </c>
      <c r="J3542" s="4">
        <v>1250</v>
      </c>
      <c r="K3542" s="6">
        <f>Tabla2[[#This Row],[Price per Unit]]*Tabla2[[#This Row],[Units Sold]]</f>
        <v>43750</v>
      </c>
      <c r="L3542" s="52">
        <f>Tabla2[[#This Row],[Units Sold]]/Cálculos!$C$11</f>
        <v>5.0426385343913999E-5</v>
      </c>
      <c r="M3542" s="6">
        <f>Tabla2[[#This Row],[Total Sales]]-Tabla2[[#This Row],[Operating Profit]]</f>
        <v>30625</v>
      </c>
      <c r="N3542" s="6">
        <v>13125</v>
      </c>
      <c r="O3542" s="46">
        <f>Tabla2[[#This Row],[Operating Profit]]/Tabla2[[#This Row],[Total Sales]]</f>
        <v>0.3</v>
      </c>
      <c r="P3542" s="1" t="s">
        <v>17</v>
      </c>
    </row>
    <row r="3543" spans="1:16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3" t="str">
        <f>IFERROR(LEFT(Tabla2[[#This Row],[Product]],FIND(" ",Tabla2[[#This Row],[Product]])-3),Tabla2[[#This Row],[Product]])</f>
        <v>Men</v>
      </c>
      <c r="I3543" s="6">
        <v>50</v>
      </c>
      <c r="J3543" s="4">
        <v>1250</v>
      </c>
      <c r="K3543" s="6">
        <f>Tabla2[[#This Row],[Price per Unit]]*Tabla2[[#This Row],[Units Sold]]</f>
        <v>62500</v>
      </c>
      <c r="L3543" s="52">
        <f>Tabla2[[#This Row],[Units Sold]]/Cálculos!$C$11</f>
        <v>5.0426385343913999E-5</v>
      </c>
      <c r="M3543" s="6">
        <f>Tabla2[[#This Row],[Total Sales]]-Tabla2[[#This Row],[Operating Profit]]</f>
        <v>43750</v>
      </c>
      <c r="N3543" s="6">
        <v>18750</v>
      </c>
      <c r="O3543" s="46">
        <f>Tabla2[[#This Row],[Operating Profit]]/Tabla2[[#This Row],[Total Sales]]</f>
        <v>0.3</v>
      </c>
      <c r="P3543" s="1" t="s">
        <v>17</v>
      </c>
    </row>
    <row r="3544" spans="1:16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3" t="str">
        <f>IFERROR(LEFT(Tabla2[[#This Row],[Product]],FIND(" ",Tabla2[[#This Row],[Product]])-3),Tabla2[[#This Row],[Product]])</f>
        <v>Women</v>
      </c>
      <c r="I3544" s="6">
        <v>40</v>
      </c>
      <c r="J3544" s="4">
        <v>2750</v>
      </c>
      <c r="K3544" s="6">
        <f>Tabla2[[#This Row],[Price per Unit]]*Tabla2[[#This Row],[Units Sold]]</f>
        <v>110000</v>
      </c>
      <c r="L3544" s="52">
        <f>Tabla2[[#This Row],[Units Sold]]/Cálculos!$C$11</f>
        <v>1.109380477566108E-4</v>
      </c>
      <c r="M3544" s="6">
        <f>Tabla2[[#This Row],[Total Sales]]-Tabla2[[#This Row],[Operating Profit]]</f>
        <v>71500</v>
      </c>
      <c r="N3544" s="6">
        <v>38500</v>
      </c>
      <c r="O3544" s="46">
        <f>Tabla2[[#This Row],[Operating Profit]]/Tabla2[[#This Row],[Total Sales]]</f>
        <v>0.35</v>
      </c>
      <c r="P3544" s="1" t="s">
        <v>17</v>
      </c>
    </row>
    <row r="3545" spans="1:16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3" t="str">
        <f>IFERROR(LEFT(Tabla2[[#This Row],[Product]],FIND(" ",Tabla2[[#This Row],[Product]])-3),Tabla2[[#This Row],[Product]])</f>
        <v>Men</v>
      </c>
      <c r="I3545" s="6">
        <v>54.999999999999993</v>
      </c>
      <c r="J3545" s="4">
        <v>5450</v>
      </c>
      <c r="K3545" s="6">
        <f>Tabla2[[#This Row],[Price per Unit]]*Tabla2[[#This Row],[Units Sold]]</f>
        <v>299749.99999999994</v>
      </c>
      <c r="L3545" s="52">
        <f>Tabla2[[#This Row],[Units Sold]]/Cálculos!$C$11</f>
        <v>2.1985904009946505E-4</v>
      </c>
      <c r="M3545" s="6">
        <f>Tabla2[[#This Row],[Total Sales]]-Tabla2[[#This Row],[Operating Profit]]</f>
        <v>179849.99999999994</v>
      </c>
      <c r="N3545" s="6">
        <v>119899.99999999999</v>
      </c>
      <c r="O3545" s="46">
        <f>Tabla2[[#This Row],[Operating Profit]]/Tabla2[[#This Row],[Total Sales]]</f>
        <v>0.4</v>
      </c>
      <c r="P3545" s="1" t="s">
        <v>17</v>
      </c>
    </row>
    <row r="3546" spans="1:16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3" t="str">
        <f>IFERROR(LEFT(Tabla2[[#This Row],[Product]],FIND(" ",Tabla2[[#This Row],[Product]])-3),Tabla2[[#This Row],[Product]])</f>
        <v>Men</v>
      </c>
      <c r="I3546" s="6">
        <v>50</v>
      </c>
      <c r="J3546" s="4">
        <v>2500</v>
      </c>
      <c r="K3546" s="6">
        <f>Tabla2[[#This Row],[Price per Unit]]*Tabla2[[#This Row],[Units Sold]]</f>
        <v>125000</v>
      </c>
      <c r="L3546" s="52">
        <f>Tabla2[[#This Row],[Units Sold]]/Cálculos!$C$11</f>
        <v>1.00852770687828E-4</v>
      </c>
      <c r="M3546" s="6">
        <f>Tabla2[[#This Row],[Total Sales]]-Tabla2[[#This Row],[Operating Profit]]</f>
        <v>75000</v>
      </c>
      <c r="N3546" s="6">
        <v>50000</v>
      </c>
      <c r="O3546" s="46">
        <f>Tabla2[[#This Row],[Operating Profit]]/Tabla2[[#This Row],[Total Sales]]</f>
        <v>0.4</v>
      </c>
      <c r="P3546" s="1" t="s">
        <v>17</v>
      </c>
    </row>
    <row r="3547" spans="1:16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3" t="str">
        <f>IFERROR(LEFT(Tabla2[[#This Row],[Product]],FIND(" ",Tabla2[[#This Row],[Product]])-3),Tabla2[[#This Row],[Product]])</f>
        <v>Women</v>
      </c>
      <c r="I3547" s="6">
        <v>45</v>
      </c>
      <c r="J3547" s="4">
        <v>2750</v>
      </c>
      <c r="K3547" s="6">
        <f>Tabla2[[#This Row],[Price per Unit]]*Tabla2[[#This Row],[Units Sold]]</f>
        <v>123750</v>
      </c>
      <c r="L3547" s="52">
        <f>Tabla2[[#This Row],[Units Sold]]/Cálculos!$C$11</f>
        <v>1.109380477566108E-4</v>
      </c>
      <c r="M3547" s="6">
        <f>Tabla2[[#This Row],[Total Sales]]-Tabla2[[#This Row],[Operating Profit]]</f>
        <v>86625</v>
      </c>
      <c r="N3547" s="6">
        <v>37125</v>
      </c>
      <c r="O3547" s="46">
        <f>Tabla2[[#This Row],[Operating Profit]]/Tabla2[[#This Row],[Total Sales]]</f>
        <v>0.3</v>
      </c>
      <c r="P3547" s="1" t="s">
        <v>17</v>
      </c>
    </row>
    <row r="3548" spans="1:16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3" t="str">
        <f>IFERROR(LEFT(Tabla2[[#This Row],[Product]],FIND(" ",Tabla2[[#This Row],[Product]])-3),Tabla2[[#This Row],[Product]])</f>
        <v>Women</v>
      </c>
      <c r="I3548" s="6">
        <v>45</v>
      </c>
      <c r="J3548" s="4">
        <v>2250</v>
      </c>
      <c r="K3548" s="6">
        <f>Tabla2[[#This Row],[Price per Unit]]*Tabla2[[#This Row],[Units Sold]]</f>
        <v>101250</v>
      </c>
      <c r="L3548" s="52">
        <f>Tabla2[[#This Row],[Units Sold]]/Cálculos!$C$11</f>
        <v>9.0767493619045195E-5</v>
      </c>
      <c r="M3548" s="6">
        <f>Tabla2[[#This Row],[Total Sales]]-Tabla2[[#This Row],[Operating Profit]]</f>
        <v>70875</v>
      </c>
      <c r="N3548" s="6">
        <v>30375</v>
      </c>
      <c r="O3548" s="46">
        <f>Tabla2[[#This Row],[Operating Profit]]/Tabla2[[#This Row],[Total Sales]]</f>
        <v>0.3</v>
      </c>
      <c r="P3548" s="1" t="s">
        <v>17</v>
      </c>
    </row>
    <row r="3549" spans="1:16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3" t="str">
        <f>IFERROR(LEFT(Tabla2[[#This Row],[Product]],FIND(" ",Tabla2[[#This Row],[Product]])-3),Tabla2[[#This Row],[Product]])</f>
        <v>Men</v>
      </c>
      <c r="I3549" s="6">
        <v>54.999999999999993</v>
      </c>
      <c r="J3549" s="4">
        <v>2500</v>
      </c>
      <c r="K3549" s="6">
        <f>Tabla2[[#This Row],[Price per Unit]]*Tabla2[[#This Row],[Units Sold]]</f>
        <v>137499.99999999997</v>
      </c>
      <c r="L3549" s="52">
        <f>Tabla2[[#This Row],[Units Sold]]/Cálculos!$C$11</f>
        <v>1.00852770687828E-4</v>
      </c>
      <c r="M3549" s="6">
        <f>Tabla2[[#This Row],[Total Sales]]-Tabla2[[#This Row],[Operating Profit]]</f>
        <v>96249.999999999971</v>
      </c>
      <c r="N3549" s="6">
        <v>41249.999999999993</v>
      </c>
      <c r="O3549" s="46">
        <f>Tabla2[[#This Row],[Operating Profit]]/Tabla2[[#This Row],[Total Sales]]</f>
        <v>0.3</v>
      </c>
      <c r="P3549" s="1" t="s">
        <v>17</v>
      </c>
    </row>
    <row r="3550" spans="1:16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3" t="str">
        <f>IFERROR(LEFT(Tabla2[[#This Row],[Product]],FIND(" ",Tabla2[[#This Row],[Product]])-3),Tabla2[[#This Row],[Product]])</f>
        <v>Women</v>
      </c>
      <c r="I3550" s="6">
        <v>60</v>
      </c>
      <c r="J3550" s="4">
        <v>3750</v>
      </c>
      <c r="K3550" s="6">
        <f>Tabla2[[#This Row],[Price per Unit]]*Tabla2[[#This Row],[Units Sold]]</f>
        <v>225000</v>
      </c>
      <c r="L3550" s="52">
        <f>Tabla2[[#This Row],[Units Sold]]/Cálculos!$C$11</f>
        <v>1.5127915603174201E-4</v>
      </c>
      <c r="M3550" s="6">
        <f>Tabla2[[#This Row],[Total Sales]]-Tabla2[[#This Row],[Operating Profit]]</f>
        <v>146250</v>
      </c>
      <c r="N3550" s="6">
        <v>78750</v>
      </c>
      <c r="O3550" s="46">
        <f>Tabla2[[#This Row],[Operating Profit]]/Tabla2[[#This Row],[Total Sales]]</f>
        <v>0.35</v>
      </c>
      <c r="P3550" s="1" t="s">
        <v>17</v>
      </c>
    </row>
    <row r="3551" spans="1:16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3" t="str">
        <f>IFERROR(LEFT(Tabla2[[#This Row],[Product]],FIND(" ",Tabla2[[#This Row],[Product]])-3),Tabla2[[#This Row],[Product]])</f>
        <v>Men</v>
      </c>
      <c r="I3551" s="6">
        <v>54.999999999999993</v>
      </c>
      <c r="J3551" s="4">
        <v>6250</v>
      </c>
      <c r="K3551" s="6">
        <f>Tabla2[[#This Row],[Price per Unit]]*Tabla2[[#This Row],[Units Sold]]</f>
        <v>343749.99999999994</v>
      </c>
      <c r="L3551" s="52">
        <f>Tabla2[[#This Row],[Units Sold]]/Cálculos!$C$11</f>
        <v>2.5213192671957001E-4</v>
      </c>
      <c r="M3551" s="6">
        <f>Tabla2[[#This Row],[Total Sales]]-Tabla2[[#This Row],[Operating Profit]]</f>
        <v>206249.99999999997</v>
      </c>
      <c r="N3551" s="6">
        <v>137499.99999999997</v>
      </c>
      <c r="O3551" s="46">
        <f>Tabla2[[#This Row],[Operating Profit]]/Tabla2[[#This Row],[Total Sales]]</f>
        <v>0.39999999999999997</v>
      </c>
      <c r="P3551" s="1" t="s">
        <v>17</v>
      </c>
    </row>
    <row r="3552" spans="1:16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3" t="str">
        <f>IFERROR(LEFT(Tabla2[[#This Row],[Product]],FIND(" ",Tabla2[[#This Row],[Product]])-3),Tabla2[[#This Row],[Product]])</f>
        <v>Men</v>
      </c>
      <c r="I3552" s="6">
        <v>50</v>
      </c>
      <c r="J3552" s="4">
        <v>3750</v>
      </c>
      <c r="K3552" s="6">
        <f>Tabla2[[#This Row],[Price per Unit]]*Tabla2[[#This Row],[Units Sold]]</f>
        <v>187500</v>
      </c>
      <c r="L3552" s="52">
        <f>Tabla2[[#This Row],[Units Sold]]/Cálculos!$C$11</f>
        <v>1.5127915603174201E-4</v>
      </c>
      <c r="M3552" s="6">
        <f>Tabla2[[#This Row],[Total Sales]]-Tabla2[[#This Row],[Operating Profit]]</f>
        <v>112500</v>
      </c>
      <c r="N3552" s="6">
        <v>75000</v>
      </c>
      <c r="O3552" s="46">
        <f>Tabla2[[#This Row],[Operating Profit]]/Tabla2[[#This Row],[Total Sales]]</f>
        <v>0.4</v>
      </c>
      <c r="P3552" s="1" t="s">
        <v>17</v>
      </c>
    </row>
    <row r="3553" spans="1:16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3" t="str">
        <f>IFERROR(LEFT(Tabla2[[#This Row],[Product]],FIND(" ",Tabla2[[#This Row],[Product]])-3),Tabla2[[#This Row],[Product]])</f>
        <v>Women</v>
      </c>
      <c r="I3553" s="6">
        <v>45</v>
      </c>
      <c r="J3553" s="4">
        <v>3000</v>
      </c>
      <c r="K3553" s="6">
        <f>Tabla2[[#This Row],[Price per Unit]]*Tabla2[[#This Row],[Units Sold]]</f>
        <v>135000</v>
      </c>
      <c r="L3553" s="52">
        <f>Tabla2[[#This Row],[Units Sold]]/Cálculos!$C$11</f>
        <v>1.210233248253936E-4</v>
      </c>
      <c r="M3553" s="6">
        <f>Tabla2[[#This Row],[Total Sales]]-Tabla2[[#This Row],[Operating Profit]]</f>
        <v>94500</v>
      </c>
      <c r="N3553" s="6">
        <v>40500</v>
      </c>
      <c r="O3553" s="46">
        <f>Tabla2[[#This Row],[Operating Profit]]/Tabla2[[#This Row],[Total Sales]]</f>
        <v>0.3</v>
      </c>
      <c r="P3553" s="1" t="s">
        <v>17</v>
      </c>
    </row>
    <row r="3554" spans="1:16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3" t="str">
        <f>IFERROR(LEFT(Tabla2[[#This Row],[Product]],FIND(" ",Tabla2[[#This Row],[Product]])-3),Tabla2[[#This Row],[Product]])</f>
        <v>Women</v>
      </c>
      <c r="I3554" s="6">
        <v>45</v>
      </c>
      <c r="J3554" s="4">
        <v>2750</v>
      </c>
      <c r="K3554" s="6">
        <f>Tabla2[[#This Row],[Price per Unit]]*Tabla2[[#This Row],[Units Sold]]</f>
        <v>123750</v>
      </c>
      <c r="L3554" s="52">
        <f>Tabla2[[#This Row],[Units Sold]]/Cálculos!$C$11</f>
        <v>1.109380477566108E-4</v>
      </c>
      <c r="M3554" s="6">
        <f>Tabla2[[#This Row],[Total Sales]]-Tabla2[[#This Row],[Operating Profit]]</f>
        <v>86625</v>
      </c>
      <c r="N3554" s="6">
        <v>37125</v>
      </c>
      <c r="O3554" s="46">
        <f>Tabla2[[#This Row],[Operating Profit]]/Tabla2[[#This Row],[Total Sales]]</f>
        <v>0.3</v>
      </c>
      <c r="P3554" s="1" t="s">
        <v>17</v>
      </c>
    </row>
    <row r="3555" spans="1:16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3" t="str">
        <f>IFERROR(LEFT(Tabla2[[#This Row],[Product]],FIND(" ",Tabla2[[#This Row],[Product]])-3),Tabla2[[#This Row],[Product]])</f>
        <v>Men</v>
      </c>
      <c r="I3555" s="6">
        <v>54.999999999999993</v>
      </c>
      <c r="J3555" s="4">
        <v>2750</v>
      </c>
      <c r="K3555" s="6">
        <f>Tabla2[[#This Row],[Price per Unit]]*Tabla2[[#This Row],[Units Sold]]</f>
        <v>151249.99999999997</v>
      </c>
      <c r="L3555" s="52">
        <f>Tabla2[[#This Row],[Units Sold]]/Cálculos!$C$11</f>
        <v>1.109380477566108E-4</v>
      </c>
      <c r="M3555" s="6">
        <f>Tabla2[[#This Row],[Total Sales]]-Tabla2[[#This Row],[Operating Profit]]</f>
        <v>105874.99999999997</v>
      </c>
      <c r="N3555" s="6">
        <v>45374.999999999993</v>
      </c>
      <c r="O3555" s="46">
        <f>Tabla2[[#This Row],[Operating Profit]]/Tabla2[[#This Row],[Total Sales]]</f>
        <v>0.3</v>
      </c>
      <c r="P3555" s="1" t="s">
        <v>17</v>
      </c>
    </row>
    <row r="3556" spans="1:16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3" t="str">
        <f>IFERROR(LEFT(Tabla2[[#This Row],[Product]],FIND(" ",Tabla2[[#This Row],[Product]])-3),Tabla2[[#This Row],[Product]])</f>
        <v>Women</v>
      </c>
      <c r="I3556" s="6">
        <v>60</v>
      </c>
      <c r="J3556" s="4">
        <v>4250</v>
      </c>
      <c r="K3556" s="6">
        <f>Tabla2[[#This Row],[Price per Unit]]*Tabla2[[#This Row],[Units Sold]]</f>
        <v>255000</v>
      </c>
      <c r="L3556" s="52">
        <f>Tabla2[[#This Row],[Units Sold]]/Cálculos!$C$11</f>
        <v>1.7144971016930759E-4</v>
      </c>
      <c r="M3556" s="6">
        <f>Tabla2[[#This Row],[Total Sales]]-Tabla2[[#This Row],[Operating Profit]]</f>
        <v>165750</v>
      </c>
      <c r="N3556" s="6">
        <v>89250</v>
      </c>
      <c r="O3556" s="46">
        <f>Tabla2[[#This Row],[Operating Profit]]/Tabla2[[#This Row],[Total Sales]]</f>
        <v>0.35</v>
      </c>
      <c r="P3556" s="1" t="s">
        <v>17</v>
      </c>
    </row>
    <row r="3557" spans="1:16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3" t="str">
        <f>IFERROR(LEFT(Tabla2[[#This Row],[Product]],FIND(" ",Tabla2[[#This Row],[Product]])-3),Tabla2[[#This Row],[Product]])</f>
        <v>Men</v>
      </c>
      <c r="I3557" s="6">
        <v>54.999999999999993</v>
      </c>
      <c r="J3557" s="4">
        <v>6500</v>
      </c>
      <c r="K3557" s="6">
        <f>Tabla2[[#This Row],[Price per Unit]]*Tabla2[[#This Row],[Units Sold]]</f>
        <v>357499.99999999994</v>
      </c>
      <c r="L3557" s="52">
        <f>Tabla2[[#This Row],[Units Sold]]/Cálculos!$C$11</f>
        <v>2.6221720378835281E-4</v>
      </c>
      <c r="M3557" s="6">
        <f>Tabla2[[#This Row],[Total Sales]]-Tabla2[[#This Row],[Operating Profit]]</f>
        <v>214499.99999999997</v>
      </c>
      <c r="N3557" s="6">
        <v>142999.99999999997</v>
      </c>
      <c r="O3557" s="46">
        <f>Tabla2[[#This Row],[Operating Profit]]/Tabla2[[#This Row],[Total Sales]]</f>
        <v>0.39999999999999997</v>
      </c>
      <c r="P3557" s="1" t="s">
        <v>17</v>
      </c>
    </row>
    <row r="3558" spans="1:16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3" t="str">
        <f>IFERROR(LEFT(Tabla2[[#This Row],[Product]],FIND(" ",Tabla2[[#This Row],[Product]])-3),Tabla2[[#This Row],[Product]])</f>
        <v>Men</v>
      </c>
      <c r="I3558" s="6">
        <v>50</v>
      </c>
      <c r="J3558" s="4">
        <v>4000</v>
      </c>
      <c r="K3558" s="6">
        <f>Tabla2[[#This Row],[Price per Unit]]*Tabla2[[#This Row],[Units Sold]]</f>
        <v>200000</v>
      </c>
      <c r="L3558" s="52">
        <f>Tabla2[[#This Row],[Units Sold]]/Cálculos!$C$11</f>
        <v>1.6136443310052479E-4</v>
      </c>
      <c r="M3558" s="6">
        <f>Tabla2[[#This Row],[Total Sales]]-Tabla2[[#This Row],[Operating Profit]]</f>
        <v>120000</v>
      </c>
      <c r="N3558" s="6">
        <v>80000</v>
      </c>
      <c r="O3558" s="46">
        <f>Tabla2[[#This Row],[Operating Profit]]/Tabla2[[#This Row],[Total Sales]]</f>
        <v>0.4</v>
      </c>
      <c r="P3558" s="1" t="s">
        <v>17</v>
      </c>
    </row>
    <row r="3559" spans="1:16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3" t="str">
        <f>IFERROR(LEFT(Tabla2[[#This Row],[Product]],FIND(" ",Tabla2[[#This Row],[Product]])-3),Tabla2[[#This Row],[Product]])</f>
        <v>Women</v>
      </c>
      <c r="I3559" s="6">
        <v>45</v>
      </c>
      <c r="J3559" s="4">
        <v>3250</v>
      </c>
      <c r="K3559" s="6">
        <f>Tabla2[[#This Row],[Price per Unit]]*Tabla2[[#This Row],[Units Sold]]</f>
        <v>146250</v>
      </c>
      <c r="L3559" s="52">
        <f>Tabla2[[#This Row],[Units Sold]]/Cálculos!$C$11</f>
        <v>1.3110860189417641E-4</v>
      </c>
      <c r="M3559" s="6">
        <f>Tabla2[[#This Row],[Total Sales]]-Tabla2[[#This Row],[Operating Profit]]</f>
        <v>102375</v>
      </c>
      <c r="N3559" s="6">
        <v>43875</v>
      </c>
      <c r="O3559" s="46">
        <f>Tabla2[[#This Row],[Operating Profit]]/Tabla2[[#This Row],[Total Sales]]</f>
        <v>0.3</v>
      </c>
      <c r="P3559" s="1" t="s">
        <v>17</v>
      </c>
    </row>
    <row r="3560" spans="1:16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3" t="str">
        <f>IFERROR(LEFT(Tabla2[[#This Row],[Product]],FIND(" ",Tabla2[[#This Row],[Product]])-3),Tabla2[[#This Row],[Product]])</f>
        <v>Women</v>
      </c>
      <c r="I3560" s="6">
        <v>45</v>
      </c>
      <c r="J3560" s="4">
        <v>2750</v>
      </c>
      <c r="K3560" s="6">
        <f>Tabla2[[#This Row],[Price per Unit]]*Tabla2[[#This Row],[Units Sold]]</f>
        <v>123750</v>
      </c>
      <c r="L3560" s="52">
        <f>Tabla2[[#This Row],[Units Sold]]/Cálculos!$C$11</f>
        <v>1.109380477566108E-4</v>
      </c>
      <c r="M3560" s="6">
        <f>Tabla2[[#This Row],[Total Sales]]-Tabla2[[#This Row],[Operating Profit]]</f>
        <v>86625</v>
      </c>
      <c r="N3560" s="6">
        <v>37125</v>
      </c>
      <c r="O3560" s="46">
        <f>Tabla2[[#This Row],[Operating Profit]]/Tabla2[[#This Row],[Total Sales]]</f>
        <v>0.3</v>
      </c>
      <c r="P3560" s="1" t="s">
        <v>17</v>
      </c>
    </row>
    <row r="3561" spans="1:16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3" t="str">
        <f>IFERROR(LEFT(Tabla2[[#This Row],[Product]],FIND(" ",Tabla2[[#This Row],[Product]])-3),Tabla2[[#This Row],[Product]])</f>
        <v>Men</v>
      </c>
      <c r="I3561" s="6">
        <v>54.999999999999993</v>
      </c>
      <c r="J3561" s="4">
        <v>3000</v>
      </c>
      <c r="K3561" s="6">
        <f>Tabla2[[#This Row],[Price per Unit]]*Tabla2[[#This Row],[Units Sold]]</f>
        <v>164999.99999999997</v>
      </c>
      <c r="L3561" s="52">
        <f>Tabla2[[#This Row],[Units Sold]]/Cálculos!$C$11</f>
        <v>1.210233248253936E-4</v>
      </c>
      <c r="M3561" s="6">
        <f>Tabla2[[#This Row],[Total Sales]]-Tabla2[[#This Row],[Operating Profit]]</f>
        <v>115499.99999999997</v>
      </c>
      <c r="N3561" s="6">
        <v>49499.999999999993</v>
      </c>
      <c r="O3561" s="46">
        <f>Tabla2[[#This Row],[Operating Profit]]/Tabla2[[#This Row],[Total Sales]]</f>
        <v>0.3</v>
      </c>
      <c r="P3561" s="1" t="s">
        <v>17</v>
      </c>
    </row>
    <row r="3562" spans="1:16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3" t="str">
        <f>IFERROR(LEFT(Tabla2[[#This Row],[Product]],FIND(" ",Tabla2[[#This Row],[Product]])-3),Tabla2[[#This Row],[Product]])</f>
        <v>Women</v>
      </c>
      <c r="I3562" s="6">
        <v>60</v>
      </c>
      <c r="J3562" s="4">
        <v>4750</v>
      </c>
      <c r="K3562" s="6">
        <f>Tabla2[[#This Row],[Price per Unit]]*Tabla2[[#This Row],[Units Sold]]</f>
        <v>285000</v>
      </c>
      <c r="L3562" s="52">
        <f>Tabla2[[#This Row],[Units Sold]]/Cálculos!$C$11</f>
        <v>1.9162026430687319E-4</v>
      </c>
      <c r="M3562" s="6">
        <f>Tabla2[[#This Row],[Total Sales]]-Tabla2[[#This Row],[Operating Profit]]</f>
        <v>185250</v>
      </c>
      <c r="N3562" s="6">
        <v>99750</v>
      </c>
      <c r="O3562" s="46">
        <f>Tabla2[[#This Row],[Operating Profit]]/Tabla2[[#This Row],[Total Sales]]</f>
        <v>0.35</v>
      </c>
      <c r="P3562" s="1" t="s">
        <v>17</v>
      </c>
    </row>
    <row r="3563" spans="1:16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3" t="str">
        <f>IFERROR(LEFT(Tabla2[[#This Row],[Product]],FIND(" ",Tabla2[[#This Row],[Product]])-3),Tabla2[[#This Row],[Product]])</f>
        <v>Men</v>
      </c>
      <c r="I3563" s="6">
        <v>54.999999999999993</v>
      </c>
      <c r="J3563" s="4">
        <v>6250</v>
      </c>
      <c r="K3563" s="6">
        <f>Tabla2[[#This Row],[Price per Unit]]*Tabla2[[#This Row],[Units Sold]]</f>
        <v>343749.99999999994</v>
      </c>
      <c r="L3563" s="52">
        <f>Tabla2[[#This Row],[Units Sold]]/Cálculos!$C$11</f>
        <v>2.5213192671957001E-4</v>
      </c>
      <c r="M3563" s="6">
        <f>Tabla2[[#This Row],[Total Sales]]-Tabla2[[#This Row],[Operating Profit]]</f>
        <v>206249.99999999997</v>
      </c>
      <c r="N3563" s="6">
        <v>137499.99999999997</v>
      </c>
      <c r="O3563" s="46">
        <f>Tabla2[[#This Row],[Operating Profit]]/Tabla2[[#This Row],[Total Sales]]</f>
        <v>0.39999999999999997</v>
      </c>
      <c r="P3563" s="1" t="s">
        <v>17</v>
      </c>
    </row>
    <row r="3564" spans="1:16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3" t="str">
        <f>IFERROR(LEFT(Tabla2[[#This Row],[Product]],FIND(" ",Tabla2[[#This Row],[Product]])-3),Tabla2[[#This Row],[Product]])</f>
        <v>Men</v>
      </c>
      <c r="I3564" s="6">
        <v>50</v>
      </c>
      <c r="J3564" s="4">
        <v>4000</v>
      </c>
      <c r="K3564" s="6">
        <f>Tabla2[[#This Row],[Price per Unit]]*Tabla2[[#This Row],[Units Sold]]</f>
        <v>200000</v>
      </c>
      <c r="L3564" s="52">
        <f>Tabla2[[#This Row],[Units Sold]]/Cálculos!$C$11</f>
        <v>1.6136443310052479E-4</v>
      </c>
      <c r="M3564" s="6">
        <f>Tabla2[[#This Row],[Total Sales]]-Tabla2[[#This Row],[Operating Profit]]</f>
        <v>120000</v>
      </c>
      <c r="N3564" s="6">
        <v>80000</v>
      </c>
      <c r="O3564" s="46">
        <f>Tabla2[[#This Row],[Operating Profit]]/Tabla2[[#This Row],[Total Sales]]</f>
        <v>0.4</v>
      </c>
      <c r="P3564" s="1" t="s">
        <v>17</v>
      </c>
    </row>
    <row r="3565" spans="1:16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3" t="str">
        <f>IFERROR(LEFT(Tabla2[[#This Row],[Product]],FIND(" ",Tabla2[[#This Row],[Product]])-3),Tabla2[[#This Row],[Product]])</f>
        <v>Women</v>
      </c>
      <c r="I3565" s="6">
        <v>45</v>
      </c>
      <c r="J3565" s="4">
        <v>3250</v>
      </c>
      <c r="K3565" s="6">
        <f>Tabla2[[#This Row],[Price per Unit]]*Tabla2[[#This Row],[Units Sold]]</f>
        <v>146250</v>
      </c>
      <c r="L3565" s="52">
        <f>Tabla2[[#This Row],[Units Sold]]/Cálculos!$C$11</f>
        <v>1.3110860189417641E-4</v>
      </c>
      <c r="M3565" s="6">
        <f>Tabla2[[#This Row],[Total Sales]]-Tabla2[[#This Row],[Operating Profit]]</f>
        <v>102375</v>
      </c>
      <c r="N3565" s="6">
        <v>43875</v>
      </c>
      <c r="O3565" s="46">
        <f>Tabla2[[#This Row],[Operating Profit]]/Tabla2[[#This Row],[Total Sales]]</f>
        <v>0.3</v>
      </c>
      <c r="P3565" s="1" t="s">
        <v>17</v>
      </c>
    </row>
    <row r="3566" spans="1:16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3" t="str">
        <f>IFERROR(LEFT(Tabla2[[#This Row],[Product]],FIND(" ",Tabla2[[#This Row],[Product]])-3),Tabla2[[#This Row],[Product]])</f>
        <v>Women</v>
      </c>
      <c r="I3566" s="6">
        <v>45</v>
      </c>
      <c r="J3566" s="4">
        <v>2250</v>
      </c>
      <c r="K3566" s="6">
        <f>Tabla2[[#This Row],[Price per Unit]]*Tabla2[[#This Row],[Units Sold]]</f>
        <v>101250</v>
      </c>
      <c r="L3566" s="52">
        <f>Tabla2[[#This Row],[Units Sold]]/Cálculos!$C$11</f>
        <v>9.0767493619045195E-5</v>
      </c>
      <c r="M3566" s="6">
        <f>Tabla2[[#This Row],[Total Sales]]-Tabla2[[#This Row],[Operating Profit]]</f>
        <v>70875</v>
      </c>
      <c r="N3566" s="6">
        <v>30375</v>
      </c>
      <c r="O3566" s="46">
        <f>Tabla2[[#This Row],[Operating Profit]]/Tabla2[[#This Row],[Total Sales]]</f>
        <v>0.3</v>
      </c>
      <c r="P3566" s="1" t="s">
        <v>17</v>
      </c>
    </row>
    <row r="3567" spans="1:16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3" t="str">
        <f>IFERROR(LEFT(Tabla2[[#This Row],[Product]],FIND(" ",Tabla2[[#This Row],[Product]])-3),Tabla2[[#This Row],[Product]])</f>
        <v>Men</v>
      </c>
      <c r="I3567" s="6">
        <v>54.999999999999993</v>
      </c>
      <c r="J3567" s="4">
        <v>2000</v>
      </c>
      <c r="K3567" s="6">
        <f>Tabla2[[#This Row],[Price per Unit]]*Tabla2[[#This Row],[Units Sold]]</f>
        <v>109999.99999999999</v>
      </c>
      <c r="L3567" s="52">
        <f>Tabla2[[#This Row],[Units Sold]]/Cálculos!$C$11</f>
        <v>8.0682216550262393E-5</v>
      </c>
      <c r="M3567" s="6">
        <f>Tabla2[[#This Row],[Total Sales]]-Tabla2[[#This Row],[Operating Profit]]</f>
        <v>77000</v>
      </c>
      <c r="N3567" s="6">
        <v>32999.999999999993</v>
      </c>
      <c r="O3567" s="46">
        <f>Tabla2[[#This Row],[Operating Profit]]/Tabla2[[#This Row],[Total Sales]]</f>
        <v>0.3</v>
      </c>
      <c r="P3567" s="1" t="s">
        <v>17</v>
      </c>
    </row>
    <row r="3568" spans="1:16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3" t="str">
        <f>IFERROR(LEFT(Tabla2[[#This Row],[Product]],FIND(" ",Tabla2[[#This Row],[Product]])-3),Tabla2[[#This Row],[Product]])</f>
        <v>Women</v>
      </c>
      <c r="I3568" s="6">
        <v>60</v>
      </c>
      <c r="J3568" s="4">
        <v>3750</v>
      </c>
      <c r="K3568" s="6">
        <f>Tabla2[[#This Row],[Price per Unit]]*Tabla2[[#This Row],[Units Sold]]</f>
        <v>225000</v>
      </c>
      <c r="L3568" s="52">
        <f>Tabla2[[#This Row],[Units Sold]]/Cálculos!$C$11</f>
        <v>1.5127915603174201E-4</v>
      </c>
      <c r="M3568" s="6">
        <f>Tabla2[[#This Row],[Total Sales]]-Tabla2[[#This Row],[Operating Profit]]</f>
        <v>146250</v>
      </c>
      <c r="N3568" s="6">
        <v>78750</v>
      </c>
      <c r="O3568" s="46">
        <f>Tabla2[[#This Row],[Operating Profit]]/Tabla2[[#This Row],[Total Sales]]</f>
        <v>0.35</v>
      </c>
      <c r="P3568" s="1" t="s">
        <v>17</v>
      </c>
    </row>
    <row r="3569" spans="1:16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3" t="str">
        <f>IFERROR(LEFT(Tabla2[[#This Row],[Product]],FIND(" ",Tabla2[[#This Row],[Product]])-3),Tabla2[[#This Row],[Product]])</f>
        <v>Men</v>
      </c>
      <c r="I3569" s="6">
        <v>54.999999999999993</v>
      </c>
      <c r="J3569" s="4">
        <v>5000</v>
      </c>
      <c r="K3569" s="6">
        <f>Tabla2[[#This Row],[Price per Unit]]*Tabla2[[#This Row],[Units Sold]]</f>
        <v>274999.99999999994</v>
      </c>
      <c r="L3569" s="52">
        <f>Tabla2[[#This Row],[Units Sold]]/Cálculos!$C$11</f>
        <v>2.01705541375656E-4</v>
      </c>
      <c r="M3569" s="6">
        <f>Tabla2[[#This Row],[Total Sales]]-Tabla2[[#This Row],[Operating Profit]]</f>
        <v>164999.99999999994</v>
      </c>
      <c r="N3569" s="6">
        <v>109999.99999999999</v>
      </c>
      <c r="O3569" s="46">
        <f>Tabla2[[#This Row],[Operating Profit]]/Tabla2[[#This Row],[Total Sales]]</f>
        <v>0.4</v>
      </c>
      <c r="P3569" s="1" t="s">
        <v>17</v>
      </c>
    </row>
    <row r="3570" spans="1:16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3" t="str">
        <f>IFERROR(LEFT(Tabla2[[#This Row],[Product]],FIND(" ",Tabla2[[#This Row],[Product]])-3),Tabla2[[#This Row],[Product]])</f>
        <v>Men</v>
      </c>
      <c r="I3570" s="6">
        <v>50</v>
      </c>
      <c r="J3570" s="4">
        <v>3000</v>
      </c>
      <c r="K3570" s="6">
        <f>Tabla2[[#This Row],[Price per Unit]]*Tabla2[[#This Row],[Units Sold]]</f>
        <v>150000</v>
      </c>
      <c r="L3570" s="52">
        <f>Tabla2[[#This Row],[Units Sold]]/Cálculos!$C$11</f>
        <v>1.210233248253936E-4</v>
      </c>
      <c r="M3570" s="6">
        <f>Tabla2[[#This Row],[Total Sales]]-Tabla2[[#This Row],[Operating Profit]]</f>
        <v>90000</v>
      </c>
      <c r="N3570" s="6">
        <v>60000</v>
      </c>
      <c r="O3570" s="46">
        <f>Tabla2[[#This Row],[Operating Profit]]/Tabla2[[#This Row],[Total Sales]]</f>
        <v>0.4</v>
      </c>
      <c r="P3570" s="1" t="s">
        <v>17</v>
      </c>
    </row>
    <row r="3571" spans="1:16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3" t="str">
        <f>IFERROR(LEFT(Tabla2[[#This Row],[Product]],FIND(" ",Tabla2[[#This Row],[Product]])-3),Tabla2[[#This Row],[Product]])</f>
        <v>Women</v>
      </c>
      <c r="I3571" s="6">
        <v>45</v>
      </c>
      <c r="J3571" s="4">
        <v>2000</v>
      </c>
      <c r="K3571" s="6">
        <f>Tabla2[[#This Row],[Price per Unit]]*Tabla2[[#This Row],[Units Sold]]</f>
        <v>90000</v>
      </c>
      <c r="L3571" s="52">
        <f>Tabla2[[#This Row],[Units Sold]]/Cálculos!$C$11</f>
        <v>8.0682216550262393E-5</v>
      </c>
      <c r="M3571" s="6">
        <f>Tabla2[[#This Row],[Total Sales]]-Tabla2[[#This Row],[Operating Profit]]</f>
        <v>63000</v>
      </c>
      <c r="N3571" s="6">
        <v>27000</v>
      </c>
      <c r="O3571" s="46">
        <f>Tabla2[[#This Row],[Operating Profit]]/Tabla2[[#This Row],[Total Sales]]</f>
        <v>0.3</v>
      </c>
      <c r="P3571" s="1" t="s">
        <v>17</v>
      </c>
    </row>
    <row r="3572" spans="1:16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3" t="str">
        <f>IFERROR(LEFT(Tabla2[[#This Row],[Product]],FIND(" ",Tabla2[[#This Row],[Product]])-3),Tabla2[[#This Row],[Product]])</f>
        <v>Women</v>
      </c>
      <c r="I3572" s="6">
        <v>45</v>
      </c>
      <c r="J3572" s="4">
        <v>1750</v>
      </c>
      <c r="K3572" s="6">
        <f>Tabla2[[#This Row],[Price per Unit]]*Tabla2[[#This Row],[Units Sold]]</f>
        <v>78750</v>
      </c>
      <c r="L3572" s="52">
        <f>Tabla2[[#This Row],[Units Sold]]/Cálculos!$C$11</f>
        <v>7.0596939481479604E-5</v>
      </c>
      <c r="M3572" s="6">
        <f>Tabla2[[#This Row],[Total Sales]]-Tabla2[[#This Row],[Operating Profit]]</f>
        <v>55125</v>
      </c>
      <c r="N3572" s="6">
        <v>23625</v>
      </c>
      <c r="O3572" s="46">
        <f>Tabla2[[#This Row],[Operating Profit]]/Tabla2[[#This Row],[Total Sales]]</f>
        <v>0.3</v>
      </c>
      <c r="P3572" s="1" t="s">
        <v>17</v>
      </c>
    </row>
    <row r="3573" spans="1:16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3" t="str">
        <f>IFERROR(LEFT(Tabla2[[#This Row],[Product]],FIND(" ",Tabla2[[#This Row],[Product]])-3),Tabla2[[#This Row],[Product]])</f>
        <v>Men</v>
      </c>
      <c r="I3573" s="6">
        <v>54.999999999999993</v>
      </c>
      <c r="J3573" s="4">
        <v>1750</v>
      </c>
      <c r="K3573" s="6">
        <f>Tabla2[[#This Row],[Price per Unit]]*Tabla2[[#This Row],[Units Sold]]</f>
        <v>96249.999999999985</v>
      </c>
      <c r="L3573" s="52">
        <f>Tabla2[[#This Row],[Units Sold]]/Cálculos!$C$11</f>
        <v>7.0596939481479604E-5</v>
      </c>
      <c r="M3573" s="6">
        <f>Tabla2[[#This Row],[Total Sales]]-Tabla2[[#This Row],[Operating Profit]]</f>
        <v>67374.999999999985</v>
      </c>
      <c r="N3573" s="6">
        <v>28874.999999999996</v>
      </c>
      <c r="O3573" s="46">
        <f>Tabla2[[#This Row],[Operating Profit]]/Tabla2[[#This Row],[Total Sales]]</f>
        <v>0.3</v>
      </c>
      <c r="P3573" s="1" t="s">
        <v>17</v>
      </c>
    </row>
    <row r="3574" spans="1:16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3" t="str">
        <f>IFERROR(LEFT(Tabla2[[#This Row],[Product]],FIND(" ",Tabla2[[#This Row],[Product]])-3),Tabla2[[#This Row],[Product]])</f>
        <v>Women</v>
      </c>
      <c r="I3574" s="6">
        <v>60</v>
      </c>
      <c r="J3574" s="4">
        <v>2750</v>
      </c>
      <c r="K3574" s="6">
        <f>Tabla2[[#This Row],[Price per Unit]]*Tabla2[[#This Row],[Units Sold]]</f>
        <v>165000</v>
      </c>
      <c r="L3574" s="52">
        <f>Tabla2[[#This Row],[Units Sold]]/Cálculos!$C$11</f>
        <v>1.109380477566108E-4</v>
      </c>
      <c r="M3574" s="6">
        <f>Tabla2[[#This Row],[Total Sales]]-Tabla2[[#This Row],[Operating Profit]]</f>
        <v>107250</v>
      </c>
      <c r="N3574" s="6">
        <v>57749.999999999993</v>
      </c>
      <c r="O3574" s="46">
        <f>Tabla2[[#This Row],[Operating Profit]]/Tabla2[[#This Row],[Total Sales]]</f>
        <v>0.35</v>
      </c>
      <c r="P3574" s="1" t="s">
        <v>17</v>
      </c>
    </row>
    <row r="3575" spans="1:16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3" t="str">
        <f>IFERROR(LEFT(Tabla2[[#This Row],[Product]],FIND(" ",Tabla2[[#This Row],[Product]])-3),Tabla2[[#This Row],[Product]])</f>
        <v>Men</v>
      </c>
      <c r="I3575" s="6">
        <v>60</v>
      </c>
      <c r="J3575" s="4">
        <v>4500</v>
      </c>
      <c r="K3575" s="6">
        <f>Tabla2[[#This Row],[Price per Unit]]*Tabla2[[#This Row],[Units Sold]]</f>
        <v>270000</v>
      </c>
      <c r="L3575" s="52">
        <f>Tabla2[[#This Row],[Units Sold]]/Cálculos!$C$11</f>
        <v>1.8153498723809039E-4</v>
      </c>
      <c r="M3575" s="6">
        <f>Tabla2[[#This Row],[Total Sales]]-Tabla2[[#This Row],[Operating Profit]]</f>
        <v>162000</v>
      </c>
      <c r="N3575" s="6">
        <v>108000</v>
      </c>
      <c r="O3575" s="46">
        <f>Tabla2[[#This Row],[Operating Profit]]/Tabla2[[#This Row],[Total Sales]]</f>
        <v>0.4</v>
      </c>
      <c r="P3575" s="1" t="s">
        <v>17</v>
      </c>
    </row>
    <row r="3576" spans="1:16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3" t="str">
        <f>IFERROR(LEFT(Tabla2[[#This Row],[Product]],FIND(" ",Tabla2[[#This Row],[Product]])-3),Tabla2[[#This Row],[Product]])</f>
        <v>Men</v>
      </c>
      <c r="I3576" s="6">
        <v>55.000000000000007</v>
      </c>
      <c r="J3576" s="4">
        <v>2750</v>
      </c>
      <c r="K3576" s="6">
        <f>Tabla2[[#This Row],[Price per Unit]]*Tabla2[[#This Row],[Units Sold]]</f>
        <v>151250.00000000003</v>
      </c>
      <c r="L3576" s="52">
        <f>Tabla2[[#This Row],[Units Sold]]/Cálculos!$C$11</f>
        <v>1.109380477566108E-4</v>
      </c>
      <c r="M3576" s="6">
        <f>Tabla2[[#This Row],[Total Sales]]-Tabla2[[#This Row],[Operating Profit]]</f>
        <v>90750.000000000015</v>
      </c>
      <c r="N3576" s="6">
        <v>60500.000000000015</v>
      </c>
      <c r="O3576" s="46">
        <f>Tabla2[[#This Row],[Operating Profit]]/Tabla2[[#This Row],[Total Sales]]</f>
        <v>0.4</v>
      </c>
      <c r="P3576" s="1" t="s">
        <v>17</v>
      </c>
    </row>
    <row r="3577" spans="1:16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3" t="str">
        <f>IFERROR(LEFT(Tabla2[[#This Row],[Product]],FIND(" ",Tabla2[[#This Row],[Product]])-3),Tabla2[[#This Row],[Product]])</f>
        <v>Women</v>
      </c>
      <c r="I3577" s="6">
        <v>55.000000000000007</v>
      </c>
      <c r="J3577" s="4">
        <v>1750</v>
      </c>
      <c r="K3577" s="6">
        <f>Tabla2[[#This Row],[Price per Unit]]*Tabla2[[#This Row],[Units Sold]]</f>
        <v>96250.000000000015</v>
      </c>
      <c r="L3577" s="52">
        <f>Tabla2[[#This Row],[Units Sold]]/Cálculos!$C$11</f>
        <v>7.0596939481479604E-5</v>
      </c>
      <c r="M3577" s="6">
        <f>Tabla2[[#This Row],[Total Sales]]-Tabla2[[#This Row],[Operating Profit]]</f>
        <v>67375.000000000015</v>
      </c>
      <c r="N3577" s="6">
        <v>28875.000000000004</v>
      </c>
      <c r="O3577" s="46">
        <f>Tabla2[[#This Row],[Operating Profit]]/Tabla2[[#This Row],[Total Sales]]</f>
        <v>0.3</v>
      </c>
      <c r="P3577" s="1" t="s">
        <v>17</v>
      </c>
    </row>
    <row r="3578" spans="1:16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3" t="str">
        <f>IFERROR(LEFT(Tabla2[[#This Row],[Product]],FIND(" ",Tabla2[[#This Row],[Product]])-3),Tabla2[[#This Row],[Product]])</f>
        <v>Women</v>
      </c>
      <c r="I3578" s="6">
        <v>55.000000000000007</v>
      </c>
      <c r="J3578" s="4">
        <v>1500</v>
      </c>
      <c r="K3578" s="6">
        <f>Tabla2[[#This Row],[Price per Unit]]*Tabla2[[#This Row],[Units Sold]]</f>
        <v>82500.000000000015</v>
      </c>
      <c r="L3578" s="52">
        <f>Tabla2[[#This Row],[Units Sold]]/Cálculos!$C$11</f>
        <v>6.0511662412696801E-5</v>
      </c>
      <c r="M3578" s="6">
        <f>Tabla2[[#This Row],[Total Sales]]-Tabla2[[#This Row],[Operating Profit]]</f>
        <v>57750.000000000015</v>
      </c>
      <c r="N3578" s="6">
        <v>24750.000000000004</v>
      </c>
      <c r="O3578" s="46">
        <f>Tabla2[[#This Row],[Operating Profit]]/Tabla2[[#This Row],[Total Sales]]</f>
        <v>0.3</v>
      </c>
      <c r="P3578" s="1" t="s">
        <v>17</v>
      </c>
    </row>
    <row r="3579" spans="1:16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3" t="str">
        <f>IFERROR(LEFT(Tabla2[[#This Row],[Product]],FIND(" ",Tabla2[[#This Row],[Product]])-3),Tabla2[[#This Row],[Product]])</f>
        <v>Men</v>
      </c>
      <c r="I3579" s="6">
        <v>65</v>
      </c>
      <c r="J3579" s="4">
        <v>1500</v>
      </c>
      <c r="K3579" s="6">
        <f>Tabla2[[#This Row],[Price per Unit]]*Tabla2[[#This Row],[Units Sold]]</f>
        <v>97500</v>
      </c>
      <c r="L3579" s="52">
        <f>Tabla2[[#This Row],[Units Sold]]/Cálculos!$C$11</f>
        <v>6.0511662412696801E-5</v>
      </c>
      <c r="M3579" s="6">
        <f>Tabla2[[#This Row],[Total Sales]]-Tabla2[[#This Row],[Operating Profit]]</f>
        <v>68250</v>
      </c>
      <c r="N3579" s="6">
        <v>29250</v>
      </c>
      <c r="O3579" s="46">
        <f>Tabla2[[#This Row],[Operating Profit]]/Tabla2[[#This Row],[Total Sales]]</f>
        <v>0.3</v>
      </c>
      <c r="P3579" s="1" t="s">
        <v>17</v>
      </c>
    </row>
    <row r="3580" spans="1:16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3" t="str">
        <f>IFERROR(LEFT(Tabla2[[#This Row],[Product]],FIND(" ",Tabla2[[#This Row],[Product]])-3),Tabla2[[#This Row],[Product]])</f>
        <v>Women</v>
      </c>
      <c r="I3580" s="6">
        <v>70</v>
      </c>
      <c r="J3580" s="4">
        <v>2750</v>
      </c>
      <c r="K3580" s="6">
        <f>Tabla2[[#This Row],[Price per Unit]]*Tabla2[[#This Row],[Units Sold]]</f>
        <v>192500</v>
      </c>
      <c r="L3580" s="52">
        <f>Tabla2[[#This Row],[Units Sold]]/Cálculos!$C$11</f>
        <v>1.109380477566108E-4</v>
      </c>
      <c r="M3580" s="6">
        <f>Tabla2[[#This Row],[Total Sales]]-Tabla2[[#This Row],[Operating Profit]]</f>
        <v>125125</v>
      </c>
      <c r="N3580" s="6">
        <v>67375</v>
      </c>
      <c r="O3580" s="46">
        <f>Tabla2[[#This Row],[Operating Profit]]/Tabla2[[#This Row],[Total Sales]]</f>
        <v>0.35</v>
      </c>
      <c r="P3580" s="1" t="s">
        <v>17</v>
      </c>
    </row>
    <row r="3581" spans="1:16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3" t="str">
        <f>IFERROR(LEFT(Tabla2[[#This Row],[Product]],FIND(" ",Tabla2[[#This Row],[Product]])-3),Tabla2[[#This Row],[Product]])</f>
        <v>Men</v>
      </c>
      <c r="I3581" s="6">
        <v>65</v>
      </c>
      <c r="J3581" s="4">
        <v>4250</v>
      </c>
      <c r="K3581" s="6">
        <f>Tabla2[[#This Row],[Price per Unit]]*Tabla2[[#This Row],[Units Sold]]</f>
        <v>276250</v>
      </c>
      <c r="L3581" s="52">
        <f>Tabla2[[#This Row],[Units Sold]]/Cálculos!$C$11</f>
        <v>1.7144971016930759E-4</v>
      </c>
      <c r="M3581" s="6">
        <f>Tabla2[[#This Row],[Total Sales]]-Tabla2[[#This Row],[Operating Profit]]</f>
        <v>165750</v>
      </c>
      <c r="N3581" s="6">
        <v>110500</v>
      </c>
      <c r="O3581" s="46">
        <f>Tabla2[[#This Row],[Operating Profit]]/Tabla2[[#This Row],[Total Sales]]</f>
        <v>0.4</v>
      </c>
      <c r="P3581" s="1" t="s">
        <v>17</v>
      </c>
    </row>
    <row r="3582" spans="1:16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3" t="str">
        <f>IFERROR(LEFT(Tabla2[[#This Row],[Product]],FIND(" ",Tabla2[[#This Row],[Product]])-3),Tabla2[[#This Row],[Product]])</f>
        <v>Men</v>
      </c>
      <c r="I3582" s="6">
        <v>55.000000000000007</v>
      </c>
      <c r="J3582" s="4">
        <v>3000</v>
      </c>
      <c r="K3582" s="6">
        <f>Tabla2[[#This Row],[Price per Unit]]*Tabla2[[#This Row],[Units Sold]]</f>
        <v>165000.00000000003</v>
      </c>
      <c r="L3582" s="52">
        <f>Tabla2[[#This Row],[Units Sold]]/Cálculos!$C$11</f>
        <v>1.210233248253936E-4</v>
      </c>
      <c r="M3582" s="6">
        <f>Tabla2[[#This Row],[Total Sales]]-Tabla2[[#This Row],[Operating Profit]]</f>
        <v>99000.000000000015</v>
      </c>
      <c r="N3582" s="6">
        <v>66000.000000000015</v>
      </c>
      <c r="O3582" s="46">
        <f>Tabla2[[#This Row],[Operating Profit]]/Tabla2[[#This Row],[Total Sales]]</f>
        <v>0.4</v>
      </c>
      <c r="P3582" s="1" t="s">
        <v>17</v>
      </c>
    </row>
    <row r="3583" spans="1:16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3" t="str">
        <f>IFERROR(LEFT(Tabla2[[#This Row],[Product]],FIND(" ",Tabla2[[#This Row],[Product]])-3),Tabla2[[#This Row],[Product]])</f>
        <v>Women</v>
      </c>
      <c r="I3583" s="6">
        <v>55.000000000000007</v>
      </c>
      <c r="J3583" s="4">
        <v>2950</v>
      </c>
      <c r="K3583" s="6">
        <f>Tabla2[[#This Row],[Price per Unit]]*Tabla2[[#This Row],[Units Sold]]</f>
        <v>162250.00000000003</v>
      </c>
      <c r="L3583" s="52">
        <f>Tabla2[[#This Row],[Units Sold]]/Cálculos!$C$11</f>
        <v>1.1900626941163703E-4</v>
      </c>
      <c r="M3583" s="6">
        <f>Tabla2[[#This Row],[Total Sales]]-Tabla2[[#This Row],[Operating Profit]]</f>
        <v>113575.00000000003</v>
      </c>
      <c r="N3583" s="6">
        <v>48675.000000000007</v>
      </c>
      <c r="O3583" s="46">
        <f>Tabla2[[#This Row],[Operating Profit]]/Tabla2[[#This Row],[Total Sales]]</f>
        <v>0.3</v>
      </c>
      <c r="P3583" s="1" t="s">
        <v>17</v>
      </c>
    </row>
    <row r="3584" spans="1:16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3" t="str">
        <f>IFERROR(LEFT(Tabla2[[#This Row],[Product]],FIND(" ",Tabla2[[#This Row],[Product]])-3),Tabla2[[#This Row],[Product]])</f>
        <v>Women</v>
      </c>
      <c r="I3584" s="6">
        <v>55.000000000000007</v>
      </c>
      <c r="J3584" s="4">
        <v>2750</v>
      </c>
      <c r="K3584" s="6">
        <f>Tabla2[[#This Row],[Price per Unit]]*Tabla2[[#This Row],[Units Sold]]</f>
        <v>151250.00000000003</v>
      </c>
      <c r="L3584" s="52">
        <f>Tabla2[[#This Row],[Units Sold]]/Cálculos!$C$11</f>
        <v>1.109380477566108E-4</v>
      </c>
      <c r="M3584" s="6">
        <f>Tabla2[[#This Row],[Total Sales]]-Tabla2[[#This Row],[Operating Profit]]</f>
        <v>105875.00000000003</v>
      </c>
      <c r="N3584" s="6">
        <v>45375.000000000007</v>
      </c>
      <c r="O3584" s="46">
        <f>Tabla2[[#This Row],[Operating Profit]]/Tabla2[[#This Row],[Total Sales]]</f>
        <v>0.3</v>
      </c>
      <c r="P3584" s="1" t="s">
        <v>17</v>
      </c>
    </row>
    <row r="3585" spans="1:16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3" t="str">
        <f>IFERROR(LEFT(Tabla2[[#This Row],[Product]],FIND(" ",Tabla2[[#This Row],[Product]])-3),Tabla2[[#This Row],[Product]])</f>
        <v>Men</v>
      </c>
      <c r="I3585" s="6">
        <v>65</v>
      </c>
      <c r="J3585" s="4">
        <v>2500</v>
      </c>
      <c r="K3585" s="6">
        <f>Tabla2[[#This Row],[Price per Unit]]*Tabla2[[#This Row],[Units Sold]]</f>
        <v>162500</v>
      </c>
      <c r="L3585" s="52">
        <f>Tabla2[[#This Row],[Units Sold]]/Cálculos!$C$11</f>
        <v>1.00852770687828E-4</v>
      </c>
      <c r="M3585" s="6">
        <f>Tabla2[[#This Row],[Total Sales]]-Tabla2[[#This Row],[Operating Profit]]</f>
        <v>113750</v>
      </c>
      <c r="N3585" s="6">
        <v>48750</v>
      </c>
      <c r="O3585" s="46">
        <f>Tabla2[[#This Row],[Operating Profit]]/Tabla2[[#This Row],[Total Sales]]</f>
        <v>0.3</v>
      </c>
      <c r="P3585" s="1" t="s">
        <v>17</v>
      </c>
    </row>
    <row r="3586" spans="1:16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3" t="str">
        <f>IFERROR(LEFT(Tabla2[[#This Row],[Product]],FIND(" ",Tabla2[[#This Row],[Product]])-3),Tabla2[[#This Row],[Product]])</f>
        <v>Women</v>
      </c>
      <c r="I3586" s="6">
        <v>70</v>
      </c>
      <c r="J3586" s="4">
        <v>3500</v>
      </c>
      <c r="K3586" s="6">
        <f>Tabla2[[#This Row],[Price per Unit]]*Tabla2[[#This Row],[Units Sold]]</f>
        <v>245000</v>
      </c>
      <c r="L3586" s="52">
        <f>Tabla2[[#This Row],[Units Sold]]/Cálculos!$C$11</f>
        <v>1.4119387896295921E-4</v>
      </c>
      <c r="M3586" s="6">
        <f>Tabla2[[#This Row],[Total Sales]]-Tabla2[[#This Row],[Operating Profit]]</f>
        <v>159250</v>
      </c>
      <c r="N3586" s="6">
        <v>85750</v>
      </c>
      <c r="O3586" s="46">
        <f>Tabla2[[#This Row],[Operating Profit]]/Tabla2[[#This Row],[Total Sales]]</f>
        <v>0.35</v>
      </c>
      <c r="P3586" s="1" t="s">
        <v>17</v>
      </c>
    </row>
    <row r="3587" spans="1:16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3" t="str">
        <f>IFERROR(LEFT(Tabla2[[#This Row],[Product]],FIND(" ",Tabla2[[#This Row],[Product]])-3),Tabla2[[#This Row],[Product]])</f>
        <v>Men</v>
      </c>
      <c r="I3587" s="6">
        <v>65</v>
      </c>
      <c r="J3587" s="4">
        <v>5750</v>
      </c>
      <c r="K3587" s="6">
        <f>Tabla2[[#This Row],[Price per Unit]]*Tabla2[[#This Row],[Units Sold]]</f>
        <v>373750</v>
      </c>
      <c r="L3587" s="52">
        <f>Tabla2[[#This Row],[Units Sold]]/Cálculos!$C$11</f>
        <v>2.319613725820044E-4</v>
      </c>
      <c r="M3587" s="6">
        <f>Tabla2[[#This Row],[Total Sales]]-Tabla2[[#This Row],[Operating Profit]]</f>
        <v>224250</v>
      </c>
      <c r="N3587" s="6">
        <v>149500</v>
      </c>
      <c r="O3587" s="46">
        <f>Tabla2[[#This Row],[Operating Profit]]/Tabla2[[#This Row],[Total Sales]]</f>
        <v>0.4</v>
      </c>
      <c r="P3587" s="1" t="s">
        <v>17</v>
      </c>
    </row>
    <row r="3588" spans="1:16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3" t="str">
        <f>IFERROR(LEFT(Tabla2[[#This Row],[Product]],FIND(" ",Tabla2[[#This Row],[Product]])-3),Tabla2[[#This Row],[Product]])</f>
        <v>Men</v>
      </c>
      <c r="I3588" s="6">
        <v>55.000000000000007</v>
      </c>
      <c r="J3588" s="4">
        <v>3750</v>
      </c>
      <c r="K3588" s="6">
        <f>Tabla2[[#This Row],[Price per Unit]]*Tabla2[[#This Row],[Units Sold]]</f>
        <v>206250.00000000003</v>
      </c>
      <c r="L3588" s="52">
        <f>Tabla2[[#This Row],[Units Sold]]/Cálculos!$C$11</f>
        <v>1.5127915603174201E-4</v>
      </c>
      <c r="M3588" s="6">
        <f>Tabla2[[#This Row],[Total Sales]]-Tabla2[[#This Row],[Operating Profit]]</f>
        <v>123750.00000000001</v>
      </c>
      <c r="N3588" s="6">
        <v>82500.000000000015</v>
      </c>
      <c r="O3588" s="46">
        <f>Tabla2[[#This Row],[Operating Profit]]/Tabla2[[#This Row],[Total Sales]]</f>
        <v>0.4</v>
      </c>
      <c r="P3588" s="1" t="s">
        <v>17</v>
      </c>
    </row>
    <row r="3589" spans="1:16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3" t="str">
        <f>IFERROR(LEFT(Tabla2[[#This Row],[Product]],FIND(" ",Tabla2[[#This Row],[Product]])-3),Tabla2[[#This Row],[Product]])</f>
        <v>Women</v>
      </c>
      <c r="I3589" s="6">
        <v>55.000000000000007</v>
      </c>
      <c r="J3589" s="4">
        <v>3500</v>
      </c>
      <c r="K3589" s="6">
        <f>Tabla2[[#This Row],[Price per Unit]]*Tabla2[[#This Row],[Units Sold]]</f>
        <v>192500.00000000003</v>
      </c>
      <c r="L3589" s="52">
        <f>Tabla2[[#This Row],[Units Sold]]/Cálculos!$C$11</f>
        <v>1.4119387896295921E-4</v>
      </c>
      <c r="M3589" s="6">
        <f>Tabla2[[#This Row],[Total Sales]]-Tabla2[[#This Row],[Operating Profit]]</f>
        <v>134750.00000000003</v>
      </c>
      <c r="N3589" s="6">
        <v>57750.000000000007</v>
      </c>
      <c r="O3589" s="46">
        <f>Tabla2[[#This Row],[Operating Profit]]/Tabla2[[#This Row],[Total Sales]]</f>
        <v>0.3</v>
      </c>
      <c r="P3589" s="1" t="s">
        <v>17</v>
      </c>
    </row>
    <row r="3590" spans="1:16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3" t="str">
        <f>IFERROR(LEFT(Tabla2[[#This Row],[Product]],FIND(" ",Tabla2[[#This Row],[Product]])-3),Tabla2[[#This Row],[Product]])</f>
        <v>Women</v>
      </c>
      <c r="I3590" s="6">
        <v>55.000000000000007</v>
      </c>
      <c r="J3590" s="4">
        <v>3000</v>
      </c>
      <c r="K3590" s="6">
        <f>Tabla2[[#This Row],[Price per Unit]]*Tabla2[[#This Row],[Units Sold]]</f>
        <v>165000.00000000003</v>
      </c>
      <c r="L3590" s="52">
        <f>Tabla2[[#This Row],[Units Sold]]/Cálculos!$C$11</f>
        <v>1.210233248253936E-4</v>
      </c>
      <c r="M3590" s="6">
        <f>Tabla2[[#This Row],[Total Sales]]-Tabla2[[#This Row],[Operating Profit]]</f>
        <v>115500.00000000003</v>
      </c>
      <c r="N3590" s="6">
        <v>49500.000000000007</v>
      </c>
      <c r="O3590" s="46">
        <f>Tabla2[[#This Row],[Operating Profit]]/Tabla2[[#This Row],[Total Sales]]</f>
        <v>0.3</v>
      </c>
      <c r="P3590" s="1" t="s">
        <v>17</v>
      </c>
    </row>
    <row r="3591" spans="1:16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3" t="str">
        <f>IFERROR(LEFT(Tabla2[[#This Row],[Product]],FIND(" ",Tabla2[[#This Row],[Product]])-3),Tabla2[[#This Row],[Product]])</f>
        <v>Men</v>
      </c>
      <c r="I3591" s="6">
        <v>65</v>
      </c>
      <c r="J3591" s="4">
        <v>3000</v>
      </c>
      <c r="K3591" s="6">
        <f>Tabla2[[#This Row],[Price per Unit]]*Tabla2[[#This Row],[Units Sold]]</f>
        <v>195000</v>
      </c>
      <c r="L3591" s="52">
        <f>Tabla2[[#This Row],[Units Sold]]/Cálculos!$C$11</f>
        <v>1.210233248253936E-4</v>
      </c>
      <c r="M3591" s="6">
        <f>Tabla2[[#This Row],[Total Sales]]-Tabla2[[#This Row],[Operating Profit]]</f>
        <v>136500</v>
      </c>
      <c r="N3591" s="6">
        <v>58500</v>
      </c>
      <c r="O3591" s="46">
        <f>Tabla2[[#This Row],[Operating Profit]]/Tabla2[[#This Row],[Total Sales]]</f>
        <v>0.3</v>
      </c>
      <c r="P3591" s="1" t="s">
        <v>17</v>
      </c>
    </row>
    <row r="3592" spans="1:16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3" t="str">
        <f>IFERROR(LEFT(Tabla2[[#This Row],[Product]],FIND(" ",Tabla2[[#This Row],[Product]])-3),Tabla2[[#This Row],[Product]])</f>
        <v>Women</v>
      </c>
      <c r="I3592" s="6">
        <v>70</v>
      </c>
      <c r="J3592" s="4">
        <v>4000</v>
      </c>
      <c r="K3592" s="6">
        <f>Tabla2[[#This Row],[Price per Unit]]*Tabla2[[#This Row],[Units Sold]]</f>
        <v>280000</v>
      </c>
      <c r="L3592" s="52">
        <f>Tabla2[[#This Row],[Units Sold]]/Cálculos!$C$11</f>
        <v>1.6136443310052479E-4</v>
      </c>
      <c r="M3592" s="6">
        <f>Tabla2[[#This Row],[Total Sales]]-Tabla2[[#This Row],[Operating Profit]]</f>
        <v>182000</v>
      </c>
      <c r="N3592" s="6">
        <v>98000</v>
      </c>
      <c r="O3592" s="46">
        <f>Tabla2[[#This Row],[Operating Profit]]/Tabla2[[#This Row],[Total Sales]]</f>
        <v>0.35</v>
      </c>
      <c r="P3592" s="1" t="s">
        <v>17</v>
      </c>
    </row>
    <row r="3593" spans="1:16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3" t="str">
        <f>IFERROR(LEFT(Tabla2[[#This Row],[Product]],FIND(" ",Tabla2[[#This Row],[Product]])-3),Tabla2[[#This Row],[Product]])</f>
        <v>Men</v>
      </c>
      <c r="I3593" s="6">
        <v>35</v>
      </c>
      <c r="J3593" s="4">
        <v>4250</v>
      </c>
      <c r="K3593" s="6">
        <f>Tabla2[[#This Row],[Price per Unit]]*Tabla2[[#This Row],[Units Sold]]</f>
        <v>148750</v>
      </c>
      <c r="L3593" s="52">
        <f>Tabla2[[#This Row],[Units Sold]]/Cálculos!$C$11</f>
        <v>1.7144971016930759E-4</v>
      </c>
      <c r="M3593" s="6">
        <f>Tabla2[[#This Row],[Total Sales]]-Tabla2[[#This Row],[Operating Profit]]</f>
        <v>96687.5</v>
      </c>
      <c r="N3593" s="6">
        <v>52062.5</v>
      </c>
      <c r="O3593" s="46">
        <f>Tabla2[[#This Row],[Operating Profit]]/Tabla2[[#This Row],[Total Sales]]</f>
        <v>0.35</v>
      </c>
      <c r="P3593" s="1" t="s">
        <v>17</v>
      </c>
    </row>
    <row r="3594" spans="1:16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3" t="str">
        <f>IFERROR(LEFT(Tabla2[[#This Row],[Product]],FIND(" ",Tabla2[[#This Row],[Product]])-3),Tabla2[[#This Row],[Product]])</f>
        <v>Men</v>
      </c>
      <c r="I3594" s="6">
        <v>35</v>
      </c>
      <c r="J3594" s="4">
        <v>2250</v>
      </c>
      <c r="K3594" s="6">
        <f>Tabla2[[#This Row],[Price per Unit]]*Tabla2[[#This Row],[Units Sold]]</f>
        <v>78750</v>
      </c>
      <c r="L3594" s="52">
        <f>Tabla2[[#This Row],[Units Sold]]/Cálculos!$C$11</f>
        <v>9.0767493619045195E-5</v>
      </c>
      <c r="M3594" s="6">
        <f>Tabla2[[#This Row],[Total Sales]]-Tabla2[[#This Row],[Operating Profit]]</f>
        <v>51187.5</v>
      </c>
      <c r="N3594" s="6">
        <v>27562.5</v>
      </c>
      <c r="O3594" s="46">
        <f>Tabla2[[#This Row],[Operating Profit]]/Tabla2[[#This Row],[Total Sales]]</f>
        <v>0.35</v>
      </c>
      <c r="P3594" s="1" t="s">
        <v>17</v>
      </c>
    </row>
    <row r="3595" spans="1:16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3" t="str">
        <f>IFERROR(LEFT(Tabla2[[#This Row],[Product]],FIND(" ",Tabla2[[#This Row],[Product]])-3),Tabla2[[#This Row],[Product]])</f>
        <v>Women</v>
      </c>
      <c r="I3595" s="6">
        <v>25.000000000000007</v>
      </c>
      <c r="J3595" s="4">
        <v>2250</v>
      </c>
      <c r="K3595" s="6">
        <f>Tabla2[[#This Row],[Price per Unit]]*Tabla2[[#This Row],[Units Sold]]</f>
        <v>56250.000000000015</v>
      </c>
      <c r="L3595" s="52">
        <f>Tabla2[[#This Row],[Units Sold]]/Cálculos!$C$11</f>
        <v>9.0767493619045195E-5</v>
      </c>
      <c r="M3595" s="6">
        <f>Tabla2[[#This Row],[Total Sales]]-Tabla2[[#This Row],[Operating Profit]]</f>
        <v>33750.000000000007</v>
      </c>
      <c r="N3595" s="6">
        <v>22500.000000000007</v>
      </c>
      <c r="O3595" s="46">
        <f>Tabla2[[#This Row],[Operating Profit]]/Tabla2[[#This Row],[Total Sales]]</f>
        <v>0.4</v>
      </c>
      <c r="P3595" s="1" t="s">
        <v>17</v>
      </c>
    </row>
    <row r="3596" spans="1:16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3" t="str">
        <f>IFERROR(LEFT(Tabla2[[#This Row],[Product]],FIND(" ",Tabla2[[#This Row],[Product]])-3),Tabla2[[#This Row],[Product]])</f>
        <v>Women</v>
      </c>
      <c r="I3596" s="6">
        <v>30</v>
      </c>
      <c r="J3596" s="4">
        <v>750</v>
      </c>
      <c r="K3596" s="6">
        <f>Tabla2[[#This Row],[Price per Unit]]*Tabla2[[#This Row],[Units Sold]]</f>
        <v>22500</v>
      </c>
      <c r="L3596" s="52">
        <f>Tabla2[[#This Row],[Units Sold]]/Cálculos!$C$11</f>
        <v>3.0255831206348401E-5</v>
      </c>
      <c r="M3596" s="6">
        <f>Tabla2[[#This Row],[Total Sales]]-Tabla2[[#This Row],[Operating Profit]]</f>
        <v>13500</v>
      </c>
      <c r="N3596" s="6">
        <v>9000</v>
      </c>
      <c r="O3596" s="46">
        <f>Tabla2[[#This Row],[Operating Profit]]/Tabla2[[#This Row],[Total Sales]]</f>
        <v>0.4</v>
      </c>
      <c r="P3596" s="1" t="s">
        <v>17</v>
      </c>
    </row>
    <row r="3597" spans="1:16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3" t="str">
        <f>IFERROR(LEFT(Tabla2[[#This Row],[Product]],FIND(" ",Tabla2[[#This Row],[Product]])-3),Tabla2[[#This Row],[Product]])</f>
        <v>Men</v>
      </c>
      <c r="I3597" s="6">
        <v>45</v>
      </c>
      <c r="J3597" s="4">
        <v>1250</v>
      </c>
      <c r="K3597" s="6">
        <f>Tabla2[[#This Row],[Price per Unit]]*Tabla2[[#This Row],[Units Sold]]</f>
        <v>56250</v>
      </c>
      <c r="L3597" s="52">
        <f>Tabla2[[#This Row],[Units Sold]]/Cálculos!$C$11</f>
        <v>5.0426385343913999E-5</v>
      </c>
      <c r="M3597" s="6">
        <f>Tabla2[[#This Row],[Total Sales]]-Tabla2[[#This Row],[Operating Profit]]</f>
        <v>39375</v>
      </c>
      <c r="N3597" s="6">
        <v>16875</v>
      </c>
      <c r="O3597" s="46">
        <f>Tabla2[[#This Row],[Operating Profit]]/Tabla2[[#This Row],[Total Sales]]</f>
        <v>0.3</v>
      </c>
      <c r="P3597" s="1" t="s">
        <v>17</v>
      </c>
    </row>
    <row r="3598" spans="1:16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3" t="str">
        <f>IFERROR(LEFT(Tabla2[[#This Row],[Product]],FIND(" ",Tabla2[[#This Row],[Product]])-3),Tabla2[[#This Row],[Product]])</f>
        <v>Women</v>
      </c>
      <c r="I3598" s="6">
        <v>35</v>
      </c>
      <c r="J3598" s="4">
        <v>2250</v>
      </c>
      <c r="K3598" s="6">
        <f>Tabla2[[#This Row],[Price per Unit]]*Tabla2[[#This Row],[Units Sold]]</f>
        <v>78750</v>
      </c>
      <c r="L3598" s="52">
        <f>Tabla2[[#This Row],[Units Sold]]/Cálculos!$C$11</f>
        <v>9.0767493619045195E-5</v>
      </c>
      <c r="M3598" s="6">
        <f>Tabla2[[#This Row],[Total Sales]]-Tabla2[[#This Row],[Operating Profit]]</f>
        <v>47250</v>
      </c>
      <c r="N3598" s="6">
        <v>31500</v>
      </c>
      <c r="O3598" s="46">
        <f>Tabla2[[#This Row],[Operating Profit]]/Tabla2[[#This Row],[Total Sales]]</f>
        <v>0.4</v>
      </c>
      <c r="P3598" s="1" t="s">
        <v>17</v>
      </c>
    </row>
    <row r="3599" spans="1:16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3" t="str">
        <f>IFERROR(LEFT(Tabla2[[#This Row],[Product]],FIND(" ",Tabla2[[#This Row],[Product]])-3),Tabla2[[#This Row],[Product]])</f>
        <v>Men</v>
      </c>
      <c r="I3599" s="6">
        <v>35</v>
      </c>
      <c r="J3599" s="4">
        <v>4750</v>
      </c>
      <c r="K3599" s="6">
        <f>Tabla2[[#This Row],[Price per Unit]]*Tabla2[[#This Row],[Units Sold]]</f>
        <v>166250</v>
      </c>
      <c r="L3599" s="52">
        <f>Tabla2[[#This Row],[Units Sold]]/Cálculos!$C$11</f>
        <v>1.9162026430687319E-4</v>
      </c>
      <c r="M3599" s="6">
        <f>Tabla2[[#This Row],[Total Sales]]-Tabla2[[#This Row],[Operating Profit]]</f>
        <v>108062.5</v>
      </c>
      <c r="N3599" s="6">
        <v>58187.499999999993</v>
      </c>
      <c r="O3599" s="46">
        <f>Tabla2[[#This Row],[Operating Profit]]/Tabla2[[#This Row],[Total Sales]]</f>
        <v>0.35</v>
      </c>
      <c r="P3599" s="1" t="s">
        <v>17</v>
      </c>
    </row>
    <row r="3600" spans="1:16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3" t="str">
        <f>IFERROR(LEFT(Tabla2[[#This Row],[Product]],FIND(" ",Tabla2[[#This Row],[Product]])-3),Tabla2[[#This Row],[Product]])</f>
        <v>Men</v>
      </c>
      <c r="I3600" s="6">
        <v>35</v>
      </c>
      <c r="J3600" s="4">
        <v>1250</v>
      </c>
      <c r="K3600" s="6">
        <f>Tabla2[[#This Row],[Price per Unit]]*Tabla2[[#This Row],[Units Sold]]</f>
        <v>43750</v>
      </c>
      <c r="L3600" s="52">
        <f>Tabla2[[#This Row],[Units Sold]]/Cálculos!$C$11</f>
        <v>5.0426385343913999E-5</v>
      </c>
      <c r="M3600" s="6">
        <f>Tabla2[[#This Row],[Total Sales]]-Tabla2[[#This Row],[Operating Profit]]</f>
        <v>28437.5</v>
      </c>
      <c r="N3600" s="6">
        <v>15312.499999999998</v>
      </c>
      <c r="O3600" s="46">
        <f>Tabla2[[#This Row],[Operating Profit]]/Tabla2[[#This Row],[Total Sales]]</f>
        <v>0.35</v>
      </c>
      <c r="P3600" s="1" t="s">
        <v>17</v>
      </c>
    </row>
    <row r="3601" spans="1:16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3" t="str">
        <f>IFERROR(LEFT(Tabla2[[#This Row],[Product]],FIND(" ",Tabla2[[#This Row],[Product]])-3),Tabla2[[#This Row],[Product]])</f>
        <v>Women</v>
      </c>
      <c r="I3601" s="6">
        <v>25.000000000000007</v>
      </c>
      <c r="J3601" s="4">
        <v>1750</v>
      </c>
      <c r="K3601" s="6">
        <f>Tabla2[[#This Row],[Price per Unit]]*Tabla2[[#This Row],[Units Sold]]</f>
        <v>43750.000000000015</v>
      </c>
      <c r="L3601" s="52">
        <f>Tabla2[[#This Row],[Units Sold]]/Cálculos!$C$11</f>
        <v>7.0596939481479604E-5</v>
      </c>
      <c r="M3601" s="6">
        <f>Tabla2[[#This Row],[Total Sales]]-Tabla2[[#This Row],[Operating Profit]]</f>
        <v>26250.000000000007</v>
      </c>
      <c r="N3601" s="6">
        <v>17500.000000000007</v>
      </c>
      <c r="O3601" s="46">
        <f>Tabla2[[#This Row],[Operating Profit]]/Tabla2[[#This Row],[Total Sales]]</f>
        <v>0.4</v>
      </c>
      <c r="P3601" s="1" t="s">
        <v>17</v>
      </c>
    </row>
    <row r="3602" spans="1:16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3" t="str">
        <f>IFERROR(LEFT(Tabla2[[#This Row],[Product]],FIND(" ",Tabla2[[#This Row],[Product]])-3),Tabla2[[#This Row],[Product]])</f>
        <v>Women</v>
      </c>
      <c r="I3602" s="6">
        <v>30</v>
      </c>
      <c r="J3602" s="4">
        <v>500</v>
      </c>
      <c r="K3602" s="6">
        <f>Tabla2[[#This Row],[Price per Unit]]*Tabla2[[#This Row],[Units Sold]]</f>
        <v>15000</v>
      </c>
      <c r="L3602" s="52">
        <f>Tabla2[[#This Row],[Units Sold]]/Cálculos!$C$11</f>
        <v>2.0170554137565598E-5</v>
      </c>
      <c r="M3602" s="6">
        <f>Tabla2[[#This Row],[Total Sales]]-Tabla2[[#This Row],[Operating Profit]]</f>
        <v>9000</v>
      </c>
      <c r="N3602" s="6">
        <v>6000</v>
      </c>
      <c r="O3602" s="46">
        <f>Tabla2[[#This Row],[Operating Profit]]/Tabla2[[#This Row],[Total Sales]]</f>
        <v>0.4</v>
      </c>
      <c r="P3602" s="1" t="s">
        <v>17</v>
      </c>
    </row>
    <row r="3603" spans="1:16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3" t="str">
        <f>IFERROR(LEFT(Tabla2[[#This Row],[Product]],FIND(" ",Tabla2[[#This Row],[Product]])-3),Tabla2[[#This Row],[Product]])</f>
        <v>Men</v>
      </c>
      <c r="I3603" s="6">
        <v>45</v>
      </c>
      <c r="J3603" s="4">
        <v>1250</v>
      </c>
      <c r="K3603" s="6">
        <f>Tabla2[[#This Row],[Price per Unit]]*Tabla2[[#This Row],[Units Sold]]</f>
        <v>56250</v>
      </c>
      <c r="L3603" s="52">
        <f>Tabla2[[#This Row],[Units Sold]]/Cálculos!$C$11</f>
        <v>5.0426385343913999E-5</v>
      </c>
      <c r="M3603" s="6">
        <f>Tabla2[[#This Row],[Total Sales]]-Tabla2[[#This Row],[Operating Profit]]</f>
        <v>39375</v>
      </c>
      <c r="N3603" s="6">
        <v>16875</v>
      </c>
      <c r="O3603" s="46">
        <f>Tabla2[[#This Row],[Operating Profit]]/Tabla2[[#This Row],[Total Sales]]</f>
        <v>0.3</v>
      </c>
      <c r="P3603" s="1" t="s">
        <v>17</v>
      </c>
    </row>
    <row r="3604" spans="1:16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3" t="str">
        <f>IFERROR(LEFT(Tabla2[[#This Row],[Product]],FIND(" ",Tabla2[[#This Row],[Product]])-3),Tabla2[[#This Row],[Product]])</f>
        <v>Women</v>
      </c>
      <c r="I3604" s="6">
        <v>35</v>
      </c>
      <c r="J3604" s="4">
        <v>2250</v>
      </c>
      <c r="K3604" s="6">
        <f>Tabla2[[#This Row],[Price per Unit]]*Tabla2[[#This Row],[Units Sold]]</f>
        <v>78750</v>
      </c>
      <c r="L3604" s="52">
        <f>Tabla2[[#This Row],[Units Sold]]/Cálculos!$C$11</f>
        <v>9.0767493619045195E-5</v>
      </c>
      <c r="M3604" s="6">
        <f>Tabla2[[#This Row],[Total Sales]]-Tabla2[[#This Row],[Operating Profit]]</f>
        <v>47250</v>
      </c>
      <c r="N3604" s="6">
        <v>31500</v>
      </c>
      <c r="O3604" s="46">
        <f>Tabla2[[#This Row],[Operating Profit]]/Tabla2[[#This Row],[Total Sales]]</f>
        <v>0.4</v>
      </c>
      <c r="P3604" s="1" t="s">
        <v>17</v>
      </c>
    </row>
    <row r="3605" spans="1:16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3" t="str">
        <f>IFERROR(LEFT(Tabla2[[#This Row],[Product]],FIND(" ",Tabla2[[#This Row],[Product]])-3),Tabla2[[#This Row],[Product]])</f>
        <v>Men</v>
      </c>
      <c r="I3605" s="6">
        <v>35</v>
      </c>
      <c r="J3605" s="4">
        <v>4450</v>
      </c>
      <c r="K3605" s="6">
        <f>Tabla2[[#This Row],[Price per Unit]]*Tabla2[[#This Row],[Units Sold]]</f>
        <v>155750</v>
      </c>
      <c r="L3605" s="52">
        <f>Tabla2[[#This Row],[Units Sold]]/Cálculos!$C$11</f>
        <v>1.7951793182433384E-4</v>
      </c>
      <c r="M3605" s="6">
        <f>Tabla2[[#This Row],[Total Sales]]-Tabla2[[#This Row],[Operating Profit]]</f>
        <v>101237.5</v>
      </c>
      <c r="N3605" s="6">
        <v>54512.5</v>
      </c>
      <c r="O3605" s="46">
        <f>Tabla2[[#This Row],[Operating Profit]]/Tabla2[[#This Row],[Total Sales]]</f>
        <v>0.35</v>
      </c>
      <c r="P3605" s="1" t="s">
        <v>17</v>
      </c>
    </row>
    <row r="3606" spans="1:16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3" t="str">
        <f>IFERROR(LEFT(Tabla2[[#This Row],[Product]],FIND(" ",Tabla2[[#This Row],[Product]])-3),Tabla2[[#This Row],[Product]])</f>
        <v>Men</v>
      </c>
      <c r="I3606" s="6">
        <v>35</v>
      </c>
      <c r="J3606" s="4">
        <v>1500</v>
      </c>
      <c r="K3606" s="6">
        <f>Tabla2[[#This Row],[Price per Unit]]*Tabla2[[#This Row],[Units Sold]]</f>
        <v>52500</v>
      </c>
      <c r="L3606" s="52">
        <f>Tabla2[[#This Row],[Units Sold]]/Cálculos!$C$11</f>
        <v>6.0511662412696801E-5</v>
      </c>
      <c r="M3606" s="6">
        <f>Tabla2[[#This Row],[Total Sales]]-Tabla2[[#This Row],[Operating Profit]]</f>
        <v>34125</v>
      </c>
      <c r="N3606" s="6">
        <v>18375</v>
      </c>
      <c r="O3606" s="46">
        <f>Tabla2[[#This Row],[Operating Profit]]/Tabla2[[#This Row],[Total Sales]]</f>
        <v>0.35</v>
      </c>
      <c r="P3606" s="1" t="s">
        <v>17</v>
      </c>
    </row>
    <row r="3607" spans="1:16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3" t="str">
        <f>IFERROR(LEFT(Tabla2[[#This Row],[Product]],FIND(" ",Tabla2[[#This Row],[Product]])-3),Tabla2[[#This Row],[Product]])</f>
        <v>Women</v>
      </c>
      <c r="I3607" s="6">
        <v>25.000000000000007</v>
      </c>
      <c r="J3607" s="4">
        <v>1750</v>
      </c>
      <c r="K3607" s="6">
        <f>Tabla2[[#This Row],[Price per Unit]]*Tabla2[[#This Row],[Units Sold]]</f>
        <v>43750.000000000015</v>
      </c>
      <c r="L3607" s="52">
        <f>Tabla2[[#This Row],[Units Sold]]/Cálculos!$C$11</f>
        <v>7.0596939481479604E-5</v>
      </c>
      <c r="M3607" s="6">
        <f>Tabla2[[#This Row],[Total Sales]]-Tabla2[[#This Row],[Operating Profit]]</f>
        <v>26250.000000000007</v>
      </c>
      <c r="N3607" s="6">
        <v>17500.000000000007</v>
      </c>
      <c r="O3607" s="46">
        <f>Tabla2[[#This Row],[Operating Profit]]/Tabla2[[#This Row],[Total Sales]]</f>
        <v>0.4</v>
      </c>
      <c r="P3607" s="1" t="s">
        <v>17</v>
      </c>
    </row>
    <row r="3608" spans="1:16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3" t="str">
        <f>IFERROR(LEFT(Tabla2[[#This Row],[Product]],FIND(" ",Tabla2[[#This Row],[Product]])-3),Tabla2[[#This Row],[Product]])</f>
        <v>Women</v>
      </c>
      <c r="I3608" s="6">
        <v>30</v>
      </c>
      <c r="J3608" s="4">
        <v>250</v>
      </c>
      <c r="K3608" s="6">
        <f>Tabla2[[#This Row],[Price per Unit]]*Tabla2[[#This Row],[Units Sold]]</f>
        <v>7500</v>
      </c>
      <c r="L3608" s="52">
        <f>Tabla2[[#This Row],[Units Sold]]/Cálculos!$C$11</f>
        <v>1.0085277068782799E-5</v>
      </c>
      <c r="M3608" s="6">
        <f>Tabla2[[#This Row],[Total Sales]]-Tabla2[[#This Row],[Operating Profit]]</f>
        <v>4500</v>
      </c>
      <c r="N3608" s="6">
        <v>3000</v>
      </c>
      <c r="O3608" s="46">
        <f>Tabla2[[#This Row],[Operating Profit]]/Tabla2[[#This Row],[Total Sales]]</f>
        <v>0.4</v>
      </c>
      <c r="P3608" s="1" t="s">
        <v>17</v>
      </c>
    </row>
    <row r="3609" spans="1:16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3" t="str">
        <f>IFERROR(LEFT(Tabla2[[#This Row],[Product]],FIND(" ",Tabla2[[#This Row],[Product]])-3),Tabla2[[#This Row],[Product]])</f>
        <v>Men</v>
      </c>
      <c r="I3609" s="6">
        <v>45</v>
      </c>
      <c r="J3609" s="4">
        <v>750</v>
      </c>
      <c r="K3609" s="6">
        <f>Tabla2[[#This Row],[Price per Unit]]*Tabla2[[#This Row],[Units Sold]]</f>
        <v>33750</v>
      </c>
      <c r="L3609" s="52">
        <f>Tabla2[[#This Row],[Units Sold]]/Cálculos!$C$11</f>
        <v>3.0255831206348401E-5</v>
      </c>
      <c r="M3609" s="6">
        <f>Tabla2[[#This Row],[Total Sales]]-Tabla2[[#This Row],[Operating Profit]]</f>
        <v>23625</v>
      </c>
      <c r="N3609" s="6">
        <v>10125</v>
      </c>
      <c r="O3609" s="46">
        <f>Tabla2[[#This Row],[Operating Profit]]/Tabla2[[#This Row],[Total Sales]]</f>
        <v>0.3</v>
      </c>
      <c r="P3609" s="1" t="s">
        <v>17</v>
      </c>
    </row>
    <row r="3610" spans="1:16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3" t="str">
        <f>IFERROR(LEFT(Tabla2[[#This Row],[Product]],FIND(" ",Tabla2[[#This Row],[Product]])-3),Tabla2[[#This Row],[Product]])</f>
        <v>Women</v>
      </c>
      <c r="I3610" s="6">
        <v>35</v>
      </c>
      <c r="J3610" s="4">
        <v>1750</v>
      </c>
      <c r="K3610" s="6">
        <f>Tabla2[[#This Row],[Price per Unit]]*Tabla2[[#This Row],[Units Sold]]</f>
        <v>61250</v>
      </c>
      <c r="L3610" s="52">
        <f>Tabla2[[#This Row],[Units Sold]]/Cálculos!$C$11</f>
        <v>7.0596939481479604E-5</v>
      </c>
      <c r="M3610" s="6">
        <f>Tabla2[[#This Row],[Total Sales]]-Tabla2[[#This Row],[Operating Profit]]</f>
        <v>36750</v>
      </c>
      <c r="N3610" s="6">
        <v>24500</v>
      </c>
      <c r="O3610" s="46">
        <f>Tabla2[[#This Row],[Operating Profit]]/Tabla2[[#This Row],[Total Sales]]</f>
        <v>0.4</v>
      </c>
      <c r="P3610" s="1" t="s">
        <v>17</v>
      </c>
    </row>
    <row r="3611" spans="1:16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3" t="str">
        <f>IFERROR(LEFT(Tabla2[[#This Row],[Product]],FIND(" ",Tabla2[[#This Row],[Product]])-3),Tabla2[[#This Row],[Product]])</f>
        <v>Men</v>
      </c>
      <c r="I3611" s="6">
        <v>35</v>
      </c>
      <c r="J3611" s="4">
        <v>4250</v>
      </c>
      <c r="K3611" s="6">
        <f>Tabla2[[#This Row],[Price per Unit]]*Tabla2[[#This Row],[Units Sold]]</f>
        <v>148750</v>
      </c>
      <c r="L3611" s="52">
        <f>Tabla2[[#This Row],[Units Sold]]/Cálculos!$C$11</f>
        <v>1.7144971016930759E-4</v>
      </c>
      <c r="M3611" s="6">
        <f>Tabla2[[#This Row],[Total Sales]]-Tabla2[[#This Row],[Operating Profit]]</f>
        <v>96687.5</v>
      </c>
      <c r="N3611" s="6">
        <v>52062.5</v>
      </c>
      <c r="O3611" s="46">
        <f>Tabla2[[#This Row],[Operating Profit]]/Tabla2[[#This Row],[Total Sales]]</f>
        <v>0.35</v>
      </c>
      <c r="P3611" s="1" t="s">
        <v>17</v>
      </c>
    </row>
    <row r="3612" spans="1:16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3" t="str">
        <f>IFERROR(LEFT(Tabla2[[#This Row],[Product]],FIND(" ",Tabla2[[#This Row],[Product]])-3),Tabla2[[#This Row],[Product]])</f>
        <v>Men</v>
      </c>
      <c r="I3612" s="6">
        <v>35</v>
      </c>
      <c r="J3612" s="4">
        <v>1250</v>
      </c>
      <c r="K3612" s="6">
        <f>Tabla2[[#This Row],[Price per Unit]]*Tabla2[[#This Row],[Units Sold]]</f>
        <v>43750</v>
      </c>
      <c r="L3612" s="52">
        <f>Tabla2[[#This Row],[Units Sold]]/Cálculos!$C$11</f>
        <v>5.0426385343913999E-5</v>
      </c>
      <c r="M3612" s="6">
        <f>Tabla2[[#This Row],[Total Sales]]-Tabla2[[#This Row],[Operating Profit]]</f>
        <v>28437.5</v>
      </c>
      <c r="N3612" s="6">
        <v>15312.499999999998</v>
      </c>
      <c r="O3612" s="46">
        <f>Tabla2[[#This Row],[Operating Profit]]/Tabla2[[#This Row],[Total Sales]]</f>
        <v>0.35</v>
      </c>
      <c r="P3612" s="1" t="s">
        <v>17</v>
      </c>
    </row>
    <row r="3613" spans="1:16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3" t="str">
        <f>IFERROR(LEFT(Tabla2[[#This Row],[Product]],FIND(" ",Tabla2[[#This Row],[Product]])-3),Tabla2[[#This Row],[Product]])</f>
        <v>Women</v>
      </c>
      <c r="I3613" s="6">
        <v>25.000000000000007</v>
      </c>
      <c r="J3613" s="4">
        <v>1250</v>
      </c>
      <c r="K3613" s="6">
        <f>Tabla2[[#This Row],[Price per Unit]]*Tabla2[[#This Row],[Units Sold]]</f>
        <v>31250.000000000007</v>
      </c>
      <c r="L3613" s="52">
        <f>Tabla2[[#This Row],[Units Sold]]/Cálculos!$C$11</f>
        <v>5.0426385343913999E-5</v>
      </c>
      <c r="M3613" s="6">
        <f>Tabla2[[#This Row],[Total Sales]]-Tabla2[[#This Row],[Operating Profit]]</f>
        <v>18750.000000000004</v>
      </c>
      <c r="N3613" s="6">
        <v>12500.000000000004</v>
      </c>
      <c r="O3613" s="46">
        <f>Tabla2[[#This Row],[Operating Profit]]/Tabla2[[#This Row],[Total Sales]]</f>
        <v>0.4</v>
      </c>
      <c r="P3613" s="1" t="s">
        <v>17</v>
      </c>
    </row>
    <row r="3614" spans="1:16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3" t="str">
        <f>IFERROR(LEFT(Tabla2[[#This Row],[Product]],FIND(" ",Tabla2[[#This Row],[Product]])-3),Tabla2[[#This Row],[Product]])</f>
        <v>Women</v>
      </c>
      <c r="I3614" s="6">
        <v>30</v>
      </c>
      <c r="J3614" s="4">
        <v>500</v>
      </c>
      <c r="K3614" s="6">
        <f>Tabla2[[#This Row],[Price per Unit]]*Tabla2[[#This Row],[Units Sold]]</f>
        <v>15000</v>
      </c>
      <c r="L3614" s="52">
        <f>Tabla2[[#This Row],[Units Sold]]/Cálculos!$C$11</f>
        <v>2.0170554137565598E-5</v>
      </c>
      <c r="M3614" s="6">
        <f>Tabla2[[#This Row],[Total Sales]]-Tabla2[[#This Row],[Operating Profit]]</f>
        <v>9000</v>
      </c>
      <c r="N3614" s="6">
        <v>6000</v>
      </c>
      <c r="O3614" s="46">
        <f>Tabla2[[#This Row],[Operating Profit]]/Tabla2[[#This Row],[Total Sales]]</f>
        <v>0.4</v>
      </c>
      <c r="P3614" s="1" t="s">
        <v>17</v>
      </c>
    </row>
    <row r="3615" spans="1:16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3" t="str">
        <f>IFERROR(LEFT(Tabla2[[#This Row],[Product]],FIND(" ",Tabla2[[#This Row],[Product]])-3),Tabla2[[#This Row],[Product]])</f>
        <v>Men</v>
      </c>
      <c r="I3615" s="6">
        <v>45</v>
      </c>
      <c r="J3615" s="4">
        <v>500</v>
      </c>
      <c r="K3615" s="6">
        <f>Tabla2[[#This Row],[Price per Unit]]*Tabla2[[#This Row],[Units Sold]]</f>
        <v>22500</v>
      </c>
      <c r="L3615" s="52">
        <f>Tabla2[[#This Row],[Units Sold]]/Cálculos!$C$11</f>
        <v>2.0170554137565598E-5</v>
      </c>
      <c r="M3615" s="6">
        <f>Tabla2[[#This Row],[Total Sales]]-Tabla2[[#This Row],[Operating Profit]]</f>
        <v>15750</v>
      </c>
      <c r="N3615" s="6">
        <v>6750</v>
      </c>
      <c r="O3615" s="46">
        <f>Tabla2[[#This Row],[Operating Profit]]/Tabla2[[#This Row],[Total Sales]]</f>
        <v>0.3</v>
      </c>
      <c r="P3615" s="1" t="s">
        <v>17</v>
      </c>
    </row>
    <row r="3616" spans="1:16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3" t="str">
        <f>IFERROR(LEFT(Tabla2[[#This Row],[Product]],FIND(" ",Tabla2[[#This Row],[Product]])-3),Tabla2[[#This Row],[Product]])</f>
        <v>Women</v>
      </c>
      <c r="I3616" s="6">
        <v>35</v>
      </c>
      <c r="J3616" s="4">
        <v>2000</v>
      </c>
      <c r="K3616" s="6">
        <f>Tabla2[[#This Row],[Price per Unit]]*Tabla2[[#This Row],[Units Sold]]</f>
        <v>70000</v>
      </c>
      <c r="L3616" s="52">
        <f>Tabla2[[#This Row],[Units Sold]]/Cálculos!$C$11</f>
        <v>8.0682216550262393E-5</v>
      </c>
      <c r="M3616" s="6">
        <f>Tabla2[[#This Row],[Total Sales]]-Tabla2[[#This Row],[Operating Profit]]</f>
        <v>42000</v>
      </c>
      <c r="N3616" s="6">
        <v>28000</v>
      </c>
      <c r="O3616" s="46">
        <f>Tabla2[[#This Row],[Operating Profit]]/Tabla2[[#This Row],[Total Sales]]</f>
        <v>0.4</v>
      </c>
      <c r="P3616" s="1" t="s">
        <v>17</v>
      </c>
    </row>
    <row r="3617" spans="1:16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3" t="str">
        <f>IFERROR(LEFT(Tabla2[[#This Row],[Product]],FIND(" ",Tabla2[[#This Row],[Product]])-3),Tabla2[[#This Row],[Product]])</f>
        <v>Men</v>
      </c>
      <c r="I3617" s="6">
        <v>49.999999999999993</v>
      </c>
      <c r="J3617" s="4">
        <v>4700</v>
      </c>
      <c r="K3617" s="6">
        <f>Tabla2[[#This Row],[Price per Unit]]*Tabla2[[#This Row],[Units Sold]]</f>
        <v>234999.99999999997</v>
      </c>
      <c r="L3617" s="52">
        <f>Tabla2[[#This Row],[Units Sold]]/Cálculos!$C$11</f>
        <v>1.8960320889311664E-4</v>
      </c>
      <c r="M3617" s="6">
        <f>Tabla2[[#This Row],[Total Sales]]-Tabla2[[#This Row],[Operating Profit]]</f>
        <v>152750</v>
      </c>
      <c r="N3617" s="6">
        <v>82249.999999999985</v>
      </c>
      <c r="O3617" s="46">
        <f>Tabla2[[#This Row],[Operating Profit]]/Tabla2[[#This Row],[Total Sales]]</f>
        <v>0.35</v>
      </c>
      <c r="P3617" s="1" t="s">
        <v>17</v>
      </c>
    </row>
    <row r="3618" spans="1:16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3" t="str">
        <f>IFERROR(LEFT(Tabla2[[#This Row],[Product]],FIND(" ",Tabla2[[#This Row],[Product]])-3),Tabla2[[#This Row],[Product]])</f>
        <v>Men</v>
      </c>
      <c r="I3618" s="6">
        <v>45</v>
      </c>
      <c r="J3618" s="4">
        <v>1750</v>
      </c>
      <c r="K3618" s="6">
        <f>Tabla2[[#This Row],[Price per Unit]]*Tabla2[[#This Row],[Units Sold]]</f>
        <v>78750</v>
      </c>
      <c r="L3618" s="52">
        <f>Tabla2[[#This Row],[Units Sold]]/Cálculos!$C$11</f>
        <v>7.0596939481479604E-5</v>
      </c>
      <c r="M3618" s="6">
        <f>Tabla2[[#This Row],[Total Sales]]-Tabla2[[#This Row],[Operating Profit]]</f>
        <v>51187.5</v>
      </c>
      <c r="N3618" s="6">
        <v>27562.5</v>
      </c>
      <c r="O3618" s="46">
        <f>Tabla2[[#This Row],[Operating Profit]]/Tabla2[[#This Row],[Total Sales]]</f>
        <v>0.35</v>
      </c>
      <c r="P3618" s="1" t="s">
        <v>17</v>
      </c>
    </row>
    <row r="3619" spans="1:16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3" t="str">
        <f>IFERROR(LEFT(Tabla2[[#This Row],[Product]],FIND(" ",Tabla2[[#This Row],[Product]])-3),Tabla2[[#This Row],[Product]])</f>
        <v>Women</v>
      </c>
      <c r="I3619" s="6">
        <v>40</v>
      </c>
      <c r="J3619" s="4">
        <v>2000</v>
      </c>
      <c r="K3619" s="6">
        <f>Tabla2[[#This Row],[Price per Unit]]*Tabla2[[#This Row],[Units Sold]]</f>
        <v>80000</v>
      </c>
      <c r="L3619" s="52">
        <f>Tabla2[[#This Row],[Units Sold]]/Cálculos!$C$11</f>
        <v>8.0682216550262393E-5</v>
      </c>
      <c r="M3619" s="6">
        <f>Tabla2[[#This Row],[Total Sales]]-Tabla2[[#This Row],[Operating Profit]]</f>
        <v>48000</v>
      </c>
      <c r="N3619" s="6">
        <v>32000</v>
      </c>
      <c r="O3619" s="46">
        <f>Tabla2[[#This Row],[Operating Profit]]/Tabla2[[#This Row],[Total Sales]]</f>
        <v>0.4</v>
      </c>
      <c r="P3619" s="1" t="s">
        <v>17</v>
      </c>
    </row>
    <row r="3620" spans="1:16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3" t="str">
        <f>IFERROR(LEFT(Tabla2[[#This Row],[Product]],FIND(" ",Tabla2[[#This Row],[Product]])-3),Tabla2[[#This Row],[Product]])</f>
        <v>Women</v>
      </c>
      <c r="I3620" s="6">
        <v>40</v>
      </c>
      <c r="J3620" s="4">
        <v>1500</v>
      </c>
      <c r="K3620" s="6">
        <f>Tabla2[[#This Row],[Price per Unit]]*Tabla2[[#This Row],[Units Sold]]</f>
        <v>60000</v>
      </c>
      <c r="L3620" s="52">
        <f>Tabla2[[#This Row],[Units Sold]]/Cálculos!$C$11</f>
        <v>6.0511662412696801E-5</v>
      </c>
      <c r="M3620" s="6">
        <f>Tabla2[[#This Row],[Total Sales]]-Tabla2[[#This Row],[Operating Profit]]</f>
        <v>36000</v>
      </c>
      <c r="N3620" s="6">
        <v>24000</v>
      </c>
      <c r="O3620" s="46">
        <f>Tabla2[[#This Row],[Operating Profit]]/Tabla2[[#This Row],[Total Sales]]</f>
        <v>0.4</v>
      </c>
      <c r="P3620" s="1" t="s">
        <v>17</v>
      </c>
    </row>
    <row r="3621" spans="1:16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3" t="str">
        <f>IFERROR(LEFT(Tabla2[[#This Row],[Product]],FIND(" ",Tabla2[[#This Row],[Product]])-3),Tabla2[[#This Row],[Product]])</f>
        <v>Men</v>
      </c>
      <c r="I3621" s="6">
        <v>49.999999999999993</v>
      </c>
      <c r="J3621" s="4">
        <v>1750</v>
      </c>
      <c r="K3621" s="6">
        <f>Tabla2[[#This Row],[Price per Unit]]*Tabla2[[#This Row],[Units Sold]]</f>
        <v>87499.999999999985</v>
      </c>
      <c r="L3621" s="52">
        <f>Tabla2[[#This Row],[Units Sold]]/Cálculos!$C$11</f>
        <v>7.0596939481479604E-5</v>
      </c>
      <c r="M3621" s="6">
        <f>Tabla2[[#This Row],[Total Sales]]-Tabla2[[#This Row],[Operating Profit]]</f>
        <v>61249.999999999985</v>
      </c>
      <c r="N3621" s="6">
        <v>26249.999999999996</v>
      </c>
      <c r="O3621" s="46">
        <f>Tabla2[[#This Row],[Operating Profit]]/Tabla2[[#This Row],[Total Sales]]</f>
        <v>0.3</v>
      </c>
      <c r="P3621" s="1" t="s">
        <v>17</v>
      </c>
    </row>
    <row r="3622" spans="1:16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3" t="str">
        <f>IFERROR(LEFT(Tabla2[[#This Row],[Product]],FIND(" ",Tabla2[[#This Row],[Product]])-3),Tabla2[[#This Row],[Product]])</f>
        <v>Women</v>
      </c>
      <c r="I3622" s="6">
        <v>54.999999999999993</v>
      </c>
      <c r="J3622" s="4">
        <v>3000</v>
      </c>
      <c r="K3622" s="6">
        <f>Tabla2[[#This Row],[Price per Unit]]*Tabla2[[#This Row],[Units Sold]]</f>
        <v>164999.99999999997</v>
      </c>
      <c r="L3622" s="52">
        <f>Tabla2[[#This Row],[Units Sold]]/Cálculos!$C$11</f>
        <v>1.210233248253936E-4</v>
      </c>
      <c r="M3622" s="6">
        <f>Tabla2[[#This Row],[Total Sales]]-Tabla2[[#This Row],[Operating Profit]]</f>
        <v>98999.999999999985</v>
      </c>
      <c r="N3622" s="6">
        <v>65999.999999999985</v>
      </c>
      <c r="O3622" s="46">
        <f>Tabla2[[#This Row],[Operating Profit]]/Tabla2[[#This Row],[Total Sales]]</f>
        <v>0.39999999999999997</v>
      </c>
      <c r="P3622" s="1" t="s">
        <v>17</v>
      </c>
    </row>
    <row r="3623" spans="1:16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3" t="str">
        <f>IFERROR(LEFT(Tabla2[[#This Row],[Product]],FIND(" ",Tabla2[[#This Row],[Product]])-3),Tabla2[[#This Row],[Product]])</f>
        <v>Men</v>
      </c>
      <c r="I3623" s="6">
        <v>49.999999999999993</v>
      </c>
      <c r="J3623" s="4">
        <v>5500</v>
      </c>
      <c r="K3623" s="6">
        <f>Tabla2[[#This Row],[Price per Unit]]*Tabla2[[#This Row],[Units Sold]]</f>
        <v>274999.99999999994</v>
      </c>
      <c r="L3623" s="52">
        <f>Tabla2[[#This Row],[Units Sold]]/Cálculos!$C$11</f>
        <v>2.218760955132216E-4</v>
      </c>
      <c r="M3623" s="6">
        <f>Tabla2[[#This Row],[Total Sales]]-Tabla2[[#This Row],[Operating Profit]]</f>
        <v>178749.99999999997</v>
      </c>
      <c r="N3623" s="6">
        <v>96249.999999999971</v>
      </c>
      <c r="O3623" s="46">
        <f>Tabla2[[#This Row],[Operating Profit]]/Tabla2[[#This Row],[Total Sales]]</f>
        <v>0.35</v>
      </c>
      <c r="P3623" s="1" t="s">
        <v>17</v>
      </c>
    </row>
    <row r="3624" spans="1:16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3" t="str">
        <f>IFERROR(LEFT(Tabla2[[#This Row],[Product]],FIND(" ",Tabla2[[#This Row],[Product]])-3),Tabla2[[#This Row],[Product]])</f>
        <v>Men</v>
      </c>
      <c r="I3624" s="6">
        <v>45</v>
      </c>
      <c r="J3624" s="4">
        <v>3000</v>
      </c>
      <c r="K3624" s="6">
        <f>Tabla2[[#This Row],[Price per Unit]]*Tabla2[[#This Row],[Units Sold]]</f>
        <v>135000</v>
      </c>
      <c r="L3624" s="52">
        <f>Tabla2[[#This Row],[Units Sold]]/Cálculos!$C$11</f>
        <v>1.210233248253936E-4</v>
      </c>
      <c r="M3624" s="6">
        <f>Tabla2[[#This Row],[Total Sales]]-Tabla2[[#This Row],[Operating Profit]]</f>
        <v>87750</v>
      </c>
      <c r="N3624" s="6">
        <v>47250</v>
      </c>
      <c r="O3624" s="46">
        <f>Tabla2[[#This Row],[Operating Profit]]/Tabla2[[#This Row],[Total Sales]]</f>
        <v>0.35</v>
      </c>
      <c r="P3624" s="1" t="s">
        <v>17</v>
      </c>
    </row>
    <row r="3625" spans="1:16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3" t="str">
        <f>IFERROR(LEFT(Tabla2[[#This Row],[Product]],FIND(" ",Tabla2[[#This Row],[Product]])-3),Tabla2[[#This Row],[Product]])</f>
        <v>Women</v>
      </c>
      <c r="I3625" s="6">
        <v>40</v>
      </c>
      <c r="J3625" s="4">
        <v>2250</v>
      </c>
      <c r="K3625" s="6">
        <f>Tabla2[[#This Row],[Price per Unit]]*Tabla2[[#This Row],[Units Sold]]</f>
        <v>90000</v>
      </c>
      <c r="L3625" s="52">
        <f>Tabla2[[#This Row],[Units Sold]]/Cálculos!$C$11</f>
        <v>9.0767493619045195E-5</v>
      </c>
      <c r="M3625" s="6">
        <f>Tabla2[[#This Row],[Total Sales]]-Tabla2[[#This Row],[Operating Profit]]</f>
        <v>54000</v>
      </c>
      <c r="N3625" s="6">
        <v>36000</v>
      </c>
      <c r="O3625" s="46">
        <f>Tabla2[[#This Row],[Operating Profit]]/Tabla2[[#This Row],[Total Sales]]</f>
        <v>0.4</v>
      </c>
      <c r="P3625" s="1" t="s">
        <v>17</v>
      </c>
    </row>
    <row r="3626" spans="1:16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3" t="str">
        <f>IFERROR(LEFT(Tabla2[[#This Row],[Product]],FIND(" ",Tabla2[[#This Row],[Product]])-3),Tabla2[[#This Row],[Product]])</f>
        <v>Women</v>
      </c>
      <c r="I3626" s="6">
        <v>40</v>
      </c>
      <c r="J3626" s="4">
        <v>2000</v>
      </c>
      <c r="K3626" s="6">
        <f>Tabla2[[#This Row],[Price per Unit]]*Tabla2[[#This Row],[Units Sold]]</f>
        <v>80000</v>
      </c>
      <c r="L3626" s="52">
        <f>Tabla2[[#This Row],[Units Sold]]/Cálculos!$C$11</f>
        <v>8.0682216550262393E-5</v>
      </c>
      <c r="M3626" s="6">
        <f>Tabla2[[#This Row],[Total Sales]]-Tabla2[[#This Row],[Operating Profit]]</f>
        <v>48000</v>
      </c>
      <c r="N3626" s="6">
        <v>32000</v>
      </c>
      <c r="O3626" s="46">
        <f>Tabla2[[#This Row],[Operating Profit]]/Tabla2[[#This Row],[Total Sales]]</f>
        <v>0.4</v>
      </c>
      <c r="P3626" s="1" t="s">
        <v>17</v>
      </c>
    </row>
    <row r="3627" spans="1:16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3" t="str">
        <f>IFERROR(LEFT(Tabla2[[#This Row],[Product]],FIND(" ",Tabla2[[#This Row],[Product]])-3),Tabla2[[#This Row],[Product]])</f>
        <v>Men</v>
      </c>
      <c r="I3627" s="6">
        <v>49.999999999999993</v>
      </c>
      <c r="J3627" s="4">
        <v>2000</v>
      </c>
      <c r="K3627" s="6">
        <f>Tabla2[[#This Row],[Price per Unit]]*Tabla2[[#This Row],[Units Sold]]</f>
        <v>99999.999999999985</v>
      </c>
      <c r="L3627" s="52">
        <f>Tabla2[[#This Row],[Units Sold]]/Cálculos!$C$11</f>
        <v>8.0682216550262393E-5</v>
      </c>
      <c r="M3627" s="6">
        <f>Tabla2[[#This Row],[Total Sales]]-Tabla2[[#This Row],[Operating Profit]]</f>
        <v>70000</v>
      </c>
      <c r="N3627" s="6">
        <v>29999.999999999993</v>
      </c>
      <c r="O3627" s="46">
        <f>Tabla2[[#This Row],[Operating Profit]]/Tabla2[[#This Row],[Total Sales]]</f>
        <v>0.3</v>
      </c>
      <c r="P3627" s="1" t="s">
        <v>17</v>
      </c>
    </row>
    <row r="3628" spans="1:16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3" t="str">
        <f>IFERROR(LEFT(Tabla2[[#This Row],[Product]],FIND(" ",Tabla2[[#This Row],[Product]])-3),Tabla2[[#This Row],[Product]])</f>
        <v>Women</v>
      </c>
      <c r="I3628" s="6">
        <v>54.999999999999993</v>
      </c>
      <c r="J3628" s="4">
        <v>3500</v>
      </c>
      <c r="K3628" s="6">
        <f>Tabla2[[#This Row],[Price per Unit]]*Tabla2[[#This Row],[Units Sold]]</f>
        <v>192499.99999999997</v>
      </c>
      <c r="L3628" s="52">
        <f>Tabla2[[#This Row],[Units Sold]]/Cálculos!$C$11</f>
        <v>1.4119387896295921E-4</v>
      </c>
      <c r="M3628" s="6">
        <f>Tabla2[[#This Row],[Total Sales]]-Tabla2[[#This Row],[Operating Profit]]</f>
        <v>115499.99999999999</v>
      </c>
      <c r="N3628" s="6">
        <v>76999.999999999985</v>
      </c>
      <c r="O3628" s="46">
        <f>Tabla2[[#This Row],[Operating Profit]]/Tabla2[[#This Row],[Total Sales]]</f>
        <v>0.39999999999999997</v>
      </c>
      <c r="P3628" s="1" t="s">
        <v>17</v>
      </c>
    </row>
    <row r="3629" spans="1:16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3" t="str">
        <f>IFERROR(LEFT(Tabla2[[#This Row],[Product]],FIND(" ",Tabla2[[#This Row],[Product]])-3),Tabla2[[#This Row],[Product]])</f>
        <v>Men</v>
      </c>
      <c r="I3629" s="6">
        <v>49.999999999999993</v>
      </c>
      <c r="J3629" s="4">
        <v>5750</v>
      </c>
      <c r="K3629" s="6">
        <f>Tabla2[[#This Row],[Price per Unit]]*Tabla2[[#This Row],[Units Sold]]</f>
        <v>287499.99999999994</v>
      </c>
      <c r="L3629" s="52">
        <f>Tabla2[[#This Row],[Units Sold]]/Cálculos!$C$11</f>
        <v>2.319613725820044E-4</v>
      </c>
      <c r="M3629" s="6">
        <f>Tabla2[[#This Row],[Total Sales]]-Tabla2[[#This Row],[Operating Profit]]</f>
        <v>186874.99999999997</v>
      </c>
      <c r="N3629" s="6">
        <v>100624.99999999997</v>
      </c>
      <c r="O3629" s="46">
        <f>Tabla2[[#This Row],[Operating Profit]]/Tabla2[[#This Row],[Total Sales]]</f>
        <v>0.35</v>
      </c>
      <c r="P3629" s="1" t="s">
        <v>17</v>
      </c>
    </row>
    <row r="3630" spans="1:16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3" t="str">
        <f>IFERROR(LEFT(Tabla2[[#This Row],[Product]],FIND(" ",Tabla2[[#This Row],[Product]])-3),Tabla2[[#This Row],[Product]])</f>
        <v>Men</v>
      </c>
      <c r="I3630" s="6">
        <v>45</v>
      </c>
      <c r="J3630" s="4">
        <v>3250</v>
      </c>
      <c r="K3630" s="6">
        <f>Tabla2[[#This Row],[Price per Unit]]*Tabla2[[#This Row],[Units Sold]]</f>
        <v>146250</v>
      </c>
      <c r="L3630" s="52">
        <f>Tabla2[[#This Row],[Units Sold]]/Cálculos!$C$11</f>
        <v>1.3110860189417641E-4</v>
      </c>
      <c r="M3630" s="6">
        <f>Tabla2[[#This Row],[Total Sales]]-Tabla2[[#This Row],[Operating Profit]]</f>
        <v>95062.5</v>
      </c>
      <c r="N3630" s="6">
        <v>51187.5</v>
      </c>
      <c r="O3630" s="46">
        <f>Tabla2[[#This Row],[Operating Profit]]/Tabla2[[#This Row],[Total Sales]]</f>
        <v>0.35</v>
      </c>
      <c r="P3630" s="1" t="s">
        <v>17</v>
      </c>
    </row>
    <row r="3631" spans="1:16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3" t="str">
        <f>IFERROR(LEFT(Tabla2[[#This Row],[Product]],FIND(" ",Tabla2[[#This Row],[Product]])-3),Tabla2[[#This Row],[Product]])</f>
        <v>Women</v>
      </c>
      <c r="I3631" s="6">
        <v>40</v>
      </c>
      <c r="J3631" s="4">
        <v>2500</v>
      </c>
      <c r="K3631" s="6">
        <f>Tabla2[[#This Row],[Price per Unit]]*Tabla2[[#This Row],[Units Sold]]</f>
        <v>100000</v>
      </c>
      <c r="L3631" s="52">
        <f>Tabla2[[#This Row],[Units Sold]]/Cálculos!$C$11</f>
        <v>1.00852770687828E-4</v>
      </c>
      <c r="M3631" s="6">
        <f>Tabla2[[#This Row],[Total Sales]]-Tabla2[[#This Row],[Operating Profit]]</f>
        <v>60000</v>
      </c>
      <c r="N3631" s="6">
        <v>40000</v>
      </c>
      <c r="O3631" s="46">
        <f>Tabla2[[#This Row],[Operating Profit]]/Tabla2[[#This Row],[Total Sales]]</f>
        <v>0.4</v>
      </c>
      <c r="P3631" s="1" t="s">
        <v>17</v>
      </c>
    </row>
    <row r="3632" spans="1:16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3" t="str">
        <f>IFERROR(LEFT(Tabla2[[#This Row],[Product]],FIND(" ",Tabla2[[#This Row],[Product]])-3),Tabla2[[#This Row],[Product]])</f>
        <v>Women</v>
      </c>
      <c r="I3632" s="6">
        <v>40</v>
      </c>
      <c r="J3632" s="4">
        <v>2000</v>
      </c>
      <c r="K3632" s="6">
        <f>Tabla2[[#This Row],[Price per Unit]]*Tabla2[[#This Row],[Units Sold]]</f>
        <v>80000</v>
      </c>
      <c r="L3632" s="52">
        <f>Tabla2[[#This Row],[Units Sold]]/Cálculos!$C$11</f>
        <v>8.0682216550262393E-5</v>
      </c>
      <c r="M3632" s="6">
        <f>Tabla2[[#This Row],[Total Sales]]-Tabla2[[#This Row],[Operating Profit]]</f>
        <v>48000</v>
      </c>
      <c r="N3632" s="6">
        <v>32000</v>
      </c>
      <c r="O3632" s="46">
        <f>Tabla2[[#This Row],[Operating Profit]]/Tabla2[[#This Row],[Total Sales]]</f>
        <v>0.4</v>
      </c>
      <c r="P3632" s="1" t="s">
        <v>17</v>
      </c>
    </row>
    <row r="3633" spans="1:16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3" t="str">
        <f>IFERROR(LEFT(Tabla2[[#This Row],[Product]],FIND(" ",Tabla2[[#This Row],[Product]])-3),Tabla2[[#This Row],[Product]])</f>
        <v>Men</v>
      </c>
      <c r="I3633" s="6">
        <v>49.999999999999993</v>
      </c>
      <c r="J3633" s="4">
        <v>2250</v>
      </c>
      <c r="K3633" s="6">
        <f>Tabla2[[#This Row],[Price per Unit]]*Tabla2[[#This Row],[Units Sold]]</f>
        <v>112499.99999999999</v>
      </c>
      <c r="L3633" s="52">
        <f>Tabla2[[#This Row],[Units Sold]]/Cálculos!$C$11</f>
        <v>9.0767493619045195E-5</v>
      </c>
      <c r="M3633" s="6">
        <f>Tabla2[[#This Row],[Total Sales]]-Tabla2[[#This Row],[Operating Profit]]</f>
        <v>78750</v>
      </c>
      <c r="N3633" s="6">
        <v>33749.999999999993</v>
      </c>
      <c r="O3633" s="46">
        <f>Tabla2[[#This Row],[Operating Profit]]/Tabla2[[#This Row],[Total Sales]]</f>
        <v>0.3</v>
      </c>
      <c r="P3633" s="1" t="s">
        <v>17</v>
      </c>
    </row>
    <row r="3634" spans="1:16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3" t="str">
        <f>IFERROR(LEFT(Tabla2[[#This Row],[Product]],FIND(" ",Tabla2[[#This Row],[Product]])-3),Tabla2[[#This Row],[Product]])</f>
        <v>Women</v>
      </c>
      <c r="I3634" s="6">
        <v>54.999999999999993</v>
      </c>
      <c r="J3634" s="4">
        <v>4000</v>
      </c>
      <c r="K3634" s="6">
        <f>Tabla2[[#This Row],[Price per Unit]]*Tabla2[[#This Row],[Units Sold]]</f>
        <v>219999.99999999997</v>
      </c>
      <c r="L3634" s="52">
        <f>Tabla2[[#This Row],[Units Sold]]/Cálculos!$C$11</f>
        <v>1.6136443310052479E-4</v>
      </c>
      <c r="M3634" s="6">
        <f>Tabla2[[#This Row],[Total Sales]]-Tabla2[[#This Row],[Operating Profit]]</f>
        <v>131999.99999999997</v>
      </c>
      <c r="N3634" s="6">
        <v>88000</v>
      </c>
      <c r="O3634" s="46">
        <f>Tabla2[[#This Row],[Operating Profit]]/Tabla2[[#This Row],[Total Sales]]</f>
        <v>0.40000000000000008</v>
      </c>
      <c r="P3634" s="1" t="s">
        <v>17</v>
      </c>
    </row>
    <row r="3635" spans="1:16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3" t="str">
        <f>IFERROR(LEFT(Tabla2[[#This Row],[Product]],FIND(" ",Tabla2[[#This Row],[Product]])-3),Tabla2[[#This Row],[Product]])</f>
        <v>Men</v>
      </c>
      <c r="I3635" s="6">
        <v>49.999999999999993</v>
      </c>
      <c r="J3635" s="4">
        <v>5500</v>
      </c>
      <c r="K3635" s="6">
        <f>Tabla2[[#This Row],[Price per Unit]]*Tabla2[[#This Row],[Units Sold]]</f>
        <v>274999.99999999994</v>
      </c>
      <c r="L3635" s="52">
        <f>Tabla2[[#This Row],[Units Sold]]/Cálculos!$C$11</f>
        <v>2.218760955132216E-4</v>
      </c>
      <c r="M3635" s="6">
        <f>Tabla2[[#This Row],[Total Sales]]-Tabla2[[#This Row],[Operating Profit]]</f>
        <v>178749.99999999997</v>
      </c>
      <c r="N3635" s="6">
        <v>96249.999999999971</v>
      </c>
      <c r="O3635" s="46">
        <f>Tabla2[[#This Row],[Operating Profit]]/Tabla2[[#This Row],[Total Sales]]</f>
        <v>0.35</v>
      </c>
      <c r="P3635" s="1" t="s">
        <v>17</v>
      </c>
    </row>
    <row r="3636" spans="1:16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3" t="str">
        <f>IFERROR(LEFT(Tabla2[[#This Row],[Product]],FIND(" ",Tabla2[[#This Row],[Product]])-3),Tabla2[[#This Row],[Product]])</f>
        <v>Men</v>
      </c>
      <c r="I3636" s="6">
        <v>45</v>
      </c>
      <c r="J3636" s="4">
        <v>3250</v>
      </c>
      <c r="K3636" s="6">
        <f>Tabla2[[#This Row],[Price per Unit]]*Tabla2[[#This Row],[Units Sold]]</f>
        <v>146250</v>
      </c>
      <c r="L3636" s="52">
        <f>Tabla2[[#This Row],[Units Sold]]/Cálculos!$C$11</f>
        <v>1.3110860189417641E-4</v>
      </c>
      <c r="M3636" s="6">
        <f>Tabla2[[#This Row],[Total Sales]]-Tabla2[[#This Row],[Operating Profit]]</f>
        <v>95062.5</v>
      </c>
      <c r="N3636" s="6">
        <v>51187.5</v>
      </c>
      <c r="O3636" s="46">
        <f>Tabla2[[#This Row],[Operating Profit]]/Tabla2[[#This Row],[Total Sales]]</f>
        <v>0.35</v>
      </c>
      <c r="P3636" s="1" t="s">
        <v>17</v>
      </c>
    </row>
    <row r="3637" spans="1:16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3" t="str">
        <f>IFERROR(LEFT(Tabla2[[#This Row],[Product]],FIND(" ",Tabla2[[#This Row],[Product]])-3),Tabla2[[#This Row],[Product]])</f>
        <v>Women</v>
      </c>
      <c r="I3637" s="6">
        <v>40</v>
      </c>
      <c r="J3637" s="4">
        <v>2500</v>
      </c>
      <c r="K3637" s="6">
        <f>Tabla2[[#This Row],[Price per Unit]]*Tabla2[[#This Row],[Units Sold]]</f>
        <v>100000</v>
      </c>
      <c r="L3637" s="52">
        <f>Tabla2[[#This Row],[Units Sold]]/Cálculos!$C$11</f>
        <v>1.00852770687828E-4</v>
      </c>
      <c r="M3637" s="6">
        <f>Tabla2[[#This Row],[Total Sales]]-Tabla2[[#This Row],[Operating Profit]]</f>
        <v>60000</v>
      </c>
      <c r="N3637" s="6">
        <v>40000</v>
      </c>
      <c r="O3637" s="46">
        <f>Tabla2[[#This Row],[Operating Profit]]/Tabla2[[#This Row],[Total Sales]]</f>
        <v>0.4</v>
      </c>
      <c r="P3637" s="1" t="s">
        <v>17</v>
      </c>
    </row>
    <row r="3638" spans="1:16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3" t="str">
        <f>IFERROR(LEFT(Tabla2[[#This Row],[Product]],FIND(" ",Tabla2[[#This Row],[Product]])-3),Tabla2[[#This Row],[Product]])</f>
        <v>Women</v>
      </c>
      <c r="I3638" s="6">
        <v>40</v>
      </c>
      <c r="J3638" s="4">
        <v>1500</v>
      </c>
      <c r="K3638" s="6">
        <f>Tabla2[[#This Row],[Price per Unit]]*Tabla2[[#This Row],[Units Sold]]</f>
        <v>60000</v>
      </c>
      <c r="L3638" s="52">
        <f>Tabla2[[#This Row],[Units Sold]]/Cálculos!$C$11</f>
        <v>6.0511662412696801E-5</v>
      </c>
      <c r="M3638" s="6">
        <f>Tabla2[[#This Row],[Total Sales]]-Tabla2[[#This Row],[Operating Profit]]</f>
        <v>36000</v>
      </c>
      <c r="N3638" s="6">
        <v>24000</v>
      </c>
      <c r="O3638" s="46">
        <f>Tabla2[[#This Row],[Operating Profit]]/Tabla2[[#This Row],[Total Sales]]</f>
        <v>0.4</v>
      </c>
      <c r="P3638" s="1" t="s">
        <v>17</v>
      </c>
    </row>
    <row r="3639" spans="1:16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3" t="str">
        <f>IFERROR(LEFT(Tabla2[[#This Row],[Product]],FIND(" ",Tabla2[[#This Row],[Product]])-3),Tabla2[[#This Row],[Product]])</f>
        <v>Men</v>
      </c>
      <c r="I3639" s="6">
        <v>49.999999999999993</v>
      </c>
      <c r="J3639" s="4">
        <v>1250</v>
      </c>
      <c r="K3639" s="6">
        <f>Tabla2[[#This Row],[Price per Unit]]*Tabla2[[#This Row],[Units Sold]]</f>
        <v>62499.999999999993</v>
      </c>
      <c r="L3639" s="52">
        <f>Tabla2[[#This Row],[Units Sold]]/Cálculos!$C$11</f>
        <v>5.0426385343913999E-5</v>
      </c>
      <c r="M3639" s="6">
        <f>Tabla2[[#This Row],[Total Sales]]-Tabla2[[#This Row],[Operating Profit]]</f>
        <v>43750</v>
      </c>
      <c r="N3639" s="6">
        <v>18749.999999999996</v>
      </c>
      <c r="O3639" s="46">
        <f>Tabla2[[#This Row],[Operating Profit]]/Tabla2[[#This Row],[Total Sales]]</f>
        <v>0.3</v>
      </c>
      <c r="P3639" s="1" t="s">
        <v>17</v>
      </c>
    </row>
    <row r="3640" spans="1:16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3" t="str">
        <f>IFERROR(LEFT(Tabla2[[#This Row],[Product]],FIND(" ",Tabla2[[#This Row],[Product]])-3),Tabla2[[#This Row],[Product]])</f>
        <v>Women</v>
      </c>
      <c r="I3640" s="6">
        <v>54.999999999999993</v>
      </c>
      <c r="J3640" s="4">
        <v>3000</v>
      </c>
      <c r="K3640" s="6">
        <f>Tabla2[[#This Row],[Price per Unit]]*Tabla2[[#This Row],[Units Sold]]</f>
        <v>164999.99999999997</v>
      </c>
      <c r="L3640" s="52">
        <f>Tabla2[[#This Row],[Units Sold]]/Cálculos!$C$11</f>
        <v>1.210233248253936E-4</v>
      </c>
      <c r="M3640" s="6">
        <f>Tabla2[[#This Row],[Total Sales]]-Tabla2[[#This Row],[Operating Profit]]</f>
        <v>98999.999999999985</v>
      </c>
      <c r="N3640" s="6">
        <v>65999.999999999985</v>
      </c>
      <c r="O3640" s="46">
        <f>Tabla2[[#This Row],[Operating Profit]]/Tabla2[[#This Row],[Total Sales]]</f>
        <v>0.39999999999999997</v>
      </c>
      <c r="P3640" s="1" t="s">
        <v>17</v>
      </c>
    </row>
    <row r="3641" spans="1:16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3" t="str">
        <f>IFERROR(LEFT(Tabla2[[#This Row],[Product]],FIND(" ",Tabla2[[#This Row],[Product]])-3),Tabla2[[#This Row],[Product]])</f>
        <v>Men</v>
      </c>
      <c r="I3641" s="6">
        <v>49.999999999999993</v>
      </c>
      <c r="J3641" s="4">
        <v>4250</v>
      </c>
      <c r="K3641" s="6">
        <f>Tabla2[[#This Row],[Price per Unit]]*Tabla2[[#This Row],[Units Sold]]</f>
        <v>212499.99999999997</v>
      </c>
      <c r="L3641" s="52">
        <f>Tabla2[[#This Row],[Units Sold]]/Cálculos!$C$11</f>
        <v>1.7144971016930759E-4</v>
      </c>
      <c r="M3641" s="6">
        <f>Tabla2[[#This Row],[Total Sales]]-Tabla2[[#This Row],[Operating Profit]]</f>
        <v>138125</v>
      </c>
      <c r="N3641" s="6">
        <v>74374.999999999985</v>
      </c>
      <c r="O3641" s="46">
        <f>Tabla2[[#This Row],[Operating Profit]]/Tabla2[[#This Row],[Total Sales]]</f>
        <v>0.35</v>
      </c>
      <c r="P3641" s="1" t="s">
        <v>17</v>
      </c>
    </row>
    <row r="3642" spans="1:16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3" t="str">
        <f>IFERROR(LEFT(Tabla2[[#This Row],[Product]],FIND(" ",Tabla2[[#This Row],[Product]])-3),Tabla2[[#This Row],[Product]])</f>
        <v>Men</v>
      </c>
      <c r="I3642" s="6">
        <v>45</v>
      </c>
      <c r="J3642" s="4">
        <v>2250</v>
      </c>
      <c r="K3642" s="6">
        <f>Tabla2[[#This Row],[Price per Unit]]*Tabla2[[#This Row],[Units Sold]]</f>
        <v>101250</v>
      </c>
      <c r="L3642" s="52">
        <f>Tabla2[[#This Row],[Units Sold]]/Cálculos!$C$11</f>
        <v>9.0767493619045195E-5</v>
      </c>
      <c r="M3642" s="6">
        <f>Tabla2[[#This Row],[Total Sales]]-Tabla2[[#This Row],[Operating Profit]]</f>
        <v>65812.5</v>
      </c>
      <c r="N3642" s="6">
        <v>35437.5</v>
      </c>
      <c r="O3642" s="46">
        <f>Tabla2[[#This Row],[Operating Profit]]/Tabla2[[#This Row],[Total Sales]]</f>
        <v>0.35</v>
      </c>
      <c r="P3642" s="1" t="s">
        <v>17</v>
      </c>
    </row>
    <row r="3643" spans="1:16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3" t="str">
        <f>IFERROR(LEFT(Tabla2[[#This Row],[Product]],FIND(" ",Tabla2[[#This Row],[Product]])-3),Tabla2[[#This Row],[Product]])</f>
        <v>Women</v>
      </c>
      <c r="I3643" s="6">
        <v>40</v>
      </c>
      <c r="J3643" s="4">
        <v>1250</v>
      </c>
      <c r="K3643" s="6">
        <f>Tabla2[[#This Row],[Price per Unit]]*Tabla2[[#This Row],[Units Sold]]</f>
        <v>50000</v>
      </c>
      <c r="L3643" s="52">
        <f>Tabla2[[#This Row],[Units Sold]]/Cálculos!$C$11</f>
        <v>5.0426385343913999E-5</v>
      </c>
      <c r="M3643" s="6">
        <f>Tabla2[[#This Row],[Total Sales]]-Tabla2[[#This Row],[Operating Profit]]</f>
        <v>30000</v>
      </c>
      <c r="N3643" s="6">
        <v>20000</v>
      </c>
      <c r="O3643" s="46">
        <f>Tabla2[[#This Row],[Operating Profit]]/Tabla2[[#This Row],[Total Sales]]</f>
        <v>0.4</v>
      </c>
      <c r="P3643" s="1" t="s">
        <v>17</v>
      </c>
    </row>
    <row r="3644" spans="1:16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3" t="str">
        <f>IFERROR(LEFT(Tabla2[[#This Row],[Product]],FIND(" ",Tabla2[[#This Row],[Product]])-3),Tabla2[[#This Row],[Product]])</f>
        <v>Women</v>
      </c>
      <c r="I3644" s="6">
        <v>40</v>
      </c>
      <c r="J3644" s="4">
        <v>1000</v>
      </c>
      <c r="K3644" s="6">
        <f>Tabla2[[#This Row],[Price per Unit]]*Tabla2[[#This Row],[Units Sold]]</f>
        <v>40000</v>
      </c>
      <c r="L3644" s="52">
        <f>Tabla2[[#This Row],[Units Sold]]/Cálculos!$C$11</f>
        <v>4.0341108275131196E-5</v>
      </c>
      <c r="M3644" s="6">
        <f>Tabla2[[#This Row],[Total Sales]]-Tabla2[[#This Row],[Operating Profit]]</f>
        <v>24000</v>
      </c>
      <c r="N3644" s="6">
        <v>16000</v>
      </c>
      <c r="O3644" s="46">
        <f>Tabla2[[#This Row],[Operating Profit]]/Tabla2[[#This Row],[Total Sales]]</f>
        <v>0.4</v>
      </c>
      <c r="P3644" s="1" t="s">
        <v>17</v>
      </c>
    </row>
    <row r="3645" spans="1:16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3" t="str">
        <f>IFERROR(LEFT(Tabla2[[#This Row],[Product]],FIND(" ",Tabla2[[#This Row],[Product]])-3),Tabla2[[#This Row],[Product]])</f>
        <v>Men</v>
      </c>
      <c r="I3645" s="6">
        <v>49.999999999999993</v>
      </c>
      <c r="J3645" s="4">
        <v>1000</v>
      </c>
      <c r="K3645" s="6">
        <f>Tabla2[[#This Row],[Price per Unit]]*Tabla2[[#This Row],[Units Sold]]</f>
        <v>49999.999999999993</v>
      </c>
      <c r="L3645" s="52">
        <f>Tabla2[[#This Row],[Units Sold]]/Cálculos!$C$11</f>
        <v>4.0341108275131196E-5</v>
      </c>
      <c r="M3645" s="6">
        <f>Tabla2[[#This Row],[Total Sales]]-Tabla2[[#This Row],[Operating Profit]]</f>
        <v>35000</v>
      </c>
      <c r="N3645" s="6">
        <v>14999.999999999996</v>
      </c>
      <c r="O3645" s="46">
        <f>Tabla2[[#This Row],[Operating Profit]]/Tabla2[[#This Row],[Total Sales]]</f>
        <v>0.3</v>
      </c>
      <c r="P3645" s="1" t="s">
        <v>17</v>
      </c>
    </row>
    <row r="3646" spans="1:16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3" t="str">
        <f>IFERROR(LEFT(Tabla2[[#This Row],[Product]],FIND(" ",Tabla2[[#This Row],[Product]])-3),Tabla2[[#This Row],[Product]])</f>
        <v>Women</v>
      </c>
      <c r="I3646" s="6">
        <v>54.999999999999993</v>
      </c>
      <c r="J3646" s="4">
        <v>2000</v>
      </c>
      <c r="K3646" s="6">
        <f>Tabla2[[#This Row],[Price per Unit]]*Tabla2[[#This Row],[Units Sold]]</f>
        <v>109999.99999999999</v>
      </c>
      <c r="L3646" s="52">
        <f>Tabla2[[#This Row],[Units Sold]]/Cálculos!$C$11</f>
        <v>8.0682216550262393E-5</v>
      </c>
      <c r="M3646" s="6">
        <f>Tabla2[[#This Row],[Total Sales]]-Tabla2[[#This Row],[Operating Profit]]</f>
        <v>65999.999999999985</v>
      </c>
      <c r="N3646" s="6">
        <v>44000</v>
      </c>
      <c r="O3646" s="46">
        <f>Tabla2[[#This Row],[Operating Profit]]/Tabla2[[#This Row],[Total Sales]]</f>
        <v>0.40000000000000008</v>
      </c>
      <c r="P3646" s="1" t="s">
        <v>17</v>
      </c>
    </row>
    <row r="3647" spans="1:16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3" t="str">
        <f>IFERROR(LEFT(Tabla2[[#This Row],[Product]],FIND(" ",Tabla2[[#This Row],[Product]])-3),Tabla2[[#This Row],[Product]])</f>
        <v>Men</v>
      </c>
      <c r="I3647" s="6">
        <v>54.999999999999993</v>
      </c>
      <c r="J3647" s="4">
        <v>3750</v>
      </c>
      <c r="K3647" s="6">
        <f>Tabla2[[#This Row],[Price per Unit]]*Tabla2[[#This Row],[Units Sold]]</f>
        <v>206249.99999999997</v>
      </c>
      <c r="L3647" s="52">
        <f>Tabla2[[#This Row],[Units Sold]]/Cálculos!$C$11</f>
        <v>1.5127915603174201E-4</v>
      </c>
      <c r="M3647" s="6">
        <f>Tabla2[[#This Row],[Total Sales]]-Tabla2[[#This Row],[Operating Profit]]</f>
        <v>134062.5</v>
      </c>
      <c r="N3647" s="6">
        <v>72187.499999999985</v>
      </c>
      <c r="O3647" s="46">
        <f>Tabla2[[#This Row],[Operating Profit]]/Tabla2[[#This Row],[Total Sales]]</f>
        <v>0.35</v>
      </c>
      <c r="P3647" s="1" t="s">
        <v>17</v>
      </c>
    </row>
    <row r="3648" spans="1:16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3" t="str">
        <f>IFERROR(LEFT(Tabla2[[#This Row],[Product]],FIND(" ",Tabla2[[#This Row],[Product]])-3),Tabla2[[#This Row],[Product]])</f>
        <v>Men</v>
      </c>
      <c r="I3648" s="6">
        <v>50</v>
      </c>
      <c r="J3648" s="4">
        <v>2000</v>
      </c>
      <c r="K3648" s="6">
        <f>Tabla2[[#This Row],[Price per Unit]]*Tabla2[[#This Row],[Units Sold]]</f>
        <v>100000</v>
      </c>
      <c r="L3648" s="52">
        <f>Tabla2[[#This Row],[Units Sold]]/Cálculos!$C$11</f>
        <v>8.0682216550262393E-5</v>
      </c>
      <c r="M3648" s="6">
        <f>Tabla2[[#This Row],[Total Sales]]-Tabla2[[#This Row],[Operating Profit]]</f>
        <v>65000</v>
      </c>
      <c r="N3648" s="6">
        <v>35000</v>
      </c>
      <c r="O3648" s="46">
        <f>Tabla2[[#This Row],[Operating Profit]]/Tabla2[[#This Row],[Total Sales]]</f>
        <v>0.35</v>
      </c>
      <c r="P3648" s="1" t="s">
        <v>17</v>
      </c>
    </row>
    <row r="3649" spans="1:16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3" t="str">
        <f>IFERROR(LEFT(Tabla2[[#This Row],[Product]],FIND(" ",Tabla2[[#This Row],[Product]])-3),Tabla2[[#This Row],[Product]])</f>
        <v>Women</v>
      </c>
      <c r="I3649" s="6">
        <v>50</v>
      </c>
      <c r="J3649" s="4">
        <v>1000</v>
      </c>
      <c r="K3649" s="6">
        <f>Tabla2[[#This Row],[Price per Unit]]*Tabla2[[#This Row],[Units Sold]]</f>
        <v>50000</v>
      </c>
      <c r="L3649" s="52">
        <f>Tabla2[[#This Row],[Units Sold]]/Cálculos!$C$11</f>
        <v>4.0341108275131196E-5</v>
      </c>
      <c r="M3649" s="6">
        <f>Tabla2[[#This Row],[Total Sales]]-Tabla2[[#This Row],[Operating Profit]]</f>
        <v>30000</v>
      </c>
      <c r="N3649" s="6">
        <v>20000</v>
      </c>
      <c r="O3649" s="46">
        <f>Tabla2[[#This Row],[Operating Profit]]/Tabla2[[#This Row],[Total Sales]]</f>
        <v>0.4</v>
      </c>
      <c r="P3649" s="1" t="s">
        <v>17</v>
      </c>
    </row>
    <row r="3650" spans="1:16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3" t="str">
        <f>IFERROR(LEFT(Tabla2[[#This Row],[Product]],FIND(" ",Tabla2[[#This Row],[Product]])-3),Tabla2[[#This Row],[Product]])</f>
        <v>Women</v>
      </c>
      <c r="I3650" s="6">
        <v>50</v>
      </c>
      <c r="J3650" s="4">
        <v>750</v>
      </c>
      <c r="K3650" s="6">
        <f>Tabla2[[#This Row],[Price per Unit]]*Tabla2[[#This Row],[Units Sold]]</f>
        <v>37500</v>
      </c>
      <c r="L3650" s="52">
        <f>Tabla2[[#This Row],[Units Sold]]/Cálculos!$C$11</f>
        <v>3.0255831206348401E-5</v>
      </c>
      <c r="M3650" s="6">
        <f>Tabla2[[#This Row],[Total Sales]]-Tabla2[[#This Row],[Operating Profit]]</f>
        <v>22500</v>
      </c>
      <c r="N3650" s="6">
        <v>15000</v>
      </c>
      <c r="O3650" s="46">
        <f>Tabla2[[#This Row],[Operating Profit]]/Tabla2[[#This Row],[Total Sales]]</f>
        <v>0.4</v>
      </c>
      <c r="P3650" s="1" t="s">
        <v>17</v>
      </c>
    </row>
    <row r="3651" spans="1:16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3" t="str">
        <f>IFERROR(LEFT(Tabla2[[#This Row],[Product]],FIND(" ",Tabla2[[#This Row],[Product]])-3),Tabla2[[#This Row],[Product]])</f>
        <v>Men</v>
      </c>
      <c r="I3651" s="6">
        <v>60</v>
      </c>
      <c r="J3651" s="4">
        <v>750</v>
      </c>
      <c r="K3651" s="6">
        <f>Tabla2[[#This Row],[Price per Unit]]*Tabla2[[#This Row],[Units Sold]]</f>
        <v>45000</v>
      </c>
      <c r="L3651" s="52">
        <f>Tabla2[[#This Row],[Units Sold]]/Cálculos!$C$11</f>
        <v>3.0255831206348401E-5</v>
      </c>
      <c r="M3651" s="6">
        <f>Tabla2[[#This Row],[Total Sales]]-Tabla2[[#This Row],[Operating Profit]]</f>
        <v>31500</v>
      </c>
      <c r="N3651" s="6">
        <v>13500</v>
      </c>
      <c r="O3651" s="46">
        <f>Tabla2[[#This Row],[Operating Profit]]/Tabla2[[#This Row],[Total Sales]]</f>
        <v>0.3</v>
      </c>
      <c r="P3651" s="1" t="s">
        <v>17</v>
      </c>
    </row>
    <row r="3652" spans="1:16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3" t="str">
        <f>IFERROR(LEFT(Tabla2[[#This Row],[Product]],FIND(" ",Tabla2[[#This Row],[Product]])-3),Tabla2[[#This Row],[Product]])</f>
        <v>Women</v>
      </c>
      <c r="I3652" s="6">
        <v>64.999999999999986</v>
      </c>
      <c r="J3652" s="4">
        <v>2000</v>
      </c>
      <c r="K3652" s="6">
        <f>Tabla2[[#This Row],[Price per Unit]]*Tabla2[[#This Row],[Units Sold]]</f>
        <v>129999.99999999997</v>
      </c>
      <c r="L3652" s="52">
        <f>Tabla2[[#This Row],[Units Sold]]/Cálculos!$C$11</f>
        <v>8.0682216550262393E-5</v>
      </c>
      <c r="M3652" s="6">
        <f>Tabla2[[#This Row],[Total Sales]]-Tabla2[[#This Row],[Operating Profit]]</f>
        <v>77999.999999999971</v>
      </c>
      <c r="N3652" s="6">
        <v>51999.999999999993</v>
      </c>
      <c r="O3652" s="46">
        <f>Tabla2[[#This Row],[Operating Profit]]/Tabla2[[#This Row],[Total Sales]]</f>
        <v>0.4</v>
      </c>
      <c r="P3652" s="1" t="s">
        <v>17</v>
      </c>
    </row>
    <row r="3653" spans="1:16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3" t="str">
        <f>IFERROR(LEFT(Tabla2[[#This Row],[Product]],FIND(" ",Tabla2[[#This Row],[Product]])-3),Tabla2[[#This Row],[Product]])</f>
        <v>Men</v>
      </c>
      <c r="I3653" s="6">
        <v>60</v>
      </c>
      <c r="J3653" s="4">
        <v>3500</v>
      </c>
      <c r="K3653" s="6">
        <f>Tabla2[[#This Row],[Price per Unit]]*Tabla2[[#This Row],[Units Sold]]</f>
        <v>210000</v>
      </c>
      <c r="L3653" s="52">
        <f>Tabla2[[#This Row],[Units Sold]]/Cálculos!$C$11</f>
        <v>1.4119387896295921E-4</v>
      </c>
      <c r="M3653" s="6">
        <f>Tabla2[[#This Row],[Total Sales]]-Tabla2[[#This Row],[Operating Profit]]</f>
        <v>136500</v>
      </c>
      <c r="N3653" s="6">
        <v>73500</v>
      </c>
      <c r="O3653" s="46">
        <f>Tabla2[[#This Row],[Operating Profit]]/Tabla2[[#This Row],[Total Sales]]</f>
        <v>0.35</v>
      </c>
      <c r="P3653" s="1" t="s">
        <v>17</v>
      </c>
    </row>
    <row r="3654" spans="1:16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3" t="str">
        <f>IFERROR(LEFT(Tabla2[[#This Row],[Product]],FIND(" ",Tabla2[[#This Row],[Product]])-3),Tabla2[[#This Row],[Product]])</f>
        <v>Men</v>
      </c>
      <c r="I3654" s="6">
        <v>50</v>
      </c>
      <c r="J3654" s="4">
        <v>2250</v>
      </c>
      <c r="K3654" s="6">
        <f>Tabla2[[#This Row],[Price per Unit]]*Tabla2[[#This Row],[Units Sold]]</f>
        <v>112500</v>
      </c>
      <c r="L3654" s="52">
        <f>Tabla2[[#This Row],[Units Sold]]/Cálculos!$C$11</f>
        <v>9.0767493619045195E-5</v>
      </c>
      <c r="M3654" s="6">
        <f>Tabla2[[#This Row],[Total Sales]]-Tabla2[[#This Row],[Operating Profit]]</f>
        <v>73125</v>
      </c>
      <c r="N3654" s="6">
        <v>39375</v>
      </c>
      <c r="O3654" s="46">
        <f>Tabla2[[#This Row],[Operating Profit]]/Tabla2[[#This Row],[Total Sales]]</f>
        <v>0.35</v>
      </c>
      <c r="P3654" s="1" t="s">
        <v>17</v>
      </c>
    </row>
    <row r="3655" spans="1:16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3" t="str">
        <f>IFERROR(LEFT(Tabla2[[#This Row],[Product]],FIND(" ",Tabla2[[#This Row],[Product]])-3),Tabla2[[#This Row],[Product]])</f>
        <v>Women</v>
      </c>
      <c r="I3655" s="6">
        <v>50</v>
      </c>
      <c r="J3655" s="4">
        <v>2200</v>
      </c>
      <c r="K3655" s="6">
        <f>Tabla2[[#This Row],[Price per Unit]]*Tabla2[[#This Row],[Units Sold]]</f>
        <v>110000</v>
      </c>
      <c r="L3655" s="52">
        <f>Tabla2[[#This Row],[Units Sold]]/Cálculos!$C$11</f>
        <v>8.875043820528864E-5</v>
      </c>
      <c r="M3655" s="6">
        <f>Tabla2[[#This Row],[Total Sales]]-Tabla2[[#This Row],[Operating Profit]]</f>
        <v>66000</v>
      </c>
      <c r="N3655" s="6">
        <v>44000</v>
      </c>
      <c r="O3655" s="46">
        <f>Tabla2[[#This Row],[Operating Profit]]/Tabla2[[#This Row],[Total Sales]]</f>
        <v>0.4</v>
      </c>
      <c r="P3655" s="1" t="s">
        <v>17</v>
      </c>
    </row>
    <row r="3656" spans="1:16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3" t="str">
        <f>IFERROR(LEFT(Tabla2[[#This Row],[Product]],FIND(" ",Tabla2[[#This Row],[Product]])-3),Tabla2[[#This Row],[Product]])</f>
        <v>Women</v>
      </c>
      <c r="I3656" s="6">
        <v>50</v>
      </c>
      <c r="J3656" s="4">
        <v>2000</v>
      </c>
      <c r="K3656" s="6">
        <f>Tabla2[[#This Row],[Price per Unit]]*Tabla2[[#This Row],[Units Sold]]</f>
        <v>100000</v>
      </c>
      <c r="L3656" s="52">
        <f>Tabla2[[#This Row],[Units Sold]]/Cálculos!$C$11</f>
        <v>8.0682216550262393E-5</v>
      </c>
      <c r="M3656" s="6">
        <f>Tabla2[[#This Row],[Total Sales]]-Tabla2[[#This Row],[Operating Profit]]</f>
        <v>60000</v>
      </c>
      <c r="N3656" s="6">
        <v>40000</v>
      </c>
      <c r="O3656" s="46">
        <f>Tabla2[[#This Row],[Operating Profit]]/Tabla2[[#This Row],[Total Sales]]</f>
        <v>0.4</v>
      </c>
      <c r="P3656" s="1" t="s">
        <v>17</v>
      </c>
    </row>
    <row r="3657" spans="1:16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3" t="str">
        <f>IFERROR(LEFT(Tabla2[[#This Row],[Product]],FIND(" ",Tabla2[[#This Row],[Product]])-3),Tabla2[[#This Row],[Product]])</f>
        <v>Men</v>
      </c>
      <c r="I3657" s="6">
        <v>60</v>
      </c>
      <c r="J3657" s="4">
        <v>1750</v>
      </c>
      <c r="K3657" s="6">
        <f>Tabla2[[#This Row],[Price per Unit]]*Tabla2[[#This Row],[Units Sold]]</f>
        <v>105000</v>
      </c>
      <c r="L3657" s="52">
        <f>Tabla2[[#This Row],[Units Sold]]/Cálculos!$C$11</f>
        <v>7.0596939481479604E-5</v>
      </c>
      <c r="M3657" s="6">
        <f>Tabla2[[#This Row],[Total Sales]]-Tabla2[[#This Row],[Operating Profit]]</f>
        <v>73500</v>
      </c>
      <c r="N3657" s="6">
        <v>31500</v>
      </c>
      <c r="O3657" s="46">
        <f>Tabla2[[#This Row],[Operating Profit]]/Tabla2[[#This Row],[Total Sales]]</f>
        <v>0.3</v>
      </c>
      <c r="P3657" s="1" t="s">
        <v>17</v>
      </c>
    </row>
    <row r="3658" spans="1:16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3" t="str">
        <f>IFERROR(LEFT(Tabla2[[#This Row],[Product]],FIND(" ",Tabla2[[#This Row],[Product]])-3),Tabla2[[#This Row],[Product]])</f>
        <v>Women</v>
      </c>
      <c r="I3658" s="6">
        <v>64.999999999999986</v>
      </c>
      <c r="J3658" s="4">
        <v>2750</v>
      </c>
      <c r="K3658" s="6">
        <f>Tabla2[[#This Row],[Price per Unit]]*Tabla2[[#This Row],[Units Sold]]</f>
        <v>178749.99999999997</v>
      </c>
      <c r="L3658" s="52">
        <f>Tabla2[[#This Row],[Units Sold]]/Cálculos!$C$11</f>
        <v>1.109380477566108E-4</v>
      </c>
      <c r="M3658" s="6">
        <f>Tabla2[[#This Row],[Total Sales]]-Tabla2[[#This Row],[Operating Profit]]</f>
        <v>107249.99999999999</v>
      </c>
      <c r="N3658" s="6">
        <v>71499.999999999985</v>
      </c>
      <c r="O3658" s="46">
        <f>Tabla2[[#This Row],[Operating Profit]]/Tabla2[[#This Row],[Total Sales]]</f>
        <v>0.39999999999999997</v>
      </c>
      <c r="P3658" s="1" t="s">
        <v>17</v>
      </c>
    </row>
    <row r="3659" spans="1:16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3" t="str">
        <f>IFERROR(LEFT(Tabla2[[#This Row],[Product]],FIND(" ",Tabla2[[#This Row],[Product]])-3),Tabla2[[#This Row],[Product]])</f>
        <v>Men</v>
      </c>
      <c r="I3659" s="6">
        <v>60</v>
      </c>
      <c r="J3659" s="4">
        <v>5000</v>
      </c>
      <c r="K3659" s="6">
        <f>Tabla2[[#This Row],[Price per Unit]]*Tabla2[[#This Row],[Units Sold]]</f>
        <v>300000</v>
      </c>
      <c r="L3659" s="52">
        <f>Tabla2[[#This Row],[Units Sold]]/Cálculos!$C$11</f>
        <v>2.01705541375656E-4</v>
      </c>
      <c r="M3659" s="6">
        <f>Tabla2[[#This Row],[Total Sales]]-Tabla2[[#This Row],[Operating Profit]]</f>
        <v>195000</v>
      </c>
      <c r="N3659" s="6">
        <v>105000</v>
      </c>
      <c r="O3659" s="46">
        <f>Tabla2[[#This Row],[Operating Profit]]/Tabla2[[#This Row],[Total Sales]]</f>
        <v>0.35</v>
      </c>
      <c r="P3659" s="1" t="s">
        <v>17</v>
      </c>
    </row>
    <row r="3660" spans="1:16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3" t="str">
        <f>IFERROR(LEFT(Tabla2[[#This Row],[Product]],FIND(" ",Tabla2[[#This Row],[Product]])-3),Tabla2[[#This Row],[Product]])</f>
        <v>Men</v>
      </c>
      <c r="I3660" s="6">
        <v>50</v>
      </c>
      <c r="J3660" s="4">
        <v>3000</v>
      </c>
      <c r="K3660" s="6">
        <f>Tabla2[[#This Row],[Price per Unit]]*Tabla2[[#This Row],[Units Sold]]</f>
        <v>150000</v>
      </c>
      <c r="L3660" s="52">
        <f>Tabla2[[#This Row],[Units Sold]]/Cálculos!$C$11</f>
        <v>1.210233248253936E-4</v>
      </c>
      <c r="M3660" s="6">
        <f>Tabla2[[#This Row],[Total Sales]]-Tabla2[[#This Row],[Operating Profit]]</f>
        <v>97500</v>
      </c>
      <c r="N3660" s="6">
        <v>52500</v>
      </c>
      <c r="O3660" s="46">
        <f>Tabla2[[#This Row],[Operating Profit]]/Tabla2[[#This Row],[Total Sales]]</f>
        <v>0.35</v>
      </c>
      <c r="P3660" s="1" t="s">
        <v>17</v>
      </c>
    </row>
    <row r="3661" spans="1:16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3" t="str">
        <f>IFERROR(LEFT(Tabla2[[#This Row],[Product]],FIND(" ",Tabla2[[#This Row],[Product]])-3),Tabla2[[#This Row],[Product]])</f>
        <v>Women</v>
      </c>
      <c r="I3661" s="6">
        <v>50</v>
      </c>
      <c r="J3661" s="4">
        <v>2750</v>
      </c>
      <c r="K3661" s="6">
        <f>Tabla2[[#This Row],[Price per Unit]]*Tabla2[[#This Row],[Units Sold]]</f>
        <v>137500</v>
      </c>
      <c r="L3661" s="52">
        <f>Tabla2[[#This Row],[Units Sold]]/Cálculos!$C$11</f>
        <v>1.109380477566108E-4</v>
      </c>
      <c r="M3661" s="6">
        <f>Tabla2[[#This Row],[Total Sales]]-Tabla2[[#This Row],[Operating Profit]]</f>
        <v>82500</v>
      </c>
      <c r="N3661" s="6">
        <v>55000</v>
      </c>
      <c r="O3661" s="46">
        <f>Tabla2[[#This Row],[Operating Profit]]/Tabla2[[#This Row],[Total Sales]]</f>
        <v>0.4</v>
      </c>
      <c r="P3661" s="1" t="s">
        <v>17</v>
      </c>
    </row>
    <row r="3662" spans="1:16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3" t="str">
        <f>IFERROR(LEFT(Tabla2[[#This Row],[Product]],FIND(" ",Tabla2[[#This Row],[Product]])-3),Tabla2[[#This Row],[Product]])</f>
        <v>Women</v>
      </c>
      <c r="I3662" s="6">
        <v>50</v>
      </c>
      <c r="J3662" s="4">
        <v>2250</v>
      </c>
      <c r="K3662" s="6">
        <f>Tabla2[[#This Row],[Price per Unit]]*Tabla2[[#This Row],[Units Sold]]</f>
        <v>112500</v>
      </c>
      <c r="L3662" s="52">
        <f>Tabla2[[#This Row],[Units Sold]]/Cálculos!$C$11</f>
        <v>9.0767493619045195E-5</v>
      </c>
      <c r="M3662" s="6">
        <f>Tabla2[[#This Row],[Total Sales]]-Tabla2[[#This Row],[Operating Profit]]</f>
        <v>67500</v>
      </c>
      <c r="N3662" s="6">
        <v>45000</v>
      </c>
      <c r="O3662" s="46">
        <f>Tabla2[[#This Row],[Operating Profit]]/Tabla2[[#This Row],[Total Sales]]</f>
        <v>0.4</v>
      </c>
      <c r="P3662" s="1" t="s">
        <v>17</v>
      </c>
    </row>
    <row r="3663" spans="1:16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3" t="str">
        <f>IFERROR(LEFT(Tabla2[[#This Row],[Product]],FIND(" ",Tabla2[[#This Row],[Product]])-3),Tabla2[[#This Row],[Product]])</f>
        <v>Men</v>
      </c>
      <c r="I3663" s="6">
        <v>60</v>
      </c>
      <c r="J3663" s="4">
        <v>2250</v>
      </c>
      <c r="K3663" s="6">
        <f>Tabla2[[#This Row],[Price per Unit]]*Tabla2[[#This Row],[Units Sold]]</f>
        <v>135000</v>
      </c>
      <c r="L3663" s="52">
        <f>Tabla2[[#This Row],[Units Sold]]/Cálculos!$C$11</f>
        <v>9.0767493619045195E-5</v>
      </c>
      <c r="M3663" s="6">
        <f>Tabla2[[#This Row],[Total Sales]]-Tabla2[[#This Row],[Operating Profit]]</f>
        <v>94500</v>
      </c>
      <c r="N3663" s="6">
        <v>40500</v>
      </c>
      <c r="O3663" s="46">
        <f>Tabla2[[#This Row],[Operating Profit]]/Tabla2[[#This Row],[Total Sales]]</f>
        <v>0.3</v>
      </c>
      <c r="P3663" s="1" t="s">
        <v>17</v>
      </c>
    </row>
    <row r="3664" spans="1:16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3" t="str">
        <f>IFERROR(LEFT(Tabla2[[#This Row],[Product]],FIND(" ",Tabla2[[#This Row],[Product]])-3),Tabla2[[#This Row],[Product]])</f>
        <v>Women</v>
      </c>
      <c r="I3664" s="6">
        <v>64.999999999999986</v>
      </c>
      <c r="J3664" s="4">
        <v>3250</v>
      </c>
      <c r="K3664" s="6">
        <f>Tabla2[[#This Row],[Price per Unit]]*Tabla2[[#This Row],[Units Sold]]</f>
        <v>211249.99999999994</v>
      </c>
      <c r="L3664" s="52">
        <f>Tabla2[[#This Row],[Units Sold]]/Cálculos!$C$11</f>
        <v>1.3110860189417641E-4</v>
      </c>
      <c r="M3664" s="6">
        <f>Tabla2[[#This Row],[Total Sales]]-Tabla2[[#This Row],[Operating Profit]]</f>
        <v>126749.99999999996</v>
      </c>
      <c r="N3664" s="6">
        <v>84499.999999999985</v>
      </c>
      <c r="O3664" s="46">
        <f>Tabla2[[#This Row],[Operating Profit]]/Tabla2[[#This Row],[Total Sales]]</f>
        <v>0.4</v>
      </c>
      <c r="P3664" s="1" t="s">
        <v>17</v>
      </c>
    </row>
    <row r="3665" spans="1:16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3" t="str">
        <f>IFERROR(LEFT(Tabla2[[#This Row],[Product]],FIND(" ",Tabla2[[#This Row],[Product]])-3),Tabla2[[#This Row],[Product]])</f>
        <v>Men</v>
      </c>
      <c r="I3665" s="6">
        <v>40</v>
      </c>
      <c r="J3665" s="4">
        <v>4500</v>
      </c>
      <c r="K3665" s="6">
        <f>Tabla2[[#This Row],[Price per Unit]]*Tabla2[[#This Row],[Units Sold]]</f>
        <v>180000</v>
      </c>
      <c r="L3665" s="52">
        <f>Tabla2[[#This Row],[Units Sold]]/Cálculos!$C$11</f>
        <v>1.8153498723809039E-4</v>
      </c>
      <c r="M3665" s="6">
        <f>Tabla2[[#This Row],[Total Sales]]-Tabla2[[#This Row],[Operating Profit]]</f>
        <v>126000</v>
      </c>
      <c r="N3665" s="6">
        <v>54000</v>
      </c>
      <c r="O3665" s="46">
        <f>Tabla2[[#This Row],[Operating Profit]]/Tabla2[[#This Row],[Total Sales]]</f>
        <v>0.3</v>
      </c>
      <c r="P3665" s="1" t="s">
        <v>17</v>
      </c>
    </row>
    <row r="3666" spans="1:16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3" t="str">
        <f>IFERROR(LEFT(Tabla2[[#This Row],[Product]],FIND(" ",Tabla2[[#This Row],[Product]])-3),Tabla2[[#This Row],[Product]])</f>
        <v>Men</v>
      </c>
      <c r="I3666" s="6">
        <v>40</v>
      </c>
      <c r="J3666" s="4">
        <v>2500</v>
      </c>
      <c r="K3666" s="6">
        <f>Tabla2[[#This Row],[Price per Unit]]*Tabla2[[#This Row],[Units Sold]]</f>
        <v>100000</v>
      </c>
      <c r="L3666" s="52">
        <f>Tabla2[[#This Row],[Units Sold]]/Cálculos!$C$11</f>
        <v>1.00852770687828E-4</v>
      </c>
      <c r="M3666" s="6">
        <f>Tabla2[[#This Row],[Total Sales]]-Tabla2[[#This Row],[Operating Profit]]</f>
        <v>70000</v>
      </c>
      <c r="N3666" s="6">
        <v>30000</v>
      </c>
      <c r="O3666" s="46">
        <f>Tabla2[[#This Row],[Operating Profit]]/Tabla2[[#This Row],[Total Sales]]</f>
        <v>0.3</v>
      </c>
      <c r="P3666" s="1" t="s">
        <v>17</v>
      </c>
    </row>
    <row r="3667" spans="1:16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3" t="str">
        <f>IFERROR(LEFT(Tabla2[[#This Row],[Product]],FIND(" ",Tabla2[[#This Row],[Product]])-3),Tabla2[[#This Row],[Product]])</f>
        <v>Women</v>
      </c>
      <c r="I3667" s="6">
        <v>30.000000000000004</v>
      </c>
      <c r="J3667" s="4">
        <v>2500</v>
      </c>
      <c r="K3667" s="6">
        <f>Tabla2[[#This Row],[Price per Unit]]*Tabla2[[#This Row],[Units Sold]]</f>
        <v>75000.000000000015</v>
      </c>
      <c r="L3667" s="52">
        <f>Tabla2[[#This Row],[Units Sold]]/Cálculos!$C$11</f>
        <v>1.00852770687828E-4</v>
      </c>
      <c r="M3667" s="6">
        <f>Tabla2[[#This Row],[Total Sales]]-Tabla2[[#This Row],[Operating Profit]]</f>
        <v>56250.000000000015</v>
      </c>
      <c r="N3667" s="6">
        <v>18750.000000000004</v>
      </c>
      <c r="O3667" s="46">
        <f>Tabla2[[#This Row],[Operating Profit]]/Tabla2[[#This Row],[Total Sales]]</f>
        <v>0.25</v>
      </c>
      <c r="P3667" s="1" t="s">
        <v>17</v>
      </c>
    </row>
    <row r="3668" spans="1:16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3" t="str">
        <f>IFERROR(LEFT(Tabla2[[#This Row],[Product]],FIND(" ",Tabla2[[#This Row],[Product]])-3),Tabla2[[#This Row],[Product]])</f>
        <v>Women</v>
      </c>
      <c r="I3668" s="6">
        <v>35</v>
      </c>
      <c r="J3668" s="4">
        <v>1000</v>
      </c>
      <c r="K3668" s="6">
        <f>Tabla2[[#This Row],[Price per Unit]]*Tabla2[[#This Row],[Units Sold]]</f>
        <v>35000</v>
      </c>
      <c r="L3668" s="52">
        <f>Tabla2[[#This Row],[Units Sold]]/Cálculos!$C$11</f>
        <v>4.0341108275131196E-5</v>
      </c>
      <c r="M3668" s="6">
        <f>Tabla2[[#This Row],[Total Sales]]-Tabla2[[#This Row],[Operating Profit]]</f>
        <v>26250</v>
      </c>
      <c r="N3668" s="6">
        <v>8750</v>
      </c>
      <c r="O3668" s="46">
        <f>Tabla2[[#This Row],[Operating Profit]]/Tabla2[[#This Row],[Total Sales]]</f>
        <v>0.25</v>
      </c>
      <c r="P3668" s="1" t="s">
        <v>17</v>
      </c>
    </row>
    <row r="3669" spans="1:16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3" t="str">
        <f>IFERROR(LEFT(Tabla2[[#This Row],[Product]],FIND(" ",Tabla2[[#This Row],[Product]])-3),Tabla2[[#This Row],[Product]])</f>
        <v>Men</v>
      </c>
      <c r="I3669" s="6">
        <v>50</v>
      </c>
      <c r="J3669" s="4">
        <v>1500</v>
      </c>
      <c r="K3669" s="6">
        <f>Tabla2[[#This Row],[Price per Unit]]*Tabla2[[#This Row],[Units Sold]]</f>
        <v>75000</v>
      </c>
      <c r="L3669" s="52">
        <f>Tabla2[[#This Row],[Units Sold]]/Cálculos!$C$11</f>
        <v>6.0511662412696801E-5</v>
      </c>
      <c r="M3669" s="6">
        <f>Tabla2[[#This Row],[Total Sales]]-Tabla2[[#This Row],[Operating Profit]]</f>
        <v>56250</v>
      </c>
      <c r="N3669" s="6">
        <v>18750</v>
      </c>
      <c r="O3669" s="46">
        <f>Tabla2[[#This Row],[Operating Profit]]/Tabla2[[#This Row],[Total Sales]]</f>
        <v>0.25</v>
      </c>
      <c r="P3669" s="1" t="s">
        <v>17</v>
      </c>
    </row>
    <row r="3670" spans="1:16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3" t="str">
        <f>IFERROR(LEFT(Tabla2[[#This Row],[Product]],FIND(" ",Tabla2[[#This Row],[Product]])-3),Tabla2[[#This Row],[Product]])</f>
        <v>Women</v>
      </c>
      <c r="I3670" s="6">
        <v>40</v>
      </c>
      <c r="J3670" s="4">
        <v>2500</v>
      </c>
      <c r="K3670" s="6">
        <f>Tabla2[[#This Row],[Price per Unit]]*Tabla2[[#This Row],[Units Sold]]</f>
        <v>100000</v>
      </c>
      <c r="L3670" s="52">
        <f>Tabla2[[#This Row],[Units Sold]]/Cálculos!$C$11</f>
        <v>1.00852770687828E-4</v>
      </c>
      <c r="M3670" s="6">
        <f>Tabla2[[#This Row],[Total Sales]]-Tabla2[[#This Row],[Operating Profit]]</f>
        <v>70000</v>
      </c>
      <c r="N3670" s="6">
        <v>30000</v>
      </c>
      <c r="O3670" s="46">
        <f>Tabla2[[#This Row],[Operating Profit]]/Tabla2[[#This Row],[Total Sales]]</f>
        <v>0.3</v>
      </c>
      <c r="P3670" s="1" t="s">
        <v>17</v>
      </c>
    </row>
    <row r="3671" spans="1:16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3" t="str">
        <f>IFERROR(LEFT(Tabla2[[#This Row],[Product]],FIND(" ",Tabla2[[#This Row],[Product]])-3),Tabla2[[#This Row],[Product]])</f>
        <v>Men</v>
      </c>
      <c r="I3671" s="6">
        <v>40</v>
      </c>
      <c r="J3671" s="4">
        <v>5000</v>
      </c>
      <c r="K3671" s="6">
        <f>Tabla2[[#This Row],[Price per Unit]]*Tabla2[[#This Row],[Units Sold]]</f>
        <v>200000</v>
      </c>
      <c r="L3671" s="52">
        <f>Tabla2[[#This Row],[Units Sold]]/Cálculos!$C$11</f>
        <v>2.01705541375656E-4</v>
      </c>
      <c r="M3671" s="6">
        <f>Tabla2[[#This Row],[Total Sales]]-Tabla2[[#This Row],[Operating Profit]]</f>
        <v>140000</v>
      </c>
      <c r="N3671" s="6">
        <v>60000</v>
      </c>
      <c r="O3671" s="46">
        <f>Tabla2[[#This Row],[Operating Profit]]/Tabla2[[#This Row],[Total Sales]]</f>
        <v>0.3</v>
      </c>
      <c r="P3671" s="1" t="s">
        <v>17</v>
      </c>
    </row>
    <row r="3672" spans="1:16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3" t="str">
        <f>IFERROR(LEFT(Tabla2[[#This Row],[Product]],FIND(" ",Tabla2[[#This Row],[Product]])-3),Tabla2[[#This Row],[Product]])</f>
        <v>Men</v>
      </c>
      <c r="I3672" s="6">
        <v>40</v>
      </c>
      <c r="J3672" s="4">
        <v>1500</v>
      </c>
      <c r="K3672" s="6">
        <f>Tabla2[[#This Row],[Price per Unit]]*Tabla2[[#This Row],[Units Sold]]</f>
        <v>60000</v>
      </c>
      <c r="L3672" s="52">
        <f>Tabla2[[#This Row],[Units Sold]]/Cálculos!$C$11</f>
        <v>6.0511662412696801E-5</v>
      </c>
      <c r="M3672" s="6">
        <f>Tabla2[[#This Row],[Total Sales]]-Tabla2[[#This Row],[Operating Profit]]</f>
        <v>42000</v>
      </c>
      <c r="N3672" s="6">
        <v>18000</v>
      </c>
      <c r="O3672" s="46">
        <f>Tabla2[[#This Row],[Operating Profit]]/Tabla2[[#This Row],[Total Sales]]</f>
        <v>0.3</v>
      </c>
      <c r="P3672" s="1" t="s">
        <v>17</v>
      </c>
    </row>
    <row r="3673" spans="1:16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3" t="str">
        <f>IFERROR(LEFT(Tabla2[[#This Row],[Product]],FIND(" ",Tabla2[[#This Row],[Product]])-3),Tabla2[[#This Row],[Product]])</f>
        <v>Women</v>
      </c>
      <c r="I3673" s="6">
        <v>30.000000000000004</v>
      </c>
      <c r="J3673" s="4">
        <v>2000</v>
      </c>
      <c r="K3673" s="6">
        <f>Tabla2[[#This Row],[Price per Unit]]*Tabla2[[#This Row],[Units Sold]]</f>
        <v>60000.000000000007</v>
      </c>
      <c r="L3673" s="52">
        <f>Tabla2[[#This Row],[Units Sold]]/Cálculos!$C$11</f>
        <v>8.0682216550262393E-5</v>
      </c>
      <c r="M3673" s="6">
        <f>Tabla2[[#This Row],[Total Sales]]-Tabla2[[#This Row],[Operating Profit]]</f>
        <v>45000.000000000007</v>
      </c>
      <c r="N3673" s="6">
        <v>15000.000000000002</v>
      </c>
      <c r="O3673" s="46">
        <f>Tabla2[[#This Row],[Operating Profit]]/Tabla2[[#This Row],[Total Sales]]</f>
        <v>0.25</v>
      </c>
      <c r="P3673" s="1" t="s">
        <v>17</v>
      </c>
    </row>
    <row r="3674" spans="1:16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3" t="str">
        <f>IFERROR(LEFT(Tabla2[[#This Row],[Product]],FIND(" ",Tabla2[[#This Row],[Product]])-3),Tabla2[[#This Row],[Product]])</f>
        <v>Women</v>
      </c>
      <c r="I3674" s="6">
        <v>35</v>
      </c>
      <c r="J3674" s="4">
        <v>2500</v>
      </c>
      <c r="K3674" s="6">
        <f>Tabla2[[#This Row],[Price per Unit]]*Tabla2[[#This Row],[Units Sold]]</f>
        <v>87500</v>
      </c>
      <c r="L3674" s="52">
        <f>Tabla2[[#This Row],[Units Sold]]/Cálculos!$C$11</f>
        <v>1.00852770687828E-4</v>
      </c>
      <c r="M3674" s="6">
        <f>Tabla2[[#This Row],[Total Sales]]-Tabla2[[#This Row],[Operating Profit]]</f>
        <v>65625</v>
      </c>
      <c r="N3674" s="6">
        <v>21875</v>
      </c>
      <c r="O3674" s="46">
        <f>Tabla2[[#This Row],[Operating Profit]]/Tabla2[[#This Row],[Total Sales]]</f>
        <v>0.25</v>
      </c>
      <c r="P3674" s="1" t="s">
        <v>17</v>
      </c>
    </row>
    <row r="3675" spans="1:16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3" t="str">
        <f>IFERROR(LEFT(Tabla2[[#This Row],[Product]],FIND(" ",Tabla2[[#This Row],[Product]])-3),Tabla2[[#This Row],[Product]])</f>
        <v>Men</v>
      </c>
      <c r="I3675" s="6">
        <v>50</v>
      </c>
      <c r="J3675" s="4">
        <v>1500</v>
      </c>
      <c r="K3675" s="6">
        <f>Tabla2[[#This Row],[Price per Unit]]*Tabla2[[#This Row],[Units Sold]]</f>
        <v>75000</v>
      </c>
      <c r="L3675" s="52">
        <f>Tabla2[[#This Row],[Units Sold]]/Cálculos!$C$11</f>
        <v>6.0511662412696801E-5</v>
      </c>
      <c r="M3675" s="6">
        <f>Tabla2[[#This Row],[Total Sales]]-Tabla2[[#This Row],[Operating Profit]]</f>
        <v>56250</v>
      </c>
      <c r="N3675" s="6">
        <v>18750</v>
      </c>
      <c r="O3675" s="46">
        <f>Tabla2[[#This Row],[Operating Profit]]/Tabla2[[#This Row],[Total Sales]]</f>
        <v>0.25</v>
      </c>
      <c r="P3675" s="1" t="s">
        <v>17</v>
      </c>
    </row>
    <row r="3676" spans="1:16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3" t="str">
        <f>IFERROR(LEFT(Tabla2[[#This Row],[Product]],FIND(" ",Tabla2[[#This Row],[Product]])-3),Tabla2[[#This Row],[Product]])</f>
        <v>Women</v>
      </c>
      <c r="I3676" s="6">
        <v>40</v>
      </c>
      <c r="J3676" s="4">
        <v>2500</v>
      </c>
      <c r="K3676" s="6">
        <f>Tabla2[[#This Row],[Price per Unit]]*Tabla2[[#This Row],[Units Sold]]</f>
        <v>100000</v>
      </c>
      <c r="L3676" s="52">
        <f>Tabla2[[#This Row],[Units Sold]]/Cálculos!$C$11</f>
        <v>1.00852770687828E-4</v>
      </c>
      <c r="M3676" s="6">
        <f>Tabla2[[#This Row],[Total Sales]]-Tabla2[[#This Row],[Operating Profit]]</f>
        <v>70000</v>
      </c>
      <c r="N3676" s="6">
        <v>30000</v>
      </c>
      <c r="O3676" s="46">
        <f>Tabla2[[#This Row],[Operating Profit]]/Tabla2[[#This Row],[Total Sales]]</f>
        <v>0.3</v>
      </c>
      <c r="P3676" s="1" t="s">
        <v>17</v>
      </c>
    </row>
    <row r="3677" spans="1:16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3" t="str">
        <f>IFERROR(LEFT(Tabla2[[#This Row],[Product]],FIND(" ",Tabla2[[#This Row],[Product]])-3),Tabla2[[#This Row],[Product]])</f>
        <v>Men</v>
      </c>
      <c r="I3677" s="6">
        <v>40</v>
      </c>
      <c r="J3677" s="4">
        <v>4700</v>
      </c>
      <c r="K3677" s="6">
        <f>Tabla2[[#This Row],[Price per Unit]]*Tabla2[[#This Row],[Units Sold]]</f>
        <v>188000</v>
      </c>
      <c r="L3677" s="52">
        <f>Tabla2[[#This Row],[Units Sold]]/Cálculos!$C$11</f>
        <v>1.8960320889311664E-4</v>
      </c>
      <c r="M3677" s="6">
        <f>Tabla2[[#This Row],[Total Sales]]-Tabla2[[#This Row],[Operating Profit]]</f>
        <v>131600</v>
      </c>
      <c r="N3677" s="6">
        <v>56400</v>
      </c>
      <c r="O3677" s="46">
        <f>Tabla2[[#This Row],[Operating Profit]]/Tabla2[[#This Row],[Total Sales]]</f>
        <v>0.3</v>
      </c>
      <c r="P3677" s="1" t="s">
        <v>17</v>
      </c>
    </row>
    <row r="3678" spans="1:16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3" t="str">
        <f>IFERROR(LEFT(Tabla2[[#This Row],[Product]],FIND(" ",Tabla2[[#This Row],[Product]])-3),Tabla2[[#This Row],[Product]])</f>
        <v>Men</v>
      </c>
      <c r="I3678" s="6">
        <v>40</v>
      </c>
      <c r="J3678" s="4">
        <v>1750</v>
      </c>
      <c r="K3678" s="6">
        <f>Tabla2[[#This Row],[Price per Unit]]*Tabla2[[#This Row],[Units Sold]]</f>
        <v>70000</v>
      </c>
      <c r="L3678" s="52">
        <f>Tabla2[[#This Row],[Units Sold]]/Cálculos!$C$11</f>
        <v>7.0596939481479604E-5</v>
      </c>
      <c r="M3678" s="6">
        <f>Tabla2[[#This Row],[Total Sales]]-Tabla2[[#This Row],[Operating Profit]]</f>
        <v>49000</v>
      </c>
      <c r="N3678" s="6">
        <v>21000</v>
      </c>
      <c r="O3678" s="46">
        <f>Tabla2[[#This Row],[Operating Profit]]/Tabla2[[#This Row],[Total Sales]]</f>
        <v>0.3</v>
      </c>
      <c r="P3678" s="1" t="s">
        <v>17</v>
      </c>
    </row>
    <row r="3679" spans="1:16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3" t="str">
        <f>IFERROR(LEFT(Tabla2[[#This Row],[Product]],FIND(" ",Tabla2[[#This Row],[Product]])-3),Tabla2[[#This Row],[Product]])</f>
        <v>Women</v>
      </c>
      <c r="I3679" s="6">
        <v>30.000000000000004</v>
      </c>
      <c r="J3679" s="4">
        <v>2000</v>
      </c>
      <c r="K3679" s="6">
        <f>Tabla2[[#This Row],[Price per Unit]]*Tabla2[[#This Row],[Units Sold]]</f>
        <v>60000.000000000007</v>
      </c>
      <c r="L3679" s="52">
        <f>Tabla2[[#This Row],[Units Sold]]/Cálculos!$C$11</f>
        <v>8.0682216550262393E-5</v>
      </c>
      <c r="M3679" s="6">
        <f>Tabla2[[#This Row],[Total Sales]]-Tabla2[[#This Row],[Operating Profit]]</f>
        <v>45000.000000000007</v>
      </c>
      <c r="N3679" s="6">
        <v>15000.000000000002</v>
      </c>
      <c r="O3679" s="46">
        <f>Tabla2[[#This Row],[Operating Profit]]/Tabla2[[#This Row],[Total Sales]]</f>
        <v>0.25</v>
      </c>
      <c r="P3679" s="1" t="s">
        <v>17</v>
      </c>
    </row>
    <row r="3680" spans="1:16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3" t="str">
        <f>IFERROR(LEFT(Tabla2[[#This Row],[Product]],FIND(" ",Tabla2[[#This Row],[Product]])-3),Tabla2[[#This Row],[Product]])</f>
        <v>Women</v>
      </c>
      <c r="I3680" s="6">
        <v>35</v>
      </c>
      <c r="J3680" s="4">
        <v>3000</v>
      </c>
      <c r="K3680" s="6">
        <f>Tabla2[[#This Row],[Price per Unit]]*Tabla2[[#This Row],[Units Sold]]</f>
        <v>105000</v>
      </c>
      <c r="L3680" s="52">
        <f>Tabla2[[#This Row],[Units Sold]]/Cálculos!$C$11</f>
        <v>1.210233248253936E-4</v>
      </c>
      <c r="M3680" s="6">
        <f>Tabla2[[#This Row],[Total Sales]]-Tabla2[[#This Row],[Operating Profit]]</f>
        <v>78750</v>
      </c>
      <c r="N3680" s="6">
        <v>26250</v>
      </c>
      <c r="O3680" s="46">
        <f>Tabla2[[#This Row],[Operating Profit]]/Tabla2[[#This Row],[Total Sales]]</f>
        <v>0.25</v>
      </c>
      <c r="P3680" s="1" t="s">
        <v>17</v>
      </c>
    </row>
    <row r="3681" spans="1:16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3" t="str">
        <f>IFERROR(LEFT(Tabla2[[#This Row],[Product]],FIND(" ",Tabla2[[#This Row],[Product]])-3),Tabla2[[#This Row],[Product]])</f>
        <v>Men</v>
      </c>
      <c r="I3681" s="6">
        <v>50</v>
      </c>
      <c r="J3681" s="4">
        <v>1000</v>
      </c>
      <c r="K3681" s="6">
        <f>Tabla2[[#This Row],[Price per Unit]]*Tabla2[[#This Row],[Units Sold]]</f>
        <v>50000</v>
      </c>
      <c r="L3681" s="52">
        <f>Tabla2[[#This Row],[Units Sold]]/Cálculos!$C$11</f>
        <v>4.0341108275131196E-5</v>
      </c>
      <c r="M3681" s="6">
        <f>Tabla2[[#This Row],[Total Sales]]-Tabla2[[#This Row],[Operating Profit]]</f>
        <v>37500</v>
      </c>
      <c r="N3681" s="6">
        <v>12500</v>
      </c>
      <c r="O3681" s="46">
        <f>Tabla2[[#This Row],[Operating Profit]]/Tabla2[[#This Row],[Total Sales]]</f>
        <v>0.25</v>
      </c>
      <c r="P3681" s="1" t="s">
        <v>17</v>
      </c>
    </row>
    <row r="3682" spans="1:16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3" t="str">
        <f>IFERROR(LEFT(Tabla2[[#This Row],[Product]],FIND(" ",Tabla2[[#This Row],[Product]])-3),Tabla2[[#This Row],[Product]])</f>
        <v>Women</v>
      </c>
      <c r="I3682" s="6">
        <v>40</v>
      </c>
      <c r="J3682" s="4">
        <v>2000</v>
      </c>
      <c r="K3682" s="6">
        <f>Tabla2[[#This Row],[Price per Unit]]*Tabla2[[#This Row],[Units Sold]]</f>
        <v>80000</v>
      </c>
      <c r="L3682" s="52">
        <f>Tabla2[[#This Row],[Units Sold]]/Cálculos!$C$11</f>
        <v>8.0682216550262393E-5</v>
      </c>
      <c r="M3682" s="6">
        <f>Tabla2[[#This Row],[Total Sales]]-Tabla2[[#This Row],[Operating Profit]]</f>
        <v>56000</v>
      </c>
      <c r="N3682" s="6">
        <v>24000</v>
      </c>
      <c r="O3682" s="46">
        <f>Tabla2[[#This Row],[Operating Profit]]/Tabla2[[#This Row],[Total Sales]]</f>
        <v>0.3</v>
      </c>
      <c r="P3682" s="1" t="s">
        <v>17</v>
      </c>
    </row>
    <row r="3683" spans="1:16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3" t="str">
        <f>IFERROR(LEFT(Tabla2[[#This Row],[Product]],FIND(" ",Tabla2[[#This Row],[Product]])-3),Tabla2[[#This Row],[Product]])</f>
        <v>Men</v>
      </c>
      <c r="I3683" s="6">
        <v>40</v>
      </c>
      <c r="J3683" s="4">
        <v>4500</v>
      </c>
      <c r="K3683" s="6">
        <f>Tabla2[[#This Row],[Price per Unit]]*Tabla2[[#This Row],[Units Sold]]</f>
        <v>180000</v>
      </c>
      <c r="L3683" s="52">
        <f>Tabla2[[#This Row],[Units Sold]]/Cálculos!$C$11</f>
        <v>1.8153498723809039E-4</v>
      </c>
      <c r="M3683" s="6">
        <f>Tabla2[[#This Row],[Total Sales]]-Tabla2[[#This Row],[Operating Profit]]</f>
        <v>126000</v>
      </c>
      <c r="N3683" s="6">
        <v>54000</v>
      </c>
      <c r="O3683" s="46">
        <f>Tabla2[[#This Row],[Operating Profit]]/Tabla2[[#This Row],[Total Sales]]</f>
        <v>0.3</v>
      </c>
      <c r="P3683" s="1" t="s">
        <v>17</v>
      </c>
    </row>
    <row r="3684" spans="1:16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3" t="str">
        <f>IFERROR(LEFT(Tabla2[[#This Row],[Product]],FIND(" ",Tabla2[[#This Row],[Product]])-3),Tabla2[[#This Row],[Product]])</f>
        <v>Men</v>
      </c>
      <c r="I3684" s="6">
        <v>40</v>
      </c>
      <c r="J3684" s="4">
        <v>1500</v>
      </c>
      <c r="K3684" s="6">
        <f>Tabla2[[#This Row],[Price per Unit]]*Tabla2[[#This Row],[Units Sold]]</f>
        <v>60000</v>
      </c>
      <c r="L3684" s="52">
        <f>Tabla2[[#This Row],[Units Sold]]/Cálculos!$C$11</f>
        <v>6.0511662412696801E-5</v>
      </c>
      <c r="M3684" s="6">
        <f>Tabla2[[#This Row],[Total Sales]]-Tabla2[[#This Row],[Operating Profit]]</f>
        <v>42000</v>
      </c>
      <c r="N3684" s="6">
        <v>18000</v>
      </c>
      <c r="O3684" s="46">
        <f>Tabla2[[#This Row],[Operating Profit]]/Tabla2[[#This Row],[Total Sales]]</f>
        <v>0.3</v>
      </c>
      <c r="P3684" s="1" t="s">
        <v>17</v>
      </c>
    </row>
    <row r="3685" spans="1:16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3" t="str">
        <f>IFERROR(LEFT(Tabla2[[#This Row],[Product]],FIND(" ",Tabla2[[#This Row],[Product]])-3),Tabla2[[#This Row],[Product]])</f>
        <v>Women</v>
      </c>
      <c r="I3685" s="6">
        <v>30.000000000000004</v>
      </c>
      <c r="J3685" s="4">
        <v>1500</v>
      </c>
      <c r="K3685" s="6">
        <f>Tabla2[[#This Row],[Price per Unit]]*Tabla2[[#This Row],[Units Sold]]</f>
        <v>45000.000000000007</v>
      </c>
      <c r="L3685" s="52">
        <f>Tabla2[[#This Row],[Units Sold]]/Cálculos!$C$11</f>
        <v>6.0511662412696801E-5</v>
      </c>
      <c r="M3685" s="6">
        <f>Tabla2[[#This Row],[Total Sales]]-Tabla2[[#This Row],[Operating Profit]]</f>
        <v>33750.000000000007</v>
      </c>
      <c r="N3685" s="6">
        <v>11250.000000000002</v>
      </c>
      <c r="O3685" s="46">
        <f>Tabla2[[#This Row],[Operating Profit]]/Tabla2[[#This Row],[Total Sales]]</f>
        <v>0.25</v>
      </c>
      <c r="P3685" s="1" t="s">
        <v>17</v>
      </c>
    </row>
    <row r="3686" spans="1:16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3" t="str">
        <f>IFERROR(LEFT(Tabla2[[#This Row],[Product]],FIND(" ",Tabla2[[#This Row],[Product]])-3),Tabla2[[#This Row],[Product]])</f>
        <v>Women</v>
      </c>
      <c r="I3686" s="6">
        <v>35</v>
      </c>
      <c r="J3686" s="4">
        <v>1250</v>
      </c>
      <c r="K3686" s="6">
        <f>Tabla2[[#This Row],[Price per Unit]]*Tabla2[[#This Row],[Units Sold]]</f>
        <v>43750</v>
      </c>
      <c r="L3686" s="52">
        <f>Tabla2[[#This Row],[Units Sold]]/Cálculos!$C$11</f>
        <v>5.0426385343913999E-5</v>
      </c>
      <c r="M3686" s="6">
        <f>Tabla2[[#This Row],[Total Sales]]-Tabla2[[#This Row],[Operating Profit]]</f>
        <v>32812.5</v>
      </c>
      <c r="N3686" s="6">
        <v>10937.5</v>
      </c>
      <c r="O3686" s="46">
        <f>Tabla2[[#This Row],[Operating Profit]]/Tabla2[[#This Row],[Total Sales]]</f>
        <v>0.25</v>
      </c>
      <c r="P3686" s="1" t="s">
        <v>17</v>
      </c>
    </row>
    <row r="3687" spans="1:16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3" t="str">
        <f>IFERROR(LEFT(Tabla2[[#This Row],[Product]],FIND(" ",Tabla2[[#This Row],[Product]])-3),Tabla2[[#This Row],[Product]])</f>
        <v>Men</v>
      </c>
      <c r="I3687" s="6">
        <v>50</v>
      </c>
      <c r="J3687" s="4">
        <v>1250</v>
      </c>
      <c r="K3687" s="6">
        <f>Tabla2[[#This Row],[Price per Unit]]*Tabla2[[#This Row],[Units Sold]]</f>
        <v>62500</v>
      </c>
      <c r="L3687" s="52">
        <f>Tabla2[[#This Row],[Units Sold]]/Cálculos!$C$11</f>
        <v>5.0426385343913999E-5</v>
      </c>
      <c r="M3687" s="6">
        <f>Tabla2[[#This Row],[Total Sales]]-Tabla2[[#This Row],[Operating Profit]]</f>
        <v>46875</v>
      </c>
      <c r="N3687" s="6">
        <v>15625</v>
      </c>
      <c r="O3687" s="46">
        <f>Tabla2[[#This Row],[Operating Profit]]/Tabla2[[#This Row],[Total Sales]]</f>
        <v>0.25</v>
      </c>
      <c r="P3687" s="1" t="s">
        <v>17</v>
      </c>
    </row>
    <row r="3688" spans="1:16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3" t="str">
        <f>IFERROR(LEFT(Tabla2[[#This Row],[Product]],FIND(" ",Tabla2[[#This Row],[Product]])-3),Tabla2[[#This Row],[Product]])</f>
        <v>Women</v>
      </c>
      <c r="I3688" s="6">
        <v>40</v>
      </c>
      <c r="J3688" s="4">
        <v>2750</v>
      </c>
      <c r="K3688" s="6">
        <f>Tabla2[[#This Row],[Price per Unit]]*Tabla2[[#This Row],[Units Sold]]</f>
        <v>110000</v>
      </c>
      <c r="L3688" s="52">
        <f>Tabla2[[#This Row],[Units Sold]]/Cálculos!$C$11</f>
        <v>1.109380477566108E-4</v>
      </c>
      <c r="M3688" s="6">
        <f>Tabla2[[#This Row],[Total Sales]]-Tabla2[[#This Row],[Operating Profit]]</f>
        <v>77000</v>
      </c>
      <c r="N3688" s="6">
        <v>33000</v>
      </c>
      <c r="O3688" s="46">
        <f>Tabla2[[#This Row],[Operating Profit]]/Tabla2[[#This Row],[Total Sales]]</f>
        <v>0.3</v>
      </c>
      <c r="P3688" s="1" t="s">
        <v>17</v>
      </c>
    </row>
    <row r="3689" spans="1:16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3" t="str">
        <f>IFERROR(LEFT(Tabla2[[#This Row],[Product]],FIND(" ",Tabla2[[#This Row],[Product]])-3),Tabla2[[#This Row],[Product]])</f>
        <v>Men</v>
      </c>
      <c r="I3689" s="6">
        <v>54.999999999999993</v>
      </c>
      <c r="J3689" s="4">
        <v>4950</v>
      </c>
      <c r="K3689" s="6">
        <f>Tabla2[[#This Row],[Price per Unit]]*Tabla2[[#This Row],[Units Sold]]</f>
        <v>272249.99999999994</v>
      </c>
      <c r="L3689" s="52">
        <f>Tabla2[[#This Row],[Units Sold]]/Cálculos!$C$11</f>
        <v>1.9968848596189944E-4</v>
      </c>
      <c r="M3689" s="6">
        <f>Tabla2[[#This Row],[Total Sales]]-Tabla2[[#This Row],[Operating Profit]]</f>
        <v>190574.99999999994</v>
      </c>
      <c r="N3689" s="6">
        <v>81674.999999999985</v>
      </c>
      <c r="O3689" s="46">
        <f>Tabla2[[#This Row],[Operating Profit]]/Tabla2[[#This Row],[Total Sales]]</f>
        <v>0.3</v>
      </c>
      <c r="P3689" s="1" t="s">
        <v>17</v>
      </c>
    </row>
    <row r="3690" spans="1:16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3" t="str">
        <f>IFERROR(LEFT(Tabla2[[#This Row],[Product]],FIND(" ",Tabla2[[#This Row],[Product]])-3),Tabla2[[#This Row],[Product]])</f>
        <v>Men</v>
      </c>
      <c r="I3690" s="6">
        <v>50</v>
      </c>
      <c r="J3690" s="4">
        <v>2000</v>
      </c>
      <c r="K3690" s="6">
        <f>Tabla2[[#This Row],[Price per Unit]]*Tabla2[[#This Row],[Units Sold]]</f>
        <v>100000</v>
      </c>
      <c r="L3690" s="52">
        <f>Tabla2[[#This Row],[Units Sold]]/Cálculos!$C$11</f>
        <v>8.0682216550262393E-5</v>
      </c>
      <c r="M3690" s="6">
        <f>Tabla2[[#This Row],[Total Sales]]-Tabla2[[#This Row],[Operating Profit]]</f>
        <v>70000</v>
      </c>
      <c r="N3690" s="6">
        <v>30000</v>
      </c>
      <c r="O3690" s="46">
        <f>Tabla2[[#This Row],[Operating Profit]]/Tabla2[[#This Row],[Total Sales]]</f>
        <v>0.3</v>
      </c>
      <c r="P3690" s="1" t="s">
        <v>17</v>
      </c>
    </row>
    <row r="3691" spans="1:16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3" t="str">
        <f>IFERROR(LEFT(Tabla2[[#This Row],[Product]],FIND(" ",Tabla2[[#This Row],[Product]])-3),Tabla2[[#This Row],[Product]])</f>
        <v>Women</v>
      </c>
      <c r="I3691" s="6">
        <v>45</v>
      </c>
      <c r="J3691" s="4">
        <v>2250</v>
      </c>
      <c r="K3691" s="6">
        <f>Tabla2[[#This Row],[Price per Unit]]*Tabla2[[#This Row],[Units Sold]]</f>
        <v>101250</v>
      </c>
      <c r="L3691" s="52">
        <f>Tabla2[[#This Row],[Units Sold]]/Cálculos!$C$11</f>
        <v>9.0767493619045195E-5</v>
      </c>
      <c r="M3691" s="6">
        <f>Tabla2[[#This Row],[Total Sales]]-Tabla2[[#This Row],[Operating Profit]]</f>
        <v>75937.5</v>
      </c>
      <c r="N3691" s="6">
        <v>25312.5</v>
      </c>
      <c r="O3691" s="46">
        <f>Tabla2[[#This Row],[Operating Profit]]/Tabla2[[#This Row],[Total Sales]]</f>
        <v>0.25</v>
      </c>
      <c r="P3691" s="1" t="s">
        <v>17</v>
      </c>
    </row>
    <row r="3692" spans="1:16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3" t="str">
        <f>IFERROR(LEFT(Tabla2[[#This Row],[Product]],FIND(" ",Tabla2[[#This Row],[Product]])-3),Tabla2[[#This Row],[Product]])</f>
        <v>Women</v>
      </c>
      <c r="I3692" s="6">
        <v>45</v>
      </c>
      <c r="J3692" s="4">
        <v>1750</v>
      </c>
      <c r="K3692" s="6">
        <f>Tabla2[[#This Row],[Price per Unit]]*Tabla2[[#This Row],[Units Sold]]</f>
        <v>78750</v>
      </c>
      <c r="L3692" s="52">
        <f>Tabla2[[#This Row],[Units Sold]]/Cálculos!$C$11</f>
        <v>7.0596939481479604E-5</v>
      </c>
      <c r="M3692" s="6">
        <f>Tabla2[[#This Row],[Total Sales]]-Tabla2[[#This Row],[Operating Profit]]</f>
        <v>59062.5</v>
      </c>
      <c r="N3692" s="6">
        <v>19687.5</v>
      </c>
      <c r="O3692" s="46">
        <f>Tabla2[[#This Row],[Operating Profit]]/Tabla2[[#This Row],[Total Sales]]</f>
        <v>0.25</v>
      </c>
      <c r="P3692" s="1" t="s">
        <v>17</v>
      </c>
    </row>
    <row r="3693" spans="1:16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3" t="str">
        <f>IFERROR(LEFT(Tabla2[[#This Row],[Product]],FIND(" ",Tabla2[[#This Row],[Product]])-3),Tabla2[[#This Row],[Product]])</f>
        <v>Men</v>
      </c>
      <c r="I3693" s="6">
        <v>54.999999999999993</v>
      </c>
      <c r="J3693" s="4">
        <v>2000</v>
      </c>
      <c r="K3693" s="6">
        <f>Tabla2[[#This Row],[Price per Unit]]*Tabla2[[#This Row],[Units Sold]]</f>
        <v>109999.99999999999</v>
      </c>
      <c r="L3693" s="52">
        <f>Tabla2[[#This Row],[Units Sold]]/Cálculos!$C$11</f>
        <v>8.0682216550262393E-5</v>
      </c>
      <c r="M3693" s="6">
        <f>Tabla2[[#This Row],[Total Sales]]-Tabla2[[#This Row],[Operating Profit]]</f>
        <v>82499.999999999985</v>
      </c>
      <c r="N3693" s="6">
        <v>27499.999999999996</v>
      </c>
      <c r="O3693" s="46">
        <f>Tabla2[[#This Row],[Operating Profit]]/Tabla2[[#This Row],[Total Sales]]</f>
        <v>0.25</v>
      </c>
      <c r="P3693" s="1" t="s">
        <v>17</v>
      </c>
    </row>
    <row r="3694" spans="1:16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3" t="str">
        <f>IFERROR(LEFT(Tabla2[[#This Row],[Product]],FIND(" ",Tabla2[[#This Row],[Product]])-3),Tabla2[[#This Row],[Product]])</f>
        <v>Women</v>
      </c>
      <c r="I3694" s="6">
        <v>60</v>
      </c>
      <c r="J3694" s="4">
        <v>3250</v>
      </c>
      <c r="K3694" s="6">
        <f>Tabla2[[#This Row],[Price per Unit]]*Tabla2[[#This Row],[Units Sold]]</f>
        <v>195000</v>
      </c>
      <c r="L3694" s="52">
        <f>Tabla2[[#This Row],[Units Sold]]/Cálculos!$C$11</f>
        <v>1.3110860189417641E-4</v>
      </c>
      <c r="M3694" s="6">
        <f>Tabla2[[#This Row],[Total Sales]]-Tabla2[[#This Row],[Operating Profit]]</f>
        <v>136500</v>
      </c>
      <c r="N3694" s="6">
        <v>58500</v>
      </c>
      <c r="O3694" s="46">
        <f>Tabla2[[#This Row],[Operating Profit]]/Tabla2[[#This Row],[Total Sales]]</f>
        <v>0.3</v>
      </c>
      <c r="P3694" s="1" t="s">
        <v>17</v>
      </c>
    </row>
    <row r="3695" spans="1:16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3" t="str">
        <f>IFERROR(LEFT(Tabla2[[#This Row],[Product]],FIND(" ",Tabla2[[#This Row],[Product]])-3),Tabla2[[#This Row],[Product]])</f>
        <v>Men</v>
      </c>
      <c r="I3695" s="6">
        <v>54.999999999999993</v>
      </c>
      <c r="J3695" s="4">
        <v>5750</v>
      </c>
      <c r="K3695" s="6">
        <f>Tabla2[[#This Row],[Price per Unit]]*Tabla2[[#This Row],[Units Sold]]</f>
        <v>316249.99999999994</v>
      </c>
      <c r="L3695" s="52">
        <f>Tabla2[[#This Row],[Units Sold]]/Cálculos!$C$11</f>
        <v>2.319613725820044E-4</v>
      </c>
      <c r="M3695" s="6">
        <f>Tabla2[[#This Row],[Total Sales]]-Tabla2[[#This Row],[Operating Profit]]</f>
        <v>221374.99999999994</v>
      </c>
      <c r="N3695" s="6">
        <v>94874.999999999985</v>
      </c>
      <c r="O3695" s="46">
        <f>Tabla2[[#This Row],[Operating Profit]]/Tabla2[[#This Row],[Total Sales]]</f>
        <v>0.3</v>
      </c>
      <c r="P3695" s="1" t="s">
        <v>17</v>
      </c>
    </row>
    <row r="3696" spans="1:16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3" t="str">
        <f>IFERROR(LEFT(Tabla2[[#This Row],[Product]],FIND(" ",Tabla2[[#This Row],[Product]])-3),Tabla2[[#This Row],[Product]])</f>
        <v>Men</v>
      </c>
      <c r="I3696" s="6">
        <v>50</v>
      </c>
      <c r="J3696" s="4">
        <v>3250</v>
      </c>
      <c r="K3696" s="6">
        <f>Tabla2[[#This Row],[Price per Unit]]*Tabla2[[#This Row],[Units Sold]]</f>
        <v>162500</v>
      </c>
      <c r="L3696" s="52">
        <f>Tabla2[[#This Row],[Units Sold]]/Cálculos!$C$11</f>
        <v>1.3110860189417641E-4</v>
      </c>
      <c r="M3696" s="6">
        <f>Tabla2[[#This Row],[Total Sales]]-Tabla2[[#This Row],[Operating Profit]]</f>
        <v>113750</v>
      </c>
      <c r="N3696" s="6">
        <v>48750</v>
      </c>
      <c r="O3696" s="46">
        <f>Tabla2[[#This Row],[Operating Profit]]/Tabla2[[#This Row],[Total Sales]]</f>
        <v>0.3</v>
      </c>
      <c r="P3696" s="1" t="s">
        <v>17</v>
      </c>
    </row>
    <row r="3697" spans="1:16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3" t="str">
        <f>IFERROR(LEFT(Tabla2[[#This Row],[Product]],FIND(" ",Tabla2[[#This Row],[Product]])-3),Tabla2[[#This Row],[Product]])</f>
        <v>Women</v>
      </c>
      <c r="I3697" s="6">
        <v>45</v>
      </c>
      <c r="J3697" s="4">
        <v>2500</v>
      </c>
      <c r="K3697" s="6">
        <f>Tabla2[[#This Row],[Price per Unit]]*Tabla2[[#This Row],[Units Sold]]</f>
        <v>112500</v>
      </c>
      <c r="L3697" s="52">
        <f>Tabla2[[#This Row],[Units Sold]]/Cálculos!$C$11</f>
        <v>1.00852770687828E-4</v>
      </c>
      <c r="M3697" s="6">
        <f>Tabla2[[#This Row],[Total Sales]]-Tabla2[[#This Row],[Operating Profit]]</f>
        <v>84375</v>
      </c>
      <c r="N3697" s="6">
        <v>28125</v>
      </c>
      <c r="O3697" s="46">
        <f>Tabla2[[#This Row],[Operating Profit]]/Tabla2[[#This Row],[Total Sales]]</f>
        <v>0.25</v>
      </c>
      <c r="P3697" s="1" t="s">
        <v>17</v>
      </c>
    </row>
    <row r="3698" spans="1:16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3" t="str">
        <f>IFERROR(LEFT(Tabla2[[#This Row],[Product]],FIND(" ",Tabla2[[#This Row],[Product]])-3),Tabla2[[#This Row],[Product]])</f>
        <v>Women</v>
      </c>
      <c r="I3698" s="6">
        <v>45</v>
      </c>
      <c r="J3698" s="4">
        <v>2250</v>
      </c>
      <c r="K3698" s="6">
        <f>Tabla2[[#This Row],[Price per Unit]]*Tabla2[[#This Row],[Units Sold]]</f>
        <v>101250</v>
      </c>
      <c r="L3698" s="52">
        <f>Tabla2[[#This Row],[Units Sold]]/Cálculos!$C$11</f>
        <v>9.0767493619045195E-5</v>
      </c>
      <c r="M3698" s="6">
        <f>Tabla2[[#This Row],[Total Sales]]-Tabla2[[#This Row],[Operating Profit]]</f>
        <v>75937.5</v>
      </c>
      <c r="N3698" s="6">
        <v>25312.5</v>
      </c>
      <c r="O3698" s="46">
        <f>Tabla2[[#This Row],[Operating Profit]]/Tabla2[[#This Row],[Total Sales]]</f>
        <v>0.25</v>
      </c>
      <c r="P3698" s="1" t="s">
        <v>17</v>
      </c>
    </row>
    <row r="3699" spans="1:16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3" t="str">
        <f>IFERROR(LEFT(Tabla2[[#This Row],[Product]],FIND(" ",Tabla2[[#This Row],[Product]])-3),Tabla2[[#This Row],[Product]])</f>
        <v>Men</v>
      </c>
      <c r="I3699" s="6">
        <v>54.999999999999993</v>
      </c>
      <c r="J3699" s="4">
        <v>2250</v>
      </c>
      <c r="K3699" s="6">
        <f>Tabla2[[#This Row],[Price per Unit]]*Tabla2[[#This Row],[Units Sold]]</f>
        <v>123749.99999999999</v>
      </c>
      <c r="L3699" s="52">
        <f>Tabla2[[#This Row],[Units Sold]]/Cálculos!$C$11</f>
        <v>9.0767493619045195E-5</v>
      </c>
      <c r="M3699" s="6">
        <f>Tabla2[[#This Row],[Total Sales]]-Tabla2[[#This Row],[Operating Profit]]</f>
        <v>92812.499999999985</v>
      </c>
      <c r="N3699" s="6">
        <v>30937.499999999996</v>
      </c>
      <c r="O3699" s="46">
        <f>Tabla2[[#This Row],[Operating Profit]]/Tabla2[[#This Row],[Total Sales]]</f>
        <v>0.25</v>
      </c>
      <c r="P3699" s="1" t="s">
        <v>17</v>
      </c>
    </row>
    <row r="3700" spans="1:16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3" t="str">
        <f>IFERROR(LEFT(Tabla2[[#This Row],[Product]],FIND(" ",Tabla2[[#This Row],[Product]])-3),Tabla2[[#This Row],[Product]])</f>
        <v>Women</v>
      </c>
      <c r="I3700" s="6">
        <v>60</v>
      </c>
      <c r="J3700" s="4">
        <v>3750</v>
      </c>
      <c r="K3700" s="6">
        <f>Tabla2[[#This Row],[Price per Unit]]*Tabla2[[#This Row],[Units Sold]]</f>
        <v>225000</v>
      </c>
      <c r="L3700" s="52">
        <f>Tabla2[[#This Row],[Units Sold]]/Cálculos!$C$11</f>
        <v>1.5127915603174201E-4</v>
      </c>
      <c r="M3700" s="6">
        <f>Tabla2[[#This Row],[Total Sales]]-Tabla2[[#This Row],[Operating Profit]]</f>
        <v>157500</v>
      </c>
      <c r="N3700" s="6">
        <v>67500</v>
      </c>
      <c r="O3700" s="46">
        <f>Tabla2[[#This Row],[Operating Profit]]/Tabla2[[#This Row],[Total Sales]]</f>
        <v>0.3</v>
      </c>
      <c r="P3700" s="1" t="s">
        <v>17</v>
      </c>
    </row>
    <row r="3701" spans="1:16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3" t="str">
        <f>IFERROR(LEFT(Tabla2[[#This Row],[Product]],FIND(" ",Tabla2[[#This Row],[Product]])-3),Tabla2[[#This Row],[Product]])</f>
        <v>Men</v>
      </c>
      <c r="I3701" s="6">
        <v>54.999999999999993</v>
      </c>
      <c r="J3701" s="4">
        <v>6000</v>
      </c>
      <c r="K3701" s="6">
        <f>Tabla2[[#This Row],[Price per Unit]]*Tabla2[[#This Row],[Units Sold]]</f>
        <v>329999.99999999994</v>
      </c>
      <c r="L3701" s="52">
        <f>Tabla2[[#This Row],[Units Sold]]/Cálculos!$C$11</f>
        <v>2.4204664965078721E-4</v>
      </c>
      <c r="M3701" s="6">
        <f>Tabla2[[#This Row],[Total Sales]]-Tabla2[[#This Row],[Operating Profit]]</f>
        <v>230999.99999999994</v>
      </c>
      <c r="N3701" s="6">
        <v>98999.999999999985</v>
      </c>
      <c r="O3701" s="46">
        <f>Tabla2[[#This Row],[Operating Profit]]/Tabla2[[#This Row],[Total Sales]]</f>
        <v>0.3</v>
      </c>
      <c r="P3701" s="1" t="s">
        <v>17</v>
      </c>
    </row>
    <row r="3702" spans="1:16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3" t="str">
        <f>IFERROR(LEFT(Tabla2[[#This Row],[Product]],FIND(" ",Tabla2[[#This Row],[Product]])-3),Tabla2[[#This Row],[Product]])</f>
        <v>Men</v>
      </c>
      <c r="I3702" s="6">
        <v>50</v>
      </c>
      <c r="J3702" s="4">
        <v>3500</v>
      </c>
      <c r="K3702" s="6">
        <f>Tabla2[[#This Row],[Price per Unit]]*Tabla2[[#This Row],[Units Sold]]</f>
        <v>175000</v>
      </c>
      <c r="L3702" s="52">
        <f>Tabla2[[#This Row],[Units Sold]]/Cálculos!$C$11</f>
        <v>1.4119387896295921E-4</v>
      </c>
      <c r="M3702" s="6">
        <f>Tabla2[[#This Row],[Total Sales]]-Tabla2[[#This Row],[Operating Profit]]</f>
        <v>122500</v>
      </c>
      <c r="N3702" s="6">
        <v>52500</v>
      </c>
      <c r="O3702" s="46">
        <f>Tabla2[[#This Row],[Operating Profit]]/Tabla2[[#This Row],[Total Sales]]</f>
        <v>0.3</v>
      </c>
      <c r="P3702" s="1" t="s">
        <v>17</v>
      </c>
    </row>
    <row r="3703" spans="1:16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3" t="str">
        <f>IFERROR(LEFT(Tabla2[[#This Row],[Product]],FIND(" ",Tabla2[[#This Row],[Product]])-3),Tabla2[[#This Row],[Product]])</f>
        <v>Women</v>
      </c>
      <c r="I3703" s="6">
        <v>45</v>
      </c>
      <c r="J3703" s="4">
        <v>2750</v>
      </c>
      <c r="K3703" s="6">
        <f>Tabla2[[#This Row],[Price per Unit]]*Tabla2[[#This Row],[Units Sold]]</f>
        <v>123750</v>
      </c>
      <c r="L3703" s="52">
        <f>Tabla2[[#This Row],[Units Sold]]/Cálculos!$C$11</f>
        <v>1.109380477566108E-4</v>
      </c>
      <c r="M3703" s="6">
        <f>Tabla2[[#This Row],[Total Sales]]-Tabla2[[#This Row],[Operating Profit]]</f>
        <v>92812.5</v>
      </c>
      <c r="N3703" s="6">
        <v>30937.5</v>
      </c>
      <c r="O3703" s="46">
        <f>Tabla2[[#This Row],[Operating Profit]]/Tabla2[[#This Row],[Total Sales]]</f>
        <v>0.25</v>
      </c>
      <c r="P3703" s="1" t="s">
        <v>17</v>
      </c>
    </row>
    <row r="3704" spans="1:16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3" t="str">
        <f>IFERROR(LEFT(Tabla2[[#This Row],[Product]],FIND(" ",Tabla2[[#This Row],[Product]])-3),Tabla2[[#This Row],[Product]])</f>
        <v>Women</v>
      </c>
      <c r="I3704" s="6">
        <v>45</v>
      </c>
      <c r="J3704" s="4">
        <v>2250</v>
      </c>
      <c r="K3704" s="6">
        <f>Tabla2[[#This Row],[Price per Unit]]*Tabla2[[#This Row],[Units Sold]]</f>
        <v>101250</v>
      </c>
      <c r="L3704" s="52">
        <f>Tabla2[[#This Row],[Units Sold]]/Cálculos!$C$11</f>
        <v>9.0767493619045195E-5</v>
      </c>
      <c r="M3704" s="6">
        <f>Tabla2[[#This Row],[Total Sales]]-Tabla2[[#This Row],[Operating Profit]]</f>
        <v>75937.5</v>
      </c>
      <c r="N3704" s="6">
        <v>25312.5</v>
      </c>
      <c r="O3704" s="46">
        <f>Tabla2[[#This Row],[Operating Profit]]/Tabla2[[#This Row],[Total Sales]]</f>
        <v>0.25</v>
      </c>
      <c r="P3704" s="1" t="s">
        <v>17</v>
      </c>
    </row>
    <row r="3705" spans="1:16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3" t="str">
        <f>IFERROR(LEFT(Tabla2[[#This Row],[Product]],FIND(" ",Tabla2[[#This Row],[Product]])-3),Tabla2[[#This Row],[Product]])</f>
        <v>Men</v>
      </c>
      <c r="I3705" s="6">
        <v>54.999999999999993</v>
      </c>
      <c r="J3705" s="4">
        <v>2500</v>
      </c>
      <c r="K3705" s="6">
        <f>Tabla2[[#This Row],[Price per Unit]]*Tabla2[[#This Row],[Units Sold]]</f>
        <v>137499.99999999997</v>
      </c>
      <c r="L3705" s="52">
        <f>Tabla2[[#This Row],[Units Sold]]/Cálculos!$C$11</f>
        <v>1.00852770687828E-4</v>
      </c>
      <c r="M3705" s="6">
        <f>Tabla2[[#This Row],[Total Sales]]-Tabla2[[#This Row],[Operating Profit]]</f>
        <v>103124.99999999997</v>
      </c>
      <c r="N3705" s="6">
        <v>34374.999999999993</v>
      </c>
      <c r="O3705" s="46">
        <f>Tabla2[[#This Row],[Operating Profit]]/Tabla2[[#This Row],[Total Sales]]</f>
        <v>0.25</v>
      </c>
      <c r="P3705" s="1" t="s">
        <v>17</v>
      </c>
    </row>
    <row r="3706" spans="1:16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3" t="str">
        <f>IFERROR(LEFT(Tabla2[[#This Row],[Product]],FIND(" ",Tabla2[[#This Row],[Product]])-3),Tabla2[[#This Row],[Product]])</f>
        <v>Women</v>
      </c>
      <c r="I3706" s="6">
        <v>60</v>
      </c>
      <c r="J3706" s="4">
        <v>4250</v>
      </c>
      <c r="K3706" s="6">
        <f>Tabla2[[#This Row],[Price per Unit]]*Tabla2[[#This Row],[Units Sold]]</f>
        <v>255000</v>
      </c>
      <c r="L3706" s="52">
        <f>Tabla2[[#This Row],[Units Sold]]/Cálculos!$C$11</f>
        <v>1.7144971016930759E-4</v>
      </c>
      <c r="M3706" s="6">
        <f>Tabla2[[#This Row],[Total Sales]]-Tabla2[[#This Row],[Operating Profit]]</f>
        <v>178500</v>
      </c>
      <c r="N3706" s="6">
        <v>76500</v>
      </c>
      <c r="O3706" s="46">
        <f>Tabla2[[#This Row],[Operating Profit]]/Tabla2[[#This Row],[Total Sales]]</f>
        <v>0.3</v>
      </c>
      <c r="P3706" s="1" t="s">
        <v>17</v>
      </c>
    </row>
    <row r="3707" spans="1:16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3" t="str">
        <f>IFERROR(LEFT(Tabla2[[#This Row],[Product]],FIND(" ",Tabla2[[#This Row],[Product]])-3),Tabla2[[#This Row],[Product]])</f>
        <v>Men</v>
      </c>
      <c r="I3707" s="6">
        <v>54.999999999999993</v>
      </c>
      <c r="J3707" s="4">
        <v>5750</v>
      </c>
      <c r="K3707" s="6">
        <f>Tabla2[[#This Row],[Price per Unit]]*Tabla2[[#This Row],[Units Sold]]</f>
        <v>316249.99999999994</v>
      </c>
      <c r="L3707" s="52">
        <f>Tabla2[[#This Row],[Units Sold]]/Cálculos!$C$11</f>
        <v>2.319613725820044E-4</v>
      </c>
      <c r="M3707" s="6">
        <f>Tabla2[[#This Row],[Total Sales]]-Tabla2[[#This Row],[Operating Profit]]</f>
        <v>221374.99999999994</v>
      </c>
      <c r="N3707" s="6">
        <v>94874.999999999985</v>
      </c>
      <c r="O3707" s="46">
        <f>Tabla2[[#This Row],[Operating Profit]]/Tabla2[[#This Row],[Total Sales]]</f>
        <v>0.3</v>
      </c>
      <c r="P3707" s="1" t="s">
        <v>17</v>
      </c>
    </row>
    <row r="3708" spans="1:16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3" t="str">
        <f>IFERROR(LEFT(Tabla2[[#This Row],[Product]],FIND(" ",Tabla2[[#This Row],[Product]])-3),Tabla2[[#This Row],[Product]])</f>
        <v>Men</v>
      </c>
      <c r="I3708" s="6">
        <v>50</v>
      </c>
      <c r="J3708" s="4">
        <v>3500</v>
      </c>
      <c r="K3708" s="6">
        <f>Tabla2[[#This Row],[Price per Unit]]*Tabla2[[#This Row],[Units Sold]]</f>
        <v>175000</v>
      </c>
      <c r="L3708" s="52">
        <f>Tabla2[[#This Row],[Units Sold]]/Cálculos!$C$11</f>
        <v>1.4119387896295921E-4</v>
      </c>
      <c r="M3708" s="6">
        <f>Tabla2[[#This Row],[Total Sales]]-Tabla2[[#This Row],[Operating Profit]]</f>
        <v>122500</v>
      </c>
      <c r="N3708" s="6">
        <v>52500</v>
      </c>
      <c r="O3708" s="46">
        <f>Tabla2[[#This Row],[Operating Profit]]/Tabla2[[#This Row],[Total Sales]]</f>
        <v>0.3</v>
      </c>
      <c r="P3708" s="1" t="s">
        <v>17</v>
      </c>
    </row>
    <row r="3709" spans="1:16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3" t="str">
        <f>IFERROR(LEFT(Tabla2[[#This Row],[Product]],FIND(" ",Tabla2[[#This Row],[Product]])-3),Tabla2[[#This Row],[Product]])</f>
        <v>Women</v>
      </c>
      <c r="I3709" s="6">
        <v>45</v>
      </c>
      <c r="J3709" s="4">
        <v>2750</v>
      </c>
      <c r="K3709" s="6">
        <f>Tabla2[[#This Row],[Price per Unit]]*Tabla2[[#This Row],[Units Sold]]</f>
        <v>123750</v>
      </c>
      <c r="L3709" s="52">
        <f>Tabla2[[#This Row],[Units Sold]]/Cálculos!$C$11</f>
        <v>1.109380477566108E-4</v>
      </c>
      <c r="M3709" s="6">
        <f>Tabla2[[#This Row],[Total Sales]]-Tabla2[[#This Row],[Operating Profit]]</f>
        <v>92812.5</v>
      </c>
      <c r="N3709" s="6">
        <v>30937.5</v>
      </c>
      <c r="O3709" s="46">
        <f>Tabla2[[#This Row],[Operating Profit]]/Tabla2[[#This Row],[Total Sales]]</f>
        <v>0.25</v>
      </c>
      <c r="P3709" s="1" t="s">
        <v>17</v>
      </c>
    </row>
    <row r="3710" spans="1:16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3" t="str">
        <f>IFERROR(LEFT(Tabla2[[#This Row],[Product]],FIND(" ",Tabla2[[#This Row],[Product]])-3),Tabla2[[#This Row],[Product]])</f>
        <v>Women</v>
      </c>
      <c r="I3710" s="6">
        <v>45</v>
      </c>
      <c r="J3710" s="4">
        <v>1750</v>
      </c>
      <c r="K3710" s="6">
        <f>Tabla2[[#This Row],[Price per Unit]]*Tabla2[[#This Row],[Units Sold]]</f>
        <v>78750</v>
      </c>
      <c r="L3710" s="52">
        <f>Tabla2[[#This Row],[Units Sold]]/Cálculos!$C$11</f>
        <v>7.0596939481479604E-5</v>
      </c>
      <c r="M3710" s="6">
        <f>Tabla2[[#This Row],[Total Sales]]-Tabla2[[#This Row],[Operating Profit]]</f>
        <v>59062.5</v>
      </c>
      <c r="N3710" s="6">
        <v>19687.5</v>
      </c>
      <c r="O3710" s="46">
        <f>Tabla2[[#This Row],[Operating Profit]]/Tabla2[[#This Row],[Total Sales]]</f>
        <v>0.25</v>
      </c>
      <c r="P3710" s="1" t="s">
        <v>17</v>
      </c>
    </row>
    <row r="3711" spans="1:16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3" t="str">
        <f>IFERROR(LEFT(Tabla2[[#This Row],[Product]],FIND(" ",Tabla2[[#This Row],[Product]])-3),Tabla2[[#This Row],[Product]])</f>
        <v>Men</v>
      </c>
      <c r="I3711" s="6">
        <v>54.999999999999993</v>
      </c>
      <c r="J3711" s="4">
        <v>1500</v>
      </c>
      <c r="K3711" s="6">
        <f>Tabla2[[#This Row],[Price per Unit]]*Tabla2[[#This Row],[Units Sold]]</f>
        <v>82499.999999999985</v>
      </c>
      <c r="L3711" s="52">
        <f>Tabla2[[#This Row],[Units Sold]]/Cálculos!$C$11</f>
        <v>6.0511662412696801E-5</v>
      </c>
      <c r="M3711" s="6">
        <f>Tabla2[[#This Row],[Total Sales]]-Tabla2[[#This Row],[Operating Profit]]</f>
        <v>61874.999999999985</v>
      </c>
      <c r="N3711" s="6">
        <v>20624.999999999996</v>
      </c>
      <c r="O3711" s="46">
        <f>Tabla2[[#This Row],[Operating Profit]]/Tabla2[[#This Row],[Total Sales]]</f>
        <v>0.25</v>
      </c>
      <c r="P3711" s="1" t="s">
        <v>17</v>
      </c>
    </row>
    <row r="3712" spans="1:16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3" t="str">
        <f>IFERROR(LEFT(Tabla2[[#This Row],[Product]],FIND(" ",Tabla2[[#This Row],[Product]])-3),Tabla2[[#This Row],[Product]])</f>
        <v>Women</v>
      </c>
      <c r="I3712" s="6">
        <v>60</v>
      </c>
      <c r="J3712" s="4">
        <v>3250</v>
      </c>
      <c r="K3712" s="6">
        <f>Tabla2[[#This Row],[Price per Unit]]*Tabla2[[#This Row],[Units Sold]]</f>
        <v>195000</v>
      </c>
      <c r="L3712" s="52">
        <f>Tabla2[[#This Row],[Units Sold]]/Cálculos!$C$11</f>
        <v>1.3110860189417641E-4</v>
      </c>
      <c r="M3712" s="6">
        <f>Tabla2[[#This Row],[Total Sales]]-Tabla2[[#This Row],[Operating Profit]]</f>
        <v>136500</v>
      </c>
      <c r="N3712" s="6">
        <v>58500</v>
      </c>
      <c r="O3712" s="46">
        <f>Tabla2[[#This Row],[Operating Profit]]/Tabla2[[#This Row],[Total Sales]]</f>
        <v>0.3</v>
      </c>
      <c r="P3712" s="1" t="s">
        <v>17</v>
      </c>
    </row>
    <row r="3713" spans="1:16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3" t="str">
        <f>IFERROR(LEFT(Tabla2[[#This Row],[Product]],FIND(" ",Tabla2[[#This Row],[Product]])-3),Tabla2[[#This Row],[Product]])</f>
        <v>Men</v>
      </c>
      <c r="I3713" s="6">
        <v>54.999999999999993</v>
      </c>
      <c r="J3713" s="4">
        <v>4500</v>
      </c>
      <c r="K3713" s="6">
        <f>Tabla2[[#This Row],[Price per Unit]]*Tabla2[[#This Row],[Units Sold]]</f>
        <v>247499.99999999997</v>
      </c>
      <c r="L3713" s="52">
        <f>Tabla2[[#This Row],[Units Sold]]/Cálculos!$C$11</f>
        <v>1.8153498723809039E-4</v>
      </c>
      <c r="M3713" s="6">
        <f>Tabla2[[#This Row],[Total Sales]]-Tabla2[[#This Row],[Operating Profit]]</f>
        <v>173250</v>
      </c>
      <c r="N3713" s="6">
        <v>74249.999999999985</v>
      </c>
      <c r="O3713" s="46">
        <f>Tabla2[[#This Row],[Operating Profit]]/Tabla2[[#This Row],[Total Sales]]</f>
        <v>0.3</v>
      </c>
      <c r="P3713" s="1" t="s">
        <v>17</v>
      </c>
    </row>
    <row r="3714" spans="1:16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3" t="str">
        <f>IFERROR(LEFT(Tabla2[[#This Row],[Product]],FIND(" ",Tabla2[[#This Row],[Product]])-3),Tabla2[[#This Row],[Product]])</f>
        <v>Men</v>
      </c>
      <c r="I3714" s="6">
        <v>50</v>
      </c>
      <c r="J3714" s="4">
        <v>2500</v>
      </c>
      <c r="K3714" s="6">
        <f>Tabla2[[#This Row],[Price per Unit]]*Tabla2[[#This Row],[Units Sold]]</f>
        <v>125000</v>
      </c>
      <c r="L3714" s="52">
        <f>Tabla2[[#This Row],[Units Sold]]/Cálculos!$C$11</f>
        <v>1.00852770687828E-4</v>
      </c>
      <c r="M3714" s="6">
        <f>Tabla2[[#This Row],[Total Sales]]-Tabla2[[#This Row],[Operating Profit]]</f>
        <v>87500</v>
      </c>
      <c r="N3714" s="6">
        <v>37500</v>
      </c>
      <c r="O3714" s="46">
        <f>Tabla2[[#This Row],[Operating Profit]]/Tabla2[[#This Row],[Total Sales]]</f>
        <v>0.3</v>
      </c>
      <c r="P3714" s="1" t="s">
        <v>17</v>
      </c>
    </row>
    <row r="3715" spans="1:16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3" t="str">
        <f>IFERROR(LEFT(Tabla2[[#This Row],[Product]],FIND(" ",Tabla2[[#This Row],[Product]])-3),Tabla2[[#This Row],[Product]])</f>
        <v>Women</v>
      </c>
      <c r="I3715" s="6">
        <v>45</v>
      </c>
      <c r="J3715" s="4">
        <v>1500</v>
      </c>
      <c r="K3715" s="6">
        <f>Tabla2[[#This Row],[Price per Unit]]*Tabla2[[#This Row],[Units Sold]]</f>
        <v>67500</v>
      </c>
      <c r="L3715" s="52">
        <f>Tabla2[[#This Row],[Units Sold]]/Cálculos!$C$11</f>
        <v>6.0511662412696801E-5</v>
      </c>
      <c r="M3715" s="6">
        <f>Tabla2[[#This Row],[Total Sales]]-Tabla2[[#This Row],[Operating Profit]]</f>
        <v>50625</v>
      </c>
      <c r="N3715" s="6">
        <v>16875</v>
      </c>
      <c r="O3715" s="46">
        <f>Tabla2[[#This Row],[Operating Profit]]/Tabla2[[#This Row],[Total Sales]]</f>
        <v>0.25</v>
      </c>
      <c r="P3715" s="1" t="s">
        <v>17</v>
      </c>
    </row>
    <row r="3716" spans="1:16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3" t="str">
        <f>IFERROR(LEFT(Tabla2[[#This Row],[Product]],FIND(" ",Tabla2[[#This Row],[Product]])-3),Tabla2[[#This Row],[Product]])</f>
        <v>Women</v>
      </c>
      <c r="I3716" s="6">
        <v>45</v>
      </c>
      <c r="J3716" s="4">
        <v>1250</v>
      </c>
      <c r="K3716" s="6">
        <f>Tabla2[[#This Row],[Price per Unit]]*Tabla2[[#This Row],[Units Sold]]</f>
        <v>56250</v>
      </c>
      <c r="L3716" s="52">
        <f>Tabla2[[#This Row],[Units Sold]]/Cálculos!$C$11</f>
        <v>5.0426385343913999E-5</v>
      </c>
      <c r="M3716" s="6">
        <f>Tabla2[[#This Row],[Total Sales]]-Tabla2[[#This Row],[Operating Profit]]</f>
        <v>42187.5</v>
      </c>
      <c r="N3716" s="6">
        <v>14062.5</v>
      </c>
      <c r="O3716" s="46">
        <f>Tabla2[[#This Row],[Operating Profit]]/Tabla2[[#This Row],[Total Sales]]</f>
        <v>0.25</v>
      </c>
      <c r="P3716" s="1" t="s">
        <v>17</v>
      </c>
    </row>
    <row r="3717" spans="1:16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3" t="str">
        <f>IFERROR(LEFT(Tabla2[[#This Row],[Product]],FIND(" ",Tabla2[[#This Row],[Product]])-3),Tabla2[[#This Row],[Product]])</f>
        <v>Men</v>
      </c>
      <c r="I3717" s="6">
        <v>54.999999999999993</v>
      </c>
      <c r="J3717" s="4">
        <v>1250</v>
      </c>
      <c r="K3717" s="6">
        <f>Tabla2[[#This Row],[Price per Unit]]*Tabla2[[#This Row],[Units Sold]]</f>
        <v>68749.999999999985</v>
      </c>
      <c r="L3717" s="52">
        <f>Tabla2[[#This Row],[Units Sold]]/Cálculos!$C$11</f>
        <v>5.0426385343913999E-5</v>
      </c>
      <c r="M3717" s="6">
        <f>Tabla2[[#This Row],[Total Sales]]-Tabla2[[#This Row],[Operating Profit]]</f>
        <v>51562.499999999985</v>
      </c>
      <c r="N3717" s="6">
        <v>17187.499999999996</v>
      </c>
      <c r="O3717" s="46">
        <f>Tabla2[[#This Row],[Operating Profit]]/Tabla2[[#This Row],[Total Sales]]</f>
        <v>0.25</v>
      </c>
      <c r="P3717" s="1" t="s">
        <v>17</v>
      </c>
    </row>
    <row r="3718" spans="1:16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3" t="str">
        <f>IFERROR(LEFT(Tabla2[[#This Row],[Product]],FIND(" ",Tabla2[[#This Row],[Product]])-3),Tabla2[[#This Row],[Product]])</f>
        <v>Women</v>
      </c>
      <c r="I3718" s="6">
        <v>60</v>
      </c>
      <c r="J3718" s="4">
        <v>2250</v>
      </c>
      <c r="K3718" s="6">
        <f>Tabla2[[#This Row],[Price per Unit]]*Tabla2[[#This Row],[Units Sold]]</f>
        <v>135000</v>
      </c>
      <c r="L3718" s="52">
        <f>Tabla2[[#This Row],[Units Sold]]/Cálculos!$C$11</f>
        <v>9.0767493619045195E-5</v>
      </c>
      <c r="M3718" s="6">
        <f>Tabla2[[#This Row],[Total Sales]]-Tabla2[[#This Row],[Operating Profit]]</f>
        <v>94500</v>
      </c>
      <c r="N3718" s="6">
        <v>40500</v>
      </c>
      <c r="O3718" s="46">
        <f>Tabla2[[#This Row],[Operating Profit]]/Tabla2[[#This Row],[Total Sales]]</f>
        <v>0.3</v>
      </c>
      <c r="P3718" s="1" t="s">
        <v>17</v>
      </c>
    </row>
    <row r="3719" spans="1:16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3" t="str">
        <f>IFERROR(LEFT(Tabla2[[#This Row],[Product]],FIND(" ",Tabla2[[#This Row],[Product]])-3),Tabla2[[#This Row],[Product]])</f>
        <v>Men</v>
      </c>
      <c r="I3719" s="6">
        <v>60</v>
      </c>
      <c r="J3719" s="4">
        <v>4000</v>
      </c>
      <c r="K3719" s="6">
        <f>Tabla2[[#This Row],[Price per Unit]]*Tabla2[[#This Row],[Units Sold]]</f>
        <v>240000</v>
      </c>
      <c r="L3719" s="52">
        <f>Tabla2[[#This Row],[Units Sold]]/Cálculos!$C$11</f>
        <v>1.6136443310052479E-4</v>
      </c>
      <c r="M3719" s="6">
        <f>Tabla2[[#This Row],[Total Sales]]-Tabla2[[#This Row],[Operating Profit]]</f>
        <v>168000</v>
      </c>
      <c r="N3719" s="6">
        <v>72000</v>
      </c>
      <c r="O3719" s="46">
        <f>Tabla2[[#This Row],[Operating Profit]]/Tabla2[[#This Row],[Total Sales]]</f>
        <v>0.3</v>
      </c>
      <c r="P3719" s="1" t="s">
        <v>17</v>
      </c>
    </row>
    <row r="3720" spans="1:16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3" t="str">
        <f>IFERROR(LEFT(Tabla2[[#This Row],[Product]],FIND(" ",Tabla2[[#This Row],[Product]])-3),Tabla2[[#This Row],[Product]])</f>
        <v>Men</v>
      </c>
      <c r="I3720" s="6">
        <v>55.000000000000007</v>
      </c>
      <c r="J3720" s="4">
        <v>2250</v>
      </c>
      <c r="K3720" s="6">
        <f>Tabla2[[#This Row],[Price per Unit]]*Tabla2[[#This Row],[Units Sold]]</f>
        <v>123750.00000000001</v>
      </c>
      <c r="L3720" s="52">
        <f>Tabla2[[#This Row],[Units Sold]]/Cálculos!$C$11</f>
        <v>9.0767493619045195E-5</v>
      </c>
      <c r="M3720" s="6">
        <f>Tabla2[[#This Row],[Total Sales]]-Tabla2[[#This Row],[Operating Profit]]</f>
        <v>86625.000000000015</v>
      </c>
      <c r="N3720" s="6">
        <v>37125</v>
      </c>
      <c r="O3720" s="46">
        <f>Tabla2[[#This Row],[Operating Profit]]/Tabla2[[#This Row],[Total Sales]]</f>
        <v>0.3</v>
      </c>
      <c r="P3720" s="1" t="s">
        <v>17</v>
      </c>
    </row>
    <row r="3721" spans="1:16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3" t="str">
        <f>IFERROR(LEFT(Tabla2[[#This Row],[Product]],FIND(" ",Tabla2[[#This Row],[Product]])-3),Tabla2[[#This Row],[Product]])</f>
        <v>Women</v>
      </c>
      <c r="I3721" s="6">
        <v>55.000000000000007</v>
      </c>
      <c r="J3721" s="4">
        <v>1250</v>
      </c>
      <c r="K3721" s="6">
        <f>Tabla2[[#This Row],[Price per Unit]]*Tabla2[[#This Row],[Units Sold]]</f>
        <v>68750.000000000015</v>
      </c>
      <c r="L3721" s="52">
        <f>Tabla2[[#This Row],[Units Sold]]/Cálculos!$C$11</f>
        <v>5.0426385343913999E-5</v>
      </c>
      <c r="M3721" s="6">
        <f>Tabla2[[#This Row],[Total Sales]]-Tabla2[[#This Row],[Operating Profit]]</f>
        <v>51562.500000000015</v>
      </c>
      <c r="N3721" s="6">
        <v>17187.500000000004</v>
      </c>
      <c r="O3721" s="46">
        <f>Tabla2[[#This Row],[Operating Profit]]/Tabla2[[#This Row],[Total Sales]]</f>
        <v>0.25</v>
      </c>
      <c r="P3721" s="1" t="s">
        <v>17</v>
      </c>
    </row>
    <row r="3722" spans="1:16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3" t="str">
        <f>IFERROR(LEFT(Tabla2[[#This Row],[Product]],FIND(" ",Tabla2[[#This Row],[Product]])-3),Tabla2[[#This Row],[Product]])</f>
        <v>Women</v>
      </c>
      <c r="I3722" s="6">
        <v>55.000000000000007</v>
      </c>
      <c r="J3722" s="4">
        <v>1000</v>
      </c>
      <c r="K3722" s="6">
        <f>Tabla2[[#This Row],[Price per Unit]]*Tabla2[[#This Row],[Units Sold]]</f>
        <v>55000.000000000007</v>
      </c>
      <c r="L3722" s="52">
        <f>Tabla2[[#This Row],[Units Sold]]/Cálculos!$C$11</f>
        <v>4.0341108275131196E-5</v>
      </c>
      <c r="M3722" s="6">
        <f>Tabla2[[#This Row],[Total Sales]]-Tabla2[[#This Row],[Operating Profit]]</f>
        <v>41250.000000000007</v>
      </c>
      <c r="N3722" s="6">
        <v>13750.000000000002</v>
      </c>
      <c r="O3722" s="46">
        <f>Tabla2[[#This Row],[Operating Profit]]/Tabla2[[#This Row],[Total Sales]]</f>
        <v>0.25</v>
      </c>
      <c r="P3722" s="1" t="s">
        <v>17</v>
      </c>
    </row>
    <row r="3723" spans="1:16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3" t="str">
        <f>IFERROR(LEFT(Tabla2[[#This Row],[Product]],FIND(" ",Tabla2[[#This Row],[Product]])-3),Tabla2[[#This Row],[Product]])</f>
        <v>Men</v>
      </c>
      <c r="I3723" s="6">
        <v>65</v>
      </c>
      <c r="J3723" s="4">
        <v>1000</v>
      </c>
      <c r="K3723" s="6">
        <f>Tabla2[[#This Row],[Price per Unit]]*Tabla2[[#This Row],[Units Sold]]</f>
        <v>65000</v>
      </c>
      <c r="L3723" s="52">
        <f>Tabla2[[#This Row],[Units Sold]]/Cálculos!$C$11</f>
        <v>4.0341108275131196E-5</v>
      </c>
      <c r="M3723" s="6">
        <f>Tabla2[[#This Row],[Total Sales]]-Tabla2[[#This Row],[Operating Profit]]</f>
        <v>48750</v>
      </c>
      <c r="N3723" s="6">
        <v>16250</v>
      </c>
      <c r="O3723" s="46">
        <f>Tabla2[[#This Row],[Operating Profit]]/Tabla2[[#This Row],[Total Sales]]</f>
        <v>0.25</v>
      </c>
      <c r="P3723" s="1" t="s">
        <v>17</v>
      </c>
    </row>
    <row r="3724" spans="1:16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3" t="str">
        <f>IFERROR(LEFT(Tabla2[[#This Row],[Product]],FIND(" ",Tabla2[[#This Row],[Product]])-3),Tabla2[[#This Row],[Product]])</f>
        <v>Women</v>
      </c>
      <c r="I3724" s="6">
        <v>70</v>
      </c>
      <c r="J3724" s="4">
        <v>2250</v>
      </c>
      <c r="K3724" s="6">
        <f>Tabla2[[#This Row],[Price per Unit]]*Tabla2[[#This Row],[Units Sold]]</f>
        <v>157500</v>
      </c>
      <c r="L3724" s="52">
        <f>Tabla2[[#This Row],[Units Sold]]/Cálculos!$C$11</f>
        <v>9.0767493619045195E-5</v>
      </c>
      <c r="M3724" s="6">
        <f>Tabla2[[#This Row],[Total Sales]]-Tabla2[[#This Row],[Operating Profit]]</f>
        <v>110250</v>
      </c>
      <c r="N3724" s="6">
        <v>47250</v>
      </c>
      <c r="O3724" s="46">
        <f>Tabla2[[#This Row],[Operating Profit]]/Tabla2[[#This Row],[Total Sales]]</f>
        <v>0.3</v>
      </c>
      <c r="P3724" s="1" t="s">
        <v>17</v>
      </c>
    </row>
    <row r="3725" spans="1:16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3" t="str">
        <f>IFERROR(LEFT(Tabla2[[#This Row],[Product]],FIND(" ",Tabla2[[#This Row],[Product]])-3),Tabla2[[#This Row],[Product]])</f>
        <v>Men</v>
      </c>
      <c r="I3725" s="6">
        <v>65</v>
      </c>
      <c r="J3725" s="4">
        <v>3750</v>
      </c>
      <c r="K3725" s="6">
        <f>Tabla2[[#This Row],[Price per Unit]]*Tabla2[[#This Row],[Units Sold]]</f>
        <v>243750</v>
      </c>
      <c r="L3725" s="52">
        <f>Tabla2[[#This Row],[Units Sold]]/Cálculos!$C$11</f>
        <v>1.5127915603174201E-4</v>
      </c>
      <c r="M3725" s="6">
        <f>Tabla2[[#This Row],[Total Sales]]-Tabla2[[#This Row],[Operating Profit]]</f>
        <v>170625</v>
      </c>
      <c r="N3725" s="6">
        <v>73125</v>
      </c>
      <c r="O3725" s="46">
        <f>Tabla2[[#This Row],[Operating Profit]]/Tabla2[[#This Row],[Total Sales]]</f>
        <v>0.3</v>
      </c>
      <c r="P3725" s="1" t="s">
        <v>17</v>
      </c>
    </row>
    <row r="3726" spans="1:16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3" t="str">
        <f>IFERROR(LEFT(Tabla2[[#This Row],[Product]],FIND(" ",Tabla2[[#This Row],[Product]])-3),Tabla2[[#This Row],[Product]])</f>
        <v>Men</v>
      </c>
      <c r="I3726" s="6">
        <v>55.000000000000007</v>
      </c>
      <c r="J3726" s="4">
        <v>3000</v>
      </c>
      <c r="K3726" s="6">
        <f>Tabla2[[#This Row],[Price per Unit]]*Tabla2[[#This Row],[Units Sold]]</f>
        <v>165000.00000000003</v>
      </c>
      <c r="L3726" s="52">
        <f>Tabla2[[#This Row],[Units Sold]]/Cálculos!$C$11</f>
        <v>1.210233248253936E-4</v>
      </c>
      <c r="M3726" s="6">
        <f>Tabla2[[#This Row],[Total Sales]]-Tabla2[[#This Row],[Operating Profit]]</f>
        <v>115500.00000000003</v>
      </c>
      <c r="N3726" s="6">
        <v>49500.000000000007</v>
      </c>
      <c r="O3726" s="46">
        <f>Tabla2[[#This Row],[Operating Profit]]/Tabla2[[#This Row],[Total Sales]]</f>
        <v>0.3</v>
      </c>
      <c r="P3726" s="1" t="s">
        <v>17</v>
      </c>
    </row>
    <row r="3727" spans="1:16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3" t="str">
        <f>IFERROR(LEFT(Tabla2[[#This Row],[Product]],FIND(" ",Tabla2[[#This Row],[Product]])-3),Tabla2[[#This Row],[Product]])</f>
        <v>Women</v>
      </c>
      <c r="I3727" s="6">
        <v>55.000000000000007</v>
      </c>
      <c r="J3727" s="4">
        <v>2950</v>
      </c>
      <c r="K3727" s="6">
        <f>Tabla2[[#This Row],[Price per Unit]]*Tabla2[[#This Row],[Units Sold]]</f>
        <v>162250.00000000003</v>
      </c>
      <c r="L3727" s="52">
        <f>Tabla2[[#This Row],[Units Sold]]/Cálculos!$C$11</f>
        <v>1.1900626941163703E-4</v>
      </c>
      <c r="M3727" s="6">
        <f>Tabla2[[#This Row],[Total Sales]]-Tabla2[[#This Row],[Operating Profit]]</f>
        <v>121687.50000000003</v>
      </c>
      <c r="N3727" s="6">
        <v>40562.500000000007</v>
      </c>
      <c r="O3727" s="46">
        <f>Tabla2[[#This Row],[Operating Profit]]/Tabla2[[#This Row],[Total Sales]]</f>
        <v>0.25</v>
      </c>
      <c r="P3727" s="1" t="s">
        <v>17</v>
      </c>
    </row>
    <row r="3728" spans="1:16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3" t="str">
        <f>IFERROR(LEFT(Tabla2[[#This Row],[Product]],FIND(" ",Tabla2[[#This Row],[Product]])-3),Tabla2[[#This Row],[Product]])</f>
        <v>Women</v>
      </c>
      <c r="I3728" s="6">
        <v>55.000000000000007</v>
      </c>
      <c r="J3728" s="4">
        <v>2750</v>
      </c>
      <c r="K3728" s="6">
        <f>Tabla2[[#This Row],[Price per Unit]]*Tabla2[[#This Row],[Units Sold]]</f>
        <v>151250.00000000003</v>
      </c>
      <c r="L3728" s="52">
        <f>Tabla2[[#This Row],[Units Sold]]/Cálculos!$C$11</f>
        <v>1.109380477566108E-4</v>
      </c>
      <c r="M3728" s="6">
        <f>Tabla2[[#This Row],[Total Sales]]-Tabla2[[#This Row],[Operating Profit]]</f>
        <v>113437.50000000003</v>
      </c>
      <c r="N3728" s="6">
        <v>37812.500000000007</v>
      </c>
      <c r="O3728" s="46">
        <f>Tabla2[[#This Row],[Operating Profit]]/Tabla2[[#This Row],[Total Sales]]</f>
        <v>0.25</v>
      </c>
      <c r="P3728" s="1" t="s">
        <v>17</v>
      </c>
    </row>
    <row r="3729" spans="1:16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3" t="str">
        <f>IFERROR(LEFT(Tabla2[[#This Row],[Product]],FIND(" ",Tabla2[[#This Row],[Product]])-3),Tabla2[[#This Row],[Product]])</f>
        <v>Men</v>
      </c>
      <c r="I3729" s="6">
        <v>65</v>
      </c>
      <c r="J3729" s="4">
        <v>2500</v>
      </c>
      <c r="K3729" s="6">
        <f>Tabla2[[#This Row],[Price per Unit]]*Tabla2[[#This Row],[Units Sold]]</f>
        <v>162500</v>
      </c>
      <c r="L3729" s="52">
        <f>Tabla2[[#This Row],[Units Sold]]/Cálculos!$C$11</f>
        <v>1.00852770687828E-4</v>
      </c>
      <c r="M3729" s="6">
        <f>Tabla2[[#This Row],[Total Sales]]-Tabla2[[#This Row],[Operating Profit]]</f>
        <v>121875</v>
      </c>
      <c r="N3729" s="6">
        <v>40625</v>
      </c>
      <c r="O3729" s="46">
        <f>Tabla2[[#This Row],[Operating Profit]]/Tabla2[[#This Row],[Total Sales]]</f>
        <v>0.25</v>
      </c>
      <c r="P3729" s="1" t="s">
        <v>17</v>
      </c>
    </row>
    <row r="3730" spans="1:16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3" t="str">
        <f>IFERROR(LEFT(Tabla2[[#This Row],[Product]],FIND(" ",Tabla2[[#This Row],[Product]])-3),Tabla2[[#This Row],[Product]])</f>
        <v>Women</v>
      </c>
      <c r="I3730" s="6">
        <v>70</v>
      </c>
      <c r="J3730" s="4">
        <v>3500</v>
      </c>
      <c r="K3730" s="6">
        <f>Tabla2[[#This Row],[Price per Unit]]*Tabla2[[#This Row],[Units Sold]]</f>
        <v>245000</v>
      </c>
      <c r="L3730" s="52">
        <f>Tabla2[[#This Row],[Units Sold]]/Cálculos!$C$11</f>
        <v>1.4119387896295921E-4</v>
      </c>
      <c r="M3730" s="6">
        <f>Tabla2[[#This Row],[Total Sales]]-Tabla2[[#This Row],[Operating Profit]]</f>
        <v>171500</v>
      </c>
      <c r="N3730" s="6">
        <v>73500</v>
      </c>
      <c r="O3730" s="46">
        <f>Tabla2[[#This Row],[Operating Profit]]/Tabla2[[#This Row],[Total Sales]]</f>
        <v>0.3</v>
      </c>
      <c r="P3730" s="1" t="s">
        <v>17</v>
      </c>
    </row>
    <row r="3731" spans="1:16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3" t="str">
        <f>IFERROR(LEFT(Tabla2[[#This Row],[Product]],FIND(" ",Tabla2[[#This Row],[Product]])-3),Tabla2[[#This Row],[Product]])</f>
        <v>Men</v>
      </c>
      <c r="I3731" s="6">
        <v>65</v>
      </c>
      <c r="J3731" s="4">
        <v>5750</v>
      </c>
      <c r="K3731" s="6">
        <f>Tabla2[[#This Row],[Price per Unit]]*Tabla2[[#This Row],[Units Sold]]</f>
        <v>373750</v>
      </c>
      <c r="L3731" s="52">
        <f>Tabla2[[#This Row],[Units Sold]]/Cálculos!$C$11</f>
        <v>2.319613725820044E-4</v>
      </c>
      <c r="M3731" s="6">
        <f>Tabla2[[#This Row],[Total Sales]]-Tabla2[[#This Row],[Operating Profit]]</f>
        <v>261625</v>
      </c>
      <c r="N3731" s="6">
        <v>112125</v>
      </c>
      <c r="O3731" s="46">
        <f>Tabla2[[#This Row],[Operating Profit]]/Tabla2[[#This Row],[Total Sales]]</f>
        <v>0.3</v>
      </c>
      <c r="P3731" s="1" t="s">
        <v>17</v>
      </c>
    </row>
    <row r="3732" spans="1:16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3" t="str">
        <f>IFERROR(LEFT(Tabla2[[#This Row],[Product]],FIND(" ",Tabla2[[#This Row],[Product]])-3),Tabla2[[#This Row],[Product]])</f>
        <v>Men</v>
      </c>
      <c r="I3732" s="6">
        <v>55.000000000000007</v>
      </c>
      <c r="J3732" s="4">
        <v>3750</v>
      </c>
      <c r="K3732" s="6">
        <f>Tabla2[[#This Row],[Price per Unit]]*Tabla2[[#This Row],[Units Sold]]</f>
        <v>206250.00000000003</v>
      </c>
      <c r="L3732" s="52">
        <f>Tabla2[[#This Row],[Units Sold]]/Cálculos!$C$11</f>
        <v>1.5127915603174201E-4</v>
      </c>
      <c r="M3732" s="6">
        <f>Tabla2[[#This Row],[Total Sales]]-Tabla2[[#This Row],[Operating Profit]]</f>
        <v>144375.00000000003</v>
      </c>
      <c r="N3732" s="6">
        <v>61875.000000000007</v>
      </c>
      <c r="O3732" s="46">
        <f>Tabla2[[#This Row],[Operating Profit]]/Tabla2[[#This Row],[Total Sales]]</f>
        <v>0.3</v>
      </c>
      <c r="P3732" s="1" t="s">
        <v>17</v>
      </c>
    </row>
    <row r="3733" spans="1:16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3" t="str">
        <f>IFERROR(LEFT(Tabla2[[#This Row],[Product]],FIND(" ",Tabla2[[#This Row],[Product]])-3),Tabla2[[#This Row],[Product]])</f>
        <v>Women</v>
      </c>
      <c r="I3733" s="6">
        <v>55.000000000000007</v>
      </c>
      <c r="J3733" s="4">
        <v>3500</v>
      </c>
      <c r="K3733" s="6">
        <f>Tabla2[[#This Row],[Price per Unit]]*Tabla2[[#This Row],[Units Sold]]</f>
        <v>192500.00000000003</v>
      </c>
      <c r="L3733" s="52">
        <f>Tabla2[[#This Row],[Units Sold]]/Cálculos!$C$11</f>
        <v>1.4119387896295921E-4</v>
      </c>
      <c r="M3733" s="6">
        <f>Tabla2[[#This Row],[Total Sales]]-Tabla2[[#This Row],[Operating Profit]]</f>
        <v>144375.00000000003</v>
      </c>
      <c r="N3733" s="6">
        <v>48125.000000000007</v>
      </c>
      <c r="O3733" s="46">
        <f>Tabla2[[#This Row],[Operating Profit]]/Tabla2[[#This Row],[Total Sales]]</f>
        <v>0.25</v>
      </c>
      <c r="P3733" s="1" t="s">
        <v>17</v>
      </c>
    </row>
    <row r="3734" spans="1:16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3" t="str">
        <f>IFERROR(LEFT(Tabla2[[#This Row],[Product]],FIND(" ",Tabla2[[#This Row],[Product]])-3),Tabla2[[#This Row],[Product]])</f>
        <v>Women</v>
      </c>
      <c r="I3734" s="6">
        <v>55.000000000000007</v>
      </c>
      <c r="J3734" s="4">
        <v>3000</v>
      </c>
      <c r="K3734" s="6">
        <f>Tabla2[[#This Row],[Price per Unit]]*Tabla2[[#This Row],[Units Sold]]</f>
        <v>165000.00000000003</v>
      </c>
      <c r="L3734" s="52">
        <f>Tabla2[[#This Row],[Units Sold]]/Cálculos!$C$11</f>
        <v>1.210233248253936E-4</v>
      </c>
      <c r="M3734" s="6">
        <f>Tabla2[[#This Row],[Total Sales]]-Tabla2[[#This Row],[Operating Profit]]</f>
        <v>123750.00000000003</v>
      </c>
      <c r="N3734" s="6">
        <v>41250.000000000007</v>
      </c>
      <c r="O3734" s="46">
        <f>Tabla2[[#This Row],[Operating Profit]]/Tabla2[[#This Row],[Total Sales]]</f>
        <v>0.25</v>
      </c>
      <c r="P3734" s="1" t="s">
        <v>17</v>
      </c>
    </row>
    <row r="3735" spans="1:16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3" t="str">
        <f>IFERROR(LEFT(Tabla2[[#This Row],[Product]],FIND(" ",Tabla2[[#This Row],[Product]])-3),Tabla2[[#This Row],[Product]])</f>
        <v>Men</v>
      </c>
      <c r="I3735" s="6">
        <v>65</v>
      </c>
      <c r="J3735" s="4">
        <v>3000</v>
      </c>
      <c r="K3735" s="6">
        <f>Tabla2[[#This Row],[Price per Unit]]*Tabla2[[#This Row],[Units Sold]]</f>
        <v>195000</v>
      </c>
      <c r="L3735" s="52">
        <f>Tabla2[[#This Row],[Units Sold]]/Cálculos!$C$11</f>
        <v>1.210233248253936E-4</v>
      </c>
      <c r="M3735" s="6">
        <f>Tabla2[[#This Row],[Total Sales]]-Tabla2[[#This Row],[Operating Profit]]</f>
        <v>146250</v>
      </c>
      <c r="N3735" s="6">
        <v>48750</v>
      </c>
      <c r="O3735" s="46">
        <f>Tabla2[[#This Row],[Operating Profit]]/Tabla2[[#This Row],[Total Sales]]</f>
        <v>0.25</v>
      </c>
      <c r="P3735" s="1" t="s">
        <v>17</v>
      </c>
    </row>
    <row r="3736" spans="1:16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3" t="str">
        <f>IFERROR(LEFT(Tabla2[[#This Row],[Product]],FIND(" ",Tabla2[[#This Row],[Product]])-3),Tabla2[[#This Row],[Product]])</f>
        <v>Women</v>
      </c>
      <c r="I3736" s="6">
        <v>70</v>
      </c>
      <c r="J3736" s="4">
        <v>4000</v>
      </c>
      <c r="K3736" s="6">
        <f>Tabla2[[#This Row],[Price per Unit]]*Tabla2[[#This Row],[Units Sold]]</f>
        <v>280000</v>
      </c>
      <c r="L3736" s="52">
        <f>Tabla2[[#This Row],[Units Sold]]/Cálculos!$C$11</f>
        <v>1.6136443310052479E-4</v>
      </c>
      <c r="M3736" s="6">
        <f>Tabla2[[#This Row],[Total Sales]]-Tabla2[[#This Row],[Operating Profit]]</f>
        <v>196000</v>
      </c>
      <c r="N3736" s="6">
        <v>84000</v>
      </c>
      <c r="O3736" s="46">
        <f>Tabla2[[#This Row],[Operating Profit]]/Tabla2[[#This Row],[Total Sales]]</f>
        <v>0.3</v>
      </c>
      <c r="P3736" s="1" t="s">
        <v>17</v>
      </c>
    </row>
    <row r="3737" spans="1:16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3" t="str">
        <f>IFERROR(LEFT(Tabla2[[#This Row],[Product]],FIND(" ",Tabla2[[#This Row],[Product]])-3),Tabla2[[#This Row],[Product]])</f>
        <v>Men</v>
      </c>
      <c r="I3737" s="6">
        <v>45</v>
      </c>
      <c r="J3737" s="4">
        <v>5250</v>
      </c>
      <c r="K3737" s="6">
        <f>Tabla2[[#This Row],[Price per Unit]]*Tabla2[[#This Row],[Units Sold]]</f>
        <v>236250</v>
      </c>
      <c r="L3737" s="52">
        <f>Tabla2[[#This Row],[Units Sold]]/Cálculos!$C$11</f>
        <v>2.117908184444388E-4</v>
      </c>
      <c r="M3737" s="6">
        <f>Tabla2[[#This Row],[Total Sales]]-Tabla2[[#This Row],[Operating Profit]]</f>
        <v>129937.5</v>
      </c>
      <c r="N3737" s="6">
        <v>106312.5</v>
      </c>
      <c r="O3737" s="46">
        <f>Tabla2[[#This Row],[Operating Profit]]/Tabla2[[#This Row],[Total Sales]]</f>
        <v>0.45</v>
      </c>
      <c r="P3737" s="1" t="s">
        <v>17</v>
      </c>
    </row>
    <row r="3738" spans="1:16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3" t="str">
        <f>IFERROR(LEFT(Tabla2[[#This Row],[Product]],FIND(" ",Tabla2[[#This Row],[Product]])-3),Tabla2[[#This Row],[Product]])</f>
        <v>Men</v>
      </c>
      <c r="I3738" s="6">
        <v>45</v>
      </c>
      <c r="J3738" s="4">
        <v>3250</v>
      </c>
      <c r="K3738" s="6">
        <f>Tabla2[[#This Row],[Price per Unit]]*Tabla2[[#This Row],[Units Sold]]</f>
        <v>146250</v>
      </c>
      <c r="L3738" s="52">
        <f>Tabla2[[#This Row],[Units Sold]]/Cálculos!$C$11</f>
        <v>1.3110860189417641E-4</v>
      </c>
      <c r="M3738" s="6">
        <f>Tabla2[[#This Row],[Total Sales]]-Tabla2[[#This Row],[Operating Profit]]</f>
        <v>80437.5</v>
      </c>
      <c r="N3738" s="6">
        <v>65812.5</v>
      </c>
      <c r="O3738" s="46">
        <f>Tabla2[[#This Row],[Operating Profit]]/Tabla2[[#This Row],[Total Sales]]</f>
        <v>0.45</v>
      </c>
      <c r="P3738" s="1" t="s">
        <v>17</v>
      </c>
    </row>
    <row r="3739" spans="1:16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3" t="str">
        <f>IFERROR(LEFT(Tabla2[[#This Row],[Product]],FIND(" ",Tabla2[[#This Row],[Product]])-3),Tabla2[[#This Row],[Product]])</f>
        <v>Women</v>
      </c>
      <c r="I3739" s="6">
        <v>35</v>
      </c>
      <c r="J3739" s="4">
        <v>3250</v>
      </c>
      <c r="K3739" s="6">
        <f>Tabla2[[#This Row],[Price per Unit]]*Tabla2[[#This Row],[Units Sold]]</f>
        <v>113750</v>
      </c>
      <c r="L3739" s="52">
        <f>Tabla2[[#This Row],[Units Sold]]/Cálculos!$C$11</f>
        <v>1.3110860189417641E-4</v>
      </c>
      <c r="M3739" s="6">
        <f>Tabla2[[#This Row],[Total Sales]]-Tabla2[[#This Row],[Operating Profit]]</f>
        <v>73937.5</v>
      </c>
      <c r="N3739" s="6">
        <v>39812.5</v>
      </c>
      <c r="O3739" s="46">
        <f>Tabla2[[#This Row],[Operating Profit]]/Tabla2[[#This Row],[Total Sales]]</f>
        <v>0.35</v>
      </c>
      <c r="P3739" s="1" t="s">
        <v>17</v>
      </c>
    </row>
    <row r="3740" spans="1:16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3" t="str">
        <f>IFERROR(LEFT(Tabla2[[#This Row],[Product]],FIND(" ",Tabla2[[#This Row],[Product]])-3),Tabla2[[#This Row],[Product]])</f>
        <v>Women</v>
      </c>
      <c r="I3740" s="6">
        <v>40</v>
      </c>
      <c r="J3740" s="4">
        <v>1750</v>
      </c>
      <c r="K3740" s="6">
        <f>Tabla2[[#This Row],[Price per Unit]]*Tabla2[[#This Row],[Units Sold]]</f>
        <v>70000</v>
      </c>
      <c r="L3740" s="52">
        <f>Tabla2[[#This Row],[Units Sold]]/Cálculos!$C$11</f>
        <v>7.0596939481479604E-5</v>
      </c>
      <c r="M3740" s="6">
        <f>Tabla2[[#This Row],[Total Sales]]-Tabla2[[#This Row],[Operating Profit]]</f>
        <v>45500</v>
      </c>
      <c r="N3740" s="6">
        <v>24500</v>
      </c>
      <c r="O3740" s="46">
        <f>Tabla2[[#This Row],[Operating Profit]]/Tabla2[[#This Row],[Total Sales]]</f>
        <v>0.35</v>
      </c>
      <c r="P3740" s="1" t="s">
        <v>17</v>
      </c>
    </row>
    <row r="3741" spans="1:16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3" t="str">
        <f>IFERROR(LEFT(Tabla2[[#This Row],[Product]],FIND(" ",Tabla2[[#This Row],[Product]])-3),Tabla2[[#This Row],[Product]])</f>
        <v>Men</v>
      </c>
      <c r="I3741" s="6">
        <v>55.000000000000007</v>
      </c>
      <c r="J3741" s="4">
        <v>2250</v>
      </c>
      <c r="K3741" s="6">
        <f>Tabla2[[#This Row],[Price per Unit]]*Tabla2[[#This Row],[Units Sold]]</f>
        <v>123750.00000000001</v>
      </c>
      <c r="L3741" s="52">
        <f>Tabla2[[#This Row],[Units Sold]]/Cálculos!$C$11</f>
        <v>9.0767493619045195E-5</v>
      </c>
      <c r="M3741" s="6">
        <f>Tabla2[[#This Row],[Total Sales]]-Tabla2[[#This Row],[Operating Profit]]</f>
        <v>80437.500000000015</v>
      </c>
      <c r="N3741" s="6">
        <v>43312.5</v>
      </c>
      <c r="O3741" s="46">
        <f>Tabla2[[#This Row],[Operating Profit]]/Tabla2[[#This Row],[Total Sales]]</f>
        <v>0.35</v>
      </c>
      <c r="P3741" s="1" t="s">
        <v>17</v>
      </c>
    </row>
    <row r="3742" spans="1:16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3" t="str">
        <f>IFERROR(LEFT(Tabla2[[#This Row],[Product]],FIND(" ",Tabla2[[#This Row],[Product]])-3),Tabla2[[#This Row],[Product]])</f>
        <v>Women</v>
      </c>
      <c r="I3742" s="6">
        <v>45</v>
      </c>
      <c r="J3742" s="4">
        <v>3250</v>
      </c>
      <c r="K3742" s="6">
        <f>Tabla2[[#This Row],[Price per Unit]]*Tabla2[[#This Row],[Units Sold]]</f>
        <v>146250</v>
      </c>
      <c r="L3742" s="52">
        <f>Tabla2[[#This Row],[Units Sold]]/Cálculos!$C$11</f>
        <v>1.3110860189417641E-4</v>
      </c>
      <c r="M3742" s="6">
        <f>Tabla2[[#This Row],[Total Sales]]-Tabla2[[#This Row],[Operating Profit]]</f>
        <v>87750</v>
      </c>
      <c r="N3742" s="6">
        <v>58499.999999999993</v>
      </c>
      <c r="O3742" s="46">
        <f>Tabla2[[#This Row],[Operating Profit]]/Tabla2[[#This Row],[Total Sales]]</f>
        <v>0.39999999999999997</v>
      </c>
      <c r="P3742" s="1" t="s">
        <v>17</v>
      </c>
    </row>
    <row r="3743" spans="1:16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3" t="str">
        <f>IFERROR(LEFT(Tabla2[[#This Row],[Product]],FIND(" ",Tabla2[[#This Row],[Product]])-3),Tabla2[[#This Row],[Product]])</f>
        <v>Men</v>
      </c>
      <c r="I3743" s="6">
        <v>45</v>
      </c>
      <c r="J3743" s="4">
        <v>5750</v>
      </c>
      <c r="K3743" s="6">
        <f>Tabla2[[#This Row],[Price per Unit]]*Tabla2[[#This Row],[Units Sold]]</f>
        <v>258750</v>
      </c>
      <c r="L3743" s="52">
        <f>Tabla2[[#This Row],[Units Sold]]/Cálculos!$C$11</f>
        <v>2.319613725820044E-4</v>
      </c>
      <c r="M3743" s="6">
        <f>Tabla2[[#This Row],[Total Sales]]-Tabla2[[#This Row],[Operating Profit]]</f>
        <v>142312.5</v>
      </c>
      <c r="N3743" s="6">
        <v>116437.5</v>
      </c>
      <c r="O3743" s="46">
        <f>Tabla2[[#This Row],[Operating Profit]]/Tabla2[[#This Row],[Total Sales]]</f>
        <v>0.45</v>
      </c>
      <c r="P3743" s="1" t="s">
        <v>17</v>
      </c>
    </row>
    <row r="3744" spans="1:16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3" t="str">
        <f>IFERROR(LEFT(Tabla2[[#This Row],[Product]],FIND(" ",Tabla2[[#This Row],[Product]])-3),Tabla2[[#This Row],[Product]])</f>
        <v>Men</v>
      </c>
      <c r="I3744" s="6">
        <v>45</v>
      </c>
      <c r="J3744" s="4">
        <v>2250</v>
      </c>
      <c r="K3744" s="6">
        <f>Tabla2[[#This Row],[Price per Unit]]*Tabla2[[#This Row],[Units Sold]]</f>
        <v>101250</v>
      </c>
      <c r="L3744" s="52">
        <f>Tabla2[[#This Row],[Units Sold]]/Cálculos!$C$11</f>
        <v>9.0767493619045195E-5</v>
      </c>
      <c r="M3744" s="6">
        <f>Tabla2[[#This Row],[Total Sales]]-Tabla2[[#This Row],[Operating Profit]]</f>
        <v>55687.5</v>
      </c>
      <c r="N3744" s="6">
        <v>45562.5</v>
      </c>
      <c r="O3744" s="46">
        <f>Tabla2[[#This Row],[Operating Profit]]/Tabla2[[#This Row],[Total Sales]]</f>
        <v>0.45</v>
      </c>
      <c r="P3744" s="1" t="s">
        <v>17</v>
      </c>
    </row>
    <row r="3745" spans="1:16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3" t="str">
        <f>IFERROR(LEFT(Tabla2[[#This Row],[Product]],FIND(" ",Tabla2[[#This Row],[Product]])-3),Tabla2[[#This Row],[Product]])</f>
        <v>Women</v>
      </c>
      <c r="I3745" s="6">
        <v>35</v>
      </c>
      <c r="J3745" s="4">
        <v>2750</v>
      </c>
      <c r="K3745" s="6">
        <f>Tabla2[[#This Row],[Price per Unit]]*Tabla2[[#This Row],[Units Sold]]</f>
        <v>96250</v>
      </c>
      <c r="L3745" s="52">
        <f>Tabla2[[#This Row],[Units Sold]]/Cálculos!$C$11</f>
        <v>1.109380477566108E-4</v>
      </c>
      <c r="M3745" s="6">
        <f>Tabla2[[#This Row],[Total Sales]]-Tabla2[[#This Row],[Operating Profit]]</f>
        <v>62562.5</v>
      </c>
      <c r="N3745" s="6">
        <v>33687.5</v>
      </c>
      <c r="O3745" s="46">
        <f>Tabla2[[#This Row],[Operating Profit]]/Tabla2[[#This Row],[Total Sales]]</f>
        <v>0.35</v>
      </c>
      <c r="P3745" s="1" t="s">
        <v>17</v>
      </c>
    </row>
    <row r="3746" spans="1:16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3" t="str">
        <f>IFERROR(LEFT(Tabla2[[#This Row],[Product]],FIND(" ",Tabla2[[#This Row],[Product]])-3),Tabla2[[#This Row],[Product]])</f>
        <v>Women</v>
      </c>
      <c r="I3746" s="6">
        <v>40</v>
      </c>
      <c r="J3746" s="4">
        <v>1500</v>
      </c>
      <c r="K3746" s="6">
        <f>Tabla2[[#This Row],[Price per Unit]]*Tabla2[[#This Row],[Units Sold]]</f>
        <v>60000</v>
      </c>
      <c r="L3746" s="52">
        <f>Tabla2[[#This Row],[Units Sold]]/Cálculos!$C$11</f>
        <v>6.0511662412696801E-5</v>
      </c>
      <c r="M3746" s="6">
        <f>Tabla2[[#This Row],[Total Sales]]-Tabla2[[#This Row],[Operating Profit]]</f>
        <v>39000</v>
      </c>
      <c r="N3746" s="6">
        <v>21000</v>
      </c>
      <c r="O3746" s="46">
        <f>Tabla2[[#This Row],[Operating Profit]]/Tabla2[[#This Row],[Total Sales]]</f>
        <v>0.35</v>
      </c>
      <c r="P3746" s="1" t="s">
        <v>17</v>
      </c>
    </row>
    <row r="3747" spans="1:16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3" t="str">
        <f>IFERROR(LEFT(Tabla2[[#This Row],[Product]],FIND(" ",Tabla2[[#This Row],[Product]])-3),Tabla2[[#This Row],[Product]])</f>
        <v>Men</v>
      </c>
      <c r="I3747" s="6">
        <v>55.000000000000007</v>
      </c>
      <c r="J3747" s="4">
        <v>2250</v>
      </c>
      <c r="K3747" s="6">
        <f>Tabla2[[#This Row],[Price per Unit]]*Tabla2[[#This Row],[Units Sold]]</f>
        <v>123750.00000000001</v>
      </c>
      <c r="L3747" s="52">
        <f>Tabla2[[#This Row],[Units Sold]]/Cálculos!$C$11</f>
        <v>9.0767493619045195E-5</v>
      </c>
      <c r="M3747" s="6">
        <f>Tabla2[[#This Row],[Total Sales]]-Tabla2[[#This Row],[Operating Profit]]</f>
        <v>80437.500000000015</v>
      </c>
      <c r="N3747" s="6">
        <v>43312.5</v>
      </c>
      <c r="O3747" s="46">
        <f>Tabla2[[#This Row],[Operating Profit]]/Tabla2[[#This Row],[Total Sales]]</f>
        <v>0.35</v>
      </c>
      <c r="P3747" s="1" t="s">
        <v>17</v>
      </c>
    </row>
    <row r="3748" spans="1:16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3" t="str">
        <f>IFERROR(LEFT(Tabla2[[#This Row],[Product]],FIND(" ",Tabla2[[#This Row],[Product]])-3),Tabla2[[#This Row],[Product]])</f>
        <v>Women</v>
      </c>
      <c r="I3748" s="6">
        <v>45</v>
      </c>
      <c r="J3748" s="4">
        <v>3250</v>
      </c>
      <c r="K3748" s="6">
        <f>Tabla2[[#This Row],[Price per Unit]]*Tabla2[[#This Row],[Units Sold]]</f>
        <v>146250</v>
      </c>
      <c r="L3748" s="52">
        <f>Tabla2[[#This Row],[Units Sold]]/Cálculos!$C$11</f>
        <v>1.3110860189417641E-4</v>
      </c>
      <c r="M3748" s="6">
        <f>Tabla2[[#This Row],[Total Sales]]-Tabla2[[#This Row],[Operating Profit]]</f>
        <v>87750</v>
      </c>
      <c r="N3748" s="6">
        <v>58499.999999999993</v>
      </c>
      <c r="O3748" s="46">
        <f>Tabla2[[#This Row],[Operating Profit]]/Tabla2[[#This Row],[Total Sales]]</f>
        <v>0.39999999999999997</v>
      </c>
      <c r="P3748" s="1" t="s">
        <v>17</v>
      </c>
    </row>
    <row r="3749" spans="1:16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3" t="str">
        <f>IFERROR(LEFT(Tabla2[[#This Row],[Product]],FIND(" ",Tabla2[[#This Row],[Product]])-3),Tabla2[[#This Row],[Product]])</f>
        <v>Men</v>
      </c>
      <c r="I3749" s="6">
        <v>45</v>
      </c>
      <c r="J3749" s="4">
        <v>5450</v>
      </c>
      <c r="K3749" s="6">
        <f>Tabla2[[#This Row],[Price per Unit]]*Tabla2[[#This Row],[Units Sold]]</f>
        <v>245250</v>
      </c>
      <c r="L3749" s="52">
        <f>Tabla2[[#This Row],[Units Sold]]/Cálculos!$C$11</f>
        <v>2.1985904009946505E-4</v>
      </c>
      <c r="M3749" s="6">
        <f>Tabla2[[#This Row],[Total Sales]]-Tabla2[[#This Row],[Operating Profit]]</f>
        <v>134887.5</v>
      </c>
      <c r="N3749" s="6">
        <v>110362.5</v>
      </c>
      <c r="O3749" s="46">
        <f>Tabla2[[#This Row],[Operating Profit]]/Tabla2[[#This Row],[Total Sales]]</f>
        <v>0.45</v>
      </c>
      <c r="P3749" s="1" t="s">
        <v>17</v>
      </c>
    </row>
    <row r="3750" spans="1:16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3" t="str">
        <f>IFERROR(LEFT(Tabla2[[#This Row],[Product]],FIND(" ",Tabla2[[#This Row],[Product]])-3),Tabla2[[#This Row],[Product]])</f>
        <v>Men</v>
      </c>
      <c r="I3750" s="6">
        <v>45</v>
      </c>
      <c r="J3750" s="4">
        <v>2500</v>
      </c>
      <c r="K3750" s="6">
        <f>Tabla2[[#This Row],[Price per Unit]]*Tabla2[[#This Row],[Units Sold]]</f>
        <v>112500</v>
      </c>
      <c r="L3750" s="52">
        <f>Tabla2[[#This Row],[Units Sold]]/Cálculos!$C$11</f>
        <v>1.00852770687828E-4</v>
      </c>
      <c r="M3750" s="6">
        <f>Tabla2[[#This Row],[Total Sales]]-Tabla2[[#This Row],[Operating Profit]]</f>
        <v>61875</v>
      </c>
      <c r="N3750" s="6">
        <v>50625</v>
      </c>
      <c r="O3750" s="46">
        <f>Tabla2[[#This Row],[Operating Profit]]/Tabla2[[#This Row],[Total Sales]]</f>
        <v>0.45</v>
      </c>
      <c r="P3750" s="1" t="s">
        <v>17</v>
      </c>
    </row>
    <row r="3751" spans="1:16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3" t="str">
        <f>IFERROR(LEFT(Tabla2[[#This Row],[Product]],FIND(" ",Tabla2[[#This Row],[Product]])-3),Tabla2[[#This Row],[Product]])</f>
        <v>Women</v>
      </c>
      <c r="I3751" s="6">
        <v>35</v>
      </c>
      <c r="J3751" s="4">
        <v>2750</v>
      </c>
      <c r="K3751" s="6">
        <f>Tabla2[[#This Row],[Price per Unit]]*Tabla2[[#This Row],[Units Sold]]</f>
        <v>96250</v>
      </c>
      <c r="L3751" s="52">
        <f>Tabla2[[#This Row],[Units Sold]]/Cálculos!$C$11</f>
        <v>1.109380477566108E-4</v>
      </c>
      <c r="M3751" s="6">
        <f>Tabla2[[#This Row],[Total Sales]]-Tabla2[[#This Row],[Operating Profit]]</f>
        <v>62562.5</v>
      </c>
      <c r="N3751" s="6">
        <v>33687.5</v>
      </c>
      <c r="O3751" s="46">
        <f>Tabla2[[#This Row],[Operating Profit]]/Tabla2[[#This Row],[Total Sales]]</f>
        <v>0.35</v>
      </c>
      <c r="P3751" s="1" t="s">
        <v>17</v>
      </c>
    </row>
    <row r="3752" spans="1:16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3" t="str">
        <f>IFERROR(LEFT(Tabla2[[#This Row],[Product]],FIND(" ",Tabla2[[#This Row],[Product]])-3),Tabla2[[#This Row],[Product]])</f>
        <v>Women</v>
      </c>
      <c r="I3752" s="6">
        <v>40</v>
      </c>
      <c r="J3752" s="4">
        <v>1250</v>
      </c>
      <c r="K3752" s="6">
        <f>Tabla2[[#This Row],[Price per Unit]]*Tabla2[[#This Row],[Units Sold]]</f>
        <v>50000</v>
      </c>
      <c r="L3752" s="52">
        <f>Tabla2[[#This Row],[Units Sold]]/Cálculos!$C$11</f>
        <v>5.0426385343913999E-5</v>
      </c>
      <c r="M3752" s="6">
        <f>Tabla2[[#This Row],[Total Sales]]-Tabla2[[#This Row],[Operating Profit]]</f>
        <v>32500</v>
      </c>
      <c r="N3752" s="6">
        <v>17500</v>
      </c>
      <c r="O3752" s="46">
        <f>Tabla2[[#This Row],[Operating Profit]]/Tabla2[[#This Row],[Total Sales]]</f>
        <v>0.35</v>
      </c>
      <c r="P3752" s="1" t="s">
        <v>17</v>
      </c>
    </row>
    <row r="3753" spans="1:16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3" t="str">
        <f>IFERROR(LEFT(Tabla2[[#This Row],[Product]],FIND(" ",Tabla2[[#This Row],[Product]])-3),Tabla2[[#This Row],[Product]])</f>
        <v>Men</v>
      </c>
      <c r="I3753" s="6">
        <v>55.000000000000007</v>
      </c>
      <c r="J3753" s="4">
        <v>1750</v>
      </c>
      <c r="K3753" s="6">
        <f>Tabla2[[#This Row],[Price per Unit]]*Tabla2[[#This Row],[Units Sold]]</f>
        <v>96250.000000000015</v>
      </c>
      <c r="L3753" s="52">
        <f>Tabla2[[#This Row],[Units Sold]]/Cálculos!$C$11</f>
        <v>7.0596939481479604E-5</v>
      </c>
      <c r="M3753" s="6">
        <f>Tabla2[[#This Row],[Total Sales]]-Tabla2[[#This Row],[Operating Profit]]</f>
        <v>62562.500000000015</v>
      </c>
      <c r="N3753" s="6">
        <v>33687.5</v>
      </c>
      <c r="O3753" s="46">
        <f>Tabla2[[#This Row],[Operating Profit]]/Tabla2[[#This Row],[Total Sales]]</f>
        <v>0.34999999999999992</v>
      </c>
      <c r="P3753" s="1" t="s">
        <v>17</v>
      </c>
    </row>
    <row r="3754" spans="1:16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3" t="str">
        <f>IFERROR(LEFT(Tabla2[[#This Row],[Product]],FIND(" ",Tabla2[[#This Row],[Product]])-3),Tabla2[[#This Row],[Product]])</f>
        <v>Women</v>
      </c>
      <c r="I3754" s="6">
        <v>45</v>
      </c>
      <c r="J3754" s="4">
        <v>2750</v>
      </c>
      <c r="K3754" s="6">
        <f>Tabla2[[#This Row],[Price per Unit]]*Tabla2[[#This Row],[Units Sold]]</f>
        <v>123750</v>
      </c>
      <c r="L3754" s="52">
        <f>Tabla2[[#This Row],[Units Sold]]/Cálculos!$C$11</f>
        <v>1.109380477566108E-4</v>
      </c>
      <c r="M3754" s="6">
        <f>Tabla2[[#This Row],[Total Sales]]-Tabla2[[#This Row],[Operating Profit]]</f>
        <v>74250</v>
      </c>
      <c r="N3754" s="6">
        <v>49499.999999999993</v>
      </c>
      <c r="O3754" s="46">
        <f>Tabla2[[#This Row],[Operating Profit]]/Tabla2[[#This Row],[Total Sales]]</f>
        <v>0.39999999999999997</v>
      </c>
      <c r="P3754" s="1" t="s">
        <v>17</v>
      </c>
    </row>
    <row r="3755" spans="1:16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3" t="str">
        <f>IFERROR(LEFT(Tabla2[[#This Row],[Product]],FIND(" ",Tabla2[[#This Row],[Product]])-3),Tabla2[[#This Row],[Product]])</f>
        <v>Men</v>
      </c>
      <c r="I3755" s="6">
        <v>45</v>
      </c>
      <c r="J3755" s="4">
        <v>5250</v>
      </c>
      <c r="K3755" s="6">
        <f>Tabla2[[#This Row],[Price per Unit]]*Tabla2[[#This Row],[Units Sold]]</f>
        <v>236250</v>
      </c>
      <c r="L3755" s="52">
        <f>Tabla2[[#This Row],[Units Sold]]/Cálculos!$C$11</f>
        <v>2.117908184444388E-4</v>
      </c>
      <c r="M3755" s="6">
        <f>Tabla2[[#This Row],[Total Sales]]-Tabla2[[#This Row],[Operating Profit]]</f>
        <v>129937.5</v>
      </c>
      <c r="N3755" s="6">
        <v>106312.5</v>
      </c>
      <c r="O3755" s="46">
        <f>Tabla2[[#This Row],[Operating Profit]]/Tabla2[[#This Row],[Total Sales]]</f>
        <v>0.45</v>
      </c>
      <c r="P3755" s="1" t="s">
        <v>17</v>
      </c>
    </row>
    <row r="3756" spans="1:16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3" t="str">
        <f>IFERROR(LEFT(Tabla2[[#This Row],[Product]],FIND(" ",Tabla2[[#This Row],[Product]])-3),Tabla2[[#This Row],[Product]])</f>
        <v>Men</v>
      </c>
      <c r="I3756" s="6">
        <v>45</v>
      </c>
      <c r="J3756" s="4">
        <v>2250</v>
      </c>
      <c r="K3756" s="6">
        <f>Tabla2[[#This Row],[Price per Unit]]*Tabla2[[#This Row],[Units Sold]]</f>
        <v>101250</v>
      </c>
      <c r="L3756" s="52">
        <f>Tabla2[[#This Row],[Units Sold]]/Cálculos!$C$11</f>
        <v>9.0767493619045195E-5</v>
      </c>
      <c r="M3756" s="6">
        <f>Tabla2[[#This Row],[Total Sales]]-Tabla2[[#This Row],[Operating Profit]]</f>
        <v>55687.5</v>
      </c>
      <c r="N3756" s="6">
        <v>45562.5</v>
      </c>
      <c r="O3756" s="46">
        <f>Tabla2[[#This Row],[Operating Profit]]/Tabla2[[#This Row],[Total Sales]]</f>
        <v>0.45</v>
      </c>
      <c r="P3756" s="1" t="s">
        <v>17</v>
      </c>
    </row>
    <row r="3757" spans="1:16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3" t="str">
        <f>IFERROR(LEFT(Tabla2[[#This Row],[Product]],FIND(" ",Tabla2[[#This Row],[Product]])-3),Tabla2[[#This Row],[Product]])</f>
        <v>Women</v>
      </c>
      <c r="I3757" s="6">
        <v>35</v>
      </c>
      <c r="J3757" s="4">
        <v>2250</v>
      </c>
      <c r="K3757" s="6">
        <f>Tabla2[[#This Row],[Price per Unit]]*Tabla2[[#This Row],[Units Sold]]</f>
        <v>78750</v>
      </c>
      <c r="L3757" s="52">
        <f>Tabla2[[#This Row],[Units Sold]]/Cálculos!$C$11</f>
        <v>9.0767493619045195E-5</v>
      </c>
      <c r="M3757" s="6">
        <f>Tabla2[[#This Row],[Total Sales]]-Tabla2[[#This Row],[Operating Profit]]</f>
        <v>51187.5</v>
      </c>
      <c r="N3757" s="6">
        <v>27562.5</v>
      </c>
      <c r="O3757" s="46">
        <f>Tabla2[[#This Row],[Operating Profit]]/Tabla2[[#This Row],[Total Sales]]</f>
        <v>0.35</v>
      </c>
      <c r="P3757" s="1" t="s">
        <v>17</v>
      </c>
    </row>
    <row r="3758" spans="1:16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3" t="str">
        <f>IFERROR(LEFT(Tabla2[[#This Row],[Product]],FIND(" ",Tabla2[[#This Row],[Product]])-3),Tabla2[[#This Row],[Product]])</f>
        <v>Women</v>
      </c>
      <c r="I3758" s="6">
        <v>40</v>
      </c>
      <c r="J3758" s="4">
        <v>1500</v>
      </c>
      <c r="K3758" s="6">
        <f>Tabla2[[#This Row],[Price per Unit]]*Tabla2[[#This Row],[Units Sold]]</f>
        <v>60000</v>
      </c>
      <c r="L3758" s="52">
        <f>Tabla2[[#This Row],[Units Sold]]/Cálculos!$C$11</f>
        <v>6.0511662412696801E-5</v>
      </c>
      <c r="M3758" s="6">
        <f>Tabla2[[#This Row],[Total Sales]]-Tabla2[[#This Row],[Operating Profit]]</f>
        <v>39000</v>
      </c>
      <c r="N3758" s="6">
        <v>21000</v>
      </c>
      <c r="O3758" s="46">
        <f>Tabla2[[#This Row],[Operating Profit]]/Tabla2[[#This Row],[Total Sales]]</f>
        <v>0.35</v>
      </c>
      <c r="P3758" s="1" t="s">
        <v>17</v>
      </c>
    </row>
    <row r="3759" spans="1:16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3" t="str">
        <f>IFERROR(LEFT(Tabla2[[#This Row],[Product]],FIND(" ",Tabla2[[#This Row],[Product]])-3),Tabla2[[#This Row],[Product]])</f>
        <v>Men</v>
      </c>
      <c r="I3759" s="6">
        <v>55.000000000000007</v>
      </c>
      <c r="J3759" s="4">
        <v>1500</v>
      </c>
      <c r="K3759" s="6">
        <f>Tabla2[[#This Row],[Price per Unit]]*Tabla2[[#This Row],[Units Sold]]</f>
        <v>82500.000000000015</v>
      </c>
      <c r="L3759" s="52">
        <f>Tabla2[[#This Row],[Units Sold]]/Cálculos!$C$11</f>
        <v>6.0511662412696801E-5</v>
      </c>
      <c r="M3759" s="6">
        <f>Tabla2[[#This Row],[Total Sales]]-Tabla2[[#This Row],[Operating Profit]]</f>
        <v>53625.000000000015</v>
      </c>
      <c r="N3759" s="6">
        <v>28875.000000000004</v>
      </c>
      <c r="O3759" s="46">
        <f>Tabla2[[#This Row],[Operating Profit]]/Tabla2[[#This Row],[Total Sales]]</f>
        <v>0.35</v>
      </c>
      <c r="P3759" s="1" t="s">
        <v>17</v>
      </c>
    </row>
    <row r="3760" spans="1:16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3" t="str">
        <f>IFERROR(LEFT(Tabla2[[#This Row],[Product]],FIND(" ",Tabla2[[#This Row],[Product]])-3),Tabla2[[#This Row],[Product]])</f>
        <v>Women</v>
      </c>
      <c r="I3760" s="6">
        <v>45</v>
      </c>
      <c r="J3760" s="4">
        <v>3000</v>
      </c>
      <c r="K3760" s="6">
        <f>Tabla2[[#This Row],[Price per Unit]]*Tabla2[[#This Row],[Units Sold]]</f>
        <v>135000</v>
      </c>
      <c r="L3760" s="52">
        <f>Tabla2[[#This Row],[Units Sold]]/Cálculos!$C$11</f>
        <v>1.210233248253936E-4</v>
      </c>
      <c r="M3760" s="6">
        <f>Tabla2[[#This Row],[Total Sales]]-Tabla2[[#This Row],[Operating Profit]]</f>
        <v>81000</v>
      </c>
      <c r="N3760" s="6">
        <v>53999.999999999993</v>
      </c>
      <c r="O3760" s="46">
        <f>Tabla2[[#This Row],[Operating Profit]]/Tabla2[[#This Row],[Total Sales]]</f>
        <v>0.39999999999999997</v>
      </c>
      <c r="P3760" s="1" t="s">
        <v>17</v>
      </c>
    </row>
    <row r="3761" spans="1:16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3" t="str">
        <f>IFERROR(LEFT(Tabla2[[#This Row],[Product]],FIND(" ",Tabla2[[#This Row],[Product]])-3),Tabla2[[#This Row],[Product]])</f>
        <v>Men</v>
      </c>
      <c r="I3761" s="6">
        <v>60</v>
      </c>
      <c r="J3761" s="4">
        <v>5700</v>
      </c>
      <c r="K3761" s="6">
        <f>Tabla2[[#This Row],[Price per Unit]]*Tabla2[[#This Row],[Units Sold]]</f>
        <v>342000</v>
      </c>
      <c r="L3761" s="52">
        <f>Tabla2[[#This Row],[Units Sold]]/Cálculos!$C$11</f>
        <v>2.2994431716824785E-4</v>
      </c>
      <c r="M3761" s="6">
        <f>Tabla2[[#This Row],[Total Sales]]-Tabla2[[#This Row],[Operating Profit]]</f>
        <v>188100</v>
      </c>
      <c r="N3761" s="6">
        <v>153900</v>
      </c>
      <c r="O3761" s="46">
        <f>Tabla2[[#This Row],[Operating Profit]]/Tabla2[[#This Row],[Total Sales]]</f>
        <v>0.45</v>
      </c>
      <c r="P3761" s="1" t="s">
        <v>17</v>
      </c>
    </row>
    <row r="3762" spans="1:16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3" t="str">
        <f>IFERROR(LEFT(Tabla2[[#This Row],[Product]],FIND(" ",Tabla2[[#This Row],[Product]])-3),Tabla2[[#This Row],[Product]])</f>
        <v>Men</v>
      </c>
      <c r="I3762" s="6">
        <v>55.000000000000007</v>
      </c>
      <c r="J3762" s="4">
        <v>2750</v>
      </c>
      <c r="K3762" s="6">
        <f>Tabla2[[#This Row],[Price per Unit]]*Tabla2[[#This Row],[Units Sold]]</f>
        <v>151250.00000000003</v>
      </c>
      <c r="L3762" s="52">
        <f>Tabla2[[#This Row],[Units Sold]]/Cálculos!$C$11</f>
        <v>1.109380477566108E-4</v>
      </c>
      <c r="M3762" s="6">
        <f>Tabla2[[#This Row],[Total Sales]]-Tabla2[[#This Row],[Operating Profit]]</f>
        <v>83187.500000000015</v>
      </c>
      <c r="N3762" s="6">
        <v>68062.500000000015</v>
      </c>
      <c r="O3762" s="46">
        <f>Tabla2[[#This Row],[Operating Profit]]/Tabla2[[#This Row],[Total Sales]]</f>
        <v>0.45</v>
      </c>
      <c r="P3762" s="1" t="s">
        <v>17</v>
      </c>
    </row>
    <row r="3763" spans="1:16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3" t="str">
        <f>IFERROR(LEFT(Tabla2[[#This Row],[Product]],FIND(" ",Tabla2[[#This Row],[Product]])-3),Tabla2[[#This Row],[Product]])</f>
        <v>Women</v>
      </c>
      <c r="I3763" s="6">
        <v>50</v>
      </c>
      <c r="J3763" s="4">
        <v>3000</v>
      </c>
      <c r="K3763" s="6">
        <f>Tabla2[[#This Row],[Price per Unit]]*Tabla2[[#This Row],[Units Sold]]</f>
        <v>150000</v>
      </c>
      <c r="L3763" s="52">
        <f>Tabla2[[#This Row],[Units Sold]]/Cálculos!$C$11</f>
        <v>1.210233248253936E-4</v>
      </c>
      <c r="M3763" s="6">
        <f>Tabla2[[#This Row],[Total Sales]]-Tabla2[[#This Row],[Operating Profit]]</f>
        <v>97500</v>
      </c>
      <c r="N3763" s="6">
        <v>52500</v>
      </c>
      <c r="O3763" s="46">
        <f>Tabla2[[#This Row],[Operating Profit]]/Tabla2[[#This Row],[Total Sales]]</f>
        <v>0.35</v>
      </c>
      <c r="P3763" s="1" t="s">
        <v>17</v>
      </c>
    </row>
    <row r="3764" spans="1:16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3" t="str">
        <f>IFERROR(LEFT(Tabla2[[#This Row],[Product]],FIND(" ",Tabla2[[#This Row],[Product]])-3),Tabla2[[#This Row],[Product]])</f>
        <v>Women</v>
      </c>
      <c r="I3764" s="6">
        <v>50</v>
      </c>
      <c r="J3764" s="4">
        <v>2500</v>
      </c>
      <c r="K3764" s="6">
        <f>Tabla2[[#This Row],[Price per Unit]]*Tabla2[[#This Row],[Units Sold]]</f>
        <v>125000</v>
      </c>
      <c r="L3764" s="52">
        <f>Tabla2[[#This Row],[Units Sold]]/Cálculos!$C$11</f>
        <v>1.00852770687828E-4</v>
      </c>
      <c r="M3764" s="6">
        <f>Tabla2[[#This Row],[Total Sales]]-Tabla2[[#This Row],[Operating Profit]]</f>
        <v>81250</v>
      </c>
      <c r="N3764" s="6">
        <v>43750</v>
      </c>
      <c r="O3764" s="46">
        <f>Tabla2[[#This Row],[Operating Profit]]/Tabla2[[#This Row],[Total Sales]]</f>
        <v>0.35</v>
      </c>
      <c r="P3764" s="1" t="s">
        <v>17</v>
      </c>
    </row>
    <row r="3765" spans="1:16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3" t="str">
        <f>IFERROR(LEFT(Tabla2[[#This Row],[Product]],FIND(" ",Tabla2[[#This Row],[Product]])-3),Tabla2[[#This Row],[Product]])</f>
        <v>Men</v>
      </c>
      <c r="I3765" s="6">
        <v>60</v>
      </c>
      <c r="J3765" s="4">
        <v>2750</v>
      </c>
      <c r="K3765" s="6">
        <f>Tabla2[[#This Row],[Price per Unit]]*Tabla2[[#This Row],[Units Sold]]</f>
        <v>165000</v>
      </c>
      <c r="L3765" s="52">
        <f>Tabla2[[#This Row],[Units Sold]]/Cálculos!$C$11</f>
        <v>1.109380477566108E-4</v>
      </c>
      <c r="M3765" s="6">
        <f>Tabla2[[#This Row],[Total Sales]]-Tabla2[[#This Row],[Operating Profit]]</f>
        <v>107250</v>
      </c>
      <c r="N3765" s="6">
        <v>57749.999999999993</v>
      </c>
      <c r="O3765" s="46">
        <f>Tabla2[[#This Row],[Operating Profit]]/Tabla2[[#This Row],[Total Sales]]</f>
        <v>0.35</v>
      </c>
      <c r="P3765" s="1" t="s">
        <v>17</v>
      </c>
    </row>
    <row r="3766" spans="1:16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3" t="str">
        <f>IFERROR(LEFT(Tabla2[[#This Row],[Product]],FIND(" ",Tabla2[[#This Row],[Product]])-3),Tabla2[[#This Row],[Product]])</f>
        <v>Women</v>
      </c>
      <c r="I3766" s="6">
        <v>65</v>
      </c>
      <c r="J3766" s="4">
        <v>4000</v>
      </c>
      <c r="K3766" s="6">
        <f>Tabla2[[#This Row],[Price per Unit]]*Tabla2[[#This Row],[Units Sold]]</f>
        <v>260000</v>
      </c>
      <c r="L3766" s="52">
        <f>Tabla2[[#This Row],[Units Sold]]/Cálculos!$C$11</f>
        <v>1.6136443310052479E-4</v>
      </c>
      <c r="M3766" s="6">
        <f>Tabla2[[#This Row],[Total Sales]]-Tabla2[[#This Row],[Operating Profit]]</f>
        <v>156000</v>
      </c>
      <c r="N3766" s="6">
        <v>103999.99999999999</v>
      </c>
      <c r="O3766" s="46">
        <f>Tabla2[[#This Row],[Operating Profit]]/Tabla2[[#This Row],[Total Sales]]</f>
        <v>0.39999999999999997</v>
      </c>
      <c r="P3766" s="1" t="s">
        <v>17</v>
      </c>
    </row>
    <row r="3767" spans="1:16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3" t="str">
        <f>IFERROR(LEFT(Tabla2[[#This Row],[Product]],FIND(" ",Tabla2[[#This Row],[Product]])-3),Tabla2[[#This Row],[Product]])</f>
        <v>Men</v>
      </c>
      <c r="I3767" s="6">
        <v>60</v>
      </c>
      <c r="J3767" s="4">
        <v>6500</v>
      </c>
      <c r="K3767" s="6">
        <f>Tabla2[[#This Row],[Price per Unit]]*Tabla2[[#This Row],[Units Sold]]</f>
        <v>390000</v>
      </c>
      <c r="L3767" s="52">
        <f>Tabla2[[#This Row],[Units Sold]]/Cálculos!$C$11</f>
        <v>2.6221720378835281E-4</v>
      </c>
      <c r="M3767" s="6">
        <f>Tabla2[[#This Row],[Total Sales]]-Tabla2[[#This Row],[Operating Profit]]</f>
        <v>214500</v>
      </c>
      <c r="N3767" s="6">
        <v>175500</v>
      </c>
      <c r="O3767" s="46">
        <f>Tabla2[[#This Row],[Operating Profit]]/Tabla2[[#This Row],[Total Sales]]</f>
        <v>0.45</v>
      </c>
      <c r="P3767" s="1" t="s">
        <v>17</v>
      </c>
    </row>
    <row r="3768" spans="1:16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3" t="str">
        <f>IFERROR(LEFT(Tabla2[[#This Row],[Product]],FIND(" ",Tabla2[[#This Row],[Product]])-3),Tabla2[[#This Row],[Product]])</f>
        <v>Men</v>
      </c>
      <c r="I3768" s="6">
        <v>55.000000000000007</v>
      </c>
      <c r="J3768" s="4">
        <v>4000</v>
      </c>
      <c r="K3768" s="6">
        <f>Tabla2[[#This Row],[Price per Unit]]*Tabla2[[#This Row],[Units Sold]]</f>
        <v>220000.00000000003</v>
      </c>
      <c r="L3768" s="52">
        <f>Tabla2[[#This Row],[Units Sold]]/Cálculos!$C$11</f>
        <v>1.6136443310052479E-4</v>
      </c>
      <c r="M3768" s="6">
        <f>Tabla2[[#This Row],[Total Sales]]-Tabla2[[#This Row],[Operating Profit]]</f>
        <v>121000.00000000001</v>
      </c>
      <c r="N3768" s="6">
        <v>99000.000000000015</v>
      </c>
      <c r="O3768" s="46">
        <f>Tabla2[[#This Row],[Operating Profit]]/Tabla2[[#This Row],[Total Sales]]</f>
        <v>0.45</v>
      </c>
      <c r="P3768" s="1" t="s">
        <v>17</v>
      </c>
    </row>
    <row r="3769" spans="1:16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3" t="str">
        <f>IFERROR(LEFT(Tabla2[[#This Row],[Product]],FIND(" ",Tabla2[[#This Row],[Product]])-3),Tabla2[[#This Row],[Product]])</f>
        <v>Women</v>
      </c>
      <c r="I3769" s="6">
        <v>50</v>
      </c>
      <c r="J3769" s="4">
        <v>3250</v>
      </c>
      <c r="K3769" s="6">
        <f>Tabla2[[#This Row],[Price per Unit]]*Tabla2[[#This Row],[Units Sold]]</f>
        <v>162500</v>
      </c>
      <c r="L3769" s="52">
        <f>Tabla2[[#This Row],[Units Sold]]/Cálculos!$C$11</f>
        <v>1.3110860189417641E-4</v>
      </c>
      <c r="M3769" s="6">
        <f>Tabla2[[#This Row],[Total Sales]]-Tabla2[[#This Row],[Operating Profit]]</f>
        <v>105625</v>
      </c>
      <c r="N3769" s="6">
        <v>56875</v>
      </c>
      <c r="O3769" s="46">
        <f>Tabla2[[#This Row],[Operating Profit]]/Tabla2[[#This Row],[Total Sales]]</f>
        <v>0.35</v>
      </c>
      <c r="P3769" s="1" t="s">
        <v>17</v>
      </c>
    </row>
    <row r="3770" spans="1:16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3" t="str">
        <f>IFERROR(LEFT(Tabla2[[#This Row],[Product]],FIND(" ",Tabla2[[#This Row],[Product]])-3),Tabla2[[#This Row],[Product]])</f>
        <v>Women</v>
      </c>
      <c r="I3770" s="6">
        <v>50</v>
      </c>
      <c r="J3770" s="4">
        <v>3000</v>
      </c>
      <c r="K3770" s="6">
        <f>Tabla2[[#This Row],[Price per Unit]]*Tabla2[[#This Row],[Units Sold]]</f>
        <v>150000</v>
      </c>
      <c r="L3770" s="52">
        <f>Tabla2[[#This Row],[Units Sold]]/Cálculos!$C$11</f>
        <v>1.210233248253936E-4</v>
      </c>
      <c r="M3770" s="6">
        <f>Tabla2[[#This Row],[Total Sales]]-Tabla2[[#This Row],[Operating Profit]]</f>
        <v>97500</v>
      </c>
      <c r="N3770" s="6">
        <v>52500</v>
      </c>
      <c r="O3770" s="46">
        <f>Tabla2[[#This Row],[Operating Profit]]/Tabla2[[#This Row],[Total Sales]]</f>
        <v>0.35</v>
      </c>
      <c r="P3770" s="1" t="s">
        <v>17</v>
      </c>
    </row>
    <row r="3771" spans="1:16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3" t="str">
        <f>IFERROR(LEFT(Tabla2[[#This Row],[Product]],FIND(" ",Tabla2[[#This Row],[Product]])-3),Tabla2[[#This Row],[Product]])</f>
        <v>Men</v>
      </c>
      <c r="I3771" s="6">
        <v>60</v>
      </c>
      <c r="J3771" s="4">
        <v>3000</v>
      </c>
      <c r="K3771" s="6">
        <f>Tabla2[[#This Row],[Price per Unit]]*Tabla2[[#This Row],[Units Sold]]</f>
        <v>180000</v>
      </c>
      <c r="L3771" s="52">
        <f>Tabla2[[#This Row],[Units Sold]]/Cálculos!$C$11</f>
        <v>1.210233248253936E-4</v>
      </c>
      <c r="M3771" s="6">
        <f>Tabla2[[#This Row],[Total Sales]]-Tabla2[[#This Row],[Operating Profit]]</f>
        <v>117000</v>
      </c>
      <c r="N3771" s="6">
        <v>62999.999999999993</v>
      </c>
      <c r="O3771" s="46">
        <f>Tabla2[[#This Row],[Operating Profit]]/Tabla2[[#This Row],[Total Sales]]</f>
        <v>0.35</v>
      </c>
      <c r="P3771" s="1" t="s">
        <v>17</v>
      </c>
    </row>
    <row r="3772" spans="1:16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3" t="str">
        <f>IFERROR(LEFT(Tabla2[[#This Row],[Product]],FIND(" ",Tabla2[[#This Row],[Product]])-3),Tabla2[[#This Row],[Product]])</f>
        <v>Women</v>
      </c>
      <c r="I3772" s="6">
        <v>65</v>
      </c>
      <c r="J3772" s="4">
        <v>4500</v>
      </c>
      <c r="K3772" s="6">
        <f>Tabla2[[#This Row],[Price per Unit]]*Tabla2[[#This Row],[Units Sold]]</f>
        <v>292500</v>
      </c>
      <c r="L3772" s="52">
        <f>Tabla2[[#This Row],[Units Sold]]/Cálculos!$C$11</f>
        <v>1.8153498723809039E-4</v>
      </c>
      <c r="M3772" s="6">
        <f>Tabla2[[#This Row],[Total Sales]]-Tabla2[[#This Row],[Operating Profit]]</f>
        <v>175500</v>
      </c>
      <c r="N3772" s="6">
        <v>116999.99999999999</v>
      </c>
      <c r="O3772" s="46">
        <f>Tabla2[[#This Row],[Operating Profit]]/Tabla2[[#This Row],[Total Sales]]</f>
        <v>0.39999999999999997</v>
      </c>
      <c r="P3772" s="1" t="s">
        <v>17</v>
      </c>
    </row>
    <row r="3773" spans="1:16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3" t="str">
        <f>IFERROR(LEFT(Tabla2[[#This Row],[Product]],FIND(" ",Tabla2[[#This Row],[Product]])-3),Tabla2[[#This Row],[Product]])</f>
        <v>Men</v>
      </c>
      <c r="I3773" s="6">
        <v>60</v>
      </c>
      <c r="J3773" s="4">
        <v>6750</v>
      </c>
      <c r="K3773" s="6">
        <f>Tabla2[[#This Row],[Price per Unit]]*Tabla2[[#This Row],[Units Sold]]</f>
        <v>405000</v>
      </c>
      <c r="L3773" s="52">
        <f>Tabla2[[#This Row],[Units Sold]]/Cálculos!$C$11</f>
        <v>2.7230248085713561E-4</v>
      </c>
      <c r="M3773" s="6">
        <f>Tabla2[[#This Row],[Total Sales]]-Tabla2[[#This Row],[Operating Profit]]</f>
        <v>222750</v>
      </c>
      <c r="N3773" s="6">
        <v>182250</v>
      </c>
      <c r="O3773" s="46">
        <f>Tabla2[[#This Row],[Operating Profit]]/Tabla2[[#This Row],[Total Sales]]</f>
        <v>0.45</v>
      </c>
      <c r="P3773" s="1" t="s">
        <v>17</v>
      </c>
    </row>
    <row r="3774" spans="1:16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3" t="str">
        <f>IFERROR(LEFT(Tabla2[[#This Row],[Product]],FIND(" ",Tabla2[[#This Row],[Product]])-3),Tabla2[[#This Row],[Product]])</f>
        <v>Men</v>
      </c>
      <c r="I3774" s="6">
        <v>55.000000000000007</v>
      </c>
      <c r="J3774" s="4">
        <v>4250</v>
      </c>
      <c r="K3774" s="6">
        <f>Tabla2[[#This Row],[Price per Unit]]*Tabla2[[#This Row],[Units Sold]]</f>
        <v>233750.00000000003</v>
      </c>
      <c r="L3774" s="52">
        <f>Tabla2[[#This Row],[Units Sold]]/Cálculos!$C$11</f>
        <v>1.7144971016930759E-4</v>
      </c>
      <c r="M3774" s="6">
        <f>Tabla2[[#This Row],[Total Sales]]-Tabla2[[#This Row],[Operating Profit]]</f>
        <v>128562.50000000001</v>
      </c>
      <c r="N3774" s="6">
        <v>105187.50000000001</v>
      </c>
      <c r="O3774" s="46">
        <f>Tabla2[[#This Row],[Operating Profit]]/Tabla2[[#This Row],[Total Sales]]</f>
        <v>0.45</v>
      </c>
      <c r="P3774" s="1" t="s">
        <v>17</v>
      </c>
    </row>
    <row r="3775" spans="1:16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3" t="str">
        <f>IFERROR(LEFT(Tabla2[[#This Row],[Product]],FIND(" ",Tabla2[[#This Row],[Product]])-3),Tabla2[[#This Row],[Product]])</f>
        <v>Women</v>
      </c>
      <c r="I3775" s="6">
        <v>50</v>
      </c>
      <c r="J3775" s="4">
        <v>3500</v>
      </c>
      <c r="K3775" s="6">
        <f>Tabla2[[#This Row],[Price per Unit]]*Tabla2[[#This Row],[Units Sold]]</f>
        <v>175000</v>
      </c>
      <c r="L3775" s="52">
        <f>Tabla2[[#This Row],[Units Sold]]/Cálculos!$C$11</f>
        <v>1.4119387896295921E-4</v>
      </c>
      <c r="M3775" s="6">
        <f>Tabla2[[#This Row],[Total Sales]]-Tabla2[[#This Row],[Operating Profit]]</f>
        <v>113750</v>
      </c>
      <c r="N3775" s="6">
        <v>61249.999999999993</v>
      </c>
      <c r="O3775" s="46">
        <f>Tabla2[[#This Row],[Operating Profit]]/Tabla2[[#This Row],[Total Sales]]</f>
        <v>0.35</v>
      </c>
      <c r="P3775" s="1" t="s">
        <v>17</v>
      </c>
    </row>
    <row r="3776" spans="1:16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3" t="str">
        <f>IFERROR(LEFT(Tabla2[[#This Row],[Product]],FIND(" ",Tabla2[[#This Row],[Product]])-3),Tabla2[[#This Row],[Product]])</f>
        <v>Women</v>
      </c>
      <c r="I3776" s="6">
        <v>50</v>
      </c>
      <c r="J3776" s="4">
        <v>3000</v>
      </c>
      <c r="K3776" s="6">
        <f>Tabla2[[#This Row],[Price per Unit]]*Tabla2[[#This Row],[Units Sold]]</f>
        <v>150000</v>
      </c>
      <c r="L3776" s="52">
        <f>Tabla2[[#This Row],[Units Sold]]/Cálculos!$C$11</f>
        <v>1.210233248253936E-4</v>
      </c>
      <c r="M3776" s="6">
        <f>Tabla2[[#This Row],[Total Sales]]-Tabla2[[#This Row],[Operating Profit]]</f>
        <v>97500</v>
      </c>
      <c r="N3776" s="6">
        <v>52500</v>
      </c>
      <c r="O3776" s="46">
        <f>Tabla2[[#This Row],[Operating Profit]]/Tabla2[[#This Row],[Total Sales]]</f>
        <v>0.35</v>
      </c>
      <c r="P3776" s="1" t="s">
        <v>17</v>
      </c>
    </row>
    <row r="3777" spans="1:16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3" t="str">
        <f>IFERROR(LEFT(Tabla2[[#This Row],[Product]],FIND(" ",Tabla2[[#This Row],[Product]])-3),Tabla2[[#This Row],[Product]])</f>
        <v>Men</v>
      </c>
      <c r="I3777" s="6">
        <v>60</v>
      </c>
      <c r="J3777" s="4">
        <v>3250</v>
      </c>
      <c r="K3777" s="6">
        <f>Tabla2[[#This Row],[Price per Unit]]*Tabla2[[#This Row],[Units Sold]]</f>
        <v>195000</v>
      </c>
      <c r="L3777" s="52">
        <f>Tabla2[[#This Row],[Units Sold]]/Cálculos!$C$11</f>
        <v>1.3110860189417641E-4</v>
      </c>
      <c r="M3777" s="6">
        <f>Tabla2[[#This Row],[Total Sales]]-Tabla2[[#This Row],[Operating Profit]]</f>
        <v>126750</v>
      </c>
      <c r="N3777" s="6">
        <v>68250</v>
      </c>
      <c r="O3777" s="46">
        <f>Tabla2[[#This Row],[Operating Profit]]/Tabla2[[#This Row],[Total Sales]]</f>
        <v>0.35</v>
      </c>
      <c r="P3777" s="1" t="s">
        <v>17</v>
      </c>
    </row>
    <row r="3778" spans="1:16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3" t="str">
        <f>IFERROR(LEFT(Tabla2[[#This Row],[Product]],FIND(" ",Tabla2[[#This Row],[Product]])-3),Tabla2[[#This Row],[Product]])</f>
        <v>Women</v>
      </c>
      <c r="I3778" s="6">
        <v>65</v>
      </c>
      <c r="J3778" s="4">
        <v>5000</v>
      </c>
      <c r="K3778" s="6">
        <f>Tabla2[[#This Row],[Price per Unit]]*Tabla2[[#This Row],[Units Sold]]</f>
        <v>325000</v>
      </c>
      <c r="L3778" s="52">
        <f>Tabla2[[#This Row],[Units Sold]]/Cálculos!$C$11</f>
        <v>2.01705541375656E-4</v>
      </c>
      <c r="M3778" s="6">
        <f>Tabla2[[#This Row],[Total Sales]]-Tabla2[[#This Row],[Operating Profit]]</f>
        <v>195000</v>
      </c>
      <c r="N3778" s="6">
        <v>129999.99999999999</v>
      </c>
      <c r="O3778" s="46">
        <f>Tabla2[[#This Row],[Operating Profit]]/Tabla2[[#This Row],[Total Sales]]</f>
        <v>0.39999999999999997</v>
      </c>
      <c r="P3778" s="1" t="s">
        <v>17</v>
      </c>
    </row>
    <row r="3779" spans="1:16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3" t="str">
        <f>IFERROR(LEFT(Tabla2[[#This Row],[Product]],FIND(" ",Tabla2[[#This Row],[Product]])-3),Tabla2[[#This Row],[Product]])</f>
        <v>Men</v>
      </c>
      <c r="I3779" s="6">
        <v>60</v>
      </c>
      <c r="J3779" s="4">
        <v>6500</v>
      </c>
      <c r="K3779" s="6">
        <f>Tabla2[[#This Row],[Price per Unit]]*Tabla2[[#This Row],[Units Sold]]</f>
        <v>390000</v>
      </c>
      <c r="L3779" s="52">
        <f>Tabla2[[#This Row],[Units Sold]]/Cálculos!$C$11</f>
        <v>2.6221720378835281E-4</v>
      </c>
      <c r="M3779" s="6">
        <f>Tabla2[[#This Row],[Total Sales]]-Tabla2[[#This Row],[Operating Profit]]</f>
        <v>214500</v>
      </c>
      <c r="N3779" s="6">
        <v>175500</v>
      </c>
      <c r="O3779" s="46">
        <f>Tabla2[[#This Row],[Operating Profit]]/Tabla2[[#This Row],[Total Sales]]</f>
        <v>0.45</v>
      </c>
      <c r="P3779" s="1" t="s">
        <v>17</v>
      </c>
    </row>
    <row r="3780" spans="1:16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3" t="str">
        <f>IFERROR(LEFT(Tabla2[[#This Row],[Product]],FIND(" ",Tabla2[[#This Row],[Product]])-3),Tabla2[[#This Row],[Product]])</f>
        <v>Men</v>
      </c>
      <c r="I3780" s="6">
        <v>55.000000000000007</v>
      </c>
      <c r="J3780" s="4">
        <v>4250</v>
      </c>
      <c r="K3780" s="6">
        <f>Tabla2[[#This Row],[Price per Unit]]*Tabla2[[#This Row],[Units Sold]]</f>
        <v>233750.00000000003</v>
      </c>
      <c r="L3780" s="52">
        <f>Tabla2[[#This Row],[Units Sold]]/Cálculos!$C$11</f>
        <v>1.7144971016930759E-4</v>
      </c>
      <c r="M3780" s="6">
        <f>Tabla2[[#This Row],[Total Sales]]-Tabla2[[#This Row],[Operating Profit]]</f>
        <v>128562.50000000001</v>
      </c>
      <c r="N3780" s="6">
        <v>105187.50000000001</v>
      </c>
      <c r="O3780" s="46">
        <f>Tabla2[[#This Row],[Operating Profit]]/Tabla2[[#This Row],[Total Sales]]</f>
        <v>0.45</v>
      </c>
      <c r="P3780" s="1" t="s">
        <v>17</v>
      </c>
    </row>
    <row r="3781" spans="1:16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3" t="str">
        <f>IFERROR(LEFT(Tabla2[[#This Row],[Product]],FIND(" ",Tabla2[[#This Row],[Product]])-3),Tabla2[[#This Row],[Product]])</f>
        <v>Women</v>
      </c>
      <c r="I3781" s="6">
        <v>50</v>
      </c>
      <c r="J3781" s="4">
        <v>3500</v>
      </c>
      <c r="K3781" s="6">
        <f>Tabla2[[#This Row],[Price per Unit]]*Tabla2[[#This Row],[Units Sold]]</f>
        <v>175000</v>
      </c>
      <c r="L3781" s="52">
        <f>Tabla2[[#This Row],[Units Sold]]/Cálculos!$C$11</f>
        <v>1.4119387896295921E-4</v>
      </c>
      <c r="M3781" s="6">
        <f>Tabla2[[#This Row],[Total Sales]]-Tabla2[[#This Row],[Operating Profit]]</f>
        <v>113750</v>
      </c>
      <c r="N3781" s="6">
        <v>61249.999999999993</v>
      </c>
      <c r="O3781" s="46">
        <f>Tabla2[[#This Row],[Operating Profit]]/Tabla2[[#This Row],[Total Sales]]</f>
        <v>0.35</v>
      </c>
      <c r="P3781" s="1" t="s">
        <v>17</v>
      </c>
    </row>
    <row r="3782" spans="1:16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3" t="str">
        <f>IFERROR(LEFT(Tabla2[[#This Row],[Product]],FIND(" ",Tabla2[[#This Row],[Product]])-3),Tabla2[[#This Row],[Product]])</f>
        <v>Women</v>
      </c>
      <c r="I3782" s="6">
        <v>50</v>
      </c>
      <c r="J3782" s="4">
        <v>2500</v>
      </c>
      <c r="K3782" s="6">
        <f>Tabla2[[#This Row],[Price per Unit]]*Tabla2[[#This Row],[Units Sold]]</f>
        <v>125000</v>
      </c>
      <c r="L3782" s="52">
        <f>Tabla2[[#This Row],[Units Sold]]/Cálculos!$C$11</f>
        <v>1.00852770687828E-4</v>
      </c>
      <c r="M3782" s="6">
        <f>Tabla2[[#This Row],[Total Sales]]-Tabla2[[#This Row],[Operating Profit]]</f>
        <v>81250</v>
      </c>
      <c r="N3782" s="6">
        <v>43750</v>
      </c>
      <c r="O3782" s="46">
        <f>Tabla2[[#This Row],[Operating Profit]]/Tabla2[[#This Row],[Total Sales]]</f>
        <v>0.35</v>
      </c>
      <c r="P3782" s="1" t="s">
        <v>17</v>
      </c>
    </row>
    <row r="3783" spans="1:16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3" t="str">
        <f>IFERROR(LEFT(Tabla2[[#This Row],[Product]],FIND(" ",Tabla2[[#This Row],[Product]])-3),Tabla2[[#This Row],[Product]])</f>
        <v>Men</v>
      </c>
      <c r="I3783" s="6">
        <v>60</v>
      </c>
      <c r="J3783" s="4">
        <v>2250</v>
      </c>
      <c r="K3783" s="6">
        <f>Tabla2[[#This Row],[Price per Unit]]*Tabla2[[#This Row],[Units Sold]]</f>
        <v>135000</v>
      </c>
      <c r="L3783" s="52">
        <f>Tabla2[[#This Row],[Units Sold]]/Cálculos!$C$11</f>
        <v>9.0767493619045195E-5</v>
      </c>
      <c r="M3783" s="6">
        <f>Tabla2[[#This Row],[Total Sales]]-Tabla2[[#This Row],[Operating Profit]]</f>
        <v>87750</v>
      </c>
      <c r="N3783" s="6">
        <v>47250</v>
      </c>
      <c r="O3783" s="46">
        <f>Tabla2[[#This Row],[Operating Profit]]/Tabla2[[#This Row],[Total Sales]]</f>
        <v>0.35</v>
      </c>
      <c r="P3783" s="1" t="s">
        <v>17</v>
      </c>
    </row>
    <row r="3784" spans="1:16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3" t="str">
        <f>IFERROR(LEFT(Tabla2[[#This Row],[Product]],FIND(" ",Tabla2[[#This Row],[Product]])-3),Tabla2[[#This Row],[Product]])</f>
        <v>Women</v>
      </c>
      <c r="I3784" s="6">
        <v>65</v>
      </c>
      <c r="J3784" s="4">
        <v>4000</v>
      </c>
      <c r="K3784" s="6">
        <f>Tabla2[[#This Row],[Price per Unit]]*Tabla2[[#This Row],[Units Sold]]</f>
        <v>260000</v>
      </c>
      <c r="L3784" s="52">
        <f>Tabla2[[#This Row],[Units Sold]]/Cálculos!$C$11</f>
        <v>1.6136443310052479E-4</v>
      </c>
      <c r="M3784" s="6">
        <f>Tabla2[[#This Row],[Total Sales]]-Tabla2[[#This Row],[Operating Profit]]</f>
        <v>156000</v>
      </c>
      <c r="N3784" s="6">
        <v>103999.99999999999</v>
      </c>
      <c r="O3784" s="46">
        <f>Tabla2[[#This Row],[Operating Profit]]/Tabla2[[#This Row],[Total Sales]]</f>
        <v>0.39999999999999997</v>
      </c>
      <c r="P3784" s="1" t="s">
        <v>17</v>
      </c>
    </row>
    <row r="3785" spans="1:16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3" t="str">
        <f>IFERROR(LEFT(Tabla2[[#This Row],[Product]],FIND(" ",Tabla2[[#This Row],[Product]])-3),Tabla2[[#This Row],[Product]])</f>
        <v>Men</v>
      </c>
      <c r="I3785" s="6">
        <v>60</v>
      </c>
      <c r="J3785" s="4">
        <v>5250</v>
      </c>
      <c r="K3785" s="6">
        <f>Tabla2[[#This Row],[Price per Unit]]*Tabla2[[#This Row],[Units Sold]]</f>
        <v>315000</v>
      </c>
      <c r="L3785" s="52">
        <f>Tabla2[[#This Row],[Units Sold]]/Cálculos!$C$11</f>
        <v>2.117908184444388E-4</v>
      </c>
      <c r="M3785" s="6">
        <f>Tabla2[[#This Row],[Total Sales]]-Tabla2[[#This Row],[Operating Profit]]</f>
        <v>173250</v>
      </c>
      <c r="N3785" s="6">
        <v>141750</v>
      </c>
      <c r="O3785" s="46">
        <f>Tabla2[[#This Row],[Operating Profit]]/Tabla2[[#This Row],[Total Sales]]</f>
        <v>0.45</v>
      </c>
      <c r="P3785" s="1" t="s">
        <v>17</v>
      </c>
    </row>
    <row r="3786" spans="1:16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3" t="str">
        <f>IFERROR(LEFT(Tabla2[[#This Row],[Product]],FIND(" ",Tabla2[[#This Row],[Product]])-3),Tabla2[[#This Row],[Product]])</f>
        <v>Men</v>
      </c>
      <c r="I3786" s="6">
        <v>55.000000000000007</v>
      </c>
      <c r="J3786" s="4">
        <v>3250</v>
      </c>
      <c r="K3786" s="6">
        <f>Tabla2[[#This Row],[Price per Unit]]*Tabla2[[#This Row],[Units Sold]]</f>
        <v>178750.00000000003</v>
      </c>
      <c r="L3786" s="52">
        <f>Tabla2[[#This Row],[Units Sold]]/Cálculos!$C$11</f>
        <v>1.3110860189417641E-4</v>
      </c>
      <c r="M3786" s="6">
        <f>Tabla2[[#This Row],[Total Sales]]-Tabla2[[#This Row],[Operating Profit]]</f>
        <v>98312.500000000015</v>
      </c>
      <c r="N3786" s="6">
        <v>80437.500000000015</v>
      </c>
      <c r="O3786" s="46">
        <f>Tabla2[[#This Row],[Operating Profit]]/Tabla2[[#This Row],[Total Sales]]</f>
        <v>0.45</v>
      </c>
      <c r="P3786" s="1" t="s">
        <v>17</v>
      </c>
    </row>
    <row r="3787" spans="1:16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3" t="str">
        <f>IFERROR(LEFT(Tabla2[[#This Row],[Product]],FIND(" ",Tabla2[[#This Row],[Product]])-3),Tabla2[[#This Row],[Product]])</f>
        <v>Women</v>
      </c>
      <c r="I3787" s="6">
        <v>50</v>
      </c>
      <c r="J3787" s="4">
        <v>2250</v>
      </c>
      <c r="K3787" s="6">
        <f>Tabla2[[#This Row],[Price per Unit]]*Tabla2[[#This Row],[Units Sold]]</f>
        <v>112500</v>
      </c>
      <c r="L3787" s="52">
        <f>Tabla2[[#This Row],[Units Sold]]/Cálculos!$C$11</f>
        <v>9.0767493619045195E-5</v>
      </c>
      <c r="M3787" s="6">
        <f>Tabla2[[#This Row],[Total Sales]]-Tabla2[[#This Row],[Operating Profit]]</f>
        <v>73125</v>
      </c>
      <c r="N3787" s="6">
        <v>39375</v>
      </c>
      <c r="O3787" s="46">
        <f>Tabla2[[#This Row],[Operating Profit]]/Tabla2[[#This Row],[Total Sales]]</f>
        <v>0.35</v>
      </c>
      <c r="P3787" s="1" t="s">
        <v>17</v>
      </c>
    </row>
    <row r="3788" spans="1:16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3" t="str">
        <f>IFERROR(LEFT(Tabla2[[#This Row],[Product]],FIND(" ",Tabla2[[#This Row],[Product]])-3),Tabla2[[#This Row],[Product]])</f>
        <v>Women</v>
      </c>
      <c r="I3788" s="6">
        <v>50</v>
      </c>
      <c r="J3788" s="4">
        <v>2000</v>
      </c>
      <c r="K3788" s="6">
        <f>Tabla2[[#This Row],[Price per Unit]]*Tabla2[[#This Row],[Units Sold]]</f>
        <v>100000</v>
      </c>
      <c r="L3788" s="52">
        <f>Tabla2[[#This Row],[Units Sold]]/Cálculos!$C$11</f>
        <v>8.0682216550262393E-5</v>
      </c>
      <c r="M3788" s="6">
        <f>Tabla2[[#This Row],[Total Sales]]-Tabla2[[#This Row],[Operating Profit]]</f>
        <v>65000</v>
      </c>
      <c r="N3788" s="6">
        <v>35000</v>
      </c>
      <c r="O3788" s="46">
        <f>Tabla2[[#This Row],[Operating Profit]]/Tabla2[[#This Row],[Total Sales]]</f>
        <v>0.35</v>
      </c>
      <c r="P3788" s="1" t="s">
        <v>17</v>
      </c>
    </row>
    <row r="3789" spans="1:16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3" t="str">
        <f>IFERROR(LEFT(Tabla2[[#This Row],[Product]],FIND(" ",Tabla2[[#This Row],[Product]])-3),Tabla2[[#This Row],[Product]])</f>
        <v>Men</v>
      </c>
      <c r="I3789" s="6">
        <v>60</v>
      </c>
      <c r="J3789" s="4">
        <v>2000</v>
      </c>
      <c r="K3789" s="6">
        <f>Tabla2[[#This Row],[Price per Unit]]*Tabla2[[#This Row],[Units Sold]]</f>
        <v>120000</v>
      </c>
      <c r="L3789" s="52">
        <f>Tabla2[[#This Row],[Units Sold]]/Cálculos!$C$11</f>
        <v>8.0682216550262393E-5</v>
      </c>
      <c r="M3789" s="6">
        <f>Tabla2[[#This Row],[Total Sales]]-Tabla2[[#This Row],[Operating Profit]]</f>
        <v>78000</v>
      </c>
      <c r="N3789" s="6">
        <v>42000</v>
      </c>
      <c r="O3789" s="46">
        <f>Tabla2[[#This Row],[Operating Profit]]/Tabla2[[#This Row],[Total Sales]]</f>
        <v>0.35</v>
      </c>
      <c r="P3789" s="1" t="s">
        <v>17</v>
      </c>
    </row>
    <row r="3790" spans="1:16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3" t="str">
        <f>IFERROR(LEFT(Tabla2[[#This Row],[Product]],FIND(" ",Tabla2[[#This Row],[Product]])-3),Tabla2[[#This Row],[Product]])</f>
        <v>Women</v>
      </c>
      <c r="I3790" s="6">
        <v>65</v>
      </c>
      <c r="J3790" s="4">
        <v>3000</v>
      </c>
      <c r="K3790" s="6">
        <f>Tabla2[[#This Row],[Price per Unit]]*Tabla2[[#This Row],[Units Sold]]</f>
        <v>195000</v>
      </c>
      <c r="L3790" s="52">
        <f>Tabla2[[#This Row],[Units Sold]]/Cálculos!$C$11</f>
        <v>1.210233248253936E-4</v>
      </c>
      <c r="M3790" s="6">
        <f>Tabla2[[#This Row],[Total Sales]]-Tabla2[[#This Row],[Operating Profit]]</f>
        <v>117000</v>
      </c>
      <c r="N3790" s="6">
        <v>78000</v>
      </c>
      <c r="O3790" s="46">
        <f>Tabla2[[#This Row],[Operating Profit]]/Tabla2[[#This Row],[Total Sales]]</f>
        <v>0.4</v>
      </c>
      <c r="P3790" s="1" t="s">
        <v>17</v>
      </c>
    </row>
    <row r="3791" spans="1:16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3" t="str">
        <f>IFERROR(LEFT(Tabla2[[#This Row],[Product]],FIND(" ",Tabla2[[#This Row],[Product]])-3),Tabla2[[#This Row],[Product]])</f>
        <v>Men</v>
      </c>
      <c r="I3791" s="6">
        <v>65</v>
      </c>
      <c r="J3791" s="4">
        <v>4750</v>
      </c>
      <c r="K3791" s="6">
        <f>Tabla2[[#This Row],[Price per Unit]]*Tabla2[[#This Row],[Units Sold]]</f>
        <v>308750</v>
      </c>
      <c r="L3791" s="52">
        <f>Tabla2[[#This Row],[Units Sold]]/Cálculos!$C$11</f>
        <v>1.9162026430687319E-4</v>
      </c>
      <c r="M3791" s="6">
        <f>Tabla2[[#This Row],[Total Sales]]-Tabla2[[#This Row],[Operating Profit]]</f>
        <v>169812.5</v>
      </c>
      <c r="N3791" s="6">
        <v>138937.5</v>
      </c>
      <c r="O3791" s="46">
        <f>Tabla2[[#This Row],[Operating Profit]]/Tabla2[[#This Row],[Total Sales]]</f>
        <v>0.45</v>
      </c>
      <c r="P3791" s="1" t="s">
        <v>17</v>
      </c>
    </row>
    <row r="3792" spans="1:16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3" t="str">
        <f>IFERROR(LEFT(Tabla2[[#This Row],[Product]],FIND(" ",Tabla2[[#This Row],[Product]])-3),Tabla2[[#This Row],[Product]])</f>
        <v>Men</v>
      </c>
      <c r="I3792" s="6">
        <v>60.000000000000007</v>
      </c>
      <c r="J3792" s="4">
        <v>3000</v>
      </c>
      <c r="K3792" s="6">
        <f>Tabla2[[#This Row],[Price per Unit]]*Tabla2[[#This Row],[Units Sold]]</f>
        <v>180000.00000000003</v>
      </c>
      <c r="L3792" s="52">
        <f>Tabla2[[#This Row],[Units Sold]]/Cálculos!$C$11</f>
        <v>1.210233248253936E-4</v>
      </c>
      <c r="M3792" s="6">
        <f>Tabla2[[#This Row],[Total Sales]]-Tabla2[[#This Row],[Operating Profit]]</f>
        <v>99000.000000000015</v>
      </c>
      <c r="N3792" s="6">
        <v>81000.000000000015</v>
      </c>
      <c r="O3792" s="46">
        <f>Tabla2[[#This Row],[Operating Profit]]/Tabla2[[#This Row],[Total Sales]]</f>
        <v>0.45</v>
      </c>
      <c r="P3792" s="1" t="s">
        <v>17</v>
      </c>
    </row>
    <row r="3793" spans="1:16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3" t="str">
        <f>IFERROR(LEFT(Tabla2[[#This Row],[Product]],FIND(" ",Tabla2[[#This Row],[Product]])-3),Tabla2[[#This Row],[Product]])</f>
        <v>Women</v>
      </c>
      <c r="I3793" s="6">
        <v>60.000000000000007</v>
      </c>
      <c r="J3793" s="4">
        <v>2000</v>
      </c>
      <c r="K3793" s="6">
        <f>Tabla2[[#This Row],[Price per Unit]]*Tabla2[[#This Row],[Units Sold]]</f>
        <v>120000.00000000001</v>
      </c>
      <c r="L3793" s="52">
        <f>Tabla2[[#This Row],[Units Sold]]/Cálculos!$C$11</f>
        <v>8.0682216550262393E-5</v>
      </c>
      <c r="M3793" s="6">
        <f>Tabla2[[#This Row],[Total Sales]]-Tabla2[[#This Row],[Operating Profit]]</f>
        <v>78000.000000000015</v>
      </c>
      <c r="N3793" s="6">
        <v>42000</v>
      </c>
      <c r="O3793" s="46">
        <f>Tabla2[[#This Row],[Operating Profit]]/Tabla2[[#This Row],[Total Sales]]</f>
        <v>0.35</v>
      </c>
      <c r="P3793" s="1" t="s">
        <v>17</v>
      </c>
    </row>
    <row r="3794" spans="1:16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3" t="str">
        <f>IFERROR(LEFT(Tabla2[[#This Row],[Product]],FIND(" ",Tabla2[[#This Row],[Product]])-3),Tabla2[[#This Row],[Product]])</f>
        <v>Women</v>
      </c>
      <c r="I3794" s="6">
        <v>60.000000000000007</v>
      </c>
      <c r="J3794" s="4">
        <v>1750</v>
      </c>
      <c r="K3794" s="6">
        <f>Tabla2[[#This Row],[Price per Unit]]*Tabla2[[#This Row],[Units Sold]]</f>
        <v>105000.00000000001</v>
      </c>
      <c r="L3794" s="52">
        <f>Tabla2[[#This Row],[Units Sold]]/Cálculos!$C$11</f>
        <v>7.0596939481479604E-5</v>
      </c>
      <c r="M3794" s="6">
        <f>Tabla2[[#This Row],[Total Sales]]-Tabla2[[#This Row],[Operating Profit]]</f>
        <v>68250.000000000015</v>
      </c>
      <c r="N3794" s="6">
        <v>36750</v>
      </c>
      <c r="O3794" s="46">
        <f>Tabla2[[#This Row],[Operating Profit]]/Tabla2[[#This Row],[Total Sales]]</f>
        <v>0.35</v>
      </c>
      <c r="P3794" s="1" t="s">
        <v>17</v>
      </c>
    </row>
    <row r="3795" spans="1:16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3" t="str">
        <f>IFERROR(LEFT(Tabla2[[#This Row],[Product]],FIND(" ",Tabla2[[#This Row],[Product]])-3),Tabla2[[#This Row],[Product]])</f>
        <v>Men</v>
      </c>
      <c r="I3795" s="6">
        <v>70</v>
      </c>
      <c r="J3795" s="4">
        <v>1750</v>
      </c>
      <c r="K3795" s="6">
        <f>Tabla2[[#This Row],[Price per Unit]]*Tabla2[[#This Row],[Units Sold]]</f>
        <v>122500</v>
      </c>
      <c r="L3795" s="52">
        <f>Tabla2[[#This Row],[Units Sold]]/Cálculos!$C$11</f>
        <v>7.0596939481479604E-5</v>
      </c>
      <c r="M3795" s="6">
        <f>Tabla2[[#This Row],[Total Sales]]-Tabla2[[#This Row],[Operating Profit]]</f>
        <v>79625</v>
      </c>
      <c r="N3795" s="6">
        <v>42875</v>
      </c>
      <c r="O3795" s="46">
        <f>Tabla2[[#This Row],[Operating Profit]]/Tabla2[[#This Row],[Total Sales]]</f>
        <v>0.35</v>
      </c>
      <c r="P3795" s="1" t="s">
        <v>17</v>
      </c>
    </row>
    <row r="3796" spans="1:16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3" t="str">
        <f>IFERROR(LEFT(Tabla2[[#This Row],[Product]],FIND(" ",Tabla2[[#This Row],[Product]])-3),Tabla2[[#This Row],[Product]])</f>
        <v>Women</v>
      </c>
      <c r="I3796" s="6">
        <v>75</v>
      </c>
      <c r="J3796" s="4">
        <v>3000</v>
      </c>
      <c r="K3796" s="6">
        <f>Tabla2[[#This Row],[Price per Unit]]*Tabla2[[#This Row],[Units Sold]]</f>
        <v>225000</v>
      </c>
      <c r="L3796" s="52">
        <f>Tabla2[[#This Row],[Units Sold]]/Cálculos!$C$11</f>
        <v>1.210233248253936E-4</v>
      </c>
      <c r="M3796" s="6">
        <f>Tabla2[[#This Row],[Total Sales]]-Tabla2[[#This Row],[Operating Profit]]</f>
        <v>135000</v>
      </c>
      <c r="N3796" s="6">
        <v>89999.999999999985</v>
      </c>
      <c r="O3796" s="46">
        <f>Tabla2[[#This Row],[Operating Profit]]/Tabla2[[#This Row],[Total Sales]]</f>
        <v>0.39999999999999991</v>
      </c>
      <c r="P3796" s="1" t="s">
        <v>17</v>
      </c>
    </row>
    <row r="3797" spans="1:16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3" t="str">
        <f>IFERROR(LEFT(Tabla2[[#This Row],[Product]],FIND(" ",Tabla2[[#This Row],[Product]])-3),Tabla2[[#This Row],[Product]])</f>
        <v>Men</v>
      </c>
      <c r="I3797" s="6">
        <v>70</v>
      </c>
      <c r="J3797" s="4">
        <v>4500</v>
      </c>
      <c r="K3797" s="6">
        <f>Tabla2[[#This Row],[Price per Unit]]*Tabla2[[#This Row],[Units Sold]]</f>
        <v>315000</v>
      </c>
      <c r="L3797" s="52">
        <f>Tabla2[[#This Row],[Units Sold]]/Cálculos!$C$11</f>
        <v>1.8153498723809039E-4</v>
      </c>
      <c r="M3797" s="6">
        <f>Tabla2[[#This Row],[Total Sales]]-Tabla2[[#This Row],[Operating Profit]]</f>
        <v>173250</v>
      </c>
      <c r="N3797" s="6">
        <v>141750</v>
      </c>
      <c r="O3797" s="46">
        <f>Tabla2[[#This Row],[Operating Profit]]/Tabla2[[#This Row],[Total Sales]]</f>
        <v>0.45</v>
      </c>
      <c r="P3797" s="1" t="s">
        <v>17</v>
      </c>
    </row>
    <row r="3798" spans="1:16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3" t="str">
        <f>IFERROR(LEFT(Tabla2[[#This Row],[Product]],FIND(" ",Tabla2[[#This Row],[Product]])-3),Tabla2[[#This Row],[Product]])</f>
        <v>Men</v>
      </c>
      <c r="I3798" s="6">
        <v>60.000000000000007</v>
      </c>
      <c r="J3798" s="4">
        <v>3250</v>
      </c>
      <c r="K3798" s="6">
        <f>Tabla2[[#This Row],[Price per Unit]]*Tabla2[[#This Row],[Units Sold]]</f>
        <v>195000.00000000003</v>
      </c>
      <c r="L3798" s="52">
        <f>Tabla2[[#This Row],[Units Sold]]/Cálculos!$C$11</f>
        <v>1.3110860189417641E-4</v>
      </c>
      <c r="M3798" s="6">
        <f>Tabla2[[#This Row],[Total Sales]]-Tabla2[[#This Row],[Operating Profit]]</f>
        <v>107250.00000000001</v>
      </c>
      <c r="N3798" s="6">
        <v>87750.000000000015</v>
      </c>
      <c r="O3798" s="46">
        <f>Tabla2[[#This Row],[Operating Profit]]/Tabla2[[#This Row],[Total Sales]]</f>
        <v>0.45</v>
      </c>
      <c r="P3798" s="1" t="s">
        <v>17</v>
      </c>
    </row>
    <row r="3799" spans="1:16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3" t="str">
        <f>IFERROR(LEFT(Tabla2[[#This Row],[Product]],FIND(" ",Tabla2[[#This Row],[Product]])-3),Tabla2[[#This Row],[Product]])</f>
        <v>Women</v>
      </c>
      <c r="I3799" s="6">
        <v>60.000000000000007</v>
      </c>
      <c r="J3799" s="4">
        <v>3200</v>
      </c>
      <c r="K3799" s="6">
        <f>Tabla2[[#This Row],[Price per Unit]]*Tabla2[[#This Row],[Units Sold]]</f>
        <v>192000.00000000003</v>
      </c>
      <c r="L3799" s="52">
        <f>Tabla2[[#This Row],[Units Sold]]/Cálculos!$C$11</f>
        <v>1.2909154648041985E-4</v>
      </c>
      <c r="M3799" s="6">
        <f>Tabla2[[#This Row],[Total Sales]]-Tabla2[[#This Row],[Operating Profit]]</f>
        <v>124800.00000000003</v>
      </c>
      <c r="N3799" s="6">
        <v>67200</v>
      </c>
      <c r="O3799" s="46">
        <f>Tabla2[[#This Row],[Operating Profit]]/Tabla2[[#This Row],[Total Sales]]</f>
        <v>0.34999999999999992</v>
      </c>
      <c r="P3799" s="1" t="s">
        <v>17</v>
      </c>
    </row>
    <row r="3800" spans="1:16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3" t="str">
        <f>IFERROR(LEFT(Tabla2[[#This Row],[Product]],FIND(" ",Tabla2[[#This Row],[Product]])-3),Tabla2[[#This Row],[Product]])</f>
        <v>Women</v>
      </c>
      <c r="I3800" s="6">
        <v>60.000000000000007</v>
      </c>
      <c r="J3800" s="4">
        <v>3000</v>
      </c>
      <c r="K3800" s="6">
        <f>Tabla2[[#This Row],[Price per Unit]]*Tabla2[[#This Row],[Units Sold]]</f>
        <v>180000.00000000003</v>
      </c>
      <c r="L3800" s="52">
        <f>Tabla2[[#This Row],[Units Sold]]/Cálculos!$C$11</f>
        <v>1.210233248253936E-4</v>
      </c>
      <c r="M3800" s="6">
        <f>Tabla2[[#This Row],[Total Sales]]-Tabla2[[#This Row],[Operating Profit]]</f>
        <v>117000.00000000003</v>
      </c>
      <c r="N3800" s="6">
        <v>63000.000000000007</v>
      </c>
      <c r="O3800" s="46">
        <f>Tabla2[[#This Row],[Operating Profit]]/Tabla2[[#This Row],[Total Sales]]</f>
        <v>0.35</v>
      </c>
      <c r="P3800" s="1" t="s">
        <v>17</v>
      </c>
    </row>
    <row r="3801" spans="1:16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3" t="str">
        <f>IFERROR(LEFT(Tabla2[[#This Row],[Product]],FIND(" ",Tabla2[[#This Row],[Product]])-3),Tabla2[[#This Row],[Product]])</f>
        <v>Men</v>
      </c>
      <c r="I3801" s="6">
        <v>70</v>
      </c>
      <c r="J3801" s="4">
        <v>2750</v>
      </c>
      <c r="K3801" s="6">
        <f>Tabla2[[#This Row],[Price per Unit]]*Tabla2[[#This Row],[Units Sold]]</f>
        <v>192500</v>
      </c>
      <c r="L3801" s="52">
        <f>Tabla2[[#This Row],[Units Sold]]/Cálculos!$C$11</f>
        <v>1.109380477566108E-4</v>
      </c>
      <c r="M3801" s="6">
        <f>Tabla2[[#This Row],[Total Sales]]-Tabla2[[#This Row],[Operating Profit]]</f>
        <v>125125</v>
      </c>
      <c r="N3801" s="6">
        <v>67375</v>
      </c>
      <c r="O3801" s="46">
        <f>Tabla2[[#This Row],[Operating Profit]]/Tabla2[[#This Row],[Total Sales]]</f>
        <v>0.35</v>
      </c>
      <c r="P3801" s="1" t="s">
        <v>17</v>
      </c>
    </row>
    <row r="3802" spans="1:16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3" t="str">
        <f>IFERROR(LEFT(Tabla2[[#This Row],[Product]],FIND(" ",Tabla2[[#This Row],[Product]])-3),Tabla2[[#This Row],[Product]])</f>
        <v>Women</v>
      </c>
      <c r="I3802" s="6">
        <v>75</v>
      </c>
      <c r="J3802" s="4">
        <v>3750</v>
      </c>
      <c r="K3802" s="6">
        <f>Tabla2[[#This Row],[Price per Unit]]*Tabla2[[#This Row],[Units Sold]]</f>
        <v>281250</v>
      </c>
      <c r="L3802" s="52">
        <f>Tabla2[[#This Row],[Units Sold]]/Cálculos!$C$11</f>
        <v>1.5127915603174201E-4</v>
      </c>
      <c r="M3802" s="6">
        <f>Tabla2[[#This Row],[Total Sales]]-Tabla2[[#This Row],[Operating Profit]]</f>
        <v>168750</v>
      </c>
      <c r="N3802" s="6">
        <v>112499.99999999999</v>
      </c>
      <c r="O3802" s="46">
        <f>Tabla2[[#This Row],[Operating Profit]]/Tabla2[[#This Row],[Total Sales]]</f>
        <v>0.39999999999999997</v>
      </c>
      <c r="P3802" s="1" t="s">
        <v>17</v>
      </c>
    </row>
    <row r="3803" spans="1:16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3" t="str">
        <f>IFERROR(LEFT(Tabla2[[#This Row],[Product]],FIND(" ",Tabla2[[#This Row],[Product]])-3),Tabla2[[#This Row],[Product]])</f>
        <v>Men</v>
      </c>
      <c r="I3803" s="6">
        <v>70</v>
      </c>
      <c r="J3803" s="4">
        <v>6000</v>
      </c>
      <c r="K3803" s="6">
        <f>Tabla2[[#This Row],[Price per Unit]]*Tabla2[[#This Row],[Units Sold]]</f>
        <v>420000</v>
      </c>
      <c r="L3803" s="52">
        <f>Tabla2[[#This Row],[Units Sold]]/Cálculos!$C$11</f>
        <v>2.4204664965078721E-4</v>
      </c>
      <c r="M3803" s="6">
        <f>Tabla2[[#This Row],[Total Sales]]-Tabla2[[#This Row],[Operating Profit]]</f>
        <v>231000</v>
      </c>
      <c r="N3803" s="6">
        <v>189000</v>
      </c>
      <c r="O3803" s="46">
        <f>Tabla2[[#This Row],[Operating Profit]]/Tabla2[[#This Row],[Total Sales]]</f>
        <v>0.45</v>
      </c>
      <c r="P3803" s="1" t="s">
        <v>17</v>
      </c>
    </row>
    <row r="3804" spans="1:16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3" t="str">
        <f>IFERROR(LEFT(Tabla2[[#This Row],[Product]],FIND(" ",Tabla2[[#This Row],[Product]])-3),Tabla2[[#This Row],[Product]])</f>
        <v>Men</v>
      </c>
      <c r="I3804" s="6">
        <v>60.000000000000007</v>
      </c>
      <c r="J3804" s="4">
        <v>4000</v>
      </c>
      <c r="K3804" s="6">
        <f>Tabla2[[#This Row],[Price per Unit]]*Tabla2[[#This Row],[Units Sold]]</f>
        <v>240000.00000000003</v>
      </c>
      <c r="L3804" s="52">
        <f>Tabla2[[#This Row],[Units Sold]]/Cálculos!$C$11</f>
        <v>1.6136443310052479E-4</v>
      </c>
      <c r="M3804" s="6">
        <f>Tabla2[[#This Row],[Total Sales]]-Tabla2[[#This Row],[Operating Profit]]</f>
        <v>132000</v>
      </c>
      <c r="N3804" s="6">
        <v>108000.00000000001</v>
      </c>
      <c r="O3804" s="46">
        <f>Tabla2[[#This Row],[Operating Profit]]/Tabla2[[#This Row],[Total Sales]]</f>
        <v>0.45</v>
      </c>
      <c r="P3804" s="1" t="s">
        <v>17</v>
      </c>
    </row>
    <row r="3805" spans="1:16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3" t="str">
        <f>IFERROR(LEFT(Tabla2[[#This Row],[Product]],FIND(" ",Tabla2[[#This Row],[Product]])-3),Tabla2[[#This Row],[Product]])</f>
        <v>Women</v>
      </c>
      <c r="I3805" s="6">
        <v>60.000000000000007</v>
      </c>
      <c r="J3805" s="4">
        <v>3750</v>
      </c>
      <c r="K3805" s="6">
        <f>Tabla2[[#This Row],[Price per Unit]]*Tabla2[[#This Row],[Units Sold]]</f>
        <v>225000.00000000003</v>
      </c>
      <c r="L3805" s="52">
        <f>Tabla2[[#This Row],[Units Sold]]/Cálculos!$C$11</f>
        <v>1.5127915603174201E-4</v>
      </c>
      <c r="M3805" s="6">
        <f>Tabla2[[#This Row],[Total Sales]]-Tabla2[[#This Row],[Operating Profit]]</f>
        <v>146250.00000000003</v>
      </c>
      <c r="N3805" s="6">
        <v>78750</v>
      </c>
      <c r="O3805" s="46">
        <f>Tabla2[[#This Row],[Operating Profit]]/Tabla2[[#This Row],[Total Sales]]</f>
        <v>0.35</v>
      </c>
      <c r="P3805" s="1" t="s">
        <v>17</v>
      </c>
    </row>
    <row r="3806" spans="1:16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3" t="str">
        <f>IFERROR(LEFT(Tabla2[[#This Row],[Product]],FIND(" ",Tabla2[[#This Row],[Product]])-3),Tabla2[[#This Row],[Product]])</f>
        <v>Women</v>
      </c>
      <c r="I3806" s="6">
        <v>60.000000000000007</v>
      </c>
      <c r="J3806" s="4">
        <v>3250</v>
      </c>
      <c r="K3806" s="6">
        <f>Tabla2[[#This Row],[Price per Unit]]*Tabla2[[#This Row],[Units Sold]]</f>
        <v>195000.00000000003</v>
      </c>
      <c r="L3806" s="52">
        <f>Tabla2[[#This Row],[Units Sold]]/Cálculos!$C$11</f>
        <v>1.3110860189417641E-4</v>
      </c>
      <c r="M3806" s="6">
        <f>Tabla2[[#This Row],[Total Sales]]-Tabla2[[#This Row],[Operating Profit]]</f>
        <v>126750.00000000003</v>
      </c>
      <c r="N3806" s="6">
        <v>68250</v>
      </c>
      <c r="O3806" s="46">
        <f>Tabla2[[#This Row],[Operating Profit]]/Tabla2[[#This Row],[Total Sales]]</f>
        <v>0.34999999999999992</v>
      </c>
      <c r="P3806" s="1" t="s">
        <v>17</v>
      </c>
    </row>
    <row r="3807" spans="1:16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3" t="str">
        <f>IFERROR(LEFT(Tabla2[[#This Row],[Product]],FIND(" ",Tabla2[[#This Row],[Product]])-3),Tabla2[[#This Row],[Product]])</f>
        <v>Men</v>
      </c>
      <c r="I3807" s="6">
        <v>70</v>
      </c>
      <c r="J3807" s="4">
        <v>3250</v>
      </c>
      <c r="K3807" s="6">
        <f>Tabla2[[#This Row],[Price per Unit]]*Tabla2[[#This Row],[Units Sold]]</f>
        <v>227500</v>
      </c>
      <c r="L3807" s="52">
        <f>Tabla2[[#This Row],[Units Sold]]/Cálculos!$C$11</f>
        <v>1.3110860189417641E-4</v>
      </c>
      <c r="M3807" s="6">
        <f>Tabla2[[#This Row],[Total Sales]]-Tabla2[[#This Row],[Operating Profit]]</f>
        <v>147875</v>
      </c>
      <c r="N3807" s="6">
        <v>79625</v>
      </c>
      <c r="O3807" s="46">
        <f>Tabla2[[#This Row],[Operating Profit]]/Tabla2[[#This Row],[Total Sales]]</f>
        <v>0.35</v>
      </c>
      <c r="P3807" s="1" t="s">
        <v>17</v>
      </c>
    </row>
    <row r="3808" spans="1:16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3" t="str">
        <f>IFERROR(LEFT(Tabla2[[#This Row],[Product]],FIND(" ",Tabla2[[#This Row],[Product]])-3),Tabla2[[#This Row],[Product]])</f>
        <v>Women</v>
      </c>
      <c r="I3808" s="6">
        <v>75</v>
      </c>
      <c r="J3808" s="4">
        <v>4250</v>
      </c>
      <c r="K3808" s="6">
        <f>Tabla2[[#This Row],[Price per Unit]]*Tabla2[[#This Row],[Units Sold]]</f>
        <v>318750</v>
      </c>
      <c r="L3808" s="52">
        <f>Tabla2[[#This Row],[Units Sold]]/Cálculos!$C$11</f>
        <v>1.7144971016930759E-4</v>
      </c>
      <c r="M3808" s="6">
        <f>Tabla2[[#This Row],[Total Sales]]-Tabla2[[#This Row],[Operating Profit]]</f>
        <v>191250</v>
      </c>
      <c r="N3808" s="6">
        <v>127499.99999999999</v>
      </c>
      <c r="O3808" s="46">
        <f>Tabla2[[#This Row],[Operating Profit]]/Tabla2[[#This Row],[Total Sales]]</f>
        <v>0.39999999999999997</v>
      </c>
      <c r="P3808" s="1" t="s">
        <v>17</v>
      </c>
    </row>
    <row r="3809" spans="1:16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3" t="str">
        <f>IFERROR(LEFT(Tabla2[[#This Row],[Product]],FIND(" ",Tabla2[[#This Row],[Product]])-3),Tabla2[[#This Row],[Product]])</f>
        <v>Men</v>
      </c>
      <c r="I3809" s="6">
        <v>50</v>
      </c>
      <c r="J3809" s="4">
        <v>5250</v>
      </c>
      <c r="K3809" s="6">
        <f>Tabla2[[#This Row],[Price per Unit]]*Tabla2[[#This Row],[Units Sold]]</f>
        <v>262500</v>
      </c>
      <c r="L3809" s="52">
        <f>Tabla2[[#This Row],[Units Sold]]/Cálculos!$C$11</f>
        <v>2.117908184444388E-4</v>
      </c>
      <c r="M3809" s="6">
        <f>Tabla2[[#This Row],[Total Sales]]-Tabla2[[#This Row],[Operating Profit]]</f>
        <v>157500</v>
      </c>
      <c r="N3809" s="6">
        <v>105000</v>
      </c>
      <c r="O3809" s="46">
        <f>Tabla2[[#This Row],[Operating Profit]]/Tabla2[[#This Row],[Total Sales]]</f>
        <v>0.4</v>
      </c>
      <c r="P3809" s="1" t="s">
        <v>17</v>
      </c>
    </row>
    <row r="3810" spans="1:16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3" t="str">
        <f>IFERROR(LEFT(Tabla2[[#This Row],[Product]],FIND(" ",Tabla2[[#This Row],[Product]])-3),Tabla2[[#This Row],[Product]])</f>
        <v>Men</v>
      </c>
      <c r="I3810" s="6">
        <v>50</v>
      </c>
      <c r="J3810" s="4">
        <v>3250</v>
      </c>
      <c r="K3810" s="6">
        <f>Tabla2[[#This Row],[Price per Unit]]*Tabla2[[#This Row],[Units Sold]]</f>
        <v>162500</v>
      </c>
      <c r="L3810" s="52">
        <f>Tabla2[[#This Row],[Units Sold]]/Cálculos!$C$11</f>
        <v>1.3110860189417641E-4</v>
      </c>
      <c r="M3810" s="6">
        <f>Tabla2[[#This Row],[Total Sales]]-Tabla2[[#This Row],[Operating Profit]]</f>
        <v>97500</v>
      </c>
      <c r="N3810" s="6">
        <v>65000</v>
      </c>
      <c r="O3810" s="46">
        <f>Tabla2[[#This Row],[Operating Profit]]/Tabla2[[#This Row],[Total Sales]]</f>
        <v>0.4</v>
      </c>
      <c r="P3810" s="1" t="s">
        <v>17</v>
      </c>
    </row>
    <row r="3811" spans="1:16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3" t="str">
        <f>IFERROR(LEFT(Tabla2[[#This Row],[Product]],FIND(" ",Tabla2[[#This Row],[Product]])-3),Tabla2[[#This Row],[Product]])</f>
        <v>Women</v>
      </c>
      <c r="I3811" s="6">
        <v>40</v>
      </c>
      <c r="J3811" s="4">
        <v>3250</v>
      </c>
      <c r="K3811" s="6">
        <f>Tabla2[[#This Row],[Price per Unit]]*Tabla2[[#This Row],[Units Sold]]</f>
        <v>130000</v>
      </c>
      <c r="L3811" s="52">
        <f>Tabla2[[#This Row],[Units Sold]]/Cálculos!$C$11</f>
        <v>1.3110860189417641E-4</v>
      </c>
      <c r="M3811" s="6">
        <f>Tabla2[[#This Row],[Total Sales]]-Tabla2[[#This Row],[Operating Profit]]</f>
        <v>91000</v>
      </c>
      <c r="N3811" s="6">
        <v>39000</v>
      </c>
      <c r="O3811" s="46">
        <f>Tabla2[[#This Row],[Operating Profit]]/Tabla2[[#This Row],[Total Sales]]</f>
        <v>0.3</v>
      </c>
      <c r="P3811" s="1" t="s">
        <v>17</v>
      </c>
    </row>
    <row r="3812" spans="1:16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3" t="str">
        <f>IFERROR(LEFT(Tabla2[[#This Row],[Product]],FIND(" ",Tabla2[[#This Row],[Product]])-3),Tabla2[[#This Row],[Product]])</f>
        <v>Women</v>
      </c>
      <c r="I3812" s="6">
        <v>44.999999999999993</v>
      </c>
      <c r="J3812" s="4">
        <v>1750</v>
      </c>
      <c r="K3812" s="6">
        <f>Tabla2[[#This Row],[Price per Unit]]*Tabla2[[#This Row],[Units Sold]]</f>
        <v>78749.999999999985</v>
      </c>
      <c r="L3812" s="52">
        <f>Tabla2[[#This Row],[Units Sold]]/Cálculos!$C$11</f>
        <v>7.0596939481479604E-5</v>
      </c>
      <c r="M3812" s="6">
        <f>Tabla2[[#This Row],[Total Sales]]-Tabla2[[#This Row],[Operating Profit]]</f>
        <v>55124.999999999985</v>
      </c>
      <c r="N3812" s="6">
        <v>23624.999999999996</v>
      </c>
      <c r="O3812" s="46">
        <f>Tabla2[[#This Row],[Operating Profit]]/Tabla2[[#This Row],[Total Sales]]</f>
        <v>0.3</v>
      </c>
      <c r="P3812" s="1" t="s">
        <v>17</v>
      </c>
    </row>
    <row r="3813" spans="1:16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3" t="str">
        <f>IFERROR(LEFT(Tabla2[[#This Row],[Product]],FIND(" ",Tabla2[[#This Row],[Product]])-3),Tabla2[[#This Row],[Product]])</f>
        <v>Men</v>
      </c>
      <c r="I3813" s="6">
        <v>60.000000000000007</v>
      </c>
      <c r="J3813" s="4">
        <v>2250</v>
      </c>
      <c r="K3813" s="6">
        <f>Tabla2[[#This Row],[Price per Unit]]*Tabla2[[#This Row],[Units Sold]]</f>
        <v>135000.00000000003</v>
      </c>
      <c r="L3813" s="52">
        <f>Tabla2[[#This Row],[Units Sold]]/Cálculos!$C$11</f>
        <v>9.0767493619045195E-5</v>
      </c>
      <c r="M3813" s="6">
        <f>Tabla2[[#This Row],[Total Sales]]-Tabla2[[#This Row],[Operating Profit]]</f>
        <v>94500.000000000029</v>
      </c>
      <c r="N3813" s="6">
        <v>40500.000000000007</v>
      </c>
      <c r="O3813" s="46">
        <f>Tabla2[[#This Row],[Operating Profit]]/Tabla2[[#This Row],[Total Sales]]</f>
        <v>0.3</v>
      </c>
      <c r="P3813" s="1" t="s">
        <v>17</v>
      </c>
    </row>
    <row r="3814" spans="1:16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3" t="str">
        <f>IFERROR(LEFT(Tabla2[[#This Row],[Product]],FIND(" ",Tabla2[[#This Row],[Product]])-3),Tabla2[[#This Row],[Product]])</f>
        <v>Women</v>
      </c>
      <c r="I3814" s="6">
        <v>50</v>
      </c>
      <c r="J3814" s="4">
        <v>3250</v>
      </c>
      <c r="K3814" s="6">
        <f>Tabla2[[#This Row],[Price per Unit]]*Tabla2[[#This Row],[Units Sold]]</f>
        <v>162500</v>
      </c>
      <c r="L3814" s="52">
        <f>Tabla2[[#This Row],[Units Sold]]/Cálculos!$C$11</f>
        <v>1.3110860189417641E-4</v>
      </c>
      <c r="M3814" s="6">
        <f>Tabla2[[#This Row],[Total Sales]]-Tabla2[[#This Row],[Operating Profit]]</f>
        <v>105625</v>
      </c>
      <c r="N3814" s="6">
        <v>56875</v>
      </c>
      <c r="O3814" s="46">
        <f>Tabla2[[#This Row],[Operating Profit]]/Tabla2[[#This Row],[Total Sales]]</f>
        <v>0.35</v>
      </c>
      <c r="P3814" s="1" t="s">
        <v>17</v>
      </c>
    </row>
    <row r="3815" spans="1:16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3" t="str">
        <f>IFERROR(LEFT(Tabla2[[#This Row],[Product]],FIND(" ",Tabla2[[#This Row],[Product]])-3),Tabla2[[#This Row],[Product]])</f>
        <v>Men</v>
      </c>
      <c r="I3815" s="6">
        <v>50</v>
      </c>
      <c r="J3815" s="4">
        <v>6000</v>
      </c>
      <c r="K3815" s="6">
        <f>Tabla2[[#This Row],[Price per Unit]]*Tabla2[[#This Row],[Units Sold]]</f>
        <v>300000</v>
      </c>
      <c r="L3815" s="52">
        <f>Tabla2[[#This Row],[Units Sold]]/Cálculos!$C$11</f>
        <v>2.4204664965078721E-4</v>
      </c>
      <c r="M3815" s="6">
        <f>Tabla2[[#This Row],[Total Sales]]-Tabla2[[#This Row],[Operating Profit]]</f>
        <v>180000</v>
      </c>
      <c r="N3815" s="6">
        <v>120000</v>
      </c>
      <c r="O3815" s="46">
        <f>Tabla2[[#This Row],[Operating Profit]]/Tabla2[[#This Row],[Total Sales]]</f>
        <v>0.4</v>
      </c>
      <c r="P3815" s="1" t="s">
        <v>17</v>
      </c>
    </row>
    <row r="3816" spans="1:16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3" t="str">
        <f>IFERROR(LEFT(Tabla2[[#This Row],[Product]],FIND(" ",Tabla2[[#This Row],[Product]])-3),Tabla2[[#This Row],[Product]])</f>
        <v>Men</v>
      </c>
      <c r="I3816" s="6">
        <v>50</v>
      </c>
      <c r="J3816" s="4">
        <v>2500</v>
      </c>
      <c r="K3816" s="6">
        <f>Tabla2[[#This Row],[Price per Unit]]*Tabla2[[#This Row],[Units Sold]]</f>
        <v>125000</v>
      </c>
      <c r="L3816" s="52">
        <f>Tabla2[[#This Row],[Units Sold]]/Cálculos!$C$11</f>
        <v>1.00852770687828E-4</v>
      </c>
      <c r="M3816" s="6">
        <f>Tabla2[[#This Row],[Total Sales]]-Tabla2[[#This Row],[Operating Profit]]</f>
        <v>75000</v>
      </c>
      <c r="N3816" s="6">
        <v>50000</v>
      </c>
      <c r="O3816" s="46">
        <f>Tabla2[[#This Row],[Operating Profit]]/Tabla2[[#This Row],[Total Sales]]</f>
        <v>0.4</v>
      </c>
      <c r="P3816" s="1" t="s">
        <v>17</v>
      </c>
    </row>
    <row r="3817" spans="1:16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3" t="str">
        <f>IFERROR(LEFT(Tabla2[[#This Row],[Product]],FIND(" ",Tabla2[[#This Row],[Product]])-3),Tabla2[[#This Row],[Product]])</f>
        <v>Women</v>
      </c>
      <c r="I3817" s="6">
        <v>40</v>
      </c>
      <c r="J3817" s="4">
        <v>3000</v>
      </c>
      <c r="K3817" s="6">
        <f>Tabla2[[#This Row],[Price per Unit]]*Tabla2[[#This Row],[Units Sold]]</f>
        <v>120000</v>
      </c>
      <c r="L3817" s="52">
        <f>Tabla2[[#This Row],[Units Sold]]/Cálculos!$C$11</f>
        <v>1.210233248253936E-4</v>
      </c>
      <c r="M3817" s="6">
        <f>Tabla2[[#This Row],[Total Sales]]-Tabla2[[#This Row],[Operating Profit]]</f>
        <v>84000</v>
      </c>
      <c r="N3817" s="6">
        <v>36000</v>
      </c>
      <c r="O3817" s="46">
        <f>Tabla2[[#This Row],[Operating Profit]]/Tabla2[[#This Row],[Total Sales]]</f>
        <v>0.3</v>
      </c>
      <c r="P3817" s="1" t="s">
        <v>17</v>
      </c>
    </row>
    <row r="3818" spans="1:16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3" t="str">
        <f>IFERROR(LEFT(Tabla2[[#This Row],[Product]],FIND(" ",Tabla2[[#This Row],[Product]])-3),Tabla2[[#This Row],[Product]])</f>
        <v>Women</v>
      </c>
      <c r="I3818" s="6">
        <v>44.999999999999993</v>
      </c>
      <c r="J3818" s="4">
        <v>2000</v>
      </c>
      <c r="K3818" s="6">
        <f>Tabla2[[#This Row],[Price per Unit]]*Tabla2[[#This Row],[Units Sold]]</f>
        <v>89999.999999999985</v>
      </c>
      <c r="L3818" s="52">
        <f>Tabla2[[#This Row],[Units Sold]]/Cálculos!$C$11</f>
        <v>8.0682216550262393E-5</v>
      </c>
      <c r="M3818" s="6">
        <f>Tabla2[[#This Row],[Total Sales]]-Tabla2[[#This Row],[Operating Profit]]</f>
        <v>62999.999999999985</v>
      </c>
      <c r="N3818" s="6">
        <v>26999.999999999996</v>
      </c>
      <c r="O3818" s="46">
        <f>Tabla2[[#This Row],[Operating Profit]]/Tabla2[[#This Row],[Total Sales]]</f>
        <v>0.3</v>
      </c>
      <c r="P3818" s="1" t="s">
        <v>17</v>
      </c>
    </row>
    <row r="3819" spans="1:16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3" t="str">
        <f>IFERROR(LEFT(Tabla2[[#This Row],[Product]],FIND(" ",Tabla2[[#This Row],[Product]])-3),Tabla2[[#This Row],[Product]])</f>
        <v>Men</v>
      </c>
      <c r="I3819" s="6">
        <v>60.000000000000007</v>
      </c>
      <c r="J3819" s="4">
        <v>2750</v>
      </c>
      <c r="K3819" s="6">
        <f>Tabla2[[#This Row],[Price per Unit]]*Tabla2[[#This Row],[Units Sold]]</f>
        <v>165000.00000000003</v>
      </c>
      <c r="L3819" s="52">
        <f>Tabla2[[#This Row],[Units Sold]]/Cálculos!$C$11</f>
        <v>1.109380477566108E-4</v>
      </c>
      <c r="M3819" s="6">
        <f>Tabla2[[#This Row],[Total Sales]]-Tabla2[[#This Row],[Operating Profit]]</f>
        <v>115500.00000000003</v>
      </c>
      <c r="N3819" s="6">
        <v>49500.000000000007</v>
      </c>
      <c r="O3819" s="46">
        <f>Tabla2[[#This Row],[Operating Profit]]/Tabla2[[#This Row],[Total Sales]]</f>
        <v>0.3</v>
      </c>
      <c r="P3819" s="1" t="s">
        <v>17</v>
      </c>
    </row>
    <row r="3820" spans="1:16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3" t="str">
        <f>IFERROR(LEFT(Tabla2[[#This Row],[Product]],FIND(" ",Tabla2[[#This Row],[Product]])-3),Tabla2[[#This Row],[Product]])</f>
        <v>Women</v>
      </c>
      <c r="I3820" s="6">
        <v>50</v>
      </c>
      <c r="J3820" s="4">
        <v>3750</v>
      </c>
      <c r="K3820" s="6">
        <f>Tabla2[[#This Row],[Price per Unit]]*Tabla2[[#This Row],[Units Sold]]</f>
        <v>187500</v>
      </c>
      <c r="L3820" s="52">
        <f>Tabla2[[#This Row],[Units Sold]]/Cálculos!$C$11</f>
        <v>1.5127915603174201E-4</v>
      </c>
      <c r="M3820" s="6">
        <f>Tabla2[[#This Row],[Total Sales]]-Tabla2[[#This Row],[Operating Profit]]</f>
        <v>121875</v>
      </c>
      <c r="N3820" s="6">
        <v>65625</v>
      </c>
      <c r="O3820" s="46">
        <f>Tabla2[[#This Row],[Operating Profit]]/Tabla2[[#This Row],[Total Sales]]</f>
        <v>0.35</v>
      </c>
      <c r="P3820" s="1" t="s">
        <v>17</v>
      </c>
    </row>
    <row r="3821" spans="1:16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3" t="str">
        <f>IFERROR(LEFT(Tabla2[[#This Row],[Product]],FIND(" ",Tabla2[[#This Row],[Product]])-3),Tabla2[[#This Row],[Product]])</f>
        <v>Men</v>
      </c>
      <c r="I3821" s="6">
        <v>50</v>
      </c>
      <c r="J3821" s="4">
        <v>5700</v>
      </c>
      <c r="K3821" s="6">
        <f>Tabla2[[#This Row],[Price per Unit]]*Tabla2[[#This Row],[Units Sold]]</f>
        <v>285000</v>
      </c>
      <c r="L3821" s="52">
        <f>Tabla2[[#This Row],[Units Sold]]/Cálculos!$C$11</f>
        <v>2.2994431716824785E-4</v>
      </c>
      <c r="M3821" s="6">
        <f>Tabla2[[#This Row],[Total Sales]]-Tabla2[[#This Row],[Operating Profit]]</f>
        <v>171000</v>
      </c>
      <c r="N3821" s="6">
        <v>114000</v>
      </c>
      <c r="O3821" s="46">
        <f>Tabla2[[#This Row],[Operating Profit]]/Tabla2[[#This Row],[Total Sales]]</f>
        <v>0.4</v>
      </c>
      <c r="P3821" s="1" t="s">
        <v>17</v>
      </c>
    </row>
    <row r="3822" spans="1:16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3" t="str">
        <f>IFERROR(LEFT(Tabla2[[#This Row],[Product]],FIND(" ",Tabla2[[#This Row],[Product]])-3),Tabla2[[#This Row],[Product]])</f>
        <v>Men</v>
      </c>
      <c r="I3822" s="6">
        <v>50</v>
      </c>
      <c r="J3822" s="4">
        <v>2750</v>
      </c>
      <c r="K3822" s="6">
        <f>Tabla2[[#This Row],[Price per Unit]]*Tabla2[[#This Row],[Units Sold]]</f>
        <v>137500</v>
      </c>
      <c r="L3822" s="52">
        <f>Tabla2[[#This Row],[Units Sold]]/Cálculos!$C$11</f>
        <v>1.109380477566108E-4</v>
      </c>
      <c r="M3822" s="6">
        <f>Tabla2[[#This Row],[Total Sales]]-Tabla2[[#This Row],[Operating Profit]]</f>
        <v>82500</v>
      </c>
      <c r="N3822" s="6">
        <v>55000</v>
      </c>
      <c r="O3822" s="46">
        <f>Tabla2[[#This Row],[Operating Profit]]/Tabla2[[#This Row],[Total Sales]]</f>
        <v>0.4</v>
      </c>
      <c r="P3822" s="1" t="s">
        <v>17</v>
      </c>
    </row>
    <row r="3823" spans="1:16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3" t="str">
        <f>IFERROR(LEFT(Tabla2[[#This Row],[Product]],FIND(" ",Tabla2[[#This Row],[Product]])-3),Tabla2[[#This Row],[Product]])</f>
        <v>Women</v>
      </c>
      <c r="I3823" s="6">
        <v>40</v>
      </c>
      <c r="J3823" s="4">
        <v>3000</v>
      </c>
      <c r="K3823" s="6">
        <f>Tabla2[[#This Row],[Price per Unit]]*Tabla2[[#This Row],[Units Sold]]</f>
        <v>120000</v>
      </c>
      <c r="L3823" s="52">
        <f>Tabla2[[#This Row],[Units Sold]]/Cálculos!$C$11</f>
        <v>1.210233248253936E-4</v>
      </c>
      <c r="M3823" s="6">
        <f>Tabla2[[#This Row],[Total Sales]]-Tabla2[[#This Row],[Operating Profit]]</f>
        <v>84000</v>
      </c>
      <c r="N3823" s="6">
        <v>36000</v>
      </c>
      <c r="O3823" s="46">
        <f>Tabla2[[#This Row],[Operating Profit]]/Tabla2[[#This Row],[Total Sales]]</f>
        <v>0.3</v>
      </c>
      <c r="P3823" s="1" t="s">
        <v>17</v>
      </c>
    </row>
    <row r="3824" spans="1:16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3" t="str">
        <f>IFERROR(LEFT(Tabla2[[#This Row],[Product]],FIND(" ",Tabla2[[#This Row],[Product]])-3),Tabla2[[#This Row],[Product]])</f>
        <v>Women</v>
      </c>
      <c r="I3824" s="6">
        <v>44.999999999999993</v>
      </c>
      <c r="J3824" s="4">
        <v>1500</v>
      </c>
      <c r="K3824" s="6">
        <f>Tabla2[[#This Row],[Price per Unit]]*Tabla2[[#This Row],[Units Sold]]</f>
        <v>67499.999999999985</v>
      </c>
      <c r="L3824" s="52">
        <f>Tabla2[[#This Row],[Units Sold]]/Cálculos!$C$11</f>
        <v>6.0511662412696801E-5</v>
      </c>
      <c r="M3824" s="6">
        <f>Tabla2[[#This Row],[Total Sales]]-Tabla2[[#This Row],[Operating Profit]]</f>
        <v>47249.999999999985</v>
      </c>
      <c r="N3824" s="6">
        <v>20249.999999999996</v>
      </c>
      <c r="O3824" s="46">
        <f>Tabla2[[#This Row],[Operating Profit]]/Tabla2[[#This Row],[Total Sales]]</f>
        <v>0.3</v>
      </c>
      <c r="P3824" s="1" t="s">
        <v>17</v>
      </c>
    </row>
    <row r="3825" spans="1:16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3" t="str">
        <f>IFERROR(LEFT(Tabla2[[#This Row],[Product]],FIND(" ",Tabla2[[#This Row],[Product]])-3),Tabla2[[#This Row],[Product]])</f>
        <v>Men</v>
      </c>
      <c r="I3825" s="6">
        <v>60.000000000000007</v>
      </c>
      <c r="J3825" s="4">
        <v>2000</v>
      </c>
      <c r="K3825" s="6">
        <f>Tabla2[[#This Row],[Price per Unit]]*Tabla2[[#This Row],[Units Sold]]</f>
        <v>120000.00000000001</v>
      </c>
      <c r="L3825" s="52">
        <f>Tabla2[[#This Row],[Units Sold]]/Cálculos!$C$11</f>
        <v>8.0682216550262393E-5</v>
      </c>
      <c r="M3825" s="6">
        <f>Tabla2[[#This Row],[Total Sales]]-Tabla2[[#This Row],[Operating Profit]]</f>
        <v>84000.000000000015</v>
      </c>
      <c r="N3825" s="6">
        <v>36000</v>
      </c>
      <c r="O3825" s="46">
        <f>Tabla2[[#This Row],[Operating Profit]]/Tabla2[[#This Row],[Total Sales]]</f>
        <v>0.3</v>
      </c>
      <c r="P3825" s="1" t="s">
        <v>17</v>
      </c>
    </row>
    <row r="3826" spans="1:16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3" t="str">
        <f>IFERROR(LEFT(Tabla2[[#This Row],[Product]],FIND(" ",Tabla2[[#This Row],[Product]])-3),Tabla2[[#This Row],[Product]])</f>
        <v>Women</v>
      </c>
      <c r="I3826" s="6">
        <v>50</v>
      </c>
      <c r="J3826" s="4">
        <v>3000</v>
      </c>
      <c r="K3826" s="6">
        <f>Tabla2[[#This Row],[Price per Unit]]*Tabla2[[#This Row],[Units Sold]]</f>
        <v>150000</v>
      </c>
      <c r="L3826" s="52">
        <f>Tabla2[[#This Row],[Units Sold]]/Cálculos!$C$11</f>
        <v>1.210233248253936E-4</v>
      </c>
      <c r="M3826" s="6">
        <f>Tabla2[[#This Row],[Total Sales]]-Tabla2[[#This Row],[Operating Profit]]</f>
        <v>97500</v>
      </c>
      <c r="N3826" s="6">
        <v>52500</v>
      </c>
      <c r="O3826" s="46">
        <f>Tabla2[[#This Row],[Operating Profit]]/Tabla2[[#This Row],[Total Sales]]</f>
        <v>0.35</v>
      </c>
      <c r="P3826" s="1" t="s">
        <v>17</v>
      </c>
    </row>
    <row r="3827" spans="1:16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3" t="str">
        <f>IFERROR(LEFT(Tabla2[[#This Row],[Product]],FIND(" ",Tabla2[[#This Row],[Product]])-3),Tabla2[[#This Row],[Product]])</f>
        <v>Men</v>
      </c>
      <c r="I3827" s="6">
        <v>50</v>
      </c>
      <c r="J3827" s="4">
        <v>5500</v>
      </c>
      <c r="K3827" s="6">
        <f>Tabla2[[#This Row],[Price per Unit]]*Tabla2[[#This Row],[Units Sold]]</f>
        <v>275000</v>
      </c>
      <c r="L3827" s="52">
        <f>Tabla2[[#This Row],[Units Sold]]/Cálculos!$C$11</f>
        <v>2.218760955132216E-4</v>
      </c>
      <c r="M3827" s="6">
        <f>Tabla2[[#This Row],[Total Sales]]-Tabla2[[#This Row],[Operating Profit]]</f>
        <v>165000</v>
      </c>
      <c r="N3827" s="6">
        <v>110000</v>
      </c>
      <c r="O3827" s="46">
        <f>Tabla2[[#This Row],[Operating Profit]]/Tabla2[[#This Row],[Total Sales]]</f>
        <v>0.4</v>
      </c>
      <c r="P3827" s="1" t="s">
        <v>17</v>
      </c>
    </row>
    <row r="3828" spans="1:16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3" t="str">
        <f>IFERROR(LEFT(Tabla2[[#This Row],[Product]],FIND(" ",Tabla2[[#This Row],[Product]])-3),Tabla2[[#This Row],[Product]])</f>
        <v>Men</v>
      </c>
      <c r="I3828" s="6">
        <v>50</v>
      </c>
      <c r="J3828" s="4">
        <v>2500</v>
      </c>
      <c r="K3828" s="6">
        <f>Tabla2[[#This Row],[Price per Unit]]*Tabla2[[#This Row],[Units Sold]]</f>
        <v>125000</v>
      </c>
      <c r="L3828" s="52">
        <f>Tabla2[[#This Row],[Units Sold]]/Cálculos!$C$11</f>
        <v>1.00852770687828E-4</v>
      </c>
      <c r="M3828" s="6">
        <f>Tabla2[[#This Row],[Total Sales]]-Tabla2[[#This Row],[Operating Profit]]</f>
        <v>75000</v>
      </c>
      <c r="N3828" s="6">
        <v>50000</v>
      </c>
      <c r="O3828" s="46">
        <f>Tabla2[[#This Row],[Operating Profit]]/Tabla2[[#This Row],[Total Sales]]</f>
        <v>0.4</v>
      </c>
      <c r="P3828" s="1" t="s">
        <v>17</v>
      </c>
    </row>
    <row r="3829" spans="1:16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3" t="str">
        <f>IFERROR(LEFT(Tabla2[[#This Row],[Product]],FIND(" ",Tabla2[[#This Row],[Product]])-3),Tabla2[[#This Row],[Product]])</f>
        <v>Women</v>
      </c>
      <c r="I3829" s="6">
        <v>40</v>
      </c>
      <c r="J3829" s="4">
        <v>2500</v>
      </c>
      <c r="K3829" s="6">
        <f>Tabla2[[#This Row],[Price per Unit]]*Tabla2[[#This Row],[Units Sold]]</f>
        <v>100000</v>
      </c>
      <c r="L3829" s="52">
        <f>Tabla2[[#This Row],[Units Sold]]/Cálculos!$C$11</f>
        <v>1.00852770687828E-4</v>
      </c>
      <c r="M3829" s="6">
        <f>Tabla2[[#This Row],[Total Sales]]-Tabla2[[#This Row],[Operating Profit]]</f>
        <v>70000</v>
      </c>
      <c r="N3829" s="6">
        <v>30000</v>
      </c>
      <c r="O3829" s="46">
        <f>Tabla2[[#This Row],[Operating Profit]]/Tabla2[[#This Row],[Total Sales]]</f>
        <v>0.3</v>
      </c>
      <c r="P3829" s="1" t="s">
        <v>17</v>
      </c>
    </row>
    <row r="3830" spans="1:16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3" t="str">
        <f>IFERROR(LEFT(Tabla2[[#This Row],[Product]],FIND(" ",Tabla2[[#This Row],[Product]])-3),Tabla2[[#This Row],[Product]])</f>
        <v>Women</v>
      </c>
      <c r="I3830" s="6">
        <v>44.999999999999993</v>
      </c>
      <c r="J3830" s="4">
        <v>1750</v>
      </c>
      <c r="K3830" s="6">
        <f>Tabla2[[#This Row],[Price per Unit]]*Tabla2[[#This Row],[Units Sold]]</f>
        <v>78749.999999999985</v>
      </c>
      <c r="L3830" s="52">
        <f>Tabla2[[#This Row],[Units Sold]]/Cálculos!$C$11</f>
        <v>7.0596939481479604E-5</v>
      </c>
      <c r="M3830" s="6">
        <f>Tabla2[[#This Row],[Total Sales]]-Tabla2[[#This Row],[Operating Profit]]</f>
        <v>55124.999999999985</v>
      </c>
      <c r="N3830" s="6">
        <v>23624.999999999996</v>
      </c>
      <c r="O3830" s="46">
        <f>Tabla2[[#This Row],[Operating Profit]]/Tabla2[[#This Row],[Total Sales]]</f>
        <v>0.3</v>
      </c>
      <c r="P3830" s="1" t="s">
        <v>17</v>
      </c>
    </row>
    <row r="3831" spans="1:16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3" t="str">
        <f>IFERROR(LEFT(Tabla2[[#This Row],[Product]],FIND(" ",Tabla2[[#This Row],[Product]])-3),Tabla2[[#This Row],[Product]])</f>
        <v>Men</v>
      </c>
      <c r="I3831" s="6">
        <v>60.000000000000007</v>
      </c>
      <c r="J3831" s="4">
        <v>1750</v>
      </c>
      <c r="K3831" s="6">
        <f>Tabla2[[#This Row],[Price per Unit]]*Tabla2[[#This Row],[Units Sold]]</f>
        <v>105000.00000000001</v>
      </c>
      <c r="L3831" s="52">
        <f>Tabla2[[#This Row],[Units Sold]]/Cálculos!$C$11</f>
        <v>7.0596939481479604E-5</v>
      </c>
      <c r="M3831" s="6">
        <f>Tabla2[[#This Row],[Total Sales]]-Tabla2[[#This Row],[Operating Profit]]</f>
        <v>73500.000000000015</v>
      </c>
      <c r="N3831" s="6">
        <v>31500.000000000004</v>
      </c>
      <c r="O3831" s="46">
        <f>Tabla2[[#This Row],[Operating Profit]]/Tabla2[[#This Row],[Total Sales]]</f>
        <v>0.3</v>
      </c>
      <c r="P3831" s="1" t="s">
        <v>17</v>
      </c>
    </row>
    <row r="3832" spans="1:16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3" t="str">
        <f>IFERROR(LEFT(Tabla2[[#This Row],[Product]],FIND(" ",Tabla2[[#This Row],[Product]])-3),Tabla2[[#This Row],[Product]])</f>
        <v>Women</v>
      </c>
      <c r="I3832" s="6">
        <v>50</v>
      </c>
      <c r="J3832" s="4">
        <v>3250</v>
      </c>
      <c r="K3832" s="6">
        <f>Tabla2[[#This Row],[Price per Unit]]*Tabla2[[#This Row],[Units Sold]]</f>
        <v>162500</v>
      </c>
      <c r="L3832" s="52">
        <f>Tabla2[[#This Row],[Units Sold]]/Cálculos!$C$11</f>
        <v>1.3110860189417641E-4</v>
      </c>
      <c r="M3832" s="6">
        <f>Tabla2[[#This Row],[Total Sales]]-Tabla2[[#This Row],[Operating Profit]]</f>
        <v>105625</v>
      </c>
      <c r="N3832" s="6">
        <v>56875</v>
      </c>
      <c r="O3832" s="46">
        <f>Tabla2[[#This Row],[Operating Profit]]/Tabla2[[#This Row],[Total Sales]]</f>
        <v>0.35</v>
      </c>
      <c r="P3832" s="1" t="s">
        <v>17</v>
      </c>
    </row>
    <row r="3833" spans="1:16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3" t="str">
        <f>IFERROR(LEFT(Tabla2[[#This Row],[Product]],FIND(" ",Tabla2[[#This Row],[Product]])-3),Tabla2[[#This Row],[Product]])</f>
        <v>Men</v>
      </c>
      <c r="I3833" s="6">
        <v>65</v>
      </c>
      <c r="J3833" s="4">
        <v>5950</v>
      </c>
      <c r="K3833" s="6">
        <f>Tabla2[[#This Row],[Price per Unit]]*Tabla2[[#This Row],[Units Sold]]</f>
        <v>386750</v>
      </c>
      <c r="L3833" s="52">
        <f>Tabla2[[#This Row],[Units Sold]]/Cálculos!$C$11</f>
        <v>2.4002959423703062E-4</v>
      </c>
      <c r="M3833" s="6">
        <f>Tabla2[[#This Row],[Total Sales]]-Tabla2[[#This Row],[Operating Profit]]</f>
        <v>232050</v>
      </c>
      <c r="N3833" s="6">
        <v>154700</v>
      </c>
      <c r="O3833" s="46">
        <f>Tabla2[[#This Row],[Operating Profit]]/Tabla2[[#This Row],[Total Sales]]</f>
        <v>0.4</v>
      </c>
      <c r="P3833" s="1" t="s">
        <v>17</v>
      </c>
    </row>
    <row r="3834" spans="1:16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3" t="str">
        <f>IFERROR(LEFT(Tabla2[[#This Row],[Product]],FIND(" ",Tabla2[[#This Row],[Product]])-3),Tabla2[[#This Row],[Product]])</f>
        <v>Men</v>
      </c>
      <c r="I3834" s="6">
        <v>60.000000000000007</v>
      </c>
      <c r="J3834" s="4">
        <v>3000</v>
      </c>
      <c r="K3834" s="6">
        <f>Tabla2[[#This Row],[Price per Unit]]*Tabla2[[#This Row],[Units Sold]]</f>
        <v>180000.00000000003</v>
      </c>
      <c r="L3834" s="52">
        <f>Tabla2[[#This Row],[Units Sold]]/Cálculos!$C$11</f>
        <v>1.210233248253936E-4</v>
      </c>
      <c r="M3834" s="6">
        <f>Tabla2[[#This Row],[Total Sales]]-Tabla2[[#This Row],[Operating Profit]]</f>
        <v>108000.00000000001</v>
      </c>
      <c r="N3834" s="6">
        <v>72000.000000000015</v>
      </c>
      <c r="O3834" s="46">
        <f>Tabla2[[#This Row],[Operating Profit]]/Tabla2[[#This Row],[Total Sales]]</f>
        <v>0.4</v>
      </c>
      <c r="P3834" s="1" t="s">
        <v>17</v>
      </c>
    </row>
    <row r="3835" spans="1:16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3" t="str">
        <f>IFERROR(LEFT(Tabla2[[#This Row],[Product]],FIND(" ",Tabla2[[#This Row],[Product]])-3),Tabla2[[#This Row],[Product]])</f>
        <v>Women</v>
      </c>
      <c r="I3835" s="6">
        <v>55.000000000000007</v>
      </c>
      <c r="J3835" s="4">
        <v>3250</v>
      </c>
      <c r="K3835" s="6">
        <f>Tabla2[[#This Row],[Price per Unit]]*Tabla2[[#This Row],[Units Sold]]</f>
        <v>178750.00000000003</v>
      </c>
      <c r="L3835" s="52">
        <f>Tabla2[[#This Row],[Units Sold]]/Cálculos!$C$11</f>
        <v>1.3110860189417641E-4</v>
      </c>
      <c r="M3835" s="6">
        <f>Tabla2[[#This Row],[Total Sales]]-Tabla2[[#This Row],[Operating Profit]]</f>
        <v>125125.00000000003</v>
      </c>
      <c r="N3835" s="6">
        <v>53625.000000000007</v>
      </c>
      <c r="O3835" s="46">
        <f>Tabla2[[#This Row],[Operating Profit]]/Tabla2[[#This Row],[Total Sales]]</f>
        <v>0.3</v>
      </c>
      <c r="P3835" s="1" t="s">
        <v>17</v>
      </c>
    </row>
    <row r="3836" spans="1:16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3" t="str">
        <f>IFERROR(LEFT(Tabla2[[#This Row],[Product]],FIND(" ",Tabla2[[#This Row],[Product]])-3),Tabla2[[#This Row],[Product]])</f>
        <v>Women</v>
      </c>
      <c r="I3836" s="6">
        <v>55.000000000000007</v>
      </c>
      <c r="J3836" s="4">
        <v>2750</v>
      </c>
      <c r="K3836" s="6">
        <f>Tabla2[[#This Row],[Price per Unit]]*Tabla2[[#This Row],[Units Sold]]</f>
        <v>151250.00000000003</v>
      </c>
      <c r="L3836" s="52">
        <f>Tabla2[[#This Row],[Units Sold]]/Cálculos!$C$11</f>
        <v>1.109380477566108E-4</v>
      </c>
      <c r="M3836" s="6">
        <f>Tabla2[[#This Row],[Total Sales]]-Tabla2[[#This Row],[Operating Profit]]</f>
        <v>105875.00000000003</v>
      </c>
      <c r="N3836" s="6">
        <v>45375.000000000007</v>
      </c>
      <c r="O3836" s="46">
        <f>Tabla2[[#This Row],[Operating Profit]]/Tabla2[[#This Row],[Total Sales]]</f>
        <v>0.3</v>
      </c>
      <c r="P3836" s="1" t="s">
        <v>17</v>
      </c>
    </row>
    <row r="3837" spans="1:16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3" t="str">
        <f>IFERROR(LEFT(Tabla2[[#This Row],[Product]],FIND(" ",Tabla2[[#This Row],[Product]])-3),Tabla2[[#This Row],[Product]])</f>
        <v>Men</v>
      </c>
      <c r="I3837" s="6">
        <v>65</v>
      </c>
      <c r="J3837" s="4">
        <v>3000</v>
      </c>
      <c r="K3837" s="6">
        <f>Tabla2[[#This Row],[Price per Unit]]*Tabla2[[#This Row],[Units Sold]]</f>
        <v>195000</v>
      </c>
      <c r="L3837" s="52">
        <f>Tabla2[[#This Row],[Units Sold]]/Cálculos!$C$11</f>
        <v>1.210233248253936E-4</v>
      </c>
      <c r="M3837" s="6">
        <f>Tabla2[[#This Row],[Total Sales]]-Tabla2[[#This Row],[Operating Profit]]</f>
        <v>136500</v>
      </c>
      <c r="N3837" s="6">
        <v>58500</v>
      </c>
      <c r="O3837" s="46">
        <f>Tabla2[[#This Row],[Operating Profit]]/Tabla2[[#This Row],[Total Sales]]</f>
        <v>0.3</v>
      </c>
      <c r="P3837" s="1" t="s">
        <v>17</v>
      </c>
    </row>
    <row r="3838" spans="1:16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3" t="str">
        <f>IFERROR(LEFT(Tabla2[[#This Row],[Product]],FIND(" ",Tabla2[[#This Row],[Product]])-3),Tabla2[[#This Row],[Product]])</f>
        <v>Women</v>
      </c>
      <c r="I3838" s="6">
        <v>70</v>
      </c>
      <c r="J3838" s="4">
        <v>4250</v>
      </c>
      <c r="K3838" s="6">
        <f>Tabla2[[#This Row],[Price per Unit]]*Tabla2[[#This Row],[Units Sold]]</f>
        <v>297500</v>
      </c>
      <c r="L3838" s="52">
        <f>Tabla2[[#This Row],[Units Sold]]/Cálculos!$C$11</f>
        <v>1.7144971016930759E-4</v>
      </c>
      <c r="M3838" s="6">
        <f>Tabla2[[#This Row],[Total Sales]]-Tabla2[[#This Row],[Operating Profit]]</f>
        <v>193375</v>
      </c>
      <c r="N3838" s="6">
        <v>104125</v>
      </c>
      <c r="O3838" s="46">
        <f>Tabla2[[#This Row],[Operating Profit]]/Tabla2[[#This Row],[Total Sales]]</f>
        <v>0.35</v>
      </c>
      <c r="P3838" s="1" t="s">
        <v>17</v>
      </c>
    </row>
    <row r="3839" spans="1:16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3" t="str">
        <f>IFERROR(LEFT(Tabla2[[#This Row],[Product]],FIND(" ",Tabla2[[#This Row],[Product]])-3),Tabla2[[#This Row],[Product]])</f>
        <v>Men</v>
      </c>
      <c r="I3839" s="6">
        <v>65</v>
      </c>
      <c r="J3839" s="4">
        <v>6750</v>
      </c>
      <c r="K3839" s="6">
        <f>Tabla2[[#This Row],[Price per Unit]]*Tabla2[[#This Row],[Units Sold]]</f>
        <v>438750</v>
      </c>
      <c r="L3839" s="52">
        <f>Tabla2[[#This Row],[Units Sold]]/Cálculos!$C$11</f>
        <v>2.7230248085713561E-4</v>
      </c>
      <c r="M3839" s="6">
        <f>Tabla2[[#This Row],[Total Sales]]-Tabla2[[#This Row],[Operating Profit]]</f>
        <v>263250</v>
      </c>
      <c r="N3839" s="6">
        <v>175500</v>
      </c>
      <c r="O3839" s="46">
        <f>Tabla2[[#This Row],[Operating Profit]]/Tabla2[[#This Row],[Total Sales]]</f>
        <v>0.4</v>
      </c>
      <c r="P3839" s="1" t="s">
        <v>17</v>
      </c>
    </row>
    <row r="3840" spans="1:16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3" t="str">
        <f>IFERROR(LEFT(Tabla2[[#This Row],[Product]],FIND(" ",Tabla2[[#This Row],[Product]])-3),Tabla2[[#This Row],[Product]])</f>
        <v>Men</v>
      </c>
      <c r="I3840" s="6">
        <v>60.000000000000007</v>
      </c>
      <c r="J3840" s="4">
        <v>4250</v>
      </c>
      <c r="K3840" s="6">
        <f>Tabla2[[#This Row],[Price per Unit]]*Tabla2[[#This Row],[Units Sold]]</f>
        <v>255000.00000000003</v>
      </c>
      <c r="L3840" s="52">
        <f>Tabla2[[#This Row],[Units Sold]]/Cálculos!$C$11</f>
        <v>1.7144971016930759E-4</v>
      </c>
      <c r="M3840" s="6">
        <f>Tabla2[[#This Row],[Total Sales]]-Tabla2[[#This Row],[Operating Profit]]</f>
        <v>153000</v>
      </c>
      <c r="N3840" s="6">
        <v>102000.00000000001</v>
      </c>
      <c r="O3840" s="46">
        <f>Tabla2[[#This Row],[Operating Profit]]/Tabla2[[#This Row],[Total Sales]]</f>
        <v>0.4</v>
      </c>
      <c r="P3840" s="1" t="s">
        <v>17</v>
      </c>
    </row>
    <row r="3841" spans="1:16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3" t="str">
        <f>IFERROR(LEFT(Tabla2[[#This Row],[Product]],FIND(" ",Tabla2[[#This Row],[Product]])-3),Tabla2[[#This Row],[Product]])</f>
        <v>Women</v>
      </c>
      <c r="I3841" s="6">
        <v>55.000000000000007</v>
      </c>
      <c r="J3841" s="4">
        <v>3500</v>
      </c>
      <c r="K3841" s="6">
        <f>Tabla2[[#This Row],[Price per Unit]]*Tabla2[[#This Row],[Units Sold]]</f>
        <v>192500.00000000003</v>
      </c>
      <c r="L3841" s="52">
        <f>Tabla2[[#This Row],[Units Sold]]/Cálculos!$C$11</f>
        <v>1.4119387896295921E-4</v>
      </c>
      <c r="M3841" s="6">
        <f>Tabla2[[#This Row],[Total Sales]]-Tabla2[[#This Row],[Operating Profit]]</f>
        <v>134750.00000000003</v>
      </c>
      <c r="N3841" s="6">
        <v>57750.000000000007</v>
      </c>
      <c r="O3841" s="46">
        <f>Tabla2[[#This Row],[Operating Profit]]/Tabla2[[#This Row],[Total Sales]]</f>
        <v>0.3</v>
      </c>
      <c r="P3841" s="1" t="s">
        <v>17</v>
      </c>
    </row>
    <row r="3842" spans="1:16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3" t="str">
        <f>IFERROR(LEFT(Tabla2[[#This Row],[Product]],FIND(" ",Tabla2[[#This Row],[Product]])-3),Tabla2[[#This Row],[Product]])</f>
        <v>Women</v>
      </c>
      <c r="I3842" s="6">
        <v>55.000000000000007</v>
      </c>
      <c r="J3842" s="4">
        <v>3250</v>
      </c>
      <c r="K3842" s="6">
        <f>Tabla2[[#This Row],[Price per Unit]]*Tabla2[[#This Row],[Units Sold]]</f>
        <v>178750.00000000003</v>
      </c>
      <c r="L3842" s="52">
        <f>Tabla2[[#This Row],[Units Sold]]/Cálculos!$C$11</f>
        <v>1.3110860189417641E-4</v>
      </c>
      <c r="M3842" s="6">
        <f>Tabla2[[#This Row],[Total Sales]]-Tabla2[[#This Row],[Operating Profit]]</f>
        <v>125125.00000000003</v>
      </c>
      <c r="N3842" s="6">
        <v>53625.000000000007</v>
      </c>
      <c r="O3842" s="46">
        <f>Tabla2[[#This Row],[Operating Profit]]/Tabla2[[#This Row],[Total Sales]]</f>
        <v>0.3</v>
      </c>
      <c r="P3842" s="1" t="s">
        <v>17</v>
      </c>
    </row>
    <row r="3843" spans="1:16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3" t="str">
        <f>IFERROR(LEFT(Tabla2[[#This Row],[Product]],FIND(" ",Tabla2[[#This Row],[Product]])-3),Tabla2[[#This Row],[Product]])</f>
        <v>Men</v>
      </c>
      <c r="I3843" s="6">
        <v>65</v>
      </c>
      <c r="J3843" s="4">
        <v>3250</v>
      </c>
      <c r="K3843" s="6">
        <f>Tabla2[[#This Row],[Price per Unit]]*Tabla2[[#This Row],[Units Sold]]</f>
        <v>211250</v>
      </c>
      <c r="L3843" s="52">
        <f>Tabla2[[#This Row],[Units Sold]]/Cálculos!$C$11</f>
        <v>1.3110860189417641E-4</v>
      </c>
      <c r="M3843" s="6">
        <f>Tabla2[[#This Row],[Total Sales]]-Tabla2[[#This Row],[Operating Profit]]</f>
        <v>147875</v>
      </c>
      <c r="N3843" s="6">
        <v>63375</v>
      </c>
      <c r="O3843" s="46">
        <f>Tabla2[[#This Row],[Operating Profit]]/Tabla2[[#This Row],[Total Sales]]</f>
        <v>0.3</v>
      </c>
      <c r="P3843" s="1" t="s">
        <v>17</v>
      </c>
    </row>
    <row r="3844" spans="1:16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3" t="str">
        <f>IFERROR(LEFT(Tabla2[[#This Row],[Product]],FIND(" ",Tabla2[[#This Row],[Product]])-3),Tabla2[[#This Row],[Product]])</f>
        <v>Women</v>
      </c>
      <c r="I3844" s="6">
        <v>70</v>
      </c>
      <c r="J3844" s="4">
        <v>4750</v>
      </c>
      <c r="K3844" s="6">
        <f>Tabla2[[#This Row],[Price per Unit]]*Tabla2[[#This Row],[Units Sold]]</f>
        <v>332500</v>
      </c>
      <c r="L3844" s="52">
        <f>Tabla2[[#This Row],[Units Sold]]/Cálculos!$C$11</f>
        <v>1.9162026430687319E-4</v>
      </c>
      <c r="M3844" s="6">
        <f>Tabla2[[#This Row],[Total Sales]]-Tabla2[[#This Row],[Operating Profit]]</f>
        <v>216125</v>
      </c>
      <c r="N3844" s="6">
        <v>116374.99999999999</v>
      </c>
      <c r="O3844" s="46">
        <f>Tabla2[[#This Row],[Operating Profit]]/Tabla2[[#This Row],[Total Sales]]</f>
        <v>0.35</v>
      </c>
      <c r="P3844" s="1" t="s">
        <v>17</v>
      </c>
    </row>
    <row r="3845" spans="1:16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3" t="str">
        <f>IFERROR(LEFT(Tabla2[[#This Row],[Product]],FIND(" ",Tabla2[[#This Row],[Product]])-3),Tabla2[[#This Row],[Product]])</f>
        <v>Men</v>
      </c>
      <c r="I3845" s="6">
        <v>65</v>
      </c>
      <c r="J3845" s="4">
        <v>7000</v>
      </c>
      <c r="K3845" s="6">
        <f>Tabla2[[#This Row],[Price per Unit]]*Tabla2[[#This Row],[Units Sold]]</f>
        <v>455000</v>
      </c>
      <c r="L3845" s="52">
        <f>Tabla2[[#This Row],[Units Sold]]/Cálculos!$C$11</f>
        <v>2.8238775792591842E-4</v>
      </c>
      <c r="M3845" s="6">
        <f>Tabla2[[#This Row],[Total Sales]]-Tabla2[[#This Row],[Operating Profit]]</f>
        <v>273000</v>
      </c>
      <c r="N3845" s="6">
        <v>182000</v>
      </c>
      <c r="O3845" s="46">
        <f>Tabla2[[#This Row],[Operating Profit]]/Tabla2[[#This Row],[Total Sales]]</f>
        <v>0.4</v>
      </c>
      <c r="P3845" s="1" t="s">
        <v>17</v>
      </c>
    </row>
    <row r="3846" spans="1:16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3" t="str">
        <f>IFERROR(LEFT(Tabla2[[#This Row],[Product]],FIND(" ",Tabla2[[#This Row],[Product]])-3),Tabla2[[#This Row],[Product]])</f>
        <v>Men</v>
      </c>
      <c r="I3846" s="6">
        <v>60.000000000000007</v>
      </c>
      <c r="J3846" s="4">
        <v>4500</v>
      </c>
      <c r="K3846" s="6">
        <f>Tabla2[[#This Row],[Price per Unit]]*Tabla2[[#This Row],[Units Sold]]</f>
        <v>270000.00000000006</v>
      </c>
      <c r="L3846" s="52">
        <f>Tabla2[[#This Row],[Units Sold]]/Cálculos!$C$11</f>
        <v>1.8153498723809039E-4</v>
      </c>
      <c r="M3846" s="6">
        <f>Tabla2[[#This Row],[Total Sales]]-Tabla2[[#This Row],[Operating Profit]]</f>
        <v>162000.00000000003</v>
      </c>
      <c r="N3846" s="6">
        <v>108000.00000000003</v>
      </c>
      <c r="O3846" s="46">
        <f>Tabla2[[#This Row],[Operating Profit]]/Tabla2[[#This Row],[Total Sales]]</f>
        <v>0.4</v>
      </c>
      <c r="P3846" s="1" t="s">
        <v>23</v>
      </c>
    </row>
    <row r="3847" spans="1:16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3" t="str">
        <f>IFERROR(LEFT(Tabla2[[#This Row],[Product]],FIND(" ",Tabla2[[#This Row],[Product]])-3),Tabla2[[#This Row],[Product]])</f>
        <v>Women</v>
      </c>
      <c r="I3847" s="6">
        <v>55.000000000000007</v>
      </c>
      <c r="J3847" s="4">
        <v>3750</v>
      </c>
      <c r="K3847" s="6">
        <f>Tabla2[[#This Row],[Price per Unit]]*Tabla2[[#This Row],[Units Sold]]</f>
        <v>206250.00000000003</v>
      </c>
      <c r="L3847" s="52">
        <f>Tabla2[[#This Row],[Units Sold]]/Cálculos!$C$11</f>
        <v>1.5127915603174201E-4</v>
      </c>
      <c r="M3847" s="6">
        <f>Tabla2[[#This Row],[Total Sales]]-Tabla2[[#This Row],[Operating Profit]]</f>
        <v>144375.00000000003</v>
      </c>
      <c r="N3847" s="6">
        <v>61875.000000000007</v>
      </c>
      <c r="O3847" s="46">
        <f>Tabla2[[#This Row],[Operating Profit]]/Tabla2[[#This Row],[Total Sales]]</f>
        <v>0.3</v>
      </c>
      <c r="P3847" s="1" t="s">
        <v>23</v>
      </c>
    </row>
    <row r="3848" spans="1:16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3" t="str">
        <f>IFERROR(LEFT(Tabla2[[#This Row],[Product]],FIND(" ",Tabla2[[#This Row],[Product]])-3),Tabla2[[#This Row],[Product]])</f>
        <v>Women</v>
      </c>
      <c r="I3848" s="6">
        <v>55.000000000000007</v>
      </c>
      <c r="J3848" s="4">
        <v>3250</v>
      </c>
      <c r="K3848" s="6">
        <f>Tabla2[[#This Row],[Price per Unit]]*Tabla2[[#This Row],[Units Sold]]</f>
        <v>178750.00000000003</v>
      </c>
      <c r="L3848" s="52">
        <f>Tabla2[[#This Row],[Units Sold]]/Cálculos!$C$11</f>
        <v>1.3110860189417641E-4</v>
      </c>
      <c r="M3848" s="6">
        <f>Tabla2[[#This Row],[Total Sales]]-Tabla2[[#This Row],[Operating Profit]]</f>
        <v>125125.00000000003</v>
      </c>
      <c r="N3848" s="6">
        <v>53625.000000000007</v>
      </c>
      <c r="O3848" s="46">
        <f>Tabla2[[#This Row],[Operating Profit]]/Tabla2[[#This Row],[Total Sales]]</f>
        <v>0.3</v>
      </c>
      <c r="P3848" s="1" t="s">
        <v>23</v>
      </c>
    </row>
    <row r="3849" spans="1:16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3" t="str">
        <f>IFERROR(LEFT(Tabla2[[#This Row],[Product]],FIND(" ",Tabla2[[#This Row],[Product]])-3),Tabla2[[#This Row],[Product]])</f>
        <v>Men</v>
      </c>
      <c r="I3849" s="6">
        <v>65</v>
      </c>
      <c r="J3849" s="4">
        <v>3500</v>
      </c>
      <c r="K3849" s="6">
        <f>Tabla2[[#This Row],[Price per Unit]]*Tabla2[[#This Row],[Units Sold]]</f>
        <v>227500</v>
      </c>
      <c r="L3849" s="52">
        <f>Tabla2[[#This Row],[Units Sold]]/Cálculos!$C$11</f>
        <v>1.4119387896295921E-4</v>
      </c>
      <c r="M3849" s="6">
        <f>Tabla2[[#This Row],[Total Sales]]-Tabla2[[#This Row],[Operating Profit]]</f>
        <v>159250</v>
      </c>
      <c r="N3849" s="6">
        <v>68250</v>
      </c>
      <c r="O3849" s="46">
        <f>Tabla2[[#This Row],[Operating Profit]]/Tabla2[[#This Row],[Total Sales]]</f>
        <v>0.3</v>
      </c>
      <c r="P3849" s="1" t="s">
        <v>23</v>
      </c>
    </row>
    <row r="3850" spans="1:16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3" t="str">
        <f>IFERROR(LEFT(Tabla2[[#This Row],[Product]],FIND(" ",Tabla2[[#This Row],[Product]])-3),Tabla2[[#This Row],[Product]])</f>
        <v>Women</v>
      </c>
      <c r="I3850" s="6">
        <v>70</v>
      </c>
      <c r="J3850" s="4">
        <v>5250</v>
      </c>
      <c r="K3850" s="6">
        <f>Tabla2[[#This Row],[Price per Unit]]*Tabla2[[#This Row],[Units Sold]]</f>
        <v>367500</v>
      </c>
      <c r="L3850" s="52">
        <f>Tabla2[[#This Row],[Units Sold]]/Cálculos!$C$11</f>
        <v>2.117908184444388E-4</v>
      </c>
      <c r="M3850" s="6">
        <f>Tabla2[[#This Row],[Total Sales]]-Tabla2[[#This Row],[Operating Profit]]</f>
        <v>238875</v>
      </c>
      <c r="N3850" s="6">
        <v>128624.99999999999</v>
      </c>
      <c r="O3850" s="46">
        <f>Tabla2[[#This Row],[Operating Profit]]/Tabla2[[#This Row],[Total Sales]]</f>
        <v>0.35</v>
      </c>
      <c r="P3850" s="1" t="s">
        <v>23</v>
      </c>
    </row>
    <row r="3851" spans="1:16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3" t="str">
        <f>IFERROR(LEFT(Tabla2[[#This Row],[Product]],FIND(" ",Tabla2[[#This Row],[Product]])-3),Tabla2[[#This Row],[Product]])</f>
        <v>Men</v>
      </c>
      <c r="I3851" s="6">
        <v>65</v>
      </c>
      <c r="J3851" s="4">
        <v>6750</v>
      </c>
      <c r="K3851" s="6">
        <f>Tabla2[[#This Row],[Price per Unit]]*Tabla2[[#This Row],[Units Sold]]</f>
        <v>438750</v>
      </c>
      <c r="L3851" s="52">
        <f>Tabla2[[#This Row],[Units Sold]]/Cálculos!$C$11</f>
        <v>2.7230248085713561E-4</v>
      </c>
      <c r="M3851" s="6">
        <f>Tabla2[[#This Row],[Total Sales]]-Tabla2[[#This Row],[Operating Profit]]</f>
        <v>263250</v>
      </c>
      <c r="N3851" s="6">
        <v>175500</v>
      </c>
      <c r="O3851" s="46">
        <f>Tabla2[[#This Row],[Operating Profit]]/Tabla2[[#This Row],[Total Sales]]</f>
        <v>0.4</v>
      </c>
      <c r="P3851" s="1" t="s">
        <v>23</v>
      </c>
    </row>
    <row r="3852" spans="1:16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3" t="str">
        <f>IFERROR(LEFT(Tabla2[[#This Row],[Product]],FIND(" ",Tabla2[[#This Row],[Product]])-3),Tabla2[[#This Row],[Product]])</f>
        <v>Men</v>
      </c>
      <c r="I3852" s="6">
        <v>60.000000000000007</v>
      </c>
      <c r="J3852" s="4">
        <v>4500</v>
      </c>
      <c r="K3852" s="6">
        <f>Tabla2[[#This Row],[Price per Unit]]*Tabla2[[#This Row],[Units Sold]]</f>
        <v>270000.00000000006</v>
      </c>
      <c r="L3852" s="52">
        <f>Tabla2[[#This Row],[Units Sold]]/Cálculos!$C$11</f>
        <v>1.8153498723809039E-4</v>
      </c>
      <c r="M3852" s="6">
        <f>Tabla2[[#This Row],[Total Sales]]-Tabla2[[#This Row],[Operating Profit]]</f>
        <v>162000.00000000003</v>
      </c>
      <c r="N3852" s="6">
        <v>108000.00000000003</v>
      </c>
      <c r="O3852" s="46">
        <f>Tabla2[[#This Row],[Operating Profit]]/Tabla2[[#This Row],[Total Sales]]</f>
        <v>0.4</v>
      </c>
      <c r="P3852" s="1" t="s">
        <v>23</v>
      </c>
    </row>
    <row r="3853" spans="1:16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3" t="str">
        <f>IFERROR(LEFT(Tabla2[[#This Row],[Product]],FIND(" ",Tabla2[[#This Row],[Product]])-3),Tabla2[[#This Row],[Product]])</f>
        <v>Women</v>
      </c>
      <c r="I3853" s="6">
        <v>55.000000000000007</v>
      </c>
      <c r="J3853" s="4">
        <v>3750</v>
      </c>
      <c r="K3853" s="6">
        <f>Tabla2[[#This Row],[Price per Unit]]*Tabla2[[#This Row],[Units Sold]]</f>
        <v>206250.00000000003</v>
      </c>
      <c r="L3853" s="52">
        <f>Tabla2[[#This Row],[Units Sold]]/Cálculos!$C$11</f>
        <v>1.5127915603174201E-4</v>
      </c>
      <c r="M3853" s="6">
        <f>Tabla2[[#This Row],[Total Sales]]-Tabla2[[#This Row],[Operating Profit]]</f>
        <v>144375.00000000003</v>
      </c>
      <c r="N3853" s="6">
        <v>61875.000000000007</v>
      </c>
      <c r="O3853" s="46">
        <f>Tabla2[[#This Row],[Operating Profit]]/Tabla2[[#This Row],[Total Sales]]</f>
        <v>0.3</v>
      </c>
      <c r="P3853" s="1" t="s">
        <v>23</v>
      </c>
    </row>
    <row r="3854" spans="1:16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3" t="str">
        <f>IFERROR(LEFT(Tabla2[[#This Row],[Product]],FIND(" ",Tabla2[[#This Row],[Product]])-3),Tabla2[[#This Row],[Product]])</f>
        <v>Women</v>
      </c>
      <c r="I3854" s="6">
        <v>55.000000000000007</v>
      </c>
      <c r="J3854" s="4">
        <v>2750</v>
      </c>
      <c r="K3854" s="6">
        <f>Tabla2[[#This Row],[Price per Unit]]*Tabla2[[#This Row],[Units Sold]]</f>
        <v>151250.00000000003</v>
      </c>
      <c r="L3854" s="52">
        <f>Tabla2[[#This Row],[Units Sold]]/Cálculos!$C$11</f>
        <v>1.109380477566108E-4</v>
      </c>
      <c r="M3854" s="6">
        <f>Tabla2[[#This Row],[Total Sales]]-Tabla2[[#This Row],[Operating Profit]]</f>
        <v>105875.00000000003</v>
      </c>
      <c r="N3854" s="6">
        <v>45375.000000000007</v>
      </c>
      <c r="O3854" s="46">
        <f>Tabla2[[#This Row],[Operating Profit]]/Tabla2[[#This Row],[Total Sales]]</f>
        <v>0.3</v>
      </c>
      <c r="P3854" s="1" t="s">
        <v>23</v>
      </c>
    </row>
    <row r="3855" spans="1:16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3" t="str">
        <f>IFERROR(LEFT(Tabla2[[#This Row],[Product]],FIND(" ",Tabla2[[#This Row],[Product]])-3),Tabla2[[#This Row],[Product]])</f>
        <v>Men</v>
      </c>
      <c r="I3855" s="6">
        <v>65</v>
      </c>
      <c r="J3855" s="4">
        <v>2500</v>
      </c>
      <c r="K3855" s="6">
        <f>Tabla2[[#This Row],[Price per Unit]]*Tabla2[[#This Row],[Units Sold]]</f>
        <v>162500</v>
      </c>
      <c r="L3855" s="52">
        <f>Tabla2[[#This Row],[Units Sold]]/Cálculos!$C$11</f>
        <v>1.00852770687828E-4</v>
      </c>
      <c r="M3855" s="6">
        <f>Tabla2[[#This Row],[Total Sales]]-Tabla2[[#This Row],[Operating Profit]]</f>
        <v>113750</v>
      </c>
      <c r="N3855" s="6">
        <v>48750</v>
      </c>
      <c r="O3855" s="46">
        <f>Tabla2[[#This Row],[Operating Profit]]/Tabla2[[#This Row],[Total Sales]]</f>
        <v>0.3</v>
      </c>
      <c r="P3855" s="1" t="s">
        <v>23</v>
      </c>
    </row>
    <row r="3856" spans="1:16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3" t="str">
        <f>IFERROR(LEFT(Tabla2[[#This Row],[Product]],FIND(" ",Tabla2[[#This Row],[Product]])-3),Tabla2[[#This Row],[Product]])</f>
        <v>Women</v>
      </c>
      <c r="I3856" s="6">
        <v>70</v>
      </c>
      <c r="J3856" s="4">
        <v>4250</v>
      </c>
      <c r="K3856" s="6">
        <f>Tabla2[[#This Row],[Price per Unit]]*Tabla2[[#This Row],[Units Sold]]</f>
        <v>297500</v>
      </c>
      <c r="L3856" s="52">
        <f>Tabla2[[#This Row],[Units Sold]]/Cálculos!$C$11</f>
        <v>1.7144971016930759E-4</v>
      </c>
      <c r="M3856" s="6">
        <f>Tabla2[[#This Row],[Total Sales]]-Tabla2[[#This Row],[Operating Profit]]</f>
        <v>193375</v>
      </c>
      <c r="N3856" s="6">
        <v>104125</v>
      </c>
      <c r="O3856" s="46">
        <f>Tabla2[[#This Row],[Operating Profit]]/Tabla2[[#This Row],[Total Sales]]</f>
        <v>0.35</v>
      </c>
      <c r="P3856" s="1" t="s">
        <v>23</v>
      </c>
    </row>
    <row r="3857" spans="1:16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3" t="str">
        <f>IFERROR(LEFT(Tabla2[[#This Row],[Product]],FIND(" ",Tabla2[[#This Row],[Product]])-3),Tabla2[[#This Row],[Product]])</f>
        <v>Men</v>
      </c>
      <c r="I3857" s="6">
        <v>65</v>
      </c>
      <c r="J3857" s="4">
        <v>5500</v>
      </c>
      <c r="K3857" s="6">
        <f>Tabla2[[#This Row],[Price per Unit]]*Tabla2[[#This Row],[Units Sold]]</f>
        <v>357500</v>
      </c>
      <c r="L3857" s="52">
        <f>Tabla2[[#This Row],[Units Sold]]/Cálculos!$C$11</f>
        <v>2.218760955132216E-4</v>
      </c>
      <c r="M3857" s="6">
        <f>Tabla2[[#This Row],[Total Sales]]-Tabla2[[#This Row],[Operating Profit]]</f>
        <v>214500</v>
      </c>
      <c r="N3857" s="6">
        <v>143000</v>
      </c>
      <c r="O3857" s="46">
        <f>Tabla2[[#This Row],[Operating Profit]]/Tabla2[[#This Row],[Total Sales]]</f>
        <v>0.4</v>
      </c>
      <c r="P3857" s="1" t="s">
        <v>23</v>
      </c>
    </row>
    <row r="3858" spans="1:16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3" t="str">
        <f>IFERROR(LEFT(Tabla2[[#This Row],[Product]],FIND(" ",Tabla2[[#This Row],[Product]])-3),Tabla2[[#This Row],[Product]])</f>
        <v>Men</v>
      </c>
      <c r="I3858" s="6">
        <v>60.000000000000007</v>
      </c>
      <c r="J3858" s="4">
        <v>3500</v>
      </c>
      <c r="K3858" s="6">
        <f>Tabla2[[#This Row],[Price per Unit]]*Tabla2[[#This Row],[Units Sold]]</f>
        <v>210000.00000000003</v>
      </c>
      <c r="L3858" s="52">
        <f>Tabla2[[#This Row],[Units Sold]]/Cálculos!$C$11</f>
        <v>1.4119387896295921E-4</v>
      </c>
      <c r="M3858" s="6">
        <f>Tabla2[[#This Row],[Total Sales]]-Tabla2[[#This Row],[Operating Profit]]</f>
        <v>126000.00000000001</v>
      </c>
      <c r="N3858" s="6">
        <v>84000.000000000015</v>
      </c>
      <c r="O3858" s="46">
        <f>Tabla2[[#This Row],[Operating Profit]]/Tabla2[[#This Row],[Total Sales]]</f>
        <v>0.4</v>
      </c>
      <c r="P3858" s="1" t="s">
        <v>23</v>
      </c>
    </row>
    <row r="3859" spans="1:16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3" t="str">
        <f>IFERROR(LEFT(Tabla2[[#This Row],[Product]],FIND(" ",Tabla2[[#This Row],[Product]])-3),Tabla2[[#This Row],[Product]])</f>
        <v>Women</v>
      </c>
      <c r="I3859" s="6">
        <v>55.000000000000007</v>
      </c>
      <c r="J3859" s="4">
        <v>2500</v>
      </c>
      <c r="K3859" s="6">
        <f>Tabla2[[#This Row],[Price per Unit]]*Tabla2[[#This Row],[Units Sold]]</f>
        <v>137500.00000000003</v>
      </c>
      <c r="L3859" s="52">
        <f>Tabla2[[#This Row],[Units Sold]]/Cálculos!$C$11</f>
        <v>1.00852770687828E-4</v>
      </c>
      <c r="M3859" s="6">
        <f>Tabla2[[#This Row],[Total Sales]]-Tabla2[[#This Row],[Operating Profit]]</f>
        <v>96250.000000000029</v>
      </c>
      <c r="N3859" s="6">
        <v>41250.000000000007</v>
      </c>
      <c r="O3859" s="46">
        <f>Tabla2[[#This Row],[Operating Profit]]/Tabla2[[#This Row],[Total Sales]]</f>
        <v>0.3</v>
      </c>
      <c r="P3859" s="1" t="s">
        <v>23</v>
      </c>
    </row>
    <row r="3860" spans="1:16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3" t="str">
        <f>IFERROR(LEFT(Tabla2[[#This Row],[Product]],FIND(" ",Tabla2[[#This Row],[Product]])-3),Tabla2[[#This Row],[Product]])</f>
        <v>Women</v>
      </c>
      <c r="I3860" s="6">
        <v>55.000000000000007</v>
      </c>
      <c r="J3860" s="4">
        <v>2250</v>
      </c>
      <c r="K3860" s="6">
        <f>Tabla2[[#This Row],[Price per Unit]]*Tabla2[[#This Row],[Units Sold]]</f>
        <v>123750.00000000001</v>
      </c>
      <c r="L3860" s="52">
        <f>Tabla2[[#This Row],[Units Sold]]/Cálculos!$C$11</f>
        <v>9.0767493619045195E-5</v>
      </c>
      <c r="M3860" s="6">
        <f>Tabla2[[#This Row],[Total Sales]]-Tabla2[[#This Row],[Operating Profit]]</f>
        <v>86625.000000000015</v>
      </c>
      <c r="N3860" s="6">
        <v>37125</v>
      </c>
      <c r="O3860" s="46">
        <f>Tabla2[[#This Row],[Operating Profit]]/Tabla2[[#This Row],[Total Sales]]</f>
        <v>0.3</v>
      </c>
      <c r="P3860" s="1" t="s">
        <v>23</v>
      </c>
    </row>
    <row r="3861" spans="1:16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3" t="str">
        <f>IFERROR(LEFT(Tabla2[[#This Row],[Product]],FIND(" ",Tabla2[[#This Row],[Product]])-3),Tabla2[[#This Row],[Product]])</f>
        <v>Men</v>
      </c>
      <c r="I3861" s="6">
        <v>65</v>
      </c>
      <c r="J3861" s="4">
        <v>2250</v>
      </c>
      <c r="K3861" s="6">
        <f>Tabla2[[#This Row],[Price per Unit]]*Tabla2[[#This Row],[Units Sold]]</f>
        <v>146250</v>
      </c>
      <c r="L3861" s="52">
        <f>Tabla2[[#This Row],[Units Sold]]/Cálculos!$C$11</f>
        <v>9.0767493619045195E-5</v>
      </c>
      <c r="M3861" s="6">
        <f>Tabla2[[#This Row],[Total Sales]]-Tabla2[[#This Row],[Operating Profit]]</f>
        <v>102375</v>
      </c>
      <c r="N3861" s="6">
        <v>43875</v>
      </c>
      <c r="O3861" s="46">
        <f>Tabla2[[#This Row],[Operating Profit]]/Tabla2[[#This Row],[Total Sales]]</f>
        <v>0.3</v>
      </c>
      <c r="P3861" s="1" t="s">
        <v>23</v>
      </c>
    </row>
    <row r="3862" spans="1:16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3" t="str">
        <f>IFERROR(LEFT(Tabla2[[#This Row],[Product]],FIND(" ",Tabla2[[#This Row],[Product]])-3),Tabla2[[#This Row],[Product]])</f>
        <v>Women</v>
      </c>
      <c r="I3862" s="6">
        <v>70</v>
      </c>
      <c r="J3862" s="4">
        <v>3250</v>
      </c>
      <c r="K3862" s="6">
        <f>Tabla2[[#This Row],[Price per Unit]]*Tabla2[[#This Row],[Units Sold]]</f>
        <v>227500</v>
      </c>
      <c r="L3862" s="52">
        <f>Tabla2[[#This Row],[Units Sold]]/Cálculos!$C$11</f>
        <v>1.3110860189417641E-4</v>
      </c>
      <c r="M3862" s="6">
        <f>Tabla2[[#This Row],[Total Sales]]-Tabla2[[#This Row],[Operating Profit]]</f>
        <v>147875</v>
      </c>
      <c r="N3862" s="6">
        <v>79625</v>
      </c>
      <c r="O3862" s="46">
        <f>Tabla2[[#This Row],[Operating Profit]]/Tabla2[[#This Row],[Total Sales]]</f>
        <v>0.35</v>
      </c>
      <c r="P3862" s="1" t="s">
        <v>23</v>
      </c>
    </row>
    <row r="3863" spans="1:16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3" t="str">
        <f>IFERROR(LEFT(Tabla2[[#This Row],[Product]],FIND(" ",Tabla2[[#This Row],[Product]])-3),Tabla2[[#This Row],[Product]])</f>
        <v>Men</v>
      </c>
      <c r="I3863" s="6">
        <v>70</v>
      </c>
      <c r="J3863" s="4">
        <v>4750</v>
      </c>
      <c r="K3863" s="6">
        <f>Tabla2[[#This Row],[Price per Unit]]*Tabla2[[#This Row],[Units Sold]]</f>
        <v>332500</v>
      </c>
      <c r="L3863" s="52">
        <f>Tabla2[[#This Row],[Units Sold]]/Cálculos!$C$11</f>
        <v>1.9162026430687319E-4</v>
      </c>
      <c r="M3863" s="6">
        <f>Tabla2[[#This Row],[Total Sales]]-Tabla2[[#This Row],[Operating Profit]]</f>
        <v>199500</v>
      </c>
      <c r="N3863" s="6">
        <v>133000</v>
      </c>
      <c r="O3863" s="46">
        <f>Tabla2[[#This Row],[Operating Profit]]/Tabla2[[#This Row],[Total Sales]]</f>
        <v>0.4</v>
      </c>
      <c r="P3863" s="1" t="s">
        <v>23</v>
      </c>
    </row>
    <row r="3864" spans="1:16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3" t="str">
        <f>IFERROR(LEFT(Tabla2[[#This Row],[Product]],FIND(" ",Tabla2[[#This Row],[Product]])-3),Tabla2[[#This Row],[Product]])</f>
        <v>Men</v>
      </c>
      <c r="I3864" s="6">
        <v>65.000000000000014</v>
      </c>
      <c r="J3864" s="4">
        <v>3000</v>
      </c>
      <c r="K3864" s="6">
        <f>Tabla2[[#This Row],[Price per Unit]]*Tabla2[[#This Row],[Units Sold]]</f>
        <v>195000.00000000003</v>
      </c>
      <c r="L3864" s="52">
        <f>Tabla2[[#This Row],[Units Sold]]/Cálculos!$C$11</f>
        <v>1.210233248253936E-4</v>
      </c>
      <c r="M3864" s="6">
        <f>Tabla2[[#This Row],[Total Sales]]-Tabla2[[#This Row],[Operating Profit]]</f>
        <v>117000.00000000001</v>
      </c>
      <c r="N3864" s="6">
        <v>78000.000000000015</v>
      </c>
      <c r="O3864" s="46">
        <f>Tabla2[[#This Row],[Operating Profit]]/Tabla2[[#This Row],[Total Sales]]</f>
        <v>0.4</v>
      </c>
      <c r="P3864" s="1" t="s">
        <v>23</v>
      </c>
    </row>
    <row r="3865" spans="1:16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3" t="str">
        <f>IFERROR(LEFT(Tabla2[[#This Row],[Product]],FIND(" ",Tabla2[[#This Row],[Product]])-3),Tabla2[[#This Row],[Product]])</f>
        <v>Women</v>
      </c>
      <c r="I3865" s="6">
        <v>65.000000000000014</v>
      </c>
      <c r="J3865" s="4">
        <v>2000</v>
      </c>
      <c r="K3865" s="6">
        <f>Tabla2[[#This Row],[Price per Unit]]*Tabla2[[#This Row],[Units Sold]]</f>
        <v>130000.00000000003</v>
      </c>
      <c r="L3865" s="52">
        <f>Tabla2[[#This Row],[Units Sold]]/Cálculos!$C$11</f>
        <v>8.0682216550262393E-5</v>
      </c>
      <c r="M3865" s="6">
        <f>Tabla2[[#This Row],[Total Sales]]-Tabla2[[#This Row],[Operating Profit]]</f>
        <v>91000.000000000029</v>
      </c>
      <c r="N3865" s="6">
        <v>39000.000000000007</v>
      </c>
      <c r="O3865" s="46">
        <f>Tabla2[[#This Row],[Operating Profit]]/Tabla2[[#This Row],[Total Sales]]</f>
        <v>0.3</v>
      </c>
      <c r="P3865" s="1" t="s">
        <v>23</v>
      </c>
    </row>
    <row r="3866" spans="1:16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3" t="str">
        <f>IFERROR(LEFT(Tabla2[[#This Row],[Product]],FIND(" ",Tabla2[[#This Row],[Product]])-3),Tabla2[[#This Row],[Product]])</f>
        <v>Women</v>
      </c>
      <c r="I3866" s="6">
        <v>65.000000000000014</v>
      </c>
      <c r="J3866" s="4">
        <v>1750</v>
      </c>
      <c r="K3866" s="6">
        <f>Tabla2[[#This Row],[Price per Unit]]*Tabla2[[#This Row],[Units Sold]]</f>
        <v>113750.00000000003</v>
      </c>
      <c r="L3866" s="52">
        <f>Tabla2[[#This Row],[Units Sold]]/Cálculos!$C$11</f>
        <v>7.0596939481479604E-5</v>
      </c>
      <c r="M3866" s="6">
        <f>Tabla2[[#This Row],[Total Sales]]-Tabla2[[#This Row],[Operating Profit]]</f>
        <v>79625.000000000029</v>
      </c>
      <c r="N3866" s="6">
        <v>34125.000000000007</v>
      </c>
      <c r="O3866" s="46">
        <f>Tabla2[[#This Row],[Operating Profit]]/Tabla2[[#This Row],[Total Sales]]</f>
        <v>0.3</v>
      </c>
      <c r="P3866" s="1" t="s">
        <v>23</v>
      </c>
    </row>
    <row r="3867" spans="1:16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3" t="str">
        <f>IFERROR(LEFT(Tabla2[[#This Row],[Product]],FIND(" ",Tabla2[[#This Row],[Product]])-3),Tabla2[[#This Row],[Product]])</f>
        <v>Men</v>
      </c>
      <c r="I3867" s="6">
        <v>75.000000000000014</v>
      </c>
      <c r="J3867" s="4">
        <v>1750</v>
      </c>
      <c r="K3867" s="6">
        <f>Tabla2[[#This Row],[Price per Unit]]*Tabla2[[#This Row],[Units Sold]]</f>
        <v>131250.00000000003</v>
      </c>
      <c r="L3867" s="52">
        <f>Tabla2[[#This Row],[Units Sold]]/Cálculos!$C$11</f>
        <v>7.0596939481479604E-5</v>
      </c>
      <c r="M3867" s="6">
        <f>Tabla2[[#This Row],[Total Sales]]-Tabla2[[#This Row],[Operating Profit]]</f>
        <v>91875.000000000029</v>
      </c>
      <c r="N3867" s="6">
        <v>39375.000000000007</v>
      </c>
      <c r="O3867" s="46">
        <f>Tabla2[[#This Row],[Operating Profit]]/Tabla2[[#This Row],[Total Sales]]</f>
        <v>0.3</v>
      </c>
      <c r="P3867" s="1" t="s">
        <v>23</v>
      </c>
    </row>
    <row r="3868" spans="1:16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3" t="str">
        <f>IFERROR(LEFT(Tabla2[[#This Row],[Product]],FIND(" ",Tabla2[[#This Row],[Product]])-3),Tabla2[[#This Row],[Product]])</f>
        <v>Women</v>
      </c>
      <c r="I3868" s="6">
        <v>80</v>
      </c>
      <c r="J3868" s="4">
        <v>3000</v>
      </c>
      <c r="K3868" s="6">
        <f>Tabla2[[#This Row],[Price per Unit]]*Tabla2[[#This Row],[Units Sold]]</f>
        <v>240000</v>
      </c>
      <c r="L3868" s="52">
        <f>Tabla2[[#This Row],[Units Sold]]/Cálculos!$C$11</f>
        <v>1.210233248253936E-4</v>
      </c>
      <c r="M3868" s="6">
        <f>Tabla2[[#This Row],[Total Sales]]-Tabla2[[#This Row],[Operating Profit]]</f>
        <v>156000</v>
      </c>
      <c r="N3868" s="6">
        <v>84000</v>
      </c>
      <c r="O3868" s="46">
        <f>Tabla2[[#This Row],[Operating Profit]]/Tabla2[[#This Row],[Total Sales]]</f>
        <v>0.35</v>
      </c>
      <c r="P3868" s="1" t="s">
        <v>23</v>
      </c>
    </row>
    <row r="3869" spans="1:16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3" t="str">
        <f>IFERROR(LEFT(Tabla2[[#This Row],[Product]],FIND(" ",Tabla2[[#This Row],[Product]])-3),Tabla2[[#This Row],[Product]])</f>
        <v>Men</v>
      </c>
      <c r="I3869" s="6">
        <v>75.000000000000014</v>
      </c>
      <c r="J3869" s="4">
        <v>4500</v>
      </c>
      <c r="K3869" s="6">
        <f>Tabla2[[#This Row],[Price per Unit]]*Tabla2[[#This Row],[Units Sold]]</f>
        <v>337500.00000000006</v>
      </c>
      <c r="L3869" s="52">
        <f>Tabla2[[#This Row],[Units Sold]]/Cálculos!$C$11</f>
        <v>1.8153498723809039E-4</v>
      </c>
      <c r="M3869" s="6">
        <f>Tabla2[[#This Row],[Total Sales]]-Tabla2[[#This Row],[Operating Profit]]</f>
        <v>202500.00000000003</v>
      </c>
      <c r="N3869" s="6">
        <v>135000.00000000003</v>
      </c>
      <c r="O3869" s="46">
        <f>Tabla2[[#This Row],[Operating Profit]]/Tabla2[[#This Row],[Total Sales]]</f>
        <v>0.4</v>
      </c>
      <c r="P3869" s="1" t="s">
        <v>23</v>
      </c>
    </row>
    <row r="3870" spans="1:16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3" t="str">
        <f>IFERROR(LEFT(Tabla2[[#This Row],[Product]],FIND(" ",Tabla2[[#This Row],[Product]])-3),Tabla2[[#This Row],[Product]])</f>
        <v>Men</v>
      </c>
      <c r="I3870" s="6">
        <v>65.000000000000014</v>
      </c>
      <c r="J3870" s="4">
        <v>3250</v>
      </c>
      <c r="K3870" s="6">
        <f>Tabla2[[#This Row],[Price per Unit]]*Tabla2[[#This Row],[Units Sold]]</f>
        <v>211250.00000000006</v>
      </c>
      <c r="L3870" s="52">
        <f>Tabla2[[#This Row],[Units Sold]]/Cálculos!$C$11</f>
        <v>1.3110860189417641E-4</v>
      </c>
      <c r="M3870" s="6">
        <f>Tabla2[[#This Row],[Total Sales]]-Tabla2[[#This Row],[Operating Profit]]</f>
        <v>126750.00000000003</v>
      </c>
      <c r="N3870" s="6">
        <v>84500.000000000029</v>
      </c>
      <c r="O3870" s="46">
        <f>Tabla2[[#This Row],[Operating Profit]]/Tabla2[[#This Row],[Total Sales]]</f>
        <v>0.4</v>
      </c>
      <c r="P3870" s="1" t="s">
        <v>23</v>
      </c>
    </row>
    <row r="3871" spans="1:16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3" t="str">
        <f>IFERROR(LEFT(Tabla2[[#This Row],[Product]],FIND(" ",Tabla2[[#This Row],[Product]])-3),Tabla2[[#This Row],[Product]])</f>
        <v>Women</v>
      </c>
      <c r="I3871" s="6">
        <v>65.000000000000014</v>
      </c>
      <c r="J3871" s="4">
        <v>3450</v>
      </c>
      <c r="K3871" s="6">
        <f>Tabla2[[#This Row],[Price per Unit]]*Tabla2[[#This Row],[Units Sold]]</f>
        <v>224250.00000000006</v>
      </c>
      <c r="L3871" s="52">
        <f>Tabla2[[#This Row],[Units Sold]]/Cálculos!$C$11</f>
        <v>1.3917682354920263E-4</v>
      </c>
      <c r="M3871" s="6">
        <f>Tabla2[[#This Row],[Total Sales]]-Tabla2[[#This Row],[Operating Profit]]</f>
        <v>156975.00000000006</v>
      </c>
      <c r="N3871" s="6">
        <v>67275.000000000015</v>
      </c>
      <c r="O3871" s="46">
        <f>Tabla2[[#This Row],[Operating Profit]]/Tabla2[[#This Row],[Total Sales]]</f>
        <v>0.3</v>
      </c>
      <c r="P3871" s="1" t="s">
        <v>23</v>
      </c>
    </row>
    <row r="3872" spans="1:16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3" t="str">
        <f>IFERROR(LEFT(Tabla2[[#This Row],[Product]],FIND(" ",Tabla2[[#This Row],[Product]])-3),Tabla2[[#This Row],[Product]])</f>
        <v>Women</v>
      </c>
      <c r="I3872" s="6">
        <v>65.000000000000014</v>
      </c>
      <c r="J3872" s="4">
        <v>3250</v>
      </c>
      <c r="K3872" s="6">
        <f>Tabla2[[#This Row],[Price per Unit]]*Tabla2[[#This Row],[Units Sold]]</f>
        <v>211250.00000000006</v>
      </c>
      <c r="L3872" s="52">
        <f>Tabla2[[#This Row],[Units Sold]]/Cálculos!$C$11</f>
        <v>1.3110860189417641E-4</v>
      </c>
      <c r="M3872" s="6">
        <f>Tabla2[[#This Row],[Total Sales]]-Tabla2[[#This Row],[Operating Profit]]</f>
        <v>147875.00000000006</v>
      </c>
      <c r="N3872" s="6">
        <v>63375.000000000015</v>
      </c>
      <c r="O3872" s="46">
        <f>Tabla2[[#This Row],[Operating Profit]]/Tabla2[[#This Row],[Total Sales]]</f>
        <v>0.3</v>
      </c>
      <c r="P3872" s="1" t="s">
        <v>23</v>
      </c>
    </row>
    <row r="3873" spans="1:16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3" t="str">
        <f>IFERROR(LEFT(Tabla2[[#This Row],[Product]],FIND(" ",Tabla2[[#This Row],[Product]])-3),Tabla2[[#This Row],[Product]])</f>
        <v>Men</v>
      </c>
      <c r="I3873" s="6">
        <v>75.000000000000014</v>
      </c>
      <c r="J3873" s="4">
        <v>3000</v>
      </c>
      <c r="K3873" s="6">
        <f>Tabla2[[#This Row],[Price per Unit]]*Tabla2[[#This Row],[Units Sold]]</f>
        <v>225000.00000000003</v>
      </c>
      <c r="L3873" s="52">
        <f>Tabla2[[#This Row],[Units Sold]]/Cálculos!$C$11</f>
        <v>1.210233248253936E-4</v>
      </c>
      <c r="M3873" s="6">
        <f>Tabla2[[#This Row],[Total Sales]]-Tabla2[[#This Row],[Operating Profit]]</f>
        <v>157500.00000000003</v>
      </c>
      <c r="N3873" s="6">
        <v>67500</v>
      </c>
      <c r="O3873" s="46">
        <f>Tabla2[[#This Row],[Operating Profit]]/Tabla2[[#This Row],[Total Sales]]</f>
        <v>0.3</v>
      </c>
      <c r="P3873" s="1" t="s">
        <v>23</v>
      </c>
    </row>
    <row r="3874" spans="1:16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3" t="str">
        <f>IFERROR(LEFT(Tabla2[[#This Row],[Product]],FIND(" ",Tabla2[[#This Row],[Product]])-3),Tabla2[[#This Row],[Product]])</f>
        <v>Women</v>
      </c>
      <c r="I3874" s="6">
        <v>80</v>
      </c>
      <c r="J3874" s="4">
        <v>4000</v>
      </c>
      <c r="K3874" s="6">
        <f>Tabla2[[#This Row],[Price per Unit]]*Tabla2[[#This Row],[Units Sold]]</f>
        <v>320000</v>
      </c>
      <c r="L3874" s="52">
        <f>Tabla2[[#This Row],[Units Sold]]/Cálculos!$C$11</f>
        <v>1.6136443310052479E-4</v>
      </c>
      <c r="M3874" s="6">
        <f>Tabla2[[#This Row],[Total Sales]]-Tabla2[[#This Row],[Operating Profit]]</f>
        <v>208000</v>
      </c>
      <c r="N3874" s="6">
        <v>112000</v>
      </c>
      <c r="O3874" s="46">
        <f>Tabla2[[#This Row],[Operating Profit]]/Tabla2[[#This Row],[Total Sales]]</f>
        <v>0.35</v>
      </c>
      <c r="P3874" s="1" t="s">
        <v>23</v>
      </c>
    </row>
    <row r="3875" spans="1:16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3" t="str">
        <f>IFERROR(LEFT(Tabla2[[#This Row],[Product]],FIND(" ",Tabla2[[#This Row],[Product]])-3),Tabla2[[#This Row],[Product]])</f>
        <v>Men</v>
      </c>
      <c r="I3875" s="6">
        <v>75.000000000000014</v>
      </c>
      <c r="J3875" s="4">
        <v>6250</v>
      </c>
      <c r="K3875" s="6">
        <f>Tabla2[[#This Row],[Price per Unit]]*Tabla2[[#This Row],[Units Sold]]</f>
        <v>468750.00000000012</v>
      </c>
      <c r="L3875" s="52">
        <f>Tabla2[[#This Row],[Units Sold]]/Cálculos!$C$11</f>
        <v>2.5213192671957001E-4</v>
      </c>
      <c r="M3875" s="6">
        <f>Tabla2[[#This Row],[Total Sales]]-Tabla2[[#This Row],[Operating Profit]]</f>
        <v>281250.00000000006</v>
      </c>
      <c r="N3875" s="6">
        <v>187500.00000000006</v>
      </c>
      <c r="O3875" s="46">
        <f>Tabla2[[#This Row],[Operating Profit]]/Tabla2[[#This Row],[Total Sales]]</f>
        <v>0.4</v>
      </c>
      <c r="P3875" s="1" t="s">
        <v>23</v>
      </c>
    </row>
    <row r="3876" spans="1:16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3" t="str">
        <f>IFERROR(LEFT(Tabla2[[#This Row],[Product]],FIND(" ",Tabla2[[#This Row],[Product]])-3),Tabla2[[#This Row],[Product]])</f>
        <v>Men</v>
      </c>
      <c r="I3876" s="6">
        <v>65.000000000000014</v>
      </c>
      <c r="J3876" s="4">
        <v>4250</v>
      </c>
      <c r="K3876" s="6">
        <f>Tabla2[[#This Row],[Price per Unit]]*Tabla2[[#This Row],[Units Sold]]</f>
        <v>276250.00000000006</v>
      </c>
      <c r="L3876" s="52">
        <f>Tabla2[[#This Row],[Units Sold]]/Cálculos!$C$11</f>
        <v>1.7144971016930759E-4</v>
      </c>
      <c r="M3876" s="6">
        <f>Tabla2[[#This Row],[Total Sales]]-Tabla2[[#This Row],[Operating Profit]]</f>
        <v>165750.00000000003</v>
      </c>
      <c r="N3876" s="6">
        <v>110500.00000000003</v>
      </c>
      <c r="O3876" s="46">
        <f>Tabla2[[#This Row],[Operating Profit]]/Tabla2[[#This Row],[Total Sales]]</f>
        <v>0.4</v>
      </c>
      <c r="P3876" s="1" t="s">
        <v>23</v>
      </c>
    </row>
    <row r="3877" spans="1:16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3" t="str">
        <f>IFERROR(LEFT(Tabla2[[#This Row],[Product]],FIND(" ",Tabla2[[#This Row],[Product]])-3),Tabla2[[#This Row],[Product]])</f>
        <v>Women</v>
      </c>
      <c r="I3877" s="6">
        <v>65.000000000000014</v>
      </c>
      <c r="J3877" s="4">
        <v>4000</v>
      </c>
      <c r="K3877" s="6">
        <f>Tabla2[[#This Row],[Price per Unit]]*Tabla2[[#This Row],[Units Sold]]</f>
        <v>260000.00000000006</v>
      </c>
      <c r="L3877" s="52">
        <f>Tabla2[[#This Row],[Units Sold]]/Cálculos!$C$11</f>
        <v>1.6136443310052479E-4</v>
      </c>
      <c r="M3877" s="6">
        <f>Tabla2[[#This Row],[Total Sales]]-Tabla2[[#This Row],[Operating Profit]]</f>
        <v>182000.00000000006</v>
      </c>
      <c r="N3877" s="6">
        <v>78000.000000000015</v>
      </c>
      <c r="O3877" s="46">
        <f>Tabla2[[#This Row],[Operating Profit]]/Tabla2[[#This Row],[Total Sales]]</f>
        <v>0.3</v>
      </c>
      <c r="P3877" s="1" t="s">
        <v>23</v>
      </c>
    </row>
    <row r="3878" spans="1:16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3" t="str">
        <f>IFERROR(LEFT(Tabla2[[#This Row],[Product]],FIND(" ",Tabla2[[#This Row],[Product]])-3),Tabla2[[#This Row],[Product]])</f>
        <v>Women</v>
      </c>
      <c r="I3878" s="6">
        <v>65.000000000000014</v>
      </c>
      <c r="J3878" s="4">
        <v>3500</v>
      </c>
      <c r="K3878" s="6">
        <f>Tabla2[[#This Row],[Price per Unit]]*Tabla2[[#This Row],[Units Sold]]</f>
        <v>227500.00000000006</v>
      </c>
      <c r="L3878" s="52">
        <f>Tabla2[[#This Row],[Units Sold]]/Cálculos!$C$11</f>
        <v>1.4119387896295921E-4</v>
      </c>
      <c r="M3878" s="6">
        <f>Tabla2[[#This Row],[Total Sales]]-Tabla2[[#This Row],[Operating Profit]]</f>
        <v>159250.00000000006</v>
      </c>
      <c r="N3878" s="6">
        <v>68250.000000000015</v>
      </c>
      <c r="O3878" s="46">
        <f>Tabla2[[#This Row],[Operating Profit]]/Tabla2[[#This Row],[Total Sales]]</f>
        <v>0.3</v>
      </c>
      <c r="P3878" s="1" t="s">
        <v>23</v>
      </c>
    </row>
    <row r="3879" spans="1:16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3" t="str">
        <f>IFERROR(LEFT(Tabla2[[#This Row],[Product]],FIND(" ",Tabla2[[#This Row],[Product]])-3),Tabla2[[#This Row],[Product]])</f>
        <v>Men</v>
      </c>
      <c r="I3879" s="6">
        <v>75.000000000000014</v>
      </c>
      <c r="J3879" s="4">
        <v>3500</v>
      </c>
      <c r="K3879" s="6">
        <f>Tabla2[[#This Row],[Price per Unit]]*Tabla2[[#This Row],[Units Sold]]</f>
        <v>262500.00000000006</v>
      </c>
      <c r="L3879" s="52">
        <f>Tabla2[[#This Row],[Units Sold]]/Cálculos!$C$11</f>
        <v>1.4119387896295921E-4</v>
      </c>
      <c r="M3879" s="6">
        <f>Tabla2[[#This Row],[Total Sales]]-Tabla2[[#This Row],[Operating Profit]]</f>
        <v>183750.00000000006</v>
      </c>
      <c r="N3879" s="6">
        <v>78750.000000000015</v>
      </c>
      <c r="O3879" s="46">
        <f>Tabla2[[#This Row],[Operating Profit]]/Tabla2[[#This Row],[Total Sales]]</f>
        <v>0.3</v>
      </c>
      <c r="P3879" s="1" t="s">
        <v>23</v>
      </c>
    </row>
    <row r="3880" spans="1:16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3" t="str">
        <f>IFERROR(LEFT(Tabla2[[#This Row],[Product]],FIND(" ",Tabla2[[#This Row],[Product]])-3),Tabla2[[#This Row],[Product]])</f>
        <v>Women</v>
      </c>
      <c r="I3880" s="6">
        <v>80</v>
      </c>
      <c r="J3880" s="4">
        <v>4500</v>
      </c>
      <c r="K3880" s="6">
        <f>Tabla2[[#This Row],[Price per Unit]]*Tabla2[[#This Row],[Units Sold]]</f>
        <v>360000</v>
      </c>
      <c r="L3880" s="52">
        <f>Tabla2[[#This Row],[Units Sold]]/Cálculos!$C$11</f>
        <v>1.8153498723809039E-4</v>
      </c>
      <c r="M3880" s="6">
        <f>Tabla2[[#This Row],[Total Sales]]-Tabla2[[#This Row],[Operating Profit]]</f>
        <v>234000</v>
      </c>
      <c r="N3880" s="6">
        <v>125999.99999999999</v>
      </c>
      <c r="O3880" s="46">
        <f>Tabla2[[#This Row],[Operating Profit]]/Tabla2[[#This Row],[Total Sales]]</f>
        <v>0.35</v>
      </c>
      <c r="P3880" s="1" t="s">
        <v>23</v>
      </c>
    </row>
    <row r="3881" spans="1:16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3" t="str">
        <f>IFERROR(LEFT(Tabla2[[#This Row],[Product]],FIND(" ",Tabla2[[#This Row],[Product]])-3),Tabla2[[#This Row],[Product]])</f>
        <v>Men</v>
      </c>
      <c r="I3881" s="6">
        <v>55.000000000000007</v>
      </c>
      <c r="J3881" s="4">
        <v>5000</v>
      </c>
      <c r="K3881" s="6">
        <f>Tabla2[[#This Row],[Price per Unit]]*Tabla2[[#This Row],[Units Sold]]</f>
        <v>275000.00000000006</v>
      </c>
      <c r="L3881" s="52">
        <f>Tabla2[[#This Row],[Units Sold]]/Cálculos!$C$11</f>
        <v>2.01705541375656E-4</v>
      </c>
      <c r="M3881" s="6">
        <f>Tabla2[[#This Row],[Total Sales]]-Tabla2[[#This Row],[Operating Profit]]</f>
        <v>178750.00000000003</v>
      </c>
      <c r="N3881" s="6">
        <v>96250.000000000029</v>
      </c>
      <c r="O3881" s="46">
        <f>Tabla2[[#This Row],[Operating Profit]]/Tabla2[[#This Row],[Total Sales]]</f>
        <v>0.35000000000000003</v>
      </c>
      <c r="P3881" s="1" t="s">
        <v>23</v>
      </c>
    </row>
    <row r="3882" spans="1:16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3" t="str">
        <f>IFERROR(LEFT(Tabla2[[#This Row],[Product]],FIND(" ",Tabla2[[#This Row],[Product]])-3),Tabla2[[#This Row],[Product]])</f>
        <v>Men</v>
      </c>
      <c r="I3882" s="6">
        <v>55.000000000000007</v>
      </c>
      <c r="J3882" s="4">
        <v>3000</v>
      </c>
      <c r="K3882" s="6">
        <f>Tabla2[[#This Row],[Price per Unit]]*Tabla2[[#This Row],[Units Sold]]</f>
        <v>165000.00000000003</v>
      </c>
      <c r="L3882" s="52">
        <f>Tabla2[[#This Row],[Units Sold]]/Cálculos!$C$11</f>
        <v>1.210233248253936E-4</v>
      </c>
      <c r="M3882" s="6">
        <f>Tabla2[[#This Row],[Total Sales]]-Tabla2[[#This Row],[Operating Profit]]</f>
        <v>107250.00000000001</v>
      </c>
      <c r="N3882" s="6">
        <v>57750.000000000015</v>
      </c>
      <c r="O3882" s="46">
        <f>Tabla2[[#This Row],[Operating Profit]]/Tabla2[[#This Row],[Total Sales]]</f>
        <v>0.35000000000000003</v>
      </c>
      <c r="P3882" s="1" t="s">
        <v>23</v>
      </c>
    </row>
    <row r="3883" spans="1:16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3" t="str">
        <f>IFERROR(LEFT(Tabla2[[#This Row],[Product]],FIND(" ",Tabla2[[#This Row],[Product]])-3),Tabla2[[#This Row],[Product]])</f>
        <v>Women</v>
      </c>
      <c r="I3883" s="6">
        <v>45</v>
      </c>
      <c r="J3883" s="4">
        <v>3000</v>
      </c>
      <c r="K3883" s="6">
        <f>Tabla2[[#This Row],[Price per Unit]]*Tabla2[[#This Row],[Units Sold]]</f>
        <v>135000</v>
      </c>
      <c r="L3883" s="52">
        <f>Tabla2[[#This Row],[Units Sold]]/Cálculos!$C$11</f>
        <v>1.210233248253936E-4</v>
      </c>
      <c r="M3883" s="6">
        <f>Tabla2[[#This Row],[Total Sales]]-Tabla2[[#This Row],[Operating Profit]]</f>
        <v>101250</v>
      </c>
      <c r="N3883" s="6">
        <v>33750</v>
      </c>
      <c r="O3883" s="46">
        <f>Tabla2[[#This Row],[Operating Profit]]/Tabla2[[#This Row],[Total Sales]]</f>
        <v>0.25</v>
      </c>
      <c r="P3883" s="1" t="s">
        <v>23</v>
      </c>
    </row>
    <row r="3884" spans="1:16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3" t="str">
        <f>IFERROR(LEFT(Tabla2[[#This Row],[Product]],FIND(" ",Tabla2[[#This Row],[Product]])-3),Tabla2[[#This Row],[Product]])</f>
        <v>Women</v>
      </c>
      <c r="I3884" s="6">
        <v>49.999999999999993</v>
      </c>
      <c r="J3884" s="4">
        <v>1500</v>
      </c>
      <c r="K3884" s="6">
        <f>Tabla2[[#This Row],[Price per Unit]]*Tabla2[[#This Row],[Units Sold]]</f>
        <v>74999.999999999985</v>
      </c>
      <c r="L3884" s="52">
        <f>Tabla2[[#This Row],[Units Sold]]/Cálculos!$C$11</f>
        <v>6.0511662412696801E-5</v>
      </c>
      <c r="M3884" s="6">
        <f>Tabla2[[#This Row],[Total Sales]]-Tabla2[[#This Row],[Operating Profit]]</f>
        <v>56249.999999999985</v>
      </c>
      <c r="N3884" s="6">
        <v>18749.999999999996</v>
      </c>
      <c r="O3884" s="46">
        <f>Tabla2[[#This Row],[Operating Profit]]/Tabla2[[#This Row],[Total Sales]]</f>
        <v>0.25</v>
      </c>
      <c r="P3884" s="1" t="s">
        <v>23</v>
      </c>
    </row>
    <row r="3885" spans="1:16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3" t="str">
        <f>IFERROR(LEFT(Tabla2[[#This Row],[Product]],FIND(" ",Tabla2[[#This Row],[Product]])-3),Tabla2[[#This Row],[Product]])</f>
        <v>Men</v>
      </c>
      <c r="I3885" s="6">
        <v>65.000000000000014</v>
      </c>
      <c r="J3885" s="4">
        <v>2000</v>
      </c>
      <c r="K3885" s="6">
        <f>Tabla2[[#This Row],[Price per Unit]]*Tabla2[[#This Row],[Units Sold]]</f>
        <v>130000.00000000003</v>
      </c>
      <c r="L3885" s="52">
        <f>Tabla2[[#This Row],[Units Sold]]/Cálculos!$C$11</f>
        <v>8.0682216550262393E-5</v>
      </c>
      <c r="M3885" s="6">
        <f>Tabla2[[#This Row],[Total Sales]]-Tabla2[[#This Row],[Operating Profit]]</f>
        <v>97500.000000000029</v>
      </c>
      <c r="N3885" s="6">
        <v>32500.000000000007</v>
      </c>
      <c r="O3885" s="46">
        <f>Tabla2[[#This Row],[Operating Profit]]/Tabla2[[#This Row],[Total Sales]]</f>
        <v>0.25</v>
      </c>
      <c r="P3885" s="1" t="s">
        <v>23</v>
      </c>
    </row>
    <row r="3886" spans="1:16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3" t="str">
        <f>IFERROR(LEFT(Tabla2[[#This Row],[Product]],FIND(" ",Tabla2[[#This Row],[Product]])-3),Tabla2[[#This Row],[Product]])</f>
        <v>Women</v>
      </c>
      <c r="I3886" s="6">
        <v>55.000000000000007</v>
      </c>
      <c r="J3886" s="4">
        <v>3000</v>
      </c>
      <c r="K3886" s="6">
        <f>Tabla2[[#This Row],[Price per Unit]]*Tabla2[[#This Row],[Units Sold]]</f>
        <v>165000.00000000003</v>
      </c>
      <c r="L3886" s="52">
        <f>Tabla2[[#This Row],[Units Sold]]/Cálculos!$C$11</f>
        <v>1.210233248253936E-4</v>
      </c>
      <c r="M3886" s="6">
        <f>Tabla2[[#This Row],[Total Sales]]-Tabla2[[#This Row],[Operating Profit]]</f>
        <v>115500.00000000003</v>
      </c>
      <c r="N3886" s="6">
        <v>49500.000000000007</v>
      </c>
      <c r="O3886" s="46">
        <f>Tabla2[[#This Row],[Operating Profit]]/Tabla2[[#This Row],[Total Sales]]</f>
        <v>0.3</v>
      </c>
      <c r="P3886" s="1" t="s">
        <v>23</v>
      </c>
    </row>
    <row r="3887" spans="1:16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3" t="str">
        <f>IFERROR(LEFT(Tabla2[[#This Row],[Product]],FIND(" ",Tabla2[[#This Row],[Product]])-3),Tabla2[[#This Row],[Product]])</f>
        <v>Men</v>
      </c>
      <c r="I3887" s="6">
        <v>55.000000000000007</v>
      </c>
      <c r="J3887" s="4">
        <v>5750</v>
      </c>
      <c r="K3887" s="6">
        <f>Tabla2[[#This Row],[Price per Unit]]*Tabla2[[#This Row],[Units Sold]]</f>
        <v>316250.00000000006</v>
      </c>
      <c r="L3887" s="52">
        <f>Tabla2[[#This Row],[Units Sold]]/Cálculos!$C$11</f>
        <v>2.319613725820044E-4</v>
      </c>
      <c r="M3887" s="6">
        <f>Tabla2[[#This Row],[Total Sales]]-Tabla2[[#This Row],[Operating Profit]]</f>
        <v>205562.50000000003</v>
      </c>
      <c r="N3887" s="6">
        <v>110687.50000000003</v>
      </c>
      <c r="O3887" s="46">
        <f>Tabla2[[#This Row],[Operating Profit]]/Tabla2[[#This Row],[Total Sales]]</f>
        <v>0.35000000000000003</v>
      </c>
      <c r="P3887" s="1" t="s">
        <v>23</v>
      </c>
    </row>
    <row r="3888" spans="1:16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3" t="str">
        <f>IFERROR(LEFT(Tabla2[[#This Row],[Product]],FIND(" ",Tabla2[[#This Row],[Product]])-3),Tabla2[[#This Row],[Product]])</f>
        <v>Men</v>
      </c>
      <c r="I3888" s="6">
        <v>55.000000000000007</v>
      </c>
      <c r="J3888" s="4">
        <v>2250</v>
      </c>
      <c r="K3888" s="6">
        <f>Tabla2[[#This Row],[Price per Unit]]*Tabla2[[#This Row],[Units Sold]]</f>
        <v>123750.00000000001</v>
      </c>
      <c r="L3888" s="52">
        <f>Tabla2[[#This Row],[Units Sold]]/Cálculos!$C$11</f>
        <v>9.0767493619045195E-5</v>
      </c>
      <c r="M3888" s="6">
        <f>Tabla2[[#This Row],[Total Sales]]-Tabla2[[#This Row],[Operating Profit]]</f>
        <v>80437.5</v>
      </c>
      <c r="N3888" s="6">
        <v>43312.500000000007</v>
      </c>
      <c r="O3888" s="46">
        <f>Tabla2[[#This Row],[Operating Profit]]/Tabla2[[#This Row],[Total Sales]]</f>
        <v>0.35000000000000003</v>
      </c>
      <c r="P3888" s="1" t="s">
        <v>23</v>
      </c>
    </row>
    <row r="3889" spans="1:16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3" t="str">
        <f>IFERROR(LEFT(Tabla2[[#This Row],[Product]],FIND(" ",Tabla2[[#This Row],[Product]])-3),Tabla2[[#This Row],[Product]])</f>
        <v>Women</v>
      </c>
      <c r="I3889" s="6">
        <v>45</v>
      </c>
      <c r="J3889" s="4">
        <v>2750</v>
      </c>
      <c r="K3889" s="6">
        <f>Tabla2[[#This Row],[Price per Unit]]*Tabla2[[#This Row],[Units Sold]]</f>
        <v>123750</v>
      </c>
      <c r="L3889" s="52">
        <f>Tabla2[[#This Row],[Units Sold]]/Cálculos!$C$11</f>
        <v>1.109380477566108E-4</v>
      </c>
      <c r="M3889" s="6">
        <f>Tabla2[[#This Row],[Total Sales]]-Tabla2[[#This Row],[Operating Profit]]</f>
        <v>92812.5</v>
      </c>
      <c r="N3889" s="6">
        <v>30937.5</v>
      </c>
      <c r="O3889" s="46">
        <f>Tabla2[[#This Row],[Operating Profit]]/Tabla2[[#This Row],[Total Sales]]</f>
        <v>0.25</v>
      </c>
      <c r="P3889" s="1" t="s">
        <v>23</v>
      </c>
    </row>
    <row r="3890" spans="1:16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3" t="str">
        <f>IFERROR(LEFT(Tabla2[[#This Row],[Product]],FIND(" ",Tabla2[[#This Row],[Product]])-3),Tabla2[[#This Row],[Product]])</f>
        <v>Men</v>
      </c>
      <c r="I3890" s="6">
        <v>47</v>
      </c>
      <c r="J3890" s="4">
        <v>3360</v>
      </c>
      <c r="K3890" s="6">
        <f>Tabla2[[#This Row],[Price per Unit]]*Tabla2[[#This Row],[Units Sold]]</f>
        <v>157920</v>
      </c>
      <c r="L3890" s="52">
        <f>Tabla2[[#This Row],[Units Sold]]/Cálculos!$C$11</f>
        <v>1.3554612380444083E-4</v>
      </c>
      <c r="M3890" s="6">
        <f>Tabla2[[#This Row],[Total Sales]]-Tabla2[[#This Row],[Operating Profit]]</f>
        <v>148286.88</v>
      </c>
      <c r="N3890" s="6">
        <v>9633.119999999999</v>
      </c>
      <c r="O3890" s="46">
        <f>Tabla2[[#This Row],[Operating Profit]]/Tabla2[[#This Row],[Total Sales]]</f>
        <v>6.0999999999999992E-2</v>
      </c>
      <c r="P3890" s="1" t="s">
        <v>82</v>
      </c>
    </row>
    <row r="3891" spans="1:16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3" t="str">
        <f>IFERROR(LEFT(Tabla2[[#This Row],[Product]],FIND(" ",Tabla2[[#This Row],[Product]])-3),Tabla2[[#This Row],[Product]])</f>
        <v>Men</v>
      </c>
      <c r="I3891" s="6">
        <v>47</v>
      </c>
      <c r="J3891" s="4">
        <v>2600</v>
      </c>
      <c r="K3891" s="6">
        <f>Tabla2[[#This Row],[Price per Unit]]*Tabla2[[#This Row],[Units Sold]]</f>
        <v>122200</v>
      </c>
      <c r="L3891" s="52">
        <f>Tabla2[[#This Row],[Units Sold]]/Cálculos!$C$11</f>
        <v>1.0488688151534112E-4</v>
      </c>
      <c r="M3891" s="6">
        <f>Tabla2[[#This Row],[Total Sales]]-Tabla2[[#This Row],[Operating Profit]]</f>
        <v>117067.6</v>
      </c>
      <c r="N3891" s="6">
        <v>5132.3999999999996</v>
      </c>
      <c r="O3891" s="46">
        <f>Tabla2[[#This Row],[Operating Profit]]/Tabla2[[#This Row],[Total Sales]]</f>
        <v>4.1999999999999996E-2</v>
      </c>
      <c r="P3891" s="1" t="s">
        <v>82</v>
      </c>
    </row>
    <row r="3892" spans="1:16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3" t="str">
        <f>IFERROR(LEFT(Tabla2[[#This Row],[Product]],FIND(" ",Tabla2[[#This Row],[Product]])-3),Tabla2[[#This Row],[Product]])</f>
        <v>Women</v>
      </c>
      <c r="I3892" s="6">
        <v>36</v>
      </c>
      <c r="J3892" s="4">
        <v>2500</v>
      </c>
      <c r="K3892" s="6">
        <f>Tabla2[[#This Row],[Price per Unit]]*Tabla2[[#This Row],[Units Sold]]</f>
        <v>90000</v>
      </c>
      <c r="L3892" s="52">
        <f>Tabla2[[#This Row],[Units Sold]]/Cálculos!$C$11</f>
        <v>1.00852770687828E-4</v>
      </c>
      <c r="M3892" s="6">
        <f>Tabla2[[#This Row],[Total Sales]]-Tabla2[[#This Row],[Operating Profit]]</f>
        <v>85860</v>
      </c>
      <c r="N3892" s="6">
        <v>4140</v>
      </c>
      <c r="O3892" s="46">
        <f>Tabla2[[#This Row],[Operating Profit]]/Tabla2[[#This Row],[Total Sales]]</f>
        <v>4.5999999999999999E-2</v>
      </c>
      <c r="P3892" s="1" t="s">
        <v>82</v>
      </c>
    </row>
    <row r="3893" spans="1:16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3" t="str">
        <f>IFERROR(LEFT(Tabla2[[#This Row],[Product]],FIND(" ",Tabla2[[#This Row],[Product]])-3),Tabla2[[#This Row],[Product]])</f>
        <v>Women</v>
      </c>
      <c r="I3893" s="6">
        <v>41</v>
      </c>
      <c r="J3893" s="4">
        <v>2470</v>
      </c>
      <c r="K3893" s="6">
        <f>Tabla2[[#This Row],[Price per Unit]]*Tabla2[[#This Row],[Units Sold]]</f>
        <v>101270</v>
      </c>
      <c r="L3893" s="52">
        <f>Tabla2[[#This Row],[Units Sold]]/Cálculos!$C$11</f>
        <v>9.9642537439574065E-5</v>
      </c>
      <c r="M3893" s="6">
        <f>Tabla2[[#This Row],[Total Sales]]-Tabla2[[#This Row],[Operating Profit]]</f>
        <v>96611.58</v>
      </c>
      <c r="N3893" s="6">
        <v>4658.42</v>
      </c>
      <c r="O3893" s="46">
        <f>Tabla2[[#This Row],[Operating Profit]]/Tabla2[[#This Row],[Total Sales]]</f>
        <v>4.5999999999999999E-2</v>
      </c>
      <c r="P3893" s="1" t="s">
        <v>82</v>
      </c>
    </row>
    <row r="3894" spans="1:16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3" t="str">
        <f>IFERROR(LEFT(Tabla2[[#This Row],[Product]],FIND(" ",Tabla2[[#This Row],[Product]])-3),Tabla2[[#This Row],[Product]])</f>
        <v>Men</v>
      </c>
      <c r="I3894" s="6">
        <v>55</v>
      </c>
      <c r="J3894" s="4">
        <v>2340</v>
      </c>
      <c r="K3894" s="6">
        <f>Tabla2[[#This Row],[Price per Unit]]*Tabla2[[#This Row],[Units Sold]]</f>
        <v>128700</v>
      </c>
      <c r="L3894" s="52">
        <f>Tabla2[[#This Row],[Units Sold]]/Cálculos!$C$11</f>
        <v>9.4398193363807008E-5</v>
      </c>
      <c r="M3894" s="6">
        <f>Tabla2[[#This Row],[Total Sales]]-Tabla2[[#This Row],[Operating Profit]]</f>
        <v>123552</v>
      </c>
      <c r="N3894" s="6">
        <v>5148</v>
      </c>
      <c r="O3894" s="46">
        <f>Tabla2[[#This Row],[Operating Profit]]/Tabla2[[#This Row],[Total Sales]]</f>
        <v>0.04</v>
      </c>
      <c r="P3894" s="1" t="s">
        <v>82</v>
      </c>
    </row>
    <row r="3895" spans="1:16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3" t="str">
        <f>IFERROR(LEFT(Tabla2[[#This Row],[Product]],FIND(" ",Tabla2[[#This Row],[Product]])-3),Tabla2[[#This Row],[Product]])</f>
        <v>Women</v>
      </c>
      <c r="I3895" s="6">
        <v>46</v>
      </c>
      <c r="J3895" s="4">
        <v>2600</v>
      </c>
      <c r="K3895" s="6">
        <f>Tabla2[[#This Row],[Price per Unit]]*Tabla2[[#This Row],[Units Sold]]</f>
        <v>119600</v>
      </c>
      <c r="L3895" s="52">
        <f>Tabla2[[#This Row],[Units Sold]]/Cálculos!$C$11</f>
        <v>1.0488688151534112E-4</v>
      </c>
      <c r="M3895" s="6">
        <f>Tabla2[[#This Row],[Total Sales]]-Tabla2[[#This Row],[Operating Profit]]</f>
        <v>115174.8</v>
      </c>
      <c r="N3895" s="6">
        <v>4425.2</v>
      </c>
      <c r="O3895" s="46">
        <f>Tabla2[[#This Row],[Operating Profit]]/Tabla2[[#This Row],[Total Sales]]</f>
        <v>3.6999999999999998E-2</v>
      </c>
      <c r="P3895" s="1" t="s">
        <v>82</v>
      </c>
    </row>
    <row r="3896" spans="1:16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3" t="str">
        <f>IFERROR(LEFT(Tabla2[[#This Row],[Product]],FIND(" ",Tabla2[[#This Row],[Product]])-3),Tabla2[[#This Row],[Product]])</f>
        <v>Men</v>
      </c>
      <c r="I3896" s="6">
        <v>46</v>
      </c>
      <c r="J3896" s="4">
        <v>3130</v>
      </c>
      <c r="K3896" s="6">
        <f>Tabla2[[#This Row],[Price per Unit]]*Tabla2[[#This Row],[Units Sold]]</f>
        <v>143980</v>
      </c>
      <c r="L3896" s="52">
        <f>Tabla2[[#This Row],[Units Sold]]/Cálculos!$C$11</f>
        <v>1.2626766890116065E-4</v>
      </c>
      <c r="M3896" s="6">
        <f>Tabla2[[#This Row],[Total Sales]]-Tabla2[[#This Row],[Operating Profit]]</f>
        <v>135053.24</v>
      </c>
      <c r="N3896" s="6">
        <v>8926.76</v>
      </c>
      <c r="O3896" s="46">
        <f>Tabla2[[#This Row],[Operating Profit]]/Tabla2[[#This Row],[Total Sales]]</f>
        <v>6.2E-2</v>
      </c>
      <c r="P3896" s="1" t="s">
        <v>82</v>
      </c>
    </row>
    <row r="3897" spans="1:16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3" t="str">
        <f>IFERROR(LEFT(Tabla2[[#This Row],[Product]],FIND(" ",Tabla2[[#This Row],[Product]])-3),Tabla2[[#This Row],[Product]])</f>
        <v>Men</v>
      </c>
      <c r="I3897" s="6">
        <v>46</v>
      </c>
      <c r="J3897" s="4">
        <v>2610</v>
      </c>
      <c r="K3897" s="6">
        <f>Tabla2[[#This Row],[Price per Unit]]*Tabla2[[#This Row],[Units Sold]]</f>
        <v>120060</v>
      </c>
      <c r="L3897" s="52">
        <f>Tabla2[[#This Row],[Units Sold]]/Cálculos!$C$11</f>
        <v>1.0529029259809243E-4</v>
      </c>
      <c r="M3897" s="6">
        <f>Tabla2[[#This Row],[Total Sales]]-Tabla2[[#This Row],[Operating Profit]]</f>
        <v>114777.36</v>
      </c>
      <c r="N3897" s="6">
        <v>5282.64</v>
      </c>
      <c r="O3897" s="46">
        <f>Tabla2[[#This Row],[Operating Profit]]/Tabla2[[#This Row],[Total Sales]]</f>
        <v>4.4000000000000004E-2</v>
      </c>
      <c r="P3897" s="1" t="s">
        <v>82</v>
      </c>
    </row>
    <row r="3898" spans="1:16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3" t="str">
        <f>IFERROR(LEFT(Tabla2[[#This Row],[Product]],FIND(" ",Tabla2[[#This Row],[Product]])-3),Tabla2[[#This Row],[Product]])</f>
        <v>Women</v>
      </c>
      <c r="I3898" s="6">
        <v>36</v>
      </c>
      <c r="J3898" s="4">
        <v>2760</v>
      </c>
      <c r="K3898" s="6">
        <f>Tabla2[[#This Row],[Price per Unit]]*Tabla2[[#This Row],[Units Sold]]</f>
        <v>99360</v>
      </c>
      <c r="L3898" s="52">
        <f>Tabla2[[#This Row],[Units Sold]]/Cálculos!$C$11</f>
        <v>1.1134145883936211E-4</v>
      </c>
      <c r="M3898" s="6">
        <f>Tabla2[[#This Row],[Total Sales]]-Tabla2[[#This Row],[Operating Profit]]</f>
        <v>94690.08</v>
      </c>
      <c r="N3898" s="6">
        <v>4669.92</v>
      </c>
      <c r="O3898" s="46">
        <f>Tabla2[[#This Row],[Operating Profit]]/Tabla2[[#This Row],[Total Sales]]</f>
        <v>4.7E-2</v>
      </c>
      <c r="P3898" s="1" t="s">
        <v>82</v>
      </c>
    </row>
    <row r="3899" spans="1:16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3" t="str">
        <f>IFERROR(LEFT(Tabla2[[#This Row],[Product]],FIND(" ",Tabla2[[#This Row],[Product]])-3),Tabla2[[#This Row],[Product]])</f>
        <v>Women</v>
      </c>
      <c r="I3899" s="6">
        <v>44</v>
      </c>
      <c r="J3899" s="4">
        <v>2060</v>
      </c>
      <c r="K3899" s="6">
        <f>Tabla2[[#This Row],[Price per Unit]]*Tabla2[[#This Row],[Units Sold]]</f>
        <v>90640</v>
      </c>
      <c r="L3899" s="52">
        <f>Tabla2[[#This Row],[Units Sold]]/Cálculos!$C$11</f>
        <v>8.3102683046770273E-5</v>
      </c>
      <c r="M3899" s="6">
        <f>Tabla2[[#This Row],[Total Sales]]-Tabla2[[#This Row],[Operating Profit]]</f>
        <v>86198.64</v>
      </c>
      <c r="N3899" s="6">
        <v>4441.3599999999997</v>
      </c>
      <c r="O3899" s="46">
        <f>Tabla2[[#This Row],[Operating Profit]]/Tabla2[[#This Row],[Total Sales]]</f>
        <v>4.8999999999999995E-2</v>
      </c>
      <c r="P3899" s="1" t="s">
        <v>82</v>
      </c>
    </row>
    <row r="3900" spans="1:16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3" t="str">
        <f>IFERROR(LEFT(Tabla2[[#This Row],[Product]],FIND(" ",Tabla2[[#This Row],[Product]])-3),Tabla2[[#This Row],[Product]])</f>
        <v>Men</v>
      </c>
      <c r="I3900" s="6">
        <v>58</v>
      </c>
      <c r="J3900" s="4">
        <v>2430</v>
      </c>
      <c r="K3900" s="6">
        <f>Tabla2[[#This Row],[Price per Unit]]*Tabla2[[#This Row],[Units Sold]]</f>
        <v>140940</v>
      </c>
      <c r="L3900" s="52">
        <f>Tabla2[[#This Row],[Units Sold]]/Cálculos!$C$11</f>
        <v>9.8028893108568821E-5</v>
      </c>
      <c r="M3900" s="6">
        <f>Tabla2[[#This Row],[Total Sales]]-Tabla2[[#This Row],[Operating Profit]]</f>
        <v>134879.57999999999</v>
      </c>
      <c r="N3900" s="6">
        <v>6060.42</v>
      </c>
      <c r="O3900" s="46">
        <f>Tabla2[[#This Row],[Operating Profit]]/Tabla2[[#This Row],[Total Sales]]</f>
        <v>4.3000000000000003E-2</v>
      </c>
      <c r="P3900" s="1" t="s">
        <v>82</v>
      </c>
    </row>
    <row r="3901" spans="1:16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3" t="str">
        <f>IFERROR(LEFT(Tabla2[[#This Row],[Product]],FIND(" ",Tabla2[[#This Row],[Product]])-3),Tabla2[[#This Row],[Product]])</f>
        <v>Women</v>
      </c>
      <c r="I3901" s="6">
        <v>48</v>
      </c>
      <c r="J3901" s="4">
        <v>2900</v>
      </c>
      <c r="K3901" s="6">
        <f>Tabla2[[#This Row],[Price per Unit]]*Tabla2[[#This Row],[Units Sold]]</f>
        <v>139200</v>
      </c>
      <c r="L3901" s="52">
        <f>Tabla2[[#This Row],[Units Sold]]/Cálculos!$C$11</f>
        <v>1.1698921399788048E-4</v>
      </c>
      <c r="M3901" s="6">
        <f>Tabla2[[#This Row],[Total Sales]]-Tabla2[[#This Row],[Operating Profit]]</f>
        <v>133910.39999999999</v>
      </c>
      <c r="N3901" s="6">
        <v>5289.6</v>
      </c>
      <c r="O3901" s="46">
        <f>Tabla2[[#This Row],[Operating Profit]]/Tabla2[[#This Row],[Total Sales]]</f>
        <v>3.8000000000000006E-2</v>
      </c>
      <c r="P3901" s="1" t="s">
        <v>82</v>
      </c>
    </row>
    <row r="3902" spans="1:16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3" t="str">
        <f>IFERROR(LEFT(Tabla2[[#This Row],[Product]],FIND(" ",Tabla2[[#This Row],[Product]])-3),Tabla2[[#This Row],[Product]])</f>
        <v>Men</v>
      </c>
      <c r="I3902" s="6">
        <v>46</v>
      </c>
      <c r="J3902" s="4">
        <v>3540</v>
      </c>
      <c r="K3902" s="6">
        <f>Tabla2[[#This Row],[Price per Unit]]*Tabla2[[#This Row],[Units Sold]]</f>
        <v>162840</v>
      </c>
      <c r="L3902" s="52">
        <f>Tabla2[[#This Row],[Units Sold]]/Cálculos!$C$11</f>
        <v>1.4280752329396445E-4</v>
      </c>
      <c r="M3902" s="6">
        <f>Tabla2[[#This Row],[Total Sales]]-Tabla2[[#This Row],[Operating Profit]]</f>
        <v>152581.07999999999</v>
      </c>
      <c r="N3902" s="6">
        <v>10258.92</v>
      </c>
      <c r="O3902" s="46">
        <f>Tabla2[[#This Row],[Operating Profit]]/Tabla2[[#This Row],[Total Sales]]</f>
        <v>6.3E-2</v>
      </c>
      <c r="P3902" s="1" t="s">
        <v>82</v>
      </c>
    </row>
    <row r="3903" spans="1:16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3" t="str">
        <f>IFERROR(LEFT(Tabla2[[#This Row],[Product]],FIND(" ",Tabla2[[#This Row],[Product]])-3),Tabla2[[#This Row],[Product]])</f>
        <v>Men</v>
      </c>
      <c r="I3903" s="6">
        <v>48</v>
      </c>
      <c r="J3903" s="4">
        <v>2590</v>
      </c>
      <c r="K3903" s="6">
        <f>Tabla2[[#This Row],[Price per Unit]]*Tabla2[[#This Row],[Units Sold]]</f>
        <v>124320</v>
      </c>
      <c r="L3903" s="52">
        <f>Tabla2[[#This Row],[Units Sold]]/Cálculos!$C$11</f>
        <v>1.0448347043258981E-4</v>
      </c>
      <c r="M3903" s="6">
        <f>Tabla2[[#This Row],[Total Sales]]-Tabla2[[#This Row],[Operating Profit]]</f>
        <v>118974.24</v>
      </c>
      <c r="N3903" s="6">
        <v>5345.76</v>
      </c>
      <c r="O3903" s="46">
        <f>Tabla2[[#This Row],[Operating Profit]]/Tabla2[[#This Row],[Total Sales]]</f>
        <v>4.3000000000000003E-2</v>
      </c>
      <c r="P3903" s="1" t="s">
        <v>82</v>
      </c>
    </row>
    <row r="3904" spans="1:16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3" t="str">
        <f>IFERROR(LEFT(Tabla2[[#This Row],[Product]],FIND(" ",Tabla2[[#This Row],[Product]])-3),Tabla2[[#This Row],[Product]])</f>
        <v>Women</v>
      </c>
      <c r="I3904" s="6">
        <v>39</v>
      </c>
      <c r="J3904" s="4">
        <v>2470</v>
      </c>
      <c r="K3904" s="6">
        <f>Tabla2[[#This Row],[Price per Unit]]*Tabla2[[#This Row],[Units Sold]]</f>
        <v>96330</v>
      </c>
      <c r="L3904" s="52">
        <f>Tabla2[[#This Row],[Units Sold]]/Cálculos!$C$11</f>
        <v>9.9642537439574065E-5</v>
      </c>
      <c r="M3904" s="6">
        <f>Tabla2[[#This Row],[Total Sales]]-Tabla2[[#This Row],[Operating Profit]]</f>
        <v>91609.83</v>
      </c>
      <c r="N3904" s="6">
        <v>4720.17</v>
      </c>
      <c r="O3904" s="46">
        <f>Tabla2[[#This Row],[Operating Profit]]/Tabla2[[#This Row],[Total Sales]]</f>
        <v>4.9000000000000002E-2</v>
      </c>
      <c r="P3904" s="1" t="s">
        <v>82</v>
      </c>
    </row>
    <row r="3905" spans="1:16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3" t="str">
        <f>IFERROR(LEFT(Tabla2[[#This Row],[Product]],FIND(" ",Tabla2[[#This Row],[Product]])-3),Tabla2[[#This Row],[Product]])</f>
        <v>Women</v>
      </c>
      <c r="I3905" s="6">
        <v>43</v>
      </c>
      <c r="J3905" s="4">
        <v>2160</v>
      </c>
      <c r="K3905" s="6">
        <f>Tabla2[[#This Row],[Price per Unit]]*Tabla2[[#This Row],[Units Sold]]</f>
        <v>92880</v>
      </c>
      <c r="L3905" s="52">
        <f>Tabla2[[#This Row],[Units Sold]]/Cálculos!$C$11</f>
        <v>8.7136793874283396E-5</v>
      </c>
      <c r="M3905" s="6">
        <f>Tabla2[[#This Row],[Total Sales]]-Tabla2[[#This Row],[Operating Profit]]</f>
        <v>88236</v>
      </c>
      <c r="N3905" s="6">
        <v>4644</v>
      </c>
      <c r="O3905" s="46">
        <f>Tabla2[[#This Row],[Operating Profit]]/Tabla2[[#This Row],[Total Sales]]</f>
        <v>0.05</v>
      </c>
      <c r="P3905" s="1" t="s">
        <v>82</v>
      </c>
    </row>
    <row r="3906" spans="1:16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3" t="str">
        <f>IFERROR(LEFT(Tabla2[[#This Row],[Product]],FIND(" ",Tabla2[[#This Row],[Product]])-3),Tabla2[[#This Row],[Product]])</f>
        <v>Men</v>
      </c>
      <c r="I3906" s="6">
        <v>59</v>
      </c>
      <c r="J3906" s="4">
        <v>2300</v>
      </c>
      <c r="K3906" s="6">
        <f>Tabla2[[#This Row],[Price per Unit]]*Tabla2[[#This Row],[Units Sold]]</f>
        <v>135700</v>
      </c>
      <c r="L3906" s="52">
        <f>Tabla2[[#This Row],[Units Sold]]/Cálculos!$C$11</f>
        <v>9.2784549032801764E-5</v>
      </c>
      <c r="M3906" s="6">
        <f>Tabla2[[#This Row],[Total Sales]]-Tabla2[[#This Row],[Operating Profit]]</f>
        <v>130000.6</v>
      </c>
      <c r="N3906" s="6">
        <v>5699.4</v>
      </c>
      <c r="O3906" s="46">
        <f>Tabla2[[#This Row],[Operating Profit]]/Tabla2[[#This Row],[Total Sales]]</f>
        <v>4.1999999999999996E-2</v>
      </c>
      <c r="P3906" s="1" t="s">
        <v>82</v>
      </c>
    </row>
    <row r="3907" spans="1:16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3" t="str">
        <f>IFERROR(LEFT(Tabla2[[#This Row],[Product]],FIND(" ",Tabla2[[#This Row],[Product]])-3),Tabla2[[#This Row],[Product]])</f>
        <v>Women</v>
      </c>
      <c r="I3907" s="6">
        <v>45</v>
      </c>
      <c r="J3907" s="4">
        <v>2380</v>
      </c>
      <c r="K3907" s="6">
        <f>Tabla2[[#This Row],[Price per Unit]]*Tabla2[[#This Row],[Units Sold]]</f>
        <v>107100</v>
      </c>
      <c r="L3907" s="52">
        <f>Tabla2[[#This Row],[Units Sold]]/Cálculos!$C$11</f>
        <v>9.6011837694812252E-5</v>
      </c>
      <c r="M3907" s="6">
        <f>Tabla2[[#This Row],[Total Sales]]-Tabla2[[#This Row],[Operating Profit]]</f>
        <v>103351.5</v>
      </c>
      <c r="N3907" s="6">
        <v>3748.4999999999995</v>
      </c>
      <c r="O3907" s="46">
        <f>Tabla2[[#This Row],[Operating Profit]]/Tabla2[[#This Row],[Total Sales]]</f>
        <v>3.4999999999999996E-2</v>
      </c>
      <c r="P3907" s="1" t="s">
        <v>82</v>
      </c>
    </row>
    <row r="3908" spans="1:16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3" t="str">
        <f>IFERROR(LEFT(Tabla2[[#This Row],[Product]],FIND(" ",Tabla2[[#This Row],[Product]])-3),Tabla2[[#This Row],[Product]])</f>
        <v>Men</v>
      </c>
      <c r="I3908" s="6">
        <v>45</v>
      </c>
      <c r="J3908" s="4">
        <v>3000</v>
      </c>
      <c r="K3908" s="6">
        <f>Tabla2[[#This Row],[Price per Unit]]*Tabla2[[#This Row],[Units Sold]]</f>
        <v>135000</v>
      </c>
      <c r="L3908" s="52">
        <f>Tabla2[[#This Row],[Units Sold]]/Cálculos!$C$11</f>
        <v>1.210233248253936E-4</v>
      </c>
      <c r="M3908" s="6">
        <f>Tabla2[[#This Row],[Total Sales]]-Tabla2[[#This Row],[Operating Profit]]</f>
        <v>126630</v>
      </c>
      <c r="N3908" s="6">
        <v>8370</v>
      </c>
      <c r="O3908" s="46">
        <f>Tabla2[[#This Row],[Operating Profit]]/Tabla2[[#This Row],[Total Sales]]</f>
        <v>6.2E-2</v>
      </c>
      <c r="P3908" s="1" t="s">
        <v>82</v>
      </c>
    </row>
    <row r="3909" spans="1:16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3" t="str">
        <f>IFERROR(LEFT(Tabla2[[#This Row],[Product]],FIND(" ",Tabla2[[#This Row],[Product]])-3),Tabla2[[#This Row],[Product]])</f>
        <v>Men</v>
      </c>
      <c r="I3909" s="6">
        <v>47</v>
      </c>
      <c r="J3909" s="4">
        <v>2340</v>
      </c>
      <c r="K3909" s="6">
        <f>Tabla2[[#This Row],[Price per Unit]]*Tabla2[[#This Row],[Units Sold]]</f>
        <v>109980</v>
      </c>
      <c r="L3909" s="52">
        <f>Tabla2[[#This Row],[Units Sold]]/Cálculos!$C$11</f>
        <v>9.4398193363807008E-5</v>
      </c>
      <c r="M3909" s="6">
        <f>Tabla2[[#This Row],[Total Sales]]-Tabla2[[#This Row],[Operating Profit]]</f>
        <v>105470.82</v>
      </c>
      <c r="N3909" s="6">
        <v>4509.1799999999994</v>
      </c>
      <c r="O3909" s="46">
        <f>Tabla2[[#This Row],[Operating Profit]]/Tabla2[[#This Row],[Total Sales]]</f>
        <v>4.0999999999999995E-2</v>
      </c>
      <c r="P3909" s="1" t="s">
        <v>82</v>
      </c>
    </row>
    <row r="3910" spans="1:16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3" t="str">
        <f>IFERROR(LEFT(Tabla2[[#This Row],[Product]],FIND(" ",Tabla2[[#This Row],[Product]])-3),Tabla2[[#This Row],[Product]])</f>
        <v>Women</v>
      </c>
      <c r="I3910" s="6">
        <v>39</v>
      </c>
      <c r="J3910" s="4">
        <v>2520</v>
      </c>
      <c r="K3910" s="6">
        <f>Tabla2[[#This Row],[Price per Unit]]*Tabla2[[#This Row],[Units Sold]]</f>
        <v>98280</v>
      </c>
      <c r="L3910" s="52">
        <f>Tabla2[[#This Row],[Units Sold]]/Cálculos!$C$11</f>
        <v>1.0165959285333062E-4</v>
      </c>
      <c r="M3910" s="6">
        <f>Tabla2[[#This Row],[Total Sales]]-Tabla2[[#This Row],[Operating Profit]]</f>
        <v>93366</v>
      </c>
      <c r="N3910" s="6">
        <v>4914</v>
      </c>
      <c r="O3910" s="46">
        <f>Tabla2[[#This Row],[Operating Profit]]/Tabla2[[#This Row],[Total Sales]]</f>
        <v>0.05</v>
      </c>
      <c r="P3910" s="1" t="s">
        <v>82</v>
      </c>
    </row>
    <row r="3911" spans="1:16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3" t="str">
        <f>IFERROR(LEFT(Tabla2[[#This Row],[Product]],FIND(" ",Tabla2[[#This Row],[Product]])-3),Tabla2[[#This Row],[Product]])</f>
        <v>Women</v>
      </c>
      <c r="I3911" s="6">
        <v>41</v>
      </c>
      <c r="J3911" s="4">
        <v>2390</v>
      </c>
      <c r="K3911" s="6">
        <f>Tabla2[[#This Row],[Price per Unit]]*Tabla2[[#This Row],[Units Sold]]</f>
        <v>97990</v>
      </c>
      <c r="L3911" s="52">
        <f>Tabla2[[#This Row],[Units Sold]]/Cálculos!$C$11</f>
        <v>9.6415248777563563E-5</v>
      </c>
      <c r="M3911" s="6">
        <f>Tabla2[[#This Row],[Total Sales]]-Tabla2[[#This Row],[Operating Profit]]</f>
        <v>93188.49</v>
      </c>
      <c r="N3911" s="6">
        <v>4801.51</v>
      </c>
      <c r="O3911" s="46">
        <f>Tabla2[[#This Row],[Operating Profit]]/Tabla2[[#This Row],[Total Sales]]</f>
        <v>4.9000000000000002E-2</v>
      </c>
      <c r="P3911" s="1" t="s">
        <v>82</v>
      </c>
    </row>
    <row r="3912" spans="1:16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3" t="str">
        <f>IFERROR(LEFT(Tabla2[[#This Row],[Product]],FIND(" ",Tabla2[[#This Row],[Product]])-3),Tabla2[[#This Row],[Product]])</f>
        <v>Men</v>
      </c>
      <c r="I3912" s="6">
        <v>56</v>
      </c>
      <c r="J3912" s="4">
        <v>2150</v>
      </c>
      <c r="K3912" s="6">
        <f>Tabla2[[#This Row],[Price per Unit]]*Tabla2[[#This Row],[Units Sold]]</f>
        <v>120400</v>
      </c>
      <c r="L3912" s="52">
        <f>Tabla2[[#This Row],[Units Sold]]/Cálculos!$C$11</f>
        <v>8.6733382791532085E-5</v>
      </c>
      <c r="M3912" s="6">
        <f>Tabla2[[#This Row],[Total Sales]]-Tabla2[[#This Row],[Operating Profit]]</f>
        <v>115343.2</v>
      </c>
      <c r="N3912" s="6">
        <v>5056.8</v>
      </c>
      <c r="O3912" s="46">
        <f>Tabla2[[#This Row],[Operating Profit]]/Tabla2[[#This Row],[Total Sales]]</f>
        <v>4.2000000000000003E-2</v>
      </c>
      <c r="P3912" s="1" t="s">
        <v>82</v>
      </c>
    </row>
    <row r="3913" spans="1:16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3" t="str">
        <f>IFERROR(LEFT(Tabla2[[#This Row],[Product]],FIND(" ",Tabla2[[#This Row],[Product]])-3),Tabla2[[#This Row],[Product]])</f>
        <v>Women</v>
      </c>
      <c r="I3913" s="6">
        <v>49</v>
      </c>
      <c r="J3913" s="4">
        <v>2380</v>
      </c>
      <c r="K3913" s="6">
        <f>Tabla2[[#This Row],[Price per Unit]]*Tabla2[[#This Row],[Units Sold]]</f>
        <v>116620</v>
      </c>
      <c r="L3913" s="52">
        <f>Tabla2[[#This Row],[Units Sold]]/Cálculos!$C$11</f>
        <v>9.6011837694812252E-5</v>
      </c>
      <c r="M3913" s="6">
        <f>Tabla2[[#This Row],[Total Sales]]-Tabla2[[#This Row],[Operating Profit]]</f>
        <v>112305.06</v>
      </c>
      <c r="N3913" s="6">
        <v>4314.9399999999996</v>
      </c>
      <c r="O3913" s="46">
        <f>Tabla2[[#This Row],[Operating Profit]]/Tabla2[[#This Row],[Total Sales]]</f>
        <v>3.6999999999999998E-2</v>
      </c>
      <c r="P3913" s="1" t="s">
        <v>82</v>
      </c>
    </row>
    <row r="3914" spans="1:16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3" t="str">
        <f>IFERROR(LEFT(Tabla2[[#This Row],[Product]],FIND(" ",Tabla2[[#This Row],[Product]])-3),Tabla2[[#This Row],[Product]])</f>
        <v>Men</v>
      </c>
      <c r="I3914" s="6">
        <v>54</v>
      </c>
      <c r="J3914" s="4">
        <v>3170</v>
      </c>
      <c r="K3914" s="6">
        <f>Tabla2[[#This Row],[Price per Unit]]*Tabla2[[#This Row],[Units Sold]]</f>
        <v>171180</v>
      </c>
      <c r="L3914" s="52">
        <f>Tabla2[[#This Row],[Units Sold]]/Cálculos!$C$11</f>
        <v>1.2788131323216589E-4</v>
      </c>
      <c r="M3914" s="6">
        <f>Tabla2[[#This Row],[Total Sales]]-Tabla2[[#This Row],[Operating Profit]]</f>
        <v>160224.48000000001</v>
      </c>
      <c r="N3914" s="6">
        <v>10955.52</v>
      </c>
      <c r="O3914" s="46">
        <f>Tabla2[[#This Row],[Operating Profit]]/Tabla2[[#This Row],[Total Sales]]</f>
        <v>6.4000000000000001E-2</v>
      </c>
      <c r="P3914" s="1" t="s">
        <v>82</v>
      </c>
    </row>
    <row r="3915" spans="1:16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3" t="str">
        <f>IFERROR(LEFT(Tabla2[[#This Row],[Product]],FIND(" ",Tabla2[[#This Row],[Product]])-3),Tabla2[[#This Row],[Product]])</f>
        <v>Men</v>
      </c>
      <c r="I3915" s="6">
        <v>50</v>
      </c>
      <c r="J3915" s="4">
        <v>2590</v>
      </c>
      <c r="K3915" s="6">
        <f>Tabla2[[#This Row],[Price per Unit]]*Tabla2[[#This Row],[Units Sold]]</f>
        <v>129500</v>
      </c>
      <c r="L3915" s="52">
        <f>Tabla2[[#This Row],[Units Sold]]/Cálculos!$C$11</f>
        <v>1.0448347043258981E-4</v>
      </c>
      <c r="M3915" s="6">
        <f>Tabla2[[#This Row],[Total Sales]]-Tabla2[[#This Row],[Operating Profit]]</f>
        <v>124320</v>
      </c>
      <c r="N3915" s="6">
        <v>5180</v>
      </c>
      <c r="O3915" s="46">
        <f>Tabla2[[#This Row],[Operating Profit]]/Tabla2[[#This Row],[Total Sales]]</f>
        <v>0.04</v>
      </c>
      <c r="P3915" s="1" t="s">
        <v>82</v>
      </c>
    </row>
    <row r="3916" spans="1:16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3" t="str">
        <f>IFERROR(LEFT(Tabla2[[#This Row],[Product]],FIND(" ",Tabla2[[#This Row],[Product]])-3),Tabla2[[#This Row],[Product]])</f>
        <v>Women</v>
      </c>
      <c r="I3916" s="6">
        <v>46</v>
      </c>
      <c r="J3916" s="4">
        <v>2610</v>
      </c>
      <c r="K3916" s="6">
        <f>Tabla2[[#This Row],[Price per Unit]]*Tabla2[[#This Row],[Units Sold]]</f>
        <v>120060</v>
      </c>
      <c r="L3916" s="52">
        <f>Tabla2[[#This Row],[Units Sold]]/Cálculos!$C$11</f>
        <v>1.0529029259809243E-4</v>
      </c>
      <c r="M3916" s="6">
        <f>Tabla2[[#This Row],[Total Sales]]-Tabla2[[#This Row],[Operating Profit]]</f>
        <v>114417.18</v>
      </c>
      <c r="N3916" s="6">
        <v>5642.82</v>
      </c>
      <c r="O3916" s="46">
        <f>Tabla2[[#This Row],[Operating Profit]]/Tabla2[[#This Row],[Total Sales]]</f>
        <v>4.7E-2</v>
      </c>
      <c r="P3916" s="1" t="s">
        <v>82</v>
      </c>
    </row>
    <row r="3917" spans="1:16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3" t="str">
        <f>IFERROR(LEFT(Tabla2[[#This Row],[Product]],FIND(" ",Tabla2[[#This Row],[Product]])-3),Tabla2[[#This Row],[Product]])</f>
        <v>Women</v>
      </c>
      <c r="I3917" s="6">
        <v>46</v>
      </c>
      <c r="J3917" s="4">
        <v>2300</v>
      </c>
      <c r="K3917" s="6">
        <f>Tabla2[[#This Row],[Price per Unit]]*Tabla2[[#This Row],[Units Sold]]</f>
        <v>105800</v>
      </c>
      <c r="L3917" s="52">
        <f>Tabla2[[#This Row],[Units Sold]]/Cálculos!$C$11</f>
        <v>9.2784549032801764E-5</v>
      </c>
      <c r="M3917" s="6">
        <f>Tabla2[[#This Row],[Total Sales]]-Tabla2[[#This Row],[Operating Profit]]</f>
        <v>100721.60000000001</v>
      </c>
      <c r="N3917" s="6">
        <v>5078.3999999999996</v>
      </c>
      <c r="O3917" s="46">
        <f>Tabla2[[#This Row],[Operating Profit]]/Tabla2[[#This Row],[Total Sales]]</f>
        <v>4.7999999999999994E-2</v>
      </c>
      <c r="P3917" s="1" t="s">
        <v>82</v>
      </c>
    </row>
    <row r="3918" spans="1:16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3" t="str">
        <f>IFERROR(LEFT(Tabla2[[#This Row],[Product]],FIND(" ",Tabla2[[#This Row],[Product]])-3),Tabla2[[#This Row],[Product]])</f>
        <v>Men</v>
      </c>
      <c r="I3918" s="6">
        <v>59</v>
      </c>
      <c r="J3918" s="4">
        <v>2450</v>
      </c>
      <c r="K3918" s="6">
        <f>Tabla2[[#This Row],[Price per Unit]]*Tabla2[[#This Row],[Units Sold]]</f>
        <v>144550</v>
      </c>
      <c r="L3918" s="52">
        <f>Tabla2[[#This Row],[Units Sold]]/Cálculos!$C$11</f>
        <v>9.8835715274071443E-5</v>
      </c>
      <c r="M3918" s="6">
        <f>Tabla2[[#This Row],[Total Sales]]-Tabla2[[#This Row],[Operating Profit]]</f>
        <v>138045.25</v>
      </c>
      <c r="N3918" s="6">
        <v>6504.7499999999991</v>
      </c>
      <c r="O3918" s="46">
        <f>Tabla2[[#This Row],[Operating Profit]]/Tabla2[[#This Row],[Total Sales]]</f>
        <v>4.4999999999999991E-2</v>
      </c>
      <c r="P3918" s="1" t="s">
        <v>82</v>
      </c>
    </row>
    <row r="3919" spans="1:16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3" t="str">
        <f>IFERROR(LEFT(Tabla2[[#This Row],[Product]],FIND(" ",Tabla2[[#This Row],[Product]])-3),Tabla2[[#This Row],[Product]])</f>
        <v>Women</v>
      </c>
      <c r="I3919" s="6">
        <v>59</v>
      </c>
      <c r="J3919" s="4">
        <v>2900</v>
      </c>
      <c r="K3919" s="6">
        <f>Tabla2[[#This Row],[Price per Unit]]*Tabla2[[#This Row],[Units Sold]]</f>
        <v>171100</v>
      </c>
      <c r="L3919" s="52">
        <f>Tabla2[[#This Row],[Units Sold]]/Cálculos!$C$11</f>
        <v>1.1698921399788048E-4</v>
      </c>
      <c r="M3919" s="6">
        <f>Tabla2[[#This Row],[Total Sales]]-Tabla2[[#This Row],[Operating Profit]]</f>
        <v>164940.4</v>
      </c>
      <c r="N3919" s="6">
        <v>6159.5999999999995</v>
      </c>
      <c r="O3919" s="46">
        <f>Tabla2[[#This Row],[Operating Profit]]/Tabla2[[#This Row],[Total Sales]]</f>
        <v>3.5999999999999997E-2</v>
      </c>
      <c r="P3919" s="1" t="s">
        <v>82</v>
      </c>
    </row>
    <row r="3920" spans="1:16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3" t="str">
        <f>IFERROR(LEFT(Tabla2[[#This Row],[Product]],FIND(" ",Tabla2[[#This Row],[Product]])-3),Tabla2[[#This Row],[Product]])</f>
        <v>Men</v>
      </c>
      <c r="I3920" s="6">
        <v>55</v>
      </c>
      <c r="J3920" s="4">
        <v>3130</v>
      </c>
      <c r="K3920" s="6">
        <f>Tabla2[[#This Row],[Price per Unit]]*Tabla2[[#This Row],[Units Sold]]</f>
        <v>172150</v>
      </c>
      <c r="L3920" s="52">
        <f>Tabla2[[#This Row],[Units Sold]]/Cálculos!$C$11</f>
        <v>1.2626766890116065E-4</v>
      </c>
      <c r="M3920" s="6">
        <f>Tabla2[[#This Row],[Total Sales]]-Tabla2[[#This Row],[Operating Profit]]</f>
        <v>161648.85</v>
      </c>
      <c r="N3920" s="6">
        <v>10501.15</v>
      </c>
      <c r="O3920" s="46">
        <f>Tabla2[[#This Row],[Operating Profit]]/Tabla2[[#This Row],[Total Sales]]</f>
        <v>6.0999999999999999E-2</v>
      </c>
      <c r="P3920" s="1" t="s">
        <v>82</v>
      </c>
    </row>
    <row r="3921" spans="1:16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3" t="str">
        <f>IFERROR(LEFT(Tabla2[[#This Row],[Product]],FIND(" ",Tabla2[[#This Row],[Product]])-3),Tabla2[[#This Row],[Product]])</f>
        <v>Men</v>
      </c>
      <c r="I3921" s="6">
        <v>54</v>
      </c>
      <c r="J3921" s="4">
        <v>2700</v>
      </c>
      <c r="K3921" s="6">
        <f>Tabla2[[#This Row],[Price per Unit]]*Tabla2[[#This Row],[Units Sold]]</f>
        <v>145800</v>
      </c>
      <c r="L3921" s="52">
        <f>Tabla2[[#This Row],[Units Sold]]/Cálculos!$C$11</f>
        <v>1.0892099234285423E-4</v>
      </c>
      <c r="M3921" s="6">
        <f>Tabla2[[#This Row],[Total Sales]]-Tabla2[[#This Row],[Operating Profit]]</f>
        <v>139822.20000000001</v>
      </c>
      <c r="N3921" s="6">
        <v>5977.7999999999993</v>
      </c>
      <c r="O3921" s="46">
        <f>Tabla2[[#This Row],[Operating Profit]]/Tabla2[[#This Row],[Total Sales]]</f>
        <v>4.0999999999999995E-2</v>
      </c>
      <c r="P3921" s="1" t="s">
        <v>82</v>
      </c>
    </row>
    <row r="3922" spans="1:16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3" t="str">
        <f>IFERROR(LEFT(Tabla2[[#This Row],[Product]],FIND(" ",Tabla2[[#This Row],[Product]])-3),Tabla2[[#This Row],[Product]])</f>
        <v>Women</v>
      </c>
      <c r="I3922" s="6">
        <v>46</v>
      </c>
      <c r="J3922" s="4">
        <v>2780</v>
      </c>
      <c r="K3922" s="6">
        <f>Tabla2[[#This Row],[Price per Unit]]*Tabla2[[#This Row],[Units Sold]]</f>
        <v>127880</v>
      </c>
      <c r="L3922" s="52">
        <f>Tabla2[[#This Row],[Units Sold]]/Cálculos!$C$11</f>
        <v>1.1214828100486473E-4</v>
      </c>
      <c r="M3922" s="6">
        <f>Tabla2[[#This Row],[Total Sales]]-Tabla2[[#This Row],[Operating Profit]]</f>
        <v>121741.75999999999</v>
      </c>
      <c r="N3922" s="6">
        <v>6138.24</v>
      </c>
      <c r="O3922" s="46">
        <f>Tabla2[[#This Row],[Operating Profit]]/Tabla2[[#This Row],[Total Sales]]</f>
        <v>4.8000000000000001E-2</v>
      </c>
      <c r="P3922" s="1" t="s">
        <v>82</v>
      </c>
    </row>
    <row r="3923" spans="1:16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3" t="str">
        <f>IFERROR(LEFT(Tabla2[[#This Row],[Product]],FIND(" ",Tabla2[[#This Row],[Product]])-3),Tabla2[[#This Row],[Product]])</f>
        <v>Women</v>
      </c>
      <c r="I3923" s="6">
        <v>47</v>
      </c>
      <c r="J3923" s="4">
        <v>2610</v>
      </c>
      <c r="K3923" s="6">
        <f>Tabla2[[#This Row],[Price per Unit]]*Tabla2[[#This Row],[Units Sold]]</f>
        <v>122670</v>
      </c>
      <c r="L3923" s="52">
        <f>Tabla2[[#This Row],[Units Sold]]/Cálculos!$C$11</f>
        <v>1.0529029259809243E-4</v>
      </c>
      <c r="M3923" s="6">
        <f>Tabla2[[#This Row],[Total Sales]]-Tabla2[[#This Row],[Operating Profit]]</f>
        <v>117149.85</v>
      </c>
      <c r="N3923" s="6">
        <v>5520.15</v>
      </c>
      <c r="O3923" s="46">
        <f>Tabla2[[#This Row],[Operating Profit]]/Tabla2[[#This Row],[Total Sales]]</f>
        <v>4.4999999999999998E-2</v>
      </c>
      <c r="P3923" s="1" t="s">
        <v>82</v>
      </c>
    </row>
    <row r="3924" spans="1:16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3" t="str">
        <f>IFERROR(LEFT(Tabla2[[#This Row],[Product]],FIND(" ",Tabla2[[#This Row],[Product]])-3),Tabla2[[#This Row],[Product]])</f>
        <v>Men</v>
      </c>
      <c r="I3924" s="6">
        <v>55</v>
      </c>
      <c r="J3924" s="4">
        <v>2520</v>
      </c>
      <c r="K3924" s="6">
        <f>Tabla2[[#This Row],[Price per Unit]]*Tabla2[[#This Row],[Units Sold]]</f>
        <v>138600</v>
      </c>
      <c r="L3924" s="52">
        <f>Tabla2[[#This Row],[Units Sold]]/Cálculos!$C$11</f>
        <v>1.0165959285333062E-4</v>
      </c>
      <c r="M3924" s="6">
        <f>Tabla2[[#This Row],[Total Sales]]-Tabla2[[#This Row],[Operating Profit]]</f>
        <v>132363</v>
      </c>
      <c r="N3924" s="6">
        <v>6236.9999999999991</v>
      </c>
      <c r="O3924" s="46">
        <f>Tabla2[[#This Row],[Operating Profit]]/Tabla2[[#This Row],[Total Sales]]</f>
        <v>4.4999999999999991E-2</v>
      </c>
      <c r="P3924" s="1" t="s">
        <v>82</v>
      </c>
    </row>
    <row r="3925" spans="1:16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3" t="str">
        <f>IFERROR(LEFT(Tabla2[[#This Row],[Product]],FIND(" ",Tabla2[[#This Row],[Product]])-3),Tabla2[[#This Row],[Product]])</f>
        <v>Women</v>
      </c>
      <c r="I3925" s="6">
        <v>64</v>
      </c>
      <c r="J3925" s="4">
        <v>3050</v>
      </c>
      <c r="K3925" s="6">
        <f>Tabla2[[#This Row],[Price per Unit]]*Tabla2[[#This Row],[Units Sold]]</f>
        <v>195200</v>
      </c>
      <c r="L3925" s="52">
        <f>Tabla2[[#This Row],[Units Sold]]/Cálculos!$C$11</f>
        <v>1.2304038023915016E-4</v>
      </c>
      <c r="M3925" s="6">
        <f>Tabla2[[#This Row],[Total Sales]]-Tabla2[[#This Row],[Operating Profit]]</f>
        <v>187587.20000000001</v>
      </c>
      <c r="N3925" s="6">
        <v>7612.8</v>
      </c>
      <c r="O3925" s="46">
        <f>Tabla2[[#This Row],[Operating Profit]]/Tabla2[[#This Row],[Total Sales]]</f>
        <v>3.9E-2</v>
      </c>
      <c r="P3925" s="1" t="s">
        <v>82</v>
      </c>
    </row>
    <row r="3926" spans="1:16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3" t="str">
        <f>IFERROR(LEFT(Tabla2[[#This Row],[Product]],FIND(" ",Tabla2[[#This Row],[Product]])-3),Tabla2[[#This Row],[Product]])</f>
        <v>Men</v>
      </c>
      <c r="I3926" s="6">
        <v>59</v>
      </c>
      <c r="J3926" s="4">
        <v>3190</v>
      </c>
      <c r="K3926" s="6">
        <f>Tabla2[[#This Row],[Price per Unit]]*Tabla2[[#This Row],[Units Sold]]</f>
        <v>188210</v>
      </c>
      <c r="L3926" s="52">
        <f>Tabla2[[#This Row],[Units Sold]]/Cálculos!$C$11</f>
        <v>1.2868813539766854E-4</v>
      </c>
      <c r="M3926" s="6">
        <f>Tabla2[[#This Row],[Total Sales]]-Tabla2[[#This Row],[Operating Profit]]</f>
        <v>176917.4</v>
      </c>
      <c r="N3926" s="6">
        <v>11292.6</v>
      </c>
      <c r="O3926" s="46">
        <f>Tabla2[[#This Row],[Operating Profit]]/Tabla2[[#This Row],[Total Sales]]</f>
        <v>6.0000000000000005E-2</v>
      </c>
      <c r="P3926" s="1" t="s">
        <v>82</v>
      </c>
    </row>
    <row r="3927" spans="1:16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3" t="str">
        <f>IFERROR(LEFT(Tabla2[[#This Row],[Product]],FIND(" ",Tabla2[[#This Row],[Product]])-3),Tabla2[[#This Row],[Product]])</f>
        <v>Men</v>
      </c>
      <c r="I3927" s="6">
        <v>53</v>
      </c>
      <c r="J3927" s="4">
        <v>2670</v>
      </c>
      <c r="K3927" s="6">
        <f>Tabla2[[#This Row],[Price per Unit]]*Tabla2[[#This Row],[Units Sold]]</f>
        <v>141510</v>
      </c>
      <c r="L3927" s="52">
        <f>Tabla2[[#This Row],[Units Sold]]/Cálculos!$C$11</f>
        <v>1.077107590946003E-4</v>
      </c>
      <c r="M3927" s="6">
        <f>Tabla2[[#This Row],[Total Sales]]-Tabla2[[#This Row],[Operating Profit]]</f>
        <v>135566.57999999999</v>
      </c>
      <c r="N3927" s="6">
        <v>5943.42</v>
      </c>
      <c r="O3927" s="46">
        <f>Tabla2[[#This Row],[Operating Profit]]/Tabla2[[#This Row],[Total Sales]]</f>
        <v>4.2000000000000003E-2</v>
      </c>
      <c r="P3927" s="1" t="s">
        <v>82</v>
      </c>
    </row>
    <row r="3928" spans="1:16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3" t="str">
        <f>IFERROR(LEFT(Tabla2[[#This Row],[Product]],FIND(" ",Tabla2[[#This Row],[Product]])-3),Tabla2[[#This Row],[Product]])</f>
        <v>Women</v>
      </c>
      <c r="I3928" s="6">
        <v>46</v>
      </c>
      <c r="J3928" s="4">
        <v>2470</v>
      </c>
      <c r="K3928" s="6">
        <f>Tabla2[[#This Row],[Price per Unit]]*Tabla2[[#This Row],[Units Sold]]</f>
        <v>113620</v>
      </c>
      <c r="L3928" s="52">
        <f>Tabla2[[#This Row],[Units Sold]]/Cálculos!$C$11</f>
        <v>9.9642537439574065E-5</v>
      </c>
      <c r="M3928" s="6">
        <f>Tabla2[[#This Row],[Total Sales]]-Tabla2[[#This Row],[Operating Profit]]</f>
        <v>108507.1</v>
      </c>
      <c r="N3928" s="6">
        <v>5112.8999999999996</v>
      </c>
      <c r="O3928" s="46">
        <f>Tabla2[[#This Row],[Operating Profit]]/Tabla2[[#This Row],[Total Sales]]</f>
        <v>4.4999999999999998E-2</v>
      </c>
      <c r="P3928" s="1" t="s">
        <v>82</v>
      </c>
    </row>
    <row r="3929" spans="1:16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3" t="str">
        <f>IFERROR(LEFT(Tabla2[[#This Row],[Product]],FIND(" ",Tabla2[[#This Row],[Product]])-3),Tabla2[[#This Row],[Product]])</f>
        <v>Women</v>
      </c>
      <c r="I3929" s="6">
        <v>46</v>
      </c>
      <c r="J3929" s="4">
        <v>2430</v>
      </c>
      <c r="K3929" s="6">
        <f>Tabla2[[#This Row],[Price per Unit]]*Tabla2[[#This Row],[Units Sold]]</f>
        <v>111780</v>
      </c>
      <c r="L3929" s="52">
        <f>Tabla2[[#This Row],[Units Sold]]/Cálculos!$C$11</f>
        <v>9.8028893108568821E-5</v>
      </c>
      <c r="M3929" s="6">
        <f>Tabla2[[#This Row],[Total Sales]]-Tabla2[[#This Row],[Operating Profit]]</f>
        <v>106638.12</v>
      </c>
      <c r="N3929" s="6">
        <v>5141.8799999999992</v>
      </c>
      <c r="O3929" s="46">
        <f>Tabla2[[#This Row],[Operating Profit]]/Tabla2[[#This Row],[Total Sales]]</f>
        <v>4.5999999999999992E-2</v>
      </c>
      <c r="P3929" s="1" t="s">
        <v>82</v>
      </c>
    </row>
    <row r="3930" spans="1:16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3" t="str">
        <f>IFERROR(LEFT(Tabla2[[#This Row],[Product]],FIND(" ",Tabla2[[#This Row],[Product]])-3),Tabla2[[#This Row],[Product]])</f>
        <v>Men</v>
      </c>
      <c r="I3930" s="6">
        <v>58</v>
      </c>
      <c r="J3930" s="4">
        <v>2310</v>
      </c>
      <c r="K3930" s="6">
        <f>Tabla2[[#This Row],[Price per Unit]]*Tabla2[[#This Row],[Units Sold]]</f>
        <v>133980</v>
      </c>
      <c r="L3930" s="52">
        <f>Tabla2[[#This Row],[Units Sold]]/Cálculos!$C$11</f>
        <v>9.3187960115553075E-5</v>
      </c>
      <c r="M3930" s="6">
        <f>Tabla2[[#This Row],[Total Sales]]-Tabla2[[#This Row],[Operating Profit]]</f>
        <v>128218.86</v>
      </c>
      <c r="N3930" s="6">
        <v>5761.14</v>
      </c>
      <c r="O3930" s="46">
        <f>Tabla2[[#This Row],[Operating Profit]]/Tabla2[[#This Row],[Total Sales]]</f>
        <v>4.3000000000000003E-2</v>
      </c>
      <c r="P3930" s="1" t="s">
        <v>82</v>
      </c>
    </row>
    <row r="3931" spans="1:16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3" t="str">
        <f>IFERROR(LEFT(Tabla2[[#This Row],[Product]],FIND(" ",Tabla2[[#This Row],[Product]])-3),Tabla2[[#This Row],[Product]])</f>
        <v>Women</v>
      </c>
      <c r="I3931" s="6">
        <v>61</v>
      </c>
      <c r="J3931" s="4">
        <v>2860</v>
      </c>
      <c r="K3931" s="6">
        <f>Tabla2[[#This Row],[Price per Unit]]*Tabla2[[#This Row],[Units Sold]]</f>
        <v>174460</v>
      </c>
      <c r="L3931" s="52">
        <f>Tabla2[[#This Row],[Units Sold]]/Cálculos!$C$11</f>
        <v>1.1537556966687524E-4</v>
      </c>
      <c r="M3931" s="6">
        <f>Tabla2[[#This Row],[Total Sales]]-Tabla2[[#This Row],[Operating Profit]]</f>
        <v>167481.60000000001</v>
      </c>
      <c r="N3931" s="6">
        <v>6978.4000000000005</v>
      </c>
      <c r="O3931" s="46">
        <f>Tabla2[[#This Row],[Operating Profit]]/Tabla2[[#This Row],[Total Sales]]</f>
        <v>0.04</v>
      </c>
      <c r="P3931" s="1" t="s">
        <v>82</v>
      </c>
    </row>
    <row r="3932" spans="1:16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3" t="str">
        <f>IFERROR(LEFT(Tabla2[[#This Row],[Product]],FIND(" ",Tabla2[[#This Row],[Product]])-3),Tabla2[[#This Row],[Product]])</f>
        <v>Men</v>
      </c>
      <c r="I3932" s="6">
        <v>58</v>
      </c>
      <c r="J3932" s="4">
        <v>3250</v>
      </c>
      <c r="K3932" s="6">
        <f>Tabla2[[#This Row],[Price per Unit]]*Tabla2[[#This Row],[Units Sold]]</f>
        <v>188500</v>
      </c>
      <c r="L3932" s="52">
        <f>Tabla2[[#This Row],[Units Sold]]/Cálculos!$C$11</f>
        <v>1.3110860189417641E-4</v>
      </c>
      <c r="M3932" s="6">
        <f>Tabla2[[#This Row],[Total Sales]]-Tabla2[[#This Row],[Operating Profit]]</f>
        <v>177001.5</v>
      </c>
      <c r="N3932" s="6">
        <v>11498.5</v>
      </c>
      <c r="O3932" s="46">
        <f>Tabla2[[#This Row],[Operating Profit]]/Tabla2[[#This Row],[Total Sales]]</f>
        <v>6.0999999999999999E-2</v>
      </c>
      <c r="P3932" s="1" t="s">
        <v>82</v>
      </c>
    </row>
    <row r="3933" spans="1:16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3" t="str">
        <f>IFERROR(LEFT(Tabla2[[#This Row],[Product]],FIND(" ",Tabla2[[#This Row],[Product]])-3),Tabla2[[#This Row],[Product]])</f>
        <v>Men</v>
      </c>
      <c r="I3933" s="6">
        <v>53</v>
      </c>
      <c r="J3933" s="4">
        <v>3080</v>
      </c>
      <c r="K3933" s="6">
        <f>Tabla2[[#This Row],[Price per Unit]]*Tabla2[[#This Row],[Units Sold]]</f>
        <v>163240</v>
      </c>
      <c r="L3933" s="52">
        <f>Tabla2[[#This Row],[Units Sold]]/Cálculos!$C$11</f>
        <v>1.2425061348740409E-4</v>
      </c>
      <c r="M3933" s="6">
        <f>Tabla2[[#This Row],[Total Sales]]-Tabla2[[#This Row],[Operating Profit]]</f>
        <v>156547.16</v>
      </c>
      <c r="N3933" s="6">
        <v>6692.8399999999992</v>
      </c>
      <c r="O3933" s="46">
        <f>Tabla2[[#This Row],[Operating Profit]]/Tabla2[[#This Row],[Total Sales]]</f>
        <v>4.0999999999999995E-2</v>
      </c>
      <c r="P3933" s="1" t="s">
        <v>82</v>
      </c>
    </row>
    <row r="3934" spans="1:16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3" t="str">
        <f>IFERROR(LEFT(Tabla2[[#This Row],[Product]],FIND(" ",Tabla2[[#This Row],[Product]])-3),Tabla2[[#This Row],[Product]])</f>
        <v>Women</v>
      </c>
      <c r="I3934" s="6">
        <v>45</v>
      </c>
      <c r="J3934" s="4">
        <v>2570</v>
      </c>
      <c r="K3934" s="6">
        <f>Tabla2[[#This Row],[Price per Unit]]*Tabla2[[#This Row],[Units Sold]]</f>
        <v>115650</v>
      </c>
      <c r="L3934" s="52">
        <f>Tabla2[[#This Row],[Units Sold]]/Cálculos!$C$11</f>
        <v>1.0367664826708719E-4</v>
      </c>
      <c r="M3934" s="6">
        <f>Tabla2[[#This Row],[Total Sales]]-Tabla2[[#This Row],[Operating Profit]]</f>
        <v>110330.1</v>
      </c>
      <c r="N3934" s="6">
        <v>5319.9</v>
      </c>
      <c r="O3934" s="46">
        <f>Tabla2[[#This Row],[Operating Profit]]/Tabla2[[#This Row],[Total Sales]]</f>
        <v>4.5999999999999999E-2</v>
      </c>
      <c r="P3934" s="1" t="s">
        <v>82</v>
      </c>
    </row>
    <row r="3935" spans="1:16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3" t="str">
        <f>IFERROR(LEFT(Tabla2[[#This Row],[Product]],FIND(" ",Tabla2[[#This Row],[Product]])-3),Tabla2[[#This Row],[Product]])</f>
        <v>Women</v>
      </c>
      <c r="I3935" s="6">
        <v>47</v>
      </c>
      <c r="J3935" s="4">
        <v>2410</v>
      </c>
      <c r="K3935" s="6">
        <f>Tabla2[[#This Row],[Price per Unit]]*Tabla2[[#This Row],[Units Sold]]</f>
        <v>113270</v>
      </c>
      <c r="L3935" s="52">
        <f>Tabla2[[#This Row],[Units Sold]]/Cálculos!$C$11</f>
        <v>9.7222070943066185E-5</v>
      </c>
      <c r="M3935" s="6">
        <f>Tabla2[[#This Row],[Total Sales]]-Tabla2[[#This Row],[Operating Profit]]</f>
        <v>107946.31</v>
      </c>
      <c r="N3935" s="6">
        <v>5323.69</v>
      </c>
      <c r="O3935" s="46">
        <f>Tabla2[[#This Row],[Operating Profit]]/Tabla2[[#This Row],[Total Sales]]</f>
        <v>4.6999999999999993E-2</v>
      </c>
      <c r="P3935" s="1" t="s">
        <v>82</v>
      </c>
    </row>
    <row r="3936" spans="1:16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3" t="str">
        <f>IFERROR(LEFT(Tabla2[[#This Row],[Product]],FIND(" ",Tabla2[[#This Row],[Product]])-3),Tabla2[[#This Row],[Product]])</f>
        <v>Men</v>
      </c>
      <c r="I3936" s="6">
        <v>54</v>
      </c>
      <c r="J3936" s="4">
        <v>2700</v>
      </c>
      <c r="K3936" s="6">
        <f>Tabla2[[#This Row],[Price per Unit]]*Tabla2[[#This Row],[Units Sold]]</f>
        <v>145800</v>
      </c>
      <c r="L3936" s="52">
        <f>Tabla2[[#This Row],[Units Sold]]/Cálculos!$C$11</f>
        <v>1.0892099234285423E-4</v>
      </c>
      <c r="M3936" s="6">
        <f>Tabla2[[#This Row],[Total Sales]]-Tabla2[[#This Row],[Operating Profit]]</f>
        <v>139239</v>
      </c>
      <c r="N3936" s="6">
        <v>6560.9999999999991</v>
      </c>
      <c r="O3936" s="46">
        <f>Tabla2[[#This Row],[Operating Profit]]/Tabla2[[#This Row],[Total Sales]]</f>
        <v>4.4999999999999991E-2</v>
      </c>
      <c r="P3936" s="1" t="s">
        <v>82</v>
      </c>
    </row>
    <row r="3937" spans="1:16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3" t="str">
        <f>IFERROR(LEFT(Tabla2[[#This Row],[Product]],FIND(" ",Tabla2[[#This Row],[Product]])-3),Tabla2[[#This Row],[Product]])</f>
        <v>Women</v>
      </c>
      <c r="I3937" s="6">
        <v>62</v>
      </c>
      <c r="J3937" s="4">
        <v>2900</v>
      </c>
      <c r="K3937" s="6">
        <f>Tabla2[[#This Row],[Price per Unit]]*Tabla2[[#This Row],[Units Sold]]</f>
        <v>179800</v>
      </c>
      <c r="L3937" s="52">
        <f>Tabla2[[#This Row],[Units Sold]]/Cálculos!$C$11</f>
        <v>1.1698921399788048E-4</v>
      </c>
      <c r="M3937" s="6">
        <f>Tabla2[[#This Row],[Total Sales]]-Tabla2[[#This Row],[Operating Profit]]</f>
        <v>173147.4</v>
      </c>
      <c r="N3937" s="6">
        <v>6652.6</v>
      </c>
      <c r="O3937" s="46">
        <f>Tabla2[[#This Row],[Operating Profit]]/Tabla2[[#This Row],[Total Sales]]</f>
        <v>3.7000000000000005E-2</v>
      </c>
      <c r="P3937" s="1" t="s">
        <v>82</v>
      </c>
    </row>
    <row r="3938" spans="1:16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3" t="str">
        <f>IFERROR(LEFT(Tabla2[[#This Row],[Product]],FIND(" ",Tabla2[[#This Row],[Product]])-3),Tabla2[[#This Row],[Product]])</f>
        <v>Men</v>
      </c>
      <c r="I3938" s="6">
        <v>56</v>
      </c>
      <c r="J3938" s="4">
        <v>3600</v>
      </c>
      <c r="K3938" s="6">
        <f>Tabla2[[#This Row],[Price per Unit]]*Tabla2[[#This Row],[Units Sold]]</f>
        <v>201600</v>
      </c>
      <c r="L3938" s="52">
        <f>Tabla2[[#This Row],[Units Sold]]/Cálculos!$C$11</f>
        <v>1.4522798979047232E-4</v>
      </c>
      <c r="M3938" s="6">
        <f>Tabla2[[#This Row],[Total Sales]]-Tabla2[[#This Row],[Operating Profit]]</f>
        <v>189100.79999999999</v>
      </c>
      <c r="N3938" s="6">
        <v>12499.2</v>
      </c>
      <c r="O3938" s="46">
        <f>Tabla2[[#This Row],[Operating Profit]]/Tabla2[[#This Row],[Total Sales]]</f>
        <v>6.2000000000000006E-2</v>
      </c>
      <c r="P3938" s="1" t="s">
        <v>82</v>
      </c>
    </row>
    <row r="3939" spans="1:16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3" t="str">
        <f>IFERROR(LEFT(Tabla2[[#This Row],[Product]],FIND(" ",Tabla2[[#This Row],[Product]])-3),Tabla2[[#This Row],[Product]])</f>
        <v>Men</v>
      </c>
      <c r="I3939" s="6">
        <v>50</v>
      </c>
      <c r="J3939" s="4">
        <v>2700</v>
      </c>
      <c r="K3939" s="6">
        <f>Tabla2[[#This Row],[Price per Unit]]*Tabla2[[#This Row],[Units Sold]]</f>
        <v>135000</v>
      </c>
      <c r="L3939" s="52">
        <f>Tabla2[[#This Row],[Units Sold]]/Cálculos!$C$11</f>
        <v>1.0892099234285423E-4</v>
      </c>
      <c r="M3939" s="6">
        <f>Tabla2[[#This Row],[Total Sales]]-Tabla2[[#This Row],[Operating Profit]]</f>
        <v>129060</v>
      </c>
      <c r="N3939" s="6">
        <v>5940</v>
      </c>
      <c r="O3939" s="46">
        <f>Tabla2[[#This Row],[Operating Profit]]/Tabla2[[#This Row],[Total Sales]]</f>
        <v>4.3999999999999997E-2</v>
      </c>
      <c r="P3939" s="1" t="s">
        <v>82</v>
      </c>
    </row>
    <row r="3940" spans="1:16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3" t="str">
        <f>IFERROR(LEFT(Tabla2[[#This Row],[Product]],FIND(" ",Tabla2[[#This Row],[Product]])-3),Tabla2[[#This Row],[Product]])</f>
        <v>Women</v>
      </c>
      <c r="I3940" s="6">
        <v>47</v>
      </c>
      <c r="J3940" s="4">
        <v>2680</v>
      </c>
      <c r="K3940" s="6">
        <f>Tabla2[[#This Row],[Price per Unit]]*Tabla2[[#This Row],[Units Sold]]</f>
        <v>125960</v>
      </c>
      <c r="L3940" s="52">
        <f>Tabla2[[#This Row],[Units Sold]]/Cálculos!$C$11</f>
        <v>1.0811417017735161E-4</v>
      </c>
      <c r="M3940" s="6">
        <f>Tabla2[[#This Row],[Total Sales]]-Tabla2[[#This Row],[Operating Profit]]</f>
        <v>120039.88</v>
      </c>
      <c r="N3940" s="6">
        <v>5920.12</v>
      </c>
      <c r="O3940" s="46">
        <f>Tabla2[[#This Row],[Operating Profit]]/Tabla2[[#This Row],[Total Sales]]</f>
        <v>4.7E-2</v>
      </c>
      <c r="P3940" s="1" t="s">
        <v>82</v>
      </c>
    </row>
    <row r="3941" spans="1:16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3" t="str">
        <f>IFERROR(LEFT(Tabla2[[#This Row],[Product]],FIND(" ",Tabla2[[#This Row],[Product]])-3),Tabla2[[#This Row],[Product]])</f>
        <v>Women</v>
      </c>
      <c r="I3941" s="6">
        <v>47</v>
      </c>
      <c r="J3941" s="4">
        <v>2520</v>
      </c>
      <c r="K3941" s="6">
        <f>Tabla2[[#This Row],[Price per Unit]]*Tabla2[[#This Row],[Units Sold]]</f>
        <v>118440</v>
      </c>
      <c r="L3941" s="52">
        <f>Tabla2[[#This Row],[Units Sold]]/Cálculos!$C$11</f>
        <v>1.0165959285333062E-4</v>
      </c>
      <c r="M3941" s="6">
        <f>Tabla2[[#This Row],[Total Sales]]-Tabla2[[#This Row],[Operating Profit]]</f>
        <v>112991.76</v>
      </c>
      <c r="N3941" s="6">
        <v>5448.24</v>
      </c>
      <c r="O3941" s="46">
        <f>Tabla2[[#This Row],[Operating Profit]]/Tabla2[[#This Row],[Total Sales]]</f>
        <v>4.5999999999999999E-2</v>
      </c>
      <c r="P3941" s="1" t="s">
        <v>82</v>
      </c>
    </row>
    <row r="3942" spans="1:16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3" t="str">
        <f>IFERROR(LEFT(Tabla2[[#This Row],[Product]],FIND(" ",Tabla2[[#This Row],[Product]])-3),Tabla2[[#This Row],[Product]])</f>
        <v>Men</v>
      </c>
      <c r="I3942" s="6">
        <v>58</v>
      </c>
      <c r="J3942" s="4">
        <v>2520</v>
      </c>
      <c r="K3942" s="6">
        <f>Tabla2[[#This Row],[Price per Unit]]*Tabla2[[#This Row],[Units Sold]]</f>
        <v>146160</v>
      </c>
      <c r="L3942" s="52">
        <f>Tabla2[[#This Row],[Units Sold]]/Cálculos!$C$11</f>
        <v>1.0165959285333062E-4</v>
      </c>
      <c r="M3942" s="6">
        <f>Tabla2[[#This Row],[Total Sales]]-Tabla2[[#This Row],[Operating Profit]]</f>
        <v>140313.60000000001</v>
      </c>
      <c r="N3942" s="6">
        <v>5846.4000000000005</v>
      </c>
      <c r="O3942" s="46">
        <f>Tabla2[[#This Row],[Operating Profit]]/Tabla2[[#This Row],[Total Sales]]</f>
        <v>0.04</v>
      </c>
      <c r="P3942" s="1" t="s">
        <v>82</v>
      </c>
    </row>
    <row r="3943" spans="1:16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3" t="str">
        <f>IFERROR(LEFT(Tabla2[[#This Row],[Product]],FIND(" ",Tabla2[[#This Row],[Product]])-3),Tabla2[[#This Row],[Product]])</f>
        <v>Women</v>
      </c>
      <c r="I3943" s="6">
        <v>59</v>
      </c>
      <c r="J3943" s="4">
        <v>2800</v>
      </c>
      <c r="K3943" s="6">
        <f>Tabla2[[#This Row],[Price per Unit]]*Tabla2[[#This Row],[Units Sold]]</f>
        <v>165200</v>
      </c>
      <c r="L3943" s="52">
        <f>Tabla2[[#This Row],[Units Sold]]/Cálculos!$C$11</f>
        <v>1.1295510317036736E-4</v>
      </c>
      <c r="M3943" s="6">
        <f>Tabla2[[#This Row],[Total Sales]]-Tabla2[[#This Row],[Operating Profit]]</f>
        <v>158592</v>
      </c>
      <c r="N3943" s="6">
        <v>6608</v>
      </c>
      <c r="O3943" s="46">
        <f>Tabla2[[#This Row],[Operating Profit]]/Tabla2[[#This Row],[Total Sales]]</f>
        <v>0.04</v>
      </c>
      <c r="P3943" s="1" t="s">
        <v>82</v>
      </c>
    </row>
    <row r="3944" spans="1:16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3" t="str">
        <f>IFERROR(LEFT(Tabla2[[#This Row],[Product]],FIND(" ",Tabla2[[#This Row],[Product]])-3),Tabla2[[#This Row],[Product]])</f>
        <v>Men</v>
      </c>
      <c r="I3944" s="6">
        <v>64</v>
      </c>
      <c r="J3944" s="4">
        <v>2360</v>
      </c>
      <c r="K3944" s="6">
        <f>Tabla2[[#This Row],[Price per Unit]]*Tabla2[[#This Row],[Units Sold]]</f>
        <v>151040</v>
      </c>
      <c r="L3944" s="52">
        <f>Tabla2[[#This Row],[Units Sold]]/Cálculos!$C$11</f>
        <v>9.520501552930963E-5</v>
      </c>
      <c r="M3944" s="6">
        <f>Tabla2[[#This Row],[Total Sales]]-Tabla2[[#This Row],[Operating Profit]]</f>
        <v>144696.32000000001</v>
      </c>
      <c r="N3944" s="6">
        <v>6343.6799999999994</v>
      </c>
      <c r="O3944" s="46">
        <f>Tabla2[[#This Row],[Operating Profit]]/Tabla2[[#This Row],[Total Sales]]</f>
        <v>4.1999999999999996E-2</v>
      </c>
      <c r="P3944" s="1" t="s">
        <v>82</v>
      </c>
    </row>
    <row r="3945" spans="1:16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3" t="str">
        <f>IFERROR(LEFT(Tabla2[[#This Row],[Product]],FIND(" ",Tabla2[[#This Row],[Product]])-3),Tabla2[[#This Row],[Product]])</f>
        <v>Women</v>
      </c>
      <c r="I3945" s="6">
        <v>68</v>
      </c>
      <c r="J3945" s="4">
        <v>2900</v>
      </c>
      <c r="K3945" s="6">
        <f>Tabla2[[#This Row],[Price per Unit]]*Tabla2[[#This Row],[Units Sold]]</f>
        <v>197200</v>
      </c>
      <c r="L3945" s="52">
        <f>Tabla2[[#This Row],[Units Sold]]/Cálculos!$C$11</f>
        <v>1.1698921399788048E-4</v>
      </c>
      <c r="M3945" s="6">
        <f>Tabla2[[#This Row],[Total Sales]]-Tabla2[[#This Row],[Operating Profit]]</f>
        <v>189706.4</v>
      </c>
      <c r="N3945" s="6">
        <v>7493.6</v>
      </c>
      <c r="O3945" s="46">
        <f>Tabla2[[#This Row],[Operating Profit]]/Tabla2[[#This Row],[Total Sales]]</f>
        <v>3.7999999999999999E-2</v>
      </c>
      <c r="P3945" s="1" t="s">
        <v>82</v>
      </c>
    </row>
    <row r="3946" spans="1:16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3" t="str">
        <f>IFERROR(LEFT(Tabla2[[#This Row],[Product]],FIND(" ",Tabla2[[#This Row],[Product]])-3),Tabla2[[#This Row],[Product]])</f>
        <v>Men</v>
      </c>
      <c r="I3946" s="6">
        <v>60</v>
      </c>
      <c r="J3946" s="4">
        <v>2990</v>
      </c>
      <c r="K3946" s="6">
        <f>Tabla2[[#This Row],[Price per Unit]]*Tabla2[[#This Row],[Units Sold]]</f>
        <v>179400</v>
      </c>
      <c r="L3946" s="52">
        <f>Tabla2[[#This Row],[Units Sold]]/Cálculos!$C$11</f>
        <v>1.2061991374264229E-4</v>
      </c>
      <c r="M3946" s="6">
        <f>Tabla2[[#This Row],[Total Sales]]-Tabla2[[#This Row],[Operating Profit]]</f>
        <v>168636</v>
      </c>
      <c r="N3946" s="6">
        <v>10764</v>
      </c>
      <c r="O3946" s="46">
        <f>Tabla2[[#This Row],[Operating Profit]]/Tabla2[[#This Row],[Total Sales]]</f>
        <v>0.06</v>
      </c>
      <c r="P3946" s="1" t="s">
        <v>82</v>
      </c>
    </row>
    <row r="3947" spans="1:16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3" t="str">
        <f>IFERROR(LEFT(Tabla2[[#This Row],[Product]],FIND(" ",Tabla2[[#This Row],[Product]])-3),Tabla2[[#This Row],[Product]])</f>
        <v>Men</v>
      </c>
      <c r="I3947" s="6">
        <v>53</v>
      </c>
      <c r="J3947" s="4">
        <v>2730</v>
      </c>
      <c r="K3947" s="6">
        <f>Tabla2[[#This Row],[Price per Unit]]*Tabla2[[#This Row],[Units Sold]]</f>
        <v>144690</v>
      </c>
      <c r="L3947" s="52">
        <f>Tabla2[[#This Row],[Units Sold]]/Cálculos!$C$11</f>
        <v>1.1013122559110818E-4</v>
      </c>
      <c r="M3947" s="6">
        <f>Tabla2[[#This Row],[Total Sales]]-Tabla2[[#This Row],[Operating Profit]]</f>
        <v>138468.32999999999</v>
      </c>
      <c r="N3947" s="6">
        <v>6221.67</v>
      </c>
      <c r="O3947" s="46">
        <f>Tabla2[[#This Row],[Operating Profit]]/Tabla2[[#This Row],[Total Sales]]</f>
        <v>4.3000000000000003E-2</v>
      </c>
      <c r="P3947" s="1" t="s">
        <v>82</v>
      </c>
    </row>
    <row r="3948" spans="1:16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3" t="str">
        <f>IFERROR(LEFT(Tabla2[[#This Row],[Product]],FIND(" ",Tabla2[[#This Row],[Product]])-3),Tabla2[[#This Row],[Product]])</f>
        <v>Women</v>
      </c>
      <c r="I3948" s="6">
        <v>52</v>
      </c>
      <c r="J3948" s="4">
        <v>2580</v>
      </c>
      <c r="K3948" s="6">
        <f>Tabla2[[#This Row],[Price per Unit]]*Tabla2[[#This Row],[Units Sold]]</f>
        <v>134160</v>
      </c>
      <c r="L3948" s="52">
        <f>Tabla2[[#This Row],[Units Sold]]/Cálculos!$C$11</f>
        <v>1.040800593498385E-4</v>
      </c>
      <c r="M3948" s="6">
        <f>Tabla2[[#This Row],[Total Sales]]-Tabla2[[#This Row],[Operating Profit]]</f>
        <v>127720.32000000001</v>
      </c>
      <c r="N3948" s="6">
        <v>6439.6799999999994</v>
      </c>
      <c r="O3948" s="46">
        <f>Tabla2[[#This Row],[Operating Profit]]/Tabla2[[#This Row],[Total Sales]]</f>
        <v>4.7999999999999994E-2</v>
      </c>
      <c r="P3948" s="1" t="s">
        <v>82</v>
      </c>
    </row>
    <row r="3949" spans="1:16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3" t="str">
        <f>IFERROR(LEFT(Tabla2[[#This Row],[Product]],FIND(" ",Tabla2[[#This Row],[Product]])-3),Tabla2[[#This Row],[Product]])</f>
        <v>Women</v>
      </c>
      <c r="I3949" s="6">
        <v>50</v>
      </c>
      <c r="J3949" s="4">
        <v>2520</v>
      </c>
      <c r="K3949" s="6">
        <f>Tabla2[[#This Row],[Price per Unit]]*Tabla2[[#This Row],[Units Sold]]</f>
        <v>126000</v>
      </c>
      <c r="L3949" s="52">
        <f>Tabla2[[#This Row],[Units Sold]]/Cálculos!$C$11</f>
        <v>1.0165959285333062E-4</v>
      </c>
      <c r="M3949" s="6">
        <f>Tabla2[[#This Row],[Total Sales]]-Tabla2[[#This Row],[Operating Profit]]</f>
        <v>119826</v>
      </c>
      <c r="N3949" s="6">
        <v>6174</v>
      </c>
      <c r="O3949" s="46">
        <f>Tabla2[[#This Row],[Operating Profit]]/Tabla2[[#This Row],[Total Sales]]</f>
        <v>4.9000000000000002E-2</v>
      </c>
      <c r="P3949" s="1" t="s">
        <v>82</v>
      </c>
    </row>
    <row r="3950" spans="1:16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3" t="str">
        <f>IFERROR(LEFT(Tabla2[[#This Row],[Product]],FIND(" ",Tabla2[[#This Row],[Product]])-3),Tabla2[[#This Row],[Product]])</f>
        <v>Men</v>
      </c>
      <c r="I3950" s="6">
        <v>64</v>
      </c>
      <c r="J3950" s="4">
        <v>2540</v>
      </c>
      <c r="K3950" s="6">
        <f>Tabla2[[#This Row],[Price per Unit]]*Tabla2[[#This Row],[Units Sold]]</f>
        <v>162560</v>
      </c>
      <c r="L3950" s="52">
        <f>Tabla2[[#This Row],[Units Sold]]/Cálculos!$C$11</f>
        <v>1.0246641501883324E-4</v>
      </c>
      <c r="M3950" s="6">
        <f>Tabla2[[#This Row],[Total Sales]]-Tabla2[[#This Row],[Operating Profit]]</f>
        <v>155732.48000000001</v>
      </c>
      <c r="N3950" s="6">
        <v>6827.5199999999995</v>
      </c>
      <c r="O3950" s="46">
        <f>Tabla2[[#This Row],[Operating Profit]]/Tabla2[[#This Row],[Total Sales]]</f>
        <v>4.1999999999999996E-2</v>
      </c>
      <c r="P3950" s="1" t="s">
        <v>82</v>
      </c>
    </row>
    <row r="3951" spans="1:16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3" t="str">
        <f>IFERROR(LEFT(Tabla2[[#This Row],[Product]],FIND(" ",Tabla2[[#This Row],[Product]])-3),Tabla2[[#This Row],[Product]])</f>
        <v>Women</v>
      </c>
      <c r="I3951" s="6">
        <v>66</v>
      </c>
      <c r="J3951" s="4">
        <v>2630</v>
      </c>
      <c r="K3951" s="6">
        <f>Tabla2[[#This Row],[Price per Unit]]*Tabla2[[#This Row],[Units Sold]]</f>
        <v>173580</v>
      </c>
      <c r="L3951" s="52">
        <f>Tabla2[[#This Row],[Units Sold]]/Cálculos!$C$11</f>
        <v>1.0609711476359505E-4</v>
      </c>
      <c r="M3951" s="6">
        <f>Tabla2[[#This Row],[Total Sales]]-Tabla2[[#This Row],[Operating Profit]]</f>
        <v>167157.54</v>
      </c>
      <c r="N3951" s="6">
        <v>6422.46</v>
      </c>
      <c r="O3951" s="46">
        <f>Tabla2[[#This Row],[Operating Profit]]/Tabla2[[#This Row],[Total Sales]]</f>
        <v>3.6999999999999998E-2</v>
      </c>
      <c r="P3951" s="1" t="s">
        <v>82</v>
      </c>
    </row>
    <row r="3952" spans="1:16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3" t="str">
        <f>IFERROR(LEFT(Tabla2[[#This Row],[Product]],FIND(" ",Tabla2[[#This Row],[Product]])-3),Tabla2[[#This Row],[Product]])</f>
        <v>Men</v>
      </c>
      <c r="I3952" s="6">
        <v>62</v>
      </c>
      <c r="J3952" s="4">
        <v>3120</v>
      </c>
      <c r="K3952" s="6">
        <f>Tabla2[[#This Row],[Price per Unit]]*Tabla2[[#This Row],[Units Sold]]</f>
        <v>193440</v>
      </c>
      <c r="L3952" s="52">
        <f>Tabla2[[#This Row],[Units Sold]]/Cálculos!$C$11</f>
        <v>1.2586425781840934E-4</v>
      </c>
      <c r="M3952" s="6">
        <f>Tabla2[[#This Row],[Total Sales]]-Tabla2[[#This Row],[Operating Profit]]</f>
        <v>181059.84</v>
      </c>
      <c r="N3952" s="6">
        <v>12380.16</v>
      </c>
      <c r="O3952" s="46">
        <f>Tabla2[[#This Row],[Operating Profit]]/Tabla2[[#This Row],[Total Sales]]</f>
        <v>6.4000000000000001E-2</v>
      </c>
      <c r="P3952" s="1" t="s">
        <v>82</v>
      </c>
    </row>
    <row r="3953" spans="1:16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3" t="str">
        <f>IFERROR(LEFT(Tabla2[[#This Row],[Product]],FIND(" ",Tabla2[[#This Row],[Product]])-3),Tabla2[[#This Row],[Product]])</f>
        <v>Men</v>
      </c>
      <c r="I3953" s="6">
        <v>51</v>
      </c>
      <c r="J3953" s="4">
        <v>3000</v>
      </c>
      <c r="K3953" s="6">
        <f>Tabla2[[#This Row],[Price per Unit]]*Tabla2[[#This Row],[Units Sold]]</f>
        <v>153000</v>
      </c>
      <c r="L3953" s="52">
        <f>Tabla2[[#This Row],[Units Sold]]/Cálculos!$C$11</f>
        <v>1.210233248253936E-4</v>
      </c>
      <c r="M3953" s="6">
        <f>Tabla2[[#This Row],[Total Sales]]-Tabla2[[#This Row],[Operating Profit]]</f>
        <v>146574</v>
      </c>
      <c r="N3953" s="6">
        <v>6426</v>
      </c>
      <c r="O3953" s="46">
        <f>Tabla2[[#This Row],[Operating Profit]]/Tabla2[[#This Row],[Total Sales]]</f>
        <v>4.2000000000000003E-2</v>
      </c>
      <c r="P3953" s="1" t="s">
        <v>82</v>
      </c>
    </row>
    <row r="3954" spans="1:16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3" t="str">
        <f>IFERROR(LEFT(Tabla2[[#This Row],[Product]],FIND(" ",Tabla2[[#This Row],[Product]])-3),Tabla2[[#This Row],[Product]])</f>
        <v>Women</v>
      </c>
      <c r="I3954" s="6">
        <v>54</v>
      </c>
      <c r="J3954" s="4">
        <v>2850</v>
      </c>
      <c r="K3954" s="6">
        <f>Tabla2[[#This Row],[Price per Unit]]*Tabla2[[#This Row],[Units Sold]]</f>
        <v>153900</v>
      </c>
      <c r="L3954" s="52">
        <f>Tabla2[[#This Row],[Units Sold]]/Cálculos!$C$11</f>
        <v>1.1497215858412392E-4</v>
      </c>
      <c r="M3954" s="6">
        <f>Tabla2[[#This Row],[Total Sales]]-Tabla2[[#This Row],[Operating Profit]]</f>
        <v>146666.70000000001</v>
      </c>
      <c r="N3954" s="6">
        <v>7233.2999999999993</v>
      </c>
      <c r="O3954" s="46">
        <f>Tabla2[[#This Row],[Operating Profit]]/Tabla2[[#This Row],[Total Sales]]</f>
        <v>4.6999999999999993E-2</v>
      </c>
      <c r="P3954" s="1" t="s">
        <v>82</v>
      </c>
    </row>
    <row r="3955" spans="1:16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3" t="str">
        <f>IFERROR(LEFT(Tabla2[[#This Row],[Product]],FIND(" ",Tabla2[[#This Row],[Product]])-3),Tabla2[[#This Row],[Product]])</f>
        <v>Women</v>
      </c>
      <c r="I3955" s="6">
        <v>54</v>
      </c>
      <c r="J3955" s="4">
        <v>2250</v>
      </c>
      <c r="K3955" s="6">
        <f>Tabla2[[#This Row],[Price per Unit]]*Tabla2[[#This Row],[Units Sold]]</f>
        <v>121500</v>
      </c>
      <c r="L3955" s="52">
        <f>Tabla2[[#This Row],[Units Sold]]/Cálculos!$C$11</f>
        <v>9.0767493619045195E-5</v>
      </c>
      <c r="M3955" s="6">
        <f>Tabla2[[#This Row],[Total Sales]]-Tabla2[[#This Row],[Operating Profit]]</f>
        <v>115911</v>
      </c>
      <c r="N3955" s="6">
        <v>5589</v>
      </c>
      <c r="O3955" s="46">
        <f>Tabla2[[#This Row],[Operating Profit]]/Tabla2[[#This Row],[Total Sales]]</f>
        <v>4.5999999999999999E-2</v>
      </c>
      <c r="P3955" s="1" t="s">
        <v>82</v>
      </c>
    </row>
    <row r="3956" spans="1:16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3" t="str">
        <f>IFERROR(LEFT(Tabla2[[#This Row],[Product]],FIND(" ",Tabla2[[#This Row],[Product]])-3),Tabla2[[#This Row],[Product]])</f>
        <v>Men</v>
      </c>
      <c r="I3956" s="6">
        <v>60</v>
      </c>
      <c r="J3956" s="4">
        <v>2610</v>
      </c>
      <c r="K3956" s="6">
        <f>Tabla2[[#This Row],[Price per Unit]]*Tabla2[[#This Row],[Units Sold]]</f>
        <v>156600</v>
      </c>
      <c r="L3956" s="52">
        <f>Tabla2[[#This Row],[Units Sold]]/Cálculos!$C$11</f>
        <v>1.0529029259809243E-4</v>
      </c>
      <c r="M3956" s="6">
        <f>Tabla2[[#This Row],[Total Sales]]-Tabla2[[#This Row],[Operating Profit]]</f>
        <v>149866.20000000001</v>
      </c>
      <c r="N3956" s="6">
        <v>6733.8</v>
      </c>
      <c r="O3956" s="46">
        <f>Tabla2[[#This Row],[Operating Profit]]/Tabla2[[#This Row],[Total Sales]]</f>
        <v>4.3000000000000003E-2</v>
      </c>
      <c r="P3956" s="1" t="s">
        <v>82</v>
      </c>
    </row>
    <row r="3957" spans="1:16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3" t="str">
        <f>IFERROR(LEFT(Tabla2[[#This Row],[Product]],FIND(" ",Tabla2[[#This Row],[Product]])-3),Tabla2[[#This Row],[Product]])</f>
        <v>Women</v>
      </c>
      <c r="I3957" s="6">
        <v>68</v>
      </c>
      <c r="J3957" s="4">
        <v>2900</v>
      </c>
      <c r="K3957" s="6">
        <f>Tabla2[[#This Row],[Price per Unit]]*Tabla2[[#This Row],[Units Sold]]</f>
        <v>197200</v>
      </c>
      <c r="L3957" s="52">
        <f>Tabla2[[#This Row],[Units Sold]]/Cálculos!$C$11</f>
        <v>1.1698921399788048E-4</v>
      </c>
      <c r="M3957" s="6">
        <f>Tabla2[[#This Row],[Total Sales]]-Tabla2[[#This Row],[Operating Profit]]</f>
        <v>190298</v>
      </c>
      <c r="N3957" s="6">
        <v>6902</v>
      </c>
      <c r="O3957" s="46">
        <f>Tabla2[[#This Row],[Operating Profit]]/Tabla2[[#This Row],[Total Sales]]</f>
        <v>3.5000000000000003E-2</v>
      </c>
      <c r="P3957" s="1" t="s">
        <v>82</v>
      </c>
    </row>
    <row r="3958" spans="1:16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3" t="str">
        <f>IFERROR(LEFT(Tabla2[[#This Row],[Product]],FIND(" ",Tabla2[[#This Row],[Product]])-3),Tabla2[[#This Row],[Product]])</f>
        <v>Men</v>
      </c>
      <c r="I3958" s="6">
        <v>24</v>
      </c>
      <c r="J3958" s="4">
        <v>2340</v>
      </c>
      <c r="K3958" s="6">
        <f>Tabla2[[#This Row],[Price per Unit]]*Tabla2[[#This Row],[Units Sold]]</f>
        <v>56160</v>
      </c>
      <c r="L3958" s="52">
        <f>Tabla2[[#This Row],[Units Sold]]/Cálculos!$C$11</f>
        <v>9.4398193363807008E-5</v>
      </c>
      <c r="M3958" s="6">
        <f>Tabla2[[#This Row],[Total Sales]]-Tabla2[[#This Row],[Operating Profit]]</f>
        <v>53520.480000000003</v>
      </c>
      <c r="N3958" s="6">
        <v>2639.52</v>
      </c>
      <c r="O3958" s="46">
        <f>Tabla2[[#This Row],[Operating Profit]]/Tabla2[[#This Row],[Total Sales]]</f>
        <v>4.7E-2</v>
      </c>
      <c r="P3958" s="1" t="s">
        <v>82</v>
      </c>
    </row>
    <row r="3959" spans="1:16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3" t="str">
        <f>IFERROR(LEFT(Tabla2[[#This Row],[Product]],FIND(" ",Tabla2[[#This Row],[Product]])-3),Tabla2[[#This Row],[Product]])</f>
        <v>Men</v>
      </c>
      <c r="I3959" s="6">
        <v>34</v>
      </c>
      <c r="J3959" s="4">
        <v>2250</v>
      </c>
      <c r="K3959" s="6">
        <f>Tabla2[[#This Row],[Price per Unit]]*Tabla2[[#This Row],[Units Sold]]</f>
        <v>76500</v>
      </c>
      <c r="L3959" s="52">
        <f>Tabla2[[#This Row],[Units Sold]]/Cálculos!$C$11</f>
        <v>9.0767493619045195E-5</v>
      </c>
      <c r="M3959" s="6">
        <f>Tabla2[[#This Row],[Total Sales]]-Tabla2[[#This Row],[Operating Profit]]</f>
        <v>72751.5</v>
      </c>
      <c r="N3959" s="6">
        <v>3748.5</v>
      </c>
      <c r="O3959" s="46">
        <f>Tabla2[[#This Row],[Operating Profit]]/Tabla2[[#This Row],[Total Sales]]</f>
        <v>4.9000000000000002E-2</v>
      </c>
      <c r="P3959" s="1" t="s">
        <v>82</v>
      </c>
    </row>
    <row r="3960" spans="1:16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3" t="str">
        <f>IFERROR(LEFT(Tabla2[[#This Row],[Product]],FIND(" ",Tabla2[[#This Row],[Product]])-3),Tabla2[[#This Row],[Product]])</f>
        <v>Women</v>
      </c>
      <c r="I3960" s="6">
        <v>33</v>
      </c>
      <c r="J3960" s="4">
        <v>2100</v>
      </c>
      <c r="K3960" s="6">
        <f>Tabla2[[#This Row],[Price per Unit]]*Tabla2[[#This Row],[Units Sold]]</f>
        <v>69300</v>
      </c>
      <c r="L3960" s="52">
        <f>Tabla2[[#This Row],[Units Sold]]/Cálculos!$C$11</f>
        <v>8.4716327377775517E-5</v>
      </c>
      <c r="M3960" s="6">
        <f>Tabla2[[#This Row],[Total Sales]]-Tabla2[[#This Row],[Operating Profit]]</f>
        <v>66112.2</v>
      </c>
      <c r="N3960" s="6">
        <v>3187.7999999999997</v>
      </c>
      <c r="O3960" s="46">
        <f>Tabla2[[#This Row],[Operating Profit]]/Tabla2[[#This Row],[Total Sales]]</f>
        <v>4.5999999999999999E-2</v>
      </c>
      <c r="P3960" s="1" t="s">
        <v>82</v>
      </c>
    </row>
    <row r="3961" spans="1:16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3" t="str">
        <f>IFERROR(LEFT(Tabla2[[#This Row],[Product]],FIND(" ",Tabla2[[#This Row],[Product]])-3),Tabla2[[#This Row],[Product]])</f>
        <v>Women</v>
      </c>
      <c r="I3961" s="6">
        <v>34</v>
      </c>
      <c r="J3961" s="4">
        <v>1750</v>
      </c>
      <c r="K3961" s="6">
        <f>Tabla2[[#This Row],[Price per Unit]]*Tabla2[[#This Row],[Units Sold]]</f>
        <v>59500</v>
      </c>
      <c r="L3961" s="52">
        <f>Tabla2[[#This Row],[Units Sold]]/Cálculos!$C$11</f>
        <v>7.0596939481479604E-5</v>
      </c>
      <c r="M3961" s="6">
        <f>Tabla2[[#This Row],[Total Sales]]-Tabla2[[#This Row],[Operating Profit]]</f>
        <v>56227.5</v>
      </c>
      <c r="N3961" s="6">
        <v>3272.5000000000005</v>
      </c>
      <c r="O3961" s="46">
        <f>Tabla2[[#This Row],[Operating Profit]]/Tabla2[[#This Row],[Total Sales]]</f>
        <v>5.5000000000000007E-2</v>
      </c>
      <c r="P3961" s="1" t="s">
        <v>82</v>
      </c>
    </row>
    <row r="3962" spans="1:16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3" t="str">
        <f>IFERROR(LEFT(Tabla2[[#This Row],[Product]],FIND(" ",Tabla2[[#This Row],[Product]])-3),Tabla2[[#This Row],[Product]])</f>
        <v>Men</v>
      </c>
      <c r="I3962" s="6">
        <v>36</v>
      </c>
      <c r="J3962" s="4">
        <v>1540</v>
      </c>
      <c r="K3962" s="6">
        <f>Tabla2[[#This Row],[Price per Unit]]*Tabla2[[#This Row],[Units Sold]]</f>
        <v>55440</v>
      </c>
      <c r="L3962" s="52">
        <f>Tabla2[[#This Row],[Units Sold]]/Cálculos!$C$11</f>
        <v>6.2125306743702046E-5</v>
      </c>
      <c r="M3962" s="6">
        <f>Tabla2[[#This Row],[Total Sales]]-Tabla2[[#This Row],[Operating Profit]]</f>
        <v>53056.08</v>
      </c>
      <c r="N3962" s="6">
        <v>2383.92</v>
      </c>
      <c r="O3962" s="46">
        <f>Tabla2[[#This Row],[Operating Profit]]/Tabla2[[#This Row],[Total Sales]]</f>
        <v>4.3000000000000003E-2</v>
      </c>
      <c r="P3962" s="1" t="s">
        <v>82</v>
      </c>
    </row>
    <row r="3963" spans="1:16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3" t="str">
        <f>IFERROR(LEFT(Tabla2[[#This Row],[Product]],FIND(" ",Tabla2[[#This Row],[Product]])-3),Tabla2[[#This Row],[Product]])</f>
        <v>Women</v>
      </c>
      <c r="I3963" s="6">
        <v>34</v>
      </c>
      <c r="J3963" s="4">
        <v>2030</v>
      </c>
      <c r="K3963" s="6">
        <f>Tabla2[[#This Row],[Price per Unit]]*Tabla2[[#This Row],[Units Sold]]</f>
        <v>69020</v>
      </c>
      <c r="L3963" s="52">
        <f>Tabla2[[#This Row],[Units Sold]]/Cálculos!$C$11</f>
        <v>8.189244979851634E-5</v>
      </c>
      <c r="M3963" s="6">
        <f>Tabla2[[#This Row],[Total Sales]]-Tabla2[[#This Row],[Operating Profit]]</f>
        <v>64602.720000000001</v>
      </c>
      <c r="N3963" s="6">
        <v>4417.28</v>
      </c>
      <c r="O3963" s="46">
        <f>Tabla2[[#This Row],[Operating Profit]]/Tabla2[[#This Row],[Total Sales]]</f>
        <v>6.4000000000000001E-2</v>
      </c>
      <c r="P3963" s="1" t="s">
        <v>82</v>
      </c>
    </row>
    <row r="3964" spans="1:16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3" t="str">
        <f>IFERROR(LEFT(Tabla2[[#This Row],[Product]],FIND(" ",Tabla2[[#This Row],[Product]])-3),Tabla2[[#This Row],[Product]])</f>
        <v>Men</v>
      </c>
      <c r="I3964" s="6">
        <v>23</v>
      </c>
      <c r="J3964" s="4">
        <v>2130</v>
      </c>
      <c r="K3964" s="6">
        <f>Tabla2[[#This Row],[Price per Unit]]*Tabla2[[#This Row],[Units Sold]]</f>
        <v>48990</v>
      </c>
      <c r="L3964" s="52">
        <f>Tabla2[[#This Row],[Units Sold]]/Cálculos!$C$11</f>
        <v>8.592656062602945E-5</v>
      </c>
      <c r="M3964" s="6">
        <f>Tabla2[[#This Row],[Total Sales]]-Tabla2[[#This Row],[Operating Profit]]</f>
        <v>46540.5</v>
      </c>
      <c r="N3964" s="6">
        <v>2449.5</v>
      </c>
      <c r="O3964" s="46">
        <f>Tabla2[[#This Row],[Operating Profit]]/Tabla2[[#This Row],[Total Sales]]</f>
        <v>0.05</v>
      </c>
      <c r="P3964" s="1" t="s">
        <v>82</v>
      </c>
    </row>
    <row r="3965" spans="1:16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3" t="str">
        <f>IFERROR(LEFT(Tabla2[[#This Row],[Product]],FIND(" ",Tabla2[[#This Row],[Product]])-3),Tabla2[[#This Row],[Product]])</f>
        <v>Men</v>
      </c>
      <c r="I3965" s="6">
        <v>33</v>
      </c>
      <c r="J3965" s="4">
        <v>2550</v>
      </c>
      <c r="K3965" s="6">
        <f>Tabla2[[#This Row],[Price per Unit]]*Tabla2[[#This Row],[Units Sold]]</f>
        <v>84150</v>
      </c>
      <c r="L3965" s="52">
        <f>Tabla2[[#This Row],[Units Sold]]/Cálculos!$C$11</f>
        <v>1.0286982610158455E-4</v>
      </c>
      <c r="M3965" s="6">
        <f>Tabla2[[#This Row],[Total Sales]]-Tabla2[[#This Row],[Operating Profit]]</f>
        <v>80363.25</v>
      </c>
      <c r="N3965" s="6">
        <v>3786.7499999999995</v>
      </c>
      <c r="O3965" s="46">
        <f>Tabla2[[#This Row],[Operating Profit]]/Tabla2[[#This Row],[Total Sales]]</f>
        <v>4.4999999999999991E-2</v>
      </c>
      <c r="P3965" s="1" t="s">
        <v>82</v>
      </c>
    </row>
    <row r="3966" spans="1:16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3" t="str">
        <f>IFERROR(LEFT(Tabla2[[#This Row],[Product]],FIND(" ",Tabla2[[#This Row],[Product]])-3),Tabla2[[#This Row],[Product]])</f>
        <v>Women</v>
      </c>
      <c r="I3966" s="6">
        <v>32</v>
      </c>
      <c r="J3966" s="4">
        <v>1760</v>
      </c>
      <c r="K3966" s="6">
        <f>Tabla2[[#This Row],[Price per Unit]]*Tabla2[[#This Row],[Units Sold]]</f>
        <v>56320</v>
      </c>
      <c r="L3966" s="52">
        <f>Tabla2[[#This Row],[Units Sold]]/Cálculos!$C$11</f>
        <v>7.1000350564230915E-5</v>
      </c>
      <c r="M3966" s="6">
        <f>Tabla2[[#This Row],[Total Sales]]-Tabla2[[#This Row],[Operating Profit]]</f>
        <v>53785.599999999999</v>
      </c>
      <c r="N3966" s="6">
        <v>2534.3999999999996</v>
      </c>
      <c r="O3966" s="46">
        <f>Tabla2[[#This Row],[Operating Profit]]/Tabla2[[#This Row],[Total Sales]]</f>
        <v>4.4999999999999991E-2</v>
      </c>
      <c r="P3966" s="1" t="s">
        <v>82</v>
      </c>
    </row>
    <row r="3967" spans="1:16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3" t="str">
        <f>IFERROR(LEFT(Tabla2[[#This Row],[Product]],FIND(" ",Tabla2[[#This Row],[Product]])-3),Tabla2[[#This Row],[Product]])</f>
        <v>Women</v>
      </c>
      <c r="I3967" s="6">
        <v>34</v>
      </c>
      <c r="J3967" s="4">
        <v>1750</v>
      </c>
      <c r="K3967" s="6">
        <f>Tabla2[[#This Row],[Price per Unit]]*Tabla2[[#This Row],[Units Sold]]</f>
        <v>59500</v>
      </c>
      <c r="L3967" s="52">
        <f>Tabla2[[#This Row],[Units Sold]]/Cálculos!$C$11</f>
        <v>7.0596939481479604E-5</v>
      </c>
      <c r="M3967" s="6">
        <f>Tabla2[[#This Row],[Total Sales]]-Tabla2[[#This Row],[Operating Profit]]</f>
        <v>55930</v>
      </c>
      <c r="N3967" s="6">
        <v>3570</v>
      </c>
      <c r="O3967" s="46">
        <f>Tabla2[[#This Row],[Operating Profit]]/Tabla2[[#This Row],[Total Sales]]</f>
        <v>0.06</v>
      </c>
      <c r="P3967" s="1" t="s">
        <v>82</v>
      </c>
    </row>
    <row r="3968" spans="1:16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3" t="str">
        <f>IFERROR(LEFT(Tabla2[[#This Row],[Product]],FIND(" ",Tabla2[[#This Row],[Product]])-3),Tabla2[[#This Row],[Product]])</f>
        <v>Men</v>
      </c>
      <c r="I3968" s="6">
        <v>38</v>
      </c>
      <c r="J3968" s="4">
        <v>1250</v>
      </c>
      <c r="K3968" s="6">
        <f>Tabla2[[#This Row],[Price per Unit]]*Tabla2[[#This Row],[Units Sold]]</f>
        <v>47500</v>
      </c>
      <c r="L3968" s="52">
        <f>Tabla2[[#This Row],[Units Sold]]/Cálculos!$C$11</f>
        <v>5.0426385343913999E-5</v>
      </c>
      <c r="M3968" s="6">
        <f>Tabla2[[#This Row],[Total Sales]]-Tabla2[[#This Row],[Operating Profit]]</f>
        <v>45362.5</v>
      </c>
      <c r="N3968" s="6">
        <v>2137.5</v>
      </c>
      <c r="O3968" s="46">
        <f>Tabla2[[#This Row],[Operating Profit]]/Tabla2[[#This Row],[Total Sales]]</f>
        <v>4.4999999999999998E-2</v>
      </c>
      <c r="P3968" s="1" t="s">
        <v>82</v>
      </c>
    </row>
    <row r="3969" spans="1:16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3" t="str">
        <f>IFERROR(LEFT(Tabla2[[#This Row],[Product]],FIND(" ",Tabla2[[#This Row],[Product]])-3),Tabla2[[#This Row],[Product]])</f>
        <v>Women</v>
      </c>
      <c r="I3969" s="6">
        <v>34</v>
      </c>
      <c r="J3969" s="4">
        <v>1960</v>
      </c>
      <c r="K3969" s="6">
        <f>Tabla2[[#This Row],[Price per Unit]]*Tabla2[[#This Row],[Units Sold]]</f>
        <v>66640</v>
      </c>
      <c r="L3969" s="52">
        <f>Tabla2[[#This Row],[Units Sold]]/Cálculos!$C$11</f>
        <v>7.9068572219257149E-5</v>
      </c>
      <c r="M3969" s="6">
        <f>Tabla2[[#This Row],[Total Sales]]-Tabla2[[#This Row],[Operating Profit]]</f>
        <v>62441.68</v>
      </c>
      <c r="N3969" s="6">
        <v>4198.32</v>
      </c>
      <c r="O3969" s="46">
        <f>Tabla2[[#This Row],[Operating Profit]]/Tabla2[[#This Row],[Total Sales]]</f>
        <v>6.3E-2</v>
      </c>
      <c r="P3969" s="1" t="s">
        <v>82</v>
      </c>
    </row>
    <row r="3970" spans="1:16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3" t="str">
        <f>IFERROR(LEFT(Tabla2[[#This Row],[Product]],FIND(" ",Tabla2[[#This Row],[Product]])-3),Tabla2[[#This Row],[Product]])</f>
        <v>Men</v>
      </c>
      <c r="I3970" s="6">
        <v>29</v>
      </c>
      <c r="J3970" s="4">
        <v>2540</v>
      </c>
      <c r="K3970" s="6">
        <f>Tabla2[[#This Row],[Price per Unit]]*Tabla2[[#This Row],[Units Sold]]</f>
        <v>73660</v>
      </c>
      <c r="L3970" s="52">
        <f>Tabla2[[#This Row],[Units Sold]]/Cálculos!$C$11</f>
        <v>1.0246641501883324E-4</v>
      </c>
      <c r="M3970" s="6">
        <f>Tabla2[[#This Row],[Total Sales]]-Tabla2[[#This Row],[Operating Profit]]</f>
        <v>70345.3</v>
      </c>
      <c r="N3970" s="6">
        <v>3314.7</v>
      </c>
      <c r="O3970" s="46">
        <f>Tabla2[[#This Row],[Operating Profit]]/Tabla2[[#This Row],[Total Sales]]</f>
        <v>4.4999999999999998E-2</v>
      </c>
      <c r="P3970" s="1" t="s">
        <v>82</v>
      </c>
    </row>
    <row r="3971" spans="1:16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3" t="str">
        <f>IFERROR(LEFT(Tabla2[[#This Row],[Product]],FIND(" ",Tabla2[[#This Row],[Product]])-3),Tabla2[[#This Row],[Product]])</f>
        <v>Men</v>
      </c>
      <c r="I3971" s="6">
        <v>39</v>
      </c>
      <c r="J3971" s="4">
        <v>2360</v>
      </c>
      <c r="K3971" s="6">
        <f>Tabla2[[#This Row],[Price per Unit]]*Tabla2[[#This Row],[Units Sold]]</f>
        <v>92040</v>
      </c>
      <c r="L3971" s="52">
        <f>Tabla2[[#This Row],[Units Sold]]/Cálculos!$C$11</f>
        <v>9.520501552930963E-5</v>
      </c>
      <c r="M3971" s="6">
        <f>Tabla2[[#This Row],[Total Sales]]-Tabla2[[#This Row],[Operating Profit]]</f>
        <v>87898.2</v>
      </c>
      <c r="N3971" s="6">
        <v>4141.7999999999993</v>
      </c>
      <c r="O3971" s="46">
        <f>Tabla2[[#This Row],[Operating Profit]]/Tabla2[[#This Row],[Total Sales]]</f>
        <v>4.4999999999999991E-2</v>
      </c>
      <c r="P3971" s="1" t="s">
        <v>82</v>
      </c>
    </row>
    <row r="3972" spans="1:16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3" t="str">
        <f>IFERROR(LEFT(Tabla2[[#This Row],[Product]],FIND(" ",Tabla2[[#This Row],[Product]])-3),Tabla2[[#This Row],[Product]])</f>
        <v>Women</v>
      </c>
      <c r="I3972" s="6">
        <v>32</v>
      </c>
      <c r="J3972" s="4">
        <v>1820</v>
      </c>
      <c r="K3972" s="6">
        <f>Tabla2[[#This Row],[Price per Unit]]*Tabla2[[#This Row],[Units Sold]]</f>
        <v>58240</v>
      </c>
      <c r="L3972" s="52">
        <f>Tabla2[[#This Row],[Units Sold]]/Cálculos!$C$11</f>
        <v>7.3420817060738781E-5</v>
      </c>
      <c r="M3972" s="6">
        <f>Tabla2[[#This Row],[Total Sales]]-Tabla2[[#This Row],[Operating Profit]]</f>
        <v>55386.239999999998</v>
      </c>
      <c r="N3972" s="6">
        <v>2853.7599999999998</v>
      </c>
      <c r="O3972" s="46">
        <f>Tabla2[[#This Row],[Operating Profit]]/Tabla2[[#This Row],[Total Sales]]</f>
        <v>4.8999999999999995E-2</v>
      </c>
      <c r="P3972" s="1" t="s">
        <v>82</v>
      </c>
    </row>
    <row r="3973" spans="1:16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3" t="str">
        <f>IFERROR(LEFT(Tabla2[[#This Row],[Product]],FIND(" ",Tabla2[[#This Row],[Product]])-3),Tabla2[[#This Row],[Product]])</f>
        <v>Women</v>
      </c>
      <c r="I3973" s="6">
        <v>37</v>
      </c>
      <c r="J3973" s="4">
        <v>1740</v>
      </c>
      <c r="K3973" s="6">
        <f>Tabla2[[#This Row],[Price per Unit]]*Tabla2[[#This Row],[Units Sold]]</f>
        <v>64380</v>
      </c>
      <c r="L3973" s="52">
        <f>Tabla2[[#This Row],[Units Sold]]/Cálculos!$C$11</f>
        <v>7.0193528398728293E-5</v>
      </c>
      <c r="M3973" s="6">
        <f>Tabla2[[#This Row],[Total Sales]]-Tabla2[[#This Row],[Operating Profit]]</f>
        <v>60645.96</v>
      </c>
      <c r="N3973" s="6">
        <v>3734.0400000000004</v>
      </c>
      <c r="O3973" s="46">
        <f>Tabla2[[#This Row],[Operating Profit]]/Tabla2[[#This Row],[Total Sales]]</f>
        <v>5.800000000000001E-2</v>
      </c>
      <c r="P3973" s="1" t="s">
        <v>82</v>
      </c>
    </row>
    <row r="3974" spans="1:16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3" t="str">
        <f>IFERROR(LEFT(Tabla2[[#This Row],[Product]],FIND(" ",Tabla2[[#This Row],[Product]])-3),Tabla2[[#This Row],[Product]])</f>
        <v>Men</v>
      </c>
      <c r="I3974" s="6">
        <v>41</v>
      </c>
      <c r="J3974" s="4">
        <v>1250</v>
      </c>
      <c r="K3974" s="6">
        <f>Tabla2[[#This Row],[Price per Unit]]*Tabla2[[#This Row],[Units Sold]]</f>
        <v>51250</v>
      </c>
      <c r="L3974" s="52">
        <f>Tabla2[[#This Row],[Units Sold]]/Cálculos!$C$11</f>
        <v>5.0426385343913999E-5</v>
      </c>
      <c r="M3974" s="6">
        <f>Tabla2[[#This Row],[Total Sales]]-Tabla2[[#This Row],[Operating Profit]]</f>
        <v>49200</v>
      </c>
      <c r="N3974" s="6">
        <v>2050</v>
      </c>
      <c r="O3974" s="46">
        <f>Tabla2[[#This Row],[Operating Profit]]/Tabla2[[#This Row],[Total Sales]]</f>
        <v>0.04</v>
      </c>
      <c r="P3974" s="1" t="s">
        <v>82</v>
      </c>
    </row>
    <row r="3975" spans="1:16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3" t="str">
        <f>IFERROR(LEFT(Tabla2[[#This Row],[Product]],FIND(" ",Tabla2[[#This Row],[Product]])-3),Tabla2[[#This Row],[Product]])</f>
        <v>Women</v>
      </c>
      <c r="I3975" s="6">
        <v>39</v>
      </c>
      <c r="J3975" s="4">
        <v>1890</v>
      </c>
      <c r="K3975" s="6">
        <f>Tabla2[[#This Row],[Price per Unit]]*Tabla2[[#This Row],[Units Sold]]</f>
        <v>73710</v>
      </c>
      <c r="L3975" s="52">
        <f>Tabla2[[#This Row],[Units Sold]]/Cálculos!$C$11</f>
        <v>7.6244694639997972E-5</v>
      </c>
      <c r="M3975" s="6">
        <f>Tabla2[[#This Row],[Total Sales]]-Tabla2[[#This Row],[Operating Profit]]</f>
        <v>69287.399999999994</v>
      </c>
      <c r="N3975" s="6">
        <v>4422.5999999999995</v>
      </c>
      <c r="O3975" s="46">
        <f>Tabla2[[#This Row],[Operating Profit]]/Tabla2[[#This Row],[Total Sales]]</f>
        <v>5.9999999999999991E-2</v>
      </c>
      <c r="P3975" s="1" t="s">
        <v>82</v>
      </c>
    </row>
    <row r="3976" spans="1:16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3" t="str">
        <f>IFERROR(LEFT(Tabla2[[#This Row],[Product]],FIND(" ",Tabla2[[#This Row],[Product]])-3),Tabla2[[#This Row],[Product]])</f>
        <v>Men</v>
      </c>
      <c r="I3976" s="6">
        <v>27</v>
      </c>
      <c r="J3976" s="4">
        <v>2340</v>
      </c>
      <c r="K3976" s="6">
        <f>Tabla2[[#This Row],[Price per Unit]]*Tabla2[[#This Row],[Units Sold]]</f>
        <v>63180</v>
      </c>
      <c r="L3976" s="52">
        <f>Tabla2[[#This Row],[Units Sold]]/Cálculos!$C$11</f>
        <v>9.4398193363807008E-5</v>
      </c>
      <c r="M3976" s="6">
        <f>Tabla2[[#This Row],[Total Sales]]-Tabla2[[#This Row],[Operating Profit]]</f>
        <v>60147.360000000001</v>
      </c>
      <c r="N3976" s="6">
        <v>3032.64</v>
      </c>
      <c r="O3976" s="46">
        <f>Tabla2[[#This Row],[Operating Profit]]/Tabla2[[#This Row],[Total Sales]]</f>
        <v>4.8000000000000001E-2</v>
      </c>
      <c r="P3976" s="1" t="s">
        <v>82</v>
      </c>
    </row>
    <row r="3977" spans="1:16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3" t="str">
        <f>IFERROR(LEFT(Tabla2[[#This Row],[Product]],FIND(" ",Tabla2[[#This Row],[Product]])-3),Tabla2[[#This Row],[Product]])</f>
        <v>Men</v>
      </c>
      <c r="I3977" s="6">
        <v>38</v>
      </c>
      <c r="J3977" s="4">
        <v>2250</v>
      </c>
      <c r="K3977" s="6">
        <f>Tabla2[[#This Row],[Price per Unit]]*Tabla2[[#This Row],[Units Sold]]</f>
        <v>85500</v>
      </c>
      <c r="L3977" s="52">
        <f>Tabla2[[#This Row],[Units Sold]]/Cálculos!$C$11</f>
        <v>9.0767493619045195E-5</v>
      </c>
      <c r="M3977" s="6">
        <f>Tabla2[[#This Row],[Total Sales]]-Tabla2[[#This Row],[Operating Profit]]</f>
        <v>81652.5</v>
      </c>
      <c r="N3977" s="6">
        <v>3847.4999999999995</v>
      </c>
      <c r="O3977" s="46">
        <f>Tabla2[[#This Row],[Operating Profit]]/Tabla2[[#This Row],[Total Sales]]</f>
        <v>4.4999999999999991E-2</v>
      </c>
      <c r="P3977" s="1" t="s">
        <v>82</v>
      </c>
    </row>
    <row r="3978" spans="1:16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3" t="str">
        <f>IFERROR(LEFT(Tabla2[[#This Row],[Product]],FIND(" ",Tabla2[[#This Row],[Product]])-3),Tabla2[[#This Row],[Product]])</f>
        <v>Women</v>
      </c>
      <c r="I3978" s="6">
        <v>34</v>
      </c>
      <c r="J3978" s="4">
        <v>2030</v>
      </c>
      <c r="K3978" s="6">
        <f>Tabla2[[#This Row],[Price per Unit]]*Tabla2[[#This Row],[Units Sold]]</f>
        <v>69020</v>
      </c>
      <c r="L3978" s="52">
        <f>Tabla2[[#This Row],[Units Sold]]/Cálculos!$C$11</f>
        <v>8.189244979851634E-5</v>
      </c>
      <c r="M3978" s="6">
        <f>Tabla2[[#This Row],[Total Sales]]-Tabla2[[#This Row],[Operating Profit]]</f>
        <v>65845.08</v>
      </c>
      <c r="N3978" s="6">
        <v>3174.9199999999996</v>
      </c>
      <c r="O3978" s="46">
        <f>Tabla2[[#This Row],[Operating Profit]]/Tabla2[[#This Row],[Total Sales]]</f>
        <v>4.5999999999999992E-2</v>
      </c>
      <c r="P3978" s="1" t="s">
        <v>82</v>
      </c>
    </row>
    <row r="3979" spans="1:16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3" t="str">
        <f>IFERROR(LEFT(Tabla2[[#This Row],[Product]],FIND(" ",Tabla2[[#This Row],[Product]])-3),Tabla2[[#This Row],[Product]])</f>
        <v>Women</v>
      </c>
      <c r="I3979" s="6">
        <v>36</v>
      </c>
      <c r="J3979" s="4">
        <v>1630</v>
      </c>
      <c r="K3979" s="6">
        <f>Tabla2[[#This Row],[Price per Unit]]*Tabla2[[#This Row],[Units Sold]]</f>
        <v>58680</v>
      </c>
      <c r="L3979" s="52">
        <f>Tabla2[[#This Row],[Units Sold]]/Cálculos!$C$11</f>
        <v>6.5756006488463858E-5</v>
      </c>
      <c r="M3979" s="6">
        <f>Tabla2[[#This Row],[Total Sales]]-Tabla2[[#This Row],[Operating Profit]]</f>
        <v>55217.88</v>
      </c>
      <c r="N3979" s="6">
        <v>3462.1200000000003</v>
      </c>
      <c r="O3979" s="46">
        <f>Tabla2[[#This Row],[Operating Profit]]/Tabla2[[#This Row],[Total Sales]]</f>
        <v>5.9000000000000004E-2</v>
      </c>
      <c r="P3979" s="1" t="s">
        <v>82</v>
      </c>
    </row>
    <row r="3980" spans="1:16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3" t="str">
        <f>IFERROR(LEFT(Tabla2[[#This Row],[Product]],FIND(" ",Tabla2[[#This Row],[Product]])-3),Tabla2[[#This Row],[Product]])</f>
        <v>Men</v>
      </c>
      <c r="I3980" s="6">
        <v>42</v>
      </c>
      <c r="J3980" s="4">
        <v>1470</v>
      </c>
      <c r="K3980" s="6">
        <f>Tabla2[[#This Row],[Price per Unit]]*Tabla2[[#This Row],[Units Sold]]</f>
        <v>61740</v>
      </c>
      <c r="L3980" s="52">
        <f>Tabla2[[#This Row],[Units Sold]]/Cálculos!$C$11</f>
        <v>5.9301429164442862E-5</v>
      </c>
      <c r="M3980" s="6">
        <f>Tabla2[[#This Row],[Total Sales]]-Tabla2[[#This Row],[Operating Profit]]</f>
        <v>59146.92</v>
      </c>
      <c r="N3980" s="6">
        <v>2593.08</v>
      </c>
      <c r="O3980" s="46">
        <f>Tabla2[[#This Row],[Operating Profit]]/Tabla2[[#This Row],[Total Sales]]</f>
        <v>4.1999999999999996E-2</v>
      </c>
      <c r="P3980" s="1" t="s">
        <v>82</v>
      </c>
    </row>
    <row r="3981" spans="1:16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3" t="str">
        <f>IFERROR(LEFT(Tabla2[[#This Row],[Product]],FIND(" ",Tabla2[[#This Row],[Product]])-3),Tabla2[[#This Row],[Product]])</f>
        <v>Women</v>
      </c>
      <c r="I3981" s="6">
        <v>39</v>
      </c>
      <c r="J3981" s="4">
        <v>2320</v>
      </c>
      <c r="K3981" s="6">
        <f>Tabla2[[#This Row],[Price per Unit]]*Tabla2[[#This Row],[Units Sold]]</f>
        <v>90480</v>
      </c>
      <c r="L3981" s="52">
        <f>Tabla2[[#This Row],[Units Sold]]/Cálculos!$C$11</f>
        <v>9.3591371198304386E-5</v>
      </c>
      <c r="M3981" s="6">
        <f>Tabla2[[#This Row],[Total Sales]]-Tabla2[[#This Row],[Operating Profit]]</f>
        <v>84960.72</v>
      </c>
      <c r="N3981" s="6">
        <v>5519.28</v>
      </c>
      <c r="O3981" s="46">
        <f>Tabla2[[#This Row],[Operating Profit]]/Tabla2[[#This Row],[Total Sales]]</f>
        <v>6.0999999999999999E-2</v>
      </c>
      <c r="P3981" s="1" t="s">
        <v>82</v>
      </c>
    </row>
    <row r="3982" spans="1:16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3" t="str">
        <f>IFERROR(LEFT(Tabla2[[#This Row],[Product]],FIND(" ",Tabla2[[#This Row],[Product]])-3),Tabla2[[#This Row],[Product]])</f>
        <v>Men</v>
      </c>
      <c r="I3982" s="6">
        <v>29</v>
      </c>
      <c r="J3982" s="4">
        <v>2680</v>
      </c>
      <c r="K3982" s="6">
        <f>Tabla2[[#This Row],[Price per Unit]]*Tabla2[[#This Row],[Units Sold]]</f>
        <v>77720</v>
      </c>
      <c r="L3982" s="52">
        <f>Tabla2[[#This Row],[Units Sold]]/Cálculos!$C$11</f>
        <v>1.0811417017735161E-4</v>
      </c>
      <c r="M3982" s="6">
        <f>Tabla2[[#This Row],[Total Sales]]-Tabla2[[#This Row],[Operating Profit]]</f>
        <v>73989.440000000002</v>
      </c>
      <c r="N3982" s="6">
        <v>3730.56</v>
      </c>
      <c r="O3982" s="46">
        <f>Tabla2[[#This Row],[Operating Profit]]/Tabla2[[#This Row],[Total Sales]]</f>
        <v>4.8000000000000001E-2</v>
      </c>
      <c r="P3982" s="1" t="s">
        <v>82</v>
      </c>
    </row>
    <row r="3983" spans="1:16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3" t="str">
        <f>IFERROR(LEFT(Tabla2[[#This Row],[Product]],FIND(" ",Tabla2[[#This Row],[Product]])-3),Tabla2[[#This Row],[Product]])</f>
        <v>Men</v>
      </c>
      <c r="I3983" s="6">
        <v>38</v>
      </c>
      <c r="J3983" s="4">
        <v>2590</v>
      </c>
      <c r="K3983" s="6">
        <f>Tabla2[[#This Row],[Price per Unit]]*Tabla2[[#This Row],[Units Sold]]</f>
        <v>98420</v>
      </c>
      <c r="L3983" s="52">
        <f>Tabla2[[#This Row],[Units Sold]]/Cálculos!$C$11</f>
        <v>1.0448347043258981E-4</v>
      </c>
      <c r="M3983" s="6">
        <f>Tabla2[[#This Row],[Total Sales]]-Tabla2[[#This Row],[Operating Profit]]</f>
        <v>93892.68</v>
      </c>
      <c r="N3983" s="6">
        <v>4527.32</v>
      </c>
      <c r="O3983" s="46">
        <f>Tabla2[[#This Row],[Operating Profit]]/Tabla2[[#This Row],[Total Sales]]</f>
        <v>4.5999999999999999E-2</v>
      </c>
      <c r="P3983" s="1" t="s">
        <v>82</v>
      </c>
    </row>
    <row r="3984" spans="1:16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3" t="str">
        <f>IFERROR(LEFT(Tabla2[[#This Row],[Product]],FIND(" ",Tabla2[[#This Row],[Product]])-3),Tabla2[[#This Row],[Product]])</f>
        <v>Women</v>
      </c>
      <c r="I3984" s="6">
        <v>33</v>
      </c>
      <c r="J3984" s="4">
        <v>2250</v>
      </c>
      <c r="K3984" s="6">
        <f>Tabla2[[#This Row],[Price per Unit]]*Tabla2[[#This Row],[Units Sold]]</f>
        <v>74250</v>
      </c>
      <c r="L3984" s="52">
        <f>Tabla2[[#This Row],[Units Sold]]/Cálculos!$C$11</f>
        <v>9.0767493619045195E-5</v>
      </c>
      <c r="M3984" s="6">
        <f>Tabla2[[#This Row],[Total Sales]]-Tabla2[[#This Row],[Operating Profit]]</f>
        <v>70686</v>
      </c>
      <c r="N3984" s="6">
        <v>3564</v>
      </c>
      <c r="O3984" s="46">
        <f>Tabla2[[#This Row],[Operating Profit]]/Tabla2[[#This Row],[Total Sales]]</f>
        <v>4.8000000000000001E-2</v>
      </c>
      <c r="P3984" s="1" t="s">
        <v>82</v>
      </c>
    </row>
    <row r="3985" spans="1:16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3" t="str">
        <f>IFERROR(LEFT(Tabla2[[#This Row],[Product]],FIND(" ",Tabla2[[#This Row],[Product]])-3),Tabla2[[#This Row],[Product]])</f>
        <v>Women</v>
      </c>
      <c r="I3985" s="6">
        <v>39</v>
      </c>
      <c r="J3985" s="4">
        <v>1890</v>
      </c>
      <c r="K3985" s="6">
        <f>Tabla2[[#This Row],[Price per Unit]]*Tabla2[[#This Row],[Units Sold]]</f>
        <v>73710</v>
      </c>
      <c r="L3985" s="52">
        <f>Tabla2[[#This Row],[Units Sold]]/Cálculos!$C$11</f>
        <v>7.6244694639997972E-5</v>
      </c>
      <c r="M3985" s="6">
        <f>Tabla2[[#This Row],[Total Sales]]-Tabla2[[#This Row],[Operating Profit]]</f>
        <v>69434.820000000007</v>
      </c>
      <c r="N3985" s="6">
        <v>4275.18</v>
      </c>
      <c r="O3985" s="46">
        <f>Tabla2[[#This Row],[Operating Profit]]/Tabla2[[#This Row],[Total Sales]]</f>
        <v>5.8000000000000003E-2</v>
      </c>
      <c r="P3985" s="1" t="s">
        <v>82</v>
      </c>
    </row>
    <row r="3986" spans="1:16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3" t="str">
        <f>IFERROR(LEFT(Tabla2[[#This Row],[Product]],FIND(" ",Tabla2[[#This Row],[Product]])-3),Tabla2[[#This Row],[Product]])</f>
        <v>Men</v>
      </c>
      <c r="I3986" s="6">
        <v>42</v>
      </c>
      <c r="J3986" s="4">
        <v>1680</v>
      </c>
      <c r="K3986" s="6">
        <f>Tabla2[[#This Row],[Price per Unit]]*Tabla2[[#This Row],[Units Sold]]</f>
        <v>70560</v>
      </c>
      <c r="L3986" s="52">
        <f>Tabla2[[#This Row],[Units Sold]]/Cálculos!$C$11</f>
        <v>6.7773061902220413E-5</v>
      </c>
      <c r="M3986" s="6">
        <f>Tabla2[[#This Row],[Total Sales]]-Tabla2[[#This Row],[Operating Profit]]</f>
        <v>67737.600000000006</v>
      </c>
      <c r="N3986" s="6">
        <v>2822.4</v>
      </c>
      <c r="O3986" s="46">
        <f>Tabla2[[#This Row],[Operating Profit]]/Tabla2[[#This Row],[Total Sales]]</f>
        <v>0.04</v>
      </c>
      <c r="P3986" s="1" t="s">
        <v>82</v>
      </c>
    </row>
    <row r="3987" spans="1:16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3" t="str">
        <f>IFERROR(LEFT(Tabla2[[#This Row],[Product]],FIND(" ",Tabla2[[#This Row],[Product]])-3),Tabla2[[#This Row],[Product]])</f>
        <v>Women</v>
      </c>
      <c r="I3987" s="6">
        <v>37</v>
      </c>
      <c r="J3987" s="4">
        <v>2760</v>
      </c>
      <c r="K3987" s="6">
        <f>Tabla2[[#This Row],[Price per Unit]]*Tabla2[[#This Row],[Units Sold]]</f>
        <v>102120</v>
      </c>
      <c r="L3987" s="52">
        <f>Tabla2[[#This Row],[Units Sold]]/Cálculos!$C$11</f>
        <v>1.1134145883936211E-4</v>
      </c>
      <c r="M3987" s="6">
        <f>Tabla2[[#This Row],[Total Sales]]-Tabla2[[#This Row],[Operating Profit]]</f>
        <v>95686.44</v>
      </c>
      <c r="N3987" s="6">
        <v>6433.56</v>
      </c>
      <c r="O3987" s="46">
        <f>Tabla2[[#This Row],[Operating Profit]]/Tabla2[[#This Row],[Total Sales]]</f>
        <v>6.3E-2</v>
      </c>
      <c r="P3987" s="1" t="s">
        <v>82</v>
      </c>
    </row>
    <row r="3988" spans="1:16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3" t="str">
        <f>IFERROR(LEFT(Tabla2[[#This Row],[Product]],FIND(" ",Tabla2[[#This Row],[Product]])-3),Tabla2[[#This Row],[Product]])</f>
        <v>Men</v>
      </c>
      <c r="I3988" s="6">
        <v>39</v>
      </c>
      <c r="J3988" s="4">
        <v>2380</v>
      </c>
      <c r="K3988" s="6">
        <f>Tabla2[[#This Row],[Price per Unit]]*Tabla2[[#This Row],[Units Sold]]</f>
        <v>92820</v>
      </c>
      <c r="L3988" s="52">
        <f>Tabla2[[#This Row],[Units Sold]]/Cálculos!$C$11</f>
        <v>9.6011837694812252E-5</v>
      </c>
      <c r="M3988" s="6">
        <f>Tabla2[[#This Row],[Total Sales]]-Tabla2[[#This Row],[Operating Profit]]</f>
        <v>88457.46</v>
      </c>
      <c r="N3988" s="6">
        <v>4362.54</v>
      </c>
      <c r="O3988" s="46">
        <f>Tabla2[[#This Row],[Operating Profit]]/Tabla2[[#This Row],[Total Sales]]</f>
        <v>4.7E-2</v>
      </c>
      <c r="P3988" s="1" t="s">
        <v>82</v>
      </c>
    </row>
    <row r="3989" spans="1:16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3" t="str">
        <f>IFERROR(LEFT(Tabla2[[#This Row],[Product]],FIND(" ",Tabla2[[#This Row],[Product]])-3),Tabla2[[#This Row],[Product]])</f>
        <v>Men</v>
      </c>
      <c r="I3989" s="6">
        <v>42</v>
      </c>
      <c r="J3989" s="4">
        <v>2380</v>
      </c>
      <c r="K3989" s="6">
        <f>Tabla2[[#This Row],[Price per Unit]]*Tabla2[[#This Row],[Units Sold]]</f>
        <v>99960</v>
      </c>
      <c r="L3989" s="52">
        <f>Tabla2[[#This Row],[Units Sold]]/Cálculos!$C$11</f>
        <v>9.6011837694812252E-5</v>
      </c>
      <c r="M3989" s="6">
        <f>Tabla2[[#This Row],[Total Sales]]-Tabla2[[#This Row],[Operating Profit]]</f>
        <v>95461.8</v>
      </c>
      <c r="N3989" s="6">
        <v>4498.2</v>
      </c>
      <c r="O3989" s="46">
        <f>Tabla2[[#This Row],[Operating Profit]]/Tabla2[[#This Row],[Total Sales]]</f>
        <v>4.4999999999999998E-2</v>
      </c>
      <c r="P3989" s="1" t="s">
        <v>82</v>
      </c>
    </row>
    <row r="3990" spans="1:16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3" t="str">
        <f>IFERROR(LEFT(Tabla2[[#This Row],[Product]],FIND(" ",Tabla2[[#This Row],[Product]])-3),Tabla2[[#This Row],[Product]])</f>
        <v>Women</v>
      </c>
      <c r="I3990" s="6">
        <v>37</v>
      </c>
      <c r="J3990" s="4">
        <v>2320</v>
      </c>
      <c r="K3990" s="6">
        <f>Tabla2[[#This Row],[Price per Unit]]*Tabla2[[#This Row],[Units Sold]]</f>
        <v>85840</v>
      </c>
      <c r="L3990" s="52">
        <f>Tabla2[[#This Row],[Units Sold]]/Cálculos!$C$11</f>
        <v>9.3591371198304386E-5</v>
      </c>
      <c r="M3990" s="6">
        <f>Tabla2[[#This Row],[Total Sales]]-Tabla2[[#This Row],[Operating Profit]]</f>
        <v>81633.84</v>
      </c>
      <c r="N3990" s="6">
        <v>4206.16</v>
      </c>
      <c r="O3990" s="46">
        <f>Tabla2[[#This Row],[Operating Profit]]/Tabla2[[#This Row],[Total Sales]]</f>
        <v>4.8999999999999995E-2</v>
      </c>
      <c r="P3990" s="1" t="s">
        <v>82</v>
      </c>
    </row>
    <row r="3991" spans="1:16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3" t="str">
        <f>IFERROR(LEFT(Tabla2[[#This Row],[Product]],FIND(" ",Tabla2[[#This Row],[Product]])-3),Tabla2[[#This Row],[Product]])</f>
        <v>Women</v>
      </c>
      <c r="I3991" s="6">
        <v>38</v>
      </c>
      <c r="J3991" s="4">
        <v>2030</v>
      </c>
      <c r="K3991" s="6">
        <f>Tabla2[[#This Row],[Price per Unit]]*Tabla2[[#This Row],[Units Sold]]</f>
        <v>77140</v>
      </c>
      <c r="L3991" s="52">
        <f>Tabla2[[#This Row],[Units Sold]]/Cálculos!$C$11</f>
        <v>8.189244979851634E-5</v>
      </c>
      <c r="M3991" s="6">
        <f>Tabla2[[#This Row],[Total Sales]]-Tabla2[[#This Row],[Operating Profit]]</f>
        <v>72743.02</v>
      </c>
      <c r="N3991" s="6">
        <v>4396.9800000000005</v>
      </c>
      <c r="O3991" s="46">
        <f>Tabla2[[#This Row],[Operating Profit]]/Tabla2[[#This Row],[Total Sales]]</f>
        <v>5.7000000000000009E-2</v>
      </c>
      <c r="P3991" s="1" t="s">
        <v>82</v>
      </c>
    </row>
    <row r="3992" spans="1:16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3" t="str">
        <f>IFERROR(LEFT(Tabla2[[#This Row],[Product]],FIND(" ",Tabla2[[#This Row],[Product]])-3),Tabla2[[#This Row],[Product]])</f>
        <v>Men</v>
      </c>
      <c r="I3992" s="6">
        <v>41</v>
      </c>
      <c r="J3992" s="4">
        <v>1690</v>
      </c>
      <c r="K3992" s="6">
        <f>Tabla2[[#This Row],[Price per Unit]]*Tabla2[[#This Row],[Units Sold]]</f>
        <v>69290</v>
      </c>
      <c r="L3992" s="52">
        <f>Tabla2[[#This Row],[Units Sold]]/Cálculos!$C$11</f>
        <v>6.8176472984971724E-5</v>
      </c>
      <c r="M3992" s="6">
        <f>Tabla2[[#This Row],[Total Sales]]-Tabla2[[#This Row],[Operating Profit]]</f>
        <v>66171.95</v>
      </c>
      <c r="N3992" s="6">
        <v>3118.0499999999997</v>
      </c>
      <c r="O3992" s="46">
        <f>Tabla2[[#This Row],[Operating Profit]]/Tabla2[[#This Row],[Total Sales]]</f>
        <v>4.4999999999999998E-2</v>
      </c>
      <c r="P3992" s="1" t="s">
        <v>82</v>
      </c>
    </row>
    <row r="3993" spans="1:16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3" t="str">
        <f>IFERROR(LEFT(Tabla2[[#This Row],[Product]],FIND(" ",Tabla2[[#This Row],[Product]])-3),Tabla2[[#This Row],[Product]])</f>
        <v>Women</v>
      </c>
      <c r="I3993" s="6">
        <v>47</v>
      </c>
      <c r="J3993" s="4">
        <v>2500</v>
      </c>
      <c r="K3993" s="6">
        <f>Tabla2[[#This Row],[Price per Unit]]*Tabla2[[#This Row],[Units Sold]]</f>
        <v>117500</v>
      </c>
      <c r="L3993" s="52">
        <f>Tabla2[[#This Row],[Units Sold]]/Cálculos!$C$11</f>
        <v>1.00852770687828E-4</v>
      </c>
      <c r="M3993" s="6">
        <f>Tabla2[[#This Row],[Total Sales]]-Tabla2[[#This Row],[Operating Profit]]</f>
        <v>109980</v>
      </c>
      <c r="N3993" s="6">
        <v>7520</v>
      </c>
      <c r="O3993" s="46">
        <f>Tabla2[[#This Row],[Operating Profit]]/Tabla2[[#This Row],[Total Sales]]</f>
        <v>6.4000000000000001E-2</v>
      </c>
      <c r="P3993" s="1" t="s">
        <v>82</v>
      </c>
    </row>
    <row r="3994" spans="1:16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3" t="str">
        <f>IFERROR(LEFT(Tabla2[[#This Row],[Product]],FIND(" ",Tabla2[[#This Row],[Product]])-3),Tabla2[[#This Row],[Product]])</f>
        <v>Men</v>
      </c>
      <c r="I3994" s="6">
        <v>37</v>
      </c>
      <c r="J3994" s="4">
        <v>2380</v>
      </c>
      <c r="K3994" s="6">
        <f>Tabla2[[#This Row],[Price per Unit]]*Tabla2[[#This Row],[Units Sold]]</f>
        <v>88060</v>
      </c>
      <c r="L3994" s="52">
        <f>Tabla2[[#This Row],[Units Sold]]/Cálculos!$C$11</f>
        <v>9.6011837694812252E-5</v>
      </c>
      <c r="M3994" s="6">
        <f>Tabla2[[#This Row],[Total Sales]]-Tabla2[[#This Row],[Operating Profit]]</f>
        <v>84097.3</v>
      </c>
      <c r="N3994" s="6">
        <v>3962.7</v>
      </c>
      <c r="O3994" s="46">
        <f>Tabla2[[#This Row],[Operating Profit]]/Tabla2[[#This Row],[Total Sales]]</f>
        <v>4.4999999999999998E-2</v>
      </c>
      <c r="P3994" s="1" t="s">
        <v>82</v>
      </c>
    </row>
    <row r="3995" spans="1:16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3" t="str">
        <f>IFERROR(LEFT(Tabla2[[#This Row],[Product]],FIND(" ",Tabla2[[#This Row],[Product]])-3),Tabla2[[#This Row],[Product]])</f>
        <v>Men</v>
      </c>
      <c r="I3995" s="6">
        <v>42</v>
      </c>
      <c r="J3995" s="4">
        <v>2380</v>
      </c>
      <c r="K3995" s="6">
        <f>Tabla2[[#This Row],[Price per Unit]]*Tabla2[[#This Row],[Units Sold]]</f>
        <v>99960</v>
      </c>
      <c r="L3995" s="52">
        <f>Tabla2[[#This Row],[Units Sold]]/Cálculos!$C$11</f>
        <v>9.6011837694812252E-5</v>
      </c>
      <c r="M3995" s="6">
        <f>Tabla2[[#This Row],[Total Sales]]-Tabla2[[#This Row],[Operating Profit]]</f>
        <v>95361.84</v>
      </c>
      <c r="N3995" s="6">
        <v>4598.16</v>
      </c>
      <c r="O3995" s="46">
        <f>Tabla2[[#This Row],[Operating Profit]]/Tabla2[[#This Row],[Total Sales]]</f>
        <v>4.5999999999999999E-2</v>
      </c>
      <c r="P3995" s="1" t="s">
        <v>82</v>
      </c>
    </row>
    <row r="3996" spans="1:16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3" t="str">
        <f>IFERROR(LEFT(Tabla2[[#This Row],[Product]],FIND(" ",Tabla2[[#This Row],[Product]])-3),Tabla2[[#This Row],[Product]])</f>
        <v>Women</v>
      </c>
      <c r="I3996" s="6">
        <v>37</v>
      </c>
      <c r="J3996" s="4">
        <v>3190</v>
      </c>
      <c r="K3996" s="6">
        <f>Tabla2[[#This Row],[Price per Unit]]*Tabla2[[#This Row],[Units Sold]]</f>
        <v>118030</v>
      </c>
      <c r="L3996" s="52">
        <f>Tabla2[[#This Row],[Units Sold]]/Cálculos!$C$11</f>
        <v>1.2868813539766854E-4</v>
      </c>
      <c r="M3996" s="6">
        <f>Tabla2[[#This Row],[Total Sales]]-Tabla2[[#This Row],[Operating Profit]]</f>
        <v>112718.65</v>
      </c>
      <c r="N3996" s="6">
        <v>5311.3499999999995</v>
      </c>
      <c r="O3996" s="46">
        <f>Tabla2[[#This Row],[Operating Profit]]/Tabla2[[#This Row],[Total Sales]]</f>
        <v>4.4999999999999998E-2</v>
      </c>
      <c r="P3996" s="1" t="s">
        <v>82</v>
      </c>
    </row>
    <row r="3997" spans="1:16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3" t="str">
        <f>IFERROR(LEFT(Tabla2[[#This Row],[Product]],FIND(" ",Tabla2[[#This Row],[Product]])-3),Tabla2[[#This Row],[Product]])</f>
        <v>Women</v>
      </c>
      <c r="I3997" s="6">
        <v>36</v>
      </c>
      <c r="J3997" s="4">
        <v>2100</v>
      </c>
      <c r="K3997" s="6">
        <f>Tabla2[[#This Row],[Price per Unit]]*Tabla2[[#This Row],[Units Sold]]</f>
        <v>75600</v>
      </c>
      <c r="L3997" s="52">
        <f>Tabla2[[#This Row],[Units Sold]]/Cálculos!$C$11</f>
        <v>8.4716327377775517E-5</v>
      </c>
      <c r="M3997" s="6">
        <f>Tabla2[[#This Row],[Total Sales]]-Tabla2[[#This Row],[Operating Profit]]</f>
        <v>71064</v>
      </c>
      <c r="N3997" s="6">
        <v>4536</v>
      </c>
      <c r="O3997" s="46">
        <f>Tabla2[[#This Row],[Operating Profit]]/Tabla2[[#This Row],[Total Sales]]</f>
        <v>0.06</v>
      </c>
      <c r="P3997" s="1" t="s">
        <v>82</v>
      </c>
    </row>
    <row r="3998" spans="1:16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3" t="str">
        <f>IFERROR(LEFT(Tabla2[[#This Row],[Product]],FIND(" ",Tabla2[[#This Row],[Product]])-3),Tabla2[[#This Row],[Product]])</f>
        <v>Men</v>
      </c>
      <c r="I3998" s="6">
        <v>41</v>
      </c>
      <c r="J3998" s="4">
        <v>1960</v>
      </c>
      <c r="K3998" s="6">
        <f>Tabla2[[#This Row],[Price per Unit]]*Tabla2[[#This Row],[Units Sold]]</f>
        <v>80360</v>
      </c>
      <c r="L3998" s="52">
        <f>Tabla2[[#This Row],[Units Sold]]/Cálculos!$C$11</f>
        <v>7.9068572219257149E-5</v>
      </c>
      <c r="M3998" s="6">
        <f>Tabla2[[#This Row],[Total Sales]]-Tabla2[[#This Row],[Operating Profit]]</f>
        <v>77145.600000000006</v>
      </c>
      <c r="N3998" s="6">
        <v>3214.4</v>
      </c>
      <c r="O3998" s="46">
        <f>Tabla2[[#This Row],[Operating Profit]]/Tabla2[[#This Row],[Total Sales]]</f>
        <v>0.04</v>
      </c>
      <c r="P3998" s="1" t="s">
        <v>82</v>
      </c>
    </row>
    <row r="3999" spans="1:16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3" t="str">
        <f>IFERROR(LEFT(Tabla2[[#This Row],[Product]],FIND(" ",Tabla2[[#This Row],[Product]])-3),Tabla2[[#This Row],[Product]])</f>
        <v>Women</v>
      </c>
      <c r="I3999" s="6">
        <v>47</v>
      </c>
      <c r="J3999" s="4">
        <v>2930</v>
      </c>
      <c r="K3999" s="6">
        <f>Tabla2[[#This Row],[Price per Unit]]*Tabla2[[#This Row],[Units Sold]]</f>
        <v>137710</v>
      </c>
      <c r="L3999" s="52">
        <f>Tabla2[[#This Row],[Units Sold]]/Cálculos!$C$11</f>
        <v>1.1819944724613441E-4</v>
      </c>
      <c r="M3999" s="6">
        <f>Tabla2[[#This Row],[Total Sales]]-Tabla2[[#This Row],[Operating Profit]]</f>
        <v>129034.27</v>
      </c>
      <c r="N3999" s="6">
        <v>8675.73</v>
      </c>
      <c r="O3999" s="46">
        <f>Tabla2[[#This Row],[Operating Profit]]/Tabla2[[#This Row],[Total Sales]]</f>
        <v>6.3E-2</v>
      </c>
      <c r="P3999" s="1" t="s">
        <v>82</v>
      </c>
    </row>
    <row r="4000" spans="1:16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3" t="str">
        <f>IFERROR(LEFT(Tabla2[[#This Row],[Product]],FIND(" ",Tabla2[[#This Row],[Product]])-3),Tabla2[[#This Row],[Product]])</f>
        <v>Men</v>
      </c>
      <c r="I4000" s="6">
        <v>37</v>
      </c>
      <c r="J4000" s="4">
        <v>2680</v>
      </c>
      <c r="K4000" s="6">
        <f>Tabla2[[#This Row],[Price per Unit]]*Tabla2[[#This Row],[Units Sold]]</f>
        <v>99160</v>
      </c>
      <c r="L4000" s="52">
        <f>Tabla2[[#This Row],[Units Sold]]/Cálculos!$C$11</f>
        <v>1.0811417017735161E-4</v>
      </c>
      <c r="M4000" s="6">
        <f>Tabla2[[#This Row],[Total Sales]]-Tabla2[[#This Row],[Operating Profit]]</f>
        <v>94301.16</v>
      </c>
      <c r="N4000" s="6">
        <v>4858.84</v>
      </c>
      <c r="O4000" s="46">
        <f>Tabla2[[#This Row],[Operating Profit]]/Tabla2[[#This Row],[Total Sales]]</f>
        <v>4.9000000000000002E-2</v>
      </c>
      <c r="P4000" s="1" t="s">
        <v>82</v>
      </c>
    </row>
    <row r="4001" spans="1:16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3" t="str">
        <f>IFERROR(LEFT(Tabla2[[#This Row],[Product]],FIND(" ",Tabla2[[#This Row],[Product]])-3),Tabla2[[#This Row],[Product]])</f>
        <v>Men</v>
      </c>
      <c r="I4001" s="6">
        <v>41</v>
      </c>
      <c r="J4001" s="4">
        <v>2590</v>
      </c>
      <c r="K4001" s="6">
        <f>Tabla2[[#This Row],[Price per Unit]]*Tabla2[[#This Row],[Units Sold]]</f>
        <v>106190</v>
      </c>
      <c r="L4001" s="52">
        <f>Tabla2[[#This Row],[Units Sold]]/Cálculos!$C$11</f>
        <v>1.0448347043258981E-4</v>
      </c>
      <c r="M4001" s="6">
        <f>Tabla2[[#This Row],[Total Sales]]-Tabla2[[#This Row],[Operating Profit]]</f>
        <v>101411.45</v>
      </c>
      <c r="N4001" s="6">
        <v>4778.5499999999993</v>
      </c>
      <c r="O4001" s="46">
        <f>Tabla2[[#This Row],[Operating Profit]]/Tabla2[[#This Row],[Total Sales]]</f>
        <v>4.4999999999999991E-2</v>
      </c>
      <c r="P4001" s="1" t="s">
        <v>82</v>
      </c>
    </row>
    <row r="4002" spans="1:16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3" t="str">
        <f>IFERROR(LEFT(Tabla2[[#This Row],[Product]],FIND(" ",Tabla2[[#This Row],[Product]])-3),Tabla2[[#This Row],[Product]])</f>
        <v>Women</v>
      </c>
      <c r="I4002" s="6">
        <v>39</v>
      </c>
      <c r="J4002" s="4">
        <v>2970</v>
      </c>
      <c r="K4002" s="6">
        <f>Tabla2[[#This Row],[Price per Unit]]*Tabla2[[#This Row],[Units Sold]]</f>
        <v>115830</v>
      </c>
      <c r="L4002" s="52">
        <f>Tabla2[[#This Row],[Units Sold]]/Cálculos!$C$11</f>
        <v>1.1981309157713966E-4</v>
      </c>
      <c r="M4002" s="6">
        <f>Tabla2[[#This Row],[Total Sales]]-Tabla2[[#This Row],[Operating Profit]]</f>
        <v>110501.82</v>
      </c>
      <c r="N4002" s="6">
        <v>5328.1799999999994</v>
      </c>
      <c r="O4002" s="46">
        <f>Tabla2[[#This Row],[Operating Profit]]/Tabla2[[#This Row],[Total Sales]]</f>
        <v>4.5999999999999992E-2</v>
      </c>
      <c r="P4002" s="1" t="s">
        <v>82</v>
      </c>
    </row>
    <row r="4003" spans="1:16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3" t="str">
        <f>IFERROR(LEFT(Tabla2[[#This Row],[Product]],FIND(" ",Tabla2[[#This Row],[Product]])-3),Tabla2[[#This Row],[Product]])</f>
        <v>Women</v>
      </c>
      <c r="I4003" s="6">
        <v>38</v>
      </c>
      <c r="J4003" s="4">
        <v>1890</v>
      </c>
      <c r="K4003" s="6">
        <f>Tabla2[[#This Row],[Price per Unit]]*Tabla2[[#This Row],[Units Sold]]</f>
        <v>71820</v>
      </c>
      <c r="L4003" s="52">
        <f>Tabla2[[#This Row],[Units Sold]]/Cálculos!$C$11</f>
        <v>7.6244694639997972E-5</v>
      </c>
      <c r="M4003" s="6">
        <f>Tabla2[[#This Row],[Total Sales]]-Tabla2[[#This Row],[Operating Profit]]</f>
        <v>67582.62</v>
      </c>
      <c r="N4003" s="6">
        <v>4237.380000000001</v>
      </c>
      <c r="O4003" s="46">
        <f>Tabla2[[#This Row],[Operating Profit]]/Tabla2[[#This Row],[Total Sales]]</f>
        <v>5.9000000000000011E-2</v>
      </c>
      <c r="P4003" s="1" t="s">
        <v>82</v>
      </c>
    </row>
    <row r="4004" spans="1:16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3" t="str">
        <f>IFERROR(LEFT(Tabla2[[#This Row],[Product]],FIND(" ",Tabla2[[#This Row],[Product]])-3),Tabla2[[#This Row],[Product]])</f>
        <v>Men</v>
      </c>
      <c r="I4004" s="6">
        <v>41</v>
      </c>
      <c r="J4004" s="4">
        <v>1690</v>
      </c>
      <c r="K4004" s="6">
        <f>Tabla2[[#This Row],[Price per Unit]]*Tabla2[[#This Row],[Units Sold]]</f>
        <v>69290</v>
      </c>
      <c r="L4004" s="52">
        <f>Tabla2[[#This Row],[Units Sold]]/Cálculos!$C$11</f>
        <v>6.8176472984971724E-5</v>
      </c>
      <c r="M4004" s="6">
        <f>Tabla2[[#This Row],[Total Sales]]-Tabla2[[#This Row],[Operating Profit]]</f>
        <v>66518.399999999994</v>
      </c>
      <c r="N4004" s="6">
        <v>2771.6000000000004</v>
      </c>
      <c r="O4004" s="46">
        <f>Tabla2[[#This Row],[Operating Profit]]/Tabla2[[#This Row],[Total Sales]]</f>
        <v>4.0000000000000008E-2</v>
      </c>
      <c r="P4004" s="1" t="s">
        <v>82</v>
      </c>
    </row>
    <row r="4005" spans="1:16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3" t="str">
        <f>IFERROR(LEFT(Tabla2[[#This Row],[Product]],FIND(" ",Tabla2[[#This Row],[Product]])-3),Tabla2[[#This Row],[Product]])</f>
        <v>Women</v>
      </c>
      <c r="I4005" s="6">
        <v>46</v>
      </c>
      <c r="J4005" s="4">
        <v>2250</v>
      </c>
      <c r="K4005" s="6">
        <f>Tabla2[[#This Row],[Price per Unit]]*Tabla2[[#This Row],[Units Sold]]</f>
        <v>103500</v>
      </c>
      <c r="L4005" s="52">
        <f>Tabla2[[#This Row],[Units Sold]]/Cálculos!$C$11</f>
        <v>9.0767493619045195E-5</v>
      </c>
      <c r="M4005" s="6">
        <f>Tabla2[[#This Row],[Total Sales]]-Tabla2[[#This Row],[Operating Profit]]</f>
        <v>96772.5</v>
      </c>
      <c r="N4005" s="6">
        <v>6727.5</v>
      </c>
      <c r="O4005" s="46">
        <f>Tabla2[[#This Row],[Operating Profit]]/Tabla2[[#This Row],[Total Sales]]</f>
        <v>6.5000000000000002E-2</v>
      </c>
      <c r="P4005" s="1" t="s">
        <v>82</v>
      </c>
    </row>
    <row r="4006" spans="1:16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3" t="str">
        <f>IFERROR(LEFT(Tabla2[[#This Row],[Product]],FIND(" ",Tabla2[[#This Row],[Product]])-3),Tabla2[[#This Row],[Product]])</f>
        <v>Men</v>
      </c>
      <c r="I4006" s="6">
        <v>44</v>
      </c>
      <c r="J4006" s="4">
        <v>2550</v>
      </c>
      <c r="K4006" s="6">
        <f>Tabla2[[#This Row],[Price per Unit]]*Tabla2[[#This Row],[Units Sold]]</f>
        <v>112200</v>
      </c>
      <c r="L4006" s="52">
        <f>Tabla2[[#This Row],[Units Sold]]/Cálculos!$C$11</f>
        <v>1.0286982610158455E-4</v>
      </c>
      <c r="M4006" s="6">
        <f>Tabla2[[#This Row],[Total Sales]]-Tabla2[[#This Row],[Operating Profit]]</f>
        <v>106814.39999999999</v>
      </c>
      <c r="N4006" s="6">
        <v>5385.5999999999995</v>
      </c>
      <c r="O4006" s="46">
        <f>Tabla2[[#This Row],[Operating Profit]]/Tabla2[[#This Row],[Total Sales]]</f>
        <v>4.7999999999999994E-2</v>
      </c>
      <c r="P4006" s="1" t="s">
        <v>82</v>
      </c>
    </row>
    <row r="4007" spans="1:16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3" t="str">
        <f>IFERROR(LEFT(Tabla2[[#This Row],[Product]],FIND(" ",Tabla2[[#This Row],[Product]])-3),Tabla2[[#This Row],[Product]])</f>
        <v>Men</v>
      </c>
      <c r="I4007" s="6">
        <v>41</v>
      </c>
      <c r="J4007" s="4">
        <v>2130</v>
      </c>
      <c r="K4007" s="6">
        <f>Tabla2[[#This Row],[Price per Unit]]*Tabla2[[#This Row],[Units Sold]]</f>
        <v>87330</v>
      </c>
      <c r="L4007" s="52">
        <f>Tabla2[[#This Row],[Units Sold]]/Cálculos!$C$11</f>
        <v>8.592656062602945E-5</v>
      </c>
      <c r="M4007" s="6">
        <f>Tabla2[[#This Row],[Total Sales]]-Tabla2[[#This Row],[Operating Profit]]</f>
        <v>83312.820000000007</v>
      </c>
      <c r="N4007" s="6">
        <v>4017.18</v>
      </c>
      <c r="O4007" s="46">
        <f>Tabla2[[#This Row],[Operating Profit]]/Tabla2[[#This Row],[Total Sales]]</f>
        <v>4.5999999999999999E-2</v>
      </c>
      <c r="P4007" s="1" t="s">
        <v>82</v>
      </c>
    </row>
    <row r="4008" spans="1:16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3" t="str">
        <f>IFERROR(LEFT(Tabla2[[#This Row],[Product]],FIND(" ",Tabla2[[#This Row],[Product]])-3),Tabla2[[#This Row],[Product]])</f>
        <v>Women</v>
      </c>
      <c r="I4008" s="6">
        <v>46</v>
      </c>
      <c r="J4008" s="4">
        <v>2340</v>
      </c>
      <c r="K4008" s="6">
        <f>Tabla2[[#This Row],[Price per Unit]]*Tabla2[[#This Row],[Units Sold]]</f>
        <v>107640</v>
      </c>
      <c r="L4008" s="52">
        <f>Tabla2[[#This Row],[Units Sold]]/Cálculos!$C$11</f>
        <v>9.4398193363807008E-5</v>
      </c>
      <c r="M4008" s="6">
        <f>Tabla2[[#This Row],[Total Sales]]-Tabla2[[#This Row],[Operating Profit]]</f>
        <v>102365.64</v>
      </c>
      <c r="N4008" s="6">
        <v>5274.36</v>
      </c>
      <c r="O4008" s="46">
        <f>Tabla2[[#This Row],[Operating Profit]]/Tabla2[[#This Row],[Total Sales]]</f>
        <v>4.8999999999999995E-2</v>
      </c>
      <c r="P4008" s="1" t="s">
        <v>82</v>
      </c>
    </row>
    <row r="4009" spans="1:16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3" t="str">
        <f>IFERROR(LEFT(Tabla2[[#This Row],[Product]],FIND(" ",Tabla2[[#This Row],[Product]])-3),Tabla2[[#This Row],[Product]])</f>
        <v>Women</v>
      </c>
      <c r="I4009" s="6">
        <v>47</v>
      </c>
      <c r="J4009" s="4">
        <v>1810</v>
      </c>
      <c r="K4009" s="6">
        <f>Tabla2[[#This Row],[Price per Unit]]*Tabla2[[#This Row],[Units Sold]]</f>
        <v>85070</v>
      </c>
      <c r="L4009" s="52">
        <f>Tabla2[[#This Row],[Units Sold]]/Cálculos!$C$11</f>
        <v>7.301740597798747E-5</v>
      </c>
      <c r="M4009" s="6">
        <f>Tabla2[[#This Row],[Total Sales]]-Tabla2[[#This Row],[Operating Profit]]</f>
        <v>80391.149999999994</v>
      </c>
      <c r="N4009" s="6">
        <v>4678.8500000000004</v>
      </c>
      <c r="O4009" s="46">
        <f>Tabla2[[#This Row],[Operating Profit]]/Tabla2[[#This Row],[Total Sales]]</f>
        <v>5.5000000000000007E-2</v>
      </c>
      <c r="P4009" s="1" t="s">
        <v>82</v>
      </c>
    </row>
    <row r="4010" spans="1:16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3" t="str">
        <f>IFERROR(LEFT(Tabla2[[#This Row],[Product]],FIND(" ",Tabla2[[#This Row],[Product]])-3),Tabla2[[#This Row],[Product]])</f>
        <v>Men</v>
      </c>
      <c r="I4010" s="6">
        <v>44</v>
      </c>
      <c r="J4010" s="4">
        <v>1750</v>
      </c>
      <c r="K4010" s="6">
        <f>Tabla2[[#This Row],[Price per Unit]]*Tabla2[[#This Row],[Units Sold]]</f>
        <v>77000</v>
      </c>
      <c r="L4010" s="52">
        <f>Tabla2[[#This Row],[Units Sold]]/Cálculos!$C$11</f>
        <v>7.0596939481479604E-5</v>
      </c>
      <c r="M4010" s="6">
        <f>Tabla2[[#This Row],[Total Sales]]-Tabla2[[#This Row],[Operating Profit]]</f>
        <v>73689</v>
      </c>
      <c r="N4010" s="6">
        <v>3311</v>
      </c>
      <c r="O4010" s="46">
        <f>Tabla2[[#This Row],[Operating Profit]]/Tabla2[[#This Row],[Total Sales]]</f>
        <v>4.2999999999999997E-2</v>
      </c>
      <c r="P4010" s="1" t="s">
        <v>82</v>
      </c>
    </row>
    <row r="4011" spans="1:16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3" t="str">
        <f>IFERROR(LEFT(Tabla2[[#This Row],[Product]],FIND(" ",Tabla2[[#This Row],[Product]])-3),Tabla2[[#This Row],[Product]])</f>
        <v>Women</v>
      </c>
      <c r="I4011" s="6">
        <v>50</v>
      </c>
      <c r="J4011" s="4">
        <v>2130</v>
      </c>
      <c r="K4011" s="6">
        <f>Tabla2[[#This Row],[Price per Unit]]*Tabla2[[#This Row],[Units Sold]]</f>
        <v>106500</v>
      </c>
      <c r="L4011" s="52">
        <f>Tabla2[[#This Row],[Units Sold]]/Cálculos!$C$11</f>
        <v>8.592656062602945E-5</v>
      </c>
      <c r="M4011" s="6">
        <f>Tabla2[[#This Row],[Total Sales]]-Tabla2[[#This Row],[Operating Profit]]</f>
        <v>99684</v>
      </c>
      <c r="N4011" s="6">
        <v>6816</v>
      </c>
      <c r="O4011" s="46">
        <f>Tabla2[[#This Row],[Operating Profit]]/Tabla2[[#This Row],[Total Sales]]</f>
        <v>6.4000000000000001E-2</v>
      </c>
      <c r="P4011" s="1" t="s">
        <v>82</v>
      </c>
    </row>
    <row r="4012" spans="1:16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3" t="str">
        <f>IFERROR(LEFT(Tabla2[[#This Row],[Product]],FIND(" ",Tabla2[[#This Row],[Product]])-3),Tabla2[[#This Row],[Product]])</f>
        <v>Men</v>
      </c>
      <c r="I4012" s="6">
        <v>44</v>
      </c>
      <c r="J4012" s="4">
        <v>2400</v>
      </c>
      <c r="K4012" s="6">
        <f>Tabla2[[#This Row],[Price per Unit]]*Tabla2[[#This Row],[Units Sold]]</f>
        <v>105600</v>
      </c>
      <c r="L4012" s="52">
        <f>Tabla2[[#This Row],[Units Sold]]/Cálculos!$C$11</f>
        <v>9.6818659860314874E-5</v>
      </c>
      <c r="M4012" s="6">
        <f>Tabla2[[#This Row],[Total Sales]]-Tabla2[[#This Row],[Operating Profit]]</f>
        <v>100320</v>
      </c>
      <c r="N4012" s="6">
        <v>5280</v>
      </c>
      <c r="O4012" s="46">
        <f>Tabla2[[#This Row],[Operating Profit]]/Tabla2[[#This Row],[Total Sales]]</f>
        <v>0.05</v>
      </c>
      <c r="P4012" s="1" t="s">
        <v>82</v>
      </c>
    </row>
    <row r="4013" spans="1:16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3" t="str">
        <f>IFERROR(LEFT(Tabla2[[#This Row],[Product]],FIND(" ",Tabla2[[#This Row],[Product]])-3),Tabla2[[#This Row],[Product]])</f>
        <v>Men</v>
      </c>
      <c r="I4013" s="6">
        <v>43</v>
      </c>
      <c r="J4013" s="4">
        <v>2160</v>
      </c>
      <c r="K4013" s="6">
        <f>Tabla2[[#This Row],[Price per Unit]]*Tabla2[[#This Row],[Units Sold]]</f>
        <v>92880</v>
      </c>
      <c r="L4013" s="52">
        <f>Tabla2[[#This Row],[Units Sold]]/Cálculos!$C$11</f>
        <v>8.7136793874283396E-5</v>
      </c>
      <c r="M4013" s="6">
        <f>Tabla2[[#This Row],[Total Sales]]-Tabla2[[#This Row],[Operating Profit]]</f>
        <v>88514.64</v>
      </c>
      <c r="N4013" s="6">
        <v>4365.3599999999997</v>
      </c>
      <c r="O4013" s="46">
        <f>Tabla2[[#This Row],[Operating Profit]]/Tabla2[[#This Row],[Total Sales]]</f>
        <v>4.6999999999999993E-2</v>
      </c>
      <c r="P4013" s="1" t="s">
        <v>82</v>
      </c>
    </row>
    <row r="4014" spans="1:16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3" t="str">
        <f>IFERROR(LEFT(Tabla2[[#This Row],[Product]],FIND(" ",Tabla2[[#This Row],[Product]])-3),Tabla2[[#This Row],[Product]])</f>
        <v>Women</v>
      </c>
      <c r="I4014" s="6">
        <v>48</v>
      </c>
      <c r="J4014" s="4">
        <v>1880</v>
      </c>
      <c r="K4014" s="6">
        <f>Tabla2[[#This Row],[Price per Unit]]*Tabla2[[#This Row],[Units Sold]]</f>
        <v>90240</v>
      </c>
      <c r="L4014" s="52">
        <f>Tabla2[[#This Row],[Units Sold]]/Cálculos!$C$11</f>
        <v>7.5841283557246661E-5</v>
      </c>
      <c r="M4014" s="6">
        <f>Tabla2[[#This Row],[Total Sales]]-Tabla2[[#This Row],[Operating Profit]]</f>
        <v>85998.720000000001</v>
      </c>
      <c r="N4014" s="6">
        <v>4241.28</v>
      </c>
      <c r="O4014" s="46">
        <f>Tabla2[[#This Row],[Operating Profit]]/Tabla2[[#This Row],[Total Sales]]</f>
        <v>4.7E-2</v>
      </c>
      <c r="P4014" s="1" t="s">
        <v>82</v>
      </c>
    </row>
    <row r="4015" spans="1:16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3" t="str">
        <f>IFERROR(LEFT(Tabla2[[#This Row],[Product]],FIND(" ",Tabla2[[#This Row],[Product]])-3),Tabla2[[#This Row],[Product]])</f>
        <v>Women</v>
      </c>
      <c r="I4015" s="6">
        <v>45</v>
      </c>
      <c r="J4015" s="4">
        <v>1680</v>
      </c>
      <c r="K4015" s="6">
        <f>Tabla2[[#This Row],[Price per Unit]]*Tabla2[[#This Row],[Units Sold]]</f>
        <v>75600</v>
      </c>
      <c r="L4015" s="52">
        <f>Tabla2[[#This Row],[Units Sold]]/Cálculos!$C$11</f>
        <v>6.7773061902220413E-5</v>
      </c>
      <c r="M4015" s="6">
        <f>Tabla2[[#This Row],[Total Sales]]-Tabla2[[#This Row],[Operating Profit]]</f>
        <v>71215.199999999997</v>
      </c>
      <c r="N4015" s="6">
        <v>4384.8</v>
      </c>
      <c r="O4015" s="46">
        <f>Tabla2[[#This Row],[Operating Profit]]/Tabla2[[#This Row],[Total Sales]]</f>
        <v>5.8000000000000003E-2</v>
      </c>
      <c r="P4015" s="1" t="s">
        <v>82</v>
      </c>
    </row>
    <row r="4016" spans="1:16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3" t="str">
        <f>IFERROR(LEFT(Tabla2[[#This Row],[Product]],FIND(" ",Tabla2[[#This Row],[Product]])-3),Tabla2[[#This Row],[Product]])</f>
        <v>Men</v>
      </c>
      <c r="I4016" s="6">
        <v>42</v>
      </c>
      <c r="J4016" s="4">
        <v>1500</v>
      </c>
      <c r="K4016" s="6">
        <f>Tabla2[[#This Row],[Price per Unit]]*Tabla2[[#This Row],[Units Sold]]</f>
        <v>63000</v>
      </c>
      <c r="L4016" s="52">
        <f>Tabla2[[#This Row],[Units Sold]]/Cálculos!$C$11</f>
        <v>6.0511662412696801E-5</v>
      </c>
      <c r="M4016" s="6">
        <f>Tabla2[[#This Row],[Total Sales]]-Tabla2[[#This Row],[Operating Profit]]</f>
        <v>60417</v>
      </c>
      <c r="N4016" s="6">
        <v>2583</v>
      </c>
      <c r="O4016" s="46">
        <f>Tabla2[[#This Row],[Operating Profit]]/Tabla2[[#This Row],[Total Sales]]</f>
        <v>4.1000000000000002E-2</v>
      </c>
      <c r="P4016" s="1" t="s">
        <v>82</v>
      </c>
    </row>
    <row r="4017" spans="1:16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3" t="str">
        <f>IFERROR(LEFT(Tabla2[[#This Row],[Product]],FIND(" ",Tabla2[[#This Row],[Product]])-3),Tabla2[[#This Row],[Product]])</f>
        <v>Women</v>
      </c>
      <c r="I4017" s="6">
        <v>53</v>
      </c>
      <c r="J4017" s="4">
        <v>2100</v>
      </c>
      <c r="K4017" s="6">
        <f>Tabla2[[#This Row],[Price per Unit]]*Tabla2[[#This Row],[Units Sold]]</f>
        <v>111300</v>
      </c>
      <c r="L4017" s="52">
        <f>Tabla2[[#This Row],[Units Sold]]/Cálculos!$C$11</f>
        <v>8.4716327377775517E-5</v>
      </c>
      <c r="M4017" s="6">
        <f>Tabla2[[#This Row],[Total Sales]]-Tabla2[[#This Row],[Operating Profit]]</f>
        <v>104399.4</v>
      </c>
      <c r="N4017" s="6">
        <v>6900.6</v>
      </c>
      <c r="O4017" s="46">
        <f>Tabla2[[#This Row],[Operating Profit]]/Tabla2[[#This Row],[Total Sales]]</f>
        <v>6.2000000000000006E-2</v>
      </c>
      <c r="P4017" s="1" t="s">
        <v>82</v>
      </c>
    </row>
    <row r="4018" spans="1:16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3" t="str">
        <f>IFERROR(LEFT(Tabla2[[#This Row],[Product]],FIND(" ",Tabla2[[#This Row],[Product]])-3),Tabla2[[#This Row],[Product]])</f>
        <v>Men</v>
      </c>
      <c r="I4018" s="6">
        <v>43</v>
      </c>
      <c r="J4018" s="4">
        <v>2340</v>
      </c>
      <c r="K4018" s="6">
        <f>Tabla2[[#This Row],[Price per Unit]]*Tabla2[[#This Row],[Units Sold]]</f>
        <v>100620</v>
      </c>
      <c r="L4018" s="52">
        <f>Tabla2[[#This Row],[Units Sold]]/Cálculos!$C$11</f>
        <v>9.4398193363807008E-5</v>
      </c>
      <c r="M4018" s="6">
        <f>Tabla2[[#This Row],[Total Sales]]-Tabla2[[#This Row],[Operating Profit]]</f>
        <v>95689.62</v>
      </c>
      <c r="N4018" s="6">
        <v>4930.38</v>
      </c>
      <c r="O4018" s="46">
        <f>Tabla2[[#This Row],[Operating Profit]]/Tabla2[[#This Row],[Total Sales]]</f>
        <v>4.9000000000000002E-2</v>
      </c>
      <c r="P4018" s="1" t="s">
        <v>82</v>
      </c>
    </row>
    <row r="4019" spans="1:16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3" t="str">
        <f>IFERROR(LEFT(Tabla2[[#This Row],[Product]],FIND(" ",Tabla2[[#This Row],[Product]])-3),Tabla2[[#This Row],[Product]])</f>
        <v>Men</v>
      </c>
      <c r="I4019" s="6">
        <v>43</v>
      </c>
      <c r="J4019" s="4">
        <v>2430</v>
      </c>
      <c r="K4019" s="6">
        <f>Tabla2[[#This Row],[Price per Unit]]*Tabla2[[#This Row],[Units Sold]]</f>
        <v>104490</v>
      </c>
      <c r="L4019" s="52">
        <f>Tabla2[[#This Row],[Units Sold]]/Cálculos!$C$11</f>
        <v>9.8028893108568821E-5</v>
      </c>
      <c r="M4019" s="6">
        <f>Tabla2[[#This Row],[Total Sales]]-Tabla2[[#This Row],[Operating Profit]]</f>
        <v>99369.99</v>
      </c>
      <c r="N4019" s="6">
        <v>5120.01</v>
      </c>
      <c r="O4019" s="46">
        <f>Tabla2[[#This Row],[Operating Profit]]/Tabla2[[#This Row],[Total Sales]]</f>
        <v>4.9000000000000002E-2</v>
      </c>
      <c r="P4019" s="1" t="s">
        <v>82</v>
      </c>
    </row>
    <row r="4020" spans="1:16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3" t="str">
        <f>IFERROR(LEFT(Tabla2[[#This Row],[Product]],FIND(" ",Tabla2[[#This Row],[Product]])-3),Tabla2[[#This Row],[Product]])</f>
        <v>Women</v>
      </c>
      <c r="I4020" s="6">
        <v>47</v>
      </c>
      <c r="J4020" s="4">
        <v>2060</v>
      </c>
      <c r="K4020" s="6">
        <f>Tabla2[[#This Row],[Price per Unit]]*Tabla2[[#This Row],[Units Sold]]</f>
        <v>96820</v>
      </c>
      <c r="L4020" s="52">
        <f>Tabla2[[#This Row],[Units Sold]]/Cálculos!$C$11</f>
        <v>8.3102683046770273E-5</v>
      </c>
      <c r="M4020" s="6">
        <f>Tabla2[[#This Row],[Total Sales]]-Tabla2[[#This Row],[Operating Profit]]</f>
        <v>92172.64</v>
      </c>
      <c r="N4020" s="6">
        <v>4647.3599999999997</v>
      </c>
      <c r="O4020" s="46">
        <f>Tabla2[[#This Row],[Operating Profit]]/Tabla2[[#This Row],[Total Sales]]</f>
        <v>4.7999999999999994E-2</v>
      </c>
      <c r="P4020" s="1" t="s">
        <v>82</v>
      </c>
    </row>
    <row r="4021" spans="1:16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3" t="str">
        <f>IFERROR(LEFT(Tabla2[[#This Row],[Product]],FIND(" ",Tabla2[[#This Row],[Product]])-3),Tabla2[[#This Row],[Product]])</f>
        <v>Women</v>
      </c>
      <c r="I4021" s="6">
        <v>48</v>
      </c>
      <c r="J4021" s="4">
        <v>2030</v>
      </c>
      <c r="K4021" s="6">
        <f>Tabla2[[#This Row],[Price per Unit]]*Tabla2[[#This Row],[Units Sold]]</f>
        <v>97440</v>
      </c>
      <c r="L4021" s="52">
        <f>Tabla2[[#This Row],[Units Sold]]/Cálculos!$C$11</f>
        <v>8.189244979851634E-5</v>
      </c>
      <c r="M4021" s="6">
        <f>Tabla2[[#This Row],[Total Sales]]-Tabla2[[#This Row],[Operating Profit]]</f>
        <v>92080.8</v>
      </c>
      <c r="N4021" s="6">
        <v>5359.2000000000007</v>
      </c>
      <c r="O4021" s="46">
        <f>Tabla2[[#This Row],[Operating Profit]]/Tabla2[[#This Row],[Total Sales]]</f>
        <v>5.5000000000000007E-2</v>
      </c>
      <c r="P4021" s="1" t="s">
        <v>82</v>
      </c>
    </row>
    <row r="4022" spans="1:16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3" t="str">
        <f>IFERROR(LEFT(Tabla2[[#This Row],[Product]],FIND(" ",Tabla2[[#This Row],[Product]])-3),Tabla2[[#This Row],[Product]])</f>
        <v>Men</v>
      </c>
      <c r="I4022" s="6">
        <v>42</v>
      </c>
      <c r="J4022" s="4">
        <v>1950</v>
      </c>
      <c r="K4022" s="6">
        <f>Tabla2[[#This Row],[Price per Unit]]*Tabla2[[#This Row],[Units Sold]]</f>
        <v>81900</v>
      </c>
      <c r="L4022" s="52">
        <f>Tabla2[[#This Row],[Units Sold]]/Cálculos!$C$11</f>
        <v>7.8665161136505838E-5</v>
      </c>
      <c r="M4022" s="6">
        <f>Tabla2[[#This Row],[Total Sales]]-Tabla2[[#This Row],[Operating Profit]]</f>
        <v>78214.5</v>
      </c>
      <c r="N4022" s="6">
        <v>3685.4999999999995</v>
      </c>
      <c r="O4022" s="46">
        <f>Tabla2[[#This Row],[Operating Profit]]/Tabla2[[#This Row],[Total Sales]]</f>
        <v>4.4999999999999991E-2</v>
      </c>
      <c r="P4022" s="1" t="s">
        <v>82</v>
      </c>
    </row>
    <row r="4023" spans="1:16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3" t="str">
        <f>IFERROR(LEFT(Tabla2[[#This Row],[Product]],FIND(" ",Tabla2[[#This Row],[Product]])-3),Tabla2[[#This Row],[Product]])</f>
        <v>Women</v>
      </c>
      <c r="I4023" s="6">
        <v>51</v>
      </c>
      <c r="J4023" s="4">
        <v>2470</v>
      </c>
      <c r="K4023" s="6">
        <f>Tabla2[[#This Row],[Price per Unit]]*Tabla2[[#This Row],[Units Sold]]</f>
        <v>125970</v>
      </c>
      <c r="L4023" s="52">
        <f>Tabla2[[#This Row],[Units Sold]]/Cálculos!$C$11</f>
        <v>9.9642537439574065E-5</v>
      </c>
      <c r="M4023" s="6">
        <f>Tabla2[[#This Row],[Total Sales]]-Tabla2[[#This Row],[Operating Profit]]</f>
        <v>118159.86</v>
      </c>
      <c r="N4023" s="6">
        <v>7810.14</v>
      </c>
      <c r="O4023" s="46">
        <f>Tabla2[[#This Row],[Operating Profit]]/Tabla2[[#This Row],[Total Sales]]</f>
        <v>6.2E-2</v>
      </c>
      <c r="P4023" s="1" t="s">
        <v>82</v>
      </c>
    </row>
    <row r="4024" spans="1:16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3" t="str">
        <f>IFERROR(LEFT(Tabla2[[#This Row],[Product]],FIND(" ",Tabla2[[#This Row],[Product]])-3),Tabla2[[#This Row],[Product]])</f>
        <v>Men</v>
      </c>
      <c r="I4024" s="6">
        <v>41</v>
      </c>
      <c r="J4024" s="4">
        <v>2380</v>
      </c>
      <c r="K4024" s="6">
        <f>Tabla2[[#This Row],[Price per Unit]]*Tabla2[[#This Row],[Units Sold]]</f>
        <v>97580</v>
      </c>
      <c r="L4024" s="52">
        <f>Tabla2[[#This Row],[Units Sold]]/Cálculos!$C$11</f>
        <v>9.6011837694812252E-5</v>
      </c>
      <c r="M4024" s="6">
        <f>Tabla2[[#This Row],[Total Sales]]-Tabla2[[#This Row],[Operating Profit]]</f>
        <v>92896.16</v>
      </c>
      <c r="N4024" s="6">
        <v>4683.84</v>
      </c>
      <c r="O4024" s="46">
        <f>Tabla2[[#This Row],[Operating Profit]]/Tabla2[[#This Row],[Total Sales]]</f>
        <v>4.8000000000000001E-2</v>
      </c>
      <c r="P4024" s="1" t="s">
        <v>82</v>
      </c>
    </row>
    <row r="4025" spans="1:16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3" t="str">
        <f>IFERROR(LEFT(Tabla2[[#This Row],[Product]],FIND(" ",Tabla2[[#This Row],[Product]])-3),Tabla2[[#This Row],[Product]])</f>
        <v>Men</v>
      </c>
      <c r="I4025" s="6">
        <v>44</v>
      </c>
      <c r="J4025" s="4">
        <v>2850</v>
      </c>
      <c r="K4025" s="6">
        <f>Tabla2[[#This Row],[Price per Unit]]*Tabla2[[#This Row],[Units Sold]]</f>
        <v>125400</v>
      </c>
      <c r="L4025" s="52">
        <f>Tabla2[[#This Row],[Units Sold]]/Cálculos!$C$11</f>
        <v>1.1497215858412392E-4</v>
      </c>
      <c r="M4025" s="6">
        <f>Tabla2[[#This Row],[Total Sales]]-Tabla2[[#This Row],[Operating Profit]]</f>
        <v>119380.8</v>
      </c>
      <c r="N4025" s="6">
        <v>6019.2</v>
      </c>
      <c r="O4025" s="46">
        <f>Tabla2[[#This Row],[Operating Profit]]/Tabla2[[#This Row],[Total Sales]]</f>
        <v>4.8000000000000001E-2</v>
      </c>
      <c r="P4025" s="1" t="s">
        <v>82</v>
      </c>
    </row>
    <row r="4026" spans="1:16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3" t="str">
        <f>IFERROR(LEFT(Tabla2[[#This Row],[Product]],FIND(" ",Tabla2[[#This Row],[Product]])-3),Tabla2[[#This Row],[Product]])</f>
        <v>Women</v>
      </c>
      <c r="I4026" s="6">
        <v>47</v>
      </c>
      <c r="J4026" s="4">
        <v>2550</v>
      </c>
      <c r="K4026" s="6">
        <f>Tabla2[[#This Row],[Price per Unit]]*Tabla2[[#This Row],[Units Sold]]</f>
        <v>119850</v>
      </c>
      <c r="L4026" s="52">
        <f>Tabla2[[#This Row],[Units Sold]]/Cálculos!$C$11</f>
        <v>1.0286982610158455E-4</v>
      </c>
      <c r="M4026" s="6">
        <f>Tabla2[[#This Row],[Total Sales]]-Tabla2[[#This Row],[Operating Profit]]</f>
        <v>113977.35</v>
      </c>
      <c r="N4026" s="6">
        <v>5872.65</v>
      </c>
      <c r="O4026" s="46">
        <f>Tabla2[[#This Row],[Operating Profit]]/Tabla2[[#This Row],[Total Sales]]</f>
        <v>4.8999999999999995E-2</v>
      </c>
      <c r="P4026" s="1" t="s">
        <v>82</v>
      </c>
    </row>
    <row r="4027" spans="1:16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3" t="str">
        <f>IFERROR(LEFT(Tabla2[[#This Row],[Product]],FIND(" ",Tabla2[[#This Row],[Product]])-3),Tabla2[[#This Row],[Product]])</f>
        <v>Women</v>
      </c>
      <c r="I4027" s="6">
        <v>47</v>
      </c>
      <c r="J4027" s="4">
        <v>1820</v>
      </c>
      <c r="K4027" s="6">
        <f>Tabla2[[#This Row],[Price per Unit]]*Tabla2[[#This Row],[Units Sold]]</f>
        <v>85540</v>
      </c>
      <c r="L4027" s="52">
        <f>Tabla2[[#This Row],[Units Sold]]/Cálculos!$C$11</f>
        <v>7.3420817060738781E-5</v>
      </c>
      <c r="M4027" s="6">
        <f>Tabla2[[#This Row],[Total Sales]]-Tabla2[[#This Row],[Operating Profit]]</f>
        <v>80578.679999999993</v>
      </c>
      <c r="N4027" s="6">
        <v>4961.3200000000006</v>
      </c>
      <c r="O4027" s="46">
        <f>Tabla2[[#This Row],[Operating Profit]]/Tabla2[[#This Row],[Total Sales]]</f>
        <v>5.800000000000001E-2</v>
      </c>
      <c r="P4027" s="1" t="s">
        <v>82</v>
      </c>
    </row>
    <row r="4028" spans="1:16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3" t="str">
        <f>IFERROR(LEFT(Tabla2[[#This Row],[Product]],FIND(" ",Tabla2[[#This Row],[Product]])-3),Tabla2[[#This Row],[Product]])</f>
        <v>Men</v>
      </c>
      <c r="I4028" s="6">
        <v>42</v>
      </c>
      <c r="J4028" s="4">
        <v>1690</v>
      </c>
      <c r="K4028" s="6">
        <f>Tabla2[[#This Row],[Price per Unit]]*Tabla2[[#This Row],[Units Sold]]</f>
        <v>70980</v>
      </c>
      <c r="L4028" s="52">
        <f>Tabla2[[#This Row],[Units Sold]]/Cálculos!$C$11</f>
        <v>6.8176472984971724E-5</v>
      </c>
      <c r="M4028" s="6">
        <f>Tabla2[[#This Row],[Total Sales]]-Tabla2[[#This Row],[Operating Profit]]</f>
        <v>67785.899999999994</v>
      </c>
      <c r="N4028" s="6">
        <v>3194.1</v>
      </c>
      <c r="O4028" s="46">
        <f>Tabla2[[#This Row],[Operating Profit]]/Tabla2[[#This Row],[Total Sales]]</f>
        <v>4.4999999999999998E-2</v>
      </c>
      <c r="P4028" s="1" t="s">
        <v>82</v>
      </c>
    </row>
    <row r="4029" spans="1:16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3" t="str">
        <f>IFERROR(LEFT(Tabla2[[#This Row],[Product]],FIND(" ",Tabla2[[#This Row],[Product]])-3),Tabla2[[#This Row],[Product]])</f>
        <v>Women</v>
      </c>
      <c r="I4029" s="6">
        <v>53</v>
      </c>
      <c r="J4029" s="4">
        <v>2610</v>
      </c>
      <c r="K4029" s="6">
        <f>Tabla2[[#This Row],[Price per Unit]]*Tabla2[[#This Row],[Units Sold]]</f>
        <v>138330</v>
      </c>
      <c r="L4029" s="52">
        <f>Tabla2[[#This Row],[Units Sold]]/Cálculos!$C$11</f>
        <v>1.0529029259809243E-4</v>
      </c>
      <c r="M4029" s="6">
        <f>Tabla2[[#This Row],[Total Sales]]-Tabla2[[#This Row],[Operating Profit]]</f>
        <v>129753.54000000001</v>
      </c>
      <c r="N4029" s="6">
        <v>8576.4599999999991</v>
      </c>
      <c r="O4029" s="46">
        <f>Tabla2[[#This Row],[Operating Profit]]/Tabla2[[#This Row],[Total Sales]]</f>
        <v>6.1999999999999993E-2</v>
      </c>
      <c r="P4029" s="1" t="s">
        <v>82</v>
      </c>
    </row>
    <row r="4030" spans="1:16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3" t="str">
        <f>IFERROR(LEFT(Tabla2[[#This Row],[Product]],FIND(" ",Tabla2[[#This Row],[Product]])-3),Tabla2[[#This Row],[Product]])</f>
        <v>Men</v>
      </c>
      <c r="I4030" s="6">
        <v>37</v>
      </c>
      <c r="J4030" s="4">
        <v>2090</v>
      </c>
      <c r="K4030" s="6">
        <f>Tabla2[[#This Row],[Price per Unit]]*Tabla2[[#This Row],[Units Sold]]</f>
        <v>77330</v>
      </c>
      <c r="L4030" s="52">
        <f>Tabla2[[#This Row],[Units Sold]]/Cálculos!$C$11</f>
        <v>8.4312916295024206E-5</v>
      </c>
      <c r="M4030" s="6">
        <f>Tabla2[[#This Row],[Total Sales]]-Tabla2[[#This Row],[Operating Profit]]</f>
        <v>73850.149999999994</v>
      </c>
      <c r="N4030" s="6">
        <v>3479.8500000000004</v>
      </c>
      <c r="O4030" s="46">
        <f>Tabla2[[#This Row],[Operating Profit]]/Tabla2[[#This Row],[Total Sales]]</f>
        <v>4.5000000000000005E-2</v>
      </c>
      <c r="P4030" s="1" t="s">
        <v>82</v>
      </c>
    </row>
    <row r="4031" spans="1:16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3" t="str">
        <f>IFERROR(LEFT(Tabla2[[#This Row],[Product]],FIND(" ",Tabla2[[#This Row],[Product]])-3),Tabla2[[#This Row],[Product]])</f>
        <v>Men</v>
      </c>
      <c r="I4031" s="6">
        <v>49</v>
      </c>
      <c r="J4031" s="4">
        <v>1940</v>
      </c>
      <c r="K4031" s="6">
        <f>Tabla2[[#This Row],[Price per Unit]]*Tabla2[[#This Row],[Units Sold]]</f>
        <v>95060</v>
      </c>
      <c r="L4031" s="52">
        <f>Tabla2[[#This Row],[Units Sold]]/Cálculos!$C$11</f>
        <v>7.8261750053754527E-5</v>
      </c>
      <c r="M4031" s="6">
        <f>Tabla2[[#This Row],[Total Sales]]-Tabla2[[#This Row],[Operating Profit]]</f>
        <v>92113.14</v>
      </c>
      <c r="N4031" s="6">
        <v>2946.86</v>
      </c>
      <c r="O4031" s="46">
        <f>Tabla2[[#This Row],[Operating Profit]]/Tabla2[[#This Row],[Total Sales]]</f>
        <v>3.1E-2</v>
      </c>
      <c r="P4031" s="1" t="s">
        <v>82</v>
      </c>
    </row>
    <row r="4032" spans="1:16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3" t="str">
        <f>IFERROR(LEFT(Tabla2[[#This Row],[Product]],FIND(" ",Tabla2[[#This Row],[Product]])-3),Tabla2[[#This Row],[Product]])</f>
        <v>Women</v>
      </c>
      <c r="I4032" s="6">
        <v>46</v>
      </c>
      <c r="J4032" s="4">
        <v>2170</v>
      </c>
      <c r="K4032" s="6">
        <f>Tabla2[[#This Row],[Price per Unit]]*Tabla2[[#This Row],[Units Sold]]</f>
        <v>99820</v>
      </c>
      <c r="L4032" s="52">
        <f>Tabla2[[#This Row],[Units Sold]]/Cálculos!$C$11</f>
        <v>8.7540204957034707E-5</v>
      </c>
      <c r="M4032" s="6">
        <f>Tabla2[[#This Row],[Total Sales]]-Tabla2[[#This Row],[Operating Profit]]</f>
        <v>95328.1</v>
      </c>
      <c r="N4032" s="6">
        <v>4491.9000000000005</v>
      </c>
      <c r="O4032" s="46">
        <f>Tabla2[[#This Row],[Operating Profit]]/Tabla2[[#This Row],[Total Sales]]</f>
        <v>4.5000000000000005E-2</v>
      </c>
      <c r="P4032" s="1" t="s">
        <v>82</v>
      </c>
    </row>
    <row r="4033" spans="1:16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3" t="str">
        <f>IFERROR(LEFT(Tabla2[[#This Row],[Product]],FIND(" ",Tabla2[[#This Row],[Product]])-3),Tabla2[[#This Row],[Product]])</f>
        <v>Women</v>
      </c>
      <c r="I4033" s="6">
        <v>48</v>
      </c>
      <c r="J4033" s="4">
        <v>1750</v>
      </c>
      <c r="K4033" s="6">
        <f>Tabla2[[#This Row],[Price per Unit]]*Tabla2[[#This Row],[Units Sold]]</f>
        <v>84000</v>
      </c>
      <c r="L4033" s="52">
        <f>Tabla2[[#This Row],[Units Sold]]/Cálculos!$C$11</f>
        <v>7.0596939481479604E-5</v>
      </c>
      <c r="M4033" s="6">
        <f>Tabla2[[#This Row],[Total Sales]]-Tabla2[[#This Row],[Operating Profit]]</f>
        <v>80640</v>
      </c>
      <c r="N4033" s="6">
        <v>3360</v>
      </c>
      <c r="O4033" s="46">
        <f>Tabla2[[#This Row],[Operating Profit]]/Tabla2[[#This Row],[Total Sales]]</f>
        <v>0.04</v>
      </c>
      <c r="P4033" s="1" t="s">
        <v>82</v>
      </c>
    </row>
    <row r="4034" spans="1:16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3" t="str">
        <f>IFERROR(LEFT(Tabla2[[#This Row],[Product]],FIND(" ",Tabla2[[#This Row],[Product]])-3),Tabla2[[#This Row],[Product]])</f>
        <v>Men</v>
      </c>
      <c r="I4034" s="6">
        <v>51</v>
      </c>
      <c r="J4034" s="4">
        <v>1610</v>
      </c>
      <c r="K4034" s="6">
        <f>Tabla2[[#This Row],[Price per Unit]]*Tabla2[[#This Row],[Units Sold]]</f>
        <v>82110</v>
      </c>
      <c r="L4034" s="52">
        <f>Tabla2[[#This Row],[Units Sold]]/Cálculos!$C$11</f>
        <v>6.4949184322961236E-5</v>
      </c>
      <c r="M4034" s="6">
        <f>Tabla2[[#This Row],[Total Sales]]-Tabla2[[#This Row],[Operating Profit]]</f>
        <v>76937.070000000007</v>
      </c>
      <c r="N4034" s="6">
        <v>5172.93</v>
      </c>
      <c r="O4034" s="46">
        <f>Tabla2[[#This Row],[Operating Profit]]/Tabla2[[#This Row],[Total Sales]]</f>
        <v>6.3E-2</v>
      </c>
      <c r="P4034" s="1" t="s">
        <v>82</v>
      </c>
    </row>
    <row r="4035" spans="1:16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3" t="str">
        <f>IFERROR(LEFT(Tabla2[[#This Row],[Product]],FIND(" ",Tabla2[[#This Row],[Product]])-3),Tabla2[[#This Row],[Product]])</f>
        <v>Women</v>
      </c>
      <c r="I4035" s="6">
        <v>49</v>
      </c>
      <c r="J4035" s="4">
        <v>2330</v>
      </c>
      <c r="K4035" s="6">
        <f>Tabla2[[#This Row],[Price per Unit]]*Tabla2[[#This Row],[Units Sold]]</f>
        <v>114170</v>
      </c>
      <c r="L4035" s="52">
        <f>Tabla2[[#This Row],[Units Sold]]/Cálculos!$C$11</f>
        <v>9.3994782281055697E-5</v>
      </c>
      <c r="M4035" s="6">
        <f>Tabla2[[#This Row],[Total Sales]]-Tabla2[[#This Row],[Operating Profit]]</f>
        <v>111315.75</v>
      </c>
      <c r="N4035" s="6">
        <v>2854.25</v>
      </c>
      <c r="O4035" s="46">
        <f>Tabla2[[#This Row],[Operating Profit]]/Tabla2[[#This Row],[Total Sales]]</f>
        <v>2.5000000000000001E-2</v>
      </c>
      <c r="P4035" s="1" t="s">
        <v>82</v>
      </c>
    </row>
    <row r="4036" spans="1:16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3" t="str">
        <f>IFERROR(LEFT(Tabla2[[#This Row],[Product]],FIND(" ",Tabla2[[#This Row],[Product]])-3),Tabla2[[#This Row],[Product]])</f>
        <v>Men</v>
      </c>
      <c r="I4036" s="6">
        <v>37</v>
      </c>
      <c r="J4036" s="4">
        <v>2230</v>
      </c>
      <c r="K4036" s="6">
        <f>Tabla2[[#This Row],[Price per Unit]]*Tabla2[[#This Row],[Units Sold]]</f>
        <v>82510</v>
      </c>
      <c r="L4036" s="52">
        <f>Tabla2[[#This Row],[Units Sold]]/Cálculos!$C$11</f>
        <v>8.9960671453542573E-5</v>
      </c>
      <c r="M4036" s="6">
        <f>Tabla2[[#This Row],[Total Sales]]-Tabla2[[#This Row],[Operating Profit]]</f>
        <v>78384.5</v>
      </c>
      <c r="N4036" s="6">
        <v>4125.5</v>
      </c>
      <c r="O4036" s="46">
        <f>Tabla2[[#This Row],[Operating Profit]]/Tabla2[[#This Row],[Total Sales]]</f>
        <v>0.05</v>
      </c>
      <c r="P4036" s="1" t="s">
        <v>82</v>
      </c>
    </row>
    <row r="4037" spans="1:16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3" t="str">
        <f>IFERROR(LEFT(Tabla2[[#This Row],[Product]],FIND(" ",Tabla2[[#This Row],[Product]])-3),Tabla2[[#This Row],[Product]])</f>
        <v>Men</v>
      </c>
      <c r="I4037" s="6">
        <v>49</v>
      </c>
      <c r="J4037" s="4">
        <v>2100</v>
      </c>
      <c r="K4037" s="6">
        <f>Tabla2[[#This Row],[Price per Unit]]*Tabla2[[#This Row],[Units Sold]]</f>
        <v>102900</v>
      </c>
      <c r="L4037" s="52">
        <f>Tabla2[[#This Row],[Units Sold]]/Cálculos!$C$11</f>
        <v>8.4716327377775517E-5</v>
      </c>
      <c r="M4037" s="6">
        <f>Tabla2[[#This Row],[Total Sales]]-Tabla2[[#This Row],[Operating Profit]]</f>
        <v>99710.1</v>
      </c>
      <c r="N4037" s="6">
        <v>3189.9</v>
      </c>
      <c r="O4037" s="46">
        <f>Tabla2[[#This Row],[Operating Profit]]/Tabla2[[#This Row],[Total Sales]]</f>
        <v>3.1E-2</v>
      </c>
      <c r="P4037" s="1" t="s">
        <v>82</v>
      </c>
    </row>
    <row r="4038" spans="1:16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3" t="str">
        <f>IFERROR(LEFT(Tabla2[[#This Row],[Product]],FIND(" ",Tabla2[[#This Row],[Product]])-3),Tabla2[[#This Row],[Product]])</f>
        <v>Women</v>
      </c>
      <c r="I4038" s="6">
        <v>49</v>
      </c>
      <c r="J4038" s="4">
        <v>1960</v>
      </c>
      <c r="K4038" s="6">
        <f>Tabla2[[#This Row],[Price per Unit]]*Tabla2[[#This Row],[Units Sold]]</f>
        <v>96040</v>
      </c>
      <c r="L4038" s="52">
        <f>Tabla2[[#This Row],[Units Sold]]/Cálculos!$C$11</f>
        <v>7.9068572219257149E-5</v>
      </c>
      <c r="M4038" s="6">
        <f>Tabla2[[#This Row],[Total Sales]]-Tabla2[[#This Row],[Operating Profit]]</f>
        <v>91334.04</v>
      </c>
      <c r="N4038" s="6">
        <v>4705.96</v>
      </c>
      <c r="O4038" s="46">
        <f>Tabla2[[#This Row],[Operating Profit]]/Tabla2[[#This Row],[Total Sales]]</f>
        <v>4.9000000000000002E-2</v>
      </c>
      <c r="P4038" s="1" t="s">
        <v>82</v>
      </c>
    </row>
    <row r="4039" spans="1:16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3" t="str">
        <f>IFERROR(LEFT(Tabla2[[#This Row],[Product]],FIND(" ",Tabla2[[#This Row],[Product]])-3),Tabla2[[#This Row],[Product]])</f>
        <v>Women</v>
      </c>
      <c r="I4039" s="6">
        <v>47</v>
      </c>
      <c r="J4039" s="4">
        <v>1500</v>
      </c>
      <c r="K4039" s="6">
        <f>Tabla2[[#This Row],[Price per Unit]]*Tabla2[[#This Row],[Units Sold]]</f>
        <v>70500</v>
      </c>
      <c r="L4039" s="52">
        <f>Tabla2[[#This Row],[Units Sold]]/Cálculos!$C$11</f>
        <v>6.0511662412696801E-5</v>
      </c>
      <c r="M4039" s="6">
        <f>Tabla2[[#This Row],[Total Sales]]-Tabla2[[#This Row],[Operating Profit]]</f>
        <v>67539</v>
      </c>
      <c r="N4039" s="6">
        <v>2961</v>
      </c>
      <c r="O4039" s="46">
        <f>Tabla2[[#This Row],[Operating Profit]]/Tabla2[[#This Row],[Total Sales]]</f>
        <v>4.2000000000000003E-2</v>
      </c>
      <c r="P4039" s="1" t="s">
        <v>82</v>
      </c>
    </row>
    <row r="4040" spans="1:16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3" t="str">
        <f>IFERROR(LEFT(Tabla2[[#This Row],[Product]],FIND(" ",Tabla2[[#This Row],[Product]])-3),Tabla2[[#This Row],[Product]])</f>
        <v>Men</v>
      </c>
      <c r="I4040" s="6">
        <v>50</v>
      </c>
      <c r="J4040" s="4">
        <v>1400</v>
      </c>
      <c r="K4040" s="6">
        <f>Tabla2[[#This Row],[Price per Unit]]*Tabla2[[#This Row],[Units Sold]]</f>
        <v>70000</v>
      </c>
      <c r="L4040" s="52">
        <f>Tabla2[[#This Row],[Units Sold]]/Cálculos!$C$11</f>
        <v>5.6477551585183678E-5</v>
      </c>
      <c r="M4040" s="6">
        <f>Tabla2[[#This Row],[Total Sales]]-Tabla2[[#This Row],[Operating Profit]]</f>
        <v>65730</v>
      </c>
      <c r="N4040" s="6">
        <v>4270</v>
      </c>
      <c r="O4040" s="46">
        <f>Tabla2[[#This Row],[Operating Profit]]/Tabla2[[#This Row],[Total Sales]]</f>
        <v>6.0999999999999999E-2</v>
      </c>
      <c r="P4040" s="1" t="s">
        <v>82</v>
      </c>
    </row>
    <row r="4041" spans="1:16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3" t="str">
        <f>IFERROR(LEFT(Tabla2[[#This Row],[Product]],FIND(" ",Tabla2[[#This Row],[Product]])-3),Tabla2[[#This Row],[Product]])</f>
        <v>Women</v>
      </c>
      <c r="I4041" s="6">
        <v>46</v>
      </c>
      <c r="J4041" s="4">
        <v>1820</v>
      </c>
      <c r="K4041" s="6">
        <f>Tabla2[[#This Row],[Price per Unit]]*Tabla2[[#This Row],[Units Sold]]</f>
        <v>83720</v>
      </c>
      <c r="L4041" s="52">
        <f>Tabla2[[#This Row],[Units Sold]]/Cálculos!$C$11</f>
        <v>7.3420817060738781E-5</v>
      </c>
      <c r="M4041" s="6">
        <f>Tabla2[[#This Row],[Total Sales]]-Tabla2[[#This Row],[Operating Profit]]</f>
        <v>81375.839999999997</v>
      </c>
      <c r="N4041" s="6">
        <v>2344.1600000000003</v>
      </c>
      <c r="O4041" s="46">
        <f>Tabla2[[#This Row],[Operating Profit]]/Tabla2[[#This Row],[Total Sales]]</f>
        <v>2.8000000000000004E-2</v>
      </c>
      <c r="P4041" s="1" t="s">
        <v>82</v>
      </c>
    </row>
    <row r="4042" spans="1:16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3" t="str">
        <f>IFERROR(LEFT(Tabla2[[#This Row],[Product]],FIND(" ",Tabla2[[#This Row],[Product]])-3),Tabla2[[#This Row],[Product]])</f>
        <v>Men</v>
      </c>
      <c r="I4042" s="6">
        <v>49</v>
      </c>
      <c r="J4042" s="4">
        <v>2300</v>
      </c>
      <c r="K4042" s="6">
        <f>Tabla2[[#This Row],[Price per Unit]]*Tabla2[[#This Row],[Units Sold]]</f>
        <v>112700</v>
      </c>
      <c r="L4042" s="52">
        <f>Tabla2[[#This Row],[Units Sold]]/Cálculos!$C$11</f>
        <v>9.2784549032801764E-5</v>
      </c>
      <c r="M4042" s="6">
        <f>Tabla2[[#This Row],[Total Sales]]-Tabla2[[#This Row],[Operating Profit]]</f>
        <v>107628.5</v>
      </c>
      <c r="N4042" s="6">
        <v>5071.5000000000009</v>
      </c>
      <c r="O4042" s="46">
        <f>Tabla2[[#This Row],[Operating Profit]]/Tabla2[[#This Row],[Total Sales]]</f>
        <v>4.5000000000000005E-2</v>
      </c>
      <c r="P4042" s="1" t="s">
        <v>82</v>
      </c>
    </row>
    <row r="4043" spans="1:16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3" t="str">
        <f>IFERROR(LEFT(Tabla2[[#This Row],[Product]],FIND(" ",Tabla2[[#This Row],[Product]])-3),Tabla2[[#This Row],[Product]])</f>
        <v>Men</v>
      </c>
      <c r="I4043" s="6">
        <v>58</v>
      </c>
      <c r="J4043" s="4">
        <v>1750</v>
      </c>
      <c r="K4043" s="6">
        <f>Tabla2[[#This Row],[Price per Unit]]*Tabla2[[#This Row],[Units Sold]]</f>
        <v>101500</v>
      </c>
      <c r="L4043" s="52">
        <f>Tabla2[[#This Row],[Units Sold]]/Cálculos!$C$11</f>
        <v>7.0596939481479604E-5</v>
      </c>
      <c r="M4043" s="6">
        <f>Tabla2[[#This Row],[Total Sales]]-Tabla2[[#This Row],[Operating Profit]]</f>
        <v>98455</v>
      </c>
      <c r="N4043" s="6">
        <v>3045.0000000000005</v>
      </c>
      <c r="O4043" s="46">
        <f>Tabla2[[#This Row],[Operating Profit]]/Tabla2[[#This Row],[Total Sales]]</f>
        <v>3.0000000000000006E-2</v>
      </c>
      <c r="P4043" s="1" t="s">
        <v>82</v>
      </c>
    </row>
    <row r="4044" spans="1:16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3" t="str">
        <f>IFERROR(LEFT(Tabla2[[#This Row],[Product]],FIND(" ",Tabla2[[#This Row],[Product]])-3),Tabla2[[#This Row],[Product]])</f>
        <v>Women</v>
      </c>
      <c r="I4044" s="6">
        <v>55</v>
      </c>
      <c r="J4044" s="4">
        <v>2030</v>
      </c>
      <c r="K4044" s="6">
        <f>Tabla2[[#This Row],[Price per Unit]]*Tabla2[[#This Row],[Units Sold]]</f>
        <v>111650</v>
      </c>
      <c r="L4044" s="52">
        <f>Tabla2[[#This Row],[Units Sold]]/Cálculos!$C$11</f>
        <v>8.189244979851634E-5</v>
      </c>
      <c r="M4044" s="6">
        <f>Tabla2[[#This Row],[Total Sales]]-Tabla2[[#This Row],[Operating Profit]]</f>
        <v>106402.45</v>
      </c>
      <c r="N4044" s="6">
        <v>5247.55</v>
      </c>
      <c r="O4044" s="46">
        <f>Tabla2[[#This Row],[Operating Profit]]/Tabla2[[#This Row],[Total Sales]]</f>
        <v>4.7E-2</v>
      </c>
      <c r="P4044" s="1" t="s">
        <v>82</v>
      </c>
    </row>
    <row r="4045" spans="1:16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3" t="str">
        <f>IFERROR(LEFT(Tabla2[[#This Row],[Product]],FIND(" ",Tabla2[[#This Row],[Product]])-3),Tabla2[[#This Row],[Product]])</f>
        <v>Women</v>
      </c>
      <c r="I4045" s="6">
        <v>58</v>
      </c>
      <c r="J4045" s="4">
        <v>1740</v>
      </c>
      <c r="K4045" s="6">
        <f>Tabla2[[#This Row],[Price per Unit]]*Tabla2[[#This Row],[Units Sold]]</f>
        <v>100920</v>
      </c>
      <c r="L4045" s="52">
        <f>Tabla2[[#This Row],[Units Sold]]/Cálculos!$C$11</f>
        <v>7.0193528398728293E-5</v>
      </c>
      <c r="M4045" s="6">
        <f>Tabla2[[#This Row],[Total Sales]]-Tabla2[[#This Row],[Operating Profit]]</f>
        <v>96580.44</v>
      </c>
      <c r="N4045" s="6">
        <v>4339.5599999999995</v>
      </c>
      <c r="O4045" s="46">
        <f>Tabla2[[#This Row],[Operating Profit]]/Tabla2[[#This Row],[Total Sales]]</f>
        <v>4.2999999999999997E-2</v>
      </c>
      <c r="P4045" s="1" t="s">
        <v>82</v>
      </c>
    </row>
    <row r="4046" spans="1:16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3" t="str">
        <f>IFERROR(LEFT(Tabla2[[#This Row],[Product]],FIND(" ",Tabla2[[#This Row],[Product]])-3),Tabla2[[#This Row],[Product]])</f>
        <v>Men</v>
      </c>
      <c r="I4046" s="6">
        <v>62</v>
      </c>
      <c r="J4046" s="4">
        <v>1450</v>
      </c>
      <c r="K4046" s="6">
        <f>Tabla2[[#This Row],[Price per Unit]]*Tabla2[[#This Row],[Units Sold]]</f>
        <v>89900</v>
      </c>
      <c r="L4046" s="52">
        <f>Tabla2[[#This Row],[Units Sold]]/Cálculos!$C$11</f>
        <v>5.849460699894024E-5</v>
      </c>
      <c r="M4046" s="6">
        <f>Tabla2[[#This Row],[Total Sales]]-Tabla2[[#This Row],[Operating Profit]]</f>
        <v>84236.3</v>
      </c>
      <c r="N4046" s="6">
        <v>5663.7</v>
      </c>
      <c r="O4046" s="46">
        <f>Tabla2[[#This Row],[Operating Profit]]/Tabla2[[#This Row],[Total Sales]]</f>
        <v>6.3E-2</v>
      </c>
      <c r="P4046" s="1" t="s">
        <v>82</v>
      </c>
    </row>
    <row r="4047" spans="1:16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3" t="str">
        <f>IFERROR(LEFT(Tabla2[[#This Row],[Product]],FIND(" ",Tabla2[[#This Row],[Product]])-3),Tabla2[[#This Row],[Product]])</f>
        <v>Women</v>
      </c>
      <c r="I4047" s="6">
        <v>54</v>
      </c>
      <c r="J4047" s="4">
        <v>2100</v>
      </c>
      <c r="K4047" s="6">
        <f>Tabla2[[#This Row],[Price per Unit]]*Tabla2[[#This Row],[Units Sold]]</f>
        <v>113400</v>
      </c>
      <c r="L4047" s="52">
        <f>Tabla2[[#This Row],[Units Sold]]/Cálculos!$C$11</f>
        <v>8.4716327377775517E-5</v>
      </c>
      <c r="M4047" s="6">
        <f>Tabla2[[#This Row],[Total Sales]]-Tabla2[[#This Row],[Operating Profit]]</f>
        <v>110338.2</v>
      </c>
      <c r="N4047" s="6">
        <v>3061.8</v>
      </c>
      <c r="O4047" s="46">
        <f>Tabla2[[#This Row],[Operating Profit]]/Tabla2[[#This Row],[Total Sales]]</f>
        <v>2.7000000000000003E-2</v>
      </c>
      <c r="P4047" s="1" t="s">
        <v>82</v>
      </c>
    </row>
    <row r="4048" spans="1:16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3" t="str">
        <f>IFERROR(LEFT(Tabla2[[#This Row],[Product]],FIND(" ",Tabla2[[#This Row],[Product]])-3),Tabla2[[#This Row],[Product]])</f>
        <v>Men</v>
      </c>
      <c r="I4048" s="6">
        <v>56</v>
      </c>
      <c r="J4048" s="4">
        <v>2280</v>
      </c>
      <c r="K4048" s="6">
        <f>Tabla2[[#This Row],[Price per Unit]]*Tabla2[[#This Row],[Units Sold]]</f>
        <v>127680</v>
      </c>
      <c r="L4048" s="52">
        <f>Tabla2[[#This Row],[Units Sold]]/Cálculos!$C$11</f>
        <v>9.1977726867299128E-5</v>
      </c>
      <c r="M4048" s="6">
        <f>Tabla2[[#This Row],[Total Sales]]-Tabla2[[#This Row],[Operating Profit]]</f>
        <v>121679.03999999999</v>
      </c>
      <c r="N4048" s="6">
        <v>6000.96</v>
      </c>
      <c r="O4048" s="46">
        <f>Tabla2[[#This Row],[Operating Profit]]/Tabla2[[#This Row],[Total Sales]]</f>
        <v>4.7E-2</v>
      </c>
      <c r="P4048" s="1" t="s">
        <v>82</v>
      </c>
    </row>
    <row r="4049" spans="1:16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3" t="str">
        <f>IFERROR(LEFT(Tabla2[[#This Row],[Product]],FIND(" ",Tabla2[[#This Row],[Product]])-3),Tabla2[[#This Row],[Product]])</f>
        <v>Men</v>
      </c>
      <c r="I4049" s="6">
        <v>62</v>
      </c>
      <c r="J4049" s="4">
        <v>2030</v>
      </c>
      <c r="K4049" s="6">
        <f>Tabla2[[#This Row],[Price per Unit]]*Tabla2[[#This Row],[Units Sold]]</f>
        <v>125860</v>
      </c>
      <c r="L4049" s="52">
        <f>Tabla2[[#This Row],[Units Sold]]/Cálculos!$C$11</f>
        <v>8.189244979851634E-5</v>
      </c>
      <c r="M4049" s="6">
        <f>Tabla2[[#This Row],[Total Sales]]-Tabla2[[#This Row],[Operating Profit]]</f>
        <v>122084.2</v>
      </c>
      <c r="N4049" s="6">
        <v>3775.8000000000006</v>
      </c>
      <c r="O4049" s="46">
        <f>Tabla2[[#This Row],[Operating Profit]]/Tabla2[[#This Row],[Total Sales]]</f>
        <v>3.0000000000000006E-2</v>
      </c>
      <c r="P4049" s="1" t="s">
        <v>82</v>
      </c>
    </row>
    <row r="4050" spans="1:16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3" t="str">
        <f>IFERROR(LEFT(Tabla2[[#This Row],[Product]],FIND(" ",Tabla2[[#This Row],[Product]])-3),Tabla2[[#This Row],[Product]])</f>
        <v>Women</v>
      </c>
      <c r="I4050" s="6">
        <v>64</v>
      </c>
      <c r="J4050" s="4">
        <v>2100</v>
      </c>
      <c r="K4050" s="6">
        <f>Tabla2[[#This Row],[Price per Unit]]*Tabla2[[#This Row],[Units Sold]]</f>
        <v>134400</v>
      </c>
      <c r="L4050" s="52">
        <f>Tabla2[[#This Row],[Units Sold]]/Cálculos!$C$11</f>
        <v>8.4716327377775517E-5</v>
      </c>
      <c r="M4050" s="6">
        <f>Tabla2[[#This Row],[Total Sales]]-Tabla2[[#This Row],[Operating Profit]]</f>
        <v>127680</v>
      </c>
      <c r="N4050" s="6">
        <v>6720</v>
      </c>
      <c r="O4050" s="46">
        <f>Tabla2[[#This Row],[Operating Profit]]/Tabla2[[#This Row],[Total Sales]]</f>
        <v>0.05</v>
      </c>
      <c r="P4050" s="1" t="s">
        <v>82</v>
      </c>
    </row>
    <row r="4051" spans="1:16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3" t="str">
        <f>IFERROR(LEFT(Tabla2[[#This Row],[Product]],FIND(" ",Tabla2[[#This Row],[Product]])-3),Tabla2[[#This Row],[Product]])</f>
        <v>Women</v>
      </c>
      <c r="I4051" s="6">
        <v>54</v>
      </c>
      <c r="J4051" s="4">
        <v>1880</v>
      </c>
      <c r="K4051" s="6">
        <f>Tabla2[[#This Row],[Price per Unit]]*Tabla2[[#This Row],[Units Sold]]</f>
        <v>101520</v>
      </c>
      <c r="L4051" s="52">
        <f>Tabla2[[#This Row],[Units Sold]]/Cálculos!$C$11</f>
        <v>7.5841283557246661E-5</v>
      </c>
      <c r="M4051" s="6">
        <f>Tabla2[[#This Row],[Total Sales]]-Tabla2[[#This Row],[Operating Profit]]</f>
        <v>97357.68</v>
      </c>
      <c r="N4051" s="6">
        <v>4162.32</v>
      </c>
      <c r="O4051" s="46">
        <f>Tabla2[[#This Row],[Operating Profit]]/Tabla2[[#This Row],[Total Sales]]</f>
        <v>4.0999999999999995E-2</v>
      </c>
      <c r="P4051" s="1" t="s">
        <v>82</v>
      </c>
    </row>
    <row r="4052" spans="1:16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3" t="str">
        <f>IFERROR(LEFT(Tabla2[[#This Row],[Product]],FIND(" ",Tabla2[[#This Row],[Product]])-3),Tabla2[[#This Row],[Product]])</f>
        <v>Men</v>
      </c>
      <c r="I4052" s="6">
        <v>59</v>
      </c>
      <c r="J4052" s="4">
        <v>1520</v>
      </c>
      <c r="K4052" s="6">
        <f>Tabla2[[#This Row],[Price per Unit]]*Tabla2[[#This Row],[Units Sold]]</f>
        <v>89680</v>
      </c>
      <c r="L4052" s="52">
        <f>Tabla2[[#This Row],[Units Sold]]/Cálculos!$C$11</f>
        <v>6.1318484578199423E-5</v>
      </c>
      <c r="M4052" s="6">
        <f>Tabla2[[#This Row],[Total Sales]]-Tabla2[[#This Row],[Operating Profit]]</f>
        <v>83850.8</v>
      </c>
      <c r="N4052" s="6">
        <v>5829.2</v>
      </c>
      <c r="O4052" s="46">
        <f>Tabla2[[#This Row],[Operating Profit]]/Tabla2[[#This Row],[Total Sales]]</f>
        <v>6.5000000000000002E-2</v>
      </c>
      <c r="P4052" s="1" t="s">
        <v>82</v>
      </c>
    </row>
    <row r="4053" spans="1:16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3" t="str">
        <f>IFERROR(LEFT(Tabla2[[#This Row],[Product]],FIND(" ",Tabla2[[#This Row],[Product]])-3),Tabla2[[#This Row],[Product]])</f>
        <v>Women</v>
      </c>
      <c r="I4053" s="6">
        <v>72</v>
      </c>
      <c r="J4053" s="4">
        <v>2030</v>
      </c>
      <c r="K4053" s="6">
        <f>Tabla2[[#This Row],[Price per Unit]]*Tabla2[[#This Row],[Units Sold]]</f>
        <v>146160</v>
      </c>
      <c r="L4053" s="52">
        <f>Tabla2[[#This Row],[Units Sold]]/Cálculos!$C$11</f>
        <v>8.189244979851634E-5</v>
      </c>
      <c r="M4053" s="6">
        <f>Tabla2[[#This Row],[Total Sales]]-Tabla2[[#This Row],[Operating Profit]]</f>
        <v>142213.68</v>
      </c>
      <c r="N4053" s="6">
        <v>3946.32</v>
      </c>
      <c r="O4053" s="46">
        <f>Tabla2[[#This Row],[Operating Profit]]/Tabla2[[#This Row],[Total Sales]]</f>
        <v>2.7E-2</v>
      </c>
      <c r="P4053" s="1" t="s">
        <v>82</v>
      </c>
    </row>
    <row r="4054" spans="1:16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3" t="str">
        <f>IFERROR(LEFT(Tabla2[[#This Row],[Product]],FIND(" ",Tabla2[[#This Row],[Product]])-3),Tabla2[[#This Row],[Product]])</f>
        <v>Men</v>
      </c>
      <c r="I4054" s="6">
        <v>56</v>
      </c>
      <c r="J4054" s="4">
        <v>2520</v>
      </c>
      <c r="K4054" s="6">
        <f>Tabla2[[#This Row],[Price per Unit]]*Tabla2[[#This Row],[Units Sold]]</f>
        <v>141120</v>
      </c>
      <c r="L4054" s="52">
        <f>Tabla2[[#This Row],[Units Sold]]/Cálculos!$C$11</f>
        <v>1.0165959285333062E-4</v>
      </c>
      <c r="M4054" s="6">
        <f>Tabla2[[#This Row],[Total Sales]]-Tabla2[[#This Row],[Operating Profit]]</f>
        <v>134064</v>
      </c>
      <c r="N4054" s="6">
        <v>7056</v>
      </c>
      <c r="O4054" s="46">
        <f>Tabla2[[#This Row],[Operating Profit]]/Tabla2[[#This Row],[Total Sales]]</f>
        <v>0.05</v>
      </c>
      <c r="P4054" s="1" t="s">
        <v>82</v>
      </c>
    </row>
    <row r="4055" spans="1:16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3" t="str">
        <f>IFERROR(LEFT(Tabla2[[#This Row],[Product]],FIND(" ",Tabla2[[#This Row],[Product]])-3),Tabla2[[#This Row],[Product]])</f>
        <v>Men</v>
      </c>
      <c r="I4055" s="6">
        <v>64</v>
      </c>
      <c r="J4055" s="4">
        <v>2250</v>
      </c>
      <c r="K4055" s="6">
        <f>Tabla2[[#This Row],[Price per Unit]]*Tabla2[[#This Row],[Units Sold]]</f>
        <v>144000</v>
      </c>
      <c r="L4055" s="52">
        <f>Tabla2[[#This Row],[Units Sold]]/Cálculos!$C$11</f>
        <v>9.0767493619045195E-5</v>
      </c>
      <c r="M4055" s="6">
        <f>Tabla2[[#This Row],[Total Sales]]-Tabla2[[#This Row],[Operating Profit]]</f>
        <v>138816</v>
      </c>
      <c r="N4055" s="6">
        <v>5184</v>
      </c>
      <c r="O4055" s="46">
        <f>Tabla2[[#This Row],[Operating Profit]]/Tabla2[[#This Row],[Total Sales]]</f>
        <v>3.5999999999999997E-2</v>
      </c>
      <c r="P4055" s="1" t="s">
        <v>82</v>
      </c>
    </row>
    <row r="4056" spans="1:16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3" t="str">
        <f>IFERROR(LEFT(Tabla2[[#This Row],[Product]],FIND(" ",Tabla2[[#This Row],[Product]])-3),Tabla2[[#This Row],[Product]])</f>
        <v>Women</v>
      </c>
      <c r="I4056" s="6">
        <v>60</v>
      </c>
      <c r="J4056" s="4">
        <v>2180</v>
      </c>
      <c r="K4056" s="6">
        <f>Tabla2[[#This Row],[Price per Unit]]*Tabla2[[#This Row],[Units Sold]]</f>
        <v>130800</v>
      </c>
      <c r="L4056" s="52">
        <f>Tabla2[[#This Row],[Units Sold]]/Cálculos!$C$11</f>
        <v>8.7943616039786018E-5</v>
      </c>
      <c r="M4056" s="6">
        <f>Tabla2[[#This Row],[Total Sales]]-Tabla2[[#This Row],[Operating Profit]]</f>
        <v>124129.2</v>
      </c>
      <c r="N4056" s="6">
        <v>6670.8</v>
      </c>
      <c r="O4056" s="46">
        <f>Tabla2[[#This Row],[Operating Profit]]/Tabla2[[#This Row],[Total Sales]]</f>
        <v>5.1000000000000004E-2</v>
      </c>
      <c r="P4056" s="1" t="s">
        <v>82</v>
      </c>
    </row>
    <row r="4057" spans="1:16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3" t="str">
        <f>IFERROR(LEFT(Tabla2[[#This Row],[Product]],FIND(" ",Tabla2[[#This Row],[Product]])-3),Tabla2[[#This Row],[Product]])</f>
        <v>Women</v>
      </c>
      <c r="I4057" s="6">
        <v>56</v>
      </c>
      <c r="J4057" s="4">
        <v>1820</v>
      </c>
      <c r="K4057" s="6">
        <f>Tabla2[[#This Row],[Price per Unit]]*Tabla2[[#This Row],[Units Sold]]</f>
        <v>101920</v>
      </c>
      <c r="L4057" s="52">
        <f>Tabla2[[#This Row],[Units Sold]]/Cálculos!$C$11</f>
        <v>7.3420817060738781E-5</v>
      </c>
      <c r="M4057" s="6">
        <f>Tabla2[[#This Row],[Total Sales]]-Tabla2[[#This Row],[Operating Profit]]</f>
        <v>97333.6</v>
      </c>
      <c r="N4057" s="6">
        <v>4586.3999999999996</v>
      </c>
      <c r="O4057" s="46">
        <f>Tabla2[[#This Row],[Operating Profit]]/Tabla2[[#This Row],[Total Sales]]</f>
        <v>4.4999999999999998E-2</v>
      </c>
      <c r="P4057" s="1" t="s">
        <v>82</v>
      </c>
    </row>
    <row r="4058" spans="1:16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3" t="str">
        <f>IFERROR(LEFT(Tabla2[[#This Row],[Product]],FIND(" ",Tabla2[[#This Row],[Product]])-3),Tabla2[[#This Row],[Product]])</f>
        <v>Men</v>
      </c>
      <c r="I4058" s="6">
        <v>60</v>
      </c>
      <c r="J4058" s="4">
        <v>1540</v>
      </c>
      <c r="K4058" s="6">
        <f>Tabla2[[#This Row],[Price per Unit]]*Tabla2[[#This Row],[Units Sold]]</f>
        <v>92400</v>
      </c>
      <c r="L4058" s="52">
        <f>Tabla2[[#This Row],[Units Sold]]/Cálculos!$C$11</f>
        <v>6.2125306743702046E-5</v>
      </c>
      <c r="M4058" s="6">
        <f>Tabla2[[#This Row],[Total Sales]]-Tabla2[[#This Row],[Operating Profit]]</f>
        <v>86301.6</v>
      </c>
      <c r="N4058" s="6">
        <v>6098.4000000000005</v>
      </c>
      <c r="O4058" s="46">
        <f>Tabla2[[#This Row],[Operating Profit]]/Tabla2[[#This Row],[Total Sales]]</f>
        <v>6.6000000000000003E-2</v>
      </c>
      <c r="P4058" s="1" t="s">
        <v>82</v>
      </c>
    </row>
    <row r="4059" spans="1:16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3" t="str">
        <f>IFERROR(LEFT(Tabla2[[#This Row],[Product]],FIND(" ",Tabla2[[#This Row],[Product]])-3),Tabla2[[#This Row],[Product]])</f>
        <v>Women</v>
      </c>
      <c r="I4059" s="6">
        <v>72</v>
      </c>
      <c r="J4059" s="4">
        <v>1890</v>
      </c>
      <c r="K4059" s="6">
        <f>Tabla2[[#This Row],[Price per Unit]]*Tabla2[[#This Row],[Units Sold]]</f>
        <v>136080</v>
      </c>
      <c r="L4059" s="52">
        <f>Tabla2[[#This Row],[Units Sold]]/Cálculos!$C$11</f>
        <v>7.6244694639997972E-5</v>
      </c>
      <c r="M4059" s="6">
        <f>Tabla2[[#This Row],[Total Sales]]-Tabla2[[#This Row],[Operating Profit]]</f>
        <v>131589.35999999999</v>
      </c>
      <c r="N4059" s="6">
        <v>4490.6400000000003</v>
      </c>
      <c r="O4059" s="46">
        <f>Tabla2[[#This Row],[Operating Profit]]/Tabla2[[#This Row],[Total Sales]]</f>
        <v>3.3000000000000002E-2</v>
      </c>
      <c r="P4059" s="1" t="s">
        <v>82</v>
      </c>
    </row>
    <row r="4060" spans="1:16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3" t="str">
        <f>IFERROR(LEFT(Tabla2[[#This Row],[Product]],FIND(" ",Tabla2[[#This Row],[Product]])-3),Tabla2[[#This Row],[Product]])</f>
        <v>Men</v>
      </c>
      <c r="I4060" s="6">
        <v>56</v>
      </c>
      <c r="J4060" s="4">
        <v>2730</v>
      </c>
      <c r="K4060" s="6">
        <f>Tabla2[[#This Row],[Price per Unit]]*Tabla2[[#This Row],[Units Sold]]</f>
        <v>152880</v>
      </c>
      <c r="L4060" s="52">
        <f>Tabla2[[#This Row],[Units Sold]]/Cálculos!$C$11</f>
        <v>1.1013122559110818E-4</v>
      </c>
      <c r="M4060" s="6">
        <f>Tabla2[[#This Row],[Total Sales]]-Tabla2[[#This Row],[Operating Profit]]</f>
        <v>145236</v>
      </c>
      <c r="N4060" s="6">
        <v>7644</v>
      </c>
      <c r="O4060" s="46">
        <f>Tabla2[[#This Row],[Operating Profit]]/Tabla2[[#This Row],[Total Sales]]</f>
        <v>0.05</v>
      </c>
      <c r="P4060" s="1" t="s">
        <v>82</v>
      </c>
    </row>
    <row r="4061" spans="1:16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3" t="str">
        <f>IFERROR(LEFT(Tabla2[[#This Row],[Product]],FIND(" ",Tabla2[[#This Row],[Product]])-3),Tabla2[[#This Row],[Product]])</f>
        <v>Men</v>
      </c>
      <c r="I4061" s="6">
        <v>63</v>
      </c>
      <c r="J4061" s="4">
        <v>2480</v>
      </c>
      <c r="K4061" s="6">
        <f>Tabla2[[#This Row],[Price per Unit]]*Tabla2[[#This Row],[Units Sold]]</f>
        <v>156240</v>
      </c>
      <c r="L4061" s="52">
        <f>Tabla2[[#This Row],[Units Sold]]/Cálculos!$C$11</f>
        <v>1.0004594852232538E-4</v>
      </c>
      <c r="M4061" s="6">
        <f>Tabla2[[#This Row],[Total Sales]]-Tabla2[[#This Row],[Operating Profit]]</f>
        <v>150459.12</v>
      </c>
      <c r="N4061" s="6">
        <v>5780.88</v>
      </c>
      <c r="O4061" s="46">
        <f>Tabla2[[#This Row],[Operating Profit]]/Tabla2[[#This Row],[Total Sales]]</f>
        <v>3.6999999999999998E-2</v>
      </c>
      <c r="P4061" s="1" t="s">
        <v>82</v>
      </c>
    </row>
    <row r="4062" spans="1:16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3" t="str">
        <f>IFERROR(LEFT(Tabla2[[#This Row],[Product]],FIND(" ",Tabla2[[#This Row],[Product]])-3),Tabla2[[#This Row],[Product]])</f>
        <v>Women</v>
      </c>
      <c r="I4062" s="6">
        <v>64</v>
      </c>
      <c r="J4062" s="4">
        <v>2060</v>
      </c>
      <c r="K4062" s="6">
        <f>Tabla2[[#This Row],[Price per Unit]]*Tabla2[[#This Row],[Units Sold]]</f>
        <v>131840</v>
      </c>
      <c r="L4062" s="52">
        <f>Tabla2[[#This Row],[Units Sold]]/Cálculos!$C$11</f>
        <v>8.3102683046770273E-5</v>
      </c>
      <c r="M4062" s="6">
        <f>Tabla2[[#This Row],[Total Sales]]-Tabla2[[#This Row],[Operating Profit]]</f>
        <v>124588.8</v>
      </c>
      <c r="N4062" s="6">
        <v>7251.2000000000007</v>
      </c>
      <c r="O4062" s="46">
        <f>Tabla2[[#This Row],[Operating Profit]]/Tabla2[[#This Row],[Total Sales]]</f>
        <v>5.5000000000000007E-2</v>
      </c>
      <c r="P4062" s="1" t="s">
        <v>82</v>
      </c>
    </row>
    <row r="4063" spans="1:16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3" t="str">
        <f>IFERROR(LEFT(Tabla2[[#This Row],[Product]],FIND(" ",Tabla2[[#This Row],[Product]])-3),Tabla2[[#This Row],[Product]])</f>
        <v>Women</v>
      </c>
      <c r="I4063" s="6">
        <v>59</v>
      </c>
      <c r="J4063" s="4">
        <v>2100</v>
      </c>
      <c r="K4063" s="6">
        <f>Tabla2[[#This Row],[Price per Unit]]*Tabla2[[#This Row],[Units Sold]]</f>
        <v>123900</v>
      </c>
      <c r="L4063" s="52">
        <f>Tabla2[[#This Row],[Units Sold]]/Cálculos!$C$11</f>
        <v>8.4716327377775517E-5</v>
      </c>
      <c r="M4063" s="6">
        <f>Tabla2[[#This Row],[Total Sales]]-Tabla2[[#This Row],[Operating Profit]]</f>
        <v>117828.9</v>
      </c>
      <c r="N4063" s="6">
        <v>6071.0999999999995</v>
      </c>
      <c r="O4063" s="46">
        <f>Tabla2[[#This Row],[Operating Profit]]/Tabla2[[#This Row],[Total Sales]]</f>
        <v>4.8999999999999995E-2</v>
      </c>
      <c r="P4063" s="1" t="s">
        <v>82</v>
      </c>
    </row>
    <row r="4064" spans="1:16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3" t="str">
        <f>IFERROR(LEFT(Tabla2[[#This Row],[Product]],FIND(" ",Tabla2[[#This Row],[Product]])-3),Tabla2[[#This Row],[Product]])</f>
        <v>Men</v>
      </c>
      <c r="I4064" s="6">
        <v>62</v>
      </c>
      <c r="J4064" s="4">
        <v>1550</v>
      </c>
      <c r="K4064" s="6">
        <f>Tabla2[[#This Row],[Price per Unit]]*Tabla2[[#This Row],[Units Sold]]</f>
        <v>96100</v>
      </c>
      <c r="L4064" s="52">
        <f>Tabla2[[#This Row],[Units Sold]]/Cálculos!$C$11</f>
        <v>6.2528717826453357E-5</v>
      </c>
      <c r="M4064" s="6">
        <f>Tabla2[[#This Row],[Total Sales]]-Tabla2[[#This Row],[Operating Profit]]</f>
        <v>89757.4</v>
      </c>
      <c r="N4064" s="6">
        <v>6342.6</v>
      </c>
      <c r="O4064" s="46">
        <f>Tabla2[[#This Row],[Operating Profit]]/Tabla2[[#This Row],[Total Sales]]</f>
        <v>6.6000000000000003E-2</v>
      </c>
      <c r="P4064" s="1" t="s">
        <v>82</v>
      </c>
    </row>
    <row r="4065" spans="1:16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3" t="str">
        <f>IFERROR(LEFT(Tabla2[[#This Row],[Product]],FIND(" ",Tabla2[[#This Row],[Product]])-3),Tabla2[[#This Row],[Product]])</f>
        <v>Women</v>
      </c>
      <c r="I4065" s="6">
        <v>72</v>
      </c>
      <c r="J4065" s="4">
        <v>2190</v>
      </c>
      <c r="K4065" s="6">
        <f>Tabla2[[#This Row],[Price per Unit]]*Tabla2[[#This Row],[Units Sold]]</f>
        <v>157680</v>
      </c>
      <c r="L4065" s="52">
        <f>Tabla2[[#This Row],[Units Sold]]/Cálculos!$C$11</f>
        <v>8.8347027122537329E-5</v>
      </c>
      <c r="M4065" s="6">
        <f>Tabla2[[#This Row],[Total Sales]]-Tabla2[[#This Row],[Operating Profit]]</f>
        <v>152161.20000000001</v>
      </c>
      <c r="N4065" s="6">
        <v>5518.7999999999993</v>
      </c>
      <c r="O4065" s="46">
        <f>Tabla2[[#This Row],[Operating Profit]]/Tabla2[[#This Row],[Total Sales]]</f>
        <v>3.4999999999999996E-2</v>
      </c>
      <c r="P4065" s="1" t="s">
        <v>82</v>
      </c>
    </row>
    <row r="4066" spans="1:16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3" t="str">
        <f>IFERROR(LEFT(Tabla2[[#This Row],[Product]],FIND(" ",Tabla2[[#This Row],[Product]])-3),Tabla2[[#This Row],[Product]])</f>
        <v>Men</v>
      </c>
      <c r="I4066" s="6">
        <v>56</v>
      </c>
      <c r="J4066" s="4">
        <v>2770</v>
      </c>
      <c r="K4066" s="6">
        <f>Tabla2[[#This Row],[Price per Unit]]*Tabla2[[#This Row],[Units Sold]]</f>
        <v>155120</v>
      </c>
      <c r="L4066" s="52">
        <f>Tabla2[[#This Row],[Units Sold]]/Cálculos!$C$11</f>
        <v>1.1174486992211342E-4</v>
      </c>
      <c r="M4066" s="6">
        <f>Tabla2[[#This Row],[Total Sales]]-Tabla2[[#This Row],[Operating Profit]]</f>
        <v>148139.6</v>
      </c>
      <c r="N4066" s="6">
        <v>6980.4000000000015</v>
      </c>
      <c r="O4066" s="46">
        <f>Tabla2[[#This Row],[Operating Profit]]/Tabla2[[#This Row],[Total Sales]]</f>
        <v>4.5000000000000012E-2</v>
      </c>
      <c r="P4066" s="1" t="s">
        <v>82</v>
      </c>
    </row>
    <row r="4067" spans="1:16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3" t="str">
        <f>IFERROR(LEFT(Tabla2[[#This Row],[Product]],FIND(" ",Tabla2[[#This Row],[Product]])-3),Tabla2[[#This Row],[Product]])</f>
        <v>Men</v>
      </c>
      <c r="I4067" s="6">
        <v>59</v>
      </c>
      <c r="J4067" s="4">
        <v>2450</v>
      </c>
      <c r="K4067" s="6">
        <f>Tabla2[[#This Row],[Price per Unit]]*Tabla2[[#This Row],[Units Sold]]</f>
        <v>144550</v>
      </c>
      <c r="L4067" s="52">
        <f>Tabla2[[#This Row],[Units Sold]]/Cálculos!$C$11</f>
        <v>9.8835715274071443E-5</v>
      </c>
      <c r="M4067" s="6">
        <f>Tabla2[[#This Row],[Total Sales]]-Tabla2[[#This Row],[Operating Profit]]</f>
        <v>139635.29999999999</v>
      </c>
      <c r="N4067" s="6">
        <v>4914.7000000000007</v>
      </c>
      <c r="O4067" s="46">
        <f>Tabla2[[#This Row],[Operating Profit]]/Tabla2[[#This Row],[Total Sales]]</f>
        <v>3.4000000000000002E-2</v>
      </c>
      <c r="P4067" s="1" t="s">
        <v>82</v>
      </c>
    </row>
    <row r="4068" spans="1:16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3" t="str">
        <f>IFERROR(LEFT(Tabla2[[#This Row],[Product]],FIND(" ",Tabla2[[#This Row],[Product]])-3),Tabla2[[#This Row],[Product]])</f>
        <v>Women</v>
      </c>
      <c r="I4068" s="6">
        <v>62</v>
      </c>
      <c r="J4068" s="4">
        <v>2480</v>
      </c>
      <c r="K4068" s="6">
        <f>Tabla2[[#This Row],[Price per Unit]]*Tabla2[[#This Row],[Units Sold]]</f>
        <v>153760</v>
      </c>
      <c r="L4068" s="52">
        <f>Tabla2[[#This Row],[Units Sold]]/Cálculos!$C$11</f>
        <v>1.0004594852232538E-4</v>
      </c>
      <c r="M4068" s="6">
        <f>Tabla2[[#This Row],[Total Sales]]-Tabla2[[#This Row],[Operating Profit]]</f>
        <v>146687.04000000001</v>
      </c>
      <c r="N4068" s="6">
        <v>7072.96</v>
      </c>
      <c r="O4068" s="46">
        <f>Tabla2[[#This Row],[Operating Profit]]/Tabla2[[#This Row],[Total Sales]]</f>
        <v>4.5999999999999999E-2</v>
      </c>
      <c r="P4068" s="1" t="s">
        <v>82</v>
      </c>
    </row>
    <row r="4069" spans="1:16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3" t="str">
        <f>IFERROR(LEFT(Tabla2[[#This Row],[Product]],FIND(" ",Tabla2[[#This Row],[Product]])-3),Tabla2[[#This Row],[Product]])</f>
        <v>Women</v>
      </c>
      <c r="I4069" s="6">
        <v>55</v>
      </c>
      <c r="J4069" s="4">
        <v>2180</v>
      </c>
      <c r="K4069" s="6">
        <f>Tabla2[[#This Row],[Price per Unit]]*Tabla2[[#This Row],[Units Sold]]</f>
        <v>119900</v>
      </c>
      <c r="L4069" s="52">
        <f>Tabla2[[#This Row],[Units Sold]]/Cálculos!$C$11</f>
        <v>8.7943616039786018E-5</v>
      </c>
      <c r="M4069" s="6">
        <f>Tabla2[[#This Row],[Total Sales]]-Tabla2[[#This Row],[Operating Profit]]</f>
        <v>115104</v>
      </c>
      <c r="N4069" s="6">
        <v>4796</v>
      </c>
      <c r="O4069" s="46">
        <f>Tabla2[[#This Row],[Operating Profit]]/Tabla2[[#This Row],[Total Sales]]</f>
        <v>0.04</v>
      </c>
      <c r="P4069" s="1" t="s">
        <v>82</v>
      </c>
    </row>
    <row r="4070" spans="1:16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3" t="str">
        <f>IFERROR(LEFT(Tabla2[[#This Row],[Product]],FIND(" ",Tabla2[[#This Row],[Product]])-3),Tabla2[[#This Row],[Product]])</f>
        <v>Men</v>
      </c>
      <c r="I4070" s="6">
        <v>64</v>
      </c>
      <c r="J4070" s="4">
        <v>2330</v>
      </c>
      <c r="K4070" s="6">
        <f>Tabla2[[#This Row],[Price per Unit]]*Tabla2[[#This Row],[Units Sold]]</f>
        <v>149120</v>
      </c>
      <c r="L4070" s="52">
        <f>Tabla2[[#This Row],[Units Sold]]/Cálculos!$C$11</f>
        <v>9.3994782281055697E-5</v>
      </c>
      <c r="M4070" s="6">
        <f>Tabla2[[#This Row],[Total Sales]]-Tabla2[[#This Row],[Operating Profit]]</f>
        <v>139576.32000000001</v>
      </c>
      <c r="N4070" s="6">
        <v>9543.68</v>
      </c>
      <c r="O4070" s="46">
        <f>Tabla2[[#This Row],[Operating Profit]]/Tabla2[[#This Row],[Total Sales]]</f>
        <v>6.4000000000000001E-2</v>
      </c>
      <c r="P4070" s="1" t="s">
        <v>82</v>
      </c>
    </row>
    <row r="4071" spans="1:16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3" t="str">
        <f>IFERROR(LEFT(Tabla2[[#This Row],[Product]],FIND(" ",Tabla2[[#This Row],[Product]])-3),Tabla2[[#This Row],[Product]])</f>
        <v>Women</v>
      </c>
      <c r="I4071" s="6">
        <v>72</v>
      </c>
      <c r="J4071" s="4">
        <v>2330</v>
      </c>
      <c r="K4071" s="6">
        <f>Tabla2[[#This Row],[Price per Unit]]*Tabla2[[#This Row],[Units Sold]]</f>
        <v>167760</v>
      </c>
      <c r="L4071" s="52">
        <f>Tabla2[[#This Row],[Units Sold]]/Cálculos!$C$11</f>
        <v>9.3994782281055697E-5</v>
      </c>
      <c r="M4071" s="6">
        <f>Tabla2[[#This Row],[Total Sales]]-Tabla2[[#This Row],[Operating Profit]]</f>
        <v>162894.96</v>
      </c>
      <c r="N4071" s="6">
        <v>4865.0400000000009</v>
      </c>
      <c r="O4071" s="46">
        <f>Tabla2[[#This Row],[Operating Profit]]/Tabla2[[#This Row],[Total Sales]]</f>
        <v>2.9000000000000005E-2</v>
      </c>
      <c r="P4071" s="1" t="s">
        <v>82</v>
      </c>
    </row>
    <row r="4072" spans="1:16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3" t="str">
        <f>IFERROR(LEFT(Tabla2[[#This Row],[Product]],FIND(" ",Tabla2[[#This Row],[Product]])-3),Tabla2[[#This Row],[Product]])</f>
        <v>Men</v>
      </c>
      <c r="I4072" s="6">
        <v>62</v>
      </c>
      <c r="J4072" s="4">
        <v>2730</v>
      </c>
      <c r="K4072" s="6">
        <f>Tabla2[[#This Row],[Price per Unit]]*Tabla2[[#This Row],[Units Sold]]</f>
        <v>169260</v>
      </c>
      <c r="L4072" s="52">
        <f>Tabla2[[#This Row],[Units Sold]]/Cálculos!$C$11</f>
        <v>1.1013122559110818E-4</v>
      </c>
      <c r="M4072" s="6">
        <f>Tabla2[[#This Row],[Total Sales]]-Tabla2[[#This Row],[Operating Profit]]</f>
        <v>161474.04</v>
      </c>
      <c r="N4072" s="6">
        <v>7785.96</v>
      </c>
      <c r="O4072" s="46">
        <f>Tabla2[[#This Row],[Operating Profit]]/Tabla2[[#This Row],[Total Sales]]</f>
        <v>4.5999999999999999E-2</v>
      </c>
      <c r="P4072" s="1" t="s">
        <v>82</v>
      </c>
    </row>
    <row r="4073" spans="1:16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3" t="str">
        <f>IFERROR(LEFT(Tabla2[[#This Row],[Product]],FIND(" ",Tabla2[[#This Row],[Product]])-3),Tabla2[[#This Row],[Product]])</f>
        <v>Men</v>
      </c>
      <c r="I4073" s="6">
        <v>66</v>
      </c>
      <c r="J4073" s="4">
        <v>2590</v>
      </c>
      <c r="K4073" s="6">
        <f>Tabla2[[#This Row],[Price per Unit]]*Tabla2[[#This Row],[Units Sold]]</f>
        <v>170940</v>
      </c>
      <c r="L4073" s="52">
        <f>Tabla2[[#This Row],[Units Sold]]/Cálculos!$C$11</f>
        <v>1.0448347043258981E-4</v>
      </c>
      <c r="M4073" s="6">
        <f>Tabla2[[#This Row],[Total Sales]]-Tabla2[[#This Row],[Operating Profit]]</f>
        <v>165811.79999999999</v>
      </c>
      <c r="N4073" s="6">
        <v>5128.2000000000007</v>
      </c>
      <c r="O4073" s="46">
        <f>Tabla2[[#This Row],[Operating Profit]]/Tabla2[[#This Row],[Total Sales]]</f>
        <v>3.0000000000000006E-2</v>
      </c>
      <c r="P4073" s="1" t="s">
        <v>82</v>
      </c>
    </row>
    <row r="4074" spans="1:16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3" t="str">
        <f>IFERROR(LEFT(Tabla2[[#This Row],[Product]],FIND(" ",Tabla2[[#This Row],[Product]])-3),Tabla2[[#This Row],[Product]])</f>
        <v>Women</v>
      </c>
      <c r="I4074" s="6">
        <v>60</v>
      </c>
      <c r="J4074" s="4">
        <v>2000</v>
      </c>
      <c r="K4074" s="6">
        <f>Tabla2[[#This Row],[Price per Unit]]*Tabla2[[#This Row],[Units Sold]]</f>
        <v>120000</v>
      </c>
      <c r="L4074" s="52">
        <f>Tabla2[[#This Row],[Units Sold]]/Cálculos!$C$11</f>
        <v>8.0682216550262393E-5</v>
      </c>
      <c r="M4074" s="6">
        <f>Tabla2[[#This Row],[Total Sales]]-Tabla2[[#This Row],[Operating Profit]]</f>
        <v>114360</v>
      </c>
      <c r="N4074" s="6">
        <v>5640</v>
      </c>
      <c r="O4074" s="46">
        <f>Tabla2[[#This Row],[Operating Profit]]/Tabla2[[#This Row],[Total Sales]]</f>
        <v>4.7E-2</v>
      </c>
      <c r="P4074" s="1" t="s">
        <v>82</v>
      </c>
    </row>
    <row r="4075" spans="1:16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3" t="str">
        <f>IFERROR(LEFT(Tabla2[[#This Row],[Product]],FIND(" ",Tabla2[[#This Row],[Product]])-3),Tabla2[[#This Row],[Product]])</f>
        <v>Women</v>
      </c>
      <c r="I4075" s="6">
        <v>59</v>
      </c>
      <c r="J4075" s="4">
        <v>1880</v>
      </c>
      <c r="K4075" s="6">
        <f>Tabla2[[#This Row],[Price per Unit]]*Tabla2[[#This Row],[Units Sold]]</f>
        <v>110920</v>
      </c>
      <c r="L4075" s="52">
        <f>Tabla2[[#This Row],[Units Sold]]/Cálculos!$C$11</f>
        <v>7.5841283557246661E-5</v>
      </c>
      <c r="M4075" s="6">
        <f>Tabla2[[#This Row],[Total Sales]]-Tabla2[[#This Row],[Operating Profit]]</f>
        <v>106372.28</v>
      </c>
      <c r="N4075" s="6">
        <v>4547.7199999999993</v>
      </c>
      <c r="O4075" s="46">
        <f>Tabla2[[#This Row],[Operating Profit]]/Tabla2[[#This Row],[Total Sales]]</f>
        <v>4.0999999999999995E-2</v>
      </c>
      <c r="P4075" s="1" t="s">
        <v>82</v>
      </c>
    </row>
    <row r="4076" spans="1:16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3" t="str">
        <f>IFERROR(LEFT(Tabla2[[#This Row],[Product]],FIND(" ",Tabla2[[#This Row],[Product]])-3),Tabla2[[#This Row],[Product]])</f>
        <v>Men</v>
      </c>
      <c r="I4076" s="6">
        <v>69</v>
      </c>
      <c r="J4076" s="4">
        <v>1880</v>
      </c>
      <c r="K4076" s="6">
        <f>Tabla2[[#This Row],[Price per Unit]]*Tabla2[[#This Row],[Units Sold]]</f>
        <v>129720</v>
      </c>
      <c r="L4076" s="52">
        <f>Tabla2[[#This Row],[Units Sold]]/Cálculos!$C$11</f>
        <v>7.5841283557246661E-5</v>
      </c>
      <c r="M4076" s="6">
        <f>Tabla2[[#This Row],[Total Sales]]-Tabla2[[#This Row],[Operating Profit]]</f>
        <v>121807.08</v>
      </c>
      <c r="N4076" s="6">
        <v>7912.92</v>
      </c>
      <c r="O4076" s="46">
        <f>Tabla2[[#This Row],[Operating Profit]]/Tabla2[[#This Row],[Total Sales]]</f>
        <v>6.0999999999999999E-2</v>
      </c>
      <c r="P4076" s="1" t="s">
        <v>82</v>
      </c>
    </row>
    <row r="4077" spans="1:16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3" t="str">
        <f>IFERROR(LEFT(Tabla2[[#This Row],[Product]],FIND(" ",Tabla2[[#This Row],[Product]])-3),Tabla2[[#This Row],[Product]])</f>
        <v>Women</v>
      </c>
      <c r="I4077" s="6">
        <v>76</v>
      </c>
      <c r="J4077" s="4">
        <v>1810</v>
      </c>
      <c r="K4077" s="6">
        <f>Tabla2[[#This Row],[Price per Unit]]*Tabla2[[#This Row],[Units Sold]]</f>
        <v>137560</v>
      </c>
      <c r="L4077" s="52">
        <f>Tabla2[[#This Row],[Units Sold]]/Cálculos!$C$11</f>
        <v>7.301740597798747E-5</v>
      </c>
      <c r="M4077" s="6">
        <f>Tabla2[[#This Row],[Total Sales]]-Tabla2[[#This Row],[Operating Profit]]</f>
        <v>134121</v>
      </c>
      <c r="N4077" s="6">
        <v>3439</v>
      </c>
      <c r="O4077" s="46">
        <f>Tabla2[[#This Row],[Operating Profit]]/Tabla2[[#This Row],[Total Sales]]</f>
        <v>2.5000000000000001E-2</v>
      </c>
      <c r="P4077" s="1" t="s">
        <v>82</v>
      </c>
    </row>
    <row r="4078" spans="1:16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3" t="str">
        <f>IFERROR(LEFT(Tabla2[[#This Row],[Product]],FIND(" ",Tabla2[[#This Row],[Product]])-3),Tabla2[[#This Row],[Product]])</f>
        <v>Men</v>
      </c>
      <c r="I4078" s="6">
        <v>51</v>
      </c>
      <c r="J4078" s="4">
        <v>2410</v>
      </c>
      <c r="K4078" s="6">
        <f>Tabla2[[#This Row],[Price per Unit]]*Tabla2[[#This Row],[Units Sold]]</f>
        <v>122910</v>
      </c>
      <c r="L4078" s="52">
        <f>Tabla2[[#This Row],[Units Sold]]/Cálculos!$C$11</f>
        <v>9.7222070943066185E-5</v>
      </c>
      <c r="M4078" s="6">
        <f>Tabla2[[#This Row],[Total Sales]]-Tabla2[[#This Row],[Operating Profit]]</f>
        <v>117747.78</v>
      </c>
      <c r="N4078" s="6">
        <v>5162.22</v>
      </c>
      <c r="O4078" s="46">
        <f>Tabla2[[#This Row],[Operating Profit]]/Tabla2[[#This Row],[Total Sales]]</f>
        <v>4.2000000000000003E-2</v>
      </c>
      <c r="P4078" s="1" t="s">
        <v>82</v>
      </c>
    </row>
    <row r="4079" spans="1:16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3" t="str">
        <f>IFERROR(LEFT(Tabla2[[#This Row],[Product]],FIND(" ",Tabla2[[#This Row],[Product]])-3),Tabla2[[#This Row],[Product]])</f>
        <v>Men</v>
      </c>
      <c r="I4079" s="6">
        <v>56</v>
      </c>
      <c r="J4079" s="4">
        <v>2680</v>
      </c>
      <c r="K4079" s="6">
        <f>Tabla2[[#This Row],[Price per Unit]]*Tabla2[[#This Row],[Units Sold]]</f>
        <v>150080</v>
      </c>
      <c r="L4079" s="52">
        <f>Tabla2[[#This Row],[Units Sold]]/Cálculos!$C$11</f>
        <v>1.0811417017735161E-4</v>
      </c>
      <c r="M4079" s="6">
        <f>Tabla2[[#This Row],[Total Sales]]-Tabla2[[#This Row],[Operating Profit]]</f>
        <v>145877.76000000001</v>
      </c>
      <c r="N4079" s="6">
        <v>4202.2400000000007</v>
      </c>
      <c r="O4079" s="46">
        <f>Tabla2[[#This Row],[Operating Profit]]/Tabla2[[#This Row],[Total Sales]]</f>
        <v>2.8000000000000004E-2</v>
      </c>
      <c r="P4079" s="1" t="s">
        <v>82</v>
      </c>
    </row>
    <row r="4080" spans="1:16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3" t="str">
        <f>IFERROR(LEFT(Tabla2[[#This Row],[Product]],FIND(" ",Tabla2[[#This Row],[Product]])-3),Tabla2[[#This Row],[Product]])</f>
        <v>Women</v>
      </c>
      <c r="I4080" s="6">
        <v>52</v>
      </c>
      <c r="J4080" s="4">
        <v>2250</v>
      </c>
      <c r="K4080" s="6">
        <f>Tabla2[[#This Row],[Price per Unit]]*Tabla2[[#This Row],[Units Sold]]</f>
        <v>117000</v>
      </c>
      <c r="L4080" s="52">
        <f>Tabla2[[#This Row],[Units Sold]]/Cálculos!$C$11</f>
        <v>9.0767493619045195E-5</v>
      </c>
      <c r="M4080" s="6">
        <f>Tabla2[[#This Row],[Total Sales]]-Tabla2[[#This Row],[Operating Profit]]</f>
        <v>112320</v>
      </c>
      <c r="N4080" s="6">
        <v>4680</v>
      </c>
      <c r="O4080" s="46">
        <f>Tabla2[[#This Row],[Operating Profit]]/Tabla2[[#This Row],[Total Sales]]</f>
        <v>0.04</v>
      </c>
      <c r="P4080" s="1" t="s">
        <v>82</v>
      </c>
    </row>
    <row r="4081" spans="1:16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3" t="str">
        <f>IFERROR(LEFT(Tabla2[[#This Row],[Product]],FIND(" ",Tabla2[[#This Row],[Product]])-3),Tabla2[[#This Row],[Product]])</f>
        <v>Women</v>
      </c>
      <c r="I4081" s="6">
        <v>53</v>
      </c>
      <c r="J4081" s="4">
        <v>2030</v>
      </c>
      <c r="K4081" s="6">
        <f>Tabla2[[#This Row],[Price per Unit]]*Tabla2[[#This Row],[Units Sold]]</f>
        <v>107590</v>
      </c>
      <c r="L4081" s="52">
        <f>Tabla2[[#This Row],[Units Sold]]/Cálculos!$C$11</f>
        <v>8.189244979851634E-5</v>
      </c>
      <c r="M4081" s="6">
        <f>Tabla2[[#This Row],[Total Sales]]-Tabla2[[#This Row],[Operating Profit]]</f>
        <v>103824.35</v>
      </c>
      <c r="N4081" s="6">
        <v>3765.6499999999996</v>
      </c>
      <c r="O4081" s="46">
        <f>Tabla2[[#This Row],[Operating Profit]]/Tabla2[[#This Row],[Total Sales]]</f>
        <v>3.4999999999999996E-2</v>
      </c>
      <c r="P4081" s="1" t="s">
        <v>82</v>
      </c>
    </row>
    <row r="4082" spans="1:16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3" t="str">
        <f>IFERROR(LEFT(Tabla2[[#This Row],[Product]],FIND(" ",Tabla2[[#This Row],[Product]])-3),Tabla2[[#This Row],[Product]])</f>
        <v>Men</v>
      </c>
      <c r="I4082" s="6">
        <v>63</v>
      </c>
      <c r="J4082" s="4">
        <v>2180</v>
      </c>
      <c r="K4082" s="6">
        <f>Tabla2[[#This Row],[Price per Unit]]*Tabla2[[#This Row],[Units Sold]]</f>
        <v>137340</v>
      </c>
      <c r="L4082" s="52">
        <f>Tabla2[[#This Row],[Units Sold]]/Cálculos!$C$11</f>
        <v>8.7943616039786018E-5</v>
      </c>
      <c r="M4082" s="6">
        <f>Tabla2[[#This Row],[Total Sales]]-Tabla2[[#This Row],[Operating Profit]]</f>
        <v>129374.28</v>
      </c>
      <c r="N4082" s="6">
        <v>7965.7200000000012</v>
      </c>
      <c r="O4082" s="46">
        <f>Tabla2[[#This Row],[Operating Profit]]/Tabla2[[#This Row],[Total Sales]]</f>
        <v>5.800000000000001E-2</v>
      </c>
      <c r="P4082" s="1" t="s">
        <v>82</v>
      </c>
    </row>
    <row r="4083" spans="1:16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3" t="str">
        <f>IFERROR(LEFT(Tabla2[[#This Row],[Product]],FIND(" ",Tabla2[[#This Row],[Product]])-3),Tabla2[[#This Row],[Product]])</f>
        <v>Women</v>
      </c>
      <c r="I4083" s="6">
        <v>65</v>
      </c>
      <c r="J4083" s="4">
        <v>2170</v>
      </c>
      <c r="K4083" s="6">
        <f>Tabla2[[#This Row],[Price per Unit]]*Tabla2[[#This Row],[Units Sold]]</f>
        <v>141050</v>
      </c>
      <c r="L4083" s="52">
        <f>Tabla2[[#This Row],[Units Sold]]/Cálculos!$C$11</f>
        <v>8.7540204957034707E-5</v>
      </c>
      <c r="M4083" s="6">
        <f>Tabla2[[#This Row],[Total Sales]]-Tabla2[[#This Row],[Operating Profit]]</f>
        <v>137664.79999999999</v>
      </c>
      <c r="N4083" s="6">
        <v>3385.2000000000003</v>
      </c>
      <c r="O4083" s="46">
        <f>Tabla2[[#This Row],[Operating Profit]]/Tabla2[[#This Row],[Total Sales]]</f>
        <v>2.4E-2</v>
      </c>
      <c r="P4083" s="1" t="s">
        <v>82</v>
      </c>
    </row>
    <row r="4084" spans="1:16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3" t="str">
        <f>IFERROR(LEFT(Tabla2[[#This Row],[Product]],FIND(" ",Tabla2[[#This Row],[Product]])-3),Tabla2[[#This Row],[Product]])</f>
        <v>Men</v>
      </c>
      <c r="I4084" s="6">
        <v>51</v>
      </c>
      <c r="J4084" s="4">
        <v>2360</v>
      </c>
      <c r="K4084" s="6">
        <f>Tabla2[[#This Row],[Price per Unit]]*Tabla2[[#This Row],[Units Sold]]</f>
        <v>120360</v>
      </c>
      <c r="L4084" s="52">
        <f>Tabla2[[#This Row],[Units Sold]]/Cálculos!$C$11</f>
        <v>9.520501552930963E-5</v>
      </c>
      <c r="M4084" s="6">
        <f>Tabla2[[#This Row],[Total Sales]]-Tabla2[[#This Row],[Operating Profit]]</f>
        <v>114943.8</v>
      </c>
      <c r="N4084" s="6">
        <v>5416.2000000000007</v>
      </c>
      <c r="O4084" s="46">
        <f>Tabla2[[#This Row],[Operating Profit]]/Tabla2[[#This Row],[Total Sales]]</f>
        <v>4.5000000000000005E-2</v>
      </c>
      <c r="P4084" s="1" t="s">
        <v>82</v>
      </c>
    </row>
    <row r="4085" spans="1:16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3" t="str">
        <f>IFERROR(LEFT(Tabla2[[#This Row],[Product]],FIND(" ",Tabla2[[#This Row],[Product]])-3),Tabla2[[#This Row],[Product]])</f>
        <v>Men</v>
      </c>
      <c r="I4085" s="6">
        <v>59</v>
      </c>
      <c r="J4085" s="4">
        <v>2190</v>
      </c>
      <c r="K4085" s="6">
        <f>Tabla2[[#This Row],[Price per Unit]]*Tabla2[[#This Row],[Units Sold]]</f>
        <v>129210</v>
      </c>
      <c r="L4085" s="52">
        <f>Tabla2[[#This Row],[Units Sold]]/Cálculos!$C$11</f>
        <v>8.8347027122537329E-5</v>
      </c>
      <c r="M4085" s="6">
        <f>Tabla2[[#This Row],[Total Sales]]-Tabla2[[#This Row],[Operating Profit]]</f>
        <v>125462.91</v>
      </c>
      <c r="N4085" s="6">
        <v>3747.0900000000006</v>
      </c>
      <c r="O4085" s="46">
        <f>Tabla2[[#This Row],[Operating Profit]]/Tabla2[[#This Row],[Total Sales]]</f>
        <v>2.9000000000000005E-2</v>
      </c>
      <c r="P4085" s="1" t="s">
        <v>82</v>
      </c>
    </row>
    <row r="4086" spans="1:16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3" t="str">
        <f>IFERROR(LEFT(Tabla2[[#This Row],[Product]],FIND(" ",Tabla2[[#This Row],[Product]])-3),Tabla2[[#This Row],[Product]])</f>
        <v>Women</v>
      </c>
      <c r="I4086" s="6">
        <v>50</v>
      </c>
      <c r="J4086" s="4">
        <v>1820</v>
      </c>
      <c r="K4086" s="6">
        <f>Tabla2[[#This Row],[Price per Unit]]*Tabla2[[#This Row],[Units Sold]]</f>
        <v>91000</v>
      </c>
      <c r="L4086" s="52">
        <f>Tabla2[[#This Row],[Units Sold]]/Cálculos!$C$11</f>
        <v>7.3420817060738781E-5</v>
      </c>
      <c r="M4086" s="6">
        <f>Tabla2[[#This Row],[Total Sales]]-Tabla2[[#This Row],[Operating Profit]]</f>
        <v>87178</v>
      </c>
      <c r="N4086" s="6">
        <v>3822.0000000000005</v>
      </c>
      <c r="O4086" s="46">
        <f>Tabla2[[#This Row],[Operating Profit]]/Tabla2[[#This Row],[Total Sales]]</f>
        <v>4.2000000000000003E-2</v>
      </c>
      <c r="P4086" s="1" t="s">
        <v>82</v>
      </c>
    </row>
    <row r="4087" spans="1:16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3" t="str">
        <f>IFERROR(LEFT(Tabla2[[#This Row],[Product]],FIND(" ",Tabla2[[#This Row],[Product]])-3),Tabla2[[#This Row],[Product]])</f>
        <v>Women</v>
      </c>
      <c r="I4087" s="6">
        <v>51</v>
      </c>
      <c r="J4087" s="4">
        <v>2030</v>
      </c>
      <c r="K4087" s="6">
        <f>Tabla2[[#This Row],[Price per Unit]]*Tabla2[[#This Row],[Units Sold]]</f>
        <v>103530</v>
      </c>
      <c r="L4087" s="52">
        <f>Tabla2[[#This Row],[Units Sold]]/Cálculos!$C$11</f>
        <v>8.189244979851634E-5</v>
      </c>
      <c r="M4087" s="6">
        <f>Tabla2[[#This Row],[Total Sales]]-Tabla2[[#This Row],[Operating Profit]]</f>
        <v>99802.92</v>
      </c>
      <c r="N4087" s="6">
        <v>3727.08</v>
      </c>
      <c r="O4087" s="46">
        <f>Tabla2[[#This Row],[Operating Profit]]/Tabla2[[#This Row],[Total Sales]]</f>
        <v>3.5999999999999997E-2</v>
      </c>
      <c r="P4087" s="1" t="s">
        <v>82</v>
      </c>
    </row>
    <row r="4088" spans="1:16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3" t="str">
        <f>IFERROR(LEFT(Tabla2[[#This Row],[Product]],FIND(" ",Tabla2[[#This Row],[Product]])-3),Tabla2[[#This Row],[Product]])</f>
        <v>Men</v>
      </c>
      <c r="I4088" s="6">
        <v>59</v>
      </c>
      <c r="J4088" s="4">
        <v>1820</v>
      </c>
      <c r="K4088" s="6">
        <f>Tabla2[[#This Row],[Price per Unit]]*Tabla2[[#This Row],[Units Sold]]</f>
        <v>107380</v>
      </c>
      <c r="L4088" s="52">
        <f>Tabla2[[#This Row],[Units Sold]]/Cálculos!$C$11</f>
        <v>7.3420817060738781E-5</v>
      </c>
      <c r="M4088" s="6">
        <f>Tabla2[[#This Row],[Total Sales]]-Tabla2[[#This Row],[Operating Profit]]</f>
        <v>101151.95999999999</v>
      </c>
      <c r="N4088" s="6">
        <v>6228.0400000000009</v>
      </c>
      <c r="O4088" s="46">
        <f>Tabla2[[#This Row],[Operating Profit]]/Tabla2[[#This Row],[Total Sales]]</f>
        <v>5.800000000000001E-2</v>
      </c>
      <c r="P4088" s="1" t="s">
        <v>82</v>
      </c>
    </row>
    <row r="4089" spans="1:16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3" t="str">
        <f>IFERROR(LEFT(Tabla2[[#This Row],[Product]],FIND(" ",Tabla2[[#This Row],[Product]])-3),Tabla2[[#This Row],[Product]])</f>
        <v>Women</v>
      </c>
      <c r="I4089" s="6">
        <v>63</v>
      </c>
      <c r="J4089" s="4">
        <v>1960</v>
      </c>
      <c r="K4089" s="6">
        <f>Tabla2[[#This Row],[Price per Unit]]*Tabla2[[#This Row],[Units Sold]]</f>
        <v>123480</v>
      </c>
      <c r="L4089" s="52">
        <f>Tabla2[[#This Row],[Units Sold]]/Cálculos!$C$11</f>
        <v>7.9068572219257149E-5</v>
      </c>
      <c r="M4089" s="6">
        <f>Tabla2[[#This Row],[Total Sales]]-Tabla2[[#This Row],[Operating Profit]]</f>
        <v>120639.96</v>
      </c>
      <c r="N4089" s="6">
        <v>2840.04</v>
      </c>
      <c r="O4089" s="46">
        <f>Tabla2[[#This Row],[Operating Profit]]/Tabla2[[#This Row],[Total Sales]]</f>
        <v>2.3E-2</v>
      </c>
      <c r="P4089" s="1" t="s">
        <v>82</v>
      </c>
    </row>
    <row r="4090" spans="1:16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3" t="str">
        <f>IFERROR(LEFT(Tabla2[[#This Row],[Product]],FIND(" ",Tabla2[[#This Row],[Product]])-3),Tabla2[[#This Row],[Product]])</f>
        <v>Men</v>
      </c>
      <c r="I4090" s="6">
        <v>52</v>
      </c>
      <c r="J4090" s="4">
        <v>2630</v>
      </c>
      <c r="K4090" s="6">
        <f>Tabla2[[#This Row],[Price per Unit]]*Tabla2[[#This Row],[Units Sold]]</f>
        <v>136760</v>
      </c>
      <c r="L4090" s="52">
        <f>Tabla2[[#This Row],[Units Sold]]/Cálculos!$C$11</f>
        <v>1.0609711476359505E-4</v>
      </c>
      <c r="M4090" s="6">
        <f>Tabla2[[#This Row],[Total Sales]]-Tabla2[[#This Row],[Operating Profit]]</f>
        <v>130742.56</v>
      </c>
      <c r="N4090" s="6">
        <v>6017.4400000000005</v>
      </c>
      <c r="O4090" s="46">
        <f>Tabla2[[#This Row],[Operating Profit]]/Tabla2[[#This Row],[Total Sales]]</f>
        <v>4.4000000000000004E-2</v>
      </c>
      <c r="P4090" s="1" t="s">
        <v>82</v>
      </c>
    </row>
    <row r="4091" spans="1:16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3" t="str">
        <f>IFERROR(LEFT(Tabla2[[#This Row],[Product]],FIND(" ",Tabla2[[#This Row],[Product]])-3),Tabla2[[#This Row],[Product]])</f>
        <v>Men</v>
      </c>
      <c r="I4091" s="6">
        <v>58</v>
      </c>
      <c r="J4091" s="4">
        <v>2360</v>
      </c>
      <c r="K4091" s="6">
        <f>Tabla2[[#This Row],[Price per Unit]]*Tabla2[[#This Row],[Units Sold]]</f>
        <v>136880</v>
      </c>
      <c r="L4091" s="52">
        <f>Tabla2[[#This Row],[Units Sold]]/Cálculos!$C$11</f>
        <v>9.520501552930963E-5</v>
      </c>
      <c r="M4091" s="6">
        <f>Tabla2[[#This Row],[Total Sales]]-Tabla2[[#This Row],[Operating Profit]]</f>
        <v>133458</v>
      </c>
      <c r="N4091" s="6">
        <v>3422</v>
      </c>
      <c r="O4091" s="46">
        <f>Tabla2[[#This Row],[Operating Profit]]/Tabla2[[#This Row],[Total Sales]]</f>
        <v>2.5000000000000001E-2</v>
      </c>
      <c r="P4091" s="1" t="s">
        <v>82</v>
      </c>
    </row>
    <row r="4092" spans="1:16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3" t="str">
        <f>IFERROR(LEFT(Tabla2[[#This Row],[Product]],FIND(" ",Tabla2[[#This Row],[Product]])-3),Tabla2[[#This Row],[Product]])</f>
        <v>Women</v>
      </c>
      <c r="I4092" s="6">
        <v>50</v>
      </c>
      <c r="J4092" s="4">
        <v>2100</v>
      </c>
      <c r="K4092" s="6">
        <f>Tabla2[[#This Row],[Price per Unit]]*Tabla2[[#This Row],[Units Sold]]</f>
        <v>105000</v>
      </c>
      <c r="L4092" s="52">
        <f>Tabla2[[#This Row],[Units Sold]]/Cálculos!$C$11</f>
        <v>8.4716327377775517E-5</v>
      </c>
      <c r="M4092" s="6">
        <f>Tabla2[[#This Row],[Total Sales]]-Tabla2[[#This Row],[Operating Profit]]</f>
        <v>100800</v>
      </c>
      <c r="N4092" s="6">
        <v>4200</v>
      </c>
      <c r="O4092" s="46">
        <f>Tabla2[[#This Row],[Operating Profit]]/Tabla2[[#This Row],[Total Sales]]</f>
        <v>0.04</v>
      </c>
      <c r="P4092" s="1" t="s">
        <v>82</v>
      </c>
    </row>
    <row r="4093" spans="1:16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3" t="str">
        <f>IFERROR(LEFT(Tabla2[[#This Row],[Product]],FIND(" ",Tabla2[[#This Row],[Product]])-3),Tabla2[[#This Row],[Product]])</f>
        <v>Women</v>
      </c>
      <c r="I4093" s="6">
        <v>53</v>
      </c>
      <c r="J4093" s="4">
        <v>2100</v>
      </c>
      <c r="K4093" s="6">
        <f>Tabla2[[#This Row],[Price per Unit]]*Tabla2[[#This Row],[Units Sold]]</f>
        <v>111300</v>
      </c>
      <c r="L4093" s="52">
        <f>Tabla2[[#This Row],[Units Sold]]/Cálculos!$C$11</f>
        <v>8.4716327377775517E-5</v>
      </c>
      <c r="M4093" s="6">
        <f>Tabla2[[#This Row],[Total Sales]]-Tabla2[[#This Row],[Operating Profit]]</f>
        <v>106848</v>
      </c>
      <c r="N4093" s="6">
        <v>4452</v>
      </c>
      <c r="O4093" s="46">
        <f>Tabla2[[#This Row],[Operating Profit]]/Tabla2[[#This Row],[Total Sales]]</f>
        <v>0.04</v>
      </c>
      <c r="P4093" s="1" t="s">
        <v>82</v>
      </c>
    </row>
    <row r="4094" spans="1:16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3" t="str">
        <f>IFERROR(LEFT(Tabla2[[#This Row],[Product]],FIND(" ",Tabla2[[#This Row],[Product]])-3),Tabla2[[#This Row],[Product]])</f>
        <v>Men</v>
      </c>
      <c r="I4094" s="6">
        <v>63</v>
      </c>
      <c r="J4094" s="4">
        <v>1630</v>
      </c>
      <c r="K4094" s="6">
        <f>Tabla2[[#This Row],[Price per Unit]]*Tabla2[[#This Row],[Units Sold]]</f>
        <v>102690</v>
      </c>
      <c r="L4094" s="52">
        <f>Tabla2[[#This Row],[Units Sold]]/Cálculos!$C$11</f>
        <v>6.5756006488463858E-5</v>
      </c>
      <c r="M4094" s="6">
        <f>Tabla2[[#This Row],[Total Sales]]-Tabla2[[#This Row],[Operating Profit]]</f>
        <v>96836.67</v>
      </c>
      <c r="N4094" s="6">
        <v>5853.3300000000008</v>
      </c>
      <c r="O4094" s="46">
        <f>Tabla2[[#This Row],[Operating Profit]]/Tabla2[[#This Row],[Total Sales]]</f>
        <v>5.7000000000000009E-2</v>
      </c>
      <c r="P4094" s="1" t="s">
        <v>82</v>
      </c>
    </row>
    <row r="4095" spans="1:16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3" t="str">
        <f>IFERROR(LEFT(Tabla2[[#This Row],[Product]],FIND(" ",Tabla2[[#This Row],[Product]])-3),Tabla2[[#This Row],[Product]])</f>
        <v>Women</v>
      </c>
      <c r="I4095" s="6">
        <v>67</v>
      </c>
      <c r="J4095" s="4">
        <v>2020</v>
      </c>
      <c r="K4095" s="6">
        <f>Tabla2[[#This Row],[Price per Unit]]*Tabla2[[#This Row],[Units Sold]]</f>
        <v>135340</v>
      </c>
      <c r="L4095" s="52">
        <f>Tabla2[[#This Row],[Units Sold]]/Cálculos!$C$11</f>
        <v>8.1489038715765028E-5</v>
      </c>
      <c r="M4095" s="6">
        <f>Tabla2[[#This Row],[Total Sales]]-Tabla2[[#This Row],[Operating Profit]]</f>
        <v>132497.85999999999</v>
      </c>
      <c r="N4095" s="6">
        <v>2842.1400000000003</v>
      </c>
      <c r="O4095" s="46">
        <f>Tabla2[[#This Row],[Operating Profit]]/Tabla2[[#This Row],[Total Sales]]</f>
        <v>2.1000000000000001E-2</v>
      </c>
      <c r="P4095" s="1" t="s">
        <v>82</v>
      </c>
    </row>
    <row r="4096" spans="1:16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3" t="str">
        <f>IFERROR(LEFT(Tabla2[[#This Row],[Product]],FIND(" ",Tabla2[[#This Row],[Product]])-3),Tabla2[[#This Row],[Product]])</f>
        <v>Men</v>
      </c>
      <c r="I4096" s="6">
        <v>51</v>
      </c>
      <c r="J4096" s="4">
        <v>2930</v>
      </c>
      <c r="K4096" s="6">
        <f>Tabla2[[#This Row],[Price per Unit]]*Tabla2[[#This Row],[Units Sold]]</f>
        <v>149430</v>
      </c>
      <c r="L4096" s="52">
        <f>Tabla2[[#This Row],[Units Sold]]/Cálculos!$C$11</f>
        <v>1.1819944724613441E-4</v>
      </c>
      <c r="M4096" s="6">
        <f>Tabla2[[#This Row],[Total Sales]]-Tabla2[[#This Row],[Operating Profit]]</f>
        <v>143452.79999999999</v>
      </c>
      <c r="N4096" s="6">
        <v>5977.2000000000007</v>
      </c>
      <c r="O4096" s="46">
        <f>Tabla2[[#This Row],[Operating Profit]]/Tabla2[[#This Row],[Total Sales]]</f>
        <v>4.0000000000000008E-2</v>
      </c>
      <c r="P4096" s="1" t="s">
        <v>82</v>
      </c>
    </row>
    <row r="4097" spans="1:16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3" t="str">
        <f>IFERROR(LEFT(Tabla2[[#This Row],[Product]],FIND(" ",Tabla2[[#This Row],[Product]])-3),Tabla2[[#This Row],[Product]])</f>
        <v>Men</v>
      </c>
      <c r="I4097" s="6">
        <v>58</v>
      </c>
      <c r="J4097" s="4">
        <v>2730</v>
      </c>
      <c r="K4097" s="6">
        <f>Tabla2[[#This Row],[Price per Unit]]*Tabla2[[#This Row],[Units Sold]]</f>
        <v>158340</v>
      </c>
      <c r="L4097" s="52">
        <f>Tabla2[[#This Row],[Units Sold]]/Cálculos!$C$11</f>
        <v>1.1013122559110818E-4</v>
      </c>
      <c r="M4097" s="6">
        <f>Tabla2[[#This Row],[Total Sales]]-Tabla2[[#This Row],[Operating Profit]]</f>
        <v>154064.82</v>
      </c>
      <c r="N4097" s="6">
        <v>4275.18</v>
      </c>
      <c r="O4097" s="46">
        <f>Tabla2[[#This Row],[Operating Profit]]/Tabla2[[#This Row],[Total Sales]]</f>
        <v>2.7000000000000003E-2</v>
      </c>
      <c r="P4097" s="1" t="s">
        <v>82</v>
      </c>
    </row>
    <row r="4098" spans="1:16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3" t="str">
        <f>IFERROR(LEFT(Tabla2[[#This Row],[Product]],FIND(" ",Tabla2[[#This Row],[Product]])-3),Tabla2[[#This Row],[Product]])</f>
        <v>Women</v>
      </c>
      <c r="I4098" s="6">
        <v>52</v>
      </c>
      <c r="J4098" s="4">
        <v>2330</v>
      </c>
      <c r="K4098" s="6">
        <f>Tabla2[[#This Row],[Price per Unit]]*Tabla2[[#This Row],[Units Sold]]</f>
        <v>121160</v>
      </c>
      <c r="L4098" s="52">
        <f>Tabla2[[#This Row],[Units Sold]]/Cálculos!$C$11</f>
        <v>9.3994782281055697E-5</v>
      </c>
      <c r="M4098" s="6">
        <f>Tabla2[[#This Row],[Total Sales]]-Tabla2[[#This Row],[Operating Profit]]</f>
        <v>116313.60000000001</v>
      </c>
      <c r="N4098" s="6">
        <v>4846.4000000000005</v>
      </c>
      <c r="O4098" s="46">
        <f>Tabla2[[#This Row],[Operating Profit]]/Tabla2[[#This Row],[Total Sales]]</f>
        <v>4.0000000000000008E-2</v>
      </c>
      <c r="P4098" s="1" t="s">
        <v>82</v>
      </c>
    </row>
    <row r="4099" spans="1:16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3" t="str">
        <f>IFERROR(LEFT(Tabla2[[#This Row],[Product]],FIND(" ",Tabla2[[#This Row],[Product]])-3),Tabla2[[#This Row],[Product]])</f>
        <v>Women</v>
      </c>
      <c r="I4099" s="6">
        <v>51</v>
      </c>
      <c r="J4099" s="4">
        <v>1940</v>
      </c>
      <c r="K4099" s="6">
        <f>Tabla2[[#This Row],[Price per Unit]]*Tabla2[[#This Row],[Units Sold]]</f>
        <v>98940</v>
      </c>
      <c r="L4099" s="52">
        <f>Tabla2[[#This Row],[Units Sold]]/Cálculos!$C$11</f>
        <v>7.8261750053754527E-5</v>
      </c>
      <c r="M4099" s="6">
        <f>Tabla2[[#This Row],[Total Sales]]-Tabla2[[#This Row],[Operating Profit]]</f>
        <v>94982.399999999994</v>
      </c>
      <c r="N4099" s="6">
        <v>3957.5999999999995</v>
      </c>
      <c r="O4099" s="46">
        <f>Tabla2[[#This Row],[Operating Profit]]/Tabla2[[#This Row],[Total Sales]]</f>
        <v>3.9999999999999994E-2</v>
      </c>
      <c r="P4099" s="1" t="s">
        <v>82</v>
      </c>
    </row>
    <row r="4100" spans="1:16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3" t="str">
        <f>IFERROR(LEFT(Tabla2[[#This Row],[Product]],FIND(" ",Tabla2[[#This Row],[Product]])-3),Tabla2[[#This Row],[Product]])</f>
        <v>Men</v>
      </c>
      <c r="I4100" s="6">
        <v>59</v>
      </c>
      <c r="J4100" s="4">
        <v>1750</v>
      </c>
      <c r="K4100" s="6">
        <f>Tabla2[[#This Row],[Price per Unit]]*Tabla2[[#This Row],[Units Sold]]</f>
        <v>103250</v>
      </c>
      <c r="L4100" s="52">
        <f>Tabla2[[#This Row],[Units Sold]]/Cálculos!$C$11</f>
        <v>7.0596939481479604E-5</v>
      </c>
      <c r="M4100" s="6">
        <f>Tabla2[[#This Row],[Total Sales]]-Tabla2[[#This Row],[Operating Profit]]</f>
        <v>97055</v>
      </c>
      <c r="N4100" s="6">
        <v>6195.0000000000009</v>
      </c>
      <c r="O4100" s="46">
        <f>Tabla2[[#This Row],[Operating Profit]]/Tabla2[[#This Row],[Total Sales]]</f>
        <v>6.0000000000000012E-2</v>
      </c>
      <c r="P4100" s="1" t="s">
        <v>82</v>
      </c>
    </row>
    <row r="4101" spans="1:16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3" t="str">
        <f>IFERROR(LEFT(Tabla2[[#This Row],[Product]],FIND(" ",Tabla2[[#This Row],[Product]])-3),Tabla2[[#This Row],[Product]])</f>
        <v>Women</v>
      </c>
      <c r="I4101" s="6">
        <v>67</v>
      </c>
      <c r="J4101" s="4">
        <v>2080</v>
      </c>
      <c r="K4101" s="6">
        <f>Tabla2[[#This Row],[Price per Unit]]*Tabla2[[#This Row],[Units Sold]]</f>
        <v>139360</v>
      </c>
      <c r="L4101" s="52">
        <f>Tabla2[[#This Row],[Units Sold]]/Cálculos!$C$11</f>
        <v>8.3909505212272895E-5</v>
      </c>
      <c r="M4101" s="6">
        <f>Tabla2[[#This Row],[Total Sales]]-Tabla2[[#This Row],[Operating Profit]]</f>
        <v>136154.72</v>
      </c>
      <c r="N4101" s="6">
        <v>3205.28</v>
      </c>
      <c r="O4101" s="46">
        <f>Tabla2[[#This Row],[Operating Profit]]/Tabla2[[#This Row],[Total Sales]]</f>
        <v>2.3000000000000003E-2</v>
      </c>
      <c r="P4101" s="1" t="s">
        <v>82</v>
      </c>
    </row>
    <row r="4102" spans="1:16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3" t="str">
        <f>IFERROR(LEFT(Tabla2[[#This Row],[Product]],FIND(" ",Tabla2[[#This Row],[Product]])-3),Tabla2[[#This Row],[Product]])</f>
        <v>Men</v>
      </c>
      <c r="I4102" s="6">
        <v>32</v>
      </c>
      <c r="J4102" s="4">
        <v>2030</v>
      </c>
      <c r="K4102" s="6">
        <f>Tabla2[[#This Row],[Price per Unit]]*Tabla2[[#This Row],[Units Sold]]</f>
        <v>64960</v>
      </c>
      <c r="L4102" s="52">
        <f>Tabla2[[#This Row],[Units Sold]]/Cálculos!$C$11</f>
        <v>8.189244979851634E-5</v>
      </c>
      <c r="M4102" s="6">
        <f>Tabla2[[#This Row],[Total Sales]]-Tabla2[[#This Row],[Operating Profit]]</f>
        <v>61647.040000000001</v>
      </c>
      <c r="N4102" s="6">
        <v>3312.96</v>
      </c>
      <c r="O4102" s="46">
        <f>Tabla2[[#This Row],[Operating Profit]]/Tabla2[[#This Row],[Total Sales]]</f>
        <v>5.1000000000000004E-2</v>
      </c>
      <c r="P4102" s="1" t="s">
        <v>82</v>
      </c>
    </row>
    <row r="4103" spans="1:16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3" t="str">
        <f>IFERROR(LEFT(Tabla2[[#This Row],[Product]],FIND(" ",Tabla2[[#This Row],[Product]])-3),Tabla2[[#This Row],[Product]])</f>
        <v>Men</v>
      </c>
      <c r="I4103" s="6">
        <v>41</v>
      </c>
      <c r="J4103" s="4">
        <v>1960</v>
      </c>
      <c r="K4103" s="6">
        <f>Tabla2[[#This Row],[Price per Unit]]*Tabla2[[#This Row],[Units Sold]]</f>
        <v>80360</v>
      </c>
      <c r="L4103" s="52">
        <f>Tabla2[[#This Row],[Units Sold]]/Cálculos!$C$11</f>
        <v>7.9068572219257149E-5</v>
      </c>
      <c r="M4103" s="6">
        <f>Tabla2[[#This Row],[Total Sales]]-Tabla2[[#This Row],[Operating Profit]]</f>
        <v>77467.039999999994</v>
      </c>
      <c r="N4103" s="6">
        <v>2892.96</v>
      </c>
      <c r="O4103" s="46">
        <f>Tabla2[[#This Row],[Operating Profit]]/Tabla2[[#This Row],[Total Sales]]</f>
        <v>3.5999999999999997E-2</v>
      </c>
      <c r="P4103" s="1" t="s">
        <v>82</v>
      </c>
    </row>
    <row r="4104" spans="1:16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3" t="str">
        <f>IFERROR(LEFT(Tabla2[[#This Row],[Product]],FIND(" ",Tabla2[[#This Row],[Product]])-3),Tabla2[[#This Row],[Product]])</f>
        <v>Women</v>
      </c>
      <c r="I4104" s="6">
        <v>41</v>
      </c>
      <c r="J4104" s="4">
        <v>1890</v>
      </c>
      <c r="K4104" s="6">
        <f>Tabla2[[#This Row],[Price per Unit]]*Tabla2[[#This Row],[Units Sold]]</f>
        <v>77490</v>
      </c>
      <c r="L4104" s="52">
        <f>Tabla2[[#This Row],[Units Sold]]/Cálculos!$C$11</f>
        <v>7.6244694639997972E-5</v>
      </c>
      <c r="M4104" s="6">
        <f>Tabla2[[#This Row],[Total Sales]]-Tabla2[[#This Row],[Operating Profit]]</f>
        <v>73460.52</v>
      </c>
      <c r="N4104" s="6">
        <v>4029.48</v>
      </c>
      <c r="O4104" s="46">
        <f>Tabla2[[#This Row],[Operating Profit]]/Tabla2[[#This Row],[Total Sales]]</f>
        <v>5.1999999999999998E-2</v>
      </c>
      <c r="P4104" s="1" t="s">
        <v>82</v>
      </c>
    </row>
    <row r="4105" spans="1:16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3" t="str">
        <f>IFERROR(LEFT(Tabla2[[#This Row],[Product]],FIND(" ",Tabla2[[#This Row],[Product]])-3),Tabla2[[#This Row],[Product]])</f>
        <v>Women</v>
      </c>
      <c r="I4105" s="6">
        <v>41</v>
      </c>
      <c r="J4105" s="4">
        <v>1600</v>
      </c>
      <c r="K4105" s="6">
        <f>Tabla2[[#This Row],[Price per Unit]]*Tabla2[[#This Row],[Units Sold]]</f>
        <v>65600</v>
      </c>
      <c r="L4105" s="52">
        <f>Tabla2[[#This Row],[Units Sold]]/Cálculos!$C$11</f>
        <v>6.4545773240209925E-5</v>
      </c>
      <c r="M4105" s="6">
        <f>Tabla2[[#This Row],[Total Sales]]-Tabla2[[#This Row],[Operating Profit]]</f>
        <v>62385.599999999999</v>
      </c>
      <c r="N4105" s="6">
        <v>3214.4</v>
      </c>
      <c r="O4105" s="46">
        <f>Tabla2[[#This Row],[Operating Profit]]/Tabla2[[#This Row],[Total Sales]]</f>
        <v>4.9000000000000002E-2</v>
      </c>
      <c r="P4105" s="1" t="s">
        <v>82</v>
      </c>
    </row>
    <row r="4106" spans="1:16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3" t="str">
        <f>IFERROR(LEFT(Tabla2[[#This Row],[Product]],FIND(" ",Tabla2[[#This Row],[Product]])-3),Tabla2[[#This Row],[Product]])</f>
        <v>Men</v>
      </c>
      <c r="I4106" s="6">
        <v>49</v>
      </c>
      <c r="J4106" s="4">
        <v>1450</v>
      </c>
      <c r="K4106" s="6">
        <f>Tabla2[[#This Row],[Price per Unit]]*Tabla2[[#This Row],[Units Sold]]</f>
        <v>71050</v>
      </c>
      <c r="L4106" s="52">
        <f>Tabla2[[#This Row],[Units Sold]]/Cálculos!$C$11</f>
        <v>5.849460699894024E-5</v>
      </c>
      <c r="M4106" s="6">
        <f>Tabla2[[#This Row],[Total Sales]]-Tabla2[[#This Row],[Operating Profit]]</f>
        <v>66360.7</v>
      </c>
      <c r="N4106" s="6">
        <v>4689.3</v>
      </c>
      <c r="O4106" s="46">
        <f>Tabla2[[#This Row],[Operating Profit]]/Tabla2[[#This Row],[Total Sales]]</f>
        <v>6.6000000000000003E-2</v>
      </c>
      <c r="P4106" s="1" t="s">
        <v>82</v>
      </c>
    </row>
    <row r="4107" spans="1:16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3" t="str">
        <f>IFERROR(LEFT(Tabla2[[#This Row],[Product]],FIND(" ",Tabla2[[#This Row],[Product]])-3),Tabla2[[#This Row],[Product]])</f>
        <v>Women</v>
      </c>
      <c r="I4107" s="6">
        <v>41</v>
      </c>
      <c r="J4107" s="4">
        <v>1820</v>
      </c>
      <c r="K4107" s="6">
        <f>Tabla2[[#This Row],[Price per Unit]]*Tabla2[[#This Row],[Units Sold]]</f>
        <v>74620</v>
      </c>
      <c r="L4107" s="52">
        <f>Tabla2[[#This Row],[Units Sold]]/Cálculos!$C$11</f>
        <v>7.3420817060738781E-5</v>
      </c>
      <c r="M4107" s="6">
        <f>Tabla2[[#This Row],[Total Sales]]-Tabla2[[#This Row],[Operating Profit]]</f>
        <v>72306.78</v>
      </c>
      <c r="N4107" s="6">
        <v>2313.2199999999998</v>
      </c>
      <c r="O4107" s="46">
        <f>Tabla2[[#This Row],[Operating Profit]]/Tabla2[[#This Row],[Total Sales]]</f>
        <v>3.0999999999999996E-2</v>
      </c>
      <c r="P4107" s="1" t="s">
        <v>82</v>
      </c>
    </row>
    <row r="4108" spans="1:16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3" t="str">
        <f>IFERROR(LEFT(Tabla2[[#This Row],[Product]],FIND(" ",Tabla2[[#This Row],[Product]])-3),Tabla2[[#This Row],[Product]])</f>
        <v>Men</v>
      </c>
      <c r="I4108" s="6">
        <v>34</v>
      </c>
      <c r="J4108" s="4">
        <v>2250</v>
      </c>
      <c r="K4108" s="6">
        <f>Tabla2[[#This Row],[Price per Unit]]*Tabla2[[#This Row],[Units Sold]]</f>
        <v>76500</v>
      </c>
      <c r="L4108" s="52">
        <f>Tabla2[[#This Row],[Units Sold]]/Cálculos!$C$11</f>
        <v>9.0767493619045195E-5</v>
      </c>
      <c r="M4108" s="6">
        <f>Tabla2[[#This Row],[Total Sales]]-Tabla2[[#This Row],[Operating Profit]]</f>
        <v>72445.5</v>
      </c>
      <c r="N4108" s="6">
        <v>4054.5</v>
      </c>
      <c r="O4108" s="46">
        <f>Tabla2[[#This Row],[Operating Profit]]/Tabla2[[#This Row],[Total Sales]]</f>
        <v>5.2999999999999999E-2</v>
      </c>
      <c r="P4108" s="1" t="s">
        <v>82</v>
      </c>
    </row>
    <row r="4109" spans="1:16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3" t="str">
        <f>IFERROR(LEFT(Tabla2[[#This Row],[Product]],FIND(" ",Tabla2[[#This Row],[Product]])-3),Tabla2[[#This Row],[Product]])</f>
        <v>Men</v>
      </c>
      <c r="I4109" s="6">
        <v>43</v>
      </c>
      <c r="J4109" s="4">
        <v>1950</v>
      </c>
      <c r="K4109" s="6">
        <f>Tabla2[[#This Row],[Price per Unit]]*Tabla2[[#This Row],[Units Sold]]</f>
        <v>83850</v>
      </c>
      <c r="L4109" s="52">
        <f>Tabla2[[#This Row],[Units Sold]]/Cálculos!$C$11</f>
        <v>7.8665161136505838E-5</v>
      </c>
      <c r="M4109" s="6">
        <f>Tabla2[[#This Row],[Total Sales]]-Tabla2[[#This Row],[Operating Profit]]</f>
        <v>80496</v>
      </c>
      <c r="N4109" s="6">
        <v>3354</v>
      </c>
      <c r="O4109" s="46">
        <f>Tabla2[[#This Row],[Operating Profit]]/Tabla2[[#This Row],[Total Sales]]</f>
        <v>0.04</v>
      </c>
      <c r="P4109" s="1" t="s">
        <v>82</v>
      </c>
    </row>
    <row r="4110" spans="1:16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3" t="str">
        <f>IFERROR(LEFT(Tabla2[[#This Row],[Product]],FIND(" ",Tabla2[[#This Row],[Product]])-3),Tabla2[[#This Row],[Product]])</f>
        <v>Women</v>
      </c>
      <c r="I4110" s="6">
        <v>44</v>
      </c>
      <c r="J4110" s="4">
        <v>1690</v>
      </c>
      <c r="K4110" s="6">
        <f>Tabla2[[#This Row],[Price per Unit]]*Tabla2[[#This Row],[Units Sold]]</f>
        <v>74360</v>
      </c>
      <c r="L4110" s="52">
        <f>Tabla2[[#This Row],[Units Sold]]/Cálculos!$C$11</f>
        <v>6.8176472984971724E-5</v>
      </c>
      <c r="M4110" s="6">
        <f>Tabla2[[#This Row],[Total Sales]]-Tabla2[[#This Row],[Operating Profit]]</f>
        <v>70642</v>
      </c>
      <c r="N4110" s="6">
        <v>3718</v>
      </c>
      <c r="O4110" s="46">
        <f>Tabla2[[#This Row],[Operating Profit]]/Tabla2[[#This Row],[Total Sales]]</f>
        <v>0.05</v>
      </c>
      <c r="P4110" s="1" t="s">
        <v>82</v>
      </c>
    </row>
    <row r="4111" spans="1:16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3" t="str">
        <f>IFERROR(LEFT(Tabla2[[#This Row],[Product]],FIND(" ",Tabla2[[#This Row],[Product]])-3),Tabla2[[#This Row],[Product]])</f>
        <v>Women</v>
      </c>
      <c r="I4111" s="6">
        <v>41</v>
      </c>
      <c r="J4111" s="4">
        <v>1520</v>
      </c>
      <c r="K4111" s="6">
        <f>Tabla2[[#This Row],[Price per Unit]]*Tabla2[[#This Row],[Units Sold]]</f>
        <v>62320</v>
      </c>
      <c r="L4111" s="52">
        <f>Tabla2[[#This Row],[Units Sold]]/Cálculos!$C$11</f>
        <v>6.1318484578199423E-5</v>
      </c>
      <c r="M4111" s="6">
        <f>Tabla2[[#This Row],[Total Sales]]-Tabla2[[#This Row],[Operating Profit]]</f>
        <v>59266.32</v>
      </c>
      <c r="N4111" s="6">
        <v>3053.68</v>
      </c>
      <c r="O4111" s="46">
        <f>Tabla2[[#This Row],[Operating Profit]]/Tabla2[[#This Row],[Total Sales]]</f>
        <v>4.8999999999999995E-2</v>
      </c>
      <c r="P4111" s="1" t="s">
        <v>82</v>
      </c>
    </row>
    <row r="4112" spans="1:16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3" t="str">
        <f>IFERROR(LEFT(Tabla2[[#This Row],[Product]],FIND(" ",Tabla2[[#This Row],[Product]])-3),Tabla2[[#This Row],[Product]])</f>
        <v>Men</v>
      </c>
      <c r="I4112" s="6">
        <v>46</v>
      </c>
      <c r="J4112" s="4">
        <v>1130</v>
      </c>
      <c r="K4112" s="6">
        <f>Tabla2[[#This Row],[Price per Unit]]*Tabla2[[#This Row],[Units Sold]]</f>
        <v>51980</v>
      </c>
      <c r="L4112" s="52">
        <f>Tabla2[[#This Row],[Units Sold]]/Cálculos!$C$11</f>
        <v>4.5585452350898253E-5</v>
      </c>
      <c r="M4112" s="6">
        <f>Tabla2[[#This Row],[Total Sales]]-Tabla2[[#This Row],[Operating Profit]]</f>
        <v>48445.36</v>
      </c>
      <c r="N4112" s="6">
        <v>3534.6400000000003</v>
      </c>
      <c r="O4112" s="46">
        <f>Tabla2[[#This Row],[Operating Profit]]/Tabla2[[#This Row],[Total Sales]]</f>
        <v>6.8000000000000005E-2</v>
      </c>
      <c r="P4112" s="1" t="s">
        <v>82</v>
      </c>
    </row>
    <row r="4113" spans="1:16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3" t="str">
        <f>IFERROR(LEFT(Tabla2[[#This Row],[Product]],FIND(" ",Tabla2[[#This Row],[Product]])-3),Tabla2[[#This Row],[Product]])</f>
        <v>Women</v>
      </c>
      <c r="I4113" s="6">
        <v>41</v>
      </c>
      <c r="J4113" s="4">
        <v>1760</v>
      </c>
      <c r="K4113" s="6">
        <f>Tabla2[[#This Row],[Price per Unit]]*Tabla2[[#This Row],[Units Sold]]</f>
        <v>72160</v>
      </c>
      <c r="L4113" s="52">
        <f>Tabla2[[#This Row],[Units Sold]]/Cálculos!$C$11</f>
        <v>7.1000350564230915E-5</v>
      </c>
      <c r="M4113" s="6">
        <f>Tabla2[[#This Row],[Total Sales]]-Tabla2[[#This Row],[Operating Profit]]</f>
        <v>69995.199999999997</v>
      </c>
      <c r="N4113" s="6">
        <v>2164.8000000000002</v>
      </c>
      <c r="O4113" s="46">
        <f>Tabla2[[#This Row],[Operating Profit]]/Tabla2[[#This Row],[Total Sales]]</f>
        <v>3.0000000000000002E-2</v>
      </c>
      <c r="P4113" s="1" t="s">
        <v>82</v>
      </c>
    </row>
    <row r="4114" spans="1:16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3" t="str">
        <f>IFERROR(LEFT(Tabla2[[#This Row],[Product]],FIND(" ",Tabla2[[#This Row],[Product]])-3),Tabla2[[#This Row],[Product]])</f>
        <v>Men</v>
      </c>
      <c r="I4114" s="6">
        <v>32</v>
      </c>
      <c r="J4114" s="4">
        <v>2160</v>
      </c>
      <c r="K4114" s="6">
        <f>Tabla2[[#This Row],[Price per Unit]]*Tabla2[[#This Row],[Units Sold]]</f>
        <v>69120</v>
      </c>
      <c r="L4114" s="52">
        <f>Tabla2[[#This Row],[Units Sold]]/Cálculos!$C$11</f>
        <v>8.7136793874283396E-5</v>
      </c>
      <c r="M4114" s="6">
        <f>Tabla2[[#This Row],[Total Sales]]-Tabla2[[#This Row],[Operating Profit]]</f>
        <v>65664</v>
      </c>
      <c r="N4114" s="6">
        <v>3456</v>
      </c>
      <c r="O4114" s="46">
        <f>Tabla2[[#This Row],[Operating Profit]]/Tabla2[[#This Row],[Total Sales]]</f>
        <v>0.05</v>
      </c>
      <c r="P4114" s="1" t="s">
        <v>82</v>
      </c>
    </row>
    <row r="4115" spans="1:16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3" t="str">
        <f>IFERROR(LEFT(Tabla2[[#This Row],[Product]],FIND(" ",Tabla2[[#This Row],[Product]])-3),Tabla2[[#This Row],[Product]])</f>
        <v>Men</v>
      </c>
      <c r="I4115" s="6">
        <v>41</v>
      </c>
      <c r="J4115" s="4">
        <v>1950</v>
      </c>
      <c r="K4115" s="6">
        <f>Tabla2[[#This Row],[Price per Unit]]*Tabla2[[#This Row],[Units Sold]]</f>
        <v>79950</v>
      </c>
      <c r="L4115" s="52">
        <f>Tabla2[[#This Row],[Units Sold]]/Cálculos!$C$11</f>
        <v>7.8665161136505838E-5</v>
      </c>
      <c r="M4115" s="6">
        <f>Tabla2[[#This Row],[Total Sales]]-Tabla2[[#This Row],[Operating Profit]]</f>
        <v>77151.75</v>
      </c>
      <c r="N4115" s="6">
        <v>2798.25</v>
      </c>
      <c r="O4115" s="46">
        <f>Tabla2[[#This Row],[Operating Profit]]/Tabla2[[#This Row],[Total Sales]]</f>
        <v>3.5000000000000003E-2</v>
      </c>
      <c r="P4115" s="1" t="s">
        <v>82</v>
      </c>
    </row>
    <row r="4116" spans="1:16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3" t="str">
        <f>IFERROR(LEFT(Tabla2[[#This Row],[Product]],FIND(" ",Tabla2[[#This Row],[Product]])-3),Tabla2[[#This Row],[Product]])</f>
        <v>Women</v>
      </c>
      <c r="I4116" s="6">
        <v>42</v>
      </c>
      <c r="J4116" s="4">
        <v>1690</v>
      </c>
      <c r="K4116" s="6">
        <f>Tabla2[[#This Row],[Price per Unit]]*Tabla2[[#This Row],[Units Sold]]</f>
        <v>70980</v>
      </c>
      <c r="L4116" s="52">
        <f>Tabla2[[#This Row],[Units Sold]]/Cálculos!$C$11</f>
        <v>6.8176472984971724E-5</v>
      </c>
      <c r="M4116" s="6">
        <f>Tabla2[[#This Row],[Total Sales]]-Tabla2[[#This Row],[Operating Profit]]</f>
        <v>67076.100000000006</v>
      </c>
      <c r="N4116" s="6">
        <v>3903.9</v>
      </c>
      <c r="O4116" s="46">
        <f>Tabla2[[#This Row],[Operating Profit]]/Tabla2[[#This Row],[Total Sales]]</f>
        <v>5.5E-2</v>
      </c>
      <c r="P4116" s="1" t="s">
        <v>82</v>
      </c>
    </row>
    <row r="4117" spans="1:16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3" t="str">
        <f>IFERROR(LEFT(Tabla2[[#This Row],[Product]],FIND(" ",Tabla2[[#This Row],[Product]])-3),Tabla2[[#This Row],[Product]])</f>
        <v>Women</v>
      </c>
      <c r="I4117" s="6">
        <v>41</v>
      </c>
      <c r="J4117" s="4">
        <v>1540</v>
      </c>
      <c r="K4117" s="6">
        <f>Tabla2[[#This Row],[Price per Unit]]*Tabla2[[#This Row],[Units Sold]]</f>
        <v>63140</v>
      </c>
      <c r="L4117" s="52">
        <f>Tabla2[[#This Row],[Units Sold]]/Cálculos!$C$11</f>
        <v>6.2125306743702046E-5</v>
      </c>
      <c r="M4117" s="6">
        <f>Tabla2[[#This Row],[Total Sales]]-Tabla2[[#This Row],[Operating Profit]]</f>
        <v>60298.7</v>
      </c>
      <c r="N4117" s="6">
        <v>2841.2999999999997</v>
      </c>
      <c r="O4117" s="46">
        <f>Tabla2[[#This Row],[Operating Profit]]/Tabla2[[#This Row],[Total Sales]]</f>
        <v>4.4999999999999998E-2</v>
      </c>
      <c r="P4117" s="1" t="s">
        <v>82</v>
      </c>
    </row>
    <row r="4118" spans="1:16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3" t="str">
        <f>IFERROR(LEFT(Tabla2[[#This Row],[Product]],FIND(" ",Tabla2[[#This Row],[Product]])-3),Tabla2[[#This Row],[Product]])</f>
        <v>Men</v>
      </c>
      <c r="I4118" s="6">
        <v>46</v>
      </c>
      <c r="J4118" s="4">
        <v>1060</v>
      </c>
      <c r="K4118" s="6">
        <f>Tabla2[[#This Row],[Price per Unit]]*Tabla2[[#This Row],[Units Sold]]</f>
        <v>48760</v>
      </c>
      <c r="L4118" s="52">
        <f>Tabla2[[#This Row],[Units Sold]]/Cálculos!$C$11</f>
        <v>4.2761574771639069E-5</v>
      </c>
      <c r="M4118" s="6">
        <f>Tabla2[[#This Row],[Total Sales]]-Tabla2[[#This Row],[Operating Profit]]</f>
        <v>45444.32</v>
      </c>
      <c r="N4118" s="6">
        <v>3315.6800000000003</v>
      </c>
      <c r="O4118" s="46">
        <f>Tabla2[[#This Row],[Operating Profit]]/Tabla2[[#This Row],[Total Sales]]</f>
        <v>6.8000000000000005E-2</v>
      </c>
      <c r="P4118" s="1" t="s">
        <v>82</v>
      </c>
    </row>
    <row r="4119" spans="1:16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3" t="str">
        <f>IFERROR(LEFT(Tabla2[[#This Row],[Product]],FIND(" ",Tabla2[[#This Row],[Product]])-3),Tabla2[[#This Row],[Product]])</f>
        <v>Women</v>
      </c>
      <c r="I4119" s="6">
        <v>41</v>
      </c>
      <c r="J4119" s="4">
        <v>1880</v>
      </c>
      <c r="K4119" s="6">
        <f>Tabla2[[#This Row],[Price per Unit]]*Tabla2[[#This Row],[Units Sold]]</f>
        <v>77080</v>
      </c>
      <c r="L4119" s="52">
        <f>Tabla2[[#This Row],[Units Sold]]/Cálculos!$C$11</f>
        <v>7.5841283557246661E-5</v>
      </c>
      <c r="M4119" s="6">
        <f>Tabla2[[#This Row],[Total Sales]]-Tabla2[[#This Row],[Operating Profit]]</f>
        <v>74382.2</v>
      </c>
      <c r="N4119" s="6">
        <v>2697.7999999999997</v>
      </c>
      <c r="O4119" s="46">
        <f>Tabla2[[#This Row],[Operating Profit]]/Tabla2[[#This Row],[Total Sales]]</f>
        <v>3.4999999999999996E-2</v>
      </c>
      <c r="P4119" s="1" t="s">
        <v>82</v>
      </c>
    </row>
    <row r="4120" spans="1:16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3" t="str">
        <f>IFERROR(LEFT(Tabla2[[#This Row],[Product]],FIND(" ",Tabla2[[#This Row],[Product]])-3),Tabla2[[#This Row],[Product]])</f>
        <v>Men</v>
      </c>
      <c r="I4120" s="6">
        <v>43</v>
      </c>
      <c r="J4120" s="4">
        <v>2400</v>
      </c>
      <c r="K4120" s="6">
        <f>Tabla2[[#This Row],[Price per Unit]]*Tabla2[[#This Row],[Units Sold]]</f>
        <v>103200</v>
      </c>
      <c r="L4120" s="52">
        <f>Tabla2[[#This Row],[Units Sold]]/Cálculos!$C$11</f>
        <v>9.6818659860314874E-5</v>
      </c>
      <c r="M4120" s="6">
        <f>Tabla2[[#This Row],[Total Sales]]-Tabla2[[#This Row],[Operating Profit]]</f>
        <v>98040</v>
      </c>
      <c r="N4120" s="6">
        <v>5160</v>
      </c>
      <c r="O4120" s="46">
        <f>Tabla2[[#This Row],[Operating Profit]]/Tabla2[[#This Row],[Total Sales]]</f>
        <v>0.05</v>
      </c>
      <c r="P4120" s="1" t="s">
        <v>82</v>
      </c>
    </row>
    <row r="4121" spans="1:16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3" t="str">
        <f>IFERROR(LEFT(Tabla2[[#This Row],[Product]],FIND(" ",Tabla2[[#This Row],[Product]])-3),Tabla2[[#This Row],[Product]])</f>
        <v>Men</v>
      </c>
      <c r="I4121" s="6">
        <v>49</v>
      </c>
      <c r="J4121" s="4">
        <v>1560</v>
      </c>
      <c r="K4121" s="6">
        <f>Tabla2[[#This Row],[Price per Unit]]*Tabla2[[#This Row],[Units Sold]]</f>
        <v>76440</v>
      </c>
      <c r="L4121" s="52">
        <f>Tabla2[[#This Row],[Units Sold]]/Cálculos!$C$11</f>
        <v>6.2932128909204668E-5</v>
      </c>
      <c r="M4121" s="6">
        <f>Tabla2[[#This Row],[Total Sales]]-Tabla2[[#This Row],[Operating Profit]]</f>
        <v>73688.160000000003</v>
      </c>
      <c r="N4121" s="6">
        <v>2751.8399999999997</v>
      </c>
      <c r="O4121" s="46">
        <f>Tabla2[[#This Row],[Operating Profit]]/Tabla2[[#This Row],[Total Sales]]</f>
        <v>3.5999999999999997E-2</v>
      </c>
      <c r="P4121" s="1" t="s">
        <v>82</v>
      </c>
    </row>
    <row r="4122" spans="1:16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3" t="str">
        <f>IFERROR(LEFT(Tabla2[[#This Row],[Product]],FIND(" ",Tabla2[[#This Row],[Product]])-3),Tabla2[[#This Row],[Product]])</f>
        <v>Women</v>
      </c>
      <c r="I4122" s="6">
        <v>49</v>
      </c>
      <c r="J4122" s="4">
        <v>1750</v>
      </c>
      <c r="K4122" s="6">
        <f>Tabla2[[#This Row],[Price per Unit]]*Tabla2[[#This Row],[Units Sold]]</f>
        <v>85750</v>
      </c>
      <c r="L4122" s="52">
        <f>Tabla2[[#This Row],[Units Sold]]/Cálculos!$C$11</f>
        <v>7.0596939481479604E-5</v>
      </c>
      <c r="M4122" s="6">
        <f>Tabla2[[#This Row],[Total Sales]]-Tabla2[[#This Row],[Operating Profit]]</f>
        <v>81033.75</v>
      </c>
      <c r="N4122" s="6">
        <v>4716.25</v>
      </c>
      <c r="O4122" s="46">
        <f>Tabla2[[#This Row],[Operating Profit]]/Tabla2[[#This Row],[Total Sales]]</f>
        <v>5.5E-2</v>
      </c>
      <c r="P4122" s="1" t="s">
        <v>82</v>
      </c>
    </row>
    <row r="4123" spans="1:16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3" t="str">
        <f>IFERROR(LEFT(Tabla2[[#This Row],[Product]],FIND(" ",Tabla2[[#This Row],[Product]])-3),Tabla2[[#This Row],[Product]])</f>
        <v>Women</v>
      </c>
      <c r="I4123" s="6">
        <v>43</v>
      </c>
      <c r="J4123" s="4">
        <v>1520</v>
      </c>
      <c r="K4123" s="6">
        <f>Tabla2[[#This Row],[Price per Unit]]*Tabla2[[#This Row],[Units Sold]]</f>
        <v>65360</v>
      </c>
      <c r="L4123" s="52">
        <f>Tabla2[[#This Row],[Units Sold]]/Cálculos!$C$11</f>
        <v>6.1318484578199423E-5</v>
      </c>
      <c r="M4123" s="6">
        <f>Tabla2[[#This Row],[Total Sales]]-Tabla2[[#This Row],[Operating Profit]]</f>
        <v>62157.36</v>
      </c>
      <c r="N4123" s="6">
        <v>3202.64</v>
      </c>
      <c r="O4123" s="46">
        <f>Tabla2[[#This Row],[Operating Profit]]/Tabla2[[#This Row],[Total Sales]]</f>
        <v>4.8999999999999995E-2</v>
      </c>
      <c r="P4123" s="1" t="s">
        <v>82</v>
      </c>
    </row>
    <row r="4124" spans="1:16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3" t="str">
        <f>IFERROR(LEFT(Tabla2[[#This Row],[Product]],FIND(" ",Tabla2[[#This Row],[Product]])-3),Tabla2[[#This Row],[Product]])</f>
        <v>Men</v>
      </c>
      <c r="I4124" s="6">
        <v>49</v>
      </c>
      <c r="J4124" s="4">
        <v>1190</v>
      </c>
      <c r="K4124" s="6">
        <f>Tabla2[[#This Row],[Price per Unit]]*Tabla2[[#This Row],[Units Sold]]</f>
        <v>58310</v>
      </c>
      <c r="L4124" s="52">
        <f>Tabla2[[#This Row],[Units Sold]]/Cálculos!$C$11</f>
        <v>4.8005918847406126E-5</v>
      </c>
      <c r="M4124" s="6">
        <f>Tabla2[[#This Row],[Total Sales]]-Tabla2[[#This Row],[Operating Profit]]</f>
        <v>54461.54</v>
      </c>
      <c r="N4124" s="6">
        <v>3848.46</v>
      </c>
      <c r="O4124" s="46">
        <f>Tabla2[[#This Row],[Operating Profit]]/Tabla2[[#This Row],[Total Sales]]</f>
        <v>6.6000000000000003E-2</v>
      </c>
      <c r="P4124" s="1" t="s">
        <v>82</v>
      </c>
    </row>
    <row r="4125" spans="1:16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3" t="str">
        <f>IFERROR(LEFT(Tabla2[[#This Row],[Product]],FIND(" ",Tabla2[[#This Row],[Product]])-3),Tabla2[[#This Row],[Product]])</f>
        <v>Women</v>
      </c>
      <c r="I4125" s="6">
        <v>62</v>
      </c>
      <c r="J4125" s="4">
        <v>1740</v>
      </c>
      <c r="K4125" s="6">
        <f>Tabla2[[#This Row],[Price per Unit]]*Tabla2[[#This Row],[Units Sold]]</f>
        <v>107880</v>
      </c>
      <c r="L4125" s="52">
        <f>Tabla2[[#This Row],[Units Sold]]/Cálculos!$C$11</f>
        <v>7.0193528398728293E-5</v>
      </c>
      <c r="M4125" s="6">
        <f>Tabla2[[#This Row],[Total Sales]]-Tabla2[[#This Row],[Operating Profit]]</f>
        <v>104319.96</v>
      </c>
      <c r="N4125" s="6">
        <v>3560.04</v>
      </c>
      <c r="O4125" s="46">
        <f>Tabla2[[#This Row],[Operating Profit]]/Tabla2[[#This Row],[Total Sales]]</f>
        <v>3.3000000000000002E-2</v>
      </c>
      <c r="P4125" s="1" t="s">
        <v>82</v>
      </c>
    </row>
    <row r="4126" spans="1:16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3" t="str">
        <f>IFERROR(LEFT(Tabla2[[#This Row],[Product]],FIND(" ",Tabla2[[#This Row],[Product]])-3),Tabla2[[#This Row],[Product]])</f>
        <v>Men</v>
      </c>
      <c r="I4126" s="6">
        <v>41</v>
      </c>
      <c r="J4126" s="4">
        <v>2080</v>
      </c>
      <c r="K4126" s="6">
        <f>Tabla2[[#This Row],[Price per Unit]]*Tabla2[[#This Row],[Units Sold]]</f>
        <v>85280</v>
      </c>
      <c r="L4126" s="52">
        <f>Tabla2[[#This Row],[Units Sold]]/Cálculos!$C$11</f>
        <v>8.3909505212272895E-5</v>
      </c>
      <c r="M4126" s="6">
        <f>Tabla2[[#This Row],[Total Sales]]-Tabla2[[#This Row],[Operating Profit]]</f>
        <v>80845.440000000002</v>
      </c>
      <c r="N4126" s="6">
        <v>4434.5600000000004</v>
      </c>
      <c r="O4126" s="46">
        <f>Tabla2[[#This Row],[Operating Profit]]/Tabla2[[#This Row],[Total Sales]]</f>
        <v>5.2000000000000005E-2</v>
      </c>
      <c r="P4126" s="1" t="s">
        <v>82</v>
      </c>
    </row>
    <row r="4127" spans="1:16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3" t="str">
        <f>IFERROR(LEFT(Tabla2[[#This Row],[Product]],FIND(" ",Tabla2[[#This Row],[Product]])-3),Tabla2[[#This Row],[Product]])</f>
        <v>Men</v>
      </c>
      <c r="I4127" s="6">
        <v>47</v>
      </c>
      <c r="J4127" s="4">
        <v>1690</v>
      </c>
      <c r="K4127" s="6">
        <f>Tabla2[[#This Row],[Price per Unit]]*Tabla2[[#This Row],[Units Sold]]</f>
        <v>79430</v>
      </c>
      <c r="L4127" s="52">
        <f>Tabla2[[#This Row],[Units Sold]]/Cálculos!$C$11</f>
        <v>6.8176472984971724E-5</v>
      </c>
      <c r="M4127" s="6">
        <f>Tabla2[[#This Row],[Total Sales]]-Tabla2[[#This Row],[Operating Profit]]</f>
        <v>76649.95</v>
      </c>
      <c r="N4127" s="6">
        <v>2780.0499999999997</v>
      </c>
      <c r="O4127" s="46">
        <f>Tabla2[[#This Row],[Operating Profit]]/Tabla2[[#This Row],[Total Sales]]</f>
        <v>3.4999999999999996E-2</v>
      </c>
      <c r="P4127" s="1" t="s">
        <v>82</v>
      </c>
    </row>
    <row r="4128" spans="1:16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3" t="str">
        <f>IFERROR(LEFT(Tabla2[[#This Row],[Product]],FIND(" ",Tabla2[[#This Row],[Product]])-3),Tabla2[[#This Row],[Product]])</f>
        <v>Women</v>
      </c>
      <c r="I4128" s="6">
        <v>45</v>
      </c>
      <c r="J4128" s="4">
        <v>1630</v>
      </c>
      <c r="K4128" s="6">
        <f>Tabla2[[#This Row],[Price per Unit]]*Tabla2[[#This Row],[Units Sold]]</f>
        <v>73350</v>
      </c>
      <c r="L4128" s="52">
        <f>Tabla2[[#This Row],[Units Sold]]/Cálculos!$C$11</f>
        <v>6.5756006488463858E-5</v>
      </c>
      <c r="M4128" s="6">
        <f>Tabla2[[#This Row],[Total Sales]]-Tabla2[[#This Row],[Operating Profit]]</f>
        <v>69535.8</v>
      </c>
      <c r="N4128" s="6">
        <v>3814.2000000000003</v>
      </c>
      <c r="O4128" s="46">
        <f>Tabla2[[#This Row],[Operating Profit]]/Tabla2[[#This Row],[Total Sales]]</f>
        <v>5.2000000000000005E-2</v>
      </c>
      <c r="P4128" s="1" t="s">
        <v>82</v>
      </c>
    </row>
    <row r="4129" spans="1:16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3" t="str">
        <f>IFERROR(LEFT(Tabla2[[#This Row],[Product]],FIND(" ",Tabla2[[#This Row],[Product]])-3),Tabla2[[#This Row],[Product]])</f>
        <v>Women</v>
      </c>
      <c r="I4129" s="6">
        <v>41</v>
      </c>
      <c r="J4129" s="4">
        <v>1540</v>
      </c>
      <c r="K4129" s="6">
        <f>Tabla2[[#This Row],[Price per Unit]]*Tabla2[[#This Row],[Units Sold]]</f>
        <v>63140</v>
      </c>
      <c r="L4129" s="52">
        <f>Tabla2[[#This Row],[Units Sold]]/Cálculos!$C$11</f>
        <v>6.2125306743702046E-5</v>
      </c>
      <c r="M4129" s="6">
        <f>Tabla2[[#This Row],[Total Sales]]-Tabla2[[#This Row],[Operating Profit]]</f>
        <v>60109.279999999999</v>
      </c>
      <c r="N4129" s="6">
        <v>3030.72</v>
      </c>
      <c r="O4129" s="46">
        <f>Tabla2[[#This Row],[Operating Profit]]/Tabla2[[#This Row],[Total Sales]]</f>
        <v>4.7999999999999994E-2</v>
      </c>
      <c r="P4129" s="1" t="s">
        <v>82</v>
      </c>
    </row>
    <row r="4130" spans="1:16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3" t="str">
        <f>IFERROR(LEFT(Tabla2[[#This Row],[Product]],FIND(" ",Tabla2[[#This Row],[Product]])-3),Tabla2[[#This Row],[Product]])</f>
        <v>Men</v>
      </c>
      <c r="I4130" s="6">
        <v>45</v>
      </c>
      <c r="J4130" s="4">
        <v>1310</v>
      </c>
      <c r="K4130" s="6">
        <f>Tabla2[[#This Row],[Price per Unit]]*Tabla2[[#This Row],[Units Sold]]</f>
        <v>58950</v>
      </c>
      <c r="L4130" s="52">
        <f>Tabla2[[#This Row],[Units Sold]]/Cálculos!$C$11</f>
        <v>5.2846851840421872E-5</v>
      </c>
      <c r="M4130" s="6">
        <f>Tabla2[[#This Row],[Total Sales]]-Tabla2[[#This Row],[Operating Profit]]</f>
        <v>55118.25</v>
      </c>
      <c r="N4130" s="6">
        <v>3831.75</v>
      </c>
      <c r="O4130" s="46">
        <f>Tabla2[[#This Row],[Operating Profit]]/Tabla2[[#This Row],[Total Sales]]</f>
        <v>6.5000000000000002E-2</v>
      </c>
      <c r="P4130" s="1" t="s">
        <v>82</v>
      </c>
    </row>
    <row r="4131" spans="1:16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3" t="str">
        <f>IFERROR(LEFT(Tabla2[[#This Row],[Product]],FIND(" ",Tabla2[[#This Row],[Product]])-3),Tabla2[[#This Row],[Product]])</f>
        <v>Women</v>
      </c>
      <c r="I4131" s="6">
        <v>64</v>
      </c>
      <c r="J4131" s="4">
        <v>1810</v>
      </c>
      <c r="K4131" s="6">
        <f>Tabla2[[#This Row],[Price per Unit]]*Tabla2[[#This Row],[Units Sold]]</f>
        <v>115840</v>
      </c>
      <c r="L4131" s="52">
        <f>Tabla2[[#This Row],[Units Sold]]/Cálculos!$C$11</f>
        <v>7.301740597798747E-5</v>
      </c>
      <c r="M4131" s="6">
        <f>Tabla2[[#This Row],[Total Sales]]-Tabla2[[#This Row],[Operating Profit]]</f>
        <v>112248.96000000001</v>
      </c>
      <c r="N4131" s="6">
        <v>3591.04</v>
      </c>
      <c r="O4131" s="46">
        <f>Tabla2[[#This Row],[Operating Profit]]/Tabla2[[#This Row],[Total Sales]]</f>
        <v>3.1E-2</v>
      </c>
      <c r="P4131" s="1" t="s">
        <v>82</v>
      </c>
    </row>
    <row r="4132" spans="1:16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3" t="str">
        <f>IFERROR(LEFT(Tabla2[[#This Row],[Product]],FIND(" ",Tabla2[[#This Row],[Product]])-3),Tabla2[[#This Row],[Product]])</f>
        <v>Men</v>
      </c>
      <c r="I4132" s="6">
        <v>44</v>
      </c>
      <c r="J4132" s="4">
        <v>2700</v>
      </c>
      <c r="K4132" s="6">
        <f>Tabla2[[#This Row],[Price per Unit]]*Tabla2[[#This Row],[Units Sold]]</f>
        <v>118800</v>
      </c>
      <c r="L4132" s="52">
        <f>Tabla2[[#This Row],[Units Sold]]/Cálculos!$C$11</f>
        <v>1.0892099234285423E-4</v>
      </c>
      <c r="M4132" s="6">
        <f>Tabla2[[#This Row],[Total Sales]]-Tabla2[[#This Row],[Operating Profit]]</f>
        <v>112266</v>
      </c>
      <c r="N4132" s="6">
        <v>6534.0000000000009</v>
      </c>
      <c r="O4132" s="46">
        <f>Tabla2[[#This Row],[Operating Profit]]/Tabla2[[#This Row],[Total Sales]]</f>
        <v>5.5000000000000007E-2</v>
      </c>
      <c r="P4132" s="1" t="s">
        <v>82</v>
      </c>
    </row>
    <row r="4133" spans="1:16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3" t="str">
        <f>IFERROR(LEFT(Tabla2[[#This Row],[Product]],FIND(" ",Tabla2[[#This Row],[Product]])-3),Tabla2[[#This Row],[Product]])</f>
        <v>Men</v>
      </c>
      <c r="I4133" s="6">
        <v>47</v>
      </c>
      <c r="J4133" s="4">
        <v>2250</v>
      </c>
      <c r="K4133" s="6">
        <f>Tabla2[[#This Row],[Price per Unit]]*Tabla2[[#This Row],[Units Sold]]</f>
        <v>105750</v>
      </c>
      <c r="L4133" s="52">
        <f>Tabla2[[#This Row],[Units Sold]]/Cálculos!$C$11</f>
        <v>9.0767493619045195E-5</v>
      </c>
      <c r="M4133" s="6">
        <f>Tabla2[[#This Row],[Total Sales]]-Tabla2[[#This Row],[Operating Profit]]</f>
        <v>102048.75</v>
      </c>
      <c r="N4133" s="6">
        <v>3701.2499999999995</v>
      </c>
      <c r="O4133" s="46">
        <f>Tabla2[[#This Row],[Operating Profit]]/Tabla2[[#This Row],[Total Sales]]</f>
        <v>3.4999999999999996E-2</v>
      </c>
      <c r="P4133" s="1" t="s">
        <v>82</v>
      </c>
    </row>
    <row r="4134" spans="1:16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3" t="str">
        <f>IFERROR(LEFT(Tabla2[[#This Row],[Product]],FIND(" ",Tabla2[[#This Row],[Product]])-3),Tabla2[[#This Row],[Product]])</f>
        <v>Women</v>
      </c>
      <c r="I4134" s="6">
        <v>48</v>
      </c>
      <c r="J4134" s="4">
        <v>2030</v>
      </c>
      <c r="K4134" s="6">
        <f>Tabla2[[#This Row],[Price per Unit]]*Tabla2[[#This Row],[Units Sold]]</f>
        <v>97440</v>
      </c>
      <c r="L4134" s="52">
        <f>Tabla2[[#This Row],[Units Sold]]/Cálculos!$C$11</f>
        <v>8.189244979851634E-5</v>
      </c>
      <c r="M4134" s="6">
        <f>Tabla2[[#This Row],[Total Sales]]-Tabla2[[#This Row],[Operating Profit]]</f>
        <v>92080.8</v>
      </c>
      <c r="N4134" s="6">
        <v>5359.2000000000007</v>
      </c>
      <c r="O4134" s="46">
        <f>Tabla2[[#This Row],[Operating Profit]]/Tabla2[[#This Row],[Total Sales]]</f>
        <v>5.5000000000000007E-2</v>
      </c>
      <c r="P4134" s="1" t="s">
        <v>82</v>
      </c>
    </row>
    <row r="4135" spans="1:16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3" t="str">
        <f>IFERROR(LEFT(Tabla2[[#This Row],[Product]],FIND(" ",Tabla2[[#This Row],[Product]])-3),Tabla2[[#This Row],[Product]])</f>
        <v>Women</v>
      </c>
      <c r="I4135" s="6">
        <v>44</v>
      </c>
      <c r="J4135" s="4">
        <v>1750</v>
      </c>
      <c r="K4135" s="6">
        <f>Tabla2[[#This Row],[Price per Unit]]*Tabla2[[#This Row],[Units Sold]]</f>
        <v>77000</v>
      </c>
      <c r="L4135" s="52">
        <f>Tabla2[[#This Row],[Units Sold]]/Cálculos!$C$11</f>
        <v>7.0596939481479604E-5</v>
      </c>
      <c r="M4135" s="6">
        <f>Tabla2[[#This Row],[Total Sales]]-Tabla2[[#This Row],[Operating Profit]]</f>
        <v>73304</v>
      </c>
      <c r="N4135" s="6">
        <v>3696</v>
      </c>
      <c r="O4135" s="46">
        <f>Tabla2[[#This Row],[Operating Profit]]/Tabla2[[#This Row],[Total Sales]]</f>
        <v>4.8000000000000001E-2</v>
      </c>
      <c r="P4135" s="1" t="s">
        <v>82</v>
      </c>
    </row>
    <row r="4136" spans="1:16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3" t="str">
        <f>IFERROR(LEFT(Tabla2[[#This Row],[Product]],FIND(" ",Tabla2[[#This Row],[Product]])-3),Tabla2[[#This Row],[Product]])</f>
        <v>Men</v>
      </c>
      <c r="I4136" s="6">
        <v>45</v>
      </c>
      <c r="J4136" s="4">
        <v>1250</v>
      </c>
      <c r="K4136" s="6">
        <f>Tabla2[[#This Row],[Price per Unit]]*Tabla2[[#This Row],[Units Sold]]</f>
        <v>56250</v>
      </c>
      <c r="L4136" s="52">
        <f>Tabla2[[#This Row],[Units Sold]]/Cálculos!$C$11</f>
        <v>5.0426385343913999E-5</v>
      </c>
      <c r="M4136" s="6">
        <f>Tabla2[[#This Row],[Total Sales]]-Tabla2[[#This Row],[Operating Profit]]</f>
        <v>52368.75</v>
      </c>
      <c r="N4136" s="6">
        <v>3881.2500000000005</v>
      </c>
      <c r="O4136" s="46">
        <f>Tabla2[[#This Row],[Operating Profit]]/Tabla2[[#This Row],[Total Sales]]</f>
        <v>6.9000000000000006E-2</v>
      </c>
      <c r="P4136" s="1" t="s">
        <v>82</v>
      </c>
    </row>
    <row r="4137" spans="1:16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3" t="str">
        <f>IFERROR(LEFT(Tabla2[[#This Row],[Product]],FIND(" ",Tabla2[[#This Row],[Product]])-3),Tabla2[[#This Row],[Product]])</f>
        <v>Women</v>
      </c>
      <c r="I4137" s="6">
        <v>60</v>
      </c>
      <c r="J4137" s="4">
        <v>2000</v>
      </c>
      <c r="K4137" s="6">
        <f>Tabla2[[#This Row],[Price per Unit]]*Tabla2[[#This Row],[Units Sold]]</f>
        <v>120000</v>
      </c>
      <c r="L4137" s="52">
        <f>Tabla2[[#This Row],[Units Sold]]/Cálculos!$C$11</f>
        <v>8.0682216550262393E-5</v>
      </c>
      <c r="M4137" s="6">
        <f>Tabla2[[#This Row],[Total Sales]]-Tabla2[[#This Row],[Operating Profit]]</f>
        <v>116280</v>
      </c>
      <c r="N4137" s="6">
        <v>3720</v>
      </c>
      <c r="O4137" s="46">
        <f>Tabla2[[#This Row],[Operating Profit]]/Tabla2[[#This Row],[Total Sales]]</f>
        <v>3.1E-2</v>
      </c>
      <c r="P4137" s="1" t="s">
        <v>82</v>
      </c>
    </row>
    <row r="4138" spans="1:16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3" t="str">
        <f>IFERROR(LEFT(Tabla2[[#This Row],[Product]],FIND(" ",Tabla2[[#This Row],[Product]])-3),Tabla2[[#This Row],[Product]])</f>
        <v>Men</v>
      </c>
      <c r="I4138" s="6">
        <v>41</v>
      </c>
      <c r="J4138" s="4">
        <v>2380</v>
      </c>
      <c r="K4138" s="6">
        <f>Tabla2[[#This Row],[Price per Unit]]*Tabla2[[#This Row],[Units Sold]]</f>
        <v>97580</v>
      </c>
      <c r="L4138" s="52">
        <f>Tabla2[[#This Row],[Units Sold]]/Cálculos!$C$11</f>
        <v>9.6011837694812252E-5</v>
      </c>
      <c r="M4138" s="6">
        <f>Tabla2[[#This Row],[Total Sales]]-Tabla2[[#This Row],[Operating Profit]]</f>
        <v>92603.42</v>
      </c>
      <c r="N4138" s="6">
        <v>4976.58</v>
      </c>
      <c r="O4138" s="46">
        <f>Tabla2[[#This Row],[Operating Profit]]/Tabla2[[#This Row],[Total Sales]]</f>
        <v>5.0999999999999997E-2</v>
      </c>
      <c r="P4138" s="1" t="s">
        <v>82</v>
      </c>
    </row>
    <row r="4139" spans="1:16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3" t="str">
        <f>IFERROR(LEFT(Tabla2[[#This Row],[Product]],FIND(" ",Tabla2[[#This Row],[Product]])-3),Tabla2[[#This Row],[Product]])</f>
        <v>Men</v>
      </c>
      <c r="I4139" s="6">
        <v>46</v>
      </c>
      <c r="J4139" s="4">
        <v>2160</v>
      </c>
      <c r="K4139" s="6">
        <f>Tabla2[[#This Row],[Price per Unit]]*Tabla2[[#This Row],[Units Sold]]</f>
        <v>99360</v>
      </c>
      <c r="L4139" s="52">
        <f>Tabla2[[#This Row],[Units Sold]]/Cálculos!$C$11</f>
        <v>8.7136793874283396E-5</v>
      </c>
      <c r="M4139" s="6">
        <f>Tabla2[[#This Row],[Total Sales]]-Tabla2[[#This Row],[Operating Profit]]</f>
        <v>95584.320000000007</v>
      </c>
      <c r="N4139" s="6">
        <v>3775.68</v>
      </c>
      <c r="O4139" s="46">
        <f>Tabla2[[#This Row],[Operating Profit]]/Tabla2[[#This Row],[Total Sales]]</f>
        <v>3.7999999999999999E-2</v>
      </c>
      <c r="P4139" s="1" t="s">
        <v>82</v>
      </c>
    </row>
    <row r="4140" spans="1:16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3" t="str">
        <f>IFERROR(LEFT(Tabla2[[#This Row],[Product]],FIND(" ",Tabla2[[#This Row],[Product]])-3),Tabla2[[#This Row],[Product]])</f>
        <v>Women</v>
      </c>
      <c r="I4140" s="6">
        <v>47</v>
      </c>
      <c r="J4140" s="4">
        <v>2180</v>
      </c>
      <c r="K4140" s="6">
        <f>Tabla2[[#This Row],[Price per Unit]]*Tabla2[[#This Row],[Units Sold]]</f>
        <v>102460</v>
      </c>
      <c r="L4140" s="52">
        <f>Tabla2[[#This Row],[Units Sold]]/Cálculos!$C$11</f>
        <v>8.7943616039786018E-5</v>
      </c>
      <c r="M4140" s="6">
        <f>Tabla2[[#This Row],[Total Sales]]-Tabla2[[#This Row],[Operating Profit]]</f>
        <v>97132.08</v>
      </c>
      <c r="N4140" s="6">
        <v>5327.92</v>
      </c>
      <c r="O4140" s="46">
        <f>Tabla2[[#This Row],[Operating Profit]]/Tabla2[[#This Row],[Total Sales]]</f>
        <v>5.1999999999999998E-2</v>
      </c>
      <c r="P4140" s="1" t="s">
        <v>82</v>
      </c>
    </row>
    <row r="4141" spans="1:16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3" t="str">
        <f>IFERROR(LEFT(Tabla2[[#This Row],[Product]],FIND(" ",Tabla2[[#This Row],[Product]])-3),Tabla2[[#This Row],[Product]])</f>
        <v>Women</v>
      </c>
      <c r="I4141" s="6">
        <v>44</v>
      </c>
      <c r="J4141" s="4">
        <v>1890</v>
      </c>
      <c r="K4141" s="6">
        <f>Tabla2[[#This Row],[Price per Unit]]*Tabla2[[#This Row],[Units Sold]]</f>
        <v>83160</v>
      </c>
      <c r="L4141" s="52">
        <f>Tabla2[[#This Row],[Units Sold]]/Cálculos!$C$11</f>
        <v>7.6244694639997972E-5</v>
      </c>
      <c r="M4141" s="6">
        <f>Tabla2[[#This Row],[Total Sales]]-Tabla2[[#This Row],[Operating Profit]]</f>
        <v>79168.320000000007</v>
      </c>
      <c r="N4141" s="6">
        <v>3991.68</v>
      </c>
      <c r="O4141" s="46">
        <f>Tabla2[[#This Row],[Operating Profit]]/Tabla2[[#This Row],[Total Sales]]</f>
        <v>4.8000000000000001E-2</v>
      </c>
      <c r="P4141" s="1" t="s">
        <v>82</v>
      </c>
    </row>
    <row r="4142" spans="1:16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3" t="str">
        <f>IFERROR(LEFT(Tabla2[[#This Row],[Product]],FIND(" ",Tabla2[[#This Row],[Product]])-3),Tabla2[[#This Row],[Product]])</f>
        <v>Men</v>
      </c>
      <c r="I4142" s="6">
        <v>46</v>
      </c>
      <c r="J4142" s="4">
        <v>1890</v>
      </c>
      <c r="K4142" s="6">
        <f>Tabla2[[#This Row],[Price per Unit]]*Tabla2[[#This Row],[Units Sold]]</f>
        <v>86940</v>
      </c>
      <c r="L4142" s="52">
        <f>Tabla2[[#This Row],[Units Sold]]/Cálculos!$C$11</f>
        <v>7.6244694639997972E-5</v>
      </c>
      <c r="M4142" s="6">
        <f>Tabla2[[#This Row],[Total Sales]]-Tabla2[[#This Row],[Operating Profit]]</f>
        <v>81201.960000000006</v>
      </c>
      <c r="N4142" s="6">
        <v>5738.04</v>
      </c>
      <c r="O4142" s="46">
        <f>Tabla2[[#This Row],[Operating Profit]]/Tabla2[[#This Row],[Total Sales]]</f>
        <v>6.6000000000000003E-2</v>
      </c>
      <c r="P4142" s="1" t="s">
        <v>82</v>
      </c>
    </row>
    <row r="4143" spans="1:16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3" t="str">
        <f>IFERROR(LEFT(Tabla2[[#This Row],[Product]],FIND(" ",Tabla2[[#This Row],[Product]])-3),Tabla2[[#This Row],[Product]])</f>
        <v>Women</v>
      </c>
      <c r="I4143" s="6">
        <v>59</v>
      </c>
      <c r="J4143" s="4">
        <v>2030</v>
      </c>
      <c r="K4143" s="6">
        <f>Tabla2[[#This Row],[Price per Unit]]*Tabla2[[#This Row],[Units Sold]]</f>
        <v>119770</v>
      </c>
      <c r="L4143" s="52">
        <f>Tabla2[[#This Row],[Units Sold]]/Cálculos!$C$11</f>
        <v>8.189244979851634E-5</v>
      </c>
      <c r="M4143" s="6">
        <f>Tabla2[[#This Row],[Total Sales]]-Tabla2[[#This Row],[Operating Profit]]</f>
        <v>116176.9</v>
      </c>
      <c r="N4143" s="6">
        <v>3593.1000000000004</v>
      </c>
      <c r="O4143" s="46">
        <f>Tabla2[[#This Row],[Operating Profit]]/Tabla2[[#This Row],[Total Sales]]</f>
        <v>3.0000000000000002E-2</v>
      </c>
      <c r="P4143" s="1" t="s">
        <v>82</v>
      </c>
    </row>
    <row r="4144" spans="1:16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3" t="str">
        <f>IFERROR(LEFT(Tabla2[[#This Row],[Product]],FIND(" ",Tabla2[[#This Row],[Product]])-3),Tabla2[[#This Row],[Product]])</f>
        <v>Men</v>
      </c>
      <c r="I4144" s="6">
        <v>47</v>
      </c>
      <c r="J4144" s="4">
        <v>2520</v>
      </c>
      <c r="K4144" s="6">
        <f>Tabla2[[#This Row],[Price per Unit]]*Tabla2[[#This Row],[Units Sold]]</f>
        <v>118440</v>
      </c>
      <c r="L4144" s="52">
        <f>Tabla2[[#This Row],[Units Sold]]/Cálculos!$C$11</f>
        <v>1.0165959285333062E-4</v>
      </c>
      <c r="M4144" s="6">
        <f>Tabla2[[#This Row],[Total Sales]]-Tabla2[[#This Row],[Operating Profit]]</f>
        <v>112281.12</v>
      </c>
      <c r="N4144" s="6">
        <v>6158.88</v>
      </c>
      <c r="O4144" s="46">
        <f>Tabla2[[#This Row],[Operating Profit]]/Tabla2[[#This Row],[Total Sales]]</f>
        <v>5.1999999999999998E-2</v>
      </c>
      <c r="P4144" s="1" t="s">
        <v>82</v>
      </c>
    </row>
    <row r="4145" spans="1:16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3" t="str">
        <f>IFERROR(LEFT(Tabla2[[#This Row],[Product]],FIND(" ",Tabla2[[#This Row],[Product]])-3),Tabla2[[#This Row],[Product]])</f>
        <v>Men</v>
      </c>
      <c r="I4145" s="6">
        <v>51</v>
      </c>
      <c r="J4145" s="4">
        <v>2210</v>
      </c>
      <c r="K4145" s="6">
        <f>Tabla2[[#This Row],[Price per Unit]]*Tabla2[[#This Row],[Units Sold]]</f>
        <v>112710</v>
      </c>
      <c r="L4145" s="52">
        <f>Tabla2[[#This Row],[Units Sold]]/Cálculos!$C$11</f>
        <v>8.9153849288039951E-5</v>
      </c>
      <c r="M4145" s="6">
        <f>Tabla2[[#This Row],[Total Sales]]-Tabla2[[#This Row],[Operating Profit]]</f>
        <v>108201.60000000001</v>
      </c>
      <c r="N4145" s="6">
        <v>4508.4000000000005</v>
      </c>
      <c r="O4145" s="46">
        <f>Tabla2[[#This Row],[Operating Profit]]/Tabla2[[#This Row],[Total Sales]]</f>
        <v>4.0000000000000008E-2</v>
      </c>
      <c r="P4145" s="1" t="s">
        <v>82</v>
      </c>
    </row>
    <row r="4146" spans="1:16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3" t="str">
        <f>IFERROR(LEFT(Tabla2[[#This Row],[Product]],FIND(" ",Tabla2[[#This Row],[Product]])-3),Tabla2[[#This Row],[Product]])</f>
        <v>Women</v>
      </c>
      <c r="I4146" s="6">
        <v>48</v>
      </c>
      <c r="J4146" s="4">
        <v>2180</v>
      </c>
      <c r="K4146" s="6">
        <f>Tabla2[[#This Row],[Price per Unit]]*Tabla2[[#This Row],[Units Sold]]</f>
        <v>104640</v>
      </c>
      <c r="L4146" s="52">
        <f>Tabla2[[#This Row],[Units Sold]]/Cálculos!$C$11</f>
        <v>8.7943616039786018E-5</v>
      </c>
      <c r="M4146" s="6">
        <f>Tabla2[[#This Row],[Total Sales]]-Tabla2[[#This Row],[Operating Profit]]</f>
        <v>99303.360000000001</v>
      </c>
      <c r="N4146" s="6">
        <v>5336.64</v>
      </c>
      <c r="O4146" s="46">
        <f>Tabla2[[#This Row],[Operating Profit]]/Tabla2[[#This Row],[Total Sales]]</f>
        <v>5.1000000000000004E-2</v>
      </c>
      <c r="P4146" s="1" t="s">
        <v>82</v>
      </c>
    </row>
    <row r="4147" spans="1:16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3" t="str">
        <f>IFERROR(LEFT(Tabla2[[#This Row],[Product]],FIND(" ",Tabla2[[#This Row],[Product]])-3),Tabla2[[#This Row],[Product]])</f>
        <v>Women</v>
      </c>
      <c r="I4147" s="6">
        <v>47</v>
      </c>
      <c r="J4147" s="4">
        <v>1690</v>
      </c>
      <c r="K4147" s="6">
        <f>Tabla2[[#This Row],[Price per Unit]]*Tabla2[[#This Row],[Units Sold]]</f>
        <v>79430</v>
      </c>
      <c r="L4147" s="52">
        <f>Tabla2[[#This Row],[Units Sold]]/Cálculos!$C$11</f>
        <v>6.8176472984971724E-5</v>
      </c>
      <c r="M4147" s="6">
        <f>Tabla2[[#This Row],[Total Sales]]-Tabla2[[#This Row],[Operating Profit]]</f>
        <v>75617.36</v>
      </c>
      <c r="N4147" s="6">
        <v>3812.64</v>
      </c>
      <c r="O4147" s="46">
        <f>Tabla2[[#This Row],[Operating Profit]]/Tabla2[[#This Row],[Total Sales]]</f>
        <v>4.8000000000000001E-2</v>
      </c>
      <c r="P4147" s="1" t="s">
        <v>82</v>
      </c>
    </row>
    <row r="4148" spans="1:16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3" t="str">
        <f>IFERROR(LEFT(Tabla2[[#This Row],[Product]],FIND(" ",Tabla2[[#This Row],[Product]])-3),Tabla2[[#This Row],[Product]])</f>
        <v>Men</v>
      </c>
      <c r="I4148" s="6">
        <v>58</v>
      </c>
      <c r="J4148" s="4">
        <v>1820</v>
      </c>
      <c r="K4148" s="6">
        <f>Tabla2[[#This Row],[Price per Unit]]*Tabla2[[#This Row],[Units Sold]]</f>
        <v>105560</v>
      </c>
      <c r="L4148" s="52">
        <f>Tabla2[[#This Row],[Units Sold]]/Cálculos!$C$11</f>
        <v>7.3420817060738781E-5</v>
      </c>
      <c r="M4148" s="6">
        <f>Tabla2[[#This Row],[Total Sales]]-Tabla2[[#This Row],[Operating Profit]]</f>
        <v>98487.48</v>
      </c>
      <c r="N4148" s="6">
        <v>7072.52</v>
      </c>
      <c r="O4148" s="46">
        <f>Tabla2[[#This Row],[Operating Profit]]/Tabla2[[#This Row],[Total Sales]]</f>
        <v>6.7000000000000004E-2</v>
      </c>
      <c r="P4148" s="1" t="s">
        <v>82</v>
      </c>
    </row>
    <row r="4149" spans="1:16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3" t="str">
        <f>IFERROR(LEFT(Tabla2[[#This Row],[Product]],FIND(" ",Tabla2[[#This Row],[Product]])-3),Tabla2[[#This Row],[Product]])</f>
        <v>Women</v>
      </c>
      <c r="I4149" s="6">
        <v>61</v>
      </c>
      <c r="J4149" s="4">
        <v>1890</v>
      </c>
      <c r="K4149" s="6">
        <f>Tabla2[[#This Row],[Price per Unit]]*Tabla2[[#This Row],[Units Sold]]</f>
        <v>115290</v>
      </c>
      <c r="L4149" s="52">
        <f>Tabla2[[#This Row],[Units Sold]]/Cálculos!$C$11</f>
        <v>7.6244694639997972E-5</v>
      </c>
      <c r="M4149" s="6">
        <f>Tabla2[[#This Row],[Total Sales]]-Tabla2[[#This Row],[Operating Profit]]</f>
        <v>111254.85</v>
      </c>
      <c r="N4149" s="6">
        <v>4035.1499999999996</v>
      </c>
      <c r="O4149" s="46">
        <f>Tabla2[[#This Row],[Operating Profit]]/Tabla2[[#This Row],[Total Sales]]</f>
        <v>3.4999999999999996E-2</v>
      </c>
      <c r="P4149" s="1" t="s">
        <v>82</v>
      </c>
    </row>
    <row r="4150" spans="1:16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3" t="str">
        <f>IFERROR(LEFT(Tabla2[[#This Row],[Product]],FIND(" ",Tabla2[[#This Row],[Product]])-3),Tabla2[[#This Row],[Product]])</f>
        <v>Men</v>
      </c>
      <c r="I4150" s="6">
        <v>47</v>
      </c>
      <c r="J4150" s="4">
        <v>2130</v>
      </c>
      <c r="K4150" s="6">
        <f>Tabla2[[#This Row],[Price per Unit]]*Tabla2[[#This Row],[Units Sold]]</f>
        <v>100110</v>
      </c>
      <c r="L4150" s="52">
        <f>Tabla2[[#This Row],[Units Sold]]/Cálculos!$C$11</f>
        <v>8.592656062602945E-5</v>
      </c>
      <c r="M4150" s="6">
        <f>Tabla2[[#This Row],[Total Sales]]-Tabla2[[#This Row],[Operating Profit]]</f>
        <v>94704.06</v>
      </c>
      <c r="N4150" s="6">
        <v>5405.9400000000005</v>
      </c>
      <c r="O4150" s="46">
        <f>Tabla2[[#This Row],[Operating Profit]]/Tabla2[[#This Row],[Total Sales]]</f>
        <v>5.4000000000000006E-2</v>
      </c>
      <c r="P4150" s="1" t="s">
        <v>82</v>
      </c>
    </row>
    <row r="4151" spans="1:16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3" t="str">
        <f>IFERROR(LEFT(Tabla2[[#This Row],[Product]],FIND(" ",Tabla2[[#This Row],[Product]])-3),Tabla2[[#This Row],[Product]])</f>
        <v>Men</v>
      </c>
      <c r="I4151" s="6">
        <v>50</v>
      </c>
      <c r="J4151" s="4">
        <v>2470</v>
      </c>
      <c r="K4151" s="6">
        <f>Tabla2[[#This Row],[Price per Unit]]*Tabla2[[#This Row],[Units Sold]]</f>
        <v>123500</v>
      </c>
      <c r="L4151" s="52">
        <f>Tabla2[[#This Row],[Units Sold]]/Cálculos!$C$11</f>
        <v>9.9642537439574065E-5</v>
      </c>
      <c r="M4151" s="6">
        <f>Tabla2[[#This Row],[Total Sales]]-Tabla2[[#This Row],[Operating Profit]]</f>
        <v>118930.5</v>
      </c>
      <c r="N4151" s="6">
        <v>4569.5</v>
      </c>
      <c r="O4151" s="46">
        <f>Tabla2[[#This Row],[Operating Profit]]/Tabla2[[#This Row],[Total Sales]]</f>
        <v>3.6999999999999998E-2</v>
      </c>
      <c r="P4151" s="1" t="s">
        <v>82</v>
      </c>
    </row>
    <row r="4152" spans="1:16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3" t="str">
        <f>IFERROR(LEFT(Tabla2[[#This Row],[Product]],FIND(" ",Tabla2[[#This Row],[Product]])-3),Tabla2[[#This Row],[Product]])</f>
        <v>Women</v>
      </c>
      <c r="I4152" s="6">
        <v>46</v>
      </c>
      <c r="J4152" s="4">
        <v>1960</v>
      </c>
      <c r="K4152" s="6">
        <f>Tabla2[[#This Row],[Price per Unit]]*Tabla2[[#This Row],[Units Sold]]</f>
        <v>90160</v>
      </c>
      <c r="L4152" s="52">
        <f>Tabla2[[#This Row],[Units Sold]]/Cálculos!$C$11</f>
        <v>7.9068572219257149E-5</v>
      </c>
      <c r="M4152" s="6">
        <f>Tabla2[[#This Row],[Total Sales]]-Tabla2[[#This Row],[Operating Profit]]</f>
        <v>85652</v>
      </c>
      <c r="N4152" s="6">
        <v>4508</v>
      </c>
      <c r="O4152" s="46">
        <f>Tabla2[[#This Row],[Operating Profit]]/Tabla2[[#This Row],[Total Sales]]</f>
        <v>0.05</v>
      </c>
      <c r="P4152" s="1" t="s">
        <v>82</v>
      </c>
    </row>
    <row r="4153" spans="1:16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3" t="str">
        <f>IFERROR(LEFT(Tabla2[[#This Row],[Product]],FIND(" ",Tabla2[[#This Row],[Product]])-3),Tabla2[[#This Row],[Product]])</f>
        <v>Women</v>
      </c>
      <c r="I4153" s="6">
        <v>46</v>
      </c>
      <c r="J4153" s="4">
        <v>1760</v>
      </c>
      <c r="K4153" s="6">
        <f>Tabla2[[#This Row],[Price per Unit]]*Tabla2[[#This Row],[Units Sold]]</f>
        <v>80960</v>
      </c>
      <c r="L4153" s="52">
        <f>Tabla2[[#This Row],[Units Sold]]/Cálculos!$C$11</f>
        <v>7.1000350564230915E-5</v>
      </c>
      <c r="M4153" s="6">
        <f>Tabla2[[#This Row],[Total Sales]]-Tabla2[[#This Row],[Operating Profit]]</f>
        <v>76912</v>
      </c>
      <c r="N4153" s="6">
        <v>4048</v>
      </c>
      <c r="O4153" s="46">
        <f>Tabla2[[#This Row],[Operating Profit]]/Tabla2[[#This Row],[Total Sales]]</f>
        <v>0.05</v>
      </c>
      <c r="P4153" s="1" t="s">
        <v>82</v>
      </c>
    </row>
    <row r="4154" spans="1:16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3" t="str">
        <f>IFERROR(LEFT(Tabla2[[#This Row],[Product]],FIND(" ",Tabla2[[#This Row],[Product]])-3),Tabla2[[#This Row],[Product]])</f>
        <v>Men</v>
      </c>
      <c r="I4154" s="6">
        <v>58</v>
      </c>
      <c r="J4154" s="4">
        <v>1630</v>
      </c>
      <c r="K4154" s="6">
        <f>Tabla2[[#This Row],[Price per Unit]]*Tabla2[[#This Row],[Units Sold]]</f>
        <v>94540</v>
      </c>
      <c r="L4154" s="52">
        <f>Tabla2[[#This Row],[Units Sold]]/Cálculos!$C$11</f>
        <v>6.5756006488463858E-5</v>
      </c>
      <c r="M4154" s="6">
        <f>Tabla2[[#This Row],[Total Sales]]-Tabla2[[#This Row],[Operating Profit]]</f>
        <v>88205.82</v>
      </c>
      <c r="N4154" s="6">
        <v>6334.18</v>
      </c>
      <c r="O4154" s="46">
        <f>Tabla2[[#This Row],[Operating Profit]]/Tabla2[[#This Row],[Total Sales]]</f>
        <v>6.7000000000000004E-2</v>
      </c>
      <c r="P4154" s="1" t="s">
        <v>82</v>
      </c>
    </row>
    <row r="4155" spans="1:16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3" t="str">
        <f>IFERROR(LEFT(Tabla2[[#This Row],[Product]],FIND(" ",Tabla2[[#This Row],[Product]])-3),Tabla2[[#This Row],[Product]])</f>
        <v>Women</v>
      </c>
      <c r="I4155" s="6">
        <v>59</v>
      </c>
      <c r="J4155" s="4">
        <v>1890</v>
      </c>
      <c r="K4155" s="6">
        <f>Tabla2[[#This Row],[Price per Unit]]*Tabla2[[#This Row],[Units Sold]]</f>
        <v>111510</v>
      </c>
      <c r="L4155" s="52">
        <f>Tabla2[[#This Row],[Units Sold]]/Cálculos!$C$11</f>
        <v>7.6244694639997972E-5</v>
      </c>
      <c r="M4155" s="6">
        <f>Tabla2[[#This Row],[Total Sales]]-Tabla2[[#This Row],[Operating Profit]]</f>
        <v>108053.19</v>
      </c>
      <c r="N4155" s="6">
        <v>3456.81</v>
      </c>
      <c r="O4155" s="46">
        <f>Tabla2[[#This Row],[Operating Profit]]/Tabla2[[#This Row],[Total Sales]]</f>
        <v>3.1E-2</v>
      </c>
      <c r="P4155" s="1" t="s">
        <v>82</v>
      </c>
    </row>
    <row r="4156" spans="1:16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3" t="str">
        <f>IFERROR(LEFT(Tabla2[[#This Row],[Product]],FIND(" ",Tabla2[[#This Row],[Product]])-3),Tabla2[[#This Row],[Product]])</f>
        <v>Men</v>
      </c>
      <c r="I4156" s="6">
        <v>49</v>
      </c>
      <c r="J4156" s="4">
        <v>2240</v>
      </c>
      <c r="K4156" s="6">
        <f>Tabla2[[#This Row],[Price per Unit]]*Tabla2[[#This Row],[Units Sold]]</f>
        <v>109760</v>
      </c>
      <c r="L4156" s="52">
        <f>Tabla2[[#This Row],[Units Sold]]/Cálculos!$C$11</f>
        <v>9.0364082536293884E-5</v>
      </c>
      <c r="M4156" s="6">
        <f>Tabla2[[#This Row],[Total Sales]]-Tabla2[[#This Row],[Operating Profit]]</f>
        <v>104272</v>
      </c>
      <c r="N4156" s="6">
        <v>5488</v>
      </c>
      <c r="O4156" s="46">
        <f>Tabla2[[#This Row],[Operating Profit]]/Tabla2[[#This Row],[Total Sales]]</f>
        <v>0.05</v>
      </c>
      <c r="P4156" s="1" t="s">
        <v>82</v>
      </c>
    </row>
    <row r="4157" spans="1:16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3" t="str">
        <f>IFERROR(LEFT(Tabla2[[#This Row],[Product]],FIND(" ",Tabla2[[#This Row],[Product]])-3),Tabla2[[#This Row],[Product]])</f>
        <v>Men</v>
      </c>
      <c r="I4157" s="6">
        <v>51</v>
      </c>
      <c r="J4157" s="4">
        <v>2320</v>
      </c>
      <c r="K4157" s="6">
        <f>Tabla2[[#This Row],[Price per Unit]]*Tabla2[[#This Row],[Units Sold]]</f>
        <v>118320</v>
      </c>
      <c r="L4157" s="52">
        <f>Tabla2[[#This Row],[Units Sold]]/Cálculos!$C$11</f>
        <v>9.3591371198304386E-5</v>
      </c>
      <c r="M4157" s="6">
        <f>Tabla2[[#This Row],[Total Sales]]-Tabla2[[#This Row],[Operating Profit]]</f>
        <v>114060.48</v>
      </c>
      <c r="N4157" s="6">
        <v>4259.5199999999995</v>
      </c>
      <c r="O4157" s="46">
        <f>Tabla2[[#This Row],[Operating Profit]]/Tabla2[[#This Row],[Total Sales]]</f>
        <v>3.5999999999999997E-2</v>
      </c>
      <c r="P4157" s="1" t="s">
        <v>82</v>
      </c>
    </row>
    <row r="4158" spans="1:16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3" t="str">
        <f>IFERROR(LEFT(Tabla2[[#This Row],[Product]],FIND(" ",Tabla2[[#This Row],[Product]])-3),Tabla2[[#This Row],[Product]])</f>
        <v>Women</v>
      </c>
      <c r="I4158" s="6">
        <v>49</v>
      </c>
      <c r="J4158" s="4">
        <v>1760</v>
      </c>
      <c r="K4158" s="6">
        <f>Tabla2[[#This Row],[Price per Unit]]*Tabla2[[#This Row],[Units Sold]]</f>
        <v>86240</v>
      </c>
      <c r="L4158" s="52">
        <f>Tabla2[[#This Row],[Units Sold]]/Cálculos!$C$11</f>
        <v>7.1000350564230915E-5</v>
      </c>
      <c r="M4158" s="6">
        <f>Tabla2[[#This Row],[Total Sales]]-Tabla2[[#This Row],[Operating Profit]]</f>
        <v>81841.759999999995</v>
      </c>
      <c r="N4158" s="6">
        <v>4398.24</v>
      </c>
      <c r="O4158" s="46">
        <f>Tabla2[[#This Row],[Operating Profit]]/Tabla2[[#This Row],[Total Sales]]</f>
        <v>5.0999999999999997E-2</v>
      </c>
      <c r="P4158" s="1" t="s">
        <v>82</v>
      </c>
    </row>
    <row r="4159" spans="1:16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3" t="str">
        <f>IFERROR(LEFT(Tabla2[[#This Row],[Product]],FIND(" ",Tabla2[[#This Row],[Product]])-3),Tabla2[[#This Row],[Product]])</f>
        <v>Women</v>
      </c>
      <c r="I4159" s="6">
        <v>48</v>
      </c>
      <c r="J4159" s="4">
        <v>1750</v>
      </c>
      <c r="K4159" s="6">
        <f>Tabla2[[#This Row],[Price per Unit]]*Tabla2[[#This Row],[Units Sold]]</f>
        <v>84000</v>
      </c>
      <c r="L4159" s="52">
        <f>Tabla2[[#This Row],[Units Sold]]/Cálculos!$C$11</f>
        <v>7.0596939481479604E-5</v>
      </c>
      <c r="M4159" s="6">
        <f>Tabla2[[#This Row],[Total Sales]]-Tabla2[[#This Row],[Operating Profit]]</f>
        <v>80220</v>
      </c>
      <c r="N4159" s="6">
        <v>3779.9999999999995</v>
      </c>
      <c r="O4159" s="46">
        <f>Tabla2[[#This Row],[Operating Profit]]/Tabla2[[#This Row],[Total Sales]]</f>
        <v>4.4999999999999991E-2</v>
      </c>
      <c r="P4159" s="1" t="s">
        <v>82</v>
      </c>
    </row>
    <row r="4160" spans="1:16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3" t="str">
        <f>IFERROR(LEFT(Tabla2[[#This Row],[Product]],FIND(" ",Tabla2[[#This Row],[Product]])-3),Tabla2[[#This Row],[Product]])</f>
        <v>Men</v>
      </c>
      <c r="I4160" s="6">
        <v>56</v>
      </c>
      <c r="J4160" s="4">
        <v>1740</v>
      </c>
      <c r="K4160" s="6">
        <f>Tabla2[[#This Row],[Price per Unit]]*Tabla2[[#This Row],[Units Sold]]</f>
        <v>97440</v>
      </c>
      <c r="L4160" s="52">
        <f>Tabla2[[#This Row],[Units Sold]]/Cálculos!$C$11</f>
        <v>7.0193528398728293E-5</v>
      </c>
      <c r="M4160" s="6">
        <f>Tabla2[[#This Row],[Total Sales]]-Tabla2[[#This Row],[Operating Profit]]</f>
        <v>90814.080000000002</v>
      </c>
      <c r="N4160" s="6">
        <v>6625.92</v>
      </c>
      <c r="O4160" s="46">
        <f>Tabla2[[#This Row],[Operating Profit]]/Tabla2[[#This Row],[Total Sales]]</f>
        <v>6.8000000000000005E-2</v>
      </c>
      <c r="P4160" s="1" t="s">
        <v>82</v>
      </c>
    </row>
    <row r="4161" spans="1:16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3" t="str">
        <f>IFERROR(LEFT(Tabla2[[#This Row],[Product]],FIND(" ",Tabla2[[#This Row],[Product]])-3),Tabla2[[#This Row],[Product]])</f>
        <v>Women</v>
      </c>
      <c r="I4161" s="6">
        <v>62</v>
      </c>
      <c r="J4161" s="4">
        <v>1760</v>
      </c>
      <c r="K4161" s="6">
        <f>Tabla2[[#This Row],[Price per Unit]]*Tabla2[[#This Row],[Units Sold]]</f>
        <v>109120</v>
      </c>
      <c r="L4161" s="52">
        <f>Tabla2[[#This Row],[Units Sold]]/Cálculos!$C$11</f>
        <v>7.1000350564230915E-5</v>
      </c>
      <c r="M4161" s="6">
        <f>Tabla2[[#This Row],[Total Sales]]-Tabla2[[#This Row],[Operating Profit]]</f>
        <v>105300.8</v>
      </c>
      <c r="N4161" s="6">
        <v>3819.2</v>
      </c>
      <c r="O4161" s="46">
        <f>Tabla2[[#This Row],[Operating Profit]]/Tabla2[[#This Row],[Total Sales]]</f>
        <v>3.4999999999999996E-2</v>
      </c>
      <c r="P4161" s="1" t="s">
        <v>82</v>
      </c>
    </row>
    <row r="4162" spans="1:16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3" t="str">
        <f>IFERROR(LEFT(Tabla2[[#This Row],[Product]],FIND(" ",Tabla2[[#This Row],[Product]])-3),Tabla2[[#This Row],[Product]])</f>
        <v>Men</v>
      </c>
      <c r="I4162" s="6">
        <v>49</v>
      </c>
      <c r="J4162" s="4">
        <v>2310</v>
      </c>
      <c r="K4162" s="6">
        <f>Tabla2[[#This Row],[Price per Unit]]*Tabla2[[#This Row],[Units Sold]]</f>
        <v>113190</v>
      </c>
      <c r="L4162" s="52">
        <f>Tabla2[[#This Row],[Units Sold]]/Cálculos!$C$11</f>
        <v>9.3187960115553075E-5</v>
      </c>
      <c r="M4162" s="6">
        <f>Tabla2[[#This Row],[Total Sales]]-Tabla2[[#This Row],[Operating Profit]]</f>
        <v>107530.5</v>
      </c>
      <c r="N4162" s="6">
        <v>5659.5</v>
      </c>
      <c r="O4162" s="46">
        <f>Tabla2[[#This Row],[Operating Profit]]/Tabla2[[#This Row],[Total Sales]]</f>
        <v>0.05</v>
      </c>
      <c r="P4162" s="1" t="s">
        <v>82</v>
      </c>
    </row>
    <row r="4163" spans="1:16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3" t="str">
        <f>IFERROR(LEFT(Tabla2[[#This Row],[Product]],FIND(" ",Tabla2[[#This Row],[Product]])-3),Tabla2[[#This Row],[Product]])</f>
        <v>Men</v>
      </c>
      <c r="I4163" s="6">
        <v>54</v>
      </c>
      <c r="J4163" s="4">
        <v>2150</v>
      </c>
      <c r="K4163" s="6">
        <f>Tabla2[[#This Row],[Price per Unit]]*Tabla2[[#This Row],[Units Sold]]</f>
        <v>116100</v>
      </c>
      <c r="L4163" s="52">
        <f>Tabla2[[#This Row],[Units Sold]]/Cálculos!$C$11</f>
        <v>8.6733382791532085E-5</v>
      </c>
      <c r="M4163" s="6">
        <f>Tabla2[[#This Row],[Total Sales]]-Tabla2[[#This Row],[Operating Profit]]</f>
        <v>111688.2</v>
      </c>
      <c r="N4163" s="6">
        <v>4411.8</v>
      </c>
      <c r="O4163" s="46">
        <f>Tabla2[[#This Row],[Operating Profit]]/Tabla2[[#This Row],[Total Sales]]</f>
        <v>3.7999999999999999E-2</v>
      </c>
      <c r="P4163" s="1" t="s">
        <v>82</v>
      </c>
    </row>
    <row r="4164" spans="1:16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3" t="str">
        <f>IFERROR(LEFT(Tabla2[[#This Row],[Product]],FIND(" ",Tabla2[[#This Row],[Product]])-3),Tabla2[[#This Row],[Product]])</f>
        <v>Women</v>
      </c>
      <c r="I4164" s="6">
        <v>47</v>
      </c>
      <c r="J4164" s="4">
        <v>1690</v>
      </c>
      <c r="K4164" s="6">
        <f>Tabla2[[#This Row],[Price per Unit]]*Tabla2[[#This Row],[Units Sold]]</f>
        <v>79430</v>
      </c>
      <c r="L4164" s="52">
        <f>Tabla2[[#This Row],[Units Sold]]/Cálculos!$C$11</f>
        <v>6.8176472984971724E-5</v>
      </c>
      <c r="M4164" s="6">
        <f>Tabla2[[#This Row],[Total Sales]]-Tabla2[[#This Row],[Operating Profit]]</f>
        <v>75458.5</v>
      </c>
      <c r="N4164" s="6">
        <v>3971.5</v>
      </c>
      <c r="O4164" s="46">
        <f>Tabla2[[#This Row],[Operating Profit]]/Tabla2[[#This Row],[Total Sales]]</f>
        <v>0.05</v>
      </c>
      <c r="P4164" s="1" t="s">
        <v>82</v>
      </c>
    </row>
    <row r="4165" spans="1:16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3" t="str">
        <f>IFERROR(LEFT(Tabla2[[#This Row],[Product]],FIND(" ",Tabla2[[#This Row],[Product]])-3),Tabla2[[#This Row],[Product]])</f>
        <v>Women</v>
      </c>
      <c r="I4165" s="6">
        <v>47</v>
      </c>
      <c r="J4165" s="4">
        <v>1760</v>
      </c>
      <c r="K4165" s="6">
        <f>Tabla2[[#This Row],[Price per Unit]]*Tabla2[[#This Row],[Units Sold]]</f>
        <v>82720</v>
      </c>
      <c r="L4165" s="52">
        <f>Tabla2[[#This Row],[Units Sold]]/Cálculos!$C$11</f>
        <v>7.1000350564230915E-5</v>
      </c>
      <c r="M4165" s="6">
        <f>Tabla2[[#This Row],[Total Sales]]-Tabla2[[#This Row],[Operating Profit]]</f>
        <v>78997.600000000006</v>
      </c>
      <c r="N4165" s="6">
        <v>3722.3999999999996</v>
      </c>
      <c r="O4165" s="46">
        <f>Tabla2[[#This Row],[Operating Profit]]/Tabla2[[#This Row],[Total Sales]]</f>
        <v>4.4999999999999998E-2</v>
      </c>
      <c r="P4165" s="1" t="s">
        <v>82</v>
      </c>
    </row>
    <row r="4166" spans="1:16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3" t="str">
        <f>IFERROR(LEFT(Tabla2[[#This Row],[Product]],FIND(" ",Tabla2[[#This Row],[Product]])-3),Tabla2[[#This Row],[Product]])</f>
        <v>Men</v>
      </c>
      <c r="I4166" s="6">
        <v>55</v>
      </c>
      <c r="J4166" s="4">
        <v>1740</v>
      </c>
      <c r="K4166" s="6">
        <f>Tabla2[[#This Row],[Price per Unit]]*Tabla2[[#This Row],[Units Sold]]</f>
        <v>95700</v>
      </c>
      <c r="L4166" s="52">
        <f>Tabla2[[#This Row],[Units Sold]]/Cálculos!$C$11</f>
        <v>7.0193528398728293E-5</v>
      </c>
      <c r="M4166" s="6">
        <f>Tabla2[[#This Row],[Total Sales]]-Tabla2[[#This Row],[Operating Profit]]</f>
        <v>89096.7</v>
      </c>
      <c r="N4166" s="6">
        <v>6603.3</v>
      </c>
      <c r="O4166" s="46">
        <f>Tabla2[[#This Row],[Operating Profit]]/Tabla2[[#This Row],[Total Sales]]</f>
        <v>6.9000000000000006E-2</v>
      </c>
      <c r="P4166" s="1" t="s">
        <v>82</v>
      </c>
    </row>
    <row r="4167" spans="1:16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3" t="str">
        <f>IFERROR(LEFT(Tabla2[[#This Row],[Product]],FIND(" ",Tabla2[[#This Row],[Product]])-3),Tabla2[[#This Row],[Product]])</f>
        <v>Women</v>
      </c>
      <c r="I4167" s="6">
        <v>59</v>
      </c>
      <c r="J4167" s="4">
        <v>1890</v>
      </c>
      <c r="K4167" s="6">
        <f>Tabla2[[#This Row],[Price per Unit]]*Tabla2[[#This Row],[Units Sold]]</f>
        <v>111510</v>
      </c>
      <c r="L4167" s="52">
        <f>Tabla2[[#This Row],[Units Sold]]/Cálculos!$C$11</f>
        <v>7.6244694639997972E-5</v>
      </c>
      <c r="M4167" s="6">
        <f>Tabla2[[#This Row],[Total Sales]]-Tabla2[[#This Row],[Operating Profit]]</f>
        <v>107718.66</v>
      </c>
      <c r="N4167" s="6">
        <v>3791.34</v>
      </c>
      <c r="O4167" s="46">
        <f>Tabla2[[#This Row],[Operating Profit]]/Tabla2[[#This Row],[Total Sales]]</f>
        <v>3.4000000000000002E-2</v>
      </c>
      <c r="P4167" s="1" t="s">
        <v>82</v>
      </c>
    </row>
    <row r="4168" spans="1:16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3" t="str">
        <f>IFERROR(LEFT(Tabla2[[#This Row],[Product]],FIND(" ",Tabla2[[#This Row],[Product]])-3),Tabla2[[#This Row],[Product]])</f>
        <v>Men</v>
      </c>
      <c r="I4168" s="6">
        <v>49</v>
      </c>
      <c r="J4168" s="4">
        <v>2250</v>
      </c>
      <c r="K4168" s="6">
        <f>Tabla2[[#This Row],[Price per Unit]]*Tabla2[[#This Row],[Units Sold]]</f>
        <v>110250</v>
      </c>
      <c r="L4168" s="52">
        <f>Tabla2[[#This Row],[Units Sold]]/Cálculos!$C$11</f>
        <v>9.0767493619045195E-5</v>
      </c>
      <c r="M4168" s="6">
        <f>Tabla2[[#This Row],[Total Sales]]-Tabla2[[#This Row],[Operating Profit]]</f>
        <v>104627.25</v>
      </c>
      <c r="N4168" s="6">
        <v>5622.75</v>
      </c>
      <c r="O4168" s="46">
        <f>Tabla2[[#This Row],[Operating Profit]]/Tabla2[[#This Row],[Total Sales]]</f>
        <v>5.0999999999999997E-2</v>
      </c>
      <c r="P4168" s="1" t="s">
        <v>82</v>
      </c>
    </row>
    <row r="4169" spans="1:16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3" t="str">
        <f>IFERROR(LEFT(Tabla2[[#This Row],[Product]],FIND(" ",Tabla2[[#This Row],[Product]])-3),Tabla2[[#This Row],[Product]])</f>
        <v>Men</v>
      </c>
      <c r="I4169" s="6">
        <v>50</v>
      </c>
      <c r="J4169" s="4">
        <v>2430</v>
      </c>
      <c r="K4169" s="6">
        <f>Tabla2[[#This Row],[Price per Unit]]*Tabla2[[#This Row],[Units Sold]]</f>
        <v>121500</v>
      </c>
      <c r="L4169" s="52">
        <f>Tabla2[[#This Row],[Units Sold]]/Cálculos!$C$11</f>
        <v>9.8028893108568821E-5</v>
      </c>
      <c r="M4169" s="6">
        <f>Tabla2[[#This Row],[Total Sales]]-Tabla2[[#This Row],[Operating Profit]]</f>
        <v>116883</v>
      </c>
      <c r="N4169" s="6">
        <v>4617</v>
      </c>
      <c r="O4169" s="46">
        <f>Tabla2[[#This Row],[Operating Profit]]/Tabla2[[#This Row],[Total Sales]]</f>
        <v>3.7999999999999999E-2</v>
      </c>
      <c r="P4169" s="1" t="s">
        <v>82</v>
      </c>
    </row>
    <row r="4170" spans="1:16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3" t="str">
        <f>IFERROR(LEFT(Tabla2[[#This Row],[Product]],FIND(" ",Tabla2[[#This Row],[Product]])-3),Tabla2[[#This Row],[Product]])</f>
        <v>Women</v>
      </c>
      <c r="I4170" s="6">
        <v>46</v>
      </c>
      <c r="J4170" s="4">
        <v>1820</v>
      </c>
      <c r="K4170" s="6">
        <f>Tabla2[[#This Row],[Price per Unit]]*Tabla2[[#This Row],[Units Sold]]</f>
        <v>83720</v>
      </c>
      <c r="L4170" s="52">
        <f>Tabla2[[#This Row],[Units Sold]]/Cálculos!$C$11</f>
        <v>7.3420817060738781E-5</v>
      </c>
      <c r="M4170" s="6">
        <f>Tabla2[[#This Row],[Total Sales]]-Tabla2[[#This Row],[Operating Profit]]</f>
        <v>79199.12</v>
      </c>
      <c r="N4170" s="6">
        <v>4520.88</v>
      </c>
      <c r="O4170" s="46">
        <f>Tabla2[[#This Row],[Operating Profit]]/Tabla2[[#This Row],[Total Sales]]</f>
        <v>5.3999999999999999E-2</v>
      </c>
      <c r="P4170" s="1" t="s">
        <v>82</v>
      </c>
    </row>
    <row r="4171" spans="1:16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3" t="str">
        <f>IFERROR(LEFT(Tabla2[[#This Row],[Product]],FIND(" ",Tabla2[[#This Row],[Product]])-3),Tabla2[[#This Row],[Product]])</f>
        <v>Women</v>
      </c>
      <c r="I4171" s="6">
        <v>49</v>
      </c>
      <c r="J4171" s="4">
        <v>2100</v>
      </c>
      <c r="K4171" s="6">
        <f>Tabla2[[#This Row],[Price per Unit]]*Tabla2[[#This Row],[Units Sold]]</f>
        <v>102900</v>
      </c>
      <c r="L4171" s="52">
        <f>Tabla2[[#This Row],[Units Sold]]/Cálculos!$C$11</f>
        <v>8.4716327377775517E-5</v>
      </c>
      <c r="M4171" s="6">
        <f>Tabla2[[#This Row],[Total Sales]]-Tabla2[[#This Row],[Operating Profit]]</f>
        <v>97755</v>
      </c>
      <c r="N4171" s="6">
        <v>5145</v>
      </c>
      <c r="O4171" s="46">
        <f>Tabla2[[#This Row],[Operating Profit]]/Tabla2[[#This Row],[Total Sales]]</f>
        <v>0.05</v>
      </c>
      <c r="P4171" s="1" t="s">
        <v>82</v>
      </c>
    </row>
    <row r="4172" spans="1:16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3" t="str">
        <f>IFERROR(LEFT(Tabla2[[#This Row],[Product]],FIND(" ",Tabla2[[#This Row],[Product]])-3),Tabla2[[#This Row],[Product]])</f>
        <v>Men</v>
      </c>
      <c r="I4172" s="6">
        <v>55</v>
      </c>
      <c r="J4172" s="4">
        <v>1560</v>
      </c>
      <c r="K4172" s="6">
        <f>Tabla2[[#This Row],[Price per Unit]]*Tabla2[[#This Row],[Units Sold]]</f>
        <v>85800</v>
      </c>
      <c r="L4172" s="52">
        <f>Tabla2[[#This Row],[Units Sold]]/Cálculos!$C$11</f>
        <v>6.2932128909204668E-5</v>
      </c>
      <c r="M4172" s="6">
        <f>Tabla2[[#This Row],[Total Sales]]-Tabla2[[#This Row],[Operating Profit]]</f>
        <v>80223</v>
      </c>
      <c r="N4172" s="6">
        <v>5577</v>
      </c>
      <c r="O4172" s="46">
        <f>Tabla2[[#This Row],[Operating Profit]]/Tabla2[[#This Row],[Total Sales]]</f>
        <v>6.5000000000000002E-2</v>
      </c>
      <c r="P4172" s="1" t="s">
        <v>82</v>
      </c>
    </row>
    <row r="4173" spans="1:16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3" t="str">
        <f>IFERROR(LEFT(Tabla2[[#This Row],[Product]],FIND(" ",Tabla2[[#This Row],[Product]])-3),Tabla2[[#This Row],[Product]])</f>
        <v>Women</v>
      </c>
      <c r="I4173" s="6">
        <v>59</v>
      </c>
      <c r="J4173" s="4">
        <v>1960</v>
      </c>
      <c r="K4173" s="6">
        <f>Tabla2[[#This Row],[Price per Unit]]*Tabla2[[#This Row],[Units Sold]]</f>
        <v>115640</v>
      </c>
      <c r="L4173" s="52">
        <f>Tabla2[[#This Row],[Units Sold]]/Cálculos!$C$11</f>
        <v>7.9068572219257149E-5</v>
      </c>
      <c r="M4173" s="6">
        <f>Tabla2[[#This Row],[Total Sales]]-Tabla2[[#This Row],[Operating Profit]]</f>
        <v>111592.6</v>
      </c>
      <c r="N4173" s="6">
        <v>4047.3999999999996</v>
      </c>
      <c r="O4173" s="46">
        <f>Tabla2[[#This Row],[Operating Profit]]/Tabla2[[#This Row],[Total Sales]]</f>
        <v>3.4999999999999996E-2</v>
      </c>
      <c r="P4173" s="1" t="s">
        <v>82</v>
      </c>
    </row>
    <row r="4174" spans="1:16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3" t="str">
        <f>IFERROR(LEFT(Tabla2[[#This Row],[Product]],FIND(" ",Tabla2[[#This Row],[Product]])-3),Tabla2[[#This Row],[Product]])</f>
        <v>Men</v>
      </c>
      <c r="I4174" s="6">
        <v>44</v>
      </c>
      <c r="J4174" s="4">
        <v>1240</v>
      </c>
      <c r="K4174" s="6">
        <f>Tabla2[[#This Row],[Price per Unit]]*Tabla2[[#This Row],[Units Sold]]</f>
        <v>54560</v>
      </c>
      <c r="L4174" s="52">
        <f>Tabla2[[#This Row],[Units Sold]]/Cálculos!$C$11</f>
        <v>5.0022974261162688E-5</v>
      </c>
      <c r="M4174" s="6">
        <f>Tabla2[[#This Row],[Total Sales]]-Tabla2[[#This Row],[Operating Profit]]</f>
        <v>51722.879999999997</v>
      </c>
      <c r="N4174" s="6">
        <v>2837.12</v>
      </c>
      <c r="O4174" s="46">
        <f>Tabla2[[#This Row],[Operating Profit]]/Tabla2[[#This Row],[Total Sales]]</f>
        <v>5.1999999999999998E-2</v>
      </c>
      <c r="P4174" s="1" t="s">
        <v>82</v>
      </c>
    </row>
    <row r="4175" spans="1:16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3" t="str">
        <f>IFERROR(LEFT(Tabla2[[#This Row],[Product]],FIND(" ",Tabla2[[#This Row],[Product]])-3),Tabla2[[#This Row],[Product]])</f>
        <v>Men</v>
      </c>
      <c r="I4175" s="6">
        <v>41</v>
      </c>
      <c r="J4175" s="4">
        <v>770</v>
      </c>
      <c r="K4175" s="6">
        <f>Tabla2[[#This Row],[Price per Unit]]*Tabla2[[#This Row],[Units Sold]]</f>
        <v>31570</v>
      </c>
      <c r="L4175" s="52">
        <f>Tabla2[[#This Row],[Units Sold]]/Cálculos!$C$11</f>
        <v>3.1062653371851023E-5</v>
      </c>
      <c r="M4175" s="6">
        <f>Tabla2[[#This Row],[Total Sales]]-Tabla2[[#This Row],[Operating Profit]]</f>
        <v>30117.78</v>
      </c>
      <c r="N4175" s="6">
        <v>1452.2199999999998</v>
      </c>
      <c r="O4175" s="46">
        <f>Tabla2[[#This Row],[Operating Profit]]/Tabla2[[#This Row],[Total Sales]]</f>
        <v>4.5999999999999992E-2</v>
      </c>
      <c r="P4175" s="1" t="s">
        <v>82</v>
      </c>
    </row>
    <row r="4176" spans="1:16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3" t="str">
        <f>IFERROR(LEFT(Tabla2[[#This Row],[Product]],FIND(" ",Tabla2[[#This Row],[Product]])-3),Tabla2[[#This Row],[Product]])</f>
        <v>Women</v>
      </c>
      <c r="I4176" s="6">
        <v>32</v>
      </c>
      <c r="J4176" s="4">
        <v>830</v>
      </c>
      <c r="K4176" s="6">
        <f>Tabla2[[#This Row],[Price per Unit]]*Tabla2[[#This Row],[Units Sold]]</f>
        <v>26560</v>
      </c>
      <c r="L4176" s="52">
        <f>Tabla2[[#This Row],[Units Sold]]/Cálculos!$C$11</f>
        <v>3.3483119868358896E-5</v>
      </c>
      <c r="M4176" s="6">
        <f>Tabla2[[#This Row],[Total Sales]]-Tabla2[[#This Row],[Operating Profit]]</f>
        <v>25311.68</v>
      </c>
      <c r="N4176" s="6">
        <v>1248.32</v>
      </c>
      <c r="O4176" s="46">
        <f>Tabla2[[#This Row],[Operating Profit]]/Tabla2[[#This Row],[Total Sales]]</f>
        <v>4.7E-2</v>
      </c>
      <c r="P4176" s="1" t="s">
        <v>82</v>
      </c>
    </row>
    <row r="4177" spans="1:16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3" t="str">
        <f>IFERROR(LEFT(Tabla2[[#This Row],[Product]],FIND(" ",Tabla2[[#This Row],[Product]])-3),Tabla2[[#This Row],[Product]])</f>
        <v>Women</v>
      </c>
      <c r="I4177" s="6">
        <v>37</v>
      </c>
      <c r="J4177" s="4">
        <v>340</v>
      </c>
      <c r="K4177" s="6">
        <f>Tabla2[[#This Row],[Price per Unit]]*Tabla2[[#This Row],[Units Sold]]</f>
        <v>12580</v>
      </c>
      <c r="L4177" s="52">
        <f>Tabla2[[#This Row],[Units Sold]]/Cálculos!$C$11</f>
        <v>1.3715976813544608E-5</v>
      </c>
      <c r="M4177" s="6">
        <f>Tabla2[[#This Row],[Total Sales]]-Tabla2[[#This Row],[Operating Profit]]</f>
        <v>11925.84</v>
      </c>
      <c r="N4177" s="6">
        <v>654.16</v>
      </c>
      <c r="O4177" s="46">
        <f>Tabla2[[#This Row],[Operating Profit]]/Tabla2[[#This Row],[Total Sales]]</f>
        <v>5.1999999999999998E-2</v>
      </c>
      <c r="P4177" s="1" t="s">
        <v>82</v>
      </c>
    </row>
    <row r="4178" spans="1:16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3" t="str">
        <f>IFERROR(LEFT(Tabla2[[#This Row],[Product]],FIND(" ",Tabla2[[#This Row],[Product]])-3),Tabla2[[#This Row],[Product]])</f>
        <v>Men</v>
      </c>
      <c r="I4178" s="6">
        <v>53</v>
      </c>
      <c r="J4178" s="4">
        <v>470</v>
      </c>
      <c r="K4178" s="6">
        <f>Tabla2[[#This Row],[Price per Unit]]*Tabla2[[#This Row],[Units Sold]]</f>
        <v>24910</v>
      </c>
      <c r="L4178" s="52">
        <f>Tabla2[[#This Row],[Units Sold]]/Cálculos!$C$11</f>
        <v>1.8960320889311665E-5</v>
      </c>
      <c r="M4178" s="6">
        <f>Tabla2[[#This Row],[Total Sales]]-Tabla2[[#This Row],[Operating Profit]]</f>
        <v>23689.41</v>
      </c>
      <c r="N4178" s="6">
        <v>1220.5899999999999</v>
      </c>
      <c r="O4178" s="46">
        <f>Tabla2[[#This Row],[Operating Profit]]/Tabla2[[#This Row],[Total Sales]]</f>
        <v>4.8999999999999995E-2</v>
      </c>
      <c r="P4178" s="1" t="s">
        <v>82</v>
      </c>
    </row>
    <row r="4179" spans="1:16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3" t="str">
        <f>IFERROR(LEFT(Tabla2[[#This Row],[Product]],FIND(" ",Tabla2[[#This Row],[Product]])-3),Tabla2[[#This Row],[Product]])</f>
        <v>Women</v>
      </c>
      <c r="I4179" s="6">
        <v>41</v>
      </c>
      <c r="J4179" s="4">
        <v>690</v>
      </c>
      <c r="K4179" s="6">
        <f>Tabla2[[#This Row],[Price per Unit]]*Tabla2[[#This Row],[Units Sold]]</f>
        <v>28290</v>
      </c>
      <c r="L4179" s="52">
        <f>Tabla2[[#This Row],[Units Sold]]/Cálculos!$C$11</f>
        <v>2.7835364709840528E-5</v>
      </c>
      <c r="M4179" s="6">
        <f>Tabla2[[#This Row],[Total Sales]]-Tabla2[[#This Row],[Operating Profit]]</f>
        <v>26592.6</v>
      </c>
      <c r="N4179" s="6">
        <v>1697.3999999999999</v>
      </c>
      <c r="O4179" s="46">
        <f>Tabla2[[#This Row],[Operating Profit]]/Tabla2[[#This Row],[Total Sales]]</f>
        <v>0.06</v>
      </c>
      <c r="P4179" s="1" t="s">
        <v>82</v>
      </c>
    </row>
    <row r="4180" spans="1:16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3" t="str">
        <f>IFERROR(LEFT(Tabla2[[#This Row],[Product]],FIND(" ",Tabla2[[#This Row],[Product]])-3),Tabla2[[#This Row],[Product]])</f>
        <v>Men</v>
      </c>
      <c r="I4180" s="6">
        <v>44</v>
      </c>
      <c r="J4180" s="4">
        <v>1580</v>
      </c>
      <c r="K4180" s="6">
        <f>Tabla2[[#This Row],[Price per Unit]]*Tabla2[[#This Row],[Units Sold]]</f>
        <v>69520</v>
      </c>
      <c r="L4180" s="52">
        <f>Tabla2[[#This Row],[Units Sold]]/Cálculos!$C$11</f>
        <v>6.373895107470729E-5</v>
      </c>
      <c r="M4180" s="6">
        <f>Tabla2[[#This Row],[Total Sales]]-Tabla2[[#This Row],[Operating Profit]]</f>
        <v>65974.48</v>
      </c>
      <c r="N4180" s="6">
        <v>3545.52</v>
      </c>
      <c r="O4180" s="46">
        <f>Tabla2[[#This Row],[Operating Profit]]/Tabla2[[#This Row],[Total Sales]]</f>
        <v>5.0999999999999997E-2</v>
      </c>
      <c r="P4180" s="1" t="s">
        <v>82</v>
      </c>
    </row>
    <row r="4181" spans="1:16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3" t="str">
        <f>IFERROR(LEFT(Tabla2[[#This Row],[Product]],FIND(" ",Tabla2[[#This Row],[Product]])-3),Tabla2[[#This Row],[Product]])</f>
        <v>Men</v>
      </c>
      <c r="I4181" s="6">
        <v>43</v>
      </c>
      <c r="J4181" s="4">
        <v>510</v>
      </c>
      <c r="K4181" s="6">
        <f>Tabla2[[#This Row],[Price per Unit]]*Tabla2[[#This Row],[Units Sold]]</f>
        <v>21930</v>
      </c>
      <c r="L4181" s="52">
        <f>Tabla2[[#This Row],[Units Sold]]/Cálculos!$C$11</f>
        <v>2.0573965220316913E-5</v>
      </c>
      <c r="M4181" s="6">
        <f>Tabla2[[#This Row],[Total Sales]]-Tabla2[[#This Row],[Operating Profit]]</f>
        <v>20899.29</v>
      </c>
      <c r="N4181" s="6">
        <v>1030.71</v>
      </c>
      <c r="O4181" s="46">
        <f>Tabla2[[#This Row],[Operating Profit]]/Tabla2[[#This Row],[Total Sales]]</f>
        <v>4.7E-2</v>
      </c>
      <c r="P4181" s="1" t="s">
        <v>82</v>
      </c>
    </row>
    <row r="4182" spans="1:16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3" t="str">
        <f>IFERROR(LEFT(Tabla2[[#This Row],[Product]],FIND(" ",Tabla2[[#This Row],[Product]])-3),Tabla2[[#This Row],[Product]])</f>
        <v>Women</v>
      </c>
      <c r="I4182" s="6">
        <v>32</v>
      </c>
      <c r="J4182" s="4">
        <v>610</v>
      </c>
      <c r="K4182" s="6">
        <f>Tabla2[[#This Row],[Price per Unit]]*Tabla2[[#This Row],[Units Sold]]</f>
        <v>19520</v>
      </c>
      <c r="L4182" s="52">
        <f>Tabla2[[#This Row],[Units Sold]]/Cálculos!$C$11</f>
        <v>2.4608076047830033E-5</v>
      </c>
      <c r="M4182" s="6">
        <f>Tabla2[[#This Row],[Total Sales]]-Tabla2[[#This Row],[Operating Profit]]</f>
        <v>18622.080000000002</v>
      </c>
      <c r="N4182" s="6">
        <v>897.92</v>
      </c>
      <c r="O4182" s="46">
        <f>Tabla2[[#This Row],[Operating Profit]]/Tabla2[[#This Row],[Total Sales]]</f>
        <v>4.5999999999999999E-2</v>
      </c>
      <c r="P4182" s="1" t="s">
        <v>82</v>
      </c>
    </row>
    <row r="4183" spans="1:16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3" t="str">
        <f>IFERROR(LEFT(Tabla2[[#This Row],[Product]],FIND(" ",Tabla2[[#This Row],[Product]])-3),Tabla2[[#This Row],[Product]])</f>
        <v>Women</v>
      </c>
      <c r="I4183" s="6">
        <v>39</v>
      </c>
      <c r="J4183" s="4">
        <v>280</v>
      </c>
      <c r="K4183" s="6">
        <f>Tabla2[[#This Row],[Price per Unit]]*Tabla2[[#This Row],[Units Sold]]</f>
        <v>10920</v>
      </c>
      <c r="L4183" s="52">
        <f>Tabla2[[#This Row],[Units Sold]]/Cálculos!$C$11</f>
        <v>1.1295510317036736E-5</v>
      </c>
      <c r="M4183" s="6">
        <f>Tabla2[[#This Row],[Total Sales]]-Tabla2[[#This Row],[Operating Profit]]</f>
        <v>10341.24</v>
      </c>
      <c r="N4183" s="6">
        <v>578.76</v>
      </c>
      <c r="O4183" s="46">
        <f>Tabla2[[#This Row],[Operating Profit]]/Tabla2[[#This Row],[Total Sales]]</f>
        <v>5.2999999999999999E-2</v>
      </c>
      <c r="P4183" s="1" t="s">
        <v>82</v>
      </c>
    </row>
    <row r="4184" spans="1:16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3" t="str">
        <f>IFERROR(LEFT(Tabla2[[#This Row],[Product]],FIND(" ",Tabla2[[#This Row],[Product]])-3),Tabla2[[#This Row],[Product]])</f>
        <v>Men</v>
      </c>
      <c r="I4184" s="6">
        <v>50</v>
      </c>
      <c r="J4184" s="4">
        <v>440</v>
      </c>
      <c r="K4184" s="6">
        <f>Tabla2[[#This Row],[Price per Unit]]*Tabla2[[#This Row],[Units Sold]]</f>
        <v>22000</v>
      </c>
      <c r="L4184" s="52">
        <f>Tabla2[[#This Row],[Units Sold]]/Cálculos!$C$11</f>
        <v>1.7750087641057729E-5</v>
      </c>
      <c r="M4184" s="6">
        <f>Tabla2[[#This Row],[Total Sales]]-Tabla2[[#This Row],[Operating Profit]]</f>
        <v>20966</v>
      </c>
      <c r="N4184" s="6">
        <v>1034</v>
      </c>
      <c r="O4184" s="46">
        <f>Tabla2[[#This Row],[Operating Profit]]/Tabla2[[#This Row],[Total Sales]]</f>
        <v>4.7E-2</v>
      </c>
      <c r="P4184" s="1" t="s">
        <v>82</v>
      </c>
    </row>
    <row r="4185" spans="1:16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3" t="str">
        <f>IFERROR(LEFT(Tabla2[[#This Row],[Product]],FIND(" ",Tabla2[[#This Row],[Product]])-3),Tabla2[[#This Row],[Product]])</f>
        <v>Women</v>
      </c>
      <c r="I4185" s="6">
        <v>43</v>
      </c>
      <c r="J4185" s="4">
        <v>770</v>
      </c>
      <c r="K4185" s="6">
        <f>Tabla2[[#This Row],[Price per Unit]]*Tabla2[[#This Row],[Units Sold]]</f>
        <v>33110</v>
      </c>
      <c r="L4185" s="52">
        <f>Tabla2[[#This Row],[Units Sold]]/Cálculos!$C$11</f>
        <v>3.1062653371851023E-5</v>
      </c>
      <c r="M4185" s="6">
        <f>Tabla2[[#This Row],[Total Sales]]-Tabla2[[#This Row],[Operating Profit]]</f>
        <v>30957.85</v>
      </c>
      <c r="N4185" s="6">
        <v>2152.15</v>
      </c>
      <c r="O4185" s="46">
        <f>Tabla2[[#This Row],[Operating Profit]]/Tabla2[[#This Row],[Total Sales]]</f>
        <v>6.5000000000000002E-2</v>
      </c>
      <c r="P4185" s="1" t="s">
        <v>82</v>
      </c>
    </row>
    <row r="4186" spans="1:16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3" t="str">
        <f>IFERROR(LEFT(Tabla2[[#This Row],[Product]],FIND(" ",Tabla2[[#This Row],[Product]])-3),Tabla2[[#This Row],[Product]])</f>
        <v>Men</v>
      </c>
      <c r="I4186" s="6">
        <v>47</v>
      </c>
      <c r="J4186" s="4">
        <v>1440</v>
      </c>
      <c r="K4186" s="6">
        <f>Tabla2[[#This Row],[Price per Unit]]*Tabla2[[#This Row],[Units Sold]]</f>
        <v>67680</v>
      </c>
      <c r="L4186" s="52">
        <f>Tabla2[[#This Row],[Units Sold]]/Cálculos!$C$11</f>
        <v>5.8091195916188929E-5</v>
      </c>
      <c r="M4186" s="6">
        <f>Tabla2[[#This Row],[Total Sales]]-Tabla2[[#This Row],[Operating Profit]]</f>
        <v>63957.599999999999</v>
      </c>
      <c r="N4186" s="6">
        <v>3722.4</v>
      </c>
      <c r="O4186" s="46">
        <f>Tabla2[[#This Row],[Operating Profit]]/Tabla2[[#This Row],[Total Sales]]</f>
        <v>5.5E-2</v>
      </c>
      <c r="P4186" s="1" t="s">
        <v>82</v>
      </c>
    </row>
    <row r="4187" spans="1:16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3" t="str">
        <f>IFERROR(LEFT(Tabla2[[#This Row],[Product]],FIND(" ",Tabla2[[#This Row],[Product]])-3),Tabla2[[#This Row],[Product]])</f>
        <v>Men</v>
      </c>
      <c r="I4187" s="6">
        <v>46</v>
      </c>
      <c r="J4187" s="4">
        <v>600</v>
      </c>
      <c r="K4187" s="6">
        <f>Tabla2[[#This Row],[Price per Unit]]*Tabla2[[#This Row],[Units Sold]]</f>
        <v>27600</v>
      </c>
      <c r="L4187" s="52">
        <f>Tabla2[[#This Row],[Units Sold]]/Cálculos!$C$11</f>
        <v>2.4204664965078719E-5</v>
      </c>
      <c r="M4187" s="6">
        <f>Tabla2[[#This Row],[Total Sales]]-Tabla2[[#This Row],[Operating Profit]]</f>
        <v>26275.200000000001</v>
      </c>
      <c r="N4187" s="6">
        <v>1324.8</v>
      </c>
      <c r="O4187" s="46">
        <f>Tabla2[[#This Row],[Operating Profit]]/Tabla2[[#This Row],[Total Sales]]</f>
        <v>4.8000000000000001E-2</v>
      </c>
      <c r="P4187" s="1" t="s">
        <v>82</v>
      </c>
    </row>
    <row r="4188" spans="1:16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3" t="str">
        <f>IFERROR(LEFT(Tabla2[[#This Row],[Product]],FIND(" ",Tabla2[[#This Row],[Product]])-3),Tabla2[[#This Row],[Product]])</f>
        <v>Women</v>
      </c>
      <c r="I4188" s="6">
        <v>37</v>
      </c>
      <c r="J4188" s="4">
        <v>680</v>
      </c>
      <c r="K4188" s="6">
        <f>Tabla2[[#This Row],[Price per Unit]]*Tabla2[[#This Row],[Units Sold]]</f>
        <v>25160</v>
      </c>
      <c r="L4188" s="52">
        <f>Tabla2[[#This Row],[Units Sold]]/Cálculos!$C$11</f>
        <v>2.7431953627089217E-5</v>
      </c>
      <c r="M4188" s="6">
        <f>Tabla2[[#This Row],[Total Sales]]-Tabla2[[#This Row],[Operating Profit]]</f>
        <v>24027.8</v>
      </c>
      <c r="N4188" s="6">
        <v>1132.1999999999998</v>
      </c>
      <c r="O4188" s="46">
        <f>Tabla2[[#This Row],[Operating Profit]]/Tabla2[[#This Row],[Total Sales]]</f>
        <v>4.4999999999999991E-2</v>
      </c>
      <c r="P4188" s="1" t="s">
        <v>82</v>
      </c>
    </row>
    <row r="4189" spans="1:16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3" t="str">
        <f>IFERROR(LEFT(Tabla2[[#This Row],[Product]],FIND(" ",Tabla2[[#This Row],[Product]])-3),Tabla2[[#This Row],[Product]])</f>
        <v>Women</v>
      </c>
      <c r="I4189" s="6">
        <v>41</v>
      </c>
      <c r="J4189" s="4">
        <v>190</v>
      </c>
      <c r="K4189" s="6">
        <f>Tabla2[[#This Row],[Price per Unit]]*Tabla2[[#This Row],[Units Sold]]</f>
        <v>7790</v>
      </c>
      <c r="L4189" s="52">
        <f>Tabla2[[#This Row],[Units Sold]]/Cálculos!$C$11</f>
        <v>7.6648105722749279E-6</v>
      </c>
      <c r="M4189" s="6">
        <f>Tabla2[[#This Row],[Total Sales]]-Tabla2[[#This Row],[Operating Profit]]</f>
        <v>7377.13</v>
      </c>
      <c r="N4189" s="6">
        <v>412.87</v>
      </c>
      <c r="O4189" s="46">
        <f>Tabla2[[#This Row],[Operating Profit]]/Tabla2[[#This Row],[Total Sales]]</f>
        <v>5.2999999999999999E-2</v>
      </c>
      <c r="P4189" s="1" t="s">
        <v>82</v>
      </c>
    </row>
    <row r="4190" spans="1:16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3" t="str">
        <f>IFERROR(LEFT(Tabla2[[#This Row],[Product]],FIND(" ",Tabla2[[#This Row],[Product]])-3),Tabla2[[#This Row],[Product]])</f>
        <v>Men</v>
      </c>
      <c r="I4190" s="6">
        <v>56</v>
      </c>
      <c r="J4190" s="4">
        <v>380</v>
      </c>
      <c r="K4190" s="6">
        <f>Tabla2[[#This Row],[Price per Unit]]*Tabla2[[#This Row],[Units Sold]]</f>
        <v>21280</v>
      </c>
      <c r="L4190" s="52">
        <f>Tabla2[[#This Row],[Units Sold]]/Cálculos!$C$11</f>
        <v>1.5329621144549856E-5</v>
      </c>
      <c r="M4190" s="6">
        <f>Tabla2[[#This Row],[Total Sales]]-Tabla2[[#This Row],[Operating Profit]]</f>
        <v>20279.84</v>
      </c>
      <c r="N4190" s="6">
        <v>1000.16</v>
      </c>
      <c r="O4190" s="46">
        <f>Tabla2[[#This Row],[Operating Profit]]/Tabla2[[#This Row],[Total Sales]]</f>
        <v>4.7E-2</v>
      </c>
      <c r="P4190" s="1" t="s">
        <v>82</v>
      </c>
    </row>
    <row r="4191" spans="1:16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3" t="str">
        <f>IFERROR(LEFT(Tabla2[[#This Row],[Product]],FIND(" ",Tabla2[[#This Row],[Product]])-3),Tabla2[[#This Row],[Product]])</f>
        <v>Women</v>
      </c>
      <c r="I4191" s="6">
        <v>45</v>
      </c>
      <c r="J4191" s="4">
        <v>630</v>
      </c>
      <c r="K4191" s="6">
        <f>Tabla2[[#This Row],[Price per Unit]]*Tabla2[[#This Row],[Units Sold]]</f>
        <v>28350</v>
      </c>
      <c r="L4191" s="52">
        <f>Tabla2[[#This Row],[Units Sold]]/Cálculos!$C$11</f>
        <v>2.5414898213332655E-5</v>
      </c>
      <c r="M4191" s="6">
        <f>Tabla2[[#This Row],[Total Sales]]-Tabla2[[#This Row],[Operating Profit]]</f>
        <v>26563.95</v>
      </c>
      <c r="N4191" s="6">
        <v>1786.05</v>
      </c>
      <c r="O4191" s="46">
        <f>Tabla2[[#This Row],[Operating Profit]]/Tabla2[[#This Row],[Total Sales]]</f>
        <v>6.3E-2</v>
      </c>
      <c r="P4191" s="1" t="s">
        <v>82</v>
      </c>
    </row>
    <row r="4192" spans="1:16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3" t="str">
        <f>IFERROR(LEFT(Tabla2[[#This Row],[Product]],FIND(" ",Tabla2[[#This Row],[Product]])-3),Tabla2[[#This Row],[Product]])</f>
        <v>Men</v>
      </c>
      <c r="I4192" s="6">
        <v>48</v>
      </c>
      <c r="J4192" s="4">
        <v>1220</v>
      </c>
      <c r="K4192" s="6">
        <f>Tabla2[[#This Row],[Price per Unit]]*Tabla2[[#This Row],[Units Sold]]</f>
        <v>58560</v>
      </c>
      <c r="L4192" s="52">
        <f>Tabla2[[#This Row],[Units Sold]]/Cálculos!$C$11</f>
        <v>4.9216152095660066E-5</v>
      </c>
      <c r="M4192" s="6">
        <f>Tabla2[[#This Row],[Total Sales]]-Tabla2[[#This Row],[Operating Profit]]</f>
        <v>55514.879999999997</v>
      </c>
      <c r="N4192" s="6">
        <v>3045.12</v>
      </c>
      <c r="O4192" s="46">
        <f>Tabla2[[#This Row],[Operating Profit]]/Tabla2[[#This Row],[Total Sales]]</f>
        <v>5.1999999999999998E-2</v>
      </c>
      <c r="P4192" s="1" t="s">
        <v>82</v>
      </c>
    </row>
    <row r="4193" spans="1:16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3" t="str">
        <f>IFERROR(LEFT(Tabla2[[#This Row],[Product]],FIND(" ",Tabla2[[#This Row],[Product]])-3),Tabla2[[#This Row],[Product]])</f>
        <v>Men</v>
      </c>
      <c r="I4193" s="6">
        <v>48</v>
      </c>
      <c r="J4193" s="4">
        <v>440</v>
      </c>
      <c r="K4193" s="6">
        <f>Tabla2[[#This Row],[Price per Unit]]*Tabla2[[#This Row],[Units Sold]]</f>
        <v>21120</v>
      </c>
      <c r="L4193" s="52">
        <f>Tabla2[[#This Row],[Units Sold]]/Cálculos!$C$11</f>
        <v>1.7750087641057729E-5</v>
      </c>
      <c r="M4193" s="6">
        <f>Tabla2[[#This Row],[Total Sales]]-Tabla2[[#This Row],[Operating Profit]]</f>
        <v>20148.48</v>
      </c>
      <c r="N4193" s="6">
        <v>971.52</v>
      </c>
      <c r="O4193" s="46">
        <f>Tabla2[[#This Row],[Operating Profit]]/Tabla2[[#This Row],[Total Sales]]</f>
        <v>4.5999999999999999E-2</v>
      </c>
      <c r="P4193" s="1" t="s">
        <v>82</v>
      </c>
    </row>
    <row r="4194" spans="1:16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3" t="str">
        <f>IFERROR(LEFT(Tabla2[[#This Row],[Product]],FIND(" ",Tabla2[[#This Row],[Product]])-3),Tabla2[[#This Row],[Product]])</f>
        <v>Women</v>
      </c>
      <c r="I4194" s="6">
        <v>36</v>
      </c>
      <c r="J4194" s="4">
        <v>420</v>
      </c>
      <c r="K4194" s="6">
        <f>Tabla2[[#This Row],[Price per Unit]]*Tabla2[[#This Row],[Units Sold]]</f>
        <v>15120</v>
      </c>
      <c r="L4194" s="52">
        <f>Tabla2[[#This Row],[Units Sold]]/Cálculos!$C$11</f>
        <v>1.6943265475555103E-5</v>
      </c>
      <c r="M4194" s="6">
        <f>Tabla2[[#This Row],[Total Sales]]-Tabla2[[#This Row],[Operating Profit]]</f>
        <v>14394.24</v>
      </c>
      <c r="N4194" s="6">
        <v>725.76</v>
      </c>
      <c r="O4194" s="46">
        <f>Tabla2[[#This Row],[Operating Profit]]/Tabla2[[#This Row],[Total Sales]]</f>
        <v>4.8000000000000001E-2</v>
      </c>
      <c r="P4194" s="1" t="s">
        <v>82</v>
      </c>
    </row>
    <row r="4195" spans="1:16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3" t="str">
        <f>IFERROR(LEFT(Tabla2[[#This Row],[Product]],FIND(" ",Tabla2[[#This Row],[Product]])-3),Tabla2[[#This Row],[Product]])</f>
        <v>Women</v>
      </c>
      <c r="I4195" s="6">
        <v>44</v>
      </c>
      <c r="J4195" s="4">
        <v>200</v>
      </c>
      <c r="K4195" s="6">
        <f>Tabla2[[#This Row],[Price per Unit]]*Tabla2[[#This Row],[Units Sold]]</f>
        <v>8800</v>
      </c>
      <c r="L4195" s="52">
        <f>Tabla2[[#This Row],[Units Sold]]/Cálculos!$C$11</f>
        <v>8.0682216550262406E-6</v>
      </c>
      <c r="M4195" s="6">
        <f>Tabla2[[#This Row],[Total Sales]]-Tabla2[[#This Row],[Operating Profit]]</f>
        <v>8360</v>
      </c>
      <c r="N4195" s="6">
        <v>440</v>
      </c>
      <c r="O4195" s="46">
        <f>Tabla2[[#This Row],[Operating Profit]]/Tabla2[[#This Row],[Total Sales]]</f>
        <v>0.05</v>
      </c>
      <c r="P4195" s="1" t="s">
        <v>82</v>
      </c>
    </row>
    <row r="4196" spans="1:16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3" t="str">
        <f>IFERROR(LEFT(Tabla2[[#This Row],[Product]],FIND(" ",Tabla2[[#This Row],[Product]])-3),Tabla2[[#This Row],[Product]])</f>
        <v>Men</v>
      </c>
      <c r="I4196" s="6">
        <v>54</v>
      </c>
      <c r="J4196" s="4">
        <v>280</v>
      </c>
      <c r="K4196" s="6">
        <f>Tabla2[[#This Row],[Price per Unit]]*Tabla2[[#This Row],[Units Sold]]</f>
        <v>15120</v>
      </c>
      <c r="L4196" s="52">
        <f>Tabla2[[#This Row],[Units Sold]]/Cálculos!$C$11</f>
        <v>1.1295510317036736E-5</v>
      </c>
      <c r="M4196" s="6">
        <f>Tabla2[[#This Row],[Total Sales]]-Tabla2[[#This Row],[Operating Profit]]</f>
        <v>14409.36</v>
      </c>
      <c r="N4196" s="6">
        <v>710.64</v>
      </c>
      <c r="O4196" s="46">
        <f>Tabla2[[#This Row],[Operating Profit]]/Tabla2[[#This Row],[Total Sales]]</f>
        <v>4.7E-2</v>
      </c>
      <c r="P4196" s="1" t="s">
        <v>82</v>
      </c>
    </row>
    <row r="4197" spans="1:16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3" t="str">
        <f>IFERROR(LEFT(Tabla2[[#This Row],[Product]],FIND(" ",Tabla2[[#This Row],[Product]])-3),Tabla2[[#This Row],[Product]])</f>
        <v>Women</v>
      </c>
      <c r="I4197" s="6">
        <v>49</v>
      </c>
      <c r="J4197" s="4">
        <v>650</v>
      </c>
      <c r="K4197" s="6">
        <f>Tabla2[[#This Row],[Price per Unit]]*Tabla2[[#This Row],[Units Sold]]</f>
        <v>31850</v>
      </c>
      <c r="L4197" s="52">
        <f>Tabla2[[#This Row],[Units Sold]]/Cálculos!$C$11</f>
        <v>2.622172037883528E-5</v>
      </c>
      <c r="M4197" s="6">
        <f>Tabla2[[#This Row],[Total Sales]]-Tabla2[[#This Row],[Operating Profit]]</f>
        <v>29939</v>
      </c>
      <c r="N4197" s="6">
        <v>1911</v>
      </c>
      <c r="O4197" s="46">
        <f>Tabla2[[#This Row],[Operating Profit]]/Tabla2[[#This Row],[Total Sales]]</f>
        <v>0.06</v>
      </c>
      <c r="P4197" s="1" t="s">
        <v>82</v>
      </c>
    </row>
    <row r="4198" spans="1:16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3" t="str">
        <f>IFERROR(LEFT(Tabla2[[#This Row],[Product]],FIND(" ",Tabla2[[#This Row],[Product]])-3),Tabla2[[#This Row],[Product]])</f>
        <v>Men</v>
      </c>
      <c r="I4198" s="6">
        <v>58</v>
      </c>
      <c r="J4198" s="4">
        <v>1340</v>
      </c>
      <c r="K4198" s="6">
        <f>Tabla2[[#This Row],[Price per Unit]]*Tabla2[[#This Row],[Units Sold]]</f>
        <v>77720</v>
      </c>
      <c r="L4198" s="52">
        <f>Tabla2[[#This Row],[Units Sold]]/Cálculos!$C$11</f>
        <v>5.4057085088675805E-5</v>
      </c>
      <c r="M4198" s="6">
        <f>Tabla2[[#This Row],[Total Sales]]-Tabla2[[#This Row],[Operating Profit]]</f>
        <v>73523.12</v>
      </c>
      <c r="N4198" s="6">
        <v>4196.88</v>
      </c>
      <c r="O4198" s="46">
        <f>Tabla2[[#This Row],[Operating Profit]]/Tabla2[[#This Row],[Total Sales]]</f>
        <v>5.3999999999999999E-2</v>
      </c>
      <c r="P4198" s="1" t="s">
        <v>82</v>
      </c>
    </row>
    <row r="4199" spans="1:16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3" t="str">
        <f>IFERROR(LEFT(Tabla2[[#This Row],[Product]],FIND(" ",Tabla2[[#This Row],[Product]])-3),Tabla2[[#This Row],[Product]])</f>
        <v>Men</v>
      </c>
      <c r="I4199" s="6">
        <v>53</v>
      </c>
      <c r="J4199" s="4">
        <v>540</v>
      </c>
      <c r="K4199" s="6">
        <f>Tabla2[[#This Row],[Price per Unit]]*Tabla2[[#This Row],[Units Sold]]</f>
        <v>28620</v>
      </c>
      <c r="L4199" s="52">
        <f>Tabla2[[#This Row],[Units Sold]]/Cálculos!$C$11</f>
        <v>2.1784198468570849E-5</v>
      </c>
      <c r="M4199" s="6">
        <f>Tabla2[[#This Row],[Total Sales]]-Tabla2[[#This Row],[Operating Profit]]</f>
        <v>27332.1</v>
      </c>
      <c r="N4199" s="6">
        <v>1287.8999999999999</v>
      </c>
      <c r="O4199" s="46">
        <f>Tabla2[[#This Row],[Operating Profit]]/Tabla2[[#This Row],[Total Sales]]</f>
        <v>4.4999999999999998E-2</v>
      </c>
      <c r="P4199" s="1" t="s">
        <v>82</v>
      </c>
    </row>
    <row r="4200" spans="1:16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3" t="str">
        <f>IFERROR(LEFT(Tabla2[[#This Row],[Product]],FIND(" ",Tabla2[[#This Row],[Product]])-3),Tabla2[[#This Row],[Product]])</f>
        <v>Women</v>
      </c>
      <c r="I4200" s="6">
        <v>49</v>
      </c>
      <c r="J4200" s="4">
        <v>440</v>
      </c>
      <c r="K4200" s="6">
        <f>Tabla2[[#This Row],[Price per Unit]]*Tabla2[[#This Row],[Units Sold]]</f>
        <v>21560</v>
      </c>
      <c r="L4200" s="52">
        <f>Tabla2[[#This Row],[Units Sold]]/Cálculos!$C$11</f>
        <v>1.7750087641057729E-5</v>
      </c>
      <c r="M4200" s="6">
        <f>Tabla2[[#This Row],[Total Sales]]-Tabla2[[#This Row],[Operating Profit]]</f>
        <v>20568.240000000002</v>
      </c>
      <c r="N4200" s="6">
        <v>991.75999999999988</v>
      </c>
      <c r="O4200" s="46">
        <f>Tabla2[[#This Row],[Operating Profit]]/Tabla2[[#This Row],[Total Sales]]</f>
        <v>4.5999999999999992E-2</v>
      </c>
      <c r="P4200" s="1" t="s">
        <v>82</v>
      </c>
    </row>
    <row r="4201" spans="1:16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3" t="str">
        <f>IFERROR(LEFT(Tabla2[[#This Row],[Product]],FIND(" ",Tabla2[[#This Row],[Product]])-3),Tabla2[[#This Row],[Product]])</f>
        <v>Women</v>
      </c>
      <c r="I4201" s="6">
        <v>48</v>
      </c>
      <c r="J4201" s="4">
        <v>280</v>
      </c>
      <c r="K4201" s="6">
        <f>Tabla2[[#This Row],[Price per Unit]]*Tabla2[[#This Row],[Units Sold]]</f>
        <v>13440</v>
      </c>
      <c r="L4201" s="52">
        <f>Tabla2[[#This Row],[Units Sold]]/Cálculos!$C$11</f>
        <v>1.1295510317036736E-5</v>
      </c>
      <c r="M4201" s="6">
        <f>Tabla2[[#This Row],[Total Sales]]-Tabla2[[#This Row],[Operating Profit]]</f>
        <v>12727.68</v>
      </c>
      <c r="N4201" s="6">
        <v>712.32</v>
      </c>
      <c r="O4201" s="46">
        <f>Tabla2[[#This Row],[Operating Profit]]/Tabla2[[#This Row],[Total Sales]]</f>
        <v>5.3000000000000005E-2</v>
      </c>
      <c r="P4201" s="1" t="s">
        <v>82</v>
      </c>
    </row>
    <row r="4202" spans="1:16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3" t="str">
        <f>IFERROR(LEFT(Tabla2[[#This Row],[Product]],FIND(" ",Tabla2[[#This Row],[Product]])-3),Tabla2[[#This Row],[Product]])</f>
        <v>Men</v>
      </c>
      <c r="I4202" s="6">
        <v>59</v>
      </c>
      <c r="J4202" s="4">
        <v>350</v>
      </c>
      <c r="K4202" s="6">
        <f>Tabla2[[#This Row],[Price per Unit]]*Tabla2[[#This Row],[Units Sold]]</f>
        <v>20650</v>
      </c>
      <c r="L4202" s="52">
        <f>Tabla2[[#This Row],[Units Sold]]/Cálculos!$C$11</f>
        <v>1.4119387896295919E-5</v>
      </c>
      <c r="M4202" s="6">
        <f>Tabla2[[#This Row],[Total Sales]]-Tabla2[[#This Row],[Operating Profit]]</f>
        <v>19700.099999999999</v>
      </c>
      <c r="N4202" s="6">
        <v>949.9</v>
      </c>
      <c r="O4202" s="46">
        <f>Tabla2[[#This Row],[Operating Profit]]/Tabla2[[#This Row],[Total Sales]]</f>
        <v>4.5999999999999999E-2</v>
      </c>
      <c r="P4202" s="1" t="s">
        <v>82</v>
      </c>
    </row>
    <row r="4203" spans="1:16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3" t="str">
        <f>IFERROR(LEFT(Tabla2[[#This Row],[Product]],FIND(" ",Tabla2[[#This Row],[Product]])-3),Tabla2[[#This Row],[Product]])</f>
        <v>Women</v>
      </c>
      <c r="I4203" s="6">
        <v>64</v>
      </c>
      <c r="J4203" s="4">
        <v>630</v>
      </c>
      <c r="K4203" s="6">
        <f>Tabla2[[#This Row],[Price per Unit]]*Tabla2[[#This Row],[Units Sold]]</f>
        <v>40320</v>
      </c>
      <c r="L4203" s="52">
        <f>Tabla2[[#This Row],[Units Sold]]/Cálculos!$C$11</f>
        <v>2.5414898213332655E-5</v>
      </c>
      <c r="M4203" s="6">
        <f>Tabla2[[#This Row],[Total Sales]]-Tabla2[[#This Row],[Operating Profit]]</f>
        <v>37900.800000000003</v>
      </c>
      <c r="N4203" s="6">
        <v>2419.1999999999998</v>
      </c>
      <c r="O4203" s="46">
        <f>Tabla2[[#This Row],[Operating Profit]]/Tabla2[[#This Row],[Total Sales]]</f>
        <v>0.06</v>
      </c>
      <c r="P4203" s="1" t="s">
        <v>82</v>
      </c>
    </row>
    <row r="4204" spans="1:16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3" t="str">
        <f>IFERROR(LEFT(Tabla2[[#This Row],[Product]],FIND(" ",Tabla2[[#This Row],[Product]])-3),Tabla2[[#This Row],[Product]])</f>
        <v>Men</v>
      </c>
      <c r="I4204" s="6">
        <v>46</v>
      </c>
      <c r="J4204" s="4">
        <v>1350</v>
      </c>
      <c r="K4204" s="6">
        <f>Tabla2[[#This Row],[Price per Unit]]*Tabla2[[#This Row],[Units Sold]]</f>
        <v>62100</v>
      </c>
      <c r="L4204" s="52">
        <f>Tabla2[[#This Row],[Units Sold]]/Cálculos!$C$11</f>
        <v>5.4460496171427116E-5</v>
      </c>
      <c r="M4204" s="6">
        <f>Tabla2[[#This Row],[Total Sales]]-Tabla2[[#This Row],[Operating Profit]]</f>
        <v>58684.5</v>
      </c>
      <c r="N4204" s="6">
        <v>3415.5000000000005</v>
      </c>
      <c r="O4204" s="46">
        <f>Tabla2[[#This Row],[Operating Profit]]/Tabla2[[#This Row],[Total Sales]]</f>
        <v>5.5000000000000007E-2</v>
      </c>
      <c r="P4204" s="1" t="s">
        <v>82</v>
      </c>
    </row>
    <row r="4205" spans="1:16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3" t="str">
        <f>IFERROR(LEFT(Tabla2[[#This Row],[Product]],FIND(" ",Tabla2[[#This Row],[Product]])-3),Tabla2[[#This Row],[Product]])</f>
        <v>Men</v>
      </c>
      <c r="I4205" s="6">
        <v>43</v>
      </c>
      <c r="J4205" s="4">
        <v>630</v>
      </c>
      <c r="K4205" s="6">
        <f>Tabla2[[#This Row],[Price per Unit]]*Tabla2[[#This Row],[Units Sold]]</f>
        <v>27090</v>
      </c>
      <c r="L4205" s="52">
        <f>Tabla2[[#This Row],[Units Sold]]/Cálculos!$C$11</f>
        <v>2.5414898213332655E-5</v>
      </c>
      <c r="M4205" s="6">
        <f>Tabla2[[#This Row],[Total Sales]]-Tabla2[[#This Row],[Operating Profit]]</f>
        <v>25870.95</v>
      </c>
      <c r="N4205" s="6">
        <v>1219.05</v>
      </c>
      <c r="O4205" s="46">
        <f>Tabla2[[#This Row],[Operating Profit]]/Tabla2[[#This Row],[Total Sales]]</f>
        <v>4.4999999999999998E-2</v>
      </c>
      <c r="P4205" s="1" t="s">
        <v>82</v>
      </c>
    </row>
    <row r="4206" spans="1:16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3" t="str">
        <f>IFERROR(LEFT(Tabla2[[#This Row],[Product]],FIND(" ",Tabla2[[#This Row],[Product]])-3),Tabla2[[#This Row],[Product]])</f>
        <v>Women</v>
      </c>
      <c r="I4206" s="6">
        <v>39</v>
      </c>
      <c r="J4206" s="4">
        <v>540</v>
      </c>
      <c r="K4206" s="6">
        <f>Tabla2[[#This Row],[Price per Unit]]*Tabla2[[#This Row],[Units Sold]]</f>
        <v>21060</v>
      </c>
      <c r="L4206" s="52">
        <f>Tabla2[[#This Row],[Units Sold]]/Cálculos!$C$11</f>
        <v>2.1784198468570849E-5</v>
      </c>
      <c r="M4206" s="6">
        <f>Tabla2[[#This Row],[Total Sales]]-Tabla2[[#This Row],[Operating Profit]]</f>
        <v>20112.3</v>
      </c>
      <c r="N4206" s="6">
        <v>947.69999999999993</v>
      </c>
      <c r="O4206" s="46">
        <f>Tabla2[[#This Row],[Operating Profit]]/Tabla2[[#This Row],[Total Sales]]</f>
        <v>4.4999999999999998E-2</v>
      </c>
      <c r="P4206" s="1" t="s">
        <v>82</v>
      </c>
    </row>
    <row r="4207" spans="1:16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3" t="str">
        <f>IFERROR(LEFT(Tabla2[[#This Row],[Product]],FIND(" ",Tabla2[[#This Row],[Product]])-3),Tabla2[[#This Row],[Product]])</f>
        <v>Women</v>
      </c>
      <c r="I4207" s="6">
        <v>38</v>
      </c>
      <c r="J4207" s="4">
        <v>470</v>
      </c>
      <c r="K4207" s="6">
        <f>Tabla2[[#This Row],[Price per Unit]]*Tabla2[[#This Row],[Units Sold]]</f>
        <v>17860</v>
      </c>
      <c r="L4207" s="52">
        <f>Tabla2[[#This Row],[Units Sold]]/Cálculos!$C$11</f>
        <v>1.8960320889311665E-5</v>
      </c>
      <c r="M4207" s="6">
        <f>Tabla2[[#This Row],[Total Sales]]-Tabla2[[#This Row],[Operating Profit]]</f>
        <v>16913.419999999998</v>
      </c>
      <c r="N4207" s="6">
        <v>946.58</v>
      </c>
      <c r="O4207" s="46">
        <f>Tabla2[[#This Row],[Operating Profit]]/Tabla2[[#This Row],[Total Sales]]</f>
        <v>5.3000000000000005E-2</v>
      </c>
      <c r="P4207" s="1" t="s">
        <v>82</v>
      </c>
    </row>
    <row r="4208" spans="1:16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3" t="str">
        <f>IFERROR(LEFT(Tabla2[[#This Row],[Product]],FIND(" ",Tabla2[[#This Row],[Product]])-3),Tabla2[[#This Row],[Product]])</f>
        <v>Men</v>
      </c>
      <c r="I4208" s="6">
        <v>46</v>
      </c>
      <c r="J4208" s="4">
        <v>510</v>
      </c>
      <c r="K4208" s="6">
        <f>Tabla2[[#This Row],[Price per Unit]]*Tabla2[[#This Row],[Units Sold]]</f>
        <v>23460</v>
      </c>
      <c r="L4208" s="52">
        <f>Tabla2[[#This Row],[Units Sold]]/Cálculos!$C$11</f>
        <v>2.0573965220316913E-5</v>
      </c>
      <c r="M4208" s="6">
        <f>Tabla2[[#This Row],[Total Sales]]-Tabla2[[#This Row],[Operating Profit]]</f>
        <v>22287</v>
      </c>
      <c r="N4208" s="6">
        <v>1173</v>
      </c>
      <c r="O4208" s="46">
        <f>Tabla2[[#This Row],[Operating Profit]]/Tabla2[[#This Row],[Total Sales]]</f>
        <v>0.05</v>
      </c>
      <c r="P4208" s="1" t="s">
        <v>82</v>
      </c>
    </row>
    <row r="4209" spans="1:16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3" t="str">
        <f>IFERROR(LEFT(Tabla2[[#This Row],[Product]],FIND(" ",Tabla2[[#This Row],[Product]])-3),Tabla2[[#This Row],[Product]])</f>
        <v>Women</v>
      </c>
      <c r="I4209" s="6">
        <v>51</v>
      </c>
      <c r="J4209" s="4">
        <v>1050</v>
      </c>
      <c r="K4209" s="6">
        <f>Tabla2[[#This Row],[Price per Unit]]*Tabla2[[#This Row],[Units Sold]]</f>
        <v>53550</v>
      </c>
      <c r="L4209" s="52">
        <f>Tabla2[[#This Row],[Units Sold]]/Cálculos!$C$11</f>
        <v>4.2358163688887758E-5</v>
      </c>
      <c r="M4209" s="6">
        <f>Tabla2[[#This Row],[Total Sales]]-Tabla2[[#This Row],[Operating Profit]]</f>
        <v>50176.35</v>
      </c>
      <c r="N4209" s="6">
        <v>3373.65</v>
      </c>
      <c r="O4209" s="46">
        <f>Tabla2[[#This Row],[Operating Profit]]/Tabla2[[#This Row],[Total Sales]]</f>
        <v>6.3E-2</v>
      </c>
      <c r="P4209" s="1" t="s">
        <v>82</v>
      </c>
    </row>
    <row r="4210" spans="1:16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3" t="str">
        <f>IFERROR(LEFT(Tabla2[[#This Row],[Product]],FIND(" ",Tabla2[[#This Row],[Product]])-3),Tabla2[[#This Row],[Product]])</f>
        <v>Men</v>
      </c>
      <c r="I4210" s="6">
        <v>47</v>
      </c>
      <c r="J4210" s="4">
        <v>1610</v>
      </c>
      <c r="K4210" s="6">
        <f>Tabla2[[#This Row],[Price per Unit]]*Tabla2[[#This Row],[Units Sold]]</f>
        <v>75670</v>
      </c>
      <c r="L4210" s="52">
        <f>Tabla2[[#This Row],[Units Sold]]/Cálculos!$C$11</f>
        <v>6.4949184322961236E-5</v>
      </c>
      <c r="M4210" s="6">
        <f>Tabla2[[#This Row],[Total Sales]]-Tabla2[[#This Row],[Operating Profit]]</f>
        <v>71735.16</v>
      </c>
      <c r="N4210" s="6">
        <v>3934.84</v>
      </c>
      <c r="O4210" s="46">
        <f>Tabla2[[#This Row],[Operating Profit]]/Tabla2[[#This Row],[Total Sales]]</f>
        <v>5.2000000000000005E-2</v>
      </c>
      <c r="P4210" s="1" t="s">
        <v>82</v>
      </c>
    </row>
    <row r="4211" spans="1:16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3" t="str">
        <f>IFERROR(LEFT(Tabla2[[#This Row],[Product]],FIND(" ",Tabla2[[#This Row],[Product]])-3),Tabla2[[#This Row],[Product]])</f>
        <v>Men</v>
      </c>
      <c r="I4211" s="6">
        <v>43</v>
      </c>
      <c r="J4211" s="4">
        <v>810</v>
      </c>
      <c r="K4211" s="6">
        <f>Tabla2[[#This Row],[Price per Unit]]*Tabla2[[#This Row],[Units Sold]]</f>
        <v>34830</v>
      </c>
      <c r="L4211" s="52">
        <f>Tabla2[[#This Row],[Units Sold]]/Cálculos!$C$11</f>
        <v>3.2676297702856274E-5</v>
      </c>
      <c r="M4211" s="6">
        <f>Tabla2[[#This Row],[Total Sales]]-Tabla2[[#This Row],[Operating Profit]]</f>
        <v>33262.65</v>
      </c>
      <c r="N4211" s="6">
        <v>1567.35</v>
      </c>
      <c r="O4211" s="46">
        <f>Tabla2[[#This Row],[Operating Profit]]/Tabla2[[#This Row],[Total Sales]]</f>
        <v>4.4999999999999998E-2</v>
      </c>
      <c r="P4211" s="1" t="s">
        <v>82</v>
      </c>
    </row>
    <row r="4212" spans="1:16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3" t="str">
        <f>IFERROR(LEFT(Tabla2[[#This Row],[Product]],FIND(" ",Tabla2[[#This Row],[Product]])-3),Tabla2[[#This Row],[Product]])</f>
        <v>Women</v>
      </c>
      <c r="I4212" s="6">
        <v>36</v>
      </c>
      <c r="J4212" s="4">
        <v>650</v>
      </c>
      <c r="K4212" s="6">
        <f>Tabla2[[#This Row],[Price per Unit]]*Tabla2[[#This Row],[Units Sold]]</f>
        <v>23400</v>
      </c>
      <c r="L4212" s="52">
        <f>Tabla2[[#This Row],[Units Sold]]/Cálculos!$C$11</f>
        <v>2.622172037883528E-5</v>
      </c>
      <c r="M4212" s="6">
        <f>Tabla2[[#This Row],[Total Sales]]-Tabla2[[#This Row],[Operating Profit]]</f>
        <v>22347</v>
      </c>
      <c r="N4212" s="6">
        <v>1053</v>
      </c>
      <c r="O4212" s="46">
        <f>Tabla2[[#This Row],[Operating Profit]]/Tabla2[[#This Row],[Total Sales]]</f>
        <v>4.4999999999999998E-2</v>
      </c>
      <c r="P4212" s="1" t="s">
        <v>82</v>
      </c>
    </row>
    <row r="4213" spans="1:16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3" t="str">
        <f>IFERROR(LEFT(Tabla2[[#This Row],[Product]],FIND(" ",Tabla2[[#This Row],[Product]])-3),Tabla2[[#This Row],[Product]])</f>
        <v>Women</v>
      </c>
      <c r="I4213" s="6">
        <v>39</v>
      </c>
      <c r="J4213" s="4">
        <v>500</v>
      </c>
      <c r="K4213" s="6">
        <f>Tabla2[[#This Row],[Price per Unit]]*Tabla2[[#This Row],[Units Sold]]</f>
        <v>19500</v>
      </c>
      <c r="L4213" s="52">
        <f>Tabla2[[#This Row],[Units Sold]]/Cálculos!$C$11</f>
        <v>2.0170554137565598E-5</v>
      </c>
      <c r="M4213" s="6">
        <f>Tabla2[[#This Row],[Total Sales]]-Tabla2[[#This Row],[Operating Profit]]</f>
        <v>18447</v>
      </c>
      <c r="N4213" s="6">
        <v>1053</v>
      </c>
      <c r="O4213" s="46">
        <f>Tabla2[[#This Row],[Operating Profit]]/Tabla2[[#This Row],[Total Sales]]</f>
        <v>5.3999999999999999E-2</v>
      </c>
      <c r="P4213" s="1" t="s">
        <v>82</v>
      </c>
    </row>
    <row r="4214" spans="1:16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3" t="str">
        <f>IFERROR(LEFT(Tabla2[[#This Row],[Product]],FIND(" ",Tabla2[[#This Row],[Product]])-3),Tabla2[[#This Row],[Product]])</f>
        <v>Men</v>
      </c>
      <c r="I4214" s="6">
        <v>47</v>
      </c>
      <c r="J4214" s="4">
        <v>560</v>
      </c>
      <c r="K4214" s="6">
        <f>Tabla2[[#This Row],[Price per Unit]]*Tabla2[[#This Row],[Units Sold]]</f>
        <v>26320</v>
      </c>
      <c r="L4214" s="52">
        <f>Tabla2[[#This Row],[Units Sold]]/Cálculos!$C$11</f>
        <v>2.2591020634073471E-5</v>
      </c>
      <c r="M4214" s="6">
        <f>Tabla2[[#This Row],[Total Sales]]-Tabla2[[#This Row],[Operating Profit]]</f>
        <v>25109.279999999999</v>
      </c>
      <c r="N4214" s="6">
        <v>1210.7199999999998</v>
      </c>
      <c r="O4214" s="46">
        <f>Tabla2[[#This Row],[Operating Profit]]/Tabla2[[#This Row],[Total Sales]]</f>
        <v>4.5999999999999992E-2</v>
      </c>
      <c r="P4214" s="1" t="s">
        <v>82</v>
      </c>
    </row>
    <row r="4215" spans="1:16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3" t="str">
        <f>IFERROR(LEFT(Tabla2[[#This Row],[Product]],FIND(" ",Tabla2[[#This Row],[Product]])-3),Tabla2[[#This Row],[Product]])</f>
        <v>Women</v>
      </c>
      <c r="I4215" s="6">
        <v>54</v>
      </c>
      <c r="J4215" s="4">
        <v>1200</v>
      </c>
      <c r="K4215" s="6">
        <f>Tabla2[[#This Row],[Price per Unit]]*Tabla2[[#This Row],[Units Sold]]</f>
        <v>64800</v>
      </c>
      <c r="L4215" s="52">
        <f>Tabla2[[#This Row],[Units Sold]]/Cálculos!$C$11</f>
        <v>4.8409329930157437E-5</v>
      </c>
      <c r="M4215" s="6">
        <f>Tabla2[[#This Row],[Total Sales]]-Tabla2[[#This Row],[Operating Profit]]</f>
        <v>60847.199999999997</v>
      </c>
      <c r="N4215" s="6">
        <v>3952.7999999999997</v>
      </c>
      <c r="O4215" s="46">
        <f>Tabla2[[#This Row],[Operating Profit]]/Tabla2[[#This Row],[Total Sales]]</f>
        <v>6.0999999999999999E-2</v>
      </c>
      <c r="P4215" s="1" t="s">
        <v>82</v>
      </c>
    </row>
    <row r="4216" spans="1:16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3" t="str">
        <f>IFERROR(LEFT(Tabla2[[#This Row],[Product]],FIND(" ",Tabla2[[#This Row],[Product]])-3),Tabla2[[#This Row],[Product]])</f>
        <v>Men</v>
      </c>
      <c r="I4216" s="6">
        <v>49</v>
      </c>
      <c r="J4216" s="4">
        <v>1490</v>
      </c>
      <c r="K4216" s="6">
        <f>Tabla2[[#This Row],[Price per Unit]]*Tabla2[[#This Row],[Units Sold]]</f>
        <v>73010</v>
      </c>
      <c r="L4216" s="52">
        <f>Tabla2[[#This Row],[Units Sold]]/Cálculos!$C$11</f>
        <v>6.010825132994549E-5</v>
      </c>
      <c r="M4216" s="6">
        <f>Tabla2[[#This Row],[Total Sales]]-Tabla2[[#This Row],[Operating Profit]]</f>
        <v>69286.490000000005</v>
      </c>
      <c r="N4216" s="6">
        <v>3723.51</v>
      </c>
      <c r="O4216" s="46">
        <f>Tabla2[[#This Row],[Operating Profit]]/Tabla2[[#This Row],[Total Sales]]</f>
        <v>5.1000000000000004E-2</v>
      </c>
      <c r="P4216" s="1" t="s">
        <v>82</v>
      </c>
    </row>
    <row r="4217" spans="1:16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3" t="str">
        <f>IFERROR(LEFT(Tabla2[[#This Row],[Product]],FIND(" ",Tabla2[[#This Row],[Product]])-3),Tabla2[[#This Row],[Product]])</f>
        <v>Men</v>
      </c>
      <c r="I4217" s="6">
        <v>41</v>
      </c>
      <c r="J4217" s="4">
        <v>940</v>
      </c>
      <c r="K4217" s="6">
        <f>Tabla2[[#This Row],[Price per Unit]]*Tabla2[[#This Row],[Units Sold]]</f>
        <v>38540</v>
      </c>
      <c r="L4217" s="52">
        <f>Tabla2[[#This Row],[Units Sold]]/Cálculos!$C$11</f>
        <v>3.792064177862333E-5</v>
      </c>
      <c r="M4217" s="6">
        <f>Tabla2[[#This Row],[Total Sales]]-Tabla2[[#This Row],[Operating Profit]]</f>
        <v>36767.160000000003</v>
      </c>
      <c r="N4217" s="6">
        <v>1772.84</v>
      </c>
      <c r="O4217" s="46">
        <f>Tabla2[[#This Row],[Operating Profit]]/Tabla2[[#This Row],[Total Sales]]</f>
        <v>4.5999999999999999E-2</v>
      </c>
      <c r="P4217" s="1" t="s">
        <v>82</v>
      </c>
    </row>
    <row r="4218" spans="1:16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3" t="str">
        <f>IFERROR(LEFT(Tabla2[[#This Row],[Product]],FIND(" ",Tabla2[[#This Row],[Product]])-3),Tabla2[[#This Row],[Product]])</f>
        <v>Women</v>
      </c>
      <c r="I4218" s="6">
        <v>38</v>
      </c>
      <c r="J4218" s="4">
        <v>750</v>
      </c>
      <c r="K4218" s="6">
        <f>Tabla2[[#This Row],[Price per Unit]]*Tabla2[[#This Row],[Units Sold]]</f>
        <v>28500</v>
      </c>
      <c r="L4218" s="52">
        <f>Tabla2[[#This Row],[Units Sold]]/Cálculos!$C$11</f>
        <v>3.0255831206348401E-5</v>
      </c>
      <c r="M4218" s="6">
        <f>Tabla2[[#This Row],[Total Sales]]-Tabla2[[#This Row],[Operating Profit]]</f>
        <v>27103.5</v>
      </c>
      <c r="N4218" s="6">
        <v>1396.5</v>
      </c>
      <c r="O4218" s="46">
        <f>Tabla2[[#This Row],[Operating Profit]]/Tabla2[[#This Row],[Total Sales]]</f>
        <v>4.9000000000000002E-2</v>
      </c>
      <c r="P4218" s="1" t="s">
        <v>82</v>
      </c>
    </row>
    <row r="4219" spans="1:16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3" t="str">
        <f>IFERROR(LEFT(Tabla2[[#This Row],[Product]],FIND(" ",Tabla2[[#This Row],[Product]])-3),Tabla2[[#This Row],[Product]])</f>
        <v>Women</v>
      </c>
      <c r="I4219" s="6">
        <v>37</v>
      </c>
      <c r="J4219" s="4">
        <v>630</v>
      </c>
      <c r="K4219" s="6">
        <f>Tabla2[[#This Row],[Price per Unit]]*Tabla2[[#This Row],[Units Sold]]</f>
        <v>23310</v>
      </c>
      <c r="L4219" s="52">
        <f>Tabla2[[#This Row],[Units Sold]]/Cálculos!$C$11</f>
        <v>2.5414898213332655E-5</v>
      </c>
      <c r="M4219" s="6">
        <f>Tabla2[[#This Row],[Total Sales]]-Tabla2[[#This Row],[Operating Profit]]</f>
        <v>22144.5</v>
      </c>
      <c r="N4219" s="6">
        <v>1165.5</v>
      </c>
      <c r="O4219" s="46">
        <f>Tabla2[[#This Row],[Operating Profit]]/Tabla2[[#This Row],[Total Sales]]</f>
        <v>0.05</v>
      </c>
      <c r="P4219" s="1" t="s">
        <v>82</v>
      </c>
    </row>
    <row r="4220" spans="1:16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3" t="str">
        <f>IFERROR(LEFT(Tabla2[[#This Row],[Product]],FIND(" ",Tabla2[[#This Row],[Product]])-3),Tabla2[[#This Row],[Product]])</f>
        <v>Men</v>
      </c>
      <c r="I4220" s="6">
        <v>49</v>
      </c>
      <c r="J4220" s="4">
        <v>500</v>
      </c>
      <c r="K4220" s="6">
        <f>Tabla2[[#This Row],[Price per Unit]]*Tabla2[[#This Row],[Units Sold]]</f>
        <v>24500</v>
      </c>
      <c r="L4220" s="52">
        <f>Tabla2[[#This Row],[Units Sold]]/Cálculos!$C$11</f>
        <v>2.0170554137565598E-5</v>
      </c>
      <c r="M4220" s="6">
        <f>Tabla2[[#This Row],[Total Sales]]-Tabla2[[#This Row],[Operating Profit]]</f>
        <v>23275</v>
      </c>
      <c r="N4220" s="6">
        <v>1225</v>
      </c>
      <c r="O4220" s="46">
        <f>Tabla2[[#This Row],[Operating Profit]]/Tabla2[[#This Row],[Total Sales]]</f>
        <v>0.05</v>
      </c>
      <c r="P4220" s="1" t="s">
        <v>82</v>
      </c>
    </row>
    <row r="4221" spans="1:16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3" t="str">
        <f>IFERROR(LEFT(Tabla2[[#This Row],[Product]],FIND(" ",Tabla2[[#This Row],[Product]])-3),Tabla2[[#This Row],[Product]])</f>
        <v>Women</v>
      </c>
      <c r="I4221" s="6">
        <v>50</v>
      </c>
      <c r="J4221" s="4">
        <v>940</v>
      </c>
      <c r="K4221" s="6">
        <f>Tabla2[[#This Row],[Price per Unit]]*Tabla2[[#This Row],[Units Sold]]</f>
        <v>47000</v>
      </c>
      <c r="L4221" s="52">
        <f>Tabla2[[#This Row],[Units Sold]]/Cálculos!$C$11</f>
        <v>3.792064177862333E-5</v>
      </c>
      <c r="M4221" s="6">
        <f>Tabla2[[#This Row],[Total Sales]]-Tabla2[[#This Row],[Operating Profit]]</f>
        <v>43945</v>
      </c>
      <c r="N4221" s="6">
        <v>3055</v>
      </c>
      <c r="O4221" s="46">
        <f>Tabla2[[#This Row],[Operating Profit]]/Tabla2[[#This Row],[Total Sales]]</f>
        <v>6.5000000000000002E-2</v>
      </c>
      <c r="P4221" s="1" t="s">
        <v>82</v>
      </c>
    </row>
    <row r="4222" spans="1:16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3" t="str">
        <f>IFERROR(LEFT(Tabla2[[#This Row],[Product]],FIND(" ",Tabla2[[#This Row],[Product]])-3),Tabla2[[#This Row],[Product]])</f>
        <v>Men</v>
      </c>
      <c r="I4222" s="6">
        <v>47</v>
      </c>
      <c r="J4222" s="4">
        <v>1350</v>
      </c>
      <c r="K4222" s="6">
        <f>Tabla2[[#This Row],[Price per Unit]]*Tabla2[[#This Row],[Units Sold]]</f>
        <v>63450</v>
      </c>
      <c r="L4222" s="52">
        <f>Tabla2[[#This Row],[Units Sold]]/Cálculos!$C$11</f>
        <v>5.4460496171427116E-5</v>
      </c>
      <c r="M4222" s="6">
        <f>Tabla2[[#This Row],[Total Sales]]-Tabla2[[#This Row],[Operating Profit]]</f>
        <v>60277.5</v>
      </c>
      <c r="N4222" s="6">
        <v>3172.5</v>
      </c>
      <c r="O4222" s="46">
        <f>Tabla2[[#This Row],[Operating Profit]]/Tabla2[[#This Row],[Total Sales]]</f>
        <v>0.05</v>
      </c>
      <c r="P4222" s="1" t="s">
        <v>82</v>
      </c>
    </row>
    <row r="4223" spans="1:16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3" t="str">
        <f>IFERROR(LEFT(Tabla2[[#This Row],[Product]],FIND(" ",Tabla2[[#This Row],[Product]])-3),Tabla2[[#This Row],[Product]])</f>
        <v>Men</v>
      </c>
      <c r="I4223" s="6">
        <v>41</v>
      </c>
      <c r="J4223" s="4">
        <v>840</v>
      </c>
      <c r="K4223" s="6">
        <f>Tabla2[[#This Row],[Price per Unit]]*Tabla2[[#This Row],[Units Sold]]</f>
        <v>34440</v>
      </c>
      <c r="L4223" s="52">
        <f>Tabla2[[#This Row],[Units Sold]]/Cálculos!$C$11</f>
        <v>3.3886530951110207E-5</v>
      </c>
      <c r="M4223" s="6">
        <f>Tabla2[[#This Row],[Total Sales]]-Tabla2[[#This Row],[Operating Profit]]</f>
        <v>32752.44</v>
      </c>
      <c r="N4223" s="6">
        <v>1687.56</v>
      </c>
      <c r="O4223" s="46">
        <f>Tabla2[[#This Row],[Operating Profit]]/Tabla2[[#This Row],[Total Sales]]</f>
        <v>4.8999999999999995E-2</v>
      </c>
      <c r="P4223" s="1" t="s">
        <v>82</v>
      </c>
    </row>
    <row r="4224" spans="1:16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3" t="str">
        <f>IFERROR(LEFT(Tabla2[[#This Row],[Product]],FIND(" ",Tabla2[[#This Row],[Product]])-3),Tabla2[[#This Row],[Product]])</f>
        <v>Women</v>
      </c>
      <c r="I4224" s="6">
        <v>36</v>
      </c>
      <c r="J4224" s="4">
        <v>600</v>
      </c>
      <c r="K4224" s="6">
        <f>Tabla2[[#This Row],[Price per Unit]]*Tabla2[[#This Row],[Units Sold]]</f>
        <v>21600</v>
      </c>
      <c r="L4224" s="52">
        <f>Tabla2[[#This Row],[Units Sold]]/Cálculos!$C$11</f>
        <v>2.4204664965078719E-5</v>
      </c>
      <c r="M4224" s="6">
        <f>Tabla2[[#This Row],[Total Sales]]-Tabla2[[#This Row],[Operating Profit]]</f>
        <v>20584.8</v>
      </c>
      <c r="N4224" s="6">
        <v>1015.1999999999999</v>
      </c>
      <c r="O4224" s="46">
        <f>Tabla2[[#This Row],[Operating Profit]]/Tabla2[[#This Row],[Total Sales]]</f>
        <v>4.7E-2</v>
      </c>
      <c r="P4224" s="1" t="s">
        <v>82</v>
      </c>
    </row>
    <row r="4225" spans="1:16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3" t="str">
        <f>IFERROR(LEFT(Tabla2[[#This Row],[Product]],FIND(" ",Tabla2[[#This Row],[Product]])-3),Tabla2[[#This Row],[Product]])</f>
        <v>Women</v>
      </c>
      <c r="I4225" s="6">
        <v>36</v>
      </c>
      <c r="J4225" s="4">
        <v>440</v>
      </c>
      <c r="K4225" s="6">
        <f>Tabla2[[#This Row],[Price per Unit]]*Tabla2[[#This Row],[Units Sold]]</f>
        <v>15840</v>
      </c>
      <c r="L4225" s="52">
        <f>Tabla2[[#This Row],[Units Sold]]/Cálculos!$C$11</f>
        <v>1.7750087641057729E-5</v>
      </c>
      <c r="M4225" s="6">
        <f>Tabla2[[#This Row],[Total Sales]]-Tabla2[[#This Row],[Operating Profit]]</f>
        <v>15000.48</v>
      </c>
      <c r="N4225" s="6">
        <v>839.5200000000001</v>
      </c>
      <c r="O4225" s="46">
        <f>Tabla2[[#This Row],[Operating Profit]]/Tabla2[[#This Row],[Total Sales]]</f>
        <v>5.3000000000000005E-2</v>
      </c>
      <c r="P4225" s="1" t="s">
        <v>82</v>
      </c>
    </row>
    <row r="4226" spans="1:16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3" t="str">
        <f>IFERROR(LEFT(Tabla2[[#This Row],[Product]],FIND(" ",Tabla2[[#This Row],[Product]])-3),Tabla2[[#This Row],[Product]])</f>
        <v>Men</v>
      </c>
      <c r="I4226" s="6">
        <v>49</v>
      </c>
      <c r="J4226" s="4">
        <v>490</v>
      </c>
      <c r="K4226" s="6">
        <f>Tabla2[[#This Row],[Price per Unit]]*Tabla2[[#This Row],[Units Sold]]</f>
        <v>24010</v>
      </c>
      <c r="L4226" s="52">
        <f>Tabla2[[#This Row],[Units Sold]]/Cálculos!$C$11</f>
        <v>1.9767143054814287E-5</v>
      </c>
      <c r="M4226" s="6">
        <f>Tabla2[[#This Row],[Total Sales]]-Tabla2[[#This Row],[Operating Profit]]</f>
        <v>22905.54</v>
      </c>
      <c r="N4226" s="6">
        <v>1104.4599999999998</v>
      </c>
      <c r="O4226" s="46">
        <f>Tabla2[[#This Row],[Operating Profit]]/Tabla2[[#This Row],[Total Sales]]</f>
        <v>4.5999999999999992E-2</v>
      </c>
      <c r="P4226" s="1" t="s">
        <v>82</v>
      </c>
    </row>
    <row r="4227" spans="1:16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3" t="str">
        <f>IFERROR(LEFT(Tabla2[[#This Row],[Product]],FIND(" ",Tabla2[[#This Row],[Product]])-3),Tabla2[[#This Row],[Product]])</f>
        <v>Women</v>
      </c>
      <c r="I4227" s="6">
        <v>53</v>
      </c>
      <c r="J4227" s="4">
        <v>730</v>
      </c>
      <c r="K4227" s="6">
        <f>Tabla2[[#This Row],[Price per Unit]]*Tabla2[[#This Row],[Units Sold]]</f>
        <v>38690</v>
      </c>
      <c r="L4227" s="52">
        <f>Tabla2[[#This Row],[Units Sold]]/Cálculos!$C$11</f>
        <v>2.9449009040845775E-5</v>
      </c>
      <c r="M4227" s="6">
        <f>Tabla2[[#This Row],[Total Sales]]-Tabla2[[#This Row],[Operating Profit]]</f>
        <v>36213.839999999997</v>
      </c>
      <c r="N4227" s="6">
        <v>2476.16</v>
      </c>
      <c r="O4227" s="46">
        <f>Tabla2[[#This Row],[Operating Profit]]/Tabla2[[#This Row],[Total Sales]]</f>
        <v>6.4000000000000001E-2</v>
      </c>
      <c r="P4227" s="1" t="s">
        <v>82</v>
      </c>
    </row>
    <row r="4228" spans="1:16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3" t="str">
        <f>IFERROR(LEFT(Tabla2[[#This Row],[Product]],FIND(" ",Tabla2[[#This Row],[Product]])-3),Tabla2[[#This Row],[Product]])</f>
        <v>Men</v>
      </c>
      <c r="I4228" s="6">
        <v>56</v>
      </c>
      <c r="J4228" s="4">
        <v>1150</v>
      </c>
      <c r="K4228" s="6">
        <f>Tabla2[[#This Row],[Price per Unit]]*Tabla2[[#This Row],[Units Sold]]</f>
        <v>64400</v>
      </c>
      <c r="L4228" s="52">
        <f>Tabla2[[#This Row],[Units Sold]]/Cálculos!$C$11</f>
        <v>4.6392274516400882E-5</v>
      </c>
      <c r="M4228" s="6">
        <f>Tabla2[[#This Row],[Total Sales]]-Tabla2[[#This Row],[Operating Profit]]</f>
        <v>60858</v>
      </c>
      <c r="N4228" s="6">
        <v>3542.0000000000005</v>
      </c>
      <c r="O4228" s="46">
        <f>Tabla2[[#This Row],[Operating Profit]]/Tabla2[[#This Row],[Total Sales]]</f>
        <v>5.5000000000000007E-2</v>
      </c>
      <c r="P4228" s="1" t="s">
        <v>82</v>
      </c>
    </row>
    <row r="4229" spans="1:16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3" t="str">
        <f>IFERROR(LEFT(Tabla2[[#This Row],[Product]],FIND(" ",Tabla2[[#This Row],[Product]])-3),Tabla2[[#This Row],[Product]])</f>
        <v>Men</v>
      </c>
      <c r="I4229" s="6">
        <v>49</v>
      </c>
      <c r="J4229" s="4">
        <v>750</v>
      </c>
      <c r="K4229" s="6">
        <f>Tabla2[[#This Row],[Price per Unit]]*Tabla2[[#This Row],[Units Sold]]</f>
        <v>36750</v>
      </c>
      <c r="L4229" s="52">
        <f>Tabla2[[#This Row],[Units Sold]]/Cálculos!$C$11</f>
        <v>3.0255831206348401E-5</v>
      </c>
      <c r="M4229" s="6">
        <f>Tabla2[[#This Row],[Total Sales]]-Tabla2[[#This Row],[Operating Profit]]</f>
        <v>34949.25</v>
      </c>
      <c r="N4229" s="6">
        <v>1800.75</v>
      </c>
      <c r="O4229" s="46">
        <f>Tabla2[[#This Row],[Operating Profit]]/Tabla2[[#This Row],[Total Sales]]</f>
        <v>4.9000000000000002E-2</v>
      </c>
      <c r="P4229" s="1" t="s">
        <v>82</v>
      </c>
    </row>
    <row r="4230" spans="1:16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3" t="str">
        <f>IFERROR(LEFT(Tabla2[[#This Row],[Product]],FIND(" ",Tabla2[[#This Row],[Product]])-3),Tabla2[[#This Row],[Product]])</f>
        <v>Women</v>
      </c>
      <c r="I4230" s="6">
        <v>48</v>
      </c>
      <c r="J4230" s="4">
        <v>390</v>
      </c>
      <c r="K4230" s="6">
        <f>Tabla2[[#This Row],[Price per Unit]]*Tabla2[[#This Row],[Units Sold]]</f>
        <v>18720</v>
      </c>
      <c r="L4230" s="52">
        <f>Tabla2[[#This Row],[Units Sold]]/Cálculos!$C$11</f>
        <v>1.5733032227301167E-5</v>
      </c>
      <c r="M4230" s="6">
        <f>Tabla2[[#This Row],[Total Sales]]-Tabla2[[#This Row],[Operating Profit]]</f>
        <v>17877.599999999999</v>
      </c>
      <c r="N4230" s="6">
        <v>842.39999999999986</v>
      </c>
      <c r="O4230" s="46">
        <f>Tabla2[[#This Row],[Operating Profit]]/Tabla2[[#This Row],[Total Sales]]</f>
        <v>4.4999999999999991E-2</v>
      </c>
      <c r="P4230" s="1" t="s">
        <v>82</v>
      </c>
    </row>
    <row r="4231" spans="1:16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3" t="str">
        <f>IFERROR(LEFT(Tabla2[[#This Row],[Product]],FIND(" ",Tabla2[[#This Row],[Product]])-3),Tabla2[[#This Row],[Product]])</f>
        <v>Women</v>
      </c>
      <c r="I4231" s="6">
        <v>47</v>
      </c>
      <c r="J4231" s="4">
        <v>330</v>
      </c>
      <c r="K4231" s="6">
        <f>Tabla2[[#This Row],[Price per Unit]]*Tabla2[[#This Row],[Units Sold]]</f>
        <v>15510</v>
      </c>
      <c r="L4231" s="52">
        <f>Tabla2[[#This Row],[Units Sold]]/Cálculos!$C$11</f>
        <v>1.3312565730793296E-5</v>
      </c>
      <c r="M4231" s="6">
        <f>Tabla2[[#This Row],[Total Sales]]-Tabla2[[#This Row],[Operating Profit]]</f>
        <v>14718.99</v>
      </c>
      <c r="N4231" s="6">
        <v>791.01</v>
      </c>
      <c r="O4231" s="46">
        <f>Tabla2[[#This Row],[Operating Profit]]/Tabla2[[#This Row],[Total Sales]]</f>
        <v>5.0999999999999997E-2</v>
      </c>
      <c r="P4231" s="1" t="s">
        <v>82</v>
      </c>
    </row>
    <row r="4232" spans="1:16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3" t="str">
        <f>IFERROR(LEFT(Tabla2[[#This Row],[Product]],FIND(" ",Tabla2[[#This Row],[Product]])-3),Tabla2[[#This Row],[Product]])</f>
        <v>Men</v>
      </c>
      <c r="I4232" s="6">
        <v>56</v>
      </c>
      <c r="J4232" s="4">
        <v>330</v>
      </c>
      <c r="K4232" s="6">
        <f>Tabla2[[#This Row],[Price per Unit]]*Tabla2[[#This Row],[Units Sold]]</f>
        <v>18480</v>
      </c>
      <c r="L4232" s="52">
        <f>Tabla2[[#This Row],[Units Sold]]/Cálculos!$C$11</f>
        <v>1.3312565730793296E-5</v>
      </c>
      <c r="M4232" s="6">
        <f>Tabla2[[#This Row],[Total Sales]]-Tabla2[[#This Row],[Operating Profit]]</f>
        <v>17611.439999999999</v>
      </c>
      <c r="N4232" s="6">
        <v>868.56</v>
      </c>
      <c r="O4232" s="46">
        <f>Tabla2[[#This Row],[Operating Profit]]/Tabla2[[#This Row],[Total Sales]]</f>
        <v>4.7E-2</v>
      </c>
      <c r="P4232" s="1" t="s">
        <v>82</v>
      </c>
    </row>
    <row r="4233" spans="1:16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3" t="str">
        <f>IFERROR(LEFT(Tabla2[[#This Row],[Product]],FIND(" ",Tabla2[[#This Row],[Product]])-3),Tabla2[[#This Row],[Product]])</f>
        <v>Women</v>
      </c>
      <c r="I4233" s="6">
        <v>60</v>
      </c>
      <c r="J4233" s="4">
        <v>650</v>
      </c>
      <c r="K4233" s="6">
        <f>Tabla2[[#This Row],[Price per Unit]]*Tabla2[[#This Row],[Units Sold]]</f>
        <v>39000</v>
      </c>
      <c r="L4233" s="52">
        <f>Tabla2[[#This Row],[Units Sold]]/Cálculos!$C$11</f>
        <v>2.622172037883528E-5</v>
      </c>
      <c r="M4233" s="6">
        <f>Tabla2[[#This Row],[Total Sales]]-Tabla2[[#This Row],[Operating Profit]]</f>
        <v>36660</v>
      </c>
      <c r="N4233" s="6">
        <v>2340</v>
      </c>
      <c r="O4233" s="46">
        <f>Tabla2[[#This Row],[Operating Profit]]/Tabla2[[#This Row],[Total Sales]]</f>
        <v>0.06</v>
      </c>
      <c r="P4233" s="1" t="s">
        <v>82</v>
      </c>
    </row>
    <row r="4234" spans="1:16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3" t="str">
        <f>IFERROR(LEFT(Tabla2[[#This Row],[Product]],FIND(" ",Tabla2[[#This Row],[Product]])-3),Tabla2[[#This Row],[Product]])</f>
        <v>Men</v>
      </c>
      <c r="I4234" s="6">
        <v>55</v>
      </c>
      <c r="J4234" s="4">
        <v>1120</v>
      </c>
      <c r="K4234" s="6">
        <f>Tabla2[[#This Row],[Price per Unit]]*Tabla2[[#This Row],[Units Sold]]</f>
        <v>61600</v>
      </c>
      <c r="L4234" s="52">
        <f>Tabla2[[#This Row],[Units Sold]]/Cálculos!$C$11</f>
        <v>4.5182041268146942E-5</v>
      </c>
      <c r="M4234" s="6">
        <f>Tabla2[[#This Row],[Total Sales]]-Tabla2[[#This Row],[Operating Profit]]</f>
        <v>58273.599999999999</v>
      </c>
      <c r="N4234" s="6">
        <v>3326.4</v>
      </c>
      <c r="O4234" s="46">
        <f>Tabla2[[#This Row],[Operating Profit]]/Tabla2[[#This Row],[Total Sales]]</f>
        <v>5.3999999999999999E-2</v>
      </c>
      <c r="P4234" s="1" t="s">
        <v>82</v>
      </c>
    </row>
    <row r="4235" spans="1:16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3" t="str">
        <f>IFERROR(LEFT(Tabla2[[#This Row],[Product]],FIND(" ",Tabla2[[#This Row],[Product]])-3),Tabla2[[#This Row],[Product]])</f>
        <v>Men</v>
      </c>
      <c r="I4235" s="6">
        <v>46</v>
      </c>
      <c r="J4235" s="4">
        <v>650</v>
      </c>
      <c r="K4235" s="6">
        <f>Tabla2[[#This Row],[Price per Unit]]*Tabla2[[#This Row],[Units Sold]]</f>
        <v>29900</v>
      </c>
      <c r="L4235" s="52">
        <f>Tabla2[[#This Row],[Units Sold]]/Cálculos!$C$11</f>
        <v>2.622172037883528E-5</v>
      </c>
      <c r="M4235" s="6">
        <f>Tabla2[[#This Row],[Total Sales]]-Tabla2[[#This Row],[Operating Profit]]</f>
        <v>28494.7</v>
      </c>
      <c r="N4235" s="6">
        <v>1405.3</v>
      </c>
      <c r="O4235" s="46">
        <f>Tabla2[[#This Row],[Operating Profit]]/Tabla2[[#This Row],[Total Sales]]</f>
        <v>4.7E-2</v>
      </c>
      <c r="P4235" s="1" t="s">
        <v>82</v>
      </c>
    </row>
    <row r="4236" spans="1:16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3" t="str">
        <f>IFERROR(LEFT(Tabla2[[#This Row],[Product]],FIND(" ",Tabla2[[#This Row],[Product]])-3),Tabla2[[#This Row],[Product]])</f>
        <v>Women</v>
      </c>
      <c r="I4236" s="6">
        <v>48</v>
      </c>
      <c r="J4236" s="4">
        <v>490</v>
      </c>
      <c r="K4236" s="6">
        <f>Tabla2[[#This Row],[Price per Unit]]*Tabla2[[#This Row],[Units Sold]]</f>
        <v>23520</v>
      </c>
      <c r="L4236" s="52">
        <f>Tabla2[[#This Row],[Units Sold]]/Cálculos!$C$11</f>
        <v>1.9767143054814287E-5</v>
      </c>
      <c r="M4236" s="6">
        <f>Tabla2[[#This Row],[Total Sales]]-Tabla2[[#This Row],[Operating Profit]]</f>
        <v>22414.560000000001</v>
      </c>
      <c r="N4236" s="6">
        <v>1105.4399999999998</v>
      </c>
      <c r="O4236" s="46">
        <f>Tabla2[[#This Row],[Operating Profit]]/Tabla2[[#This Row],[Total Sales]]</f>
        <v>4.6999999999999993E-2</v>
      </c>
      <c r="P4236" s="1" t="s">
        <v>82</v>
      </c>
    </row>
    <row r="4237" spans="1:16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3" t="str">
        <f>IFERROR(LEFT(Tabla2[[#This Row],[Product]],FIND(" ",Tabla2[[#This Row],[Product]])-3),Tabla2[[#This Row],[Product]])</f>
        <v>Women</v>
      </c>
      <c r="I4237" s="6">
        <v>46</v>
      </c>
      <c r="J4237" s="4">
        <v>530</v>
      </c>
      <c r="K4237" s="6">
        <f>Tabla2[[#This Row],[Price per Unit]]*Tabla2[[#This Row],[Units Sold]]</f>
        <v>24380</v>
      </c>
      <c r="L4237" s="52">
        <f>Tabla2[[#This Row],[Units Sold]]/Cálculos!$C$11</f>
        <v>2.1380787385819535E-5</v>
      </c>
      <c r="M4237" s="6">
        <f>Tabla2[[#This Row],[Total Sales]]-Tabla2[[#This Row],[Operating Profit]]</f>
        <v>23087.86</v>
      </c>
      <c r="N4237" s="6">
        <v>1292.1400000000001</v>
      </c>
      <c r="O4237" s="46">
        <f>Tabla2[[#This Row],[Operating Profit]]/Tabla2[[#This Row],[Total Sales]]</f>
        <v>5.3000000000000005E-2</v>
      </c>
      <c r="P4237" s="1" t="s">
        <v>82</v>
      </c>
    </row>
    <row r="4238" spans="1:16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3" t="str">
        <f>IFERROR(LEFT(Tabla2[[#This Row],[Product]],FIND(" ",Tabla2[[#This Row],[Product]])-3),Tabla2[[#This Row],[Product]])</f>
        <v>Men</v>
      </c>
      <c r="I4238" s="6">
        <v>56</v>
      </c>
      <c r="J4238" s="4">
        <v>410</v>
      </c>
      <c r="K4238" s="6">
        <f>Tabla2[[#This Row],[Price per Unit]]*Tabla2[[#This Row],[Units Sold]]</f>
        <v>22960</v>
      </c>
      <c r="L4238" s="52">
        <f>Tabla2[[#This Row],[Units Sold]]/Cálculos!$C$11</f>
        <v>1.6539854392803792E-5</v>
      </c>
      <c r="M4238" s="6">
        <f>Tabla2[[#This Row],[Total Sales]]-Tabla2[[#This Row],[Operating Profit]]</f>
        <v>21812</v>
      </c>
      <c r="N4238" s="6">
        <v>1148</v>
      </c>
      <c r="O4238" s="46">
        <f>Tabla2[[#This Row],[Operating Profit]]/Tabla2[[#This Row],[Total Sales]]</f>
        <v>0.05</v>
      </c>
      <c r="P4238" s="1" t="s">
        <v>82</v>
      </c>
    </row>
    <row r="4239" spans="1:16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3" t="str">
        <f>IFERROR(LEFT(Tabla2[[#This Row],[Product]],FIND(" ",Tabla2[[#This Row],[Product]])-3),Tabla2[[#This Row],[Product]])</f>
        <v>Women</v>
      </c>
      <c r="I4239" s="6">
        <v>61</v>
      </c>
      <c r="J4239" s="4">
        <v>650</v>
      </c>
      <c r="K4239" s="6">
        <f>Tabla2[[#This Row],[Price per Unit]]*Tabla2[[#This Row],[Units Sold]]</f>
        <v>39650</v>
      </c>
      <c r="L4239" s="52">
        <f>Tabla2[[#This Row],[Units Sold]]/Cálculos!$C$11</f>
        <v>2.622172037883528E-5</v>
      </c>
      <c r="M4239" s="6">
        <f>Tabla2[[#This Row],[Total Sales]]-Tabla2[[#This Row],[Operating Profit]]</f>
        <v>37271</v>
      </c>
      <c r="N4239" s="6">
        <v>2379</v>
      </c>
      <c r="O4239" s="46">
        <f>Tabla2[[#This Row],[Operating Profit]]/Tabla2[[#This Row],[Total Sales]]</f>
        <v>0.06</v>
      </c>
      <c r="P4239" s="1" t="s">
        <v>82</v>
      </c>
    </row>
    <row r="4240" spans="1:16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3" t="str">
        <f>IFERROR(LEFT(Tabla2[[#This Row],[Product]],FIND(" ",Tabla2[[#This Row],[Product]])-3),Tabla2[[#This Row],[Product]])</f>
        <v>Men</v>
      </c>
      <c r="I4240" s="6">
        <v>57</v>
      </c>
      <c r="J4240" s="4">
        <v>1500</v>
      </c>
      <c r="K4240" s="6">
        <f>Tabla2[[#This Row],[Price per Unit]]*Tabla2[[#This Row],[Units Sold]]</f>
        <v>85500</v>
      </c>
      <c r="L4240" s="52">
        <f>Tabla2[[#This Row],[Units Sold]]/Cálculos!$C$11</f>
        <v>6.0511662412696801E-5</v>
      </c>
      <c r="M4240" s="6">
        <f>Tabla2[[#This Row],[Total Sales]]-Tabla2[[#This Row],[Operating Profit]]</f>
        <v>80797.5</v>
      </c>
      <c r="N4240" s="6">
        <v>4702.5</v>
      </c>
      <c r="O4240" s="46">
        <f>Tabla2[[#This Row],[Operating Profit]]/Tabla2[[#This Row],[Total Sales]]</f>
        <v>5.5E-2</v>
      </c>
      <c r="P4240" s="1" t="s">
        <v>82</v>
      </c>
    </row>
    <row r="4241" spans="1:16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3" t="str">
        <f>IFERROR(LEFT(Tabla2[[#This Row],[Product]],FIND(" ",Tabla2[[#This Row],[Product]])-3),Tabla2[[#This Row],[Product]])</f>
        <v>Men</v>
      </c>
      <c r="I4241" s="6">
        <v>46</v>
      </c>
      <c r="J4241" s="4">
        <v>750</v>
      </c>
      <c r="K4241" s="6">
        <f>Tabla2[[#This Row],[Price per Unit]]*Tabla2[[#This Row],[Units Sold]]</f>
        <v>34500</v>
      </c>
      <c r="L4241" s="52">
        <f>Tabla2[[#This Row],[Units Sold]]/Cálculos!$C$11</f>
        <v>3.0255831206348401E-5</v>
      </c>
      <c r="M4241" s="6">
        <f>Tabla2[[#This Row],[Total Sales]]-Tabla2[[#This Row],[Operating Profit]]</f>
        <v>32844</v>
      </c>
      <c r="N4241" s="6">
        <v>1656</v>
      </c>
      <c r="O4241" s="46">
        <f>Tabla2[[#This Row],[Operating Profit]]/Tabla2[[#This Row],[Total Sales]]</f>
        <v>4.8000000000000001E-2</v>
      </c>
      <c r="P4241" s="1" t="s">
        <v>82</v>
      </c>
    </row>
    <row r="4242" spans="1:16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3" t="str">
        <f>IFERROR(LEFT(Tabla2[[#This Row],[Product]],FIND(" ",Tabla2[[#This Row],[Product]])-3),Tabla2[[#This Row],[Product]])</f>
        <v>Women</v>
      </c>
      <c r="I4242" s="6">
        <v>46</v>
      </c>
      <c r="J4242" s="4">
        <v>750</v>
      </c>
      <c r="K4242" s="6">
        <f>Tabla2[[#This Row],[Price per Unit]]*Tabla2[[#This Row],[Units Sold]]</f>
        <v>34500</v>
      </c>
      <c r="L4242" s="52">
        <f>Tabla2[[#This Row],[Units Sold]]/Cálculos!$C$11</f>
        <v>3.0255831206348401E-5</v>
      </c>
      <c r="M4242" s="6">
        <f>Tabla2[[#This Row],[Total Sales]]-Tabla2[[#This Row],[Operating Profit]]</f>
        <v>32809.5</v>
      </c>
      <c r="N4242" s="6">
        <v>1690.5</v>
      </c>
      <c r="O4242" s="46">
        <f>Tabla2[[#This Row],[Operating Profit]]/Tabla2[[#This Row],[Total Sales]]</f>
        <v>4.9000000000000002E-2</v>
      </c>
      <c r="P4242" s="1" t="s">
        <v>82</v>
      </c>
    </row>
    <row r="4243" spans="1:16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3" t="str">
        <f>IFERROR(LEFT(Tabla2[[#This Row],[Product]],FIND(" ",Tabla2[[#This Row],[Product]])-3),Tabla2[[#This Row],[Product]])</f>
        <v>Women</v>
      </c>
      <c r="I4243" s="6">
        <v>49</v>
      </c>
      <c r="J4243" s="4">
        <v>540</v>
      </c>
      <c r="K4243" s="6">
        <f>Tabla2[[#This Row],[Price per Unit]]*Tabla2[[#This Row],[Units Sold]]</f>
        <v>26460</v>
      </c>
      <c r="L4243" s="52">
        <f>Tabla2[[#This Row],[Units Sold]]/Cálculos!$C$11</f>
        <v>2.1784198468570849E-5</v>
      </c>
      <c r="M4243" s="6">
        <f>Tabla2[[#This Row],[Total Sales]]-Tabla2[[#This Row],[Operating Profit]]</f>
        <v>25057.62</v>
      </c>
      <c r="N4243" s="6">
        <v>1402.38</v>
      </c>
      <c r="O4243" s="46">
        <f>Tabla2[[#This Row],[Operating Profit]]/Tabla2[[#This Row],[Total Sales]]</f>
        <v>5.3000000000000005E-2</v>
      </c>
      <c r="P4243" s="1" t="s">
        <v>82</v>
      </c>
    </row>
    <row r="4244" spans="1:16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3" t="str">
        <f>IFERROR(LEFT(Tabla2[[#This Row],[Product]],FIND(" ",Tabla2[[#This Row],[Product]])-3),Tabla2[[#This Row],[Product]])</f>
        <v>Men</v>
      </c>
      <c r="I4244" s="6">
        <v>59</v>
      </c>
      <c r="J4244" s="4">
        <v>580</v>
      </c>
      <c r="K4244" s="6">
        <f>Tabla2[[#This Row],[Price per Unit]]*Tabla2[[#This Row],[Units Sold]]</f>
        <v>34220</v>
      </c>
      <c r="L4244" s="52">
        <f>Tabla2[[#This Row],[Units Sold]]/Cálculos!$C$11</f>
        <v>2.3397842799576097E-5</v>
      </c>
      <c r="M4244" s="6">
        <f>Tabla2[[#This Row],[Total Sales]]-Tabla2[[#This Row],[Operating Profit]]</f>
        <v>32680.1</v>
      </c>
      <c r="N4244" s="6">
        <v>1539.8999999999999</v>
      </c>
      <c r="O4244" s="46">
        <f>Tabla2[[#This Row],[Operating Profit]]/Tabla2[[#This Row],[Total Sales]]</f>
        <v>4.4999999999999998E-2</v>
      </c>
      <c r="P4244" s="1" t="s">
        <v>82</v>
      </c>
    </row>
    <row r="4245" spans="1:16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3" t="str">
        <f>IFERROR(LEFT(Tabla2[[#This Row],[Product]],FIND(" ",Tabla2[[#This Row],[Product]])-3),Tabla2[[#This Row],[Product]])</f>
        <v>Women</v>
      </c>
      <c r="I4245" s="6">
        <v>64</v>
      </c>
      <c r="J4245" s="4">
        <v>810</v>
      </c>
      <c r="K4245" s="6">
        <f>Tabla2[[#This Row],[Price per Unit]]*Tabla2[[#This Row],[Units Sold]]</f>
        <v>51840</v>
      </c>
      <c r="L4245" s="52">
        <f>Tabla2[[#This Row],[Units Sold]]/Cálculos!$C$11</f>
        <v>3.2676297702856274E-5</v>
      </c>
      <c r="M4245" s="6">
        <f>Tabla2[[#This Row],[Total Sales]]-Tabla2[[#This Row],[Operating Profit]]</f>
        <v>48574.080000000002</v>
      </c>
      <c r="N4245" s="6">
        <v>3265.92</v>
      </c>
      <c r="O4245" s="46">
        <f>Tabla2[[#This Row],[Operating Profit]]/Tabla2[[#This Row],[Total Sales]]</f>
        <v>6.3E-2</v>
      </c>
      <c r="P4245" s="1" t="s">
        <v>82</v>
      </c>
    </row>
    <row r="4246" spans="1:16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3" t="str">
        <f>IFERROR(LEFT(Tabla2[[#This Row],[Product]],FIND(" ",Tabla2[[#This Row],[Product]])-3),Tabla2[[#This Row],[Product]])</f>
        <v>Men</v>
      </c>
      <c r="I4246" s="6">
        <v>20</v>
      </c>
      <c r="J4246" s="4">
        <v>1890</v>
      </c>
      <c r="K4246" s="6">
        <f>Tabla2[[#This Row],[Price per Unit]]*Tabla2[[#This Row],[Units Sold]]</f>
        <v>37800</v>
      </c>
      <c r="L4246" s="52">
        <f>Tabla2[[#This Row],[Units Sold]]/Cálculos!$C$11</f>
        <v>7.6244694639997972E-5</v>
      </c>
      <c r="M4246" s="6">
        <f>Tabla2[[#This Row],[Total Sales]]-Tabla2[[#This Row],[Operating Profit]]</f>
        <v>36288</v>
      </c>
      <c r="N4246" s="6">
        <v>1512</v>
      </c>
      <c r="O4246" s="46">
        <f>Tabla2[[#This Row],[Operating Profit]]/Tabla2[[#This Row],[Total Sales]]</f>
        <v>0.04</v>
      </c>
      <c r="P4246" s="1" t="s">
        <v>82</v>
      </c>
    </row>
    <row r="4247" spans="1:16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3" t="str">
        <f>IFERROR(LEFT(Tabla2[[#This Row],[Product]],FIND(" ",Tabla2[[#This Row],[Product]])-3),Tabla2[[#This Row],[Product]])</f>
        <v>Men</v>
      </c>
      <c r="I4247" s="6">
        <v>28</v>
      </c>
      <c r="J4247" s="4">
        <v>1960</v>
      </c>
      <c r="K4247" s="6">
        <f>Tabla2[[#This Row],[Price per Unit]]*Tabla2[[#This Row],[Units Sold]]</f>
        <v>54880</v>
      </c>
      <c r="L4247" s="52">
        <f>Tabla2[[#This Row],[Units Sold]]/Cálculos!$C$11</f>
        <v>7.9068572219257149E-5</v>
      </c>
      <c r="M4247" s="6">
        <f>Tabla2[[#This Row],[Total Sales]]-Tabla2[[#This Row],[Operating Profit]]</f>
        <v>52684.800000000003</v>
      </c>
      <c r="N4247" s="6">
        <v>2195.2000000000003</v>
      </c>
      <c r="O4247" s="46">
        <f>Tabla2[[#This Row],[Operating Profit]]/Tabla2[[#This Row],[Total Sales]]</f>
        <v>4.0000000000000008E-2</v>
      </c>
      <c r="P4247" s="1" t="s">
        <v>82</v>
      </c>
    </row>
    <row r="4248" spans="1:16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3" t="str">
        <f>IFERROR(LEFT(Tabla2[[#This Row],[Product]],FIND(" ",Tabla2[[#This Row],[Product]])-3),Tabla2[[#This Row],[Product]])</f>
        <v>Women</v>
      </c>
      <c r="I4248" s="6">
        <v>27</v>
      </c>
      <c r="J4248" s="4">
        <v>1580</v>
      </c>
      <c r="K4248" s="6">
        <f>Tabla2[[#This Row],[Price per Unit]]*Tabla2[[#This Row],[Units Sold]]</f>
        <v>42660</v>
      </c>
      <c r="L4248" s="52">
        <f>Tabla2[[#This Row],[Units Sold]]/Cálculos!$C$11</f>
        <v>6.373895107470729E-5</v>
      </c>
      <c r="M4248" s="6">
        <f>Tabla2[[#This Row],[Total Sales]]-Tabla2[[#This Row],[Operating Profit]]</f>
        <v>40910.94</v>
      </c>
      <c r="N4248" s="6">
        <v>1749.06</v>
      </c>
      <c r="O4248" s="46">
        <f>Tabla2[[#This Row],[Operating Profit]]/Tabla2[[#This Row],[Total Sales]]</f>
        <v>4.1000000000000002E-2</v>
      </c>
      <c r="P4248" s="1" t="s">
        <v>82</v>
      </c>
    </row>
    <row r="4249" spans="1:16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3" t="str">
        <f>IFERROR(LEFT(Tabla2[[#This Row],[Product]],FIND(" ",Tabla2[[#This Row],[Product]])-3),Tabla2[[#This Row],[Product]])</f>
        <v>Women</v>
      </c>
      <c r="I4249" s="6">
        <v>34</v>
      </c>
      <c r="J4249" s="4">
        <v>1520</v>
      </c>
      <c r="K4249" s="6">
        <f>Tabla2[[#This Row],[Price per Unit]]*Tabla2[[#This Row],[Units Sold]]</f>
        <v>51680</v>
      </c>
      <c r="L4249" s="52">
        <f>Tabla2[[#This Row],[Units Sold]]/Cálculos!$C$11</f>
        <v>6.1318484578199423E-5</v>
      </c>
      <c r="M4249" s="6">
        <f>Tabla2[[#This Row],[Total Sales]]-Tabla2[[#This Row],[Operating Profit]]</f>
        <v>49044.32</v>
      </c>
      <c r="N4249" s="6">
        <v>2635.68</v>
      </c>
      <c r="O4249" s="46">
        <f>Tabla2[[#This Row],[Operating Profit]]/Tabla2[[#This Row],[Total Sales]]</f>
        <v>5.0999999999999997E-2</v>
      </c>
      <c r="P4249" s="1" t="s">
        <v>82</v>
      </c>
    </row>
    <row r="4250" spans="1:16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3" t="str">
        <f>IFERROR(LEFT(Tabla2[[#This Row],[Product]],FIND(" ",Tabla2[[#This Row],[Product]])-3),Tabla2[[#This Row],[Product]])</f>
        <v>Men</v>
      </c>
      <c r="I4250" s="6">
        <v>37</v>
      </c>
      <c r="J4250" s="4">
        <v>940</v>
      </c>
      <c r="K4250" s="6">
        <f>Tabla2[[#This Row],[Price per Unit]]*Tabla2[[#This Row],[Units Sold]]</f>
        <v>34780</v>
      </c>
      <c r="L4250" s="52">
        <f>Tabla2[[#This Row],[Units Sold]]/Cálculos!$C$11</f>
        <v>3.792064177862333E-5</v>
      </c>
      <c r="M4250" s="6">
        <f>Tabla2[[#This Row],[Total Sales]]-Tabla2[[#This Row],[Operating Profit]]</f>
        <v>33562.699999999997</v>
      </c>
      <c r="N4250" s="6">
        <v>1217.3</v>
      </c>
      <c r="O4250" s="46">
        <f>Tabla2[[#This Row],[Operating Profit]]/Tabla2[[#This Row],[Total Sales]]</f>
        <v>3.4999999999999996E-2</v>
      </c>
      <c r="P4250" s="1" t="s">
        <v>82</v>
      </c>
    </row>
    <row r="4251" spans="1:16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3" t="str">
        <f>IFERROR(LEFT(Tabla2[[#This Row],[Product]],FIND(" ",Tabla2[[#This Row],[Product]])-3),Tabla2[[#This Row],[Product]])</f>
        <v>Women</v>
      </c>
      <c r="I4251" s="6">
        <v>33</v>
      </c>
      <c r="J4251" s="4">
        <v>1470</v>
      </c>
      <c r="K4251" s="6">
        <f>Tabla2[[#This Row],[Price per Unit]]*Tabla2[[#This Row],[Units Sold]]</f>
        <v>48510</v>
      </c>
      <c r="L4251" s="52">
        <f>Tabla2[[#This Row],[Units Sold]]/Cálculos!$C$11</f>
        <v>5.9301429164442862E-5</v>
      </c>
      <c r="M4251" s="6">
        <f>Tabla2[[#This Row],[Total Sales]]-Tabla2[[#This Row],[Operating Profit]]</f>
        <v>45841.95</v>
      </c>
      <c r="N4251" s="6">
        <v>2668.05</v>
      </c>
      <c r="O4251" s="46">
        <f>Tabla2[[#This Row],[Operating Profit]]/Tabla2[[#This Row],[Total Sales]]</f>
        <v>5.5000000000000007E-2</v>
      </c>
      <c r="P4251" s="1" t="s">
        <v>82</v>
      </c>
    </row>
    <row r="4252" spans="1:16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3" t="str">
        <f>IFERROR(LEFT(Tabla2[[#This Row],[Product]],FIND(" ",Tabla2[[#This Row],[Product]])-3),Tabla2[[#This Row],[Product]])</f>
        <v>Men</v>
      </c>
      <c r="I4252" s="6">
        <v>23</v>
      </c>
      <c r="J4252" s="4">
        <v>1760</v>
      </c>
      <c r="K4252" s="6">
        <f>Tabla2[[#This Row],[Price per Unit]]*Tabla2[[#This Row],[Units Sold]]</f>
        <v>40480</v>
      </c>
      <c r="L4252" s="52">
        <f>Tabla2[[#This Row],[Units Sold]]/Cálculos!$C$11</f>
        <v>7.1000350564230915E-5</v>
      </c>
      <c r="M4252" s="6">
        <f>Tabla2[[#This Row],[Total Sales]]-Tabla2[[#This Row],[Operating Profit]]</f>
        <v>38739.360000000001</v>
      </c>
      <c r="N4252" s="6">
        <v>1740.6399999999999</v>
      </c>
      <c r="O4252" s="46">
        <f>Tabla2[[#This Row],[Operating Profit]]/Tabla2[[#This Row],[Total Sales]]</f>
        <v>4.2999999999999997E-2</v>
      </c>
      <c r="P4252" s="1" t="s">
        <v>82</v>
      </c>
    </row>
    <row r="4253" spans="1:16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3" t="str">
        <f>IFERROR(LEFT(Tabla2[[#This Row],[Product]],FIND(" ",Tabla2[[#This Row],[Product]])-3),Tabla2[[#This Row],[Product]])</f>
        <v>Men</v>
      </c>
      <c r="I4253" s="6">
        <v>32</v>
      </c>
      <c r="J4253" s="4">
        <v>1630</v>
      </c>
      <c r="K4253" s="6">
        <f>Tabla2[[#This Row],[Price per Unit]]*Tabla2[[#This Row],[Units Sold]]</f>
        <v>52160</v>
      </c>
      <c r="L4253" s="52">
        <f>Tabla2[[#This Row],[Units Sold]]/Cálculos!$C$11</f>
        <v>6.5756006488463858E-5</v>
      </c>
      <c r="M4253" s="6">
        <f>Tabla2[[#This Row],[Total Sales]]-Tabla2[[#This Row],[Operating Profit]]</f>
        <v>50073.599999999999</v>
      </c>
      <c r="N4253" s="6">
        <v>2086.4</v>
      </c>
      <c r="O4253" s="46">
        <f>Tabla2[[#This Row],[Operating Profit]]/Tabla2[[#This Row],[Total Sales]]</f>
        <v>0.04</v>
      </c>
      <c r="P4253" s="1" t="s">
        <v>82</v>
      </c>
    </row>
    <row r="4254" spans="1:16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3" t="str">
        <f>IFERROR(LEFT(Tabla2[[#This Row],[Product]],FIND(" ",Tabla2[[#This Row],[Product]])-3),Tabla2[[#This Row],[Product]])</f>
        <v>Women</v>
      </c>
      <c r="I4254" s="6">
        <v>34</v>
      </c>
      <c r="J4254" s="4">
        <v>1190</v>
      </c>
      <c r="K4254" s="6">
        <f>Tabla2[[#This Row],[Price per Unit]]*Tabla2[[#This Row],[Units Sold]]</f>
        <v>40460</v>
      </c>
      <c r="L4254" s="52">
        <f>Tabla2[[#This Row],[Units Sold]]/Cálculos!$C$11</f>
        <v>4.8005918847406126E-5</v>
      </c>
      <c r="M4254" s="6">
        <f>Tabla2[[#This Row],[Total Sales]]-Tabla2[[#This Row],[Operating Profit]]</f>
        <v>38720.22</v>
      </c>
      <c r="N4254" s="6">
        <v>1739.78</v>
      </c>
      <c r="O4254" s="46">
        <f>Tabla2[[#This Row],[Operating Profit]]/Tabla2[[#This Row],[Total Sales]]</f>
        <v>4.2999999999999997E-2</v>
      </c>
      <c r="P4254" s="1" t="s">
        <v>82</v>
      </c>
    </row>
    <row r="4255" spans="1:16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3" t="str">
        <f>IFERROR(LEFT(Tabla2[[#This Row],[Product]],FIND(" ",Tabla2[[#This Row],[Product]])-3),Tabla2[[#This Row],[Product]])</f>
        <v>Women</v>
      </c>
      <c r="I4255" s="6">
        <v>32</v>
      </c>
      <c r="J4255" s="4">
        <v>1280</v>
      </c>
      <c r="K4255" s="6">
        <f>Tabla2[[#This Row],[Price per Unit]]*Tabla2[[#This Row],[Units Sold]]</f>
        <v>40960</v>
      </c>
      <c r="L4255" s="52">
        <f>Tabla2[[#This Row],[Units Sold]]/Cálculos!$C$11</f>
        <v>5.1636618592167932E-5</v>
      </c>
      <c r="M4255" s="6">
        <f>Tabla2[[#This Row],[Total Sales]]-Tabla2[[#This Row],[Operating Profit]]</f>
        <v>38789.120000000003</v>
      </c>
      <c r="N4255" s="6">
        <v>2170.88</v>
      </c>
      <c r="O4255" s="46">
        <f>Tabla2[[#This Row],[Operating Profit]]/Tabla2[[#This Row],[Total Sales]]</f>
        <v>5.3000000000000005E-2</v>
      </c>
      <c r="P4255" s="1" t="s">
        <v>82</v>
      </c>
    </row>
    <row r="4256" spans="1:16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3" t="str">
        <f>IFERROR(LEFT(Tabla2[[#This Row],[Product]],FIND(" ",Tabla2[[#This Row],[Product]])-3),Tabla2[[#This Row],[Product]])</f>
        <v>Men</v>
      </c>
      <c r="I4256" s="6">
        <v>38</v>
      </c>
      <c r="J4256" s="4">
        <v>750</v>
      </c>
      <c r="K4256" s="6">
        <f>Tabla2[[#This Row],[Price per Unit]]*Tabla2[[#This Row],[Units Sold]]</f>
        <v>28500</v>
      </c>
      <c r="L4256" s="52">
        <f>Tabla2[[#This Row],[Units Sold]]/Cálculos!$C$11</f>
        <v>3.0255831206348401E-5</v>
      </c>
      <c r="M4256" s="6">
        <f>Tabla2[[#This Row],[Total Sales]]-Tabla2[[#This Row],[Operating Profit]]</f>
        <v>27502.5</v>
      </c>
      <c r="N4256" s="6">
        <v>997.49999999999989</v>
      </c>
      <c r="O4256" s="46">
        <f>Tabla2[[#This Row],[Operating Profit]]/Tabla2[[#This Row],[Total Sales]]</f>
        <v>3.4999999999999996E-2</v>
      </c>
      <c r="P4256" s="1" t="s">
        <v>82</v>
      </c>
    </row>
    <row r="4257" spans="1:16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3" t="str">
        <f>IFERROR(LEFT(Tabla2[[#This Row],[Product]],FIND(" ",Tabla2[[#This Row],[Product]])-3),Tabla2[[#This Row],[Product]])</f>
        <v>Women</v>
      </c>
      <c r="I4257" s="6">
        <v>32</v>
      </c>
      <c r="J4257" s="4">
        <v>1400</v>
      </c>
      <c r="K4257" s="6">
        <f>Tabla2[[#This Row],[Price per Unit]]*Tabla2[[#This Row],[Units Sold]]</f>
        <v>44800</v>
      </c>
      <c r="L4257" s="52">
        <f>Tabla2[[#This Row],[Units Sold]]/Cálculos!$C$11</f>
        <v>5.6477551585183678E-5</v>
      </c>
      <c r="M4257" s="6">
        <f>Tabla2[[#This Row],[Total Sales]]-Tabla2[[#This Row],[Operating Profit]]</f>
        <v>42291.199999999997</v>
      </c>
      <c r="N4257" s="6">
        <v>2508.8000000000002</v>
      </c>
      <c r="O4257" s="46">
        <f>Tabla2[[#This Row],[Operating Profit]]/Tabla2[[#This Row],[Total Sales]]</f>
        <v>5.6000000000000001E-2</v>
      </c>
      <c r="P4257" s="1" t="s">
        <v>82</v>
      </c>
    </row>
    <row r="4258" spans="1:16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3" t="str">
        <f>IFERROR(LEFT(Tabla2[[#This Row],[Product]],FIND(" ",Tabla2[[#This Row],[Product]])-3),Tabla2[[#This Row],[Product]])</f>
        <v>Men</v>
      </c>
      <c r="I4258" s="6">
        <v>29</v>
      </c>
      <c r="J4258" s="4">
        <v>1820</v>
      </c>
      <c r="K4258" s="6">
        <f>Tabla2[[#This Row],[Price per Unit]]*Tabla2[[#This Row],[Units Sold]]</f>
        <v>52780</v>
      </c>
      <c r="L4258" s="52">
        <f>Tabla2[[#This Row],[Units Sold]]/Cálculos!$C$11</f>
        <v>7.3420817060738781E-5</v>
      </c>
      <c r="M4258" s="6">
        <f>Tabla2[[#This Row],[Total Sales]]-Tabla2[[#This Row],[Operating Profit]]</f>
        <v>50141</v>
      </c>
      <c r="N4258" s="6">
        <v>2639</v>
      </c>
      <c r="O4258" s="46">
        <f>Tabla2[[#This Row],[Operating Profit]]/Tabla2[[#This Row],[Total Sales]]</f>
        <v>0.05</v>
      </c>
      <c r="P4258" s="1" t="s">
        <v>82</v>
      </c>
    </row>
    <row r="4259" spans="1:16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3" t="str">
        <f>IFERROR(LEFT(Tabla2[[#This Row],[Product]],FIND(" ",Tabla2[[#This Row],[Product]])-3),Tabla2[[#This Row],[Product]])</f>
        <v>Men</v>
      </c>
      <c r="I4259" s="6">
        <v>39</v>
      </c>
      <c r="J4259" s="4">
        <v>1690</v>
      </c>
      <c r="K4259" s="6">
        <f>Tabla2[[#This Row],[Price per Unit]]*Tabla2[[#This Row],[Units Sold]]</f>
        <v>65910</v>
      </c>
      <c r="L4259" s="52">
        <f>Tabla2[[#This Row],[Units Sold]]/Cálculos!$C$11</f>
        <v>6.8176472984971724E-5</v>
      </c>
      <c r="M4259" s="6">
        <f>Tabla2[[#This Row],[Total Sales]]-Tabla2[[#This Row],[Operating Profit]]</f>
        <v>62614.5</v>
      </c>
      <c r="N4259" s="6">
        <v>3295.5</v>
      </c>
      <c r="O4259" s="46">
        <f>Tabla2[[#This Row],[Operating Profit]]/Tabla2[[#This Row],[Total Sales]]</f>
        <v>0.05</v>
      </c>
      <c r="P4259" s="1" t="s">
        <v>82</v>
      </c>
    </row>
    <row r="4260" spans="1:16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3" t="str">
        <f>IFERROR(LEFT(Tabla2[[#This Row],[Product]],FIND(" ",Tabla2[[#This Row],[Product]])-3),Tabla2[[#This Row],[Product]])</f>
        <v>Women</v>
      </c>
      <c r="I4260" s="6">
        <v>28</v>
      </c>
      <c r="J4260" s="4">
        <v>1450</v>
      </c>
      <c r="K4260" s="6">
        <f>Tabla2[[#This Row],[Price per Unit]]*Tabla2[[#This Row],[Units Sold]]</f>
        <v>40600</v>
      </c>
      <c r="L4260" s="52">
        <f>Tabla2[[#This Row],[Units Sold]]/Cálculos!$C$11</f>
        <v>5.849460699894024E-5</v>
      </c>
      <c r="M4260" s="6">
        <f>Tabla2[[#This Row],[Total Sales]]-Tabla2[[#This Row],[Operating Profit]]</f>
        <v>38691.800000000003</v>
      </c>
      <c r="N4260" s="6">
        <v>1908.1999999999998</v>
      </c>
      <c r="O4260" s="46">
        <f>Tabla2[[#This Row],[Operating Profit]]/Tabla2[[#This Row],[Total Sales]]</f>
        <v>4.6999999999999993E-2</v>
      </c>
      <c r="P4260" s="1" t="s">
        <v>82</v>
      </c>
    </row>
    <row r="4261" spans="1:16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3" t="str">
        <f>IFERROR(LEFT(Tabla2[[#This Row],[Product]],FIND(" ",Tabla2[[#This Row],[Product]])-3),Tabla2[[#This Row],[Product]])</f>
        <v>Women</v>
      </c>
      <c r="I4261" s="6">
        <v>32</v>
      </c>
      <c r="J4261" s="4">
        <v>1160</v>
      </c>
      <c r="K4261" s="6">
        <f>Tabla2[[#This Row],[Price per Unit]]*Tabla2[[#This Row],[Units Sold]]</f>
        <v>37120</v>
      </c>
      <c r="L4261" s="52">
        <f>Tabla2[[#This Row],[Units Sold]]/Cálculos!$C$11</f>
        <v>4.6795685599152193E-5</v>
      </c>
      <c r="M4261" s="6">
        <f>Tabla2[[#This Row],[Total Sales]]-Tabla2[[#This Row],[Operating Profit]]</f>
        <v>35004.160000000003</v>
      </c>
      <c r="N4261" s="6">
        <v>2115.84</v>
      </c>
      <c r="O4261" s="46">
        <f>Tabla2[[#This Row],[Operating Profit]]/Tabla2[[#This Row],[Total Sales]]</f>
        <v>5.7000000000000002E-2</v>
      </c>
      <c r="P4261" s="1" t="s">
        <v>82</v>
      </c>
    </row>
    <row r="4262" spans="1:16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3" t="str">
        <f>IFERROR(LEFT(Tabla2[[#This Row],[Product]],FIND(" ",Tabla2[[#This Row],[Product]])-3),Tabla2[[#This Row],[Product]])</f>
        <v>Men</v>
      </c>
      <c r="I4262" s="6">
        <v>38</v>
      </c>
      <c r="J4262" s="4">
        <v>810</v>
      </c>
      <c r="K4262" s="6">
        <f>Tabla2[[#This Row],[Price per Unit]]*Tabla2[[#This Row],[Units Sold]]</f>
        <v>30780</v>
      </c>
      <c r="L4262" s="52">
        <f>Tabla2[[#This Row],[Units Sold]]/Cálculos!$C$11</f>
        <v>3.2676297702856274E-5</v>
      </c>
      <c r="M4262" s="6">
        <f>Tabla2[[#This Row],[Total Sales]]-Tabla2[[#This Row],[Operating Profit]]</f>
        <v>29394.9</v>
      </c>
      <c r="N4262" s="6">
        <v>1385.1</v>
      </c>
      <c r="O4262" s="46">
        <f>Tabla2[[#This Row],[Operating Profit]]/Tabla2[[#This Row],[Total Sales]]</f>
        <v>4.4999999999999998E-2</v>
      </c>
      <c r="P4262" s="1" t="s">
        <v>82</v>
      </c>
    </row>
    <row r="4263" spans="1:16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3" t="str">
        <f>IFERROR(LEFT(Tabla2[[#This Row],[Product]],FIND(" ",Tabla2[[#This Row],[Product]])-3),Tabla2[[#This Row],[Product]])</f>
        <v>Women</v>
      </c>
      <c r="I4263" s="6">
        <v>32</v>
      </c>
      <c r="J4263" s="4">
        <v>1350</v>
      </c>
      <c r="K4263" s="6">
        <f>Tabla2[[#This Row],[Price per Unit]]*Tabla2[[#This Row],[Units Sold]]</f>
        <v>43200</v>
      </c>
      <c r="L4263" s="52">
        <f>Tabla2[[#This Row],[Units Sold]]/Cálculos!$C$11</f>
        <v>5.4460496171427116E-5</v>
      </c>
      <c r="M4263" s="6">
        <f>Tabla2[[#This Row],[Total Sales]]-Tabla2[[#This Row],[Operating Profit]]</f>
        <v>40478.400000000001</v>
      </c>
      <c r="N4263" s="6">
        <v>2721.6</v>
      </c>
      <c r="O4263" s="46">
        <f>Tabla2[[#This Row],[Operating Profit]]/Tabla2[[#This Row],[Total Sales]]</f>
        <v>6.3E-2</v>
      </c>
      <c r="P4263" s="1" t="s">
        <v>82</v>
      </c>
    </row>
    <row r="4264" spans="1:16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3" t="str">
        <f>IFERROR(LEFT(Tabla2[[#This Row],[Product]],FIND(" ",Tabla2[[#This Row],[Product]])-3),Tabla2[[#This Row],[Product]])</f>
        <v>Men</v>
      </c>
      <c r="I4264" s="6">
        <v>18</v>
      </c>
      <c r="J4264" s="4">
        <v>1820</v>
      </c>
      <c r="K4264" s="6">
        <f>Tabla2[[#This Row],[Price per Unit]]*Tabla2[[#This Row],[Units Sold]]</f>
        <v>32760</v>
      </c>
      <c r="L4264" s="52">
        <f>Tabla2[[#This Row],[Units Sold]]/Cálculos!$C$11</f>
        <v>7.3420817060738781E-5</v>
      </c>
      <c r="M4264" s="6">
        <f>Tabla2[[#This Row],[Total Sales]]-Tabla2[[#This Row],[Operating Profit]]</f>
        <v>31285.8</v>
      </c>
      <c r="N4264" s="6">
        <v>1474.1999999999998</v>
      </c>
      <c r="O4264" s="46">
        <f>Tabla2[[#This Row],[Operating Profit]]/Tabla2[[#This Row],[Total Sales]]</f>
        <v>4.4999999999999991E-2</v>
      </c>
      <c r="P4264" s="1" t="s">
        <v>82</v>
      </c>
    </row>
    <row r="4265" spans="1:16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3" t="str">
        <f>IFERROR(LEFT(Tabla2[[#This Row],[Product]],FIND(" ",Tabla2[[#This Row],[Product]])-3),Tabla2[[#This Row],[Product]])</f>
        <v>Men</v>
      </c>
      <c r="I4265" s="6">
        <v>28</v>
      </c>
      <c r="J4265" s="4">
        <v>1750</v>
      </c>
      <c r="K4265" s="6">
        <f>Tabla2[[#This Row],[Price per Unit]]*Tabla2[[#This Row],[Units Sold]]</f>
        <v>49000</v>
      </c>
      <c r="L4265" s="52">
        <f>Tabla2[[#This Row],[Units Sold]]/Cálculos!$C$11</f>
        <v>7.0596939481479604E-5</v>
      </c>
      <c r="M4265" s="6">
        <f>Tabla2[[#This Row],[Total Sales]]-Tabla2[[#This Row],[Operating Profit]]</f>
        <v>46648</v>
      </c>
      <c r="N4265" s="6">
        <v>2352</v>
      </c>
      <c r="O4265" s="46">
        <f>Tabla2[[#This Row],[Operating Profit]]/Tabla2[[#This Row],[Total Sales]]</f>
        <v>4.8000000000000001E-2</v>
      </c>
      <c r="P4265" s="1" t="s">
        <v>82</v>
      </c>
    </row>
    <row r="4266" spans="1:16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3" t="str">
        <f>IFERROR(LEFT(Tabla2[[#This Row],[Product]],FIND(" ",Tabla2[[#This Row],[Product]])-3),Tabla2[[#This Row],[Product]])</f>
        <v>Women</v>
      </c>
      <c r="I4266" s="6">
        <v>25</v>
      </c>
      <c r="J4266" s="4">
        <v>1520</v>
      </c>
      <c r="K4266" s="6">
        <f>Tabla2[[#This Row],[Price per Unit]]*Tabla2[[#This Row],[Units Sold]]</f>
        <v>38000</v>
      </c>
      <c r="L4266" s="52">
        <f>Tabla2[[#This Row],[Units Sold]]/Cálculos!$C$11</f>
        <v>6.1318484578199423E-5</v>
      </c>
      <c r="M4266" s="6">
        <f>Tabla2[[#This Row],[Total Sales]]-Tabla2[[#This Row],[Operating Profit]]</f>
        <v>36138</v>
      </c>
      <c r="N4266" s="6">
        <v>1862</v>
      </c>
      <c r="O4266" s="46">
        <f>Tabla2[[#This Row],[Operating Profit]]/Tabla2[[#This Row],[Total Sales]]</f>
        <v>4.9000000000000002E-2</v>
      </c>
      <c r="P4266" s="1" t="s">
        <v>82</v>
      </c>
    </row>
    <row r="4267" spans="1:16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3" t="str">
        <f>IFERROR(LEFT(Tabla2[[#This Row],[Product]],FIND(" ",Tabla2[[#This Row],[Product]])-3),Tabla2[[#This Row],[Product]])</f>
        <v>Women</v>
      </c>
      <c r="I4267" s="6">
        <v>29</v>
      </c>
      <c r="J4267" s="4">
        <v>1280</v>
      </c>
      <c r="K4267" s="6">
        <f>Tabla2[[#This Row],[Price per Unit]]*Tabla2[[#This Row],[Units Sold]]</f>
        <v>37120</v>
      </c>
      <c r="L4267" s="52">
        <f>Tabla2[[#This Row],[Units Sold]]/Cálculos!$C$11</f>
        <v>5.1636618592167932E-5</v>
      </c>
      <c r="M4267" s="6">
        <f>Tabla2[[#This Row],[Total Sales]]-Tabla2[[#This Row],[Operating Profit]]</f>
        <v>34929.919999999998</v>
      </c>
      <c r="N4267" s="6">
        <v>2190.0800000000004</v>
      </c>
      <c r="O4267" s="46">
        <f>Tabla2[[#This Row],[Operating Profit]]/Tabla2[[#This Row],[Total Sales]]</f>
        <v>5.9000000000000011E-2</v>
      </c>
      <c r="P4267" s="1" t="s">
        <v>82</v>
      </c>
    </row>
    <row r="4268" spans="1:16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3" t="str">
        <f>IFERROR(LEFT(Tabla2[[#This Row],[Product]],FIND(" ",Tabla2[[#This Row],[Product]])-3),Tabla2[[#This Row],[Product]])</f>
        <v>Men</v>
      </c>
      <c r="I4268" s="6">
        <v>34</v>
      </c>
      <c r="J4268" s="4">
        <v>850</v>
      </c>
      <c r="K4268" s="6">
        <f>Tabla2[[#This Row],[Price per Unit]]*Tabla2[[#This Row],[Units Sold]]</f>
        <v>28900</v>
      </c>
      <c r="L4268" s="52">
        <f>Tabla2[[#This Row],[Units Sold]]/Cálculos!$C$11</f>
        <v>3.4289942033861518E-5</v>
      </c>
      <c r="M4268" s="6">
        <f>Tabla2[[#This Row],[Total Sales]]-Tabla2[[#This Row],[Operating Profit]]</f>
        <v>27744</v>
      </c>
      <c r="N4268" s="6">
        <v>1156</v>
      </c>
      <c r="O4268" s="46">
        <f>Tabla2[[#This Row],[Operating Profit]]/Tabla2[[#This Row],[Total Sales]]</f>
        <v>0.04</v>
      </c>
      <c r="P4268" s="1" t="s">
        <v>82</v>
      </c>
    </row>
    <row r="4269" spans="1:16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3" t="str">
        <f>IFERROR(LEFT(Tabla2[[#This Row],[Product]],FIND(" ",Tabla2[[#This Row],[Product]])-3),Tabla2[[#This Row],[Product]])</f>
        <v>Women</v>
      </c>
      <c r="I4269" s="6">
        <v>29</v>
      </c>
      <c r="J4269" s="4">
        <v>1560</v>
      </c>
      <c r="K4269" s="6">
        <f>Tabla2[[#This Row],[Price per Unit]]*Tabla2[[#This Row],[Units Sold]]</f>
        <v>45240</v>
      </c>
      <c r="L4269" s="52">
        <f>Tabla2[[#This Row],[Units Sold]]/Cálculos!$C$11</f>
        <v>6.2932128909204668E-5</v>
      </c>
      <c r="M4269" s="6">
        <f>Tabla2[[#This Row],[Total Sales]]-Tabla2[[#This Row],[Operating Profit]]</f>
        <v>42435.12</v>
      </c>
      <c r="N4269" s="6">
        <v>2804.88</v>
      </c>
      <c r="O4269" s="46">
        <f>Tabla2[[#This Row],[Operating Profit]]/Tabla2[[#This Row],[Total Sales]]</f>
        <v>6.2E-2</v>
      </c>
      <c r="P4269" s="1" t="s">
        <v>82</v>
      </c>
    </row>
    <row r="4270" spans="1:16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3" t="str">
        <f>IFERROR(LEFT(Tabla2[[#This Row],[Product]],FIND(" ",Tabla2[[#This Row],[Product]])-3),Tabla2[[#This Row],[Product]])</f>
        <v>Men</v>
      </c>
      <c r="I4270" s="6">
        <v>19</v>
      </c>
      <c r="J4270" s="4">
        <v>1950</v>
      </c>
      <c r="K4270" s="6">
        <f>Tabla2[[#This Row],[Price per Unit]]*Tabla2[[#This Row],[Units Sold]]</f>
        <v>37050</v>
      </c>
      <c r="L4270" s="52">
        <f>Tabla2[[#This Row],[Units Sold]]/Cálculos!$C$11</f>
        <v>7.8665161136505838E-5</v>
      </c>
      <c r="M4270" s="6">
        <f>Tabla2[[#This Row],[Total Sales]]-Tabla2[[#This Row],[Operating Profit]]</f>
        <v>35197.5</v>
      </c>
      <c r="N4270" s="6">
        <v>1852.5</v>
      </c>
      <c r="O4270" s="46">
        <f>Tabla2[[#This Row],[Operating Profit]]/Tabla2[[#This Row],[Total Sales]]</f>
        <v>0.05</v>
      </c>
      <c r="P4270" s="1" t="s">
        <v>82</v>
      </c>
    </row>
    <row r="4271" spans="1:16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3" t="str">
        <f>IFERROR(LEFT(Tabla2[[#This Row],[Product]],FIND(" ",Tabla2[[#This Row],[Product]])-3),Tabla2[[#This Row],[Product]])</f>
        <v>Men</v>
      </c>
      <c r="I4271" s="6">
        <v>29</v>
      </c>
      <c r="J4271" s="4">
        <v>1940</v>
      </c>
      <c r="K4271" s="6">
        <f>Tabla2[[#This Row],[Price per Unit]]*Tabla2[[#This Row],[Units Sold]]</f>
        <v>56260</v>
      </c>
      <c r="L4271" s="52">
        <f>Tabla2[[#This Row],[Units Sold]]/Cálculos!$C$11</f>
        <v>7.8261750053754527E-5</v>
      </c>
      <c r="M4271" s="6">
        <f>Tabla2[[#This Row],[Total Sales]]-Tabla2[[#This Row],[Operating Profit]]</f>
        <v>53503.26</v>
      </c>
      <c r="N4271" s="6">
        <v>2756.74</v>
      </c>
      <c r="O4271" s="46">
        <f>Tabla2[[#This Row],[Operating Profit]]/Tabla2[[#This Row],[Total Sales]]</f>
        <v>4.8999999999999995E-2</v>
      </c>
      <c r="P4271" s="1" t="s">
        <v>82</v>
      </c>
    </row>
    <row r="4272" spans="1:16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3" t="str">
        <f>IFERROR(LEFT(Tabla2[[#This Row],[Product]],FIND(" ",Tabla2[[#This Row],[Product]])-3),Tabla2[[#This Row],[Product]])</f>
        <v>Women</v>
      </c>
      <c r="I4272" s="6">
        <v>24</v>
      </c>
      <c r="J4272" s="4">
        <v>1750</v>
      </c>
      <c r="K4272" s="6">
        <f>Tabla2[[#This Row],[Price per Unit]]*Tabla2[[#This Row],[Units Sold]]</f>
        <v>42000</v>
      </c>
      <c r="L4272" s="52">
        <f>Tabla2[[#This Row],[Units Sold]]/Cálculos!$C$11</f>
        <v>7.0596939481479604E-5</v>
      </c>
      <c r="M4272" s="6">
        <f>Tabla2[[#This Row],[Total Sales]]-Tabla2[[#This Row],[Operating Profit]]</f>
        <v>40026</v>
      </c>
      <c r="N4272" s="6">
        <v>1974</v>
      </c>
      <c r="O4272" s="46">
        <f>Tabla2[[#This Row],[Operating Profit]]/Tabla2[[#This Row],[Total Sales]]</f>
        <v>4.7E-2</v>
      </c>
      <c r="P4272" s="1" t="s">
        <v>82</v>
      </c>
    </row>
    <row r="4273" spans="1:16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3" t="str">
        <f>IFERROR(LEFT(Tabla2[[#This Row],[Product]],FIND(" ",Tabla2[[#This Row],[Product]])-3),Tabla2[[#This Row],[Product]])</f>
        <v>Women</v>
      </c>
      <c r="I4273" s="6">
        <v>34</v>
      </c>
      <c r="J4273" s="4">
        <v>1540</v>
      </c>
      <c r="K4273" s="6">
        <f>Tabla2[[#This Row],[Price per Unit]]*Tabla2[[#This Row],[Units Sold]]</f>
        <v>52360</v>
      </c>
      <c r="L4273" s="52">
        <f>Tabla2[[#This Row],[Units Sold]]/Cálculos!$C$11</f>
        <v>6.2125306743702046E-5</v>
      </c>
      <c r="M4273" s="6">
        <f>Tabla2[[#This Row],[Total Sales]]-Tabla2[[#This Row],[Operating Profit]]</f>
        <v>49218.400000000001</v>
      </c>
      <c r="N4273" s="6">
        <v>3141.6</v>
      </c>
      <c r="O4273" s="46">
        <f>Tabla2[[#This Row],[Operating Profit]]/Tabla2[[#This Row],[Total Sales]]</f>
        <v>0.06</v>
      </c>
      <c r="P4273" s="1" t="s">
        <v>82</v>
      </c>
    </row>
    <row r="4274" spans="1:16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3" t="str">
        <f>IFERROR(LEFT(Tabla2[[#This Row],[Product]],FIND(" ",Tabla2[[#This Row],[Product]])-3),Tabla2[[#This Row],[Product]])</f>
        <v>Men</v>
      </c>
      <c r="I4274" s="6">
        <v>49</v>
      </c>
      <c r="J4274" s="4">
        <v>1310</v>
      </c>
      <c r="K4274" s="6">
        <f>Tabla2[[#This Row],[Price per Unit]]*Tabla2[[#This Row],[Units Sold]]</f>
        <v>64190</v>
      </c>
      <c r="L4274" s="52">
        <f>Tabla2[[#This Row],[Units Sold]]/Cálculos!$C$11</f>
        <v>5.2846851840421872E-5</v>
      </c>
      <c r="M4274" s="6">
        <f>Tabla2[[#This Row],[Total Sales]]-Tabla2[[#This Row],[Operating Profit]]</f>
        <v>61301.45</v>
      </c>
      <c r="N4274" s="6">
        <v>2888.5499999999997</v>
      </c>
      <c r="O4274" s="46">
        <f>Tabla2[[#This Row],[Operating Profit]]/Tabla2[[#This Row],[Total Sales]]</f>
        <v>4.4999999999999998E-2</v>
      </c>
      <c r="P4274" s="1" t="s">
        <v>82</v>
      </c>
    </row>
    <row r="4275" spans="1:16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3" t="str">
        <f>IFERROR(LEFT(Tabla2[[#This Row],[Product]],FIND(" ",Tabla2[[#This Row],[Product]])-3),Tabla2[[#This Row],[Product]])</f>
        <v>Women</v>
      </c>
      <c r="I4275" s="6">
        <v>43</v>
      </c>
      <c r="J4275" s="4">
        <v>2240</v>
      </c>
      <c r="K4275" s="6">
        <f>Tabla2[[#This Row],[Price per Unit]]*Tabla2[[#This Row],[Units Sold]]</f>
        <v>96320</v>
      </c>
      <c r="L4275" s="52">
        <f>Tabla2[[#This Row],[Units Sold]]/Cálculos!$C$11</f>
        <v>9.0364082536293884E-5</v>
      </c>
      <c r="M4275" s="6">
        <f>Tabla2[[#This Row],[Total Sales]]-Tabla2[[#This Row],[Operating Profit]]</f>
        <v>90059.199999999997</v>
      </c>
      <c r="N4275" s="6">
        <v>6260.8</v>
      </c>
      <c r="O4275" s="46">
        <f>Tabla2[[#This Row],[Operating Profit]]/Tabla2[[#This Row],[Total Sales]]</f>
        <v>6.5000000000000002E-2</v>
      </c>
      <c r="P4275" s="1" t="s">
        <v>82</v>
      </c>
    </row>
    <row r="4276" spans="1:16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3" t="str">
        <f>IFERROR(LEFT(Tabla2[[#This Row],[Product]],FIND(" ",Tabla2[[#This Row],[Product]])-3),Tabla2[[#This Row],[Product]])</f>
        <v>Men</v>
      </c>
      <c r="I4276" s="6">
        <v>41</v>
      </c>
      <c r="J4276" s="4">
        <v>2240</v>
      </c>
      <c r="K4276" s="6">
        <f>Tabla2[[#This Row],[Price per Unit]]*Tabla2[[#This Row],[Units Sold]]</f>
        <v>91840</v>
      </c>
      <c r="L4276" s="52">
        <f>Tabla2[[#This Row],[Units Sold]]/Cálculos!$C$11</f>
        <v>9.0364082536293884E-5</v>
      </c>
      <c r="M4276" s="6">
        <f>Tabla2[[#This Row],[Total Sales]]-Tabla2[[#This Row],[Operating Profit]]</f>
        <v>87707.199999999997</v>
      </c>
      <c r="N4276" s="6">
        <v>4132.7999999999993</v>
      </c>
      <c r="O4276" s="46">
        <f>Tabla2[[#This Row],[Operating Profit]]/Tabla2[[#This Row],[Total Sales]]</f>
        <v>4.4999999999999991E-2</v>
      </c>
      <c r="P4276" s="1" t="s">
        <v>82</v>
      </c>
    </row>
    <row r="4277" spans="1:16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3" t="str">
        <f>IFERROR(LEFT(Tabla2[[#This Row],[Product]],FIND(" ",Tabla2[[#This Row],[Product]])-3),Tabla2[[#This Row],[Product]])</f>
        <v>Men</v>
      </c>
      <c r="I4277" s="6">
        <v>49</v>
      </c>
      <c r="J4277" s="4">
        <v>2000</v>
      </c>
      <c r="K4277" s="6">
        <f>Tabla2[[#This Row],[Price per Unit]]*Tabla2[[#This Row],[Units Sold]]</f>
        <v>98000</v>
      </c>
      <c r="L4277" s="52">
        <f>Tabla2[[#This Row],[Units Sold]]/Cálculos!$C$11</f>
        <v>8.0682216550262393E-5</v>
      </c>
      <c r="M4277" s="6">
        <f>Tabla2[[#This Row],[Total Sales]]-Tabla2[[#This Row],[Operating Profit]]</f>
        <v>93296</v>
      </c>
      <c r="N4277" s="6">
        <v>4704</v>
      </c>
      <c r="O4277" s="46">
        <f>Tabla2[[#This Row],[Operating Profit]]/Tabla2[[#This Row],[Total Sales]]</f>
        <v>4.8000000000000001E-2</v>
      </c>
      <c r="P4277" s="1" t="s">
        <v>82</v>
      </c>
    </row>
    <row r="4278" spans="1:16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3" t="str">
        <f>IFERROR(LEFT(Tabla2[[#This Row],[Product]],FIND(" ",Tabla2[[#This Row],[Product]])-3),Tabla2[[#This Row],[Product]])</f>
        <v>Women</v>
      </c>
      <c r="I4278" s="6">
        <v>44</v>
      </c>
      <c r="J4278" s="4">
        <v>1760</v>
      </c>
      <c r="K4278" s="6">
        <f>Tabla2[[#This Row],[Price per Unit]]*Tabla2[[#This Row],[Units Sold]]</f>
        <v>77440</v>
      </c>
      <c r="L4278" s="52">
        <f>Tabla2[[#This Row],[Units Sold]]/Cálculos!$C$11</f>
        <v>7.1000350564230915E-5</v>
      </c>
      <c r="M4278" s="6">
        <f>Tabla2[[#This Row],[Total Sales]]-Tabla2[[#This Row],[Operating Profit]]</f>
        <v>73800.320000000007</v>
      </c>
      <c r="N4278" s="6">
        <v>3639.68</v>
      </c>
      <c r="O4278" s="46">
        <f>Tabla2[[#This Row],[Operating Profit]]/Tabla2[[#This Row],[Total Sales]]</f>
        <v>4.7E-2</v>
      </c>
      <c r="P4278" s="1" t="s">
        <v>82</v>
      </c>
    </row>
    <row r="4279" spans="1:16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3" t="str">
        <f>IFERROR(LEFT(Tabla2[[#This Row],[Product]],FIND(" ",Tabla2[[#This Row],[Product]])-3),Tabla2[[#This Row],[Product]])</f>
        <v>Women</v>
      </c>
      <c r="I4279" s="6">
        <v>43</v>
      </c>
      <c r="J4279" s="4">
        <v>1740</v>
      </c>
      <c r="K4279" s="6">
        <f>Tabla2[[#This Row],[Price per Unit]]*Tabla2[[#This Row],[Units Sold]]</f>
        <v>74820</v>
      </c>
      <c r="L4279" s="52">
        <f>Tabla2[[#This Row],[Units Sold]]/Cálculos!$C$11</f>
        <v>7.0193528398728293E-5</v>
      </c>
      <c r="M4279" s="6">
        <f>Tabla2[[#This Row],[Total Sales]]-Tabla2[[#This Row],[Operating Profit]]</f>
        <v>70704.899999999994</v>
      </c>
      <c r="N4279" s="6">
        <v>4115.1000000000004</v>
      </c>
      <c r="O4279" s="46">
        <f>Tabla2[[#This Row],[Operating Profit]]/Tabla2[[#This Row],[Total Sales]]</f>
        <v>5.5000000000000007E-2</v>
      </c>
      <c r="P4279" s="1" t="s">
        <v>82</v>
      </c>
    </row>
    <row r="4280" spans="1:16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3" t="str">
        <f>IFERROR(LEFT(Tabla2[[#This Row],[Product]],FIND(" ",Tabla2[[#This Row],[Product]])-3),Tabla2[[#This Row],[Product]])</f>
        <v>Men</v>
      </c>
      <c r="I4280" s="6">
        <v>45</v>
      </c>
      <c r="J4280" s="4">
        <v>1450</v>
      </c>
      <c r="K4280" s="6">
        <f>Tabla2[[#This Row],[Price per Unit]]*Tabla2[[#This Row],[Units Sold]]</f>
        <v>65250</v>
      </c>
      <c r="L4280" s="52">
        <f>Tabla2[[#This Row],[Units Sold]]/Cálculos!$C$11</f>
        <v>5.849460699894024E-5</v>
      </c>
      <c r="M4280" s="6">
        <f>Tabla2[[#This Row],[Total Sales]]-Tabla2[[#This Row],[Operating Profit]]</f>
        <v>62444.25</v>
      </c>
      <c r="N4280" s="6">
        <v>2805.75</v>
      </c>
      <c r="O4280" s="46">
        <f>Tabla2[[#This Row],[Operating Profit]]/Tabla2[[#This Row],[Total Sales]]</f>
        <v>4.2999999999999997E-2</v>
      </c>
      <c r="P4280" s="1" t="s">
        <v>82</v>
      </c>
    </row>
    <row r="4281" spans="1:16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3" t="str">
        <f>IFERROR(LEFT(Tabla2[[#This Row],[Product]],FIND(" ",Tabla2[[#This Row],[Product]])-3),Tabla2[[#This Row],[Product]])</f>
        <v>Women</v>
      </c>
      <c r="I4281" s="6">
        <v>53</v>
      </c>
      <c r="J4281" s="4">
        <v>2630</v>
      </c>
      <c r="K4281" s="6">
        <f>Tabla2[[#This Row],[Price per Unit]]*Tabla2[[#This Row],[Units Sold]]</f>
        <v>139390</v>
      </c>
      <c r="L4281" s="52">
        <f>Tabla2[[#This Row],[Units Sold]]/Cálculos!$C$11</f>
        <v>1.0609711476359505E-4</v>
      </c>
      <c r="M4281" s="6">
        <f>Tabla2[[#This Row],[Total Sales]]-Tabla2[[#This Row],[Operating Profit]]</f>
        <v>130608.43</v>
      </c>
      <c r="N4281" s="6">
        <v>8781.57</v>
      </c>
      <c r="O4281" s="46">
        <f>Tabla2[[#This Row],[Operating Profit]]/Tabla2[[#This Row],[Total Sales]]</f>
        <v>6.3E-2</v>
      </c>
      <c r="P4281" s="1" t="s">
        <v>82</v>
      </c>
    </row>
    <row r="4282" spans="1:16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3" t="str">
        <f>IFERROR(LEFT(Tabla2[[#This Row],[Product]],FIND(" ",Tabla2[[#This Row],[Product]])-3),Tabla2[[#This Row],[Product]])</f>
        <v>Men</v>
      </c>
      <c r="I4282" s="6">
        <v>41</v>
      </c>
      <c r="J4282" s="4">
        <v>2310</v>
      </c>
      <c r="K4282" s="6">
        <f>Tabla2[[#This Row],[Price per Unit]]*Tabla2[[#This Row],[Units Sold]]</f>
        <v>94710</v>
      </c>
      <c r="L4282" s="52">
        <f>Tabla2[[#This Row],[Units Sold]]/Cálculos!$C$11</f>
        <v>9.3187960115553075E-5</v>
      </c>
      <c r="M4282" s="6">
        <f>Tabla2[[#This Row],[Total Sales]]-Tabla2[[#This Row],[Operating Profit]]</f>
        <v>89785.08</v>
      </c>
      <c r="N4282" s="6">
        <v>4924.92</v>
      </c>
      <c r="O4282" s="46">
        <f>Tabla2[[#This Row],[Operating Profit]]/Tabla2[[#This Row],[Total Sales]]</f>
        <v>5.1999999999999998E-2</v>
      </c>
      <c r="P4282" s="1" t="s">
        <v>82</v>
      </c>
    </row>
    <row r="4283" spans="1:16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3" t="str">
        <f>IFERROR(LEFT(Tabla2[[#This Row],[Product]],FIND(" ",Tabla2[[#This Row],[Product]])-3),Tabla2[[#This Row],[Product]])</f>
        <v>Men</v>
      </c>
      <c r="I4283" s="6">
        <v>48</v>
      </c>
      <c r="J4283" s="4">
        <v>2150</v>
      </c>
      <c r="K4283" s="6">
        <f>Tabla2[[#This Row],[Price per Unit]]*Tabla2[[#This Row],[Units Sold]]</f>
        <v>103200</v>
      </c>
      <c r="L4283" s="52">
        <f>Tabla2[[#This Row],[Units Sold]]/Cálculos!$C$11</f>
        <v>8.6733382791532085E-5</v>
      </c>
      <c r="M4283" s="6">
        <f>Tabla2[[#This Row],[Total Sales]]-Tabla2[[#This Row],[Operating Profit]]</f>
        <v>97627.199999999997</v>
      </c>
      <c r="N4283" s="6">
        <v>5572.8</v>
      </c>
      <c r="O4283" s="46">
        <f>Tabla2[[#This Row],[Operating Profit]]/Tabla2[[#This Row],[Total Sales]]</f>
        <v>5.3999999999999999E-2</v>
      </c>
      <c r="P4283" s="1" t="s">
        <v>82</v>
      </c>
    </row>
    <row r="4284" spans="1:16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3" t="str">
        <f>IFERROR(LEFT(Tabla2[[#This Row],[Product]],FIND(" ",Tabla2[[#This Row],[Product]])-3),Tabla2[[#This Row],[Product]])</f>
        <v>Women</v>
      </c>
      <c r="I4284" s="6">
        <v>44</v>
      </c>
      <c r="J4284" s="4">
        <v>2540</v>
      </c>
      <c r="K4284" s="6">
        <f>Tabla2[[#This Row],[Price per Unit]]*Tabla2[[#This Row],[Units Sold]]</f>
        <v>111760</v>
      </c>
      <c r="L4284" s="52">
        <f>Tabla2[[#This Row],[Units Sold]]/Cálculos!$C$11</f>
        <v>1.0246641501883324E-4</v>
      </c>
      <c r="M4284" s="6">
        <f>Tabla2[[#This Row],[Total Sales]]-Tabla2[[#This Row],[Operating Profit]]</f>
        <v>105613.2</v>
      </c>
      <c r="N4284" s="6">
        <v>6146.7999999999993</v>
      </c>
      <c r="O4284" s="46">
        <f>Tabla2[[#This Row],[Operating Profit]]/Tabla2[[#This Row],[Total Sales]]</f>
        <v>5.4999999999999993E-2</v>
      </c>
      <c r="P4284" s="1" t="s">
        <v>82</v>
      </c>
    </row>
    <row r="4285" spans="1:16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3" t="str">
        <f>IFERROR(LEFT(Tabla2[[#This Row],[Product]],FIND(" ",Tabla2[[#This Row],[Product]])-3),Tabla2[[#This Row],[Product]])</f>
        <v>Women</v>
      </c>
      <c r="I4285" s="6">
        <v>43</v>
      </c>
      <c r="J4285" s="4">
        <v>1500</v>
      </c>
      <c r="K4285" s="6">
        <f>Tabla2[[#This Row],[Price per Unit]]*Tabla2[[#This Row],[Units Sold]]</f>
        <v>64500</v>
      </c>
      <c r="L4285" s="52">
        <f>Tabla2[[#This Row],[Units Sold]]/Cálculos!$C$11</f>
        <v>6.0511662412696801E-5</v>
      </c>
      <c r="M4285" s="6">
        <f>Tabla2[[#This Row],[Total Sales]]-Tabla2[[#This Row],[Operating Profit]]</f>
        <v>60565.5</v>
      </c>
      <c r="N4285" s="6">
        <v>3934.5</v>
      </c>
      <c r="O4285" s="46">
        <f>Tabla2[[#This Row],[Operating Profit]]/Tabla2[[#This Row],[Total Sales]]</f>
        <v>6.0999999999999999E-2</v>
      </c>
      <c r="P4285" s="1" t="s">
        <v>82</v>
      </c>
    </row>
    <row r="4286" spans="1:16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3" t="str">
        <f>IFERROR(LEFT(Tabla2[[#This Row],[Product]],FIND(" ",Tabla2[[#This Row],[Product]])-3),Tabla2[[#This Row],[Product]])</f>
        <v>Men</v>
      </c>
      <c r="I4286" s="6">
        <v>47</v>
      </c>
      <c r="J4286" s="4">
        <v>1670</v>
      </c>
      <c r="K4286" s="6">
        <f>Tabla2[[#This Row],[Price per Unit]]*Tabla2[[#This Row],[Units Sold]]</f>
        <v>78490</v>
      </c>
      <c r="L4286" s="52">
        <f>Tabla2[[#This Row],[Units Sold]]/Cálculos!$C$11</f>
        <v>6.7369650819469102E-5</v>
      </c>
      <c r="M4286" s="6">
        <f>Tabla2[[#This Row],[Total Sales]]-Tabla2[[#This Row],[Operating Profit]]</f>
        <v>74879.460000000006</v>
      </c>
      <c r="N4286" s="6">
        <v>3610.5399999999995</v>
      </c>
      <c r="O4286" s="46">
        <f>Tabla2[[#This Row],[Operating Profit]]/Tabla2[[#This Row],[Total Sales]]</f>
        <v>4.5999999999999992E-2</v>
      </c>
      <c r="P4286" s="1" t="s">
        <v>82</v>
      </c>
    </row>
    <row r="4287" spans="1:16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3" t="str">
        <f>IFERROR(LEFT(Tabla2[[#This Row],[Product]],FIND(" ",Tabla2[[#This Row],[Product]])-3),Tabla2[[#This Row],[Product]])</f>
        <v>Women</v>
      </c>
      <c r="I4287" s="6">
        <v>54</v>
      </c>
      <c r="J4287" s="4">
        <v>2550</v>
      </c>
      <c r="K4287" s="6">
        <f>Tabla2[[#This Row],[Price per Unit]]*Tabla2[[#This Row],[Units Sold]]</f>
        <v>137700</v>
      </c>
      <c r="L4287" s="52">
        <f>Tabla2[[#This Row],[Units Sold]]/Cálculos!$C$11</f>
        <v>1.0286982610158455E-4</v>
      </c>
      <c r="M4287" s="6">
        <f>Tabla2[[#This Row],[Total Sales]]-Tabla2[[#This Row],[Operating Profit]]</f>
        <v>128474.1</v>
      </c>
      <c r="N4287" s="6">
        <v>9225.9000000000015</v>
      </c>
      <c r="O4287" s="46">
        <f>Tabla2[[#This Row],[Operating Profit]]/Tabla2[[#This Row],[Total Sales]]</f>
        <v>6.7000000000000004E-2</v>
      </c>
      <c r="P4287" s="1" t="s">
        <v>82</v>
      </c>
    </row>
    <row r="4288" spans="1:16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3" t="str">
        <f>IFERROR(LEFT(Tabla2[[#This Row],[Product]],FIND(" ",Tabla2[[#This Row],[Product]])-3),Tabla2[[#This Row],[Product]])</f>
        <v>Men</v>
      </c>
      <c r="I4288" s="6">
        <v>49</v>
      </c>
      <c r="J4288" s="4">
        <v>2080</v>
      </c>
      <c r="K4288" s="6">
        <f>Tabla2[[#This Row],[Price per Unit]]*Tabla2[[#This Row],[Units Sold]]</f>
        <v>101920</v>
      </c>
      <c r="L4288" s="52">
        <f>Tabla2[[#This Row],[Units Sold]]/Cálculos!$C$11</f>
        <v>8.3909505212272895E-5</v>
      </c>
      <c r="M4288" s="6">
        <f>Tabla2[[#This Row],[Total Sales]]-Tabla2[[#This Row],[Operating Profit]]</f>
        <v>96722.08</v>
      </c>
      <c r="N4288" s="6">
        <v>5197.92</v>
      </c>
      <c r="O4288" s="46">
        <f>Tabla2[[#This Row],[Operating Profit]]/Tabla2[[#This Row],[Total Sales]]</f>
        <v>5.1000000000000004E-2</v>
      </c>
      <c r="P4288" s="1" t="s">
        <v>82</v>
      </c>
    </row>
    <row r="4289" spans="1:16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3" t="str">
        <f>IFERROR(LEFT(Tabla2[[#This Row],[Product]],FIND(" ",Tabla2[[#This Row],[Product]])-3),Tabla2[[#This Row],[Product]])</f>
        <v>Men</v>
      </c>
      <c r="I4289" s="6">
        <v>53</v>
      </c>
      <c r="J4289" s="4">
        <v>2080</v>
      </c>
      <c r="K4289" s="6">
        <f>Tabla2[[#This Row],[Price per Unit]]*Tabla2[[#This Row],[Units Sold]]</f>
        <v>110240</v>
      </c>
      <c r="L4289" s="52">
        <f>Tabla2[[#This Row],[Units Sold]]/Cálculos!$C$11</f>
        <v>8.3909505212272895E-5</v>
      </c>
      <c r="M4289" s="6">
        <f>Tabla2[[#This Row],[Total Sales]]-Tabla2[[#This Row],[Operating Profit]]</f>
        <v>104728</v>
      </c>
      <c r="N4289" s="6">
        <v>5512</v>
      </c>
      <c r="O4289" s="46">
        <f>Tabla2[[#This Row],[Operating Profit]]/Tabla2[[#This Row],[Total Sales]]</f>
        <v>0.05</v>
      </c>
      <c r="P4289" s="1" t="s">
        <v>82</v>
      </c>
    </row>
    <row r="4290" spans="1:16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3" t="str">
        <f>IFERROR(LEFT(Tabla2[[#This Row],[Product]],FIND(" ",Tabla2[[#This Row],[Product]])-3),Tabla2[[#This Row],[Product]])</f>
        <v>Women</v>
      </c>
      <c r="I4290" s="6">
        <v>46</v>
      </c>
      <c r="J4290" s="4">
        <v>2730</v>
      </c>
      <c r="K4290" s="6">
        <f>Tabla2[[#This Row],[Price per Unit]]*Tabla2[[#This Row],[Units Sold]]</f>
        <v>125580</v>
      </c>
      <c r="L4290" s="52">
        <f>Tabla2[[#This Row],[Units Sold]]/Cálculos!$C$11</f>
        <v>1.1013122559110818E-4</v>
      </c>
      <c r="M4290" s="6">
        <f>Tabla2[[#This Row],[Total Sales]]-Tabla2[[#This Row],[Operating Profit]]</f>
        <v>118673.1</v>
      </c>
      <c r="N4290" s="6">
        <v>6906.8999999999987</v>
      </c>
      <c r="O4290" s="46">
        <f>Tabla2[[#This Row],[Operating Profit]]/Tabla2[[#This Row],[Total Sales]]</f>
        <v>5.4999999999999986E-2</v>
      </c>
      <c r="P4290" s="1" t="s">
        <v>82</v>
      </c>
    </row>
    <row r="4291" spans="1:16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3" t="str">
        <f>IFERROR(LEFT(Tabla2[[#This Row],[Product]],FIND(" ",Tabla2[[#This Row],[Product]])-3),Tabla2[[#This Row],[Product]])</f>
        <v>Women</v>
      </c>
      <c r="I4291" s="6">
        <v>47</v>
      </c>
      <c r="J4291" s="4">
        <v>1470</v>
      </c>
      <c r="K4291" s="6">
        <f>Tabla2[[#This Row],[Price per Unit]]*Tabla2[[#This Row],[Units Sold]]</f>
        <v>69090</v>
      </c>
      <c r="L4291" s="52">
        <f>Tabla2[[#This Row],[Units Sold]]/Cálculos!$C$11</f>
        <v>5.9301429164442862E-5</v>
      </c>
      <c r="M4291" s="6">
        <f>Tabla2[[#This Row],[Total Sales]]-Tabla2[[#This Row],[Operating Profit]]</f>
        <v>64599.15</v>
      </c>
      <c r="N4291" s="6">
        <v>4490.8500000000004</v>
      </c>
      <c r="O4291" s="46">
        <f>Tabla2[[#This Row],[Operating Profit]]/Tabla2[[#This Row],[Total Sales]]</f>
        <v>6.5000000000000002E-2</v>
      </c>
      <c r="P4291" s="1" t="s">
        <v>82</v>
      </c>
    </row>
    <row r="4292" spans="1:16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3" t="str">
        <f>IFERROR(LEFT(Tabla2[[#This Row],[Product]],FIND(" ",Tabla2[[#This Row],[Product]])-3),Tabla2[[#This Row],[Product]])</f>
        <v>Men</v>
      </c>
      <c r="I4292" s="6">
        <v>53</v>
      </c>
      <c r="J4292" s="4">
        <v>1420</v>
      </c>
      <c r="K4292" s="6">
        <f>Tabla2[[#This Row],[Price per Unit]]*Tabla2[[#This Row],[Units Sold]]</f>
        <v>75260</v>
      </c>
      <c r="L4292" s="52">
        <f>Tabla2[[#This Row],[Units Sold]]/Cálculos!$C$11</f>
        <v>5.72843737506863E-5</v>
      </c>
      <c r="M4292" s="6">
        <f>Tabla2[[#This Row],[Total Sales]]-Tabla2[[#This Row],[Operating Profit]]</f>
        <v>71647.520000000004</v>
      </c>
      <c r="N4292" s="6">
        <v>3612.48</v>
      </c>
      <c r="O4292" s="46">
        <f>Tabla2[[#This Row],[Operating Profit]]/Tabla2[[#This Row],[Total Sales]]</f>
        <v>4.8000000000000001E-2</v>
      </c>
      <c r="P4292" s="1" t="s">
        <v>82</v>
      </c>
    </row>
    <row r="4293" spans="1:16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3" t="str">
        <f>IFERROR(LEFT(Tabla2[[#This Row],[Product]],FIND(" ",Tabla2[[#This Row],[Product]])-3),Tabla2[[#This Row],[Product]])</f>
        <v>Women</v>
      </c>
      <c r="I4293" s="6">
        <v>56</v>
      </c>
      <c r="J4293" s="4">
        <v>2330</v>
      </c>
      <c r="K4293" s="6">
        <f>Tabla2[[#This Row],[Price per Unit]]*Tabla2[[#This Row],[Units Sold]]</f>
        <v>130480</v>
      </c>
      <c r="L4293" s="52">
        <f>Tabla2[[#This Row],[Units Sold]]/Cálculos!$C$11</f>
        <v>9.3994782281055697E-5</v>
      </c>
      <c r="M4293" s="6">
        <f>Tabla2[[#This Row],[Total Sales]]-Tabla2[[#This Row],[Operating Profit]]</f>
        <v>121346.4</v>
      </c>
      <c r="N4293" s="6">
        <v>9133.6</v>
      </c>
      <c r="O4293" s="46">
        <f>Tabla2[[#This Row],[Operating Profit]]/Tabla2[[#This Row],[Total Sales]]</f>
        <v>7.0000000000000007E-2</v>
      </c>
      <c r="P4293" s="1" t="s">
        <v>82</v>
      </c>
    </row>
    <row r="4294" spans="1:16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3" t="str">
        <f>IFERROR(LEFT(Tabla2[[#This Row],[Product]],FIND(" ",Tabla2[[#This Row],[Product]])-3),Tabla2[[#This Row],[Product]])</f>
        <v>Men</v>
      </c>
      <c r="I4294" s="6">
        <v>53</v>
      </c>
      <c r="J4294" s="4">
        <v>1810</v>
      </c>
      <c r="K4294" s="6">
        <f>Tabla2[[#This Row],[Price per Unit]]*Tabla2[[#This Row],[Units Sold]]</f>
        <v>95930</v>
      </c>
      <c r="L4294" s="52">
        <f>Tabla2[[#This Row],[Units Sold]]/Cálculos!$C$11</f>
        <v>7.301740597798747E-5</v>
      </c>
      <c r="M4294" s="6">
        <f>Tabla2[[#This Row],[Total Sales]]-Tabla2[[#This Row],[Operating Profit]]</f>
        <v>90653.85</v>
      </c>
      <c r="N4294" s="6">
        <v>5276.15</v>
      </c>
      <c r="O4294" s="46">
        <f>Tabla2[[#This Row],[Operating Profit]]/Tabla2[[#This Row],[Total Sales]]</f>
        <v>5.4999999999999993E-2</v>
      </c>
      <c r="P4294" s="1" t="s">
        <v>82</v>
      </c>
    </row>
    <row r="4295" spans="1:16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3" t="str">
        <f>IFERROR(LEFT(Tabla2[[#This Row],[Product]],FIND(" ",Tabla2[[#This Row],[Product]])-3),Tabla2[[#This Row],[Product]])</f>
        <v>Men</v>
      </c>
      <c r="I4295" s="6">
        <v>54</v>
      </c>
      <c r="J4295" s="4">
        <v>1760</v>
      </c>
      <c r="K4295" s="6">
        <f>Tabla2[[#This Row],[Price per Unit]]*Tabla2[[#This Row],[Units Sold]]</f>
        <v>95040</v>
      </c>
      <c r="L4295" s="52">
        <f>Tabla2[[#This Row],[Units Sold]]/Cálculos!$C$11</f>
        <v>7.1000350564230915E-5</v>
      </c>
      <c r="M4295" s="6">
        <f>Tabla2[[#This Row],[Total Sales]]-Tabla2[[#This Row],[Operating Profit]]</f>
        <v>90192.960000000006</v>
      </c>
      <c r="N4295" s="6">
        <v>4847.04</v>
      </c>
      <c r="O4295" s="46">
        <f>Tabla2[[#This Row],[Operating Profit]]/Tabla2[[#This Row],[Total Sales]]</f>
        <v>5.0999999999999997E-2</v>
      </c>
      <c r="P4295" s="1" t="s">
        <v>82</v>
      </c>
    </row>
    <row r="4296" spans="1:16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3" t="str">
        <f>IFERROR(LEFT(Tabla2[[#This Row],[Product]],FIND(" ",Tabla2[[#This Row],[Product]])-3),Tabla2[[#This Row],[Product]])</f>
        <v>Women</v>
      </c>
      <c r="I4296" s="6">
        <v>59</v>
      </c>
      <c r="J4296" s="4">
        <v>2030</v>
      </c>
      <c r="K4296" s="6">
        <f>Tabla2[[#This Row],[Price per Unit]]*Tabla2[[#This Row],[Units Sold]]</f>
        <v>119770</v>
      </c>
      <c r="L4296" s="52">
        <f>Tabla2[[#This Row],[Units Sold]]/Cálculos!$C$11</f>
        <v>8.189244979851634E-5</v>
      </c>
      <c r="M4296" s="6">
        <f>Tabla2[[#This Row],[Total Sales]]-Tabla2[[#This Row],[Operating Profit]]</f>
        <v>113422.19</v>
      </c>
      <c r="N4296" s="6">
        <v>6347.81</v>
      </c>
      <c r="O4296" s="46">
        <f>Tabla2[[#This Row],[Operating Profit]]/Tabla2[[#This Row],[Total Sales]]</f>
        <v>5.3000000000000005E-2</v>
      </c>
      <c r="P4296" s="1" t="s">
        <v>82</v>
      </c>
    </row>
    <row r="4297" spans="1:16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3" t="str">
        <f>IFERROR(LEFT(Tabla2[[#This Row],[Product]],FIND(" ",Tabla2[[#This Row],[Product]])-3),Tabla2[[#This Row],[Product]])</f>
        <v>Women</v>
      </c>
      <c r="I4297" s="6">
        <v>56</v>
      </c>
      <c r="J4297" s="4">
        <v>1260</v>
      </c>
      <c r="K4297" s="6">
        <f>Tabla2[[#This Row],[Price per Unit]]*Tabla2[[#This Row],[Units Sold]]</f>
        <v>70560</v>
      </c>
      <c r="L4297" s="52">
        <f>Tabla2[[#This Row],[Units Sold]]/Cálculos!$C$11</f>
        <v>5.082979642666531E-5</v>
      </c>
      <c r="M4297" s="6">
        <f>Tabla2[[#This Row],[Total Sales]]-Tabla2[[#This Row],[Operating Profit]]</f>
        <v>65973.600000000006</v>
      </c>
      <c r="N4297" s="6">
        <v>4586.4000000000005</v>
      </c>
      <c r="O4297" s="46">
        <f>Tabla2[[#This Row],[Operating Profit]]/Tabla2[[#This Row],[Total Sales]]</f>
        <v>6.5000000000000002E-2</v>
      </c>
      <c r="P4297" s="1" t="s">
        <v>82</v>
      </c>
    </row>
    <row r="4298" spans="1:16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3" t="str">
        <f>IFERROR(LEFT(Tabla2[[#This Row],[Product]],FIND(" ",Tabla2[[#This Row],[Product]])-3),Tabla2[[#This Row],[Product]])</f>
        <v>Men</v>
      </c>
      <c r="I4298" s="6">
        <v>53</v>
      </c>
      <c r="J4298" s="4">
        <v>1350</v>
      </c>
      <c r="K4298" s="6">
        <f>Tabla2[[#This Row],[Price per Unit]]*Tabla2[[#This Row],[Units Sold]]</f>
        <v>71550</v>
      </c>
      <c r="L4298" s="52">
        <f>Tabla2[[#This Row],[Units Sold]]/Cálculos!$C$11</f>
        <v>5.4460496171427116E-5</v>
      </c>
      <c r="M4298" s="6">
        <f>Tabla2[[#This Row],[Total Sales]]-Tabla2[[#This Row],[Operating Profit]]</f>
        <v>68044.05</v>
      </c>
      <c r="N4298" s="6">
        <v>3505.95</v>
      </c>
      <c r="O4298" s="46">
        <f>Tabla2[[#This Row],[Operating Profit]]/Tabla2[[#This Row],[Total Sales]]</f>
        <v>4.8999999999999995E-2</v>
      </c>
      <c r="P4298" s="1" t="s">
        <v>82</v>
      </c>
    </row>
    <row r="4299" spans="1:16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3" t="str">
        <f>IFERROR(LEFT(Tabla2[[#This Row],[Product]],FIND(" ",Tabla2[[#This Row],[Product]])-3),Tabla2[[#This Row],[Product]])</f>
        <v>Women</v>
      </c>
      <c r="I4299" s="6">
        <v>48</v>
      </c>
      <c r="J4299" s="4">
        <v>2030</v>
      </c>
      <c r="K4299" s="6">
        <f>Tabla2[[#This Row],[Price per Unit]]*Tabla2[[#This Row],[Units Sold]]</f>
        <v>97440</v>
      </c>
      <c r="L4299" s="52">
        <f>Tabla2[[#This Row],[Units Sold]]/Cálculos!$C$11</f>
        <v>8.189244979851634E-5</v>
      </c>
      <c r="M4299" s="6">
        <f>Tabla2[[#This Row],[Total Sales]]-Tabla2[[#This Row],[Operating Profit]]</f>
        <v>90619.199999999997</v>
      </c>
      <c r="N4299" s="6">
        <v>6820.8000000000011</v>
      </c>
      <c r="O4299" s="46">
        <f>Tabla2[[#This Row],[Operating Profit]]/Tabla2[[#This Row],[Total Sales]]</f>
        <v>7.0000000000000007E-2</v>
      </c>
      <c r="P4299" s="1" t="s">
        <v>82</v>
      </c>
    </row>
    <row r="4300" spans="1:16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3" t="str">
        <f>IFERROR(LEFT(Tabla2[[#This Row],[Product]],FIND(" ",Tabla2[[#This Row],[Product]])-3),Tabla2[[#This Row],[Product]])</f>
        <v>Men</v>
      </c>
      <c r="I4300" s="6">
        <v>39</v>
      </c>
      <c r="J4300" s="4">
        <v>1560</v>
      </c>
      <c r="K4300" s="6">
        <f>Tabla2[[#This Row],[Price per Unit]]*Tabla2[[#This Row],[Units Sold]]</f>
        <v>60840</v>
      </c>
      <c r="L4300" s="52">
        <f>Tabla2[[#This Row],[Units Sold]]/Cálculos!$C$11</f>
        <v>6.2932128909204668E-5</v>
      </c>
      <c r="M4300" s="6">
        <f>Tabla2[[#This Row],[Total Sales]]-Tabla2[[#This Row],[Operating Profit]]</f>
        <v>57798</v>
      </c>
      <c r="N4300" s="6">
        <v>3042</v>
      </c>
      <c r="O4300" s="46">
        <f>Tabla2[[#This Row],[Operating Profit]]/Tabla2[[#This Row],[Total Sales]]</f>
        <v>0.05</v>
      </c>
      <c r="P4300" s="1" t="s">
        <v>82</v>
      </c>
    </row>
    <row r="4301" spans="1:16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3" t="str">
        <f>IFERROR(LEFT(Tabla2[[#This Row],[Product]],FIND(" ",Tabla2[[#This Row],[Product]])-3),Tabla2[[#This Row],[Product]])</f>
        <v>Men</v>
      </c>
      <c r="I4301" s="6">
        <v>38</v>
      </c>
      <c r="J4301" s="4">
        <v>1690</v>
      </c>
      <c r="K4301" s="6">
        <f>Tabla2[[#This Row],[Price per Unit]]*Tabla2[[#This Row],[Units Sold]]</f>
        <v>64220</v>
      </c>
      <c r="L4301" s="52">
        <f>Tabla2[[#This Row],[Units Sold]]/Cálculos!$C$11</f>
        <v>6.8176472984971724E-5</v>
      </c>
      <c r="M4301" s="6">
        <f>Tabla2[[#This Row],[Total Sales]]-Tabla2[[#This Row],[Operating Profit]]</f>
        <v>60944.78</v>
      </c>
      <c r="N4301" s="6">
        <v>3275.2200000000003</v>
      </c>
      <c r="O4301" s="46">
        <f>Tabla2[[#This Row],[Operating Profit]]/Tabla2[[#This Row],[Total Sales]]</f>
        <v>5.1000000000000004E-2</v>
      </c>
      <c r="P4301" s="1" t="s">
        <v>82</v>
      </c>
    </row>
    <row r="4302" spans="1:16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3" t="str">
        <f>IFERROR(LEFT(Tabla2[[#This Row],[Product]],FIND(" ",Tabla2[[#This Row],[Product]])-3),Tabla2[[#This Row],[Product]])</f>
        <v>Women</v>
      </c>
      <c r="I4302" s="6">
        <v>41</v>
      </c>
      <c r="J4302" s="4">
        <v>1440</v>
      </c>
      <c r="K4302" s="6">
        <f>Tabla2[[#This Row],[Price per Unit]]*Tabla2[[#This Row],[Units Sold]]</f>
        <v>59040</v>
      </c>
      <c r="L4302" s="52">
        <f>Tabla2[[#This Row],[Units Sold]]/Cálculos!$C$11</f>
        <v>5.8091195916188929E-5</v>
      </c>
      <c r="M4302" s="6">
        <f>Tabla2[[#This Row],[Total Sales]]-Tabla2[[#This Row],[Operating Profit]]</f>
        <v>55969.919999999998</v>
      </c>
      <c r="N4302" s="6">
        <v>3070.08</v>
      </c>
      <c r="O4302" s="46">
        <f>Tabla2[[#This Row],[Operating Profit]]/Tabla2[[#This Row],[Total Sales]]</f>
        <v>5.1999999999999998E-2</v>
      </c>
      <c r="P4302" s="1" t="s">
        <v>82</v>
      </c>
    </row>
    <row r="4303" spans="1:16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3" t="str">
        <f>IFERROR(LEFT(Tabla2[[#This Row],[Product]],FIND(" ",Tabla2[[#This Row],[Product]])-3),Tabla2[[#This Row],[Product]])</f>
        <v>Women</v>
      </c>
      <c r="I4303" s="6">
        <v>41</v>
      </c>
      <c r="J4303" s="4">
        <v>1110</v>
      </c>
      <c r="K4303" s="6">
        <f>Tabla2[[#This Row],[Price per Unit]]*Tabla2[[#This Row],[Units Sold]]</f>
        <v>45510</v>
      </c>
      <c r="L4303" s="52">
        <f>Tabla2[[#This Row],[Units Sold]]/Cálculos!$C$11</f>
        <v>4.4778630185395631E-5</v>
      </c>
      <c r="M4303" s="6">
        <f>Tabla2[[#This Row],[Total Sales]]-Tabla2[[#This Row],[Operating Profit]]</f>
        <v>42779.4</v>
      </c>
      <c r="N4303" s="6">
        <v>2730.6</v>
      </c>
      <c r="O4303" s="46">
        <f>Tabla2[[#This Row],[Operating Profit]]/Tabla2[[#This Row],[Total Sales]]</f>
        <v>0.06</v>
      </c>
      <c r="P4303" s="1" t="s">
        <v>82</v>
      </c>
    </row>
    <row r="4304" spans="1:16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3" t="str">
        <f>IFERROR(LEFT(Tabla2[[#This Row],[Product]],FIND(" ",Tabla2[[#This Row],[Product]])-3),Tabla2[[#This Row],[Product]])</f>
        <v>Men</v>
      </c>
      <c r="I4304" s="6">
        <v>36</v>
      </c>
      <c r="J4304" s="4">
        <v>1000</v>
      </c>
      <c r="K4304" s="6">
        <f>Tabla2[[#This Row],[Price per Unit]]*Tabla2[[#This Row],[Units Sold]]</f>
        <v>36000</v>
      </c>
      <c r="L4304" s="52">
        <f>Tabla2[[#This Row],[Units Sold]]/Cálculos!$C$11</f>
        <v>4.0341108275131196E-5</v>
      </c>
      <c r="M4304" s="6">
        <f>Tabla2[[#This Row],[Total Sales]]-Tabla2[[#This Row],[Operating Profit]]</f>
        <v>34380</v>
      </c>
      <c r="N4304" s="6">
        <v>1619.9999999999998</v>
      </c>
      <c r="O4304" s="46">
        <f>Tabla2[[#This Row],[Operating Profit]]/Tabla2[[#This Row],[Total Sales]]</f>
        <v>4.4999999999999991E-2</v>
      </c>
      <c r="P4304" s="1" t="s">
        <v>82</v>
      </c>
    </row>
    <row r="4305" spans="1:16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3" t="str">
        <f>IFERROR(LEFT(Tabla2[[#This Row],[Product]],FIND(" ",Tabla2[[#This Row],[Product]])-3),Tabla2[[#This Row],[Product]])</f>
        <v>Women</v>
      </c>
      <c r="I4305" s="6">
        <v>45</v>
      </c>
      <c r="J4305" s="4">
        <v>1610</v>
      </c>
      <c r="K4305" s="6">
        <f>Tabla2[[#This Row],[Price per Unit]]*Tabla2[[#This Row],[Units Sold]]</f>
        <v>72450</v>
      </c>
      <c r="L4305" s="52">
        <f>Tabla2[[#This Row],[Units Sold]]/Cálculos!$C$11</f>
        <v>6.4949184322961236E-5</v>
      </c>
      <c r="M4305" s="6">
        <f>Tabla2[[#This Row],[Total Sales]]-Tabla2[[#This Row],[Operating Profit]]</f>
        <v>67378.5</v>
      </c>
      <c r="N4305" s="6">
        <v>5071.5000000000009</v>
      </c>
      <c r="O4305" s="46">
        <f>Tabla2[[#This Row],[Operating Profit]]/Tabla2[[#This Row],[Total Sales]]</f>
        <v>7.0000000000000007E-2</v>
      </c>
      <c r="P4305" s="1" t="s">
        <v>82</v>
      </c>
    </row>
    <row r="4306" spans="1:16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3" t="str">
        <f>IFERROR(LEFT(Tabla2[[#This Row],[Product]],FIND(" ",Tabla2[[#This Row],[Product]])-3),Tabla2[[#This Row],[Product]])</f>
        <v>Men</v>
      </c>
      <c r="I4306" s="6">
        <v>38</v>
      </c>
      <c r="J4306" s="4">
        <v>1810</v>
      </c>
      <c r="K4306" s="6">
        <f>Tabla2[[#This Row],[Price per Unit]]*Tabla2[[#This Row],[Units Sold]]</f>
        <v>68780</v>
      </c>
      <c r="L4306" s="52">
        <f>Tabla2[[#This Row],[Units Sold]]/Cálculos!$C$11</f>
        <v>7.301740597798747E-5</v>
      </c>
      <c r="M4306" s="6">
        <f>Tabla2[[#This Row],[Total Sales]]-Tabla2[[#This Row],[Operating Profit]]</f>
        <v>64997.1</v>
      </c>
      <c r="N4306" s="6">
        <v>3782.8999999999996</v>
      </c>
      <c r="O4306" s="46">
        <f>Tabla2[[#This Row],[Operating Profit]]/Tabla2[[#This Row],[Total Sales]]</f>
        <v>5.4999999999999993E-2</v>
      </c>
      <c r="P4306" s="1" t="s">
        <v>82</v>
      </c>
    </row>
    <row r="4307" spans="1:16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3" t="str">
        <f>IFERROR(LEFT(Tabla2[[#This Row],[Product]],FIND(" ",Tabla2[[#This Row],[Product]])-3),Tabla2[[#This Row],[Product]])</f>
        <v>Men</v>
      </c>
      <c r="I4307" s="6">
        <v>37</v>
      </c>
      <c r="J4307" s="4">
        <v>2180</v>
      </c>
      <c r="K4307" s="6">
        <f>Tabla2[[#This Row],[Price per Unit]]*Tabla2[[#This Row],[Units Sold]]</f>
        <v>80660</v>
      </c>
      <c r="L4307" s="52">
        <f>Tabla2[[#This Row],[Units Sold]]/Cálculos!$C$11</f>
        <v>8.7943616039786018E-5</v>
      </c>
      <c r="M4307" s="6">
        <f>Tabla2[[#This Row],[Total Sales]]-Tabla2[[#This Row],[Operating Profit]]</f>
        <v>76627</v>
      </c>
      <c r="N4307" s="6">
        <v>4033</v>
      </c>
      <c r="O4307" s="46">
        <f>Tabla2[[#This Row],[Operating Profit]]/Tabla2[[#This Row],[Total Sales]]</f>
        <v>0.05</v>
      </c>
      <c r="P4307" s="1" t="s">
        <v>82</v>
      </c>
    </row>
    <row r="4308" spans="1:16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3" t="str">
        <f>IFERROR(LEFT(Tabla2[[#This Row],[Product]],FIND(" ",Tabla2[[#This Row],[Product]])-3),Tabla2[[#This Row],[Product]])</f>
        <v>Women</v>
      </c>
      <c r="I4308" s="6">
        <v>63</v>
      </c>
      <c r="J4308" s="4">
        <v>1760</v>
      </c>
      <c r="K4308" s="6">
        <f>Tabla2[[#This Row],[Price per Unit]]*Tabla2[[#This Row],[Units Sold]]</f>
        <v>110880</v>
      </c>
      <c r="L4308" s="52">
        <f>Tabla2[[#This Row],[Units Sold]]/Cálculos!$C$11</f>
        <v>7.1000350564230915E-5</v>
      </c>
      <c r="M4308" s="6">
        <f>Tabla2[[#This Row],[Total Sales]]-Tabla2[[#This Row],[Operating Profit]]</f>
        <v>104781.6</v>
      </c>
      <c r="N4308" s="6">
        <v>6098.4</v>
      </c>
      <c r="O4308" s="46">
        <f>Tabla2[[#This Row],[Operating Profit]]/Tabla2[[#This Row],[Total Sales]]</f>
        <v>5.4999999999999993E-2</v>
      </c>
      <c r="P4308" s="1" t="s">
        <v>82</v>
      </c>
    </row>
    <row r="4309" spans="1:16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3" t="str">
        <f>IFERROR(LEFT(Tabla2[[#This Row],[Product]],FIND(" ",Tabla2[[#This Row],[Product]])-3),Tabla2[[#This Row],[Product]])</f>
        <v>Women</v>
      </c>
      <c r="I4309" s="6">
        <v>59</v>
      </c>
      <c r="J4309" s="4">
        <v>1450</v>
      </c>
      <c r="K4309" s="6">
        <f>Tabla2[[#This Row],[Price per Unit]]*Tabla2[[#This Row],[Units Sold]]</f>
        <v>85550</v>
      </c>
      <c r="L4309" s="52">
        <f>Tabla2[[#This Row],[Units Sold]]/Cálculos!$C$11</f>
        <v>5.849460699894024E-5</v>
      </c>
      <c r="M4309" s="6">
        <f>Tabla2[[#This Row],[Total Sales]]-Tabla2[[#This Row],[Operating Profit]]</f>
        <v>80245.899999999994</v>
      </c>
      <c r="N4309" s="6">
        <v>5304.1</v>
      </c>
      <c r="O4309" s="46">
        <f>Tabla2[[#This Row],[Operating Profit]]/Tabla2[[#This Row],[Total Sales]]</f>
        <v>6.2000000000000006E-2</v>
      </c>
      <c r="P4309" s="1" t="s">
        <v>82</v>
      </c>
    </row>
    <row r="4310" spans="1:16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3" t="str">
        <f>IFERROR(LEFT(Tabla2[[#This Row],[Product]],FIND(" ",Tabla2[[#This Row],[Product]])-3),Tabla2[[#This Row],[Product]])</f>
        <v>Men</v>
      </c>
      <c r="I4310" s="6">
        <v>56</v>
      </c>
      <c r="J4310" s="4">
        <v>1380</v>
      </c>
      <c r="K4310" s="6">
        <f>Tabla2[[#This Row],[Price per Unit]]*Tabla2[[#This Row],[Units Sold]]</f>
        <v>77280</v>
      </c>
      <c r="L4310" s="52">
        <f>Tabla2[[#This Row],[Units Sold]]/Cálculos!$C$11</f>
        <v>5.5670729419681056E-5</v>
      </c>
      <c r="M4310" s="6">
        <f>Tabla2[[#This Row],[Total Sales]]-Tabla2[[#This Row],[Operating Profit]]</f>
        <v>73570.559999999998</v>
      </c>
      <c r="N4310" s="6">
        <v>3709.44</v>
      </c>
      <c r="O4310" s="46">
        <f>Tabla2[[#This Row],[Operating Profit]]/Tabla2[[#This Row],[Total Sales]]</f>
        <v>4.8000000000000001E-2</v>
      </c>
      <c r="P4310" s="1" t="s">
        <v>82</v>
      </c>
    </row>
    <row r="4311" spans="1:16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3" t="str">
        <f>IFERROR(LEFT(Tabla2[[#This Row],[Product]],FIND(" ",Tabla2[[#This Row],[Product]])-3),Tabla2[[#This Row],[Product]])</f>
        <v>Women</v>
      </c>
      <c r="I4311" s="6">
        <v>67</v>
      </c>
      <c r="J4311" s="4">
        <v>1760</v>
      </c>
      <c r="K4311" s="6">
        <f>Tabla2[[#This Row],[Price per Unit]]*Tabla2[[#This Row],[Units Sold]]</f>
        <v>117920</v>
      </c>
      <c r="L4311" s="52">
        <f>Tabla2[[#This Row],[Units Sold]]/Cálculos!$C$11</f>
        <v>7.1000350564230915E-5</v>
      </c>
      <c r="M4311" s="6">
        <f>Tabla2[[#This Row],[Total Sales]]-Tabla2[[#This Row],[Operating Profit]]</f>
        <v>110255.2</v>
      </c>
      <c r="N4311" s="6">
        <v>7664.8</v>
      </c>
      <c r="O4311" s="46">
        <f>Tabla2[[#This Row],[Operating Profit]]/Tabla2[[#This Row],[Total Sales]]</f>
        <v>6.5000000000000002E-2</v>
      </c>
      <c r="P4311" s="1" t="s">
        <v>82</v>
      </c>
    </row>
    <row r="4312" spans="1:16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3" t="str">
        <f>IFERROR(LEFT(Tabla2[[#This Row],[Product]],FIND(" ",Tabla2[[#This Row],[Product]])-3),Tabla2[[#This Row],[Product]])</f>
        <v>Men</v>
      </c>
      <c r="I4312" s="6">
        <v>59</v>
      </c>
      <c r="J4312" s="4">
        <v>2230</v>
      </c>
      <c r="K4312" s="6">
        <f>Tabla2[[#This Row],[Price per Unit]]*Tabla2[[#This Row],[Units Sold]]</f>
        <v>131570</v>
      </c>
      <c r="L4312" s="52">
        <f>Tabla2[[#This Row],[Units Sold]]/Cálculos!$C$11</f>
        <v>8.9960671453542573E-5</v>
      </c>
      <c r="M4312" s="6">
        <f>Tabla2[[#This Row],[Total Sales]]-Tabla2[[#This Row],[Operating Profit]]</f>
        <v>124465.22</v>
      </c>
      <c r="N4312" s="6">
        <v>7104.7800000000007</v>
      </c>
      <c r="O4312" s="46">
        <f>Tabla2[[#This Row],[Operating Profit]]/Tabla2[[#This Row],[Total Sales]]</f>
        <v>5.4000000000000006E-2</v>
      </c>
      <c r="P4312" s="1" t="s">
        <v>82</v>
      </c>
    </row>
    <row r="4313" spans="1:16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3" t="str">
        <f>IFERROR(LEFT(Tabla2[[#This Row],[Product]],FIND(" ",Tabla2[[#This Row],[Product]])-3),Tabla2[[#This Row],[Product]])</f>
        <v>Men</v>
      </c>
      <c r="I4313" s="6">
        <v>56</v>
      </c>
      <c r="J4313" s="4">
        <v>2310</v>
      </c>
      <c r="K4313" s="6">
        <f>Tabla2[[#This Row],[Price per Unit]]*Tabla2[[#This Row],[Units Sold]]</f>
        <v>129360</v>
      </c>
      <c r="L4313" s="52">
        <f>Tabla2[[#This Row],[Units Sold]]/Cálculos!$C$11</f>
        <v>9.3187960115553075E-5</v>
      </c>
      <c r="M4313" s="6">
        <f>Tabla2[[#This Row],[Total Sales]]-Tabla2[[#This Row],[Operating Profit]]</f>
        <v>122633.28</v>
      </c>
      <c r="N4313" s="6">
        <v>6726.72</v>
      </c>
      <c r="O4313" s="46">
        <f>Tabla2[[#This Row],[Operating Profit]]/Tabla2[[#This Row],[Total Sales]]</f>
        <v>5.2000000000000005E-2</v>
      </c>
      <c r="P4313" s="1" t="s">
        <v>82</v>
      </c>
    </row>
    <row r="4314" spans="1:16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3" t="str">
        <f>IFERROR(LEFT(Tabla2[[#This Row],[Product]],FIND(" ",Tabla2[[#This Row],[Product]])-3),Tabla2[[#This Row],[Product]])</f>
        <v>Women</v>
      </c>
      <c r="I4314" s="6">
        <v>62</v>
      </c>
      <c r="J4314" s="4">
        <v>1890</v>
      </c>
      <c r="K4314" s="6">
        <f>Tabla2[[#This Row],[Price per Unit]]*Tabla2[[#This Row],[Units Sold]]</f>
        <v>117180</v>
      </c>
      <c r="L4314" s="52">
        <f>Tabla2[[#This Row],[Units Sold]]/Cálculos!$C$11</f>
        <v>7.6244694639997972E-5</v>
      </c>
      <c r="M4314" s="6">
        <f>Tabla2[[#This Row],[Total Sales]]-Tabla2[[#This Row],[Operating Profit]]</f>
        <v>110852.28</v>
      </c>
      <c r="N4314" s="6">
        <v>6327.72</v>
      </c>
      <c r="O4314" s="46">
        <f>Tabla2[[#This Row],[Operating Profit]]/Tabla2[[#This Row],[Total Sales]]</f>
        <v>5.3999999999999999E-2</v>
      </c>
      <c r="P4314" s="1" t="s">
        <v>82</v>
      </c>
    </row>
    <row r="4315" spans="1:16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3" t="str">
        <f>IFERROR(LEFT(Tabla2[[#This Row],[Product]],FIND(" ",Tabla2[[#This Row],[Product]])-3),Tabla2[[#This Row],[Product]])</f>
        <v>Women</v>
      </c>
      <c r="I4315" s="6">
        <v>59</v>
      </c>
      <c r="J4315" s="4">
        <v>1730</v>
      </c>
      <c r="K4315" s="6">
        <f>Tabla2[[#This Row],[Price per Unit]]*Tabla2[[#This Row],[Units Sold]]</f>
        <v>102070</v>
      </c>
      <c r="L4315" s="52">
        <f>Tabla2[[#This Row],[Units Sold]]/Cálculos!$C$11</f>
        <v>6.9790117315976968E-5</v>
      </c>
      <c r="M4315" s="6">
        <f>Tabla2[[#This Row],[Total Sales]]-Tabla2[[#This Row],[Operating Profit]]</f>
        <v>95741.66</v>
      </c>
      <c r="N4315" s="6">
        <v>6328.34</v>
      </c>
      <c r="O4315" s="46">
        <f>Tabla2[[#This Row],[Operating Profit]]/Tabla2[[#This Row],[Total Sales]]</f>
        <v>6.2E-2</v>
      </c>
      <c r="P4315" s="1" t="s">
        <v>82</v>
      </c>
    </row>
    <row r="4316" spans="1:16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3" t="str">
        <f>IFERROR(LEFT(Tabla2[[#This Row],[Product]],FIND(" ",Tabla2[[#This Row],[Product]])-3),Tabla2[[#This Row],[Product]])</f>
        <v>Men</v>
      </c>
      <c r="I4316" s="6">
        <v>58</v>
      </c>
      <c r="J4316" s="4">
        <v>1580</v>
      </c>
      <c r="K4316" s="6">
        <f>Tabla2[[#This Row],[Price per Unit]]*Tabla2[[#This Row],[Units Sold]]</f>
        <v>91640</v>
      </c>
      <c r="L4316" s="52">
        <f>Tabla2[[#This Row],[Units Sold]]/Cálculos!$C$11</f>
        <v>6.373895107470729E-5</v>
      </c>
      <c r="M4316" s="6">
        <f>Tabla2[[#This Row],[Total Sales]]-Tabla2[[#This Row],[Operating Profit]]</f>
        <v>87058</v>
      </c>
      <c r="N4316" s="6">
        <v>4582</v>
      </c>
      <c r="O4316" s="46">
        <f>Tabla2[[#This Row],[Operating Profit]]/Tabla2[[#This Row],[Total Sales]]</f>
        <v>0.05</v>
      </c>
      <c r="P4316" s="1" t="s">
        <v>82</v>
      </c>
    </row>
    <row r="4317" spans="1:16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3" t="str">
        <f>IFERROR(LEFT(Tabla2[[#This Row],[Product]],FIND(" ",Tabla2[[#This Row],[Product]])-3),Tabla2[[#This Row],[Product]])</f>
        <v>Women</v>
      </c>
      <c r="I4317" s="6">
        <v>65</v>
      </c>
      <c r="J4317" s="4">
        <v>2330</v>
      </c>
      <c r="K4317" s="6">
        <f>Tabla2[[#This Row],[Price per Unit]]*Tabla2[[#This Row],[Units Sold]]</f>
        <v>151450</v>
      </c>
      <c r="L4317" s="52">
        <f>Tabla2[[#This Row],[Units Sold]]/Cálculos!$C$11</f>
        <v>9.3994782281055697E-5</v>
      </c>
      <c r="M4317" s="6">
        <f>Tabla2[[#This Row],[Total Sales]]-Tabla2[[#This Row],[Operating Profit]]</f>
        <v>141454.29999999999</v>
      </c>
      <c r="N4317" s="6">
        <v>9995.7000000000007</v>
      </c>
      <c r="O4317" s="46">
        <f>Tabla2[[#This Row],[Operating Profit]]/Tabla2[[#This Row],[Total Sales]]</f>
        <v>6.6000000000000003E-2</v>
      </c>
      <c r="P4317" s="1" t="s">
        <v>82</v>
      </c>
    </row>
    <row r="4318" spans="1:16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3" t="str">
        <f>IFERROR(LEFT(Tabla2[[#This Row],[Product]],FIND(" ",Tabla2[[#This Row],[Product]])-3),Tabla2[[#This Row],[Product]])</f>
        <v>Men</v>
      </c>
      <c r="I4318" s="6">
        <v>44</v>
      </c>
      <c r="J4318" s="4">
        <v>1110</v>
      </c>
      <c r="K4318" s="6">
        <f>Tabla2[[#This Row],[Price per Unit]]*Tabla2[[#This Row],[Units Sold]]</f>
        <v>48840</v>
      </c>
      <c r="L4318" s="52">
        <f>Tabla2[[#This Row],[Units Sold]]/Cálculos!$C$11</f>
        <v>4.4778630185395631E-5</v>
      </c>
      <c r="M4318" s="6">
        <f>Tabla2[[#This Row],[Total Sales]]-Tabla2[[#This Row],[Operating Profit]]</f>
        <v>45421.2</v>
      </c>
      <c r="N4318" s="6">
        <v>3418.8</v>
      </c>
      <c r="O4318" s="46">
        <f>Tabla2[[#This Row],[Operating Profit]]/Tabla2[[#This Row],[Total Sales]]</f>
        <v>7.0000000000000007E-2</v>
      </c>
      <c r="P4318" s="1" t="s">
        <v>82</v>
      </c>
    </row>
    <row r="4319" spans="1:16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3" t="str">
        <f>IFERROR(LEFT(Tabla2[[#This Row],[Product]],FIND(" ",Tabla2[[#This Row],[Product]])-3),Tabla2[[#This Row],[Product]])</f>
        <v>Men</v>
      </c>
      <c r="I4319" s="6">
        <v>41</v>
      </c>
      <c r="J4319" s="4">
        <v>680</v>
      </c>
      <c r="K4319" s="6">
        <f>Tabla2[[#This Row],[Price per Unit]]*Tabla2[[#This Row],[Units Sold]]</f>
        <v>27880</v>
      </c>
      <c r="L4319" s="52">
        <f>Tabla2[[#This Row],[Units Sold]]/Cálculos!$C$11</f>
        <v>2.7431953627089217E-5</v>
      </c>
      <c r="M4319" s="6">
        <f>Tabla2[[#This Row],[Total Sales]]-Tabla2[[#This Row],[Operating Profit]]</f>
        <v>26569.64</v>
      </c>
      <c r="N4319" s="6">
        <v>1310.3599999999999</v>
      </c>
      <c r="O4319" s="46">
        <f>Tabla2[[#This Row],[Operating Profit]]/Tabla2[[#This Row],[Total Sales]]</f>
        <v>4.6999999999999993E-2</v>
      </c>
      <c r="P4319" s="1" t="s">
        <v>82</v>
      </c>
    </row>
    <row r="4320" spans="1:16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3" t="str">
        <f>IFERROR(LEFT(Tabla2[[#This Row],[Product]],FIND(" ",Tabla2[[#This Row],[Product]])-3),Tabla2[[#This Row],[Product]])</f>
        <v>Women</v>
      </c>
      <c r="I4320" s="6">
        <v>33</v>
      </c>
      <c r="J4320" s="4">
        <v>560</v>
      </c>
      <c r="K4320" s="6">
        <f>Tabla2[[#This Row],[Price per Unit]]*Tabla2[[#This Row],[Units Sold]]</f>
        <v>18480</v>
      </c>
      <c r="L4320" s="52">
        <f>Tabla2[[#This Row],[Units Sold]]/Cálculos!$C$11</f>
        <v>2.2591020634073471E-5</v>
      </c>
      <c r="M4320" s="6">
        <f>Tabla2[[#This Row],[Total Sales]]-Tabla2[[#This Row],[Operating Profit]]</f>
        <v>17537.52</v>
      </c>
      <c r="N4320" s="6">
        <v>942.48</v>
      </c>
      <c r="O4320" s="46">
        <f>Tabla2[[#This Row],[Operating Profit]]/Tabla2[[#This Row],[Total Sales]]</f>
        <v>5.1000000000000004E-2</v>
      </c>
      <c r="P4320" s="1" t="s">
        <v>82</v>
      </c>
    </row>
    <row r="4321" spans="1:16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3" t="str">
        <f>IFERROR(LEFT(Tabla2[[#This Row],[Product]],FIND(" ",Tabla2[[#This Row],[Product]])-3),Tabla2[[#This Row],[Product]])</f>
        <v>Women</v>
      </c>
      <c r="I4321" s="6">
        <v>38</v>
      </c>
      <c r="J4321" s="4">
        <v>190</v>
      </c>
      <c r="K4321" s="6">
        <f>Tabla2[[#This Row],[Price per Unit]]*Tabla2[[#This Row],[Units Sold]]</f>
        <v>7220</v>
      </c>
      <c r="L4321" s="52">
        <f>Tabla2[[#This Row],[Units Sold]]/Cálculos!$C$11</f>
        <v>7.6648105722749279E-6</v>
      </c>
      <c r="M4321" s="6">
        <f>Tabla2[[#This Row],[Total Sales]]-Tabla2[[#This Row],[Operating Profit]]</f>
        <v>6851.78</v>
      </c>
      <c r="N4321" s="6">
        <v>368.22</v>
      </c>
      <c r="O4321" s="46">
        <f>Tabla2[[#This Row],[Operating Profit]]/Tabla2[[#This Row],[Total Sales]]</f>
        <v>5.1000000000000004E-2</v>
      </c>
      <c r="P4321" s="1" t="s">
        <v>82</v>
      </c>
    </row>
    <row r="4322" spans="1:16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3" t="str">
        <f>IFERROR(LEFT(Tabla2[[#This Row],[Product]],FIND(" ",Tabla2[[#This Row],[Product]])-3),Tabla2[[#This Row],[Product]])</f>
        <v>Men</v>
      </c>
      <c r="I4322" s="6">
        <v>54</v>
      </c>
      <c r="J4322" s="4">
        <v>360</v>
      </c>
      <c r="K4322" s="6">
        <f>Tabla2[[#This Row],[Price per Unit]]*Tabla2[[#This Row],[Units Sold]]</f>
        <v>19440</v>
      </c>
      <c r="L4322" s="52">
        <f>Tabla2[[#This Row],[Units Sold]]/Cálculos!$C$11</f>
        <v>1.4522798979047232E-5</v>
      </c>
      <c r="M4322" s="6">
        <f>Tabla2[[#This Row],[Total Sales]]-Tabla2[[#This Row],[Operating Profit]]</f>
        <v>18565.2</v>
      </c>
      <c r="N4322" s="6">
        <v>874.8</v>
      </c>
      <c r="O4322" s="46">
        <f>Tabla2[[#This Row],[Operating Profit]]/Tabla2[[#This Row],[Total Sales]]</f>
        <v>4.4999999999999998E-2</v>
      </c>
      <c r="P4322" s="1" t="s">
        <v>82</v>
      </c>
    </row>
    <row r="4323" spans="1:16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3" t="str">
        <f>IFERROR(LEFT(Tabla2[[#This Row],[Product]],FIND(" ",Tabla2[[#This Row],[Product]])-3),Tabla2[[#This Row],[Product]])</f>
        <v>Women</v>
      </c>
      <c r="I4323" s="6">
        <v>43</v>
      </c>
      <c r="J4323" s="4">
        <v>610</v>
      </c>
      <c r="K4323" s="6">
        <f>Tabla2[[#This Row],[Price per Unit]]*Tabla2[[#This Row],[Units Sold]]</f>
        <v>26230</v>
      </c>
      <c r="L4323" s="52">
        <f>Tabla2[[#This Row],[Units Sold]]/Cálculos!$C$11</f>
        <v>2.4608076047830033E-5</v>
      </c>
      <c r="M4323" s="6">
        <f>Tabla2[[#This Row],[Total Sales]]-Tabla2[[#This Row],[Operating Profit]]</f>
        <v>25075.88</v>
      </c>
      <c r="N4323" s="6">
        <v>1154.1200000000001</v>
      </c>
      <c r="O4323" s="46">
        <f>Tabla2[[#This Row],[Operating Profit]]/Tabla2[[#This Row],[Total Sales]]</f>
        <v>4.4000000000000004E-2</v>
      </c>
      <c r="P4323" s="1" t="s">
        <v>82</v>
      </c>
    </row>
    <row r="4324" spans="1:16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3" t="str">
        <f>IFERROR(LEFT(Tabla2[[#This Row],[Product]],FIND(" ",Tabla2[[#This Row],[Product]])-3),Tabla2[[#This Row],[Product]])</f>
        <v>Men</v>
      </c>
      <c r="I4324" s="6">
        <v>42</v>
      </c>
      <c r="J4324" s="4">
        <v>1190</v>
      </c>
      <c r="K4324" s="6">
        <f>Tabla2[[#This Row],[Price per Unit]]*Tabla2[[#This Row],[Units Sold]]</f>
        <v>49980</v>
      </c>
      <c r="L4324" s="52">
        <f>Tabla2[[#This Row],[Units Sold]]/Cálculos!$C$11</f>
        <v>4.8005918847406126E-5</v>
      </c>
      <c r="M4324" s="6">
        <f>Tabla2[[#This Row],[Total Sales]]-Tabla2[[#This Row],[Operating Profit]]</f>
        <v>46631.34</v>
      </c>
      <c r="N4324" s="6">
        <v>3348.6600000000003</v>
      </c>
      <c r="O4324" s="46">
        <f>Tabla2[[#This Row],[Operating Profit]]/Tabla2[[#This Row],[Total Sales]]</f>
        <v>6.7000000000000004E-2</v>
      </c>
      <c r="P4324" s="1" t="s">
        <v>82</v>
      </c>
    </row>
    <row r="4325" spans="1:16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3" t="str">
        <f>IFERROR(LEFT(Tabla2[[#This Row],[Product]],FIND(" ",Tabla2[[#This Row],[Product]])-3),Tabla2[[#This Row],[Product]])</f>
        <v>Men</v>
      </c>
      <c r="I4325" s="6">
        <v>44</v>
      </c>
      <c r="J4325" s="4">
        <v>350</v>
      </c>
      <c r="K4325" s="6">
        <f>Tabla2[[#This Row],[Price per Unit]]*Tabla2[[#This Row],[Units Sold]]</f>
        <v>15400</v>
      </c>
      <c r="L4325" s="52">
        <f>Tabla2[[#This Row],[Units Sold]]/Cálculos!$C$11</f>
        <v>1.4119387896295919E-5</v>
      </c>
      <c r="M4325" s="6">
        <f>Tabla2[[#This Row],[Total Sales]]-Tabla2[[#This Row],[Operating Profit]]</f>
        <v>14660.8</v>
      </c>
      <c r="N4325" s="6">
        <v>739.19999999999993</v>
      </c>
      <c r="O4325" s="46">
        <f>Tabla2[[#This Row],[Operating Profit]]/Tabla2[[#This Row],[Total Sales]]</f>
        <v>4.7999999999999994E-2</v>
      </c>
      <c r="P4325" s="1" t="s">
        <v>82</v>
      </c>
    </row>
    <row r="4326" spans="1:16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3" t="str">
        <f>IFERROR(LEFT(Tabla2[[#This Row],[Product]],FIND(" ",Tabla2[[#This Row],[Product]])-3),Tabla2[[#This Row],[Product]])</f>
        <v>Women</v>
      </c>
      <c r="I4326" s="6">
        <v>34</v>
      </c>
      <c r="J4326" s="4">
        <v>460</v>
      </c>
      <c r="K4326" s="6">
        <f>Tabla2[[#This Row],[Price per Unit]]*Tabla2[[#This Row],[Units Sold]]</f>
        <v>15640</v>
      </c>
      <c r="L4326" s="52">
        <f>Tabla2[[#This Row],[Units Sold]]/Cálculos!$C$11</f>
        <v>1.8556909806560351E-5</v>
      </c>
      <c r="M4326" s="6">
        <f>Tabla2[[#This Row],[Total Sales]]-Tabla2[[#This Row],[Operating Profit]]</f>
        <v>14826.72</v>
      </c>
      <c r="N4326" s="6">
        <v>813.28</v>
      </c>
      <c r="O4326" s="46">
        <f>Tabla2[[#This Row],[Operating Profit]]/Tabla2[[#This Row],[Total Sales]]</f>
        <v>5.1999999999999998E-2</v>
      </c>
      <c r="P4326" s="1" t="s">
        <v>82</v>
      </c>
    </row>
    <row r="4327" spans="1:16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3" t="str">
        <f>IFERROR(LEFT(Tabla2[[#This Row],[Product]],FIND(" ",Tabla2[[#This Row],[Product]])-3),Tabla2[[#This Row],[Product]])</f>
        <v>Women</v>
      </c>
      <c r="I4327" s="6">
        <v>39</v>
      </c>
      <c r="J4327" s="4">
        <v>130</v>
      </c>
      <c r="K4327" s="6">
        <f>Tabla2[[#This Row],[Price per Unit]]*Tabla2[[#This Row],[Units Sold]]</f>
        <v>5070</v>
      </c>
      <c r="L4327" s="52">
        <f>Tabla2[[#This Row],[Units Sold]]/Cálculos!$C$11</f>
        <v>5.2443440757670559E-6</v>
      </c>
      <c r="M4327" s="6">
        <f>Tabla2[[#This Row],[Total Sales]]-Tabla2[[#This Row],[Operating Profit]]</f>
        <v>4806.3599999999997</v>
      </c>
      <c r="N4327" s="6">
        <v>263.64</v>
      </c>
      <c r="O4327" s="46">
        <f>Tabla2[[#This Row],[Operating Profit]]/Tabla2[[#This Row],[Total Sales]]</f>
        <v>5.1999999999999998E-2</v>
      </c>
      <c r="P4327" s="1" t="s">
        <v>82</v>
      </c>
    </row>
    <row r="4328" spans="1:16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3" t="str">
        <f>IFERROR(LEFT(Tabla2[[#This Row],[Product]],FIND(" ",Tabla2[[#This Row],[Product]])-3),Tabla2[[#This Row],[Product]])</f>
        <v>Men</v>
      </c>
      <c r="I4328" s="6">
        <v>51</v>
      </c>
      <c r="J4328" s="4">
        <v>360</v>
      </c>
      <c r="K4328" s="6">
        <f>Tabla2[[#This Row],[Price per Unit]]*Tabla2[[#This Row],[Units Sold]]</f>
        <v>18360</v>
      </c>
      <c r="L4328" s="52">
        <f>Tabla2[[#This Row],[Units Sold]]/Cálculos!$C$11</f>
        <v>1.4522798979047232E-5</v>
      </c>
      <c r="M4328" s="6">
        <f>Tabla2[[#This Row],[Total Sales]]-Tabla2[[#This Row],[Operating Profit]]</f>
        <v>17515.439999999999</v>
      </c>
      <c r="N4328" s="6">
        <v>844.56</v>
      </c>
      <c r="O4328" s="46">
        <f>Tabla2[[#This Row],[Operating Profit]]/Tabla2[[#This Row],[Total Sales]]</f>
        <v>4.5999999999999999E-2</v>
      </c>
      <c r="P4328" s="1" t="s">
        <v>82</v>
      </c>
    </row>
    <row r="4329" spans="1:16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3" t="str">
        <f>IFERROR(LEFT(Tabla2[[#This Row],[Product]],FIND(" ",Tabla2[[#This Row],[Product]])-3),Tabla2[[#This Row],[Product]])</f>
        <v>Women</v>
      </c>
      <c r="I4329" s="6">
        <v>44</v>
      </c>
      <c r="J4329" s="4">
        <v>680</v>
      </c>
      <c r="K4329" s="6">
        <f>Tabla2[[#This Row],[Price per Unit]]*Tabla2[[#This Row],[Units Sold]]</f>
        <v>29920</v>
      </c>
      <c r="L4329" s="52">
        <f>Tabla2[[#This Row],[Units Sold]]/Cálculos!$C$11</f>
        <v>2.7431953627089217E-5</v>
      </c>
      <c r="M4329" s="6">
        <f>Tabla2[[#This Row],[Total Sales]]-Tabla2[[#This Row],[Operating Profit]]</f>
        <v>28573.599999999999</v>
      </c>
      <c r="N4329" s="6">
        <v>1346.3999999999999</v>
      </c>
      <c r="O4329" s="46">
        <f>Tabla2[[#This Row],[Operating Profit]]/Tabla2[[#This Row],[Total Sales]]</f>
        <v>4.4999999999999998E-2</v>
      </c>
      <c r="P4329" s="1" t="s">
        <v>82</v>
      </c>
    </row>
    <row r="4330" spans="1:16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3" t="str">
        <f>IFERROR(LEFT(Tabla2[[#This Row],[Product]],FIND(" ",Tabla2[[#This Row],[Product]])-3),Tabla2[[#This Row],[Product]])</f>
        <v>Men</v>
      </c>
      <c r="I4330" s="6">
        <v>49</v>
      </c>
      <c r="J4330" s="4">
        <v>1200</v>
      </c>
      <c r="K4330" s="6">
        <f>Tabla2[[#This Row],[Price per Unit]]*Tabla2[[#This Row],[Units Sold]]</f>
        <v>58800</v>
      </c>
      <c r="L4330" s="52">
        <f>Tabla2[[#This Row],[Units Sold]]/Cálculos!$C$11</f>
        <v>4.8409329930157437E-5</v>
      </c>
      <c r="M4330" s="6">
        <f>Tabla2[[#This Row],[Total Sales]]-Tabla2[[#This Row],[Operating Profit]]</f>
        <v>54684</v>
      </c>
      <c r="N4330" s="6">
        <v>4116</v>
      </c>
      <c r="O4330" s="46">
        <f>Tabla2[[#This Row],[Operating Profit]]/Tabla2[[#This Row],[Total Sales]]</f>
        <v>7.0000000000000007E-2</v>
      </c>
      <c r="P4330" s="1" t="s">
        <v>82</v>
      </c>
    </row>
    <row r="4331" spans="1:16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3" t="str">
        <f>IFERROR(LEFT(Tabla2[[#This Row],[Product]],FIND(" ",Tabla2[[#This Row],[Product]])-3),Tabla2[[#This Row],[Product]])</f>
        <v>Men</v>
      </c>
      <c r="I4331" s="6">
        <v>47</v>
      </c>
      <c r="J4331" s="4">
        <v>380</v>
      </c>
      <c r="K4331" s="6">
        <f>Tabla2[[#This Row],[Price per Unit]]*Tabla2[[#This Row],[Units Sold]]</f>
        <v>17860</v>
      </c>
      <c r="L4331" s="52">
        <f>Tabla2[[#This Row],[Units Sold]]/Cálculos!$C$11</f>
        <v>1.5329621144549856E-5</v>
      </c>
      <c r="M4331" s="6">
        <f>Tabla2[[#This Row],[Total Sales]]-Tabla2[[#This Row],[Operating Profit]]</f>
        <v>16984.86</v>
      </c>
      <c r="N4331" s="6">
        <v>875.14</v>
      </c>
      <c r="O4331" s="46">
        <f>Tabla2[[#This Row],[Operating Profit]]/Tabla2[[#This Row],[Total Sales]]</f>
        <v>4.9000000000000002E-2</v>
      </c>
      <c r="P4331" s="1" t="s">
        <v>82</v>
      </c>
    </row>
    <row r="4332" spans="1:16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3" t="str">
        <f>IFERROR(LEFT(Tabla2[[#This Row],[Product]],FIND(" ",Tabla2[[#This Row],[Product]])-3),Tabla2[[#This Row],[Product]])</f>
        <v>Women</v>
      </c>
      <c r="I4332" s="6">
        <v>36</v>
      </c>
      <c r="J4332" s="4">
        <v>510</v>
      </c>
      <c r="K4332" s="6">
        <f>Tabla2[[#This Row],[Price per Unit]]*Tabla2[[#This Row],[Units Sold]]</f>
        <v>18360</v>
      </c>
      <c r="L4332" s="52">
        <f>Tabla2[[#This Row],[Units Sold]]/Cálculos!$C$11</f>
        <v>2.0573965220316913E-5</v>
      </c>
      <c r="M4332" s="6">
        <f>Tabla2[[#This Row],[Total Sales]]-Tabla2[[#This Row],[Operating Profit]]</f>
        <v>17368.560000000001</v>
      </c>
      <c r="N4332" s="6">
        <v>991.44</v>
      </c>
      <c r="O4332" s="46">
        <f>Tabla2[[#This Row],[Operating Profit]]/Tabla2[[#This Row],[Total Sales]]</f>
        <v>5.4000000000000006E-2</v>
      </c>
      <c r="P4332" s="1" t="s">
        <v>82</v>
      </c>
    </row>
    <row r="4333" spans="1:16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3" t="str">
        <f>IFERROR(LEFT(Tabla2[[#This Row],[Product]],FIND(" ",Tabla2[[#This Row],[Product]])-3),Tabla2[[#This Row],[Product]])</f>
        <v>Women</v>
      </c>
      <c r="I4333" s="6">
        <v>43</v>
      </c>
      <c r="J4333" s="4">
        <v>80</v>
      </c>
      <c r="K4333" s="6">
        <f>Tabla2[[#This Row],[Price per Unit]]*Tabla2[[#This Row],[Units Sold]]</f>
        <v>3440</v>
      </c>
      <c r="L4333" s="52">
        <f>Tabla2[[#This Row],[Units Sold]]/Cálculos!$C$11</f>
        <v>3.2272886620104957E-6</v>
      </c>
      <c r="M4333" s="6">
        <f>Tabla2[[#This Row],[Total Sales]]-Tabla2[[#This Row],[Operating Profit]]</f>
        <v>3264.56</v>
      </c>
      <c r="N4333" s="6">
        <v>175.44</v>
      </c>
      <c r="O4333" s="46">
        <f>Tabla2[[#This Row],[Operating Profit]]/Tabla2[[#This Row],[Total Sales]]</f>
        <v>5.0999999999999997E-2</v>
      </c>
      <c r="P4333" s="1" t="s">
        <v>82</v>
      </c>
    </row>
    <row r="4334" spans="1:16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3" t="str">
        <f>IFERROR(LEFT(Tabla2[[#This Row],[Product]],FIND(" ",Tabla2[[#This Row],[Product]])-3),Tabla2[[#This Row],[Product]])</f>
        <v>Men</v>
      </c>
      <c r="I4334" s="6">
        <v>58</v>
      </c>
      <c r="J4334" s="4">
        <v>200</v>
      </c>
      <c r="K4334" s="6">
        <f>Tabla2[[#This Row],[Price per Unit]]*Tabla2[[#This Row],[Units Sold]]</f>
        <v>11600</v>
      </c>
      <c r="L4334" s="52">
        <f>Tabla2[[#This Row],[Units Sold]]/Cálculos!$C$11</f>
        <v>8.0682216550262406E-6</v>
      </c>
      <c r="M4334" s="6">
        <f>Tabla2[[#This Row],[Total Sales]]-Tabla2[[#This Row],[Operating Profit]]</f>
        <v>11136</v>
      </c>
      <c r="N4334" s="6">
        <v>464</v>
      </c>
      <c r="O4334" s="46">
        <f>Tabla2[[#This Row],[Operating Profit]]/Tabla2[[#This Row],[Total Sales]]</f>
        <v>0.04</v>
      </c>
      <c r="P4334" s="1" t="s">
        <v>82</v>
      </c>
    </row>
    <row r="4335" spans="1:16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3" t="str">
        <f>IFERROR(LEFT(Tabla2[[#This Row],[Product]],FIND(" ",Tabla2[[#This Row],[Product]])-3),Tabla2[[#This Row],[Product]])</f>
        <v>Women</v>
      </c>
      <c r="I4335" s="6">
        <v>47</v>
      </c>
      <c r="J4335" s="4">
        <v>440</v>
      </c>
      <c r="K4335" s="6">
        <f>Tabla2[[#This Row],[Price per Unit]]*Tabla2[[#This Row],[Units Sold]]</f>
        <v>20680</v>
      </c>
      <c r="L4335" s="52">
        <f>Tabla2[[#This Row],[Units Sold]]/Cálculos!$C$11</f>
        <v>1.7750087641057729E-5</v>
      </c>
      <c r="M4335" s="6">
        <f>Tabla2[[#This Row],[Total Sales]]-Tabla2[[#This Row],[Operating Profit]]</f>
        <v>19956.2</v>
      </c>
      <c r="N4335" s="6">
        <v>723.8</v>
      </c>
      <c r="O4335" s="46">
        <f>Tabla2[[#This Row],[Operating Profit]]/Tabla2[[#This Row],[Total Sales]]</f>
        <v>3.4999999999999996E-2</v>
      </c>
      <c r="P4335" s="1" t="s">
        <v>82</v>
      </c>
    </row>
    <row r="4336" spans="1:16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3" t="str">
        <f>IFERROR(LEFT(Tabla2[[#This Row],[Product]],FIND(" ",Tabla2[[#This Row],[Product]])-3),Tabla2[[#This Row],[Product]])</f>
        <v>Men</v>
      </c>
      <c r="I4336" s="6">
        <v>46</v>
      </c>
      <c r="J4336" s="4">
        <v>1220</v>
      </c>
      <c r="K4336" s="6">
        <f>Tabla2[[#This Row],[Price per Unit]]*Tabla2[[#This Row],[Units Sold]]</f>
        <v>56120</v>
      </c>
      <c r="L4336" s="52">
        <f>Tabla2[[#This Row],[Units Sold]]/Cálculos!$C$11</f>
        <v>4.9216152095660066E-5</v>
      </c>
      <c r="M4336" s="6">
        <f>Tabla2[[#This Row],[Total Sales]]-Tabla2[[#This Row],[Operating Profit]]</f>
        <v>52584.44</v>
      </c>
      <c r="N4336" s="6">
        <v>3535.56</v>
      </c>
      <c r="O4336" s="46">
        <f>Tabla2[[#This Row],[Operating Profit]]/Tabla2[[#This Row],[Total Sales]]</f>
        <v>6.3E-2</v>
      </c>
      <c r="P4336" s="1" t="s">
        <v>82</v>
      </c>
    </row>
    <row r="4337" spans="1:16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3" t="str">
        <f>IFERROR(LEFT(Tabla2[[#This Row],[Product]],FIND(" ",Tabla2[[#This Row],[Product]])-3),Tabla2[[#This Row],[Product]])</f>
        <v>Men</v>
      </c>
      <c r="I4337" s="6">
        <v>45</v>
      </c>
      <c r="J4337" s="4">
        <v>450</v>
      </c>
      <c r="K4337" s="6">
        <f>Tabla2[[#This Row],[Price per Unit]]*Tabla2[[#This Row],[Units Sold]]</f>
        <v>20250</v>
      </c>
      <c r="L4337" s="52">
        <f>Tabla2[[#This Row],[Units Sold]]/Cálculos!$C$11</f>
        <v>1.815349872380904E-5</v>
      </c>
      <c r="M4337" s="6">
        <f>Tabla2[[#This Row],[Total Sales]]-Tabla2[[#This Row],[Operating Profit]]</f>
        <v>19399.5</v>
      </c>
      <c r="N4337" s="6">
        <v>850.5</v>
      </c>
      <c r="O4337" s="46">
        <f>Tabla2[[#This Row],[Operating Profit]]/Tabla2[[#This Row],[Total Sales]]</f>
        <v>4.2000000000000003E-2</v>
      </c>
      <c r="P4337" s="1" t="s">
        <v>82</v>
      </c>
    </row>
    <row r="4338" spans="1:16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3" t="str">
        <f>IFERROR(LEFT(Tabla2[[#This Row],[Product]],FIND(" ",Tabla2[[#This Row],[Product]])-3),Tabla2[[#This Row],[Product]])</f>
        <v>Women</v>
      </c>
      <c r="I4338" s="6">
        <v>38</v>
      </c>
      <c r="J4338" s="4">
        <v>380</v>
      </c>
      <c r="K4338" s="6">
        <f>Tabla2[[#This Row],[Price per Unit]]*Tabla2[[#This Row],[Units Sold]]</f>
        <v>14440</v>
      </c>
      <c r="L4338" s="52">
        <f>Tabla2[[#This Row],[Units Sold]]/Cálculos!$C$11</f>
        <v>1.5329621144549856E-5</v>
      </c>
      <c r="M4338" s="6">
        <f>Tabla2[[#This Row],[Total Sales]]-Tabla2[[#This Row],[Operating Profit]]</f>
        <v>13775.76</v>
      </c>
      <c r="N4338" s="6">
        <v>664.2399999999999</v>
      </c>
      <c r="O4338" s="46">
        <f>Tabla2[[#This Row],[Operating Profit]]/Tabla2[[#This Row],[Total Sales]]</f>
        <v>4.5999999999999992E-2</v>
      </c>
      <c r="P4338" s="1" t="s">
        <v>82</v>
      </c>
    </row>
    <row r="4339" spans="1:16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3" t="str">
        <f>IFERROR(LEFT(Tabla2[[#This Row],[Product]],FIND(" ",Tabla2[[#This Row],[Product]])-3),Tabla2[[#This Row],[Product]])</f>
        <v>Women</v>
      </c>
      <c r="I4339" s="6">
        <v>42</v>
      </c>
      <c r="J4339" s="4">
        <v>200</v>
      </c>
      <c r="K4339" s="6">
        <f>Tabla2[[#This Row],[Price per Unit]]*Tabla2[[#This Row],[Units Sold]]</f>
        <v>8400</v>
      </c>
      <c r="L4339" s="52">
        <f>Tabla2[[#This Row],[Units Sold]]/Cálculos!$C$11</f>
        <v>8.0682216550262406E-6</v>
      </c>
      <c r="M4339" s="6">
        <f>Tabla2[[#This Row],[Total Sales]]-Tabla2[[#This Row],[Operating Profit]]</f>
        <v>8013.6</v>
      </c>
      <c r="N4339" s="6">
        <v>386.4</v>
      </c>
      <c r="O4339" s="46">
        <f>Tabla2[[#This Row],[Operating Profit]]/Tabla2[[#This Row],[Total Sales]]</f>
        <v>4.5999999999999999E-2</v>
      </c>
      <c r="P4339" s="1" t="s">
        <v>82</v>
      </c>
    </row>
    <row r="4340" spans="1:16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3" t="str">
        <f>IFERROR(LEFT(Tabla2[[#This Row],[Product]],FIND(" ",Tabla2[[#This Row],[Product]])-3),Tabla2[[#This Row],[Product]])</f>
        <v>Men</v>
      </c>
      <c r="I4340" s="6">
        <v>55</v>
      </c>
      <c r="J4340" s="4">
        <v>220</v>
      </c>
      <c r="K4340" s="6">
        <f>Tabla2[[#This Row],[Price per Unit]]*Tabla2[[#This Row],[Units Sold]]</f>
        <v>12100</v>
      </c>
      <c r="L4340" s="52">
        <f>Tabla2[[#This Row],[Units Sold]]/Cálculos!$C$11</f>
        <v>8.8750438205288644E-6</v>
      </c>
      <c r="M4340" s="6">
        <f>Tabla2[[#This Row],[Total Sales]]-Tabla2[[#This Row],[Operating Profit]]</f>
        <v>11591.8</v>
      </c>
      <c r="N4340" s="6">
        <v>508.2</v>
      </c>
      <c r="O4340" s="46">
        <f>Tabla2[[#This Row],[Operating Profit]]/Tabla2[[#This Row],[Total Sales]]</f>
        <v>4.1999999999999996E-2</v>
      </c>
      <c r="P4340" s="1" t="s">
        <v>82</v>
      </c>
    </row>
    <row r="4341" spans="1:16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3" t="str">
        <f>IFERROR(LEFT(Tabla2[[#This Row],[Product]],FIND(" ",Tabla2[[#This Row],[Product]])-3),Tabla2[[#This Row],[Product]])</f>
        <v>Women</v>
      </c>
      <c r="I4341" s="6">
        <v>48</v>
      </c>
      <c r="J4341" s="4">
        <v>540</v>
      </c>
      <c r="K4341" s="6">
        <f>Tabla2[[#This Row],[Price per Unit]]*Tabla2[[#This Row],[Units Sold]]</f>
        <v>25920</v>
      </c>
      <c r="L4341" s="52">
        <f>Tabla2[[#This Row],[Units Sold]]/Cálculos!$C$11</f>
        <v>2.1784198468570849E-5</v>
      </c>
      <c r="M4341" s="6">
        <f>Tabla2[[#This Row],[Total Sales]]-Tabla2[[#This Row],[Operating Profit]]</f>
        <v>24986.880000000001</v>
      </c>
      <c r="N4341" s="6">
        <v>933.12</v>
      </c>
      <c r="O4341" s="46">
        <f>Tabla2[[#This Row],[Operating Profit]]/Tabla2[[#This Row],[Total Sales]]</f>
        <v>3.5999999999999997E-2</v>
      </c>
      <c r="P4341" s="1" t="s">
        <v>82</v>
      </c>
    </row>
    <row r="4342" spans="1:16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3" t="str">
        <f>IFERROR(LEFT(Tabla2[[#This Row],[Product]],FIND(" ",Tabla2[[#This Row],[Product]])-3),Tabla2[[#This Row],[Product]])</f>
        <v>Men</v>
      </c>
      <c r="I4342" s="6">
        <v>58</v>
      </c>
      <c r="J4342" s="4">
        <v>1360</v>
      </c>
      <c r="K4342" s="6">
        <f>Tabla2[[#This Row],[Price per Unit]]*Tabla2[[#This Row],[Units Sold]]</f>
        <v>78880</v>
      </c>
      <c r="L4342" s="52">
        <f>Tabla2[[#This Row],[Units Sold]]/Cálculos!$C$11</f>
        <v>5.4863907254178434E-5</v>
      </c>
      <c r="M4342" s="6">
        <f>Tabla2[[#This Row],[Total Sales]]-Tabla2[[#This Row],[Operating Profit]]</f>
        <v>73910.559999999998</v>
      </c>
      <c r="N4342" s="6">
        <v>4969.4399999999996</v>
      </c>
      <c r="O4342" s="46">
        <f>Tabla2[[#This Row],[Operating Profit]]/Tabla2[[#This Row],[Total Sales]]</f>
        <v>6.3E-2</v>
      </c>
      <c r="P4342" s="1" t="s">
        <v>82</v>
      </c>
    </row>
    <row r="4343" spans="1:16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3" t="str">
        <f>IFERROR(LEFT(Tabla2[[#This Row],[Product]],FIND(" ",Tabla2[[#This Row],[Product]])-3),Tabla2[[#This Row],[Product]])</f>
        <v>Men</v>
      </c>
      <c r="I4343" s="6">
        <v>54</v>
      </c>
      <c r="J4343" s="4">
        <v>530</v>
      </c>
      <c r="K4343" s="6">
        <f>Tabla2[[#This Row],[Price per Unit]]*Tabla2[[#This Row],[Units Sold]]</f>
        <v>28620</v>
      </c>
      <c r="L4343" s="52">
        <f>Tabla2[[#This Row],[Units Sold]]/Cálculos!$C$11</f>
        <v>2.1380787385819535E-5</v>
      </c>
      <c r="M4343" s="6">
        <f>Tabla2[[#This Row],[Total Sales]]-Tabla2[[#This Row],[Operating Profit]]</f>
        <v>27475.200000000001</v>
      </c>
      <c r="N4343" s="6">
        <v>1144.8</v>
      </c>
      <c r="O4343" s="46">
        <f>Tabla2[[#This Row],[Operating Profit]]/Tabla2[[#This Row],[Total Sales]]</f>
        <v>0.04</v>
      </c>
      <c r="P4343" s="1" t="s">
        <v>82</v>
      </c>
    </row>
    <row r="4344" spans="1:16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3" t="str">
        <f>IFERROR(LEFT(Tabla2[[#This Row],[Product]],FIND(" ",Tabla2[[#This Row],[Product]])-3),Tabla2[[#This Row],[Product]])</f>
        <v>Women</v>
      </c>
      <c r="I4344" s="6">
        <v>52</v>
      </c>
      <c r="J4344" s="4">
        <v>420</v>
      </c>
      <c r="K4344" s="6">
        <f>Tabla2[[#This Row],[Price per Unit]]*Tabla2[[#This Row],[Units Sold]]</f>
        <v>21840</v>
      </c>
      <c r="L4344" s="52">
        <f>Tabla2[[#This Row],[Units Sold]]/Cálculos!$C$11</f>
        <v>1.6943265475555103E-5</v>
      </c>
      <c r="M4344" s="6">
        <f>Tabla2[[#This Row],[Total Sales]]-Tabla2[[#This Row],[Operating Profit]]</f>
        <v>20835.36</v>
      </c>
      <c r="N4344" s="6">
        <v>1004.6399999999999</v>
      </c>
      <c r="O4344" s="46">
        <f>Tabla2[[#This Row],[Operating Profit]]/Tabla2[[#This Row],[Total Sales]]</f>
        <v>4.5999999999999992E-2</v>
      </c>
      <c r="P4344" s="1" t="s">
        <v>82</v>
      </c>
    </row>
    <row r="4345" spans="1:16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3" t="str">
        <f>IFERROR(LEFT(Tabla2[[#This Row],[Product]],FIND(" ",Tabla2[[#This Row],[Product]])-3),Tabla2[[#This Row],[Product]])</f>
        <v>Women</v>
      </c>
      <c r="I4345" s="6">
        <v>51</v>
      </c>
      <c r="J4345" s="4">
        <v>290</v>
      </c>
      <c r="K4345" s="6">
        <f>Tabla2[[#This Row],[Price per Unit]]*Tabla2[[#This Row],[Units Sold]]</f>
        <v>14790</v>
      </c>
      <c r="L4345" s="52">
        <f>Tabla2[[#This Row],[Units Sold]]/Cálculos!$C$11</f>
        <v>1.1698921399788048E-5</v>
      </c>
      <c r="M4345" s="6">
        <f>Tabla2[[#This Row],[Total Sales]]-Tabla2[[#This Row],[Operating Profit]]</f>
        <v>14094.87</v>
      </c>
      <c r="N4345" s="6">
        <v>695.13</v>
      </c>
      <c r="O4345" s="46">
        <f>Tabla2[[#This Row],[Operating Profit]]/Tabla2[[#This Row],[Total Sales]]</f>
        <v>4.7E-2</v>
      </c>
      <c r="P4345" s="1" t="s">
        <v>82</v>
      </c>
    </row>
    <row r="4346" spans="1:16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3" t="str">
        <f>IFERROR(LEFT(Tabla2[[#This Row],[Product]],FIND(" ",Tabla2[[#This Row],[Product]])-3),Tabla2[[#This Row],[Product]])</f>
        <v>Men</v>
      </c>
      <c r="I4346" s="6">
        <v>59</v>
      </c>
      <c r="J4346" s="4">
        <v>310</v>
      </c>
      <c r="K4346" s="6">
        <f>Tabla2[[#This Row],[Price per Unit]]*Tabla2[[#This Row],[Units Sold]]</f>
        <v>18290</v>
      </c>
      <c r="L4346" s="52">
        <f>Tabla2[[#This Row],[Units Sold]]/Cálculos!$C$11</f>
        <v>1.2505743565290672E-5</v>
      </c>
      <c r="M4346" s="6">
        <f>Tabla2[[#This Row],[Total Sales]]-Tabla2[[#This Row],[Operating Profit]]</f>
        <v>17521.82</v>
      </c>
      <c r="N4346" s="6">
        <v>768.18</v>
      </c>
      <c r="O4346" s="46">
        <f>Tabla2[[#This Row],[Operating Profit]]/Tabla2[[#This Row],[Total Sales]]</f>
        <v>4.1999999999999996E-2</v>
      </c>
      <c r="P4346" s="1" t="s">
        <v>82</v>
      </c>
    </row>
    <row r="4347" spans="1:16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3" t="str">
        <f>IFERROR(LEFT(Tabla2[[#This Row],[Product]],FIND(" ",Tabla2[[#This Row],[Product]])-3),Tabla2[[#This Row],[Product]])</f>
        <v>Women</v>
      </c>
      <c r="I4347" s="6">
        <v>64</v>
      </c>
      <c r="J4347" s="4">
        <v>630</v>
      </c>
      <c r="K4347" s="6">
        <f>Tabla2[[#This Row],[Price per Unit]]*Tabla2[[#This Row],[Units Sold]]</f>
        <v>40320</v>
      </c>
      <c r="L4347" s="52">
        <f>Tabla2[[#This Row],[Units Sold]]/Cálculos!$C$11</f>
        <v>2.5414898213332655E-5</v>
      </c>
      <c r="M4347" s="6">
        <f>Tabla2[[#This Row],[Total Sales]]-Tabla2[[#This Row],[Operating Profit]]</f>
        <v>38505.599999999999</v>
      </c>
      <c r="N4347" s="6">
        <v>1814.3999999999999</v>
      </c>
      <c r="O4347" s="46">
        <f>Tabla2[[#This Row],[Operating Profit]]/Tabla2[[#This Row],[Total Sales]]</f>
        <v>4.4999999999999998E-2</v>
      </c>
      <c r="P4347" s="1" t="s">
        <v>82</v>
      </c>
    </row>
    <row r="4348" spans="1:16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3" t="str">
        <f>IFERROR(LEFT(Tabla2[[#This Row],[Product]],FIND(" ",Tabla2[[#This Row],[Product]])-3),Tabla2[[#This Row],[Product]])</f>
        <v>Men</v>
      </c>
      <c r="I4348" s="6">
        <v>64</v>
      </c>
      <c r="J4348" s="4">
        <v>1350</v>
      </c>
      <c r="K4348" s="6">
        <f>Tabla2[[#This Row],[Price per Unit]]*Tabla2[[#This Row],[Units Sold]]</f>
        <v>86400</v>
      </c>
      <c r="L4348" s="52">
        <f>Tabla2[[#This Row],[Units Sold]]/Cálculos!$C$11</f>
        <v>5.4460496171427116E-5</v>
      </c>
      <c r="M4348" s="6">
        <f>Tabla2[[#This Row],[Total Sales]]-Tabla2[[#This Row],[Operating Profit]]</f>
        <v>80784</v>
      </c>
      <c r="N4348" s="6">
        <v>5616</v>
      </c>
      <c r="O4348" s="46">
        <f>Tabla2[[#This Row],[Operating Profit]]/Tabla2[[#This Row],[Total Sales]]</f>
        <v>6.5000000000000002E-2</v>
      </c>
      <c r="P4348" s="1" t="s">
        <v>82</v>
      </c>
    </row>
    <row r="4349" spans="1:16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3" t="str">
        <f>IFERROR(LEFT(Tabla2[[#This Row],[Product]],FIND(" ",Tabla2[[#This Row],[Product]])-3),Tabla2[[#This Row],[Product]])</f>
        <v>Men</v>
      </c>
      <c r="I4349" s="6">
        <v>59</v>
      </c>
      <c r="J4349" s="4">
        <v>700</v>
      </c>
      <c r="K4349" s="6">
        <f>Tabla2[[#This Row],[Price per Unit]]*Tabla2[[#This Row],[Units Sold]]</f>
        <v>41300</v>
      </c>
      <c r="L4349" s="52">
        <f>Tabla2[[#This Row],[Units Sold]]/Cálculos!$C$11</f>
        <v>2.8238775792591839E-5</v>
      </c>
      <c r="M4349" s="6">
        <f>Tabla2[[#This Row],[Total Sales]]-Tabla2[[#This Row],[Operating Profit]]</f>
        <v>39400.199999999997</v>
      </c>
      <c r="N4349" s="6">
        <v>1899.8</v>
      </c>
      <c r="O4349" s="46">
        <f>Tabla2[[#This Row],[Operating Profit]]/Tabla2[[#This Row],[Total Sales]]</f>
        <v>4.5999999999999999E-2</v>
      </c>
      <c r="P4349" s="1" t="s">
        <v>82</v>
      </c>
    </row>
    <row r="4350" spans="1:16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3" t="str">
        <f>IFERROR(LEFT(Tabla2[[#This Row],[Product]],FIND(" ",Tabla2[[#This Row],[Product]])-3),Tabla2[[#This Row],[Product]])</f>
        <v>Women</v>
      </c>
      <c r="I4350" s="6">
        <v>52</v>
      </c>
      <c r="J4350" s="4">
        <v>440</v>
      </c>
      <c r="K4350" s="6">
        <f>Tabla2[[#This Row],[Price per Unit]]*Tabla2[[#This Row],[Units Sold]]</f>
        <v>22880</v>
      </c>
      <c r="L4350" s="52">
        <f>Tabla2[[#This Row],[Units Sold]]/Cálculos!$C$11</f>
        <v>1.7750087641057729E-5</v>
      </c>
      <c r="M4350" s="6">
        <f>Tabla2[[#This Row],[Total Sales]]-Tabla2[[#This Row],[Operating Profit]]</f>
        <v>21736</v>
      </c>
      <c r="N4350" s="6">
        <v>1144</v>
      </c>
      <c r="O4350" s="46">
        <f>Tabla2[[#This Row],[Operating Profit]]/Tabla2[[#This Row],[Total Sales]]</f>
        <v>0.05</v>
      </c>
      <c r="P4350" s="1" t="s">
        <v>82</v>
      </c>
    </row>
    <row r="4351" spans="1:16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3" t="str">
        <f>IFERROR(LEFT(Tabla2[[#This Row],[Product]],FIND(" ",Tabla2[[#This Row],[Product]])-3),Tabla2[[#This Row],[Product]])</f>
        <v>Women</v>
      </c>
      <c r="I4351" s="6">
        <v>52</v>
      </c>
      <c r="J4351" s="4">
        <v>390</v>
      </c>
      <c r="K4351" s="6">
        <f>Tabla2[[#This Row],[Price per Unit]]*Tabla2[[#This Row],[Units Sold]]</f>
        <v>20280</v>
      </c>
      <c r="L4351" s="52">
        <f>Tabla2[[#This Row],[Units Sold]]/Cálculos!$C$11</f>
        <v>1.5733032227301167E-5</v>
      </c>
      <c r="M4351" s="6">
        <f>Tabla2[[#This Row],[Total Sales]]-Tabla2[[#This Row],[Operating Profit]]</f>
        <v>19205.16</v>
      </c>
      <c r="N4351" s="6">
        <v>1074.8400000000001</v>
      </c>
      <c r="O4351" s="46">
        <f>Tabla2[[#This Row],[Operating Profit]]/Tabla2[[#This Row],[Total Sales]]</f>
        <v>5.3000000000000005E-2</v>
      </c>
      <c r="P4351" s="1" t="s">
        <v>82</v>
      </c>
    </row>
    <row r="4352" spans="1:16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3" t="str">
        <f>IFERROR(LEFT(Tabla2[[#This Row],[Product]],FIND(" ",Tabla2[[#This Row],[Product]])-3),Tabla2[[#This Row],[Product]])</f>
        <v>Men</v>
      </c>
      <c r="I4352" s="6">
        <v>60</v>
      </c>
      <c r="J4352" s="4">
        <v>450</v>
      </c>
      <c r="K4352" s="6">
        <f>Tabla2[[#This Row],[Price per Unit]]*Tabla2[[#This Row],[Units Sold]]</f>
        <v>27000</v>
      </c>
      <c r="L4352" s="52">
        <f>Tabla2[[#This Row],[Units Sold]]/Cálculos!$C$11</f>
        <v>1.815349872380904E-5</v>
      </c>
      <c r="M4352" s="6">
        <f>Tabla2[[#This Row],[Total Sales]]-Tabla2[[#This Row],[Operating Profit]]</f>
        <v>25758</v>
      </c>
      <c r="N4352" s="6">
        <v>1242</v>
      </c>
      <c r="O4352" s="46">
        <f>Tabla2[[#This Row],[Operating Profit]]/Tabla2[[#This Row],[Total Sales]]</f>
        <v>4.5999999999999999E-2</v>
      </c>
      <c r="P4352" s="1" t="s">
        <v>82</v>
      </c>
    </row>
    <row r="4353" spans="1:16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3" t="str">
        <f>IFERROR(LEFT(Tabla2[[#This Row],[Product]],FIND(" ",Tabla2[[#This Row],[Product]])-3),Tabla2[[#This Row],[Product]])</f>
        <v>Women</v>
      </c>
      <c r="I4353" s="6">
        <v>65</v>
      </c>
      <c r="J4353" s="4">
        <v>810</v>
      </c>
      <c r="K4353" s="6">
        <f>Tabla2[[#This Row],[Price per Unit]]*Tabla2[[#This Row],[Units Sold]]</f>
        <v>52650</v>
      </c>
      <c r="L4353" s="52">
        <f>Tabla2[[#This Row],[Units Sold]]/Cálculos!$C$11</f>
        <v>3.2676297702856274E-5</v>
      </c>
      <c r="M4353" s="6">
        <f>Tabla2[[#This Row],[Total Sales]]-Tabla2[[#This Row],[Operating Profit]]</f>
        <v>50438.7</v>
      </c>
      <c r="N4353" s="6">
        <v>2211.2999999999997</v>
      </c>
      <c r="O4353" s="46">
        <f>Tabla2[[#This Row],[Operating Profit]]/Tabla2[[#This Row],[Total Sales]]</f>
        <v>4.1999999999999996E-2</v>
      </c>
      <c r="P4353" s="1" t="s">
        <v>82</v>
      </c>
    </row>
    <row r="4354" spans="1:16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3" t="str">
        <f>IFERROR(LEFT(Tabla2[[#This Row],[Product]],FIND(" ",Tabla2[[#This Row],[Product]])-3),Tabla2[[#This Row],[Product]])</f>
        <v>Men</v>
      </c>
      <c r="I4354" s="6">
        <v>60</v>
      </c>
      <c r="J4354" s="4">
        <v>1450</v>
      </c>
      <c r="K4354" s="6">
        <f>Tabla2[[#This Row],[Price per Unit]]*Tabla2[[#This Row],[Units Sold]]</f>
        <v>87000</v>
      </c>
      <c r="L4354" s="52">
        <f>Tabla2[[#This Row],[Units Sold]]/Cálculos!$C$11</f>
        <v>5.849460699894024E-5</v>
      </c>
      <c r="M4354" s="6">
        <f>Tabla2[[#This Row],[Total Sales]]-Tabla2[[#This Row],[Operating Profit]]</f>
        <v>81171</v>
      </c>
      <c r="N4354" s="6">
        <v>5829</v>
      </c>
      <c r="O4354" s="46">
        <f>Tabla2[[#This Row],[Operating Profit]]/Tabla2[[#This Row],[Total Sales]]</f>
        <v>6.7000000000000004E-2</v>
      </c>
      <c r="P4354" s="1" t="s">
        <v>82</v>
      </c>
    </row>
    <row r="4355" spans="1:16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3" t="str">
        <f>IFERROR(LEFT(Tabla2[[#This Row],[Product]],FIND(" ",Tabla2[[#This Row],[Product]])-3),Tabla2[[#This Row],[Product]])</f>
        <v>Men</v>
      </c>
      <c r="I4355" s="6">
        <v>55</v>
      </c>
      <c r="J4355" s="4">
        <v>900</v>
      </c>
      <c r="K4355" s="6">
        <f>Tabla2[[#This Row],[Price per Unit]]*Tabla2[[#This Row],[Units Sold]]</f>
        <v>49500</v>
      </c>
      <c r="L4355" s="52">
        <f>Tabla2[[#This Row],[Units Sold]]/Cálculos!$C$11</f>
        <v>3.630699744761808E-5</v>
      </c>
      <c r="M4355" s="6">
        <f>Tabla2[[#This Row],[Total Sales]]-Tabla2[[#This Row],[Operating Profit]]</f>
        <v>47025</v>
      </c>
      <c r="N4355" s="6">
        <v>2475</v>
      </c>
      <c r="O4355" s="46">
        <f>Tabla2[[#This Row],[Operating Profit]]/Tabla2[[#This Row],[Total Sales]]</f>
        <v>0.05</v>
      </c>
      <c r="P4355" s="1" t="s">
        <v>82</v>
      </c>
    </row>
    <row r="4356" spans="1:16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3" t="str">
        <f>IFERROR(LEFT(Tabla2[[#This Row],[Product]],FIND(" ",Tabla2[[#This Row],[Product]])-3),Tabla2[[#This Row],[Product]])</f>
        <v>Women</v>
      </c>
      <c r="I4356" s="6">
        <v>51</v>
      </c>
      <c r="J4356" s="4">
        <v>590</v>
      </c>
      <c r="K4356" s="6">
        <f>Tabla2[[#This Row],[Price per Unit]]*Tabla2[[#This Row],[Units Sold]]</f>
        <v>30090</v>
      </c>
      <c r="L4356" s="52">
        <f>Tabla2[[#This Row],[Units Sold]]/Cálculos!$C$11</f>
        <v>2.3801253882327408E-5</v>
      </c>
      <c r="M4356" s="6">
        <f>Tabla2[[#This Row],[Total Sales]]-Tabla2[[#This Row],[Operating Profit]]</f>
        <v>28585.5</v>
      </c>
      <c r="N4356" s="6">
        <v>1504.5</v>
      </c>
      <c r="O4356" s="46">
        <f>Tabla2[[#This Row],[Operating Profit]]/Tabla2[[#This Row],[Total Sales]]</f>
        <v>0.05</v>
      </c>
      <c r="P4356" s="1" t="s">
        <v>82</v>
      </c>
    </row>
    <row r="4357" spans="1:16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3" t="str">
        <f>IFERROR(LEFT(Tabla2[[#This Row],[Product]],FIND(" ",Tabla2[[#This Row],[Product]])-3),Tabla2[[#This Row],[Product]])</f>
        <v>Women</v>
      </c>
      <c r="I4357" s="6">
        <v>51</v>
      </c>
      <c r="J4357" s="4">
        <v>440</v>
      </c>
      <c r="K4357" s="6">
        <f>Tabla2[[#This Row],[Price per Unit]]*Tabla2[[#This Row],[Units Sold]]</f>
        <v>22440</v>
      </c>
      <c r="L4357" s="52">
        <f>Tabla2[[#This Row],[Units Sold]]/Cálculos!$C$11</f>
        <v>1.7750087641057729E-5</v>
      </c>
      <c r="M4357" s="6">
        <f>Tabla2[[#This Row],[Total Sales]]-Tabla2[[#This Row],[Operating Profit]]</f>
        <v>21250.68</v>
      </c>
      <c r="N4357" s="6">
        <v>1189.3200000000002</v>
      </c>
      <c r="O4357" s="46">
        <f>Tabla2[[#This Row],[Operating Profit]]/Tabla2[[#This Row],[Total Sales]]</f>
        <v>5.3000000000000005E-2</v>
      </c>
      <c r="P4357" s="1" t="s">
        <v>82</v>
      </c>
    </row>
    <row r="4358" spans="1:16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3" t="str">
        <f>IFERROR(LEFT(Tabla2[[#This Row],[Product]],FIND(" ",Tabla2[[#This Row],[Product]])-3),Tabla2[[#This Row],[Product]])</f>
        <v>Men</v>
      </c>
      <c r="I4358" s="6">
        <v>64</v>
      </c>
      <c r="J4358" s="4">
        <v>600</v>
      </c>
      <c r="K4358" s="6">
        <f>Tabla2[[#This Row],[Price per Unit]]*Tabla2[[#This Row],[Units Sold]]</f>
        <v>38400</v>
      </c>
      <c r="L4358" s="52">
        <f>Tabla2[[#This Row],[Units Sold]]/Cálculos!$C$11</f>
        <v>2.4204664965078719E-5</v>
      </c>
      <c r="M4358" s="6">
        <f>Tabla2[[#This Row],[Total Sales]]-Tabla2[[#This Row],[Operating Profit]]</f>
        <v>36556.800000000003</v>
      </c>
      <c r="N4358" s="6">
        <v>1843.1999999999998</v>
      </c>
      <c r="O4358" s="46">
        <f>Tabla2[[#This Row],[Operating Profit]]/Tabla2[[#This Row],[Total Sales]]</f>
        <v>4.7999999999999994E-2</v>
      </c>
      <c r="P4358" s="1" t="s">
        <v>82</v>
      </c>
    </row>
    <row r="4359" spans="1:16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3" t="str">
        <f>IFERROR(LEFT(Tabla2[[#This Row],[Product]],FIND(" ",Tabla2[[#This Row],[Product]])-3),Tabla2[[#This Row],[Product]])</f>
        <v>Women</v>
      </c>
      <c r="I4359" s="6">
        <v>64</v>
      </c>
      <c r="J4359" s="4">
        <v>980</v>
      </c>
      <c r="K4359" s="6">
        <f>Tabla2[[#This Row],[Price per Unit]]*Tabla2[[#This Row],[Units Sold]]</f>
        <v>62720</v>
      </c>
      <c r="L4359" s="52">
        <f>Tabla2[[#This Row],[Units Sold]]/Cálculos!$C$11</f>
        <v>3.9534286109628574E-5</v>
      </c>
      <c r="M4359" s="6">
        <f>Tabla2[[#This Row],[Total Sales]]-Tabla2[[#This Row],[Operating Profit]]</f>
        <v>60085.760000000002</v>
      </c>
      <c r="N4359" s="6">
        <v>2634.24</v>
      </c>
      <c r="O4359" s="46">
        <f>Tabla2[[#This Row],[Operating Profit]]/Tabla2[[#This Row],[Total Sales]]</f>
        <v>4.1999999999999996E-2</v>
      </c>
      <c r="P4359" s="1" t="s">
        <v>82</v>
      </c>
    </row>
    <row r="4360" spans="1:16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3" t="str">
        <f>IFERROR(LEFT(Tabla2[[#This Row],[Product]],FIND(" ",Tabla2[[#This Row],[Product]])-3),Tabla2[[#This Row],[Product]])</f>
        <v>Men</v>
      </c>
      <c r="I4360" s="6">
        <v>60</v>
      </c>
      <c r="J4360" s="4">
        <v>1580</v>
      </c>
      <c r="K4360" s="6">
        <f>Tabla2[[#This Row],[Price per Unit]]*Tabla2[[#This Row],[Units Sold]]</f>
        <v>94800</v>
      </c>
      <c r="L4360" s="52">
        <f>Tabla2[[#This Row],[Units Sold]]/Cálculos!$C$11</f>
        <v>6.373895107470729E-5</v>
      </c>
      <c r="M4360" s="6">
        <f>Tabla2[[#This Row],[Total Sales]]-Tabla2[[#This Row],[Operating Profit]]</f>
        <v>88543.2</v>
      </c>
      <c r="N4360" s="6">
        <v>6256.8</v>
      </c>
      <c r="O4360" s="46">
        <f>Tabla2[[#This Row],[Operating Profit]]/Tabla2[[#This Row],[Total Sales]]</f>
        <v>6.6000000000000003E-2</v>
      </c>
      <c r="P4360" s="1" t="s">
        <v>82</v>
      </c>
    </row>
    <row r="4361" spans="1:16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3" t="str">
        <f>IFERROR(LEFT(Tabla2[[#This Row],[Product]],FIND(" ",Tabla2[[#This Row],[Product]])-3),Tabla2[[#This Row],[Product]])</f>
        <v>Men</v>
      </c>
      <c r="I4361" s="6">
        <v>54</v>
      </c>
      <c r="J4361" s="4">
        <v>750</v>
      </c>
      <c r="K4361" s="6">
        <f>Tabla2[[#This Row],[Price per Unit]]*Tabla2[[#This Row],[Units Sold]]</f>
        <v>40500</v>
      </c>
      <c r="L4361" s="52">
        <f>Tabla2[[#This Row],[Units Sold]]/Cálculos!$C$11</f>
        <v>3.0255831206348401E-5</v>
      </c>
      <c r="M4361" s="6">
        <f>Tabla2[[#This Row],[Total Sales]]-Tabla2[[#This Row],[Operating Profit]]</f>
        <v>38596.5</v>
      </c>
      <c r="N4361" s="6">
        <v>1903.5</v>
      </c>
      <c r="O4361" s="46">
        <f>Tabla2[[#This Row],[Operating Profit]]/Tabla2[[#This Row],[Total Sales]]</f>
        <v>4.7E-2</v>
      </c>
      <c r="P4361" s="1" t="s">
        <v>82</v>
      </c>
    </row>
    <row r="4362" spans="1:16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3" t="str">
        <f>IFERROR(LEFT(Tabla2[[#This Row],[Product]],FIND(" ",Tabla2[[#This Row],[Product]])-3),Tabla2[[#This Row],[Product]])</f>
        <v>Women</v>
      </c>
      <c r="I4362" s="6">
        <v>54</v>
      </c>
      <c r="J4362" s="4">
        <v>610</v>
      </c>
      <c r="K4362" s="6">
        <f>Tabla2[[#This Row],[Price per Unit]]*Tabla2[[#This Row],[Units Sold]]</f>
        <v>32940</v>
      </c>
      <c r="L4362" s="52">
        <f>Tabla2[[#This Row],[Units Sold]]/Cálculos!$C$11</f>
        <v>2.4608076047830033E-5</v>
      </c>
      <c r="M4362" s="6">
        <f>Tabla2[[#This Row],[Total Sales]]-Tabla2[[#This Row],[Operating Profit]]</f>
        <v>31128.3</v>
      </c>
      <c r="N4362" s="6">
        <v>1811.6999999999998</v>
      </c>
      <c r="O4362" s="46">
        <f>Tabla2[[#This Row],[Operating Profit]]/Tabla2[[#This Row],[Total Sales]]</f>
        <v>5.4999999999999993E-2</v>
      </c>
      <c r="P4362" s="1" t="s">
        <v>82</v>
      </c>
    </row>
    <row r="4363" spans="1:16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3" t="str">
        <f>IFERROR(LEFT(Tabla2[[#This Row],[Product]],FIND(" ",Tabla2[[#This Row],[Product]])-3),Tabla2[[#This Row],[Product]])</f>
        <v>Women</v>
      </c>
      <c r="I4363" s="6">
        <v>53</v>
      </c>
      <c r="J4363" s="4">
        <v>580</v>
      </c>
      <c r="K4363" s="6">
        <f>Tabla2[[#This Row],[Price per Unit]]*Tabla2[[#This Row],[Units Sold]]</f>
        <v>30740</v>
      </c>
      <c r="L4363" s="52">
        <f>Tabla2[[#This Row],[Units Sold]]/Cálculos!$C$11</f>
        <v>2.3397842799576097E-5</v>
      </c>
      <c r="M4363" s="6">
        <f>Tabla2[[#This Row],[Total Sales]]-Tabla2[[#This Row],[Operating Profit]]</f>
        <v>29080.04</v>
      </c>
      <c r="N4363" s="6">
        <v>1659.96</v>
      </c>
      <c r="O4363" s="46">
        <f>Tabla2[[#This Row],[Operating Profit]]/Tabla2[[#This Row],[Total Sales]]</f>
        <v>5.3999999999999999E-2</v>
      </c>
      <c r="P4363" s="1" t="s">
        <v>82</v>
      </c>
    </row>
    <row r="4364" spans="1:16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3" t="str">
        <f>IFERROR(LEFT(Tabla2[[#This Row],[Product]],FIND(" ",Tabla2[[#This Row],[Product]])-3),Tabla2[[#This Row],[Product]])</f>
        <v>Men</v>
      </c>
      <c r="I4364" s="6">
        <v>61</v>
      </c>
      <c r="J4364" s="4">
        <v>460</v>
      </c>
      <c r="K4364" s="6">
        <f>Tabla2[[#This Row],[Price per Unit]]*Tabla2[[#This Row],[Units Sold]]</f>
        <v>28060</v>
      </c>
      <c r="L4364" s="52">
        <f>Tabla2[[#This Row],[Units Sold]]/Cálculos!$C$11</f>
        <v>1.8556909806560351E-5</v>
      </c>
      <c r="M4364" s="6">
        <f>Tabla2[[#This Row],[Total Sales]]-Tabla2[[#This Row],[Operating Profit]]</f>
        <v>26769.24</v>
      </c>
      <c r="N4364" s="6">
        <v>1290.76</v>
      </c>
      <c r="O4364" s="46">
        <f>Tabla2[[#This Row],[Operating Profit]]/Tabla2[[#This Row],[Total Sales]]</f>
        <v>4.5999999999999999E-2</v>
      </c>
      <c r="P4364" s="1" t="s">
        <v>82</v>
      </c>
    </row>
    <row r="4365" spans="1:16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3" t="str">
        <f>IFERROR(LEFT(Tabla2[[#This Row],[Product]],FIND(" ",Tabla2[[#This Row],[Product]])-3),Tabla2[[#This Row],[Product]])</f>
        <v>Women</v>
      </c>
      <c r="I4365" s="6">
        <v>64</v>
      </c>
      <c r="J4365" s="4">
        <v>950</v>
      </c>
      <c r="K4365" s="6">
        <f>Tabla2[[#This Row],[Price per Unit]]*Tabla2[[#This Row],[Units Sold]]</f>
        <v>60800</v>
      </c>
      <c r="L4365" s="52">
        <f>Tabla2[[#This Row],[Units Sold]]/Cálculos!$C$11</f>
        <v>3.8324052861374641E-5</v>
      </c>
      <c r="M4365" s="6">
        <f>Tabla2[[#This Row],[Total Sales]]-Tabla2[[#This Row],[Operating Profit]]</f>
        <v>58185.599999999999</v>
      </c>
      <c r="N4365" s="6">
        <v>2614.4</v>
      </c>
      <c r="O4365" s="46">
        <f>Tabla2[[#This Row],[Operating Profit]]/Tabla2[[#This Row],[Total Sales]]</f>
        <v>4.3000000000000003E-2</v>
      </c>
      <c r="P4365" s="1" t="s">
        <v>82</v>
      </c>
    </row>
    <row r="4366" spans="1:16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3" t="str">
        <f>IFERROR(LEFT(Tabla2[[#This Row],[Product]],FIND(" ",Tabla2[[#This Row],[Product]])-3),Tabla2[[#This Row],[Product]])</f>
        <v>Men</v>
      </c>
      <c r="I4366" s="6">
        <v>62</v>
      </c>
      <c r="J4366" s="4">
        <v>1430</v>
      </c>
      <c r="K4366" s="6">
        <f>Tabla2[[#This Row],[Price per Unit]]*Tabla2[[#This Row],[Units Sold]]</f>
        <v>88660</v>
      </c>
      <c r="L4366" s="52">
        <f>Tabla2[[#This Row],[Units Sold]]/Cálculos!$C$11</f>
        <v>5.7687784833437618E-5</v>
      </c>
      <c r="M4366" s="6">
        <f>Tabla2[[#This Row],[Total Sales]]-Tabla2[[#This Row],[Operating Profit]]</f>
        <v>83340.399999999994</v>
      </c>
      <c r="N4366" s="6">
        <v>5319.5999999999995</v>
      </c>
      <c r="O4366" s="46">
        <f>Tabla2[[#This Row],[Operating Profit]]/Tabla2[[#This Row],[Total Sales]]</f>
        <v>5.9999999999999991E-2</v>
      </c>
      <c r="P4366" s="1" t="s">
        <v>82</v>
      </c>
    </row>
    <row r="4367" spans="1:16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3" t="str">
        <f>IFERROR(LEFT(Tabla2[[#This Row],[Product]],FIND(" ",Tabla2[[#This Row],[Product]])-3),Tabla2[[#This Row],[Product]])</f>
        <v>Men</v>
      </c>
      <c r="I4367" s="6">
        <v>48</v>
      </c>
      <c r="J4367" s="4">
        <v>800</v>
      </c>
      <c r="K4367" s="6">
        <f>Tabla2[[#This Row],[Price per Unit]]*Tabla2[[#This Row],[Units Sold]]</f>
        <v>38400</v>
      </c>
      <c r="L4367" s="52">
        <f>Tabla2[[#This Row],[Units Sold]]/Cálculos!$C$11</f>
        <v>3.2272886620104963E-5</v>
      </c>
      <c r="M4367" s="6">
        <f>Tabla2[[#This Row],[Total Sales]]-Tabla2[[#This Row],[Operating Profit]]</f>
        <v>36864</v>
      </c>
      <c r="N4367" s="6">
        <v>1536</v>
      </c>
      <c r="O4367" s="46">
        <f>Tabla2[[#This Row],[Operating Profit]]/Tabla2[[#This Row],[Total Sales]]</f>
        <v>0.04</v>
      </c>
      <c r="P4367" s="1" t="s">
        <v>82</v>
      </c>
    </row>
    <row r="4368" spans="1:16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3" t="str">
        <f>IFERROR(LEFT(Tabla2[[#This Row],[Product]],FIND(" ",Tabla2[[#This Row],[Product]])-3),Tabla2[[#This Row],[Product]])</f>
        <v>Women</v>
      </c>
      <c r="I4368" s="6">
        <v>41</v>
      </c>
      <c r="J4368" s="4">
        <v>500</v>
      </c>
      <c r="K4368" s="6">
        <f>Tabla2[[#This Row],[Price per Unit]]*Tabla2[[#This Row],[Units Sold]]</f>
        <v>20500</v>
      </c>
      <c r="L4368" s="52">
        <f>Tabla2[[#This Row],[Units Sold]]/Cálculos!$C$11</f>
        <v>2.0170554137565598E-5</v>
      </c>
      <c r="M4368" s="6">
        <f>Tabla2[[#This Row],[Total Sales]]-Tabla2[[#This Row],[Operating Profit]]</f>
        <v>19577.5</v>
      </c>
      <c r="N4368" s="6">
        <v>922.49999999999989</v>
      </c>
      <c r="O4368" s="46">
        <f>Tabla2[[#This Row],[Operating Profit]]/Tabla2[[#This Row],[Total Sales]]</f>
        <v>4.4999999999999991E-2</v>
      </c>
      <c r="P4368" s="1" t="s">
        <v>82</v>
      </c>
    </row>
    <row r="4369" spans="1:16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3" t="str">
        <f>IFERROR(LEFT(Tabla2[[#This Row],[Product]],FIND(" ",Tabla2[[#This Row],[Product]])-3),Tabla2[[#This Row],[Product]])</f>
        <v>Women</v>
      </c>
      <c r="I4369" s="6">
        <v>41</v>
      </c>
      <c r="J4369" s="4">
        <v>530</v>
      </c>
      <c r="K4369" s="6">
        <f>Tabla2[[#This Row],[Price per Unit]]*Tabla2[[#This Row],[Units Sold]]</f>
        <v>21730</v>
      </c>
      <c r="L4369" s="52">
        <f>Tabla2[[#This Row],[Units Sold]]/Cálculos!$C$11</f>
        <v>2.1380787385819535E-5</v>
      </c>
      <c r="M4369" s="6">
        <f>Tabla2[[#This Row],[Total Sales]]-Tabla2[[#This Row],[Operating Profit]]</f>
        <v>20708.689999999999</v>
      </c>
      <c r="N4369" s="6">
        <v>1021.31</v>
      </c>
      <c r="O4369" s="46">
        <f>Tabla2[[#This Row],[Operating Profit]]/Tabla2[[#This Row],[Total Sales]]</f>
        <v>4.7E-2</v>
      </c>
      <c r="P4369" s="1" t="s">
        <v>82</v>
      </c>
    </row>
    <row r="4370" spans="1:16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3" t="str">
        <f>IFERROR(LEFT(Tabla2[[#This Row],[Product]],FIND(" ",Tabla2[[#This Row],[Product]])-3),Tabla2[[#This Row],[Product]])</f>
        <v>Men</v>
      </c>
      <c r="I4370" s="6">
        <v>50</v>
      </c>
      <c r="J4370" s="4">
        <v>360</v>
      </c>
      <c r="K4370" s="6">
        <f>Tabla2[[#This Row],[Price per Unit]]*Tabla2[[#This Row],[Units Sold]]</f>
        <v>18000</v>
      </c>
      <c r="L4370" s="52">
        <f>Tabla2[[#This Row],[Units Sold]]/Cálculos!$C$11</f>
        <v>1.4522798979047232E-5</v>
      </c>
      <c r="M4370" s="6">
        <f>Tabla2[[#This Row],[Total Sales]]-Tabla2[[#This Row],[Operating Profit]]</f>
        <v>17190</v>
      </c>
      <c r="N4370" s="6">
        <v>809.99999999999989</v>
      </c>
      <c r="O4370" s="46">
        <f>Tabla2[[#This Row],[Operating Profit]]/Tabla2[[#This Row],[Total Sales]]</f>
        <v>4.4999999999999991E-2</v>
      </c>
      <c r="P4370" s="1" t="s">
        <v>82</v>
      </c>
    </row>
    <row r="4371" spans="1:16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3" t="str">
        <f>IFERROR(LEFT(Tabla2[[#This Row],[Product]],FIND(" ",Tabla2[[#This Row],[Product]])-3),Tabla2[[#This Row],[Product]])</f>
        <v>Women</v>
      </c>
      <c r="I4371" s="6">
        <v>55</v>
      </c>
      <c r="J4371" s="4">
        <v>610</v>
      </c>
      <c r="K4371" s="6">
        <f>Tabla2[[#This Row],[Price per Unit]]*Tabla2[[#This Row],[Units Sold]]</f>
        <v>33550</v>
      </c>
      <c r="L4371" s="52">
        <f>Tabla2[[#This Row],[Units Sold]]/Cálculos!$C$11</f>
        <v>2.4608076047830033E-5</v>
      </c>
      <c r="M4371" s="6">
        <f>Tabla2[[#This Row],[Total Sales]]-Tabla2[[#This Row],[Operating Profit]]</f>
        <v>32208</v>
      </c>
      <c r="N4371" s="6">
        <v>1342</v>
      </c>
      <c r="O4371" s="46">
        <f>Tabla2[[#This Row],[Operating Profit]]/Tabla2[[#This Row],[Total Sales]]</f>
        <v>0.04</v>
      </c>
      <c r="P4371" s="1" t="s">
        <v>82</v>
      </c>
    </row>
    <row r="4372" spans="1:16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3" t="str">
        <f>IFERROR(LEFT(Tabla2[[#This Row],[Product]],FIND(" ",Tabla2[[#This Row],[Product]])-3),Tabla2[[#This Row],[Product]])</f>
        <v>Men</v>
      </c>
      <c r="I4372" s="6">
        <v>55</v>
      </c>
      <c r="J4372" s="4">
        <v>1040</v>
      </c>
      <c r="K4372" s="6">
        <f>Tabla2[[#This Row],[Price per Unit]]*Tabla2[[#This Row],[Units Sold]]</f>
        <v>57200</v>
      </c>
      <c r="L4372" s="52">
        <f>Tabla2[[#This Row],[Units Sold]]/Cálculos!$C$11</f>
        <v>4.1954752606136447E-5</v>
      </c>
      <c r="M4372" s="6">
        <f>Tabla2[[#This Row],[Total Sales]]-Tabla2[[#This Row],[Operating Profit]]</f>
        <v>53653.599999999999</v>
      </c>
      <c r="N4372" s="6">
        <v>3546.4</v>
      </c>
      <c r="O4372" s="46">
        <f>Tabla2[[#This Row],[Operating Profit]]/Tabla2[[#This Row],[Total Sales]]</f>
        <v>6.2E-2</v>
      </c>
      <c r="P4372" s="1" t="s">
        <v>82</v>
      </c>
    </row>
    <row r="4373" spans="1:16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3" t="str">
        <f>IFERROR(LEFT(Tabla2[[#This Row],[Product]],FIND(" ",Tabla2[[#This Row],[Product]])-3),Tabla2[[#This Row],[Product]])</f>
        <v>Men</v>
      </c>
      <c r="I4373" s="6">
        <v>47</v>
      </c>
      <c r="J4373" s="4">
        <v>630</v>
      </c>
      <c r="K4373" s="6">
        <f>Tabla2[[#This Row],[Price per Unit]]*Tabla2[[#This Row],[Units Sold]]</f>
        <v>29610</v>
      </c>
      <c r="L4373" s="52">
        <f>Tabla2[[#This Row],[Units Sold]]/Cálculos!$C$11</f>
        <v>2.5414898213332655E-5</v>
      </c>
      <c r="M4373" s="6">
        <f>Tabla2[[#This Row],[Total Sales]]-Tabla2[[#This Row],[Operating Profit]]</f>
        <v>28366.38</v>
      </c>
      <c r="N4373" s="6">
        <v>1243.6199999999999</v>
      </c>
      <c r="O4373" s="46">
        <f>Tabla2[[#This Row],[Operating Profit]]/Tabla2[[#This Row],[Total Sales]]</f>
        <v>4.1999999999999996E-2</v>
      </c>
      <c r="P4373" s="1" t="s">
        <v>82</v>
      </c>
    </row>
    <row r="4374" spans="1:16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3" t="str">
        <f>IFERROR(LEFT(Tabla2[[#This Row],[Product]],FIND(" ",Tabla2[[#This Row],[Product]])-3),Tabla2[[#This Row],[Product]])</f>
        <v>Women</v>
      </c>
      <c r="I4374" s="6">
        <v>48</v>
      </c>
      <c r="J4374" s="4">
        <v>340</v>
      </c>
      <c r="K4374" s="6">
        <f>Tabla2[[#This Row],[Price per Unit]]*Tabla2[[#This Row],[Units Sold]]</f>
        <v>16320</v>
      </c>
      <c r="L4374" s="52">
        <f>Tabla2[[#This Row],[Units Sold]]/Cálculos!$C$11</f>
        <v>1.3715976813544608E-5</v>
      </c>
      <c r="M4374" s="6">
        <f>Tabla2[[#This Row],[Total Sales]]-Tabla2[[#This Row],[Operating Profit]]</f>
        <v>15585.6</v>
      </c>
      <c r="N4374" s="6">
        <v>734.4</v>
      </c>
      <c r="O4374" s="46">
        <f>Tabla2[[#This Row],[Operating Profit]]/Tabla2[[#This Row],[Total Sales]]</f>
        <v>4.4999999999999998E-2</v>
      </c>
      <c r="P4374" s="1" t="s">
        <v>82</v>
      </c>
    </row>
    <row r="4375" spans="1:16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3" t="str">
        <f>IFERROR(LEFT(Tabla2[[#This Row],[Product]],FIND(" ",Tabla2[[#This Row],[Product]])-3),Tabla2[[#This Row],[Product]])</f>
        <v>Women</v>
      </c>
      <c r="I4375" s="6">
        <v>48</v>
      </c>
      <c r="J4375" s="4">
        <v>290</v>
      </c>
      <c r="K4375" s="6">
        <f>Tabla2[[#This Row],[Price per Unit]]*Tabla2[[#This Row],[Units Sold]]</f>
        <v>13920</v>
      </c>
      <c r="L4375" s="52">
        <f>Tabla2[[#This Row],[Units Sold]]/Cálculos!$C$11</f>
        <v>1.1698921399788048E-5</v>
      </c>
      <c r="M4375" s="6">
        <f>Tabla2[[#This Row],[Total Sales]]-Tabla2[[#This Row],[Operating Profit]]</f>
        <v>13293.6</v>
      </c>
      <c r="N4375" s="6">
        <v>626.4</v>
      </c>
      <c r="O4375" s="46">
        <f>Tabla2[[#This Row],[Operating Profit]]/Tabla2[[#This Row],[Total Sales]]</f>
        <v>4.4999999999999998E-2</v>
      </c>
      <c r="P4375" s="1" t="s">
        <v>82</v>
      </c>
    </row>
    <row r="4376" spans="1:16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3" t="str">
        <f>IFERROR(LEFT(Tabla2[[#This Row],[Product]],FIND(" ",Tabla2[[#This Row],[Product]])-3),Tabla2[[#This Row],[Product]])</f>
        <v>Men</v>
      </c>
      <c r="I4376" s="6">
        <v>56</v>
      </c>
      <c r="J4376" s="4">
        <v>270</v>
      </c>
      <c r="K4376" s="6">
        <f>Tabla2[[#This Row],[Price per Unit]]*Tabla2[[#This Row],[Units Sold]]</f>
        <v>15120</v>
      </c>
      <c r="L4376" s="52">
        <f>Tabla2[[#This Row],[Units Sold]]/Cálculos!$C$11</f>
        <v>1.0892099234285425E-5</v>
      </c>
      <c r="M4376" s="6">
        <f>Tabla2[[#This Row],[Total Sales]]-Tabla2[[#This Row],[Operating Profit]]</f>
        <v>14469.84</v>
      </c>
      <c r="N4376" s="6">
        <v>650.16</v>
      </c>
      <c r="O4376" s="46">
        <f>Tabla2[[#This Row],[Operating Profit]]/Tabla2[[#This Row],[Total Sales]]</f>
        <v>4.2999999999999997E-2</v>
      </c>
      <c r="P4376" s="1" t="s">
        <v>82</v>
      </c>
    </row>
    <row r="4377" spans="1:16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3" t="str">
        <f>IFERROR(LEFT(Tabla2[[#This Row],[Product]],FIND(" ",Tabla2[[#This Row],[Product]])-3),Tabla2[[#This Row],[Product]])</f>
        <v>Women</v>
      </c>
      <c r="I4377" s="6">
        <v>60</v>
      </c>
      <c r="J4377" s="4">
        <v>630</v>
      </c>
      <c r="K4377" s="6">
        <f>Tabla2[[#This Row],[Price per Unit]]*Tabla2[[#This Row],[Units Sold]]</f>
        <v>37800</v>
      </c>
      <c r="L4377" s="52">
        <f>Tabla2[[#This Row],[Units Sold]]/Cálculos!$C$11</f>
        <v>2.5414898213332655E-5</v>
      </c>
      <c r="M4377" s="6">
        <f>Tabla2[[#This Row],[Total Sales]]-Tabla2[[#This Row],[Operating Profit]]</f>
        <v>36325.800000000003</v>
      </c>
      <c r="N4377" s="6">
        <v>1474.2</v>
      </c>
      <c r="O4377" s="46">
        <f>Tabla2[[#This Row],[Operating Profit]]/Tabla2[[#This Row],[Total Sales]]</f>
        <v>3.9E-2</v>
      </c>
      <c r="P4377" s="1" t="s">
        <v>82</v>
      </c>
    </row>
    <row r="4378" spans="1:16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3" t="str">
        <f>IFERROR(LEFT(Tabla2[[#This Row],[Product]],FIND(" ",Tabla2[[#This Row],[Product]])-3),Tabla2[[#This Row],[Product]])</f>
        <v>Men</v>
      </c>
      <c r="I4378" s="6">
        <v>66</v>
      </c>
      <c r="J4378" s="4">
        <v>1130</v>
      </c>
      <c r="K4378" s="6">
        <f>Tabla2[[#This Row],[Price per Unit]]*Tabla2[[#This Row],[Units Sold]]</f>
        <v>74580</v>
      </c>
      <c r="L4378" s="52">
        <f>Tabla2[[#This Row],[Units Sold]]/Cálculos!$C$11</f>
        <v>4.5585452350898253E-5</v>
      </c>
      <c r="M4378" s="6">
        <f>Tabla2[[#This Row],[Total Sales]]-Tabla2[[#This Row],[Operating Profit]]</f>
        <v>69732.3</v>
      </c>
      <c r="N4378" s="6">
        <v>4847.7</v>
      </c>
      <c r="O4378" s="46">
        <f>Tabla2[[#This Row],[Operating Profit]]/Tabla2[[#This Row],[Total Sales]]</f>
        <v>6.5000000000000002E-2</v>
      </c>
      <c r="P4378" s="1" t="s">
        <v>82</v>
      </c>
    </row>
    <row r="4379" spans="1:16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3" t="str">
        <f>IFERROR(LEFT(Tabla2[[#This Row],[Product]],FIND(" ",Tabla2[[#This Row],[Product]])-3),Tabla2[[#This Row],[Product]])</f>
        <v>Men</v>
      </c>
      <c r="I4379" s="6">
        <v>55</v>
      </c>
      <c r="J4379" s="4">
        <v>600</v>
      </c>
      <c r="K4379" s="6">
        <f>Tabla2[[#This Row],[Price per Unit]]*Tabla2[[#This Row],[Units Sold]]</f>
        <v>33000</v>
      </c>
      <c r="L4379" s="52">
        <f>Tabla2[[#This Row],[Units Sold]]/Cálculos!$C$11</f>
        <v>2.4204664965078719E-5</v>
      </c>
      <c r="M4379" s="6">
        <f>Tabla2[[#This Row],[Total Sales]]-Tabla2[[#This Row],[Operating Profit]]</f>
        <v>31449</v>
      </c>
      <c r="N4379" s="6">
        <v>1551</v>
      </c>
      <c r="O4379" s="46">
        <f>Tabla2[[#This Row],[Operating Profit]]/Tabla2[[#This Row],[Total Sales]]</f>
        <v>4.7E-2</v>
      </c>
      <c r="P4379" s="1" t="s">
        <v>82</v>
      </c>
    </row>
    <row r="4380" spans="1:16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3" t="str">
        <f>IFERROR(LEFT(Tabla2[[#This Row],[Product]],FIND(" ",Tabla2[[#This Row],[Product]])-3),Tabla2[[#This Row],[Product]])</f>
        <v>Women</v>
      </c>
      <c r="I4380" s="6">
        <v>55</v>
      </c>
      <c r="J4380" s="4">
        <v>550</v>
      </c>
      <c r="K4380" s="6">
        <f>Tabla2[[#This Row],[Price per Unit]]*Tabla2[[#This Row],[Units Sold]]</f>
        <v>30250</v>
      </c>
      <c r="L4380" s="52">
        <f>Tabla2[[#This Row],[Units Sold]]/Cálculos!$C$11</f>
        <v>2.218760955132216E-5</v>
      </c>
      <c r="M4380" s="6">
        <f>Tabla2[[#This Row],[Total Sales]]-Tabla2[[#This Row],[Operating Profit]]</f>
        <v>28646.75</v>
      </c>
      <c r="N4380" s="6">
        <v>1603.25</v>
      </c>
      <c r="O4380" s="46">
        <f>Tabla2[[#This Row],[Operating Profit]]/Tabla2[[#This Row],[Total Sales]]</f>
        <v>5.2999999999999999E-2</v>
      </c>
      <c r="P4380" s="1" t="s">
        <v>82</v>
      </c>
    </row>
    <row r="4381" spans="1:16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3" t="str">
        <f>IFERROR(LEFT(Tabla2[[#This Row],[Product]],FIND(" ",Tabla2[[#This Row],[Product]])-3),Tabla2[[#This Row],[Product]])</f>
        <v>Women</v>
      </c>
      <c r="I4381" s="6">
        <v>56</v>
      </c>
      <c r="J4381" s="4">
        <v>440</v>
      </c>
      <c r="K4381" s="6">
        <f>Tabla2[[#This Row],[Price per Unit]]*Tabla2[[#This Row],[Units Sold]]</f>
        <v>24640</v>
      </c>
      <c r="L4381" s="52">
        <f>Tabla2[[#This Row],[Units Sold]]/Cálculos!$C$11</f>
        <v>1.7750087641057729E-5</v>
      </c>
      <c r="M4381" s="6">
        <f>Tabla2[[#This Row],[Total Sales]]-Tabla2[[#This Row],[Operating Profit]]</f>
        <v>23383.360000000001</v>
      </c>
      <c r="N4381" s="6">
        <v>1256.6400000000001</v>
      </c>
      <c r="O4381" s="46">
        <f>Tabla2[[#This Row],[Operating Profit]]/Tabla2[[#This Row],[Total Sales]]</f>
        <v>5.1000000000000004E-2</v>
      </c>
      <c r="P4381" s="1" t="s">
        <v>82</v>
      </c>
    </row>
    <row r="4382" spans="1:16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3" t="str">
        <f>IFERROR(LEFT(Tabla2[[#This Row],[Product]],FIND(" ",Tabla2[[#This Row],[Product]])-3),Tabla2[[#This Row],[Product]])</f>
        <v>Men</v>
      </c>
      <c r="I4382" s="6">
        <v>64</v>
      </c>
      <c r="J4382" s="4">
        <v>420</v>
      </c>
      <c r="K4382" s="6">
        <f>Tabla2[[#This Row],[Price per Unit]]*Tabla2[[#This Row],[Units Sold]]</f>
        <v>26880</v>
      </c>
      <c r="L4382" s="52">
        <f>Tabla2[[#This Row],[Units Sold]]/Cálculos!$C$11</f>
        <v>1.6943265475555103E-5</v>
      </c>
      <c r="M4382" s="6">
        <f>Tabla2[[#This Row],[Total Sales]]-Tabla2[[#This Row],[Operating Profit]]</f>
        <v>25589.759999999998</v>
      </c>
      <c r="N4382" s="6">
        <v>1290.24</v>
      </c>
      <c r="O4382" s="46">
        <f>Tabla2[[#This Row],[Operating Profit]]/Tabla2[[#This Row],[Total Sales]]</f>
        <v>4.8000000000000001E-2</v>
      </c>
      <c r="P4382" s="1" t="s">
        <v>82</v>
      </c>
    </row>
    <row r="4383" spans="1:16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3" t="str">
        <f>IFERROR(LEFT(Tabla2[[#This Row],[Product]],FIND(" ",Tabla2[[#This Row],[Product]])-3),Tabla2[[#This Row],[Product]])</f>
        <v>Women</v>
      </c>
      <c r="I4383" s="6">
        <v>71</v>
      </c>
      <c r="J4383" s="4">
        <v>650</v>
      </c>
      <c r="K4383" s="6">
        <f>Tabla2[[#This Row],[Price per Unit]]*Tabla2[[#This Row],[Units Sold]]</f>
        <v>46150</v>
      </c>
      <c r="L4383" s="52">
        <f>Tabla2[[#This Row],[Units Sold]]/Cálculos!$C$11</f>
        <v>2.622172037883528E-5</v>
      </c>
      <c r="M4383" s="6">
        <f>Tabla2[[#This Row],[Total Sales]]-Tabla2[[#This Row],[Operating Profit]]</f>
        <v>44119.4</v>
      </c>
      <c r="N4383" s="6">
        <v>2030.6</v>
      </c>
      <c r="O4383" s="46">
        <f>Tabla2[[#This Row],[Operating Profit]]/Tabla2[[#This Row],[Total Sales]]</f>
        <v>4.3999999999999997E-2</v>
      </c>
      <c r="P4383" s="1" t="s">
        <v>82</v>
      </c>
    </row>
    <row r="4384" spans="1:16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3" t="str">
        <f>IFERROR(LEFT(Tabla2[[#This Row],[Product]],FIND(" ",Tabla2[[#This Row],[Product]])-3),Tabla2[[#This Row],[Product]])</f>
        <v>Men</v>
      </c>
      <c r="I4384" s="6">
        <v>67</v>
      </c>
      <c r="J4384" s="4">
        <v>1240</v>
      </c>
      <c r="K4384" s="6">
        <f>Tabla2[[#This Row],[Price per Unit]]*Tabla2[[#This Row],[Units Sold]]</f>
        <v>83080</v>
      </c>
      <c r="L4384" s="52">
        <f>Tabla2[[#This Row],[Units Sold]]/Cálculos!$C$11</f>
        <v>5.0022974261162688E-5</v>
      </c>
      <c r="M4384" s="6">
        <f>Tabla2[[#This Row],[Total Sales]]-Tabla2[[#This Row],[Operating Profit]]</f>
        <v>77347.48</v>
      </c>
      <c r="N4384" s="6">
        <v>5732.52</v>
      </c>
      <c r="O4384" s="46">
        <f>Tabla2[[#This Row],[Operating Profit]]/Tabla2[[#This Row],[Total Sales]]</f>
        <v>6.9000000000000006E-2</v>
      </c>
      <c r="P4384" s="1" t="s">
        <v>82</v>
      </c>
    </row>
    <row r="4385" spans="1:16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3" t="str">
        <f>IFERROR(LEFT(Tabla2[[#This Row],[Product]],FIND(" ",Tabla2[[#This Row],[Product]])-3),Tabla2[[#This Row],[Product]])</f>
        <v>Men</v>
      </c>
      <c r="I4385" s="6">
        <v>55</v>
      </c>
      <c r="J4385" s="4">
        <v>690</v>
      </c>
      <c r="K4385" s="6">
        <f>Tabla2[[#This Row],[Price per Unit]]*Tabla2[[#This Row],[Units Sold]]</f>
        <v>37950</v>
      </c>
      <c r="L4385" s="52">
        <f>Tabla2[[#This Row],[Units Sold]]/Cálculos!$C$11</f>
        <v>2.7835364709840528E-5</v>
      </c>
      <c r="M4385" s="6">
        <f>Tabla2[[#This Row],[Total Sales]]-Tabla2[[#This Row],[Operating Profit]]</f>
        <v>36242.25</v>
      </c>
      <c r="N4385" s="6">
        <v>1707.7499999999998</v>
      </c>
      <c r="O4385" s="46">
        <f>Tabla2[[#This Row],[Operating Profit]]/Tabla2[[#This Row],[Total Sales]]</f>
        <v>4.4999999999999991E-2</v>
      </c>
      <c r="P4385" s="1" t="s">
        <v>82</v>
      </c>
    </row>
    <row r="4386" spans="1:16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3" t="str">
        <f>IFERROR(LEFT(Tabla2[[#This Row],[Product]],FIND(" ",Tabla2[[#This Row],[Product]])-3),Tabla2[[#This Row],[Product]])</f>
        <v>Women</v>
      </c>
      <c r="I4386" s="6">
        <v>55</v>
      </c>
      <c r="J4386" s="4">
        <v>650</v>
      </c>
      <c r="K4386" s="6">
        <f>Tabla2[[#This Row],[Price per Unit]]*Tabla2[[#This Row],[Units Sold]]</f>
        <v>35750</v>
      </c>
      <c r="L4386" s="52">
        <f>Tabla2[[#This Row],[Units Sold]]/Cálculos!$C$11</f>
        <v>2.622172037883528E-5</v>
      </c>
      <c r="M4386" s="6">
        <f>Tabla2[[#This Row],[Total Sales]]-Tabla2[[#This Row],[Operating Profit]]</f>
        <v>33855.25</v>
      </c>
      <c r="N4386" s="6">
        <v>1894.75</v>
      </c>
      <c r="O4386" s="46">
        <f>Tabla2[[#This Row],[Operating Profit]]/Tabla2[[#This Row],[Total Sales]]</f>
        <v>5.2999999999999999E-2</v>
      </c>
      <c r="P4386" s="1" t="s">
        <v>82</v>
      </c>
    </row>
    <row r="4387" spans="1:16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3" t="str">
        <f>IFERROR(LEFT(Tabla2[[#This Row],[Product]],FIND(" ",Tabla2[[#This Row],[Product]])-3),Tabla2[[#This Row],[Product]])</f>
        <v>Women</v>
      </c>
      <c r="I4387" s="6">
        <v>57</v>
      </c>
      <c r="J4387" s="4">
        <v>530</v>
      </c>
      <c r="K4387" s="6">
        <f>Tabla2[[#This Row],[Price per Unit]]*Tabla2[[#This Row],[Units Sold]]</f>
        <v>30210</v>
      </c>
      <c r="L4387" s="52">
        <f>Tabla2[[#This Row],[Units Sold]]/Cálculos!$C$11</f>
        <v>2.1380787385819535E-5</v>
      </c>
      <c r="M4387" s="6">
        <f>Tabla2[[#This Row],[Total Sales]]-Tabla2[[#This Row],[Operating Profit]]</f>
        <v>28608.87</v>
      </c>
      <c r="N4387" s="6">
        <v>1601.13</v>
      </c>
      <c r="O4387" s="46">
        <f>Tabla2[[#This Row],[Operating Profit]]/Tabla2[[#This Row],[Total Sales]]</f>
        <v>5.3000000000000005E-2</v>
      </c>
      <c r="P4387" s="1" t="s">
        <v>82</v>
      </c>
    </row>
    <row r="4388" spans="1:16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3" t="str">
        <f>IFERROR(LEFT(Tabla2[[#This Row],[Product]],FIND(" ",Tabla2[[#This Row],[Product]])-3),Tabla2[[#This Row],[Product]])</f>
        <v>Men</v>
      </c>
      <c r="I4388" s="6">
        <v>63</v>
      </c>
      <c r="J4388" s="4">
        <v>470</v>
      </c>
      <c r="K4388" s="6">
        <f>Tabla2[[#This Row],[Price per Unit]]*Tabla2[[#This Row],[Units Sold]]</f>
        <v>29610</v>
      </c>
      <c r="L4388" s="52">
        <f>Tabla2[[#This Row],[Units Sold]]/Cálculos!$C$11</f>
        <v>1.8960320889311665E-5</v>
      </c>
      <c r="M4388" s="6">
        <f>Tabla2[[#This Row],[Total Sales]]-Tabla2[[#This Row],[Operating Profit]]</f>
        <v>28247.94</v>
      </c>
      <c r="N4388" s="6">
        <v>1362.06</v>
      </c>
      <c r="O4388" s="46">
        <f>Tabla2[[#This Row],[Operating Profit]]/Tabla2[[#This Row],[Total Sales]]</f>
        <v>4.5999999999999999E-2</v>
      </c>
      <c r="P4388" s="1" t="s">
        <v>82</v>
      </c>
    </row>
    <row r="4389" spans="1:16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3" t="str">
        <f>IFERROR(LEFT(Tabla2[[#This Row],[Product]],FIND(" ",Tabla2[[#This Row],[Product]])-3),Tabla2[[#This Row],[Product]])</f>
        <v>Women</v>
      </c>
      <c r="I4389" s="6">
        <v>68</v>
      </c>
      <c r="J4389" s="4">
        <v>830</v>
      </c>
      <c r="K4389" s="6">
        <f>Tabla2[[#This Row],[Price per Unit]]*Tabla2[[#This Row],[Units Sold]]</f>
        <v>56440</v>
      </c>
      <c r="L4389" s="52">
        <f>Tabla2[[#This Row],[Units Sold]]/Cálculos!$C$11</f>
        <v>3.3483119868358896E-5</v>
      </c>
      <c r="M4389" s="6">
        <f>Tabla2[[#This Row],[Total Sales]]-Tabla2[[#This Row],[Operating Profit]]</f>
        <v>54013.08</v>
      </c>
      <c r="N4389" s="6">
        <v>2426.92</v>
      </c>
      <c r="O4389" s="46">
        <f>Tabla2[[#This Row],[Operating Profit]]/Tabla2[[#This Row],[Total Sales]]</f>
        <v>4.3000000000000003E-2</v>
      </c>
      <c r="P4389" s="1" t="s">
        <v>82</v>
      </c>
    </row>
    <row r="4390" spans="1:16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3" t="str">
        <f>IFERROR(LEFT(Tabla2[[#This Row],[Product]],FIND(" ",Tabla2[[#This Row],[Product]])-3),Tabla2[[#This Row],[Product]])</f>
        <v>Men</v>
      </c>
      <c r="I4390" s="6">
        <v>32</v>
      </c>
      <c r="J4390" s="4">
        <v>1220</v>
      </c>
      <c r="K4390" s="6">
        <f>Tabla2[[#This Row],[Price per Unit]]*Tabla2[[#This Row],[Units Sold]]</f>
        <v>39040</v>
      </c>
      <c r="L4390" s="52">
        <f>Tabla2[[#This Row],[Units Sold]]/Cálculos!$C$11</f>
        <v>4.9216152095660066E-5</v>
      </c>
      <c r="M4390" s="6">
        <f>Tabla2[[#This Row],[Total Sales]]-Tabla2[[#This Row],[Operating Profit]]</f>
        <v>37048.959999999999</v>
      </c>
      <c r="N4390" s="6">
        <v>1991.04</v>
      </c>
      <c r="O4390" s="46">
        <f>Tabla2[[#This Row],[Operating Profit]]/Tabla2[[#This Row],[Total Sales]]</f>
        <v>5.0999999999999997E-2</v>
      </c>
      <c r="P4390" s="1" t="s">
        <v>82</v>
      </c>
    </row>
    <row r="4391" spans="1:16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3" t="str">
        <f>IFERROR(LEFT(Tabla2[[#This Row],[Product]],FIND(" ",Tabla2[[#This Row],[Product]])-3),Tabla2[[#This Row],[Product]])</f>
        <v>Men</v>
      </c>
      <c r="I4391" s="6">
        <v>44</v>
      </c>
      <c r="J4391" s="4">
        <v>1170</v>
      </c>
      <c r="K4391" s="6">
        <f>Tabla2[[#This Row],[Price per Unit]]*Tabla2[[#This Row],[Units Sold]]</f>
        <v>51480</v>
      </c>
      <c r="L4391" s="52">
        <f>Tabla2[[#This Row],[Units Sold]]/Cálculos!$C$11</f>
        <v>4.7199096681903504E-5</v>
      </c>
      <c r="M4391" s="6">
        <f>Tabla2[[#This Row],[Total Sales]]-Tabla2[[#This Row],[Operating Profit]]</f>
        <v>49575.24</v>
      </c>
      <c r="N4391" s="6">
        <v>1904.76</v>
      </c>
      <c r="O4391" s="46">
        <f>Tabla2[[#This Row],[Operating Profit]]/Tabla2[[#This Row],[Total Sales]]</f>
        <v>3.6999999999999998E-2</v>
      </c>
      <c r="P4391" s="1" t="s">
        <v>82</v>
      </c>
    </row>
    <row r="4392" spans="1:16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3" t="str">
        <f>IFERROR(LEFT(Tabla2[[#This Row],[Product]],FIND(" ",Tabla2[[#This Row],[Product]])-3),Tabla2[[#This Row],[Product]])</f>
        <v>Women</v>
      </c>
      <c r="I4392" s="6">
        <v>41</v>
      </c>
      <c r="J4392" s="4">
        <v>1170</v>
      </c>
      <c r="K4392" s="6">
        <f>Tabla2[[#This Row],[Price per Unit]]*Tabla2[[#This Row],[Units Sold]]</f>
        <v>47970</v>
      </c>
      <c r="L4392" s="52">
        <f>Tabla2[[#This Row],[Units Sold]]/Cálculos!$C$11</f>
        <v>4.7199096681903504E-5</v>
      </c>
      <c r="M4392" s="6">
        <f>Tabla2[[#This Row],[Total Sales]]-Tabla2[[#This Row],[Operating Profit]]</f>
        <v>45379.62</v>
      </c>
      <c r="N4392" s="6">
        <v>2590.38</v>
      </c>
      <c r="O4392" s="46">
        <f>Tabla2[[#This Row],[Operating Profit]]/Tabla2[[#This Row],[Total Sales]]</f>
        <v>5.3999999999999999E-2</v>
      </c>
      <c r="P4392" s="1" t="s">
        <v>82</v>
      </c>
    </row>
    <row r="4393" spans="1:16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3" t="str">
        <f>IFERROR(LEFT(Tabla2[[#This Row],[Product]],FIND(" ",Tabla2[[#This Row],[Product]])-3),Tabla2[[#This Row],[Product]])</f>
        <v>Women</v>
      </c>
      <c r="I4393" s="6">
        <v>43</v>
      </c>
      <c r="J4393" s="4">
        <v>870</v>
      </c>
      <c r="K4393" s="6">
        <f>Tabla2[[#This Row],[Price per Unit]]*Tabla2[[#This Row],[Units Sold]]</f>
        <v>37410</v>
      </c>
      <c r="L4393" s="52">
        <f>Tabla2[[#This Row],[Units Sold]]/Cálculos!$C$11</f>
        <v>3.5096764199364146E-5</v>
      </c>
      <c r="M4393" s="6">
        <f>Tabla2[[#This Row],[Total Sales]]-Tabla2[[#This Row],[Operating Profit]]</f>
        <v>35539.5</v>
      </c>
      <c r="N4393" s="6">
        <v>1870.5</v>
      </c>
      <c r="O4393" s="46">
        <f>Tabla2[[#This Row],[Operating Profit]]/Tabla2[[#This Row],[Total Sales]]</f>
        <v>0.05</v>
      </c>
      <c r="P4393" s="1" t="s">
        <v>82</v>
      </c>
    </row>
    <row r="4394" spans="1:16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3" t="str">
        <f>IFERROR(LEFT(Tabla2[[#This Row],[Product]],FIND(" ",Tabla2[[#This Row],[Product]])-3),Tabla2[[#This Row],[Product]])</f>
        <v>Men</v>
      </c>
      <c r="I4394" s="6">
        <v>47</v>
      </c>
      <c r="J4394" s="4">
        <v>700</v>
      </c>
      <c r="K4394" s="6">
        <f>Tabla2[[#This Row],[Price per Unit]]*Tabla2[[#This Row],[Units Sold]]</f>
        <v>32900</v>
      </c>
      <c r="L4394" s="52">
        <f>Tabla2[[#This Row],[Units Sold]]/Cálculos!$C$11</f>
        <v>2.8238775792591839E-5</v>
      </c>
      <c r="M4394" s="6">
        <f>Tabla2[[#This Row],[Total Sales]]-Tabla2[[#This Row],[Operating Profit]]</f>
        <v>30761.5</v>
      </c>
      <c r="N4394" s="6">
        <v>2138.5</v>
      </c>
      <c r="O4394" s="46">
        <f>Tabla2[[#This Row],[Operating Profit]]/Tabla2[[#This Row],[Total Sales]]</f>
        <v>6.5000000000000002E-2</v>
      </c>
      <c r="P4394" s="1" t="s">
        <v>82</v>
      </c>
    </row>
    <row r="4395" spans="1:16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3" t="str">
        <f>IFERROR(LEFT(Tabla2[[#This Row],[Product]],FIND(" ",Tabla2[[#This Row],[Product]])-3),Tabla2[[#This Row],[Product]])</f>
        <v>Women</v>
      </c>
      <c r="I4395" s="6">
        <v>41</v>
      </c>
      <c r="J4395" s="4">
        <v>1280</v>
      </c>
      <c r="K4395" s="6">
        <f>Tabla2[[#This Row],[Price per Unit]]*Tabla2[[#This Row],[Units Sold]]</f>
        <v>52480</v>
      </c>
      <c r="L4395" s="52">
        <f>Tabla2[[#This Row],[Units Sold]]/Cálculos!$C$11</f>
        <v>5.1636618592167932E-5</v>
      </c>
      <c r="M4395" s="6">
        <f>Tabla2[[#This Row],[Total Sales]]-Tabla2[[#This Row],[Operating Profit]]</f>
        <v>50905.599999999999</v>
      </c>
      <c r="N4395" s="6">
        <v>1574.4000000000003</v>
      </c>
      <c r="O4395" s="46">
        <f>Tabla2[[#This Row],[Operating Profit]]/Tabla2[[#This Row],[Total Sales]]</f>
        <v>3.0000000000000006E-2</v>
      </c>
      <c r="P4395" s="1" t="s">
        <v>82</v>
      </c>
    </row>
    <row r="4396" spans="1:16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3" t="str">
        <f>IFERROR(LEFT(Tabla2[[#This Row],[Product]],FIND(" ",Tabla2[[#This Row],[Product]])-3),Tabla2[[#This Row],[Product]])</f>
        <v>Men</v>
      </c>
      <c r="I4396" s="6">
        <v>34</v>
      </c>
      <c r="J4396" s="4">
        <v>1580</v>
      </c>
      <c r="K4396" s="6">
        <f>Tabla2[[#This Row],[Price per Unit]]*Tabla2[[#This Row],[Units Sold]]</f>
        <v>53720</v>
      </c>
      <c r="L4396" s="52">
        <f>Tabla2[[#This Row],[Units Sold]]/Cálculos!$C$11</f>
        <v>6.373895107470729E-5</v>
      </c>
      <c r="M4396" s="6">
        <f>Tabla2[[#This Row],[Total Sales]]-Tabla2[[#This Row],[Operating Profit]]</f>
        <v>51034</v>
      </c>
      <c r="N4396" s="6">
        <v>2686</v>
      </c>
      <c r="O4396" s="46">
        <f>Tabla2[[#This Row],[Operating Profit]]/Tabla2[[#This Row],[Total Sales]]</f>
        <v>0.05</v>
      </c>
      <c r="P4396" s="1" t="s">
        <v>82</v>
      </c>
    </row>
    <row r="4397" spans="1:16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3" t="str">
        <f>IFERROR(LEFT(Tabla2[[#This Row],[Product]],FIND(" ",Tabla2[[#This Row],[Product]])-3),Tabla2[[#This Row],[Product]])</f>
        <v>Men</v>
      </c>
      <c r="I4397" s="6">
        <v>43</v>
      </c>
      <c r="J4397" s="4">
        <v>1280</v>
      </c>
      <c r="K4397" s="6">
        <f>Tabla2[[#This Row],[Price per Unit]]*Tabla2[[#This Row],[Units Sold]]</f>
        <v>55040</v>
      </c>
      <c r="L4397" s="52">
        <f>Tabla2[[#This Row],[Units Sold]]/Cálculos!$C$11</f>
        <v>5.1636618592167932E-5</v>
      </c>
      <c r="M4397" s="6">
        <f>Tabla2[[#This Row],[Total Sales]]-Tabla2[[#This Row],[Operating Profit]]</f>
        <v>52838.400000000001</v>
      </c>
      <c r="N4397" s="6">
        <v>2201.6</v>
      </c>
      <c r="O4397" s="46">
        <f>Tabla2[[#This Row],[Operating Profit]]/Tabla2[[#This Row],[Total Sales]]</f>
        <v>0.04</v>
      </c>
      <c r="P4397" s="1" t="s">
        <v>82</v>
      </c>
    </row>
    <row r="4398" spans="1:16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3" t="str">
        <f>IFERROR(LEFT(Tabla2[[#This Row],[Product]],FIND(" ",Tabla2[[#This Row],[Product]])-3),Tabla2[[#This Row],[Product]])</f>
        <v>Women</v>
      </c>
      <c r="I4398" s="6">
        <v>41</v>
      </c>
      <c r="J4398" s="4">
        <v>1190</v>
      </c>
      <c r="K4398" s="6">
        <f>Tabla2[[#This Row],[Price per Unit]]*Tabla2[[#This Row],[Units Sold]]</f>
        <v>48790</v>
      </c>
      <c r="L4398" s="52">
        <f>Tabla2[[#This Row],[Units Sold]]/Cálculos!$C$11</f>
        <v>4.8005918847406126E-5</v>
      </c>
      <c r="M4398" s="6">
        <f>Tabla2[[#This Row],[Total Sales]]-Tabla2[[#This Row],[Operating Profit]]</f>
        <v>46204.13</v>
      </c>
      <c r="N4398" s="6">
        <v>2585.8700000000003</v>
      </c>
      <c r="O4398" s="46">
        <f>Tabla2[[#This Row],[Operating Profit]]/Tabla2[[#This Row],[Total Sales]]</f>
        <v>5.3000000000000005E-2</v>
      </c>
      <c r="P4398" s="1" t="s">
        <v>82</v>
      </c>
    </row>
    <row r="4399" spans="1:16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3" t="str">
        <f>IFERROR(LEFT(Tabla2[[#This Row],[Product]],FIND(" ",Tabla2[[#This Row],[Product]])-3),Tabla2[[#This Row],[Product]])</f>
        <v>Women</v>
      </c>
      <c r="I4399" s="6">
        <v>44</v>
      </c>
      <c r="J4399" s="4">
        <v>740</v>
      </c>
      <c r="K4399" s="6">
        <f>Tabla2[[#This Row],[Price per Unit]]*Tabla2[[#This Row],[Units Sold]]</f>
        <v>32560</v>
      </c>
      <c r="L4399" s="52">
        <f>Tabla2[[#This Row],[Units Sold]]/Cálculos!$C$11</f>
        <v>2.9852420123597086E-5</v>
      </c>
      <c r="M4399" s="6">
        <f>Tabla2[[#This Row],[Total Sales]]-Tabla2[[#This Row],[Operating Profit]]</f>
        <v>31062.240000000002</v>
      </c>
      <c r="N4399" s="6">
        <v>1497.76</v>
      </c>
      <c r="O4399" s="46">
        <f>Tabla2[[#This Row],[Operating Profit]]/Tabla2[[#This Row],[Total Sales]]</f>
        <v>4.5999999999999999E-2</v>
      </c>
      <c r="P4399" s="1" t="s">
        <v>82</v>
      </c>
    </row>
    <row r="4400" spans="1:16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3" t="str">
        <f>IFERROR(LEFT(Tabla2[[#This Row],[Product]],FIND(" ",Tabla2[[#This Row],[Product]])-3),Tabla2[[#This Row],[Product]])</f>
        <v>Men</v>
      </c>
      <c r="I4400" s="6">
        <v>46</v>
      </c>
      <c r="J4400" s="4">
        <v>520</v>
      </c>
      <c r="K4400" s="6">
        <f>Tabla2[[#This Row],[Price per Unit]]*Tabla2[[#This Row],[Units Sold]]</f>
        <v>23920</v>
      </c>
      <c r="L4400" s="52">
        <f>Tabla2[[#This Row],[Units Sold]]/Cálculos!$C$11</f>
        <v>2.0977376303068224E-5</v>
      </c>
      <c r="M4400" s="6">
        <f>Tabla2[[#This Row],[Total Sales]]-Tabla2[[#This Row],[Operating Profit]]</f>
        <v>22245.599999999999</v>
      </c>
      <c r="N4400" s="6">
        <v>1674.4</v>
      </c>
      <c r="O4400" s="46">
        <f>Tabla2[[#This Row],[Operating Profit]]/Tabla2[[#This Row],[Total Sales]]</f>
        <v>7.0000000000000007E-2</v>
      </c>
      <c r="P4400" s="1" t="s">
        <v>82</v>
      </c>
    </row>
    <row r="4401" spans="1:16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3" t="str">
        <f>IFERROR(LEFT(Tabla2[[#This Row],[Product]],FIND(" ",Tabla2[[#This Row],[Product]])-3),Tabla2[[#This Row],[Product]])</f>
        <v>Women</v>
      </c>
      <c r="I4401" s="6">
        <v>41</v>
      </c>
      <c r="J4401" s="4">
        <v>1160</v>
      </c>
      <c r="K4401" s="6">
        <f>Tabla2[[#This Row],[Price per Unit]]*Tabla2[[#This Row],[Units Sold]]</f>
        <v>47560</v>
      </c>
      <c r="L4401" s="52">
        <f>Tabla2[[#This Row],[Units Sold]]/Cálculos!$C$11</f>
        <v>4.6795685599152193E-5</v>
      </c>
      <c r="M4401" s="6">
        <f>Tabla2[[#This Row],[Total Sales]]-Tabla2[[#This Row],[Operating Profit]]</f>
        <v>45942.96</v>
      </c>
      <c r="N4401" s="6">
        <v>1617.0400000000002</v>
      </c>
      <c r="O4401" s="46">
        <f>Tabla2[[#This Row],[Operating Profit]]/Tabla2[[#This Row],[Total Sales]]</f>
        <v>3.4000000000000002E-2</v>
      </c>
      <c r="P4401" s="1" t="s">
        <v>82</v>
      </c>
    </row>
    <row r="4402" spans="1:16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3" t="str">
        <f>IFERROR(LEFT(Tabla2[[#This Row],[Product]],FIND(" ",Tabla2[[#This Row],[Product]])-3),Tabla2[[#This Row],[Product]])</f>
        <v>Men</v>
      </c>
      <c r="I4402" s="6">
        <v>43</v>
      </c>
      <c r="J4402" s="4">
        <v>1600</v>
      </c>
      <c r="K4402" s="6">
        <f>Tabla2[[#This Row],[Price per Unit]]*Tabla2[[#This Row],[Units Sold]]</f>
        <v>68800</v>
      </c>
      <c r="L4402" s="52">
        <f>Tabla2[[#This Row],[Units Sold]]/Cálculos!$C$11</f>
        <v>6.4545773240209925E-5</v>
      </c>
      <c r="M4402" s="6">
        <f>Tabla2[[#This Row],[Total Sales]]-Tabla2[[#This Row],[Operating Profit]]</f>
        <v>65016</v>
      </c>
      <c r="N4402" s="6">
        <v>3784.0000000000005</v>
      </c>
      <c r="O4402" s="46">
        <f>Tabla2[[#This Row],[Operating Profit]]/Tabla2[[#This Row],[Total Sales]]</f>
        <v>5.5000000000000007E-2</v>
      </c>
      <c r="P4402" s="1" t="s">
        <v>82</v>
      </c>
    </row>
    <row r="4403" spans="1:16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3" t="str">
        <f>IFERROR(LEFT(Tabla2[[#This Row],[Product]],FIND(" ",Tabla2[[#This Row],[Product]])-3),Tabla2[[#This Row],[Product]])</f>
        <v>Men</v>
      </c>
      <c r="I4403" s="6">
        <v>50</v>
      </c>
      <c r="J4403" s="4">
        <v>1200</v>
      </c>
      <c r="K4403" s="6">
        <f>Tabla2[[#This Row],[Price per Unit]]*Tabla2[[#This Row],[Units Sold]]</f>
        <v>60000</v>
      </c>
      <c r="L4403" s="52">
        <f>Tabla2[[#This Row],[Units Sold]]/Cálculos!$C$11</f>
        <v>4.8409329930157437E-5</v>
      </c>
      <c r="M4403" s="6">
        <f>Tabla2[[#This Row],[Total Sales]]-Tabla2[[#This Row],[Operating Profit]]</f>
        <v>57600</v>
      </c>
      <c r="N4403" s="6">
        <v>2400</v>
      </c>
      <c r="O4403" s="46">
        <f>Tabla2[[#This Row],[Operating Profit]]/Tabla2[[#This Row],[Total Sales]]</f>
        <v>0.04</v>
      </c>
      <c r="P4403" s="1" t="s">
        <v>82</v>
      </c>
    </row>
    <row r="4404" spans="1:16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3" t="str">
        <f>IFERROR(LEFT(Tabla2[[#This Row],[Product]],FIND(" ",Tabla2[[#This Row],[Product]])-3),Tabla2[[#This Row],[Product]])</f>
        <v>Women</v>
      </c>
      <c r="I4404" s="6">
        <v>52</v>
      </c>
      <c r="J4404" s="4">
        <v>1040</v>
      </c>
      <c r="K4404" s="6">
        <f>Tabla2[[#This Row],[Price per Unit]]*Tabla2[[#This Row],[Units Sold]]</f>
        <v>54080</v>
      </c>
      <c r="L4404" s="52">
        <f>Tabla2[[#This Row],[Units Sold]]/Cálculos!$C$11</f>
        <v>4.1954752606136447E-5</v>
      </c>
      <c r="M4404" s="6">
        <f>Tabla2[[#This Row],[Total Sales]]-Tabla2[[#This Row],[Operating Profit]]</f>
        <v>51213.760000000002</v>
      </c>
      <c r="N4404" s="6">
        <v>2866.2400000000002</v>
      </c>
      <c r="O4404" s="46">
        <f>Tabla2[[#This Row],[Operating Profit]]/Tabla2[[#This Row],[Total Sales]]</f>
        <v>5.3000000000000005E-2</v>
      </c>
      <c r="P4404" s="1" t="s">
        <v>82</v>
      </c>
    </row>
    <row r="4405" spans="1:16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3" t="str">
        <f>IFERROR(LEFT(Tabla2[[#This Row],[Product]],FIND(" ",Tabla2[[#This Row],[Product]])-3),Tabla2[[#This Row],[Product]])</f>
        <v>Women</v>
      </c>
      <c r="I4405" s="6">
        <v>50</v>
      </c>
      <c r="J4405" s="4">
        <v>840</v>
      </c>
      <c r="K4405" s="6">
        <f>Tabla2[[#This Row],[Price per Unit]]*Tabla2[[#This Row],[Units Sold]]</f>
        <v>42000</v>
      </c>
      <c r="L4405" s="52">
        <f>Tabla2[[#This Row],[Units Sold]]/Cálculos!$C$11</f>
        <v>3.3886530951110207E-5</v>
      </c>
      <c r="M4405" s="6">
        <f>Tabla2[[#This Row],[Total Sales]]-Tabla2[[#This Row],[Operating Profit]]</f>
        <v>40026</v>
      </c>
      <c r="N4405" s="6">
        <v>1974</v>
      </c>
      <c r="O4405" s="46">
        <f>Tabla2[[#This Row],[Operating Profit]]/Tabla2[[#This Row],[Total Sales]]</f>
        <v>4.7E-2</v>
      </c>
      <c r="P4405" s="1" t="s">
        <v>82</v>
      </c>
    </row>
    <row r="4406" spans="1:16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3" t="str">
        <f>IFERROR(LEFT(Tabla2[[#This Row],[Product]],FIND(" ",Tabla2[[#This Row],[Product]])-3),Tabla2[[#This Row],[Product]])</f>
        <v>Men</v>
      </c>
      <c r="I4406" s="6">
        <v>55</v>
      </c>
      <c r="J4406" s="4">
        <v>470</v>
      </c>
      <c r="K4406" s="6">
        <f>Tabla2[[#This Row],[Price per Unit]]*Tabla2[[#This Row],[Units Sold]]</f>
        <v>25850</v>
      </c>
      <c r="L4406" s="52">
        <f>Tabla2[[#This Row],[Units Sold]]/Cálculos!$C$11</f>
        <v>1.8960320889311665E-5</v>
      </c>
      <c r="M4406" s="6">
        <f>Tabla2[[#This Row],[Total Sales]]-Tabla2[[#This Row],[Operating Profit]]</f>
        <v>24040.5</v>
      </c>
      <c r="N4406" s="6">
        <v>1809.5000000000002</v>
      </c>
      <c r="O4406" s="46">
        <f>Tabla2[[#This Row],[Operating Profit]]/Tabla2[[#This Row],[Total Sales]]</f>
        <v>7.0000000000000007E-2</v>
      </c>
      <c r="P4406" s="1" t="s">
        <v>82</v>
      </c>
    </row>
    <row r="4407" spans="1:16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3" t="str">
        <f>IFERROR(LEFT(Tabla2[[#This Row],[Product]],FIND(" ",Tabla2[[#This Row],[Product]])-3),Tabla2[[#This Row],[Product]])</f>
        <v>Women</v>
      </c>
      <c r="I4407" s="6">
        <v>54</v>
      </c>
      <c r="J4407" s="4">
        <v>940</v>
      </c>
      <c r="K4407" s="6">
        <f>Tabla2[[#This Row],[Price per Unit]]*Tabla2[[#This Row],[Units Sold]]</f>
        <v>50760</v>
      </c>
      <c r="L4407" s="52">
        <f>Tabla2[[#This Row],[Units Sold]]/Cálculos!$C$11</f>
        <v>3.792064177862333E-5</v>
      </c>
      <c r="M4407" s="6">
        <f>Tabla2[[#This Row],[Total Sales]]-Tabla2[[#This Row],[Operating Profit]]</f>
        <v>49034.16</v>
      </c>
      <c r="N4407" s="6">
        <v>1725.8400000000001</v>
      </c>
      <c r="O4407" s="46">
        <f>Tabla2[[#This Row],[Operating Profit]]/Tabla2[[#This Row],[Total Sales]]</f>
        <v>3.4000000000000002E-2</v>
      </c>
      <c r="P4407" s="1" t="s">
        <v>82</v>
      </c>
    </row>
    <row r="4408" spans="1:16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3" t="str">
        <f>IFERROR(LEFT(Tabla2[[#This Row],[Product]],FIND(" ",Tabla2[[#This Row],[Product]])-3),Tabla2[[#This Row],[Product]])</f>
        <v>Men</v>
      </c>
      <c r="I4408" s="6">
        <v>58</v>
      </c>
      <c r="J4408" s="4">
        <v>1430</v>
      </c>
      <c r="K4408" s="6">
        <f>Tabla2[[#This Row],[Price per Unit]]*Tabla2[[#This Row],[Units Sold]]</f>
        <v>82940</v>
      </c>
      <c r="L4408" s="52">
        <f>Tabla2[[#This Row],[Units Sold]]/Cálculos!$C$11</f>
        <v>5.7687784833437618E-5</v>
      </c>
      <c r="M4408" s="6">
        <f>Tabla2[[#This Row],[Total Sales]]-Tabla2[[#This Row],[Operating Profit]]</f>
        <v>78710.06</v>
      </c>
      <c r="N4408" s="6">
        <v>4229.9400000000005</v>
      </c>
      <c r="O4408" s="46">
        <f>Tabla2[[#This Row],[Operating Profit]]/Tabla2[[#This Row],[Total Sales]]</f>
        <v>5.1000000000000004E-2</v>
      </c>
      <c r="P4408" s="1" t="s">
        <v>82</v>
      </c>
    </row>
    <row r="4409" spans="1:16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3" t="str">
        <f>IFERROR(LEFT(Tabla2[[#This Row],[Product]],FIND(" ",Tabla2[[#This Row],[Product]])-3),Tabla2[[#This Row],[Product]])</f>
        <v>Men</v>
      </c>
      <c r="I4409" s="6">
        <v>62</v>
      </c>
      <c r="J4409" s="4">
        <v>1020</v>
      </c>
      <c r="K4409" s="6">
        <f>Tabla2[[#This Row],[Price per Unit]]*Tabla2[[#This Row],[Units Sold]]</f>
        <v>63240</v>
      </c>
      <c r="L4409" s="52">
        <f>Tabla2[[#This Row],[Units Sold]]/Cálculos!$C$11</f>
        <v>4.1147930440633825E-5</v>
      </c>
      <c r="M4409" s="6">
        <f>Tabla2[[#This Row],[Total Sales]]-Tabla2[[#This Row],[Operating Profit]]</f>
        <v>60836.88</v>
      </c>
      <c r="N4409" s="6">
        <v>2403.12</v>
      </c>
      <c r="O4409" s="46">
        <f>Tabla2[[#This Row],[Operating Profit]]/Tabla2[[#This Row],[Total Sales]]</f>
        <v>3.7999999999999999E-2</v>
      </c>
      <c r="P4409" s="1" t="s">
        <v>82</v>
      </c>
    </row>
    <row r="4410" spans="1:16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3" t="str">
        <f>IFERROR(LEFT(Tabla2[[#This Row],[Product]],FIND(" ",Tabla2[[#This Row],[Product]])-3),Tabla2[[#This Row],[Product]])</f>
        <v>Women</v>
      </c>
      <c r="I4410" s="6">
        <v>61</v>
      </c>
      <c r="J4410" s="4">
        <v>1200</v>
      </c>
      <c r="K4410" s="6">
        <f>Tabla2[[#This Row],[Price per Unit]]*Tabla2[[#This Row],[Units Sold]]</f>
        <v>73200</v>
      </c>
      <c r="L4410" s="52">
        <f>Tabla2[[#This Row],[Units Sold]]/Cálculos!$C$11</f>
        <v>4.8409329930157437E-5</v>
      </c>
      <c r="M4410" s="6">
        <f>Tabla2[[#This Row],[Total Sales]]-Tabla2[[#This Row],[Operating Profit]]</f>
        <v>69320.399999999994</v>
      </c>
      <c r="N4410" s="6">
        <v>3879.6000000000004</v>
      </c>
      <c r="O4410" s="46">
        <f>Tabla2[[#This Row],[Operating Profit]]/Tabla2[[#This Row],[Total Sales]]</f>
        <v>5.3000000000000005E-2</v>
      </c>
      <c r="P4410" s="1" t="s">
        <v>82</v>
      </c>
    </row>
    <row r="4411" spans="1:16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3" t="str">
        <f>IFERROR(LEFT(Tabla2[[#This Row],[Product]],FIND(" ",Tabla2[[#This Row],[Product]])-3),Tabla2[[#This Row],[Product]])</f>
        <v>Women</v>
      </c>
      <c r="I4411" s="6">
        <v>59</v>
      </c>
      <c r="J4411" s="4">
        <v>750</v>
      </c>
      <c r="K4411" s="6">
        <f>Tabla2[[#This Row],[Price per Unit]]*Tabla2[[#This Row],[Units Sold]]</f>
        <v>44250</v>
      </c>
      <c r="L4411" s="52">
        <f>Tabla2[[#This Row],[Units Sold]]/Cálculos!$C$11</f>
        <v>3.0255831206348401E-5</v>
      </c>
      <c r="M4411" s="6">
        <f>Tabla2[[#This Row],[Total Sales]]-Tabla2[[#This Row],[Operating Profit]]</f>
        <v>42214.5</v>
      </c>
      <c r="N4411" s="6">
        <v>2035.4999999999998</v>
      </c>
      <c r="O4411" s="46">
        <f>Tabla2[[#This Row],[Operating Profit]]/Tabla2[[#This Row],[Total Sales]]</f>
        <v>4.5999999999999992E-2</v>
      </c>
      <c r="P4411" s="1" t="s">
        <v>82</v>
      </c>
    </row>
    <row r="4412" spans="1:16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3" t="str">
        <f>IFERROR(LEFT(Tabla2[[#This Row],[Product]],FIND(" ",Tabla2[[#This Row],[Product]])-3),Tabla2[[#This Row],[Product]])</f>
        <v>Men</v>
      </c>
      <c r="I4412" s="6">
        <v>63</v>
      </c>
      <c r="J4412" s="4">
        <v>520</v>
      </c>
      <c r="K4412" s="6">
        <f>Tabla2[[#This Row],[Price per Unit]]*Tabla2[[#This Row],[Units Sold]]</f>
        <v>32760</v>
      </c>
      <c r="L4412" s="52">
        <f>Tabla2[[#This Row],[Units Sold]]/Cálculos!$C$11</f>
        <v>2.0977376303068224E-5</v>
      </c>
      <c r="M4412" s="6">
        <f>Tabla2[[#This Row],[Total Sales]]-Tabla2[[#This Row],[Operating Profit]]</f>
        <v>30597.84</v>
      </c>
      <c r="N4412" s="6">
        <v>2162.1600000000003</v>
      </c>
      <c r="O4412" s="46">
        <f>Tabla2[[#This Row],[Operating Profit]]/Tabla2[[#This Row],[Total Sales]]</f>
        <v>6.6000000000000003E-2</v>
      </c>
      <c r="P4412" s="1" t="s">
        <v>82</v>
      </c>
    </row>
    <row r="4413" spans="1:16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3" t="str">
        <f>IFERROR(LEFT(Tabla2[[#This Row],[Product]],FIND(" ",Tabla2[[#This Row],[Product]])-3),Tabla2[[#This Row],[Product]])</f>
        <v>Women</v>
      </c>
      <c r="I4413" s="6">
        <v>78</v>
      </c>
      <c r="J4413" s="4">
        <v>950</v>
      </c>
      <c r="K4413" s="6">
        <f>Tabla2[[#This Row],[Price per Unit]]*Tabla2[[#This Row],[Units Sold]]</f>
        <v>74100</v>
      </c>
      <c r="L4413" s="52">
        <f>Tabla2[[#This Row],[Units Sold]]/Cálculos!$C$11</f>
        <v>3.8324052861374641E-5</v>
      </c>
      <c r="M4413" s="6">
        <f>Tabla2[[#This Row],[Total Sales]]-Tabla2[[#This Row],[Operating Profit]]</f>
        <v>71580.600000000006</v>
      </c>
      <c r="N4413" s="6">
        <v>2519.4</v>
      </c>
      <c r="O4413" s="46">
        <f>Tabla2[[#This Row],[Operating Profit]]/Tabla2[[#This Row],[Total Sales]]</f>
        <v>3.4000000000000002E-2</v>
      </c>
      <c r="P4413" s="1" t="s">
        <v>82</v>
      </c>
    </row>
    <row r="4414" spans="1:16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3" t="str">
        <f>IFERROR(LEFT(Tabla2[[#This Row],[Product]],FIND(" ",Tabla2[[#This Row],[Product]])-3),Tabla2[[#This Row],[Product]])</f>
        <v>Men</v>
      </c>
      <c r="I4414" s="6">
        <v>58</v>
      </c>
      <c r="J4414" s="4">
        <v>1490</v>
      </c>
      <c r="K4414" s="6">
        <f>Tabla2[[#This Row],[Price per Unit]]*Tabla2[[#This Row],[Units Sold]]</f>
        <v>86420</v>
      </c>
      <c r="L4414" s="52">
        <f>Tabla2[[#This Row],[Units Sold]]/Cálculos!$C$11</f>
        <v>6.010825132994549E-5</v>
      </c>
      <c r="M4414" s="6">
        <f>Tabla2[[#This Row],[Total Sales]]-Tabla2[[#This Row],[Operating Profit]]</f>
        <v>81407.64</v>
      </c>
      <c r="N4414" s="6">
        <v>5012.3600000000006</v>
      </c>
      <c r="O4414" s="46">
        <f>Tabla2[[#This Row],[Operating Profit]]/Tabla2[[#This Row],[Total Sales]]</f>
        <v>5.800000000000001E-2</v>
      </c>
      <c r="P4414" s="1" t="s">
        <v>82</v>
      </c>
    </row>
    <row r="4415" spans="1:16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3" t="str">
        <f>IFERROR(LEFT(Tabla2[[#This Row],[Product]],FIND(" ",Tabla2[[#This Row],[Product]])-3),Tabla2[[#This Row],[Product]])</f>
        <v>Men</v>
      </c>
      <c r="I4415" s="6">
        <v>60</v>
      </c>
      <c r="J4415" s="4">
        <v>1040</v>
      </c>
      <c r="K4415" s="6">
        <f>Tabla2[[#This Row],[Price per Unit]]*Tabla2[[#This Row],[Units Sold]]</f>
        <v>62400</v>
      </c>
      <c r="L4415" s="52">
        <f>Tabla2[[#This Row],[Units Sold]]/Cálculos!$C$11</f>
        <v>4.1954752606136447E-5</v>
      </c>
      <c r="M4415" s="6">
        <f>Tabla2[[#This Row],[Total Sales]]-Tabla2[[#This Row],[Operating Profit]]</f>
        <v>59716.800000000003</v>
      </c>
      <c r="N4415" s="6">
        <v>2683.2</v>
      </c>
      <c r="O4415" s="46">
        <f>Tabla2[[#This Row],[Operating Profit]]/Tabla2[[#This Row],[Total Sales]]</f>
        <v>4.2999999999999997E-2</v>
      </c>
      <c r="P4415" s="1" t="s">
        <v>82</v>
      </c>
    </row>
    <row r="4416" spans="1:16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3" t="str">
        <f>IFERROR(LEFT(Tabla2[[#This Row],[Product]],FIND(" ",Tabla2[[#This Row],[Product]])-3),Tabla2[[#This Row],[Product]])</f>
        <v>Women</v>
      </c>
      <c r="I4416" s="6">
        <v>63</v>
      </c>
      <c r="J4416" s="4">
        <v>1160</v>
      </c>
      <c r="K4416" s="6">
        <f>Tabla2[[#This Row],[Price per Unit]]*Tabla2[[#This Row],[Units Sold]]</f>
        <v>73080</v>
      </c>
      <c r="L4416" s="52">
        <f>Tabla2[[#This Row],[Units Sold]]/Cálculos!$C$11</f>
        <v>4.6795685599152193E-5</v>
      </c>
      <c r="M4416" s="6">
        <f>Tabla2[[#This Row],[Total Sales]]-Tabla2[[#This Row],[Operating Profit]]</f>
        <v>68914.44</v>
      </c>
      <c r="N4416" s="6">
        <v>4165.5600000000004</v>
      </c>
      <c r="O4416" s="46">
        <f>Tabla2[[#This Row],[Operating Profit]]/Tabla2[[#This Row],[Total Sales]]</f>
        <v>5.7000000000000002E-2</v>
      </c>
      <c r="P4416" s="1" t="s">
        <v>82</v>
      </c>
    </row>
    <row r="4417" spans="1:16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3" t="str">
        <f>IFERROR(LEFT(Tabla2[[#This Row],[Product]],FIND(" ",Tabla2[[#This Row],[Product]])-3),Tabla2[[#This Row],[Product]])</f>
        <v>Women</v>
      </c>
      <c r="I4417" s="6">
        <v>57</v>
      </c>
      <c r="J4417" s="4">
        <v>900</v>
      </c>
      <c r="K4417" s="6">
        <f>Tabla2[[#This Row],[Price per Unit]]*Tabla2[[#This Row],[Units Sold]]</f>
        <v>51300</v>
      </c>
      <c r="L4417" s="52">
        <f>Tabla2[[#This Row],[Units Sold]]/Cálculos!$C$11</f>
        <v>3.630699744761808E-5</v>
      </c>
      <c r="M4417" s="6">
        <f>Tabla2[[#This Row],[Total Sales]]-Tabla2[[#This Row],[Operating Profit]]</f>
        <v>48735</v>
      </c>
      <c r="N4417" s="6">
        <v>2565</v>
      </c>
      <c r="O4417" s="46">
        <f>Tabla2[[#This Row],[Operating Profit]]/Tabla2[[#This Row],[Total Sales]]</f>
        <v>0.05</v>
      </c>
      <c r="P4417" s="1" t="s">
        <v>82</v>
      </c>
    </row>
    <row r="4418" spans="1:16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3" t="str">
        <f>IFERROR(LEFT(Tabla2[[#This Row],[Product]],FIND(" ",Tabla2[[#This Row],[Product]])-3),Tabla2[[#This Row],[Product]])</f>
        <v>Men</v>
      </c>
      <c r="I4418" s="6">
        <v>60</v>
      </c>
      <c r="J4418" s="4">
        <v>600</v>
      </c>
      <c r="K4418" s="6">
        <f>Tabla2[[#This Row],[Price per Unit]]*Tabla2[[#This Row],[Units Sold]]</f>
        <v>36000</v>
      </c>
      <c r="L4418" s="52">
        <f>Tabla2[[#This Row],[Units Sold]]/Cálculos!$C$11</f>
        <v>2.4204664965078719E-5</v>
      </c>
      <c r="M4418" s="6">
        <f>Tabla2[[#This Row],[Total Sales]]-Tabla2[[#This Row],[Operating Profit]]</f>
        <v>33480</v>
      </c>
      <c r="N4418" s="6">
        <v>2520.0000000000005</v>
      </c>
      <c r="O4418" s="46">
        <f>Tabla2[[#This Row],[Operating Profit]]/Tabla2[[#This Row],[Total Sales]]</f>
        <v>7.0000000000000007E-2</v>
      </c>
      <c r="P4418" s="1" t="s">
        <v>82</v>
      </c>
    </row>
    <row r="4419" spans="1:16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3" t="str">
        <f>IFERROR(LEFT(Tabla2[[#This Row],[Product]],FIND(" ",Tabla2[[#This Row],[Product]])-3),Tabla2[[#This Row],[Product]])</f>
        <v>Women</v>
      </c>
      <c r="I4419" s="6">
        <v>78</v>
      </c>
      <c r="J4419" s="4">
        <v>1310</v>
      </c>
      <c r="K4419" s="6">
        <f>Tabla2[[#This Row],[Price per Unit]]*Tabla2[[#This Row],[Units Sold]]</f>
        <v>102180</v>
      </c>
      <c r="L4419" s="52">
        <f>Tabla2[[#This Row],[Units Sold]]/Cálculos!$C$11</f>
        <v>5.2846851840421872E-5</v>
      </c>
      <c r="M4419" s="6">
        <f>Tabla2[[#This Row],[Total Sales]]-Tabla2[[#This Row],[Operating Profit]]</f>
        <v>98603.7</v>
      </c>
      <c r="N4419" s="6">
        <v>3576.2999999999997</v>
      </c>
      <c r="O4419" s="46">
        <f>Tabla2[[#This Row],[Operating Profit]]/Tabla2[[#This Row],[Total Sales]]</f>
        <v>3.4999999999999996E-2</v>
      </c>
      <c r="P4419" s="1" t="s">
        <v>82</v>
      </c>
    </row>
    <row r="4420" spans="1:16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3" t="str">
        <f>IFERROR(LEFT(Tabla2[[#This Row],[Product]],FIND(" ",Tabla2[[#This Row],[Product]])-3),Tabla2[[#This Row],[Product]])</f>
        <v>Men</v>
      </c>
      <c r="I4420" s="6">
        <v>56</v>
      </c>
      <c r="J4420" s="4">
        <v>1890</v>
      </c>
      <c r="K4420" s="6">
        <f>Tabla2[[#This Row],[Price per Unit]]*Tabla2[[#This Row],[Units Sold]]</f>
        <v>105840</v>
      </c>
      <c r="L4420" s="52">
        <f>Tabla2[[#This Row],[Units Sold]]/Cálculos!$C$11</f>
        <v>7.6244694639997972E-5</v>
      </c>
      <c r="M4420" s="6">
        <f>Tabla2[[#This Row],[Total Sales]]-Tabla2[[#This Row],[Operating Profit]]</f>
        <v>99807.12</v>
      </c>
      <c r="N4420" s="6">
        <v>6032.880000000001</v>
      </c>
      <c r="O4420" s="46">
        <f>Tabla2[[#This Row],[Operating Profit]]/Tabla2[[#This Row],[Total Sales]]</f>
        <v>5.7000000000000009E-2</v>
      </c>
      <c r="P4420" s="1" t="s">
        <v>82</v>
      </c>
    </row>
    <row r="4421" spans="1:16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3" t="str">
        <f>IFERROR(LEFT(Tabla2[[#This Row],[Product]],FIND(" ",Tabla2[[#This Row],[Product]])-3),Tabla2[[#This Row],[Product]])</f>
        <v>Men</v>
      </c>
      <c r="I4421" s="6">
        <v>62</v>
      </c>
      <c r="J4421" s="4">
        <v>1650</v>
      </c>
      <c r="K4421" s="6">
        <f>Tabla2[[#This Row],[Price per Unit]]*Tabla2[[#This Row],[Units Sold]]</f>
        <v>102300</v>
      </c>
      <c r="L4421" s="52">
        <f>Tabla2[[#This Row],[Units Sold]]/Cálculos!$C$11</f>
        <v>6.656282865396648E-5</v>
      </c>
      <c r="M4421" s="6">
        <f>Tabla2[[#This Row],[Total Sales]]-Tabla2[[#This Row],[Operating Profit]]</f>
        <v>98105.7</v>
      </c>
      <c r="N4421" s="6">
        <v>4194.3</v>
      </c>
      <c r="O4421" s="46">
        <f>Tabla2[[#This Row],[Operating Profit]]/Tabla2[[#This Row],[Total Sales]]</f>
        <v>4.1000000000000002E-2</v>
      </c>
      <c r="P4421" s="1" t="s">
        <v>82</v>
      </c>
    </row>
    <row r="4422" spans="1:16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3" t="str">
        <f>IFERROR(LEFT(Tabla2[[#This Row],[Product]],FIND(" ",Tabla2[[#This Row],[Product]])-3),Tabla2[[#This Row],[Product]])</f>
        <v>Women</v>
      </c>
      <c r="I4422" s="6">
        <v>62</v>
      </c>
      <c r="J4422" s="4">
        <v>1650</v>
      </c>
      <c r="K4422" s="6">
        <f>Tabla2[[#This Row],[Price per Unit]]*Tabla2[[#This Row],[Units Sold]]</f>
        <v>102300</v>
      </c>
      <c r="L4422" s="52">
        <f>Tabla2[[#This Row],[Units Sold]]/Cálculos!$C$11</f>
        <v>6.656282865396648E-5</v>
      </c>
      <c r="M4422" s="6">
        <f>Tabla2[[#This Row],[Total Sales]]-Tabla2[[#This Row],[Operating Profit]]</f>
        <v>96264.3</v>
      </c>
      <c r="N4422" s="6">
        <v>6035.7000000000007</v>
      </c>
      <c r="O4422" s="46">
        <f>Tabla2[[#This Row],[Operating Profit]]/Tabla2[[#This Row],[Total Sales]]</f>
        <v>5.9000000000000004E-2</v>
      </c>
      <c r="P4422" s="1" t="s">
        <v>82</v>
      </c>
    </row>
    <row r="4423" spans="1:16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3" t="str">
        <f>IFERROR(LEFT(Tabla2[[#This Row],[Product]],FIND(" ",Tabla2[[#This Row],[Product]])-3),Tabla2[[#This Row],[Product]])</f>
        <v>Women</v>
      </c>
      <c r="I4423" s="6">
        <v>58</v>
      </c>
      <c r="J4423" s="4">
        <v>1110</v>
      </c>
      <c r="K4423" s="6">
        <f>Tabla2[[#This Row],[Price per Unit]]*Tabla2[[#This Row],[Units Sold]]</f>
        <v>64380</v>
      </c>
      <c r="L4423" s="52">
        <f>Tabla2[[#This Row],[Units Sold]]/Cálculos!$C$11</f>
        <v>4.4778630185395631E-5</v>
      </c>
      <c r="M4423" s="6">
        <f>Tabla2[[#This Row],[Total Sales]]-Tabla2[[#This Row],[Operating Profit]]</f>
        <v>61096.62</v>
      </c>
      <c r="N4423" s="6">
        <v>3283.38</v>
      </c>
      <c r="O4423" s="46">
        <f>Tabla2[[#This Row],[Operating Profit]]/Tabla2[[#This Row],[Total Sales]]</f>
        <v>5.1000000000000004E-2</v>
      </c>
      <c r="P4423" s="1" t="s">
        <v>82</v>
      </c>
    </row>
    <row r="4424" spans="1:16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3" t="str">
        <f>IFERROR(LEFT(Tabla2[[#This Row],[Product]],FIND(" ",Tabla2[[#This Row],[Product]])-3),Tabla2[[#This Row],[Product]])</f>
        <v>Men</v>
      </c>
      <c r="I4424" s="6">
        <v>59</v>
      </c>
      <c r="J4424" s="4">
        <v>810</v>
      </c>
      <c r="K4424" s="6">
        <f>Tabla2[[#This Row],[Price per Unit]]*Tabla2[[#This Row],[Units Sold]]</f>
        <v>47790</v>
      </c>
      <c r="L4424" s="52">
        <f>Tabla2[[#This Row],[Units Sold]]/Cálculos!$C$11</f>
        <v>3.2676297702856274E-5</v>
      </c>
      <c r="M4424" s="6">
        <f>Tabla2[[#This Row],[Total Sales]]-Tabla2[[#This Row],[Operating Profit]]</f>
        <v>44253.54</v>
      </c>
      <c r="N4424" s="6">
        <v>3536.4600000000005</v>
      </c>
      <c r="O4424" s="46">
        <f>Tabla2[[#This Row],[Operating Profit]]/Tabla2[[#This Row],[Total Sales]]</f>
        <v>7.400000000000001E-2</v>
      </c>
      <c r="P4424" s="1" t="s">
        <v>82</v>
      </c>
    </row>
    <row r="4425" spans="1:16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3" t="str">
        <f>IFERROR(LEFT(Tabla2[[#This Row],[Product]],FIND(" ",Tabla2[[#This Row],[Product]])-3),Tabla2[[#This Row],[Product]])</f>
        <v>Women</v>
      </c>
      <c r="I4425" s="6">
        <v>73</v>
      </c>
      <c r="J4425" s="4">
        <v>1740</v>
      </c>
      <c r="K4425" s="6">
        <f>Tabla2[[#This Row],[Price per Unit]]*Tabla2[[#This Row],[Units Sold]]</f>
        <v>127020</v>
      </c>
      <c r="L4425" s="52">
        <f>Tabla2[[#This Row],[Units Sold]]/Cálculos!$C$11</f>
        <v>7.0193528398728293E-5</v>
      </c>
      <c r="M4425" s="6">
        <f>Tabla2[[#This Row],[Total Sales]]-Tabla2[[#This Row],[Operating Profit]]</f>
        <v>121939.2</v>
      </c>
      <c r="N4425" s="6">
        <v>5080.8</v>
      </c>
      <c r="O4425" s="46">
        <f>Tabla2[[#This Row],[Operating Profit]]/Tabla2[[#This Row],[Total Sales]]</f>
        <v>0.04</v>
      </c>
      <c r="P4425" s="1" t="s">
        <v>82</v>
      </c>
    </row>
    <row r="4426" spans="1:16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3" t="str">
        <f>IFERROR(LEFT(Tabla2[[#This Row],[Product]],FIND(" ",Tabla2[[#This Row],[Product]])-3),Tabla2[[#This Row],[Product]])</f>
        <v>Men</v>
      </c>
      <c r="I4426" s="6">
        <v>58</v>
      </c>
      <c r="J4426" s="4">
        <v>2180</v>
      </c>
      <c r="K4426" s="6">
        <f>Tabla2[[#This Row],[Price per Unit]]*Tabla2[[#This Row],[Units Sold]]</f>
        <v>126440</v>
      </c>
      <c r="L4426" s="52">
        <f>Tabla2[[#This Row],[Units Sold]]/Cálculos!$C$11</f>
        <v>8.7943616039786018E-5</v>
      </c>
      <c r="M4426" s="6">
        <f>Tabla2[[#This Row],[Total Sales]]-Tabla2[[#This Row],[Operating Profit]]</f>
        <v>119738.68</v>
      </c>
      <c r="N4426" s="6">
        <v>6701.3200000000006</v>
      </c>
      <c r="O4426" s="46">
        <f>Tabla2[[#This Row],[Operating Profit]]/Tabla2[[#This Row],[Total Sales]]</f>
        <v>5.3000000000000005E-2</v>
      </c>
      <c r="P4426" s="1" t="s">
        <v>82</v>
      </c>
    </row>
    <row r="4427" spans="1:16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3" t="str">
        <f>IFERROR(LEFT(Tabla2[[#This Row],[Product]],FIND(" ",Tabla2[[#This Row],[Product]])-3),Tabla2[[#This Row],[Product]])</f>
        <v>Men</v>
      </c>
      <c r="I4427" s="6">
        <v>61</v>
      </c>
      <c r="J4427" s="4">
        <v>1740</v>
      </c>
      <c r="K4427" s="6">
        <f>Tabla2[[#This Row],[Price per Unit]]*Tabla2[[#This Row],[Units Sold]]</f>
        <v>106140</v>
      </c>
      <c r="L4427" s="52">
        <f>Tabla2[[#This Row],[Units Sold]]/Cálculos!$C$11</f>
        <v>7.0193528398728293E-5</v>
      </c>
      <c r="M4427" s="6">
        <f>Tabla2[[#This Row],[Total Sales]]-Tabla2[[#This Row],[Operating Profit]]</f>
        <v>102318.96</v>
      </c>
      <c r="N4427" s="6">
        <v>3821.04</v>
      </c>
      <c r="O4427" s="46">
        <f>Tabla2[[#This Row],[Operating Profit]]/Tabla2[[#This Row],[Total Sales]]</f>
        <v>3.5999999999999997E-2</v>
      </c>
      <c r="P4427" s="1" t="s">
        <v>82</v>
      </c>
    </row>
    <row r="4428" spans="1:16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3" t="str">
        <f>IFERROR(LEFT(Tabla2[[#This Row],[Product]],FIND(" ",Tabla2[[#This Row],[Product]])-3),Tabla2[[#This Row],[Product]])</f>
        <v>Women</v>
      </c>
      <c r="I4428" s="6">
        <v>61</v>
      </c>
      <c r="J4428" s="4">
        <v>1430</v>
      </c>
      <c r="K4428" s="6">
        <f>Tabla2[[#This Row],[Price per Unit]]*Tabla2[[#This Row],[Units Sold]]</f>
        <v>87230</v>
      </c>
      <c r="L4428" s="52">
        <f>Tabla2[[#This Row],[Units Sold]]/Cálculos!$C$11</f>
        <v>5.7687784833437618E-5</v>
      </c>
      <c r="M4428" s="6">
        <f>Tabla2[[#This Row],[Total Sales]]-Tabla2[[#This Row],[Operating Profit]]</f>
        <v>82606.81</v>
      </c>
      <c r="N4428" s="6">
        <v>4623.1900000000005</v>
      </c>
      <c r="O4428" s="46">
        <f>Tabla2[[#This Row],[Operating Profit]]/Tabla2[[#This Row],[Total Sales]]</f>
        <v>5.3000000000000005E-2</v>
      </c>
      <c r="P4428" s="1" t="s">
        <v>82</v>
      </c>
    </row>
    <row r="4429" spans="1:16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3" t="str">
        <f>IFERROR(LEFT(Tabla2[[#This Row],[Product]],FIND(" ",Tabla2[[#This Row],[Product]])-3),Tabla2[[#This Row],[Product]])</f>
        <v>Women</v>
      </c>
      <c r="I4429" s="6">
        <v>55</v>
      </c>
      <c r="J4429" s="4">
        <v>1170</v>
      </c>
      <c r="K4429" s="6">
        <f>Tabla2[[#This Row],[Price per Unit]]*Tabla2[[#This Row],[Units Sold]]</f>
        <v>64350</v>
      </c>
      <c r="L4429" s="52">
        <f>Tabla2[[#This Row],[Units Sold]]/Cálculos!$C$11</f>
        <v>4.7199096681903504E-5</v>
      </c>
      <c r="M4429" s="6">
        <f>Tabla2[[#This Row],[Total Sales]]-Tabla2[[#This Row],[Operating Profit]]</f>
        <v>61196.85</v>
      </c>
      <c r="N4429" s="6">
        <v>3153.15</v>
      </c>
      <c r="O4429" s="46">
        <f>Tabla2[[#This Row],[Operating Profit]]/Tabla2[[#This Row],[Total Sales]]</f>
        <v>4.9000000000000002E-2</v>
      </c>
      <c r="P4429" s="1" t="s">
        <v>82</v>
      </c>
    </row>
    <row r="4430" spans="1:16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3" t="str">
        <f>IFERROR(LEFT(Tabla2[[#This Row],[Product]],FIND(" ",Tabla2[[#This Row],[Product]])-3),Tabla2[[#This Row],[Product]])</f>
        <v>Men</v>
      </c>
      <c r="I4430" s="6">
        <v>60</v>
      </c>
      <c r="J4430" s="4">
        <v>1300</v>
      </c>
      <c r="K4430" s="6">
        <f>Tabla2[[#This Row],[Price per Unit]]*Tabla2[[#This Row],[Units Sold]]</f>
        <v>78000</v>
      </c>
      <c r="L4430" s="52">
        <f>Tabla2[[#This Row],[Units Sold]]/Cálculos!$C$11</f>
        <v>5.2443440757670561E-5</v>
      </c>
      <c r="M4430" s="6">
        <f>Tabla2[[#This Row],[Total Sales]]-Tabla2[[#This Row],[Operating Profit]]</f>
        <v>72540</v>
      </c>
      <c r="N4430" s="6">
        <v>5460.0000000000009</v>
      </c>
      <c r="O4430" s="46">
        <f>Tabla2[[#This Row],[Operating Profit]]/Tabla2[[#This Row],[Total Sales]]</f>
        <v>7.0000000000000007E-2</v>
      </c>
      <c r="P4430" s="1" t="s">
        <v>82</v>
      </c>
    </row>
    <row r="4431" spans="1:16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3" t="str">
        <f>IFERROR(LEFT(Tabla2[[#This Row],[Product]],FIND(" ",Tabla2[[#This Row],[Product]])-3),Tabla2[[#This Row],[Product]])</f>
        <v>Women</v>
      </c>
      <c r="I4431" s="6">
        <v>78</v>
      </c>
      <c r="J4431" s="4">
        <v>1450</v>
      </c>
      <c r="K4431" s="6">
        <f>Tabla2[[#This Row],[Price per Unit]]*Tabla2[[#This Row],[Units Sold]]</f>
        <v>113100</v>
      </c>
      <c r="L4431" s="52">
        <f>Tabla2[[#This Row],[Units Sold]]/Cálculos!$C$11</f>
        <v>5.849460699894024E-5</v>
      </c>
      <c r="M4431" s="6">
        <f>Tabla2[[#This Row],[Total Sales]]-Tabla2[[#This Row],[Operating Profit]]</f>
        <v>109707</v>
      </c>
      <c r="N4431" s="6">
        <v>3393.0000000000005</v>
      </c>
      <c r="O4431" s="46">
        <f>Tabla2[[#This Row],[Operating Profit]]/Tabla2[[#This Row],[Total Sales]]</f>
        <v>3.0000000000000002E-2</v>
      </c>
      <c r="P4431" s="1" t="s">
        <v>82</v>
      </c>
    </row>
    <row r="4432" spans="1:16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3" t="str">
        <f>IFERROR(LEFT(Tabla2[[#This Row],[Product]],FIND(" ",Tabla2[[#This Row],[Product]])-3),Tabla2[[#This Row],[Product]])</f>
        <v>Men</v>
      </c>
      <c r="I4432" s="6">
        <v>62</v>
      </c>
      <c r="J4432" s="4">
        <v>2100</v>
      </c>
      <c r="K4432" s="6">
        <f>Tabla2[[#This Row],[Price per Unit]]*Tabla2[[#This Row],[Units Sold]]</f>
        <v>130200</v>
      </c>
      <c r="L4432" s="52">
        <f>Tabla2[[#This Row],[Units Sold]]/Cálculos!$C$11</f>
        <v>8.4716327377775517E-5</v>
      </c>
      <c r="M4432" s="6">
        <f>Tabla2[[#This Row],[Total Sales]]-Tabla2[[#This Row],[Operating Profit]]</f>
        <v>123299.4</v>
      </c>
      <c r="N4432" s="6">
        <v>6900.6</v>
      </c>
      <c r="O4432" s="46">
        <f>Tabla2[[#This Row],[Operating Profit]]/Tabla2[[#This Row],[Total Sales]]</f>
        <v>5.3000000000000005E-2</v>
      </c>
      <c r="P4432" s="1" t="s">
        <v>82</v>
      </c>
    </row>
    <row r="4433" spans="1:16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3" t="str">
        <f>IFERROR(LEFT(Tabla2[[#This Row],[Product]],FIND(" ",Tabla2[[#This Row],[Product]])-3),Tabla2[[#This Row],[Product]])</f>
        <v>Men</v>
      </c>
      <c r="I4433" s="6">
        <v>64</v>
      </c>
      <c r="J4433" s="4">
        <v>1820</v>
      </c>
      <c r="K4433" s="6">
        <f>Tabla2[[#This Row],[Price per Unit]]*Tabla2[[#This Row],[Units Sold]]</f>
        <v>116480</v>
      </c>
      <c r="L4433" s="52">
        <f>Tabla2[[#This Row],[Units Sold]]/Cálculos!$C$11</f>
        <v>7.3420817060738781E-5</v>
      </c>
      <c r="M4433" s="6">
        <f>Tabla2[[#This Row],[Total Sales]]-Tabla2[[#This Row],[Operating Profit]]</f>
        <v>111937.28</v>
      </c>
      <c r="N4433" s="6">
        <v>4542.72</v>
      </c>
      <c r="O4433" s="46">
        <f>Tabla2[[#This Row],[Operating Profit]]/Tabla2[[#This Row],[Total Sales]]</f>
        <v>3.9E-2</v>
      </c>
      <c r="P4433" s="1" t="s">
        <v>82</v>
      </c>
    </row>
    <row r="4434" spans="1:16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3" t="str">
        <f>IFERROR(LEFT(Tabla2[[#This Row],[Product]],FIND(" ",Tabla2[[#This Row],[Product]])-3),Tabla2[[#This Row],[Product]])</f>
        <v>Women</v>
      </c>
      <c r="I4434" s="6">
        <v>60</v>
      </c>
      <c r="J4434" s="4">
        <v>1520</v>
      </c>
      <c r="K4434" s="6">
        <f>Tabla2[[#This Row],[Price per Unit]]*Tabla2[[#This Row],[Units Sold]]</f>
        <v>91200</v>
      </c>
      <c r="L4434" s="52">
        <f>Tabla2[[#This Row],[Units Sold]]/Cálculos!$C$11</f>
        <v>6.1318484578199423E-5</v>
      </c>
      <c r="M4434" s="6">
        <f>Tabla2[[#This Row],[Total Sales]]-Tabla2[[#This Row],[Operating Profit]]</f>
        <v>86457.600000000006</v>
      </c>
      <c r="N4434" s="6">
        <v>4742.4000000000005</v>
      </c>
      <c r="O4434" s="46">
        <f>Tabla2[[#This Row],[Operating Profit]]/Tabla2[[#This Row],[Total Sales]]</f>
        <v>5.2000000000000005E-2</v>
      </c>
      <c r="P4434" s="1" t="s">
        <v>82</v>
      </c>
    </row>
    <row r="4435" spans="1:16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3" t="str">
        <f>IFERROR(LEFT(Tabla2[[#This Row],[Product]],FIND(" ",Tabla2[[#This Row],[Product]])-3),Tabla2[[#This Row],[Product]])</f>
        <v>Women</v>
      </c>
      <c r="I4435" s="6">
        <v>64</v>
      </c>
      <c r="J4435" s="4">
        <v>1240</v>
      </c>
      <c r="K4435" s="6">
        <f>Tabla2[[#This Row],[Price per Unit]]*Tabla2[[#This Row],[Units Sold]]</f>
        <v>79360</v>
      </c>
      <c r="L4435" s="52">
        <f>Tabla2[[#This Row],[Units Sold]]/Cálculos!$C$11</f>
        <v>5.0022974261162688E-5</v>
      </c>
      <c r="M4435" s="6">
        <f>Tabla2[[#This Row],[Total Sales]]-Tabla2[[#This Row],[Operating Profit]]</f>
        <v>75630.080000000002</v>
      </c>
      <c r="N4435" s="6">
        <v>3729.9199999999996</v>
      </c>
      <c r="O4435" s="46">
        <f>Tabla2[[#This Row],[Operating Profit]]/Tabla2[[#This Row],[Total Sales]]</f>
        <v>4.6999999999999993E-2</v>
      </c>
      <c r="P4435" s="1" t="s">
        <v>82</v>
      </c>
    </row>
    <row r="4436" spans="1:16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3" t="str">
        <f>IFERROR(LEFT(Tabla2[[#This Row],[Product]],FIND(" ",Tabla2[[#This Row],[Product]])-3),Tabla2[[#This Row],[Product]])</f>
        <v>Men</v>
      </c>
      <c r="I4436" s="6">
        <v>68</v>
      </c>
      <c r="J4436" s="4">
        <v>1380</v>
      </c>
      <c r="K4436" s="6">
        <f>Tabla2[[#This Row],[Price per Unit]]*Tabla2[[#This Row],[Units Sold]]</f>
        <v>93840</v>
      </c>
      <c r="L4436" s="52">
        <f>Tabla2[[#This Row],[Units Sold]]/Cálculos!$C$11</f>
        <v>5.5670729419681056E-5</v>
      </c>
      <c r="M4436" s="6">
        <f>Tabla2[[#This Row],[Total Sales]]-Tabla2[[#This Row],[Operating Profit]]</f>
        <v>87458.880000000005</v>
      </c>
      <c r="N4436" s="6">
        <v>6381.1200000000008</v>
      </c>
      <c r="O4436" s="46">
        <f>Tabla2[[#This Row],[Operating Profit]]/Tabla2[[#This Row],[Total Sales]]</f>
        <v>6.8000000000000005E-2</v>
      </c>
      <c r="P4436" s="1" t="s">
        <v>82</v>
      </c>
    </row>
    <row r="4437" spans="1:16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3" t="str">
        <f>IFERROR(LEFT(Tabla2[[#This Row],[Product]],FIND(" ",Tabla2[[#This Row],[Product]])-3),Tabla2[[#This Row],[Product]])</f>
        <v>Women</v>
      </c>
      <c r="I4437" s="6">
        <v>78</v>
      </c>
      <c r="J4437" s="4">
        <v>1080</v>
      </c>
      <c r="K4437" s="6">
        <f>Tabla2[[#This Row],[Price per Unit]]*Tabla2[[#This Row],[Units Sold]]</f>
        <v>84240</v>
      </c>
      <c r="L4437" s="52">
        <f>Tabla2[[#This Row],[Units Sold]]/Cálculos!$C$11</f>
        <v>4.3568396937141698E-5</v>
      </c>
      <c r="M4437" s="6">
        <f>Tabla2[[#This Row],[Total Sales]]-Tabla2[[#This Row],[Operating Profit]]</f>
        <v>81375.839999999997</v>
      </c>
      <c r="N4437" s="6">
        <v>2864.1600000000003</v>
      </c>
      <c r="O4437" s="46">
        <f>Tabla2[[#This Row],[Operating Profit]]/Tabla2[[#This Row],[Total Sales]]</f>
        <v>3.4000000000000002E-2</v>
      </c>
      <c r="P4437" s="1" t="s">
        <v>82</v>
      </c>
    </row>
    <row r="4438" spans="1:16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3" t="str">
        <f>IFERROR(LEFT(Tabla2[[#This Row],[Product]],FIND(" ",Tabla2[[#This Row],[Product]])-3),Tabla2[[#This Row],[Product]])</f>
        <v>Men</v>
      </c>
      <c r="I4438" s="6">
        <v>56</v>
      </c>
      <c r="J4438" s="4">
        <v>1740</v>
      </c>
      <c r="K4438" s="6">
        <f>Tabla2[[#This Row],[Price per Unit]]*Tabla2[[#This Row],[Units Sold]]</f>
        <v>97440</v>
      </c>
      <c r="L4438" s="52">
        <f>Tabla2[[#This Row],[Units Sold]]/Cálculos!$C$11</f>
        <v>7.0193528398728293E-5</v>
      </c>
      <c r="M4438" s="6">
        <f>Tabla2[[#This Row],[Total Sales]]-Tabla2[[#This Row],[Operating Profit]]</f>
        <v>92762.880000000005</v>
      </c>
      <c r="N4438" s="6">
        <v>4677.1200000000008</v>
      </c>
      <c r="O4438" s="46">
        <f>Tabla2[[#This Row],[Operating Profit]]/Tabla2[[#This Row],[Total Sales]]</f>
        <v>4.8000000000000008E-2</v>
      </c>
      <c r="P4438" s="1" t="s">
        <v>82</v>
      </c>
    </row>
    <row r="4439" spans="1:16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3" t="str">
        <f>IFERROR(LEFT(Tabla2[[#This Row],[Product]],FIND(" ",Tabla2[[#This Row],[Product]])-3),Tabla2[[#This Row],[Product]])</f>
        <v>Men</v>
      </c>
      <c r="I4439" s="6">
        <v>61</v>
      </c>
      <c r="J4439" s="4">
        <v>1620</v>
      </c>
      <c r="K4439" s="6">
        <f>Tabla2[[#This Row],[Price per Unit]]*Tabla2[[#This Row],[Units Sold]]</f>
        <v>98820</v>
      </c>
      <c r="L4439" s="52">
        <f>Tabla2[[#This Row],[Units Sold]]/Cálculos!$C$11</f>
        <v>6.5352595405712547E-5</v>
      </c>
      <c r="M4439" s="6">
        <f>Tabla2[[#This Row],[Total Sales]]-Tabla2[[#This Row],[Operating Profit]]</f>
        <v>95460.12</v>
      </c>
      <c r="N4439" s="6">
        <v>3359.88</v>
      </c>
      <c r="O4439" s="46">
        <f>Tabla2[[#This Row],[Operating Profit]]/Tabla2[[#This Row],[Total Sales]]</f>
        <v>3.4000000000000002E-2</v>
      </c>
      <c r="P4439" s="1" t="s">
        <v>82</v>
      </c>
    </row>
    <row r="4440" spans="1:16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3" t="str">
        <f>IFERROR(LEFT(Tabla2[[#This Row],[Product]],FIND(" ",Tabla2[[#This Row],[Product]])-3),Tabla2[[#This Row],[Product]])</f>
        <v>Women</v>
      </c>
      <c r="I4440" s="6">
        <v>57</v>
      </c>
      <c r="J4440" s="4">
        <v>1170</v>
      </c>
      <c r="K4440" s="6">
        <f>Tabla2[[#This Row],[Price per Unit]]*Tabla2[[#This Row],[Units Sold]]</f>
        <v>66690</v>
      </c>
      <c r="L4440" s="52">
        <f>Tabla2[[#This Row],[Units Sold]]/Cálculos!$C$11</f>
        <v>4.7199096681903504E-5</v>
      </c>
      <c r="M4440" s="6">
        <f>Tabla2[[#This Row],[Total Sales]]-Tabla2[[#This Row],[Operating Profit]]</f>
        <v>63355.5</v>
      </c>
      <c r="N4440" s="6">
        <v>3334.5</v>
      </c>
      <c r="O4440" s="46">
        <f>Tabla2[[#This Row],[Operating Profit]]/Tabla2[[#This Row],[Total Sales]]</f>
        <v>0.05</v>
      </c>
      <c r="P4440" s="1" t="s">
        <v>82</v>
      </c>
    </row>
    <row r="4441" spans="1:16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3" t="str">
        <f>IFERROR(LEFT(Tabla2[[#This Row],[Product]],FIND(" ",Tabla2[[#This Row],[Product]])-3),Tabla2[[#This Row],[Product]])</f>
        <v>Women</v>
      </c>
      <c r="I4441" s="6">
        <v>58</v>
      </c>
      <c r="J4441" s="4">
        <v>1120</v>
      </c>
      <c r="K4441" s="6">
        <f>Tabla2[[#This Row],[Price per Unit]]*Tabla2[[#This Row],[Units Sold]]</f>
        <v>64960</v>
      </c>
      <c r="L4441" s="52">
        <f>Tabla2[[#This Row],[Units Sold]]/Cálculos!$C$11</f>
        <v>4.5182041268146942E-5</v>
      </c>
      <c r="M4441" s="6">
        <f>Tabla2[[#This Row],[Total Sales]]-Tabla2[[#This Row],[Operating Profit]]</f>
        <v>62101.760000000002</v>
      </c>
      <c r="N4441" s="6">
        <v>2858.2400000000002</v>
      </c>
      <c r="O4441" s="46">
        <f>Tabla2[[#This Row],[Operating Profit]]/Tabla2[[#This Row],[Total Sales]]</f>
        <v>4.4000000000000004E-2</v>
      </c>
      <c r="P4441" s="1" t="s">
        <v>82</v>
      </c>
    </row>
    <row r="4442" spans="1:16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3" t="str">
        <f>IFERROR(LEFT(Tabla2[[#This Row],[Product]],FIND(" ",Tabla2[[#This Row],[Product]])-3),Tabla2[[#This Row],[Product]])</f>
        <v>Men</v>
      </c>
      <c r="I4442" s="6">
        <v>67</v>
      </c>
      <c r="J4442" s="4">
        <v>1200</v>
      </c>
      <c r="K4442" s="6">
        <f>Tabla2[[#This Row],[Price per Unit]]*Tabla2[[#This Row],[Units Sold]]</f>
        <v>80400</v>
      </c>
      <c r="L4442" s="52">
        <f>Tabla2[[#This Row],[Units Sold]]/Cálculos!$C$11</f>
        <v>4.8409329930157437E-5</v>
      </c>
      <c r="M4442" s="6">
        <f>Tabla2[[#This Row],[Total Sales]]-Tabla2[[#This Row],[Operating Profit]]</f>
        <v>75495.600000000006</v>
      </c>
      <c r="N4442" s="6">
        <v>4904.4000000000005</v>
      </c>
      <c r="O4442" s="46">
        <f>Tabla2[[#This Row],[Operating Profit]]/Tabla2[[#This Row],[Total Sales]]</f>
        <v>6.1000000000000006E-2</v>
      </c>
      <c r="P4442" s="1" t="s">
        <v>82</v>
      </c>
    </row>
    <row r="4443" spans="1:16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3" t="str">
        <f>IFERROR(LEFT(Tabla2[[#This Row],[Product]],FIND(" ",Tabla2[[#This Row],[Product]])-3),Tabla2[[#This Row],[Product]])</f>
        <v>Women</v>
      </c>
      <c r="I4443" s="6">
        <v>74</v>
      </c>
      <c r="J4443" s="4">
        <v>1130</v>
      </c>
      <c r="K4443" s="6">
        <f>Tabla2[[#This Row],[Price per Unit]]*Tabla2[[#This Row],[Units Sold]]</f>
        <v>83620</v>
      </c>
      <c r="L4443" s="52">
        <f>Tabla2[[#This Row],[Units Sold]]/Cálculos!$C$11</f>
        <v>4.5585452350898253E-5</v>
      </c>
      <c r="M4443" s="6">
        <f>Tabla2[[#This Row],[Total Sales]]-Tabla2[[#This Row],[Operating Profit]]</f>
        <v>81111.399999999994</v>
      </c>
      <c r="N4443" s="6">
        <v>2508.6000000000004</v>
      </c>
      <c r="O4443" s="46">
        <f>Tabla2[[#This Row],[Operating Profit]]/Tabla2[[#This Row],[Total Sales]]</f>
        <v>3.0000000000000006E-2</v>
      </c>
      <c r="P4443" s="1" t="s">
        <v>82</v>
      </c>
    </row>
    <row r="4444" spans="1:16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3" t="str">
        <f>IFERROR(LEFT(Tabla2[[#This Row],[Product]],FIND(" ",Tabla2[[#This Row],[Product]])-3),Tabla2[[#This Row],[Product]])</f>
        <v>Men</v>
      </c>
      <c r="I4444" s="6">
        <v>56</v>
      </c>
      <c r="J4444" s="4">
        <v>1380</v>
      </c>
      <c r="K4444" s="6">
        <f>Tabla2[[#This Row],[Price per Unit]]*Tabla2[[#This Row],[Units Sold]]</f>
        <v>77280</v>
      </c>
      <c r="L4444" s="52">
        <f>Tabla2[[#This Row],[Units Sold]]/Cálculos!$C$11</f>
        <v>5.5670729419681056E-5</v>
      </c>
      <c r="M4444" s="6">
        <f>Tabla2[[#This Row],[Total Sales]]-Tabla2[[#This Row],[Operating Profit]]</f>
        <v>73493.279999999999</v>
      </c>
      <c r="N4444" s="6">
        <v>3786.7200000000003</v>
      </c>
      <c r="O4444" s="46">
        <f>Tabla2[[#This Row],[Operating Profit]]/Tabla2[[#This Row],[Total Sales]]</f>
        <v>4.9000000000000002E-2</v>
      </c>
      <c r="P4444" s="1" t="s">
        <v>82</v>
      </c>
    </row>
    <row r="4445" spans="1:16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3" t="str">
        <f>IFERROR(LEFT(Tabla2[[#This Row],[Product]],FIND(" ",Tabla2[[#This Row],[Product]])-3),Tabla2[[#This Row],[Product]])</f>
        <v>Men</v>
      </c>
      <c r="I4445" s="6">
        <v>59</v>
      </c>
      <c r="J4445" s="4">
        <v>1650</v>
      </c>
      <c r="K4445" s="6">
        <f>Tabla2[[#This Row],[Price per Unit]]*Tabla2[[#This Row],[Units Sold]]</f>
        <v>97350</v>
      </c>
      <c r="L4445" s="52">
        <f>Tabla2[[#This Row],[Units Sold]]/Cálculos!$C$11</f>
        <v>6.656282865396648E-5</v>
      </c>
      <c r="M4445" s="6">
        <f>Tabla2[[#This Row],[Total Sales]]-Tabla2[[#This Row],[Operating Profit]]</f>
        <v>93942.75</v>
      </c>
      <c r="N4445" s="6">
        <v>3407.25</v>
      </c>
      <c r="O4445" s="46">
        <f>Tabla2[[#This Row],[Operating Profit]]/Tabla2[[#This Row],[Total Sales]]</f>
        <v>3.5000000000000003E-2</v>
      </c>
      <c r="P4445" s="1" t="s">
        <v>82</v>
      </c>
    </row>
    <row r="4446" spans="1:16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3" t="str">
        <f>IFERROR(LEFT(Tabla2[[#This Row],[Product]],FIND(" ",Tabla2[[#This Row],[Product]])-3),Tabla2[[#This Row],[Product]])</f>
        <v>Women</v>
      </c>
      <c r="I4446" s="6">
        <v>54</v>
      </c>
      <c r="J4446" s="4">
        <v>1090</v>
      </c>
      <c r="K4446" s="6">
        <f>Tabla2[[#This Row],[Price per Unit]]*Tabla2[[#This Row],[Units Sold]]</f>
        <v>58860</v>
      </c>
      <c r="L4446" s="52">
        <f>Tabla2[[#This Row],[Units Sold]]/Cálculos!$C$11</f>
        <v>4.3971808019893009E-5</v>
      </c>
      <c r="M4446" s="6">
        <f>Tabla2[[#This Row],[Total Sales]]-Tabla2[[#This Row],[Operating Profit]]</f>
        <v>56211.3</v>
      </c>
      <c r="N4446" s="6">
        <v>2648.7000000000003</v>
      </c>
      <c r="O4446" s="46">
        <f>Tabla2[[#This Row],[Operating Profit]]/Tabla2[[#This Row],[Total Sales]]</f>
        <v>4.5000000000000005E-2</v>
      </c>
      <c r="P4446" s="1" t="s">
        <v>82</v>
      </c>
    </row>
    <row r="4447" spans="1:16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3" t="str">
        <f>IFERROR(LEFT(Tabla2[[#This Row],[Product]],FIND(" ",Tabla2[[#This Row],[Product]])-3),Tabla2[[#This Row],[Product]])</f>
        <v>Women</v>
      </c>
      <c r="I4447" s="6">
        <v>54</v>
      </c>
      <c r="J4447" s="4">
        <v>1050</v>
      </c>
      <c r="K4447" s="6">
        <f>Tabla2[[#This Row],[Price per Unit]]*Tabla2[[#This Row],[Units Sold]]</f>
        <v>56700</v>
      </c>
      <c r="L4447" s="52">
        <f>Tabla2[[#This Row],[Units Sold]]/Cálculos!$C$11</f>
        <v>4.2358163688887758E-5</v>
      </c>
      <c r="M4447" s="6">
        <f>Tabla2[[#This Row],[Total Sales]]-Tabla2[[#This Row],[Operating Profit]]</f>
        <v>54318.6</v>
      </c>
      <c r="N4447" s="6">
        <v>2381.4</v>
      </c>
      <c r="O4447" s="46">
        <f>Tabla2[[#This Row],[Operating Profit]]/Tabla2[[#This Row],[Total Sales]]</f>
        <v>4.2000000000000003E-2</v>
      </c>
      <c r="P4447" s="1" t="s">
        <v>82</v>
      </c>
    </row>
    <row r="4448" spans="1:16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3" t="str">
        <f>IFERROR(LEFT(Tabla2[[#This Row],[Product]],FIND(" ",Tabla2[[#This Row],[Product]])-3),Tabla2[[#This Row],[Product]])</f>
        <v>Men</v>
      </c>
      <c r="I4448" s="6">
        <v>63</v>
      </c>
      <c r="J4448" s="4">
        <v>810</v>
      </c>
      <c r="K4448" s="6">
        <f>Tabla2[[#This Row],[Price per Unit]]*Tabla2[[#This Row],[Units Sold]]</f>
        <v>51030</v>
      </c>
      <c r="L4448" s="52">
        <f>Tabla2[[#This Row],[Units Sold]]/Cálculos!$C$11</f>
        <v>3.2676297702856274E-5</v>
      </c>
      <c r="M4448" s="6">
        <f>Tabla2[[#This Row],[Total Sales]]-Tabla2[[#This Row],[Operating Profit]]</f>
        <v>47917.17</v>
      </c>
      <c r="N4448" s="6">
        <v>3112.8300000000004</v>
      </c>
      <c r="O4448" s="46">
        <f>Tabla2[[#This Row],[Operating Profit]]/Tabla2[[#This Row],[Total Sales]]</f>
        <v>6.1000000000000006E-2</v>
      </c>
      <c r="P4448" s="1" t="s">
        <v>82</v>
      </c>
    </row>
    <row r="4449" spans="1:16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3" t="str">
        <f>IFERROR(LEFT(Tabla2[[#This Row],[Product]],FIND(" ",Tabla2[[#This Row],[Product]])-3),Tabla2[[#This Row],[Product]])</f>
        <v>Women</v>
      </c>
      <c r="I4449" s="6">
        <v>68</v>
      </c>
      <c r="J4449" s="4">
        <v>940</v>
      </c>
      <c r="K4449" s="6">
        <f>Tabla2[[#This Row],[Price per Unit]]*Tabla2[[#This Row],[Units Sold]]</f>
        <v>63920</v>
      </c>
      <c r="L4449" s="52">
        <f>Tabla2[[#This Row],[Units Sold]]/Cálculos!$C$11</f>
        <v>3.792064177862333E-5</v>
      </c>
      <c r="M4449" s="6">
        <f>Tabla2[[#This Row],[Total Sales]]-Tabla2[[#This Row],[Operating Profit]]</f>
        <v>62322</v>
      </c>
      <c r="N4449" s="6">
        <v>1598</v>
      </c>
      <c r="O4449" s="46">
        <f>Tabla2[[#This Row],[Operating Profit]]/Tabla2[[#This Row],[Total Sales]]</f>
        <v>2.5000000000000001E-2</v>
      </c>
      <c r="P4449" s="1" t="s">
        <v>82</v>
      </c>
    </row>
    <row r="4450" spans="1:16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3" t="str">
        <f>IFERROR(LEFT(Tabla2[[#This Row],[Product]],FIND(" ",Tabla2[[#This Row],[Product]])-3),Tabla2[[#This Row],[Product]])</f>
        <v>Men</v>
      </c>
      <c r="I4450" s="6">
        <v>57</v>
      </c>
      <c r="J4450" s="4">
        <v>1550</v>
      </c>
      <c r="K4450" s="6">
        <f>Tabla2[[#This Row],[Price per Unit]]*Tabla2[[#This Row],[Units Sold]]</f>
        <v>88350</v>
      </c>
      <c r="L4450" s="52">
        <f>Tabla2[[#This Row],[Units Sold]]/Cálculos!$C$11</f>
        <v>6.2528717826453357E-5</v>
      </c>
      <c r="M4450" s="6">
        <f>Tabla2[[#This Row],[Total Sales]]-Tabla2[[#This Row],[Operating Profit]]</f>
        <v>84109.2</v>
      </c>
      <c r="N4450" s="6">
        <v>4240.8</v>
      </c>
      <c r="O4450" s="46">
        <f>Tabla2[[#This Row],[Operating Profit]]/Tabla2[[#This Row],[Total Sales]]</f>
        <v>4.8000000000000001E-2</v>
      </c>
      <c r="P4450" s="1" t="s">
        <v>82</v>
      </c>
    </row>
    <row r="4451" spans="1:16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3" t="str">
        <f>IFERROR(LEFT(Tabla2[[#This Row],[Product]],FIND(" ",Tabla2[[#This Row],[Product]])-3),Tabla2[[#This Row],[Product]])</f>
        <v>Men</v>
      </c>
      <c r="I4451" s="6">
        <v>64</v>
      </c>
      <c r="J4451" s="4">
        <v>1500</v>
      </c>
      <c r="K4451" s="6">
        <f>Tabla2[[#This Row],[Price per Unit]]*Tabla2[[#This Row],[Units Sold]]</f>
        <v>96000</v>
      </c>
      <c r="L4451" s="52">
        <f>Tabla2[[#This Row],[Units Sold]]/Cálculos!$C$11</f>
        <v>6.0511662412696801E-5</v>
      </c>
      <c r="M4451" s="6">
        <f>Tabla2[[#This Row],[Total Sales]]-Tabla2[[#This Row],[Operating Profit]]</f>
        <v>92736</v>
      </c>
      <c r="N4451" s="6">
        <v>3264.0000000000005</v>
      </c>
      <c r="O4451" s="46">
        <f>Tabla2[[#This Row],[Operating Profit]]/Tabla2[[#This Row],[Total Sales]]</f>
        <v>3.4000000000000002E-2</v>
      </c>
      <c r="P4451" s="1" t="s">
        <v>82</v>
      </c>
    </row>
    <row r="4452" spans="1:16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3" t="str">
        <f>IFERROR(LEFT(Tabla2[[#This Row],[Product]],FIND(" ",Tabla2[[#This Row],[Product]])-3),Tabla2[[#This Row],[Product]])</f>
        <v>Women</v>
      </c>
      <c r="I4452" s="6">
        <v>55</v>
      </c>
      <c r="J4452" s="4">
        <v>1060</v>
      </c>
      <c r="K4452" s="6">
        <f>Tabla2[[#This Row],[Price per Unit]]*Tabla2[[#This Row],[Units Sold]]</f>
        <v>58300</v>
      </c>
      <c r="L4452" s="52">
        <f>Tabla2[[#This Row],[Units Sold]]/Cálculos!$C$11</f>
        <v>4.2761574771639069E-5</v>
      </c>
      <c r="M4452" s="6">
        <f>Tabla2[[#This Row],[Total Sales]]-Tabla2[[#This Row],[Operating Profit]]</f>
        <v>55618.2</v>
      </c>
      <c r="N4452" s="6">
        <v>2681.8</v>
      </c>
      <c r="O4452" s="46">
        <f>Tabla2[[#This Row],[Operating Profit]]/Tabla2[[#This Row],[Total Sales]]</f>
        <v>4.6000000000000006E-2</v>
      </c>
      <c r="P4452" s="1" t="s">
        <v>82</v>
      </c>
    </row>
    <row r="4453" spans="1:16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3" t="str">
        <f>IFERROR(LEFT(Tabla2[[#This Row],[Product]],FIND(" ",Tabla2[[#This Row],[Product]])-3),Tabla2[[#This Row],[Product]])</f>
        <v>Women</v>
      </c>
      <c r="I4453" s="6">
        <v>56</v>
      </c>
      <c r="J4453" s="4">
        <v>1080</v>
      </c>
      <c r="K4453" s="6">
        <f>Tabla2[[#This Row],[Price per Unit]]*Tabla2[[#This Row],[Units Sold]]</f>
        <v>60480</v>
      </c>
      <c r="L4453" s="52">
        <f>Tabla2[[#This Row],[Units Sold]]/Cálculos!$C$11</f>
        <v>4.3568396937141698E-5</v>
      </c>
      <c r="M4453" s="6">
        <f>Tabla2[[#This Row],[Total Sales]]-Tabla2[[#This Row],[Operating Profit]]</f>
        <v>58000.32</v>
      </c>
      <c r="N4453" s="6">
        <v>2479.6799999999998</v>
      </c>
      <c r="O4453" s="46">
        <f>Tabla2[[#This Row],[Operating Profit]]/Tabla2[[#This Row],[Total Sales]]</f>
        <v>4.0999999999999995E-2</v>
      </c>
      <c r="P4453" s="1" t="s">
        <v>82</v>
      </c>
    </row>
    <row r="4454" spans="1:16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3" t="str">
        <f>IFERROR(LEFT(Tabla2[[#This Row],[Product]],FIND(" ",Tabla2[[#This Row],[Product]])-3),Tabla2[[#This Row],[Product]])</f>
        <v>Men</v>
      </c>
      <c r="I4454" s="6">
        <v>64</v>
      </c>
      <c r="J4454" s="4">
        <v>880</v>
      </c>
      <c r="K4454" s="6">
        <f>Tabla2[[#This Row],[Price per Unit]]*Tabla2[[#This Row],[Units Sold]]</f>
        <v>56320</v>
      </c>
      <c r="L4454" s="52">
        <f>Tabla2[[#This Row],[Units Sold]]/Cálculos!$C$11</f>
        <v>3.5500175282115457E-5</v>
      </c>
      <c r="M4454" s="6">
        <f>Tabla2[[#This Row],[Total Sales]]-Tabla2[[#This Row],[Operating Profit]]</f>
        <v>52715.519999999997</v>
      </c>
      <c r="N4454" s="6">
        <v>3604.4800000000005</v>
      </c>
      <c r="O4454" s="46">
        <f>Tabla2[[#This Row],[Operating Profit]]/Tabla2[[#This Row],[Total Sales]]</f>
        <v>6.4000000000000015E-2</v>
      </c>
      <c r="P4454" s="1" t="s">
        <v>82</v>
      </c>
    </row>
    <row r="4455" spans="1:16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3" t="str">
        <f>IFERROR(LEFT(Tabla2[[#This Row],[Product]],FIND(" ",Tabla2[[#This Row],[Product]])-3),Tabla2[[#This Row],[Product]])</f>
        <v>Women</v>
      </c>
      <c r="I4455" s="6">
        <v>68</v>
      </c>
      <c r="J4455" s="4">
        <v>1330</v>
      </c>
      <c r="K4455" s="6">
        <f>Tabla2[[#This Row],[Price per Unit]]*Tabla2[[#This Row],[Units Sold]]</f>
        <v>90440</v>
      </c>
      <c r="L4455" s="52">
        <f>Tabla2[[#This Row],[Units Sold]]/Cálculos!$C$11</f>
        <v>5.3653674005924494E-5</v>
      </c>
      <c r="M4455" s="6">
        <f>Tabla2[[#This Row],[Total Sales]]-Tabla2[[#This Row],[Operating Profit]]</f>
        <v>88088.56</v>
      </c>
      <c r="N4455" s="6">
        <v>2351.44</v>
      </c>
      <c r="O4455" s="46">
        <f>Tabla2[[#This Row],[Operating Profit]]/Tabla2[[#This Row],[Total Sales]]</f>
        <v>2.6000000000000002E-2</v>
      </c>
      <c r="P4455" s="1" t="s">
        <v>82</v>
      </c>
    </row>
    <row r="4456" spans="1:16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3" t="str">
        <f>IFERROR(LEFT(Tabla2[[#This Row],[Product]],FIND(" ",Tabla2[[#This Row],[Product]])-3),Tabla2[[#This Row],[Product]])</f>
        <v>Men</v>
      </c>
      <c r="I4456" s="6">
        <v>58</v>
      </c>
      <c r="J4456" s="4">
        <v>1960</v>
      </c>
      <c r="K4456" s="6">
        <f>Tabla2[[#This Row],[Price per Unit]]*Tabla2[[#This Row],[Units Sold]]</f>
        <v>113680</v>
      </c>
      <c r="L4456" s="52">
        <f>Tabla2[[#This Row],[Units Sold]]/Cálculos!$C$11</f>
        <v>7.9068572219257149E-5</v>
      </c>
      <c r="M4456" s="6">
        <f>Tabla2[[#This Row],[Total Sales]]-Tabla2[[#This Row],[Operating Profit]]</f>
        <v>108337.04</v>
      </c>
      <c r="N4456" s="6">
        <v>5342.96</v>
      </c>
      <c r="O4456" s="46">
        <f>Tabla2[[#This Row],[Operating Profit]]/Tabla2[[#This Row],[Total Sales]]</f>
        <v>4.7E-2</v>
      </c>
      <c r="P4456" s="1" t="s">
        <v>82</v>
      </c>
    </row>
    <row r="4457" spans="1:16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3" t="str">
        <f>IFERROR(LEFT(Tabla2[[#This Row],[Product]],FIND(" ",Tabla2[[#This Row],[Product]])-3),Tabla2[[#This Row],[Product]])</f>
        <v>Men</v>
      </c>
      <c r="I4457" s="6">
        <v>62</v>
      </c>
      <c r="J4457" s="4">
        <v>1890</v>
      </c>
      <c r="K4457" s="6">
        <f>Tabla2[[#This Row],[Price per Unit]]*Tabla2[[#This Row],[Units Sold]]</f>
        <v>117180</v>
      </c>
      <c r="L4457" s="52">
        <f>Tabla2[[#This Row],[Units Sold]]/Cálculos!$C$11</f>
        <v>7.6244694639997972E-5</v>
      </c>
      <c r="M4457" s="6">
        <f>Tabla2[[#This Row],[Total Sales]]-Tabla2[[#This Row],[Operating Profit]]</f>
        <v>113195.88</v>
      </c>
      <c r="N4457" s="6">
        <v>3984.1200000000003</v>
      </c>
      <c r="O4457" s="46">
        <f>Tabla2[[#This Row],[Operating Profit]]/Tabla2[[#This Row],[Total Sales]]</f>
        <v>3.4000000000000002E-2</v>
      </c>
      <c r="P4457" s="1" t="s">
        <v>82</v>
      </c>
    </row>
    <row r="4458" spans="1:16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3" t="str">
        <f>IFERROR(LEFT(Tabla2[[#This Row],[Product]],FIND(" ",Tabla2[[#This Row],[Product]])-3),Tabla2[[#This Row],[Product]])</f>
        <v>Women</v>
      </c>
      <c r="I4458" s="6">
        <v>59</v>
      </c>
      <c r="J4458" s="4">
        <v>1190</v>
      </c>
      <c r="K4458" s="6">
        <f>Tabla2[[#This Row],[Price per Unit]]*Tabla2[[#This Row],[Units Sold]]</f>
        <v>70210</v>
      </c>
      <c r="L4458" s="52">
        <f>Tabla2[[#This Row],[Units Sold]]/Cálculos!$C$11</f>
        <v>4.8005918847406126E-5</v>
      </c>
      <c r="M4458" s="6">
        <f>Tabla2[[#This Row],[Total Sales]]-Tabla2[[#This Row],[Operating Profit]]</f>
        <v>66910.13</v>
      </c>
      <c r="N4458" s="6">
        <v>3299.8700000000003</v>
      </c>
      <c r="O4458" s="46">
        <f>Tabla2[[#This Row],[Operating Profit]]/Tabla2[[#This Row],[Total Sales]]</f>
        <v>4.7000000000000007E-2</v>
      </c>
      <c r="P4458" s="1" t="s">
        <v>82</v>
      </c>
    </row>
    <row r="4459" spans="1:16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3" t="str">
        <f>IFERROR(LEFT(Tabla2[[#This Row],[Product]],FIND(" ",Tabla2[[#This Row],[Product]])-3),Tabla2[[#This Row],[Product]])</f>
        <v>Women</v>
      </c>
      <c r="I4459" s="6">
        <v>57</v>
      </c>
      <c r="J4459" s="4">
        <v>1330</v>
      </c>
      <c r="K4459" s="6">
        <f>Tabla2[[#This Row],[Price per Unit]]*Tabla2[[#This Row],[Units Sold]]</f>
        <v>75810</v>
      </c>
      <c r="L4459" s="52">
        <f>Tabla2[[#This Row],[Units Sold]]/Cálculos!$C$11</f>
        <v>5.3653674005924494E-5</v>
      </c>
      <c r="M4459" s="6">
        <f>Tabla2[[#This Row],[Total Sales]]-Tabla2[[#This Row],[Operating Profit]]</f>
        <v>72474.36</v>
      </c>
      <c r="N4459" s="6">
        <v>3335.64</v>
      </c>
      <c r="O4459" s="46">
        <f>Tabla2[[#This Row],[Operating Profit]]/Tabla2[[#This Row],[Total Sales]]</f>
        <v>4.3999999999999997E-2</v>
      </c>
      <c r="P4459" s="1" t="s">
        <v>82</v>
      </c>
    </row>
    <row r="4460" spans="1:16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3" t="str">
        <f>IFERROR(LEFT(Tabla2[[#This Row],[Product]],FIND(" ",Tabla2[[#This Row],[Product]])-3),Tabla2[[#This Row],[Product]])</f>
        <v>Men</v>
      </c>
      <c r="I4460" s="6">
        <v>69</v>
      </c>
      <c r="J4460" s="4">
        <v>1120</v>
      </c>
      <c r="K4460" s="6">
        <f>Tabla2[[#This Row],[Price per Unit]]*Tabla2[[#This Row],[Units Sold]]</f>
        <v>77280</v>
      </c>
      <c r="L4460" s="52">
        <f>Tabla2[[#This Row],[Units Sold]]/Cálculos!$C$11</f>
        <v>4.5182041268146942E-5</v>
      </c>
      <c r="M4460" s="6">
        <f>Tabla2[[#This Row],[Total Sales]]-Tabla2[[#This Row],[Operating Profit]]</f>
        <v>72643.199999999997</v>
      </c>
      <c r="N4460" s="6">
        <v>4636.8000000000011</v>
      </c>
      <c r="O4460" s="46">
        <f>Tabla2[[#This Row],[Operating Profit]]/Tabla2[[#This Row],[Total Sales]]</f>
        <v>6.0000000000000012E-2</v>
      </c>
      <c r="P4460" s="1" t="s">
        <v>82</v>
      </c>
    </row>
    <row r="4461" spans="1:16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3" t="str">
        <f>IFERROR(LEFT(Tabla2[[#This Row],[Product]],FIND(" ",Tabla2[[#This Row],[Product]])-3),Tabla2[[#This Row],[Product]])</f>
        <v>Women</v>
      </c>
      <c r="I4461" s="6">
        <v>74</v>
      </c>
      <c r="J4461" s="4">
        <v>1500</v>
      </c>
      <c r="K4461" s="6">
        <f>Tabla2[[#This Row],[Price per Unit]]*Tabla2[[#This Row],[Units Sold]]</f>
        <v>111000</v>
      </c>
      <c r="L4461" s="52">
        <f>Tabla2[[#This Row],[Units Sold]]/Cálculos!$C$11</f>
        <v>6.0511662412696801E-5</v>
      </c>
      <c r="M4461" s="6">
        <f>Tabla2[[#This Row],[Total Sales]]-Tabla2[[#This Row],[Operating Profit]]</f>
        <v>108003</v>
      </c>
      <c r="N4461" s="6">
        <v>2997</v>
      </c>
      <c r="O4461" s="46">
        <f>Tabla2[[#This Row],[Operating Profit]]/Tabla2[[#This Row],[Total Sales]]</f>
        <v>2.7E-2</v>
      </c>
      <c r="P4461" s="1" t="s">
        <v>82</v>
      </c>
    </row>
    <row r="4462" spans="1:16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3" t="str">
        <f>IFERROR(LEFT(Tabla2[[#This Row],[Product]],FIND(" ",Tabla2[[#This Row],[Product]])-3),Tabla2[[#This Row],[Product]])</f>
        <v>Men</v>
      </c>
      <c r="I4462" s="6">
        <v>28</v>
      </c>
      <c r="J4462" s="4">
        <v>1230</v>
      </c>
      <c r="K4462" s="6">
        <f>Tabla2[[#This Row],[Price per Unit]]*Tabla2[[#This Row],[Units Sold]]</f>
        <v>34440</v>
      </c>
      <c r="L4462" s="52">
        <f>Tabla2[[#This Row],[Units Sold]]/Cálculos!$C$11</f>
        <v>4.9619563178411377E-5</v>
      </c>
      <c r="M4462" s="6">
        <f>Tabla2[[#This Row],[Total Sales]]-Tabla2[[#This Row],[Operating Profit]]</f>
        <v>32718</v>
      </c>
      <c r="N4462" s="6">
        <v>1722</v>
      </c>
      <c r="O4462" s="46">
        <f>Tabla2[[#This Row],[Operating Profit]]/Tabla2[[#This Row],[Total Sales]]</f>
        <v>0.05</v>
      </c>
      <c r="P4462" s="1" t="s">
        <v>82</v>
      </c>
    </row>
    <row r="4463" spans="1:16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3" t="str">
        <f>IFERROR(LEFT(Tabla2[[#This Row],[Product]],FIND(" ",Tabla2[[#This Row],[Product]])-3),Tabla2[[#This Row],[Product]])</f>
        <v>Men</v>
      </c>
      <c r="I4463" s="6">
        <v>38</v>
      </c>
      <c r="J4463" s="4">
        <v>1230</v>
      </c>
      <c r="K4463" s="6">
        <f>Tabla2[[#This Row],[Price per Unit]]*Tabla2[[#This Row],[Units Sold]]</f>
        <v>46740</v>
      </c>
      <c r="L4463" s="52">
        <f>Tabla2[[#This Row],[Units Sold]]/Cálculos!$C$11</f>
        <v>4.9619563178411377E-5</v>
      </c>
      <c r="M4463" s="6">
        <f>Tabla2[[#This Row],[Total Sales]]-Tabla2[[#This Row],[Operating Profit]]</f>
        <v>45197.58</v>
      </c>
      <c r="N4463" s="6">
        <v>1542.42</v>
      </c>
      <c r="O4463" s="46">
        <f>Tabla2[[#This Row],[Operating Profit]]/Tabla2[[#This Row],[Total Sales]]</f>
        <v>3.3000000000000002E-2</v>
      </c>
      <c r="P4463" s="1" t="s">
        <v>82</v>
      </c>
    </row>
    <row r="4464" spans="1:16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3" t="str">
        <f>IFERROR(LEFT(Tabla2[[#This Row],[Product]],FIND(" ",Tabla2[[#This Row],[Product]])-3),Tabla2[[#This Row],[Product]])</f>
        <v>Women</v>
      </c>
      <c r="I4464" s="6">
        <v>39</v>
      </c>
      <c r="J4464" s="4">
        <v>1150</v>
      </c>
      <c r="K4464" s="6">
        <f>Tabla2[[#This Row],[Price per Unit]]*Tabla2[[#This Row],[Units Sold]]</f>
        <v>44850</v>
      </c>
      <c r="L4464" s="52">
        <f>Tabla2[[#This Row],[Units Sold]]/Cálculos!$C$11</f>
        <v>4.6392274516400882E-5</v>
      </c>
      <c r="M4464" s="6">
        <f>Tabla2[[#This Row],[Total Sales]]-Tabla2[[#This Row],[Operating Profit]]</f>
        <v>42786.9</v>
      </c>
      <c r="N4464" s="6">
        <v>2063.1</v>
      </c>
      <c r="O4464" s="46">
        <f>Tabla2[[#This Row],[Operating Profit]]/Tabla2[[#This Row],[Total Sales]]</f>
        <v>4.5999999999999999E-2</v>
      </c>
      <c r="P4464" s="1" t="s">
        <v>82</v>
      </c>
    </row>
    <row r="4465" spans="1:16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3" t="str">
        <f>IFERROR(LEFT(Tabla2[[#This Row],[Product]],FIND(" ",Tabla2[[#This Row],[Product]])-3),Tabla2[[#This Row],[Product]])</f>
        <v>Women</v>
      </c>
      <c r="I4465" s="6">
        <v>38</v>
      </c>
      <c r="J4465" s="4">
        <v>720</v>
      </c>
      <c r="K4465" s="6">
        <f>Tabla2[[#This Row],[Price per Unit]]*Tabla2[[#This Row],[Units Sold]]</f>
        <v>27360</v>
      </c>
      <c r="L4465" s="52">
        <f>Tabla2[[#This Row],[Units Sold]]/Cálculos!$C$11</f>
        <v>2.9045597958094464E-5</v>
      </c>
      <c r="M4465" s="6">
        <f>Tabla2[[#This Row],[Total Sales]]-Tabla2[[#This Row],[Operating Profit]]</f>
        <v>26128.799999999999</v>
      </c>
      <c r="N4465" s="6">
        <v>1231.1999999999998</v>
      </c>
      <c r="O4465" s="46">
        <f>Tabla2[[#This Row],[Operating Profit]]/Tabla2[[#This Row],[Total Sales]]</f>
        <v>4.4999999999999991E-2</v>
      </c>
      <c r="P4465" s="1" t="s">
        <v>82</v>
      </c>
    </row>
    <row r="4466" spans="1:16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3" t="str">
        <f>IFERROR(LEFT(Tabla2[[#This Row],[Product]],FIND(" ",Tabla2[[#This Row],[Product]])-3),Tabla2[[#This Row],[Product]])</f>
        <v>Men</v>
      </c>
      <c r="I4466" s="6">
        <v>41</v>
      </c>
      <c r="J4466" s="4">
        <v>560</v>
      </c>
      <c r="K4466" s="6">
        <f>Tabla2[[#This Row],[Price per Unit]]*Tabla2[[#This Row],[Units Sold]]</f>
        <v>22960</v>
      </c>
      <c r="L4466" s="52">
        <f>Tabla2[[#This Row],[Units Sold]]/Cálculos!$C$11</f>
        <v>2.2591020634073471E-5</v>
      </c>
      <c r="M4466" s="6">
        <f>Tabla2[[#This Row],[Total Sales]]-Tabla2[[#This Row],[Operating Profit]]</f>
        <v>21490.560000000001</v>
      </c>
      <c r="N4466" s="6">
        <v>1469.44</v>
      </c>
      <c r="O4466" s="46">
        <f>Tabla2[[#This Row],[Operating Profit]]/Tabla2[[#This Row],[Total Sales]]</f>
        <v>6.4000000000000001E-2</v>
      </c>
      <c r="P4466" s="1" t="s">
        <v>82</v>
      </c>
    </row>
    <row r="4467" spans="1:16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3" t="str">
        <f>IFERROR(LEFT(Tabla2[[#This Row],[Product]],FIND(" ",Tabla2[[#This Row],[Product]])-3),Tabla2[[#This Row],[Product]])</f>
        <v>Women</v>
      </c>
      <c r="I4467" s="6">
        <v>37</v>
      </c>
      <c r="J4467" s="4">
        <v>1280</v>
      </c>
      <c r="K4467" s="6">
        <f>Tabla2[[#This Row],[Price per Unit]]*Tabla2[[#This Row],[Units Sold]]</f>
        <v>47360</v>
      </c>
      <c r="L4467" s="52">
        <f>Tabla2[[#This Row],[Units Sold]]/Cálculos!$C$11</f>
        <v>5.1636618592167932E-5</v>
      </c>
      <c r="M4467" s="6">
        <f>Tabla2[[#This Row],[Total Sales]]-Tabla2[[#This Row],[Operating Profit]]</f>
        <v>46128.639999999999</v>
      </c>
      <c r="N4467" s="6">
        <v>1231.3600000000001</v>
      </c>
      <c r="O4467" s="46">
        <f>Tabla2[[#This Row],[Operating Profit]]/Tabla2[[#This Row],[Total Sales]]</f>
        <v>2.6000000000000002E-2</v>
      </c>
      <c r="P4467" s="1" t="s">
        <v>82</v>
      </c>
    </row>
    <row r="4468" spans="1:16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3" t="str">
        <f>IFERROR(LEFT(Tabla2[[#This Row],[Product]],FIND(" ",Tabla2[[#This Row],[Product]])-3),Tabla2[[#This Row],[Product]])</f>
        <v>Men</v>
      </c>
      <c r="I4468" s="6">
        <v>27</v>
      </c>
      <c r="J4468" s="4">
        <v>1310</v>
      </c>
      <c r="K4468" s="6">
        <f>Tabla2[[#This Row],[Price per Unit]]*Tabla2[[#This Row],[Units Sold]]</f>
        <v>35370</v>
      </c>
      <c r="L4468" s="52">
        <f>Tabla2[[#This Row],[Units Sold]]/Cálculos!$C$11</f>
        <v>5.2846851840421872E-5</v>
      </c>
      <c r="M4468" s="6">
        <f>Tabla2[[#This Row],[Total Sales]]-Tabla2[[#This Row],[Operating Profit]]</f>
        <v>33672.239999999998</v>
      </c>
      <c r="N4468" s="6">
        <v>1697.7600000000002</v>
      </c>
      <c r="O4468" s="46">
        <f>Tabla2[[#This Row],[Operating Profit]]/Tabla2[[#This Row],[Total Sales]]</f>
        <v>4.8000000000000008E-2</v>
      </c>
      <c r="P4468" s="1" t="s">
        <v>82</v>
      </c>
    </row>
    <row r="4469" spans="1:16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3" t="str">
        <f>IFERROR(LEFT(Tabla2[[#This Row],[Product]],FIND(" ",Tabla2[[#This Row],[Product]])-3),Tabla2[[#This Row],[Product]])</f>
        <v>Men</v>
      </c>
      <c r="I4469" s="6">
        <v>38</v>
      </c>
      <c r="J4469" s="4">
        <v>1110</v>
      </c>
      <c r="K4469" s="6">
        <f>Tabla2[[#This Row],[Price per Unit]]*Tabla2[[#This Row],[Units Sold]]</f>
        <v>42180</v>
      </c>
      <c r="L4469" s="52">
        <f>Tabla2[[#This Row],[Units Sold]]/Cálculos!$C$11</f>
        <v>4.4778630185395631E-5</v>
      </c>
      <c r="M4469" s="6">
        <f>Tabla2[[#This Row],[Total Sales]]-Tabla2[[#This Row],[Operating Profit]]</f>
        <v>40914.6</v>
      </c>
      <c r="N4469" s="6">
        <v>1265.4000000000001</v>
      </c>
      <c r="O4469" s="46">
        <f>Tabla2[[#This Row],[Operating Profit]]/Tabla2[[#This Row],[Total Sales]]</f>
        <v>3.0000000000000002E-2</v>
      </c>
      <c r="P4469" s="1" t="s">
        <v>82</v>
      </c>
    </row>
    <row r="4470" spans="1:16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3" t="str">
        <f>IFERROR(LEFT(Tabla2[[#This Row],[Product]],FIND(" ",Tabla2[[#This Row],[Product]])-3),Tabla2[[#This Row],[Product]])</f>
        <v>Women</v>
      </c>
      <c r="I4470" s="6">
        <v>38</v>
      </c>
      <c r="J4470" s="4">
        <v>1230</v>
      </c>
      <c r="K4470" s="6">
        <f>Tabla2[[#This Row],[Price per Unit]]*Tabla2[[#This Row],[Units Sold]]</f>
        <v>46740</v>
      </c>
      <c r="L4470" s="52">
        <f>Tabla2[[#This Row],[Units Sold]]/Cálculos!$C$11</f>
        <v>4.9619563178411377E-5</v>
      </c>
      <c r="M4470" s="6">
        <f>Tabla2[[#This Row],[Total Sales]]-Tabla2[[#This Row],[Operating Profit]]</f>
        <v>44403</v>
      </c>
      <c r="N4470" s="6">
        <v>2337</v>
      </c>
      <c r="O4470" s="46">
        <f>Tabla2[[#This Row],[Operating Profit]]/Tabla2[[#This Row],[Total Sales]]</f>
        <v>0.05</v>
      </c>
      <c r="P4470" s="1" t="s">
        <v>82</v>
      </c>
    </row>
    <row r="4471" spans="1:16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3" t="str">
        <f>IFERROR(LEFT(Tabla2[[#This Row],[Product]],FIND(" ",Tabla2[[#This Row],[Product]])-3),Tabla2[[#This Row],[Product]])</f>
        <v>Women</v>
      </c>
      <c r="I4471" s="6">
        <v>36</v>
      </c>
      <c r="J4471" s="4">
        <v>720</v>
      </c>
      <c r="K4471" s="6">
        <f>Tabla2[[#This Row],[Price per Unit]]*Tabla2[[#This Row],[Units Sold]]</f>
        <v>25920</v>
      </c>
      <c r="L4471" s="52">
        <f>Tabla2[[#This Row],[Units Sold]]/Cálculos!$C$11</f>
        <v>2.9045597958094464E-5</v>
      </c>
      <c r="M4471" s="6">
        <f>Tabla2[[#This Row],[Total Sales]]-Tabla2[[#This Row],[Operating Profit]]</f>
        <v>24753.599999999999</v>
      </c>
      <c r="N4471" s="6">
        <v>1166.3999999999999</v>
      </c>
      <c r="O4471" s="46">
        <f>Tabla2[[#This Row],[Operating Profit]]/Tabla2[[#This Row],[Total Sales]]</f>
        <v>4.4999999999999991E-2</v>
      </c>
      <c r="P4471" s="1" t="s">
        <v>82</v>
      </c>
    </row>
    <row r="4472" spans="1:16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3" t="str">
        <f>IFERROR(LEFT(Tabla2[[#This Row],[Product]],FIND(" ",Tabla2[[#This Row],[Product]])-3),Tabla2[[#This Row],[Product]])</f>
        <v>Men</v>
      </c>
      <c r="I4472" s="6">
        <v>43</v>
      </c>
      <c r="J4472" s="4">
        <v>580</v>
      </c>
      <c r="K4472" s="6">
        <f>Tabla2[[#This Row],[Price per Unit]]*Tabla2[[#This Row],[Units Sold]]</f>
        <v>24940</v>
      </c>
      <c r="L4472" s="52">
        <f>Tabla2[[#This Row],[Units Sold]]/Cálculos!$C$11</f>
        <v>2.3397842799576097E-5</v>
      </c>
      <c r="M4472" s="6">
        <f>Tabla2[[#This Row],[Total Sales]]-Tabla2[[#This Row],[Operating Profit]]</f>
        <v>23393.72</v>
      </c>
      <c r="N4472" s="6">
        <v>1546.28</v>
      </c>
      <c r="O4472" s="46">
        <f>Tabla2[[#This Row],[Operating Profit]]/Tabla2[[#This Row],[Total Sales]]</f>
        <v>6.2E-2</v>
      </c>
      <c r="P4472" s="1" t="s">
        <v>82</v>
      </c>
    </row>
    <row r="4473" spans="1:16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3" t="str">
        <f>IFERROR(LEFT(Tabla2[[#This Row],[Product]],FIND(" ",Tabla2[[#This Row],[Product]])-3),Tabla2[[#This Row],[Product]])</f>
        <v>Women</v>
      </c>
      <c r="I4473" s="6">
        <v>37</v>
      </c>
      <c r="J4473" s="4">
        <v>1160</v>
      </c>
      <c r="K4473" s="6">
        <f>Tabla2[[#This Row],[Price per Unit]]*Tabla2[[#This Row],[Units Sold]]</f>
        <v>42920</v>
      </c>
      <c r="L4473" s="52">
        <f>Tabla2[[#This Row],[Units Sold]]/Cálculos!$C$11</f>
        <v>4.6795685599152193E-5</v>
      </c>
      <c r="M4473" s="6">
        <f>Tabla2[[#This Row],[Total Sales]]-Tabla2[[#This Row],[Operating Profit]]</f>
        <v>41761.160000000003</v>
      </c>
      <c r="N4473" s="6">
        <v>1158.8400000000001</v>
      </c>
      <c r="O4473" s="46">
        <f>Tabla2[[#This Row],[Operating Profit]]/Tabla2[[#This Row],[Total Sales]]</f>
        <v>2.7000000000000003E-2</v>
      </c>
      <c r="P4473" s="1" t="s">
        <v>82</v>
      </c>
    </row>
    <row r="4474" spans="1:16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3" t="str">
        <f>IFERROR(LEFT(Tabla2[[#This Row],[Product]],FIND(" ",Tabla2[[#This Row],[Product]])-3),Tabla2[[#This Row],[Product]])</f>
        <v>Men</v>
      </c>
      <c r="I4474" s="6">
        <v>37</v>
      </c>
      <c r="J4474" s="4">
        <v>1650</v>
      </c>
      <c r="K4474" s="6">
        <f>Tabla2[[#This Row],[Price per Unit]]*Tabla2[[#This Row],[Units Sold]]</f>
        <v>61050</v>
      </c>
      <c r="L4474" s="52">
        <f>Tabla2[[#This Row],[Units Sold]]/Cálculos!$C$11</f>
        <v>6.656282865396648E-5</v>
      </c>
      <c r="M4474" s="6">
        <f>Tabla2[[#This Row],[Total Sales]]-Tabla2[[#This Row],[Operating Profit]]</f>
        <v>58119.6</v>
      </c>
      <c r="N4474" s="6">
        <v>2930.4</v>
      </c>
      <c r="O4474" s="46">
        <f>Tabla2[[#This Row],[Operating Profit]]/Tabla2[[#This Row],[Total Sales]]</f>
        <v>4.8000000000000001E-2</v>
      </c>
      <c r="P4474" s="1" t="s">
        <v>82</v>
      </c>
    </row>
    <row r="4475" spans="1:16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3" t="str">
        <f>IFERROR(LEFT(Tabla2[[#This Row],[Product]],FIND(" ",Tabla2[[#This Row],[Product]])-3),Tabla2[[#This Row],[Product]])</f>
        <v>Men</v>
      </c>
      <c r="I4475" s="6">
        <v>48</v>
      </c>
      <c r="J4475" s="4">
        <v>1120</v>
      </c>
      <c r="K4475" s="6">
        <f>Tabla2[[#This Row],[Price per Unit]]*Tabla2[[#This Row],[Units Sold]]</f>
        <v>53760</v>
      </c>
      <c r="L4475" s="52">
        <f>Tabla2[[#This Row],[Units Sold]]/Cálculos!$C$11</f>
        <v>4.5182041268146942E-5</v>
      </c>
      <c r="M4475" s="6">
        <f>Tabla2[[#This Row],[Total Sales]]-Tabla2[[#This Row],[Operating Profit]]</f>
        <v>51932.160000000003</v>
      </c>
      <c r="N4475" s="6">
        <v>1827.8400000000001</v>
      </c>
      <c r="O4475" s="46">
        <f>Tabla2[[#This Row],[Operating Profit]]/Tabla2[[#This Row],[Total Sales]]</f>
        <v>3.4000000000000002E-2</v>
      </c>
      <c r="P4475" s="1" t="s">
        <v>82</v>
      </c>
    </row>
    <row r="4476" spans="1:16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3" t="str">
        <f>IFERROR(LEFT(Tabla2[[#This Row],[Product]],FIND(" ",Tabla2[[#This Row],[Product]])-3),Tabla2[[#This Row],[Product]])</f>
        <v>Women</v>
      </c>
      <c r="I4476" s="6">
        <v>51</v>
      </c>
      <c r="J4476" s="4">
        <v>1160</v>
      </c>
      <c r="K4476" s="6">
        <f>Tabla2[[#This Row],[Price per Unit]]*Tabla2[[#This Row],[Units Sold]]</f>
        <v>59160</v>
      </c>
      <c r="L4476" s="52">
        <f>Tabla2[[#This Row],[Units Sold]]/Cálculos!$C$11</f>
        <v>4.6795685599152193E-5</v>
      </c>
      <c r="M4476" s="6">
        <f>Tabla2[[#This Row],[Total Sales]]-Tabla2[[#This Row],[Operating Profit]]</f>
        <v>56261.16</v>
      </c>
      <c r="N4476" s="6">
        <v>2898.84</v>
      </c>
      <c r="O4476" s="46">
        <f>Tabla2[[#This Row],[Operating Profit]]/Tabla2[[#This Row],[Total Sales]]</f>
        <v>4.9000000000000002E-2</v>
      </c>
      <c r="P4476" s="1" t="s">
        <v>82</v>
      </c>
    </row>
    <row r="4477" spans="1:16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3" t="str">
        <f>IFERROR(LEFT(Tabla2[[#This Row],[Product]],FIND(" ",Tabla2[[#This Row],[Product]])-3),Tabla2[[#This Row],[Product]])</f>
        <v>Women</v>
      </c>
      <c r="I4477" s="6">
        <v>51</v>
      </c>
      <c r="J4477" s="4">
        <v>900</v>
      </c>
      <c r="K4477" s="6">
        <f>Tabla2[[#This Row],[Price per Unit]]*Tabla2[[#This Row],[Units Sold]]</f>
        <v>45900</v>
      </c>
      <c r="L4477" s="52">
        <f>Tabla2[[#This Row],[Units Sold]]/Cálculos!$C$11</f>
        <v>3.630699744761808E-5</v>
      </c>
      <c r="M4477" s="6">
        <f>Tabla2[[#This Row],[Total Sales]]-Tabla2[[#This Row],[Operating Profit]]</f>
        <v>43926.3</v>
      </c>
      <c r="N4477" s="6">
        <v>1973.7</v>
      </c>
      <c r="O4477" s="46">
        <f>Tabla2[[#This Row],[Operating Profit]]/Tabla2[[#This Row],[Total Sales]]</f>
        <v>4.3000000000000003E-2</v>
      </c>
      <c r="P4477" s="1" t="s">
        <v>82</v>
      </c>
    </row>
    <row r="4478" spans="1:16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3" t="str">
        <f>IFERROR(LEFT(Tabla2[[#This Row],[Product]],FIND(" ",Tabla2[[#This Row],[Product]])-3),Tabla2[[#This Row],[Product]])</f>
        <v>Men</v>
      </c>
      <c r="I4478" s="6">
        <v>56</v>
      </c>
      <c r="J4478" s="4">
        <v>390</v>
      </c>
      <c r="K4478" s="6">
        <f>Tabla2[[#This Row],[Price per Unit]]*Tabla2[[#This Row],[Units Sold]]</f>
        <v>21840</v>
      </c>
      <c r="L4478" s="52">
        <f>Tabla2[[#This Row],[Units Sold]]/Cálculos!$C$11</f>
        <v>1.5733032227301167E-5</v>
      </c>
      <c r="M4478" s="6">
        <f>Tabla2[[#This Row],[Total Sales]]-Tabla2[[#This Row],[Operating Profit]]</f>
        <v>20529.599999999999</v>
      </c>
      <c r="N4478" s="6">
        <v>1310.3999999999999</v>
      </c>
      <c r="O4478" s="46">
        <f>Tabla2[[#This Row],[Operating Profit]]/Tabla2[[#This Row],[Total Sales]]</f>
        <v>5.9999999999999991E-2</v>
      </c>
      <c r="P4478" s="1" t="s">
        <v>82</v>
      </c>
    </row>
    <row r="4479" spans="1:16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3" t="str">
        <f>IFERROR(LEFT(Tabla2[[#This Row],[Product]],FIND(" ",Tabla2[[#This Row],[Product]])-3),Tabla2[[#This Row],[Product]])</f>
        <v>Women</v>
      </c>
      <c r="I4479" s="6">
        <v>52</v>
      </c>
      <c r="J4479" s="4">
        <v>950</v>
      </c>
      <c r="K4479" s="6">
        <f>Tabla2[[#This Row],[Price per Unit]]*Tabla2[[#This Row],[Units Sold]]</f>
        <v>49400</v>
      </c>
      <c r="L4479" s="52">
        <f>Tabla2[[#This Row],[Units Sold]]/Cálculos!$C$11</f>
        <v>3.8324052861374641E-5</v>
      </c>
      <c r="M4479" s="6">
        <f>Tabla2[[#This Row],[Total Sales]]-Tabla2[[#This Row],[Operating Profit]]</f>
        <v>47967.4</v>
      </c>
      <c r="N4479" s="6">
        <v>1432.6000000000001</v>
      </c>
      <c r="O4479" s="46">
        <f>Tabla2[[#This Row],[Operating Profit]]/Tabla2[[#This Row],[Total Sales]]</f>
        <v>2.9000000000000001E-2</v>
      </c>
      <c r="P4479" s="1" t="s">
        <v>82</v>
      </c>
    </row>
    <row r="4480" spans="1:16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3" t="str">
        <f>IFERROR(LEFT(Tabla2[[#This Row],[Product]],FIND(" ",Tabla2[[#This Row],[Product]])-3),Tabla2[[#This Row],[Product]])</f>
        <v>Men</v>
      </c>
      <c r="I4480" s="6">
        <v>55</v>
      </c>
      <c r="J4480" s="4">
        <v>1310</v>
      </c>
      <c r="K4480" s="6">
        <f>Tabla2[[#This Row],[Price per Unit]]*Tabla2[[#This Row],[Units Sold]]</f>
        <v>72050</v>
      </c>
      <c r="L4480" s="52">
        <f>Tabla2[[#This Row],[Units Sold]]/Cálculos!$C$11</f>
        <v>5.2846851840421872E-5</v>
      </c>
      <c r="M4480" s="6">
        <f>Tabla2[[#This Row],[Total Sales]]-Tabla2[[#This Row],[Operating Profit]]</f>
        <v>68663.649999999994</v>
      </c>
      <c r="N4480" s="6">
        <v>3386.3500000000004</v>
      </c>
      <c r="O4480" s="46">
        <f>Tabla2[[#This Row],[Operating Profit]]/Tabla2[[#This Row],[Total Sales]]</f>
        <v>4.7000000000000007E-2</v>
      </c>
      <c r="P4480" s="1" t="s">
        <v>82</v>
      </c>
    </row>
    <row r="4481" spans="1:16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3" t="str">
        <f>IFERROR(LEFT(Tabla2[[#This Row],[Product]],FIND(" ",Tabla2[[#This Row],[Product]])-3),Tabla2[[#This Row],[Product]])</f>
        <v>Men</v>
      </c>
      <c r="I4481" s="6">
        <v>59</v>
      </c>
      <c r="J4481" s="4">
        <v>940</v>
      </c>
      <c r="K4481" s="6">
        <f>Tabla2[[#This Row],[Price per Unit]]*Tabla2[[#This Row],[Units Sold]]</f>
        <v>55460</v>
      </c>
      <c r="L4481" s="52">
        <f>Tabla2[[#This Row],[Units Sold]]/Cálculos!$C$11</f>
        <v>3.792064177862333E-5</v>
      </c>
      <c r="M4481" s="6">
        <f>Tabla2[[#This Row],[Total Sales]]-Tabla2[[#This Row],[Operating Profit]]</f>
        <v>53518.9</v>
      </c>
      <c r="N4481" s="6">
        <v>1941.1</v>
      </c>
      <c r="O4481" s="46">
        <f>Tabla2[[#This Row],[Operating Profit]]/Tabla2[[#This Row],[Total Sales]]</f>
        <v>3.4999999999999996E-2</v>
      </c>
      <c r="P4481" s="1" t="s">
        <v>82</v>
      </c>
    </row>
    <row r="4482" spans="1:16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3" t="str">
        <f>IFERROR(LEFT(Tabla2[[#This Row],[Product]],FIND(" ",Tabla2[[#This Row],[Product]])-3),Tabla2[[#This Row],[Product]])</f>
        <v>Women</v>
      </c>
      <c r="I4482" s="6">
        <v>61</v>
      </c>
      <c r="J4482" s="4">
        <v>1130</v>
      </c>
      <c r="K4482" s="6">
        <f>Tabla2[[#This Row],[Price per Unit]]*Tabla2[[#This Row],[Units Sold]]</f>
        <v>68930</v>
      </c>
      <c r="L4482" s="52">
        <f>Tabla2[[#This Row],[Units Sold]]/Cálculos!$C$11</f>
        <v>4.5585452350898253E-5</v>
      </c>
      <c r="M4482" s="6">
        <f>Tabla2[[#This Row],[Total Sales]]-Tabla2[[#This Row],[Operating Profit]]</f>
        <v>65483.5</v>
      </c>
      <c r="N4482" s="6">
        <v>3446.5</v>
      </c>
      <c r="O4482" s="46">
        <f>Tabla2[[#This Row],[Operating Profit]]/Tabla2[[#This Row],[Total Sales]]</f>
        <v>0.05</v>
      </c>
      <c r="P4482" s="1" t="s">
        <v>82</v>
      </c>
    </row>
    <row r="4483" spans="1:16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3" t="str">
        <f>IFERROR(LEFT(Tabla2[[#This Row],[Product]],FIND(" ",Tabla2[[#This Row],[Product]])-3),Tabla2[[#This Row],[Product]])</f>
        <v>Women</v>
      </c>
      <c r="I4483" s="6">
        <v>56</v>
      </c>
      <c r="J4483" s="4">
        <v>740</v>
      </c>
      <c r="K4483" s="6">
        <f>Tabla2[[#This Row],[Price per Unit]]*Tabla2[[#This Row],[Units Sold]]</f>
        <v>41440</v>
      </c>
      <c r="L4483" s="52">
        <f>Tabla2[[#This Row],[Units Sold]]/Cálculos!$C$11</f>
        <v>2.9852420123597086E-5</v>
      </c>
      <c r="M4483" s="6">
        <f>Tabla2[[#This Row],[Total Sales]]-Tabla2[[#This Row],[Operating Profit]]</f>
        <v>39658.080000000002</v>
      </c>
      <c r="N4483" s="6">
        <v>1781.92</v>
      </c>
      <c r="O4483" s="46">
        <f>Tabla2[[#This Row],[Operating Profit]]/Tabla2[[#This Row],[Total Sales]]</f>
        <v>4.3000000000000003E-2</v>
      </c>
      <c r="P4483" s="1" t="s">
        <v>82</v>
      </c>
    </row>
    <row r="4484" spans="1:16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3" t="str">
        <f>IFERROR(LEFT(Tabla2[[#This Row],[Product]],FIND(" ",Tabla2[[#This Row],[Product]])-3),Tabla2[[#This Row],[Product]])</f>
        <v>Men</v>
      </c>
      <c r="I4484" s="6">
        <v>62</v>
      </c>
      <c r="J4484" s="4">
        <v>440</v>
      </c>
      <c r="K4484" s="6">
        <f>Tabla2[[#This Row],[Price per Unit]]*Tabla2[[#This Row],[Units Sold]]</f>
        <v>27280</v>
      </c>
      <c r="L4484" s="52">
        <f>Tabla2[[#This Row],[Units Sold]]/Cálculos!$C$11</f>
        <v>1.7750087641057729E-5</v>
      </c>
      <c r="M4484" s="6">
        <f>Tabla2[[#This Row],[Total Sales]]-Tabla2[[#This Row],[Operating Profit]]</f>
        <v>25615.919999999998</v>
      </c>
      <c r="N4484" s="6">
        <v>1664.08</v>
      </c>
      <c r="O4484" s="46">
        <f>Tabla2[[#This Row],[Operating Profit]]/Tabla2[[#This Row],[Total Sales]]</f>
        <v>6.0999999999999999E-2</v>
      </c>
      <c r="P4484" s="1" t="s">
        <v>82</v>
      </c>
    </row>
    <row r="4485" spans="1:16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3" t="str">
        <f>IFERROR(LEFT(Tabla2[[#This Row],[Product]],FIND(" ",Tabla2[[#This Row],[Product]])-3),Tabla2[[#This Row],[Product]])</f>
        <v>Women</v>
      </c>
      <c r="I4485" s="6">
        <v>72</v>
      </c>
      <c r="J4485" s="4">
        <v>980</v>
      </c>
      <c r="K4485" s="6">
        <f>Tabla2[[#This Row],[Price per Unit]]*Tabla2[[#This Row],[Units Sold]]</f>
        <v>70560</v>
      </c>
      <c r="L4485" s="52">
        <f>Tabla2[[#This Row],[Units Sold]]/Cálculos!$C$11</f>
        <v>3.9534286109628574E-5</v>
      </c>
      <c r="M4485" s="6">
        <f>Tabla2[[#This Row],[Total Sales]]-Tabla2[[#This Row],[Operating Profit]]</f>
        <v>68796</v>
      </c>
      <c r="N4485" s="6">
        <v>1764</v>
      </c>
      <c r="O4485" s="46">
        <f>Tabla2[[#This Row],[Operating Profit]]/Tabla2[[#This Row],[Total Sales]]</f>
        <v>2.5000000000000001E-2</v>
      </c>
      <c r="P4485" s="1" t="s">
        <v>82</v>
      </c>
    </row>
    <row r="4486" spans="1:16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3" t="str">
        <f>IFERROR(LEFT(Tabla2[[#This Row],[Product]],FIND(" ",Tabla2[[#This Row],[Product]])-3),Tabla2[[#This Row],[Product]])</f>
        <v>Men</v>
      </c>
      <c r="I4486" s="6">
        <v>55</v>
      </c>
      <c r="J4486" s="4">
        <v>1310</v>
      </c>
      <c r="K4486" s="6">
        <f>Tabla2[[#This Row],[Price per Unit]]*Tabla2[[#This Row],[Units Sold]]</f>
        <v>72050</v>
      </c>
      <c r="L4486" s="52">
        <f>Tabla2[[#This Row],[Units Sold]]/Cálculos!$C$11</f>
        <v>5.2846851840421872E-5</v>
      </c>
      <c r="M4486" s="6">
        <f>Tabla2[[#This Row],[Total Sales]]-Tabla2[[#This Row],[Operating Profit]]</f>
        <v>67654.95</v>
      </c>
      <c r="N4486" s="6">
        <v>4395.05</v>
      </c>
      <c r="O4486" s="46">
        <f>Tabla2[[#This Row],[Operating Profit]]/Tabla2[[#This Row],[Total Sales]]</f>
        <v>6.1000000000000006E-2</v>
      </c>
      <c r="P4486" s="1" t="s">
        <v>82</v>
      </c>
    </row>
    <row r="4487" spans="1:16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3" t="str">
        <f>IFERROR(LEFT(Tabla2[[#This Row],[Product]],FIND(" ",Tabla2[[#This Row],[Product]])-3),Tabla2[[#This Row],[Product]])</f>
        <v>Men</v>
      </c>
      <c r="I4487" s="6">
        <v>60</v>
      </c>
      <c r="J4487" s="4">
        <v>1050</v>
      </c>
      <c r="K4487" s="6">
        <f>Tabla2[[#This Row],[Price per Unit]]*Tabla2[[#This Row],[Units Sold]]</f>
        <v>63000</v>
      </c>
      <c r="L4487" s="52">
        <f>Tabla2[[#This Row],[Units Sold]]/Cálculos!$C$11</f>
        <v>4.2358163688887758E-5</v>
      </c>
      <c r="M4487" s="6">
        <f>Tabla2[[#This Row],[Total Sales]]-Tabla2[[#This Row],[Operating Profit]]</f>
        <v>60102</v>
      </c>
      <c r="N4487" s="6">
        <v>2898</v>
      </c>
      <c r="O4487" s="46">
        <f>Tabla2[[#This Row],[Operating Profit]]/Tabla2[[#This Row],[Total Sales]]</f>
        <v>4.5999999999999999E-2</v>
      </c>
      <c r="P4487" s="1" t="s">
        <v>82</v>
      </c>
    </row>
    <row r="4488" spans="1:16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3" t="str">
        <f>IFERROR(LEFT(Tabla2[[#This Row],[Product]],FIND(" ",Tabla2[[#This Row],[Product]])-3),Tabla2[[#This Row],[Product]])</f>
        <v>Women</v>
      </c>
      <c r="I4488" s="6">
        <v>59</v>
      </c>
      <c r="J4488" s="4">
        <v>980</v>
      </c>
      <c r="K4488" s="6">
        <f>Tabla2[[#This Row],[Price per Unit]]*Tabla2[[#This Row],[Units Sold]]</f>
        <v>57820</v>
      </c>
      <c r="L4488" s="52">
        <f>Tabla2[[#This Row],[Units Sold]]/Cálculos!$C$11</f>
        <v>3.9534286109628574E-5</v>
      </c>
      <c r="M4488" s="6">
        <f>Tabla2[[#This Row],[Total Sales]]-Tabla2[[#This Row],[Operating Profit]]</f>
        <v>54350.8</v>
      </c>
      <c r="N4488" s="6">
        <v>3469.2</v>
      </c>
      <c r="O4488" s="46">
        <f>Tabla2[[#This Row],[Operating Profit]]/Tabla2[[#This Row],[Total Sales]]</f>
        <v>0.06</v>
      </c>
      <c r="P4488" s="1" t="s">
        <v>82</v>
      </c>
    </row>
    <row r="4489" spans="1:16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3" t="str">
        <f>IFERROR(LEFT(Tabla2[[#This Row],[Product]],FIND(" ",Tabla2[[#This Row],[Product]])-3),Tabla2[[#This Row],[Product]])</f>
        <v>Women</v>
      </c>
      <c r="I4489" s="6">
        <v>58</v>
      </c>
      <c r="J4489" s="4">
        <v>690</v>
      </c>
      <c r="K4489" s="6">
        <f>Tabla2[[#This Row],[Price per Unit]]*Tabla2[[#This Row],[Units Sold]]</f>
        <v>40020</v>
      </c>
      <c r="L4489" s="52">
        <f>Tabla2[[#This Row],[Units Sold]]/Cálculos!$C$11</f>
        <v>2.7835364709840528E-5</v>
      </c>
      <c r="M4489" s="6">
        <f>Tabla2[[#This Row],[Total Sales]]-Tabla2[[#This Row],[Operating Profit]]</f>
        <v>37658.82</v>
      </c>
      <c r="N4489" s="6">
        <v>2361.1799999999998</v>
      </c>
      <c r="O4489" s="46">
        <f>Tabla2[[#This Row],[Operating Profit]]/Tabla2[[#This Row],[Total Sales]]</f>
        <v>5.8999999999999997E-2</v>
      </c>
      <c r="P4489" s="1" t="s">
        <v>82</v>
      </c>
    </row>
    <row r="4490" spans="1:16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3" t="str">
        <f>IFERROR(LEFT(Tabla2[[#This Row],[Product]],FIND(" ",Tabla2[[#This Row],[Product]])-3),Tabla2[[#This Row],[Product]])</f>
        <v>Men</v>
      </c>
      <c r="I4490" s="6">
        <v>63</v>
      </c>
      <c r="J4490" s="4">
        <v>440</v>
      </c>
      <c r="K4490" s="6">
        <f>Tabla2[[#This Row],[Price per Unit]]*Tabla2[[#This Row],[Units Sold]]</f>
        <v>27720</v>
      </c>
      <c r="L4490" s="52">
        <f>Tabla2[[#This Row],[Units Sold]]/Cálculos!$C$11</f>
        <v>1.7750087641057729E-5</v>
      </c>
      <c r="M4490" s="6">
        <f>Tabla2[[#This Row],[Total Sales]]-Tabla2[[#This Row],[Operating Profit]]</f>
        <v>25613.279999999999</v>
      </c>
      <c r="N4490" s="6">
        <v>2106.7200000000003</v>
      </c>
      <c r="O4490" s="46">
        <f>Tabla2[[#This Row],[Operating Profit]]/Tabla2[[#This Row],[Total Sales]]</f>
        <v>7.6000000000000012E-2</v>
      </c>
      <c r="P4490" s="1" t="s">
        <v>82</v>
      </c>
    </row>
    <row r="4491" spans="1:16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3" t="str">
        <f>IFERROR(LEFT(Tabla2[[#This Row],[Product]],FIND(" ",Tabla2[[#This Row],[Product]])-3),Tabla2[[#This Row],[Product]])</f>
        <v>Women</v>
      </c>
      <c r="I4491" s="6">
        <v>74</v>
      </c>
      <c r="J4491" s="4">
        <v>1330</v>
      </c>
      <c r="K4491" s="6">
        <f>Tabla2[[#This Row],[Price per Unit]]*Tabla2[[#This Row],[Units Sold]]</f>
        <v>98420</v>
      </c>
      <c r="L4491" s="52">
        <f>Tabla2[[#This Row],[Units Sold]]/Cálculos!$C$11</f>
        <v>5.3653674005924494E-5</v>
      </c>
      <c r="M4491" s="6">
        <f>Tabla2[[#This Row],[Total Sales]]-Tabla2[[#This Row],[Operating Profit]]</f>
        <v>94187.94</v>
      </c>
      <c r="N4491" s="6">
        <v>4232.0599999999995</v>
      </c>
      <c r="O4491" s="46">
        <f>Tabla2[[#This Row],[Operating Profit]]/Tabla2[[#This Row],[Total Sales]]</f>
        <v>4.2999999999999997E-2</v>
      </c>
      <c r="P4491" s="1" t="s">
        <v>82</v>
      </c>
    </row>
    <row r="4492" spans="1:16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3" t="str">
        <f>IFERROR(LEFT(Tabla2[[#This Row],[Product]],FIND(" ",Tabla2[[#This Row],[Product]])-3),Tabla2[[#This Row],[Product]])</f>
        <v>Men</v>
      </c>
      <c r="I4492" s="6">
        <v>54</v>
      </c>
      <c r="J4492" s="4">
        <v>1890</v>
      </c>
      <c r="K4492" s="6">
        <f>Tabla2[[#This Row],[Price per Unit]]*Tabla2[[#This Row],[Units Sold]]</f>
        <v>102060</v>
      </c>
      <c r="L4492" s="52">
        <f>Tabla2[[#This Row],[Units Sold]]/Cálculos!$C$11</f>
        <v>7.6244694639997972E-5</v>
      </c>
      <c r="M4492" s="6">
        <f>Tabla2[[#This Row],[Total Sales]]-Tabla2[[#This Row],[Operating Profit]]</f>
        <v>95528.16</v>
      </c>
      <c r="N4492" s="6">
        <v>6531.84</v>
      </c>
      <c r="O4492" s="46">
        <f>Tabla2[[#This Row],[Operating Profit]]/Tabla2[[#This Row],[Total Sales]]</f>
        <v>6.4000000000000001E-2</v>
      </c>
      <c r="P4492" s="1" t="s">
        <v>82</v>
      </c>
    </row>
    <row r="4493" spans="1:16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3" t="str">
        <f>IFERROR(LEFT(Tabla2[[#This Row],[Product]],FIND(" ",Tabla2[[#This Row],[Product]])-3),Tabla2[[#This Row],[Product]])</f>
        <v>Men</v>
      </c>
      <c r="I4493" s="6">
        <v>59</v>
      </c>
      <c r="J4493" s="4">
        <v>1440</v>
      </c>
      <c r="K4493" s="6">
        <f>Tabla2[[#This Row],[Price per Unit]]*Tabla2[[#This Row],[Units Sold]]</f>
        <v>84960</v>
      </c>
      <c r="L4493" s="52">
        <f>Tabla2[[#This Row],[Units Sold]]/Cálculos!$C$11</f>
        <v>5.8091195916188929E-5</v>
      </c>
      <c r="M4493" s="6">
        <f>Tabla2[[#This Row],[Total Sales]]-Tabla2[[#This Row],[Operating Profit]]</f>
        <v>80712</v>
      </c>
      <c r="N4493" s="6">
        <v>4248</v>
      </c>
      <c r="O4493" s="46">
        <f>Tabla2[[#This Row],[Operating Profit]]/Tabla2[[#This Row],[Total Sales]]</f>
        <v>0.05</v>
      </c>
      <c r="P4493" s="1" t="s">
        <v>82</v>
      </c>
    </row>
    <row r="4494" spans="1:16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3" t="str">
        <f>IFERROR(LEFT(Tabla2[[#This Row],[Product]],FIND(" ",Tabla2[[#This Row],[Product]])-3),Tabla2[[#This Row],[Product]])</f>
        <v>Women</v>
      </c>
      <c r="I4494" s="6">
        <v>64</v>
      </c>
      <c r="J4494" s="4">
        <v>1500</v>
      </c>
      <c r="K4494" s="6">
        <f>Tabla2[[#This Row],[Price per Unit]]*Tabla2[[#This Row],[Units Sold]]</f>
        <v>96000</v>
      </c>
      <c r="L4494" s="52">
        <f>Tabla2[[#This Row],[Units Sold]]/Cálculos!$C$11</f>
        <v>6.0511662412696801E-5</v>
      </c>
      <c r="M4494" s="6">
        <f>Tabla2[[#This Row],[Total Sales]]-Tabla2[[#This Row],[Operating Profit]]</f>
        <v>89856</v>
      </c>
      <c r="N4494" s="6">
        <v>6144</v>
      </c>
      <c r="O4494" s="46">
        <f>Tabla2[[#This Row],[Operating Profit]]/Tabla2[[#This Row],[Total Sales]]</f>
        <v>6.4000000000000001E-2</v>
      </c>
      <c r="P4494" s="1" t="s">
        <v>82</v>
      </c>
    </row>
    <row r="4495" spans="1:16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3" t="str">
        <f>IFERROR(LEFT(Tabla2[[#This Row],[Product]],FIND(" ",Tabla2[[#This Row],[Product]])-3),Tabla2[[#This Row],[Product]])</f>
        <v>Women</v>
      </c>
      <c r="I4495" s="6">
        <v>62</v>
      </c>
      <c r="J4495" s="4">
        <v>1350</v>
      </c>
      <c r="K4495" s="6">
        <f>Tabla2[[#This Row],[Price per Unit]]*Tabla2[[#This Row],[Units Sold]]</f>
        <v>83700</v>
      </c>
      <c r="L4495" s="52">
        <f>Tabla2[[#This Row],[Units Sold]]/Cálculos!$C$11</f>
        <v>5.4460496171427116E-5</v>
      </c>
      <c r="M4495" s="6">
        <f>Tabla2[[#This Row],[Total Sales]]-Tabla2[[#This Row],[Operating Profit]]</f>
        <v>78678</v>
      </c>
      <c r="N4495" s="6">
        <v>5022</v>
      </c>
      <c r="O4495" s="46">
        <f>Tabla2[[#This Row],[Operating Profit]]/Tabla2[[#This Row],[Total Sales]]</f>
        <v>0.06</v>
      </c>
      <c r="P4495" s="1" t="s">
        <v>82</v>
      </c>
    </row>
    <row r="4496" spans="1:16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3" t="str">
        <f>IFERROR(LEFT(Tabla2[[#This Row],[Product]],FIND(" ",Tabla2[[#This Row],[Product]])-3),Tabla2[[#This Row],[Product]])</f>
        <v>Men</v>
      </c>
      <c r="I4496" s="6">
        <v>66</v>
      </c>
      <c r="J4496" s="4">
        <v>910</v>
      </c>
      <c r="K4496" s="6">
        <f>Tabla2[[#This Row],[Price per Unit]]*Tabla2[[#This Row],[Units Sold]]</f>
        <v>60060</v>
      </c>
      <c r="L4496" s="52">
        <f>Tabla2[[#This Row],[Units Sold]]/Cálculos!$C$11</f>
        <v>3.6710408530369391E-5</v>
      </c>
      <c r="M4496" s="6">
        <f>Tabla2[[#This Row],[Total Sales]]-Tabla2[[#This Row],[Operating Profit]]</f>
        <v>55435.38</v>
      </c>
      <c r="N4496" s="6">
        <v>4624.6200000000008</v>
      </c>
      <c r="O4496" s="46">
        <f>Tabla2[[#This Row],[Operating Profit]]/Tabla2[[#This Row],[Total Sales]]</f>
        <v>7.7000000000000013E-2</v>
      </c>
      <c r="P4496" s="1" t="s">
        <v>82</v>
      </c>
    </row>
    <row r="4497" spans="1:16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3" t="str">
        <f>IFERROR(LEFT(Tabla2[[#This Row],[Product]],FIND(" ",Tabla2[[#This Row],[Product]])-3),Tabla2[[#This Row],[Product]])</f>
        <v>Women</v>
      </c>
      <c r="I4497" s="6">
        <v>83</v>
      </c>
      <c r="J4497" s="4">
        <v>1810</v>
      </c>
      <c r="K4497" s="6">
        <f>Tabla2[[#This Row],[Price per Unit]]*Tabla2[[#This Row],[Units Sold]]</f>
        <v>150230</v>
      </c>
      <c r="L4497" s="52">
        <f>Tabla2[[#This Row],[Units Sold]]/Cálculos!$C$11</f>
        <v>7.301740597798747E-5</v>
      </c>
      <c r="M4497" s="6">
        <f>Tabla2[[#This Row],[Total Sales]]-Tabla2[[#This Row],[Operating Profit]]</f>
        <v>143770.10999999999</v>
      </c>
      <c r="N4497" s="6">
        <v>6459.89</v>
      </c>
      <c r="O4497" s="46">
        <f>Tabla2[[#This Row],[Operating Profit]]/Tabla2[[#This Row],[Total Sales]]</f>
        <v>4.3000000000000003E-2</v>
      </c>
      <c r="P4497" s="1" t="s">
        <v>82</v>
      </c>
    </row>
    <row r="4498" spans="1:16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3" t="str">
        <f>IFERROR(LEFT(Tabla2[[#This Row],[Product]],FIND(" ",Tabla2[[#This Row],[Product]])-3),Tabla2[[#This Row],[Product]])</f>
        <v>Men</v>
      </c>
      <c r="I4498" s="6">
        <v>64</v>
      </c>
      <c r="J4498" s="4">
        <v>2020</v>
      </c>
      <c r="K4498" s="6">
        <f>Tabla2[[#This Row],[Price per Unit]]*Tabla2[[#This Row],[Units Sold]]</f>
        <v>129280</v>
      </c>
      <c r="L4498" s="52">
        <f>Tabla2[[#This Row],[Units Sold]]/Cálculos!$C$11</f>
        <v>8.1489038715765028E-5</v>
      </c>
      <c r="M4498" s="6">
        <f>Tabla2[[#This Row],[Total Sales]]-Tabla2[[#This Row],[Operating Profit]]</f>
        <v>121523.2</v>
      </c>
      <c r="N4498" s="6">
        <v>7756.7999999999993</v>
      </c>
      <c r="O4498" s="46">
        <f>Tabla2[[#This Row],[Operating Profit]]/Tabla2[[#This Row],[Total Sales]]</f>
        <v>0.06</v>
      </c>
      <c r="P4498" s="1" t="s">
        <v>82</v>
      </c>
    </row>
    <row r="4499" spans="1:16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3" t="str">
        <f>IFERROR(LEFT(Tabla2[[#This Row],[Product]],FIND(" ",Tabla2[[#This Row],[Product]])-3),Tabla2[[#This Row],[Product]])</f>
        <v>Men</v>
      </c>
      <c r="I4499" s="6">
        <v>67</v>
      </c>
      <c r="J4499" s="4">
        <v>1880</v>
      </c>
      <c r="K4499" s="6">
        <f>Tabla2[[#This Row],[Price per Unit]]*Tabla2[[#This Row],[Units Sold]]</f>
        <v>125960</v>
      </c>
      <c r="L4499" s="52">
        <f>Tabla2[[#This Row],[Units Sold]]/Cálculos!$C$11</f>
        <v>7.5841283557246661E-5</v>
      </c>
      <c r="M4499" s="6">
        <f>Tabla2[[#This Row],[Total Sales]]-Tabla2[[#This Row],[Operating Profit]]</f>
        <v>120921.60000000001</v>
      </c>
      <c r="N4499" s="6">
        <v>5038.4000000000005</v>
      </c>
      <c r="O4499" s="46">
        <f>Tabla2[[#This Row],[Operating Profit]]/Tabla2[[#This Row],[Total Sales]]</f>
        <v>4.0000000000000008E-2</v>
      </c>
      <c r="P4499" s="1" t="s">
        <v>82</v>
      </c>
    </row>
    <row r="4500" spans="1:16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3" t="str">
        <f>IFERROR(LEFT(Tabla2[[#This Row],[Product]],FIND(" ",Tabla2[[#This Row],[Product]])-3),Tabla2[[#This Row],[Product]])</f>
        <v>Women</v>
      </c>
      <c r="I4500" s="6">
        <v>67</v>
      </c>
      <c r="J4500" s="4">
        <v>1610</v>
      </c>
      <c r="K4500" s="6">
        <f>Tabla2[[#This Row],[Price per Unit]]*Tabla2[[#This Row],[Units Sold]]</f>
        <v>107870</v>
      </c>
      <c r="L4500" s="52">
        <f>Tabla2[[#This Row],[Units Sold]]/Cálculos!$C$11</f>
        <v>6.4949184322961236E-5</v>
      </c>
      <c r="M4500" s="6">
        <f>Tabla2[[#This Row],[Total Sales]]-Tabla2[[#This Row],[Operating Profit]]</f>
        <v>101937.15</v>
      </c>
      <c r="N4500" s="6">
        <v>5932.85</v>
      </c>
      <c r="O4500" s="46">
        <f>Tabla2[[#This Row],[Operating Profit]]/Tabla2[[#This Row],[Total Sales]]</f>
        <v>5.5E-2</v>
      </c>
      <c r="P4500" s="1" t="s">
        <v>82</v>
      </c>
    </row>
    <row r="4501" spans="1:16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3" t="str">
        <f>IFERROR(LEFT(Tabla2[[#This Row],[Product]],FIND(" ",Tabla2[[#This Row],[Product]])-3),Tabla2[[#This Row],[Product]])</f>
        <v>Women</v>
      </c>
      <c r="I4501" s="6">
        <v>61</v>
      </c>
      <c r="J4501" s="4">
        <v>1430</v>
      </c>
      <c r="K4501" s="6">
        <f>Tabla2[[#This Row],[Price per Unit]]*Tabla2[[#This Row],[Units Sold]]</f>
        <v>87230</v>
      </c>
      <c r="L4501" s="52">
        <f>Tabla2[[#This Row],[Units Sold]]/Cálculos!$C$11</f>
        <v>5.7687784833437618E-5</v>
      </c>
      <c r="M4501" s="6">
        <f>Tabla2[[#This Row],[Total Sales]]-Tabla2[[#This Row],[Operating Profit]]</f>
        <v>82694.039999999994</v>
      </c>
      <c r="N4501" s="6">
        <v>4535.96</v>
      </c>
      <c r="O4501" s="46">
        <f>Tabla2[[#This Row],[Operating Profit]]/Tabla2[[#This Row],[Total Sales]]</f>
        <v>5.1999999999999998E-2</v>
      </c>
      <c r="P4501" s="1" t="s">
        <v>82</v>
      </c>
    </row>
    <row r="4502" spans="1:16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3" t="str">
        <f>IFERROR(LEFT(Tabla2[[#This Row],[Product]],FIND(" ",Tabla2[[#This Row],[Product]])-3),Tabla2[[#This Row],[Product]])</f>
        <v>Men</v>
      </c>
      <c r="I4502" s="6">
        <v>67</v>
      </c>
      <c r="J4502" s="4">
        <v>1310</v>
      </c>
      <c r="K4502" s="6">
        <f>Tabla2[[#This Row],[Price per Unit]]*Tabla2[[#This Row],[Units Sold]]</f>
        <v>87770</v>
      </c>
      <c r="L4502" s="52">
        <f>Tabla2[[#This Row],[Units Sold]]/Cálculos!$C$11</f>
        <v>5.2846851840421872E-5</v>
      </c>
      <c r="M4502" s="6">
        <f>Tabla2[[#This Row],[Total Sales]]-Tabla2[[#This Row],[Operating Profit]]</f>
        <v>81626.100000000006</v>
      </c>
      <c r="N4502" s="6">
        <v>6143.9000000000005</v>
      </c>
      <c r="O4502" s="46">
        <f>Tabla2[[#This Row],[Operating Profit]]/Tabla2[[#This Row],[Total Sales]]</f>
        <v>7.0000000000000007E-2</v>
      </c>
      <c r="P4502" s="1" t="s">
        <v>82</v>
      </c>
    </row>
    <row r="4503" spans="1:16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3" t="str">
        <f>IFERROR(LEFT(Tabla2[[#This Row],[Product]],FIND(" ",Tabla2[[#This Row],[Product]])-3),Tabla2[[#This Row],[Product]])</f>
        <v>Women</v>
      </c>
      <c r="I4503" s="6">
        <v>78</v>
      </c>
      <c r="J4503" s="4">
        <v>1370</v>
      </c>
      <c r="K4503" s="6">
        <f>Tabla2[[#This Row],[Price per Unit]]*Tabla2[[#This Row],[Units Sold]]</f>
        <v>106860</v>
      </c>
      <c r="L4503" s="52">
        <f>Tabla2[[#This Row],[Units Sold]]/Cálculos!$C$11</f>
        <v>5.5267318336929745E-5</v>
      </c>
      <c r="M4503" s="6">
        <f>Tabla2[[#This Row],[Total Sales]]-Tabla2[[#This Row],[Operating Profit]]</f>
        <v>102585.60000000001</v>
      </c>
      <c r="N4503" s="6">
        <v>4274.4000000000005</v>
      </c>
      <c r="O4503" s="46">
        <f>Tabla2[[#This Row],[Operating Profit]]/Tabla2[[#This Row],[Total Sales]]</f>
        <v>4.0000000000000008E-2</v>
      </c>
      <c r="P4503" s="1" t="s">
        <v>82</v>
      </c>
    </row>
    <row r="4504" spans="1:16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3" t="str">
        <f>IFERROR(LEFT(Tabla2[[#This Row],[Product]],FIND(" ",Tabla2[[#This Row],[Product]])-3),Tabla2[[#This Row],[Product]])</f>
        <v>Men</v>
      </c>
      <c r="I4504" s="6">
        <v>63</v>
      </c>
      <c r="J4504" s="4">
        <v>1960</v>
      </c>
      <c r="K4504" s="6">
        <f>Tabla2[[#This Row],[Price per Unit]]*Tabla2[[#This Row],[Units Sold]]</f>
        <v>123480</v>
      </c>
      <c r="L4504" s="52">
        <f>Tabla2[[#This Row],[Units Sold]]/Cálculos!$C$11</f>
        <v>7.9068572219257149E-5</v>
      </c>
      <c r="M4504" s="6">
        <f>Tabla2[[#This Row],[Total Sales]]-Tabla2[[#This Row],[Operating Profit]]</f>
        <v>116194.68</v>
      </c>
      <c r="N4504" s="6">
        <v>7285.3200000000006</v>
      </c>
      <c r="O4504" s="46">
        <f>Tabla2[[#This Row],[Operating Profit]]/Tabla2[[#This Row],[Total Sales]]</f>
        <v>5.9000000000000004E-2</v>
      </c>
      <c r="P4504" s="1" t="s">
        <v>82</v>
      </c>
    </row>
    <row r="4505" spans="1:16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3" t="str">
        <f>IFERROR(LEFT(Tabla2[[#This Row],[Product]],FIND(" ",Tabla2[[#This Row],[Product]])-3),Tabla2[[#This Row],[Product]])</f>
        <v>Men</v>
      </c>
      <c r="I4505" s="6">
        <v>73</v>
      </c>
      <c r="J4505" s="4">
        <v>1890</v>
      </c>
      <c r="K4505" s="6">
        <f>Tabla2[[#This Row],[Price per Unit]]*Tabla2[[#This Row],[Units Sold]]</f>
        <v>137970</v>
      </c>
      <c r="L4505" s="52">
        <f>Tabla2[[#This Row],[Units Sold]]/Cálculos!$C$11</f>
        <v>7.6244694639997972E-5</v>
      </c>
      <c r="M4505" s="6">
        <f>Tabla2[[#This Row],[Total Sales]]-Tabla2[[#This Row],[Operating Profit]]</f>
        <v>132175.26</v>
      </c>
      <c r="N4505" s="6">
        <v>5794.74</v>
      </c>
      <c r="O4505" s="46">
        <f>Tabla2[[#This Row],[Operating Profit]]/Tabla2[[#This Row],[Total Sales]]</f>
        <v>4.1999999999999996E-2</v>
      </c>
      <c r="P4505" s="1" t="s">
        <v>82</v>
      </c>
    </row>
    <row r="4506" spans="1:16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3" t="str">
        <f>IFERROR(LEFT(Tabla2[[#This Row],[Product]],FIND(" ",Tabla2[[#This Row],[Product]])-3),Tabla2[[#This Row],[Product]])</f>
        <v>Women</v>
      </c>
      <c r="I4506" s="6">
        <v>67</v>
      </c>
      <c r="J4506" s="4">
        <v>1430</v>
      </c>
      <c r="K4506" s="6">
        <f>Tabla2[[#This Row],[Price per Unit]]*Tabla2[[#This Row],[Units Sold]]</f>
        <v>95810</v>
      </c>
      <c r="L4506" s="52">
        <f>Tabla2[[#This Row],[Units Sold]]/Cálculos!$C$11</f>
        <v>5.7687784833437618E-5</v>
      </c>
      <c r="M4506" s="6">
        <f>Tabla2[[#This Row],[Total Sales]]-Tabla2[[#This Row],[Operating Profit]]</f>
        <v>90348.83</v>
      </c>
      <c r="N4506" s="6">
        <v>5461.170000000001</v>
      </c>
      <c r="O4506" s="46">
        <f>Tabla2[[#This Row],[Operating Profit]]/Tabla2[[#This Row],[Total Sales]]</f>
        <v>5.7000000000000009E-2</v>
      </c>
      <c r="P4506" s="1" t="s">
        <v>82</v>
      </c>
    </row>
    <row r="4507" spans="1:16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3" t="str">
        <f>IFERROR(LEFT(Tabla2[[#This Row],[Product]],FIND(" ",Tabla2[[#This Row],[Product]])-3),Tabla2[[#This Row],[Product]])</f>
        <v>Women</v>
      </c>
      <c r="I4507" s="6">
        <v>63</v>
      </c>
      <c r="J4507" s="4">
        <v>1350</v>
      </c>
      <c r="K4507" s="6">
        <f>Tabla2[[#This Row],[Price per Unit]]*Tabla2[[#This Row],[Units Sold]]</f>
        <v>85050</v>
      </c>
      <c r="L4507" s="52">
        <f>Tabla2[[#This Row],[Units Sold]]/Cálculos!$C$11</f>
        <v>5.4460496171427116E-5</v>
      </c>
      <c r="M4507" s="6">
        <f>Tabla2[[#This Row],[Total Sales]]-Tabla2[[#This Row],[Operating Profit]]</f>
        <v>80457.3</v>
      </c>
      <c r="N4507" s="6">
        <v>4592.7000000000007</v>
      </c>
      <c r="O4507" s="46">
        <f>Tabla2[[#This Row],[Operating Profit]]/Tabla2[[#This Row],[Total Sales]]</f>
        <v>5.4000000000000006E-2</v>
      </c>
      <c r="P4507" s="1" t="s">
        <v>82</v>
      </c>
    </row>
    <row r="4508" spans="1:16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3" t="str">
        <f>IFERROR(LEFT(Tabla2[[#This Row],[Product]],FIND(" ",Tabla2[[#This Row],[Product]])-3),Tabla2[[#This Row],[Product]])</f>
        <v>Men</v>
      </c>
      <c r="I4508" s="6">
        <v>74</v>
      </c>
      <c r="J4508" s="4">
        <v>1400</v>
      </c>
      <c r="K4508" s="6">
        <f>Tabla2[[#This Row],[Price per Unit]]*Tabla2[[#This Row],[Units Sold]]</f>
        <v>103600</v>
      </c>
      <c r="L4508" s="52">
        <f>Tabla2[[#This Row],[Units Sold]]/Cálculos!$C$11</f>
        <v>5.6477551585183678E-5</v>
      </c>
      <c r="M4508" s="6">
        <f>Tabla2[[#This Row],[Total Sales]]-Tabla2[[#This Row],[Operating Profit]]</f>
        <v>96037.2</v>
      </c>
      <c r="N4508" s="6">
        <v>7562.8000000000011</v>
      </c>
      <c r="O4508" s="46">
        <f>Tabla2[[#This Row],[Operating Profit]]/Tabla2[[#This Row],[Total Sales]]</f>
        <v>7.3000000000000009E-2</v>
      </c>
      <c r="P4508" s="1" t="s">
        <v>82</v>
      </c>
    </row>
    <row r="4509" spans="1:16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3" t="str">
        <f>IFERROR(LEFT(Tabla2[[#This Row],[Product]],FIND(" ",Tabla2[[#This Row],[Product]])-3),Tabla2[[#This Row],[Product]])</f>
        <v>Women</v>
      </c>
      <c r="I4509" s="6">
        <v>74</v>
      </c>
      <c r="J4509" s="4">
        <v>1000</v>
      </c>
      <c r="K4509" s="6">
        <f>Tabla2[[#This Row],[Price per Unit]]*Tabla2[[#This Row],[Units Sold]]</f>
        <v>74000</v>
      </c>
      <c r="L4509" s="52">
        <f>Tabla2[[#This Row],[Units Sold]]/Cálculos!$C$11</f>
        <v>4.0341108275131196E-5</v>
      </c>
      <c r="M4509" s="6">
        <f>Tabla2[[#This Row],[Total Sales]]-Tabla2[[#This Row],[Operating Profit]]</f>
        <v>71410</v>
      </c>
      <c r="N4509" s="6">
        <v>2590</v>
      </c>
      <c r="O4509" s="46">
        <f>Tabla2[[#This Row],[Operating Profit]]/Tabla2[[#This Row],[Total Sales]]</f>
        <v>3.5000000000000003E-2</v>
      </c>
      <c r="P4509" s="1" t="s">
        <v>82</v>
      </c>
    </row>
    <row r="4510" spans="1:16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3" t="str">
        <f>IFERROR(LEFT(Tabla2[[#This Row],[Product]],FIND(" ",Tabla2[[#This Row],[Product]])-3),Tabla2[[#This Row],[Product]])</f>
        <v>Men</v>
      </c>
      <c r="I4510" s="6">
        <v>59</v>
      </c>
      <c r="J4510" s="4">
        <v>1620</v>
      </c>
      <c r="K4510" s="6">
        <f>Tabla2[[#This Row],[Price per Unit]]*Tabla2[[#This Row],[Units Sold]]</f>
        <v>95580</v>
      </c>
      <c r="L4510" s="52">
        <f>Tabla2[[#This Row],[Units Sold]]/Cálculos!$C$11</f>
        <v>6.5352595405712547E-5</v>
      </c>
      <c r="M4510" s="6">
        <f>Tabla2[[#This Row],[Total Sales]]-Tabla2[[#This Row],[Operating Profit]]</f>
        <v>90514.26</v>
      </c>
      <c r="N4510" s="6">
        <v>5065.7400000000007</v>
      </c>
      <c r="O4510" s="46">
        <f>Tabla2[[#This Row],[Operating Profit]]/Tabla2[[#This Row],[Total Sales]]</f>
        <v>5.3000000000000005E-2</v>
      </c>
      <c r="P4510" s="1" t="s">
        <v>82</v>
      </c>
    </row>
    <row r="4511" spans="1:16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3" t="str">
        <f>IFERROR(LEFT(Tabla2[[#This Row],[Product]],FIND(" ",Tabla2[[#This Row],[Product]])-3),Tabla2[[#This Row],[Product]])</f>
        <v>Men</v>
      </c>
      <c r="I4511" s="6">
        <v>69</v>
      </c>
      <c r="J4511" s="4">
        <v>1680</v>
      </c>
      <c r="K4511" s="6">
        <f>Tabla2[[#This Row],[Price per Unit]]*Tabla2[[#This Row],[Units Sold]]</f>
        <v>115920</v>
      </c>
      <c r="L4511" s="52">
        <f>Tabla2[[#This Row],[Units Sold]]/Cálculos!$C$11</f>
        <v>6.7773061902220413E-5</v>
      </c>
      <c r="M4511" s="6">
        <f>Tabla2[[#This Row],[Total Sales]]-Tabla2[[#This Row],[Operating Profit]]</f>
        <v>111746.88</v>
      </c>
      <c r="N4511" s="6">
        <v>4173.12</v>
      </c>
      <c r="O4511" s="46">
        <f>Tabla2[[#This Row],[Operating Profit]]/Tabla2[[#This Row],[Total Sales]]</f>
        <v>3.5999999999999997E-2</v>
      </c>
      <c r="P4511" s="1" t="s">
        <v>82</v>
      </c>
    </row>
    <row r="4512" spans="1:16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3" t="str">
        <f>IFERROR(LEFT(Tabla2[[#This Row],[Product]],FIND(" ",Tabla2[[#This Row],[Product]])-3),Tabla2[[#This Row],[Product]])</f>
        <v>Women</v>
      </c>
      <c r="I4512" s="6">
        <v>60</v>
      </c>
      <c r="J4512" s="4">
        <v>1130</v>
      </c>
      <c r="K4512" s="6">
        <f>Tabla2[[#This Row],[Price per Unit]]*Tabla2[[#This Row],[Units Sold]]</f>
        <v>67800</v>
      </c>
      <c r="L4512" s="52">
        <f>Tabla2[[#This Row],[Units Sold]]/Cálculos!$C$11</f>
        <v>4.5585452350898253E-5</v>
      </c>
      <c r="M4512" s="6">
        <f>Tabla2[[#This Row],[Total Sales]]-Tabla2[[#This Row],[Operating Profit]]</f>
        <v>64410</v>
      </c>
      <c r="N4512" s="6">
        <v>3390</v>
      </c>
      <c r="O4512" s="46">
        <f>Tabla2[[#This Row],[Operating Profit]]/Tabla2[[#This Row],[Total Sales]]</f>
        <v>0.05</v>
      </c>
      <c r="P4512" s="1" t="s">
        <v>82</v>
      </c>
    </row>
    <row r="4513" spans="1:16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3" t="str">
        <f>IFERROR(LEFT(Tabla2[[#This Row],[Product]],FIND(" ",Tabla2[[#This Row],[Product]])-3),Tabla2[[#This Row],[Product]])</f>
        <v>Women</v>
      </c>
      <c r="I4513" s="6">
        <v>59</v>
      </c>
      <c r="J4513" s="4">
        <v>1000</v>
      </c>
      <c r="K4513" s="6">
        <f>Tabla2[[#This Row],[Price per Unit]]*Tabla2[[#This Row],[Units Sold]]</f>
        <v>59000</v>
      </c>
      <c r="L4513" s="52">
        <f>Tabla2[[#This Row],[Units Sold]]/Cálculos!$C$11</f>
        <v>4.0341108275131196E-5</v>
      </c>
      <c r="M4513" s="6">
        <f>Tabla2[[#This Row],[Total Sales]]-Tabla2[[#This Row],[Operating Profit]]</f>
        <v>56168</v>
      </c>
      <c r="N4513" s="6">
        <v>2832</v>
      </c>
      <c r="O4513" s="46">
        <f>Tabla2[[#This Row],[Operating Profit]]/Tabla2[[#This Row],[Total Sales]]</f>
        <v>4.8000000000000001E-2</v>
      </c>
      <c r="P4513" s="1" t="s">
        <v>82</v>
      </c>
    </row>
    <row r="4514" spans="1:16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3" t="str">
        <f>IFERROR(LEFT(Tabla2[[#This Row],[Product]],FIND(" ",Tabla2[[#This Row],[Product]])-3),Tabla2[[#This Row],[Product]])</f>
        <v>Men</v>
      </c>
      <c r="I4514" s="6">
        <v>74</v>
      </c>
      <c r="J4514" s="4">
        <v>1200</v>
      </c>
      <c r="K4514" s="6">
        <f>Tabla2[[#This Row],[Price per Unit]]*Tabla2[[#This Row],[Units Sold]]</f>
        <v>88800</v>
      </c>
      <c r="L4514" s="52">
        <f>Tabla2[[#This Row],[Units Sold]]/Cálculos!$C$11</f>
        <v>4.8409329930157437E-5</v>
      </c>
      <c r="M4514" s="6">
        <f>Tabla2[[#This Row],[Total Sales]]-Tabla2[[#This Row],[Operating Profit]]</f>
        <v>82672.800000000003</v>
      </c>
      <c r="N4514" s="6">
        <v>6127.2000000000016</v>
      </c>
      <c r="O4514" s="46">
        <f>Tabla2[[#This Row],[Operating Profit]]/Tabla2[[#This Row],[Total Sales]]</f>
        <v>6.900000000000002E-2</v>
      </c>
      <c r="P4514" s="1" t="s">
        <v>82</v>
      </c>
    </row>
    <row r="4515" spans="1:16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3" t="str">
        <f>IFERROR(LEFT(Tabla2[[#This Row],[Product]],FIND(" ",Tabla2[[#This Row],[Product]])-3),Tabla2[[#This Row],[Product]])</f>
        <v>Women</v>
      </c>
      <c r="I4515" s="6">
        <v>65</v>
      </c>
      <c r="J4515" s="4">
        <v>1060</v>
      </c>
      <c r="K4515" s="6">
        <f>Tabla2[[#This Row],[Price per Unit]]*Tabla2[[#This Row],[Units Sold]]</f>
        <v>68900</v>
      </c>
      <c r="L4515" s="52">
        <f>Tabla2[[#This Row],[Units Sold]]/Cálculos!$C$11</f>
        <v>4.2761574771639069E-5</v>
      </c>
      <c r="M4515" s="6">
        <f>Tabla2[[#This Row],[Total Sales]]-Tabla2[[#This Row],[Operating Profit]]</f>
        <v>66764.100000000006</v>
      </c>
      <c r="N4515" s="6">
        <v>2135.9</v>
      </c>
      <c r="O4515" s="46">
        <f>Tabla2[[#This Row],[Operating Profit]]/Tabla2[[#This Row],[Total Sales]]</f>
        <v>3.1E-2</v>
      </c>
      <c r="P4515" s="1" t="s">
        <v>82</v>
      </c>
    </row>
    <row r="4516" spans="1:16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3" t="str">
        <f>IFERROR(LEFT(Tabla2[[#This Row],[Product]],FIND(" ",Tabla2[[#This Row],[Product]])-3),Tabla2[[#This Row],[Product]])</f>
        <v>Men</v>
      </c>
      <c r="I4516" s="6">
        <v>51</v>
      </c>
      <c r="J4516" s="4">
        <v>1370</v>
      </c>
      <c r="K4516" s="6">
        <f>Tabla2[[#This Row],[Price per Unit]]*Tabla2[[#This Row],[Units Sold]]</f>
        <v>69870</v>
      </c>
      <c r="L4516" s="52">
        <f>Tabla2[[#This Row],[Units Sold]]/Cálculos!$C$11</f>
        <v>5.5267318336929745E-5</v>
      </c>
      <c r="M4516" s="6">
        <f>Tabla2[[#This Row],[Total Sales]]-Tabla2[[#This Row],[Operating Profit]]</f>
        <v>66376.5</v>
      </c>
      <c r="N4516" s="6">
        <v>3493.5</v>
      </c>
      <c r="O4516" s="46">
        <f>Tabla2[[#This Row],[Operating Profit]]/Tabla2[[#This Row],[Total Sales]]</f>
        <v>0.05</v>
      </c>
      <c r="P4516" s="1" t="s">
        <v>82</v>
      </c>
    </row>
    <row r="4517" spans="1:16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3" t="str">
        <f>IFERROR(LEFT(Tabla2[[#This Row],[Product]],FIND(" ",Tabla2[[#This Row],[Product]])-3),Tabla2[[#This Row],[Product]])</f>
        <v>Men</v>
      </c>
      <c r="I4517" s="6">
        <v>54</v>
      </c>
      <c r="J4517" s="4">
        <v>1520</v>
      </c>
      <c r="K4517" s="6">
        <f>Tabla2[[#This Row],[Price per Unit]]*Tabla2[[#This Row],[Units Sold]]</f>
        <v>82080</v>
      </c>
      <c r="L4517" s="52">
        <f>Tabla2[[#This Row],[Units Sold]]/Cálculos!$C$11</f>
        <v>6.1318484578199423E-5</v>
      </c>
      <c r="M4517" s="6">
        <f>Tabla2[[#This Row],[Total Sales]]-Tabla2[[#This Row],[Operating Profit]]</f>
        <v>79207.199999999997</v>
      </c>
      <c r="N4517" s="6">
        <v>2872.7999999999997</v>
      </c>
      <c r="O4517" s="46">
        <f>Tabla2[[#This Row],[Operating Profit]]/Tabla2[[#This Row],[Total Sales]]</f>
        <v>3.4999999999999996E-2</v>
      </c>
      <c r="P4517" s="1" t="s">
        <v>82</v>
      </c>
    </row>
    <row r="4518" spans="1:16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3" t="str">
        <f>IFERROR(LEFT(Tabla2[[#This Row],[Product]],FIND(" ",Tabla2[[#This Row],[Product]])-3),Tabla2[[#This Row],[Product]])</f>
        <v>Women</v>
      </c>
      <c r="I4518" s="6">
        <v>51</v>
      </c>
      <c r="J4518" s="4">
        <v>1020</v>
      </c>
      <c r="K4518" s="6">
        <f>Tabla2[[#This Row],[Price per Unit]]*Tabla2[[#This Row],[Units Sold]]</f>
        <v>52020</v>
      </c>
      <c r="L4518" s="52">
        <f>Tabla2[[#This Row],[Units Sold]]/Cálculos!$C$11</f>
        <v>4.1147930440633825E-5</v>
      </c>
      <c r="M4518" s="6">
        <f>Tabla2[[#This Row],[Total Sales]]-Tabla2[[#This Row],[Operating Profit]]</f>
        <v>49419</v>
      </c>
      <c r="N4518" s="6">
        <v>2601</v>
      </c>
      <c r="O4518" s="46">
        <f>Tabla2[[#This Row],[Operating Profit]]/Tabla2[[#This Row],[Total Sales]]</f>
        <v>0.05</v>
      </c>
      <c r="P4518" s="1" t="s">
        <v>82</v>
      </c>
    </row>
    <row r="4519" spans="1:16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3" t="str">
        <f>IFERROR(LEFT(Tabla2[[#This Row],[Product]],FIND(" ",Tabla2[[#This Row],[Product]])-3),Tabla2[[#This Row],[Product]])</f>
        <v>Women</v>
      </c>
      <c r="I4519" s="6">
        <v>53</v>
      </c>
      <c r="J4519" s="4">
        <v>850</v>
      </c>
      <c r="K4519" s="6">
        <f>Tabla2[[#This Row],[Price per Unit]]*Tabla2[[#This Row],[Units Sold]]</f>
        <v>45050</v>
      </c>
      <c r="L4519" s="52">
        <f>Tabla2[[#This Row],[Units Sold]]/Cálculos!$C$11</f>
        <v>3.4289942033861518E-5</v>
      </c>
      <c r="M4519" s="6">
        <f>Tabla2[[#This Row],[Total Sales]]-Tabla2[[#This Row],[Operating Profit]]</f>
        <v>42977.7</v>
      </c>
      <c r="N4519" s="6">
        <v>2072.2999999999997</v>
      </c>
      <c r="O4519" s="46">
        <f>Tabla2[[#This Row],[Operating Profit]]/Tabla2[[#This Row],[Total Sales]]</f>
        <v>4.5999999999999992E-2</v>
      </c>
      <c r="P4519" s="1" t="s">
        <v>82</v>
      </c>
    </row>
    <row r="4520" spans="1:16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3" t="str">
        <f>IFERROR(LEFT(Tabla2[[#This Row],[Product]],FIND(" ",Tabla2[[#This Row],[Product]])-3),Tabla2[[#This Row],[Product]])</f>
        <v>Men</v>
      </c>
      <c r="I4520" s="6">
        <v>64</v>
      </c>
      <c r="J4520" s="4">
        <v>750</v>
      </c>
      <c r="K4520" s="6">
        <f>Tabla2[[#This Row],[Price per Unit]]*Tabla2[[#This Row],[Units Sold]]</f>
        <v>48000</v>
      </c>
      <c r="L4520" s="52">
        <f>Tabla2[[#This Row],[Units Sold]]/Cálculos!$C$11</f>
        <v>3.0255831206348401E-5</v>
      </c>
      <c r="M4520" s="6">
        <f>Tabla2[[#This Row],[Total Sales]]-Tabla2[[#This Row],[Operating Profit]]</f>
        <v>44832</v>
      </c>
      <c r="N4520" s="6">
        <v>3168.0000000000009</v>
      </c>
      <c r="O4520" s="46">
        <f>Tabla2[[#This Row],[Operating Profit]]/Tabla2[[#This Row],[Total Sales]]</f>
        <v>6.6000000000000017E-2</v>
      </c>
      <c r="P4520" s="1" t="s">
        <v>82</v>
      </c>
    </row>
    <row r="4521" spans="1:16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3" t="str">
        <f>IFERROR(LEFT(Tabla2[[#This Row],[Product]],FIND(" ",Tabla2[[#This Row],[Product]])-3),Tabla2[[#This Row],[Product]])</f>
        <v>Women</v>
      </c>
      <c r="I4521" s="6">
        <v>65</v>
      </c>
      <c r="J4521" s="4">
        <v>1050</v>
      </c>
      <c r="K4521" s="6">
        <f>Tabla2[[#This Row],[Price per Unit]]*Tabla2[[#This Row],[Units Sold]]</f>
        <v>68250</v>
      </c>
      <c r="L4521" s="52">
        <f>Tabla2[[#This Row],[Units Sold]]/Cálculos!$C$11</f>
        <v>4.2358163688887758E-5</v>
      </c>
      <c r="M4521" s="6">
        <f>Tabla2[[#This Row],[Total Sales]]-Tabla2[[#This Row],[Operating Profit]]</f>
        <v>66202.5</v>
      </c>
      <c r="N4521" s="6">
        <v>2047.5000000000002</v>
      </c>
      <c r="O4521" s="46">
        <f>Tabla2[[#This Row],[Operating Profit]]/Tabla2[[#This Row],[Total Sales]]</f>
        <v>3.0000000000000002E-2</v>
      </c>
      <c r="P4521" s="1" t="s">
        <v>82</v>
      </c>
    </row>
    <row r="4522" spans="1:16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3" t="str">
        <f>IFERROR(LEFT(Tabla2[[#This Row],[Product]],FIND(" ",Tabla2[[#This Row],[Product]])-3),Tabla2[[#This Row],[Product]])</f>
        <v>Men</v>
      </c>
      <c r="I4522" s="6">
        <v>52</v>
      </c>
      <c r="J4522" s="4">
        <v>1500</v>
      </c>
      <c r="K4522" s="6">
        <f>Tabla2[[#This Row],[Price per Unit]]*Tabla2[[#This Row],[Units Sold]]</f>
        <v>78000</v>
      </c>
      <c r="L4522" s="52">
        <f>Tabla2[[#This Row],[Units Sold]]/Cálculos!$C$11</f>
        <v>6.0511662412696801E-5</v>
      </c>
      <c r="M4522" s="6">
        <f>Tabla2[[#This Row],[Total Sales]]-Tabla2[[#This Row],[Operating Profit]]</f>
        <v>73710</v>
      </c>
      <c r="N4522" s="6">
        <v>4290</v>
      </c>
      <c r="O4522" s="46">
        <f>Tabla2[[#This Row],[Operating Profit]]/Tabla2[[#This Row],[Total Sales]]</f>
        <v>5.5E-2</v>
      </c>
      <c r="P4522" s="1" t="s">
        <v>82</v>
      </c>
    </row>
    <row r="4523" spans="1:16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3" t="str">
        <f>IFERROR(LEFT(Tabla2[[#This Row],[Product]],FIND(" ",Tabla2[[#This Row],[Product]])-3),Tabla2[[#This Row],[Product]])</f>
        <v>Men</v>
      </c>
      <c r="I4523" s="6">
        <v>55</v>
      </c>
      <c r="J4523" s="4">
        <v>1500</v>
      </c>
      <c r="K4523" s="6">
        <f>Tabla2[[#This Row],[Price per Unit]]*Tabla2[[#This Row],[Units Sold]]</f>
        <v>82500</v>
      </c>
      <c r="L4523" s="52">
        <f>Tabla2[[#This Row],[Units Sold]]/Cálculos!$C$11</f>
        <v>6.0511662412696801E-5</v>
      </c>
      <c r="M4523" s="6">
        <f>Tabla2[[#This Row],[Total Sales]]-Tabla2[[#This Row],[Operating Profit]]</f>
        <v>79447.5</v>
      </c>
      <c r="N4523" s="6">
        <v>3052.5</v>
      </c>
      <c r="O4523" s="46">
        <f>Tabla2[[#This Row],[Operating Profit]]/Tabla2[[#This Row],[Total Sales]]</f>
        <v>3.6999999999999998E-2</v>
      </c>
      <c r="P4523" s="1" t="s">
        <v>82</v>
      </c>
    </row>
    <row r="4524" spans="1:16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3" t="str">
        <f>IFERROR(LEFT(Tabla2[[#This Row],[Product]],FIND(" ",Tabla2[[#This Row],[Product]])-3),Tabla2[[#This Row],[Product]])</f>
        <v>Women</v>
      </c>
      <c r="I4524" s="6">
        <v>51</v>
      </c>
      <c r="J4524" s="4">
        <v>1280</v>
      </c>
      <c r="K4524" s="6">
        <f>Tabla2[[#This Row],[Price per Unit]]*Tabla2[[#This Row],[Units Sold]]</f>
        <v>65280</v>
      </c>
      <c r="L4524" s="52">
        <f>Tabla2[[#This Row],[Units Sold]]/Cálculos!$C$11</f>
        <v>5.1636618592167932E-5</v>
      </c>
      <c r="M4524" s="6">
        <f>Tabla2[[#This Row],[Total Sales]]-Tabla2[[#This Row],[Operating Profit]]</f>
        <v>61820.160000000003</v>
      </c>
      <c r="N4524" s="6">
        <v>3459.84</v>
      </c>
      <c r="O4524" s="46">
        <f>Tabla2[[#This Row],[Operating Profit]]/Tabla2[[#This Row],[Total Sales]]</f>
        <v>5.3000000000000005E-2</v>
      </c>
      <c r="P4524" s="1" t="s">
        <v>82</v>
      </c>
    </row>
    <row r="4525" spans="1:16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3" t="str">
        <f>IFERROR(LEFT(Tabla2[[#This Row],[Product]],FIND(" ",Tabla2[[#This Row],[Product]])-3),Tabla2[[#This Row],[Product]])</f>
        <v>Women</v>
      </c>
      <c r="I4525" s="6">
        <v>60</v>
      </c>
      <c r="J4525" s="4">
        <v>1160</v>
      </c>
      <c r="K4525" s="6">
        <f>Tabla2[[#This Row],[Price per Unit]]*Tabla2[[#This Row],[Units Sold]]</f>
        <v>69600</v>
      </c>
      <c r="L4525" s="52">
        <f>Tabla2[[#This Row],[Units Sold]]/Cálculos!$C$11</f>
        <v>4.6795685599152193E-5</v>
      </c>
      <c r="M4525" s="6">
        <f>Tabla2[[#This Row],[Total Sales]]-Tabla2[[#This Row],[Operating Profit]]</f>
        <v>66259.199999999997</v>
      </c>
      <c r="N4525" s="6">
        <v>3340.7999999999997</v>
      </c>
      <c r="O4525" s="46">
        <f>Tabla2[[#This Row],[Operating Profit]]/Tabla2[[#This Row],[Total Sales]]</f>
        <v>4.7999999999999994E-2</v>
      </c>
      <c r="P4525" s="1" t="s">
        <v>82</v>
      </c>
    </row>
    <row r="4526" spans="1:16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3" t="str">
        <f>IFERROR(LEFT(Tabla2[[#This Row],[Product]],FIND(" ",Tabla2[[#This Row],[Product]])-3),Tabla2[[#This Row],[Product]])</f>
        <v>Men</v>
      </c>
      <c r="I4526" s="6">
        <v>68</v>
      </c>
      <c r="J4526" s="4">
        <v>1050</v>
      </c>
      <c r="K4526" s="6">
        <f>Tabla2[[#This Row],[Price per Unit]]*Tabla2[[#This Row],[Units Sold]]</f>
        <v>71400</v>
      </c>
      <c r="L4526" s="52">
        <f>Tabla2[[#This Row],[Units Sold]]/Cálculos!$C$11</f>
        <v>4.2358163688887758E-5</v>
      </c>
      <c r="M4526" s="6">
        <f>Tabla2[[#This Row],[Total Sales]]-Tabla2[[#This Row],[Operating Profit]]</f>
        <v>66473.399999999994</v>
      </c>
      <c r="N4526" s="6">
        <v>4926.6000000000013</v>
      </c>
      <c r="O4526" s="46">
        <f>Tabla2[[#This Row],[Operating Profit]]/Tabla2[[#This Row],[Total Sales]]</f>
        <v>6.900000000000002E-2</v>
      </c>
      <c r="P4526" s="1" t="s">
        <v>82</v>
      </c>
    </row>
    <row r="4527" spans="1:16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3" t="str">
        <f>IFERROR(LEFT(Tabla2[[#This Row],[Product]],FIND(" ",Tabla2[[#This Row],[Product]])-3),Tabla2[[#This Row],[Product]])</f>
        <v>Women</v>
      </c>
      <c r="I4527" s="6">
        <v>73</v>
      </c>
      <c r="J4527" s="4">
        <v>1300</v>
      </c>
      <c r="K4527" s="6">
        <f>Tabla2[[#This Row],[Price per Unit]]*Tabla2[[#This Row],[Units Sold]]</f>
        <v>94900</v>
      </c>
      <c r="L4527" s="52">
        <f>Tabla2[[#This Row],[Units Sold]]/Cálculos!$C$11</f>
        <v>5.2443440757670561E-5</v>
      </c>
      <c r="M4527" s="6">
        <f>Tabla2[[#This Row],[Total Sales]]-Tabla2[[#This Row],[Operating Profit]]</f>
        <v>91958.1</v>
      </c>
      <c r="N4527" s="6">
        <v>2941.9</v>
      </c>
      <c r="O4527" s="46">
        <f>Tabla2[[#This Row],[Operating Profit]]/Tabla2[[#This Row],[Total Sales]]</f>
        <v>3.1E-2</v>
      </c>
      <c r="P4527" s="1" t="s">
        <v>82</v>
      </c>
    </row>
    <row r="4528" spans="1:16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3" t="str">
        <f>IFERROR(LEFT(Tabla2[[#This Row],[Product]],FIND(" ",Tabla2[[#This Row],[Product]])-3),Tabla2[[#This Row],[Product]])</f>
        <v>Men</v>
      </c>
      <c r="I4528" s="6">
        <v>59</v>
      </c>
      <c r="J4528" s="4">
        <v>2030</v>
      </c>
      <c r="K4528" s="6">
        <f>Tabla2[[#This Row],[Price per Unit]]*Tabla2[[#This Row],[Units Sold]]</f>
        <v>119770</v>
      </c>
      <c r="L4528" s="52">
        <f>Tabla2[[#This Row],[Units Sold]]/Cálculos!$C$11</f>
        <v>8.189244979851634E-5</v>
      </c>
      <c r="M4528" s="6">
        <f>Tabla2[[#This Row],[Total Sales]]-Tabla2[[#This Row],[Operating Profit]]</f>
        <v>113541.96</v>
      </c>
      <c r="N4528" s="6">
        <v>6228.04</v>
      </c>
      <c r="O4528" s="46">
        <f>Tabla2[[#This Row],[Operating Profit]]/Tabla2[[#This Row],[Total Sales]]</f>
        <v>5.1999999999999998E-2</v>
      </c>
      <c r="P4528" s="1" t="s">
        <v>82</v>
      </c>
    </row>
    <row r="4529" spans="1:16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3" t="str">
        <f>IFERROR(LEFT(Tabla2[[#This Row],[Product]],FIND(" ",Tabla2[[#This Row],[Product]])-3),Tabla2[[#This Row],[Product]])</f>
        <v>Men</v>
      </c>
      <c r="I4529" s="6">
        <v>64</v>
      </c>
      <c r="J4529" s="4">
        <v>1820</v>
      </c>
      <c r="K4529" s="6">
        <f>Tabla2[[#This Row],[Price per Unit]]*Tabla2[[#This Row],[Units Sold]]</f>
        <v>116480</v>
      </c>
      <c r="L4529" s="52">
        <f>Tabla2[[#This Row],[Units Sold]]/Cálculos!$C$11</f>
        <v>7.3420817060738781E-5</v>
      </c>
      <c r="M4529" s="6">
        <f>Tabla2[[#This Row],[Total Sales]]-Tabla2[[#This Row],[Operating Profit]]</f>
        <v>112053.75999999999</v>
      </c>
      <c r="N4529" s="6">
        <v>4426.24</v>
      </c>
      <c r="O4529" s="46">
        <f>Tabla2[[#This Row],[Operating Profit]]/Tabla2[[#This Row],[Total Sales]]</f>
        <v>3.7999999999999999E-2</v>
      </c>
      <c r="P4529" s="1" t="s">
        <v>82</v>
      </c>
    </row>
    <row r="4530" spans="1:16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3" t="str">
        <f>IFERROR(LEFT(Tabla2[[#This Row],[Product]],FIND(" ",Tabla2[[#This Row],[Product]])-3),Tabla2[[#This Row],[Product]])</f>
        <v>Women</v>
      </c>
      <c r="I4530" s="6">
        <v>60</v>
      </c>
      <c r="J4530" s="4">
        <v>1250</v>
      </c>
      <c r="K4530" s="6">
        <f>Tabla2[[#This Row],[Price per Unit]]*Tabla2[[#This Row],[Units Sold]]</f>
        <v>75000</v>
      </c>
      <c r="L4530" s="52">
        <f>Tabla2[[#This Row],[Units Sold]]/Cálculos!$C$11</f>
        <v>5.0426385343913999E-5</v>
      </c>
      <c r="M4530" s="6">
        <f>Tabla2[[#This Row],[Total Sales]]-Tabla2[[#This Row],[Operating Profit]]</f>
        <v>70875</v>
      </c>
      <c r="N4530" s="6">
        <v>4125</v>
      </c>
      <c r="O4530" s="46">
        <f>Tabla2[[#This Row],[Operating Profit]]/Tabla2[[#This Row],[Total Sales]]</f>
        <v>5.5E-2</v>
      </c>
      <c r="P4530" s="1" t="s">
        <v>82</v>
      </c>
    </row>
    <row r="4531" spans="1:16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3" t="str">
        <f>IFERROR(LEFT(Tabla2[[#This Row],[Product]],FIND(" ",Tabla2[[#This Row],[Product]])-3),Tabla2[[#This Row],[Product]])</f>
        <v>Women</v>
      </c>
      <c r="I4531" s="6">
        <v>63</v>
      </c>
      <c r="J4531" s="4">
        <v>1250</v>
      </c>
      <c r="K4531" s="6">
        <f>Tabla2[[#This Row],[Price per Unit]]*Tabla2[[#This Row],[Units Sold]]</f>
        <v>78750</v>
      </c>
      <c r="L4531" s="52">
        <f>Tabla2[[#This Row],[Units Sold]]/Cálculos!$C$11</f>
        <v>5.0426385343913999E-5</v>
      </c>
      <c r="M4531" s="6">
        <f>Tabla2[[#This Row],[Total Sales]]-Tabla2[[#This Row],[Operating Profit]]</f>
        <v>75206.25</v>
      </c>
      <c r="N4531" s="6">
        <v>3543.7499999999995</v>
      </c>
      <c r="O4531" s="46">
        <f>Tabla2[[#This Row],[Operating Profit]]/Tabla2[[#This Row],[Total Sales]]</f>
        <v>4.4999999999999991E-2</v>
      </c>
      <c r="P4531" s="1" t="s">
        <v>82</v>
      </c>
    </row>
    <row r="4532" spans="1:16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3" t="str">
        <f>IFERROR(LEFT(Tabla2[[#This Row],[Product]],FIND(" ",Tabla2[[#This Row],[Product]])-3),Tabla2[[#This Row],[Product]])</f>
        <v>Men</v>
      </c>
      <c r="I4532" s="6">
        <v>68</v>
      </c>
      <c r="J4532" s="4">
        <v>1150</v>
      </c>
      <c r="K4532" s="6">
        <f>Tabla2[[#This Row],[Price per Unit]]*Tabla2[[#This Row],[Units Sold]]</f>
        <v>78200</v>
      </c>
      <c r="L4532" s="52">
        <f>Tabla2[[#This Row],[Units Sold]]/Cálculos!$C$11</f>
        <v>4.6392274516400882E-5</v>
      </c>
      <c r="M4532" s="6">
        <f>Tabla2[[#This Row],[Total Sales]]-Tabla2[[#This Row],[Operating Profit]]</f>
        <v>72960.600000000006</v>
      </c>
      <c r="N4532" s="6">
        <v>5239.4000000000015</v>
      </c>
      <c r="O4532" s="46">
        <f>Tabla2[[#This Row],[Operating Profit]]/Tabla2[[#This Row],[Total Sales]]</f>
        <v>6.7000000000000018E-2</v>
      </c>
      <c r="P4532" s="1" t="s">
        <v>82</v>
      </c>
    </row>
    <row r="4533" spans="1:16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3" t="str">
        <f>IFERROR(LEFT(Tabla2[[#This Row],[Product]],FIND(" ",Tabla2[[#This Row],[Product]])-3),Tabla2[[#This Row],[Product]])</f>
        <v>Women</v>
      </c>
      <c r="I4533" s="6">
        <v>75</v>
      </c>
      <c r="J4533" s="4">
        <v>1370</v>
      </c>
      <c r="K4533" s="6">
        <f>Tabla2[[#This Row],[Price per Unit]]*Tabla2[[#This Row],[Units Sold]]</f>
        <v>102750</v>
      </c>
      <c r="L4533" s="52">
        <f>Tabla2[[#This Row],[Units Sold]]/Cálculos!$C$11</f>
        <v>5.5267318336929745E-5</v>
      </c>
      <c r="M4533" s="6">
        <f>Tabla2[[#This Row],[Total Sales]]-Tabla2[[#This Row],[Operating Profit]]</f>
        <v>99359.25</v>
      </c>
      <c r="N4533" s="6">
        <v>3390.75</v>
      </c>
      <c r="O4533" s="46">
        <f>Tabla2[[#This Row],[Operating Profit]]/Tabla2[[#This Row],[Total Sales]]</f>
        <v>3.3000000000000002E-2</v>
      </c>
      <c r="P4533" s="1" t="s">
        <v>82</v>
      </c>
    </row>
    <row r="4534" spans="1:16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3" t="str">
        <f>IFERROR(LEFT(Tabla2[[#This Row],[Product]],FIND(" ",Tabla2[[#This Row],[Product]])-3),Tabla2[[#This Row],[Product]])</f>
        <v>Men</v>
      </c>
      <c r="I4534" s="6">
        <v>36</v>
      </c>
      <c r="J4534" s="4">
        <v>1170</v>
      </c>
      <c r="K4534" s="6">
        <f>Tabla2[[#This Row],[Price per Unit]]*Tabla2[[#This Row],[Units Sold]]</f>
        <v>42120</v>
      </c>
      <c r="L4534" s="52">
        <f>Tabla2[[#This Row],[Units Sold]]/Cálculos!$C$11</f>
        <v>4.7199096681903504E-5</v>
      </c>
      <c r="M4534" s="6">
        <f>Tabla2[[#This Row],[Total Sales]]-Tabla2[[#This Row],[Operating Profit]]</f>
        <v>40393.08</v>
      </c>
      <c r="N4534" s="6">
        <v>1726.9199999999998</v>
      </c>
      <c r="O4534" s="46">
        <f>Tabla2[[#This Row],[Operating Profit]]/Tabla2[[#This Row],[Total Sales]]</f>
        <v>4.0999999999999995E-2</v>
      </c>
      <c r="P4534" s="1" t="s">
        <v>82</v>
      </c>
    </row>
    <row r="4535" spans="1:16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3" t="str">
        <f>IFERROR(LEFT(Tabla2[[#This Row],[Product]],FIND(" ",Tabla2[[#This Row],[Product]])-3),Tabla2[[#This Row],[Product]])</f>
        <v>Men</v>
      </c>
      <c r="I4535" s="6">
        <v>48</v>
      </c>
      <c r="J4535" s="4">
        <v>1310</v>
      </c>
      <c r="K4535" s="6">
        <f>Tabla2[[#This Row],[Price per Unit]]*Tabla2[[#This Row],[Units Sold]]</f>
        <v>62880</v>
      </c>
      <c r="L4535" s="52">
        <f>Tabla2[[#This Row],[Units Sold]]/Cálculos!$C$11</f>
        <v>5.2846851840421872E-5</v>
      </c>
      <c r="M4535" s="6">
        <f>Tabla2[[#This Row],[Total Sales]]-Tabla2[[#This Row],[Operating Profit]]</f>
        <v>60364.800000000003</v>
      </c>
      <c r="N4535" s="6">
        <v>2515.2000000000003</v>
      </c>
      <c r="O4535" s="46">
        <f>Tabla2[[#This Row],[Operating Profit]]/Tabla2[[#This Row],[Total Sales]]</f>
        <v>4.0000000000000008E-2</v>
      </c>
      <c r="P4535" s="1" t="s">
        <v>82</v>
      </c>
    </row>
    <row r="4536" spans="1:16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3" t="str">
        <f>IFERROR(LEFT(Tabla2[[#This Row],[Product]],FIND(" ",Tabla2[[#This Row],[Product]])-3),Tabla2[[#This Row],[Product]])</f>
        <v>Women</v>
      </c>
      <c r="I4536" s="6">
        <v>46</v>
      </c>
      <c r="J4536" s="4">
        <v>1350</v>
      </c>
      <c r="K4536" s="6">
        <f>Tabla2[[#This Row],[Price per Unit]]*Tabla2[[#This Row],[Units Sold]]</f>
        <v>62100</v>
      </c>
      <c r="L4536" s="52">
        <f>Tabla2[[#This Row],[Units Sold]]/Cálculos!$C$11</f>
        <v>5.4460496171427116E-5</v>
      </c>
      <c r="M4536" s="6">
        <f>Tabla2[[#This Row],[Total Sales]]-Tabla2[[#This Row],[Operating Profit]]</f>
        <v>59926.5</v>
      </c>
      <c r="N4536" s="6">
        <v>2173.5</v>
      </c>
      <c r="O4536" s="46">
        <f>Tabla2[[#This Row],[Operating Profit]]/Tabla2[[#This Row],[Total Sales]]</f>
        <v>3.5000000000000003E-2</v>
      </c>
      <c r="P4536" s="1" t="s">
        <v>82</v>
      </c>
    </row>
    <row r="4537" spans="1:16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3" t="str">
        <f>IFERROR(LEFT(Tabla2[[#This Row],[Product]],FIND(" ",Tabla2[[#This Row],[Product]])-3),Tabla2[[#This Row],[Product]])</f>
        <v>Women</v>
      </c>
      <c r="I4537" s="6">
        <v>49</v>
      </c>
      <c r="J4537" s="4">
        <v>780</v>
      </c>
      <c r="K4537" s="6">
        <f>Tabla2[[#This Row],[Price per Unit]]*Tabla2[[#This Row],[Units Sold]]</f>
        <v>38220</v>
      </c>
      <c r="L4537" s="52">
        <f>Tabla2[[#This Row],[Units Sold]]/Cálculos!$C$11</f>
        <v>3.1466064454602334E-5</v>
      </c>
      <c r="M4537" s="6">
        <f>Tabla2[[#This Row],[Total Sales]]-Tabla2[[#This Row],[Operating Profit]]</f>
        <v>36652.980000000003</v>
      </c>
      <c r="N4537" s="6">
        <v>1567.02</v>
      </c>
      <c r="O4537" s="46">
        <f>Tabla2[[#This Row],[Operating Profit]]/Tabla2[[#This Row],[Total Sales]]</f>
        <v>4.1000000000000002E-2</v>
      </c>
      <c r="P4537" s="1" t="s">
        <v>82</v>
      </c>
    </row>
    <row r="4538" spans="1:16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3" t="str">
        <f>IFERROR(LEFT(Tabla2[[#This Row],[Product]],FIND(" ",Tabla2[[#This Row],[Product]])-3),Tabla2[[#This Row],[Product]])</f>
        <v>Men</v>
      </c>
      <c r="I4538" s="6">
        <v>51</v>
      </c>
      <c r="J4538" s="4">
        <v>730</v>
      </c>
      <c r="K4538" s="6">
        <f>Tabla2[[#This Row],[Price per Unit]]*Tabla2[[#This Row],[Units Sold]]</f>
        <v>37230</v>
      </c>
      <c r="L4538" s="52">
        <f>Tabla2[[#This Row],[Units Sold]]/Cálculos!$C$11</f>
        <v>2.9449009040845775E-5</v>
      </c>
      <c r="M4538" s="6">
        <f>Tabla2[[#This Row],[Total Sales]]-Tabla2[[#This Row],[Operating Profit]]</f>
        <v>35778.03</v>
      </c>
      <c r="N4538" s="6">
        <v>1451.97</v>
      </c>
      <c r="O4538" s="46">
        <f>Tabla2[[#This Row],[Operating Profit]]/Tabla2[[#This Row],[Total Sales]]</f>
        <v>3.9E-2</v>
      </c>
      <c r="P4538" s="1" t="s">
        <v>82</v>
      </c>
    </row>
    <row r="4539" spans="1:16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3" t="str">
        <f>IFERROR(LEFT(Tabla2[[#This Row],[Product]],FIND(" ",Tabla2[[#This Row],[Product]])-3),Tabla2[[#This Row],[Product]])</f>
        <v>Women</v>
      </c>
      <c r="I4539" s="6">
        <v>46</v>
      </c>
      <c r="J4539" s="4">
        <v>1250</v>
      </c>
      <c r="K4539" s="6">
        <f>Tabla2[[#This Row],[Price per Unit]]*Tabla2[[#This Row],[Units Sold]]</f>
        <v>57500</v>
      </c>
      <c r="L4539" s="52">
        <f>Tabla2[[#This Row],[Units Sold]]/Cálculos!$C$11</f>
        <v>5.0426385343913999E-5</v>
      </c>
      <c r="M4539" s="6">
        <f>Tabla2[[#This Row],[Total Sales]]-Tabla2[[#This Row],[Operating Profit]]</f>
        <v>55717.5</v>
      </c>
      <c r="N4539" s="6">
        <v>1782.5</v>
      </c>
      <c r="O4539" s="46">
        <f>Tabla2[[#This Row],[Operating Profit]]/Tabla2[[#This Row],[Total Sales]]</f>
        <v>3.1E-2</v>
      </c>
      <c r="P4539" s="1" t="s">
        <v>82</v>
      </c>
    </row>
    <row r="4540" spans="1:16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3" t="str">
        <f>IFERROR(LEFT(Tabla2[[#This Row],[Product]],FIND(" ",Tabla2[[#This Row],[Product]])-3),Tabla2[[#This Row],[Product]])</f>
        <v>Men</v>
      </c>
      <c r="I4540" s="6">
        <v>36</v>
      </c>
      <c r="J4540" s="4">
        <v>1380</v>
      </c>
      <c r="K4540" s="6">
        <f>Tabla2[[#This Row],[Price per Unit]]*Tabla2[[#This Row],[Units Sold]]</f>
        <v>49680</v>
      </c>
      <c r="L4540" s="52">
        <f>Tabla2[[#This Row],[Units Sold]]/Cálculos!$C$11</f>
        <v>5.5670729419681056E-5</v>
      </c>
      <c r="M4540" s="6">
        <f>Tabla2[[#This Row],[Total Sales]]-Tabla2[[#This Row],[Operating Profit]]</f>
        <v>47543.76</v>
      </c>
      <c r="N4540" s="6">
        <v>2136.2399999999998</v>
      </c>
      <c r="O4540" s="46">
        <f>Tabla2[[#This Row],[Operating Profit]]/Tabla2[[#This Row],[Total Sales]]</f>
        <v>4.2999999999999997E-2</v>
      </c>
      <c r="P4540" s="1" t="s">
        <v>82</v>
      </c>
    </row>
    <row r="4541" spans="1:16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3" t="str">
        <f>IFERROR(LEFT(Tabla2[[#This Row],[Product]],FIND(" ",Tabla2[[#This Row],[Product]])-3),Tabla2[[#This Row],[Product]])</f>
        <v>Men</v>
      </c>
      <c r="I4541" s="6">
        <v>47</v>
      </c>
      <c r="J4541" s="4">
        <v>1310</v>
      </c>
      <c r="K4541" s="6">
        <f>Tabla2[[#This Row],[Price per Unit]]*Tabla2[[#This Row],[Units Sold]]</f>
        <v>61570</v>
      </c>
      <c r="L4541" s="52">
        <f>Tabla2[[#This Row],[Units Sold]]/Cálculos!$C$11</f>
        <v>5.2846851840421872E-5</v>
      </c>
      <c r="M4541" s="6">
        <f>Tabla2[[#This Row],[Total Sales]]-Tabla2[[#This Row],[Operating Profit]]</f>
        <v>59168.77</v>
      </c>
      <c r="N4541" s="6">
        <v>2401.23</v>
      </c>
      <c r="O4541" s="46">
        <f>Tabla2[[#This Row],[Operating Profit]]/Tabla2[[#This Row],[Total Sales]]</f>
        <v>3.9E-2</v>
      </c>
      <c r="P4541" s="1" t="s">
        <v>82</v>
      </c>
    </row>
    <row r="4542" spans="1:16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3" t="str">
        <f>IFERROR(LEFT(Tabla2[[#This Row],[Product]],FIND(" ",Tabla2[[#This Row],[Product]])-3),Tabla2[[#This Row],[Product]])</f>
        <v>Women</v>
      </c>
      <c r="I4542" s="6">
        <v>47</v>
      </c>
      <c r="J4542" s="4">
        <v>1220</v>
      </c>
      <c r="K4542" s="6">
        <f>Tabla2[[#This Row],[Price per Unit]]*Tabla2[[#This Row],[Units Sold]]</f>
        <v>57340</v>
      </c>
      <c r="L4542" s="52">
        <f>Tabla2[[#This Row],[Units Sold]]/Cálculos!$C$11</f>
        <v>4.9216152095660066E-5</v>
      </c>
      <c r="M4542" s="6">
        <f>Tabla2[[#This Row],[Total Sales]]-Tabla2[[#This Row],[Operating Profit]]</f>
        <v>55103.74</v>
      </c>
      <c r="N4542" s="6">
        <v>2236.2600000000002</v>
      </c>
      <c r="O4542" s="46">
        <f>Tabla2[[#This Row],[Operating Profit]]/Tabla2[[#This Row],[Total Sales]]</f>
        <v>3.9000000000000007E-2</v>
      </c>
      <c r="P4542" s="1" t="s">
        <v>82</v>
      </c>
    </row>
    <row r="4543" spans="1:16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3" t="str">
        <f>IFERROR(LEFT(Tabla2[[#This Row],[Product]],FIND(" ",Tabla2[[#This Row],[Product]])-3),Tabla2[[#This Row],[Product]])</f>
        <v>Women</v>
      </c>
      <c r="I4543" s="6">
        <v>48</v>
      </c>
      <c r="J4543" s="4">
        <v>870</v>
      </c>
      <c r="K4543" s="6">
        <f>Tabla2[[#This Row],[Price per Unit]]*Tabla2[[#This Row],[Units Sold]]</f>
        <v>41760</v>
      </c>
      <c r="L4543" s="52">
        <f>Tabla2[[#This Row],[Units Sold]]/Cálculos!$C$11</f>
        <v>3.5096764199364146E-5</v>
      </c>
      <c r="M4543" s="6">
        <f>Tabla2[[#This Row],[Total Sales]]-Tabla2[[#This Row],[Operating Profit]]</f>
        <v>40006.080000000002</v>
      </c>
      <c r="N4543" s="6">
        <v>1753.9199999999998</v>
      </c>
      <c r="O4543" s="46">
        <f>Tabla2[[#This Row],[Operating Profit]]/Tabla2[[#This Row],[Total Sales]]</f>
        <v>4.1999999999999996E-2</v>
      </c>
      <c r="P4543" s="1" t="s">
        <v>82</v>
      </c>
    </row>
    <row r="4544" spans="1:16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3" t="str">
        <f>IFERROR(LEFT(Tabla2[[#This Row],[Product]],FIND(" ",Tabla2[[#This Row],[Product]])-3),Tabla2[[#This Row],[Product]])</f>
        <v>Men</v>
      </c>
      <c r="I4544" s="6">
        <v>52</v>
      </c>
      <c r="J4544" s="4">
        <v>650</v>
      </c>
      <c r="K4544" s="6">
        <f>Tabla2[[#This Row],[Price per Unit]]*Tabla2[[#This Row],[Units Sold]]</f>
        <v>33800</v>
      </c>
      <c r="L4544" s="52">
        <f>Tabla2[[#This Row],[Units Sold]]/Cálculos!$C$11</f>
        <v>2.622172037883528E-5</v>
      </c>
      <c r="M4544" s="6">
        <f>Tabla2[[#This Row],[Total Sales]]-Tabla2[[#This Row],[Operating Profit]]</f>
        <v>32448</v>
      </c>
      <c r="N4544" s="6">
        <v>1352</v>
      </c>
      <c r="O4544" s="46">
        <f>Tabla2[[#This Row],[Operating Profit]]/Tabla2[[#This Row],[Total Sales]]</f>
        <v>0.04</v>
      </c>
      <c r="P4544" s="1" t="s">
        <v>82</v>
      </c>
    </row>
    <row r="4545" spans="1:16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3" t="str">
        <f>IFERROR(LEFT(Tabla2[[#This Row],[Product]],FIND(" ",Tabla2[[#This Row],[Product]])-3),Tabla2[[#This Row],[Product]])</f>
        <v>Women</v>
      </c>
      <c r="I4545" s="6">
        <v>46</v>
      </c>
      <c r="J4545" s="4">
        <v>1230</v>
      </c>
      <c r="K4545" s="6">
        <f>Tabla2[[#This Row],[Price per Unit]]*Tabla2[[#This Row],[Units Sold]]</f>
        <v>56580</v>
      </c>
      <c r="L4545" s="52">
        <f>Tabla2[[#This Row],[Units Sold]]/Cálculos!$C$11</f>
        <v>4.9619563178411377E-5</v>
      </c>
      <c r="M4545" s="6">
        <f>Tabla2[[#This Row],[Total Sales]]-Tabla2[[#This Row],[Operating Profit]]</f>
        <v>54826.02</v>
      </c>
      <c r="N4545" s="6">
        <v>1753.98</v>
      </c>
      <c r="O4545" s="46">
        <f>Tabla2[[#This Row],[Operating Profit]]/Tabla2[[#This Row],[Total Sales]]</f>
        <v>3.1E-2</v>
      </c>
      <c r="P4545" s="1" t="s">
        <v>82</v>
      </c>
    </row>
    <row r="4546" spans="1:16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3" t="str">
        <f>IFERROR(LEFT(Tabla2[[#This Row],[Product]],FIND(" ",Tabla2[[#This Row],[Product]])-3),Tabla2[[#This Row],[Product]])</f>
        <v>Men</v>
      </c>
      <c r="I4546" s="6">
        <v>46</v>
      </c>
      <c r="J4546" s="4">
        <v>1670</v>
      </c>
      <c r="K4546" s="6">
        <f>Tabla2[[#This Row],[Price per Unit]]*Tabla2[[#This Row],[Units Sold]]</f>
        <v>76820</v>
      </c>
      <c r="L4546" s="52">
        <f>Tabla2[[#This Row],[Units Sold]]/Cálculos!$C$11</f>
        <v>6.7369650819469102E-5</v>
      </c>
      <c r="M4546" s="6">
        <f>Tabla2[[#This Row],[Total Sales]]-Tabla2[[#This Row],[Operating Profit]]</f>
        <v>73363.100000000006</v>
      </c>
      <c r="N4546" s="6">
        <v>3456.8999999999996</v>
      </c>
      <c r="O4546" s="46">
        <f>Tabla2[[#This Row],[Operating Profit]]/Tabla2[[#This Row],[Total Sales]]</f>
        <v>4.4999999999999998E-2</v>
      </c>
      <c r="P4546" s="1" t="s">
        <v>82</v>
      </c>
    </row>
    <row r="4547" spans="1:16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3" t="str">
        <f>IFERROR(LEFT(Tabla2[[#This Row],[Product]],FIND(" ",Tabla2[[#This Row],[Product]])-3),Tabla2[[#This Row],[Product]])</f>
        <v>Men</v>
      </c>
      <c r="I4547" s="6">
        <v>58</v>
      </c>
      <c r="J4547" s="4">
        <v>1150</v>
      </c>
      <c r="K4547" s="6">
        <f>Tabla2[[#This Row],[Price per Unit]]*Tabla2[[#This Row],[Units Sold]]</f>
        <v>66700</v>
      </c>
      <c r="L4547" s="52">
        <f>Tabla2[[#This Row],[Units Sold]]/Cálculos!$C$11</f>
        <v>4.6392274516400882E-5</v>
      </c>
      <c r="M4547" s="6">
        <f>Tabla2[[#This Row],[Total Sales]]-Tabla2[[#This Row],[Operating Profit]]</f>
        <v>64298.8</v>
      </c>
      <c r="N4547" s="6">
        <v>2401.1999999999998</v>
      </c>
      <c r="O4547" s="46">
        <f>Tabla2[[#This Row],[Operating Profit]]/Tabla2[[#This Row],[Total Sales]]</f>
        <v>3.5999999999999997E-2</v>
      </c>
      <c r="P4547" s="1" t="s">
        <v>82</v>
      </c>
    </row>
    <row r="4548" spans="1:16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3" t="str">
        <f>IFERROR(LEFT(Tabla2[[#This Row],[Product]],FIND(" ",Tabla2[[#This Row],[Product]])-3),Tabla2[[#This Row],[Product]])</f>
        <v>Women</v>
      </c>
      <c r="I4548" s="6">
        <v>60</v>
      </c>
      <c r="J4548" s="4">
        <v>1150</v>
      </c>
      <c r="K4548" s="6">
        <f>Tabla2[[#This Row],[Price per Unit]]*Tabla2[[#This Row],[Units Sold]]</f>
        <v>69000</v>
      </c>
      <c r="L4548" s="52">
        <f>Tabla2[[#This Row],[Units Sold]]/Cálculos!$C$11</f>
        <v>4.6392274516400882E-5</v>
      </c>
      <c r="M4548" s="6">
        <f>Tabla2[[#This Row],[Total Sales]]-Tabla2[[#This Row],[Operating Profit]]</f>
        <v>66240</v>
      </c>
      <c r="N4548" s="6">
        <v>2760</v>
      </c>
      <c r="O4548" s="46">
        <f>Tabla2[[#This Row],[Operating Profit]]/Tabla2[[#This Row],[Total Sales]]</f>
        <v>0.04</v>
      </c>
      <c r="P4548" s="1" t="s">
        <v>82</v>
      </c>
    </row>
    <row r="4549" spans="1:16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3" t="str">
        <f>IFERROR(LEFT(Tabla2[[#This Row],[Product]],FIND(" ",Tabla2[[#This Row],[Product]])-3),Tabla2[[#This Row],[Product]])</f>
        <v>Women</v>
      </c>
      <c r="I4549" s="6">
        <v>64</v>
      </c>
      <c r="J4549" s="4">
        <v>850</v>
      </c>
      <c r="K4549" s="6">
        <f>Tabla2[[#This Row],[Price per Unit]]*Tabla2[[#This Row],[Units Sold]]</f>
        <v>54400</v>
      </c>
      <c r="L4549" s="52">
        <f>Tabla2[[#This Row],[Units Sold]]/Cálculos!$C$11</f>
        <v>3.4289942033861518E-5</v>
      </c>
      <c r="M4549" s="6">
        <f>Tabla2[[#This Row],[Total Sales]]-Tabla2[[#This Row],[Operating Profit]]</f>
        <v>52115.199999999997</v>
      </c>
      <c r="N4549" s="6">
        <v>2284.7999999999997</v>
      </c>
      <c r="O4549" s="46">
        <f>Tabla2[[#This Row],[Operating Profit]]/Tabla2[[#This Row],[Total Sales]]</f>
        <v>4.1999999999999996E-2</v>
      </c>
      <c r="P4549" s="1" t="s">
        <v>82</v>
      </c>
    </row>
    <row r="4550" spans="1:16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3" t="str">
        <f>IFERROR(LEFT(Tabla2[[#This Row],[Product]],FIND(" ",Tabla2[[#This Row],[Product]])-3),Tabla2[[#This Row],[Product]])</f>
        <v>Men</v>
      </c>
      <c r="I4550" s="6">
        <v>69</v>
      </c>
      <c r="J4550" s="4">
        <v>460</v>
      </c>
      <c r="K4550" s="6">
        <f>Tabla2[[#This Row],[Price per Unit]]*Tabla2[[#This Row],[Units Sold]]</f>
        <v>31740</v>
      </c>
      <c r="L4550" s="52">
        <f>Tabla2[[#This Row],[Units Sold]]/Cálculos!$C$11</f>
        <v>1.8556909806560351E-5</v>
      </c>
      <c r="M4550" s="6">
        <f>Tabla2[[#This Row],[Total Sales]]-Tabla2[[#This Row],[Operating Profit]]</f>
        <v>30533.88</v>
      </c>
      <c r="N4550" s="6">
        <v>1206.1200000000001</v>
      </c>
      <c r="O4550" s="46">
        <f>Tabla2[[#This Row],[Operating Profit]]/Tabla2[[#This Row],[Total Sales]]</f>
        <v>3.8000000000000006E-2</v>
      </c>
      <c r="P4550" s="1" t="s">
        <v>82</v>
      </c>
    </row>
    <row r="4551" spans="1:16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3" t="str">
        <f>IFERROR(LEFT(Tabla2[[#This Row],[Product]],FIND(" ",Tabla2[[#This Row],[Product]])-3),Tabla2[[#This Row],[Product]])</f>
        <v>Women</v>
      </c>
      <c r="I4551" s="6">
        <v>62</v>
      </c>
      <c r="J4551" s="4">
        <v>1050</v>
      </c>
      <c r="K4551" s="6">
        <f>Tabla2[[#This Row],[Price per Unit]]*Tabla2[[#This Row],[Units Sold]]</f>
        <v>65100</v>
      </c>
      <c r="L4551" s="52">
        <f>Tabla2[[#This Row],[Units Sold]]/Cálculos!$C$11</f>
        <v>4.2358163688887758E-5</v>
      </c>
      <c r="M4551" s="6">
        <f>Tabla2[[#This Row],[Total Sales]]-Tabla2[[#This Row],[Operating Profit]]</f>
        <v>62886.6</v>
      </c>
      <c r="N4551" s="6">
        <v>2213.4</v>
      </c>
      <c r="O4551" s="46">
        <f>Tabla2[[#This Row],[Operating Profit]]/Tabla2[[#This Row],[Total Sales]]</f>
        <v>3.4000000000000002E-2</v>
      </c>
      <c r="P4551" s="1" t="s">
        <v>82</v>
      </c>
    </row>
    <row r="4552" spans="1:16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3" t="str">
        <f>IFERROR(LEFT(Tabla2[[#This Row],[Product]],FIND(" ",Tabla2[[#This Row],[Product]])-3),Tabla2[[#This Row],[Product]])</f>
        <v>Men</v>
      </c>
      <c r="I4552" s="6">
        <v>68</v>
      </c>
      <c r="J4552" s="4">
        <v>1600</v>
      </c>
      <c r="K4552" s="6">
        <f>Tabla2[[#This Row],[Price per Unit]]*Tabla2[[#This Row],[Units Sold]]</f>
        <v>108800</v>
      </c>
      <c r="L4552" s="52">
        <f>Tabla2[[#This Row],[Units Sold]]/Cálculos!$C$11</f>
        <v>6.4545773240209925E-5</v>
      </c>
      <c r="M4552" s="6">
        <f>Tabla2[[#This Row],[Total Sales]]-Tabla2[[#This Row],[Operating Profit]]</f>
        <v>104012.8</v>
      </c>
      <c r="N4552" s="6">
        <v>4787.2</v>
      </c>
      <c r="O4552" s="46">
        <f>Tabla2[[#This Row],[Operating Profit]]/Tabla2[[#This Row],[Total Sales]]</f>
        <v>4.3999999999999997E-2</v>
      </c>
      <c r="P4552" s="1" t="s">
        <v>82</v>
      </c>
    </row>
    <row r="4553" spans="1:16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3" t="str">
        <f>IFERROR(LEFT(Tabla2[[#This Row],[Product]],FIND(" ",Tabla2[[#This Row],[Product]])-3),Tabla2[[#This Row],[Product]])</f>
        <v>Men</v>
      </c>
      <c r="I4553" s="6">
        <v>71</v>
      </c>
      <c r="J4553" s="4">
        <v>880</v>
      </c>
      <c r="K4553" s="6">
        <f>Tabla2[[#This Row],[Price per Unit]]*Tabla2[[#This Row],[Units Sold]]</f>
        <v>62480</v>
      </c>
      <c r="L4553" s="52">
        <f>Tabla2[[#This Row],[Units Sold]]/Cálculos!$C$11</f>
        <v>3.5500175282115457E-5</v>
      </c>
      <c r="M4553" s="6">
        <f>Tabla2[[#This Row],[Total Sales]]-Tabla2[[#This Row],[Operating Profit]]</f>
        <v>60043.28</v>
      </c>
      <c r="N4553" s="6">
        <v>2436.7200000000003</v>
      </c>
      <c r="O4553" s="46">
        <f>Tabla2[[#This Row],[Operating Profit]]/Tabla2[[#This Row],[Total Sales]]</f>
        <v>3.9000000000000007E-2</v>
      </c>
      <c r="P4553" s="1" t="s">
        <v>82</v>
      </c>
    </row>
    <row r="4554" spans="1:16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3" t="str">
        <f>IFERROR(LEFT(Tabla2[[#This Row],[Product]],FIND(" ",Tabla2[[#This Row],[Product]])-3),Tabla2[[#This Row],[Product]])</f>
        <v>Women</v>
      </c>
      <c r="I4554" s="6">
        <v>74</v>
      </c>
      <c r="J4554" s="4">
        <v>1200</v>
      </c>
      <c r="K4554" s="6">
        <f>Tabla2[[#This Row],[Price per Unit]]*Tabla2[[#This Row],[Units Sold]]</f>
        <v>88800</v>
      </c>
      <c r="L4554" s="52">
        <f>Tabla2[[#This Row],[Units Sold]]/Cálculos!$C$11</f>
        <v>4.8409329930157437E-5</v>
      </c>
      <c r="M4554" s="6">
        <f>Tabla2[[#This Row],[Total Sales]]-Tabla2[[#This Row],[Operating Profit]]</f>
        <v>85336.8</v>
      </c>
      <c r="N4554" s="6">
        <v>3463.2000000000003</v>
      </c>
      <c r="O4554" s="46">
        <f>Tabla2[[#This Row],[Operating Profit]]/Tabla2[[#This Row],[Total Sales]]</f>
        <v>3.9E-2</v>
      </c>
      <c r="P4554" s="1" t="s">
        <v>82</v>
      </c>
    </row>
    <row r="4555" spans="1:16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3" t="str">
        <f>IFERROR(LEFT(Tabla2[[#This Row],[Product]],FIND(" ",Tabla2[[#This Row],[Product]])-3),Tabla2[[#This Row],[Product]])</f>
        <v>Women</v>
      </c>
      <c r="I4555" s="6">
        <v>55</v>
      </c>
      <c r="J4555" s="4">
        <v>900</v>
      </c>
      <c r="K4555" s="6">
        <f>Tabla2[[#This Row],[Price per Unit]]*Tabla2[[#This Row],[Units Sold]]</f>
        <v>49500</v>
      </c>
      <c r="L4555" s="52">
        <f>Tabla2[[#This Row],[Units Sold]]/Cálculos!$C$11</f>
        <v>3.630699744761808E-5</v>
      </c>
      <c r="M4555" s="6">
        <f>Tabla2[[#This Row],[Total Sales]]-Tabla2[[#This Row],[Operating Profit]]</f>
        <v>47421</v>
      </c>
      <c r="N4555" s="6">
        <v>2079</v>
      </c>
      <c r="O4555" s="46">
        <f>Tabla2[[#This Row],[Operating Profit]]/Tabla2[[#This Row],[Total Sales]]</f>
        <v>4.2000000000000003E-2</v>
      </c>
      <c r="P4555" s="1" t="s">
        <v>82</v>
      </c>
    </row>
    <row r="4556" spans="1:16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3" t="str">
        <f>IFERROR(LEFT(Tabla2[[#This Row],[Product]],FIND(" ",Tabla2[[#This Row],[Product]])-3),Tabla2[[#This Row],[Product]])</f>
        <v>Men</v>
      </c>
      <c r="I4556" s="6">
        <v>59</v>
      </c>
      <c r="J4556" s="4">
        <v>560</v>
      </c>
      <c r="K4556" s="6">
        <f>Tabla2[[#This Row],[Price per Unit]]*Tabla2[[#This Row],[Units Sold]]</f>
        <v>33040</v>
      </c>
      <c r="L4556" s="52">
        <f>Tabla2[[#This Row],[Units Sold]]/Cálculos!$C$11</f>
        <v>2.2591020634073471E-5</v>
      </c>
      <c r="M4556" s="6">
        <f>Tabla2[[#This Row],[Total Sales]]-Tabla2[[#This Row],[Operating Profit]]</f>
        <v>31718.400000000001</v>
      </c>
      <c r="N4556" s="6">
        <v>1321.6000000000001</v>
      </c>
      <c r="O4556" s="46">
        <f>Tabla2[[#This Row],[Operating Profit]]/Tabla2[[#This Row],[Total Sales]]</f>
        <v>0.04</v>
      </c>
      <c r="P4556" s="1" t="s">
        <v>82</v>
      </c>
    </row>
    <row r="4557" spans="1:16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3" t="str">
        <f>IFERROR(LEFT(Tabla2[[#This Row],[Product]],FIND(" ",Tabla2[[#This Row],[Product]])-3),Tabla2[[#This Row],[Product]])</f>
        <v>Women</v>
      </c>
      <c r="I4557" s="6">
        <v>78</v>
      </c>
      <c r="J4557" s="4">
        <v>880</v>
      </c>
      <c r="K4557" s="6">
        <f>Tabla2[[#This Row],[Price per Unit]]*Tabla2[[#This Row],[Units Sold]]</f>
        <v>68640</v>
      </c>
      <c r="L4557" s="52">
        <f>Tabla2[[#This Row],[Units Sold]]/Cálculos!$C$11</f>
        <v>3.5500175282115457E-5</v>
      </c>
      <c r="M4557" s="6">
        <f>Tabla2[[#This Row],[Total Sales]]-Tabla2[[#This Row],[Operating Profit]]</f>
        <v>66443.520000000004</v>
      </c>
      <c r="N4557" s="6">
        <v>2196.48</v>
      </c>
      <c r="O4557" s="46">
        <f>Tabla2[[#This Row],[Operating Profit]]/Tabla2[[#This Row],[Total Sales]]</f>
        <v>3.2000000000000001E-2</v>
      </c>
      <c r="P4557" s="1" t="s">
        <v>82</v>
      </c>
    </row>
    <row r="4558" spans="1:16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3" t="str">
        <f>IFERROR(LEFT(Tabla2[[#This Row],[Product]],FIND(" ",Tabla2[[#This Row],[Product]])-3),Tabla2[[#This Row],[Product]])</f>
        <v>Men</v>
      </c>
      <c r="I4558" s="6">
        <v>55</v>
      </c>
      <c r="J4558" s="4">
        <v>1650</v>
      </c>
      <c r="K4558" s="6">
        <f>Tabla2[[#This Row],[Price per Unit]]*Tabla2[[#This Row],[Units Sold]]</f>
        <v>90750</v>
      </c>
      <c r="L4558" s="52">
        <f>Tabla2[[#This Row],[Units Sold]]/Cálculos!$C$11</f>
        <v>6.656282865396648E-5</v>
      </c>
      <c r="M4558" s="6">
        <f>Tabla2[[#This Row],[Total Sales]]-Tabla2[[#This Row],[Operating Profit]]</f>
        <v>87029.25</v>
      </c>
      <c r="N4558" s="6">
        <v>3720.75</v>
      </c>
      <c r="O4558" s="46">
        <f>Tabla2[[#This Row],[Operating Profit]]/Tabla2[[#This Row],[Total Sales]]</f>
        <v>4.1000000000000002E-2</v>
      </c>
      <c r="P4558" s="1" t="s">
        <v>82</v>
      </c>
    </row>
    <row r="4559" spans="1:16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3" t="str">
        <f>IFERROR(LEFT(Tabla2[[#This Row],[Product]],FIND(" ",Tabla2[[#This Row],[Product]])-3),Tabla2[[#This Row],[Product]])</f>
        <v>Men</v>
      </c>
      <c r="I4559" s="6">
        <v>60</v>
      </c>
      <c r="J4559" s="4">
        <v>1080</v>
      </c>
      <c r="K4559" s="6">
        <f>Tabla2[[#This Row],[Price per Unit]]*Tabla2[[#This Row],[Units Sold]]</f>
        <v>64800</v>
      </c>
      <c r="L4559" s="52">
        <f>Tabla2[[#This Row],[Units Sold]]/Cálculos!$C$11</f>
        <v>4.3568396937141698E-5</v>
      </c>
      <c r="M4559" s="6">
        <f>Tabla2[[#This Row],[Total Sales]]-Tabla2[[#This Row],[Operating Profit]]</f>
        <v>62337.599999999999</v>
      </c>
      <c r="N4559" s="6">
        <v>2462.4</v>
      </c>
      <c r="O4559" s="46">
        <f>Tabla2[[#This Row],[Operating Profit]]/Tabla2[[#This Row],[Total Sales]]</f>
        <v>3.7999999999999999E-2</v>
      </c>
      <c r="P4559" s="1" t="s">
        <v>82</v>
      </c>
    </row>
    <row r="4560" spans="1:16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3" t="str">
        <f>IFERROR(LEFT(Tabla2[[#This Row],[Product]],FIND(" ",Tabla2[[#This Row],[Product]])-3),Tabla2[[#This Row],[Product]])</f>
        <v>Women</v>
      </c>
      <c r="I4560" s="6">
        <v>61</v>
      </c>
      <c r="J4560" s="4">
        <v>1200</v>
      </c>
      <c r="K4560" s="6">
        <f>Tabla2[[#This Row],[Price per Unit]]*Tabla2[[#This Row],[Units Sold]]</f>
        <v>73200</v>
      </c>
      <c r="L4560" s="52">
        <f>Tabla2[[#This Row],[Units Sold]]/Cálculos!$C$11</f>
        <v>4.8409329930157437E-5</v>
      </c>
      <c r="M4560" s="6">
        <f>Tabla2[[#This Row],[Total Sales]]-Tabla2[[#This Row],[Operating Profit]]</f>
        <v>70418.399999999994</v>
      </c>
      <c r="N4560" s="6">
        <v>2781.6</v>
      </c>
      <c r="O4560" s="46">
        <f>Tabla2[[#This Row],[Operating Profit]]/Tabla2[[#This Row],[Total Sales]]</f>
        <v>3.7999999999999999E-2</v>
      </c>
      <c r="P4560" s="1" t="s">
        <v>82</v>
      </c>
    </row>
    <row r="4561" spans="1:16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3" t="str">
        <f>IFERROR(LEFT(Tabla2[[#This Row],[Product]],FIND(" ",Tabla2[[#This Row],[Product]])-3),Tabla2[[#This Row],[Product]])</f>
        <v>Women</v>
      </c>
      <c r="I4561" s="6">
        <v>59</v>
      </c>
      <c r="J4561" s="4">
        <v>900</v>
      </c>
      <c r="K4561" s="6">
        <f>Tabla2[[#This Row],[Price per Unit]]*Tabla2[[#This Row],[Units Sold]]</f>
        <v>53100</v>
      </c>
      <c r="L4561" s="52">
        <f>Tabla2[[#This Row],[Units Sold]]/Cálculos!$C$11</f>
        <v>3.630699744761808E-5</v>
      </c>
      <c r="M4561" s="6">
        <f>Tabla2[[#This Row],[Total Sales]]-Tabla2[[#This Row],[Operating Profit]]</f>
        <v>50763.6</v>
      </c>
      <c r="N4561" s="6">
        <v>2336.4</v>
      </c>
      <c r="O4561" s="46">
        <f>Tabla2[[#This Row],[Operating Profit]]/Tabla2[[#This Row],[Total Sales]]</f>
        <v>4.4000000000000004E-2</v>
      </c>
      <c r="P4561" s="1" t="s">
        <v>82</v>
      </c>
    </row>
    <row r="4562" spans="1:16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3" t="str">
        <f>IFERROR(LEFT(Tabla2[[#This Row],[Product]],FIND(" ",Tabla2[[#This Row],[Product]])-3),Tabla2[[#This Row],[Product]])</f>
        <v>Men</v>
      </c>
      <c r="I4562" s="6">
        <v>60</v>
      </c>
      <c r="J4562" s="4">
        <v>520</v>
      </c>
      <c r="K4562" s="6">
        <f>Tabla2[[#This Row],[Price per Unit]]*Tabla2[[#This Row],[Units Sold]]</f>
        <v>31200</v>
      </c>
      <c r="L4562" s="52">
        <f>Tabla2[[#This Row],[Units Sold]]/Cálculos!$C$11</f>
        <v>2.0977376303068224E-5</v>
      </c>
      <c r="M4562" s="6">
        <f>Tabla2[[#This Row],[Total Sales]]-Tabla2[[#This Row],[Operating Profit]]</f>
        <v>30014.400000000001</v>
      </c>
      <c r="N4562" s="6">
        <v>1185.5999999999999</v>
      </c>
      <c r="O4562" s="46">
        <f>Tabla2[[#This Row],[Operating Profit]]/Tabla2[[#This Row],[Total Sales]]</f>
        <v>3.7999999999999999E-2</v>
      </c>
      <c r="P4562" s="1" t="s">
        <v>82</v>
      </c>
    </row>
    <row r="4563" spans="1:16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3" t="str">
        <f>IFERROR(LEFT(Tabla2[[#This Row],[Product]],FIND(" ",Tabla2[[#This Row],[Product]])-3),Tabla2[[#This Row],[Product]])</f>
        <v>Women</v>
      </c>
      <c r="I4563" s="6">
        <v>75</v>
      </c>
      <c r="J4563" s="4">
        <v>1250</v>
      </c>
      <c r="K4563" s="6">
        <f>Tabla2[[#This Row],[Price per Unit]]*Tabla2[[#This Row],[Units Sold]]</f>
        <v>93750</v>
      </c>
      <c r="L4563" s="52">
        <f>Tabla2[[#This Row],[Units Sold]]/Cálculos!$C$11</f>
        <v>5.0426385343913999E-5</v>
      </c>
      <c r="M4563" s="6">
        <f>Tabla2[[#This Row],[Total Sales]]-Tabla2[[#This Row],[Operating Profit]]</f>
        <v>90656.25</v>
      </c>
      <c r="N4563" s="6">
        <v>3093.75</v>
      </c>
      <c r="O4563" s="46">
        <f>Tabla2[[#This Row],[Operating Profit]]/Tabla2[[#This Row],[Total Sales]]</f>
        <v>3.3000000000000002E-2</v>
      </c>
      <c r="P4563" s="1" t="s">
        <v>82</v>
      </c>
    </row>
    <row r="4564" spans="1:16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3" t="str">
        <f>IFERROR(LEFT(Tabla2[[#This Row],[Product]],FIND(" ",Tabla2[[#This Row],[Product]])-3),Tabla2[[#This Row],[Product]])</f>
        <v>Men</v>
      </c>
      <c r="I4564" s="6">
        <v>71</v>
      </c>
      <c r="J4564" s="4">
        <v>1950</v>
      </c>
      <c r="K4564" s="6">
        <f>Tabla2[[#This Row],[Price per Unit]]*Tabla2[[#This Row],[Units Sold]]</f>
        <v>138450</v>
      </c>
      <c r="L4564" s="52">
        <f>Tabla2[[#This Row],[Units Sold]]/Cálculos!$C$11</f>
        <v>7.8665161136505838E-5</v>
      </c>
      <c r="M4564" s="6">
        <f>Tabla2[[#This Row],[Total Sales]]-Tabla2[[#This Row],[Operating Profit]]</f>
        <v>132635.1</v>
      </c>
      <c r="N4564" s="6">
        <v>5814.9</v>
      </c>
      <c r="O4564" s="46">
        <f>Tabla2[[#This Row],[Operating Profit]]/Tabla2[[#This Row],[Total Sales]]</f>
        <v>4.1999999999999996E-2</v>
      </c>
      <c r="P4564" s="1" t="s">
        <v>82</v>
      </c>
    </row>
    <row r="4565" spans="1:16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3" t="str">
        <f>IFERROR(LEFT(Tabla2[[#This Row],[Product]],FIND(" ",Tabla2[[#This Row],[Product]])-3),Tabla2[[#This Row],[Product]])</f>
        <v>Men</v>
      </c>
      <c r="I4565" s="6">
        <v>74</v>
      </c>
      <c r="J4565" s="4">
        <v>1880</v>
      </c>
      <c r="K4565" s="6">
        <f>Tabla2[[#This Row],[Price per Unit]]*Tabla2[[#This Row],[Units Sold]]</f>
        <v>139120</v>
      </c>
      <c r="L4565" s="52">
        <f>Tabla2[[#This Row],[Units Sold]]/Cálculos!$C$11</f>
        <v>7.5841283557246661E-5</v>
      </c>
      <c r="M4565" s="6">
        <f>Tabla2[[#This Row],[Total Sales]]-Tabla2[[#This Row],[Operating Profit]]</f>
        <v>133972.56</v>
      </c>
      <c r="N4565" s="6">
        <v>5147.4399999999996</v>
      </c>
      <c r="O4565" s="46">
        <f>Tabla2[[#This Row],[Operating Profit]]/Tabla2[[#This Row],[Total Sales]]</f>
        <v>3.6999999999999998E-2</v>
      </c>
      <c r="P4565" s="1" t="s">
        <v>82</v>
      </c>
    </row>
    <row r="4566" spans="1:16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3" t="str">
        <f>IFERROR(LEFT(Tabla2[[#This Row],[Product]],FIND(" ",Tabla2[[#This Row],[Product]])-3),Tabla2[[#This Row],[Product]])</f>
        <v>Women</v>
      </c>
      <c r="I4566" s="6">
        <v>72</v>
      </c>
      <c r="J4566" s="4">
        <v>1630</v>
      </c>
      <c r="K4566" s="6">
        <f>Tabla2[[#This Row],[Price per Unit]]*Tabla2[[#This Row],[Units Sold]]</f>
        <v>117360</v>
      </c>
      <c r="L4566" s="52">
        <f>Tabla2[[#This Row],[Units Sold]]/Cálculos!$C$11</f>
        <v>6.5756006488463858E-5</v>
      </c>
      <c r="M4566" s="6">
        <f>Tabla2[[#This Row],[Total Sales]]-Tabla2[[#This Row],[Operating Profit]]</f>
        <v>112900.32</v>
      </c>
      <c r="N4566" s="6">
        <v>4459.68</v>
      </c>
      <c r="O4566" s="46">
        <f>Tabla2[[#This Row],[Operating Profit]]/Tabla2[[#This Row],[Total Sales]]</f>
        <v>3.7999999999999999E-2</v>
      </c>
      <c r="P4566" s="1" t="s">
        <v>82</v>
      </c>
    </row>
    <row r="4567" spans="1:16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3" t="str">
        <f>IFERROR(LEFT(Tabla2[[#This Row],[Product]],FIND(" ",Tabla2[[#This Row],[Product]])-3),Tabla2[[#This Row],[Product]])</f>
        <v>Women</v>
      </c>
      <c r="I4567" s="6">
        <v>75</v>
      </c>
      <c r="J4567" s="4">
        <v>1250</v>
      </c>
      <c r="K4567" s="6">
        <f>Tabla2[[#This Row],[Price per Unit]]*Tabla2[[#This Row],[Units Sold]]</f>
        <v>93750</v>
      </c>
      <c r="L4567" s="52">
        <f>Tabla2[[#This Row],[Units Sold]]/Cálculos!$C$11</f>
        <v>5.0426385343913999E-5</v>
      </c>
      <c r="M4567" s="6">
        <f>Tabla2[[#This Row],[Total Sales]]-Tabla2[[#This Row],[Operating Profit]]</f>
        <v>90000</v>
      </c>
      <c r="N4567" s="6">
        <v>3750</v>
      </c>
      <c r="O4567" s="46">
        <f>Tabla2[[#This Row],[Operating Profit]]/Tabla2[[#This Row],[Total Sales]]</f>
        <v>0.04</v>
      </c>
      <c r="P4567" s="1" t="s">
        <v>82</v>
      </c>
    </row>
    <row r="4568" spans="1:16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3" t="str">
        <f>IFERROR(LEFT(Tabla2[[#This Row],[Product]],FIND(" ",Tabla2[[#This Row],[Product]])-3),Tabla2[[#This Row],[Product]])</f>
        <v>Men</v>
      </c>
      <c r="I4568" s="6">
        <v>82</v>
      </c>
      <c r="J4568" s="4">
        <v>1050</v>
      </c>
      <c r="K4568" s="6">
        <f>Tabla2[[#This Row],[Price per Unit]]*Tabla2[[#This Row],[Units Sold]]</f>
        <v>86100</v>
      </c>
      <c r="L4568" s="52">
        <f>Tabla2[[#This Row],[Units Sold]]/Cálculos!$C$11</f>
        <v>4.2358163688887758E-5</v>
      </c>
      <c r="M4568" s="6">
        <f>Tabla2[[#This Row],[Total Sales]]-Tabla2[[#This Row],[Operating Profit]]</f>
        <v>82742.100000000006</v>
      </c>
      <c r="N4568" s="6">
        <v>3357.9</v>
      </c>
      <c r="O4568" s="46">
        <f>Tabla2[[#This Row],[Operating Profit]]/Tabla2[[#This Row],[Total Sales]]</f>
        <v>3.9E-2</v>
      </c>
      <c r="P4568" s="1" t="s">
        <v>82</v>
      </c>
    </row>
    <row r="4569" spans="1:16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3" t="str">
        <f>IFERROR(LEFT(Tabla2[[#This Row],[Product]],FIND(" ",Tabla2[[#This Row],[Product]])-3),Tabla2[[#This Row],[Product]])</f>
        <v>Women</v>
      </c>
      <c r="I4569" s="6">
        <v>98</v>
      </c>
      <c r="J4569" s="4">
        <v>1820</v>
      </c>
      <c r="K4569" s="6">
        <f>Tabla2[[#This Row],[Price per Unit]]*Tabla2[[#This Row],[Units Sold]]</f>
        <v>178360</v>
      </c>
      <c r="L4569" s="52">
        <f>Tabla2[[#This Row],[Units Sold]]/Cálculos!$C$11</f>
        <v>7.3420817060738781E-5</v>
      </c>
      <c r="M4569" s="6">
        <f>Tabla2[[#This Row],[Total Sales]]-Tabla2[[#This Row],[Operating Profit]]</f>
        <v>172295.76</v>
      </c>
      <c r="N4569" s="6">
        <v>6064.2400000000007</v>
      </c>
      <c r="O4569" s="46">
        <f>Tabla2[[#This Row],[Operating Profit]]/Tabla2[[#This Row],[Total Sales]]</f>
        <v>3.4000000000000002E-2</v>
      </c>
      <c r="P4569" s="1" t="s">
        <v>82</v>
      </c>
    </row>
    <row r="4570" spans="1:16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3" t="str">
        <f>IFERROR(LEFT(Tabla2[[#This Row],[Product]],FIND(" ",Tabla2[[#This Row],[Product]])-3),Tabla2[[#This Row],[Product]])</f>
        <v>Men</v>
      </c>
      <c r="I4570" s="6">
        <v>73</v>
      </c>
      <c r="J4570" s="4">
        <v>2390</v>
      </c>
      <c r="K4570" s="6">
        <f>Tabla2[[#This Row],[Price per Unit]]*Tabla2[[#This Row],[Units Sold]]</f>
        <v>174470</v>
      </c>
      <c r="L4570" s="52">
        <f>Tabla2[[#This Row],[Units Sold]]/Cálculos!$C$11</f>
        <v>9.6415248777563563E-5</v>
      </c>
      <c r="M4570" s="6">
        <f>Tabla2[[#This Row],[Total Sales]]-Tabla2[[#This Row],[Operating Profit]]</f>
        <v>167491.20000000001</v>
      </c>
      <c r="N4570" s="6">
        <v>6978.8</v>
      </c>
      <c r="O4570" s="46">
        <f>Tabla2[[#This Row],[Operating Profit]]/Tabla2[[#This Row],[Total Sales]]</f>
        <v>0.04</v>
      </c>
      <c r="P4570" s="1" t="s">
        <v>82</v>
      </c>
    </row>
    <row r="4571" spans="1:16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3" t="str">
        <f>IFERROR(LEFT(Tabla2[[#This Row],[Product]],FIND(" ",Tabla2[[#This Row],[Product]])-3),Tabla2[[#This Row],[Product]])</f>
        <v>Men</v>
      </c>
      <c r="I4571" s="6">
        <v>82</v>
      </c>
      <c r="J4571" s="4">
        <v>1820</v>
      </c>
      <c r="K4571" s="6">
        <f>Tabla2[[#This Row],[Price per Unit]]*Tabla2[[#This Row],[Units Sold]]</f>
        <v>149240</v>
      </c>
      <c r="L4571" s="52">
        <f>Tabla2[[#This Row],[Units Sold]]/Cálculos!$C$11</f>
        <v>7.3420817060738781E-5</v>
      </c>
      <c r="M4571" s="6">
        <f>Tabla2[[#This Row],[Total Sales]]-Tabla2[[#This Row],[Operating Profit]]</f>
        <v>143867.35999999999</v>
      </c>
      <c r="N4571" s="6">
        <v>5372.6399999999994</v>
      </c>
      <c r="O4571" s="46">
        <f>Tabla2[[#This Row],[Operating Profit]]/Tabla2[[#This Row],[Total Sales]]</f>
        <v>3.5999999999999997E-2</v>
      </c>
      <c r="P4571" s="1" t="s">
        <v>82</v>
      </c>
    </row>
    <row r="4572" spans="1:16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3" t="str">
        <f>IFERROR(LEFT(Tabla2[[#This Row],[Product]],FIND(" ",Tabla2[[#This Row],[Product]])-3),Tabla2[[#This Row],[Product]])</f>
        <v>Women</v>
      </c>
      <c r="I4572" s="6">
        <v>78</v>
      </c>
      <c r="J4572" s="4">
        <v>1750</v>
      </c>
      <c r="K4572" s="6">
        <f>Tabla2[[#This Row],[Price per Unit]]*Tabla2[[#This Row],[Units Sold]]</f>
        <v>136500</v>
      </c>
      <c r="L4572" s="52">
        <f>Tabla2[[#This Row],[Units Sold]]/Cálculos!$C$11</f>
        <v>7.0596939481479604E-5</v>
      </c>
      <c r="M4572" s="6">
        <f>Tabla2[[#This Row],[Total Sales]]-Tabla2[[#This Row],[Operating Profit]]</f>
        <v>131722.5</v>
      </c>
      <c r="N4572" s="6">
        <v>4777.5</v>
      </c>
      <c r="O4572" s="46">
        <f>Tabla2[[#This Row],[Operating Profit]]/Tabla2[[#This Row],[Total Sales]]</f>
        <v>3.5000000000000003E-2</v>
      </c>
      <c r="P4572" s="1" t="s">
        <v>82</v>
      </c>
    </row>
    <row r="4573" spans="1:16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3" t="str">
        <f>IFERROR(LEFT(Tabla2[[#This Row],[Product]],FIND(" ",Tabla2[[#This Row],[Product]])-3),Tabla2[[#This Row],[Product]])</f>
        <v>Women</v>
      </c>
      <c r="I4573" s="6">
        <v>78</v>
      </c>
      <c r="J4573" s="4">
        <v>1370</v>
      </c>
      <c r="K4573" s="6">
        <f>Tabla2[[#This Row],[Price per Unit]]*Tabla2[[#This Row],[Units Sold]]</f>
        <v>106860</v>
      </c>
      <c r="L4573" s="52">
        <f>Tabla2[[#This Row],[Units Sold]]/Cálculos!$C$11</f>
        <v>5.5267318336929745E-5</v>
      </c>
      <c r="M4573" s="6">
        <f>Tabla2[[#This Row],[Total Sales]]-Tabla2[[#This Row],[Operating Profit]]</f>
        <v>102478.74</v>
      </c>
      <c r="N4573" s="6">
        <v>4381.2599999999993</v>
      </c>
      <c r="O4573" s="46">
        <f>Tabla2[[#This Row],[Operating Profit]]/Tabla2[[#This Row],[Total Sales]]</f>
        <v>4.0999999999999995E-2</v>
      </c>
      <c r="P4573" s="1" t="s">
        <v>82</v>
      </c>
    </row>
    <row r="4574" spans="1:16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3" t="str">
        <f>IFERROR(LEFT(Tabla2[[#This Row],[Product]],FIND(" ",Tabla2[[#This Row],[Product]])-3),Tabla2[[#This Row],[Product]])</f>
        <v>Men</v>
      </c>
      <c r="I4574" s="6">
        <v>77</v>
      </c>
      <c r="J4574" s="4">
        <v>1440</v>
      </c>
      <c r="K4574" s="6">
        <f>Tabla2[[#This Row],[Price per Unit]]*Tabla2[[#This Row],[Units Sold]]</f>
        <v>110880</v>
      </c>
      <c r="L4574" s="52">
        <f>Tabla2[[#This Row],[Units Sold]]/Cálculos!$C$11</f>
        <v>5.8091195916188929E-5</v>
      </c>
      <c r="M4574" s="6">
        <f>Tabla2[[#This Row],[Total Sales]]-Tabla2[[#This Row],[Operating Profit]]</f>
        <v>106999.2</v>
      </c>
      <c r="N4574" s="6">
        <v>3880.7999999999997</v>
      </c>
      <c r="O4574" s="46">
        <f>Tabla2[[#This Row],[Operating Profit]]/Tabla2[[#This Row],[Total Sales]]</f>
        <v>3.4999999999999996E-2</v>
      </c>
      <c r="P4574" s="1" t="s">
        <v>82</v>
      </c>
    </row>
    <row r="4575" spans="1:16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3" t="str">
        <f>IFERROR(LEFT(Tabla2[[#This Row],[Product]],FIND(" ",Tabla2[[#This Row],[Product]])-3),Tabla2[[#This Row],[Product]])</f>
        <v>Women</v>
      </c>
      <c r="I4575" s="6">
        <v>95</v>
      </c>
      <c r="J4575" s="4">
        <v>1550</v>
      </c>
      <c r="K4575" s="6">
        <f>Tabla2[[#This Row],[Price per Unit]]*Tabla2[[#This Row],[Units Sold]]</f>
        <v>147250</v>
      </c>
      <c r="L4575" s="52">
        <f>Tabla2[[#This Row],[Units Sold]]/Cálculos!$C$11</f>
        <v>6.2528717826453357E-5</v>
      </c>
      <c r="M4575" s="6">
        <f>Tabla2[[#This Row],[Total Sales]]-Tabla2[[#This Row],[Operating Profit]]</f>
        <v>142096.25</v>
      </c>
      <c r="N4575" s="6">
        <v>5153.75</v>
      </c>
      <c r="O4575" s="46">
        <f>Tabla2[[#This Row],[Operating Profit]]/Tabla2[[#This Row],[Total Sales]]</f>
        <v>3.5000000000000003E-2</v>
      </c>
      <c r="P4575" s="1" t="s">
        <v>82</v>
      </c>
    </row>
    <row r="4576" spans="1:16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3" t="str">
        <f>IFERROR(LEFT(Tabla2[[#This Row],[Product]],FIND(" ",Tabla2[[#This Row],[Product]])-3),Tabla2[[#This Row],[Product]])</f>
        <v>Men</v>
      </c>
      <c r="I4576" s="6">
        <v>80</v>
      </c>
      <c r="J4576" s="4">
        <v>2170</v>
      </c>
      <c r="K4576" s="6">
        <f>Tabla2[[#This Row],[Price per Unit]]*Tabla2[[#This Row],[Units Sold]]</f>
        <v>173600</v>
      </c>
      <c r="L4576" s="52">
        <f>Tabla2[[#This Row],[Units Sold]]/Cálculos!$C$11</f>
        <v>8.7540204957034707E-5</v>
      </c>
      <c r="M4576" s="6">
        <f>Tabla2[[#This Row],[Total Sales]]-Tabla2[[#This Row],[Operating Profit]]</f>
        <v>165788</v>
      </c>
      <c r="N4576" s="6">
        <v>7811.9999999999991</v>
      </c>
      <c r="O4576" s="46">
        <f>Tabla2[[#This Row],[Operating Profit]]/Tabla2[[#This Row],[Total Sales]]</f>
        <v>4.4999999999999991E-2</v>
      </c>
      <c r="P4576" s="1" t="s">
        <v>82</v>
      </c>
    </row>
    <row r="4577" spans="1:16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3" t="str">
        <f>IFERROR(LEFT(Tabla2[[#This Row],[Product]],FIND(" ",Tabla2[[#This Row],[Product]])-3),Tabla2[[#This Row],[Product]])</f>
        <v>Men</v>
      </c>
      <c r="I4577" s="6">
        <v>77</v>
      </c>
      <c r="J4577" s="4">
        <v>2100</v>
      </c>
      <c r="K4577" s="6">
        <f>Tabla2[[#This Row],[Price per Unit]]*Tabla2[[#This Row],[Units Sold]]</f>
        <v>161700</v>
      </c>
      <c r="L4577" s="52">
        <f>Tabla2[[#This Row],[Units Sold]]/Cálculos!$C$11</f>
        <v>8.4716327377775517E-5</v>
      </c>
      <c r="M4577" s="6">
        <f>Tabla2[[#This Row],[Total Sales]]-Tabla2[[#This Row],[Operating Profit]]</f>
        <v>155393.70000000001</v>
      </c>
      <c r="N4577" s="6">
        <v>6306.3</v>
      </c>
      <c r="O4577" s="46">
        <f>Tabla2[[#This Row],[Operating Profit]]/Tabla2[[#This Row],[Total Sales]]</f>
        <v>3.9E-2</v>
      </c>
      <c r="P4577" s="1" t="s">
        <v>82</v>
      </c>
    </row>
    <row r="4578" spans="1:16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3" t="str">
        <f>IFERROR(LEFT(Tabla2[[#This Row],[Product]],FIND(" ",Tabla2[[#This Row],[Product]])-3),Tabla2[[#This Row],[Product]])</f>
        <v>Women</v>
      </c>
      <c r="I4578" s="6">
        <v>73</v>
      </c>
      <c r="J4578" s="4">
        <v>1630</v>
      </c>
      <c r="K4578" s="6">
        <f>Tabla2[[#This Row],[Price per Unit]]*Tabla2[[#This Row],[Units Sold]]</f>
        <v>118990</v>
      </c>
      <c r="L4578" s="52">
        <f>Tabla2[[#This Row],[Units Sold]]/Cálculos!$C$11</f>
        <v>6.5756006488463858E-5</v>
      </c>
      <c r="M4578" s="6">
        <f>Tabla2[[#This Row],[Total Sales]]-Tabla2[[#This Row],[Operating Profit]]</f>
        <v>114825.35</v>
      </c>
      <c r="N4578" s="6">
        <v>4164.6499999999996</v>
      </c>
      <c r="O4578" s="46">
        <f>Tabla2[[#This Row],[Operating Profit]]/Tabla2[[#This Row],[Total Sales]]</f>
        <v>3.4999999999999996E-2</v>
      </c>
      <c r="P4578" s="1" t="s">
        <v>82</v>
      </c>
    </row>
    <row r="4579" spans="1:16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3" t="str">
        <f>IFERROR(LEFT(Tabla2[[#This Row],[Product]],FIND(" ",Tabla2[[#This Row],[Product]])-3),Tabla2[[#This Row],[Product]])</f>
        <v>Women</v>
      </c>
      <c r="I4579" s="6">
        <v>74</v>
      </c>
      <c r="J4579" s="4">
        <v>1550</v>
      </c>
      <c r="K4579" s="6">
        <f>Tabla2[[#This Row],[Price per Unit]]*Tabla2[[#This Row],[Units Sold]]</f>
        <v>114700</v>
      </c>
      <c r="L4579" s="52">
        <f>Tabla2[[#This Row],[Units Sold]]/Cálculos!$C$11</f>
        <v>6.2528717826453357E-5</v>
      </c>
      <c r="M4579" s="6">
        <f>Tabla2[[#This Row],[Total Sales]]-Tabla2[[#This Row],[Operating Profit]]</f>
        <v>109653.2</v>
      </c>
      <c r="N4579" s="6">
        <v>5046.8</v>
      </c>
      <c r="O4579" s="46">
        <f>Tabla2[[#This Row],[Operating Profit]]/Tabla2[[#This Row],[Total Sales]]</f>
        <v>4.4000000000000004E-2</v>
      </c>
      <c r="P4579" s="1" t="s">
        <v>82</v>
      </c>
    </row>
    <row r="4580" spans="1:16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3" t="str">
        <f>IFERROR(LEFT(Tabla2[[#This Row],[Product]],FIND(" ",Tabla2[[#This Row],[Product]])-3),Tabla2[[#This Row],[Product]])</f>
        <v>Men</v>
      </c>
      <c r="I4580" s="6">
        <v>71</v>
      </c>
      <c r="J4580" s="4">
        <v>1550</v>
      </c>
      <c r="K4580" s="6">
        <f>Tabla2[[#This Row],[Price per Unit]]*Tabla2[[#This Row],[Units Sold]]</f>
        <v>110050</v>
      </c>
      <c r="L4580" s="52">
        <f>Tabla2[[#This Row],[Units Sold]]/Cálculos!$C$11</f>
        <v>6.2528717826453357E-5</v>
      </c>
      <c r="M4580" s="6">
        <f>Tabla2[[#This Row],[Total Sales]]-Tabla2[[#This Row],[Operating Profit]]</f>
        <v>105758.05</v>
      </c>
      <c r="N4580" s="6">
        <v>4291.95</v>
      </c>
      <c r="O4580" s="46">
        <f>Tabla2[[#This Row],[Operating Profit]]/Tabla2[[#This Row],[Total Sales]]</f>
        <v>3.9E-2</v>
      </c>
      <c r="P4580" s="1" t="s">
        <v>82</v>
      </c>
    </row>
    <row r="4581" spans="1:16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3" t="str">
        <f>IFERROR(LEFT(Tabla2[[#This Row],[Product]],FIND(" ",Tabla2[[#This Row],[Product]])-3),Tabla2[[#This Row],[Product]])</f>
        <v>Women</v>
      </c>
      <c r="I4581" s="6">
        <v>76</v>
      </c>
      <c r="J4581" s="4">
        <v>1080</v>
      </c>
      <c r="K4581" s="6">
        <f>Tabla2[[#This Row],[Price per Unit]]*Tabla2[[#This Row],[Units Sold]]</f>
        <v>82080</v>
      </c>
      <c r="L4581" s="52">
        <f>Tabla2[[#This Row],[Units Sold]]/Cálculos!$C$11</f>
        <v>4.3568396937141698E-5</v>
      </c>
      <c r="M4581" s="6">
        <f>Tabla2[[#This Row],[Total Sales]]-Tabla2[[#This Row],[Operating Profit]]</f>
        <v>79371.360000000001</v>
      </c>
      <c r="N4581" s="6">
        <v>2708.6400000000003</v>
      </c>
      <c r="O4581" s="46">
        <f>Tabla2[[#This Row],[Operating Profit]]/Tabla2[[#This Row],[Total Sales]]</f>
        <v>3.3000000000000002E-2</v>
      </c>
      <c r="P4581" s="1" t="s">
        <v>82</v>
      </c>
    </row>
    <row r="4582" spans="1:16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3" t="str">
        <f>IFERROR(LEFT(Tabla2[[#This Row],[Product]],FIND(" ",Tabla2[[#This Row],[Product]])-3),Tabla2[[#This Row],[Product]])</f>
        <v>Men</v>
      </c>
      <c r="I4582" s="6">
        <v>64</v>
      </c>
      <c r="J4582" s="4">
        <v>1560</v>
      </c>
      <c r="K4582" s="6">
        <f>Tabla2[[#This Row],[Price per Unit]]*Tabla2[[#This Row],[Units Sold]]</f>
        <v>99840</v>
      </c>
      <c r="L4582" s="52">
        <f>Tabla2[[#This Row],[Units Sold]]/Cálculos!$C$11</f>
        <v>6.2932128909204668E-5</v>
      </c>
      <c r="M4582" s="6">
        <f>Tabla2[[#This Row],[Total Sales]]-Tabla2[[#This Row],[Operating Profit]]</f>
        <v>95746.559999999998</v>
      </c>
      <c r="N4582" s="6">
        <v>4093.4399999999996</v>
      </c>
      <c r="O4582" s="46">
        <f>Tabla2[[#This Row],[Operating Profit]]/Tabla2[[#This Row],[Total Sales]]</f>
        <v>4.0999999999999995E-2</v>
      </c>
      <c r="P4582" s="1" t="s">
        <v>82</v>
      </c>
    </row>
    <row r="4583" spans="1:16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3" t="str">
        <f>IFERROR(LEFT(Tabla2[[#This Row],[Product]],FIND(" ",Tabla2[[#This Row],[Product]])-3),Tabla2[[#This Row],[Product]])</f>
        <v>Men</v>
      </c>
      <c r="I4583" s="6">
        <v>71</v>
      </c>
      <c r="J4583" s="4">
        <v>1740</v>
      </c>
      <c r="K4583" s="6">
        <f>Tabla2[[#This Row],[Price per Unit]]*Tabla2[[#This Row],[Units Sold]]</f>
        <v>123540</v>
      </c>
      <c r="L4583" s="52">
        <f>Tabla2[[#This Row],[Units Sold]]/Cálculos!$C$11</f>
        <v>7.0193528398728293E-5</v>
      </c>
      <c r="M4583" s="6">
        <f>Tabla2[[#This Row],[Total Sales]]-Tabla2[[#This Row],[Operating Profit]]</f>
        <v>119216.1</v>
      </c>
      <c r="N4583" s="6">
        <v>4323.8999999999996</v>
      </c>
      <c r="O4583" s="46">
        <f>Tabla2[[#This Row],[Operating Profit]]/Tabla2[[#This Row],[Total Sales]]</f>
        <v>3.4999999999999996E-2</v>
      </c>
      <c r="P4583" s="1" t="s">
        <v>82</v>
      </c>
    </row>
    <row r="4584" spans="1:16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3" t="str">
        <f>IFERROR(LEFT(Tabla2[[#This Row],[Product]],FIND(" ",Tabla2[[#This Row],[Product]])-3),Tabla2[[#This Row],[Product]])</f>
        <v>Women</v>
      </c>
      <c r="I4584" s="6">
        <v>63</v>
      </c>
      <c r="J4584" s="4">
        <v>1350</v>
      </c>
      <c r="K4584" s="6">
        <f>Tabla2[[#This Row],[Price per Unit]]*Tabla2[[#This Row],[Units Sold]]</f>
        <v>85050</v>
      </c>
      <c r="L4584" s="52">
        <f>Tabla2[[#This Row],[Units Sold]]/Cálculos!$C$11</f>
        <v>5.4460496171427116E-5</v>
      </c>
      <c r="M4584" s="6">
        <f>Tabla2[[#This Row],[Total Sales]]-Tabla2[[#This Row],[Operating Profit]]</f>
        <v>81903.149999999994</v>
      </c>
      <c r="N4584" s="6">
        <v>3146.85</v>
      </c>
      <c r="O4584" s="46">
        <f>Tabla2[[#This Row],[Operating Profit]]/Tabla2[[#This Row],[Total Sales]]</f>
        <v>3.6999999999999998E-2</v>
      </c>
      <c r="P4584" s="1" t="s">
        <v>82</v>
      </c>
    </row>
    <row r="4585" spans="1:16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3" t="str">
        <f>IFERROR(LEFT(Tabla2[[#This Row],[Product]],FIND(" ",Tabla2[[#This Row],[Product]])-3),Tabla2[[#This Row],[Product]])</f>
        <v>Women</v>
      </c>
      <c r="I4585" s="6">
        <v>67</v>
      </c>
      <c r="J4585" s="4">
        <v>1120</v>
      </c>
      <c r="K4585" s="6">
        <f>Tabla2[[#This Row],[Price per Unit]]*Tabla2[[#This Row],[Units Sold]]</f>
        <v>75040</v>
      </c>
      <c r="L4585" s="52">
        <f>Tabla2[[#This Row],[Units Sold]]/Cálculos!$C$11</f>
        <v>4.5182041268146942E-5</v>
      </c>
      <c r="M4585" s="6">
        <f>Tabla2[[#This Row],[Total Sales]]-Tabla2[[#This Row],[Operating Profit]]</f>
        <v>72038.399999999994</v>
      </c>
      <c r="N4585" s="6">
        <v>3001.6000000000004</v>
      </c>
      <c r="O4585" s="46">
        <f>Tabla2[[#This Row],[Operating Profit]]/Tabla2[[#This Row],[Total Sales]]</f>
        <v>4.0000000000000008E-2</v>
      </c>
      <c r="P4585" s="1" t="s">
        <v>82</v>
      </c>
    </row>
    <row r="4586" spans="1:16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3" t="str">
        <f>IFERROR(LEFT(Tabla2[[#This Row],[Product]],FIND(" ",Tabla2[[#This Row],[Product]])-3),Tabla2[[#This Row],[Product]])</f>
        <v>Men</v>
      </c>
      <c r="I4586" s="6">
        <v>72</v>
      </c>
      <c r="J4586" s="4">
        <v>1110</v>
      </c>
      <c r="K4586" s="6">
        <f>Tabla2[[#This Row],[Price per Unit]]*Tabla2[[#This Row],[Units Sold]]</f>
        <v>79920</v>
      </c>
      <c r="L4586" s="52">
        <f>Tabla2[[#This Row],[Units Sold]]/Cálculos!$C$11</f>
        <v>4.4778630185395631E-5</v>
      </c>
      <c r="M4586" s="6">
        <f>Tabla2[[#This Row],[Total Sales]]-Tabla2[[#This Row],[Operating Profit]]</f>
        <v>76723.199999999997</v>
      </c>
      <c r="N4586" s="6">
        <v>3196.8</v>
      </c>
      <c r="O4586" s="46">
        <f>Tabla2[[#This Row],[Operating Profit]]/Tabla2[[#This Row],[Total Sales]]</f>
        <v>0.04</v>
      </c>
      <c r="P4586" s="1" t="s">
        <v>82</v>
      </c>
    </row>
    <row r="4587" spans="1:16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3" t="str">
        <f>IFERROR(LEFT(Tabla2[[#This Row],[Product]],FIND(" ",Tabla2[[#This Row],[Product]])-3),Tabla2[[#This Row],[Product]])</f>
        <v>Women</v>
      </c>
      <c r="I4587" s="6">
        <v>62</v>
      </c>
      <c r="J4587" s="4">
        <v>1130</v>
      </c>
      <c r="K4587" s="6">
        <f>Tabla2[[#This Row],[Price per Unit]]*Tabla2[[#This Row],[Units Sold]]</f>
        <v>70060</v>
      </c>
      <c r="L4587" s="52">
        <f>Tabla2[[#This Row],[Units Sold]]/Cálculos!$C$11</f>
        <v>4.5585452350898253E-5</v>
      </c>
      <c r="M4587" s="6">
        <f>Tabla2[[#This Row],[Total Sales]]-Tabla2[[#This Row],[Operating Profit]]</f>
        <v>67607.899999999994</v>
      </c>
      <c r="N4587" s="6">
        <v>2452.1</v>
      </c>
      <c r="O4587" s="46">
        <f>Tabla2[[#This Row],[Operating Profit]]/Tabla2[[#This Row],[Total Sales]]</f>
        <v>3.4999999999999996E-2</v>
      </c>
      <c r="P4587" s="1" t="s">
        <v>82</v>
      </c>
    </row>
    <row r="4588" spans="1:16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3" t="str">
        <f>IFERROR(LEFT(Tabla2[[#This Row],[Product]],FIND(" ",Tabla2[[#This Row],[Product]])-3),Tabla2[[#This Row],[Product]])</f>
        <v>Men</v>
      </c>
      <c r="I4588" s="6">
        <v>58</v>
      </c>
      <c r="J4588" s="4">
        <v>1490</v>
      </c>
      <c r="K4588" s="6">
        <f>Tabla2[[#This Row],[Price per Unit]]*Tabla2[[#This Row],[Units Sold]]</f>
        <v>86420</v>
      </c>
      <c r="L4588" s="52">
        <f>Tabla2[[#This Row],[Units Sold]]/Cálculos!$C$11</f>
        <v>6.010825132994549E-5</v>
      </c>
      <c r="M4588" s="6">
        <f>Tabla2[[#This Row],[Total Sales]]-Tabla2[[#This Row],[Operating Profit]]</f>
        <v>82963.199999999997</v>
      </c>
      <c r="N4588" s="6">
        <v>3456.8</v>
      </c>
      <c r="O4588" s="46">
        <f>Tabla2[[#This Row],[Operating Profit]]/Tabla2[[#This Row],[Total Sales]]</f>
        <v>0.04</v>
      </c>
      <c r="P4588" s="1" t="s">
        <v>82</v>
      </c>
    </row>
    <row r="4589" spans="1:16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3" t="str">
        <f>IFERROR(LEFT(Tabla2[[#This Row],[Product]],FIND(" ",Tabla2[[#This Row],[Product]])-3),Tabla2[[#This Row],[Product]])</f>
        <v>Men</v>
      </c>
      <c r="I4589" s="6">
        <v>64</v>
      </c>
      <c r="J4589" s="4">
        <v>1380</v>
      </c>
      <c r="K4589" s="6">
        <f>Tabla2[[#This Row],[Price per Unit]]*Tabla2[[#This Row],[Units Sold]]</f>
        <v>88320</v>
      </c>
      <c r="L4589" s="52">
        <f>Tabla2[[#This Row],[Units Sold]]/Cálculos!$C$11</f>
        <v>5.5670729419681056E-5</v>
      </c>
      <c r="M4589" s="6">
        <f>Tabla2[[#This Row],[Total Sales]]-Tabla2[[#This Row],[Operating Profit]]</f>
        <v>85052.160000000003</v>
      </c>
      <c r="N4589" s="6">
        <v>3267.84</v>
      </c>
      <c r="O4589" s="46">
        <f>Tabla2[[#This Row],[Operating Profit]]/Tabla2[[#This Row],[Total Sales]]</f>
        <v>3.7000000000000005E-2</v>
      </c>
      <c r="P4589" s="1" t="s">
        <v>82</v>
      </c>
    </row>
    <row r="4590" spans="1:16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3" t="str">
        <f>IFERROR(LEFT(Tabla2[[#This Row],[Product]],FIND(" ",Tabla2[[#This Row],[Product]])-3),Tabla2[[#This Row],[Product]])</f>
        <v>Women</v>
      </c>
      <c r="I4590" s="6">
        <v>56</v>
      </c>
      <c r="J4590" s="4">
        <v>1130</v>
      </c>
      <c r="K4590" s="6">
        <f>Tabla2[[#This Row],[Price per Unit]]*Tabla2[[#This Row],[Units Sold]]</f>
        <v>63280</v>
      </c>
      <c r="L4590" s="52">
        <f>Tabla2[[#This Row],[Units Sold]]/Cálculos!$C$11</f>
        <v>4.5585452350898253E-5</v>
      </c>
      <c r="M4590" s="6">
        <f>Tabla2[[#This Row],[Total Sales]]-Tabla2[[#This Row],[Operating Profit]]</f>
        <v>61001.919999999998</v>
      </c>
      <c r="N4590" s="6">
        <v>2278.08</v>
      </c>
      <c r="O4590" s="46">
        <f>Tabla2[[#This Row],[Operating Profit]]/Tabla2[[#This Row],[Total Sales]]</f>
        <v>3.5999999999999997E-2</v>
      </c>
      <c r="P4590" s="1" t="s">
        <v>82</v>
      </c>
    </row>
    <row r="4591" spans="1:16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3" t="str">
        <f>IFERROR(LEFT(Tabla2[[#This Row],[Product]],FIND(" ",Tabla2[[#This Row],[Product]])-3),Tabla2[[#This Row],[Product]])</f>
        <v>Women</v>
      </c>
      <c r="I4591" s="6">
        <v>58</v>
      </c>
      <c r="J4591" s="4">
        <v>980</v>
      </c>
      <c r="K4591" s="6">
        <f>Tabla2[[#This Row],[Price per Unit]]*Tabla2[[#This Row],[Units Sold]]</f>
        <v>56840</v>
      </c>
      <c r="L4591" s="52">
        <f>Tabla2[[#This Row],[Units Sold]]/Cálculos!$C$11</f>
        <v>3.9534286109628574E-5</v>
      </c>
      <c r="M4591" s="6">
        <f>Tabla2[[#This Row],[Total Sales]]-Tabla2[[#This Row],[Operating Profit]]</f>
        <v>54339.040000000001</v>
      </c>
      <c r="N4591" s="6">
        <v>2500.96</v>
      </c>
      <c r="O4591" s="46">
        <f>Tabla2[[#This Row],[Operating Profit]]/Tabla2[[#This Row],[Total Sales]]</f>
        <v>4.3999999999999997E-2</v>
      </c>
      <c r="P4591" s="1" t="s">
        <v>82</v>
      </c>
    </row>
    <row r="4592" spans="1:16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3" t="str">
        <f>IFERROR(LEFT(Tabla2[[#This Row],[Product]],FIND(" ",Tabla2[[#This Row],[Product]])-3),Tabla2[[#This Row],[Product]])</f>
        <v>Men</v>
      </c>
      <c r="I4592" s="6">
        <v>69</v>
      </c>
      <c r="J4592" s="4">
        <v>940</v>
      </c>
      <c r="K4592" s="6">
        <f>Tabla2[[#This Row],[Price per Unit]]*Tabla2[[#This Row],[Units Sold]]</f>
        <v>64860</v>
      </c>
      <c r="L4592" s="52">
        <f>Tabla2[[#This Row],[Units Sold]]/Cálculos!$C$11</f>
        <v>3.792064177862333E-5</v>
      </c>
      <c r="M4592" s="6">
        <f>Tabla2[[#This Row],[Total Sales]]-Tabla2[[#This Row],[Operating Profit]]</f>
        <v>62589.9</v>
      </c>
      <c r="N4592" s="6">
        <v>2270.1</v>
      </c>
      <c r="O4592" s="46">
        <f>Tabla2[[#This Row],[Operating Profit]]/Tabla2[[#This Row],[Total Sales]]</f>
        <v>3.4999999999999996E-2</v>
      </c>
      <c r="P4592" s="1" t="s">
        <v>82</v>
      </c>
    </row>
    <row r="4593" spans="1:16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3" t="str">
        <f>IFERROR(LEFT(Tabla2[[#This Row],[Product]],FIND(" ",Tabla2[[#This Row],[Product]])-3),Tabla2[[#This Row],[Product]])</f>
        <v>Women</v>
      </c>
      <c r="I4593" s="6">
        <v>71</v>
      </c>
      <c r="J4593" s="4">
        <v>1010</v>
      </c>
      <c r="K4593" s="6">
        <f>Tabla2[[#This Row],[Price per Unit]]*Tabla2[[#This Row],[Units Sold]]</f>
        <v>71710</v>
      </c>
      <c r="L4593" s="52">
        <f>Tabla2[[#This Row],[Units Sold]]/Cálculos!$C$11</f>
        <v>4.0744519357882514E-5</v>
      </c>
      <c r="M4593" s="6">
        <f>Tabla2[[#This Row],[Total Sales]]-Tabla2[[#This Row],[Operating Profit]]</f>
        <v>69200.149999999994</v>
      </c>
      <c r="N4593" s="6">
        <v>2509.85</v>
      </c>
      <c r="O4593" s="46">
        <f>Tabla2[[#This Row],[Operating Profit]]/Tabla2[[#This Row],[Total Sales]]</f>
        <v>3.4999999999999996E-2</v>
      </c>
      <c r="P4593" s="1" t="s">
        <v>82</v>
      </c>
    </row>
    <row r="4594" spans="1:16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3" t="str">
        <f>IFERROR(LEFT(Tabla2[[#This Row],[Product]],FIND(" ",Tabla2[[#This Row],[Product]])-3),Tabla2[[#This Row],[Product]])</f>
        <v>Men</v>
      </c>
      <c r="I4594" s="6">
        <v>54</v>
      </c>
      <c r="J4594" s="4">
        <v>1620</v>
      </c>
      <c r="K4594" s="6">
        <f>Tabla2[[#This Row],[Price per Unit]]*Tabla2[[#This Row],[Units Sold]]</f>
        <v>87480</v>
      </c>
      <c r="L4594" s="52">
        <f>Tabla2[[#This Row],[Units Sold]]/Cálculos!$C$11</f>
        <v>6.5352595405712547E-5</v>
      </c>
      <c r="M4594" s="6">
        <f>Tabla2[[#This Row],[Total Sales]]-Tabla2[[#This Row],[Operating Profit]]</f>
        <v>83630.880000000005</v>
      </c>
      <c r="N4594" s="6">
        <v>3849.12</v>
      </c>
      <c r="O4594" s="46">
        <f>Tabla2[[#This Row],[Operating Profit]]/Tabla2[[#This Row],[Total Sales]]</f>
        <v>4.3999999999999997E-2</v>
      </c>
      <c r="P4594" s="1" t="s">
        <v>82</v>
      </c>
    </row>
    <row r="4595" spans="1:16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3" t="str">
        <f>IFERROR(LEFT(Tabla2[[#This Row],[Product]],FIND(" ",Tabla2[[#This Row],[Product]])-3),Tabla2[[#This Row],[Product]])</f>
        <v>Men</v>
      </c>
      <c r="I4595" s="6">
        <v>60</v>
      </c>
      <c r="J4595" s="4">
        <v>1880</v>
      </c>
      <c r="K4595" s="6">
        <f>Tabla2[[#This Row],[Price per Unit]]*Tabla2[[#This Row],[Units Sold]]</f>
        <v>112800</v>
      </c>
      <c r="L4595" s="52">
        <f>Tabla2[[#This Row],[Units Sold]]/Cálculos!$C$11</f>
        <v>7.5841283557246661E-5</v>
      </c>
      <c r="M4595" s="6">
        <f>Tabla2[[#This Row],[Total Sales]]-Tabla2[[#This Row],[Operating Profit]]</f>
        <v>108626.4</v>
      </c>
      <c r="N4595" s="6">
        <v>4173.6000000000004</v>
      </c>
      <c r="O4595" s="46">
        <f>Tabla2[[#This Row],[Operating Profit]]/Tabla2[[#This Row],[Total Sales]]</f>
        <v>3.7000000000000005E-2</v>
      </c>
      <c r="P4595" s="1" t="s">
        <v>82</v>
      </c>
    </row>
    <row r="4596" spans="1:16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3" t="str">
        <f>IFERROR(LEFT(Tabla2[[#This Row],[Product]],FIND(" ",Tabla2[[#This Row],[Product]])-3),Tabla2[[#This Row],[Product]])</f>
        <v>Women</v>
      </c>
      <c r="I4596" s="6">
        <v>54</v>
      </c>
      <c r="J4596" s="4">
        <v>1240</v>
      </c>
      <c r="K4596" s="6">
        <f>Tabla2[[#This Row],[Price per Unit]]*Tabla2[[#This Row],[Units Sold]]</f>
        <v>66960</v>
      </c>
      <c r="L4596" s="52">
        <f>Tabla2[[#This Row],[Units Sold]]/Cálculos!$C$11</f>
        <v>5.0022974261162688E-5</v>
      </c>
      <c r="M4596" s="6">
        <f>Tabla2[[#This Row],[Total Sales]]-Tabla2[[#This Row],[Operating Profit]]</f>
        <v>64482.48</v>
      </c>
      <c r="N4596" s="6">
        <v>2477.52</v>
      </c>
      <c r="O4596" s="46">
        <f>Tabla2[[#This Row],[Operating Profit]]/Tabla2[[#This Row],[Total Sales]]</f>
        <v>3.6999999999999998E-2</v>
      </c>
      <c r="P4596" s="1" t="s">
        <v>82</v>
      </c>
    </row>
    <row r="4597" spans="1:16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3" t="str">
        <f>IFERROR(LEFT(Tabla2[[#This Row],[Product]],FIND(" ",Tabla2[[#This Row],[Product]])-3),Tabla2[[#This Row],[Product]])</f>
        <v>Women</v>
      </c>
      <c r="I4597" s="6">
        <v>69</v>
      </c>
      <c r="J4597" s="4">
        <v>1170</v>
      </c>
      <c r="K4597" s="6">
        <f>Tabla2[[#This Row],[Price per Unit]]*Tabla2[[#This Row],[Units Sold]]</f>
        <v>80730</v>
      </c>
      <c r="L4597" s="52">
        <f>Tabla2[[#This Row],[Units Sold]]/Cálculos!$C$11</f>
        <v>4.7199096681903504E-5</v>
      </c>
      <c r="M4597" s="6">
        <f>Tabla2[[#This Row],[Total Sales]]-Tabla2[[#This Row],[Operating Profit]]</f>
        <v>77258.61</v>
      </c>
      <c r="N4597" s="6">
        <v>3471.39</v>
      </c>
      <c r="O4597" s="46">
        <f>Tabla2[[#This Row],[Operating Profit]]/Tabla2[[#This Row],[Total Sales]]</f>
        <v>4.2999999999999997E-2</v>
      </c>
      <c r="P4597" s="1" t="s">
        <v>82</v>
      </c>
    </row>
    <row r="4598" spans="1:16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3" t="str">
        <f>IFERROR(LEFT(Tabla2[[#This Row],[Product]],FIND(" ",Tabla2[[#This Row],[Product]])-3),Tabla2[[#This Row],[Product]])</f>
        <v>Men</v>
      </c>
      <c r="I4598" s="6">
        <v>85</v>
      </c>
      <c r="J4598" s="4">
        <v>1150</v>
      </c>
      <c r="K4598" s="6">
        <f>Tabla2[[#This Row],[Price per Unit]]*Tabla2[[#This Row],[Units Sold]]</f>
        <v>97750</v>
      </c>
      <c r="L4598" s="52">
        <f>Tabla2[[#This Row],[Units Sold]]/Cálculos!$C$11</f>
        <v>4.6392274516400882E-5</v>
      </c>
      <c r="M4598" s="6">
        <f>Tabla2[[#This Row],[Total Sales]]-Tabla2[[#This Row],[Operating Profit]]</f>
        <v>93840</v>
      </c>
      <c r="N4598" s="6">
        <v>3910</v>
      </c>
      <c r="O4598" s="46">
        <f>Tabla2[[#This Row],[Operating Profit]]/Tabla2[[#This Row],[Total Sales]]</f>
        <v>0.04</v>
      </c>
      <c r="P4598" s="1" t="s">
        <v>82</v>
      </c>
    </row>
    <row r="4599" spans="1:16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3" t="str">
        <f>IFERROR(LEFT(Tabla2[[#This Row],[Product]],FIND(" ",Tabla2[[#This Row],[Product]])-3),Tabla2[[#This Row],[Product]])</f>
        <v>Women</v>
      </c>
      <c r="I4599" s="6">
        <v>88</v>
      </c>
      <c r="J4599" s="4">
        <v>1380</v>
      </c>
      <c r="K4599" s="6">
        <f>Tabla2[[#This Row],[Price per Unit]]*Tabla2[[#This Row],[Units Sold]]</f>
        <v>121440</v>
      </c>
      <c r="L4599" s="52">
        <f>Tabla2[[#This Row],[Units Sold]]/Cálculos!$C$11</f>
        <v>5.5670729419681056E-5</v>
      </c>
      <c r="M4599" s="6">
        <f>Tabla2[[#This Row],[Total Sales]]-Tabla2[[#This Row],[Operating Profit]]</f>
        <v>117675.36</v>
      </c>
      <c r="N4599" s="6">
        <v>3764.64</v>
      </c>
      <c r="O4599" s="46">
        <f>Tabla2[[#This Row],[Operating Profit]]/Tabla2[[#This Row],[Total Sales]]</f>
        <v>3.1E-2</v>
      </c>
      <c r="P4599" s="1" t="s">
        <v>82</v>
      </c>
    </row>
    <row r="4600" spans="1:16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3" t="str">
        <f>IFERROR(LEFT(Tabla2[[#This Row],[Product]],FIND(" ",Tabla2[[#This Row],[Product]])-3),Tabla2[[#This Row],[Product]])</f>
        <v>Men</v>
      </c>
      <c r="I4600" s="6">
        <v>78</v>
      </c>
      <c r="J4600" s="4">
        <v>1880</v>
      </c>
      <c r="K4600" s="6">
        <f>Tabla2[[#This Row],[Price per Unit]]*Tabla2[[#This Row],[Units Sold]]</f>
        <v>146640</v>
      </c>
      <c r="L4600" s="52">
        <f>Tabla2[[#This Row],[Units Sold]]/Cálculos!$C$11</f>
        <v>7.5841283557246661E-5</v>
      </c>
      <c r="M4600" s="6">
        <f>Tabla2[[#This Row],[Total Sales]]-Tabla2[[#This Row],[Operating Profit]]</f>
        <v>140774.39999999999</v>
      </c>
      <c r="N4600" s="6">
        <v>5865.6</v>
      </c>
      <c r="O4600" s="46">
        <f>Tabla2[[#This Row],[Operating Profit]]/Tabla2[[#This Row],[Total Sales]]</f>
        <v>0.04</v>
      </c>
      <c r="P4600" s="1" t="s">
        <v>82</v>
      </c>
    </row>
    <row r="4601" spans="1:16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3" t="str">
        <f>IFERROR(LEFT(Tabla2[[#This Row],[Product]],FIND(" ",Tabla2[[#This Row],[Product]])-3),Tabla2[[#This Row],[Product]])</f>
        <v>Men</v>
      </c>
      <c r="I4601" s="6">
        <v>77</v>
      </c>
      <c r="J4601" s="4">
        <v>1950</v>
      </c>
      <c r="K4601" s="6">
        <f>Tabla2[[#This Row],[Price per Unit]]*Tabla2[[#This Row],[Units Sold]]</f>
        <v>150150</v>
      </c>
      <c r="L4601" s="52">
        <f>Tabla2[[#This Row],[Units Sold]]/Cálculos!$C$11</f>
        <v>7.8665161136505838E-5</v>
      </c>
      <c r="M4601" s="6">
        <f>Tabla2[[#This Row],[Total Sales]]-Tabla2[[#This Row],[Operating Profit]]</f>
        <v>144444.29999999999</v>
      </c>
      <c r="N4601" s="6">
        <v>5705.7</v>
      </c>
      <c r="O4601" s="46">
        <f>Tabla2[[#This Row],[Operating Profit]]/Tabla2[[#This Row],[Total Sales]]</f>
        <v>3.7999999999999999E-2</v>
      </c>
      <c r="P4601" s="1" t="s">
        <v>82</v>
      </c>
    </row>
    <row r="4602" spans="1:16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3" t="str">
        <f>IFERROR(LEFT(Tabla2[[#This Row],[Product]],FIND(" ",Tabla2[[#This Row],[Product]])-3),Tabla2[[#This Row],[Product]])</f>
        <v>Women</v>
      </c>
      <c r="I4602" s="6">
        <v>73</v>
      </c>
      <c r="J4602" s="4">
        <v>1380</v>
      </c>
      <c r="K4602" s="6">
        <f>Tabla2[[#This Row],[Price per Unit]]*Tabla2[[#This Row],[Units Sold]]</f>
        <v>100740</v>
      </c>
      <c r="L4602" s="52">
        <f>Tabla2[[#This Row],[Units Sold]]/Cálculos!$C$11</f>
        <v>5.5670729419681056E-5</v>
      </c>
      <c r="M4602" s="6">
        <f>Tabla2[[#This Row],[Total Sales]]-Tabla2[[#This Row],[Operating Profit]]</f>
        <v>96811.14</v>
      </c>
      <c r="N4602" s="6">
        <v>3928.86</v>
      </c>
      <c r="O4602" s="46">
        <f>Tabla2[[#This Row],[Operating Profit]]/Tabla2[[#This Row],[Total Sales]]</f>
        <v>3.9E-2</v>
      </c>
      <c r="P4602" s="1" t="s">
        <v>82</v>
      </c>
    </row>
    <row r="4603" spans="1:16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3" t="str">
        <f>IFERROR(LEFT(Tabla2[[#This Row],[Product]],FIND(" ",Tabla2[[#This Row],[Product]])-3),Tabla2[[#This Row],[Product]])</f>
        <v>Women</v>
      </c>
      <c r="I4603" s="6">
        <v>76</v>
      </c>
      <c r="J4603" s="4">
        <v>1380</v>
      </c>
      <c r="K4603" s="6">
        <f>Tabla2[[#This Row],[Price per Unit]]*Tabla2[[#This Row],[Units Sold]]</f>
        <v>104880</v>
      </c>
      <c r="L4603" s="52">
        <f>Tabla2[[#This Row],[Units Sold]]/Cálculos!$C$11</f>
        <v>5.5670729419681056E-5</v>
      </c>
      <c r="M4603" s="6">
        <f>Tabla2[[#This Row],[Total Sales]]-Tabla2[[#This Row],[Operating Profit]]</f>
        <v>100370.16</v>
      </c>
      <c r="N4603" s="6">
        <v>4509.84</v>
      </c>
      <c r="O4603" s="46">
        <f>Tabla2[[#This Row],[Operating Profit]]/Tabla2[[#This Row],[Total Sales]]</f>
        <v>4.3000000000000003E-2</v>
      </c>
      <c r="P4603" s="1" t="s">
        <v>82</v>
      </c>
    </row>
    <row r="4604" spans="1:16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3" t="str">
        <f>IFERROR(LEFT(Tabla2[[#This Row],[Product]],FIND(" ",Tabla2[[#This Row],[Product]])-3),Tabla2[[#This Row],[Product]])</f>
        <v>Men</v>
      </c>
      <c r="I4604" s="6">
        <v>82</v>
      </c>
      <c r="J4604" s="4">
        <v>1330</v>
      </c>
      <c r="K4604" s="6">
        <f>Tabla2[[#This Row],[Price per Unit]]*Tabla2[[#This Row],[Units Sold]]</f>
        <v>109060</v>
      </c>
      <c r="L4604" s="52">
        <f>Tabla2[[#This Row],[Units Sold]]/Cálculos!$C$11</f>
        <v>5.3653674005924494E-5</v>
      </c>
      <c r="M4604" s="6">
        <f>Tabla2[[#This Row],[Total Sales]]-Tabla2[[#This Row],[Operating Profit]]</f>
        <v>104915.72</v>
      </c>
      <c r="N4604" s="6">
        <v>4144.28</v>
      </c>
      <c r="O4604" s="46">
        <f>Tabla2[[#This Row],[Operating Profit]]/Tabla2[[#This Row],[Total Sales]]</f>
        <v>3.7999999999999999E-2</v>
      </c>
      <c r="P4604" s="1" t="s">
        <v>82</v>
      </c>
    </row>
    <row r="4605" spans="1:16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3" t="str">
        <f>IFERROR(LEFT(Tabla2[[#This Row],[Product]],FIND(" ",Tabla2[[#This Row],[Product]])-3),Tabla2[[#This Row],[Product]])</f>
        <v>Women</v>
      </c>
      <c r="I4605" s="6">
        <v>86</v>
      </c>
      <c r="J4605" s="4">
        <v>1500</v>
      </c>
      <c r="K4605" s="6">
        <f>Tabla2[[#This Row],[Price per Unit]]*Tabla2[[#This Row],[Units Sold]]</f>
        <v>129000</v>
      </c>
      <c r="L4605" s="52">
        <f>Tabla2[[#This Row],[Units Sold]]/Cálculos!$C$11</f>
        <v>6.0511662412696801E-5</v>
      </c>
      <c r="M4605" s="6">
        <f>Tabla2[[#This Row],[Total Sales]]-Tabla2[[#This Row],[Operating Profit]]</f>
        <v>124614</v>
      </c>
      <c r="N4605" s="6">
        <v>4386</v>
      </c>
      <c r="O4605" s="46">
        <f>Tabla2[[#This Row],[Operating Profit]]/Tabla2[[#This Row],[Total Sales]]</f>
        <v>3.4000000000000002E-2</v>
      </c>
      <c r="P4605" s="1" t="s">
        <v>82</v>
      </c>
    </row>
    <row r="4606" spans="1:16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3" t="str">
        <f>IFERROR(LEFT(Tabla2[[#This Row],[Product]],FIND(" ",Tabla2[[#This Row],[Product]])-3),Tabla2[[#This Row],[Product]])</f>
        <v>Men</v>
      </c>
      <c r="I4606" s="6">
        <v>44</v>
      </c>
      <c r="J4606" s="4">
        <v>2730</v>
      </c>
      <c r="K4606" s="6">
        <f>Tabla2[[#This Row],[Price per Unit]]*Tabla2[[#This Row],[Units Sold]]</f>
        <v>120120</v>
      </c>
      <c r="L4606" s="52">
        <f>Tabla2[[#This Row],[Units Sold]]/Cálculos!$C$11</f>
        <v>1.1013122559110818E-4</v>
      </c>
      <c r="M4606" s="6">
        <f>Tabla2[[#This Row],[Total Sales]]-Tabla2[[#This Row],[Operating Profit]]</f>
        <v>113513.4</v>
      </c>
      <c r="N4606" s="6">
        <v>6606.6</v>
      </c>
      <c r="O4606" s="46">
        <f>Tabla2[[#This Row],[Operating Profit]]/Tabla2[[#This Row],[Total Sales]]</f>
        <v>5.5E-2</v>
      </c>
      <c r="P4606" s="1" t="s">
        <v>82</v>
      </c>
    </row>
    <row r="4607" spans="1:16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3" t="str">
        <f>IFERROR(LEFT(Tabla2[[#This Row],[Product]],FIND(" ",Tabla2[[#This Row],[Product]])-3),Tabla2[[#This Row],[Product]])</f>
        <v>Men</v>
      </c>
      <c r="I4607" s="6">
        <v>41</v>
      </c>
      <c r="J4607" s="4">
        <v>2210</v>
      </c>
      <c r="K4607" s="6">
        <f>Tabla2[[#This Row],[Price per Unit]]*Tabla2[[#This Row],[Units Sold]]</f>
        <v>90610</v>
      </c>
      <c r="L4607" s="52">
        <f>Tabla2[[#This Row],[Units Sold]]/Cálculos!$C$11</f>
        <v>8.9153849288039951E-5</v>
      </c>
      <c r="M4607" s="6">
        <f>Tabla2[[#This Row],[Total Sales]]-Tabla2[[#This Row],[Operating Profit]]</f>
        <v>86170.11</v>
      </c>
      <c r="N4607" s="6">
        <v>4439.8900000000003</v>
      </c>
      <c r="O4607" s="46">
        <f>Tabla2[[#This Row],[Operating Profit]]/Tabla2[[#This Row],[Total Sales]]</f>
        <v>4.9000000000000002E-2</v>
      </c>
      <c r="P4607" s="1" t="s">
        <v>82</v>
      </c>
    </row>
    <row r="4608" spans="1:16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3" t="str">
        <f>IFERROR(LEFT(Tabla2[[#This Row],[Product]],FIND(" ",Tabla2[[#This Row],[Product]])-3),Tabla2[[#This Row],[Product]])</f>
        <v>Women</v>
      </c>
      <c r="I4608" s="6">
        <v>34</v>
      </c>
      <c r="J4608" s="4">
        <v>2300</v>
      </c>
      <c r="K4608" s="6">
        <f>Tabla2[[#This Row],[Price per Unit]]*Tabla2[[#This Row],[Units Sold]]</f>
        <v>78200</v>
      </c>
      <c r="L4608" s="52">
        <f>Tabla2[[#This Row],[Units Sold]]/Cálculos!$C$11</f>
        <v>9.2784549032801764E-5</v>
      </c>
      <c r="M4608" s="6">
        <f>Tabla2[[#This Row],[Total Sales]]-Tabla2[[#This Row],[Operating Profit]]</f>
        <v>75150.2</v>
      </c>
      <c r="N4608" s="6">
        <v>3049.8</v>
      </c>
      <c r="O4608" s="46">
        <f>Tabla2[[#This Row],[Operating Profit]]/Tabla2[[#This Row],[Total Sales]]</f>
        <v>3.9E-2</v>
      </c>
      <c r="P4608" s="1" t="s">
        <v>82</v>
      </c>
    </row>
    <row r="4609" spans="1:16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3" t="str">
        <f>IFERROR(LEFT(Tabla2[[#This Row],[Product]],FIND(" ",Tabla2[[#This Row],[Product]])-3),Tabla2[[#This Row],[Product]])</f>
        <v>Women</v>
      </c>
      <c r="I4609" s="6">
        <v>38</v>
      </c>
      <c r="J4609" s="4">
        <v>1750</v>
      </c>
      <c r="K4609" s="6">
        <f>Tabla2[[#This Row],[Price per Unit]]*Tabla2[[#This Row],[Units Sold]]</f>
        <v>66500</v>
      </c>
      <c r="L4609" s="52">
        <f>Tabla2[[#This Row],[Units Sold]]/Cálculos!$C$11</f>
        <v>7.0596939481479604E-5</v>
      </c>
      <c r="M4609" s="6">
        <f>Tabla2[[#This Row],[Total Sales]]-Tabla2[[#This Row],[Operating Profit]]</f>
        <v>63840</v>
      </c>
      <c r="N4609" s="6">
        <v>2660</v>
      </c>
      <c r="O4609" s="46">
        <f>Tabla2[[#This Row],[Operating Profit]]/Tabla2[[#This Row],[Total Sales]]</f>
        <v>0.04</v>
      </c>
      <c r="P4609" s="1" t="s">
        <v>82</v>
      </c>
    </row>
    <row r="4610" spans="1:16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3" t="str">
        <f>IFERROR(LEFT(Tabla2[[#This Row],[Product]],FIND(" ",Tabla2[[#This Row],[Product]])-3),Tabla2[[#This Row],[Product]])</f>
        <v>Men</v>
      </c>
      <c r="I4610" s="6">
        <v>50</v>
      </c>
      <c r="J4610" s="4">
        <v>1950</v>
      </c>
      <c r="K4610" s="6">
        <f>Tabla2[[#This Row],[Price per Unit]]*Tabla2[[#This Row],[Units Sold]]</f>
        <v>97500</v>
      </c>
      <c r="L4610" s="52">
        <f>Tabla2[[#This Row],[Units Sold]]/Cálculos!$C$11</f>
        <v>7.8665161136505838E-5</v>
      </c>
      <c r="M4610" s="6">
        <f>Tabla2[[#This Row],[Total Sales]]-Tabla2[[#This Row],[Operating Profit]]</f>
        <v>92625</v>
      </c>
      <c r="N4610" s="6">
        <v>4875</v>
      </c>
      <c r="O4610" s="46">
        <f>Tabla2[[#This Row],[Operating Profit]]/Tabla2[[#This Row],[Total Sales]]</f>
        <v>0.05</v>
      </c>
      <c r="P4610" s="1" t="s">
        <v>82</v>
      </c>
    </row>
    <row r="4611" spans="1:16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3" t="str">
        <f>IFERROR(LEFT(Tabla2[[#This Row],[Product]],FIND(" ",Tabla2[[#This Row],[Product]])-3),Tabla2[[#This Row],[Product]])</f>
        <v>Women</v>
      </c>
      <c r="I4611" s="6">
        <v>41</v>
      </c>
      <c r="J4611" s="4">
        <v>2470</v>
      </c>
      <c r="K4611" s="6">
        <f>Tabla2[[#This Row],[Price per Unit]]*Tabla2[[#This Row],[Units Sold]]</f>
        <v>101270</v>
      </c>
      <c r="L4611" s="52">
        <f>Tabla2[[#This Row],[Units Sold]]/Cálculos!$C$11</f>
        <v>9.9642537439574065E-5</v>
      </c>
      <c r="M4611" s="6">
        <f>Tabla2[[#This Row],[Total Sales]]-Tabla2[[#This Row],[Operating Profit]]</f>
        <v>94991.26</v>
      </c>
      <c r="N4611" s="6">
        <v>6278.74</v>
      </c>
      <c r="O4611" s="46">
        <f>Tabla2[[#This Row],[Operating Profit]]/Tabla2[[#This Row],[Total Sales]]</f>
        <v>6.2E-2</v>
      </c>
      <c r="P4611" s="1" t="s">
        <v>82</v>
      </c>
    </row>
    <row r="4612" spans="1:16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3" t="str">
        <f>IFERROR(LEFT(Tabla2[[#This Row],[Product]],FIND(" ",Tabla2[[#This Row],[Product]])-3),Tabla2[[#This Row],[Product]])</f>
        <v>Men</v>
      </c>
      <c r="I4612" s="6">
        <v>43</v>
      </c>
      <c r="J4612" s="4">
        <v>3190</v>
      </c>
      <c r="K4612" s="6">
        <f>Tabla2[[#This Row],[Price per Unit]]*Tabla2[[#This Row],[Units Sold]]</f>
        <v>137170</v>
      </c>
      <c r="L4612" s="52">
        <f>Tabla2[[#This Row],[Units Sold]]/Cálculos!$C$11</f>
        <v>1.2868813539766854E-4</v>
      </c>
      <c r="M4612" s="6">
        <f>Tabla2[[#This Row],[Total Sales]]-Tabla2[[#This Row],[Operating Profit]]</f>
        <v>129351.31</v>
      </c>
      <c r="N4612" s="6">
        <v>7818.6900000000005</v>
      </c>
      <c r="O4612" s="46">
        <f>Tabla2[[#This Row],[Operating Profit]]/Tabla2[[#This Row],[Total Sales]]</f>
        <v>5.7000000000000002E-2</v>
      </c>
      <c r="P4612" s="1" t="s">
        <v>82</v>
      </c>
    </row>
    <row r="4613" spans="1:16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3" t="str">
        <f>IFERROR(LEFT(Tabla2[[#This Row],[Product]],FIND(" ",Tabla2[[#This Row],[Product]])-3),Tabla2[[#This Row],[Product]])</f>
        <v>Men</v>
      </c>
      <c r="I4613" s="6">
        <v>43</v>
      </c>
      <c r="J4613" s="4">
        <v>1950</v>
      </c>
      <c r="K4613" s="6">
        <f>Tabla2[[#This Row],[Price per Unit]]*Tabla2[[#This Row],[Units Sold]]</f>
        <v>83850</v>
      </c>
      <c r="L4613" s="52">
        <f>Tabla2[[#This Row],[Units Sold]]/Cálculos!$C$11</f>
        <v>7.8665161136505838E-5</v>
      </c>
      <c r="M4613" s="6">
        <f>Tabla2[[#This Row],[Total Sales]]-Tabla2[[#This Row],[Operating Profit]]</f>
        <v>79741.350000000006</v>
      </c>
      <c r="N4613" s="6">
        <v>4108.6499999999996</v>
      </c>
      <c r="O4613" s="46">
        <f>Tabla2[[#This Row],[Operating Profit]]/Tabla2[[#This Row],[Total Sales]]</f>
        <v>4.8999999999999995E-2</v>
      </c>
      <c r="P4613" s="1" t="s">
        <v>82</v>
      </c>
    </row>
    <row r="4614" spans="1:16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3" t="str">
        <f>IFERROR(LEFT(Tabla2[[#This Row],[Product]],FIND(" ",Tabla2[[#This Row],[Product]])-3),Tabla2[[#This Row],[Product]])</f>
        <v>Women</v>
      </c>
      <c r="I4614" s="6">
        <v>32</v>
      </c>
      <c r="J4614" s="4">
        <v>2400</v>
      </c>
      <c r="K4614" s="6">
        <f>Tabla2[[#This Row],[Price per Unit]]*Tabla2[[#This Row],[Units Sold]]</f>
        <v>76800</v>
      </c>
      <c r="L4614" s="52">
        <f>Tabla2[[#This Row],[Units Sold]]/Cálculos!$C$11</f>
        <v>9.6818659860314874E-5</v>
      </c>
      <c r="M4614" s="6">
        <f>Tabla2[[#This Row],[Total Sales]]-Tabla2[[#This Row],[Operating Profit]]</f>
        <v>73881.600000000006</v>
      </c>
      <c r="N4614" s="6">
        <v>2918.4</v>
      </c>
      <c r="O4614" s="46">
        <f>Tabla2[[#This Row],[Operating Profit]]/Tabla2[[#This Row],[Total Sales]]</f>
        <v>3.7999999999999999E-2</v>
      </c>
      <c r="P4614" s="1" t="s">
        <v>82</v>
      </c>
    </row>
    <row r="4615" spans="1:16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3" t="str">
        <f>IFERROR(LEFT(Tabla2[[#This Row],[Product]],FIND(" ",Tabla2[[#This Row],[Product]])-3),Tabla2[[#This Row],[Product]])</f>
        <v>Women</v>
      </c>
      <c r="I4615" s="6">
        <v>38</v>
      </c>
      <c r="J4615" s="4">
        <v>1690</v>
      </c>
      <c r="K4615" s="6">
        <f>Tabla2[[#This Row],[Price per Unit]]*Tabla2[[#This Row],[Units Sold]]</f>
        <v>64220</v>
      </c>
      <c r="L4615" s="52">
        <f>Tabla2[[#This Row],[Units Sold]]/Cálculos!$C$11</f>
        <v>6.8176472984971724E-5</v>
      </c>
      <c r="M4615" s="6">
        <f>Tabla2[[#This Row],[Total Sales]]-Tabla2[[#This Row],[Operating Profit]]</f>
        <v>61394.32</v>
      </c>
      <c r="N4615" s="6">
        <v>2825.68</v>
      </c>
      <c r="O4615" s="46">
        <f>Tabla2[[#This Row],[Operating Profit]]/Tabla2[[#This Row],[Total Sales]]</f>
        <v>4.3999999999999997E-2</v>
      </c>
      <c r="P4615" s="1" t="s">
        <v>82</v>
      </c>
    </row>
    <row r="4616" spans="1:16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3" t="str">
        <f>IFERROR(LEFT(Tabla2[[#This Row],[Product]],FIND(" ",Tabla2[[#This Row],[Product]])-3),Tabla2[[#This Row],[Product]])</f>
        <v>Men</v>
      </c>
      <c r="I4616" s="6">
        <v>53</v>
      </c>
      <c r="J4616" s="4">
        <v>2180</v>
      </c>
      <c r="K4616" s="6">
        <f>Tabla2[[#This Row],[Price per Unit]]*Tabla2[[#This Row],[Units Sold]]</f>
        <v>115540</v>
      </c>
      <c r="L4616" s="52">
        <f>Tabla2[[#This Row],[Units Sold]]/Cálculos!$C$11</f>
        <v>8.7943616039786018E-5</v>
      </c>
      <c r="M4616" s="6">
        <f>Tabla2[[#This Row],[Total Sales]]-Tabla2[[#This Row],[Operating Profit]]</f>
        <v>109994.08</v>
      </c>
      <c r="N4616" s="6">
        <v>5545.92</v>
      </c>
      <c r="O4616" s="46">
        <f>Tabla2[[#This Row],[Operating Profit]]/Tabla2[[#This Row],[Total Sales]]</f>
        <v>4.8000000000000001E-2</v>
      </c>
      <c r="P4616" s="1" t="s">
        <v>82</v>
      </c>
    </row>
    <row r="4617" spans="1:16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3" t="str">
        <f>IFERROR(LEFT(Tabla2[[#This Row],[Product]],FIND(" ",Tabla2[[#This Row],[Product]])-3),Tabla2[[#This Row],[Product]])</f>
        <v>Women</v>
      </c>
      <c r="I4617" s="6">
        <v>41</v>
      </c>
      <c r="J4617" s="4">
        <v>2210</v>
      </c>
      <c r="K4617" s="6">
        <f>Tabla2[[#This Row],[Price per Unit]]*Tabla2[[#This Row],[Units Sold]]</f>
        <v>90610</v>
      </c>
      <c r="L4617" s="52">
        <f>Tabla2[[#This Row],[Units Sold]]/Cálculos!$C$11</f>
        <v>8.9153849288039951E-5</v>
      </c>
      <c r="M4617" s="6">
        <f>Tabla2[[#This Row],[Total Sales]]-Tabla2[[#This Row],[Operating Profit]]</f>
        <v>84720.35</v>
      </c>
      <c r="N4617" s="6">
        <v>5889.6500000000005</v>
      </c>
      <c r="O4617" s="46">
        <f>Tabla2[[#This Row],[Operating Profit]]/Tabla2[[#This Row],[Total Sales]]</f>
        <v>6.5000000000000002E-2</v>
      </c>
      <c r="P4617" s="1" t="s">
        <v>82</v>
      </c>
    </row>
    <row r="4618" spans="1:16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3" t="str">
        <f>IFERROR(LEFT(Tabla2[[#This Row],[Product]],FIND(" ",Tabla2[[#This Row],[Product]])-3),Tabla2[[#This Row],[Product]])</f>
        <v>Men</v>
      </c>
      <c r="I4618" s="6">
        <v>41</v>
      </c>
      <c r="J4618" s="4">
        <v>2680</v>
      </c>
      <c r="K4618" s="6">
        <f>Tabla2[[#This Row],[Price per Unit]]*Tabla2[[#This Row],[Units Sold]]</f>
        <v>109880</v>
      </c>
      <c r="L4618" s="52">
        <f>Tabla2[[#This Row],[Units Sold]]/Cálculos!$C$11</f>
        <v>1.0811417017735161E-4</v>
      </c>
      <c r="M4618" s="6">
        <f>Tabla2[[#This Row],[Total Sales]]-Tabla2[[#This Row],[Operating Profit]]</f>
        <v>103287.2</v>
      </c>
      <c r="N4618" s="6">
        <v>6592.8</v>
      </c>
      <c r="O4618" s="46">
        <f>Tabla2[[#This Row],[Operating Profit]]/Tabla2[[#This Row],[Total Sales]]</f>
        <v>6.0000000000000005E-2</v>
      </c>
      <c r="P4618" s="1" t="s">
        <v>82</v>
      </c>
    </row>
    <row r="4619" spans="1:16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3" t="str">
        <f>IFERROR(LEFT(Tabla2[[#This Row],[Product]],FIND(" ",Tabla2[[#This Row],[Product]])-3),Tabla2[[#This Row],[Product]])</f>
        <v>Men</v>
      </c>
      <c r="I4619" s="6">
        <v>42</v>
      </c>
      <c r="J4619" s="4">
        <v>2250</v>
      </c>
      <c r="K4619" s="6">
        <f>Tabla2[[#This Row],[Price per Unit]]*Tabla2[[#This Row],[Units Sold]]</f>
        <v>94500</v>
      </c>
      <c r="L4619" s="52">
        <f>Tabla2[[#This Row],[Units Sold]]/Cálculos!$C$11</f>
        <v>9.0767493619045195E-5</v>
      </c>
      <c r="M4619" s="6">
        <f>Tabla2[[#This Row],[Total Sales]]-Tabla2[[#This Row],[Operating Profit]]</f>
        <v>89964</v>
      </c>
      <c r="N4619" s="6">
        <v>4536</v>
      </c>
      <c r="O4619" s="46">
        <f>Tabla2[[#This Row],[Operating Profit]]/Tabla2[[#This Row],[Total Sales]]</f>
        <v>4.8000000000000001E-2</v>
      </c>
      <c r="P4619" s="1" t="s">
        <v>82</v>
      </c>
    </row>
    <row r="4620" spans="1:16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3" t="str">
        <f>IFERROR(LEFT(Tabla2[[#This Row],[Product]],FIND(" ",Tabla2[[#This Row],[Product]])-3),Tabla2[[#This Row],[Product]])</f>
        <v>Women</v>
      </c>
      <c r="I4620" s="6">
        <v>32</v>
      </c>
      <c r="J4620" s="4">
        <v>2170</v>
      </c>
      <c r="K4620" s="6">
        <f>Tabla2[[#This Row],[Price per Unit]]*Tabla2[[#This Row],[Units Sold]]</f>
        <v>69440</v>
      </c>
      <c r="L4620" s="52">
        <f>Tabla2[[#This Row],[Units Sold]]/Cálculos!$C$11</f>
        <v>8.7540204957034707E-5</v>
      </c>
      <c r="M4620" s="6">
        <f>Tabla2[[#This Row],[Total Sales]]-Tabla2[[#This Row],[Operating Profit]]</f>
        <v>67009.600000000006</v>
      </c>
      <c r="N4620" s="6">
        <v>2430.3999999999996</v>
      </c>
      <c r="O4620" s="46">
        <f>Tabla2[[#This Row],[Operating Profit]]/Tabla2[[#This Row],[Total Sales]]</f>
        <v>3.4999999999999996E-2</v>
      </c>
      <c r="P4620" s="1" t="s">
        <v>82</v>
      </c>
    </row>
    <row r="4621" spans="1:16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3" t="str">
        <f>IFERROR(LEFT(Tabla2[[#This Row],[Product]],FIND(" ",Tabla2[[#This Row],[Product]])-3),Tabla2[[#This Row],[Product]])</f>
        <v>Women</v>
      </c>
      <c r="I4621" s="6">
        <v>36</v>
      </c>
      <c r="J4621" s="4">
        <v>1750</v>
      </c>
      <c r="K4621" s="6">
        <f>Tabla2[[#This Row],[Price per Unit]]*Tabla2[[#This Row],[Units Sold]]</f>
        <v>63000</v>
      </c>
      <c r="L4621" s="52">
        <f>Tabla2[[#This Row],[Units Sold]]/Cálculos!$C$11</f>
        <v>7.0596939481479604E-5</v>
      </c>
      <c r="M4621" s="6">
        <f>Tabla2[[#This Row],[Total Sales]]-Tabla2[[#This Row],[Operating Profit]]</f>
        <v>60480</v>
      </c>
      <c r="N4621" s="6">
        <v>2520</v>
      </c>
      <c r="O4621" s="46">
        <f>Tabla2[[#This Row],[Operating Profit]]/Tabla2[[#This Row],[Total Sales]]</f>
        <v>0.04</v>
      </c>
      <c r="P4621" s="1" t="s">
        <v>82</v>
      </c>
    </row>
    <row r="4622" spans="1:16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3" t="str">
        <f>IFERROR(LEFT(Tabla2[[#This Row],[Product]],FIND(" ",Tabla2[[#This Row],[Product]])-3),Tabla2[[#This Row],[Product]])</f>
        <v>Men</v>
      </c>
      <c r="I4622" s="6">
        <v>53</v>
      </c>
      <c r="J4622" s="4">
        <v>1820</v>
      </c>
      <c r="K4622" s="6">
        <f>Tabla2[[#This Row],[Price per Unit]]*Tabla2[[#This Row],[Units Sold]]</f>
        <v>96460</v>
      </c>
      <c r="L4622" s="52">
        <f>Tabla2[[#This Row],[Units Sold]]/Cálculos!$C$11</f>
        <v>7.3420817060738781E-5</v>
      </c>
      <c r="M4622" s="6">
        <f>Tabla2[[#This Row],[Total Sales]]-Tabla2[[#This Row],[Operating Profit]]</f>
        <v>92022.84</v>
      </c>
      <c r="N4622" s="6">
        <v>4437.16</v>
      </c>
      <c r="O4622" s="46">
        <f>Tabla2[[#This Row],[Operating Profit]]/Tabla2[[#This Row],[Total Sales]]</f>
        <v>4.5999999999999999E-2</v>
      </c>
      <c r="P4622" s="1" t="s">
        <v>82</v>
      </c>
    </row>
    <row r="4623" spans="1:16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3" t="str">
        <f>IFERROR(LEFT(Tabla2[[#This Row],[Product]],FIND(" ",Tabla2[[#This Row],[Product]])-3),Tabla2[[#This Row],[Product]])</f>
        <v>Women</v>
      </c>
      <c r="I4623" s="6">
        <v>42</v>
      </c>
      <c r="J4623" s="4">
        <v>2250</v>
      </c>
      <c r="K4623" s="6">
        <f>Tabla2[[#This Row],[Price per Unit]]*Tabla2[[#This Row],[Units Sold]]</f>
        <v>94500</v>
      </c>
      <c r="L4623" s="52">
        <f>Tabla2[[#This Row],[Units Sold]]/Cálculos!$C$11</f>
        <v>9.0767493619045195E-5</v>
      </c>
      <c r="M4623" s="6">
        <f>Tabla2[[#This Row],[Total Sales]]-Tabla2[[#This Row],[Operating Profit]]</f>
        <v>88452</v>
      </c>
      <c r="N4623" s="6">
        <v>6048</v>
      </c>
      <c r="O4623" s="46">
        <f>Tabla2[[#This Row],[Operating Profit]]/Tabla2[[#This Row],[Total Sales]]</f>
        <v>6.4000000000000001E-2</v>
      </c>
      <c r="P4623" s="1" t="s">
        <v>82</v>
      </c>
    </row>
    <row r="4624" spans="1:16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3" t="str">
        <f>IFERROR(LEFT(Tabla2[[#This Row],[Product]],FIND(" ",Tabla2[[#This Row],[Product]])-3),Tabla2[[#This Row],[Product]])</f>
        <v>Men</v>
      </c>
      <c r="I4624" s="6">
        <v>42</v>
      </c>
      <c r="J4624" s="4">
        <v>2560</v>
      </c>
      <c r="K4624" s="6">
        <f>Tabla2[[#This Row],[Price per Unit]]*Tabla2[[#This Row],[Units Sold]]</f>
        <v>107520</v>
      </c>
      <c r="L4624" s="52">
        <f>Tabla2[[#This Row],[Units Sold]]/Cálculos!$C$11</f>
        <v>1.0327323718433586E-4</v>
      </c>
      <c r="M4624" s="6">
        <f>Tabla2[[#This Row],[Total Sales]]-Tabla2[[#This Row],[Operating Profit]]</f>
        <v>101283.84</v>
      </c>
      <c r="N4624" s="6">
        <v>6236.1600000000008</v>
      </c>
      <c r="O4624" s="46">
        <f>Tabla2[[#This Row],[Operating Profit]]/Tabla2[[#This Row],[Total Sales]]</f>
        <v>5.800000000000001E-2</v>
      </c>
      <c r="P4624" s="1" t="s">
        <v>82</v>
      </c>
    </row>
    <row r="4625" spans="1:16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3" t="str">
        <f>IFERROR(LEFT(Tabla2[[#This Row],[Product]],FIND(" ",Tabla2[[#This Row],[Product]])-3),Tabla2[[#This Row],[Product]])</f>
        <v>Men</v>
      </c>
      <c r="I4625" s="6">
        <v>41</v>
      </c>
      <c r="J4625" s="4">
        <v>2100</v>
      </c>
      <c r="K4625" s="6">
        <f>Tabla2[[#This Row],[Price per Unit]]*Tabla2[[#This Row],[Units Sold]]</f>
        <v>86100</v>
      </c>
      <c r="L4625" s="52">
        <f>Tabla2[[#This Row],[Units Sold]]/Cálculos!$C$11</f>
        <v>8.4716327377775517E-5</v>
      </c>
      <c r="M4625" s="6">
        <f>Tabla2[[#This Row],[Total Sales]]-Tabla2[[#This Row],[Operating Profit]]</f>
        <v>81795</v>
      </c>
      <c r="N4625" s="6">
        <v>4305</v>
      </c>
      <c r="O4625" s="46">
        <f>Tabla2[[#This Row],[Operating Profit]]/Tabla2[[#This Row],[Total Sales]]</f>
        <v>0.05</v>
      </c>
      <c r="P4625" s="1" t="s">
        <v>82</v>
      </c>
    </row>
    <row r="4626" spans="1:16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3" t="str">
        <f>IFERROR(LEFT(Tabla2[[#This Row],[Product]],FIND(" ",Tabla2[[#This Row],[Product]])-3),Tabla2[[#This Row],[Product]])</f>
        <v>Women</v>
      </c>
      <c r="I4626" s="6">
        <v>32</v>
      </c>
      <c r="J4626" s="4">
        <v>2030</v>
      </c>
      <c r="K4626" s="6">
        <f>Tabla2[[#This Row],[Price per Unit]]*Tabla2[[#This Row],[Units Sold]]</f>
        <v>64960</v>
      </c>
      <c r="L4626" s="52">
        <f>Tabla2[[#This Row],[Units Sold]]/Cálculos!$C$11</f>
        <v>8.189244979851634E-5</v>
      </c>
      <c r="M4626" s="6">
        <f>Tabla2[[#This Row],[Total Sales]]-Tabla2[[#This Row],[Operating Profit]]</f>
        <v>62361.599999999999</v>
      </c>
      <c r="N4626" s="6">
        <v>2598.4</v>
      </c>
      <c r="O4626" s="46">
        <f>Tabla2[[#This Row],[Operating Profit]]/Tabla2[[#This Row],[Total Sales]]</f>
        <v>0.04</v>
      </c>
      <c r="P4626" s="1" t="s">
        <v>82</v>
      </c>
    </row>
    <row r="4627" spans="1:16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3" t="str">
        <f>IFERROR(LEFT(Tabla2[[#This Row],[Product]],FIND(" ",Tabla2[[#This Row],[Product]])-3),Tabla2[[#This Row],[Product]])</f>
        <v>Women</v>
      </c>
      <c r="I4627" s="6">
        <v>38</v>
      </c>
      <c r="J4627" s="4">
        <v>1890</v>
      </c>
      <c r="K4627" s="6">
        <f>Tabla2[[#This Row],[Price per Unit]]*Tabla2[[#This Row],[Units Sold]]</f>
        <v>71820</v>
      </c>
      <c r="L4627" s="52">
        <f>Tabla2[[#This Row],[Units Sold]]/Cálculos!$C$11</f>
        <v>7.6244694639997972E-5</v>
      </c>
      <c r="M4627" s="6">
        <f>Tabla2[[#This Row],[Total Sales]]-Tabla2[[#This Row],[Operating Profit]]</f>
        <v>68588.100000000006</v>
      </c>
      <c r="N4627" s="6">
        <v>3231.8999999999996</v>
      </c>
      <c r="O4627" s="46">
        <f>Tabla2[[#This Row],[Operating Profit]]/Tabla2[[#This Row],[Total Sales]]</f>
        <v>4.4999999999999998E-2</v>
      </c>
      <c r="P4627" s="1" t="s">
        <v>82</v>
      </c>
    </row>
    <row r="4628" spans="1:16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3" t="str">
        <f>IFERROR(LEFT(Tabla2[[#This Row],[Product]],FIND(" ",Tabla2[[#This Row],[Product]])-3),Tabla2[[#This Row],[Product]])</f>
        <v>Men</v>
      </c>
      <c r="I4628" s="6">
        <v>52</v>
      </c>
      <c r="J4628" s="4">
        <v>1960</v>
      </c>
      <c r="K4628" s="6">
        <f>Tabla2[[#This Row],[Price per Unit]]*Tabla2[[#This Row],[Units Sold]]</f>
        <v>101920</v>
      </c>
      <c r="L4628" s="52">
        <f>Tabla2[[#This Row],[Units Sold]]/Cálculos!$C$11</f>
        <v>7.9068572219257149E-5</v>
      </c>
      <c r="M4628" s="6">
        <f>Tabla2[[#This Row],[Total Sales]]-Tabla2[[#This Row],[Operating Profit]]</f>
        <v>97333.6</v>
      </c>
      <c r="N4628" s="6">
        <v>4586.3999999999996</v>
      </c>
      <c r="O4628" s="46">
        <f>Tabla2[[#This Row],[Operating Profit]]/Tabla2[[#This Row],[Total Sales]]</f>
        <v>4.4999999999999998E-2</v>
      </c>
      <c r="P4628" s="1" t="s">
        <v>82</v>
      </c>
    </row>
    <row r="4629" spans="1:16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3" t="str">
        <f>IFERROR(LEFT(Tabla2[[#This Row],[Product]],FIND(" ",Tabla2[[#This Row],[Product]])-3),Tabla2[[#This Row],[Product]])</f>
        <v>Women</v>
      </c>
      <c r="I4629" s="6">
        <v>44</v>
      </c>
      <c r="J4629" s="4">
        <v>2080</v>
      </c>
      <c r="K4629" s="6">
        <f>Tabla2[[#This Row],[Price per Unit]]*Tabla2[[#This Row],[Units Sold]]</f>
        <v>91520</v>
      </c>
      <c r="L4629" s="52">
        <f>Tabla2[[#This Row],[Units Sold]]/Cálculos!$C$11</f>
        <v>8.3909505212272895E-5</v>
      </c>
      <c r="M4629" s="6">
        <f>Tabla2[[#This Row],[Total Sales]]-Tabla2[[#This Row],[Operating Profit]]</f>
        <v>86028.800000000003</v>
      </c>
      <c r="N4629" s="6">
        <v>5491.2</v>
      </c>
      <c r="O4629" s="46">
        <f>Tabla2[[#This Row],[Operating Profit]]/Tabla2[[#This Row],[Total Sales]]</f>
        <v>0.06</v>
      </c>
      <c r="P4629" s="1" t="s">
        <v>82</v>
      </c>
    </row>
    <row r="4630" spans="1:16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3" t="str">
        <f>IFERROR(LEFT(Tabla2[[#This Row],[Product]],FIND(" ",Tabla2[[#This Row],[Product]])-3),Tabla2[[#This Row],[Product]])</f>
        <v>Men</v>
      </c>
      <c r="I4630" s="6">
        <v>52</v>
      </c>
      <c r="J4630" s="4">
        <v>3000</v>
      </c>
      <c r="K4630" s="6">
        <f>Tabla2[[#This Row],[Price per Unit]]*Tabla2[[#This Row],[Units Sold]]</f>
        <v>156000</v>
      </c>
      <c r="L4630" s="52">
        <f>Tabla2[[#This Row],[Units Sold]]/Cálculos!$C$11</f>
        <v>1.210233248253936E-4</v>
      </c>
      <c r="M4630" s="6">
        <f>Tabla2[[#This Row],[Total Sales]]-Tabla2[[#This Row],[Operating Profit]]</f>
        <v>147264</v>
      </c>
      <c r="N4630" s="6">
        <v>8736</v>
      </c>
      <c r="O4630" s="46">
        <f>Tabla2[[#This Row],[Operating Profit]]/Tabla2[[#This Row],[Total Sales]]</f>
        <v>5.6000000000000001E-2</v>
      </c>
      <c r="P4630" s="1" t="s">
        <v>82</v>
      </c>
    </row>
    <row r="4631" spans="1:16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3" t="str">
        <f>IFERROR(LEFT(Tabla2[[#This Row],[Product]],FIND(" ",Tabla2[[#This Row],[Product]])-3),Tabla2[[#This Row],[Product]])</f>
        <v>Men</v>
      </c>
      <c r="I4631" s="6">
        <v>54</v>
      </c>
      <c r="J4631" s="4">
        <v>1940</v>
      </c>
      <c r="K4631" s="6">
        <f>Tabla2[[#This Row],[Price per Unit]]*Tabla2[[#This Row],[Units Sold]]</f>
        <v>104760</v>
      </c>
      <c r="L4631" s="52">
        <f>Tabla2[[#This Row],[Units Sold]]/Cálculos!$C$11</f>
        <v>7.8261750053754527E-5</v>
      </c>
      <c r="M4631" s="6">
        <f>Tabla2[[#This Row],[Total Sales]]-Tabla2[[#This Row],[Operating Profit]]</f>
        <v>99522</v>
      </c>
      <c r="N4631" s="6">
        <v>5238</v>
      </c>
      <c r="O4631" s="46">
        <f>Tabla2[[#This Row],[Operating Profit]]/Tabla2[[#This Row],[Total Sales]]</f>
        <v>0.05</v>
      </c>
      <c r="P4631" s="1" t="s">
        <v>82</v>
      </c>
    </row>
    <row r="4632" spans="1:16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3" t="str">
        <f>IFERROR(LEFT(Tabla2[[#This Row],[Product]],FIND(" ",Tabla2[[#This Row],[Product]])-3),Tabla2[[#This Row],[Product]])</f>
        <v>Women</v>
      </c>
      <c r="I4632" s="6">
        <v>47</v>
      </c>
      <c r="J4632" s="4">
        <v>1880</v>
      </c>
      <c r="K4632" s="6">
        <f>Tabla2[[#This Row],[Price per Unit]]*Tabla2[[#This Row],[Units Sold]]</f>
        <v>88360</v>
      </c>
      <c r="L4632" s="52">
        <f>Tabla2[[#This Row],[Units Sold]]/Cálculos!$C$11</f>
        <v>7.5841283557246661E-5</v>
      </c>
      <c r="M4632" s="6">
        <f>Tabla2[[#This Row],[Total Sales]]-Tabla2[[#This Row],[Operating Profit]]</f>
        <v>85090.68</v>
      </c>
      <c r="N4632" s="6">
        <v>3269.32</v>
      </c>
      <c r="O4632" s="46">
        <f>Tabla2[[#This Row],[Operating Profit]]/Tabla2[[#This Row],[Total Sales]]</f>
        <v>3.7000000000000005E-2</v>
      </c>
      <c r="P4632" s="1" t="s">
        <v>82</v>
      </c>
    </row>
    <row r="4633" spans="1:16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3" t="str">
        <f>IFERROR(LEFT(Tabla2[[#This Row],[Product]],FIND(" ",Tabla2[[#This Row],[Product]])-3),Tabla2[[#This Row],[Product]])</f>
        <v>Women</v>
      </c>
      <c r="I4633" s="6">
        <v>49</v>
      </c>
      <c r="J4633" s="4">
        <v>1750</v>
      </c>
      <c r="K4633" s="6">
        <f>Tabla2[[#This Row],[Price per Unit]]*Tabla2[[#This Row],[Units Sold]]</f>
        <v>85750</v>
      </c>
      <c r="L4633" s="52">
        <f>Tabla2[[#This Row],[Units Sold]]/Cálculos!$C$11</f>
        <v>7.0596939481479604E-5</v>
      </c>
      <c r="M4633" s="6">
        <f>Tabla2[[#This Row],[Total Sales]]-Tabla2[[#This Row],[Operating Profit]]</f>
        <v>82062.75</v>
      </c>
      <c r="N4633" s="6">
        <v>3687.25</v>
      </c>
      <c r="O4633" s="46">
        <f>Tabla2[[#This Row],[Operating Profit]]/Tabla2[[#This Row],[Total Sales]]</f>
        <v>4.2999999999999997E-2</v>
      </c>
      <c r="P4633" s="1" t="s">
        <v>82</v>
      </c>
    </row>
    <row r="4634" spans="1:16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3" t="str">
        <f>IFERROR(LEFT(Tabla2[[#This Row],[Product]],FIND(" ",Tabla2[[#This Row],[Product]])-3),Tabla2[[#This Row],[Product]])</f>
        <v>Men</v>
      </c>
      <c r="I4634" s="6">
        <v>58</v>
      </c>
      <c r="J4634" s="4">
        <v>1960</v>
      </c>
      <c r="K4634" s="6">
        <f>Tabla2[[#This Row],[Price per Unit]]*Tabla2[[#This Row],[Units Sold]]</f>
        <v>113680</v>
      </c>
      <c r="L4634" s="52">
        <f>Tabla2[[#This Row],[Units Sold]]/Cálculos!$C$11</f>
        <v>7.9068572219257149E-5</v>
      </c>
      <c r="M4634" s="6">
        <f>Tabla2[[#This Row],[Total Sales]]-Tabla2[[#This Row],[Operating Profit]]</f>
        <v>108337.04</v>
      </c>
      <c r="N4634" s="6">
        <v>5342.96</v>
      </c>
      <c r="O4634" s="46">
        <f>Tabla2[[#This Row],[Operating Profit]]/Tabla2[[#This Row],[Total Sales]]</f>
        <v>4.7E-2</v>
      </c>
      <c r="P4634" s="1" t="s">
        <v>82</v>
      </c>
    </row>
    <row r="4635" spans="1:16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3" t="str">
        <f>IFERROR(LEFT(Tabla2[[#This Row],[Product]],FIND(" ",Tabla2[[#This Row],[Product]])-3),Tabla2[[#This Row],[Product]])</f>
        <v>Women</v>
      </c>
      <c r="I4635" s="6">
        <v>64</v>
      </c>
      <c r="J4635" s="4">
        <v>2480</v>
      </c>
      <c r="K4635" s="6">
        <f>Tabla2[[#This Row],[Price per Unit]]*Tabla2[[#This Row],[Units Sold]]</f>
        <v>158720</v>
      </c>
      <c r="L4635" s="52">
        <f>Tabla2[[#This Row],[Units Sold]]/Cálculos!$C$11</f>
        <v>1.0004594852232538E-4</v>
      </c>
      <c r="M4635" s="6">
        <f>Tabla2[[#This Row],[Total Sales]]-Tabla2[[#This Row],[Operating Profit]]</f>
        <v>148561.92000000001</v>
      </c>
      <c r="N4635" s="6">
        <v>10158.08</v>
      </c>
      <c r="O4635" s="46">
        <f>Tabla2[[#This Row],[Operating Profit]]/Tabla2[[#This Row],[Total Sales]]</f>
        <v>6.4000000000000001E-2</v>
      </c>
      <c r="P4635" s="1" t="s">
        <v>82</v>
      </c>
    </row>
    <row r="4636" spans="1:16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3" t="str">
        <f>IFERROR(LEFT(Tabla2[[#This Row],[Product]],FIND(" ",Tabla2[[#This Row],[Product]])-3),Tabla2[[#This Row],[Product]])</f>
        <v>Men</v>
      </c>
      <c r="I4636" s="6">
        <v>55</v>
      </c>
      <c r="J4636" s="4">
        <v>2900</v>
      </c>
      <c r="K4636" s="6">
        <f>Tabla2[[#This Row],[Price per Unit]]*Tabla2[[#This Row],[Units Sold]]</f>
        <v>159500</v>
      </c>
      <c r="L4636" s="52">
        <f>Tabla2[[#This Row],[Units Sold]]/Cálculos!$C$11</f>
        <v>1.1698921399788048E-4</v>
      </c>
      <c r="M4636" s="6">
        <f>Tabla2[[#This Row],[Total Sales]]-Tabla2[[#This Row],[Operating Profit]]</f>
        <v>150089.5</v>
      </c>
      <c r="N4636" s="6">
        <v>9410.5000000000018</v>
      </c>
      <c r="O4636" s="46">
        <f>Tabla2[[#This Row],[Operating Profit]]/Tabla2[[#This Row],[Total Sales]]</f>
        <v>5.9000000000000011E-2</v>
      </c>
      <c r="P4636" s="1" t="s">
        <v>82</v>
      </c>
    </row>
    <row r="4637" spans="1:16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3" t="str">
        <f>IFERROR(LEFT(Tabla2[[#This Row],[Product]],FIND(" ",Tabla2[[#This Row],[Product]])-3),Tabla2[[#This Row],[Product]])</f>
        <v>Men</v>
      </c>
      <c r="I4637" s="6">
        <v>54</v>
      </c>
      <c r="J4637" s="4">
        <v>2060</v>
      </c>
      <c r="K4637" s="6">
        <f>Tabla2[[#This Row],[Price per Unit]]*Tabla2[[#This Row],[Units Sold]]</f>
        <v>111240</v>
      </c>
      <c r="L4637" s="52">
        <f>Tabla2[[#This Row],[Units Sold]]/Cálculos!$C$11</f>
        <v>8.3102683046770273E-5</v>
      </c>
      <c r="M4637" s="6">
        <f>Tabla2[[#This Row],[Total Sales]]-Tabla2[[#This Row],[Operating Profit]]</f>
        <v>105789.24</v>
      </c>
      <c r="N4637" s="6">
        <v>5450.76</v>
      </c>
      <c r="O4637" s="46">
        <f>Tabla2[[#This Row],[Operating Profit]]/Tabla2[[#This Row],[Total Sales]]</f>
        <v>4.9000000000000002E-2</v>
      </c>
      <c r="P4637" s="1" t="s">
        <v>82</v>
      </c>
    </row>
    <row r="4638" spans="1:16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3" t="str">
        <f>IFERROR(LEFT(Tabla2[[#This Row],[Product]],FIND(" ",Tabla2[[#This Row],[Product]])-3),Tabla2[[#This Row],[Product]])</f>
        <v>Women</v>
      </c>
      <c r="I4638" s="6">
        <v>49</v>
      </c>
      <c r="J4638" s="4">
        <v>2080</v>
      </c>
      <c r="K4638" s="6">
        <f>Tabla2[[#This Row],[Price per Unit]]*Tabla2[[#This Row],[Units Sold]]</f>
        <v>101920</v>
      </c>
      <c r="L4638" s="52">
        <f>Tabla2[[#This Row],[Units Sold]]/Cálculos!$C$11</f>
        <v>8.3909505212272895E-5</v>
      </c>
      <c r="M4638" s="6">
        <f>Tabla2[[#This Row],[Total Sales]]-Tabla2[[#This Row],[Operating Profit]]</f>
        <v>98352.8</v>
      </c>
      <c r="N4638" s="6">
        <v>3567.2</v>
      </c>
      <c r="O4638" s="46">
        <f>Tabla2[[#This Row],[Operating Profit]]/Tabla2[[#This Row],[Total Sales]]</f>
        <v>3.4999999999999996E-2</v>
      </c>
      <c r="P4638" s="1" t="s">
        <v>82</v>
      </c>
    </row>
    <row r="4639" spans="1:16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3" t="str">
        <f>IFERROR(LEFT(Tabla2[[#This Row],[Product]],FIND(" ",Tabla2[[#This Row],[Product]])-3),Tabla2[[#This Row],[Product]])</f>
        <v>Women</v>
      </c>
      <c r="I4639" s="6">
        <v>47</v>
      </c>
      <c r="J4639" s="4">
        <v>2170</v>
      </c>
      <c r="K4639" s="6">
        <f>Tabla2[[#This Row],[Price per Unit]]*Tabla2[[#This Row],[Units Sold]]</f>
        <v>101990</v>
      </c>
      <c r="L4639" s="52">
        <f>Tabla2[[#This Row],[Units Sold]]/Cálculos!$C$11</f>
        <v>8.7540204957034707E-5</v>
      </c>
      <c r="M4639" s="6">
        <f>Tabla2[[#This Row],[Total Sales]]-Tabla2[[#This Row],[Operating Profit]]</f>
        <v>97910.399999999994</v>
      </c>
      <c r="N4639" s="6">
        <v>4079.6000000000004</v>
      </c>
      <c r="O4639" s="46">
        <f>Tabla2[[#This Row],[Operating Profit]]/Tabla2[[#This Row],[Total Sales]]</f>
        <v>0.04</v>
      </c>
      <c r="P4639" s="1" t="s">
        <v>82</v>
      </c>
    </row>
    <row r="4640" spans="1:16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3" t="str">
        <f>IFERROR(LEFT(Tabla2[[#This Row],[Product]],FIND(" ",Tabla2[[#This Row],[Product]])-3),Tabla2[[#This Row],[Product]])</f>
        <v>Men</v>
      </c>
      <c r="I4640" s="6">
        <v>62</v>
      </c>
      <c r="J4640" s="4">
        <v>2330</v>
      </c>
      <c r="K4640" s="6">
        <f>Tabla2[[#This Row],[Price per Unit]]*Tabla2[[#This Row],[Units Sold]]</f>
        <v>144460</v>
      </c>
      <c r="L4640" s="52">
        <f>Tabla2[[#This Row],[Units Sold]]/Cálculos!$C$11</f>
        <v>9.3994782281055697E-5</v>
      </c>
      <c r="M4640" s="6">
        <f>Tabla2[[#This Row],[Total Sales]]-Tabla2[[#This Row],[Operating Profit]]</f>
        <v>137381.46</v>
      </c>
      <c r="N4640" s="6">
        <v>7078.54</v>
      </c>
      <c r="O4640" s="46">
        <f>Tabla2[[#This Row],[Operating Profit]]/Tabla2[[#This Row],[Total Sales]]</f>
        <v>4.9000000000000002E-2</v>
      </c>
      <c r="P4640" s="1" t="s">
        <v>82</v>
      </c>
    </row>
    <row r="4641" spans="1:16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3" t="str">
        <f>IFERROR(LEFT(Tabla2[[#This Row],[Product]],FIND(" ",Tabla2[[#This Row],[Product]])-3),Tabla2[[#This Row],[Product]])</f>
        <v>Women</v>
      </c>
      <c r="I4641" s="6">
        <v>63</v>
      </c>
      <c r="J4641" s="4">
        <v>2590</v>
      </c>
      <c r="K4641" s="6">
        <f>Tabla2[[#This Row],[Price per Unit]]*Tabla2[[#This Row],[Units Sold]]</f>
        <v>163170</v>
      </c>
      <c r="L4641" s="52">
        <f>Tabla2[[#This Row],[Units Sold]]/Cálculos!$C$11</f>
        <v>1.0448347043258981E-4</v>
      </c>
      <c r="M4641" s="6">
        <f>Tabla2[[#This Row],[Total Sales]]-Tabla2[[#This Row],[Operating Profit]]</f>
        <v>152563.95000000001</v>
      </c>
      <c r="N4641" s="6">
        <v>10606.050000000001</v>
      </c>
      <c r="O4641" s="46">
        <f>Tabla2[[#This Row],[Operating Profit]]/Tabla2[[#This Row],[Total Sales]]</f>
        <v>6.5000000000000002E-2</v>
      </c>
      <c r="P4641" s="1" t="s">
        <v>82</v>
      </c>
    </row>
    <row r="4642" spans="1:16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3" t="str">
        <f>IFERROR(LEFT(Tabla2[[#This Row],[Product]],FIND(" ",Tabla2[[#This Row],[Product]])-3),Tabla2[[#This Row],[Product]])</f>
        <v>Men</v>
      </c>
      <c r="I4642" s="6">
        <v>60</v>
      </c>
      <c r="J4642" s="4">
        <v>2990</v>
      </c>
      <c r="K4642" s="6">
        <f>Tabla2[[#This Row],[Price per Unit]]*Tabla2[[#This Row],[Units Sold]]</f>
        <v>179400</v>
      </c>
      <c r="L4642" s="52">
        <f>Tabla2[[#This Row],[Units Sold]]/Cálculos!$C$11</f>
        <v>1.2061991374264229E-4</v>
      </c>
      <c r="M4642" s="6">
        <f>Tabla2[[#This Row],[Total Sales]]-Tabla2[[#This Row],[Operating Profit]]</f>
        <v>168636</v>
      </c>
      <c r="N4642" s="6">
        <v>10764</v>
      </c>
      <c r="O4642" s="46">
        <f>Tabla2[[#This Row],[Operating Profit]]/Tabla2[[#This Row],[Total Sales]]</f>
        <v>0.06</v>
      </c>
      <c r="P4642" s="1" t="s">
        <v>82</v>
      </c>
    </row>
    <row r="4643" spans="1:16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3" t="str">
        <f>IFERROR(LEFT(Tabla2[[#This Row],[Product]],FIND(" ",Tabla2[[#This Row],[Product]])-3),Tabla2[[#This Row],[Product]])</f>
        <v>Men</v>
      </c>
      <c r="I4643" s="6">
        <v>57</v>
      </c>
      <c r="J4643" s="4">
        <v>2250</v>
      </c>
      <c r="K4643" s="6">
        <f>Tabla2[[#This Row],[Price per Unit]]*Tabla2[[#This Row],[Units Sold]]</f>
        <v>128250</v>
      </c>
      <c r="L4643" s="52">
        <f>Tabla2[[#This Row],[Units Sold]]/Cálculos!$C$11</f>
        <v>9.0767493619045195E-5</v>
      </c>
      <c r="M4643" s="6">
        <f>Tabla2[[#This Row],[Total Sales]]-Tabla2[[#This Row],[Operating Profit]]</f>
        <v>122350.5</v>
      </c>
      <c r="N4643" s="6">
        <v>5899.4999999999991</v>
      </c>
      <c r="O4643" s="46">
        <f>Tabla2[[#This Row],[Operating Profit]]/Tabla2[[#This Row],[Total Sales]]</f>
        <v>4.5999999999999992E-2</v>
      </c>
      <c r="P4643" s="1" t="s">
        <v>82</v>
      </c>
    </row>
    <row r="4644" spans="1:16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3" t="str">
        <f>IFERROR(LEFT(Tabla2[[#This Row],[Product]],FIND(" ",Tabla2[[#This Row],[Product]])-3),Tabla2[[#This Row],[Product]])</f>
        <v>Women</v>
      </c>
      <c r="I4644" s="6">
        <v>50</v>
      </c>
      <c r="J4644" s="4">
        <v>2150</v>
      </c>
      <c r="K4644" s="6">
        <f>Tabla2[[#This Row],[Price per Unit]]*Tabla2[[#This Row],[Units Sold]]</f>
        <v>107500</v>
      </c>
      <c r="L4644" s="52">
        <f>Tabla2[[#This Row],[Units Sold]]/Cálculos!$C$11</f>
        <v>8.6733382791532085E-5</v>
      </c>
      <c r="M4644" s="6">
        <f>Tabla2[[#This Row],[Total Sales]]-Tabla2[[#This Row],[Operating Profit]]</f>
        <v>103522.5</v>
      </c>
      <c r="N4644" s="6">
        <v>3977.5</v>
      </c>
      <c r="O4644" s="46">
        <f>Tabla2[[#This Row],[Operating Profit]]/Tabla2[[#This Row],[Total Sales]]</f>
        <v>3.6999999999999998E-2</v>
      </c>
      <c r="P4644" s="1" t="s">
        <v>82</v>
      </c>
    </row>
    <row r="4645" spans="1:16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3" t="str">
        <f>IFERROR(LEFT(Tabla2[[#This Row],[Product]],FIND(" ",Tabla2[[#This Row],[Product]])-3),Tabla2[[#This Row],[Product]])</f>
        <v>Women</v>
      </c>
      <c r="I4645" s="6">
        <v>53</v>
      </c>
      <c r="J4645" s="4">
        <v>2330</v>
      </c>
      <c r="K4645" s="6">
        <f>Tabla2[[#This Row],[Price per Unit]]*Tabla2[[#This Row],[Units Sold]]</f>
        <v>123490</v>
      </c>
      <c r="L4645" s="52">
        <f>Tabla2[[#This Row],[Units Sold]]/Cálculos!$C$11</f>
        <v>9.3994782281055697E-5</v>
      </c>
      <c r="M4645" s="6">
        <f>Tabla2[[#This Row],[Total Sales]]-Tabla2[[#This Row],[Operating Profit]]</f>
        <v>118179.93</v>
      </c>
      <c r="N4645" s="6">
        <v>5310.07</v>
      </c>
      <c r="O4645" s="46">
        <f>Tabla2[[#This Row],[Operating Profit]]/Tabla2[[#This Row],[Total Sales]]</f>
        <v>4.2999999999999997E-2</v>
      </c>
      <c r="P4645" s="1" t="s">
        <v>82</v>
      </c>
    </row>
    <row r="4646" spans="1:16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3" t="str">
        <f>IFERROR(LEFT(Tabla2[[#This Row],[Product]],FIND(" ",Tabla2[[#This Row],[Product]])-3),Tabla2[[#This Row],[Product]])</f>
        <v>Men</v>
      </c>
      <c r="I4646" s="6">
        <v>61</v>
      </c>
      <c r="J4646" s="4">
        <v>2080</v>
      </c>
      <c r="K4646" s="6">
        <f>Tabla2[[#This Row],[Price per Unit]]*Tabla2[[#This Row],[Units Sold]]</f>
        <v>126880</v>
      </c>
      <c r="L4646" s="52">
        <f>Tabla2[[#This Row],[Units Sold]]/Cálculos!$C$11</f>
        <v>8.3909505212272895E-5</v>
      </c>
      <c r="M4646" s="6">
        <f>Tabla2[[#This Row],[Total Sales]]-Tabla2[[#This Row],[Operating Profit]]</f>
        <v>120662.88</v>
      </c>
      <c r="N4646" s="6">
        <v>6217.12</v>
      </c>
      <c r="O4646" s="46">
        <f>Tabla2[[#This Row],[Operating Profit]]/Tabla2[[#This Row],[Total Sales]]</f>
        <v>4.9000000000000002E-2</v>
      </c>
      <c r="P4646" s="1" t="s">
        <v>82</v>
      </c>
    </row>
    <row r="4647" spans="1:16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3" t="str">
        <f>IFERROR(LEFT(Tabla2[[#This Row],[Product]],FIND(" ",Tabla2[[#This Row],[Product]])-3),Tabla2[[#This Row],[Product]])</f>
        <v>Women</v>
      </c>
      <c r="I4647" s="6">
        <v>67</v>
      </c>
      <c r="J4647" s="4">
        <v>2440</v>
      </c>
      <c r="K4647" s="6">
        <f>Tabla2[[#This Row],[Price per Unit]]*Tabla2[[#This Row],[Units Sold]]</f>
        <v>163480</v>
      </c>
      <c r="L4647" s="52">
        <f>Tabla2[[#This Row],[Units Sold]]/Cálculos!$C$11</f>
        <v>9.8432304191320132E-5</v>
      </c>
      <c r="M4647" s="6">
        <f>Tabla2[[#This Row],[Total Sales]]-Tabla2[[#This Row],[Operating Profit]]</f>
        <v>152853.79999999999</v>
      </c>
      <c r="N4647" s="6">
        <v>10626.2</v>
      </c>
      <c r="O4647" s="46">
        <f>Tabla2[[#This Row],[Operating Profit]]/Tabla2[[#This Row],[Total Sales]]</f>
        <v>6.5000000000000002E-2</v>
      </c>
      <c r="P4647" s="1" t="s">
        <v>82</v>
      </c>
    </row>
    <row r="4648" spans="1:16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3" t="str">
        <f>IFERROR(LEFT(Tabla2[[#This Row],[Product]],FIND(" ",Tabla2[[#This Row],[Product]])-3),Tabla2[[#This Row],[Product]])</f>
        <v>Men</v>
      </c>
      <c r="I4648" s="6">
        <v>60</v>
      </c>
      <c r="J4648" s="4">
        <v>3040</v>
      </c>
      <c r="K4648" s="6">
        <f>Tabla2[[#This Row],[Price per Unit]]*Tabla2[[#This Row],[Units Sold]]</f>
        <v>182400</v>
      </c>
      <c r="L4648" s="52">
        <f>Tabla2[[#This Row],[Units Sold]]/Cálculos!$C$11</f>
        <v>1.2263696915639885E-4</v>
      </c>
      <c r="M4648" s="6">
        <f>Tabla2[[#This Row],[Total Sales]]-Tabla2[[#This Row],[Operating Profit]]</f>
        <v>172003.20000000001</v>
      </c>
      <c r="N4648" s="6">
        <v>10396.800000000001</v>
      </c>
      <c r="O4648" s="46">
        <f>Tabla2[[#This Row],[Operating Profit]]/Tabla2[[#This Row],[Total Sales]]</f>
        <v>5.7000000000000009E-2</v>
      </c>
      <c r="P4648" s="1" t="s">
        <v>82</v>
      </c>
    </row>
    <row r="4649" spans="1:16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3" t="str">
        <f>IFERROR(LEFT(Tabla2[[#This Row],[Product]],FIND(" ",Tabla2[[#This Row],[Product]])-3),Tabla2[[#This Row],[Product]])</f>
        <v>Men</v>
      </c>
      <c r="I4649" s="6">
        <v>55</v>
      </c>
      <c r="J4649" s="4">
        <v>2520</v>
      </c>
      <c r="K4649" s="6">
        <f>Tabla2[[#This Row],[Price per Unit]]*Tabla2[[#This Row],[Units Sold]]</f>
        <v>138600</v>
      </c>
      <c r="L4649" s="52">
        <f>Tabla2[[#This Row],[Units Sold]]/Cálculos!$C$11</f>
        <v>1.0165959285333062E-4</v>
      </c>
      <c r="M4649" s="6">
        <f>Tabla2[[#This Row],[Total Sales]]-Tabla2[[#This Row],[Operating Profit]]</f>
        <v>132363</v>
      </c>
      <c r="N4649" s="6">
        <v>6236.9999999999991</v>
      </c>
      <c r="O4649" s="46">
        <f>Tabla2[[#This Row],[Operating Profit]]/Tabla2[[#This Row],[Total Sales]]</f>
        <v>4.4999999999999991E-2</v>
      </c>
      <c r="P4649" s="1" t="s">
        <v>82</v>
      </c>
    </row>
    <row r="4650" spans="1:16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3" t="str">
        <f>IFERROR(LEFT(Tabla2[[#This Row],[Product]],FIND(" ",Tabla2[[#This Row],[Product]])-3),Tabla2[[#This Row],[Product]])</f>
        <v>Women</v>
      </c>
      <c r="I4650" s="6">
        <v>53</v>
      </c>
      <c r="J4650" s="4">
        <v>2310</v>
      </c>
      <c r="K4650" s="6">
        <f>Tabla2[[#This Row],[Price per Unit]]*Tabla2[[#This Row],[Units Sold]]</f>
        <v>122430</v>
      </c>
      <c r="L4650" s="52">
        <f>Tabla2[[#This Row],[Units Sold]]/Cálculos!$C$11</f>
        <v>9.3187960115553075E-5</v>
      </c>
      <c r="M4650" s="6">
        <f>Tabla2[[#This Row],[Total Sales]]-Tabla2[[#This Row],[Operating Profit]]</f>
        <v>117900.09</v>
      </c>
      <c r="N4650" s="6">
        <v>4529.91</v>
      </c>
      <c r="O4650" s="46">
        <f>Tabla2[[#This Row],[Operating Profit]]/Tabla2[[#This Row],[Total Sales]]</f>
        <v>3.6999999999999998E-2</v>
      </c>
      <c r="P4650" s="1" t="s">
        <v>82</v>
      </c>
    </row>
    <row r="4651" spans="1:16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3" t="str">
        <f>IFERROR(LEFT(Tabla2[[#This Row],[Product]],FIND(" ",Tabla2[[#This Row],[Product]])-3),Tabla2[[#This Row],[Product]])</f>
        <v>Women</v>
      </c>
      <c r="I4651" s="6">
        <v>44</v>
      </c>
      <c r="J4651" s="4">
        <v>2330</v>
      </c>
      <c r="K4651" s="6">
        <f>Tabla2[[#This Row],[Price per Unit]]*Tabla2[[#This Row],[Units Sold]]</f>
        <v>102520</v>
      </c>
      <c r="L4651" s="52">
        <f>Tabla2[[#This Row],[Units Sold]]/Cálculos!$C$11</f>
        <v>9.3994782281055697E-5</v>
      </c>
      <c r="M4651" s="6">
        <f>Tabla2[[#This Row],[Total Sales]]-Tabla2[[#This Row],[Operating Profit]]</f>
        <v>98419.199999999997</v>
      </c>
      <c r="N4651" s="6">
        <v>4100.8</v>
      </c>
      <c r="O4651" s="46">
        <f>Tabla2[[#This Row],[Operating Profit]]/Tabla2[[#This Row],[Total Sales]]</f>
        <v>0.04</v>
      </c>
      <c r="P4651" s="1" t="s">
        <v>82</v>
      </c>
    </row>
    <row r="4652" spans="1:16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3" t="str">
        <f>IFERROR(LEFT(Tabla2[[#This Row],[Product]],FIND(" ",Tabla2[[#This Row],[Product]])-3),Tabla2[[#This Row],[Product]])</f>
        <v>Men</v>
      </c>
      <c r="I4652" s="6">
        <v>52</v>
      </c>
      <c r="J4652" s="4">
        <v>2250</v>
      </c>
      <c r="K4652" s="6">
        <f>Tabla2[[#This Row],[Price per Unit]]*Tabla2[[#This Row],[Units Sold]]</f>
        <v>117000</v>
      </c>
      <c r="L4652" s="52">
        <f>Tabla2[[#This Row],[Units Sold]]/Cálculos!$C$11</f>
        <v>9.0767493619045195E-5</v>
      </c>
      <c r="M4652" s="6">
        <f>Tabla2[[#This Row],[Total Sales]]-Tabla2[[#This Row],[Operating Profit]]</f>
        <v>111735</v>
      </c>
      <c r="N4652" s="6">
        <v>5264.9999999999991</v>
      </c>
      <c r="O4652" s="46">
        <f>Tabla2[[#This Row],[Operating Profit]]/Tabla2[[#This Row],[Total Sales]]</f>
        <v>4.4999999999999991E-2</v>
      </c>
      <c r="P4652" s="1" t="s">
        <v>82</v>
      </c>
    </row>
    <row r="4653" spans="1:16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3" t="str">
        <f>IFERROR(LEFT(Tabla2[[#This Row],[Product]],FIND(" ",Tabla2[[#This Row],[Product]])-3),Tabla2[[#This Row],[Product]])</f>
        <v>Women</v>
      </c>
      <c r="I4653" s="6">
        <v>56</v>
      </c>
      <c r="J4653" s="4">
        <v>2780</v>
      </c>
      <c r="K4653" s="6">
        <f>Tabla2[[#This Row],[Price per Unit]]*Tabla2[[#This Row],[Units Sold]]</f>
        <v>155680</v>
      </c>
      <c r="L4653" s="52">
        <f>Tabla2[[#This Row],[Units Sold]]/Cálculos!$C$11</f>
        <v>1.1214828100486473E-4</v>
      </c>
      <c r="M4653" s="6">
        <f>Tabla2[[#This Row],[Total Sales]]-Tabla2[[#This Row],[Operating Profit]]</f>
        <v>146183.51999999999</v>
      </c>
      <c r="N4653" s="6">
        <v>9496.48</v>
      </c>
      <c r="O4653" s="46">
        <f>Tabla2[[#This Row],[Operating Profit]]/Tabla2[[#This Row],[Total Sales]]</f>
        <v>6.0999999999999999E-2</v>
      </c>
      <c r="P4653" s="1" t="s">
        <v>82</v>
      </c>
    </row>
    <row r="4654" spans="1:16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3" t="str">
        <f>IFERROR(LEFT(Tabla2[[#This Row],[Product]],FIND(" ",Tabla2[[#This Row],[Product]])-3),Tabla2[[#This Row],[Product]])</f>
        <v>Men</v>
      </c>
      <c r="I4654" s="6">
        <v>53</v>
      </c>
      <c r="J4654" s="4">
        <v>2840</v>
      </c>
      <c r="K4654" s="6">
        <f>Tabla2[[#This Row],[Price per Unit]]*Tabla2[[#This Row],[Units Sold]]</f>
        <v>150520</v>
      </c>
      <c r="L4654" s="52">
        <f>Tabla2[[#This Row],[Units Sold]]/Cálculos!$C$11</f>
        <v>1.145687475013726E-4</v>
      </c>
      <c r="M4654" s="6">
        <f>Tabla2[[#This Row],[Total Sales]]-Tabla2[[#This Row],[Operating Profit]]</f>
        <v>142241.4</v>
      </c>
      <c r="N4654" s="6">
        <v>8278.6</v>
      </c>
      <c r="O4654" s="46">
        <f>Tabla2[[#This Row],[Operating Profit]]/Tabla2[[#This Row],[Total Sales]]</f>
        <v>5.5E-2</v>
      </c>
      <c r="P4654" s="1" t="s">
        <v>82</v>
      </c>
    </row>
    <row r="4655" spans="1:16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3" t="str">
        <f>IFERROR(LEFT(Tabla2[[#This Row],[Product]],FIND(" ",Tabla2[[#This Row],[Product]])-3),Tabla2[[#This Row],[Product]])</f>
        <v>Men</v>
      </c>
      <c r="I4655" s="6">
        <v>46</v>
      </c>
      <c r="J4655" s="4">
        <v>2550</v>
      </c>
      <c r="K4655" s="6">
        <f>Tabla2[[#This Row],[Price per Unit]]*Tabla2[[#This Row],[Units Sold]]</f>
        <v>117300</v>
      </c>
      <c r="L4655" s="52">
        <f>Tabla2[[#This Row],[Units Sold]]/Cálculos!$C$11</f>
        <v>1.0286982610158455E-4</v>
      </c>
      <c r="M4655" s="6">
        <f>Tabla2[[#This Row],[Total Sales]]-Tabla2[[#This Row],[Operating Profit]]</f>
        <v>112021.5</v>
      </c>
      <c r="N4655" s="6">
        <v>5278.4999999999991</v>
      </c>
      <c r="O4655" s="46">
        <f>Tabla2[[#This Row],[Operating Profit]]/Tabla2[[#This Row],[Total Sales]]</f>
        <v>4.4999999999999991E-2</v>
      </c>
      <c r="P4655" s="1" t="s">
        <v>82</v>
      </c>
    </row>
    <row r="4656" spans="1:16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3" t="str">
        <f>IFERROR(LEFT(Tabla2[[#This Row],[Product]],FIND(" ",Tabla2[[#This Row],[Product]])-3),Tabla2[[#This Row],[Product]])</f>
        <v>Women</v>
      </c>
      <c r="I4656" s="6">
        <v>41</v>
      </c>
      <c r="J4656" s="4">
        <v>2250</v>
      </c>
      <c r="K4656" s="6">
        <f>Tabla2[[#This Row],[Price per Unit]]*Tabla2[[#This Row],[Units Sold]]</f>
        <v>92250</v>
      </c>
      <c r="L4656" s="52">
        <f>Tabla2[[#This Row],[Units Sold]]/Cálculos!$C$11</f>
        <v>9.0767493619045195E-5</v>
      </c>
      <c r="M4656" s="6">
        <f>Tabla2[[#This Row],[Total Sales]]-Tabla2[[#This Row],[Operating Profit]]</f>
        <v>88836.75</v>
      </c>
      <c r="N4656" s="6">
        <v>3413.25</v>
      </c>
      <c r="O4656" s="46">
        <f>Tabla2[[#This Row],[Operating Profit]]/Tabla2[[#This Row],[Total Sales]]</f>
        <v>3.6999999999999998E-2</v>
      </c>
      <c r="P4656" s="1" t="s">
        <v>82</v>
      </c>
    </row>
    <row r="4657" spans="1:16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3" t="str">
        <f>IFERROR(LEFT(Tabla2[[#This Row],[Product]],FIND(" ",Tabla2[[#This Row],[Product]])-3),Tabla2[[#This Row],[Product]])</f>
        <v>Women</v>
      </c>
      <c r="I4657" s="6">
        <v>42</v>
      </c>
      <c r="J4657" s="4">
        <v>2100</v>
      </c>
      <c r="K4657" s="6">
        <f>Tabla2[[#This Row],[Price per Unit]]*Tabla2[[#This Row],[Units Sold]]</f>
        <v>88200</v>
      </c>
      <c r="L4657" s="52">
        <f>Tabla2[[#This Row],[Units Sold]]/Cálculos!$C$11</f>
        <v>8.4716327377775517E-5</v>
      </c>
      <c r="M4657" s="6">
        <f>Tabla2[[#This Row],[Total Sales]]-Tabla2[[#This Row],[Operating Profit]]</f>
        <v>84407.4</v>
      </c>
      <c r="N4657" s="6">
        <v>3792.6</v>
      </c>
      <c r="O4657" s="46">
        <f>Tabla2[[#This Row],[Operating Profit]]/Tabla2[[#This Row],[Total Sales]]</f>
        <v>4.2999999999999997E-2</v>
      </c>
      <c r="P4657" s="1" t="s">
        <v>82</v>
      </c>
    </row>
    <row r="4658" spans="1:16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3" t="str">
        <f>IFERROR(LEFT(Tabla2[[#This Row],[Product]],FIND(" ",Tabla2[[#This Row],[Product]])-3),Tabla2[[#This Row],[Product]])</f>
        <v>Men</v>
      </c>
      <c r="I4658" s="6">
        <v>50</v>
      </c>
      <c r="J4658" s="4">
        <v>2100</v>
      </c>
      <c r="K4658" s="6">
        <f>Tabla2[[#This Row],[Price per Unit]]*Tabla2[[#This Row],[Units Sold]]</f>
        <v>105000</v>
      </c>
      <c r="L4658" s="52">
        <f>Tabla2[[#This Row],[Units Sold]]/Cálculos!$C$11</f>
        <v>8.4716327377775517E-5</v>
      </c>
      <c r="M4658" s="6">
        <f>Tabla2[[#This Row],[Total Sales]]-Tabla2[[#This Row],[Operating Profit]]</f>
        <v>99750</v>
      </c>
      <c r="N4658" s="6">
        <v>5250</v>
      </c>
      <c r="O4658" s="46">
        <f>Tabla2[[#This Row],[Operating Profit]]/Tabla2[[#This Row],[Total Sales]]</f>
        <v>0.05</v>
      </c>
      <c r="P4658" s="1" t="s">
        <v>82</v>
      </c>
    </row>
    <row r="4659" spans="1:16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3" t="str">
        <f>IFERROR(LEFT(Tabla2[[#This Row],[Product]],FIND(" ",Tabla2[[#This Row],[Product]])-3),Tabla2[[#This Row],[Product]])</f>
        <v>Women</v>
      </c>
      <c r="I4659" s="6">
        <v>55</v>
      </c>
      <c r="J4659" s="4">
        <v>2230</v>
      </c>
      <c r="K4659" s="6">
        <f>Tabla2[[#This Row],[Price per Unit]]*Tabla2[[#This Row],[Units Sold]]</f>
        <v>122650</v>
      </c>
      <c r="L4659" s="52">
        <f>Tabla2[[#This Row],[Units Sold]]/Cálculos!$C$11</f>
        <v>8.9960671453542573E-5</v>
      </c>
      <c r="M4659" s="6">
        <f>Tabla2[[#This Row],[Total Sales]]-Tabla2[[#This Row],[Operating Profit]]</f>
        <v>114923.05</v>
      </c>
      <c r="N4659" s="6">
        <v>7726.95</v>
      </c>
      <c r="O4659" s="46">
        <f>Tabla2[[#This Row],[Operating Profit]]/Tabla2[[#This Row],[Total Sales]]</f>
        <v>6.3E-2</v>
      </c>
      <c r="P4659" s="1" t="s">
        <v>82</v>
      </c>
    </row>
    <row r="4660" spans="1:16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3" t="str">
        <f>IFERROR(LEFT(Tabla2[[#This Row],[Product]],FIND(" ",Tabla2[[#This Row],[Product]])-3),Tabla2[[#This Row],[Product]])</f>
        <v>Men</v>
      </c>
      <c r="I4660" s="6">
        <v>56</v>
      </c>
      <c r="J4660" s="4">
        <v>2700</v>
      </c>
      <c r="K4660" s="6">
        <f>Tabla2[[#This Row],[Price per Unit]]*Tabla2[[#This Row],[Units Sold]]</f>
        <v>151200</v>
      </c>
      <c r="L4660" s="52">
        <f>Tabla2[[#This Row],[Units Sold]]/Cálculos!$C$11</f>
        <v>1.0892099234285423E-4</v>
      </c>
      <c r="M4660" s="6">
        <f>Tabla2[[#This Row],[Total Sales]]-Tabla2[[#This Row],[Operating Profit]]</f>
        <v>142128</v>
      </c>
      <c r="N4660" s="6">
        <v>9072</v>
      </c>
      <c r="O4660" s="46">
        <f>Tabla2[[#This Row],[Operating Profit]]/Tabla2[[#This Row],[Total Sales]]</f>
        <v>0.06</v>
      </c>
      <c r="P4660" s="1" t="s">
        <v>82</v>
      </c>
    </row>
    <row r="4661" spans="1:16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3" t="str">
        <f>IFERROR(LEFT(Tabla2[[#This Row],[Product]],FIND(" ",Tabla2[[#This Row],[Product]])-3),Tabla2[[#This Row],[Product]])</f>
        <v>Men</v>
      </c>
      <c r="I4661" s="6">
        <v>47</v>
      </c>
      <c r="J4661" s="4">
        <v>2150</v>
      </c>
      <c r="K4661" s="6">
        <f>Tabla2[[#This Row],[Price per Unit]]*Tabla2[[#This Row],[Units Sold]]</f>
        <v>101050</v>
      </c>
      <c r="L4661" s="52">
        <f>Tabla2[[#This Row],[Units Sold]]/Cálculos!$C$11</f>
        <v>8.6733382791532085E-5</v>
      </c>
      <c r="M4661" s="6">
        <f>Tabla2[[#This Row],[Total Sales]]-Tabla2[[#This Row],[Operating Profit]]</f>
        <v>96502.75</v>
      </c>
      <c r="N4661" s="6">
        <v>4547.25</v>
      </c>
      <c r="O4661" s="46">
        <f>Tabla2[[#This Row],[Operating Profit]]/Tabla2[[#This Row],[Total Sales]]</f>
        <v>4.4999999999999998E-2</v>
      </c>
      <c r="P4661" s="1" t="s">
        <v>82</v>
      </c>
    </row>
    <row r="4662" spans="1:16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3" t="str">
        <f>IFERROR(LEFT(Tabla2[[#This Row],[Product]],FIND(" ",Tabla2[[#This Row],[Product]])-3),Tabla2[[#This Row],[Product]])</f>
        <v>Women</v>
      </c>
      <c r="I4662" s="6">
        <v>47</v>
      </c>
      <c r="J4662" s="4">
        <v>2030</v>
      </c>
      <c r="K4662" s="6">
        <f>Tabla2[[#This Row],[Price per Unit]]*Tabla2[[#This Row],[Units Sold]]</f>
        <v>95410</v>
      </c>
      <c r="L4662" s="52">
        <f>Tabla2[[#This Row],[Units Sold]]/Cálculos!$C$11</f>
        <v>8.189244979851634E-5</v>
      </c>
      <c r="M4662" s="6">
        <f>Tabla2[[#This Row],[Total Sales]]-Tabla2[[#This Row],[Operating Profit]]</f>
        <v>91689.01</v>
      </c>
      <c r="N4662" s="6">
        <v>3720.9900000000002</v>
      </c>
      <c r="O4662" s="46">
        <f>Tabla2[[#This Row],[Operating Profit]]/Tabla2[[#This Row],[Total Sales]]</f>
        <v>3.9E-2</v>
      </c>
      <c r="P4662" s="1" t="s">
        <v>82</v>
      </c>
    </row>
    <row r="4663" spans="1:16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3" t="str">
        <f>IFERROR(LEFT(Tabla2[[#This Row],[Product]],FIND(" ",Tabla2[[#This Row],[Product]])-3),Tabla2[[#This Row],[Product]])</f>
        <v>Women</v>
      </c>
      <c r="I4663" s="6">
        <v>45</v>
      </c>
      <c r="J4663" s="4">
        <v>1820</v>
      </c>
      <c r="K4663" s="6">
        <f>Tabla2[[#This Row],[Price per Unit]]*Tabla2[[#This Row],[Units Sold]]</f>
        <v>81900</v>
      </c>
      <c r="L4663" s="52">
        <f>Tabla2[[#This Row],[Units Sold]]/Cálculos!$C$11</f>
        <v>7.3420817060738781E-5</v>
      </c>
      <c r="M4663" s="6">
        <f>Tabla2[[#This Row],[Total Sales]]-Tabla2[[#This Row],[Operating Profit]]</f>
        <v>78296.399999999994</v>
      </c>
      <c r="N4663" s="6">
        <v>3603.6</v>
      </c>
      <c r="O4663" s="46">
        <f>Tabla2[[#This Row],[Operating Profit]]/Tabla2[[#This Row],[Total Sales]]</f>
        <v>4.3999999999999997E-2</v>
      </c>
      <c r="P4663" s="1" t="s">
        <v>82</v>
      </c>
    </row>
    <row r="4664" spans="1:16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3" t="str">
        <f>IFERROR(LEFT(Tabla2[[#This Row],[Product]],FIND(" ",Tabla2[[#This Row],[Product]])-3),Tabla2[[#This Row],[Product]])</f>
        <v>Men</v>
      </c>
      <c r="I4664" s="6">
        <v>57</v>
      </c>
      <c r="J4664" s="4">
        <v>1890</v>
      </c>
      <c r="K4664" s="6">
        <f>Tabla2[[#This Row],[Price per Unit]]*Tabla2[[#This Row],[Units Sold]]</f>
        <v>107730</v>
      </c>
      <c r="L4664" s="52">
        <f>Tabla2[[#This Row],[Units Sold]]/Cálculos!$C$11</f>
        <v>7.6244694639997972E-5</v>
      </c>
      <c r="M4664" s="6">
        <f>Tabla2[[#This Row],[Total Sales]]-Tabla2[[#This Row],[Operating Profit]]</f>
        <v>102343.5</v>
      </c>
      <c r="N4664" s="6">
        <v>5386.5</v>
      </c>
      <c r="O4664" s="46">
        <f>Tabla2[[#This Row],[Operating Profit]]/Tabla2[[#This Row],[Total Sales]]</f>
        <v>0.05</v>
      </c>
      <c r="P4664" s="1" t="s">
        <v>82</v>
      </c>
    </row>
    <row r="4665" spans="1:16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3" t="str">
        <f>IFERROR(LEFT(Tabla2[[#This Row],[Product]],FIND(" ",Tabla2[[#This Row],[Product]])-3),Tabla2[[#This Row],[Product]])</f>
        <v>Women</v>
      </c>
      <c r="I4665" s="6">
        <v>59</v>
      </c>
      <c r="J4665" s="4">
        <v>2230</v>
      </c>
      <c r="K4665" s="6">
        <f>Tabla2[[#This Row],[Price per Unit]]*Tabla2[[#This Row],[Units Sold]]</f>
        <v>131570</v>
      </c>
      <c r="L4665" s="52">
        <f>Tabla2[[#This Row],[Units Sold]]/Cálculos!$C$11</f>
        <v>8.9960671453542573E-5</v>
      </c>
      <c r="M4665" s="6">
        <f>Tabla2[[#This Row],[Total Sales]]-Tabla2[[#This Row],[Operating Profit]]</f>
        <v>123017.95</v>
      </c>
      <c r="N4665" s="6">
        <v>8552.0500000000011</v>
      </c>
      <c r="O4665" s="46">
        <f>Tabla2[[#This Row],[Operating Profit]]/Tabla2[[#This Row],[Total Sales]]</f>
        <v>6.5000000000000002E-2</v>
      </c>
      <c r="P4665" s="1" t="s">
        <v>82</v>
      </c>
    </row>
    <row r="4666" spans="1:16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3" t="str">
        <f>IFERROR(LEFT(Tabla2[[#This Row],[Product]],FIND(" ",Tabla2[[#This Row],[Product]])-3),Tabla2[[#This Row],[Product]])</f>
        <v>Men</v>
      </c>
      <c r="I4666" s="6">
        <v>56</v>
      </c>
      <c r="J4666" s="4">
        <v>2440</v>
      </c>
      <c r="K4666" s="6">
        <f>Tabla2[[#This Row],[Price per Unit]]*Tabla2[[#This Row],[Units Sold]]</f>
        <v>136640</v>
      </c>
      <c r="L4666" s="52">
        <f>Tabla2[[#This Row],[Units Sold]]/Cálculos!$C$11</f>
        <v>9.8432304191320132E-5</v>
      </c>
      <c r="M4666" s="6">
        <f>Tabla2[[#This Row],[Total Sales]]-Tabla2[[#This Row],[Operating Profit]]</f>
        <v>128714.88</v>
      </c>
      <c r="N4666" s="6">
        <v>7925.1200000000008</v>
      </c>
      <c r="O4666" s="46">
        <f>Tabla2[[#This Row],[Operating Profit]]/Tabla2[[#This Row],[Total Sales]]</f>
        <v>5.8000000000000003E-2</v>
      </c>
      <c r="P4666" s="1" t="s">
        <v>82</v>
      </c>
    </row>
    <row r="4667" spans="1:16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3" t="str">
        <f>IFERROR(LEFT(Tabla2[[#This Row],[Product]],FIND(" ",Tabla2[[#This Row],[Product]])-3),Tabla2[[#This Row],[Product]])</f>
        <v>Men</v>
      </c>
      <c r="I4667" s="6">
        <v>49</v>
      </c>
      <c r="J4667" s="4">
        <v>2240</v>
      </c>
      <c r="K4667" s="6">
        <f>Tabla2[[#This Row],[Price per Unit]]*Tabla2[[#This Row],[Units Sold]]</f>
        <v>109760</v>
      </c>
      <c r="L4667" s="52">
        <f>Tabla2[[#This Row],[Units Sold]]/Cálculos!$C$11</f>
        <v>9.0364082536293884E-5</v>
      </c>
      <c r="M4667" s="6">
        <f>Tabla2[[#This Row],[Total Sales]]-Tabla2[[#This Row],[Operating Profit]]</f>
        <v>104491.52</v>
      </c>
      <c r="N4667" s="6">
        <v>5268.48</v>
      </c>
      <c r="O4667" s="46">
        <f>Tabla2[[#This Row],[Operating Profit]]/Tabla2[[#This Row],[Total Sales]]</f>
        <v>4.7999999999999994E-2</v>
      </c>
      <c r="P4667" s="1" t="s">
        <v>82</v>
      </c>
    </row>
    <row r="4668" spans="1:16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3" t="str">
        <f>IFERROR(LEFT(Tabla2[[#This Row],[Product]],FIND(" ",Tabla2[[#This Row],[Product]])-3),Tabla2[[#This Row],[Product]])</f>
        <v>Women</v>
      </c>
      <c r="I4668" s="6">
        <v>46</v>
      </c>
      <c r="J4668" s="4">
        <v>2240</v>
      </c>
      <c r="K4668" s="6">
        <f>Tabla2[[#This Row],[Price per Unit]]*Tabla2[[#This Row],[Units Sold]]</f>
        <v>103040</v>
      </c>
      <c r="L4668" s="52">
        <f>Tabla2[[#This Row],[Units Sold]]/Cálculos!$C$11</f>
        <v>9.0364082536293884E-5</v>
      </c>
      <c r="M4668" s="6">
        <f>Tabla2[[#This Row],[Total Sales]]-Tabla2[[#This Row],[Operating Profit]]</f>
        <v>99227.520000000004</v>
      </c>
      <c r="N4668" s="6">
        <v>3812.48</v>
      </c>
      <c r="O4668" s="46">
        <f>Tabla2[[#This Row],[Operating Profit]]/Tabla2[[#This Row],[Total Sales]]</f>
        <v>3.6999999999999998E-2</v>
      </c>
      <c r="P4668" s="1" t="s">
        <v>82</v>
      </c>
    </row>
    <row r="4669" spans="1:16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3" t="str">
        <f>IFERROR(LEFT(Tabla2[[#This Row],[Product]],FIND(" ",Tabla2[[#This Row],[Product]])-3),Tabla2[[#This Row],[Product]])</f>
        <v>Women</v>
      </c>
      <c r="I4669" s="6">
        <v>49</v>
      </c>
      <c r="J4669" s="4">
        <v>2020</v>
      </c>
      <c r="K4669" s="6">
        <f>Tabla2[[#This Row],[Price per Unit]]*Tabla2[[#This Row],[Units Sold]]</f>
        <v>98980</v>
      </c>
      <c r="L4669" s="52">
        <f>Tabla2[[#This Row],[Units Sold]]/Cálculos!$C$11</f>
        <v>8.1489038715765028E-5</v>
      </c>
      <c r="M4669" s="6">
        <f>Tabla2[[#This Row],[Total Sales]]-Tabla2[[#This Row],[Operating Profit]]</f>
        <v>94624.88</v>
      </c>
      <c r="N4669" s="6">
        <v>4355.12</v>
      </c>
      <c r="O4669" s="46">
        <f>Tabla2[[#This Row],[Operating Profit]]/Tabla2[[#This Row],[Total Sales]]</f>
        <v>4.3999999999999997E-2</v>
      </c>
      <c r="P4669" s="1" t="s">
        <v>82</v>
      </c>
    </row>
    <row r="4670" spans="1:16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3" t="str">
        <f>IFERROR(LEFT(Tabla2[[#This Row],[Product]],FIND(" ",Tabla2[[#This Row],[Product]])-3),Tabla2[[#This Row],[Product]])</f>
        <v>Men</v>
      </c>
      <c r="I4670" s="6">
        <v>64</v>
      </c>
      <c r="J4670" s="4">
        <v>1950</v>
      </c>
      <c r="K4670" s="6">
        <f>Tabla2[[#This Row],[Price per Unit]]*Tabla2[[#This Row],[Units Sold]]</f>
        <v>124800</v>
      </c>
      <c r="L4670" s="52">
        <f>Tabla2[[#This Row],[Units Sold]]/Cálculos!$C$11</f>
        <v>7.8665161136505838E-5</v>
      </c>
      <c r="M4670" s="6">
        <f>Tabla2[[#This Row],[Total Sales]]-Tabla2[[#This Row],[Operating Profit]]</f>
        <v>118560</v>
      </c>
      <c r="N4670" s="6">
        <v>6240</v>
      </c>
      <c r="O4670" s="46">
        <f>Tabla2[[#This Row],[Operating Profit]]/Tabla2[[#This Row],[Total Sales]]</f>
        <v>0.05</v>
      </c>
      <c r="P4670" s="1" t="s">
        <v>82</v>
      </c>
    </row>
    <row r="4671" spans="1:16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3" t="str">
        <f>IFERROR(LEFT(Tabla2[[#This Row],[Product]],FIND(" ",Tabla2[[#This Row],[Product]])-3),Tabla2[[#This Row],[Product]])</f>
        <v>Women</v>
      </c>
      <c r="I4671" s="6">
        <v>64</v>
      </c>
      <c r="J4671" s="4">
        <v>2130</v>
      </c>
      <c r="K4671" s="6">
        <f>Tabla2[[#This Row],[Price per Unit]]*Tabla2[[#This Row],[Units Sold]]</f>
        <v>136320</v>
      </c>
      <c r="L4671" s="52">
        <f>Tabla2[[#This Row],[Units Sold]]/Cálculos!$C$11</f>
        <v>8.592656062602945E-5</v>
      </c>
      <c r="M4671" s="6">
        <f>Tabla2[[#This Row],[Total Sales]]-Tabla2[[#This Row],[Operating Profit]]</f>
        <v>128140.8</v>
      </c>
      <c r="N4671" s="6">
        <v>8179.2</v>
      </c>
      <c r="O4671" s="46">
        <f>Tabla2[[#This Row],[Operating Profit]]/Tabla2[[#This Row],[Total Sales]]</f>
        <v>0.06</v>
      </c>
      <c r="P4671" s="1" t="s">
        <v>82</v>
      </c>
    </row>
    <row r="4672" spans="1:16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3" t="str">
        <f>IFERROR(LEFT(Tabla2[[#This Row],[Product]],FIND(" ",Tabla2[[#This Row],[Product]])-3),Tabla2[[#This Row],[Product]])</f>
        <v>Men</v>
      </c>
      <c r="I4672" s="6">
        <v>63</v>
      </c>
      <c r="J4672" s="4">
        <v>3230</v>
      </c>
      <c r="K4672" s="6">
        <f>Tabla2[[#This Row],[Price per Unit]]*Tabla2[[#This Row],[Units Sold]]</f>
        <v>203490</v>
      </c>
      <c r="L4672" s="52">
        <f>Tabla2[[#This Row],[Units Sold]]/Cálculos!$C$11</f>
        <v>1.3030177972867378E-4</v>
      </c>
      <c r="M4672" s="6">
        <f>Tabla2[[#This Row],[Total Sales]]-Tabla2[[#This Row],[Operating Profit]]</f>
        <v>192094.56</v>
      </c>
      <c r="N4672" s="6">
        <v>11395.44</v>
      </c>
      <c r="O4672" s="46">
        <f>Tabla2[[#This Row],[Operating Profit]]/Tabla2[[#This Row],[Total Sales]]</f>
        <v>5.6000000000000001E-2</v>
      </c>
      <c r="P4672" s="1" t="s">
        <v>82</v>
      </c>
    </row>
    <row r="4673" spans="1:16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3" t="str">
        <f>IFERROR(LEFT(Tabla2[[#This Row],[Product]],FIND(" ",Tabla2[[#This Row],[Product]])-3),Tabla2[[#This Row],[Product]])</f>
        <v>Men</v>
      </c>
      <c r="I4673" s="6">
        <v>51</v>
      </c>
      <c r="J4673" s="4">
        <v>2540</v>
      </c>
      <c r="K4673" s="6">
        <f>Tabla2[[#This Row],[Price per Unit]]*Tabla2[[#This Row],[Units Sold]]</f>
        <v>129540</v>
      </c>
      <c r="L4673" s="52">
        <f>Tabla2[[#This Row],[Units Sold]]/Cálculos!$C$11</f>
        <v>1.0246641501883324E-4</v>
      </c>
      <c r="M4673" s="6">
        <f>Tabla2[[#This Row],[Total Sales]]-Tabla2[[#This Row],[Operating Profit]]</f>
        <v>123451.62</v>
      </c>
      <c r="N4673" s="6">
        <v>6088.38</v>
      </c>
      <c r="O4673" s="46">
        <f>Tabla2[[#This Row],[Operating Profit]]/Tabla2[[#This Row],[Total Sales]]</f>
        <v>4.7E-2</v>
      </c>
      <c r="P4673" s="1" t="s">
        <v>82</v>
      </c>
    </row>
    <row r="4674" spans="1:16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3" t="str">
        <f>IFERROR(LEFT(Tabla2[[#This Row],[Product]],FIND(" ",Tabla2[[#This Row],[Product]])-3),Tabla2[[#This Row],[Product]])</f>
        <v>Women</v>
      </c>
      <c r="I4674" s="6">
        <v>52</v>
      </c>
      <c r="J4674" s="4">
        <v>2480</v>
      </c>
      <c r="K4674" s="6">
        <f>Tabla2[[#This Row],[Price per Unit]]*Tabla2[[#This Row],[Units Sold]]</f>
        <v>128960</v>
      </c>
      <c r="L4674" s="52">
        <f>Tabla2[[#This Row],[Units Sold]]/Cálculos!$C$11</f>
        <v>1.0004594852232538E-4</v>
      </c>
      <c r="M4674" s="6">
        <f>Tabla2[[#This Row],[Total Sales]]-Tabla2[[#This Row],[Operating Profit]]</f>
        <v>124188.48</v>
      </c>
      <c r="N4674" s="6">
        <v>4771.5199999999995</v>
      </c>
      <c r="O4674" s="46">
        <f>Tabla2[[#This Row],[Operating Profit]]/Tabla2[[#This Row],[Total Sales]]</f>
        <v>3.6999999999999998E-2</v>
      </c>
      <c r="P4674" s="1" t="s">
        <v>82</v>
      </c>
    </row>
    <row r="4675" spans="1:16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3" t="str">
        <f>IFERROR(LEFT(Tabla2[[#This Row],[Product]],FIND(" ",Tabla2[[#This Row],[Product]])-3),Tabla2[[#This Row],[Product]])</f>
        <v>Women</v>
      </c>
      <c r="I4675" s="6">
        <v>54</v>
      </c>
      <c r="J4675" s="4">
        <v>2090</v>
      </c>
      <c r="K4675" s="6">
        <f>Tabla2[[#This Row],[Price per Unit]]*Tabla2[[#This Row],[Units Sold]]</f>
        <v>112860</v>
      </c>
      <c r="L4675" s="52">
        <f>Tabla2[[#This Row],[Units Sold]]/Cálculos!$C$11</f>
        <v>8.4312916295024206E-5</v>
      </c>
      <c r="M4675" s="6">
        <f>Tabla2[[#This Row],[Total Sales]]-Tabla2[[#This Row],[Operating Profit]]</f>
        <v>108007.02</v>
      </c>
      <c r="N4675" s="6">
        <v>4852.9799999999996</v>
      </c>
      <c r="O4675" s="46">
        <f>Tabla2[[#This Row],[Operating Profit]]/Tabla2[[#This Row],[Total Sales]]</f>
        <v>4.2999999999999997E-2</v>
      </c>
      <c r="P4675" s="1" t="s">
        <v>82</v>
      </c>
    </row>
    <row r="4676" spans="1:16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3" t="str">
        <f>IFERROR(LEFT(Tabla2[[#This Row],[Product]],FIND(" ",Tabla2[[#This Row],[Product]])-3),Tabla2[[#This Row],[Product]])</f>
        <v>Men</v>
      </c>
      <c r="I4676" s="6">
        <v>60</v>
      </c>
      <c r="J4676" s="4">
        <v>2020</v>
      </c>
      <c r="K4676" s="6">
        <f>Tabla2[[#This Row],[Price per Unit]]*Tabla2[[#This Row],[Units Sold]]</f>
        <v>121200</v>
      </c>
      <c r="L4676" s="52">
        <f>Tabla2[[#This Row],[Units Sold]]/Cálculos!$C$11</f>
        <v>8.1489038715765028E-5</v>
      </c>
      <c r="M4676" s="6">
        <f>Tabla2[[#This Row],[Total Sales]]-Tabla2[[#This Row],[Operating Profit]]</f>
        <v>115261.2</v>
      </c>
      <c r="N4676" s="6">
        <v>5938.8</v>
      </c>
      <c r="O4676" s="46">
        <f>Tabla2[[#This Row],[Operating Profit]]/Tabla2[[#This Row],[Total Sales]]</f>
        <v>4.9000000000000002E-2</v>
      </c>
      <c r="P4676" s="1" t="s">
        <v>82</v>
      </c>
    </row>
    <row r="4677" spans="1:16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3" t="str">
        <f>IFERROR(LEFT(Tabla2[[#This Row],[Product]],FIND(" ",Tabla2[[#This Row],[Product]])-3),Tabla2[[#This Row],[Product]])</f>
        <v>Women</v>
      </c>
      <c r="I4677" s="6">
        <v>64</v>
      </c>
      <c r="J4677" s="4">
        <v>2190</v>
      </c>
      <c r="K4677" s="6">
        <f>Tabla2[[#This Row],[Price per Unit]]*Tabla2[[#This Row],[Units Sold]]</f>
        <v>140160</v>
      </c>
      <c r="L4677" s="52">
        <f>Tabla2[[#This Row],[Units Sold]]/Cálculos!$C$11</f>
        <v>8.8347027122537329E-5</v>
      </c>
      <c r="M4677" s="6">
        <f>Tabla2[[#This Row],[Total Sales]]-Tabla2[[#This Row],[Operating Profit]]</f>
        <v>131329.92000000001</v>
      </c>
      <c r="N4677" s="6">
        <v>8830.08</v>
      </c>
      <c r="O4677" s="46">
        <f>Tabla2[[#This Row],[Operating Profit]]/Tabla2[[#This Row],[Total Sales]]</f>
        <v>6.3E-2</v>
      </c>
      <c r="P4677" s="1" t="s">
        <v>82</v>
      </c>
    </row>
    <row r="4678" spans="1:16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3" t="str">
        <f>IFERROR(LEFT(Tabla2[[#This Row],[Product]],FIND(" ",Tabla2[[#This Row],[Product]])-3),Tabla2[[#This Row],[Product]])</f>
        <v>Men</v>
      </c>
      <c r="I4678" s="6">
        <v>33</v>
      </c>
      <c r="J4678" s="4">
        <v>1310</v>
      </c>
      <c r="K4678" s="6">
        <f>Tabla2[[#This Row],[Price per Unit]]*Tabla2[[#This Row],[Units Sold]]</f>
        <v>43230</v>
      </c>
      <c r="L4678" s="52">
        <f>Tabla2[[#This Row],[Units Sold]]/Cálculos!$C$11</f>
        <v>5.2846851840421872E-5</v>
      </c>
      <c r="M4678" s="6">
        <f>Tabla2[[#This Row],[Total Sales]]-Tabla2[[#This Row],[Operating Profit]]</f>
        <v>41284.65</v>
      </c>
      <c r="N4678" s="6">
        <v>1945.3500000000004</v>
      </c>
      <c r="O4678" s="46">
        <f>Tabla2[[#This Row],[Operating Profit]]/Tabla2[[#This Row],[Total Sales]]</f>
        <v>4.5000000000000005E-2</v>
      </c>
      <c r="P4678" s="1" t="s">
        <v>82</v>
      </c>
    </row>
    <row r="4679" spans="1:16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3" t="str">
        <f>IFERROR(LEFT(Tabla2[[#This Row],[Product]],FIND(" ",Tabla2[[#This Row],[Product]])-3),Tabla2[[#This Row],[Product]])</f>
        <v>Men</v>
      </c>
      <c r="I4679" s="6">
        <v>33</v>
      </c>
      <c r="J4679" s="4">
        <v>650</v>
      </c>
      <c r="K4679" s="6">
        <f>Tabla2[[#This Row],[Price per Unit]]*Tabla2[[#This Row],[Units Sold]]</f>
        <v>21450</v>
      </c>
      <c r="L4679" s="52">
        <f>Tabla2[[#This Row],[Units Sold]]/Cálculos!$C$11</f>
        <v>2.622172037883528E-5</v>
      </c>
      <c r="M4679" s="6">
        <f>Tabla2[[#This Row],[Total Sales]]-Tabla2[[#This Row],[Operating Profit]]</f>
        <v>20592</v>
      </c>
      <c r="N4679" s="6">
        <v>858</v>
      </c>
      <c r="O4679" s="46">
        <f>Tabla2[[#This Row],[Operating Profit]]/Tabla2[[#This Row],[Total Sales]]</f>
        <v>0.04</v>
      </c>
      <c r="P4679" s="1" t="s">
        <v>82</v>
      </c>
    </row>
    <row r="4680" spans="1:16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3" t="str">
        <f>IFERROR(LEFT(Tabla2[[#This Row],[Product]],FIND(" ",Tabla2[[#This Row],[Product]])-3),Tabla2[[#This Row],[Product]])</f>
        <v>Women</v>
      </c>
      <c r="I4680" s="6">
        <v>24</v>
      </c>
      <c r="J4680" s="4">
        <v>630</v>
      </c>
      <c r="K4680" s="6">
        <f>Tabla2[[#This Row],[Price per Unit]]*Tabla2[[#This Row],[Units Sold]]</f>
        <v>15120</v>
      </c>
      <c r="L4680" s="52">
        <f>Tabla2[[#This Row],[Units Sold]]/Cálculos!$C$11</f>
        <v>2.5414898213332655E-5</v>
      </c>
      <c r="M4680" s="6">
        <f>Tabla2[[#This Row],[Total Sales]]-Tabla2[[#This Row],[Operating Profit]]</f>
        <v>14454.72</v>
      </c>
      <c r="N4680" s="6">
        <v>665.28</v>
      </c>
      <c r="O4680" s="46">
        <f>Tabla2[[#This Row],[Operating Profit]]/Tabla2[[#This Row],[Total Sales]]</f>
        <v>4.3999999999999997E-2</v>
      </c>
      <c r="P4680" s="1" t="s">
        <v>82</v>
      </c>
    </row>
    <row r="4681" spans="1:16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3" t="str">
        <f>IFERROR(LEFT(Tabla2[[#This Row],[Product]],FIND(" ",Tabla2[[#This Row],[Product]])-3),Tabla2[[#This Row],[Product]])</f>
        <v>Women</v>
      </c>
      <c r="I4681" s="6">
        <v>29</v>
      </c>
      <c r="J4681" s="4">
        <v>260</v>
      </c>
      <c r="K4681" s="6">
        <f>Tabla2[[#This Row],[Price per Unit]]*Tabla2[[#This Row],[Units Sold]]</f>
        <v>7540</v>
      </c>
      <c r="L4681" s="52">
        <f>Tabla2[[#This Row],[Units Sold]]/Cálculos!$C$11</f>
        <v>1.0488688151534112E-5</v>
      </c>
      <c r="M4681" s="6">
        <f>Tabla2[[#This Row],[Total Sales]]-Tabla2[[#This Row],[Operating Profit]]</f>
        <v>7200.7</v>
      </c>
      <c r="N4681" s="6">
        <v>339.30000000000007</v>
      </c>
      <c r="O4681" s="46">
        <f>Tabla2[[#This Row],[Operating Profit]]/Tabla2[[#This Row],[Total Sales]]</f>
        <v>4.5000000000000012E-2</v>
      </c>
      <c r="P4681" s="1" t="s">
        <v>82</v>
      </c>
    </row>
    <row r="4682" spans="1:16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3" t="str">
        <f>IFERROR(LEFT(Tabla2[[#This Row],[Product]],FIND(" ",Tabla2[[#This Row],[Product]])-3),Tabla2[[#This Row],[Product]])</f>
        <v>Men</v>
      </c>
      <c r="I4682" s="6">
        <v>43</v>
      </c>
      <c r="J4682" s="4">
        <v>390</v>
      </c>
      <c r="K4682" s="6">
        <f>Tabla2[[#This Row],[Price per Unit]]*Tabla2[[#This Row],[Units Sold]]</f>
        <v>16770</v>
      </c>
      <c r="L4682" s="52">
        <f>Tabla2[[#This Row],[Units Sold]]/Cálculos!$C$11</f>
        <v>1.5733032227301167E-5</v>
      </c>
      <c r="M4682" s="6">
        <f>Tabla2[[#This Row],[Total Sales]]-Tabla2[[#This Row],[Operating Profit]]</f>
        <v>16015.35</v>
      </c>
      <c r="N4682" s="6">
        <v>754.65</v>
      </c>
      <c r="O4682" s="46">
        <f>Tabla2[[#This Row],[Operating Profit]]/Tabla2[[#This Row],[Total Sales]]</f>
        <v>4.4999999999999998E-2</v>
      </c>
      <c r="P4682" s="1" t="s">
        <v>82</v>
      </c>
    </row>
    <row r="4683" spans="1:16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3" t="str">
        <f>IFERROR(LEFT(Tabla2[[#This Row],[Product]],FIND(" ",Tabla2[[#This Row],[Product]])-3),Tabla2[[#This Row],[Product]])</f>
        <v>Women</v>
      </c>
      <c r="I4683" s="6">
        <v>32</v>
      </c>
      <c r="J4683" s="4">
        <v>650</v>
      </c>
      <c r="K4683" s="6">
        <f>Tabla2[[#This Row],[Price per Unit]]*Tabla2[[#This Row],[Units Sold]]</f>
        <v>20800</v>
      </c>
      <c r="L4683" s="52">
        <f>Tabla2[[#This Row],[Units Sold]]/Cálculos!$C$11</f>
        <v>2.622172037883528E-5</v>
      </c>
      <c r="M4683" s="6">
        <f>Tabla2[[#This Row],[Total Sales]]-Tabla2[[#This Row],[Operating Profit]]</f>
        <v>19635.2</v>
      </c>
      <c r="N4683" s="6">
        <v>1164.8000000000002</v>
      </c>
      <c r="O4683" s="46">
        <f>Tabla2[[#This Row],[Operating Profit]]/Tabla2[[#This Row],[Total Sales]]</f>
        <v>5.6000000000000008E-2</v>
      </c>
      <c r="P4683" s="1" t="s">
        <v>82</v>
      </c>
    </row>
    <row r="4684" spans="1:16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3" t="str">
        <f>IFERROR(LEFT(Tabla2[[#This Row],[Product]],FIND(" ",Tabla2[[#This Row],[Product]])-3),Tabla2[[#This Row],[Product]])</f>
        <v>Men</v>
      </c>
      <c r="I4684" s="6">
        <v>32</v>
      </c>
      <c r="J4684" s="4">
        <v>1350</v>
      </c>
      <c r="K4684" s="6">
        <f>Tabla2[[#This Row],[Price per Unit]]*Tabla2[[#This Row],[Units Sold]]</f>
        <v>43200</v>
      </c>
      <c r="L4684" s="52">
        <f>Tabla2[[#This Row],[Units Sold]]/Cálculos!$C$11</f>
        <v>5.4460496171427116E-5</v>
      </c>
      <c r="M4684" s="6">
        <f>Tabla2[[#This Row],[Total Sales]]-Tabla2[[#This Row],[Operating Profit]]</f>
        <v>41256</v>
      </c>
      <c r="N4684" s="6">
        <v>1944.0000000000002</v>
      </c>
      <c r="O4684" s="46">
        <f>Tabla2[[#This Row],[Operating Profit]]/Tabla2[[#This Row],[Total Sales]]</f>
        <v>4.5000000000000005E-2</v>
      </c>
      <c r="P4684" s="1" t="s">
        <v>82</v>
      </c>
    </row>
    <row r="4685" spans="1:16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3" t="str">
        <f>IFERROR(LEFT(Tabla2[[#This Row],[Product]],FIND(" ",Tabla2[[#This Row],[Product]])-3),Tabla2[[#This Row],[Product]])</f>
        <v>Men</v>
      </c>
      <c r="I4685" s="6">
        <v>34</v>
      </c>
      <c r="J4685" s="4">
        <v>380</v>
      </c>
      <c r="K4685" s="6">
        <f>Tabla2[[#This Row],[Price per Unit]]*Tabla2[[#This Row],[Units Sold]]</f>
        <v>12920</v>
      </c>
      <c r="L4685" s="52">
        <f>Tabla2[[#This Row],[Units Sold]]/Cálculos!$C$11</f>
        <v>1.5329621144549856E-5</v>
      </c>
      <c r="M4685" s="6">
        <f>Tabla2[[#This Row],[Total Sales]]-Tabla2[[#This Row],[Operating Profit]]</f>
        <v>12338.6</v>
      </c>
      <c r="N4685" s="6">
        <v>581.4</v>
      </c>
      <c r="O4685" s="46">
        <f>Tabla2[[#This Row],[Operating Profit]]/Tabla2[[#This Row],[Total Sales]]</f>
        <v>4.4999999999999998E-2</v>
      </c>
      <c r="P4685" s="1" t="s">
        <v>82</v>
      </c>
    </row>
    <row r="4686" spans="1:16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3" t="str">
        <f>IFERROR(LEFT(Tabla2[[#This Row],[Product]],FIND(" ",Tabla2[[#This Row],[Product]])-3),Tabla2[[#This Row],[Product]])</f>
        <v>Women</v>
      </c>
      <c r="I4686" s="6">
        <v>25</v>
      </c>
      <c r="J4686" s="4">
        <v>560</v>
      </c>
      <c r="K4686" s="6">
        <f>Tabla2[[#This Row],[Price per Unit]]*Tabla2[[#This Row],[Units Sold]]</f>
        <v>14000</v>
      </c>
      <c r="L4686" s="52">
        <f>Tabla2[[#This Row],[Units Sold]]/Cálculos!$C$11</f>
        <v>2.2591020634073471E-5</v>
      </c>
      <c r="M4686" s="6">
        <f>Tabla2[[#This Row],[Total Sales]]-Tabla2[[#This Row],[Operating Profit]]</f>
        <v>13412</v>
      </c>
      <c r="N4686" s="6">
        <v>588</v>
      </c>
      <c r="O4686" s="46">
        <f>Tabla2[[#This Row],[Operating Profit]]/Tabla2[[#This Row],[Total Sales]]</f>
        <v>4.2000000000000003E-2</v>
      </c>
      <c r="P4686" s="1" t="s">
        <v>82</v>
      </c>
    </row>
    <row r="4687" spans="1:16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3" t="str">
        <f>IFERROR(LEFT(Tabla2[[#This Row],[Product]],FIND(" ",Tabla2[[#This Row],[Product]])-3),Tabla2[[#This Row],[Product]])</f>
        <v>Women</v>
      </c>
      <c r="I4687" s="6">
        <v>27</v>
      </c>
      <c r="J4687" s="4">
        <v>200</v>
      </c>
      <c r="K4687" s="6">
        <f>Tabla2[[#This Row],[Price per Unit]]*Tabla2[[#This Row],[Units Sold]]</f>
        <v>5400</v>
      </c>
      <c r="L4687" s="52">
        <f>Tabla2[[#This Row],[Units Sold]]/Cálculos!$C$11</f>
        <v>8.0682216550262406E-6</v>
      </c>
      <c r="M4687" s="6">
        <f>Tabla2[[#This Row],[Total Sales]]-Tabla2[[#This Row],[Operating Profit]]</f>
        <v>5146.2</v>
      </c>
      <c r="N4687" s="6">
        <v>253.8</v>
      </c>
      <c r="O4687" s="46">
        <f>Tabla2[[#This Row],[Operating Profit]]/Tabla2[[#This Row],[Total Sales]]</f>
        <v>4.7E-2</v>
      </c>
      <c r="P4687" s="1" t="s">
        <v>82</v>
      </c>
    </row>
    <row r="4688" spans="1:16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3" t="str">
        <f>IFERROR(LEFT(Tabla2[[#This Row],[Product]],FIND(" ",Tabla2[[#This Row],[Product]])-3),Tabla2[[#This Row],[Product]])</f>
        <v>Men</v>
      </c>
      <c r="I4688" s="6">
        <v>41</v>
      </c>
      <c r="J4688" s="4">
        <v>440</v>
      </c>
      <c r="K4688" s="6">
        <f>Tabla2[[#This Row],[Price per Unit]]*Tabla2[[#This Row],[Units Sold]]</f>
        <v>18040</v>
      </c>
      <c r="L4688" s="52">
        <f>Tabla2[[#This Row],[Units Sold]]/Cálculos!$C$11</f>
        <v>1.7750087641057729E-5</v>
      </c>
      <c r="M4688" s="6">
        <f>Tabla2[[#This Row],[Total Sales]]-Tabla2[[#This Row],[Operating Profit]]</f>
        <v>17300.36</v>
      </c>
      <c r="N4688" s="6">
        <v>739.64</v>
      </c>
      <c r="O4688" s="46">
        <f>Tabla2[[#This Row],[Operating Profit]]/Tabla2[[#This Row],[Total Sales]]</f>
        <v>4.1000000000000002E-2</v>
      </c>
      <c r="P4688" s="1" t="s">
        <v>82</v>
      </c>
    </row>
    <row r="4689" spans="1:16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3" t="str">
        <f>IFERROR(LEFT(Tabla2[[#This Row],[Product]],FIND(" ",Tabla2[[#This Row],[Product]])-3),Tabla2[[#This Row],[Product]])</f>
        <v>Women</v>
      </c>
      <c r="I4689" s="6">
        <v>34</v>
      </c>
      <c r="J4689" s="4">
        <v>650</v>
      </c>
      <c r="K4689" s="6">
        <f>Tabla2[[#This Row],[Price per Unit]]*Tabla2[[#This Row],[Units Sold]]</f>
        <v>22100</v>
      </c>
      <c r="L4689" s="52">
        <f>Tabla2[[#This Row],[Units Sold]]/Cálculos!$C$11</f>
        <v>2.622172037883528E-5</v>
      </c>
      <c r="M4689" s="6">
        <f>Tabla2[[#This Row],[Total Sales]]-Tabla2[[#This Row],[Operating Profit]]</f>
        <v>20884.5</v>
      </c>
      <c r="N4689" s="6">
        <v>1215.5</v>
      </c>
      <c r="O4689" s="46">
        <f>Tabla2[[#This Row],[Operating Profit]]/Tabla2[[#This Row],[Total Sales]]</f>
        <v>5.5E-2</v>
      </c>
      <c r="P4689" s="1" t="s">
        <v>82</v>
      </c>
    </row>
    <row r="4690" spans="1:16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3" t="str">
        <f>IFERROR(LEFT(Tabla2[[#This Row],[Product]],FIND(" ",Tabla2[[#This Row],[Product]])-3),Tabla2[[#This Row],[Product]])</f>
        <v>Men</v>
      </c>
      <c r="I4690" s="6">
        <v>39</v>
      </c>
      <c r="J4690" s="4">
        <v>1160</v>
      </c>
      <c r="K4690" s="6">
        <f>Tabla2[[#This Row],[Price per Unit]]*Tabla2[[#This Row],[Units Sold]]</f>
        <v>45240</v>
      </c>
      <c r="L4690" s="52">
        <f>Tabla2[[#This Row],[Units Sold]]/Cálculos!$C$11</f>
        <v>4.6795685599152193E-5</v>
      </c>
      <c r="M4690" s="6">
        <f>Tabla2[[#This Row],[Total Sales]]-Tabla2[[#This Row],[Operating Profit]]</f>
        <v>42978</v>
      </c>
      <c r="N4690" s="6">
        <v>2262</v>
      </c>
      <c r="O4690" s="46">
        <f>Tabla2[[#This Row],[Operating Profit]]/Tabla2[[#This Row],[Total Sales]]</f>
        <v>0.05</v>
      </c>
      <c r="P4690" s="1" t="s">
        <v>82</v>
      </c>
    </row>
    <row r="4691" spans="1:16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3" t="str">
        <f>IFERROR(LEFT(Tabla2[[#This Row],[Product]],FIND(" ",Tabla2[[#This Row],[Product]])-3),Tabla2[[#This Row],[Product]])</f>
        <v>Men</v>
      </c>
      <c r="I4691" s="6">
        <v>38</v>
      </c>
      <c r="J4691" s="4">
        <v>350</v>
      </c>
      <c r="K4691" s="6">
        <f>Tabla2[[#This Row],[Price per Unit]]*Tabla2[[#This Row],[Units Sold]]</f>
        <v>13300</v>
      </c>
      <c r="L4691" s="52">
        <f>Tabla2[[#This Row],[Units Sold]]/Cálculos!$C$11</f>
        <v>1.4119387896295919E-5</v>
      </c>
      <c r="M4691" s="6">
        <f>Tabla2[[#This Row],[Total Sales]]-Tabla2[[#This Row],[Operating Profit]]</f>
        <v>12768</v>
      </c>
      <c r="N4691" s="6">
        <v>532</v>
      </c>
      <c r="O4691" s="46">
        <f>Tabla2[[#This Row],[Operating Profit]]/Tabla2[[#This Row],[Total Sales]]</f>
        <v>0.04</v>
      </c>
      <c r="P4691" s="1" t="s">
        <v>82</v>
      </c>
    </row>
    <row r="4692" spans="1:16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3" t="str">
        <f>IFERROR(LEFT(Tabla2[[#This Row],[Product]],FIND(" ",Tabla2[[#This Row],[Product]])-3),Tabla2[[#This Row],[Product]])</f>
        <v>Women</v>
      </c>
      <c r="I4692" s="6">
        <v>29</v>
      </c>
      <c r="J4692" s="4">
        <v>530</v>
      </c>
      <c r="K4692" s="6">
        <f>Tabla2[[#This Row],[Price per Unit]]*Tabla2[[#This Row],[Units Sold]]</f>
        <v>15370</v>
      </c>
      <c r="L4692" s="52">
        <f>Tabla2[[#This Row],[Units Sold]]/Cálculos!$C$11</f>
        <v>2.1380787385819535E-5</v>
      </c>
      <c r="M4692" s="6">
        <f>Tabla2[[#This Row],[Total Sales]]-Tabla2[[#This Row],[Operating Profit]]</f>
        <v>14678.35</v>
      </c>
      <c r="N4692" s="6">
        <v>691.65</v>
      </c>
      <c r="O4692" s="46">
        <f>Tabla2[[#This Row],[Operating Profit]]/Tabla2[[#This Row],[Total Sales]]</f>
        <v>4.4999999999999998E-2</v>
      </c>
      <c r="P4692" s="1" t="s">
        <v>82</v>
      </c>
    </row>
    <row r="4693" spans="1:16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3" t="str">
        <f>IFERROR(LEFT(Tabla2[[#This Row],[Product]],FIND(" ",Tabla2[[#This Row],[Product]])-3),Tabla2[[#This Row],[Product]])</f>
        <v>Women</v>
      </c>
      <c r="I4693" s="6">
        <v>32</v>
      </c>
      <c r="J4693" s="4">
        <v>70</v>
      </c>
      <c r="K4693" s="6">
        <f>Tabla2[[#This Row],[Price per Unit]]*Tabla2[[#This Row],[Units Sold]]</f>
        <v>2240</v>
      </c>
      <c r="L4693" s="52">
        <f>Tabla2[[#This Row],[Units Sold]]/Cálculos!$C$11</f>
        <v>2.8238775792591839E-6</v>
      </c>
      <c r="M4693" s="6">
        <f>Tabla2[[#This Row],[Total Sales]]-Tabla2[[#This Row],[Operating Profit]]</f>
        <v>2128</v>
      </c>
      <c r="N4693" s="6">
        <v>112</v>
      </c>
      <c r="O4693" s="46">
        <f>Tabla2[[#This Row],[Operating Profit]]/Tabla2[[#This Row],[Total Sales]]</f>
        <v>0.05</v>
      </c>
      <c r="P4693" s="1" t="s">
        <v>82</v>
      </c>
    </row>
    <row r="4694" spans="1:16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3" t="str">
        <f>IFERROR(LEFT(Tabla2[[#This Row],[Product]],FIND(" ",Tabla2[[#This Row],[Product]])-3),Tabla2[[#This Row],[Product]])</f>
        <v>Men</v>
      </c>
      <c r="I4694" s="6">
        <v>47</v>
      </c>
      <c r="J4694" s="4">
        <v>190</v>
      </c>
      <c r="K4694" s="6">
        <f>Tabla2[[#This Row],[Price per Unit]]*Tabla2[[#This Row],[Units Sold]]</f>
        <v>8930</v>
      </c>
      <c r="L4694" s="52">
        <f>Tabla2[[#This Row],[Units Sold]]/Cálculos!$C$11</f>
        <v>7.6648105722749279E-6</v>
      </c>
      <c r="M4694" s="6">
        <f>Tabla2[[#This Row],[Total Sales]]-Tabla2[[#This Row],[Operating Profit]]</f>
        <v>8554.94</v>
      </c>
      <c r="N4694" s="6">
        <v>375.06</v>
      </c>
      <c r="O4694" s="46">
        <f>Tabla2[[#This Row],[Operating Profit]]/Tabla2[[#This Row],[Total Sales]]</f>
        <v>4.2000000000000003E-2</v>
      </c>
      <c r="P4694" s="1" t="s">
        <v>82</v>
      </c>
    </row>
    <row r="4695" spans="1:16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3" t="str">
        <f>IFERROR(LEFT(Tabla2[[#This Row],[Product]],FIND(" ",Tabla2[[#This Row],[Product]])-3),Tabla2[[#This Row],[Product]])</f>
        <v>Women</v>
      </c>
      <c r="I4695" s="6">
        <v>38</v>
      </c>
      <c r="J4695" s="4">
        <v>470</v>
      </c>
      <c r="K4695" s="6">
        <f>Tabla2[[#This Row],[Price per Unit]]*Tabla2[[#This Row],[Units Sold]]</f>
        <v>17860</v>
      </c>
      <c r="L4695" s="52">
        <f>Tabla2[[#This Row],[Units Sold]]/Cálculos!$C$11</f>
        <v>1.8960320889311665E-5</v>
      </c>
      <c r="M4695" s="6">
        <f>Tabla2[[#This Row],[Total Sales]]-Tabla2[[#This Row],[Operating Profit]]</f>
        <v>16877.7</v>
      </c>
      <c r="N4695" s="6">
        <v>982.30000000000007</v>
      </c>
      <c r="O4695" s="46">
        <f>Tabla2[[#This Row],[Operating Profit]]/Tabla2[[#This Row],[Total Sales]]</f>
        <v>5.5000000000000007E-2</v>
      </c>
      <c r="P4695" s="1" t="s">
        <v>82</v>
      </c>
    </row>
    <row r="4696" spans="1:16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3" t="str">
        <f>IFERROR(LEFT(Tabla2[[#This Row],[Product]],FIND(" ",Tabla2[[#This Row],[Product]])-3),Tabla2[[#This Row],[Product]])</f>
        <v>Men</v>
      </c>
      <c r="I4696" s="6">
        <v>36</v>
      </c>
      <c r="J4696" s="4">
        <v>1200</v>
      </c>
      <c r="K4696" s="6">
        <f>Tabla2[[#This Row],[Price per Unit]]*Tabla2[[#This Row],[Units Sold]]</f>
        <v>43200</v>
      </c>
      <c r="L4696" s="52">
        <f>Tabla2[[#This Row],[Units Sold]]/Cálculos!$C$11</f>
        <v>4.8409329930157437E-5</v>
      </c>
      <c r="M4696" s="6">
        <f>Tabla2[[#This Row],[Total Sales]]-Tabla2[[#This Row],[Operating Profit]]</f>
        <v>41169.599999999999</v>
      </c>
      <c r="N4696" s="6">
        <v>2030.4</v>
      </c>
      <c r="O4696" s="46">
        <f>Tabla2[[#This Row],[Operating Profit]]/Tabla2[[#This Row],[Total Sales]]</f>
        <v>4.7E-2</v>
      </c>
      <c r="P4696" s="1" t="s">
        <v>82</v>
      </c>
    </row>
    <row r="4697" spans="1:16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3" t="str">
        <f>IFERROR(LEFT(Tabla2[[#This Row],[Product]],FIND(" ",Tabla2[[#This Row],[Product]])-3),Tabla2[[#This Row],[Product]])</f>
        <v>Men</v>
      </c>
      <c r="I4697" s="6">
        <v>38</v>
      </c>
      <c r="J4697" s="4">
        <v>280</v>
      </c>
      <c r="K4697" s="6">
        <f>Tabla2[[#This Row],[Price per Unit]]*Tabla2[[#This Row],[Units Sold]]</f>
        <v>10640</v>
      </c>
      <c r="L4697" s="52">
        <f>Tabla2[[#This Row],[Units Sold]]/Cálculos!$C$11</f>
        <v>1.1295510317036736E-5</v>
      </c>
      <c r="M4697" s="6">
        <f>Tabla2[[#This Row],[Total Sales]]-Tabla2[[#This Row],[Operating Profit]]</f>
        <v>10193.120000000001</v>
      </c>
      <c r="N4697" s="6">
        <v>446.88</v>
      </c>
      <c r="O4697" s="46">
        <f>Tabla2[[#This Row],[Operating Profit]]/Tabla2[[#This Row],[Total Sales]]</f>
        <v>4.2000000000000003E-2</v>
      </c>
      <c r="P4697" s="1" t="s">
        <v>82</v>
      </c>
    </row>
    <row r="4698" spans="1:16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3" t="str">
        <f>IFERROR(LEFT(Tabla2[[#This Row],[Product]],FIND(" ",Tabla2[[#This Row],[Product]])-3),Tabla2[[#This Row],[Product]])</f>
        <v>Women</v>
      </c>
      <c r="I4698" s="6">
        <v>29</v>
      </c>
      <c r="J4698" s="4">
        <v>260</v>
      </c>
      <c r="K4698" s="6">
        <f>Tabla2[[#This Row],[Price per Unit]]*Tabla2[[#This Row],[Units Sold]]</f>
        <v>7540</v>
      </c>
      <c r="L4698" s="52">
        <f>Tabla2[[#This Row],[Units Sold]]/Cálculos!$C$11</f>
        <v>1.0488688151534112E-5</v>
      </c>
      <c r="M4698" s="6">
        <f>Tabla2[[#This Row],[Total Sales]]-Tabla2[[#This Row],[Operating Profit]]</f>
        <v>7208.24</v>
      </c>
      <c r="N4698" s="6">
        <v>331.76</v>
      </c>
      <c r="O4698" s="46">
        <f>Tabla2[[#This Row],[Operating Profit]]/Tabla2[[#This Row],[Total Sales]]</f>
        <v>4.3999999999999997E-2</v>
      </c>
      <c r="P4698" s="1" t="s">
        <v>82</v>
      </c>
    </row>
    <row r="4699" spans="1:16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3" t="str">
        <f>IFERROR(LEFT(Tabla2[[#This Row],[Product]],FIND(" ",Tabla2[[#This Row],[Product]])-3),Tabla2[[#This Row],[Product]])</f>
        <v>Women</v>
      </c>
      <c r="I4699" s="6">
        <v>32</v>
      </c>
      <c r="J4699" s="4">
        <v>70</v>
      </c>
      <c r="K4699" s="6">
        <f>Tabla2[[#This Row],[Price per Unit]]*Tabla2[[#This Row],[Units Sold]]</f>
        <v>2240</v>
      </c>
      <c r="L4699" s="52">
        <f>Tabla2[[#This Row],[Units Sold]]/Cálculos!$C$11</f>
        <v>2.8238775792591839E-6</v>
      </c>
      <c r="M4699" s="6">
        <f>Tabla2[[#This Row],[Total Sales]]-Tabla2[[#This Row],[Operating Profit]]</f>
        <v>2128</v>
      </c>
      <c r="N4699" s="6">
        <v>112</v>
      </c>
      <c r="O4699" s="46">
        <f>Tabla2[[#This Row],[Operating Profit]]/Tabla2[[#This Row],[Total Sales]]</f>
        <v>0.05</v>
      </c>
      <c r="P4699" s="1" t="s">
        <v>82</v>
      </c>
    </row>
    <row r="4700" spans="1:16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3" t="str">
        <f>IFERROR(LEFT(Tabla2[[#This Row],[Product]],FIND(" ",Tabla2[[#This Row],[Product]])-3),Tabla2[[#This Row],[Product]])</f>
        <v>Men</v>
      </c>
      <c r="I4700" s="6">
        <v>47</v>
      </c>
      <c r="J4700" s="4">
        <v>140</v>
      </c>
      <c r="K4700" s="6">
        <f>Tabla2[[#This Row],[Price per Unit]]*Tabla2[[#This Row],[Units Sold]]</f>
        <v>6580</v>
      </c>
      <c r="L4700" s="52">
        <f>Tabla2[[#This Row],[Units Sold]]/Cálculos!$C$11</f>
        <v>5.6477551585183678E-6</v>
      </c>
      <c r="M4700" s="6">
        <f>Tabla2[[#This Row],[Total Sales]]-Tabla2[[#This Row],[Operating Profit]]</f>
        <v>6316.8</v>
      </c>
      <c r="N4700" s="6">
        <v>263.2</v>
      </c>
      <c r="O4700" s="46">
        <f>Tabla2[[#This Row],[Operating Profit]]/Tabla2[[#This Row],[Total Sales]]</f>
        <v>0.04</v>
      </c>
      <c r="P4700" s="1" t="s">
        <v>82</v>
      </c>
    </row>
    <row r="4701" spans="1:16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3" t="str">
        <f>IFERROR(LEFT(Tabla2[[#This Row],[Product]],FIND(" ",Tabla2[[#This Row],[Product]])-3),Tabla2[[#This Row],[Product]])</f>
        <v>Women</v>
      </c>
      <c r="I4701" s="6">
        <v>36</v>
      </c>
      <c r="J4701" s="4">
        <v>530</v>
      </c>
      <c r="K4701" s="6">
        <f>Tabla2[[#This Row],[Price per Unit]]*Tabla2[[#This Row],[Units Sold]]</f>
        <v>19080</v>
      </c>
      <c r="L4701" s="52">
        <f>Tabla2[[#This Row],[Units Sold]]/Cálculos!$C$11</f>
        <v>2.1380787385819535E-5</v>
      </c>
      <c r="M4701" s="6">
        <f>Tabla2[[#This Row],[Total Sales]]-Tabla2[[#This Row],[Operating Profit]]</f>
        <v>17935.2</v>
      </c>
      <c r="N4701" s="6">
        <v>1144.8</v>
      </c>
      <c r="O4701" s="46">
        <f>Tabla2[[#This Row],[Operating Profit]]/Tabla2[[#This Row],[Total Sales]]</f>
        <v>0.06</v>
      </c>
      <c r="P4701" s="1" t="s">
        <v>82</v>
      </c>
    </row>
    <row r="4702" spans="1:16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3" t="str">
        <f>IFERROR(LEFT(Tabla2[[#This Row],[Product]],FIND(" ",Tabla2[[#This Row],[Product]])-3),Tabla2[[#This Row],[Product]])</f>
        <v>Men</v>
      </c>
      <c r="I4702" s="6">
        <v>48</v>
      </c>
      <c r="J4702" s="4">
        <v>1160</v>
      </c>
      <c r="K4702" s="6">
        <f>Tabla2[[#This Row],[Price per Unit]]*Tabla2[[#This Row],[Units Sold]]</f>
        <v>55680</v>
      </c>
      <c r="L4702" s="52">
        <f>Tabla2[[#This Row],[Units Sold]]/Cálculos!$C$11</f>
        <v>4.6795685599152193E-5</v>
      </c>
      <c r="M4702" s="6">
        <f>Tabla2[[#This Row],[Total Sales]]-Tabla2[[#This Row],[Operating Profit]]</f>
        <v>53063.040000000001</v>
      </c>
      <c r="N4702" s="6">
        <v>2616.96</v>
      </c>
      <c r="O4702" s="46">
        <f>Tabla2[[#This Row],[Operating Profit]]/Tabla2[[#This Row],[Total Sales]]</f>
        <v>4.7E-2</v>
      </c>
      <c r="P4702" s="1" t="s">
        <v>82</v>
      </c>
    </row>
    <row r="4703" spans="1:16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3" t="str">
        <f>IFERROR(LEFT(Tabla2[[#This Row],[Product]],FIND(" ",Tabla2[[#This Row],[Product]])-3),Tabla2[[#This Row],[Product]])</f>
        <v>Men</v>
      </c>
      <c r="I4703" s="6">
        <v>44</v>
      </c>
      <c r="J4703" s="4">
        <v>440</v>
      </c>
      <c r="K4703" s="6">
        <f>Tabla2[[#This Row],[Price per Unit]]*Tabla2[[#This Row],[Units Sold]]</f>
        <v>19360</v>
      </c>
      <c r="L4703" s="52">
        <f>Tabla2[[#This Row],[Units Sold]]/Cálculos!$C$11</f>
        <v>1.7750087641057729E-5</v>
      </c>
      <c r="M4703" s="6">
        <f>Tabla2[[#This Row],[Total Sales]]-Tabla2[[#This Row],[Operating Profit]]</f>
        <v>18566.240000000002</v>
      </c>
      <c r="N4703" s="6">
        <v>793.76</v>
      </c>
      <c r="O4703" s="46">
        <f>Tabla2[[#This Row],[Operating Profit]]/Tabla2[[#This Row],[Total Sales]]</f>
        <v>4.1000000000000002E-2</v>
      </c>
      <c r="P4703" s="1" t="s">
        <v>82</v>
      </c>
    </row>
    <row r="4704" spans="1:16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3" t="str">
        <f>IFERROR(LEFT(Tabla2[[#This Row],[Product]],FIND(" ",Tabla2[[#This Row],[Product]])-3),Tabla2[[#This Row],[Product]])</f>
        <v>Women</v>
      </c>
      <c r="I4704" s="6">
        <v>37</v>
      </c>
      <c r="J4704" s="4">
        <v>380</v>
      </c>
      <c r="K4704" s="6">
        <f>Tabla2[[#This Row],[Price per Unit]]*Tabla2[[#This Row],[Units Sold]]</f>
        <v>14060</v>
      </c>
      <c r="L4704" s="52">
        <f>Tabla2[[#This Row],[Units Sold]]/Cálculos!$C$11</f>
        <v>1.5329621144549856E-5</v>
      </c>
      <c r="M4704" s="6">
        <f>Tabla2[[#This Row],[Total Sales]]-Tabla2[[#This Row],[Operating Profit]]</f>
        <v>13441.36</v>
      </c>
      <c r="N4704" s="6">
        <v>618.64</v>
      </c>
      <c r="O4704" s="46">
        <f>Tabla2[[#This Row],[Operating Profit]]/Tabla2[[#This Row],[Total Sales]]</f>
        <v>4.3999999999999997E-2</v>
      </c>
      <c r="P4704" s="1" t="s">
        <v>82</v>
      </c>
    </row>
    <row r="4705" spans="1:16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3" t="str">
        <f>IFERROR(LEFT(Tabla2[[#This Row],[Product]],FIND(" ",Tabla2[[#This Row],[Product]])-3),Tabla2[[#This Row],[Product]])</f>
        <v>Women</v>
      </c>
      <c r="I4705" s="6">
        <v>36</v>
      </c>
      <c r="J4705" s="4">
        <v>130</v>
      </c>
      <c r="K4705" s="6">
        <f>Tabla2[[#This Row],[Price per Unit]]*Tabla2[[#This Row],[Units Sold]]</f>
        <v>4680</v>
      </c>
      <c r="L4705" s="52">
        <f>Tabla2[[#This Row],[Units Sold]]/Cálculos!$C$11</f>
        <v>5.2443440757670559E-6</v>
      </c>
      <c r="M4705" s="6">
        <f>Tabla2[[#This Row],[Total Sales]]-Tabla2[[#This Row],[Operating Profit]]</f>
        <v>4450.68</v>
      </c>
      <c r="N4705" s="6">
        <v>229.32000000000002</v>
      </c>
      <c r="O4705" s="46">
        <f>Tabla2[[#This Row],[Operating Profit]]/Tabla2[[#This Row],[Total Sales]]</f>
        <v>4.9000000000000002E-2</v>
      </c>
      <c r="P4705" s="1" t="s">
        <v>82</v>
      </c>
    </row>
    <row r="4706" spans="1:16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3" t="str">
        <f>IFERROR(LEFT(Tabla2[[#This Row],[Product]],FIND(" ",Tabla2[[#This Row],[Product]])-3),Tabla2[[#This Row],[Product]])</f>
        <v>Men</v>
      </c>
      <c r="I4706" s="6">
        <v>50</v>
      </c>
      <c r="J4706" s="4">
        <v>200</v>
      </c>
      <c r="K4706" s="6">
        <f>Tabla2[[#This Row],[Price per Unit]]*Tabla2[[#This Row],[Units Sold]]</f>
        <v>10000</v>
      </c>
      <c r="L4706" s="52">
        <f>Tabla2[[#This Row],[Units Sold]]/Cálculos!$C$11</f>
        <v>8.0682216550262406E-6</v>
      </c>
      <c r="M4706" s="6">
        <f>Tabla2[[#This Row],[Total Sales]]-Tabla2[[#This Row],[Operating Profit]]</f>
        <v>9590</v>
      </c>
      <c r="N4706" s="6">
        <v>410</v>
      </c>
      <c r="O4706" s="46">
        <f>Tabla2[[#This Row],[Operating Profit]]/Tabla2[[#This Row],[Total Sales]]</f>
        <v>4.1000000000000002E-2</v>
      </c>
      <c r="P4706" s="1" t="s">
        <v>82</v>
      </c>
    </row>
    <row r="4707" spans="1:16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3" t="str">
        <f>IFERROR(LEFT(Tabla2[[#This Row],[Product]],FIND(" ",Tabla2[[#This Row],[Product]])-3),Tabla2[[#This Row],[Product]])</f>
        <v>Women</v>
      </c>
      <c r="I4707" s="6">
        <v>58</v>
      </c>
      <c r="J4707" s="4">
        <v>510</v>
      </c>
      <c r="K4707" s="6">
        <f>Tabla2[[#This Row],[Price per Unit]]*Tabla2[[#This Row],[Units Sold]]</f>
        <v>29580</v>
      </c>
      <c r="L4707" s="52">
        <f>Tabla2[[#This Row],[Units Sold]]/Cálculos!$C$11</f>
        <v>2.0573965220316913E-5</v>
      </c>
      <c r="M4707" s="6">
        <f>Tabla2[[#This Row],[Total Sales]]-Tabla2[[#This Row],[Operating Profit]]</f>
        <v>27834.78</v>
      </c>
      <c r="N4707" s="6">
        <v>1745.2200000000003</v>
      </c>
      <c r="O4707" s="46">
        <f>Tabla2[[#This Row],[Operating Profit]]/Tabla2[[#This Row],[Total Sales]]</f>
        <v>5.9000000000000011E-2</v>
      </c>
      <c r="P4707" s="1" t="s">
        <v>82</v>
      </c>
    </row>
    <row r="4708" spans="1:16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3" t="str">
        <f>IFERROR(LEFT(Tabla2[[#This Row],[Product]],FIND(" ",Tabla2[[#This Row],[Product]])-3),Tabla2[[#This Row],[Product]])</f>
        <v>Men</v>
      </c>
      <c r="I4708" s="6">
        <v>44</v>
      </c>
      <c r="J4708" s="4">
        <v>1060</v>
      </c>
      <c r="K4708" s="6">
        <f>Tabla2[[#This Row],[Price per Unit]]*Tabla2[[#This Row],[Units Sold]]</f>
        <v>46640</v>
      </c>
      <c r="L4708" s="52">
        <f>Tabla2[[#This Row],[Units Sold]]/Cálculos!$C$11</f>
        <v>4.2761574771639069E-5</v>
      </c>
      <c r="M4708" s="6">
        <f>Tabla2[[#This Row],[Total Sales]]-Tabla2[[#This Row],[Operating Profit]]</f>
        <v>44354.64</v>
      </c>
      <c r="N4708" s="6">
        <v>2285.36</v>
      </c>
      <c r="O4708" s="46">
        <f>Tabla2[[#This Row],[Operating Profit]]/Tabla2[[#This Row],[Total Sales]]</f>
        <v>4.9000000000000002E-2</v>
      </c>
      <c r="P4708" s="1" t="s">
        <v>82</v>
      </c>
    </row>
    <row r="4709" spans="1:16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3" t="str">
        <f>IFERROR(LEFT(Tabla2[[#This Row],[Product]],FIND(" ",Tabla2[[#This Row],[Product]])-3),Tabla2[[#This Row],[Product]])</f>
        <v>Men</v>
      </c>
      <c r="I4709" s="6">
        <v>38</v>
      </c>
      <c r="J4709" s="4">
        <v>490</v>
      </c>
      <c r="K4709" s="6">
        <f>Tabla2[[#This Row],[Price per Unit]]*Tabla2[[#This Row],[Units Sold]]</f>
        <v>18620</v>
      </c>
      <c r="L4709" s="52">
        <f>Tabla2[[#This Row],[Units Sold]]/Cálculos!$C$11</f>
        <v>1.9767143054814287E-5</v>
      </c>
      <c r="M4709" s="6">
        <f>Tabla2[[#This Row],[Total Sales]]-Tabla2[[#This Row],[Operating Profit]]</f>
        <v>17856.580000000002</v>
      </c>
      <c r="N4709" s="6">
        <v>763.42</v>
      </c>
      <c r="O4709" s="46">
        <f>Tabla2[[#This Row],[Operating Profit]]/Tabla2[[#This Row],[Total Sales]]</f>
        <v>4.0999999999999995E-2</v>
      </c>
      <c r="P4709" s="1" t="s">
        <v>82</v>
      </c>
    </row>
    <row r="4710" spans="1:16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3" t="str">
        <f>IFERROR(LEFT(Tabla2[[#This Row],[Product]],FIND(" ",Tabla2[[#This Row],[Product]])-3),Tabla2[[#This Row],[Product]])</f>
        <v>Women</v>
      </c>
      <c r="I4710" s="6">
        <v>33</v>
      </c>
      <c r="J4710" s="4">
        <v>470</v>
      </c>
      <c r="K4710" s="6">
        <f>Tabla2[[#This Row],[Price per Unit]]*Tabla2[[#This Row],[Units Sold]]</f>
        <v>15510</v>
      </c>
      <c r="L4710" s="52">
        <f>Tabla2[[#This Row],[Units Sold]]/Cálculos!$C$11</f>
        <v>1.8960320889311665E-5</v>
      </c>
      <c r="M4710" s="6">
        <f>Tabla2[[#This Row],[Total Sales]]-Tabla2[[#This Row],[Operating Profit]]</f>
        <v>14812.05</v>
      </c>
      <c r="N4710" s="6">
        <v>697.94999999999993</v>
      </c>
      <c r="O4710" s="46">
        <f>Tabla2[[#This Row],[Operating Profit]]/Tabla2[[#This Row],[Total Sales]]</f>
        <v>4.4999999999999998E-2</v>
      </c>
      <c r="P4710" s="1" t="s">
        <v>82</v>
      </c>
    </row>
    <row r="4711" spans="1:16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3" t="str">
        <f>IFERROR(LEFT(Tabla2[[#This Row],[Product]],FIND(" ",Tabla2[[#This Row],[Product]])-3),Tabla2[[#This Row],[Product]])</f>
        <v>Women</v>
      </c>
      <c r="I4711" s="6">
        <v>32</v>
      </c>
      <c r="J4711" s="4">
        <v>450</v>
      </c>
      <c r="K4711" s="6">
        <f>Tabla2[[#This Row],[Price per Unit]]*Tabla2[[#This Row],[Units Sold]]</f>
        <v>14400</v>
      </c>
      <c r="L4711" s="52">
        <f>Tabla2[[#This Row],[Units Sold]]/Cálculos!$C$11</f>
        <v>1.815349872380904E-5</v>
      </c>
      <c r="M4711" s="6">
        <f>Tabla2[[#This Row],[Total Sales]]-Tabla2[[#This Row],[Operating Profit]]</f>
        <v>13723.2</v>
      </c>
      <c r="N4711" s="6">
        <v>676.80000000000007</v>
      </c>
      <c r="O4711" s="46">
        <f>Tabla2[[#This Row],[Operating Profit]]/Tabla2[[#This Row],[Total Sales]]</f>
        <v>4.7000000000000007E-2</v>
      </c>
      <c r="P4711" s="1" t="s">
        <v>82</v>
      </c>
    </row>
    <row r="4712" spans="1:16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3" t="str">
        <f>IFERROR(LEFT(Tabla2[[#This Row],[Product]],FIND(" ",Tabla2[[#This Row],[Product]])-3),Tabla2[[#This Row],[Product]])</f>
        <v>Men</v>
      </c>
      <c r="I4712" s="6">
        <v>49</v>
      </c>
      <c r="J4712" s="4">
        <v>450</v>
      </c>
      <c r="K4712" s="6">
        <f>Tabla2[[#This Row],[Price per Unit]]*Tabla2[[#This Row],[Units Sold]]</f>
        <v>22050</v>
      </c>
      <c r="L4712" s="52">
        <f>Tabla2[[#This Row],[Units Sold]]/Cálculos!$C$11</f>
        <v>1.815349872380904E-5</v>
      </c>
      <c r="M4712" s="6">
        <f>Tabla2[[#This Row],[Total Sales]]-Tabla2[[#This Row],[Operating Profit]]</f>
        <v>21123.9</v>
      </c>
      <c r="N4712" s="6">
        <v>926.09999999999991</v>
      </c>
      <c r="O4712" s="46">
        <f>Tabla2[[#This Row],[Operating Profit]]/Tabla2[[#This Row],[Total Sales]]</f>
        <v>4.1999999999999996E-2</v>
      </c>
      <c r="P4712" s="1" t="s">
        <v>82</v>
      </c>
    </row>
    <row r="4713" spans="1:16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3" t="str">
        <f>IFERROR(LEFT(Tabla2[[#This Row],[Product]],FIND(" ",Tabla2[[#This Row],[Product]])-3),Tabla2[[#This Row],[Product]])</f>
        <v>Women</v>
      </c>
      <c r="I4713" s="6">
        <v>53</v>
      </c>
      <c r="J4713" s="4">
        <v>810</v>
      </c>
      <c r="K4713" s="6">
        <f>Tabla2[[#This Row],[Price per Unit]]*Tabla2[[#This Row],[Units Sold]]</f>
        <v>42930</v>
      </c>
      <c r="L4713" s="52">
        <f>Tabla2[[#This Row],[Units Sold]]/Cálculos!$C$11</f>
        <v>3.2676297702856274E-5</v>
      </c>
      <c r="M4713" s="6">
        <f>Tabla2[[#This Row],[Total Sales]]-Tabla2[[#This Row],[Operating Profit]]</f>
        <v>40525.919999999998</v>
      </c>
      <c r="N4713" s="6">
        <v>2404.0800000000004</v>
      </c>
      <c r="O4713" s="46">
        <f>Tabla2[[#This Row],[Operating Profit]]/Tabla2[[#This Row],[Total Sales]]</f>
        <v>5.6000000000000008E-2</v>
      </c>
      <c r="P4713" s="1" t="s">
        <v>82</v>
      </c>
    </row>
    <row r="4714" spans="1:16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3" t="str">
        <f>IFERROR(LEFT(Tabla2[[#This Row],[Product]],FIND(" ",Tabla2[[#This Row],[Product]])-3),Tabla2[[#This Row],[Product]])</f>
        <v>Men</v>
      </c>
      <c r="I4714" s="6">
        <v>49</v>
      </c>
      <c r="J4714" s="4">
        <v>1600</v>
      </c>
      <c r="K4714" s="6">
        <f>Tabla2[[#This Row],[Price per Unit]]*Tabla2[[#This Row],[Units Sold]]</f>
        <v>78400</v>
      </c>
      <c r="L4714" s="52">
        <f>Tabla2[[#This Row],[Units Sold]]/Cálculos!$C$11</f>
        <v>6.4545773240209925E-5</v>
      </c>
      <c r="M4714" s="6">
        <f>Tabla2[[#This Row],[Total Sales]]-Tabla2[[#This Row],[Operating Profit]]</f>
        <v>74715.199999999997</v>
      </c>
      <c r="N4714" s="6">
        <v>3684.8</v>
      </c>
      <c r="O4714" s="46">
        <f>Tabla2[[#This Row],[Operating Profit]]/Tabla2[[#This Row],[Total Sales]]</f>
        <v>4.7E-2</v>
      </c>
      <c r="P4714" s="1" t="s">
        <v>82</v>
      </c>
    </row>
    <row r="4715" spans="1:16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3" t="str">
        <f>IFERROR(LEFT(Tabla2[[#This Row],[Product]],FIND(" ",Tabla2[[#This Row],[Product]])-3),Tabla2[[#This Row],[Product]])</f>
        <v>Men</v>
      </c>
      <c r="I4715" s="6">
        <v>42</v>
      </c>
      <c r="J4715" s="4">
        <v>750</v>
      </c>
      <c r="K4715" s="6">
        <f>Tabla2[[#This Row],[Price per Unit]]*Tabla2[[#This Row],[Units Sold]]</f>
        <v>31500</v>
      </c>
      <c r="L4715" s="52">
        <f>Tabla2[[#This Row],[Units Sold]]/Cálculos!$C$11</f>
        <v>3.0255831206348401E-5</v>
      </c>
      <c r="M4715" s="6">
        <f>Tabla2[[#This Row],[Total Sales]]-Tabla2[[#This Row],[Operating Profit]]</f>
        <v>30082.5</v>
      </c>
      <c r="N4715" s="6">
        <v>1417.4999999999998</v>
      </c>
      <c r="O4715" s="46">
        <f>Tabla2[[#This Row],[Operating Profit]]/Tabla2[[#This Row],[Total Sales]]</f>
        <v>4.4999999999999991E-2</v>
      </c>
      <c r="P4715" s="1" t="s">
        <v>82</v>
      </c>
    </row>
    <row r="4716" spans="1:16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3" t="str">
        <f>IFERROR(LEFT(Tabla2[[#This Row],[Product]],FIND(" ",Tabla2[[#This Row],[Product]])-3),Tabla2[[#This Row],[Product]])</f>
        <v>Women</v>
      </c>
      <c r="I4716" s="6">
        <v>36</v>
      </c>
      <c r="J4716" s="4">
        <v>630</v>
      </c>
      <c r="K4716" s="6">
        <f>Tabla2[[#This Row],[Price per Unit]]*Tabla2[[#This Row],[Units Sold]]</f>
        <v>22680</v>
      </c>
      <c r="L4716" s="52">
        <f>Tabla2[[#This Row],[Units Sold]]/Cálculos!$C$11</f>
        <v>2.5414898213332655E-5</v>
      </c>
      <c r="M4716" s="6">
        <f>Tabla2[[#This Row],[Total Sales]]-Tabla2[[#This Row],[Operating Profit]]</f>
        <v>21727.439999999999</v>
      </c>
      <c r="N4716" s="6">
        <v>952.56</v>
      </c>
      <c r="O4716" s="46">
        <f>Tabla2[[#This Row],[Operating Profit]]/Tabla2[[#This Row],[Total Sales]]</f>
        <v>4.1999999999999996E-2</v>
      </c>
      <c r="P4716" s="1" t="s">
        <v>82</v>
      </c>
    </row>
    <row r="4717" spans="1:16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3" t="str">
        <f>IFERROR(LEFT(Tabla2[[#This Row],[Product]],FIND(" ",Tabla2[[#This Row],[Product]])-3),Tabla2[[#This Row],[Product]])</f>
        <v>Women</v>
      </c>
      <c r="I4717" s="6">
        <v>38</v>
      </c>
      <c r="J4717" s="4">
        <v>510</v>
      </c>
      <c r="K4717" s="6">
        <f>Tabla2[[#This Row],[Price per Unit]]*Tabla2[[#This Row],[Units Sold]]</f>
        <v>19380</v>
      </c>
      <c r="L4717" s="52">
        <f>Tabla2[[#This Row],[Units Sold]]/Cálculos!$C$11</f>
        <v>2.0573965220316913E-5</v>
      </c>
      <c r="M4717" s="6">
        <f>Tabla2[[#This Row],[Total Sales]]-Tabla2[[#This Row],[Operating Profit]]</f>
        <v>18449.759999999998</v>
      </c>
      <c r="N4717" s="6">
        <v>930.24000000000012</v>
      </c>
      <c r="O4717" s="46">
        <f>Tabla2[[#This Row],[Operating Profit]]/Tabla2[[#This Row],[Total Sales]]</f>
        <v>4.8000000000000008E-2</v>
      </c>
      <c r="P4717" s="1" t="s">
        <v>82</v>
      </c>
    </row>
    <row r="4718" spans="1:16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3" t="str">
        <f>IFERROR(LEFT(Tabla2[[#This Row],[Product]],FIND(" ",Tabla2[[#This Row],[Product]])-3),Tabla2[[#This Row],[Product]])</f>
        <v>Men</v>
      </c>
      <c r="I4718" s="6">
        <v>49</v>
      </c>
      <c r="J4718" s="4">
        <v>580</v>
      </c>
      <c r="K4718" s="6">
        <f>Tabla2[[#This Row],[Price per Unit]]*Tabla2[[#This Row],[Units Sold]]</f>
        <v>28420</v>
      </c>
      <c r="L4718" s="52">
        <f>Tabla2[[#This Row],[Units Sold]]/Cálculos!$C$11</f>
        <v>2.3397842799576097E-5</v>
      </c>
      <c r="M4718" s="6">
        <f>Tabla2[[#This Row],[Total Sales]]-Tabla2[[#This Row],[Operating Profit]]</f>
        <v>27254.78</v>
      </c>
      <c r="N4718" s="6">
        <v>1165.22</v>
      </c>
      <c r="O4718" s="46">
        <f>Tabla2[[#This Row],[Operating Profit]]/Tabla2[[#This Row],[Total Sales]]</f>
        <v>4.1000000000000002E-2</v>
      </c>
      <c r="P4718" s="1" t="s">
        <v>82</v>
      </c>
    </row>
    <row r="4719" spans="1:16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3" t="str">
        <f>IFERROR(LEFT(Tabla2[[#This Row],[Product]],FIND(" ",Tabla2[[#This Row],[Product]])-3),Tabla2[[#This Row],[Product]])</f>
        <v>Women</v>
      </c>
      <c r="I4719" s="6">
        <v>54</v>
      </c>
      <c r="J4719" s="4">
        <v>980</v>
      </c>
      <c r="K4719" s="6">
        <f>Tabla2[[#This Row],[Price per Unit]]*Tabla2[[#This Row],[Units Sold]]</f>
        <v>52920</v>
      </c>
      <c r="L4719" s="52">
        <f>Tabla2[[#This Row],[Units Sold]]/Cálculos!$C$11</f>
        <v>3.9534286109628574E-5</v>
      </c>
      <c r="M4719" s="6">
        <f>Tabla2[[#This Row],[Total Sales]]-Tabla2[[#This Row],[Operating Profit]]</f>
        <v>50009.4</v>
      </c>
      <c r="N4719" s="6">
        <v>2910.6000000000004</v>
      </c>
      <c r="O4719" s="46">
        <f>Tabla2[[#This Row],[Operating Profit]]/Tabla2[[#This Row],[Total Sales]]</f>
        <v>5.5000000000000007E-2</v>
      </c>
      <c r="P4719" s="1" t="s">
        <v>82</v>
      </c>
    </row>
    <row r="4720" spans="1:16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3" t="str">
        <f>IFERROR(LEFT(Tabla2[[#This Row],[Product]],FIND(" ",Tabla2[[#This Row],[Product]])-3),Tabla2[[#This Row],[Product]])</f>
        <v>Men</v>
      </c>
      <c r="I4720" s="6">
        <v>47</v>
      </c>
      <c r="J4720" s="4">
        <v>1370</v>
      </c>
      <c r="K4720" s="6">
        <f>Tabla2[[#This Row],[Price per Unit]]*Tabla2[[#This Row],[Units Sold]]</f>
        <v>64390</v>
      </c>
      <c r="L4720" s="52">
        <f>Tabla2[[#This Row],[Units Sold]]/Cálculos!$C$11</f>
        <v>5.5267318336929745E-5</v>
      </c>
      <c r="M4720" s="6">
        <f>Tabla2[[#This Row],[Total Sales]]-Tabla2[[#This Row],[Operating Profit]]</f>
        <v>61363.67</v>
      </c>
      <c r="N4720" s="6">
        <v>3026.3300000000004</v>
      </c>
      <c r="O4720" s="46">
        <f>Tabla2[[#This Row],[Operating Profit]]/Tabla2[[#This Row],[Total Sales]]</f>
        <v>4.7000000000000007E-2</v>
      </c>
      <c r="P4720" s="1" t="s">
        <v>82</v>
      </c>
    </row>
    <row r="4721" spans="1:16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3" t="str">
        <f>IFERROR(LEFT(Tabla2[[#This Row],[Product]],FIND(" ",Tabla2[[#This Row],[Product]])-3),Tabla2[[#This Row],[Product]])</f>
        <v>Men</v>
      </c>
      <c r="I4721" s="6">
        <v>43</v>
      </c>
      <c r="J4721" s="4">
        <v>870</v>
      </c>
      <c r="K4721" s="6">
        <f>Tabla2[[#This Row],[Price per Unit]]*Tabla2[[#This Row],[Units Sold]]</f>
        <v>37410</v>
      </c>
      <c r="L4721" s="52">
        <f>Tabla2[[#This Row],[Units Sold]]/Cálculos!$C$11</f>
        <v>3.5096764199364146E-5</v>
      </c>
      <c r="M4721" s="6">
        <f>Tabla2[[#This Row],[Total Sales]]-Tabla2[[#This Row],[Operating Profit]]</f>
        <v>35876.19</v>
      </c>
      <c r="N4721" s="6">
        <v>1533.81</v>
      </c>
      <c r="O4721" s="46">
        <f>Tabla2[[#This Row],[Operating Profit]]/Tabla2[[#This Row],[Total Sales]]</f>
        <v>4.1000000000000002E-2</v>
      </c>
      <c r="P4721" s="1" t="s">
        <v>82</v>
      </c>
    </row>
    <row r="4722" spans="1:16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3" t="str">
        <f>IFERROR(LEFT(Tabla2[[#This Row],[Product]],FIND(" ",Tabla2[[#This Row],[Product]])-3),Tabla2[[#This Row],[Product]])</f>
        <v>Women</v>
      </c>
      <c r="I4722" s="6">
        <v>37</v>
      </c>
      <c r="J4722" s="4">
        <v>680</v>
      </c>
      <c r="K4722" s="6">
        <f>Tabla2[[#This Row],[Price per Unit]]*Tabla2[[#This Row],[Units Sold]]</f>
        <v>25160</v>
      </c>
      <c r="L4722" s="52">
        <f>Tabla2[[#This Row],[Units Sold]]/Cálculos!$C$11</f>
        <v>2.7431953627089217E-5</v>
      </c>
      <c r="M4722" s="6">
        <f>Tabla2[[#This Row],[Total Sales]]-Tabla2[[#This Row],[Operating Profit]]</f>
        <v>24153.599999999999</v>
      </c>
      <c r="N4722" s="6">
        <v>1006.4000000000001</v>
      </c>
      <c r="O4722" s="46">
        <f>Tabla2[[#This Row],[Operating Profit]]/Tabla2[[#This Row],[Total Sales]]</f>
        <v>0.04</v>
      </c>
      <c r="P4722" s="1" t="s">
        <v>82</v>
      </c>
    </row>
    <row r="4723" spans="1:16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3" t="str">
        <f>IFERROR(LEFT(Tabla2[[#This Row],[Product]],FIND(" ",Tabla2[[#This Row],[Product]])-3),Tabla2[[#This Row],[Product]])</f>
        <v>Women</v>
      </c>
      <c r="I4723" s="6">
        <v>33</v>
      </c>
      <c r="J4723" s="4">
        <v>470</v>
      </c>
      <c r="K4723" s="6">
        <f>Tabla2[[#This Row],[Price per Unit]]*Tabla2[[#This Row],[Units Sold]]</f>
        <v>15510</v>
      </c>
      <c r="L4723" s="52">
        <f>Tabla2[[#This Row],[Units Sold]]/Cálculos!$C$11</f>
        <v>1.8960320889311665E-5</v>
      </c>
      <c r="M4723" s="6">
        <f>Tabla2[[#This Row],[Total Sales]]-Tabla2[[#This Row],[Operating Profit]]</f>
        <v>14750.01</v>
      </c>
      <c r="N4723" s="6">
        <v>759.99000000000012</v>
      </c>
      <c r="O4723" s="46">
        <f>Tabla2[[#This Row],[Operating Profit]]/Tabla2[[#This Row],[Total Sales]]</f>
        <v>4.9000000000000009E-2</v>
      </c>
      <c r="P4723" s="1" t="s">
        <v>82</v>
      </c>
    </row>
    <row r="4724" spans="1:16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3" t="str">
        <f>IFERROR(LEFT(Tabla2[[#This Row],[Product]],FIND(" ",Tabla2[[#This Row],[Product]])-3),Tabla2[[#This Row],[Product]])</f>
        <v>Men</v>
      </c>
      <c r="I4724" s="6">
        <v>42</v>
      </c>
      <c r="J4724" s="4">
        <v>420</v>
      </c>
      <c r="K4724" s="6">
        <f>Tabla2[[#This Row],[Price per Unit]]*Tabla2[[#This Row],[Units Sold]]</f>
        <v>17640</v>
      </c>
      <c r="L4724" s="52">
        <f>Tabla2[[#This Row],[Units Sold]]/Cálculos!$C$11</f>
        <v>1.6943265475555103E-5</v>
      </c>
      <c r="M4724" s="6">
        <f>Tabla2[[#This Row],[Total Sales]]-Tabla2[[#This Row],[Operating Profit]]</f>
        <v>16916.759999999998</v>
      </c>
      <c r="N4724" s="6">
        <v>723.24</v>
      </c>
      <c r="O4724" s="46">
        <f>Tabla2[[#This Row],[Operating Profit]]/Tabla2[[#This Row],[Total Sales]]</f>
        <v>4.1000000000000002E-2</v>
      </c>
      <c r="P4724" s="1" t="s">
        <v>82</v>
      </c>
    </row>
    <row r="4725" spans="1:16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3" t="str">
        <f>IFERROR(LEFT(Tabla2[[#This Row],[Product]],FIND(" ",Tabla2[[#This Row],[Product]])-3),Tabla2[[#This Row],[Product]])</f>
        <v>Women</v>
      </c>
      <c r="I4725" s="6">
        <v>46</v>
      </c>
      <c r="J4725" s="4">
        <v>880</v>
      </c>
      <c r="K4725" s="6">
        <f>Tabla2[[#This Row],[Price per Unit]]*Tabla2[[#This Row],[Units Sold]]</f>
        <v>40480</v>
      </c>
      <c r="L4725" s="52">
        <f>Tabla2[[#This Row],[Units Sold]]/Cálculos!$C$11</f>
        <v>3.5500175282115457E-5</v>
      </c>
      <c r="M4725" s="6">
        <f>Tabla2[[#This Row],[Total Sales]]-Tabla2[[#This Row],[Operating Profit]]</f>
        <v>38172.639999999999</v>
      </c>
      <c r="N4725" s="6">
        <v>2307.36</v>
      </c>
      <c r="O4725" s="46">
        <f>Tabla2[[#This Row],[Operating Profit]]/Tabla2[[#This Row],[Total Sales]]</f>
        <v>5.7000000000000002E-2</v>
      </c>
      <c r="P4725" s="1" t="s">
        <v>82</v>
      </c>
    </row>
    <row r="4726" spans="1:16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3" t="str">
        <f>IFERROR(LEFT(Tabla2[[#This Row],[Product]],FIND(" ",Tabla2[[#This Row],[Product]])-3),Tabla2[[#This Row],[Product]])</f>
        <v>Men</v>
      </c>
      <c r="I4726" s="6">
        <v>43</v>
      </c>
      <c r="J4726" s="4">
        <v>1130</v>
      </c>
      <c r="K4726" s="6">
        <f>Tabla2[[#This Row],[Price per Unit]]*Tabla2[[#This Row],[Units Sold]]</f>
        <v>48590</v>
      </c>
      <c r="L4726" s="52">
        <f>Tabla2[[#This Row],[Units Sold]]/Cálculos!$C$11</f>
        <v>4.5585452350898253E-5</v>
      </c>
      <c r="M4726" s="6">
        <f>Tabla2[[#This Row],[Total Sales]]-Tabla2[[#This Row],[Operating Profit]]</f>
        <v>46257.68</v>
      </c>
      <c r="N4726" s="6">
        <v>2332.3200000000002</v>
      </c>
      <c r="O4726" s="46">
        <f>Tabla2[[#This Row],[Operating Profit]]/Tabla2[[#This Row],[Total Sales]]</f>
        <v>4.8000000000000001E-2</v>
      </c>
      <c r="P4726" s="1" t="s">
        <v>82</v>
      </c>
    </row>
    <row r="4727" spans="1:16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3" t="str">
        <f>IFERROR(LEFT(Tabla2[[#This Row],[Product]],FIND(" ",Tabla2[[#This Row],[Product]])-3),Tabla2[[#This Row],[Product]])</f>
        <v>Men</v>
      </c>
      <c r="I4727" s="6">
        <v>37</v>
      </c>
      <c r="J4727" s="4">
        <v>730</v>
      </c>
      <c r="K4727" s="6">
        <f>Tabla2[[#This Row],[Price per Unit]]*Tabla2[[#This Row],[Units Sold]]</f>
        <v>27010</v>
      </c>
      <c r="L4727" s="52">
        <f>Tabla2[[#This Row],[Units Sold]]/Cálculos!$C$11</f>
        <v>2.9449009040845775E-5</v>
      </c>
      <c r="M4727" s="6">
        <f>Tabla2[[#This Row],[Total Sales]]-Tabla2[[#This Row],[Operating Profit]]</f>
        <v>25794.55</v>
      </c>
      <c r="N4727" s="6">
        <v>1215.4499999999998</v>
      </c>
      <c r="O4727" s="46">
        <f>Tabla2[[#This Row],[Operating Profit]]/Tabla2[[#This Row],[Total Sales]]</f>
        <v>4.4999999999999991E-2</v>
      </c>
      <c r="P4727" s="1" t="s">
        <v>82</v>
      </c>
    </row>
    <row r="4728" spans="1:16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3" t="str">
        <f>IFERROR(LEFT(Tabla2[[#This Row],[Product]],FIND(" ",Tabla2[[#This Row],[Product]])-3),Tabla2[[#This Row],[Product]])</f>
        <v>Women</v>
      </c>
      <c r="I4728" s="6">
        <v>24</v>
      </c>
      <c r="J4728" s="4">
        <v>410</v>
      </c>
      <c r="K4728" s="6">
        <f>Tabla2[[#This Row],[Price per Unit]]*Tabla2[[#This Row],[Units Sold]]</f>
        <v>9840</v>
      </c>
      <c r="L4728" s="52">
        <f>Tabla2[[#This Row],[Units Sold]]/Cálculos!$C$11</f>
        <v>1.6539854392803792E-5</v>
      </c>
      <c r="M4728" s="6">
        <f>Tabla2[[#This Row],[Total Sales]]-Tabla2[[#This Row],[Operating Profit]]</f>
        <v>9446.4</v>
      </c>
      <c r="N4728" s="6">
        <v>393.6</v>
      </c>
      <c r="O4728" s="46">
        <f>Tabla2[[#This Row],[Operating Profit]]/Tabla2[[#This Row],[Total Sales]]</f>
        <v>0.04</v>
      </c>
      <c r="P4728" s="1" t="s">
        <v>82</v>
      </c>
    </row>
    <row r="4729" spans="1:16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3" t="str">
        <f>IFERROR(LEFT(Tabla2[[#This Row],[Product]],FIND(" ",Tabla2[[#This Row],[Product]])-3),Tabla2[[#This Row],[Product]])</f>
        <v>Women</v>
      </c>
      <c r="I4729" s="6">
        <v>24</v>
      </c>
      <c r="J4729" s="4">
        <v>310</v>
      </c>
      <c r="K4729" s="6">
        <f>Tabla2[[#This Row],[Price per Unit]]*Tabla2[[#This Row],[Units Sold]]</f>
        <v>7440</v>
      </c>
      <c r="L4729" s="52">
        <f>Tabla2[[#This Row],[Units Sold]]/Cálculos!$C$11</f>
        <v>1.2505743565290672E-5</v>
      </c>
      <c r="M4729" s="6">
        <f>Tabla2[[#This Row],[Total Sales]]-Tabla2[[#This Row],[Operating Profit]]</f>
        <v>7097.76</v>
      </c>
      <c r="N4729" s="6">
        <v>342.24</v>
      </c>
      <c r="O4729" s="46">
        <f>Tabla2[[#This Row],[Operating Profit]]/Tabla2[[#This Row],[Total Sales]]</f>
        <v>4.5999999999999999E-2</v>
      </c>
      <c r="P4729" s="1" t="s">
        <v>82</v>
      </c>
    </row>
    <row r="4730" spans="1:16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3" t="str">
        <f>IFERROR(LEFT(Tabla2[[#This Row],[Product]],FIND(" ",Tabla2[[#This Row],[Product]])-3),Tabla2[[#This Row],[Product]])</f>
        <v>Men</v>
      </c>
      <c r="I4730" s="6">
        <v>32</v>
      </c>
      <c r="J4730" s="4">
        <v>340</v>
      </c>
      <c r="K4730" s="6">
        <f>Tabla2[[#This Row],[Price per Unit]]*Tabla2[[#This Row],[Units Sold]]</f>
        <v>10880</v>
      </c>
      <c r="L4730" s="52">
        <f>Tabla2[[#This Row],[Units Sold]]/Cálculos!$C$11</f>
        <v>1.3715976813544608E-5</v>
      </c>
      <c r="M4730" s="6">
        <f>Tabla2[[#This Row],[Total Sales]]-Tabla2[[#This Row],[Operating Profit]]</f>
        <v>10401.280000000001</v>
      </c>
      <c r="N4730" s="6">
        <v>478.72</v>
      </c>
      <c r="O4730" s="46">
        <f>Tabla2[[#This Row],[Operating Profit]]/Tabla2[[#This Row],[Total Sales]]</f>
        <v>4.4000000000000004E-2</v>
      </c>
      <c r="P4730" s="1" t="s">
        <v>82</v>
      </c>
    </row>
    <row r="4731" spans="1:16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3" t="str">
        <f>IFERROR(LEFT(Tabla2[[#This Row],[Product]],FIND(" ",Tabla2[[#This Row],[Product]])-3),Tabla2[[#This Row],[Product]])</f>
        <v>Women</v>
      </c>
      <c r="I4731" s="6">
        <v>39</v>
      </c>
      <c r="J4731" s="4">
        <v>520</v>
      </c>
      <c r="K4731" s="6">
        <f>Tabla2[[#This Row],[Price per Unit]]*Tabla2[[#This Row],[Units Sold]]</f>
        <v>20280</v>
      </c>
      <c r="L4731" s="52">
        <f>Tabla2[[#This Row],[Units Sold]]/Cálculos!$C$11</f>
        <v>2.0977376303068224E-5</v>
      </c>
      <c r="M4731" s="6">
        <f>Tabla2[[#This Row],[Total Sales]]-Tabla2[[#This Row],[Operating Profit]]</f>
        <v>19124.04</v>
      </c>
      <c r="N4731" s="6">
        <v>1155.96</v>
      </c>
      <c r="O4731" s="46">
        <f>Tabla2[[#This Row],[Operating Profit]]/Tabla2[[#This Row],[Total Sales]]</f>
        <v>5.7000000000000002E-2</v>
      </c>
      <c r="P4731" s="1" t="s">
        <v>82</v>
      </c>
    </row>
    <row r="4732" spans="1:16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3" t="str">
        <f>IFERROR(LEFT(Tabla2[[#This Row],[Product]],FIND(" ",Tabla2[[#This Row],[Product]])-3),Tabla2[[#This Row],[Product]])</f>
        <v>Men</v>
      </c>
      <c r="I4732" s="6">
        <v>41</v>
      </c>
      <c r="J4732" s="4">
        <v>980</v>
      </c>
      <c r="K4732" s="6">
        <f>Tabla2[[#This Row],[Price per Unit]]*Tabla2[[#This Row],[Units Sold]]</f>
        <v>40180</v>
      </c>
      <c r="L4732" s="52">
        <f>Tabla2[[#This Row],[Units Sold]]/Cálculos!$C$11</f>
        <v>3.9534286109628574E-5</v>
      </c>
      <c r="M4732" s="6">
        <f>Tabla2[[#This Row],[Total Sales]]-Tabla2[[#This Row],[Operating Profit]]</f>
        <v>38291.54</v>
      </c>
      <c r="N4732" s="6">
        <v>1888.46</v>
      </c>
      <c r="O4732" s="46">
        <f>Tabla2[[#This Row],[Operating Profit]]/Tabla2[[#This Row],[Total Sales]]</f>
        <v>4.7E-2</v>
      </c>
      <c r="P4732" s="1" t="s">
        <v>82</v>
      </c>
    </row>
    <row r="4733" spans="1:16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3" t="str">
        <f>IFERROR(LEFT(Tabla2[[#This Row],[Product]],FIND(" ",Tabla2[[#This Row],[Product]])-3),Tabla2[[#This Row],[Product]])</f>
        <v>Men</v>
      </c>
      <c r="I4733" s="6">
        <v>34</v>
      </c>
      <c r="J4733" s="4">
        <v>580</v>
      </c>
      <c r="K4733" s="6">
        <f>Tabla2[[#This Row],[Price per Unit]]*Tabla2[[#This Row],[Units Sold]]</f>
        <v>19720</v>
      </c>
      <c r="L4733" s="52">
        <f>Tabla2[[#This Row],[Units Sold]]/Cálculos!$C$11</f>
        <v>2.3397842799576097E-5</v>
      </c>
      <c r="M4733" s="6">
        <f>Tabla2[[#This Row],[Total Sales]]-Tabla2[[#This Row],[Operating Profit]]</f>
        <v>18872.04</v>
      </c>
      <c r="N4733" s="6">
        <v>847.96</v>
      </c>
      <c r="O4733" s="46">
        <f>Tabla2[[#This Row],[Operating Profit]]/Tabla2[[#This Row],[Total Sales]]</f>
        <v>4.3000000000000003E-2</v>
      </c>
      <c r="P4733" s="1" t="s">
        <v>82</v>
      </c>
    </row>
    <row r="4734" spans="1:16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3" t="str">
        <f>IFERROR(LEFT(Tabla2[[#This Row],[Product]],FIND(" ",Tabla2[[#This Row],[Product]])-3),Tabla2[[#This Row],[Product]])</f>
        <v>Women</v>
      </c>
      <c r="I4734" s="6">
        <v>32</v>
      </c>
      <c r="J4734" s="4">
        <v>250</v>
      </c>
      <c r="K4734" s="6">
        <f>Tabla2[[#This Row],[Price per Unit]]*Tabla2[[#This Row],[Units Sold]]</f>
        <v>8000</v>
      </c>
      <c r="L4734" s="52">
        <f>Tabla2[[#This Row],[Units Sold]]/Cálculos!$C$11</f>
        <v>1.0085277068782799E-5</v>
      </c>
      <c r="M4734" s="6">
        <f>Tabla2[[#This Row],[Total Sales]]-Tabla2[[#This Row],[Operating Profit]]</f>
        <v>7664</v>
      </c>
      <c r="N4734" s="6">
        <v>336</v>
      </c>
      <c r="O4734" s="46">
        <f>Tabla2[[#This Row],[Operating Profit]]/Tabla2[[#This Row],[Total Sales]]</f>
        <v>4.2000000000000003E-2</v>
      </c>
      <c r="P4734" s="1" t="s">
        <v>82</v>
      </c>
    </row>
    <row r="4735" spans="1:16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3" t="str">
        <f>IFERROR(LEFT(Tabla2[[#This Row],[Product]],FIND(" ",Tabla2[[#This Row],[Product]])-3),Tabla2[[#This Row],[Product]])</f>
        <v>Women</v>
      </c>
      <c r="I4735" s="6">
        <v>32</v>
      </c>
      <c r="J4735" s="4">
        <v>210</v>
      </c>
      <c r="K4735" s="6">
        <f>Tabla2[[#This Row],[Price per Unit]]*Tabla2[[#This Row],[Units Sold]]</f>
        <v>6720</v>
      </c>
      <c r="L4735" s="52">
        <f>Tabla2[[#This Row],[Units Sold]]/Cálculos!$C$11</f>
        <v>8.4716327377775517E-6</v>
      </c>
      <c r="M4735" s="6">
        <f>Tabla2[[#This Row],[Total Sales]]-Tabla2[[#This Row],[Operating Profit]]</f>
        <v>6410.88</v>
      </c>
      <c r="N4735" s="6">
        <v>309.12</v>
      </c>
      <c r="O4735" s="46">
        <f>Tabla2[[#This Row],[Operating Profit]]/Tabla2[[#This Row],[Total Sales]]</f>
        <v>4.5999999999999999E-2</v>
      </c>
      <c r="P4735" s="1" t="s">
        <v>82</v>
      </c>
    </row>
    <row r="4736" spans="1:16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3" t="str">
        <f>IFERROR(LEFT(Tabla2[[#This Row],[Product]],FIND(" ",Tabla2[[#This Row],[Product]])-3),Tabla2[[#This Row],[Product]])</f>
        <v>Men</v>
      </c>
      <c r="I4736" s="6">
        <v>41</v>
      </c>
      <c r="J4736" s="4">
        <v>190</v>
      </c>
      <c r="K4736" s="6">
        <f>Tabla2[[#This Row],[Price per Unit]]*Tabla2[[#This Row],[Units Sold]]</f>
        <v>7790</v>
      </c>
      <c r="L4736" s="52">
        <f>Tabla2[[#This Row],[Units Sold]]/Cálculos!$C$11</f>
        <v>7.6648105722749279E-6</v>
      </c>
      <c r="M4736" s="6">
        <f>Tabla2[[#This Row],[Total Sales]]-Tabla2[[#This Row],[Operating Profit]]</f>
        <v>7462.82</v>
      </c>
      <c r="N4736" s="6">
        <v>327.18</v>
      </c>
      <c r="O4736" s="46">
        <f>Tabla2[[#This Row],[Operating Profit]]/Tabla2[[#This Row],[Total Sales]]</f>
        <v>4.2000000000000003E-2</v>
      </c>
      <c r="P4736" s="1" t="s">
        <v>82</v>
      </c>
    </row>
    <row r="4737" spans="1:16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3" t="str">
        <f>IFERROR(LEFT(Tabla2[[#This Row],[Product]],FIND(" ",Tabla2[[#This Row],[Product]])-3),Tabla2[[#This Row],[Product]])</f>
        <v>Women</v>
      </c>
      <c r="I4737" s="6">
        <v>49</v>
      </c>
      <c r="J4737" s="4">
        <v>600</v>
      </c>
      <c r="K4737" s="6">
        <f>Tabla2[[#This Row],[Price per Unit]]*Tabla2[[#This Row],[Units Sold]]</f>
        <v>29400</v>
      </c>
      <c r="L4737" s="52">
        <f>Tabla2[[#This Row],[Units Sold]]/Cálculos!$C$11</f>
        <v>2.4204664965078719E-5</v>
      </c>
      <c r="M4737" s="6">
        <f>Tabla2[[#This Row],[Total Sales]]-Tabla2[[#This Row],[Operating Profit]]</f>
        <v>27636</v>
      </c>
      <c r="N4737" s="6">
        <v>1764</v>
      </c>
      <c r="O4737" s="46">
        <f>Tabla2[[#This Row],[Operating Profit]]/Tabla2[[#This Row],[Total Sales]]</f>
        <v>0.06</v>
      </c>
      <c r="P4737" s="1" t="s">
        <v>82</v>
      </c>
    </row>
    <row r="4738" spans="1:16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3" t="str">
        <f>IFERROR(LEFT(Tabla2[[#This Row],[Product]],FIND(" ",Tabla2[[#This Row],[Product]])-3),Tabla2[[#This Row],[Product]])</f>
        <v>Men</v>
      </c>
      <c r="I4738" s="6">
        <v>46</v>
      </c>
      <c r="J4738" s="4">
        <v>910</v>
      </c>
      <c r="K4738" s="6">
        <f>Tabla2[[#This Row],[Price per Unit]]*Tabla2[[#This Row],[Units Sold]]</f>
        <v>41860</v>
      </c>
      <c r="L4738" s="52">
        <f>Tabla2[[#This Row],[Units Sold]]/Cálculos!$C$11</f>
        <v>3.6710408530369391E-5</v>
      </c>
      <c r="M4738" s="6">
        <f>Tabla2[[#This Row],[Total Sales]]-Tabla2[[#This Row],[Operating Profit]]</f>
        <v>39892.58</v>
      </c>
      <c r="N4738" s="6">
        <v>1967.42</v>
      </c>
      <c r="O4738" s="46">
        <f>Tabla2[[#This Row],[Operating Profit]]/Tabla2[[#This Row],[Total Sales]]</f>
        <v>4.7E-2</v>
      </c>
      <c r="P4738" s="1" t="s">
        <v>82</v>
      </c>
    </row>
    <row r="4739" spans="1:16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3" t="str">
        <f>IFERROR(LEFT(Tabla2[[#This Row],[Product]],FIND(" ",Tabla2[[#This Row],[Product]])-3),Tabla2[[#This Row],[Product]])</f>
        <v>Men</v>
      </c>
      <c r="I4739" s="6">
        <v>38</v>
      </c>
      <c r="J4739" s="4">
        <v>520</v>
      </c>
      <c r="K4739" s="6">
        <f>Tabla2[[#This Row],[Price per Unit]]*Tabla2[[#This Row],[Units Sold]]</f>
        <v>19760</v>
      </c>
      <c r="L4739" s="52">
        <f>Tabla2[[#This Row],[Units Sold]]/Cálculos!$C$11</f>
        <v>2.0977376303068224E-5</v>
      </c>
      <c r="M4739" s="6">
        <f>Tabla2[[#This Row],[Total Sales]]-Tabla2[[#This Row],[Operating Profit]]</f>
        <v>18969.599999999999</v>
      </c>
      <c r="N4739" s="6">
        <v>790.40000000000009</v>
      </c>
      <c r="O4739" s="46">
        <f>Tabla2[[#This Row],[Operating Profit]]/Tabla2[[#This Row],[Total Sales]]</f>
        <v>4.0000000000000008E-2</v>
      </c>
      <c r="P4739" s="1" t="s">
        <v>82</v>
      </c>
    </row>
    <row r="4740" spans="1:16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3" t="str">
        <f>IFERROR(LEFT(Tabla2[[#This Row],[Product]],FIND(" ",Tabla2[[#This Row],[Product]])-3),Tabla2[[#This Row],[Product]])</f>
        <v>Women</v>
      </c>
      <c r="I4740" s="6">
        <v>36</v>
      </c>
      <c r="J4740" s="4">
        <v>380</v>
      </c>
      <c r="K4740" s="6">
        <f>Tabla2[[#This Row],[Price per Unit]]*Tabla2[[#This Row],[Units Sold]]</f>
        <v>13680</v>
      </c>
      <c r="L4740" s="52">
        <f>Tabla2[[#This Row],[Units Sold]]/Cálculos!$C$11</f>
        <v>1.5329621144549856E-5</v>
      </c>
      <c r="M4740" s="6">
        <f>Tabla2[[#This Row],[Total Sales]]-Tabla2[[#This Row],[Operating Profit]]</f>
        <v>13132.8</v>
      </c>
      <c r="N4740" s="6">
        <v>547.20000000000005</v>
      </c>
      <c r="O4740" s="46">
        <f>Tabla2[[#This Row],[Operating Profit]]/Tabla2[[#This Row],[Total Sales]]</f>
        <v>0.04</v>
      </c>
      <c r="P4740" s="1" t="s">
        <v>82</v>
      </c>
    </row>
    <row r="4741" spans="1:16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3" t="str">
        <f>IFERROR(LEFT(Tabla2[[#This Row],[Product]],FIND(" ",Tabla2[[#This Row],[Product]])-3),Tabla2[[#This Row],[Product]])</f>
        <v>Women</v>
      </c>
      <c r="I4741" s="6">
        <v>38</v>
      </c>
      <c r="J4741" s="4">
        <v>450</v>
      </c>
      <c r="K4741" s="6">
        <f>Tabla2[[#This Row],[Price per Unit]]*Tabla2[[#This Row],[Units Sold]]</f>
        <v>17100</v>
      </c>
      <c r="L4741" s="52">
        <f>Tabla2[[#This Row],[Units Sold]]/Cálculos!$C$11</f>
        <v>1.815349872380904E-5</v>
      </c>
      <c r="M4741" s="6">
        <f>Tabla2[[#This Row],[Total Sales]]-Tabla2[[#This Row],[Operating Profit]]</f>
        <v>16262.1</v>
      </c>
      <c r="N4741" s="6">
        <v>837.90000000000009</v>
      </c>
      <c r="O4741" s="46">
        <f>Tabla2[[#This Row],[Operating Profit]]/Tabla2[[#This Row],[Total Sales]]</f>
        <v>4.9000000000000002E-2</v>
      </c>
      <c r="P4741" s="1" t="s">
        <v>82</v>
      </c>
    </row>
    <row r="4742" spans="1:16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3" t="str">
        <f>IFERROR(LEFT(Tabla2[[#This Row],[Product]],FIND(" ",Tabla2[[#This Row],[Product]])-3),Tabla2[[#This Row],[Product]])</f>
        <v>Men</v>
      </c>
      <c r="I4742" s="6">
        <v>52</v>
      </c>
      <c r="J4742" s="4">
        <v>340</v>
      </c>
      <c r="K4742" s="6">
        <f>Tabla2[[#This Row],[Price per Unit]]*Tabla2[[#This Row],[Units Sold]]</f>
        <v>17680</v>
      </c>
      <c r="L4742" s="52">
        <f>Tabla2[[#This Row],[Units Sold]]/Cálculos!$C$11</f>
        <v>1.3715976813544608E-5</v>
      </c>
      <c r="M4742" s="6">
        <f>Tabla2[[#This Row],[Total Sales]]-Tabla2[[#This Row],[Operating Profit]]</f>
        <v>16937.439999999999</v>
      </c>
      <c r="N4742" s="6">
        <v>742.56</v>
      </c>
      <c r="O4742" s="46">
        <f>Tabla2[[#This Row],[Operating Profit]]/Tabla2[[#This Row],[Total Sales]]</f>
        <v>4.1999999999999996E-2</v>
      </c>
      <c r="P4742" s="1" t="s">
        <v>82</v>
      </c>
    </row>
    <row r="4743" spans="1:16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3" t="str">
        <f>IFERROR(LEFT(Tabla2[[#This Row],[Product]],FIND(" ",Tabla2[[#This Row],[Product]])-3),Tabla2[[#This Row],[Product]])</f>
        <v>Women</v>
      </c>
      <c r="I4743" s="6">
        <v>59</v>
      </c>
      <c r="J4743" s="4">
        <v>610</v>
      </c>
      <c r="K4743" s="6">
        <f>Tabla2[[#This Row],[Price per Unit]]*Tabla2[[#This Row],[Units Sold]]</f>
        <v>35990</v>
      </c>
      <c r="L4743" s="52">
        <f>Tabla2[[#This Row],[Units Sold]]/Cálculos!$C$11</f>
        <v>2.4608076047830033E-5</v>
      </c>
      <c r="M4743" s="6">
        <f>Tabla2[[#This Row],[Total Sales]]-Tabla2[[#This Row],[Operating Profit]]</f>
        <v>33830.6</v>
      </c>
      <c r="N4743" s="6">
        <v>2159.4</v>
      </c>
      <c r="O4743" s="46">
        <f>Tabla2[[#This Row],[Operating Profit]]/Tabla2[[#This Row],[Total Sales]]</f>
        <v>6.0000000000000005E-2</v>
      </c>
      <c r="P4743" s="1" t="s">
        <v>82</v>
      </c>
    </row>
    <row r="4744" spans="1:16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3" t="str">
        <f>IFERROR(LEFT(Tabla2[[#This Row],[Product]],FIND(" ",Tabla2[[#This Row],[Product]])-3),Tabla2[[#This Row],[Product]])</f>
        <v>Men</v>
      </c>
      <c r="I4744" s="6">
        <v>50</v>
      </c>
      <c r="J4744" s="4">
        <v>1240</v>
      </c>
      <c r="K4744" s="6">
        <f>Tabla2[[#This Row],[Price per Unit]]*Tabla2[[#This Row],[Units Sold]]</f>
        <v>62000</v>
      </c>
      <c r="L4744" s="52">
        <f>Tabla2[[#This Row],[Units Sold]]/Cálculos!$C$11</f>
        <v>5.0022974261162688E-5</v>
      </c>
      <c r="M4744" s="6">
        <f>Tabla2[[#This Row],[Total Sales]]-Tabla2[[#This Row],[Operating Profit]]</f>
        <v>58900</v>
      </c>
      <c r="N4744" s="6">
        <v>3100</v>
      </c>
      <c r="O4744" s="46">
        <f>Tabla2[[#This Row],[Operating Profit]]/Tabla2[[#This Row],[Total Sales]]</f>
        <v>0.05</v>
      </c>
      <c r="P4744" s="1" t="s">
        <v>82</v>
      </c>
    </row>
    <row r="4745" spans="1:16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3" t="str">
        <f>IFERROR(LEFT(Tabla2[[#This Row],[Product]],FIND(" ",Tabla2[[#This Row],[Product]])-3),Tabla2[[#This Row],[Product]])</f>
        <v>Men</v>
      </c>
      <c r="I4745" s="6">
        <v>42</v>
      </c>
      <c r="J4745" s="4">
        <v>770</v>
      </c>
      <c r="K4745" s="6">
        <f>Tabla2[[#This Row],[Price per Unit]]*Tabla2[[#This Row],[Units Sold]]</f>
        <v>32340</v>
      </c>
      <c r="L4745" s="52">
        <f>Tabla2[[#This Row],[Units Sold]]/Cálculos!$C$11</f>
        <v>3.1062653371851023E-5</v>
      </c>
      <c r="M4745" s="6">
        <f>Tabla2[[#This Row],[Total Sales]]-Tabla2[[#This Row],[Operating Profit]]</f>
        <v>30884.7</v>
      </c>
      <c r="N4745" s="6">
        <v>1455.3</v>
      </c>
      <c r="O4745" s="46">
        <f>Tabla2[[#This Row],[Operating Profit]]/Tabla2[[#This Row],[Total Sales]]</f>
        <v>4.4999999999999998E-2</v>
      </c>
      <c r="P4745" s="1" t="s">
        <v>82</v>
      </c>
    </row>
    <row r="4746" spans="1:16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3" t="str">
        <f>IFERROR(LEFT(Tabla2[[#This Row],[Product]],FIND(" ",Tabla2[[#This Row],[Product]])-3),Tabla2[[#This Row],[Product]])</f>
        <v>Women</v>
      </c>
      <c r="I4746" s="6">
        <v>44</v>
      </c>
      <c r="J4746" s="4">
        <v>560</v>
      </c>
      <c r="K4746" s="6">
        <f>Tabla2[[#This Row],[Price per Unit]]*Tabla2[[#This Row],[Units Sold]]</f>
        <v>24640</v>
      </c>
      <c r="L4746" s="52">
        <f>Tabla2[[#This Row],[Units Sold]]/Cálculos!$C$11</f>
        <v>2.2591020634073471E-5</v>
      </c>
      <c r="M4746" s="6">
        <f>Tabla2[[#This Row],[Total Sales]]-Tabla2[[#This Row],[Operating Profit]]</f>
        <v>23629.759999999998</v>
      </c>
      <c r="N4746" s="6">
        <v>1010.2399999999999</v>
      </c>
      <c r="O4746" s="46">
        <f>Tabla2[[#This Row],[Operating Profit]]/Tabla2[[#This Row],[Total Sales]]</f>
        <v>4.0999999999999995E-2</v>
      </c>
      <c r="P4746" s="1" t="s">
        <v>82</v>
      </c>
    </row>
    <row r="4747" spans="1:16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3" t="str">
        <f>IFERROR(LEFT(Tabla2[[#This Row],[Product]],FIND(" ",Tabla2[[#This Row],[Product]])-3),Tabla2[[#This Row],[Product]])</f>
        <v>Women</v>
      </c>
      <c r="I4747" s="6">
        <v>44</v>
      </c>
      <c r="J4747" s="4">
        <v>490</v>
      </c>
      <c r="K4747" s="6">
        <f>Tabla2[[#This Row],[Price per Unit]]*Tabla2[[#This Row],[Units Sold]]</f>
        <v>21560</v>
      </c>
      <c r="L4747" s="52">
        <f>Tabla2[[#This Row],[Units Sold]]/Cálculos!$C$11</f>
        <v>1.9767143054814287E-5</v>
      </c>
      <c r="M4747" s="6">
        <f>Tabla2[[#This Row],[Total Sales]]-Tabla2[[#This Row],[Operating Profit]]</f>
        <v>20503.560000000001</v>
      </c>
      <c r="N4747" s="6">
        <v>1056.44</v>
      </c>
      <c r="O4747" s="46">
        <f>Tabla2[[#This Row],[Operating Profit]]/Tabla2[[#This Row],[Total Sales]]</f>
        <v>4.9000000000000002E-2</v>
      </c>
      <c r="P4747" s="1" t="s">
        <v>82</v>
      </c>
    </row>
    <row r="4748" spans="1:16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3" t="str">
        <f>IFERROR(LEFT(Tabla2[[#This Row],[Product]],FIND(" ",Tabla2[[#This Row],[Product]])-3),Tabla2[[#This Row],[Product]])</f>
        <v>Men</v>
      </c>
      <c r="I4748" s="6">
        <v>54</v>
      </c>
      <c r="J4748" s="4">
        <v>440</v>
      </c>
      <c r="K4748" s="6">
        <f>Tabla2[[#This Row],[Price per Unit]]*Tabla2[[#This Row],[Units Sold]]</f>
        <v>23760</v>
      </c>
      <c r="L4748" s="52">
        <f>Tabla2[[#This Row],[Units Sold]]/Cálculos!$C$11</f>
        <v>1.7750087641057729E-5</v>
      </c>
      <c r="M4748" s="6">
        <f>Tabla2[[#This Row],[Total Sales]]-Tabla2[[#This Row],[Operating Profit]]</f>
        <v>22785.84</v>
      </c>
      <c r="N4748" s="6">
        <v>974.16</v>
      </c>
      <c r="O4748" s="46">
        <f>Tabla2[[#This Row],[Operating Profit]]/Tabla2[[#This Row],[Total Sales]]</f>
        <v>4.1000000000000002E-2</v>
      </c>
      <c r="P4748" s="1" t="s">
        <v>82</v>
      </c>
    </row>
    <row r="4749" spans="1:16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3" t="str">
        <f>IFERROR(LEFT(Tabla2[[#This Row],[Product]],FIND(" ",Tabla2[[#This Row],[Product]])-3),Tabla2[[#This Row],[Product]])</f>
        <v>Women</v>
      </c>
      <c r="I4749" s="6">
        <v>54</v>
      </c>
      <c r="J4749" s="4">
        <v>770</v>
      </c>
      <c r="K4749" s="6">
        <f>Tabla2[[#This Row],[Price per Unit]]*Tabla2[[#This Row],[Units Sold]]</f>
        <v>41580</v>
      </c>
      <c r="L4749" s="52">
        <f>Tabla2[[#This Row],[Units Sold]]/Cálculos!$C$11</f>
        <v>3.1062653371851023E-5</v>
      </c>
      <c r="M4749" s="6">
        <f>Tabla2[[#This Row],[Total Sales]]-Tabla2[[#This Row],[Operating Profit]]</f>
        <v>39209.94</v>
      </c>
      <c r="N4749" s="6">
        <v>2370.0600000000004</v>
      </c>
      <c r="O4749" s="46">
        <f>Tabla2[[#This Row],[Operating Profit]]/Tabla2[[#This Row],[Total Sales]]</f>
        <v>5.7000000000000009E-2</v>
      </c>
      <c r="P4749" s="1" t="s">
        <v>82</v>
      </c>
    </row>
    <row r="4750" spans="1:16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3" t="str">
        <f>IFERROR(LEFT(Tabla2[[#This Row],[Product]],FIND(" ",Tabla2[[#This Row],[Product]])-3),Tabla2[[#This Row],[Product]])</f>
        <v>Men</v>
      </c>
      <c r="I4750" s="6">
        <v>32</v>
      </c>
      <c r="J4750" s="4">
        <v>1190</v>
      </c>
      <c r="K4750" s="6">
        <f>Tabla2[[#This Row],[Price per Unit]]*Tabla2[[#This Row],[Units Sold]]</f>
        <v>38080</v>
      </c>
      <c r="L4750" s="52">
        <f>Tabla2[[#This Row],[Units Sold]]/Cálculos!$C$11</f>
        <v>4.8005918847406126E-5</v>
      </c>
      <c r="M4750" s="6">
        <f>Tabla2[[#This Row],[Total Sales]]-Tabla2[[#This Row],[Operating Profit]]</f>
        <v>35871.360000000001</v>
      </c>
      <c r="N4750" s="6">
        <v>2208.6400000000003</v>
      </c>
      <c r="O4750" s="46">
        <f>Tabla2[[#This Row],[Operating Profit]]/Tabla2[[#This Row],[Total Sales]]</f>
        <v>5.800000000000001E-2</v>
      </c>
      <c r="P4750" s="1" t="s">
        <v>82</v>
      </c>
    </row>
    <row r="4751" spans="1:16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3" t="str">
        <f>IFERROR(LEFT(Tabla2[[#This Row],[Product]],FIND(" ",Tabla2[[#This Row],[Product]])-3),Tabla2[[#This Row],[Product]])</f>
        <v>Men</v>
      </c>
      <c r="I4751" s="6">
        <v>43</v>
      </c>
      <c r="J4751" s="4">
        <v>1280</v>
      </c>
      <c r="K4751" s="6">
        <f>Tabla2[[#This Row],[Price per Unit]]*Tabla2[[#This Row],[Units Sold]]</f>
        <v>55040</v>
      </c>
      <c r="L4751" s="52">
        <f>Tabla2[[#This Row],[Units Sold]]/Cálculos!$C$11</f>
        <v>5.1636618592167932E-5</v>
      </c>
      <c r="M4751" s="6">
        <f>Tabla2[[#This Row],[Total Sales]]-Tabla2[[#This Row],[Operating Profit]]</f>
        <v>52728.32</v>
      </c>
      <c r="N4751" s="6">
        <v>2311.6799999999998</v>
      </c>
      <c r="O4751" s="46">
        <f>Tabla2[[#This Row],[Operating Profit]]/Tabla2[[#This Row],[Total Sales]]</f>
        <v>4.1999999999999996E-2</v>
      </c>
      <c r="P4751" s="1" t="s">
        <v>82</v>
      </c>
    </row>
    <row r="4752" spans="1:16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3" t="str">
        <f>IFERROR(LEFT(Tabla2[[#This Row],[Product]],FIND(" ",Tabla2[[#This Row],[Product]])-3),Tabla2[[#This Row],[Product]])</f>
        <v>Women</v>
      </c>
      <c r="I4752" s="6">
        <v>41</v>
      </c>
      <c r="J4752" s="4">
        <v>1190</v>
      </c>
      <c r="K4752" s="6">
        <f>Tabla2[[#This Row],[Price per Unit]]*Tabla2[[#This Row],[Units Sold]]</f>
        <v>48790</v>
      </c>
      <c r="L4752" s="52">
        <f>Tabla2[[#This Row],[Units Sold]]/Cálculos!$C$11</f>
        <v>4.8005918847406126E-5</v>
      </c>
      <c r="M4752" s="6">
        <f>Tabla2[[#This Row],[Total Sales]]-Tabla2[[#This Row],[Operating Profit]]</f>
        <v>45911.39</v>
      </c>
      <c r="N4752" s="6">
        <v>2878.6100000000006</v>
      </c>
      <c r="O4752" s="46">
        <f>Tabla2[[#This Row],[Operating Profit]]/Tabla2[[#This Row],[Total Sales]]</f>
        <v>5.9000000000000011E-2</v>
      </c>
      <c r="P4752" s="1" t="s">
        <v>82</v>
      </c>
    </row>
    <row r="4753" spans="1:16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3" t="str">
        <f>IFERROR(LEFT(Tabla2[[#This Row],[Product]],FIND(" ",Tabla2[[#This Row],[Product]])-3),Tabla2[[#This Row],[Product]])</f>
        <v>Women</v>
      </c>
      <c r="I4753" s="6">
        <v>44</v>
      </c>
      <c r="J4753" s="4">
        <v>980</v>
      </c>
      <c r="K4753" s="6">
        <f>Tabla2[[#This Row],[Price per Unit]]*Tabla2[[#This Row],[Units Sold]]</f>
        <v>43120</v>
      </c>
      <c r="L4753" s="52">
        <f>Tabla2[[#This Row],[Units Sold]]/Cálculos!$C$11</f>
        <v>3.9534286109628574E-5</v>
      </c>
      <c r="M4753" s="6">
        <f>Tabla2[[#This Row],[Total Sales]]-Tabla2[[#This Row],[Operating Profit]]</f>
        <v>40877.760000000002</v>
      </c>
      <c r="N4753" s="6">
        <v>2242.2400000000002</v>
      </c>
      <c r="O4753" s="46">
        <f>Tabla2[[#This Row],[Operating Profit]]/Tabla2[[#This Row],[Total Sales]]</f>
        <v>5.2000000000000005E-2</v>
      </c>
      <c r="P4753" s="1" t="s">
        <v>82</v>
      </c>
    </row>
    <row r="4754" spans="1:16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3" t="str">
        <f>IFERROR(LEFT(Tabla2[[#This Row],[Product]],FIND(" ",Tabla2[[#This Row],[Product]])-3),Tabla2[[#This Row],[Product]])</f>
        <v>Men</v>
      </c>
      <c r="I4754" s="6">
        <v>47</v>
      </c>
      <c r="J4754" s="4">
        <v>770</v>
      </c>
      <c r="K4754" s="6">
        <f>Tabla2[[#This Row],[Price per Unit]]*Tabla2[[#This Row],[Units Sold]]</f>
        <v>36190</v>
      </c>
      <c r="L4754" s="52">
        <f>Tabla2[[#This Row],[Units Sold]]/Cálculos!$C$11</f>
        <v>3.1062653371851023E-5</v>
      </c>
      <c r="M4754" s="6">
        <f>Tabla2[[#This Row],[Total Sales]]-Tabla2[[#This Row],[Operating Profit]]</f>
        <v>33475.75</v>
      </c>
      <c r="N4754" s="6">
        <v>2714.2500000000005</v>
      </c>
      <c r="O4754" s="46">
        <f>Tabla2[[#This Row],[Operating Profit]]/Tabla2[[#This Row],[Total Sales]]</f>
        <v>7.5000000000000011E-2</v>
      </c>
      <c r="P4754" s="1" t="s">
        <v>82</v>
      </c>
    </row>
    <row r="4755" spans="1:16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3" t="str">
        <f>IFERROR(LEFT(Tabla2[[#This Row],[Product]],FIND(" ",Tabla2[[#This Row],[Product]])-3),Tabla2[[#This Row],[Product]])</f>
        <v>Women</v>
      </c>
      <c r="I4755" s="6">
        <v>43</v>
      </c>
      <c r="J4755" s="4">
        <v>1380</v>
      </c>
      <c r="K4755" s="6">
        <f>Tabla2[[#This Row],[Price per Unit]]*Tabla2[[#This Row],[Units Sold]]</f>
        <v>59340</v>
      </c>
      <c r="L4755" s="52">
        <f>Tabla2[[#This Row],[Units Sold]]/Cálculos!$C$11</f>
        <v>5.5670729419681056E-5</v>
      </c>
      <c r="M4755" s="6">
        <f>Tabla2[[#This Row],[Total Sales]]-Tabla2[[#This Row],[Operating Profit]]</f>
        <v>57025.74</v>
      </c>
      <c r="N4755" s="6">
        <v>2314.2600000000002</v>
      </c>
      <c r="O4755" s="46">
        <f>Tabla2[[#This Row],[Operating Profit]]/Tabla2[[#This Row],[Total Sales]]</f>
        <v>3.9000000000000007E-2</v>
      </c>
      <c r="P4755" s="1" t="s">
        <v>82</v>
      </c>
    </row>
    <row r="4756" spans="1:16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3" t="str">
        <f>IFERROR(LEFT(Tabla2[[#This Row],[Product]],FIND(" ",Tabla2[[#This Row],[Product]])-3),Tabla2[[#This Row],[Product]])</f>
        <v>Men</v>
      </c>
      <c r="I4756" s="6">
        <v>34</v>
      </c>
      <c r="J4756" s="4">
        <v>1580</v>
      </c>
      <c r="K4756" s="6">
        <f>Tabla2[[#This Row],[Price per Unit]]*Tabla2[[#This Row],[Units Sold]]</f>
        <v>53720</v>
      </c>
      <c r="L4756" s="52">
        <f>Tabla2[[#This Row],[Units Sold]]/Cálculos!$C$11</f>
        <v>6.373895107470729E-5</v>
      </c>
      <c r="M4756" s="6">
        <f>Tabla2[[#This Row],[Total Sales]]-Tabla2[[#This Row],[Operating Profit]]</f>
        <v>50657.96</v>
      </c>
      <c r="N4756" s="6">
        <v>3062.0400000000004</v>
      </c>
      <c r="O4756" s="46">
        <f>Tabla2[[#This Row],[Operating Profit]]/Tabla2[[#This Row],[Total Sales]]</f>
        <v>5.7000000000000009E-2</v>
      </c>
      <c r="P4756" s="1" t="s">
        <v>82</v>
      </c>
    </row>
    <row r="4757" spans="1:16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3" t="str">
        <f>IFERROR(LEFT(Tabla2[[#This Row],[Product]],FIND(" ",Tabla2[[#This Row],[Product]])-3),Tabla2[[#This Row],[Product]])</f>
        <v>Men</v>
      </c>
      <c r="I4757" s="6">
        <v>42</v>
      </c>
      <c r="J4757" s="4">
        <v>1230</v>
      </c>
      <c r="K4757" s="6">
        <f>Tabla2[[#This Row],[Price per Unit]]*Tabla2[[#This Row],[Units Sold]]</f>
        <v>51660</v>
      </c>
      <c r="L4757" s="52">
        <f>Tabla2[[#This Row],[Units Sold]]/Cálculos!$C$11</f>
        <v>4.9619563178411377E-5</v>
      </c>
      <c r="M4757" s="6">
        <f>Tabla2[[#This Row],[Total Sales]]-Tabla2[[#This Row],[Operating Profit]]</f>
        <v>49335.3</v>
      </c>
      <c r="N4757" s="6">
        <v>2324.6999999999998</v>
      </c>
      <c r="O4757" s="46">
        <f>Tabla2[[#This Row],[Operating Profit]]/Tabla2[[#This Row],[Total Sales]]</f>
        <v>4.4999999999999998E-2</v>
      </c>
      <c r="P4757" s="1" t="s">
        <v>82</v>
      </c>
    </row>
    <row r="4758" spans="1:16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3" t="str">
        <f>IFERROR(LEFT(Tabla2[[#This Row],[Product]],FIND(" ",Tabla2[[#This Row],[Product]])-3),Tabla2[[#This Row],[Product]])</f>
        <v>Women</v>
      </c>
      <c r="I4758" s="6">
        <v>43</v>
      </c>
      <c r="J4758" s="4">
        <v>1220</v>
      </c>
      <c r="K4758" s="6">
        <f>Tabla2[[#This Row],[Price per Unit]]*Tabla2[[#This Row],[Units Sold]]</f>
        <v>52460</v>
      </c>
      <c r="L4758" s="52">
        <f>Tabla2[[#This Row],[Units Sold]]/Cálculos!$C$11</f>
        <v>4.9216152095660066E-5</v>
      </c>
      <c r="M4758" s="6">
        <f>Tabla2[[#This Row],[Total Sales]]-Tabla2[[#This Row],[Operating Profit]]</f>
        <v>49469.78</v>
      </c>
      <c r="N4758" s="6">
        <v>2990.2200000000003</v>
      </c>
      <c r="O4758" s="46">
        <f>Tabla2[[#This Row],[Operating Profit]]/Tabla2[[#This Row],[Total Sales]]</f>
        <v>5.7000000000000002E-2</v>
      </c>
      <c r="P4758" s="1" t="s">
        <v>82</v>
      </c>
    </row>
    <row r="4759" spans="1:16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3" t="str">
        <f>IFERROR(LEFT(Tabla2[[#This Row],[Product]],FIND(" ",Tabla2[[#This Row],[Product]])-3),Tabla2[[#This Row],[Product]])</f>
        <v>Women</v>
      </c>
      <c r="I4759" s="6">
        <v>44</v>
      </c>
      <c r="J4759" s="4">
        <v>810</v>
      </c>
      <c r="K4759" s="6">
        <f>Tabla2[[#This Row],[Price per Unit]]*Tabla2[[#This Row],[Units Sold]]</f>
        <v>35640</v>
      </c>
      <c r="L4759" s="52">
        <f>Tabla2[[#This Row],[Units Sold]]/Cálculos!$C$11</f>
        <v>3.2676297702856274E-5</v>
      </c>
      <c r="M4759" s="6">
        <f>Tabla2[[#This Row],[Total Sales]]-Tabla2[[#This Row],[Operating Profit]]</f>
        <v>33679.800000000003</v>
      </c>
      <c r="N4759" s="6">
        <v>1960.1999999999998</v>
      </c>
      <c r="O4759" s="46">
        <f>Tabla2[[#This Row],[Operating Profit]]/Tabla2[[#This Row],[Total Sales]]</f>
        <v>5.4999999999999993E-2</v>
      </c>
      <c r="P4759" s="1" t="s">
        <v>82</v>
      </c>
    </row>
    <row r="4760" spans="1:16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3" t="str">
        <f>IFERROR(LEFT(Tabla2[[#This Row],[Product]],FIND(" ",Tabla2[[#This Row],[Product]])-3),Tabla2[[#This Row],[Product]])</f>
        <v>Men</v>
      </c>
      <c r="I4760" s="6">
        <v>48</v>
      </c>
      <c r="J4760" s="4">
        <v>590</v>
      </c>
      <c r="K4760" s="6">
        <f>Tabla2[[#This Row],[Price per Unit]]*Tabla2[[#This Row],[Units Sold]]</f>
        <v>28320</v>
      </c>
      <c r="L4760" s="52">
        <f>Tabla2[[#This Row],[Units Sold]]/Cálculos!$C$11</f>
        <v>2.3801253882327408E-5</v>
      </c>
      <c r="M4760" s="6">
        <f>Tabla2[[#This Row],[Total Sales]]-Tabla2[[#This Row],[Operating Profit]]</f>
        <v>26280.959999999999</v>
      </c>
      <c r="N4760" s="6">
        <v>2039.0400000000002</v>
      </c>
      <c r="O4760" s="46">
        <f>Tabla2[[#This Row],[Operating Profit]]/Tabla2[[#This Row],[Total Sales]]</f>
        <v>7.2000000000000008E-2</v>
      </c>
      <c r="P4760" s="1" t="s">
        <v>82</v>
      </c>
    </row>
    <row r="4761" spans="1:16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3" t="str">
        <f>IFERROR(LEFT(Tabla2[[#This Row],[Product]],FIND(" ",Tabla2[[#This Row],[Product]])-3),Tabla2[[#This Row],[Product]])</f>
        <v>Women</v>
      </c>
      <c r="I4761" s="6">
        <v>43</v>
      </c>
      <c r="J4761" s="4">
        <v>1190</v>
      </c>
      <c r="K4761" s="6">
        <f>Tabla2[[#This Row],[Price per Unit]]*Tabla2[[#This Row],[Units Sold]]</f>
        <v>51170</v>
      </c>
      <c r="L4761" s="52">
        <f>Tabla2[[#This Row],[Units Sold]]/Cálculos!$C$11</f>
        <v>4.8005918847406126E-5</v>
      </c>
      <c r="M4761" s="6">
        <f>Tabla2[[#This Row],[Total Sales]]-Tabla2[[#This Row],[Operating Profit]]</f>
        <v>49276.71</v>
      </c>
      <c r="N4761" s="6">
        <v>1893.29</v>
      </c>
      <c r="O4761" s="46">
        <f>Tabla2[[#This Row],[Operating Profit]]/Tabla2[[#This Row],[Total Sales]]</f>
        <v>3.6999999999999998E-2</v>
      </c>
      <c r="P4761" s="1" t="s">
        <v>82</v>
      </c>
    </row>
    <row r="4762" spans="1:16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3" t="str">
        <f>IFERROR(LEFT(Tabla2[[#This Row],[Product]],FIND(" ",Tabla2[[#This Row],[Product]])-3),Tabla2[[#This Row],[Product]])</f>
        <v>Men</v>
      </c>
      <c r="I4762" s="6">
        <v>32</v>
      </c>
      <c r="J4762" s="4">
        <v>1730</v>
      </c>
      <c r="K4762" s="6">
        <f>Tabla2[[#This Row],[Price per Unit]]*Tabla2[[#This Row],[Units Sold]]</f>
        <v>55360</v>
      </c>
      <c r="L4762" s="52">
        <f>Tabla2[[#This Row],[Units Sold]]/Cálculos!$C$11</f>
        <v>6.9790117315976968E-5</v>
      </c>
      <c r="M4762" s="6">
        <f>Tabla2[[#This Row],[Total Sales]]-Tabla2[[#This Row],[Operating Profit]]</f>
        <v>52315.199999999997</v>
      </c>
      <c r="N4762" s="6">
        <v>3044.8</v>
      </c>
      <c r="O4762" s="46">
        <f>Tabla2[[#This Row],[Operating Profit]]/Tabla2[[#This Row],[Total Sales]]</f>
        <v>5.5E-2</v>
      </c>
      <c r="P4762" s="1" t="s">
        <v>82</v>
      </c>
    </row>
    <row r="4763" spans="1:16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3" t="str">
        <f>IFERROR(LEFT(Tabla2[[#This Row],[Product]],FIND(" ",Tabla2[[#This Row],[Product]])-3),Tabla2[[#This Row],[Product]])</f>
        <v>Men</v>
      </c>
      <c r="I4763" s="6">
        <v>41</v>
      </c>
      <c r="J4763" s="4">
        <v>1150</v>
      </c>
      <c r="K4763" s="6">
        <f>Tabla2[[#This Row],[Price per Unit]]*Tabla2[[#This Row],[Units Sold]]</f>
        <v>47150</v>
      </c>
      <c r="L4763" s="52">
        <f>Tabla2[[#This Row],[Units Sold]]/Cálculos!$C$11</f>
        <v>4.6392274516400882E-5</v>
      </c>
      <c r="M4763" s="6">
        <f>Tabla2[[#This Row],[Total Sales]]-Tabla2[[#This Row],[Operating Profit]]</f>
        <v>45216.85</v>
      </c>
      <c r="N4763" s="6">
        <v>1933.1499999999999</v>
      </c>
      <c r="O4763" s="46">
        <f>Tabla2[[#This Row],[Operating Profit]]/Tabla2[[#This Row],[Total Sales]]</f>
        <v>4.0999999999999995E-2</v>
      </c>
      <c r="P4763" s="1" t="s">
        <v>82</v>
      </c>
    </row>
    <row r="4764" spans="1:16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3" t="str">
        <f>IFERROR(LEFT(Tabla2[[#This Row],[Product]],FIND(" ",Tabla2[[#This Row],[Product]])-3),Tabla2[[#This Row],[Product]])</f>
        <v>Women</v>
      </c>
      <c r="I4764" s="6">
        <v>42</v>
      </c>
      <c r="J4764" s="4">
        <v>1280</v>
      </c>
      <c r="K4764" s="6">
        <f>Tabla2[[#This Row],[Price per Unit]]*Tabla2[[#This Row],[Units Sold]]</f>
        <v>53760</v>
      </c>
      <c r="L4764" s="52">
        <f>Tabla2[[#This Row],[Units Sold]]/Cálculos!$C$11</f>
        <v>5.1636618592167932E-5</v>
      </c>
      <c r="M4764" s="6">
        <f>Tabla2[[#This Row],[Total Sales]]-Tabla2[[#This Row],[Operating Profit]]</f>
        <v>50695.68</v>
      </c>
      <c r="N4764" s="6">
        <v>3064.32</v>
      </c>
      <c r="O4764" s="46">
        <f>Tabla2[[#This Row],[Operating Profit]]/Tabla2[[#This Row],[Total Sales]]</f>
        <v>5.7000000000000002E-2</v>
      </c>
      <c r="P4764" s="1" t="s">
        <v>82</v>
      </c>
    </row>
    <row r="4765" spans="1:16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3" t="str">
        <f>IFERROR(LEFT(Tabla2[[#This Row],[Product]],FIND(" ",Tabla2[[#This Row],[Product]])-3),Tabla2[[#This Row],[Product]])</f>
        <v>Women</v>
      </c>
      <c r="I4765" s="6">
        <v>44</v>
      </c>
      <c r="J4765" s="4">
        <v>910</v>
      </c>
      <c r="K4765" s="6">
        <f>Tabla2[[#This Row],[Price per Unit]]*Tabla2[[#This Row],[Units Sold]]</f>
        <v>40040</v>
      </c>
      <c r="L4765" s="52">
        <f>Tabla2[[#This Row],[Units Sold]]/Cálculos!$C$11</f>
        <v>3.6710408530369391E-5</v>
      </c>
      <c r="M4765" s="6">
        <f>Tabla2[[#This Row],[Total Sales]]-Tabla2[[#This Row],[Operating Profit]]</f>
        <v>37917.879999999997</v>
      </c>
      <c r="N4765" s="6">
        <v>2122.12</v>
      </c>
      <c r="O4765" s="46">
        <f>Tabla2[[#This Row],[Operating Profit]]/Tabla2[[#This Row],[Total Sales]]</f>
        <v>5.2999999999999999E-2</v>
      </c>
      <c r="P4765" s="1" t="s">
        <v>82</v>
      </c>
    </row>
    <row r="4766" spans="1:16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3" t="str">
        <f>IFERROR(LEFT(Tabla2[[#This Row],[Product]],FIND(" ",Tabla2[[#This Row],[Product]])-3),Tabla2[[#This Row],[Product]])</f>
        <v>Men</v>
      </c>
      <c r="I4766" s="6">
        <v>48</v>
      </c>
      <c r="J4766" s="4">
        <v>600</v>
      </c>
      <c r="K4766" s="6">
        <f>Tabla2[[#This Row],[Price per Unit]]*Tabla2[[#This Row],[Units Sold]]</f>
        <v>28800</v>
      </c>
      <c r="L4766" s="52">
        <f>Tabla2[[#This Row],[Units Sold]]/Cálculos!$C$11</f>
        <v>2.4204664965078719E-5</v>
      </c>
      <c r="M4766" s="6">
        <f>Tabla2[[#This Row],[Total Sales]]-Tabla2[[#This Row],[Operating Profit]]</f>
        <v>26755.200000000001</v>
      </c>
      <c r="N4766" s="6">
        <v>2044.8000000000002</v>
      </c>
      <c r="O4766" s="46">
        <f>Tabla2[[#This Row],[Operating Profit]]/Tabla2[[#This Row],[Total Sales]]</f>
        <v>7.1000000000000008E-2</v>
      </c>
      <c r="P4766" s="1" t="s">
        <v>82</v>
      </c>
    </row>
    <row r="4767" spans="1:16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3" t="str">
        <f>IFERROR(LEFT(Tabla2[[#This Row],[Product]],FIND(" ",Tabla2[[#This Row],[Product]])-3),Tabla2[[#This Row],[Product]])</f>
        <v>Women</v>
      </c>
      <c r="I4767" s="6">
        <v>42</v>
      </c>
      <c r="J4767" s="4">
        <v>1120</v>
      </c>
      <c r="K4767" s="6">
        <f>Tabla2[[#This Row],[Price per Unit]]*Tabla2[[#This Row],[Units Sold]]</f>
        <v>47040</v>
      </c>
      <c r="L4767" s="52">
        <f>Tabla2[[#This Row],[Units Sold]]/Cálculos!$C$11</f>
        <v>4.5182041268146942E-5</v>
      </c>
      <c r="M4767" s="6">
        <f>Tabla2[[#This Row],[Total Sales]]-Tabla2[[#This Row],[Operating Profit]]</f>
        <v>45205.440000000002</v>
      </c>
      <c r="N4767" s="6">
        <v>1834.5600000000002</v>
      </c>
      <c r="O4767" s="46">
        <f>Tabla2[[#This Row],[Operating Profit]]/Tabla2[[#This Row],[Total Sales]]</f>
        <v>3.9000000000000007E-2</v>
      </c>
      <c r="P4767" s="1" t="s">
        <v>82</v>
      </c>
    </row>
    <row r="4768" spans="1:16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3" t="str">
        <f>IFERROR(LEFT(Tabla2[[#This Row],[Product]],FIND(" ",Tabla2[[#This Row],[Product]])-3),Tabla2[[#This Row],[Product]])</f>
        <v>Men</v>
      </c>
      <c r="I4768" s="6">
        <v>44</v>
      </c>
      <c r="J4768" s="4">
        <v>1610</v>
      </c>
      <c r="K4768" s="6">
        <f>Tabla2[[#This Row],[Price per Unit]]*Tabla2[[#This Row],[Units Sold]]</f>
        <v>70840</v>
      </c>
      <c r="L4768" s="52">
        <f>Tabla2[[#This Row],[Units Sold]]/Cálculos!$C$11</f>
        <v>6.4949184322961236E-5</v>
      </c>
      <c r="M4768" s="6">
        <f>Tabla2[[#This Row],[Total Sales]]-Tabla2[[#This Row],[Operating Profit]]</f>
        <v>66660.44</v>
      </c>
      <c r="N4768" s="6">
        <v>4179.5600000000004</v>
      </c>
      <c r="O4768" s="46">
        <f>Tabla2[[#This Row],[Operating Profit]]/Tabla2[[#This Row],[Total Sales]]</f>
        <v>5.9000000000000004E-2</v>
      </c>
      <c r="P4768" s="1" t="s">
        <v>82</v>
      </c>
    </row>
    <row r="4769" spans="1:16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3" t="str">
        <f>IFERROR(LEFT(Tabla2[[#This Row],[Product]],FIND(" ",Tabla2[[#This Row],[Product]])-3),Tabla2[[#This Row],[Product]])</f>
        <v>Men</v>
      </c>
      <c r="I4769" s="6">
        <v>43</v>
      </c>
      <c r="J4769" s="4">
        <v>1010</v>
      </c>
      <c r="K4769" s="6">
        <f>Tabla2[[#This Row],[Price per Unit]]*Tabla2[[#This Row],[Units Sold]]</f>
        <v>43430</v>
      </c>
      <c r="L4769" s="52">
        <f>Tabla2[[#This Row],[Units Sold]]/Cálculos!$C$11</f>
        <v>4.0744519357882514E-5</v>
      </c>
      <c r="M4769" s="6">
        <f>Tabla2[[#This Row],[Total Sales]]-Tabla2[[#This Row],[Operating Profit]]</f>
        <v>41475.65</v>
      </c>
      <c r="N4769" s="6">
        <v>1954.35</v>
      </c>
      <c r="O4769" s="46">
        <f>Tabla2[[#This Row],[Operating Profit]]/Tabla2[[#This Row],[Total Sales]]</f>
        <v>4.4999999999999998E-2</v>
      </c>
      <c r="P4769" s="1" t="s">
        <v>82</v>
      </c>
    </row>
    <row r="4770" spans="1:16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3" t="str">
        <f>IFERROR(LEFT(Tabla2[[#This Row],[Product]],FIND(" ",Tabla2[[#This Row],[Product]])-3),Tabla2[[#This Row],[Product]])</f>
        <v>Women</v>
      </c>
      <c r="I4770" s="6">
        <v>44</v>
      </c>
      <c r="J4770" s="4">
        <v>1200</v>
      </c>
      <c r="K4770" s="6">
        <f>Tabla2[[#This Row],[Price per Unit]]*Tabla2[[#This Row],[Units Sold]]</f>
        <v>52800</v>
      </c>
      <c r="L4770" s="52">
        <f>Tabla2[[#This Row],[Units Sold]]/Cálculos!$C$11</f>
        <v>4.8409329930157437E-5</v>
      </c>
      <c r="M4770" s="6">
        <f>Tabla2[[#This Row],[Total Sales]]-Tabla2[[#This Row],[Operating Profit]]</f>
        <v>49632</v>
      </c>
      <c r="N4770" s="6">
        <v>3168</v>
      </c>
      <c r="O4770" s="46">
        <f>Tabla2[[#This Row],[Operating Profit]]/Tabla2[[#This Row],[Total Sales]]</f>
        <v>0.06</v>
      </c>
      <c r="P4770" s="1" t="s">
        <v>82</v>
      </c>
    </row>
    <row r="4771" spans="1:16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3" t="str">
        <f>IFERROR(LEFT(Tabla2[[#This Row],[Product]],FIND(" ",Tabla2[[#This Row],[Product]])-3),Tabla2[[#This Row],[Product]])</f>
        <v>Women</v>
      </c>
      <c r="I4771" s="6">
        <v>36</v>
      </c>
      <c r="J4771" s="4">
        <v>780</v>
      </c>
      <c r="K4771" s="6">
        <f>Tabla2[[#This Row],[Price per Unit]]*Tabla2[[#This Row],[Units Sold]]</f>
        <v>28080</v>
      </c>
      <c r="L4771" s="52">
        <f>Tabla2[[#This Row],[Units Sold]]/Cálculos!$C$11</f>
        <v>3.1466064454602334E-5</v>
      </c>
      <c r="M4771" s="6">
        <f>Tabla2[[#This Row],[Total Sales]]-Tabla2[[#This Row],[Operating Profit]]</f>
        <v>26676</v>
      </c>
      <c r="N4771" s="6">
        <v>1404</v>
      </c>
      <c r="O4771" s="46">
        <f>Tabla2[[#This Row],[Operating Profit]]/Tabla2[[#This Row],[Total Sales]]</f>
        <v>0.05</v>
      </c>
      <c r="P4771" s="1" t="s">
        <v>82</v>
      </c>
    </row>
    <row r="4772" spans="1:16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3" t="str">
        <f>IFERROR(LEFT(Tabla2[[#This Row],[Product]],FIND(" ",Tabla2[[#This Row],[Product]])-3),Tabla2[[#This Row],[Product]])</f>
        <v>Men</v>
      </c>
      <c r="I4772" s="6">
        <v>44</v>
      </c>
      <c r="J4772" s="4">
        <v>560</v>
      </c>
      <c r="K4772" s="6">
        <f>Tabla2[[#This Row],[Price per Unit]]*Tabla2[[#This Row],[Units Sold]]</f>
        <v>24640</v>
      </c>
      <c r="L4772" s="52">
        <f>Tabla2[[#This Row],[Units Sold]]/Cálculos!$C$11</f>
        <v>2.2591020634073471E-5</v>
      </c>
      <c r="M4772" s="6">
        <f>Tabla2[[#This Row],[Total Sales]]-Tabla2[[#This Row],[Operating Profit]]</f>
        <v>22816.639999999999</v>
      </c>
      <c r="N4772" s="6">
        <v>1823.3600000000004</v>
      </c>
      <c r="O4772" s="46">
        <f>Tabla2[[#This Row],[Operating Profit]]/Tabla2[[#This Row],[Total Sales]]</f>
        <v>7.400000000000001E-2</v>
      </c>
      <c r="P4772" s="1" t="s">
        <v>82</v>
      </c>
    </row>
    <row r="4773" spans="1:16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3" t="str">
        <f>IFERROR(LEFT(Tabla2[[#This Row],[Product]],FIND(" ",Tabla2[[#This Row],[Product]])-3),Tabla2[[#This Row],[Product]])</f>
        <v>Women</v>
      </c>
      <c r="I4773" s="6">
        <v>55</v>
      </c>
      <c r="J4773" s="4">
        <v>1010</v>
      </c>
      <c r="K4773" s="6">
        <f>Tabla2[[#This Row],[Price per Unit]]*Tabla2[[#This Row],[Units Sold]]</f>
        <v>55550</v>
      </c>
      <c r="L4773" s="52">
        <f>Tabla2[[#This Row],[Units Sold]]/Cálculos!$C$11</f>
        <v>4.0744519357882514E-5</v>
      </c>
      <c r="M4773" s="6">
        <f>Tabla2[[#This Row],[Total Sales]]-Tabla2[[#This Row],[Operating Profit]]</f>
        <v>53383.55</v>
      </c>
      <c r="N4773" s="6">
        <v>2166.4500000000003</v>
      </c>
      <c r="O4773" s="46">
        <f>Tabla2[[#This Row],[Operating Profit]]/Tabla2[[#This Row],[Total Sales]]</f>
        <v>3.9000000000000007E-2</v>
      </c>
      <c r="P4773" s="1" t="s">
        <v>82</v>
      </c>
    </row>
    <row r="4774" spans="1:16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3" t="str">
        <f>IFERROR(LEFT(Tabla2[[#This Row],[Product]],FIND(" ",Tabla2[[#This Row],[Product]])-3),Tabla2[[#This Row],[Product]])</f>
        <v>Men</v>
      </c>
      <c r="I4774" s="6">
        <v>39</v>
      </c>
      <c r="J4774" s="4">
        <v>1500</v>
      </c>
      <c r="K4774" s="6">
        <f>Tabla2[[#This Row],[Price per Unit]]*Tabla2[[#This Row],[Units Sold]]</f>
        <v>58500</v>
      </c>
      <c r="L4774" s="52">
        <f>Tabla2[[#This Row],[Units Sold]]/Cálculos!$C$11</f>
        <v>6.0511662412696801E-5</v>
      </c>
      <c r="M4774" s="6">
        <f>Tabla2[[#This Row],[Total Sales]]-Tabla2[[#This Row],[Operating Profit]]</f>
        <v>55165.5</v>
      </c>
      <c r="N4774" s="6">
        <v>3334.5000000000005</v>
      </c>
      <c r="O4774" s="46">
        <f>Tabla2[[#This Row],[Operating Profit]]/Tabla2[[#This Row],[Total Sales]]</f>
        <v>5.7000000000000009E-2</v>
      </c>
      <c r="P4774" s="1" t="s">
        <v>82</v>
      </c>
    </row>
    <row r="4775" spans="1:16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3" t="str">
        <f>IFERROR(LEFT(Tabla2[[#This Row],[Product]],FIND(" ",Tabla2[[#This Row],[Product]])-3),Tabla2[[#This Row],[Product]])</f>
        <v>Men</v>
      </c>
      <c r="I4775" s="6">
        <v>41</v>
      </c>
      <c r="J4775" s="4">
        <v>1060</v>
      </c>
      <c r="K4775" s="6">
        <f>Tabla2[[#This Row],[Price per Unit]]*Tabla2[[#This Row],[Units Sold]]</f>
        <v>43460</v>
      </c>
      <c r="L4775" s="52">
        <f>Tabla2[[#This Row],[Units Sold]]/Cálculos!$C$11</f>
        <v>4.2761574771639069E-5</v>
      </c>
      <c r="M4775" s="6">
        <f>Tabla2[[#This Row],[Total Sales]]-Tabla2[[#This Row],[Operating Profit]]</f>
        <v>41547.760000000002</v>
      </c>
      <c r="N4775" s="6">
        <v>1912.24</v>
      </c>
      <c r="O4775" s="46">
        <f>Tabla2[[#This Row],[Operating Profit]]/Tabla2[[#This Row],[Total Sales]]</f>
        <v>4.3999999999999997E-2</v>
      </c>
      <c r="P4775" s="1" t="s">
        <v>82</v>
      </c>
    </row>
    <row r="4776" spans="1:16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3" t="str">
        <f>IFERROR(LEFT(Tabla2[[#This Row],[Product]],FIND(" ",Tabla2[[#This Row],[Product]])-3),Tabla2[[#This Row],[Product]])</f>
        <v>Women</v>
      </c>
      <c r="I4776" s="6">
        <v>44</v>
      </c>
      <c r="J4776" s="4">
        <v>1110</v>
      </c>
      <c r="K4776" s="6">
        <f>Tabla2[[#This Row],[Price per Unit]]*Tabla2[[#This Row],[Units Sold]]</f>
        <v>48840</v>
      </c>
      <c r="L4776" s="52">
        <f>Tabla2[[#This Row],[Units Sold]]/Cálculos!$C$11</f>
        <v>4.4778630185395631E-5</v>
      </c>
      <c r="M4776" s="6">
        <f>Tabla2[[#This Row],[Total Sales]]-Tabla2[[#This Row],[Operating Profit]]</f>
        <v>46153.8</v>
      </c>
      <c r="N4776" s="6">
        <v>2686.2000000000003</v>
      </c>
      <c r="O4776" s="46">
        <f>Tabla2[[#This Row],[Operating Profit]]/Tabla2[[#This Row],[Total Sales]]</f>
        <v>5.5000000000000007E-2</v>
      </c>
      <c r="P4776" s="1" t="s">
        <v>82</v>
      </c>
    </row>
    <row r="4777" spans="1:16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3" t="str">
        <f>IFERROR(LEFT(Tabla2[[#This Row],[Product]],FIND(" ",Tabla2[[#This Row],[Product]])-3),Tabla2[[#This Row],[Product]])</f>
        <v>Women</v>
      </c>
      <c r="I4777" s="6">
        <v>38</v>
      </c>
      <c r="J4777" s="4">
        <v>880</v>
      </c>
      <c r="K4777" s="6">
        <f>Tabla2[[#This Row],[Price per Unit]]*Tabla2[[#This Row],[Units Sold]]</f>
        <v>33440</v>
      </c>
      <c r="L4777" s="52">
        <f>Tabla2[[#This Row],[Units Sold]]/Cálculos!$C$11</f>
        <v>3.5500175282115457E-5</v>
      </c>
      <c r="M4777" s="6">
        <f>Tabla2[[#This Row],[Total Sales]]-Tabla2[[#This Row],[Operating Profit]]</f>
        <v>31667.68</v>
      </c>
      <c r="N4777" s="6">
        <v>1772.3200000000002</v>
      </c>
      <c r="O4777" s="46">
        <f>Tabla2[[#This Row],[Operating Profit]]/Tabla2[[#This Row],[Total Sales]]</f>
        <v>5.3000000000000005E-2</v>
      </c>
      <c r="P4777" s="1" t="s">
        <v>82</v>
      </c>
    </row>
    <row r="4778" spans="1:16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3" t="str">
        <f>IFERROR(LEFT(Tabla2[[#This Row],[Product]],FIND(" ",Tabla2[[#This Row],[Product]])-3),Tabla2[[#This Row],[Product]])</f>
        <v>Men</v>
      </c>
      <c r="I4778" s="6">
        <v>41</v>
      </c>
      <c r="J4778" s="4">
        <v>610</v>
      </c>
      <c r="K4778" s="6">
        <f>Tabla2[[#This Row],[Price per Unit]]*Tabla2[[#This Row],[Units Sold]]</f>
        <v>25010</v>
      </c>
      <c r="L4778" s="52">
        <f>Tabla2[[#This Row],[Units Sold]]/Cálculos!$C$11</f>
        <v>2.4608076047830033E-5</v>
      </c>
      <c r="M4778" s="6">
        <f>Tabla2[[#This Row],[Total Sales]]-Tabla2[[#This Row],[Operating Profit]]</f>
        <v>23159.26</v>
      </c>
      <c r="N4778" s="6">
        <v>1850.7400000000002</v>
      </c>
      <c r="O4778" s="46">
        <f>Tabla2[[#This Row],[Operating Profit]]/Tabla2[[#This Row],[Total Sales]]</f>
        <v>7.400000000000001E-2</v>
      </c>
      <c r="P4778" s="1" t="s">
        <v>82</v>
      </c>
    </row>
    <row r="4779" spans="1:16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3" t="str">
        <f>IFERROR(LEFT(Tabla2[[#This Row],[Product]],FIND(" ",Tabla2[[#This Row],[Product]])-3),Tabla2[[#This Row],[Product]])</f>
        <v>Women</v>
      </c>
      <c r="I4779" s="6">
        <v>59</v>
      </c>
      <c r="J4779" s="4">
        <v>1080</v>
      </c>
      <c r="K4779" s="6">
        <f>Tabla2[[#This Row],[Price per Unit]]*Tabla2[[#This Row],[Units Sold]]</f>
        <v>63720</v>
      </c>
      <c r="L4779" s="52">
        <f>Tabla2[[#This Row],[Units Sold]]/Cálculos!$C$11</f>
        <v>4.3568396937141698E-5</v>
      </c>
      <c r="M4779" s="6">
        <f>Tabla2[[#This Row],[Total Sales]]-Tabla2[[#This Row],[Operating Profit]]</f>
        <v>61298.64</v>
      </c>
      <c r="N4779" s="6">
        <v>2421.36</v>
      </c>
      <c r="O4779" s="46">
        <f>Tabla2[[#This Row],[Operating Profit]]/Tabla2[[#This Row],[Total Sales]]</f>
        <v>3.7999999999999999E-2</v>
      </c>
      <c r="P4779" s="1" t="s">
        <v>82</v>
      </c>
    </row>
    <row r="4780" spans="1:16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3" t="str">
        <f>IFERROR(LEFT(Tabla2[[#This Row],[Product]],FIND(" ",Tabla2[[#This Row],[Product]])-3),Tabla2[[#This Row],[Product]])</f>
        <v>Men</v>
      </c>
      <c r="I4780" s="6">
        <v>36</v>
      </c>
      <c r="J4780" s="4">
        <v>1690</v>
      </c>
      <c r="K4780" s="6">
        <f>Tabla2[[#This Row],[Price per Unit]]*Tabla2[[#This Row],[Units Sold]]</f>
        <v>60840</v>
      </c>
      <c r="L4780" s="52">
        <f>Tabla2[[#This Row],[Units Sold]]/Cálculos!$C$11</f>
        <v>6.8176472984971724E-5</v>
      </c>
      <c r="M4780" s="6">
        <f>Tabla2[[#This Row],[Total Sales]]-Tabla2[[#This Row],[Operating Profit]]</f>
        <v>57250.44</v>
      </c>
      <c r="N4780" s="6">
        <v>3589.5600000000004</v>
      </c>
      <c r="O4780" s="46">
        <f>Tabla2[[#This Row],[Operating Profit]]/Tabla2[[#This Row],[Total Sales]]</f>
        <v>5.9000000000000004E-2</v>
      </c>
      <c r="P4780" s="1" t="s">
        <v>82</v>
      </c>
    </row>
    <row r="4781" spans="1:16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3" t="str">
        <f>IFERROR(LEFT(Tabla2[[#This Row],[Product]],FIND(" ",Tabla2[[#This Row],[Product]])-3),Tabla2[[#This Row],[Product]])</f>
        <v>Men</v>
      </c>
      <c r="I4781" s="6">
        <v>42</v>
      </c>
      <c r="J4781" s="4">
        <v>1470</v>
      </c>
      <c r="K4781" s="6">
        <f>Tabla2[[#This Row],[Price per Unit]]*Tabla2[[#This Row],[Units Sold]]</f>
        <v>61740</v>
      </c>
      <c r="L4781" s="52">
        <f>Tabla2[[#This Row],[Units Sold]]/Cálculos!$C$11</f>
        <v>5.9301429164442862E-5</v>
      </c>
      <c r="M4781" s="6">
        <f>Tabla2[[#This Row],[Total Sales]]-Tabla2[[#This Row],[Operating Profit]]</f>
        <v>59208.66</v>
      </c>
      <c r="N4781" s="6">
        <v>2531.3399999999997</v>
      </c>
      <c r="O4781" s="46">
        <f>Tabla2[[#This Row],[Operating Profit]]/Tabla2[[#This Row],[Total Sales]]</f>
        <v>4.0999999999999995E-2</v>
      </c>
      <c r="P4781" s="1" t="s">
        <v>82</v>
      </c>
    </row>
    <row r="4782" spans="1:16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3" t="str">
        <f>IFERROR(LEFT(Tabla2[[#This Row],[Product]],FIND(" ",Tabla2[[#This Row],[Product]])-3),Tabla2[[#This Row],[Product]])</f>
        <v>Women</v>
      </c>
      <c r="I4782" s="6">
        <v>44</v>
      </c>
      <c r="J4782" s="4">
        <v>1650</v>
      </c>
      <c r="K4782" s="6">
        <f>Tabla2[[#This Row],[Price per Unit]]*Tabla2[[#This Row],[Units Sold]]</f>
        <v>72600</v>
      </c>
      <c r="L4782" s="52">
        <f>Tabla2[[#This Row],[Units Sold]]/Cálculos!$C$11</f>
        <v>6.656282865396648E-5</v>
      </c>
      <c r="M4782" s="6">
        <f>Tabla2[[#This Row],[Total Sales]]-Tabla2[[#This Row],[Operating Profit]]</f>
        <v>68607</v>
      </c>
      <c r="N4782" s="6">
        <v>3993.0000000000005</v>
      </c>
      <c r="O4782" s="46">
        <f>Tabla2[[#This Row],[Operating Profit]]/Tabla2[[#This Row],[Total Sales]]</f>
        <v>5.5000000000000007E-2</v>
      </c>
      <c r="P4782" s="1" t="s">
        <v>82</v>
      </c>
    </row>
    <row r="4783" spans="1:16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3" t="str">
        <f>IFERROR(LEFT(Tabla2[[#This Row],[Product]],FIND(" ",Tabla2[[#This Row],[Product]])-3),Tabla2[[#This Row],[Product]])</f>
        <v>Women</v>
      </c>
      <c r="I4783" s="6">
        <v>38</v>
      </c>
      <c r="J4783" s="4">
        <v>1060</v>
      </c>
      <c r="K4783" s="6">
        <f>Tabla2[[#This Row],[Price per Unit]]*Tabla2[[#This Row],[Units Sold]]</f>
        <v>40280</v>
      </c>
      <c r="L4783" s="52">
        <f>Tabla2[[#This Row],[Units Sold]]/Cálculos!$C$11</f>
        <v>4.2761574771639069E-5</v>
      </c>
      <c r="M4783" s="6">
        <f>Tabla2[[#This Row],[Total Sales]]-Tabla2[[#This Row],[Operating Profit]]</f>
        <v>38145.160000000003</v>
      </c>
      <c r="N4783" s="6">
        <v>2134.84</v>
      </c>
      <c r="O4783" s="46">
        <f>Tabla2[[#This Row],[Operating Profit]]/Tabla2[[#This Row],[Total Sales]]</f>
        <v>5.3000000000000005E-2</v>
      </c>
      <c r="P4783" s="1" t="s">
        <v>82</v>
      </c>
    </row>
    <row r="4784" spans="1:16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3" t="str">
        <f>IFERROR(LEFT(Tabla2[[#This Row],[Product]],FIND(" ",Tabla2[[#This Row],[Product]])-3),Tabla2[[#This Row],[Product]])</f>
        <v>Men</v>
      </c>
      <c r="I4784" s="6">
        <v>41</v>
      </c>
      <c r="J4784" s="4">
        <v>750</v>
      </c>
      <c r="K4784" s="6">
        <f>Tabla2[[#This Row],[Price per Unit]]*Tabla2[[#This Row],[Units Sold]]</f>
        <v>30750</v>
      </c>
      <c r="L4784" s="52">
        <f>Tabla2[[#This Row],[Units Sold]]/Cálculos!$C$11</f>
        <v>3.0255831206348401E-5</v>
      </c>
      <c r="M4784" s="6">
        <f>Tabla2[[#This Row],[Total Sales]]-Tabla2[[#This Row],[Operating Profit]]</f>
        <v>28474.5</v>
      </c>
      <c r="N4784" s="6">
        <v>2275.5000000000005</v>
      </c>
      <c r="O4784" s="46">
        <f>Tabla2[[#This Row],[Operating Profit]]/Tabla2[[#This Row],[Total Sales]]</f>
        <v>7.400000000000001E-2</v>
      </c>
      <c r="P4784" s="1" t="s">
        <v>82</v>
      </c>
    </row>
    <row r="4785" spans="1:16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3" t="str">
        <f>IFERROR(LEFT(Tabla2[[#This Row],[Product]],FIND(" ",Tabla2[[#This Row],[Product]])-3),Tabla2[[#This Row],[Product]])</f>
        <v>Women</v>
      </c>
      <c r="I4785" s="6">
        <v>55</v>
      </c>
      <c r="J4785" s="4">
        <v>1500</v>
      </c>
      <c r="K4785" s="6">
        <f>Tabla2[[#This Row],[Price per Unit]]*Tabla2[[#This Row],[Units Sold]]</f>
        <v>82500</v>
      </c>
      <c r="L4785" s="52">
        <f>Tabla2[[#This Row],[Units Sold]]/Cálculos!$C$11</f>
        <v>6.0511662412696801E-5</v>
      </c>
      <c r="M4785" s="6">
        <f>Tabla2[[#This Row],[Total Sales]]-Tabla2[[#This Row],[Operating Profit]]</f>
        <v>79530</v>
      </c>
      <c r="N4785" s="6">
        <v>2970</v>
      </c>
      <c r="O4785" s="46">
        <f>Tabla2[[#This Row],[Operating Profit]]/Tabla2[[#This Row],[Total Sales]]</f>
        <v>3.5999999999999997E-2</v>
      </c>
      <c r="P4785" s="1" t="s">
        <v>82</v>
      </c>
    </row>
    <row r="4786" spans="1:16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3" t="str">
        <f>IFERROR(LEFT(Tabla2[[#This Row],[Product]],FIND(" ",Tabla2[[#This Row],[Product]])-3),Tabla2[[#This Row],[Product]])</f>
        <v>Men</v>
      </c>
      <c r="I4786" s="6">
        <v>37</v>
      </c>
      <c r="J4786" s="4">
        <v>2030</v>
      </c>
      <c r="K4786" s="6">
        <f>Tabla2[[#This Row],[Price per Unit]]*Tabla2[[#This Row],[Units Sold]]</f>
        <v>75110</v>
      </c>
      <c r="L4786" s="52">
        <f>Tabla2[[#This Row],[Units Sold]]/Cálculos!$C$11</f>
        <v>8.189244979851634E-5</v>
      </c>
      <c r="M4786" s="6">
        <f>Tabla2[[#This Row],[Total Sales]]-Tabla2[[#This Row],[Operating Profit]]</f>
        <v>70678.509999999995</v>
      </c>
      <c r="N4786" s="6">
        <v>4431.4900000000007</v>
      </c>
      <c r="O4786" s="46">
        <f>Tabla2[[#This Row],[Operating Profit]]/Tabla2[[#This Row],[Total Sales]]</f>
        <v>5.9000000000000011E-2</v>
      </c>
      <c r="P4786" s="1" t="s">
        <v>82</v>
      </c>
    </row>
    <row r="4787" spans="1:16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3" t="str">
        <f>IFERROR(LEFT(Tabla2[[#This Row],[Product]],FIND(" ",Tabla2[[#This Row],[Product]])-3),Tabla2[[#This Row],[Product]])</f>
        <v>Men</v>
      </c>
      <c r="I4787" s="6">
        <v>41</v>
      </c>
      <c r="J4787" s="4">
        <v>1560</v>
      </c>
      <c r="K4787" s="6">
        <f>Tabla2[[#This Row],[Price per Unit]]*Tabla2[[#This Row],[Units Sold]]</f>
        <v>63960</v>
      </c>
      <c r="L4787" s="52">
        <f>Tabla2[[#This Row],[Units Sold]]/Cálculos!$C$11</f>
        <v>6.2932128909204668E-5</v>
      </c>
      <c r="M4787" s="6">
        <f>Tabla2[[#This Row],[Total Sales]]-Tabla2[[#This Row],[Operating Profit]]</f>
        <v>61209.72</v>
      </c>
      <c r="N4787" s="6">
        <v>2750.2799999999997</v>
      </c>
      <c r="O4787" s="46">
        <f>Tabla2[[#This Row],[Operating Profit]]/Tabla2[[#This Row],[Total Sales]]</f>
        <v>4.2999999999999997E-2</v>
      </c>
      <c r="P4787" s="1" t="s">
        <v>82</v>
      </c>
    </row>
    <row r="4788" spans="1:16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3" t="str">
        <f>IFERROR(LEFT(Tabla2[[#This Row],[Product]],FIND(" ",Tabla2[[#This Row],[Product]])-3),Tabla2[[#This Row],[Product]])</f>
        <v>Women</v>
      </c>
      <c r="I4788" s="6">
        <v>44</v>
      </c>
      <c r="J4788" s="4">
        <v>1430</v>
      </c>
      <c r="K4788" s="6">
        <f>Tabla2[[#This Row],[Price per Unit]]*Tabla2[[#This Row],[Units Sold]]</f>
        <v>62920</v>
      </c>
      <c r="L4788" s="52">
        <f>Tabla2[[#This Row],[Units Sold]]/Cálculos!$C$11</f>
        <v>5.7687784833437618E-5</v>
      </c>
      <c r="M4788" s="6">
        <f>Tabla2[[#This Row],[Total Sales]]-Tabla2[[#This Row],[Operating Profit]]</f>
        <v>59207.72</v>
      </c>
      <c r="N4788" s="6">
        <v>3712.2800000000007</v>
      </c>
      <c r="O4788" s="46">
        <f>Tabla2[[#This Row],[Operating Profit]]/Tabla2[[#This Row],[Total Sales]]</f>
        <v>5.9000000000000011E-2</v>
      </c>
      <c r="P4788" s="1" t="s">
        <v>82</v>
      </c>
    </row>
    <row r="4789" spans="1:16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3" t="str">
        <f>IFERROR(LEFT(Tabla2[[#This Row],[Product]],FIND(" ",Tabla2[[#This Row],[Product]])-3),Tabla2[[#This Row],[Product]])</f>
        <v>Women</v>
      </c>
      <c r="I4789" s="6">
        <v>36</v>
      </c>
      <c r="J4789" s="4">
        <v>1130</v>
      </c>
      <c r="K4789" s="6">
        <f>Tabla2[[#This Row],[Price per Unit]]*Tabla2[[#This Row],[Units Sold]]</f>
        <v>40680</v>
      </c>
      <c r="L4789" s="52">
        <f>Tabla2[[#This Row],[Units Sold]]/Cálculos!$C$11</f>
        <v>4.5585452350898253E-5</v>
      </c>
      <c r="M4789" s="6">
        <f>Tabla2[[#This Row],[Total Sales]]-Tabla2[[#This Row],[Operating Profit]]</f>
        <v>38523.96</v>
      </c>
      <c r="N4789" s="6">
        <v>2156.04</v>
      </c>
      <c r="O4789" s="46">
        <f>Tabla2[[#This Row],[Operating Profit]]/Tabla2[[#This Row],[Total Sales]]</f>
        <v>5.2999999999999999E-2</v>
      </c>
      <c r="P4789" s="1" t="s">
        <v>82</v>
      </c>
    </row>
    <row r="4790" spans="1:16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3" t="str">
        <f>IFERROR(LEFT(Tabla2[[#This Row],[Product]],FIND(" ",Tabla2[[#This Row],[Product]])-3),Tabla2[[#This Row],[Product]])</f>
        <v>Men</v>
      </c>
      <c r="I4790" s="6">
        <v>42</v>
      </c>
      <c r="J4790" s="4">
        <v>1240</v>
      </c>
      <c r="K4790" s="6">
        <f>Tabla2[[#This Row],[Price per Unit]]*Tabla2[[#This Row],[Units Sold]]</f>
        <v>52080</v>
      </c>
      <c r="L4790" s="52">
        <f>Tabla2[[#This Row],[Units Sold]]/Cálculos!$C$11</f>
        <v>5.0022974261162688E-5</v>
      </c>
      <c r="M4790" s="6">
        <f>Tabla2[[#This Row],[Total Sales]]-Tabla2[[#This Row],[Operating Profit]]</f>
        <v>48434.400000000001</v>
      </c>
      <c r="N4790" s="6">
        <v>3645.6000000000004</v>
      </c>
      <c r="O4790" s="46">
        <f>Tabla2[[#This Row],[Operating Profit]]/Tabla2[[#This Row],[Total Sales]]</f>
        <v>7.0000000000000007E-2</v>
      </c>
      <c r="P4790" s="1" t="s">
        <v>82</v>
      </c>
    </row>
    <row r="4791" spans="1:16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3" t="str">
        <f>IFERROR(LEFT(Tabla2[[#This Row],[Product]],FIND(" ",Tabla2[[#This Row],[Product]])-3),Tabla2[[#This Row],[Product]])</f>
        <v>Women</v>
      </c>
      <c r="I4791" s="6">
        <v>58</v>
      </c>
      <c r="J4791" s="4">
        <v>1430</v>
      </c>
      <c r="K4791" s="6">
        <f>Tabla2[[#This Row],[Price per Unit]]*Tabla2[[#This Row],[Units Sold]]</f>
        <v>82940</v>
      </c>
      <c r="L4791" s="52">
        <f>Tabla2[[#This Row],[Units Sold]]/Cálculos!$C$11</f>
        <v>5.7687784833437618E-5</v>
      </c>
      <c r="M4791" s="6">
        <f>Tabla2[[#This Row],[Total Sales]]-Tabla2[[#This Row],[Operating Profit]]</f>
        <v>80037.100000000006</v>
      </c>
      <c r="N4791" s="6">
        <v>2902.8999999999996</v>
      </c>
      <c r="O4791" s="46">
        <f>Tabla2[[#This Row],[Operating Profit]]/Tabla2[[#This Row],[Total Sales]]</f>
        <v>3.4999999999999996E-2</v>
      </c>
      <c r="P4791" s="1" t="s">
        <v>82</v>
      </c>
    </row>
    <row r="4792" spans="1:16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3" t="str">
        <f>IFERROR(LEFT(Tabla2[[#This Row],[Product]],FIND(" ",Tabla2[[#This Row],[Product]])-3),Tabla2[[#This Row],[Product]])</f>
        <v>Men</v>
      </c>
      <c r="I4792" s="6">
        <v>42</v>
      </c>
      <c r="J4792" s="4">
        <v>2030</v>
      </c>
      <c r="K4792" s="6">
        <f>Tabla2[[#This Row],[Price per Unit]]*Tabla2[[#This Row],[Units Sold]]</f>
        <v>85260</v>
      </c>
      <c r="L4792" s="52">
        <f>Tabla2[[#This Row],[Units Sold]]/Cálculos!$C$11</f>
        <v>8.189244979851634E-5</v>
      </c>
      <c r="M4792" s="6">
        <f>Tabla2[[#This Row],[Total Sales]]-Tabla2[[#This Row],[Operating Profit]]</f>
        <v>80314.92</v>
      </c>
      <c r="N4792" s="6">
        <v>4945.0800000000008</v>
      </c>
      <c r="O4792" s="46">
        <f>Tabla2[[#This Row],[Operating Profit]]/Tabla2[[#This Row],[Total Sales]]</f>
        <v>5.800000000000001E-2</v>
      </c>
      <c r="P4792" s="1" t="s">
        <v>82</v>
      </c>
    </row>
    <row r="4793" spans="1:16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3" t="str">
        <f>IFERROR(LEFT(Tabla2[[#This Row],[Product]],FIND(" ",Tabla2[[#This Row],[Product]])-3),Tabla2[[#This Row],[Product]])</f>
        <v>Men</v>
      </c>
      <c r="I4793" s="6">
        <v>54</v>
      </c>
      <c r="J4793" s="4">
        <v>1880</v>
      </c>
      <c r="K4793" s="6">
        <f>Tabla2[[#This Row],[Price per Unit]]*Tabla2[[#This Row],[Units Sold]]</f>
        <v>101520</v>
      </c>
      <c r="L4793" s="52">
        <f>Tabla2[[#This Row],[Units Sold]]/Cálculos!$C$11</f>
        <v>7.5841283557246661E-5</v>
      </c>
      <c r="M4793" s="6">
        <f>Tabla2[[#This Row],[Total Sales]]-Tabla2[[#This Row],[Operating Profit]]</f>
        <v>97154.64</v>
      </c>
      <c r="N4793" s="6">
        <v>4365.3599999999997</v>
      </c>
      <c r="O4793" s="46">
        <f>Tabla2[[#This Row],[Operating Profit]]/Tabla2[[#This Row],[Total Sales]]</f>
        <v>4.2999999999999997E-2</v>
      </c>
      <c r="P4793" s="1" t="s">
        <v>82</v>
      </c>
    </row>
    <row r="4794" spans="1:16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3" t="str">
        <f>IFERROR(LEFT(Tabla2[[#This Row],[Product]],FIND(" ",Tabla2[[#This Row],[Product]])-3),Tabla2[[#This Row],[Product]])</f>
        <v>Women</v>
      </c>
      <c r="I4794" s="6">
        <v>49</v>
      </c>
      <c r="J4794" s="4">
        <v>1300</v>
      </c>
      <c r="K4794" s="6">
        <f>Tabla2[[#This Row],[Price per Unit]]*Tabla2[[#This Row],[Units Sold]]</f>
        <v>63700</v>
      </c>
      <c r="L4794" s="52">
        <f>Tabla2[[#This Row],[Units Sold]]/Cálculos!$C$11</f>
        <v>5.2443440757670561E-5</v>
      </c>
      <c r="M4794" s="6">
        <f>Tabla2[[#This Row],[Total Sales]]-Tabla2[[#This Row],[Operating Profit]]</f>
        <v>59941.7</v>
      </c>
      <c r="N4794" s="6">
        <v>3758.3000000000006</v>
      </c>
      <c r="O4794" s="46">
        <f>Tabla2[[#This Row],[Operating Profit]]/Tabla2[[#This Row],[Total Sales]]</f>
        <v>5.9000000000000011E-2</v>
      </c>
      <c r="P4794" s="1" t="s">
        <v>82</v>
      </c>
    </row>
    <row r="4795" spans="1:16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3" t="str">
        <f>IFERROR(LEFT(Tabla2[[#This Row],[Product]],FIND(" ",Tabla2[[#This Row],[Product]])-3),Tabla2[[#This Row],[Product]])</f>
        <v>Women</v>
      </c>
      <c r="I4795" s="6">
        <v>41</v>
      </c>
      <c r="J4795" s="4">
        <v>1060</v>
      </c>
      <c r="K4795" s="6">
        <f>Tabla2[[#This Row],[Price per Unit]]*Tabla2[[#This Row],[Units Sold]]</f>
        <v>43460</v>
      </c>
      <c r="L4795" s="52">
        <f>Tabla2[[#This Row],[Units Sold]]/Cálculos!$C$11</f>
        <v>4.2761574771639069E-5</v>
      </c>
      <c r="M4795" s="6">
        <f>Tabla2[[#This Row],[Total Sales]]-Tabla2[[#This Row],[Operating Profit]]</f>
        <v>41113.160000000003</v>
      </c>
      <c r="N4795" s="6">
        <v>2346.84</v>
      </c>
      <c r="O4795" s="46">
        <f>Tabla2[[#This Row],[Operating Profit]]/Tabla2[[#This Row],[Total Sales]]</f>
        <v>5.4000000000000006E-2</v>
      </c>
      <c r="P4795" s="1" t="s">
        <v>82</v>
      </c>
    </row>
    <row r="4796" spans="1:16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3" t="str">
        <f>IFERROR(LEFT(Tabla2[[#This Row],[Product]],FIND(" ",Tabla2[[#This Row],[Product]])-3),Tabla2[[#This Row],[Product]])</f>
        <v>Men</v>
      </c>
      <c r="I4796" s="6">
        <v>52</v>
      </c>
      <c r="J4796" s="4">
        <v>1060</v>
      </c>
      <c r="K4796" s="6">
        <f>Tabla2[[#This Row],[Price per Unit]]*Tabla2[[#This Row],[Units Sold]]</f>
        <v>55120</v>
      </c>
      <c r="L4796" s="52">
        <f>Tabla2[[#This Row],[Units Sold]]/Cálculos!$C$11</f>
        <v>4.2761574771639069E-5</v>
      </c>
      <c r="M4796" s="6">
        <f>Tabla2[[#This Row],[Total Sales]]-Tabla2[[#This Row],[Operating Profit]]</f>
        <v>51261.599999999999</v>
      </c>
      <c r="N4796" s="6">
        <v>3858.4000000000005</v>
      </c>
      <c r="O4796" s="46">
        <f>Tabla2[[#This Row],[Operating Profit]]/Tabla2[[#This Row],[Total Sales]]</f>
        <v>7.0000000000000007E-2</v>
      </c>
      <c r="P4796" s="1" t="s">
        <v>82</v>
      </c>
    </row>
    <row r="4797" spans="1:16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3" t="str">
        <f>IFERROR(LEFT(Tabla2[[#This Row],[Product]],FIND(" ",Tabla2[[#This Row],[Product]])-3),Tabla2[[#This Row],[Product]])</f>
        <v>Women</v>
      </c>
      <c r="I4797" s="6">
        <v>56</v>
      </c>
      <c r="J4797" s="4">
        <v>1120</v>
      </c>
      <c r="K4797" s="6">
        <f>Tabla2[[#This Row],[Price per Unit]]*Tabla2[[#This Row],[Units Sold]]</f>
        <v>62720</v>
      </c>
      <c r="L4797" s="52">
        <f>Tabla2[[#This Row],[Units Sold]]/Cálculos!$C$11</f>
        <v>4.5182041268146942E-5</v>
      </c>
      <c r="M4797" s="6">
        <f>Tabla2[[#This Row],[Total Sales]]-Tabla2[[#This Row],[Operating Profit]]</f>
        <v>60336.639999999999</v>
      </c>
      <c r="N4797" s="6">
        <v>2383.36</v>
      </c>
      <c r="O4797" s="46">
        <f>Tabla2[[#This Row],[Operating Profit]]/Tabla2[[#This Row],[Total Sales]]</f>
        <v>3.7999999999999999E-2</v>
      </c>
      <c r="P4797" s="1" t="s">
        <v>82</v>
      </c>
    </row>
    <row r="4798" spans="1:16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3" t="str">
        <f>IFERROR(LEFT(Tabla2[[#This Row],[Product]],FIND(" ",Tabla2[[#This Row],[Product]])-3),Tabla2[[#This Row],[Product]])</f>
        <v>Men</v>
      </c>
      <c r="I4798" s="6">
        <v>41</v>
      </c>
      <c r="J4798" s="4">
        <v>1800</v>
      </c>
      <c r="K4798" s="6">
        <f>Tabla2[[#This Row],[Price per Unit]]*Tabla2[[#This Row],[Units Sold]]</f>
        <v>73800</v>
      </c>
      <c r="L4798" s="52">
        <f>Tabla2[[#This Row],[Units Sold]]/Cálculos!$C$11</f>
        <v>7.2613994895236159E-5</v>
      </c>
      <c r="M4798" s="6">
        <f>Tabla2[[#This Row],[Total Sales]]-Tabla2[[#This Row],[Operating Profit]]</f>
        <v>69519.600000000006</v>
      </c>
      <c r="N4798" s="6">
        <v>4280.4000000000005</v>
      </c>
      <c r="O4798" s="46">
        <f>Tabla2[[#This Row],[Operating Profit]]/Tabla2[[#This Row],[Total Sales]]</f>
        <v>5.800000000000001E-2</v>
      </c>
      <c r="P4798" s="1" t="s">
        <v>82</v>
      </c>
    </row>
    <row r="4799" spans="1:16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3" t="str">
        <f>IFERROR(LEFT(Tabla2[[#This Row],[Product]],FIND(" ",Tabla2[[#This Row],[Product]])-3),Tabla2[[#This Row],[Product]])</f>
        <v>Men</v>
      </c>
      <c r="I4799" s="6">
        <v>48</v>
      </c>
      <c r="J4799" s="4">
        <v>1560</v>
      </c>
      <c r="K4799" s="6">
        <f>Tabla2[[#This Row],[Price per Unit]]*Tabla2[[#This Row],[Units Sold]]</f>
        <v>74880</v>
      </c>
      <c r="L4799" s="52">
        <f>Tabla2[[#This Row],[Units Sold]]/Cálculos!$C$11</f>
        <v>6.2932128909204668E-5</v>
      </c>
      <c r="M4799" s="6">
        <f>Tabla2[[#This Row],[Total Sales]]-Tabla2[[#This Row],[Operating Profit]]</f>
        <v>71585.279999999999</v>
      </c>
      <c r="N4799" s="6">
        <v>3294.72</v>
      </c>
      <c r="O4799" s="46">
        <f>Tabla2[[#This Row],[Operating Profit]]/Tabla2[[#This Row],[Total Sales]]</f>
        <v>4.3999999999999997E-2</v>
      </c>
      <c r="P4799" s="1" t="s">
        <v>82</v>
      </c>
    </row>
    <row r="4800" spans="1:16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3" t="str">
        <f>IFERROR(LEFT(Tabla2[[#This Row],[Product]],FIND(" ",Tabla2[[#This Row],[Product]])-3),Tabla2[[#This Row],[Product]])</f>
        <v>Women</v>
      </c>
      <c r="I4800" s="6">
        <v>42</v>
      </c>
      <c r="J4800" s="4">
        <v>1170</v>
      </c>
      <c r="K4800" s="6">
        <f>Tabla2[[#This Row],[Price per Unit]]*Tabla2[[#This Row],[Units Sold]]</f>
        <v>49140</v>
      </c>
      <c r="L4800" s="52">
        <f>Tabla2[[#This Row],[Units Sold]]/Cálculos!$C$11</f>
        <v>4.7199096681903504E-5</v>
      </c>
      <c r="M4800" s="6">
        <f>Tabla2[[#This Row],[Total Sales]]-Tabla2[[#This Row],[Operating Profit]]</f>
        <v>46388.160000000003</v>
      </c>
      <c r="N4800" s="6">
        <v>2751.84</v>
      </c>
      <c r="O4800" s="46">
        <f>Tabla2[[#This Row],[Operating Profit]]/Tabla2[[#This Row],[Total Sales]]</f>
        <v>5.6000000000000001E-2</v>
      </c>
      <c r="P4800" s="1" t="s">
        <v>82</v>
      </c>
    </row>
    <row r="4801" spans="1:16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3" t="str">
        <f>IFERROR(LEFT(Tabla2[[#This Row],[Product]],FIND(" ",Tabla2[[#This Row],[Product]])-3),Tabla2[[#This Row],[Product]])</f>
        <v>Women</v>
      </c>
      <c r="I4801" s="6">
        <v>41</v>
      </c>
      <c r="J4801" s="4">
        <v>1160</v>
      </c>
      <c r="K4801" s="6">
        <f>Tabla2[[#This Row],[Price per Unit]]*Tabla2[[#This Row],[Units Sold]]</f>
        <v>47560</v>
      </c>
      <c r="L4801" s="52">
        <f>Tabla2[[#This Row],[Units Sold]]/Cálculos!$C$11</f>
        <v>4.6795685599152193E-5</v>
      </c>
      <c r="M4801" s="6">
        <f>Tabla2[[#This Row],[Total Sales]]-Tabla2[[#This Row],[Operating Profit]]</f>
        <v>44944.2</v>
      </c>
      <c r="N4801" s="6">
        <v>2615.7999999999997</v>
      </c>
      <c r="O4801" s="46">
        <f>Tabla2[[#This Row],[Operating Profit]]/Tabla2[[#This Row],[Total Sales]]</f>
        <v>5.4999999999999993E-2</v>
      </c>
      <c r="P4801" s="1" t="s">
        <v>82</v>
      </c>
    </row>
    <row r="4802" spans="1:16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3" t="str">
        <f>IFERROR(LEFT(Tabla2[[#This Row],[Product]],FIND(" ",Tabla2[[#This Row],[Product]])-3),Tabla2[[#This Row],[Product]])</f>
        <v>Men</v>
      </c>
      <c r="I4802" s="6">
        <v>50</v>
      </c>
      <c r="J4802" s="4">
        <v>1000</v>
      </c>
      <c r="K4802" s="6">
        <f>Tabla2[[#This Row],[Price per Unit]]*Tabla2[[#This Row],[Units Sold]]</f>
        <v>50000</v>
      </c>
      <c r="L4802" s="52">
        <f>Tabla2[[#This Row],[Units Sold]]/Cálculos!$C$11</f>
        <v>4.0341108275131196E-5</v>
      </c>
      <c r="M4802" s="6">
        <f>Tabla2[[#This Row],[Total Sales]]-Tabla2[[#This Row],[Operating Profit]]</f>
        <v>46350</v>
      </c>
      <c r="N4802" s="6">
        <v>3650.0000000000005</v>
      </c>
      <c r="O4802" s="46">
        <f>Tabla2[[#This Row],[Operating Profit]]/Tabla2[[#This Row],[Total Sales]]</f>
        <v>7.3000000000000009E-2</v>
      </c>
      <c r="P4802" s="1" t="s">
        <v>82</v>
      </c>
    </row>
    <row r="4803" spans="1:16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3" t="str">
        <f>IFERROR(LEFT(Tabla2[[#This Row],[Product]],FIND(" ",Tabla2[[#This Row],[Product]])-3),Tabla2[[#This Row],[Product]])</f>
        <v>Women</v>
      </c>
      <c r="I4803" s="6">
        <v>59</v>
      </c>
      <c r="J4803" s="4">
        <v>1220</v>
      </c>
      <c r="K4803" s="6">
        <f>Tabla2[[#This Row],[Price per Unit]]*Tabla2[[#This Row],[Units Sold]]</f>
        <v>71980</v>
      </c>
      <c r="L4803" s="52">
        <f>Tabla2[[#This Row],[Units Sold]]/Cálculos!$C$11</f>
        <v>4.9216152095660066E-5</v>
      </c>
      <c r="M4803" s="6">
        <f>Tabla2[[#This Row],[Total Sales]]-Tabla2[[#This Row],[Operating Profit]]</f>
        <v>69100.800000000003</v>
      </c>
      <c r="N4803" s="6">
        <v>2879.2000000000003</v>
      </c>
      <c r="O4803" s="46">
        <f>Tabla2[[#This Row],[Operating Profit]]/Tabla2[[#This Row],[Total Sales]]</f>
        <v>0.04</v>
      </c>
      <c r="P4803" s="1" t="s">
        <v>82</v>
      </c>
    </row>
    <row r="4804" spans="1:16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3" t="str">
        <f>IFERROR(LEFT(Tabla2[[#This Row],[Product]],FIND(" ",Tabla2[[#This Row],[Product]])-3),Tabla2[[#This Row],[Product]])</f>
        <v>Men</v>
      </c>
      <c r="I4804" s="6">
        <v>44</v>
      </c>
      <c r="J4804" s="4">
        <v>1600</v>
      </c>
      <c r="K4804" s="6">
        <f>Tabla2[[#This Row],[Price per Unit]]*Tabla2[[#This Row],[Units Sold]]</f>
        <v>70400</v>
      </c>
      <c r="L4804" s="52">
        <f>Tabla2[[#This Row],[Units Sold]]/Cálculos!$C$11</f>
        <v>6.4545773240209925E-5</v>
      </c>
      <c r="M4804" s="6">
        <f>Tabla2[[#This Row],[Total Sales]]-Tabla2[[#This Row],[Operating Profit]]</f>
        <v>66457.600000000006</v>
      </c>
      <c r="N4804" s="6">
        <v>3942.4000000000005</v>
      </c>
      <c r="O4804" s="46">
        <f>Tabla2[[#This Row],[Operating Profit]]/Tabla2[[#This Row],[Total Sales]]</f>
        <v>5.6000000000000008E-2</v>
      </c>
      <c r="P4804" s="1" t="s">
        <v>82</v>
      </c>
    </row>
    <row r="4805" spans="1:16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3" t="str">
        <f>IFERROR(LEFT(Tabla2[[#This Row],[Product]],FIND(" ",Tabla2[[#This Row],[Product]])-3),Tabla2[[#This Row],[Product]])</f>
        <v>Men</v>
      </c>
      <c r="I4805" s="6">
        <v>49</v>
      </c>
      <c r="J4805" s="4">
        <v>1600</v>
      </c>
      <c r="K4805" s="6">
        <f>Tabla2[[#This Row],[Price per Unit]]*Tabla2[[#This Row],[Units Sold]]</f>
        <v>78400</v>
      </c>
      <c r="L4805" s="52">
        <f>Tabla2[[#This Row],[Units Sold]]/Cálculos!$C$11</f>
        <v>6.4545773240209925E-5</v>
      </c>
      <c r="M4805" s="6">
        <f>Tabla2[[#This Row],[Total Sales]]-Tabla2[[#This Row],[Operating Profit]]</f>
        <v>75028.800000000003</v>
      </c>
      <c r="N4805" s="6">
        <v>3371.2</v>
      </c>
      <c r="O4805" s="46">
        <f>Tabla2[[#This Row],[Operating Profit]]/Tabla2[[#This Row],[Total Sales]]</f>
        <v>4.2999999999999997E-2</v>
      </c>
      <c r="P4805" s="1" t="s">
        <v>82</v>
      </c>
    </row>
    <row r="4806" spans="1:16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3" t="str">
        <f>IFERROR(LEFT(Tabla2[[#This Row],[Product]],FIND(" ",Tabla2[[#This Row],[Product]])-3),Tabla2[[#This Row],[Product]])</f>
        <v>Women</v>
      </c>
      <c r="I4806" s="6">
        <v>41</v>
      </c>
      <c r="J4806" s="4">
        <v>1160</v>
      </c>
      <c r="K4806" s="6">
        <f>Tabla2[[#This Row],[Price per Unit]]*Tabla2[[#This Row],[Units Sold]]</f>
        <v>47560</v>
      </c>
      <c r="L4806" s="52">
        <f>Tabla2[[#This Row],[Units Sold]]/Cálculos!$C$11</f>
        <v>4.6795685599152193E-5</v>
      </c>
      <c r="M4806" s="6">
        <f>Tabla2[[#This Row],[Total Sales]]-Tabla2[[#This Row],[Operating Profit]]</f>
        <v>44849.08</v>
      </c>
      <c r="N4806" s="6">
        <v>2710.92</v>
      </c>
      <c r="O4806" s="46">
        <f>Tabla2[[#This Row],[Operating Profit]]/Tabla2[[#This Row],[Total Sales]]</f>
        <v>5.7000000000000002E-2</v>
      </c>
      <c r="P4806" s="1" t="s">
        <v>82</v>
      </c>
    </row>
    <row r="4807" spans="1:16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3" t="str">
        <f>IFERROR(LEFT(Tabla2[[#This Row],[Product]],FIND(" ",Tabla2[[#This Row],[Product]])-3),Tabla2[[#This Row],[Product]])</f>
        <v>Women</v>
      </c>
      <c r="I4807" s="6">
        <v>44</v>
      </c>
      <c r="J4807" s="4">
        <v>1050</v>
      </c>
      <c r="K4807" s="6">
        <f>Tabla2[[#This Row],[Price per Unit]]*Tabla2[[#This Row],[Units Sold]]</f>
        <v>46200</v>
      </c>
      <c r="L4807" s="52">
        <f>Tabla2[[#This Row],[Units Sold]]/Cálculos!$C$11</f>
        <v>4.2358163688887758E-5</v>
      </c>
      <c r="M4807" s="6">
        <f>Tabla2[[#This Row],[Total Sales]]-Tabla2[[#This Row],[Operating Profit]]</f>
        <v>43797.599999999999</v>
      </c>
      <c r="N4807" s="6">
        <v>2402.4</v>
      </c>
      <c r="O4807" s="46">
        <f>Tabla2[[#This Row],[Operating Profit]]/Tabla2[[#This Row],[Total Sales]]</f>
        <v>5.2000000000000005E-2</v>
      </c>
      <c r="P4807" s="1" t="s">
        <v>82</v>
      </c>
    </row>
    <row r="4808" spans="1:16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3" t="str">
        <f>IFERROR(LEFT(Tabla2[[#This Row],[Product]],FIND(" ",Tabla2[[#This Row],[Product]])-3),Tabla2[[#This Row],[Product]])</f>
        <v>Men</v>
      </c>
      <c r="I4808" s="6">
        <v>54</v>
      </c>
      <c r="J4808" s="4">
        <v>980</v>
      </c>
      <c r="K4808" s="6">
        <f>Tabla2[[#This Row],[Price per Unit]]*Tabla2[[#This Row],[Units Sold]]</f>
        <v>52920</v>
      </c>
      <c r="L4808" s="52">
        <f>Tabla2[[#This Row],[Units Sold]]/Cálculos!$C$11</f>
        <v>3.9534286109628574E-5</v>
      </c>
      <c r="M4808" s="6">
        <f>Tabla2[[#This Row],[Total Sales]]-Tabla2[[#This Row],[Operating Profit]]</f>
        <v>48951</v>
      </c>
      <c r="N4808" s="6">
        <v>3969.0000000000005</v>
      </c>
      <c r="O4808" s="46">
        <f>Tabla2[[#This Row],[Operating Profit]]/Tabla2[[#This Row],[Total Sales]]</f>
        <v>7.5000000000000011E-2</v>
      </c>
      <c r="P4808" s="1" t="s">
        <v>82</v>
      </c>
    </row>
    <row r="4809" spans="1:16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3" t="str">
        <f>IFERROR(LEFT(Tabla2[[#This Row],[Product]],FIND(" ",Tabla2[[#This Row],[Product]])-3),Tabla2[[#This Row],[Product]])</f>
        <v>Women</v>
      </c>
      <c r="I4809" s="6">
        <v>58</v>
      </c>
      <c r="J4809" s="4">
        <v>1080</v>
      </c>
      <c r="K4809" s="6">
        <f>Tabla2[[#This Row],[Price per Unit]]*Tabla2[[#This Row],[Units Sold]]</f>
        <v>62640</v>
      </c>
      <c r="L4809" s="52">
        <f>Tabla2[[#This Row],[Units Sold]]/Cálculos!$C$11</f>
        <v>4.3568396937141698E-5</v>
      </c>
      <c r="M4809" s="6">
        <f>Tabla2[[#This Row],[Total Sales]]-Tabla2[[#This Row],[Operating Profit]]</f>
        <v>60197.04</v>
      </c>
      <c r="N4809" s="6">
        <v>2442.96</v>
      </c>
      <c r="O4809" s="46">
        <f>Tabla2[[#This Row],[Operating Profit]]/Tabla2[[#This Row],[Total Sales]]</f>
        <v>3.9E-2</v>
      </c>
      <c r="P4809" s="1" t="s">
        <v>82</v>
      </c>
    </row>
    <row r="4810" spans="1:16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3" t="str">
        <f>IFERROR(LEFT(Tabla2[[#This Row],[Product]],FIND(" ",Tabla2[[#This Row],[Product]])-3),Tabla2[[#This Row],[Product]])</f>
        <v>Men</v>
      </c>
      <c r="I4810" s="6">
        <v>38</v>
      </c>
      <c r="J4810" s="4">
        <v>1670</v>
      </c>
      <c r="K4810" s="6">
        <f>Tabla2[[#This Row],[Price per Unit]]*Tabla2[[#This Row],[Units Sold]]</f>
        <v>63460</v>
      </c>
      <c r="L4810" s="52">
        <f>Tabla2[[#This Row],[Units Sold]]/Cálculos!$C$11</f>
        <v>6.7369650819469102E-5</v>
      </c>
      <c r="M4810" s="6">
        <f>Tabla2[[#This Row],[Total Sales]]-Tabla2[[#This Row],[Operating Profit]]</f>
        <v>59715.86</v>
      </c>
      <c r="N4810" s="6">
        <v>3744.1400000000003</v>
      </c>
      <c r="O4810" s="46">
        <f>Tabla2[[#This Row],[Operating Profit]]/Tabla2[[#This Row],[Total Sales]]</f>
        <v>5.9000000000000004E-2</v>
      </c>
      <c r="P4810" s="1" t="s">
        <v>82</v>
      </c>
    </row>
    <row r="4811" spans="1:16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3" t="str">
        <f>IFERROR(LEFT(Tabla2[[#This Row],[Product]],FIND(" ",Tabla2[[#This Row],[Product]])-3),Tabla2[[#This Row],[Product]])</f>
        <v>Men</v>
      </c>
      <c r="I4811" s="6">
        <v>42</v>
      </c>
      <c r="J4811" s="4">
        <v>1730</v>
      </c>
      <c r="K4811" s="6">
        <f>Tabla2[[#This Row],[Price per Unit]]*Tabla2[[#This Row],[Units Sold]]</f>
        <v>72660</v>
      </c>
      <c r="L4811" s="52">
        <f>Tabla2[[#This Row],[Units Sold]]/Cálculos!$C$11</f>
        <v>6.9790117315976968E-5</v>
      </c>
      <c r="M4811" s="6">
        <f>Tabla2[[#This Row],[Total Sales]]-Tabla2[[#This Row],[Operating Profit]]</f>
        <v>69680.94</v>
      </c>
      <c r="N4811" s="6">
        <v>2979.06</v>
      </c>
      <c r="O4811" s="46">
        <f>Tabla2[[#This Row],[Operating Profit]]/Tabla2[[#This Row],[Total Sales]]</f>
        <v>4.1000000000000002E-2</v>
      </c>
      <c r="P4811" s="1" t="s">
        <v>82</v>
      </c>
    </row>
    <row r="4812" spans="1:16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3" t="str">
        <f>IFERROR(LEFT(Tabla2[[#This Row],[Product]],FIND(" ",Tabla2[[#This Row],[Product]])-3),Tabla2[[#This Row],[Product]])</f>
        <v>Women</v>
      </c>
      <c r="I4812" s="6">
        <v>37</v>
      </c>
      <c r="J4812" s="4">
        <v>1230</v>
      </c>
      <c r="K4812" s="6">
        <f>Tabla2[[#This Row],[Price per Unit]]*Tabla2[[#This Row],[Units Sold]]</f>
        <v>45510</v>
      </c>
      <c r="L4812" s="52">
        <f>Tabla2[[#This Row],[Units Sold]]/Cálculos!$C$11</f>
        <v>4.9619563178411377E-5</v>
      </c>
      <c r="M4812" s="6">
        <f>Tabla2[[#This Row],[Total Sales]]-Tabla2[[#This Row],[Operating Profit]]</f>
        <v>42915.93</v>
      </c>
      <c r="N4812" s="6">
        <v>2594.0700000000002</v>
      </c>
      <c r="O4812" s="46">
        <f>Tabla2[[#This Row],[Operating Profit]]/Tabla2[[#This Row],[Total Sales]]</f>
        <v>5.7000000000000002E-2</v>
      </c>
      <c r="P4812" s="1" t="s">
        <v>82</v>
      </c>
    </row>
    <row r="4813" spans="1:16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3" t="str">
        <f>IFERROR(LEFT(Tabla2[[#This Row],[Product]],FIND(" ",Tabla2[[#This Row],[Product]])-3),Tabla2[[#This Row],[Product]])</f>
        <v>Women</v>
      </c>
      <c r="I4813" s="6">
        <v>39</v>
      </c>
      <c r="J4813" s="4">
        <v>1190</v>
      </c>
      <c r="K4813" s="6">
        <f>Tabla2[[#This Row],[Price per Unit]]*Tabla2[[#This Row],[Units Sold]]</f>
        <v>46410</v>
      </c>
      <c r="L4813" s="52">
        <f>Tabla2[[#This Row],[Units Sold]]/Cálculos!$C$11</f>
        <v>4.8005918847406126E-5</v>
      </c>
      <c r="M4813" s="6">
        <f>Tabla2[[#This Row],[Total Sales]]-Tabla2[[#This Row],[Operating Profit]]</f>
        <v>43857.45</v>
      </c>
      <c r="N4813" s="6">
        <v>2552.5499999999997</v>
      </c>
      <c r="O4813" s="46">
        <f>Tabla2[[#This Row],[Operating Profit]]/Tabla2[[#This Row],[Total Sales]]</f>
        <v>5.4999999999999993E-2</v>
      </c>
      <c r="P4813" s="1" t="s">
        <v>82</v>
      </c>
    </row>
    <row r="4814" spans="1:16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3" t="str">
        <f>IFERROR(LEFT(Tabla2[[#This Row],[Product]],FIND(" ",Tabla2[[#This Row],[Product]])-3),Tabla2[[#This Row],[Product]])</f>
        <v>Men</v>
      </c>
      <c r="I4814" s="6">
        <v>51</v>
      </c>
      <c r="J4814" s="4">
        <v>1130</v>
      </c>
      <c r="K4814" s="6">
        <f>Tabla2[[#This Row],[Price per Unit]]*Tabla2[[#This Row],[Units Sold]]</f>
        <v>57630</v>
      </c>
      <c r="L4814" s="52">
        <f>Tabla2[[#This Row],[Units Sold]]/Cálculos!$C$11</f>
        <v>4.5585452350898253E-5</v>
      </c>
      <c r="M4814" s="6">
        <f>Tabla2[[#This Row],[Total Sales]]-Tabla2[[#This Row],[Operating Profit]]</f>
        <v>53365.38</v>
      </c>
      <c r="N4814" s="6">
        <v>4264.6200000000008</v>
      </c>
      <c r="O4814" s="46">
        <f>Tabla2[[#This Row],[Operating Profit]]/Tabla2[[#This Row],[Total Sales]]</f>
        <v>7.400000000000001E-2</v>
      </c>
      <c r="P4814" s="1" t="s">
        <v>82</v>
      </c>
    </row>
    <row r="4815" spans="1:16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3" t="str">
        <f>IFERROR(LEFT(Tabla2[[#This Row],[Product]],FIND(" ",Tabla2[[#This Row],[Product]])-3),Tabla2[[#This Row],[Product]])</f>
        <v>Women</v>
      </c>
      <c r="I4815" s="6">
        <v>56</v>
      </c>
      <c r="J4815" s="4">
        <v>1330</v>
      </c>
      <c r="K4815" s="6">
        <f>Tabla2[[#This Row],[Price per Unit]]*Tabla2[[#This Row],[Units Sold]]</f>
        <v>74480</v>
      </c>
      <c r="L4815" s="52">
        <f>Tabla2[[#This Row],[Units Sold]]/Cálculos!$C$11</f>
        <v>5.3653674005924494E-5</v>
      </c>
      <c r="M4815" s="6">
        <f>Tabla2[[#This Row],[Total Sales]]-Tabla2[[#This Row],[Operating Profit]]</f>
        <v>71649.759999999995</v>
      </c>
      <c r="N4815" s="6">
        <v>2830.2400000000002</v>
      </c>
      <c r="O4815" s="46">
        <f>Tabla2[[#This Row],[Operating Profit]]/Tabla2[[#This Row],[Total Sales]]</f>
        <v>3.8000000000000006E-2</v>
      </c>
      <c r="P4815" s="1" t="s">
        <v>82</v>
      </c>
    </row>
    <row r="4816" spans="1:16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3" t="str">
        <f>IFERROR(LEFT(Tabla2[[#This Row],[Product]],FIND(" ",Tabla2[[#This Row],[Product]])-3),Tabla2[[#This Row],[Product]])</f>
        <v>Men</v>
      </c>
      <c r="I4816" s="6">
        <v>41</v>
      </c>
      <c r="J4816" s="4">
        <v>1960</v>
      </c>
      <c r="K4816" s="6">
        <f>Tabla2[[#This Row],[Price per Unit]]*Tabla2[[#This Row],[Units Sold]]</f>
        <v>80360</v>
      </c>
      <c r="L4816" s="52">
        <f>Tabla2[[#This Row],[Units Sold]]/Cálculos!$C$11</f>
        <v>7.9068572219257149E-5</v>
      </c>
      <c r="M4816" s="6">
        <f>Tabla2[[#This Row],[Total Sales]]-Tabla2[[#This Row],[Operating Profit]]</f>
        <v>75859.839999999997</v>
      </c>
      <c r="N4816" s="6">
        <v>4500.1600000000008</v>
      </c>
      <c r="O4816" s="46">
        <f>Tabla2[[#This Row],[Operating Profit]]/Tabla2[[#This Row],[Total Sales]]</f>
        <v>5.6000000000000008E-2</v>
      </c>
      <c r="P4816" s="1" t="s">
        <v>82</v>
      </c>
    </row>
    <row r="4817" spans="1:16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3" t="str">
        <f>IFERROR(LEFT(Tabla2[[#This Row],[Product]],FIND(" ",Tabla2[[#This Row],[Product]])-3),Tabla2[[#This Row],[Product]])</f>
        <v>Men</v>
      </c>
      <c r="I4817" s="6">
        <v>45</v>
      </c>
      <c r="J4817" s="4">
        <v>1820</v>
      </c>
      <c r="K4817" s="6">
        <f>Tabla2[[#This Row],[Price per Unit]]*Tabla2[[#This Row],[Units Sold]]</f>
        <v>81900</v>
      </c>
      <c r="L4817" s="52">
        <f>Tabla2[[#This Row],[Units Sold]]/Cálculos!$C$11</f>
        <v>7.3420817060738781E-5</v>
      </c>
      <c r="M4817" s="6">
        <f>Tabla2[[#This Row],[Total Sales]]-Tabla2[[#This Row],[Operating Profit]]</f>
        <v>78378.3</v>
      </c>
      <c r="N4817" s="6">
        <v>3521.7</v>
      </c>
      <c r="O4817" s="46">
        <f>Tabla2[[#This Row],[Operating Profit]]/Tabla2[[#This Row],[Total Sales]]</f>
        <v>4.2999999999999997E-2</v>
      </c>
      <c r="P4817" s="1" t="s">
        <v>82</v>
      </c>
    </row>
    <row r="4818" spans="1:16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3" t="str">
        <f>IFERROR(LEFT(Tabla2[[#This Row],[Product]],FIND(" ",Tabla2[[#This Row],[Product]])-3),Tabla2[[#This Row],[Product]])</f>
        <v>Women</v>
      </c>
      <c r="I4818" s="6">
        <v>42</v>
      </c>
      <c r="J4818" s="4">
        <v>1330</v>
      </c>
      <c r="K4818" s="6">
        <f>Tabla2[[#This Row],[Price per Unit]]*Tabla2[[#This Row],[Units Sold]]</f>
        <v>55860</v>
      </c>
      <c r="L4818" s="52">
        <f>Tabla2[[#This Row],[Units Sold]]/Cálculos!$C$11</f>
        <v>5.3653674005924494E-5</v>
      </c>
      <c r="M4818" s="6">
        <f>Tabla2[[#This Row],[Total Sales]]-Tabla2[[#This Row],[Operating Profit]]</f>
        <v>52508.4</v>
      </c>
      <c r="N4818" s="6">
        <v>3351.6</v>
      </c>
      <c r="O4818" s="46">
        <f>Tabla2[[#This Row],[Operating Profit]]/Tabla2[[#This Row],[Total Sales]]</f>
        <v>0.06</v>
      </c>
      <c r="P4818" s="1" t="s">
        <v>82</v>
      </c>
    </row>
    <row r="4819" spans="1:16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3" t="str">
        <f>IFERROR(LEFT(Tabla2[[#This Row],[Product]],FIND(" ",Tabla2[[#This Row],[Product]])-3),Tabla2[[#This Row],[Product]])</f>
        <v>Women</v>
      </c>
      <c r="I4819" s="6">
        <v>43</v>
      </c>
      <c r="J4819" s="4">
        <v>1430</v>
      </c>
      <c r="K4819" s="6">
        <f>Tabla2[[#This Row],[Price per Unit]]*Tabla2[[#This Row],[Units Sold]]</f>
        <v>61490</v>
      </c>
      <c r="L4819" s="52">
        <f>Tabla2[[#This Row],[Units Sold]]/Cálculos!$C$11</f>
        <v>5.7687784833437618E-5</v>
      </c>
      <c r="M4819" s="6">
        <f>Tabla2[[#This Row],[Total Sales]]-Tabla2[[#This Row],[Operating Profit]]</f>
        <v>58354.01</v>
      </c>
      <c r="N4819" s="6">
        <v>3135.9900000000002</v>
      </c>
      <c r="O4819" s="46">
        <f>Tabla2[[#This Row],[Operating Profit]]/Tabla2[[#This Row],[Total Sales]]</f>
        <v>5.1000000000000004E-2</v>
      </c>
      <c r="P4819" s="1" t="s">
        <v>82</v>
      </c>
    </row>
    <row r="4820" spans="1:16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3" t="str">
        <f>IFERROR(LEFT(Tabla2[[#This Row],[Product]],FIND(" ",Tabla2[[#This Row],[Product]])-3),Tabla2[[#This Row],[Product]])</f>
        <v>Men</v>
      </c>
      <c r="I4820" s="6">
        <v>53</v>
      </c>
      <c r="J4820" s="4">
        <v>1200</v>
      </c>
      <c r="K4820" s="6">
        <f>Tabla2[[#This Row],[Price per Unit]]*Tabla2[[#This Row],[Units Sold]]</f>
        <v>63600</v>
      </c>
      <c r="L4820" s="52">
        <f>Tabla2[[#This Row],[Units Sold]]/Cálculos!$C$11</f>
        <v>4.8409329930157437E-5</v>
      </c>
      <c r="M4820" s="6">
        <f>Tabla2[[#This Row],[Total Sales]]-Tabla2[[#This Row],[Operating Profit]]</f>
        <v>58957.2</v>
      </c>
      <c r="N4820" s="6">
        <v>4642.8</v>
      </c>
      <c r="O4820" s="46">
        <f>Tabla2[[#This Row],[Operating Profit]]/Tabla2[[#This Row],[Total Sales]]</f>
        <v>7.3000000000000009E-2</v>
      </c>
      <c r="P4820" s="1" t="s">
        <v>82</v>
      </c>
    </row>
    <row r="4821" spans="1:16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3" t="str">
        <f>IFERROR(LEFT(Tabla2[[#This Row],[Product]],FIND(" ",Tabla2[[#This Row],[Product]])-3),Tabla2[[#This Row],[Product]])</f>
        <v>Women</v>
      </c>
      <c r="I4821" s="6">
        <v>55</v>
      </c>
      <c r="J4821" s="4">
        <v>1300</v>
      </c>
      <c r="K4821" s="6">
        <f>Tabla2[[#This Row],[Price per Unit]]*Tabla2[[#This Row],[Units Sold]]</f>
        <v>71500</v>
      </c>
      <c r="L4821" s="52">
        <f>Tabla2[[#This Row],[Units Sold]]/Cálculos!$C$11</f>
        <v>5.2443440757670561E-5</v>
      </c>
      <c r="M4821" s="6">
        <f>Tabla2[[#This Row],[Total Sales]]-Tabla2[[#This Row],[Operating Profit]]</f>
        <v>68640</v>
      </c>
      <c r="N4821" s="6">
        <v>2860</v>
      </c>
      <c r="O4821" s="46">
        <f>Tabla2[[#This Row],[Operating Profit]]/Tabla2[[#This Row],[Total Sales]]</f>
        <v>0.04</v>
      </c>
      <c r="P4821" s="1" t="s">
        <v>82</v>
      </c>
    </row>
    <row r="4822" spans="1:16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3" t="str">
        <f>IFERROR(LEFT(Tabla2[[#This Row],[Product]],FIND(" ",Tabla2[[#This Row],[Product]])-3),Tabla2[[#This Row],[Product]])</f>
        <v>Men</v>
      </c>
      <c r="I4822" s="6">
        <v>18</v>
      </c>
      <c r="J4822" s="4">
        <v>2100</v>
      </c>
      <c r="K4822" s="6">
        <f>Tabla2[[#This Row],[Price per Unit]]*Tabla2[[#This Row],[Units Sold]]</f>
        <v>37800</v>
      </c>
      <c r="L4822" s="52">
        <f>Tabla2[[#This Row],[Units Sold]]/Cálculos!$C$11</f>
        <v>8.4716327377775517E-5</v>
      </c>
      <c r="M4822" s="6">
        <f>Tabla2[[#This Row],[Total Sales]]-Tabla2[[#This Row],[Operating Profit]]</f>
        <v>35910</v>
      </c>
      <c r="N4822" s="6">
        <v>1890</v>
      </c>
      <c r="O4822" s="46">
        <f>Tabla2[[#This Row],[Operating Profit]]/Tabla2[[#This Row],[Total Sales]]</f>
        <v>0.05</v>
      </c>
      <c r="P4822" s="1" t="s">
        <v>82</v>
      </c>
    </row>
    <row r="4823" spans="1:16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3" t="str">
        <f>IFERROR(LEFT(Tabla2[[#This Row],[Product]],FIND(" ",Tabla2[[#This Row],[Product]])-3),Tabla2[[#This Row],[Product]])</f>
        <v>Men</v>
      </c>
      <c r="I4823" s="6">
        <v>29</v>
      </c>
      <c r="J4823" s="4">
        <v>1820</v>
      </c>
      <c r="K4823" s="6">
        <f>Tabla2[[#This Row],[Price per Unit]]*Tabla2[[#This Row],[Units Sold]]</f>
        <v>52780</v>
      </c>
      <c r="L4823" s="52">
        <f>Tabla2[[#This Row],[Units Sold]]/Cálculos!$C$11</f>
        <v>7.3420817060738781E-5</v>
      </c>
      <c r="M4823" s="6">
        <f>Tabla2[[#This Row],[Total Sales]]-Tabla2[[#This Row],[Operating Profit]]</f>
        <v>50352.12</v>
      </c>
      <c r="N4823" s="6">
        <v>2427.8799999999997</v>
      </c>
      <c r="O4823" s="46">
        <f>Tabla2[[#This Row],[Operating Profit]]/Tabla2[[#This Row],[Total Sales]]</f>
        <v>4.5999999999999992E-2</v>
      </c>
      <c r="P4823" s="1" t="s">
        <v>82</v>
      </c>
    </row>
    <row r="4824" spans="1:16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3" t="str">
        <f>IFERROR(LEFT(Tabla2[[#This Row],[Product]],FIND(" ",Tabla2[[#This Row],[Product]])-3),Tabla2[[#This Row],[Product]])</f>
        <v>Women</v>
      </c>
      <c r="I4824" s="6">
        <v>27</v>
      </c>
      <c r="J4824" s="4">
        <v>1300</v>
      </c>
      <c r="K4824" s="6">
        <f>Tabla2[[#This Row],[Price per Unit]]*Tabla2[[#This Row],[Units Sold]]</f>
        <v>35100</v>
      </c>
      <c r="L4824" s="52">
        <f>Tabla2[[#This Row],[Units Sold]]/Cálculos!$C$11</f>
        <v>5.2443440757670561E-5</v>
      </c>
      <c r="M4824" s="6">
        <f>Tabla2[[#This Row],[Total Sales]]-Tabla2[[#This Row],[Operating Profit]]</f>
        <v>33520.5</v>
      </c>
      <c r="N4824" s="6">
        <v>1579.4999999999998</v>
      </c>
      <c r="O4824" s="46">
        <f>Tabla2[[#This Row],[Operating Profit]]/Tabla2[[#This Row],[Total Sales]]</f>
        <v>4.4999999999999991E-2</v>
      </c>
      <c r="P4824" s="1" t="s">
        <v>82</v>
      </c>
    </row>
    <row r="4825" spans="1:16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3" t="str">
        <f>IFERROR(LEFT(Tabla2[[#This Row],[Product]],FIND(" ",Tabla2[[#This Row],[Product]])-3),Tabla2[[#This Row],[Product]])</f>
        <v>Women</v>
      </c>
      <c r="I4825" s="6">
        <v>32</v>
      </c>
      <c r="J4825" s="4">
        <v>1350</v>
      </c>
      <c r="K4825" s="6">
        <f>Tabla2[[#This Row],[Price per Unit]]*Tabla2[[#This Row],[Units Sold]]</f>
        <v>43200</v>
      </c>
      <c r="L4825" s="52">
        <f>Tabla2[[#This Row],[Units Sold]]/Cálculos!$C$11</f>
        <v>5.4460496171427116E-5</v>
      </c>
      <c r="M4825" s="6">
        <f>Tabla2[[#This Row],[Total Sales]]-Tabla2[[#This Row],[Operating Profit]]</f>
        <v>40737.599999999999</v>
      </c>
      <c r="N4825" s="6">
        <v>2462.4</v>
      </c>
      <c r="O4825" s="46">
        <f>Tabla2[[#This Row],[Operating Profit]]/Tabla2[[#This Row],[Total Sales]]</f>
        <v>5.7000000000000002E-2</v>
      </c>
      <c r="P4825" s="1" t="s">
        <v>82</v>
      </c>
    </row>
    <row r="4826" spans="1:16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3" t="str">
        <f>IFERROR(LEFT(Tabla2[[#This Row],[Product]],FIND(" ",Tabla2[[#This Row],[Product]])-3),Tabla2[[#This Row],[Product]])</f>
        <v>Men</v>
      </c>
      <c r="I4826" s="6">
        <v>39</v>
      </c>
      <c r="J4826" s="4">
        <v>950</v>
      </c>
      <c r="K4826" s="6">
        <f>Tabla2[[#This Row],[Price per Unit]]*Tabla2[[#This Row],[Units Sold]]</f>
        <v>37050</v>
      </c>
      <c r="L4826" s="52">
        <f>Tabla2[[#This Row],[Units Sold]]/Cálculos!$C$11</f>
        <v>3.8324052861374641E-5</v>
      </c>
      <c r="M4826" s="6">
        <f>Tabla2[[#This Row],[Total Sales]]-Tabla2[[#This Row],[Operating Profit]]</f>
        <v>35568</v>
      </c>
      <c r="N4826" s="6">
        <v>1482</v>
      </c>
      <c r="O4826" s="46">
        <f>Tabla2[[#This Row],[Operating Profit]]/Tabla2[[#This Row],[Total Sales]]</f>
        <v>0.04</v>
      </c>
      <c r="P4826" s="1" t="s">
        <v>82</v>
      </c>
    </row>
    <row r="4827" spans="1:16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3" t="str">
        <f>IFERROR(LEFT(Tabla2[[#This Row],[Product]],FIND(" ",Tabla2[[#This Row],[Product]])-3),Tabla2[[#This Row],[Product]])</f>
        <v>Women</v>
      </c>
      <c r="I4827" s="6">
        <v>33</v>
      </c>
      <c r="J4827" s="4">
        <v>1250</v>
      </c>
      <c r="K4827" s="6">
        <f>Tabla2[[#This Row],[Price per Unit]]*Tabla2[[#This Row],[Units Sold]]</f>
        <v>41250</v>
      </c>
      <c r="L4827" s="52">
        <f>Tabla2[[#This Row],[Units Sold]]/Cálculos!$C$11</f>
        <v>5.0426385343913999E-5</v>
      </c>
      <c r="M4827" s="6">
        <f>Tabla2[[#This Row],[Total Sales]]-Tabla2[[#This Row],[Operating Profit]]</f>
        <v>38568.75</v>
      </c>
      <c r="N4827" s="6">
        <v>2681.25</v>
      </c>
      <c r="O4827" s="46">
        <f>Tabla2[[#This Row],[Operating Profit]]/Tabla2[[#This Row],[Total Sales]]</f>
        <v>6.5000000000000002E-2</v>
      </c>
      <c r="P4827" s="1" t="s">
        <v>82</v>
      </c>
    </row>
    <row r="4828" spans="1:16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3" t="str">
        <f>IFERROR(LEFT(Tabla2[[#This Row],[Product]],FIND(" ",Tabla2[[#This Row],[Product]])-3),Tabla2[[#This Row],[Product]])</f>
        <v>Men</v>
      </c>
      <c r="I4828" s="6">
        <v>24</v>
      </c>
      <c r="J4828" s="4">
        <v>1690</v>
      </c>
      <c r="K4828" s="6">
        <f>Tabla2[[#This Row],[Price per Unit]]*Tabla2[[#This Row],[Units Sold]]</f>
        <v>40560</v>
      </c>
      <c r="L4828" s="52">
        <f>Tabla2[[#This Row],[Units Sold]]/Cálculos!$C$11</f>
        <v>6.8176472984971724E-5</v>
      </c>
      <c r="M4828" s="6">
        <f>Tabla2[[#This Row],[Total Sales]]-Tabla2[[#This Row],[Operating Profit]]</f>
        <v>38532</v>
      </c>
      <c r="N4828" s="6">
        <v>2028</v>
      </c>
      <c r="O4828" s="46">
        <f>Tabla2[[#This Row],[Operating Profit]]/Tabla2[[#This Row],[Total Sales]]</f>
        <v>0.05</v>
      </c>
      <c r="P4828" s="1" t="s">
        <v>82</v>
      </c>
    </row>
    <row r="4829" spans="1:16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3" t="str">
        <f>IFERROR(LEFT(Tabla2[[#This Row],[Product]],FIND(" ",Tabla2[[#This Row],[Product]])-3),Tabla2[[#This Row],[Product]])</f>
        <v>Men</v>
      </c>
      <c r="I4829" s="6">
        <v>33</v>
      </c>
      <c r="J4829" s="4">
        <v>1810</v>
      </c>
      <c r="K4829" s="6">
        <f>Tabla2[[#This Row],[Price per Unit]]*Tabla2[[#This Row],[Units Sold]]</f>
        <v>59730</v>
      </c>
      <c r="L4829" s="52">
        <f>Tabla2[[#This Row],[Units Sold]]/Cálculos!$C$11</f>
        <v>7.301740597798747E-5</v>
      </c>
      <c r="M4829" s="6">
        <f>Tabla2[[#This Row],[Total Sales]]-Tabla2[[#This Row],[Operating Profit]]</f>
        <v>56862.96</v>
      </c>
      <c r="N4829" s="6">
        <v>2867.04</v>
      </c>
      <c r="O4829" s="46">
        <f>Tabla2[[#This Row],[Operating Profit]]/Tabla2[[#This Row],[Total Sales]]</f>
        <v>4.8000000000000001E-2</v>
      </c>
      <c r="P4829" s="1" t="s">
        <v>82</v>
      </c>
    </row>
    <row r="4830" spans="1:16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3" t="str">
        <f>IFERROR(LEFT(Tabla2[[#This Row],[Product]],FIND(" ",Tabla2[[#This Row],[Product]])-3),Tabla2[[#This Row],[Product]])</f>
        <v>Women</v>
      </c>
      <c r="I4830" s="6">
        <v>32</v>
      </c>
      <c r="J4830" s="4">
        <v>1220</v>
      </c>
      <c r="K4830" s="6">
        <f>Tabla2[[#This Row],[Price per Unit]]*Tabla2[[#This Row],[Units Sold]]</f>
        <v>39040</v>
      </c>
      <c r="L4830" s="52">
        <f>Tabla2[[#This Row],[Units Sold]]/Cálculos!$C$11</f>
        <v>4.9216152095660066E-5</v>
      </c>
      <c r="M4830" s="6">
        <f>Tabla2[[#This Row],[Total Sales]]-Tabla2[[#This Row],[Operating Profit]]</f>
        <v>37166.080000000002</v>
      </c>
      <c r="N4830" s="6">
        <v>1873.9199999999998</v>
      </c>
      <c r="O4830" s="46">
        <f>Tabla2[[#This Row],[Operating Profit]]/Tabla2[[#This Row],[Total Sales]]</f>
        <v>4.7999999999999994E-2</v>
      </c>
      <c r="P4830" s="1" t="s">
        <v>82</v>
      </c>
    </row>
    <row r="4831" spans="1:16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3" t="str">
        <f>IFERROR(LEFT(Tabla2[[#This Row],[Product]],FIND(" ",Tabla2[[#This Row],[Product]])-3),Tabla2[[#This Row],[Product]])</f>
        <v>Women</v>
      </c>
      <c r="I4831" s="6">
        <v>33</v>
      </c>
      <c r="J4831" s="4">
        <v>1080</v>
      </c>
      <c r="K4831" s="6">
        <f>Tabla2[[#This Row],[Price per Unit]]*Tabla2[[#This Row],[Units Sold]]</f>
        <v>35640</v>
      </c>
      <c r="L4831" s="52">
        <f>Tabla2[[#This Row],[Units Sold]]/Cálculos!$C$11</f>
        <v>4.3568396937141698E-5</v>
      </c>
      <c r="M4831" s="6">
        <f>Tabla2[[#This Row],[Total Sales]]-Tabla2[[#This Row],[Operating Profit]]</f>
        <v>33501.599999999999</v>
      </c>
      <c r="N4831" s="6">
        <v>2138.4</v>
      </c>
      <c r="O4831" s="46">
        <f>Tabla2[[#This Row],[Operating Profit]]/Tabla2[[#This Row],[Total Sales]]</f>
        <v>6.0000000000000005E-2</v>
      </c>
      <c r="P4831" s="1" t="s">
        <v>82</v>
      </c>
    </row>
    <row r="4832" spans="1:16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3" t="str">
        <f>IFERROR(LEFT(Tabla2[[#This Row],[Product]],FIND(" ",Tabla2[[#This Row],[Product]])-3),Tabla2[[#This Row],[Product]])</f>
        <v>Men</v>
      </c>
      <c r="I4832" s="6">
        <v>37</v>
      </c>
      <c r="J4832" s="4">
        <v>830</v>
      </c>
      <c r="K4832" s="6">
        <f>Tabla2[[#This Row],[Price per Unit]]*Tabla2[[#This Row],[Units Sold]]</f>
        <v>30710</v>
      </c>
      <c r="L4832" s="52">
        <f>Tabla2[[#This Row],[Units Sold]]/Cálculos!$C$11</f>
        <v>3.3483119868358896E-5</v>
      </c>
      <c r="M4832" s="6">
        <f>Tabla2[[#This Row],[Total Sales]]-Tabla2[[#This Row],[Operating Profit]]</f>
        <v>29450.89</v>
      </c>
      <c r="N4832" s="6">
        <v>1259.1099999999999</v>
      </c>
      <c r="O4832" s="46">
        <f>Tabla2[[#This Row],[Operating Profit]]/Tabla2[[#This Row],[Total Sales]]</f>
        <v>4.0999999999999995E-2</v>
      </c>
      <c r="P4832" s="1" t="s">
        <v>82</v>
      </c>
    </row>
    <row r="4833" spans="1:16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3" t="str">
        <f>IFERROR(LEFT(Tabla2[[#This Row],[Product]],FIND(" ",Tabla2[[#This Row],[Product]])-3),Tabla2[[#This Row],[Product]])</f>
        <v>Women</v>
      </c>
      <c r="I4833" s="6">
        <v>32</v>
      </c>
      <c r="J4833" s="4">
        <v>1330</v>
      </c>
      <c r="K4833" s="6">
        <f>Tabla2[[#This Row],[Price per Unit]]*Tabla2[[#This Row],[Units Sold]]</f>
        <v>42560</v>
      </c>
      <c r="L4833" s="52">
        <f>Tabla2[[#This Row],[Units Sold]]/Cálculos!$C$11</f>
        <v>5.3653674005924494E-5</v>
      </c>
      <c r="M4833" s="6">
        <f>Tabla2[[#This Row],[Total Sales]]-Tabla2[[#This Row],[Operating Profit]]</f>
        <v>39836.160000000003</v>
      </c>
      <c r="N4833" s="6">
        <v>2723.84</v>
      </c>
      <c r="O4833" s="46">
        <f>Tabla2[[#This Row],[Operating Profit]]/Tabla2[[#This Row],[Total Sales]]</f>
        <v>6.4000000000000001E-2</v>
      </c>
      <c r="P4833" s="1" t="s">
        <v>82</v>
      </c>
    </row>
    <row r="4834" spans="1:16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3" t="str">
        <f>IFERROR(LEFT(Tabla2[[#This Row],[Product]],FIND(" ",Tabla2[[#This Row],[Product]])-3),Tabla2[[#This Row],[Product]])</f>
        <v>Men</v>
      </c>
      <c r="I4834" s="6">
        <v>27</v>
      </c>
      <c r="J4834" s="4">
        <v>1890</v>
      </c>
      <c r="K4834" s="6">
        <f>Tabla2[[#This Row],[Price per Unit]]*Tabla2[[#This Row],[Units Sold]]</f>
        <v>51030</v>
      </c>
      <c r="L4834" s="52">
        <f>Tabla2[[#This Row],[Units Sold]]/Cálculos!$C$11</f>
        <v>7.6244694639997972E-5</v>
      </c>
      <c r="M4834" s="6">
        <f>Tabla2[[#This Row],[Total Sales]]-Tabla2[[#This Row],[Operating Profit]]</f>
        <v>48427.47</v>
      </c>
      <c r="N4834" s="6">
        <v>2602.5300000000002</v>
      </c>
      <c r="O4834" s="46">
        <f>Tabla2[[#This Row],[Operating Profit]]/Tabla2[[#This Row],[Total Sales]]</f>
        <v>5.1000000000000004E-2</v>
      </c>
      <c r="P4834" s="1" t="s">
        <v>82</v>
      </c>
    </row>
    <row r="4835" spans="1:16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3" t="str">
        <f>IFERROR(LEFT(Tabla2[[#This Row],[Product]],FIND(" ",Tabla2[[#This Row],[Product]])-3),Tabla2[[#This Row],[Product]])</f>
        <v>Men</v>
      </c>
      <c r="I4835" s="6">
        <v>37</v>
      </c>
      <c r="J4835" s="4">
        <v>1630</v>
      </c>
      <c r="K4835" s="6">
        <f>Tabla2[[#This Row],[Price per Unit]]*Tabla2[[#This Row],[Units Sold]]</f>
        <v>60310</v>
      </c>
      <c r="L4835" s="52">
        <f>Tabla2[[#This Row],[Units Sold]]/Cálculos!$C$11</f>
        <v>6.5756006488463858E-5</v>
      </c>
      <c r="M4835" s="6">
        <f>Tabla2[[#This Row],[Total Sales]]-Tabla2[[#This Row],[Operating Profit]]</f>
        <v>57173.88</v>
      </c>
      <c r="N4835" s="6">
        <v>3136.12</v>
      </c>
      <c r="O4835" s="46">
        <f>Tabla2[[#This Row],[Operating Profit]]/Tabla2[[#This Row],[Total Sales]]</f>
        <v>5.1999999999999998E-2</v>
      </c>
      <c r="P4835" s="1" t="s">
        <v>82</v>
      </c>
    </row>
    <row r="4836" spans="1:16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3" t="str">
        <f>IFERROR(LEFT(Tabla2[[#This Row],[Product]],FIND(" ",Tabla2[[#This Row],[Product]])-3),Tabla2[[#This Row],[Product]])</f>
        <v>Women</v>
      </c>
      <c r="I4836" s="6">
        <v>28</v>
      </c>
      <c r="J4836" s="4">
        <v>1240</v>
      </c>
      <c r="K4836" s="6">
        <f>Tabla2[[#This Row],[Price per Unit]]*Tabla2[[#This Row],[Units Sold]]</f>
        <v>34720</v>
      </c>
      <c r="L4836" s="52">
        <f>Tabla2[[#This Row],[Units Sold]]/Cálculos!$C$11</f>
        <v>5.0022974261162688E-5</v>
      </c>
      <c r="M4836" s="6">
        <f>Tabla2[[#This Row],[Total Sales]]-Tabla2[[#This Row],[Operating Profit]]</f>
        <v>32810.400000000001</v>
      </c>
      <c r="N4836" s="6">
        <v>1909.5999999999997</v>
      </c>
      <c r="O4836" s="46">
        <f>Tabla2[[#This Row],[Operating Profit]]/Tabla2[[#This Row],[Total Sales]]</f>
        <v>5.4999999999999993E-2</v>
      </c>
      <c r="P4836" s="1" t="s">
        <v>82</v>
      </c>
    </row>
    <row r="4837" spans="1:16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3" t="str">
        <f>IFERROR(LEFT(Tabla2[[#This Row],[Product]],FIND(" ",Tabla2[[#This Row],[Product]])-3),Tabla2[[#This Row],[Product]])</f>
        <v>Women</v>
      </c>
      <c r="I4837" s="6">
        <v>33</v>
      </c>
      <c r="J4837" s="4">
        <v>1010</v>
      </c>
      <c r="K4837" s="6">
        <f>Tabla2[[#This Row],[Price per Unit]]*Tabla2[[#This Row],[Units Sold]]</f>
        <v>33330</v>
      </c>
      <c r="L4837" s="52">
        <f>Tabla2[[#This Row],[Units Sold]]/Cálculos!$C$11</f>
        <v>4.0744519357882514E-5</v>
      </c>
      <c r="M4837" s="6">
        <f>Tabla2[[#This Row],[Total Sales]]-Tabla2[[#This Row],[Operating Profit]]</f>
        <v>31196.880000000001</v>
      </c>
      <c r="N4837" s="6">
        <v>2133.12</v>
      </c>
      <c r="O4837" s="46">
        <f>Tabla2[[#This Row],[Operating Profit]]/Tabla2[[#This Row],[Total Sales]]</f>
        <v>6.4000000000000001E-2</v>
      </c>
      <c r="P4837" s="1" t="s">
        <v>82</v>
      </c>
    </row>
    <row r="4838" spans="1:16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3" t="str">
        <f>IFERROR(LEFT(Tabla2[[#This Row],[Product]],FIND(" ",Tabla2[[#This Row],[Product]])-3),Tabla2[[#This Row],[Product]])</f>
        <v>Men</v>
      </c>
      <c r="I4838" s="6">
        <v>39</v>
      </c>
      <c r="J4838" s="4">
        <v>690</v>
      </c>
      <c r="K4838" s="6">
        <f>Tabla2[[#This Row],[Price per Unit]]*Tabla2[[#This Row],[Units Sold]]</f>
        <v>26910</v>
      </c>
      <c r="L4838" s="52">
        <f>Tabla2[[#This Row],[Units Sold]]/Cálculos!$C$11</f>
        <v>2.7835364709840528E-5</v>
      </c>
      <c r="M4838" s="6">
        <f>Tabla2[[#This Row],[Total Sales]]-Tabla2[[#This Row],[Operating Profit]]</f>
        <v>25645.23</v>
      </c>
      <c r="N4838" s="6">
        <v>1264.77</v>
      </c>
      <c r="O4838" s="46">
        <f>Tabla2[[#This Row],[Operating Profit]]/Tabla2[[#This Row],[Total Sales]]</f>
        <v>4.7E-2</v>
      </c>
      <c r="P4838" s="1" t="s">
        <v>82</v>
      </c>
    </row>
    <row r="4839" spans="1:16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3" t="str">
        <f>IFERROR(LEFT(Tabla2[[#This Row],[Product]],FIND(" ",Tabla2[[#This Row],[Product]])-3),Tabla2[[#This Row],[Product]])</f>
        <v>Women</v>
      </c>
      <c r="I4839" s="6">
        <v>33</v>
      </c>
      <c r="J4839" s="4">
        <v>1110</v>
      </c>
      <c r="K4839" s="6">
        <f>Tabla2[[#This Row],[Price per Unit]]*Tabla2[[#This Row],[Units Sold]]</f>
        <v>36630</v>
      </c>
      <c r="L4839" s="52">
        <f>Tabla2[[#This Row],[Units Sold]]/Cálculos!$C$11</f>
        <v>4.4778630185395631E-5</v>
      </c>
      <c r="M4839" s="6">
        <f>Tabla2[[#This Row],[Total Sales]]-Tabla2[[#This Row],[Operating Profit]]</f>
        <v>34212.42</v>
      </c>
      <c r="N4839" s="6">
        <v>2417.58</v>
      </c>
      <c r="O4839" s="46">
        <f>Tabla2[[#This Row],[Operating Profit]]/Tabla2[[#This Row],[Total Sales]]</f>
        <v>6.6000000000000003E-2</v>
      </c>
      <c r="P4839" s="1" t="s">
        <v>82</v>
      </c>
    </row>
    <row r="4840" spans="1:16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3" t="str">
        <f>IFERROR(LEFT(Tabla2[[#This Row],[Product]],FIND(" ",Tabla2[[#This Row],[Product]])-3),Tabla2[[#This Row],[Product]])</f>
        <v>Men</v>
      </c>
      <c r="I4840" s="6">
        <v>19</v>
      </c>
      <c r="J4840" s="4">
        <v>1690</v>
      </c>
      <c r="K4840" s="6">
        <f>Tabla2[[#This Row],[Price per Unit]]*Tabla2[[#This Row],[Units Sold]]</f>
        <v>32110</v>
      </c>
      <c r="L4840" s="52">
        <f>Tabla2[[#This Row],[Units Sold]]/Cálculos!$C$11</f>
        <v>6.8176472984971724E-5</v>
      </c>
      <c r="M4840" s="6">
        <f>Tabla2[[#This Row],[Total Sales]]-Tabla2[[#This Row],[Operating Profit]]</f>
        <v>30504.5</v>
      </c>
      <c r="N4840" s="6">
        <v>1605.5</v>
      </c>
      <c r="O4840" s="46">
        <f>Tabla2[[#This Row],[Operating Profit]]/Tabla2[[#This Row],[Total Sales]]</f>
        <v>0.05</v>
      </c>
      <c r="P4840" s="1" t="s">
        <v>82</v>
      </c>
    </row>
    <row r="4841" spans="1:16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3" t="str">
        <f>IFERROR(LEFT(Tabla2[[#This Row],[Product]],FIND(" ",Tabla2[[#This Row],[Product]])-3),Tabla2[[#This Row],[Product]])</f>
        <v>Men</v>
      </c>
      <c r="I4841" s="6">
        <v>24</v>
      </c>
      <c r="J4841" s="4">
        <v>1760</v>
      </c>
      <c r="K4841" s="6">
        <f>Tabla2[[#This Row],[Price per Unit]]*Tabla2[[#This Row],[Units Sold]]</f>
        <v>42240</v>
      </c>
      <c r="L4841" s="52">
        <f>Tabla2[[#This Row],[Units Sold]]/Cálculos!$C$11</f>
        <v>7.1000350564230915E-5</v>
      </c>
      <c r="M4841" s="6">
        <f>Tabla2[[#This Row],[Total Sales]]-Tabla2[[#This Row],[Operating Profit]]</f>
        <v>40085.760000000002</v>
      </c>
      <c r="N4841" s="6">
        <v>2154.2400000000002</v>
      </c>
      <c r="O4841" s="46">
        <f>Tabla2[[#This Row],[Operating Profit]]/Tabla2[[#This Row],[Total Sales]]</f>
        <v>5.1000000000000004E-2</v>
      </c>
      <c r="P4841" s="1" t="s">
        <v>82</v>
      </c>
    </row>
    <row r="4842" spans="1:16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3" t="str">
        <f>IFERROR(LEFT(Tabla2[[#This Row],[Product]],FIND(" ",Tabla2[[#This Row],[Product]])-3),Tabla2[[#This Row],[Product]])</f>
        <v>Women</v>
      </c>
      <c r="I4842" s="6">
        <v>19</v>
      </c>
      <c r="J4842" s="4">
        <v>1350</v>
      </c>
      <c r="K4842" s="6">
        <f>Tabla2[[#This Row],[Price per Unit]]*Tabla2[[#This Row],[Units Sold]]</f>
        <v>25650</v>
      </c>
      <c r="L4842" s="52">
        <f>Tabla2[[#This Row],[Units Sold]]/Cálculos!$C$11</f>
        <v>5.4460496171427116E-5</v>
      </c>
      <c r="M4842" s="6">
        <f>Tabla2[[#This Row],[Total Sales]]-Tabla2[[#This Row],[Operating Profit]]</f>
        <v>24239.25</v>
      </c>
      <c r="N4842" s="6">
        <v>1410.7499999999998</v>
      </c>
      <c r="O4842" s="46">
        <f>Tabla2[[#This Row],[Operating Profit]]/Tabla2[[#This Row],[Total Sales]]</f>
        <v>5.4999999999999993E-2</v>
      </c>
      <c r="P4842" s="1" t="s">
        <v>82</v>
      </c>
    </row>
    <row r="4843" spans="1:16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3" t="str">
        <f>IFERROR(LEFT(Tabla2[[#This Row],[Product]],FIND(" ",Tabla2[[#This Row],[Product]])-3),Tabla2[[#This Row],[Product]])</f>
        <v>Women</v>
      </c>
      <c r="I4843" s="6">
        <v>23</v>
      </c>
      <c r="J4843" s="4">
        <v>1120</v>
      </c>
      <c r="K4843" s="6">
        <f>Tabla2[[#This Row],[Price per Unit]]*Tabla2[[#This Row],[Units Sold]]</f>
        <v>25760</v>
      </c>
      <c r="L4843" s="52">
        <f>Tabla2[[#This Row],[Units Sold]]/Cálculos!$C$11</f>
        <v>4.5182041268146942E-5</v>
      </c>
      <c r="M4843" s="6">
        <f>Tabla2[[#This Row],[Total Sales]]-Tabla2[[#This Row],[Operating Profit]]</f>
        <v>24085.599999999999</v>
      </c>
      <c r="N4843" s="6">
        <v>1674.4</v>
      </c>
      <c r="O4843" s="46">
        <f>Tabla2[[#This Row],[Operating Profit]]/Tabla2[[#This Row],[Total Sales]]</f>
        <v>6.5000000000000002E-2</v>
      </c>
      <c r="P4843" s="1" t="s">
        <v>82</v>
      </c>
    </row>
    <row r="4844" spans="1:16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3" t="str">
        <f>IFERROR(LEFT(Tabla2[[#This Row],[Product]],FIND(" ",Tabla2[[#This Row],[Product]])-3),Tabla2[[#This Row],[Product]])</f>
        <v>Men</v>
      </c>
      <c r="I4844" s="6">
        <v>28</v>
      </c>
      <c r="J4844" s="4">
        <v>840</v>
      </c>
      <c r="K4844" s="6">
        <f>Tabla2[[#This Row],[Price per Unit]]*Tabla2[[#This Row],[Units Sold]]</f>
        <v>23520</v>
      </c>
      <c r="L4844" s="52">
        <f>Tabla2[[#This Row],[Units Sold]]/Cálculos!$C$11</f>
        <v>3.3886530951110207E-5</v>
      </c>
      <c r="M4844" s="6">
        <f>Tabla2[[#This Row],[Total Sales]]-Tabla2[[#This Row],[Operating Profit]]</f>
        <v>22461.599999999999</v>
      </c>
      <c r="N4844" s="6">
        <v>1058.3999999999999</v>
      </c>
      <c r="O4844" s="46">
        <f>Tabla2[[#This Row],[Operating Profit]]/Tabla2[[#This Row],[Total Sales]]</f>
        <v>4.4999999999999991E-2</v>
      </c>
      <c r="P4844" s="1" t="s">
        <v>82</v>
      </c>
    </row>
    <row r="4845" spans="1:16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3" t="str">
        <f>IFERROR(LEFT(Tabla2[[#This Row],[Product]],FIND(" ",Tabla2[[#This Row],[Product]])-3),Tabla2[[#This Row],[Product]])</f>
        <v>Women</v>
      </c>
      <c r="I4845" s="6">
        <v>24</v>
      </c>
      <c r="J4845" s="4">
        <v>1610</v>
      </c>
      <c r="K4845" s="6">
        <f>Tabla2[[#This Row],[Price per Unit]]*Tabla2[[#This Row],[Units Sold]]</f>
        <v>38640</v>
      </c>
      <c r="L4845" s="52">
        <f>Tabla2[[#This Row],[Units Sold]]/Cálculos!$C$11</f>
        <v>6.4949184322961236E-5</v>
      </c>
      <c r="M4845" s="6">
        <f>Tabla2[[#This Row],[Total Sales]]-Tabla2[[#This Row],[Operating Profit]]</f>
        <v>36012.480000000003</v>
      </c>
      <c r="N4845" s="6">
        <v>2627.52</v>
      </c>
      <c r="O4845" s="46">
        <f>Tabla2[[#This Row],[Operating Profit]]/Tabla2[[#This Row],[Total Sales]]</f>
        <v>6.8000000000000005E-2</v>
      </c>
      <c r="P4845" s="1" t="s">
        <v>82</v>
      </c>
    </row>
    <row r="4846" spans="1:16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3" t="str">
        <f>IFERROR(LEFT(Tabla2[[#This Row],[Product]],FIND(" ",Tabla2[[#This Row],[Product]])-3),Tabla2[[#This Row],[Product]])</f>
        <v>Men</v>
      </c>
      <c r="I4846" s="6">
        <v>14</v>
      </c>
      <c r="J4846" s="4">
        <v>1890</v>
      </c>
      <c r="K4846" s="6">
        <f>Tabla2[[#This Row],[Price per Unit]]*Tabla2[[#This Row],[Units Sold]]</f>
        <v>26460</v>
      </c>
      <c r="L4846" s="52">
        <f>Tabla2[[#This Row],[Units Sold]]/Cálculos!$C$11</f>
        <v>7.6244694639997972E-5</v>
      </c>
      <c r="M4846" s="6">
        <f>Tabla2[[#This Row],[Total Sales]]-Tabla2[[#This Row],[Operating Profit]]</f>
        <v>25137</v>
      </c>
      <c r="N4846" s="6">
        <v>1323</v>
      </c>
      <c r="O4846" s="46">
        <f>Tabla2[[#This Row],[Operating Profit]]/Tabla2[[#This Row],[Total Sales]]</f>
        <v>0.05</v>
      </c>
      <c r="P4846" s="1" t="s">
        <v>82</v>
      </c>
    </row>
    <row r="4847" spans="1:16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3" t="str">
        <f>IFERROR(LEFT(Tabla2[[#This Row],[Product]],FIND(" ",Tabla2[[#This Row],[Product]])-3),Tabla2[[#This Row],[Product]])</f>
        <v>Men</v>
      </c>
      <c r="I4847" s="6">
        <v>23</v>
      </c>
      <c r="J4847" s="4">
        <v>2180</v>
      </c>
      <c r="K4847" s="6">
        <f>Tabla2[[#This Row],[Price per Unit]]*Tabla2[[#This Row],[Units Sold]]</f>
        <v>50140</v>
      </c>
      <c r="L4847" s="52">
        <f>Tabla2[[#This Row],[Units Sold]]/Cálculos!$C$11</f>
        <v>8.7943616039786018E-5</v>
      </c>
      <c r="M4847" s="6">
        <f>Tabla2[[#This Row],[Total Sales]]-Tabla2[[#This Row],[Operating Profit]]</f>
        <v>47633</v>
      </c>
      <c r="N4847" s="6">
        <v>2507</v>
      </c>
      <c r="O4847" s="46">
        <f>Tabla2[[#This Row],[Operating Profit]]/Tabla2[[#This Row],[Total Sales]]</f>
        <v>0.05</v>
      </c>
      <c r="P4847" s="1" t="s">
        <v>82</v>
      </c>
    </row>
    <row r="4848" spans="1:16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3" t="str">
        <f>IFERROR(LEFT(Tabla2[[#This Row],[Product]],FIND(" ",Tabla2[[#This Row],[Product]])-3),Tabla2[[#This Row],[Product]])</f>
        <v>Women</v>
      </c>
      <c r="I4848" s="6">
        <v>19</v>
      </c>
      <c r="J4848" s="4">
        <v>1800</v>
      </c>
      <c r="K4848" s="6">
        <f>Tabla2[[#This Row],[Price per Unit]]*Tabla2[[#This Row],[Units Sold]]</f>
        <v>34200</v>
      </c>
      <c r="L4848" s="52">
        <f>Tabla2[[#This Row],[Units Sold]]/Cálculos!$C$11</f>
        <v>7.2613994895236159E-5</v>
      </c>
      <c r="M4848" s="6">
        <f>Tabla2[[#This Row],[Total Sales]]-Tabla2[[#This Row],[Operating Profit]]</f>
        <v>32353.200000000001</v>
      </c>
      <c r="N4848" s="6">
        <v>1846.8000000000002</v>
      </c>
      <c r="O4848" s="46">
        <f>Tabla2[[#This Row],[Operating Profit]]/Tabla2[[#This Row],[Total Sales]]</f>
        <v>5.4000000000000006E-2</v>
      </c>
      <c r="P4848" s="1" t="s">
        <v>82</v>
      </c>
    </row>
    <row r="4849" spans="1:16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3" t="str">
        <f>IFERROR(LEFT(Tabla2[[#This Row],[Product]],FIND(" ",Tabla2[[#This Row],[Product]])-3),Tabla2[[#This Row],[Product]])</f>
        <v>Women</v>
      </c>
      <c r="I4849" s="6">
        <v>27</v>
      </c>
      <c r="J4849" s="4">
        <v>1420</v>
      </c>
      <c r="K4849" s="6">
        <f>Tabla2[[#This Row],[Price per Unit]]*Tabla2[[#This Row],[Units Sold]]</f>
        <v>38340</v>
      </c>
      <c r="L4849" s="52">
        <f>Tabla2[[#This Row],[Units Sold]]/Cálculos!$C$11</f>
        <v>5.72843737506863E-5</v>
      </c>
      <c r="M4849" s="6">
        <f>Tabla2[[#This Row],[Total Sales]]-Tabla2[[#This Row],[Operating Profit]]</f>
        <v>36039.599999999999</v>
      </c>
      <c r="N4849" s="6">
        <v>2300.4</v>
      </c>
      <c r="O4849" s="46">
        <f>Tabla2[[#This Row],[Operating Profit]]/Tabla2[[#This Row],[Total Sales]]</f>
        <v>6.0000000000000005E-2</v>
      </c>
      <c r="P4849" s="1" t="s">
        <v>82</v>
      </c>
    </row>
    <row r="4850" spans="1:16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3" t="str">
        <f>IFERROR(LEFT(Tabla2[[#This Row],[Product]],FIND(" ",Tabla2[[#This Row],[Product]])-3),Tabla2[[#This Row],[Product]])</f>
        <v>Men</v>
      </c>
      <c r="I4850" s="6">
        <v>41</v>
      </c>
      <c r="J4850" s="4">
        <v>1060</v>
      </c>
      <c r="K4850" s="6">
        <f>Tabla2[[#This Row],[Price per Unit]]*Tabla2[[#This Row],[Units Sold]]</f>
        <v>43460</v>
      </c>
      <c r="L4850" s="52">
        <f>Tabla2[[#This Row],[Units Sold]]/Cálculos!$C$11</f>
        <v>4.2761574771639069E-5</v>
      </c>
      <c r="M4850" s="6">
        <f>Tabla2[[#This Row],[Total Sales]]-Tabla2[[#This Row],[Operating Profit]]</f>
        <v>41330.46</v>
      </c>
      <c r="N4850" s="6">
        <v>2129.54</v>
      </c>
      <c r="O4850" s="46">
        <f>Tabla2[[#This Row],[Operating Profit]]/Tabla2[[#This Row],[Total Sales]]</f>
        <v>4.9000000000000002E-2</v>
      </c>
      <c r="P4850" s="1" t="s">
        <v>82</v>
      </c>
    </row>
    <row r="4851" spans="1:16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3" t="str">
        <f>IFERROR(LEFT(Tabla2[[#This Row],[Product]],FIND(" ",Tabla2[[#This Row],[Product]])-3),Tabla2[[#This Row],[Product]])</f>
        <v>Women</v>
      </c>
      <c r="I4851" s="6">
        <v>38</v>
      </c>
      <c r="J4851" s="4">
        <v>2020</v>
      </c>
      <c r="K4851" s="6">
        <f>Tabla2[[#This Row],[Price per Unit]]*Tabla2[[#This Row],[Units Sold]]</f>
        <v>76760</v>
      </c>
      <c r="L4851" s="52">
        <f>Tabla2[[#This Row],[Units Sold]]/Cálculos!$C$11</f>
        <v>8.1489038715765028E-5</v>
      </c>
      <c r="M4851" s="6">
        <f>Tabla2[[#This Row],[Total Sales]]-Tabla2[[#This Row],[Operating Profit]]</f>
        <v>71617.08</v>
      </c>
      <c r="N4851" s="6">
        <v>5142.92</v>
      </c>
      <c r="O4851" s="46">
        <f>Tabla2[[#This Row],[Operating Profit]]/Tabla2[[#This Row],[Total Sales]]</f>
        <v>6.7000000000000004E-2</v>
      </c>
      <c r="P4851" s="1" t="s">
        <v>82</v>
      </c>
    </row>
    <row r="4852" spans="1:16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3" t="str">
        <f>IFERROR(LEFT(Tabla2[[#This Row],[Product]],FIND(" ",Tabla2[[#This Row],[Product]])-3),Tabla2[[#This Row],[Product]])</f>
        <v>Men</v>
      </c>
      <c r="I4852" s="6">
        <v>36</v>
      </c>
      <c r="J4852" s="4">
        <v>2170</v>
      </c>
      <c r="K4852" s="6">
        <f>Tabla2[[#This Row],[Price per Unit]]*Tabla2[[#This Row],[Units Sold]]</f>
        <v>78120</v>
      </c>
      <c r="L4852" s="52">
        <f>Tabla2[[#This Row],[Units Sold]]/Cálculos!$C$11</f>
        <v>8.7540204957034707E-5</v>
      </c>
      <c r="M4852" s="6">
        <f>Tabla2[[#This Row],[Total Sales]]-Tabla2[[#This Row],[Operating Profit]]</f>
        <v>74135.88</v>
      </c>
      <c r="N4852" s="6">
        <v>3984.12</v>
      </c>
      <c r="O4852" s="46">
        <f>Tabla2[[#This Row],[Operating Profit]]/Tabla2[[#This Row],[Total Sales]]</f>
        <v>5.0999999999999997E-2</v>
      </c>
      <c r="P4852" s="1" t="s">
        <v>82</v>
      </c>
    </row>
    <row r="4853" spans="1:16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3" t="str">
        <f>IFERROR(LEFT(Tabla2[[#This Row],[Product]],FIND(" ",Tabla2[[#This Row],[Product]])-3),Tabla2[[#This Row],[Product]])</f>
        <v>Men</v>
      </c>
      <c r="I4853" s="6">
        <v>42</v>
      </c>
      <c r="J4853" s="4">
        <v>2020</v>
      </c>
      <c r="K4853" s="6">
        <f>Tabla2[[#This Row],[Price per Unit]]*Tabla2[[#This Row],[Units Sold]]</f>
        <v>84840</v>
      </c>
      <c r="L4853" s="52">
        <f>Tabla2[[#This Row],[Units Sold]]/Cálculos!$C$11</f>
        <v>8.1489038715765028E-5</v>
      </c>
      <c r="M4853" s="6">
        <f>Tabla2[[#This Row],[Total Sales]]-Tabla2[[#This Row],[Operating Profit]]</f>
        <v>80513.16</v>
      </c>
      <c r="N4853" s="6">
        <v>4326.84</v>
      </c>
      <c r="O4853" s="46">
        <f>Tabla2[[#This Row],[Operating Profit]]/Tabla2[[#This Row],[Total Sales]]</f>
        <v>5.1000000000000004E-2</v>
      </c>
      <c r="P4853" s="1" t="s">
        <v>82</v>
      </c>
    </row>
    <row r="4854" spans="1:16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3" t="str">
        <f>IFERROR(LEFT(Tabla2[[#This Row],[Product]],FIND(" ",Tabla2[[#This Row],[Product]])-3),Tabla2[[#This Row],[Product]])</f>
        <v>Women</v>
      </c>
      <c r="I4854" s="6">
        <v>36</v>
      </c>
      <c r="J4854" s="4">
        <v>1690</v>
      </c>
      <c r="K4854" s="6">
        <f>Tabla2[[#This Row],[Price per Unit]]*Tabla2[[#This Row],[Units Sold]]</f>
        <v>60840</v>
      </c>
      <c r="L4854" s="52">
        <f>Tabla2[[#This Row],[Units Sold]]/Cálculos!$C$11</f>
        <v>6.8176472984971724E-5</v>
      </c>
      <c r="M4854" s="6">
        <f>Tabla2[[#This Row],[Total Sales]]-Tabla2[[#This Row],[Operating Profit]]</f>
        <v>57737.16</v>
      </c>
      <c r="N4854" s="6">
        <v>3102.84</v>
      </c>
      <c r="O4854" s="46">
        <f>Tabla2[[#This Row],[Operating Profit]]/Tabla2[[#This Row],[Total Sales]]</f>
        <v>5.1000000000000004E-2</v>
      </c>
      <c r="P4854" s="1" t="s">
        <v>82</v>
      </c>
    </row>
    <row r="4855" spans="1:16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3" t="str">
        <f>IFERROR(LEFT(Tabla2[[#This Row],[Product]],FIND(" ",Tabla2[[#This Row],[Product]])-3),Tabla2[[#This Row],[Product]])</f>
        <v>Women</v>
      </c>
      <c r="I4855" s="6">
        <v>36</v>
      </c>
      <c r="J4855" s="4">
        <v>1740</v>
      </c>
      <c r="K4855" s="6">
        <f>Tabla2[[#This Row],[Price per Unit]]*Tabla2[[#This Row],[Units Sold]]</f>
        <v>62640</v>
      </c>
      <c r="L4855" s="52">
        <f>Tabla2[[#This Row],[Units Sold]]/Cálculos!$C$11</f>
        <v>7.0193528398728293E-5</v>
      </c>
      <c r="M4855" s="6">
        <f>Tabla2[[#This Row],[Total Sales]]-Tabla2[[#This Row],[Operating Profit]]</f>
        <v>58818.96</v>
      </c>
      <c r="N4855" s="6">
        <v>3821.04</v>
      </c>
      <c r="O4855" s="46">
        <f>Tabla2[[#This Row],[Operating Profit]]/Tabla2[[#This Row],[Total Sales]]</f>
        <v>6.0999999999999999E-2</v>
      </c>
      <c r="P4855" s="1" t="s">
        <v>82</v>
      </c>
    </row>
    <row r="4856" spans="1:16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3" t="str">
        <f>IFERROR(LEFT(Tabla2[[#This Row],[Product]],FIND(" ",Tabla2[[#This Row],[Product]])-3),Tabla2[[#This Row],[Product]])</f>
        <v>Men</v>
      </c>
      <c r="I4856" s="6">
        <v>43</v>
      </c>
      <c r="J4856" s="4">
        <v>1450</v>
      </c>
      <c r="K4856" s="6">
        <f>Tabla2[[#This Row],[Price per Unit]]*Tabla2[[#This Row],[Units Sold]]</f>
        <v>62350</v>
      </c>
      <c r="L4856" s="52">
        <f>Tabla2[[#This Row],[Units Sold]]/Cálculos!$C$11</f>
        <v>5.849460699894024E-5</v>
      </c>
      <c r="M4856" s="6">
        <f>Tabla2[[#This Row],[Total Sales]]-Tabla2[[#This Row],[Operating Profit]]</f>
        <v>59357.2</v>
      </c>
      <c r="N4856" s="6">
        <v>2992.7999999999997</v>
      </c>
      <c r="O4856" s="46">
        <f>Tabla2[[#This Row],[Operating Profit]]/Tabla2[[#This Row],[Total Sales]]</f>
        <v>4.7999999999999994E-2</v>
      </c>
      <c r="P4856" s="1" t="s">
        <v>82</v>
      </c>
    </row>
    <row r="4857" spans="1:16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3" t="str">
        <f>IFERROR(LEFT(Tabla2[[#This Row],[Product]],FIND(" ",Tabla2[[#This Row],[Product]])-3),Tabla2[[#This Row],[Product]])</f>
        <v>Women</v>
      </c>
      <c r="I4857" s="6">
        <v>49</v>
      </c>
      <c r="J4857" s="4">
        <v>2360</v>
      </c>
      <c r="K4857" s="6">
        <f>Tabla2[[#This Row],[Price per Unit]]*Tabla2[[#This Row],[Units Sold]]</f>
        <v>115640</v>
      </c>
      <c r="L4857" s="52">
        <f>Tabla2[[#This Row],[Units Sold]]/Cálculos!$C$11</f>
        <v>9.520501552930963E-5</v>
      </c>
      <c r="M4857" s="6">
        <f>Tabla2[[#This Row],[Total Sales]]-Tabla2[[#This Row],[Operating Profit]]</f>
        <v>108123.4</v>
      </c>
      <c r="N4857" s="6">
        <v>7516.6</v>
      </c>
      <c r="O4857" s="46">
        <f>Tabla2[[#This Row],[Operating Profit]]/Tabla2[[#This Row],[Total Sales]]</f>
        <v>6.5000000000000002E-2</v>
      </c>
      <c r="P4857" s="1" t="s">
        <v>82</v>
      </c>
    </row>
    <row r="4858" spans="1:16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3" t="str">
        <f>IFERROR(LEFT(Tabla2[[#This Row],[Product]],FIND(" ",Tabla2[[#This Row],[Product]])-3),Tabla2[[#This Row],[Product]])</f>
        <v>Men</v>
      </c>
      <c r="I4858" s="6">
        <v>36</v>
      </c>
      <c r="J4858" s="4">
        <v>2150</v>
      </c>
      <c r="K4858" s="6">
        <f>Tabla2[[#This Row],[Price per Unit]]*Tabla2[[#This Row],[Units Sold]]</f>
        <v>77400</v>
      </c>
      <c r="L4858" s="52">
        <f>Tabla2[[#This Row],[Units Sold]]/Cálculos!$C$11</f>
        <v>8.6733382791532085E-5</v>
      </c>
      <c r="M4858" s="6">
        <f>Tabla2[[#This Row],[Total Sales]]-Tabla2[[#This Row],[Operating Profit]]</f>
        <v>72988.2</v>
      </c>
      <c r="N4858" s="6">
        <v>4411.7999999999993</v>
      </c>
      <c r="O4858" s="46">
        <f>Tabla2[[#This Row],[Operating Profit]]/Tabla2[[#This Row],[Total Sales]]</f>
        <v>5.6999999999999988E-2</v>
      </c>
      <c r="P4858" s="1" t="s">
        <v>82</v>
      </c>
    </row>
    <row r="4859" spans="1:16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3" t="str">
        <f>IFERROR(LEFT(Tabla2[[#This Row],[Product]],FIND(" ",Tabla2[[#This Row],[Product]])-3),Tabla2[[#This Row],[Product]])</f>
        <v>Men</v>
      </c>
      <c r="I4859" s="6">
        <v>43</v>
      </c>
      <c r="J4859" s="4">
        <v>2060</v>
      </c>
      <c r="K4859" s="6">
        <f>Tabla2[[#This Row],[Price per Unit]]*Tabla2[[#This Row],[Units Sold]]</f>
        <v>88580</v>
      </c>
      <c r="L4859" s="52">
        <f>Tabla2[[#This Row],[Units Sold]]/Cálculos!$C$11</f>
        <v>8.3102683046770273E-5</v>
      </c>
      <c r="M4859" s="6">
        <f>Tabla2[[#This Row],[Total Sales]]-Tabla2[[#This Row],[Operating Profit]]</f>
        <v>83442.36</v>
      </c>
      <c r="N4859" s="6">
        <v>5137.6399999999994</v>
      </c>
      <c r="O4859" s="46">
        <f>Tabla2[[#This Row],[Operating Profit]]/Tabla2[[#This Row],[Total Sales]]</f>
        <v>5.7999999999999996E-2</v>
      </c>
      <c r="P4859" s="1" t="s">
        <v>82</v>
      </c>
    </row>
    <row r="4860" spans="1:16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3" t="str">
        <f>IFERROR(LEFT(Tabla2[[#This Row],[Product]],FIND(" ",Tabla2[[#This Row],[Product]])-3),Tabla2[[#This Row],[Product]])</f>
        <v>Women</v>
      </c>
      <c r="I4860" s="6">
        <v>36</v>
      </c>
      <c r="J4860" s="4">
        <v>2630</v>
      </c>
      <c r="K4860" s="6">
        <f>Tabla2[[#This Row],[Price per Unit]]*Tabla2[[#This Row],[Units Sold]]</f>
        <v>94680</v>
      </c>
      <c r="L4860" s="52">
        <f>Tabla2[[#This Row],[Units Sold]]/Cálculos!$C$11</f>
        <v>1.0609711476359505E-4</v>
      </c>
      <c r="M4860" s="6">
        <f>Tabla2[[#This Row],[Total Sales]]-Tabla2[[#This Row],[Operating Profit]]</f>
        <v>88999.2</v>
      </c>
      <c r="N4860" s="6">
        <v>5680.8</v>
      </c>
      <c r="O4860" s="46">
        <f>Tabla2[[#This Row],[Operating Profit]]/Tabla2[[#This Row],[Total Sales]]</f>
        <v>6.0000000000000005E-2</v>
      </c>
      <c r="P4860" s="1" t="s">
        <v>82</v>
      </c>
    </row>
    <row r="4861" spans="1:16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3" t="str">
        <f>IFERROR(LEFT(Tabla2[[#This Row],[Product]],FIND(" ",Tabla2[[#This Row],[Product]])-3),Tabla2[[#This Row],[Product]])</f>
        <v>Women</v>
      </c>
      <c r="I4861" s="6">
        <v>37</v>
      </c>
      <c r="J4861" s="4">
        <v>1610</v>
      </c>
      <c r="K4861" s="6">
        <f>Tabla2[[#This Row],[Price per Unit]]*Tabla2[[#This Row],[Units Sold]]</f>
        <v>59570</v>
      </c>
      <c r="L4861" s="52">
        <f>Tabla2[[#This Row],[Units Sold]]/Cálculos!$C$11</f>
        <v>6.4949184322961236E-5</v>
      </c>
      <c r="M4861" s="6">
        <f>Tabla2[[#This Row],[Total Sales]]-Tabla2[[#This Row],[Operating Profit]]</f>
        <v>55697.95</v>
      </c>
      <c r="N4861" s="6">
        <v>3872.05</v>
      </c>
      <c r="O4861" s="46">
        <f>Tabla2[[#This Row],[Operating Profit]]/Tabla2[[#This Row],[Total Sales]]</f>
        <v>6.5000000000000002E-2</v>
      </c>
      <c r="P4861" s="1" t="s">
        <v>82</v>
      </c>
    </row>
    <row r="4862" spans="1:16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3" t="str">
        <f>IFERROR(LEFT(Tabla2[[#This Row],[Product]],FIND(" ",Tabla2[[#This Row],[Product]])-3),Tabla2[[#This Row],[Product]])</f>
        <v>Men</v>
      </c>
      <c r="I4862" s="6">
        <v>43</v>
      </c>
      <c r="J4862" s="4">
        <v>1650</v>
      </c>
      <c r="K4862" s="6">
        <f>Tabla2[[#This Row],[Price per Unit]]*Tabla2[[#This Row],[Units Sold]]</f>
        <v>70950</v>
      </c>
      <c r="L4862" s="52">
        <f>Tabla2[[#This Row],[Units Sold]]/Cálculos!$C$11</f>
        <v>6.656282865396648E-5</v>
      </c>
      <c r="M4862" s="6">
        <f>Tabla2[[#This Row],[Total Sales]]-Tabla2[[#This Row],[Operating Profit]]</f>
        <v>67189.649999999994</v>
      </c>
      <c r="N4862" s="6">
        <v>3760.3500000000004</v>
      </c>
      <c r="O4862" s="46">
        <f>Tabla2[[#This Row],[Operating Profit]]/Tabla2[[#This Row],[Total Sales]]</f>
        <v>5.3000000000000005E-2</v>
      </c>
      <c r="P4862" s="1" t="s">
        <v>82</v>
      </c>
    </row>
    <row r="4863" spans="1:16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3" t="str">
        <f>IFERROR(LEFT(Tabla2[[#This Row],[Product]],FIND(" ",Tabla2[[#This Row],[Product]])-3),Tabla2[[#This Row],[Product]])</f>
        <v>Women</v>
      </c>
      <c r="I4863" s="6">
        <v>52</v>
      </c>
      <c r="J4863" s="4">
        <v>2230</v>
      </c>
      <c r="K4863" s="6">
        <f>Tabla2[[#This Row],[Price per Unit]]*Tabla2[[#This Row],[Units Sold]]</f>
        <v>115960</v>
      </c>
      <c r="L4863" s="52">
        <f>Tabla2[[#This Row],[Units Sold]]/Cálculos!$C$11</f>
        <v>8.9960671453542573E-5</v>
      </c>
      <c r="M4863" s="6">
        <f>Tabla2[[#This Row],[Total Sales]]-Tabla2[[#This Row],[Operating Profit]]</f>
        <v>107842.8</v>
      </c>
      <c r="N4863" s="6">
        <v>8117.2000000000007</v>
      </c>
      <c r="O4863" s="46">
        <f>Tabla2[[#This Row],[Operating Profit]]/Tabla2[[#This Row],[Total Sales]]</f>
        <v>7.0000000000000007E-2</v>
      </c>
      <c r="P4863" s="1" t="s">
        <v>82</v>
      </c>
    </row>
    <row r="4864" spans="1:16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3" t="str">
        <f>IFERROR(LEFT(Tabla2[[#This Row],[Product]],FIND(" ",Tabla2[[#This Row],[Product]])-3),Tabla2[[#This Row],[Product]])</f>
        <v>Men</v>
      </c>
      <c r="I4864" s="6">
        <v>41</v>
      </c>
      <c r="J4864" s="4">
        <v>2330</v>
      </c>
      <c r="K4864" s="6">
        <f>Tabla2[[#This Row],[Price per Unit]]*Tabla2[[#This Row],[Units Sold]]</f>
        <v>95530</v>
      </c>
      <c r="L4864" s="52">
        <f>Tabla2[[#This Row],[Units Sold]]/Cálculos!$C$11</f>
        <v>9.3994782281055697E-5</v>
      </c>
      <c r="M4864" s="6">
        <f>Tabla2[[#This Row],[Total Sales]]-Tabla2[[#This Row],[Operating Profit]]</f>
        <v>90084.790000000008</v>
      </c>
      <c r="N4864" s="6">
        <v>5445.2099999999991</v>
      </c>
      <c r="O4864" s="46">
        <f>Tabla2[[#This Row],[Operating Profit]]/Tabla2[[#This Row],[Total Sales]]</f>
        <v>5.6999999999999988E-2</v>
      </c>
      <c r="P4864" s="1" t="s">
        <v>82</v>
      </c>
    </row>
    <row r="4865" spans="1:16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3" t="str">
        <f>IFERROR(LEFT(Tabla2[[#This Row],[Product]],FIND(" ",Tabla2[[#This Row],[Product]])-3),Tabla2[[#This Row],[Product]])</f>
        <v>Men</v>
      </c>
      <c r="I4865" s="6">
        <v>54</v>
      </c>
      <c r="J4865" s="4">
        <v>2330</v>
      </c>
      <c r="K4865" s="6">
        <f>Tabla2[[#This Row],[Price per Unit]]*Tabla2[[#This Row],[Units Sold]]</f>
        <v>125820</v>
      </c>
      <c r="L4865" s="52">
        <f>Tabla2[[#This Row],[Units Sold]]/Cálculos!$C$11</f>
        <v>9.3994782281055697E-5</v>
      </c>
      <c r="M4865" s="6">
        <f>Tabla2[[#This Row],[Total Sales]]-Tabla2[[#This Row],[Operating Profit]]</f>
        <v>118648.26</v>
      </c>
      <c r="N4865" s="6">
        <v>7171.74</v>
      </c>
      <c r="O4865" s="46">
        <f>Tabla2[[#This Row],[Operating Profit]]/Tabla2[[#This Row],[Total Sales]]</f>
        <v>5.6999999999999995E-2</v>
      </c>
      <c r="P4865" s="1" t="s">
        <v>82</v>
      </c>
    </row>
    <row r="4866" spans="1:16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3" t="str">
        <f>IFERROR(LEFT(Tabla2[[#This Row],[Product]],FIND(" ",Tabla2[[#This Row],[Product]])-3),Tabla2[[#This Row],[Product]])</f>
        <v>Women</v>
      </c>
      <c r="I4866" s="6">
        <v>46</v>
      </c>
      <c r="J4866" s="4">
        <v>2850</v>
      </c>
      <c r="K4866" s="6">
        <f>Tabla2[[#This Row],[Price per Unit]]*Tabla2[[#This Row],[Units Sold]]</f>
        <v>131100</v>
      </c>
      <c r="L4866" s="52">
        <f>Tabla2[[#This Row],[Units Sold]]/Cálculos!$C$11</f>
        <v>1.1497215858412392E-4</v>
      </c>
      <c r="M4866" s="6">
        <f>Tabla2[[#This Row],[Total Sales]]-Tabla2[[#This Row],[Operating Profit]]</f>
        <v>123234</v>
      </c>
      <c r="N4866" s="6">
        <v>7866</v>
      </c>
      <c r="O4866" s="46">
        <f>Tabla2[[#This Row],[Operating Profit]]/Tabla2[[#This Row],[Total Sales]]</f>
        <v>0.06</v>
      </c>
      <c r="P4866" s="1" t="s">
        <v>82</v>
      </c>
    </row>
    <row r="4867" spans="1:16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3" t="str">
        <f>IFERROR(LEFT(Tabla2[[#This Row],[Product]],FIND(" ",Tabla2[[#This Row],[Product]])-3),Tabla2[[#This Row],[Product]])</f>
        <v>Women</v>
      </c>
      <c r="I4867" s="6">
        <v>42</v>
      </c>
      <c r="J4867" s="4">
        <v>1330</v>
      </c>
      <c r="K4867" s="6">
        <f>Tabla2[[#This Row],[Price per Unit]]*Tabla2[[#This Row],[Units Sold]]</f>
        <v>55860</v>
      </c>
      <c r="L4867" s="52">
        <f>Tabla2[[#This Row],[Units Sold]]/Cálculos!$C$11</f>
        <v>5.3653674005924494E-5</v>
      </c>
      <c r="M4867" s="6">
        <f>Tabla2[[#This Row],[Total Sales]]-Tabla2[[#This Row],[Operating Profit]]</f>
        <v>52005.66</v>
      </c>
      <c r="N4867" s="6">
        <v>3854.34</v>
      </c>
      <c r="O4867" s="46">
        <f>Tabla2[[#This Row],[Operating Profit]]/Tabla2[[#This Row],[Total Sales]]</f>
        <v>6.9000000000000006E-2</v>
      </c>
      <c r="P4867" s="1" t="s">
        <v>82</v>
      </c>
    </row>
    <row r="4868" spans="1:16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3" t="str">
        <f>IFERROR(LEFT(Tabla2[[#This Row],[Product]],FIND(" ",Tabla2[[#This Row],[Product]])-3),Tabla2[[#This Row],[Product]])</f>
        <v>Men</v>
      </c>
      <c r="I4868" s="6">
        <v>49</v>
      </c>
      <c r="J4868" s="4">
        <v>1330</v>
      </c>
      <c r="K4868" s="6">
        <f>Tabla2[[#This Row],[Price per Unit]]*Tabla2[[#This Row],[Units Sold]]</f>
        <v>65170</v>
      </c>
      <c r="L4868" s="52">
        <f>Tabla2[[#This Row],[Units Sold]]/Cálculos!$C$11</f>
        <v>5.3653674005924494E-5</v>
      </c>
      <c r="M4868" s="6">
        <f>Tabla2[[#This Row],[Total Sales]]-Tabla2[[#This Row],[Operating Profit]]</f>
        <v>61715.99</v>
      </c>
      <c r="N4868" s="6">
        <v>3454.01</v>
      </c>
      <c r="O4868" s="46">
        <f>Tabla2[[#This Row],[Operating Profit]]/Tabla2[[#This Row],[Total Sales]]</f>
        <v>5.3000000000000005E-2</v>
      </c>
      <c r="P4868" s="1" t="s">
        <v>82</v>
      </c>
    </row>
    <row r="4869" spans="1:16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3" t="str">
        <f>IFERROR(LEFT(Tabla2[[#This Row],[Product]],FIND(" ",Tabla2[[#This Row],[Product]])-3),Tabla2[[#This Row],[Product]])</f>
        <v>Women</v>
      </c>
      <c r="I4869" s="6">
        <v>53</v>
      </c>
      <c r="J4869" s="4">
        <v>1810</v>
      </c>
      <c r="K4869" s="6">
        <f>Tabla2[[#This Row],[Price per Unit]]*Tabla2[[#This Row],[Units Sold]]</f>
        <v>95930</v>
      </c>
      <c r="L4869" s="52">
        <f>Tabla2[[#This Row],[Units Sold]]/Cálculos!$C$11</f>
        <v>7.301740597798747E-5</v>
      </c>
      <c r="M4869" s="6">
        <f>Tabla2[[#This Row],[Total Sales]]-Tabla2[[#This Row],[Operating Profit]]</f>
        <v>89118.97</v>
      </c>
      <c r="N4869" s="6">
        <v>6811.0300000000007</v>
      </c>
      <c r="O4869" s="46">
        <f>Tabla2[[#This Row],[Operating Profit]]/Tabla2[[#This Row],[Total Sales]]</f>
        <v>7.1000000000000008E-2</v>
      </c>
      <c r="P4869" s="1" t="s">
        <v>82</v>
      </c>
    </row>
    <row r="4870" spans="1:16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3" t="str">
        <f>IFERROR(LEFT(Tabla2[[#This Row],[Product]],FIND(" ",Tabla2[[#This Row],[Product]])-3),Tabla2[[#This Row],[Product]])</f>
        <v>Men</v>
      </c>
      <c r="I4870" s="6">
        <v>49</v>
      </c>
      <c r="J4870" s="4">
        <v>1820</v>
      </c>
      <c r="K4870" s="6">
        <f>Tabla2[[#This Row],[Price per Unit]]*Tabla2[[#This Row],[Units Sold]]</f>
        <v>89180</v>
      </c>
      <c r="L4870" s="52">
        <f>Tabla2[[#This Row],[Units Sold]]/Cálculos!$C$11</f>
        <v>7.3420817060738781E-5</v>
      </c>
      <c r="M4870" s="6">
        <f>Tabla2[[#This Row],[Total Sales]]-Tabla2[[#This Row],[Operating Profit]]</f>
        <v>83829.2</v>
      </c>
      <c r="N4870" s="6">
        <v>5350.8</v>
      </c>
      <c r="O4870" s="46">
        <f>Tabla2[[#This Row],[Operating Profit]]/Tabla2[[#This Row],[Total Sales]]</f>
        <v>6.0000000000000005E-2</v>
      </c>
      <c r="P4870" s="1" t="s">
        <v>82</v>
      </c>
    </row>
    <row r="4871" spans="1:16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3" t="str">
        <f>IFERROR(LEFT(Tabla2[[#This Row],[Product]],FIND(" ",Tabla2[[#This Row],[Product]])-3),Tabla2[[#This Row],[Product]])</f>
        <v>Men</v>
      </c>
      <c r="I4871" s="6">
        <v>47</v>
      </c>
      <c r="J4871" s="4">
        <v>1690</v>
      </c>
      <c r="K4871" s="6">
        <f>Tabla2[[#This Row],[Price per Unit]]*Tabla2[[#This Row],[Units Sold]]</f>
        <v>79430</v>
      </c>
      <c r="L4871" s="52">
        <f>Tabla2[[#This Row],[Units Sold]]/Cálculos!$C$11</f>
        <v>6.8176472984971724E-5</v>
      </c>
      <c r="M4871" s="6">
        <f>Tabla2[[#This Row],[Total Sales]]-Tabla2[[#This Row],[Operating Profit]]</f>
        <v>74664.2</v>
      </c>
      <c r="N4871" s="6">
        <v>4765.8</v>
      </c>
      <c r="O4871" s="46">
        <f>Tabla2[[#This Row],[Operating Profit]]/Tabla2[[#This Row],[Total Sales]]</f>
        <v>6.0000000000000005E-2</v>
      </c>
      <c r="P4871" s="1" t="s">
        <v>82</v>
      </c>
    </row>
    <row r="4872" spans="1:16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3" t="str">
        <f>IFERROR(LEFT(Tabla2[[#This Row],[Product]],FIND(" ",Tabla2[[#This Row],[Product]])-3),Tabla2[[#This Row],[Product]])</f>
        <v>Women</v>
      </c>
      <c r="I4872" s="6">
        <v>54</v>
      </c>
      <c r="J4872" s="4">
        <v>1820</v>
      </c>
      <c r="K4872" s="6">
        <f>Tabla2[[#This Row],[Price per Unit]]*Tabla2[[#This Row],[Units Sold]]</f>
        <v>98280</v>
      </c>
      <c r="L4872" s="52">
        <f>Tabla2[[#This Row],[Units Sold]]/Cálculos!$C$11</f>
        <v>7.3420817060738781E-5</v>
      </c>
      <c r="M4872" s="6">
        <f>Tabla2[[#This Row],[Total Sales]]-Tabla2[[#This Row],[Operating Profit]]</f>
        <v>92481.48</v>
      </c>
      <c r="N4872" s="6">
        <v>5798.5199999999995</v>
      </c>
      <c r="O4872" s="46">
        <f>Tabla2[[#This Row],[Operating Profit]]/Tabla2[[#This Row],[Total Sales]]</f>
        <v>5.8999999999999997E-2</v>
      </c>
      <c r="P4872" s="1" t="s">
        <v>82</v>
      </c>
    </row>
    <row r="4873" spans="1:16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3" t="str">
        <f>IFERROR(LEFT(Tabla2[[#This Row],[Product]],FIND(" ",Tabla2[[#This Row],[Product]])-3),Tabla2[[#This Row],[Product]])</f>
        <v>Women</v>
      </c>
      <c r="I4873" s="6">
        <v>53</v>
      </c>
      <c r="J4873" s="4">
        <v>1000</v>
      </c>
      <c r="K4873" s="6">
        <f>Tabla2[[#This Row],[Price per Unit]]*Tabla2[[#This Row],[Units Sold]]</f>
        <v>53000</v>
      </c>
      <c r="L4873" s="52">
        <f>Tabla2[[#This Row],[Units Sold]]/Cálculos!$C$11</f>
        <v>4.0341108275131196E-5</v>
      </c>
      <c r="M4873" s="6">
        <f>Tabla2[[#This Row],[Total Sales]]-Tabla2[[#This Row],[Operating Profit]]</f>
        <v>49290</v>
      </c>
      <c r="N4873" s="6">
        <v>3710.0000000000005</v>
      </c>
      <c r="O4873" s="46">
        <f>Tabla2[[#This Row],[Operating Profit]]/Tabla2[[#This Row],[Total Sales]]</f>
        <v>7.0000000000000007E-2</v>
      </c>
      <c r="P4873" s="1" t="s">
        <v>82</v>
      </c>
    </row>
    <row r="4874" spans="1:16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3" t="str">
        <f>IFERROR(LEFT(Tabla2[[#This Row],[Product]],FIND(" ",Tabla2[[#This Row],[Product]])-3),Tabla2[[#This Row],[Product]])</f>
        <v>Men</v>
      </c>
      <c r="I4874" s="6">
        <v>47</v>
      </c>
      <c r="J4874" s="4">
        <v>1200</v>
      </c>
      <c r="K4874" s="6">
        <f>Tabla2[[#This Row],[Price per Unit]]*Tabla2[[#This Row],[Units Sold]]</f>
        <v>56400</v>
      </c>
      <c r="L4874" s="52">
        <f>Tabla2[[#This Row],[Units Sold]]/Cálculos!$C$11</f>
        <v>4.8409329930157437E-5</v>
      </c>
      <c r="M4874" s="6">
        <f>Tabla2[[#This Row],[Total Sales]]-Tabla2[[#This Row],[Operating Profit]]</f>
        <v>53523.6</v>
      </c>
      <c r="N4874" s="6">
        <v>2876.4</v>
      </c>
      <c r="O4874" s="46">
        <f>Tabla2[[#This Row],[Operating Profit]]/Tabla2[[#This Row],[Total Sales]]</f>
        <v>5.1000000000000004E-2</v>
      </c>
      <c r="P4874" s="1" t="s">
        <v>82</v>
      </c>
    </row>
    <row r="4875" spans="1:16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3" t="str">
        <f>IFERROR(LEFT(Tabla2[[#This Row],[Product]],FIND(" ",Tabla2[[#This Row],[Product]])-3),Tabla2[[#This Row],[Product]])</f>
        <v>Women</v>
      </c>
      <c r="I4875" s="6">
        <v>42</v>
      </c>
      <c r="J4875" s="4">
        <v>1630</v>
      </c>
      <c r="K4875" s="6">
        <f>Tabla2[[#This Row],[Price per Unit]]*Tabla2[[#This Row],[Units Sold]]</f>
        <v>68460</v>
      </c>
      <c r="L4875" s="52">
        <f>Tabla2[[#This Row],[Units Sold]]/Cálculos!$C$11</f>
        <v>6.5756006488463858E-5</v>
      </c>
      <c r="M4875" s="6">
        <f>Tabla2[[#This Row],[Total Sales]]-Tabla2[[#This Row],[Operating Profit]]</f>
        <v>63393.96</v>
      </c>
      <c r="N4875" s="6">
        <v>5066.0400000000009</v>
      </c>
      <c r="O4875" s="46">
        <f>Tabla2[[#This Row],[Operating Profit]]/Tabla2[[#This Row],[Total Sales]]</f>
        <v>7.400000000000001E-2</v>
      </c>
      <c r="P4875" s="1" t="s">
        <v>82</v>
      </c>
    </row>
    <row r="4876" spans="1:16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3" t="str">
        <f>IFERROR(LEFT(Tabla2[[#This Row],[Product]],FIND(" ",Tabla2[[#This Row],[Product]])-3),Tabla2[[#This Row],[Product]])</f>
        <v>Men</v>
      </c>
      <c r="I4876" s="6">
        <v>33</v>
      </c>
      <c r="J4876" s="4">
        <v>1730</v>
      </c>
      <c r="K4876" s="6">
        <f>Tabla2[[#This Row],[Price per Unit]]*Tabla2[[#This Row],[Units Sold]]</f>
        <v>57090</v>
      </c>
      <c r="L4876" s="52">
        <f>Tabla2[[#This Row],[Units Sold]]/Cálculos!$C$11</f>
        <v>6.9790117315976968E-5</v>
      </c>
      <c r="M4876" s="6">
        <f>Tabla2[[#This Row],[Total Sales]]-Tabla2[[#This Row],[Operating Profit]]</f>
        <v>53835.87</v>
      </c>
      <c r="N4876" s="6">
        <v>3254.1299999999997</v>
      </c>
      <c r="O4876" s="46">
        <f>Tabla2[[#This Row],[Operating Profit]]/Tabla2[[#This Row],[Total Sales]]</f>
        <v>5.6999999999999995E-2</v>
      </c>
      <c r="P4876" s="1" t="s">
        <v>82</v>
      </c>
    </row>
    <row r="4877" spans="1:16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3" t="str">
        <f>IFERROR(LEFT(Tabla2[[#This Row],[Product]],FIND(" ",Tabla2[[#This Row],[Product]])-3),Tabla2[[#This Row],[Product]])</f>
        <v>Men</v>
      </c>
      <c r="I4877" s="6">
        <v>32</v>
      </c>
      <c r="J4877" s="4">
        <v>1500</v>
      </c>
      <c r="K4877" s="6">
        <f>Tabla2[[#This Row],[Price per Unit]]*Tabla2[[#This Row],[Units Sold]]</f>
        <v>48000</v>
      </c>
      <c r="L4877" s="52">
        <f>Tabla2[[#This Row],[Units Sold]]/Cálculos!$C$11</f>
        <v>6.0511662412696801E-5</v>
      </c>
      <c r="M4877" s="6">
        <f>Tabla2[[#This Row],[Total Sales]]-Tabla2[[#This Row],[Operating Profit]]</f>
        <v>45120</v>
      </c>
      <c r="N4877" s="6">
        <v>2880</v>
      </c>
      <c r="O4877" s="46">
        <f>Tabla2[[#This Row],[Operating Profit]]/Tabla2[[#This Row],[Total Sales]]</f>
        <v>0.06</v>
      </c>
      <c r="P4877" s="1" t="s">
        <v>82</v>
      </c>
    </row>
    <row r="4878" spans="1:16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3" t="str">
        <f>IFERROR(LEFT(Tabla2[[#This Row],[Product]],FIND(" ",Tabla2[[#This Row],[Product]])-3),Tabla2[[#This Row],[Product]])</f>
        <v>Women</v>
      </c>
      <c r="I4878" s="6">
        <v>36</v>
      </c>
      <c r="J4878" s="4">
        <v>1470</v>
      </c>
      <c r="K4878" s="6">
        <f>Tabla2[[#This Row],[Price per Unit]]*Tabla2[[#This Row],[Units Sold]]</f>
        <v>52920</v>
      </c>
      <c r="L4878" s="52">
        <f>Tabla2[[#This Row],[Units Sold]]/Cálculos!$C$11</f>
        <v>5.9301429164442862E-5</v>
      </c>
      <c r="M4878" s="6">
        <f>Tabla2[[#This Row],[Total Sales]]-Tabla2[[#This Row],[Operating Profit]]</f>
        <v>49850.64</v>
      </c>
      <c r="N4878" s="6">
        <v>3069.3599999999997</v>
      </c>
      <c r="O4878" s="46">
        <f>Tabla2[[#This Row],[Operating Profit]]/Tabla2[[#This Row],[Total Sales]]</f>
        <v>5.7999999999999996E-2</v>
      </c>
      <c r="P4878" s="1" t="s">
        <v>82</v>
      </c>
    </row>
    <row r="4879" spans="1:16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3" t="str">
        <f>IFERROR(LEFT(Tabla2[[#This Row],[Product]],FIND(" ",Tabla2[[#This Row],[Product]])-3),Tabla2[[#This Row],[Product]])</f>
        <v>Women</v>
      </c>
      <c r="I4879" s="6">
        <v>38</v>
      </c>
      <c r="J4879" s="4">
        <v>980</v>
      </c>
      <c r="K4879" s="6">
        <f>Tabla2[[#This Row],[Price per Unit]]*Tabla2[[#This Row],[Units Sold]]</f>
        <v>37240</v>
      </c>
      <c r="L4879" s="52">
        <f>Tabla2[[#This Row],[Units Sold]]/Cálculos!$C$11</f>
        <v>3.9534286109628574E-5</v>
      </c>
      <c r="M4879" s="6">
        <f>Tabla2[[#This Row],[Total Sales]]-Tabla2[[#This Row],[Operating Profit]]</f>
        <v>34633.199999999997</v>
      </c>
      <c r="N4879" s="6">
        <v>2606.8000000000002</v>
      </c>
      <c r="O4879" s="46">
        <f>Tabla2[[#This Row],[Operating Profit]]/Tabla2[[#This Row],[Total Sales]]</f>
        <v>7.0000000000000007E-2</v>
      </c>
      <c r="P4879" s="1" t="s">
        <v>82</v>
      </c>
    </row>
    <row r="4880" spans="1:16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3" t="str">
        <f>IFERROR(LEFT(Tabla2[[#This Row],[Product]],FIND(" ",Tabla2[[#This Row],[Product]])-3),Tabla2[[#This Row],[Product]])</f>
        <v>Men</v>
      </c>
      <c r="I4880" s="6">
        <v>32</v>
      </c>
      <c r="J4880" s="4">
        <v>880</v>
      </c>
      <c r="K4880" s="6">
        <f>Tabla2[[#This Row],[Price per Unit]]*Tabla2[[#This Row],[Units Sold]]</f>
        <v>28160</v>
      </c>
      <c r="L4880" s="52">
        <f>Tabla2[[#This Row],[Units Sold]]/Cálculos!$C$11</f>
        <v>3.5500175282115457E-5</v>
      </c>
      <c r="M4880" s="6">
        <f>Tabla2[[#This Row],[Total Sales]]-Tabla2[[#This Row],[Operating Profit]]</f>
        <v>26723.84</v>
      </c>
      <c r="N4880" s="6">
        <v>1436.16</v>
      </c>
      <c r="O4880" s="46">
        <f>Tabla2[[#This Row],[Operating Profit]]/Tabla2[[#This Row],[Total Sales]]</f>
        <v>5.1000000000000004E-2</v>
      </c>
      <c r="P4880" s="1" t="s">
        <v>82</v>
      </c>
    </row>
    <row r="4881" spans="1:16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3" t="str">
        <f>IFERROR(LEFT(Tabla2[[#This Row],[Product]],FIND(" ",Tabla2[[#This Row],[Product]])-3),Tabla2[[#This Row],[Product]])</f>
        <v>Women</v>
      </c>
      <c r="I4881" s="6">
        <v>43</v>
      </c>
      <c r="J4881" s="4">
        <v>1310</v>
      </c>
      <c r="K4881" s="6">
        <f>Tabla2[[#This Row],[Price per Unit]]*Tabla2[[#This Row],[Units Sold]]</f>
        <v>56330</v>
      </c>
      <c r="L4881" s="52">
        <f>Tabla2[[#This Row],[Units Sold]]/Cálculos!$C$11</f>
        <v>5.2846851840421872E-5</v>
      </c>
      <c r="M4881" s="6">
        <f>Tabla2[[#This Row],[Total Sales]]-Tabla2[[#This Row],[Operating Profit]]</f>
        <v>52330.57</v>
      </c>
      <c r="N4881" s="6">
        <v>3999.4300000000003</v>
      </c>
      <c r="O4881" s="46">
        <f>Tabla2[[#This Row],[Operating Profit]]/Tabla2[[#This Row],[Total Sales]]</f>
        <v>7.1000000000000008E-2</v>
      </c>
      <c r="P4881" s="1" t="s">
        <v>82</v>
      </c>
    </row>
    <row r="4882" spans="1:16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3" t="str">
        <f>IFERROR(LEFT(Tabla2[[#This Row],[Product]],FIND(" ",Tabla2[[#This Row],[Product]])-3),Tabla2[[#This Row],[Product]])</f>
        <v>Men</v>
      </c>
      <c r="I4882" s="6">
        <v>29</v>
      </c>
      <c r="J4882" s="4">
        <v>1960</v>
      </c>
      <c r="K4882" s="6">
        <f>Tabla2[[#This Row],[Price per Unit]]*Tabla2[[#This Row],[Units Sold]]</f>
        <v>56840</v>
      </c>
      <c r="L4882" s="52">
        <f>Tabla2[[#This Row],[Units Sold]]/Cálculos!$C$11</f>
        <v>7.9068572219257149E-5</v>
      </c>
      <c r="M4882" s="6">
        <f>Tabla2[[#This Row],[Total Sales]]-Tabla2[[#This Row],[Operating Profit]]</f>
        <v>53656.959999999999</v>
      </c>
      <c r="N4882" s="6">
        <v>3183.0399999999995</v>
      </c>
      <c r="O4882" s="46">
        <f>Tabla2[[#This Row],[Operating Profit]]/Tabla2[[#This Row],[Total Sales]]</f>
        <v>5.5999999999999994E-2</v>
      </c>
      <c r="P4882" s="1" t="s">
        <v>82</v>
      </c>
    </row>
    <row r="4883" spans="1:16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3" t="str">
        <f>IFERROR(LEFT(Tabla2[[#This Row],[Product]],FIND(" ",Tabla2[[#This Row],[Product]])-3),Tabla2[[#This Row],[Product]])</f>
        <v>Men</v>
      </c>
      <c r="I4883" s="6">
        <v>29</v>
      </c>
      <c r="J4883" s="4">
        <v>1890</v>
      </c>
      <c r="K4883" s="6">
        <f>Tabla2[[#This Row],[Price per Unit]]*Tabla2[[#This Row],[Units Sold]]</f>
        <v>54810</v>
      </c>
      <c r="L4883" s="52">
        <f>Tabla2[[#This Row],[Units Sold]]/Cálculos!$C$11</f>
        <v>7.6244694639997972E-5</v>
      </c>
      <c r="M4883" s="6">
        <f>Tabla2[[#This Row],[Total Sales]]-Tabla2[[#This Row],[Operating Profit]]</f>
        <v>51740.639999999999</v>
      </c>
      <c r="N4883" s="6">
        <v>3069.3599999999997</v>
      </c>
      <c r="O4883" s="46">
        <f>Tabla2[[#This Row],[Operating Profit]]/Tabla2[[#This Row],[Total Sales]]</f>
        <v>5.5999999999999994E-2</v>
      </c>
      <c r="P4883" s="1" t="s">
        <v>82</v>
      </c>
    </row>
    <row r="4884" spans="1:16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3" t="str">
        <f>IFERROR(LEFT(Tabla2[[#This Row],[Product]],FIND(" ",Tabla2[[#This Row],[Product]])-3),Tabla2[[#This Row],[Product]])</f>
        <v>Women</v>
      </c>
      <c r="I4884" s="6">
        <v>50</v>
      </c>
      <c r="J4884" s="4">
        <v>1740</v>
      </c>
      <c r="K4884" s="6">
        <f>Tabla2[[#This Row],[Price per Unit]]*Tabla2[[#This Row],[Units Sold]]</f>
        <v>87000</v>
      </c>
      <c r="L4884" s="52">
        <f>Tabla2[[#This Row],[Units Sold]]/Cálculos!$C$11</f>
        <v>7.0193528398728293E-5</v>
      </c>
      <c r="M4884" s="6">
        <f>Tabla2[[#This Row],[Total Sales]]-Tabla2[[#This Row],[Operating Profit]]</f>
        <v>82128</v>
      </c>
      <c r="N4884" s="6">
        <v>4871.9999999999991</v>
      </c>
      <c r="O4884" s="46">
        <f>Tabla2[[#This Row],[Operating Profit]]/Tabla2[[#This Row],[Total Sales]]</f>
        <v>5.5999999999999987E-2</v>
      </c>
      <c r="P4884" s="1" t="s">
        <v>82</v>
      </c>
    </row>
    <row r="4885" spans="1:16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3" t="str">
        <f>IFERROR(LEFT(Tabla2[[#This Row],[Product]],FIND(" ",Tabla2[[#This Row],[Product]])-3),Tabla2[[#This Row],[Product]])</f>
        <v>Women</v>
      </c>
      <c r="I4885" s="6">
        <v>52</v>
      </c>
      <c r="J4885" s="4">
        <v>1330</v>
      </c>
      <c r="K4885" s="6">
        <f>Tabla2[[#This Row],[Price per Unit]]*Tabla2[[#This Row],[Units Sold]]</f>
        <v>69160</v>
      </c>
      <c r="L4885" s="52">
        <f>Tabla2[[#This Row],[Units Sold]]/Cálculos!$C$11</f>
        <v>5.3653674005924494E-5</v>
      </c>
      <c r="M4885" s="6">
        <f>Tabla2[[#This Row],[Total Sales]]-Tabla2[[#This Row],[Operating Profit]]</f>
        <v>64387.96</v>
      </c>
      <c r="N4885" s="6">
        <v>4772.04</v>
      </c>
      <c r="O4885" s="46">
        <f>Tabla2[[#This Row],[Operating Profit]]/Tabla2[[#This Row],[Total Sales]]</f>
        <v>6.9000000000000006E-2</v>
      </c>
      <c r="P4885" s="1" t="s">
        <v>82</v>
      </c>
    </row>
    <row r="4886" spans="1:16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3" t="str">
        <f>IFERROR(LEFT(Tabla2[[#This Row],[Product]],FIND(" ",Tabla2[[#This Row],[Product]])-3),Tabla2[[#This Row],[Product]])</f>
        <v>Men</v>
      </c>
      <c r="I4886" s="6">
        <v>51</v>
      </c>
      <c r="J4886" s="4">
        <v>1130</v>
      </c>
      <c r="K4886" s="6">
        <f>Tabla2[[#This Row],[Price per Unit]]*Tabla2[[#This Row],[Units Sold]]</f>
        <v>57630</v>
      </c>
      <c r="L4886" s="52">
        <f>Tabla2[[#This Row],[Units Sold]]/Cálculos!$C$11</f>
        <v>4.5585452350898253E-5</v>
      </c>
      <c r="M4886" s="6">
        <f>Tabla2[[#This Row],[Total Sales]]-Tabla2[[#This Row],[Operating Profit]]</f>
        <v>54575.61</v>
      </c>
      <c r="N4886" s="6">
        <v>3054.3900000000003</v>
      </c>
      <c r="O4886" s="46">
        <f>Tabla2[[#This Row],[Operating Profit]]/Tabla2[[#This Row],[Total Sales]]</f>
        <v>5.3000000000000005E-2</v>
      </c>
      <c r="P4886" s="1" t="s">
        <v>82</v>
      </c>
    </row>
    <row r="4887" spans="1:16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3" t="str">
        <f>IFERROR(LEFT(Tabla2[[#This Row],[Product]],FIND(" ",Tabla2[[#This Row],[Product]])-3),Tabla2[[#This Row],[Product]])</f>
        <v>Women</v>
      </c>
      <c r="I4887" s="6">
        <v>59</v>
      </c>
      <c r="J4887" s="4">
        <v>1690</v>
      </c>
      <c r="K4887" s="6">
        <f>Tabla2[[#This Row],[Price per Unit]]*Tabla2[[#This Row],[Units Sold]]</f>
        <v>99710</v>
      </c>
      <c r="L4887" s="52">
        <f>Tabla2[[#This Row],[Units Sold]]/Cálculos!$C$11</f>
        <v>6.8176472984971724E-5</v>
      </c>
      <c r="M4887" s="6">
        <f>Tabla2[[#This Row],[Total Sales]]-Tabla2[[#This Row],[Operating Profit]]</f>
        <v>92630.59</v>
      </c>
      <c r="N4887" s="6">
        <v>7079.4100000000008</v>
      </c>
      <c r="O4887" s="46">
        <f>Tabla2[[#This Row],[Operating Profit]]/Tabla2[[#This Row],[Total Sales]]</f>
        <v>7.1000000000000008E-2</v>
      </c>
      <c r="P4887" s="1" t="s">
        <v>82</v>
      </c>
    </row>
    <row r="4888" spans="1:16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3" t="str">
        <f>IFERROR(LEFT(Tabla2[[#This Row],[Product]],FIND(" ",Tabla2[[#This Row],[Product]])-3),Tabla2[[#This Row],[Product]])</f>
        <v>Men</v>
      </c>
      <c r="I4888" s="6">
        <v>53</v>
      </c>
      <c r="J4888" s="4">
        <v>2000</v>
      </c>
      <c r="K4888" s="6">
        <f>Tabla2[[#This Row],[Price per Unit]]*Tabla2[[#This Row],[Units Sold]]</f>
        <v>106000</v>
      </c>
      <c r="L4888" s="52">
        <f>Tabla2[[#This Row],[Units Sold]]/Cálculos!$C$11</f>
        <v>8.0682216550262393E-5</v>
      </c>
      <c r="M4888" s="6">
        <f>Tabla2[[#This Row],[Total Sales]]-Tabla2[[#This Row],[Operating Profit]]</f>
        <v>99852</v>
      </c>
      <c r="N4888" s="6">
        <v>6148</v>
      </c>
      <c r="O4888" s="46">
        <f>Tabla2[[#This Row],[Operating Profit]]/Tabla2[[#This Row],[Total Sales]]</f>
        <v>5.8000000000000003E-2</v>
      </c>
      <c r="P4888" s="1" t="s">
        <v>82</v>
      </c>
    </row>
    <row r="4889" spans="1:16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3" t="str">
        <f>IFERROR(LEFT(Tabla2[[#This Row],[Product]],FIND(" ",Tabla2[[#This Row],[Product]])-3),Tabla2[[#This Row],[Product]])</f>
        <v>Men</v>
      </c>
      <c r="I4889" s="6">
        <v>51</v>
      </c>
      <c r="J4889" s="4">
        <v>2400</v>
      </c>
      <c r="K4889" s="6">
        <f>Tabla2[[#This Row],[Price per Unit]]*Tabla2[[#This Row],[Units Sold]]</f>
        <v>122400</v>
      </c>
      <c r="L4889" s="52">
        <f>Tabla2[[#This Row],[Units Sold]]/Cálculos!$C$11</f>
        <v>9.6818659860314874E-5</v>
      </c>
      <c r="M4889" s="6">
        <f>Tabla2[[#This Row],[Total Sales]]-Tabla2[[#This Row],[Operating Profit]]</f>
        <v>115668</v>
      </c>
      <c r="N4889" s="6">
        <v>6731.9999999999991</v>
      </c>
      <c r="O4889" s="46">
        <f>Tabla2[[#This Row],[Operating Profit]]/Tabla2[[#This Row],[Total Sales]]</f>
        <v>5.4999999999999993E-2</v>
      </c>
      <c r="P4889" s="1" t="s">
        <v>82</v>
      </c>
    </row>
    <row r="4890" spans="1:16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3" t="str">
        <f>IFERROR(LEFT(Tabla2[[#This Row],[Product]],FIND(" ",Tabla2[[#This Row],[Product]])-3),Tabla2[[#This Row],[Product]])</f>
        <v>Women</v>
      </c>
      <c r="I4890" s="6">
        <v>54</v>
      </c>
      <c r="J4890" s="4">
        <v>2100</v>
      </c>
      <c r="K4890" s="6">
        <f>Tabla2[[#This Row],[Price per Unit]]*Tabla2[[#This Row],[Units Sold]]</f>
        <v>113400</v>
      </c>
      <c r="L4890" s="52">
        <f>Tabla2[[#This Row],[Units Sold]]/Cálculos!$C$11</f>
        <v>8.4716327377775517E-5</v>
      </c>
      <c r="M4890" s="6">
        <f>Tabla2[[#This Row],[Total Sales]]-Tabla2[[#This Row],[Operating Profit]]</f>
        <v>107163</v>
      </c>
      <c r="N4890" s="6">
        <v>6236.9999999999991</v>
      </c>
      <c r="O4890" s="46">
        <f>Tabla2[[#This Row],[Operating Profit]]/Tabla2[[#This Row],[Total Sales]]</f>
        <v>5.4999999999999993E-2</v>
      </c>
      <c r="P4890" s="1" t="s">
        <v>82</v>
      </c>
    </row>
    <row r="4891" spans="1:16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3" t="str">
        <f>IFERROR(LEFT(Tabla2[[#This Row],[Product]],FIND(" ",Tabla2[[#This Row],[Product]])-3),Tabla2[[#This Row],[Product]])</f>
        <v>Women</v>
      </c>
      <c r="I4891" s="6">
        <v>54</v>
      </c>
      <c r="J4891" s="4">
        <v>1490</v>
      </c>
      <c r="K4891" s="6">
        <f>Tabla2[[#This Row],[Price per Unit]]*Tabla2[[#This Row],[Units Sold]]</f>
        <v>80460</v>
      </c>
      <c r="L4891" s="52">
        <f>Tabla2[[#This Row],[Units Sold]]/Cálculos!$C$11</f>
        <v>6.010825132994549E-5</v>
      </c>
      <c r="M4891" s="6">
        <f>Tabla2[[#This Row],[Total Sales]]-Tabla2[[#This Row],[Operating Profit]]</f>
        <v>74908.259999999995</v>
      </c>
      <c r="N4891" s="6">
        <v>5551.7400000000007</v>
      </c>
      <c r="O4891" s="46">
        <f>Tabla2[[#This Row],[Operating Profit]]/Tabla2[[#This Row],[Total Sales]]</f>
        <v>6.9000000000000006E-2</v>
      </c>
      <c r="P4891" s="1" t="s">
        <v>82</v>
      </c>
    </row>
    <row r="4892" spans="1:16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3" t="str">
        <f>IFERROR(LEFT(Tabla2[[#This Row],[Product]],FIND(" ",Tabla2[[#This Row],[Product]])-3),Tabla2[[#This Row],[Product]])</f>
        <v>Men</v>
      </c>
      <c r="I4892" s="6">
        <v>50</v>
      </c>
      <c r="J4892" s="4">
        <v>1400</v>
      </c>
      <c r="K4892" s="6">
        <f>Tabla2[[#This Row],[Price per Unit]]*Tabla2[[#This Row],[Units Sold]]</f>
        <v>70000</v>
      </c>
      <c r="L4892" s="52">
        <f>Tabla2[[#This Row],[Units Sold]]/Cálculos!$C$11</f>
        <v>5.6477551585183678E-5</v>
      </c>
      <c r="M4892" s="6">
        <f>Tabla2[[#This Row],[Total Sales]]-Tabla2[[#This Row],[Operating Profit]]</f>
        <v>66500</v>
      </c>
      <c r="N4892" s="6">
        <v>3500</v>
      </c>
      <c r="O4892" s="46">
        <f>Tabla2[[#This Row],[Operating Profit]]/Tabla2[[#This Row],[Total Sales]]</f>
        <v>0.05</v>
      </c>
      <c r="P4892" s="1" t="s">
        <v>82</v>
      </c>
    </row>
    <row r="4893" spans="1:16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3" t="str">
        <f>IFERROR(LEFT(Tabla2[[#This Row],[Product]],FIND(" ",Tabla2[[#This Row],[Product]])-3),Tabla2[[#This Row],[Product]])</f>
        <v>Women</v>
      </c>
      <c r="I4893" s="6">
        <v>61</v>
      </c>
      <c r="J4893" s="4">
        <v>2250</v>
      </c>
      <c r="K4893" s="6">
        <f>Tabla2[[#This Row],[Price per Unit]]*Tabla2[[#This Row],[Units Sold]]</f>
        <v>137250</v>
      </c>
      <c r="L4893" s="52">
        <f>Tabla2[[#This Row],[Units Sold]]/Cálculos!$C$11</f>
        <v>9.0767493619045195E-5</v>
      </c>
      <c r="M4893" s="6">
        <f>Tabla2[[#This Row],[Total Sales]]-Tabla2[[#This Row],[Operating Profit]]</f>
        <v>127093.5</v>
      </c>
      <c r="N4893" s="6">
        <v>10156.500000000002</v>
      </c>
      <c r="O4893" s="46">
        <f>Tabla2[[#This Row],[Operating Profit]]/Tabla2[[#This Row],[Total Sales]]</f>
        <v>7.400000000000001E-2</v>
      </c>
      <c r="P4893" s="1" t="s">
        <v>82</v>
      </c>
    </row>
    <row r="4894" spans="1:16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3" t="str">
        <f>IFERROR(LEFT(Tabla2[[#This Row],[Product]],FIND(" ",Tabla2[[#This Row],[Product]])-3),Tabla2[[#This Row],[Product]])</f>
        <v>Men</v>
      </c>
      <c r="I4894" s="6">
        <v>32</v>
      </c>
      <c r="J4894" s="4">
        <v>1190</v>
      </c>
      <c r="K4894" s="6">
        <f>Tabla2[[#This Row],[Price per Unit]]*Tabla2[[#This Row],[Units Sold]]</f>
        <v>38080</v>
      </c>
      <c r="L4894" s="52">
        <f>Tabla2[[#This Row],[Units Sold]]/Cálculos!$C$11</f>
        <v>4.8005918847406126E-5</v>
      </c>
      <c r="M4894" s="6">
        <f>Tabla2[[#This Row],[Total Sales]]-Tabla2[[#This Row],[Operating Profit]]</f>
        <v>36176</v>
      </c>
      <c r="N4894" s="6">
        <v>1904</v>
      </c>
      <c r="O4894" s="46">
        <f>Tabla2[[#This Row],[Operating Profit]]/Tabla2[[#This Row],[Total Sales]]</f>
        <v>0.05</v>
      </c>
      <c r="P4894" s="1" t="s">
        <v>82</v>
      </c>
    </row>
    <row r="4895" spans="1:16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3" t="str">
        <f>IFERROR(LEFT(Tabla2[[#This Row],[Product]],FIND(" ",Tabla2[[#This Row],[Product]])-3),Tabla2[[#This Row],[Product]])</f>
        <v>Men</v>
      </c>
      <c r="I4895" s="6">
        <v>32</v>
      </c>
      <c r="J4895" s="4">
        <v>560</v>
      </c>
      <c r="K4895" s="6">
        <f>Tabla2[[#This Row],[Price per Unit]]*Tabla2[[#This Row],[Units Sold]]</f>
        <v>17920</v>
      </c>
      <c r="L4895" s="52">
        <f>Tabla2[[#This Row],[Units Sold]]/Cálculos!$C$11</f>
        <v>2.2591020634073471E-5</v>
      </c>
      <c r="M4895" s="6">
        <f>Tabla2[[#This Row],[Total Sales]]-Tabla2[[#This Row],[Operating Profit]]</f>
        <v>17041.919999999998</v>
      </c>
      <c r="N4895" s="6">
        <v>878.07999999999993</v>
      </c>
      <c r="O4895" s="46">
        <f>Tabla2[[#This Row],[Operating Profit]]/Tabla2[[#This Row],[Total Sales]]</f>
        <v>4.8999999999999995E-2</v>
      </c>
      <c r="P4895" s="1" t="s">
        <v>82</v>
      </c>
    </row>
    <row r="4896" spans="1:16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3" t="str">
        <f>IFERROR(LEFT(Tabla2[[#This Row],[Product]],FIND(" ",Tabla2[[#This Row],[Product]])-3),Tabla2[[#This Row],[Product]])</f>
        <v>Women</v>
      </c>
      <c r="I4896" s="6">
        <v>24</v>
      </c>
      <c r="J4896" s="4">
        <v>650</v>
      </c>
      <c r="K4896" s="6">
        <f>Tabla2[[#This Row],[Price per Unit]]*Tabla2[[#This Row],[Units Sold]]</f>
        <v>15600</v>
      </c>
      <c r="L4896" s="52">
        <f>Tabla2[[#This Row],[Units Sold]]/Cálculos!$C$11</f>
        <v>2.622172037883528E-5</v>
      </c>
      <c r="M4896" s="6">
        <f>Tabla2[[#This Row],[Total Sales]]-Tabla2[[#This Row],[Operating Profit]]</f>
        <v>14851.2</v>
      </c>
      <c r="N4896" s="6">
        <v>748.8</v>
      </c>
      <c r="O4896" s="46">
        <f>Tabla2[[#This Row],[Operating Profit]]/Tabla2[[#This Row],[Total Sales]]</f>
        <v>4.7999999999999994E-2</v>
      </c>
      <c r="P4896" s="1" t="s">
        <v>82</v>
      </c>
    </row>
    <row r="4897" spans="1:16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3" t="str">
        <f>IFERROR(LEFT(Tabla2[[#This Row],[Product]],FIND(" ",Tabla2[[#This Row],[Product]])-3),Tabla2[[#This Row],[Product]])</f>
        <v>Women</v>
      </c>
      <c r="I4897" s="6">
        <v>27</v>
      </c>
      <c r="J4897" s="4">
        <v>190</v>
      </c>
      <c r="K4897" s="6">
        <f>Tabla2[[#This Row],[Price per Unit]]*Tabla2[[#This Row],[Units Sold]]</f>
        <v>5130</v>
      </c>
      <c r="L4897" s="52">
        <f>Tabla2[[#This Row],[Units Sold]]/Cálculos!$C$11</f>
        <v>7.6648105722749279E-6</v>
      </c>
      <c r="M4897" s="6">
        <f>Tabla2[[#This Row],[Total Sales]]-Tabla2[[#This Row],[Operating Profit]]</f>
        <v>4858.1099999999997</v>
      </c>
      <c r="N4897" s="6">
        <v>271.89</v>
      </c>
      <c r="O4897" s="46">
        <f>Tabla2[[#This Row],[Operating Profit]]/Tabla2[[#This Row],[Total Sales]]</f>
        <v>5.2999999999999999E-2</v>
      </c>
      <c r="P4897" s="1" t="s">
        <v>82</v>
      </c>
    </row>
    <row r="4898" spans="1:16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3" t="str">
        <f>IFERROR(LEFT(Tabla2[[#This Row],[Product]],FIND(" ",Tabla2[[#This Row],[Product]])-3),Tabla2[[#This Row],[Product]])</f>
        <v>Men</v>
      </c>
      <c r="I4898" s="6">
        <v>43</v>
      </c>
      <c r="J4898" s="4">
        <v>350</v>
      </c>
      <c r="K4898" s="6">
        <f>Tabla2[[#This Row],[Price per Unit]]*Tabla2[[#This Row],[Units Sold]]</f>
        <v>15050</v>
      </c>
      <c r="L4898" s="52">
        <f>Tabla2[[#This Row],[Units Sold]]/Cálculos!$C$11</f>
        <v>1.4119387896295919E-5</v>
      </c>
      <c r="M4898" s="6">
        <f>Tabla2[[#This Row],[Total Sales]]-Tabla2[[#This Row],[Operating Profit]]</f>
        <v>14372.75</v>
      </c>
      <c r="N4898" s="6">
        <v>677.24999999999989</v>
      </c>
      <c r="O4898" s="46">
        <f>Tabla2[[#This Row],[Operating Profit]]/Tabla2[[#This Row],[Total Sales]]</f>
        <v>4.4999999999999991E-2</v>
      </c>
      <c r="P4898" s="1" t="s">
        <v>82</v>
      </c>
    </row>
    <row r="4899" spans="1:16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3" t="str">
        <f>IFERROR(LEFT(Tabla2[[#This Row],[Product]],FIND(" ",Tabla2[[#This Row],[Product]])-3),Tabla2[[#This Row],[Product]])</f>
        <v>Women</v>
      </c>
      <c r="I4899" s="6">
        <v>32</v>
      </c>
      <c r="J4899" s="4">
        <v>680</v>
      </c>
      <c r="K4899" s="6">
        <f>Tabla2[[#This Row],[Price per Unit]]*Tabla2[[#This Row],[Units Sold]]</f>
        <v>21760</v>
      </c>
      <c r="L4899" s="52">
        <f>Tabla2[[#This Row],[Units Sold]]/Cálculos!$C$11</f>
        <v>2.7431953627089217E-5</v>
      </c>
      <c r="M4899" s="6">
        <f>Tabla2[[#This Row],[Total Sales]]-Tabla2[[#This Row],[Operating Profit]]</f>
        <v>20432.64</v>
      </c>
      <c r="N4899" s="6">
        <v>1327.36</v>
      </c>
      <c r="O4899" s="46">
        <f>Tabla2[[#This Row],[Operating Profit]]/Tabla2[[#This Row],[Total Sales]]</f>
        <v>6.0999999999999999E-2</v>
      </c>
      <c r="P4899" s="1" t="s">
        <v>82</v>
      </c>
    </row>
    <row r="4900" spans="1:16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3" t="str">
        <f>IFERROR(LEFT(Tabla2[[#This Row],[Product]],FIND(" ",Tabla2[[#This Row],[Product]])-3),Tabla2[[#This Row],[Product]])</f>
        <v>Men</v>
      </c>
      <c r="I4900" s="6">
        <v>32</v>
      </c>
      <c r="J4900" s="4">
        <v>1190</v>
      </c>
      <c r="K4900" s="6">
        <f>Tabla2[[#This Row],[Price per Unit]]*Tabla2[[#This Row],[Units Sold]]</f>
        <v>38080</v>
      </c>
      <c r="L4900" s="52">
        <f>Tabla2[[#This Row],[Units Sold]]/Cálculos!$C$11</f>
        <v>4.8005918847406126E-5</v>
      </c>
      <c r="M4900" s="6">
        <f>Tabla2[[#This Row],[Total Sales]]-Tabla2[[#This Row],[Operating Profit]]</f>
        <v>36023.68</v>
      </c>
      <c r="N4900" s="6">
        <v>2056.3200000000002</v>
      </c>
      <c r="O4900" s="46">
        <f>Tabla2[[#This Row],[Operating Profit]]/Tabla2[[#This Row],[Total Sales]]</f>
        <v>5.4000000000000006E-2</v>
      </c>
      <c r="P4900" s="1" t="s">
        <v>82</v>
      </c>
    </row>
    <row r="4901" spans="1:16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3" t="str">
        <f>IFERROR(LEFT(Tabla2[[#This Row],[Product]],FIND(" ",Tabla2[[#This Row],[Product]])-3),Tabla2[[#This Row],[Product]])</f>
        <v>Men</v>
      </c>
      <c r="I4901" s="6">
        <v>33</v>
      </c>
      <c r="J4901" s="4">
        <v>380</v>
      </c>
      <c r="K4901" s="6">
        <f>Tabla2[[#This Row],[Price per Unit]]*Tabla2[[#This Row],[Units Sold]]</f>
        <v>12540</v>
      </c>
      <c r="L4901" s="52">
        <f>Tabla2[[#This Row],[Units Sold]]/Cálculos!$C$11</f>
        <v>1.5329621144549856E-5</v>
      </c>
      <c r="M4901" s="6">
        <f>Tabla2[[#This Row],[Total Sales]]-Tabla2[[#This Row],[Operating Profit]]</f>
        <v>11913</v>
      </c>
      <c r="N4901" s="6">
        <v>627</v>
      </c>
      <c r="O4901" s="46">
        <f>Tabla2[[#This Row],[Operating Profit]]/Tabla2[[#This Row],[Total Sales]]</f>
        <v>0.05</v>
      </c>
      <c r="P4901" s="1" t="s">
        <v>82</v>
      </c>
    </row>
    <row r="4902" spans="1:16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3" t="str">
        <f>IFERROR(LEFT(Tabla2[[#This Row],[Product]],FIND(" ",Tabla2[[#This Row],[Product]])-3),Tabla2[[#This Row],[Product]])</f>
        <v>Women</v>
      </c>
      <c r="I4902" s="6">
        <v>23</v>
      </c>
      <c r="J4902" s="4">
        <v>470</v>
      </c>
      <c r="K4902" s="6">
        <f>Tabla2[[#This Row],[Price per Unit]]*Tabla2[[#This Row],[Units Sold]]</f>
        <v>10810</v>
      </c>
      <c r="L4902" s="52">
        <f>Tabla2[[#This Row],[Units Sold]]/Cálculos!$C$11</f>
        <v>1.8960320889311665E-5</v>
      </c>
      <c r="M4902" s="6">
        <f>Tabla2[[#This Row],[Total Sales]]-Tabla2[[#This Row],[Operating Profit]]</f>
        <v>10269.5</v>
      </c>
      <c r="N4902" s="6">
        <v>540.5</v>
      </c>
      <c r="O4902" s="46">
        <f>Tabla2[[#This Row],[Operating Profit]]/Tabla2[[#This Row],[Total Sales]]</f>
        <v>0.05</v>
      </c>
      <c r="P4902" s="1" t="s">
        <v>82</v>
      </c>
    </row>
    <row r="4903" spans="1:16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3" t="str">
        <f>IFERROR(LEFT(Tabla2[[#This Row],[Product]],FIND(" ",Tabla2[[#This Row],[Product]])-3),Tabla2[[#This Row],[Product]])</f>
        <v>Women</v>
      </c>
      <c r="I4903" s="6">
        <v>29</v>
      </c>
      <c r="J4903" s="4">
        <v>140</v>
      </c>
      <c r="K4903" s="6">
        <f>Tabla2[[#This Row],[Price per Unit]]*Tabla2[[#This Row],[Units Sold]]</f>
        <v>4060</v>
      </c>
      <c r="L4903" s="52">
        <f>Tabla2[[#This Row],[Units Sold]]/Cálculos!$C$11</f>
        <v>5.6477551585183678E-6</v>
      </c>
      <c r="M4903" s="6">
        <f>Tabla2[[#This Row],[Total Sales]]-Tabla2[[#This Row],[Operating Profit]]</f>
        <v>3857</v>
      </c>
      <c r="N4903" s="6">
        <v>203</v>
      </c>
      <c r="O4903" s="46">
        <f>Tabla2[[#This Row],[Operating Profit]]/Tabla2[[#This Row],[Total Sales]]</f>
        <v>0.05</v>
      </c>
      <c r="P4903" s="1" t="s">
        <v>82</v>
      </c>
    </row>
    <row r="4904" spans="1:16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3" t="str">
        <f>IFERROR(LEFT(Tabla2[[#This Row],[Product]],FIND(" ",Tabla2[[#This Row],[Product]])-3),Tabla2[[#This Row],[Product]])</f>
        <v>Men</v>
      </c>
      <c r="I4904" s="6">
        <v>41</v>
      </c>
      <c r="J4904" s="4">
        <v>310</v>
      </c>
      <c r="K4904" s="6">
        <f>Tabla2[[#This Row],[Price per Unit]]*Tabla2[[#This Row],[Units Sold]]</f>
        <v>12710</v>
      </c>
      <c r="L4904" s="52">
        <f>Tabla2[[#This Row],[Units Sold]]/Cálculos!$C$11</f>
        <v>1.2505743565290672E-5</v>
      </c>
      <c r="M4904" s="6">
        <f>Tabla2[[#This Row],[Total Sales]]-Tabla2[[#This Row],[Operating Profit]]</f>
        <v>12087.21</v>
      </c>
      <c r="N4904" s="6">
        <v>622.79</v>
      </c>
      <c r="O4904" s="46">
        <f>Tabla2[[#This Row],[Operating Profit]]/Tabla2[[#This Row],[Total Sales]]</f>
        <v>4.8999999999999995E-2</v>
      </c>
      <c r="P4904" s="1" t="s">
        <v>82</v>
      </c>
    </row>
    <row r="4905" spans="1:16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3" t="str">
        <f>IFERROR(LEFT(Tabla2[[#This Row],[Product]],FIND(" ",Tabla2[[#This Row],[Product]])-3),Tabla2[[#This Row],[Product]])</f>
        <v>Women</v>
      </c>
      <c r="I4905" s="6">
        <v>32</v>
      </c>
      <c r="J4905" s="4">
        <v>600</v>
      </c>
      <c r="K4905" s="6">
        <f>Tabla2[[#This Row],[Price per Unit]]*Tabla2[[#This Row],[Units Sold]]</f>
        <v>19200</v>
      </c>
      <c r="L4905" s="52">
        <f>Tabla2[[#This Row],[Units Sold]]/Cálculos!$C$11</f>
        <v>2.4204664965078719E-5</v>
      </c>
      <c r="M4905" s="6">
        <f>Tabla2[[#This Row],[Total Sales]]-Tabla2[[#This Row],[Operating Profit]]</f>
        <v>18009.599999999999</v>
      </c>
      <c r="N4905" s="6">
        <v>1190.4000000000001</v>
      </c>
      <c r="O4905" s="46">
        <f>Tabla2[[#This Row],[Operating Profit]]/Tabla2[[#This Row],[Total Sales]]</f>
        <v>6.2000000000000006E-2</v>
      </c>
      <c r="P4905" s="1" t="s">
        <v>82</v>
      </c>
    </row>
    <row r="4906" spans="1:16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3" t="str">
        <f>IFERROR(LEFT(Tabla2[[#This Row],[Product]],FIND(" ",Tabla2[[#This Row],[Product]])-3),Tabla2[[#This Row],[Product]])</f>
        <v>Men</v>
      </c>
      <c r="I4906" s="6">
        <v>38</v>
      </c>
      <c r="J4906" s="4">
        <v>1220</v>
      </c>
      <c r="K4906" s="6">
        <f>Tabla2[[#This Row],[Price per Unit]]*Tabla2[[#This Row],[Units Sold]]</f>
        <v>46360</v>
      </c>
      <c r="L4906" s="52">
        <f>Tabla2[[#This Row],[Units Sold]]/Cálculos!$C$11</f>
        <v>4.9216152095660066E-5</v>
      </c>
      <c r="M4906" s="6">
        <f>Tabla2[[#This Row],[Total Sales]]-Tabla2[[#This Row],[Operating Profit]]</f>
        <v>43856.56</v>
      </c>
      <c r="N4906" s="6">
        <v>2503.44</v>
      </c>
      <c r="O4906" s="46">
        <f>Tabla2[[#This Row],[Operating Profit]]/Tabla2[[#This Row],[Total Sales]]</f>
        <v>5.3999999999999999E-2</v>
      </c>
      <c r="P4906" s="1" t="s">
        <v>82</v>
      </c>
    </row>
    <row r="4907" spans="1:16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3" t="str">
        <f>IFERROR(LEFT(Tabla2[[#This Row],[Product]],FIND(" ",Tabla2[[#This Row],[Product]])-3),Tabla2[[#This Row],[Product]])</f>
        <v>Men</v>
      </c>
      <c r="I4907" s="6">
        <v>39</v>
      </c>
      <c r="J4907" s="4">
        <v>260</v>
      </c>
      <c r="K4907" s="6">
        <f>Tabla2[[#This Row],[Price per Unit]]*Tabla2[[#This Row],[Units Sold]]</f>
        <v>10140</v>
      </c>
      <c r="L4907" s="52">
        <f>Tabla2[[#This Row],[Units Sold]]/Cálculos!$C$11</f>
        <v>1.0488688151534112E-5</v>
      </c>
      <c r="M4907" s="6">
        <f>Tabla2[[#This Row],[Total Sales]]-Tabla2[[#This Row],[Operating Profit]]</f>
        <v>9673.56</v>
      </c>
      <c r="N4907" s="6">
        <v>466.43999999999994</v>
      </c>
      <c r="O4907" s="46">
        <f>Tabla2[[#This Row],[Operating Profit]]/Tabla2[[#This Row],[Total Sales]]</f>
        <v>4.5999999999999992E-2</v>
      </c>
      <c r="P4907" s="1" t="s">
        <v>82</v>
      </c>
    </row>
    <row r="4908" spans="1:16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3" t="str">
        <f>IFERROR(LEFT(Tabla2[[#This Row],[Product]],FIND(" ",Tabla2[[#This Row],[Product]])-3),Tabla2[[#This Row],[Product]])</f>
        <v>Women</v>
      </c>
      <c r="I4908" s="6">
        <v>29</v>
      </c>
      <c r="J4908" s="4">
        <v>390</v>
      </c>
      <c r="K4908" s="6">
        <f>Tabla2[[#This Row],[Price per Unit]]*Tabla2[[#This Row],[Units Sold]]</f>
        <v>11310</v>
      </c>
      <c r="L4908" s="52">
        <f>Tabla2[[#This Row],[Units Sold]]/Cálculos!$C$11</f>
        <v>1.5733032227301167E-5</v>
      </c>
      <c r="M4908" s="6">
        <f>Tabla2[[#This Row],[Total Sales]]-Tabla2[[#This Row],[Operating Profit]]</f>
        <v>10744.5</v>
      </c>
      <c r="N4908" s="6">
        <v>565.5</v>
      </c>
      <c r="O4908" s="46">
        <f>Tabla2[[#This Row],[Operating Profit]]/Tabla2[[#This Row],[Total Sales]]</f>
        <v>0.05</v>
      </c>
      <c r="P4908" s="1" t="s">
        <v>82</v>
      </c>
    </row>
    <row r="4909" spans="1:16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3" t="str">
        <f>IFERROR(LEFT(Tabla2[[#This Row],[Product]],FIND(" ",Tabla2[[#This Row],[Product]])-3),Tabla2[[#This Row],[Product]])</f>
        <v>Women</v>
      </c>
      <c r="I4909" s="6">
        <v>33</v>
      </c>
      <c r="J4909" s="4">
        <v>0</v>
      </c>
      <c r="K4909" s="6">
        <f>Tabla2[[#This Row],[Price per Unit]]*Tabla2[[#This Row],[Units Sold]]</f>
        <v>0</v>
      </c>
      <c r="L4909" s="52">
        <f>Tabla2[[#This Row],[Units Sold]]/Cálculos!$C$11</f>
        <v>0</v>
      </c>
      <c r="M4909" s="6">
        <f>Tabla2[[#This Row],[Total Sales]]-Tabla2[[#This Row],[Operating Profit]]</f>
        <v>0</v>
      </c>
      <c r="N4909" s="6">
        <v>0</v>
      </c>
      <c r="O4909" s="46" t="e">
        <f>Tabla2[[#This Row],[Operating Profit]]/Tabla2[[#This Row],[Total Sales]]</f>
        <v>#DIV/0!</v>
      </c>
      <c r="P4909" s="1" t="s">
        <v>82</v>
      </c>
    </row>
    <row r="4910" spans="1:16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3" t="str">
        <f>IFERROR(LEFT(Tabla2[[#This Row],[Product]],FIND(" ",Tabla2[[#This Row],[Product]])-3),Tabla2[[#This Row],[Product]])</f>
        <v>Men</v>
      </c>
      <c r="I4910" s="6">
        <v>45</v>
      </c>
      <c r="J4910" s="4">
        <v>130</v>
      </c>
      <c r="K4910" s="6">
        <f>Tabla2[[#This Row],[Price per Unit]]*Tabla2[[#This Row],[Units Sold]]</f>
        <v>5850</v>
      </c>
      <c r="L4910" s="52">
        <f>Tabla2[[#This Row],[Units Sold]]/Cálculos!$C$11</f>
        <v>5.2443440757670559E-6</v>
      </c>
      <c r="M4910" s="6">
        <f>Tabla2[[#This Row],[Total Sales]]-Tabla2[[#This Row],[Operating Profit]]</f>
        <v>5575.05</v>
      </c>
      <c r="N4910" s="6">
        <v>274.95</v>
      </c>
      <c r="O4910" s="46">
        <f>Tabla2[[#This Row],[Operating Profit]]/Tabla2[[#This Row],[Total Sales]]</f>
        <v>4.7E-2</v>
      </c>
      <c r="P4910" s="1" t="s">
        <v>82</v>
      </c>
    </row>
    <row r="4911" spans="1:16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3" t="str">
        <f>IFERROR(LEFT(Tabla2[[#This Row],[Product]],FIND(" ",Tabla2[[#This Row],[Product]])-3),Tabla2[[#This Row],[Product]])</f>
        <v>Women</v>
      </c>
      <c r="I4911" s="6">
        <v>37</v>
      </c>
      <c r="J4911" s="4">
        <v>380</v>
      </c>
      <c r="K4911" s="6">
        <f>Tabla2[[#This Row],[Price per Unit]]*Tabla2[[#This Row],[Units Sold]]</f>
        <v>14060</v>
      </c>
      <c r="L4911" s="52">
        <f>Tabla2[[#This Row],[Units Sold]]/Cálculos!$C$11</f>
        <v>1.5329621144549856E-5</v>
      </c>
      <c r="M4911" s="6">
        <f>Tabla2[[#This Row],[Total Sales]]-Tabla2[[#This Row],[Operating Profit]]</f>
        <v>13202.34</v>
      </c>
      <c r="N4911" s="6">
        <v>857.66</v>
      </c>
      <c r="O4911" s="46">
        <f>Tabla2[[#This Row],[Operating Profit]]/Tabla2[[#This Row],[Total Sales]]</f>
        <v>6.0999999999999999E-2</v>
      </c>
      <c r="P4911" s="1" t="s">
        <v>82</v>
      </c>
    </row>
    <row r="4912" spans="1:16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3" t="str">
        <f>IFERROR(LEFT(Tabla2[[#This Row],[Product]],FIND(" ",Tabla2[[#This Row],[Product]])-3),Tabla2[[#This Row],[Product]])</f>
        <v>Men</v>
      </c>
      <c r="I4912" s="6">
        <v>38</v>
      </c>
      <c r="J4912" s="4">
        <v>1050</v>
      </c>
      <c r="K4912" s="6">
        <f>Tabla2[[#This Row],[Price per Unit]]*Tabla2[[#This Row],[Units Sold]]</f>
        <v>39900</v>
      </c>
      <c r="L4912" s="52">
        <f>Tabla2[[#This Row],[Units Sold]]/Cálculos!$C$11</f>
        <v>4.2358163688887758E-5</v>
      </c>
      <c r="M4912" s="6">
        <f>Tabla2[[#This Row],[Total Sales]]-Tabla2[[#This Row],[Operating Profit]]</f>
        <v>37785.300000000003</v>
      </c>
      <c r="N4912" s="6">
        <v>2114.7000000000003</v>
      </c>
      <c r="O4912" s="46">
        <f>Tabla2[[#This Row],[Operating Profit]]/Tabla2[[#This Row],[Total Sales]]</f>
        <v>5.3000000000000005E-2</v>
      </c>
      <c r="P4912" s="1" t="s">
        <v>82</v>
      </c>
    </row>
    <row r="4913" spans="1:16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3" t="str">
        <f>IFERROR(LEFT(Tabla2[[#This Row],[Product]],FIND(" ",Tabla2[[#This Row],[Product]])-3),Tabla2[[#This Row],[Product]])</f>
        <v>Men</v>
      </c>
      <c r="I4913" s="6">
        <v>32</v>
      </c>
      <c r="J4913" s="4">
        <v>230</v>
      </c>
      <c r="K4913" s="6">
        <f>Tabla2[[#This Row],[Price per Unit]]*Tabla2[[#This Row],[Units Sold]]</f>
        <v>7360</v>
      </c>
      <c r="L4913" s="52">
        <f>Tabla2[[#This Row],[Units Sold]]/Cálculos!$C$11</f>
        <v>9.2784549032801754E-6</v>
      </c>
      <c r="M4913" s="6">
        <f>Tabla2[[#This Row],[Total Sales]]-Tabla2[[#This Row],[Operating Profit]]</f>
        <v>7028.8</v>
      </c>
      <c r="N4913" s="6">
        <v>331.2</v>
      </c>
      <c r="O4913" s="46">
        <f>Tabla2[[#This Row],[Operating Profit]]/Tabla2[[#This Row],[Total Sales]]</f>
        <v>4.4999999999999998E-2</v>
      </c>
      <c r="P4913" s="1" t="s">
        <v>82</v>
      </c>
    </row>
    <row r="4914" spans="1:16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3" t="str">
        <f>IFERROR(LEFT(Tabla2[[#This Row],[Product]],FIND(" ",Tabla2[[#This Row],[Product]])-3),Tabla2[[#This Row],[Product]])</f>
        <v>Women</v>
      </c>
      <c r="I4914" s="6">
        <v>23</v>
      </c>
      <c r="J4914" s="4">
        <v>210</v>
      </c>
      <c r="K4914" s="6">
        <f>Tabla2[[#This Row],[Price per Unit]]*Tabla2[[#This Row],[Units Sold]]</f>
        <v>4830</v>
      </c>
      <c r="L4914" s="52">
        <f>Tabla2[[#This Row],[Units Sold]]/Cálculos!$C$11</f>
        <v>8.4716327377775517E-6</v>
      </c>
      <c r="M4914" s="6">
        <f>Tabla2[[#This Row],[Total Sales]]-Tabla2[[#This Row],[Operating Profit]]</f>
        <v>4612.6499999999996</v>
      </c>
      <c r="N4914" s="6">
        <v>217.34999999999997</v>
      </c>
      <c r="O4914" s="46">
        <f>Tabla2[[#This Row],[Operating Profit]]/Tabla2[[#This Row],[Total Sales]]</f>
        <v>4.4999999999999991E-2</v>
      </c>
      <c r="P4914" s="1" t="s">
        <v>82</v>
      </c>
    </row>
    <row r="4915" spans="1:16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3" t="str">
        <f>IFERROR(LEFT(Tabla2[[#This Row],[Product]],FIND(" ",Tabla2[[#This Row],[Product]])-3),Tabla2[[#This Row],[Product]])</f>
        <v>Women</v>
      </c>
      <c r="I4915" s="6">
        <v>27</v>
      </c>
      <c r="J4915" s="4">
        <v>0</v>
      </c>
      <c r="K4915" s="6">
        <f>Tabla2[[#This Row],[Price per Unit]]*Tabla2[[#This Row],[Units Sold]]</f>
        <v>0</v>
      </c>
      <c r="L4915" s="52">
        <f>Tabla2[[#This Row],[Units Sold]]/Cálculos!$C$11</f>
        <v>0</v>
      </c>
      <c r="M4915" s="6">
        <f>Tabla2[[#This Row],[Total Sales]]-Tabla2[[#This Row],[Operating Profit]]</f>
        <v>0</v>
      </c>
      <c r="N4915" s="6">
        <v>0</v>
      </c>
      <c r="O4915" s="46" t="e">
        <f>Tabla2[[#This Row],[Operating Profit]]/Tabla2[[#This Row],[Total Sales]]</f>
        <v>#DIV/0!</v>
      </c>
      <c r="P4915" s="1" t="s">
        <v>82</v>
      </c>
    </row>
    <row r="4916" spans="1:16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3" t="str">
        <f>IFERROR(LEFT(Tabla2[[#This Row],[Product]],FIND(" ",Tabla2[[#This Row],[Product]])-3),Tabla2[[#This Row],[Product]])</f>
        <v>Men</v>
      </c>
      <c r="I4916" s="6">
        <v>42</v>
      </c>
      <c r="J4916" s="4">
        <v>60</v>
      </c>
      <c r="K4916" s="6">
        <f>Tabla2[[#This Row],[Price per Unit]]*Tabla2[[#This Row],[Units Sold]]</f>
        <v>2520</v>
      </c>
      <c r="L4916" s="52">
        <f>Tabla2[[#This Row],[Units Sold]]/Cálculos!$C$11</f>
        <v>2.420466496507872E-6</v>
      </c>
      <c r="M4916" s="6">
        <f>Tabla2[[#This Row],[Total Sales]]-Tabla2[[#This Row],[Operating Profit]]</f>
        <v>2399.04</v>
      </c>
      <c r="N4916" s="6">
        <v>120.96</v>
      </c>
      <c r="O4916" s="46">
        <f>Tabla2[[#This Row],[Operating Profit]]/Tabla2[[#This Row],[Total Sales]]</f>
        <v>4.7999999999999994E-2</v>
      </c>
      <c r="P4916" s="1" t="s">
        <v>82</v>
      </c>
    </row>
    <row r="4917" spans="1:16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3" t="str">
        <f>IFERROR(LEFT(Tabla2[[#This Row],[Product]],FIND(" ",Tabla2[[#This Row],[Product]])-3),Tabla2[[#This Row],[Product]])</f>
        <v>Women</v>
      </c>
      <c r="I4917" s="6">
        <v>34</v>
      </c>
      <c r="J4917" s="4">
        <v>390</v>
      </c>
      <c r="K4917" s="6">
        <f>Tabla2[[#This Row],[Price per Unit]]*Tabla2[[#This Row],[Units Sold]]</f>
        <v>13260</v>
      </c>
      <c r="L4917" s="52">
        <f>Tabla2[[#This Row],[Units Sold]]/Cálculos!$C$11</f>
        <v>1.5733032227301167E-5</v>
      </c>
      <c r="M4917" s="6">
        <f>Tabla2[[#This Row],[Total Sales]]-Tabla2[[#This Row],[Operating Profit]]</f>
        <v>12437.88</v>
      </c>
      <c r="N4917" s="6">
        <v>822.12</v>
      </c>
      <c r="O4917" s="46">
        <f>Tabla2[[#This Row],[Operating Profit]]/Tabla2[[#This Row],[Total Sales]]</f>
        <v>6.2E-2</v>
      </c>
      <c r="P4917" s="1" t="s">
        <v>82</v>
      </c>
    </row>
    <row r="4918" spans="1:16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3" t="str">
        <f>IFERROR(LEFT(Tabla2[[#This Row],[Product]],FIND(" ",Tabla2[[#This Row],[Product]])-3),Tabla2[[#This Row],[Product]])</f>
        <v>Men</v>
      </c>
      <c r="I4918" s="6">
        <v>44</v>
      </c>
      <c r="J4918" s="4">
        <v>1180</v>
      </c>
      <c r="K4918" s="6">
        <f>Tabla2[[#This Row],[Price per Unit]]*Tabla2[[#This Row],[Units Sold]]</f>
        <v>51920</v>
      </c>
      <c r="L4918" s="52">
        <f>Tabla2[[#This Row],[Units Sold]]/Cálculos!$C$11</f>
        <v>4.7602507764654815E-5</v>
      </c>
      <c r="M4918" s="6">
        <f>Tabla2[[#This Row],[Total Sales]]-Tabla2[[#This Row],[Operating Profit]]</f>
        <v>49116.32</v>
      </c>
      <c r="N4918" s="6">
        <v>2803.6800000000003</v>
      </c>
      <c r="O4918" s="46">
        <f>Tabla2[[#This Row],[Operating Profit]]/Tabla2[[#This Row],[Total Sales]]</f>
        <v>5.4000000000000006E-2</v>
      </c>
      <c r="P4918" s="1" t="s">
        <v>82</v>
      </c>
    </row>
    <row r="4919" spans="1:16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3" t="str">
        <f>IFERROR(LEFT(Tabla2[[#This Row],[Product]],FIND(" ",Tabla2[[#This Row],[Product]])-3),Tabla2[[#This Row],[Product]])</f>
        <v>Men</v>
      </c>
      <c r="I4919" s="6">
        <v>38</v>
      </c>
      <c r="J4919" s="4">
        <v>330</v>
      </c>
      <c r="K4919" s="6">
        <f>Tabla2[[#This Row],[Price per Unit]]*Tabla2[[#This Row],[Units Sold]]</f>
        <v>12540</v>
      </c>
      <c r="L4919" s="52">
        <f>Tabla2[[#This Row],[Units Sold]]/Cálculos!$C$11</f>
        <v>1.3312565730793296E-5</v>
      </c>
      <c r="M4919" s="6">
        <f>Tabla2[[#This Row],[Total Sales]]-Tabla2[[#This Row],[Operating Profit]]</f>
        <v>11913</v>
      </c>
      <c r="N4919" s="6">
        <v>627</v>
      </c>
      <c r="O4919" s="46">
        <f>Tabla2[[#This Row],[Operating Profit]]/Tabla2[[#This Row],[Total Sales]]</f>
        <v>0.05</v>
      </c>
      <c r="P4919" s="1" t="s">
        <v>82</v>
      </c>
    </row>
    <row r="4920" spans="1:16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3" t="str">
        <f>IFERROR(LEFT(Tabla2[[#This Row],[Product]],FIND(" ",Tabla2[[#This Row],[Product]])-3),Tabla2[[#This Row],[Product]])</f>
        <v>Women</v>
      </c>
      <c r="I4920" s="6">
        <v>32</v>
      </c>
      <c r="J4920" s="4">
        <v>300</v>
      </c>
      <c r="K4920" s="6">
        <f>Tabla2[[#This Row],[Price per Unit]]*Tabla2[[#This Row],[Units Sold]]</f>
        <v>9600</v>
      </c>
      <c r="L4920" s="52">
        <f>Tabla2[[#This Row],[Units Sold]]/Cálculos!$C$11</f>
        <v>1.2102332482539359E-5</v>
      </c>
      <c r="M4920" s="6">
        <f>Tabla2[[#This Row],[Total Sales]]-Tabla2[[#This Row],[Operating Profit]]</f>
        <v>9139.2000000000007</v>
      </c>
      <c r="N4920" s="6">
        <v>460.79999999999995</v>
      </c>
      <c r="O4920" s="46">
        <f>Tabla2[[#This Row],[Operating Profit]]/Tabla2[[#This Row],[Total Sales]]</f>
        <v>4.7999999999999994E-2</v>
      </c>
      <c r="P4920" s="1" t="s">
        <v>82</v>
      </c>
    </row>
    <row r="4921" spans="1:16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3" t="str">
        <f>IFERROR(LEFT(Tabla2[[#This Row],[Product]],FIND(" ",Tabla2[[#This Row],[Product]])-3),Tabla2[[#This Row],[Product]])</f>
        <v>Women</v>
      </c>
      <c r="I4921" s="6">
        <v>34</v>
      </c>
      <c r="J4921" s="4">
        <v>70</v>
      </c>
      <c r="K4921" s="6">
        <f>Tabla2[[#This Row],[Price per Unit]]*Tabla2[[#This Row],[Units Sold]]</f>
        <v>2380</v>
      </c>
      <c r="L4921" s="52">
        <f>Tabla2[[#This Row],[Units Sold]]/Cálculos!$C$11</f>
        <v>2.8238775792591839E-6</v>
      </c>
      <c r="M4921" s="6">
        <f>Tabla2[[#This Row],[Total Sales]]-Tabla2[[#This Row],[Operating Profit]]</f>
        <v>2253.86</v>
      </c>
      <c r="N4921" s="6">
        <v>126.14</v>
      </c>
      <c r="O4921" s="46">
        <f>Tabla2[[#This Row],[Operating Profit]]/Tabla2[[#This Row],[Total Sales]]</f>
        <v>5.2999999999999999E-2</v>
      </c>
      <c r="P4921" s="1" t="s">
        <v>82</v>
      </c>
    </row>
    <row r="4922" spans="1:16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3" t="str">
        <f>IFERROR(LEFT(Tabla2[[#This Row],[Product]],FIND(" ",Tabla2[[#This Row],[Product]])-3),Tabla2[[#This Row],[Product]])</f>
        <v>Men</v>
      </c>
      <c r="I4922" s="6">
        <v>46</v>
      </c>
      <c r="J4922" s="4">
        <v>130</v>
      </c>
      <c r="K4922" s="6">
        <f>Tabla2[[#This Row],[Price per Unit]]*Tabla2[[#This Row],[Units Sold]]</f>
        <v>5980</v>
      </c>
      <c r="L4922" s="52">
        <f>Tabla2[[#This Row],[Units Sold]]/Cálculos!$C$11</f>
        <v>5.2443440757670559E-6</v>
      </c>
      <c r="M4922" s="6">
        <f>Tabla2[[#This Row],[Total Sales]]-Tabla2[[#This Row],[Operating Profit]]</f>
        <v>5704.92</v>
      </c>
      <c r="N4922" s="6">
        <v>275.08</v>
      </c>
      <c r="O4922" s="46">
        <f>Tabla2[[#This Row],[Operating Profit]]/Tabla2[[#This Row],[Total Sales]]</f>
        <v>4.5999999999999999E-2</v>
      </c>
      <c r="P4922" s="1" t="s">
        <v>82</v>
      </c>
    </row>
    <row r="4923" spans="1:16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3" t="str">
        <f>IFERROR(LEFT(Tabla2[[#This Row],[Product]],FIND(" ",Tabla2[[#This Row],[Product]])-3),Tabla2[[#This Row],[Product]])</f>
        <v>Women</v>
      </c>
      <c r="I4923" s="6">
        <v>51</v>
      </c>
      <c r="J4923" s="4">
        <v>410</v>
      </c>
      <c r="K4923" s="6">
        <f>Tabla2[[#This Row],[Price per Unit]]*Tabla2[[#This Row],[Units Sold]]</f>
        <v>20910</v>
      </c>
      <c r="L4923" s="52">
        <f>Tabla2[[#This Row],[Units Sold]]/Cálculos!$C$11</f>
        <v>1.6539854392803792E-5</v>
      </c>
      <c r="M4923" s="6">
        <f>Tabla2[[#This Row],[Total Sales]]-Tabla2[[#This Row],[Operating Profit]]</f>
        <v>19613.580000000002</v>
      </c>
      <c r="N4923" s="6">
        <v>1296.42</v>
      </c>
      <c r="O4923" s="46">
        <f>Tabla2[[#This Row],[Operating Profit]]/Tabla2[[#This Row],[Total Sales]]</f>
        <v>6.2000000000000006E-2</v>
      </c>
      <c r="P4923" s="1" t="s">
        <v>82</v>
      </c>
    </row>
    <row r="4924" spans="1:16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3" t="str">
        <f>IFERROR(LEFT(Tabla2[[#This Row],[Product]],FIND(" ",Tabla2[[#This Row],[Product]])-3),Tabla2[[#This Row],[Product]])</f>
        <v>Men</v>
      </c>
      <c r="I4924" s="6">
        <v>36</v>
      </c>
      <c r="J4924" s="4">
        <v>1200</v>
      </c>
      <c r="K4924" s="6">
        <f>Tabla2[[#This Row],[Price per Unit]]*Tabla2[[#This Row],[Units Sold]]</f>
        <v>43200</v>
      </c>
      <c r="L4924" s="52">
        <f>Tabla2[[#This Row],[Units Sold]]/Cálculos!$C$11</f>
        <v>4.8409329930157437E-5</v>
      </c>
      <c r="M4924" s="6">
        <f>Tabla2[[#This Row],[Total Sales]]-Tabla2[[#This Row],[Operating Profit]]</f>
        <v>40910.400000000001</v>
      </c>
      <c r="N4924" s="6">
        <v>2289.6</v>
      </c>
      <c r="O4924" s="46">
        <f>Tabla2[[#This Row],[Operating Profit]]/Tabla2[[#This Row],[Total Sales]]</f>
        <v>5.2999999999999999E-2</v>
      </c>
      <c r="P4924" s="1" t="s">
        <v>82</v>
      </c>
    </row>
    <row r="4925" spans="1:16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3" t="str">
        <f>IFERROR(LEFT(Tabla2[[#This Row],[Product]],FIND(" ",Tabla2[[#This Row],[Product]])-3),Tabla2[[#This Row],[Product]])</f>
        <v>Men</v>
      </c>
      <c r="I4925" s="6">
        <v>32</v>
      </c>
      <c r="J4925" s="4">
        <v>450</v>
      </c>
      <c r="K4925" s="6">
        <f>Tabla2[[#This Row],[Price per Unit]]*Tabla2[[#This Row],[Units Sold]]</f>
        <v>14400</v>
      </c>
      <c r="L4925" s="52">
        <f>Tabla2[[#This Row],[Units Sold]]/Cálculos!$C$11</f>
        <v>1.815349872380904E-5</v>
      </c>
      <c r="M4925" s="6">
        <f>Tabla2[[#This Row],[Total Sales]]-Tabla2[[#This Row],[Operating Profit]]</f>
        <v>13680</v>
      </c>
      <c r="N4925" s="6">
        <v>720</v>
      </c>
      <c r="O4925" s="46">
        <f>Tabla2[[#This Row],[Operating Profit]]/Tabla2[[#This Row],[Total Sales]]</f>
        <v>0.05</v>
      </c>
      <c r="P4925" s="1" t="s">
        <v>82</v>
      </c>
    </row>
    <row r="4926" spans="1:16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3" t="str">
        <f>IFERROR(LEFT(Tabla2[[#This Row],[Product]],FIND(" ",Tabla2[[#This Row],[Product]])-3),Tabla2[[#This Row],[Product]])</f>
        <v>Women</v>
      </c>
      <c r="I4926" s="6">
        <v>27</v>
      </c>
      <c r="J4926" s="4">
        <v>460</v>
      </c>
      <c r="K4926" s="6">
        <f>Tabla2[[#This Row],[Price per Unit]]*Tabla2[[#This Row],[Units Sold]]</f>
        <v>12420</v>
      </c>
      <c r="L4926" s="52">
        <f>Tabla2[[#This Row],[Units Sold]]/Cálculos!$C$11</f>
        <v>1.8556909806560351E-5</v>
      </c>
      <c r="M4926" s="6">
        <f>Tabla2[[#This Row],[Total Sales]]-Tabla2[[#This Row],[Operating Profit]]</f>
        <v>11861.1</v>
      </c>
      <c r="N4926" s="6">
        <v>558.9</v>
      </c>
      <c r="O4926" s="46">
        <f>Tabla2[[#This Row],[Operating Profit]]/Tabla2[[#This Row],[Total Sales]]</f>
        <v>4.4999999999999998E-2</v>
      </c>
      <c r="P4926" s="1" t="s">
        <v>82</v>
      </c>
    </row>
    <row r="4927" spans="1:16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3" t="str">
        <f>IFERROR(LEFT(Tabla2[[#This Row],[Product]],FIND(" ",Tabla2[[#This Row],[Product]])-3),Tabla2[[#This Row],[Product]])</f>
        <v>Women</v>
      </c>
      <c r="I4927" s="6">
        <v>27</v>
      </c>
      <c r="J4927" s="4">
        <v>390</v>
      </c>
      <c r="K4927" s="6">
        <f>Tabla2[[#This Row],[Price per Unit]]*Tabla2[[#This Row],[Units Sold]]</f>
        <v>10530</v>
      </c>
      <c r="L4927" s="52">
        <f>Tabla2[[#This Row],[Units Sold]]/Cálculos!$C$11</f>
        <v>1.5733032227301167E-5</v>
      </c>
      <c r="M4927" s="6">
        <f>Tabla2[[#This Row],[Total Sales]]-Tabla2[[#This Row],[Operating Profit]]</f>
        <v>9961.3799999999992</v>
      </c>
      <c r="N4927" s="6">
        <v>568.62</v>
      </c>
      <c r="O4927" s="46">
        <f>Tabla2[[#This Row],[Operating Profit]]/Tabla2[[#This Row],[Total Sales]]</f>
        <v>5.3999999999999999E-2</v>
      </c>
      <c r="P4927" s="1" t="s">
        <v>82</v>
      </c>
    </row>
    <row r="4928" spans="1:16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3" t="str">
        <f>IFERROR(LEFT(Tabla2[[#This Row],[Product]],FIND(" ",Tabla2[[#This Row],[Product]])-3),Tabla2[[#This Row],[Product]])</f>
        <v>Men</v>
      </c>
      <c r="I4928" s="6">
        <v>42</v>
      </c>
      <c r="J4928" s="4">
        <v>420</v>
      </c>
      <c r="K4928" s="6">
        <f>Tabla2[[#This Row],[Price per Unit]]*Tabla2[[#This Row],[Units Sold]]</f>
        <v>17640</v>
      </c>
      <c r="L4928" s="52">
        <f>Tabla2[[#This Row],[Units Sold]]/Cálculos!$C$11</f>
        <v>1.6943265475555103E-5</v>
      </c>
      <c r="M4928" s="6">
        <f>Tabla2[[#This Row],[Total Sales]]-Tabla2[[#This Row],[Operating Profit]]</f>
        <v>16758</v>
      </c>
      <c r="N4928" s="6">
        <v>882</v>
      </c>
      <c r="O4928" s="46">
        <f>Tabla2[[#This Row],[Operating Profit]]/Tabla2[[#This Row],[Total Sales]]</f>
        <v>0.05</v>
      </c>
      <c r="P4928" s="1" t="s">
        <v>82</v>
      </c>
    </row>
    <row r="4929" spans="1:16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3" t="str">
        <f>IFERROR(LEFT(Tabla2[[#This Row],[Product]],FIND(" ",Tabla2[[#This Row],[Product]])-3),Tabla2[[#This Row],[Product]])</f>
        <v>Women</v>
      </c>
      <c r="I4929" s="6">
        <v>49</v>
      </c>
      <c r="J4929" s="4">
        <v>850</v>
      </c>
      <c r="K4929" s="6">
        <f>Tabla2[[#This Row],[Price per Unit]]*Tabla2[[#This Row],[Units Sold]]</f>
        <v>41650</v>
      </c>
      <c r="L4929" s="52">
        <f>Tabla2[[#This Row],[Units Sold]]/Cálculos!$C$11</f>
        <v>3.4289942033861518E-5</v>
      </c>
      <c r="M4929" s="6">
        <f>Tabla2[[#This Row],[Total Sales]]-Tabla2[[#This Row],[Operating Profit]]</f>
        <v>39067.699999999997</v>
      </c>
      <c r="N4929" s="6">
        <v>2582.3000000000002</v>
      </c>
      <c r="O4929" s="46">
        <f>Tabla2[[#This Row],[Operating Profit]]/Tabla2[[#This Row],[Total Sales]]</f>
        <v>6.2000000000000006E-2</v>
      </c>
      <c r="P4929" s="1" t="s">
        <v>82</v>
      </c>
    </row>
    <row r="4930" spans="1:16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3" t="str">
        <f>IFERROR(LEFT(Tabla2[[#This Row],[Product]],FIND(" ",Tabla2[[#This Row],[Product]])-3),Tabla2[[#This Row],[Product]])</f>
        <v>Men</v>
      </c>
      <c r="I4930" s="6">
        <v>43</v>
      </c>
      <c r="J4930" s="4">
        <v>1650</v>
      </c>
      <c r="K4930" s="6">
        <f>Tabla2[[#This Row],[Price per Unit]]*Tabla2[[#This Row],[Units Sold]]</f>
        <v>70950</v>
      </c>
      <c r="L4930" s="52">
        <f>Tabla2[[#This Row],[Units Sold]]/Cálculos!$C$11</f>
        <v>6.656282865396648E-5</v>
      </c>
      <c r="M4930" s="6">
        <f>Tabla2[[#This Row],[Total Sales]]-Tabla2[[#This Row],[Operating Profit]]</f>
        <v>67331.55</v>
      </c>
      <c r="N4930" s="6">
        <v>3618.4500000000003</v>
      </c>
      <c r="O4930" s="46">
        <f>Tabla2[[#This Row],[Operating Profit]]/Tabla2[[#This Row],[Total Sales]]</f>
        <v>5.1000000000000004E-2</v>
      </c>
      <c r="P4930" s="1" t="s">
        <v>82</v>
      </c>
    </row>
    <row r="4931" spans="1:16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3" t="str">
        <f>IFERROR(LEFT(Tabla2[[#This Row],[Product]],FIND(" ",Tabla2[[#This Row],[Product]])-3),Tabla2[[#This Row],[Product]])</f>
        <v>Men</v>
      </c>
      <c r="I4931" s="6">
        <v>37</v>
      </c>
      <c r="J4931" s="4">
        <v>810</v>
      </c>
      <c r="K4931" s="6">
        <f>Tabla2[[#This Row],[Price per Unit]]*Tabla2[[#This Row],[Units Sold]]</f>
        <v>29970</v>
      </c>
      <c r="L4931" s="52">
        <f>Tabla2[[#This Row],[Units Sold]]/Cálculos!$C$11</f>
        <v>3.2676297702856274E-5</v>
      </c>
      <c r="M4931" s="6">
        <f>Tabla2[[#This Row],[Total Sales]]-Tabla2[[#This Row],[Operating Profit]]</f>
        <v>28621.35</v>
      </c>
      <c r="N4931" s="6">
        <v>1348.6499999999999</v>
      </c>
      <c r="O4931" s="46">
        <f>Tabla2[[#This Row],[Operating Profit]]/Tabla2[[#This Row],[Total Sales]]</f>
        <v>4.4999999999999998E-2</v>
      </c>
      <c r="P4931" s="1" t="s">
        <v>82</v>
      </c>
    </row>
    <row r="4932" spans="1:16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3" t="str">
        <f>IFERROR(LEFT(Tabla2[[#This Row],[Product]],FIND(" ",Tabla2[[#This Row],[Product]])-3),Tabla2[[#This Row],[Product]])</f>
        <v>Women</v>
      </c>
      <c r="I4932" s="6">
        <v>34</v>
      </c>
      <c r="J4932" s="4">
        <v>630</v>
      </c>
      <c r="K4932" s="6">
        <f>Tabla2[[#This Row],[Price per Unit]]*Tabla2[[#This Row],[Units Sold]]</f>
        <v>21420</v>
      </c>
      <c r="L4932" s="52">
        <f>Tabla2[[#This Row],[Units Sold]]/Cálculos!$C$11</f>
        <v>2.5414898213332655E-5</v>
      </c>
      <c r="M4932" s="6">
        <f>Tabla2[[#This Row],[Total Sales]]-Tabla2[[#This Row],[Operating Profit]]</f>
        <v>20456.099999999999</v>
      </c>
      <c r="N4932" s="6">
        <v>963.89999999999986</v>
      </c>
      <c r="O4932" s="46">
        <f>Tabla2[[#This Row],[Operating Profit]]/Tabla2[[#This Row],[Total Sales]]</f>
        <v>4.4999999999999991E-2</v>
      </c>
      <c r="P4932" s="1" t="s">
        <v>82</v>
      </c>
    </row>
    <row r="4933" spans="1:16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3" t="str">
        <f>IFERROR(LEFT(Tabla2[[#This Row],[Product]],FIND(" ",Tabla2[[#This Row],[Product]])-3),Tabla2[[#This Row],[Product]])</f>
        <v>Women</v>
      </c>
      <c r="I4933" s="6">
        <v>33</v>
      </c>
      <c r="J4933" s="4">
        <v>460</v>
      </c>
      <c r="K4933" s="6">
        <f>Tabla2[[#This Row],[Price per Unit]]*Tabla2[[#This Row],[Units Sold]]</f>
        <v>15180</v>
      </c>
      <c r="L4933" s="52">
        <f>Tabla2[[#This Row],[Units Sold]]/Cálculos!$C$11</f>
        <v>1.8556909806560351E-5</v>
      </c>
      <c r="M4933" s="6">
        <f>Tabla2[[#This Row],[Total Sales]]-Tabla2[[#This Row],[Operating Profit]]</f>
        <v>14390.64</v>
      </c>
      <c r="N4933" s="6">
        <v>789.36</v>
      </c>
      <c r="O4933" s="46">
        <f>Tabla2[[#This Row],[Operating Profit]]/Tabla2[[#This Row],[Total Sales]]</f>
        <v>5.1999999999999998E-2</v>
      </c>
      <c r="P4933" s="1" t="s">
        <v>82</v>
      </c>
    </row>
    <row r="4934" spans="1:16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3" t="str">
        <f>IFERROR(LEFT(Tabla2[[#This Row],[Product]],FIND(" ",Tabla2[[#This Row],[Product]])-3),Tabla2[[#This Row],[Product]])</f>
        <v>Men</v>
      </c>
      <c r="I4934" s="6">
        <v>41</v>
      </c>
      <c r="J4934" s="4">
        <v>440</v>
      </c>
      <c r="K4934" s="6">
        <f>Tabla2[[#This Row],[Price per Unit]]*Tabla2[[#This Row],[Units Sold]]</f>
        <v>18040</v>
      </c>
      <c r="L4934" s="52">
        <f>Tabla2[[#This Row],[Units Sold]]/Cálculos!$C$11</f>
        <v>1.7750087641057729E-5</v>
      </c>
      <c r="M4934" s="6">
        <f>Tabla2[[#This Row],[Total Sales]]-Tabla2[[#This Row],[Operating Profit]]</f>
        <v>17156.04</v>
      </c>
      <c r="N4934" s="6">
        <v>883.96</v>
      </c>
      <c r="O4934" s="46">
        <f>Tabla2[[#This Row],[Operating Profit]]/Tabla2[[#This Row],[Total Sales]]</f>
        <v>4.9000000000000002E-2</v>
      </c>
      <c r="P4934" s="1" t="s">
        <v>82</v>
      </c>
    </row>
    <row r="4935" spans="1:16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3" t="str">
        <f>IFERROR(LEFT(Tabla2[[#This Row],[Product]],FIND(" ",Tabla2[[#This Row],[Product]])-3),Tabla2[[#This Row],[Product]])</f>
        <v>Women</v>
      </c>
      <c r="I4935" s="6">
        <v>49</v>
      </c>
      <c r="J4935" s="4">
        <v>910</v>
      </c>
      <c r="K4935" s="6">
        <f>Tabla2[[#This Row],[Price per Unit]]*Tabla2[[#This Row],[Units Sold]]</f>
        <v>44590</v>
      </c>
      <c r="L4935" s="52">
        <f>Tabla2[[#This Row],[Units Sold]]/Cálculos!$C$11</f>
        <v>3.6710408530369391E-5</v>
      </c>
      <c r="M4935" s="6">
        <f>Tabla2[[#This Row],[Total Sales]]-Tabla2[[#This Row],[Operating Profit]]</f>
        <v>41780.83</v>
      </c>
      <c r="N4935" s="6">
        <v>2809.17</v>
      </c>
      <c r="O4935" s="46">
        <f>Tabla2[[#This Row],[Operating Profit]]/Tabla2[[#This Row],[Total Sales]]</f>
        <v>6.3E-2</v>
      </c>
      <c r="P4935" s="1" t="s">
        <v>82</v>
      </c>
    </row>
    <row r="4936" spans="1:16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3" t="str">
        <f>IFERROR(LEFT(Tabla2[[#This Row],[Product]],FIND(" ",Tabla2[[#This Row],[Product]])-3),Tabla2[[#This Row],[Product]])</f>
        <v>Men</v>
      </c>
      <c r="I4936" s="6">
        <v>41</v>
      </c>
      <c r="J4936" s="4">
        <v>1450</v>
      </c>
      <c r="K4936" s="6">
        <f>Tabla2[[#This Row],[Price per Unit]]*Tabla2[[#This Row],[Units Sold]]</f>
        <v>59450</v>
      </c>
      <c r="L4936" s="52">
        <f>Tabla2[[#This Row],[Units Sold]]/Cálculos!$C$11</f>
        <v>5.849460699894024E-5</v>
      </c>
      <c r="M4936" s="6">
        <f>Tabla2[[#This Row],[Total Sales]]-Tabla2[[#This Row],[Operating Profit]]</f>
        <v>56299.15</v>
      </c>
      <c r="N4936" s="6">
        <v>3150.8500000000004</v>
      </c>
      <c r="O4936" s="46">
        <f>Tabla2[[#This Row],[Operating Profit]]/Tabla2[[#This Row],[Total Sales]]</f>
        <v>5.3000000000000005E-2</v>
      </c>
      <c r="P4936" s="1" t="s">
        <v>82</v>
      </c>
    </row>
    <row r="4937" spans="1:16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3" t="str">
        <f>IFERROR(LEFT(Tabla2[[#This Row],[Product]],FIND(" ",Tabla2[[#This Row],[Product]])-3),Tabla2[[#This Row],[Product]])</f>
        <v>Men</v>
      </c>
      <c r="I4937" s="6">
        <v>42</v>
      </c>
      <c r="J4937" s="4">
        <v>800</v>
      </c>
      <c r="K4937" s="6">
        <f>Tabla2[[#This Row],[Price per Unit]]*Tabla2[[#This Row],[Units Sold]]</f>
        <v>33600</v>
      </c>
      <c r="L4937" s="52">
        <f>Tabla2[[#This Row],[Units Sold]]/Cálculos!$C$11</f>
        <v>3.2272886620104963E-5</v>
      </c>
      <c r="M4937" s="6">
        <f>Tabla2[[#This Row],[Total Sales]]-Tabla2[[#This Row],[Operating Profit]]</f>
        <v>31953.599999999999</v>
      </c>
      <c r="N4937" s="6">
        <v>1646.3999999999999</v>
      </c>
      <c r="O4937" s="46">
        <f>Tabla2[[#This Row],[Operating Profit]]/Tabla2[[#This Row],[Total Sales]]</f>
        <v>4.8999999999999995E-2</v>
      </c>
      <c r="P4937" s="1" t="s">
        <v>82</v>
      </c>
    </row>
    <row r="4938" spans="1:16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3" t="str">
        <f>IFERROR(LEFT(Tabla2[[#This Row],[Product]],FIND(" ",Tabla2[[#This Row],[Product]])-3),Tabla2[[#This Row],[Product]])</f>
        <v>Women</v>
      </c>
      <c r="I4938" s="6">
        <v>36</v>
      </c>
      <c r="J4938" s="4">
        <v>520</v>
      </c>
      <c r="K4938" s="6">
        <f>Tabla2[[#This Row],[Price per Unit]]*Tabla2[[#This Row],[Units Sold]]</f>
        <v>18720</v>
      </c>
      <c r="L4938" s="52">
        <f>Tabla2[[#This Row],[Units Sold]]/Cálculos!$C$11</f>
        <v>2.0977376303068224E-5</v>
      </c>
      <c r="M4938" s="6">
        <f>Tabla2[[#This Row],[Total Sales]]-Tabla2[[#This Row],[Operating Profit]]</f>
        <v>17821.439999999999</v>
      </c>
      <c r="N4938" s="6">
        <v>898.56</v>
      </c>
      <c r="O4938" s="46">
        <f>Tabla2[[#This Row],[Operating Profit]]/Tabla2[[#This Row],[Total Sales]]</f>
        <v>4.7999999999999994E-2</v>
      </c>
      <c r="P4938" s="1" t="s">
        <v>82</v>
      </c>
    </row>
    <row r="4939" spans="1:16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3" t="str">
        <f>IFERROR(LEFT(Tabla2[[#This Row],[Product]],FIND(" ",Tabla2[[#This Row],[Product]])-3),Tabla2[[#This Row],[Product]])</f>
        <v>Women</v>
      </c>
      <c r="I4939" s="6">
        <v>29</v>
      </c>
      <c r="J4939" s="4">
        <v>380</v>
      </c>
      <c r="K4939" s="6">
        <f>Tabla2[[#This Row],[Price per Unit]]*Tabla2[[#This Row],[Units Sold]]</f>
        <v>11020</v>
      </c>
      <c r="L4939" s="52">
        <f>Tabla2[[#This Row],[Units Sold]]/Cálculos!$C$11</f>
        <v>1.5329621144549856E-5</v>
      </c>
      <c r="M4939" s="6">
        <f>Tabla2[[#This Row],[Total Sales]]-Tabla2[[#This Row],[Operating Profit]]</f>
        <v>10457.98</v>
      </c>
      <c r="N4939" s="6">
        <v>562.02</v>
      </c>
      <c r="O4939" s="46">
        <f>Tabla2[[#This Row],[Operating Profit]]/Tabla2[[#This Row],[Total Sales]]</f>
        <v>5.0999999999999997E-2</v>
      </c>
      <c r="P4939" s="1" t="s">
        <v>82</v>
      </c>
    </row>
    <row r="4940" spans="1:16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3" t="str">
        <f>IFERROR(LEFT(Tabla2[[#This Row],[Product]],FIND(" ",Tabla2[[#This Row],[Product]])-3),Tabla2[[#This Row],[Product]])</f>
        <v>Men</v>
      </c>
      <c r="I4940" s="6">
        <v>37</v>
      </c>
      <c r="J4940" s="4">
        <v>270</v>
      </c>
      <c r="K4940" s="6">
        <f>Tabla2[[#This Row],[Price per Unit]]*Tabla2[[#This Row],[Units Sold]]</f>
        <v>9990</v>
      </c>
      <c r="L4940" s="52">
        <f>Tabla2[[#This Row],[Units Sold]]/Cálculos!$C$11</f>
        <v>1.0892099234285425E-5</v>
      </c>
      <c r="M4940" s="6">
        <f>Tabla2[[#This Row],[Total Sales]]-Tabla2[[#This Row],[Operating Profit]]</f>
        <v>9510.48</v>
      </c>
      <c r="N4940" s="6">
        <v>479.52</v>
      </c>
      <c r="O4940" s="46">
        <f>Tabla2[[#This Row],[Operating Profit]]/Tabla2[[#This Row],[Total Sales]]</f>
        <v>4.8000000000000001E-2</v>
      </c>
      <c r="P4940" s="1" t="s">
        <v>82</v>
      </c>
    </row>
    <row r="4941" spans="1:16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3" t="str">
        <f>IFERROR(LEFT(Tabla2[[#This Row],[Product]],FIND(" ",Tabla2[[#This Row],[Product]])-3),Tabla2[[#This Row],[Product]])</f>
        <v>Women</v>
      </c>
      <c r="I4941" s="6">
        <v>44</v>
      </c>
      <c r="J4941" s="4">
        <v>690</v>
      </c>
      <c r="K4941" s="6">
        <f>Tabla2[[#This Row],[Price per Unit]]*Tabla2[[#This Row],[Units Sold]]</f>
        <v>30360</v>
      </c>
      <c r="L4941" s="52">
        <f>Tabla2[[#This Row],[Units Sold]]/Cálculos!$C$11</f>
        <v>2.7835364709840528E-5</v>
      </c>
      <c r="M4941" s="6">
        <f>Tabla2[[#This Row],[Total Sales]]-Tabla2[[#This Row],[Operating Profit]]</f>
        <v>28538.400000000001</v>
      </c>
      <c r="N4941" s="6">
        <v>1821.6</v>
      </c>
      <c r="O4941" s="46">
        <f>Tabla2[[#This Row],[Operating Profit]]/Tabla2[[#This Row],[Total Sales]]</f>
        <v>0.06</v>
      </c>
      <c r="P4941" s="1" t="s">
        <v>82</v>
      </c>
    </row>
    <row r="4942" spans="1:16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3" t="str">
        <f>IFERROR(LEFT(Tabla2[[#This Row],[Product]],FIND(" ",Tabla2[[#This Row],[Product]])-3),Tabla2[[#This Row],[Product]])</f>
        <v>Men</v>
      </c>
      <c r="I4942" s="6">
        <v>38</v>
      </c>
      <c r="J4942" s="4">
        <v>1120</v>
      </c>
      <c r="K4942" s="6">
        <f>Tabla2[[#This Row],[Price per Unit]]*Tabla2[[#This Row],[Units Sold]]</f>
        <v>42560</v>
      </c>
      <c r="L4942" s="52">
        <f>Tabla2[[#This Row],[Units Sold]]/Cálculos!$C$11</f>
        <v>4.5182041268146942E-5</v>
      </c>
      <c r="M4942" s="6">
        <f>Tabla2[[#This Row],[Total Sales]]-Tabla2[[#This Row],[Operating Profit]]</f>
        <v>40261.760000000002</v>
      </c>
      <c r="N4942" s="6">
        <v>2298.2400000000002</v>
      </c>
      <c r="O4942" s="46">
        <f>Tabla2[[#This Row],[Operating Profit]]/Tabla2[[#This Row],[Total Sales]]</f>
        <v>5.4000000000000006E-2</v>
      </c>
      <c r="P4942" s="1" t="s">
        <v>82</v>
      </c>
    </row>
    <row r="4943" spans="1:16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3" t="str">
        <f>IFERROR(LEFT(Tabla2[[#This Row],[Product]],FIND(" ",Tabla2[[#This Row],[Product]])-3),Tabla2[[#This Row],[Product]])</f>
        <v>Men</v>
      </c>
      <c r="I4943" s="6">
        <v>33</v>
      </c>
      <c r="J4943" s="4">
        <v>560</v>
      </c>
      <c r="K4943" s="6">
        <f>Tabla2[[#This Row],[Price per Unit]]*Tabla2[[#This Row],[Units Sold]]</f>
        <v>18480</v>
      </c>
      <c r="L4943" s="52">
        <f>Tabla2[[#This Row],[Units Sold]]/Cálculos!$C$11</f>
        <v>2.2591020634073471E-5</v>
      </c>
      <c r="M4943" s="6">
        <f>Tabla2[[#This Row],[Total Sales]]-Tabla2[[#This Row],[Operating Profit]]</f>
        <v>17629.919999999998</v>
      </c>
      <c r="N4943" s="6">
        <v>850.07999999999993</v>
      </c>
      <c r="O4943" s="46">
        <f>Tabla2[[#This Row],[Operating Profit]]/Tabla2[[#This Row],[Total Sales]]</f>
        <v>4.5999999999999999E-2</v>
      </c>
      <c r="P4943" s="1" t="s">
        <v>82</v>
      </c>
    </row>
    <row r="4944" spans="1:16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3" t="str">
        <f>IFERROR(LEFT(Tabla2[[#This Row],[Product]],FIND(" ",Tabla2[[#This Row],[Product]])-3),Tabla2[[#This Row],[Product]])</f>
        <v>Women</v>
      </c>
      <c r="I4944" s="6">
        <v>18</v>
      </c>
      <c r="J4944" s="4">
        <v>250</v>
      </c>
      <c r="K4944" s="6">
        <f>Tabla2[[#This Row],[Price per Unit]]*Tabla2[[#This Row],[Units Sold]]</f>
        <v>4500</v>
      </c>
      <c r="L4944" s="52">
        <f>Tabla2[[#This Row],[Units Sold]]/Cálculos!$C$11</f>
        <v>1.0085277068782799E-5</v>
      </c>
      <c r="M4944" s="6">
        <f>Tabla2[[#This Row],[Total Sales]]-Tabla2[[#This Row],[Operating Profit]]</f>
        <v>4284</v>
      </c>
      <c r="N4944" s="6">
        <v>216</v>
      </c>
      <c r="O4944" s="46">
        <f>Tabla2[[#This Row],[Operating Profit]]/Tabla2[[#This Row],[Total Sales]]</f>
        <v>4.8000000000000001E-2</v>
      </c>
      <c r="P4944" s="1" t="s">
        <v>82</v>
      </c>
    </row>
    <row r="4945" spans="1:16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3" t="str">
        <f>IFERROR(LEFT(Tabla2[[#This Row],[Product]],FIND(" ",Tabla2[[#This Row],[Product]])-3),Tabla2[[#This Row],[Product]])</f>
        <v>Women</v>
      </c>
      <c r="I4945" s="6">
        <v>19</v>
      </c>
      <c r="J4945" s="4">
        <v>230</v>
      </c>
      <c r="K4945" s="6">
        <f>Tabla2[[#This Row],[Price per Unit]]*Tabla2[[#This Row],[Units Sold]]</f>
        <v>4370</v>
      </c>
      <c r="L4945" s="52">
        <f>Tabla2[[#This Row],[Units Sold]]/Cálculos!$C$11</f>
        <v>9.2784549032801754E-6</v>
      </c>
      <c r="M4945" s="6">
        <f>Tabla2[[#This Row],[Total Sales]]-Tabla2[[#This Row],[Operating Profit]]</f>
        <v>4142.76</v>
      </c>
      <c r="N4945" s="6">
        <v>227.24</v>
      </c>
      <c r="O4945" s="46">
        <f>Tabla2[[#This Row],[Operating Profit]]/Tabla2[[#This Row],[Total Sales]]</f>
        <v>5.2000000000000005E-2</v>
      </c>
      <c r="P4945" s="1" t="s">
        <v>82</v>
      </c>
    </row>
    <row r="4946" spans="1:16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3" t="str">
        <f>IFERROR(LEFT(Tabla2[[#This Row],[Product]],FIND(" ",Tabla2[[#This Row],[Product]])-3),Tabla2[[#This Row],[Product]])</f>
        <v>Men</v>
      </c>
      <c r="I4946" s="6">
        <v>29</v>
      </c>
      <c r="J4946" s="4">
        <v>210</v>
      </c>
      <c r="K4946" s="6">
        <f>Tabla2[[#This Row],[Price per Unit]]*Tabla2[[#This Row],[Units Sold]]</f>
        <v>6090</v>
      </c>
      <c r="L4946" s="52">
        <f>Tabla2[[#This Row],[Units Sold]]/Cálculos!$C$11</f>
        <v>8.4716327377775517E-6</v>
      </c>
      <c r="M4946" s="6">
        <f>Tabla2[[#This Row],[Total Sales]]-Tabla2[[#This Row],[Operating Profit]]</f>
        <v>5797.68</v>
      </c>
      <c r="N4946" s="6">
        <v>292.32</v>
      </c>
      <c r="O4946" s="46">
        <f>Tabla2[[#This Row],[Operating Profit]]/Tabla2[[#This Row],[Total Sales]]</f>
        <v>4.8000000000000001E-2</v>
      </c>
      <c r="P4946" s="1" t="s">
        <v>82</v>
      </c>
    </row>
    <row r="4947" spans="1:16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3" t="str">
        <f>IFERROR(LEFT(Tabla2[[#This Row],[Product]],FIND(" ",Tabla2[[#This Row],[Product]])-3),Tabla2[[#This Row],[Product]])</f>
        <v>Women</v>
      </c>
      <c r="I4947" s="6">
        <v>34</v>
      </c>
      <c r="J4947" s="4">
        <v>390</v>
      </c>
      <c r="K4947" s="6">
        <f>Tabla2[[#This Row],[Price per Unit]]*Tabla2[[#This Row],[Units Sold]]</f>
        <v>13260</v>
      </c>
      <c r="L4947" s="52">
        <f>Tabla2[[#This Row],[Units Sold]]/Cálculos!$C$11</f>
        <v>1.5733032227301167E-5</v>
      </c>
      <c r="M4947" s="6">
        <f>Tabla2[[#This Row],[Total Sales]]-Tabla2[[#This Row],[Operating Profit]]</f>
        <v>12437.88</v>
      </c>
      <c r="N4947" s="6">
        <v>822.12</v>
      </c>
      <c r="O4947" s="46">
        <f>Tabla2[[#This Row],[Operating Profit]]/Tabla2[[#This Row],[Total Sales]]</f>
        <v>6.2E-2</v>
      </c>
      <c r="P4947" s="1" t="s">
        <v>82</v>
      </c>
    </row>
    <row r="4948" spans="1:16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3" t="str">
        <f>IFERROR(LEFT(Tabla2[[#This Row],[Product]],FIND(" ",Tabla2[[#This Row],[Product]])-3),Tabla2[[#This Row],[Product]])</f>
        <v>Men</v>
      </c>
      <c r="I4948" s="6">
        <v>36</v>
      </c>
      <c r="J4948" s="4">
        <v>940</v>
      </c>
      <c r="K4948" s="6">
        <f>Tabla2[[#This Row],[Price per Unit]]*Tabla2[[#This Row],[Units Sold]]</f>
        <v>33840</v>
      </c>
      <c r="L4948" s="52">
        <f>Tabla2[[#This Row],[Units Sold]]/Cálculos!$C$11</f>
        <v>3.792064177862333E-5</v>
      </c>
      <c r="M4948" s="6">
        <f>Tabla2[[#This Row],[Total Sales]]-Tabla2[[#This Row],[Operating Profit]]</f>
        <v>32012.639999999999</v>
      </c>
      <c r="N4948" s="6">
        <v>1827.3600000000001</v>
      </c>
      <c r="O4948" s="46">
        <f>Tabla2[[#This Row],[Operating Profit]]/Tabla2[[#This Row],[Total Sales]]</f>
        <v>5.4000000000000006E-2</v>
      </c>
      <c r="P4948" s="1" t="s">
        <v>82</v>
      </c>
    </row>
    <row r="4949" spans="1:16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3" t="str">
        <f>IFERROR(LEFT(Tabla2[[#This Row],[Product]],FIND(" ",Tabla2[[#This Row],[Product]])-3),Tabla2[[#This Row],[Product]])</f>
        <v>Men</v>
      </c>
      <c r="I4949" s="6">
        <v>29</v>
      </c>
      <c r="J4949" s="4">
        <v>410</v>
      </c>
      <c r="K4949" s="6">
        <f>Tabla2[[#This Row],[Price per Unit]]*Tabla2[[#This Row],[Units Sold]]</f>
        <v>11890</v>
      </c>
      <c r="L4949" s="52">
        <f>Tabla2[[#This Row],[Units Sold]]/Cálculos!$C$11</f>
        <v>1.6539854392803792E-5</v>
      </c>
      <c r="M4949" s="6">
        <f>Tabla2[[#This Row],[Total Sales]]-Tabla2[[#This Row],[Operating Profit]]</f>
        <v>11343.06</v>
      </c>
      <c r="N4949" s="6">
        <v>546.93999999999994</v>
      </c>
      <c r="O4949" s="46">
        <f>Tabla2[[#This Row],[Operating Profit]]/Tabla2[[#This Row],[Total Sales]]</f>
        <v>4.5999999999999992E-2</v>
      </c>
      <c r="P4949" s="1" t="s">
        <v>82</v>
      </c>
    </row>
    <row r="4950" spans="1:16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3" t="str">
        <f>IFERROR(LEFT(Tabla2[[#This Row],[Product]],FIND(" ",Tabla2[[#This Row],[Product]])-3),Tabla2[[#This Row],[Product]])</f>
        <v>Women</v>
      </c>
      <c r="I4950" s="6">
        <v>29</v>
      </c>
      <c r="J4950" s="4">
        <v>140</v>
      </c>
      <c r="K4950" s="6">
        <f>Tabla2[[#This Row],[Price per Unit]]*Tabla2[[#This Row],[Units Sold]]</f>
        <v>4060</v>
      </c>
      <c r="L4950" s="52">
        <f>Tabla2[[#This Row],[Units Sold]]/Cálculos!$C$11</f>
        <v>5.6477551585183678E-6</v>
      </c>
      <c r="M4950" s="6">
        <f>Tabla2[[#This Row],[Total Sales]]-Tabla2[[#This Row],[Operating Profit]]</f>
        <v>3857</v>
      </c>
      <c r="N4950" s="6">
        <v>203</v>
      </c>
      <c r="O4950" s="46">
        <f>Tabla2[[#This Row],[Operating Profit]]/Tabla2[[#This Row],[Total Sales]]</f>
        <v>0.05</v>
      </c>
      <c r="P4950" s="1" t="s">
        <v>82</v>
      </c>
    </row>
    <row r="4951" spans="1:16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3" t="str">
        <f>IFERROR(LEFT(Tabla2[[#This Row],[Product]],FIND(" ",Tabla2[[#This Row],[Product]])-3),Tabla2[[#This Row],[Product]])</f>
        <v>Women</v>
      </c>
      <c r="I4951" s="6">
        <v>29</v>
      </c>
      <c r="J4951" s="4">
        <v>70</v>
      </c>
      <c r="K4951" s="6">
        <f>Tabla2[[#This Row],[Price per Unit]]*Tabla2[[#This Row],[Units Sold]]</f>
        <v>2030</v>
      </c>
      <c r="L4951" s="52">
        <f>Tabla2[[#This Row],[Units Sold]]/Cálculos!$C$11</f>
        <v>2.8238775792591839E-6</v>
      </c>
      <c r="M4951" s="6">
        <f>Tabla2[[#This Row],[Total Sales]]-Tabla2[[#This Row],[Operating Profit]]</f>
        <v>1922.41</v>
      </c>
      <c r="N4951" s="6">
        <v>107.59</v>
      </c>
      <c r="O4951" s="46">
        <f>Tabla2[[#This Row],[Operating Profit]]/Tabla2[[#This Row],[Total Sales]]</f>
        <v>5.2999999999999999E-2</v>
      </c>
      <c r="P4951" s="1" t="s">
        <v>82</v>
      </c>
    </row>
    <row r="4952" spans="1:16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3" t="str">
        <f>IFERROR(LEFT(Tabla2[[#This Row],[Product]],FIND(" ",Tabla2[[#This Row],[Product]])-3),Tabla2[[#This Row],[Product]])</f>
        <v>Men</v>
      </c>
      <c r="I4952" s="6">
        <v>37</v>
      </c>
      <c r="J4952" s="4">
        <v>70</v>
      </c>
      <c r="K4952" s="6">
        <f>Tabla2[[#This Row],[Price per Unit]]*Tabla2[[#This Row],[Units Sold]]</f>
        <v>2590</v>
      </c>
      <c r="L4952" s="52">
        <f>Tabla2[[#This Row],[Units Sold]]/Cálculos!$C$11</f>
        <v>2.8238775792591839E-6</v>
      </c>
      <c r="M4952" s="6">
        <f>Tabla2[[#This Row],[Total Sales]]-Tabla2[[#This Row],[Operating Profit]]</f>
        <v>2465.6799999999998</v>
      </c>
      <c r="N4952" s="6">
        <v>124.32</v>
      </c>
      <c r="O4952" s="46">
        <f>Tabla2[[#This Row],[Operating Profit]]/Tabla2[[#This Row],[Total Sales]]</f>
        <v>4.7999999999999994E-2</v>
      </c>
      <c r="P4952" s="1" t="s">
        <v>82</v>
      </c>
    </row>
    <row r="4953" spans="1:16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3" t="str">
        <f>IFERROR(LEFT(Tabla2[[#This Row],[Product]],FIND(" ",Tabla2[[#This Row],[Product]])-3),Tabla2[[#This Row],[Product]])</f>
        <v>Women</v>
      </c>
      <c r="I4953" s="6">
        <v>44</v>
      </c>
      <c r="J4953" s="4">
        <v>380</v>
      </c>
      <c r="K4953" s="6">
        <f>Tabla2[[#This Row],[Price per Unit]]*Tabla2[[#This Row],[Units Sold]]</f>
        <v>16720</v>
      </c>
      <c r="L4953" s="52">
        <f>Tabla2[[#This Row],[Units Sold]]/Cálculos!$C$11</f>
        <v>1.5329621144549856E-5</v>
      </c>
      <c r="M4953" s="6">
        <f>Tabla2[[#This Row],[Total Sales]]-Tabla2[[#This Row],[Operating Profit]]</f>
        <v>15666.64</v>
      </c>
      <c r="N4953" s="6">
        <v>1053.3599999999999</v>
      </c>
      <c r="O4953" s="46">
        <f>Tabla2[[#This Row],[Operating Profit]]/Tabla2[[#This Row],[Total Sales]]</f>
        <v>6.3E-2</v>
      </c>
      <c r="P4953" s="1" t="s">
        <v>82</v>
      </c>
    </row>
    <row r="4954" spans="1:16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3" t="str">
        <f>IFERROR(LEFT(Tabla2[[#This Row],[Product]],FIND(" ",Tabla2[[#This Row],[Product]])-3),Tabla2[[#This Row],[Product]])</f>
        <v>Men</v>
      </c>
      <c r="I4954" s="6">
        <v>37</v>
      </c>
      <c r="J4954" s="4">
        <v>840</v>
      </c>
      <c r="K4954" s="6">
        <f>Tabla2[[#This Row],[Price per Unit]]*Tabla2[[#This Row],[Units Sold]]</f>
        <v>31080</v>
      </c>
      <c r="L4954" s="52">
        <f>Tabla2[[#This Row],[Units Sold]]/Cálculos!$C$11</f>
        <v>3.3886530951110207E-5</v>
      </c>
      <c r="M4954" s="6">
        <f>Tabla2[[#This Row],[Total Sales]]-Tabla2[[#This Row],[Operating Profit]]</f>
        <v>29401.68</v>
      </c>
      <c r="N4954" s="6">
        <v>1678.3200000000002</v>
      </c>
      <c r="O4954" s="46">
        <f>Tabla2[[#This Row],[Operating Profit]]/Tabla2[[#This Row],[Total Sales]]</f>
        <v>5.4000000000000006E-2</v>
      </c>
      <c r="P4954" s="1" t="s">
        <v>82</v>
      </c>
    </row>
    <row r="4955" spans="1:16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3" t="str">
        <f>IFERROR(LEFT(Tabla2[[#This Row],[Product]],FIND(" ",Tabla2[[#This Row],[Product]])-3),Tabla2[[#This Row],[Product]])</f>
        <v>Men</v>
      </c>
      <c r="I4955" s="6">
        <v>29</v>
      </c>
      <c r="J4955" s="4">
        <v>410</v>
      </c>
      <c r="K4955" s="6">
        <f>Tabla2[[#This Row],[Price per Unit]]*Tabla2[[#This Row],[Units Sold]]</f>
        <v>11890</v>
      </c>
      <c r="L4955" s="52">
        <f>Tabla2[[#This Row],[Units Sold]]/Cálculos!$C$11</f>
        <v>1.6539854392803792E-5</v>
      </c>
      <c r="M4955" s="6">
        <f>Tabla2[[#This Row],[Total Sales]]-Tabla2[[#This Row],[Operating Profit]]</f>
        <v>11343.06</v>
      </c>
      <c r="N4955" s="6">
        <v>546.93999999999994</v>
      </c>
      <c r="O4955" s="46">
        <f>Tabla2[[#This Row],[Operating Profit]]/Tabla2[[#This Row],[Total Sales]]</f>
        <v>4.5999999999999992E-2</v>
      </c>
      <c r="P4955" s="1" t="s">
        <v>82</v>
      </c>
    </row>
    <row r="4956" spans="1:16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3" t="str">
        <f>IFERROR(LEFT(Tabla2[[#This Row],[Product]],FIND(" ",Tabla2[[#This Row],[Product]])-3),Tabla2[[#This Row],[Product]])</f>
        <v>Women</v>
      </c>
      <c r="I4956" s="6">
        <v>29</v>
      </c>
      <c r="J4956" s="4">
        <v>250</v>
      </c>
      <c r="K4956" s="6">
        <f>Tabla2[[#This Row],[Price per Unit]]*Tabla2[[#This Row],[Units Sold]]</f>
        <v>7250</v>
      </c>
      <c r="L4956" s="52">
        <f>Tabla2[[#This Row],[Units Sold]]/Cálculos!$C$11</f>
        <v>1.0085277068782799E-5</v>
      </c>
      <c r="M4956" s="6">
        <f>Tabla2[[#This Row],[Total Sales]]-Tabla2[[#This Row],[Operating Profit]]</f>
        <v>6909.25</v>
      </c>
      <c r="N4956" s="6">
        <v>340.75</v>
      </c>
      <c r="O4956" s="46">
        <f>Tabla2[[#This Row],[Operating Profit]]/Tabla2[[#This Row],[Total Sales]]</f>
        <v>4.7E-2</v>
      </c>
      <c r="P4956" s="1" t="s">
        <v>82</v>
      </c>
    </row>
    <row r="4957" spans="1:16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3" t="str">
        <f>IFERROR(LEFT(Tabla2[[#This Row],[Product]],FIND(" ",Tabla2[[#This Row],[Product]])-3),Tabla2[[#This Row],[Product]])</f>
        <v>Women</v>
      </c>
      <c r="I4957" s="6">
        <v>27</v>
      </c>
      <c r="J4957" s="4">
        <v>360</v>
      </c>
      <c r="K4957" s="6">
        <f>Tabla2[[#This Row],[Price per Unit]]*Tabla2[[#This Row],[Units Sold]]</f>
        <v>9720</v>
      </c>
      <c r="L4957" s="52">
        <f>Tabla2[[#This Row],[Units Sold]]/Cálculos!$C$11</f>
        <v>1.4522798979047232E-5</v>
      </c>
      <c r="M4957" s="6">
        <f>Tabla2[[#This Row],[Total Sales]]-Tabla2[[#This Row],[Operating Profit]]</f>
        <v>9185.4</v>
      </c>
      <c r="N4957" s="6">
        <v>534.6</v>
      </c>
      <c r="O4957" s="46">
        <f>Tabla2[[#This Row],[Operating Profit]]/Tabla2[[#This Row],[Total Sales]]</f>
        <v>5.5E-2</v>
      </c>
      <c r="P4957" s="1" t="s">
        <v>82</v>
      </c>
    </row>
    <row r="4958" spans="1:16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3" t="str">
        <f>IFERROR(LEFT(Tabla2[[#This Row],[Product]],FIND(" ",Tabla2[[#This Row],[Product]])-3),Tabla2[[#This Row],[Product]])</f>
        <v>Men</v>
      </c>
      <c r="I4958" s="6">
        <v>48</v>
      </c>
      <c r="J4958" s="4">
        <v>270</v>
      </c>
      <c r="K4958" s="6">
        <f>Tabla2[[#This Row],[Price per Unit]]*Tabla2[[#This Row],[Units Sold]]</f>
        <v>12960</v>
      </c>
      <c r="L4958" s="52">
        <f>Tabla2[[#This Row],[Units Sold]]/Cálculos!$C$11</f>
        <v>1.0892099234285425E-5</v>
      </c>
      <c r="M4958" s="6">
        <f>Tabla2[[#This Row],[Total Sales]]-Tabla2[[#This Row],[Operating Profit]]</f>
        <v>12376.8</v>
      </c>
      <c r="N4958" s="6">
        <v>583.19999999999993</v>
      </c>
      <c r="O4958" s="46">
        <f>Tabla2[[#This Row],[Operating Profit]]/Tabla2[[#This Row],[Total Sales]]</f>
        <v>4.4999999999999991E-2</v>
      </c>
      <c r="P4958" s="1" t="s">
        <v>82</v>
      </c>
    </row>
    <row r="4959" spans="1:16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3" t="str">
        <f>IFERROR(LEFT(Tabla2[[#This Row],[Product]],FIND(" ",Tabla2[[#This Row],[Product]])-3),Tabla2[[#This Row],[Product]])</f>
        <v>Women</v>
      </c>
      <c r="I4959" s="6">
        <v>53</v>
      </c>
      <c r="J4959" s="4">
        <v>580</v>
      </c>
      <c r="K4959" s="6">
        <f>Tabla2[[#This Row],[Price per Unit]]*Tabla2[[#This Row],[Units Sold]]</f>
        <v>30740</v>
      </c>
      <c r="L4959" s="52">
        <f>Tabla2[[#This Row],[Units Sold]]/Cálculos!$C$11</f>
        <v>2.3397842799576097E-5</v>
      </c>
      <c r="M4959" s="6">
        <f>Tabla2[[#This Row],[Total Sales]]-Tabla2[[#This Row],[Operating Profit]]</f>
        <v>28834.12</v>
      </c>
      <c r="N4959" s="6">
        <v>1905.8799999999999</v>
      </c>
      <c r="O4959" s="46">
        <f>Tabla2[[#This Row],[Operating Profit]]/Tabla2[[#This Row],[Total Sales]]</f>
        <v>6.2E-2</v>
      </c>
      <c r="P4959" s="1" t="s">
        <v>82</v>
      </c>
    </row>
    <row r="4960" spans="1:16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3" t="str">
        <f>IFERROR(LEFT(Tabla2[[#This Row],[Product]],FIND(" ",Tabla2[[#This Row],[Product]])-3),Tabla2[[#This Row],[Product]])</f>
        <v>Men</v>
      </c>
      <c r="I4960" s="6">
        <v>49</v>
      </c>
      <c r="J4960" s="4">
        <v>1170</v>
      </c>
      <c r="K4960" s="6">
        <f>Tabla2[[#This Row],[Price per Unit]]*Tabla2[[#This Row],[Units Sold]]</f>
        <v>57330</v>
      </c>
      <c r="L4960" s="52">
        <f>Tabla2[[#This Row],[Units Sold]]/Cálculos!$C$11</f>
        <v>4.7199096681903504E-5</v>
      </c>
      <c r="M4960" s="6">
        <f>Tabla2[[#This Row],[Total Sales]]-Tabla2[[#This Row],[Operating Profit]]</f>
        <v>54463.5</v>
      </c>
      <c r="N4960" s="6">
        <v>2866.5</v>
      </c>
      <c r="O4960" s="46">
        <f>Tabla2[[#This Row],[Operating Profit]]/Tabla2[[#This Row],[Total Sales]]</f>
        <v>0.05</v>
      </c>
      <c r="P4960" s="1" t="s">
        <v>82</v>
      </c>
    </row>
    <row r="4961" spans="1:16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3" t="str">
        <f>IFERROR(LEFT(Tabla2[[#This Row],[Product]],FIND(" ",Tabla2[[#This Row],[Product]])-3),Tabla2[[#This Row],[Product]])</f>
        <v>Men</v>
      </c>
      <c r="I4961" s="6">
        <v>36</v>
      </c>
      <c r="J4961" s="4">
        <v>630</v>
      </c>
      <c r="K4961" s="6">
        <f>Tabla2[[#This Row],[Price per Unit]]*Tabla2[[#This Row],[Units Sold]]</f>
        <v>22680</v>
      </c>
      <c r="L4961" s="52">
        <f>Tabla2[[#This Row],[Units Sold]]/Cálculos!$C$11</f>
        <v>2.5414898213332655E-5</v>
      </c>
      <c r="M4961" s="6">
        <f>Tabla2[[#This Row],[Total Sales]]-Tabla2[[#This Row],[Operating Profit]]</f>
        <v>21546</v>
      </c>
      <c r="N4961" s="6">
        <v>1134</v>
      </c>
      <c r="O4961" s="46">
        <f>Tabla2[[#This Row],[Operating Profit]]/Tabla2[[#This Row],[Total Sales]]</f>
        <v>0.05</v>
      </c>
      <c r="P4961" s="1" t="s">
        <v>82</v>
      </c>
    </row>
    <row r="4962" spans="1:16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3" t="str">
        <f>IFERROR(LEFT(Tabla2[[#This Row],[Product]],FIND(" ",Tabla2[[#This Row],[Product]])-3),Tabla2[[#This Row],[Product]])</f>
        <v>Women</v>
      </c>
      <c r="I4962" s="6">
        <v>39</v>
      </c>
      <c r="J4962" s="4">
        <v>600</v>
      </c>
      <c r="K4962" s="6">
        <f>Tabla2[[#This Row],[Price per Unit]]*Tabla2[[#This Row],[Units Sold]]</f>
        <v>23400</v>
      </c>
      <c r="L4962" s="52">
        <f>Tabla2[[#This Row],[Units Sold]]/Cálculos!$C$11</f>
        <v>2.4204664965078719E-5</v>
      </c>
      <c r="M4962" s="6">
        <f>Tabla2[[#This Row],[Total Sales]]-Tabla2[[#This Row],[Operating Profit]]</f>
        <v>22253.4</v>
      </c>
      <c r="N4962" s="6">
        <v>1146.5999999999999</v>
      </c>
      <c r="O4962" s="46">
        <f>Tabla2[[#This Row],[Operating Profit]]/Tabla2[[#This Row],[Total Sales]]</f>
        <v>4.8999999999999995E-2</v>
      </c>
      <c r="P4962" s="1" t="s">
        <v>82</v>
      </c>
    </row>
    <row r="4963" spans="1:16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3" t="str">
        <f>IFERROR(LEFT(Tabla2[[#This Row],[Product]],FIND(" ",Tabla2[[#This Row],[Product]])-3),Tabla2[[#This Row],[Product]])</f>
        <v>Women</v>
      </c>
      <c r="I4963" s="6">
        <v>38</v>
      </c>
      <c r="J4963" s="4">
        <v>380</v>
      </c>
      <c r="K4963" s="6">
        <f>Tabla2[[#This Row],[Price per Unit]]*Tabla2[[#This Row],[Units Sold]]</f>
        <v>14440</v>
      </c>
      <c r="L4963" s="52">
        <f>Tabla2[[#This Row],[Units Sold]]/Cálculos!$C$11</f>
        <v>1.5329621144549856E-5</v>
      </c>
      <c r="M4963" s="6">
        <f>Tabla2[[#This Row],[Total Sales]]-Tabla2[[#This Row],[Operating Profit]]</f>
        <v>13645.8</v>
      </c>
      <c r="N4963" s="6">
        <v>794.2</v>
      </c>
      <c r="O4963" s="46">
        <f>Tabla2[[#This Row],[Operating Profit]]/Tabla2[[#This Row],[Total Sales]]</f>
        <v>5.5E-2</v>
      </c>
      <c r="P4963" s="1" t="s">
        <v>82</v>
      </c>
    </row>
    <row r="4964" spans="1:16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3" t="str">
        <f>IFERROR(LEFT(Tabla2[[#This Row],[Product]],FIND(" ",Tabla2[[#This Row],[Product]])-3),Tabla2[[#This Row],[Product]])</f>
        <v>Men</v>
      </c>
      <c r="I4964" s="6">
        <v>45</v>
      </c>
      <c r="J4964" s="4">
        <v>390</v>
      </c>
      <c r="K4964" s="6">
        <f>Tabla2[[#This Row],[Price per Unit]]*Tabla2[[#This Row],[Units Sold]]</f>
        <v>17550</v>
      </c>
      <c r="L4964" s="52">
        <f>Tabla2[[#This Row],[Units Sold]]/Cálculos!$C$11</f>
        <v>1.5733032227301167E-5</v>
      </c>
      <c r="M4964" s="6">
        <f>Tabla2[[#This Row],[Total Sales]]-Tabla2[[#This Row],[Operating Profit]]</f>
        <v>16707.599999999999</v>
      </c>
      <c r="N4964" s="6">
        <v>842.4</v>
      </c>
      <c r="O4964" s="46">
        <f>Tabla2[[#This Row],[Operating Profit]]/Tabla2[[#This Row],[Total Sales]]</f>
        <v>4.8000000000000001E-2</v>
      </c>
      <c r="P4964" s="1" t="s">
        <v>82</v>
      </c>
    </row>
    <row r="4965" spans="1:16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3" t="str">
        <f>IFERROR(LEFT(Tabla2[[#This Row],[Product]],FIND(" ",Tabla2[[#This Row],[Product]])-3),Tabla2[[#This Row],[Product]])</f>
        <v>Women</v>
      </c>
      <c r="I4965" s="6">
        <v>54</v>
      </c>
      <c r="J4965" s="4">
        <v>650</v>
      </c>
      <c r="K4965" s="6">
        <f>Tabla2[[#This Row],[Price per Unit]]*Tabla2[[#This Row],[Units Sold]]</f>
        <v>35100</v>
      </c>
      <c r="L4965" s="52">
        <f>Tabla2[[#This Row],[Units Sold]]/Cálculos!$C$11</f>
        <v>2.622172037883528E-5</v>
      </c>
      <c r="M4965" s="6">
        <f>Tabla2[[#This Row],[Total Sales]]-Tabla2[[#This Row],[Operating Profit]]</f>
        <v>32923.800000000003</v>
      </c>
      <c r="N4965" s="6">
        <v>2176.1999999999998</v>
      </c>
      <c r="O4965" s="46">
        <f>Tabla2[[#This Row],[Operating Profit]]/Tabla2[[#This Row],[Total Sales]]</f>
        <v>6.1999999999999993E-2</v>
      </c>
      <c r="P4965" s="1" t="s">
        <v>82</v>
      </c>
    </row>
    <row r="4966" spans="1:16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3" t="str">
        <f>IFERROR(LEFT(Tabla2[[#This Row],[Product]],FIND(" ",Tabla2[[#This Row],[Product]])-3),Tabla2[[#This Row],[Product]])</f>
        <v>Men</v>
      </c>
      <c r="I4966" s="6">
        <v>19</v>
      </c>
      <c r="J4966" s="4">
        <v>2030</v>
      </c>
      <c r="K4966" s="6">
        <f>Tabla2[[#This Row],[Price per Unit]]*Tabla2[[#This Row],[Units Sold]]</f>
        <v>38570</v>
      </c>
      <c r="L4966" s="52">
        <f>Tabla2[[#This Row],[Units Sold]]/Cálculos!$C$11</f>
        <v>8.189244979851634E-5</v>
      </c>
      <c r="M4966" s="6">
        <f>Tabla2[[#This Row],[Total Sales]]-Tabla2[[#This Row],[Operating Profit]]</f>
        <v>36525.79</v>
      </c>
      <c r="N4966" s="6">
        <v>2044.21</v>
      </c>
      <c r="O4966" s="46">
        <f>Tabla2[[#This Row],[Operating Profit]]/Tabla2[[#This Row],[Total Sales]]</f>
        <v>5.2999999999999999E-2</v>
      </c>
      <c r="P4966" s="1" t="s">
        <v>82</v>
      </c>
    </row>
    <row r="4967" spans="1:16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3" t="str">
        <f>IFERROR(LEFT(Tabla2[[#This Row],[Product]],FIND(" ",Tabla2[[#This Row],[Product]])-3),Tabla2[[#This Row],[Product]])</f>
        <v>Men</v>
      </c>
      <c r="I4967" s="6">
        <v>29</v>
      </c>
      <c r="J4967" s="4">
        <v>1960</v>
      </c>
      <c r="K4967" s="6">
        <f>Tabla2[[#This Row],[Price per Unit]]*Tabla2[[#This Row],[Units Sold]]</f>
        <v>56840</v>
      </c>
      <c r="L4967" s="52">
        <f>Tabla2[[#This Row],[Units Sold]]/Cálculos!$C$11</f>
        <v>7.9068572219257149E-5</v>
      </c>
      <c r="M4967" s="6">
        <f>Tabla2[[#This Row],[Total Sales]]-Tabla2[[#This Row],[Operating Profit]]</f>
        <v>53770.64</v>
      </c>
      <c r="N4967" s="6">
        <v>3069.36</v>
      </c>
      <c r="O4967" s="46">
        <f>Tabla2[[#This Row],[Operating Profit]]/Tabla2[[#This Row],[Total Sales]]</f>
        <v>5.3999999999999999E-2</v>
      </c>
      <c r="P4967" s="1" t="s">
        <v>82</v>
      </c>
    </row>
    <row r="4968" spans="1:16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3" t="str">
        <f>IFERROR(LEFT(Tabla2[[#This Row],[Product]],FIND(" ",Tabla2[[#This Row],[Product]])-3),Tabla2[[#This Row],[Product]])</f>
        <v>Women</v>
      </c>
      <c r="I4968" s="6">
        <v>28</v>
      </c>
      <c r="J4968" s="4">
        <v>1380</v>
      </c>
      <c r="K4968" s="6">
        <f>Tabla2[[#This Row],[Price per Unit]]*Tabla2[[#This Row],[Units Sold]]</f>
        <v>38640</v>
      </c>
      <c r="L4968" s="52">
        <f>Tabla2[[#This Row],[Units Sold]]/Cálculos!$C$11</f>
        <v>5.5670729419681056E-5</v>
      </c>
      <c r="M4968" s="6">
        <f>Tabla2[[#This Row],[Total Sales]]-Tabla2[[#This Row],[Operating Profit]]</f>
        <v>36514.800000000003</v>
      </c>
      <c r="N4968" s="6">
        <v>2125.1999999999998</v>
      </c>
      <c r="O4968" s="46">
        <f>Tabla2[[#This Row],[Operating Profit]]/Tabla2[[#This Row],[Total Sales]]</f>
        <v>5.4999999999999993E-2</v>
      </c>
      <c r="P4968" s="1" t="s">
        <v>82</v>
      </c>
    </row>
    <row r="4969" spans="1:16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3" t="str">
        <f>IFERROR(LEFT(Tabla2[[#This Row],[Product]],FIND(" ",Tabla2[[#This Row],[Product]])-3),Tabla2[[#This Row],[Product]])</f>
        <v>Women</v>
      </c>
      <c r="I4969" s="6">
        <v>33</v>
      </c>
      <c r="J4969" s="4">
        <v>1380</v>
      </c>
      <c r="K4969" s="6">
        <f>Tabla2[[#This Row],[Price per Unit]]*Tabla2[[#This Row],[Units Sold]]</f>
        <v>45540</v>
      </c>
      <c r="L4969" s="52">
        <f>Tabla2[[#This Row],[Units Sold]]/Cálculos!$C$11</f>
        <v>5.5670729419681056E-5</v>
      </c>
      <c r="M4969" s="6">
        <f>Tabla2[[#This Row],[Total Sales]]-Tabla2[[#This Row],[Operating Profit]]</f>
        <v>42625.440000000002</v>
      </c>
      <c r="N4969" s="6">
        <v>2914.56</v>
      </c>
      <c r="O4969" s="46">
        <f>Tabla2[[#This Row],[Operating Profit]]/Tabla2[[#This Row],[Total Sales]]</f>
        <v>6.4000000000000001E-2</v>
      </c>
      <c r="P4969" s="1" t="s">
        <v>82</v>
      </c>
    </row>
    <row r="4970" spans="1:16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3" t="str">
        <f>IFERROR(LEFT(Tabla2[[#This Row],[Product]],FIND(" ",Tabla2[[#This Row],[Product]])-3),Tabla2[[#This Row],[Product]])</f>
        <v>Men</v>
      </c>
      <c r="I4970" s="6">
        <v>37</v>
      </c>
      <c r="J4970" s="4">
        <v>880</v>
      </c>
      <c r="K4970" s="6">
        <f>Tabla2[[#This Row],[Price per Unit]]*Tabla2[[#This Row],[Units Sold]]</f>
        <v>32560</v>
      </c>
      <c r="L4970" s="52">
        <f>Tabla2[[#This Row],[Units Sold]]/Cálculos!$C$11</f>
        <v>3.5500175282115457E-5</v>
      </c>
      <c r="M4970" s="6">
        <f>Tabla2[[#This Row],[Total Sales]]-Tabla2[[#This Row],[Operating Profit]]</f>
        <v>30997.119999999999</v>
      </c>
      <c r="N4970" s="6">
        <v>1562.8799999999999</v>
      </c>
      <c r="O4970" s="46">
        <f>Tabla2[[#This Row],[Operating Profit]]/Tabla2[[#This Row],[Total Sales]]</f>
        <v>4.7999999999999994E-2</v>
      </c>
      <c r="P4970" s="1" t="s">
        <v>82</v>
      </c>
    </row>
    <row r="4971" spans="1:16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3" t="str">
        <f>IFERROR(LEFT(Tabla2[[#This Row],[Product]],FIND(" ",Tabla2[[#This Row],[Product]])-3),Tabla2[[#This Row],[Product]])</f>
        <v>Women</v>
      </c>
      <c r="I4971" s="6">
        <v>32</v>
      </c>
      <c r="J4971" s="4">
        <v>1380</v>
      </c>
      <c r="K4971" s="6">
        <f>Tabla2[[#This Row],[Price per Unit]]*Tabla2[[#This Row],[Units Sold]]</f>
        <v>44160</v>
      </c>
      <c r="L4971" s="52">
        <f>Tabla2[[#This Row],[Units Sold]]/Cálculos!$C$11</f>
        <v>5.5670729419681056E-5</v>
      </c>
      <c r="M4971" s="6">
        <f>Tabla2[[#This Row],[Total Sales]]-Tabla2[[#This Row],[Operating Profit]]</f>
        <v>41068.800000000003</v>
      </c>
      <c r="N4971" s="6">
        <v>3091.2000000000003</v>
      </c>
      <c r="O4971" s="46">
        <f>Tabla2[[#This Row],[Operating Profit]]/Tabla2[[#This Row],[Total Sales]]</f>
        <v>7.0000000000000007E-2</v>
      </c>
      <c r="P4971" s="1" t="s">
        <v>82</v>
      </c>
    </row>
    <row r="4972" spans="1:16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3" t="str">
        <f>IFERROR(LEFT(Tabla2[[#This Row],[Product]],FIND(" ",Tabla2[[#This Row],[Product]])-3),Tabla2[[#This Row],[Product]])</f>
        <v>Men</v>
      </c>
      <c r="I4972" s="6">
        <v>24</v>
      </c>
      <c r="J4972" s="4">
        <v>1560</v>
      </c>
      <c r="K4972" s="6">
        <f>Tabla2[[#This Row],[Price per Unit]]*Tabla2[[#This Row],[Units Sold]]</f>
        <v>37440</v>
      </c>
      <c r="L4972" s="52">
        <f>Tabla2[[#This Row],[Units Sold]]/Cálculos!$C$11</f>
        <v>6.2932128909204668E-5</v>
      </c>
      <c r="M4972" s="6">
        <f>Tabla2[[#This Row],[Total Sales]]-Tabla2[[#This Row],[Operating Profit]]</f>
        <v>35418.239999999998</v>
      </c>
      <c r="N4972" s="6">
        <v>2021.7600000000002</v>
      </c>
      <c r="O4972" s="46">
        <f>Tabla2[[#This Row],[Operating Profit]]/Tabla2[[#This Row],[Total Sales]]</f>
        <v>5.4000000000000006E-2</v>
      </c>
      <c r="P4972" s="1" t="s">
        <v>82</v>
      </c>
    </row>
    <row r="4973" spans="1:16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3" t="str">
        <f>IFERROR(LEFT(Tabla2[[#This Row],[Product]],FIND(" ",Tabla2[[#This Row],[Product]])-3),Tabla2[[#This Row],[Product]])</f>
        <v>Men</v>
      </c>
      <c r="I4973" s="6">
        <v>33</v>
      </c>
      <c r="J4973" s="4">
        <v>1740</v>
      </c>
      <c r="K4973" s="6">
        <f>Tabla2[[#This Row],[Price per Unit]]*Tabla2[[#This Row],[Units Sold]]</f>
        <v>57420</v>
      </c>
      <c r="L4973" s="52">
        <f>Tabla2[[#This Row],[Units Sold]]/Cálculos!$C$11</f>
        <v>7.0193528398728293E-5</v>
      </c>
      <c r="M4973" s="6">
        <f>Tabla2[[#This Row],[Total Sales]]-Tabla2[[#This Row],[Operating Profit]]</f>
        <v>54319.32</v>
      </c>
      <c r="N4973" s="6">
        <v>3100.6800000000003</v>
      </c>
      <c r="O4973" s="46">
        <f>Tabla2[[#This Row],[Operating Profit]]/Tabla2[[#This Row],[Total Sales]]</f>
        <v>5.4000000000000006E-2</v>
      </c>
      <c r="P4973" s="1" t="s">
        <v>82</v>
      </c>
    </row>
    <row r="4974" spans="1:16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3" t="str">
        <f>IFERROR(LEFT(Tabla2[[#This Row],[Product]],FIND(" ",Tabla2[[#This Row],[Product]])-3),Tabla2[[#This Row],[Product]])</f>
        <v>Women</v>
      </c>
      <c r="I4974" s="6">
        <v>32</v>
      </c>
      <c r="J4974" s="4">
        <v>1280</v>
      </c>
      <c r="K4974" s="6">
        <f>Tabla2[[#This Row],[Price per Unit]]*Tabla2[[#This Row],[Units Sold]]</f>
        <v>40960</v>
      </c>
      <c r="L4974" s="52">
        <f>Tabla2[[#This Row],[Units Sold]]/Cálculos!$C$11</f>
        <v>5.1636618592167932E-5</v>
      </c>
      <c r="M4974" s="6">
        <f>Tabla2[[#This Row],[Total Sales]]-Tabla2[[#This Row],[Operating Profit]]</f>
        <v>38830.080000000002</v>
      </c>
      <c r="N4974" s="6">
        <v>2129.92</v>
      </c>
      <c r="O4974" s="46">
        <f>Tabla2[[#This Row],[Operating Profit]]/Tabla2[[#This Row],[Total Sales]]</f>
        <v>5.2000000000000005E-2</v>
      </c>
      <c r="P4974" s="1" t="s">
        <v>82</v>
      </c>
    </row>
    <row r="4975" spans="1:16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3" t="str">
        <f>IFERROR(LEFT(Tabla2[[#This Row],[Product]],FIND(" ",Tabla2[[#This Row],[Product]])-3),Tabla2[[#This Row],[Product]])</f>
        <v>Women</v>
      </c>
      <c r="I4975" s="6">
        <v>32</v>
      </c>
      <c r="J4975" s="4">
        <v>980</v>
      </c>
      <c r="K4975" s="6">
        <f>Tabla2[[#This Row],[Price per Unit]]*Tabla2[[#This Row],[Units Sold]]</f>
        <v>31360</v>
      </c>
      <c r="L4975" s="52">
        <f>Tabla2[[#This Row],[Units Sold]]/Cálculos!$C$11</f>
        <v>3.9534286109628574E-5</v>
      </c>
      <c r="M4975" s="6">
        <f>Tabla2[[#This Row],[Total Sales]]-Tabla2[[#This Row],[Operating Profit]]</f>
        <v>29415.68</v>
      </c>
      <c r="N4975" s="6">
        <v>1944.32</v>
      </c>
      <c r="O4975" s="46">
        <f>Tabla2[[#This Row],[Operating Profit]]/Tabla2[[#This Row],[Total Sales]]</f>
        <v>6.2E-2</v>
      </c>
      <c r="P4975" s="1" t="s">
        <v>82</v>
      </c>
    </row>
    <row r="4976" spans="1:16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3" t="str">
        <f>IFERROR(LEFT(Tabla2[[#This Row],[Product]],FIND(" ",Tabla2[[#This Row],[Product]])-3),Tabla2[[#This Row],[Product]])</f>
        <v>Men</v>
      </c>
      <c r="I4976" s="6">
        <v>38</v>
      </c>
      <c r="J4976" s="4">
        <v>680</v>
      </c>
      <c r="K4976" s="6">
        <f>Tabla2[[#This Row],[Price per Unit]]*Tabla2[[#This Row],[Units Sold]]</f>
        <v>25840</v>
      </c>
      <c r="L4976" s="52">
        <f>Tabla2[[#This Row],[Units Sold]]/Cálculos!$C$11</f>
        <v>2.7431953627089217E-5</v>
      </c>
      <c r="M4976" s="6">
        <f>Tabla2[[#This Row],[Total Sales]]-Tabla2[[#This Row],[Operating Profit]]</f>
        <v>24599.68</v>
      </c>
      <c r="N4976" s="6">
        <v>1240.32</v>
      </c>
      <c r="O4976" s="46">
        <f>Tabla2[[#This Row],[Operating Profit]]/Tabla2[[#This Row],[Total Sales]]</f>
        <v>4.8000000000000001E-2</v>
      </c>
      <c r="P4976" s="1" t="s">
        <v>82</v>
      </c>
    </row>
    <row r="4977" spans="1:16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3" t="str">
        <f>IFERROR(LEFT(Tabla2[[#This Row],[Product]],FIND(" ",Tabla2[[#This Row],[Product]])-3),Tabla2[[#This Row],[Product]])</f>
        <v>Women</v>
      </c>
      <c r="I4977" s="6">
        <v>33</v>
      </c>
      <c r="J4977" s="4">
        <v>1260</v>
      </c>
      <c r="K4977" s="6">
        <f>Tabla2[[#This Row],[Price per Unit]]*Tabla2[[#This Row],[Units Sold]]</f>
        <v>41580</v>
      </c>
      <c r="L4977" s="52">
        <f>Tabla2[[#This Row],[Units Sold]]/Cálculos!$C$11</f>
        <v>5.082979642666531E-5</v>
      </c>
      <c r="M4977" s="6">
        <f>Tabla2[[#This Row],[Total Sales]]-Tabla2[[#This Row],[Operating Profit]]</f>
        <v>38794.14</v>
      </c>
      <c r="N4977" s="6">
        <v>2785.86</v>
      </c>
      <c r="O4977" s="46">
        <f>Tabla2[[#This Row],[Operating Profit]]/Tabla2[[#This Row],[Total Sales]]</f>
        <v>6.7000000000000004E-2</v>
      </c>
      <c r="P4977" s="1" t="s">
        <v>82</v>
      </c>
    </row>
    <row r="4978" spans="1:16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3" t="str">
        <f>IFERROR(LEFT(Tabla2[[#This Row],[Product]],FIND(" ",Tabla2[[#This Row],[Product]])-3),Tabla2[[#This Row],[Product]])</f>
        <v>Men</v>
      </c>
      <c r="I4978" s="6">
        <v>28</v>
      </c>
      <c r="J4978" s="4">
        <v>1630</v>
      </c>
      <c r="K4978" s="6">
        <f>Tabla2[[#This Row],[Price per Unit]]*Tabla2[[#This Row],[Units Sold]]</f>
        <v>45640</v>
      </c>
      <c r="L4978" s="52">
        <f>Tabla2[[#This Row],[Units Sold]]/Cálculos!$C$11</f>
        <v>6.5756006488463858E-5</v>
      </c>
      <c r="M4978" s="6">
        <f>Tabla2[[#This Row],[Total Sales]]-Tabla2[[#This Row],[Operating Profit]]</f>
        <v>43129.8</v>
      </c>
      <c r="N4978" s="6">
        <v>2510.1999999999998</v>
      </c>
      <c r="O4978" s="46">
        <f>Tabla2[[#This Row],[Operating Profit]]/Tabla2[[#This Row],[Total Sales]]</f>
        <v>5.4999999999999993E-2</v>
      </c>
      <c r="P4978" s="1" t="s">
        <v>82</v>
      </c>
    </row>
    <row r="4979" spans="1:16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3" t="str">
        <f>IFERROR(LEFT(Tabla2[[#This Row],[Product]],FIND(" ",Tabla2[[#This Row],[Product]])-3),Tabla2[[#This Row],[Product]])</f>
        <v>Men</v>
      </c>
      <c r="I4979" s="6">
        <v>36</v>
      </c>
      <c r="J4979" s="4">
        <v>1880</v>
      </c>
      <c r="K4979" s="6">
        <f>Tabla2[[#This Row],[Price per Unit]]*Tabla2[[#This Row],[Units Sold]]</f>
        <v>67680</v>
      </c>
      <c r="L4979" s="52">
        <f>Tabla2[[#This Row],[Units Sold]]/Cálculos!$C$11</f>
        <v>7.5841283557246661E-5</v>
      </c>
      <c r="M4979" s="6">
        <f>Tabla2[[#This Row],[Total Sales]]-Tabla2[[#This Row],[Operating Profit]]</f>
        <v>63957.599999999999</v>
      </c>
      <c r="N4979" s="6">
        <v>3722.3999999999996</v>
      </c>
      <c r="O4979" s="46">
        <f>Tabla2[[#This Row],[Operating Profit]]/Tabla2[[#This Row],[Total Sales]]</f>
        <v>5.4999999999999993E-2</v>
      </c>
      <c r="P4979" s="1" t="s">
        <v>82</v>
      </c>
    </row>
    <row r="4980" spans="1:16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3" t="str">
        <f>IFERROR(LEFT(Tabla2[[#This Row],[Product]],FIND(" ",Tabla2[[#This Row],[Product]])-3),Tabla2[[#This Row],[Product]])</f>
        <v>Women</v>
      </c>
      <c r="I4980" s="6">
        <v>27</v>
      </c>
      <c r="J4980" s="4">
        <v>1170</v>
      </c>
      <c r="K4980" s="6">
        <f>Tabla2[[#This Row],[Price per Unit]]*Tabla2[[#This Row],[Units Sold]]</f>
        <v>31590</v>
      </c>
      <c r="L4980" s="52">
        <f>Tabla2[[#This Row],[Units Sold]]/Cálculos!$C$11</f>
        <v>4.7199096681903504E-5</v>
      </c>
      <c r="M4980" s="6">
        <f>Tabla2[[#This Row],[Total Sales]]-Tabla2[[#This Row],[Operating Profit]]</f>
        <v>29757.78</v>
      </c>
      <c r="N4980" s="6">
        <v>1832.2199999999998</v>
      </c>
      <c r="O4980" s="46">
        <f>Tabla2[[#This Row],[Operating Profit]]/Tabla2[[#This Row],[Total Sales]]</f>
        <v>5.7999999999999996E-2</v>
      </c>
      <c r="P4980" s="1" t="s">
        <v>82</v>
      </c>
    </row>
    <row r="4981" spans="1:16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3" t="str">
        <f>IFERROR(LEFT(Tabla2[[#This Row],[Product]],FIND(" ",Tabla2[[#This Row],[Product]])-3),Tabla2[[#This Row],[Product]])</f>
        <v>Women</v>
      </c>
      <c r="I4981" s="6">
        <v>33</v>
      </c>
      <c r="J4981" s="4">
        <v>1050</v>
      </c>
      <c r="K4981" s="6">
        <f>Tabla2[[#This Row],[Price per Unit]]*Tabla2[[#This Row],[Units Sold]]</f>
        <v>34650</v>
      </c>
      <c r="L4981" s="52">
        <f>Tabla2[[#This Row],[Units Sold]]/Cálculos!$C$11</f>
        <v>4.2358163688887758E-5</v>
      </c>
      <c r="M4981" s="6">
        <f>Tabla2[[#This Row],[Total Sales]]-Tabla2[[#This Row],[Operating Profit]]</f>
        <v>32293.8</v>
      </c>
      <c r="N4981" s="6">
        <v>2356.2000000000003</v>
      </c>
      <c r="O4981" s="46">
        <f>Tabla2[[#This Row],[Operating Profit]]/Tabla2[[#This Row],[Total Sales]]</f>
        <v>6.8000000000000005E-2</v>
      </c>
      <c r="P4981" s="1" t="s">
        <v>82</v>
      </c>
    </row>
    <row r="4982" spans="1:16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3" t="str">
        <f>IFERROR(LEFT(Tabla2[[#This Row],[Product]],FIND(" ",Tabla2[[#This Row],[Product]])-3),Tabla2[[#This Row],[Product]])</f>
        <v>Men</v>
      </c>
      <c r="I4982" s="6">
        <v>37</v>
      </c>
      <c r="J4982" s="4">
        <v>730</v>
      </c>
      <c r="K4982" s="6">
        <f>Tabla2[[#This Row],[Price per Unit]]*Tabla2[[#This Row],[Units Sold]]</f>
        <v>27010</v>
      </c>
      <c r="L4982" s="52">
        <f>Tabla2[[#This Row],[Units Sold]]/Cálculos!$C$11</f>
        <v>2.9449009040845775E-5</v>
      </c>
      <c r="M4982" s="6">
        <f>Tabla2[[#This Row],[Total Sales]]-Tabla2[[#This Row],[Operating Profit]]</f>
        <v>25659.5</v>
      </c>
      <c r="N4982" s="6">
        <v>1350.5</v>
      </c>
      <c r="O4982" s="46">
        <f>Tabla2[[#This Row],[Operating Profit]]/Tabla2[[#This Row],[Total Sales]]</f>
        <v>0.05</v>
      </c>
      <c r="P4982" s="1" t="s">
        <v>82</v>
      </c>
    </row>
    <row r="4983" spans="1:16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3" t="str">
        <f>IFERROR(LEFT(Tabla2[[#This Row],[Product]],FIND(" ",Tabla2[[#This Row],[Product]])-3),Tabla2[[#This Row],[Product]])</f>
        <v>Women</v>
      </c>
      <c r="I4983" s="6">
        <v>34</v>
      </c>
      <c r="J4983" s="4">
        <v>1040</v>
      </c>
      <c r="K4983" s="6">
        <f>Tabla2[[#This Row],[Price per Unit]]*Tabla2[[#This Row],[Units Sold]]</f>
        <v>35360</v>
      </c>
      <c r="L4983" s="52">
        <f>Tabla2[[#This Row],[Units Sold]]/Cálculos!$C$11</f>
        <v>4.1954752606136447E-5</v>
      </c>
      <c r="M4983" s="6">
        <f>Tabla2[[#This Row],[Total Sales]]-Tabla2[[#This Row],[Operating Profit]]</f>
        <v>32708</v>
      </c>
      <c r="N4983" s="6">
        <v>2652.0000000000005</v>
      </c>
      <c r="O4983" s="46">
        <f>Tabla2[[#This Row],[Operating Profit]]/Tabla2[[#This Row],[Total Sales]]</f>
        <v>7.5000000000000011E-2</v>
      </c>
      <c r="P4983" s="1" t="s">
        <v>82</v>
      </c>
    </row>
    <row r="4984" spans="1:16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3" t="str">
        <f>IFERROR(LEFT(Tabla2[[#This Row],[Product]],FIND(" ",Tabla2[[#This Row],[Product]])-3),Tabla2[[#This Row],[Product]])</f>
        <v>Men</v>
      </c>
      <c r="I4984" s="6">
        <v>19</v>
      </c>
      <c r="J4984" s="4">
        <v>1950</v>
      </c>
      <c r="K4984" s="6">
        <f>Tabla2[[#This Row],[Price per Unit]]*Tabla2[[#This Row],[Units Sold]]</f>
        <v>37050</v>
      </c>
      <c r="L4984" s="52">
        <f>Tabla2[[#This Row],[Units Sold]]/Cálculos!$C$11</f>
        <v>7.8665161136505838E-5</v>
      </c>
      <c r="M4984" s="6">
        <f>Tabla2[[#This Row],[Total Sales]]-Tabla2[[#This Row],[Operating Profit]]</f>
        <v>34901.1</v>
      </c>
      <c r="N4984" s="6">
        <v>2148.8999999999996</v>
      </c>
      <c r="O4984" s="46">
        <f>Tabla2[[#This Row],[Operating Profit]]/Tabla2[[#This Row],[Total Sales]]</f>
        <v>5.7999999999999989E-2</v>
      </c>
      <c r="P4984" s="1" t="s">
        <v>82</v>
      </c>
    </row>
    <row r="4985" spans="1:16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3" t="str">
        <f>IFERROR(LEFT(Tabla2[[#This Row],[Product]],FIND(" ",Tabla2[[#This Row],[Product]])-3),Tabla2[[#This Row],[Product]])</f>
        <v>Men</v>
      </c>
      <c r="I4985" s="6">
        <v>19</v>
      </c>
      <c r="J4985" s="4">
        <v>1890</v>
      </c>
      <c r="K4985" s="6">
        <f>Tabla2[[#This Row],[Price per Unit]]*Tabla2[[#This Row],[Units Sold]]</f>
        <v>35910</v>
      </c>
      <c r="L4985" s="52">
        <f>Tabla2[[#This Row],[Units Sold]]/Cálculos!$C$11</f>
        <v>7.6244694639997972E-5</v>
      </c>
      <c r="M4985" s="6">
        <f>Tabla2[[#This Row],[Total Sales]]-Tabla2[[#This Row],[Operating Profit]]</f>
        <v>33827.22</v>
      </c>
      <c r="N4985" s="6">
        <v>2082.7799999999997</v>
      </c>
      <c r="O4985" s="46">
        <f>Tabla2[[#This Row],[Operating Profit]]/Tabla2[[#This Row],[Total Sales]]</f>
        <v>5.7999999999999996E-2</v>
      </c>
      <c r="P4985" s="1" t="s">
        <v>82</v>
      </c>
    </row>
    <row r="4986" spans="1:16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3" t="str">
        <f>IFERROR(LEFT(Tabla2[[#This Row],[Product]],FIND(" ",Tabla2[[#This Row],[Product]])-3),Tabla2[[#This Row],[Product]])</f>
        <v>Women</v>
      </c>
      <c r="I4986" s="6">
        <v>14</v>
      </c>
      <c r="J4986" s="4">
        <v>1190</v>
      </c>
      <c r="K4986" s="6">
        <f>Tabla2[[#This Row],[Price per Unit]]*Tabla2[[#This Row],[Units Sold]]</f>
        <v>16660</v>
      </c>
      <c r="L4986" s="52">
        <f>Tabla2[[#This Row],[Units Sold]]/Cálculos!$C$11</f>
        <v>4.8005918847406126E-5</v>
      </c>
      <c r="M4986" s="6">
        <f>Tabla2[[#This Row],[Total Sales]]-Tabla2[[#This Row],[Operating Profit]]</f>
        <v>15677.06</v>
      </c>
      <c r="N4986" s="6">
        <v>982.93999999999994</v>
      </c>
      <c r="O4986" s="46">
        <f>Tabla2[[#This Row],[Operating Profit]]/Tabla2[[#This Row],[Total Sales]]</f>
        <v>5.8999999999999997E-2</v>
      </c>
      <c r="P4986" s="1" t="s">
        <v>82</v>
      </c>
    </row>
    <row r="4987" spans="1:16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3" t="str">
        <f>IFERROR(LEFT(Tabla2[[#This Row],[Product]],FIND(" ",Tabla2[[#This Row],[Product]])-3),Tabla2[[#This Row],[Product]])</f>
        <v>Women</v>
      </c>
      <c r="I4987" s="6">
        <v>18</v>
      </c>
      <c r="J4987" s="4">
        <v>1130</v>
      </c>
      <c r="K4987" s="6">
        <f>Tabla2[[#This Row],[Price per Unit]]*Tabla2[[#This Row],[Units Sold]]</f>
        <v>20340</v>
      </c>
      <c r="L4987" s="52">
        <f>Tabla2[[#This Row],[Units Sold]]/Cálculos!$C$11</f>
        <v>4.5585452350898253E-5</v>
      </c>
      <c r="M4987" s="6">
        <f>Tabla2[[#This Row],[Total Sales]]-Tabla2[[#This Row],[Operating Profit]]</f>
        <v>18997.560000000001</v>
      </c>
      <c r="N4987" s="6">
        <v>1342.44</v>
      </c>
      <c r="O4987" s="46">
        <f>Tabla2[[#This Row],[Operating Profit]]/Tabla2[[#This Row],[Total Sales]]</f>
        <v>6.6000000000000003E-2</v>
      </c>
      <c r="P4987" s="1" t="s">
        <v>82</v>
      </c>
    </row>
    <row r="4988" spans="1:16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3" t="str">
        <f>IFERROR(LEFT(Tabla2[[#This Row],[Product]],FIND(" ",Tabla2[[#This Row],[Product]])-3),Tabla2[[#This Row],[Product]])</f>
        <v>Men</v>
      </c>
      <c r="I4988" s="6">
        <v>23</v>
      </c>
      <c r="J4988" s="4">
        <v>740</v>
      </c>
      <c r="K4988" s="6">
        <f>Tabla2[[#This Row],[Price per Unit]]*Tabla2[[#This Row],[Units Sold]]</f>
        <v>17020</v>
      </c>
      <c r="L4988" s="52">
        <f>Tabla2[[#This Row],[Units Sold]]/Cálculos!$C$11</f>
        <v>2.9852420123597086E-5</v>
      </c>
      <c r="M4988" s="6">
        <f>Tabla2[[#This Row],[Total Sales]]-Tabla2[[#This Row],[Operating Profit]]</f>
        <v>16117.94</v>
      </c>
      <c r="N4988" s="6">
        <v>902.06000000000006</v>
      </c>
      <c r="O4988" s="46">
        <f>Tabla2[[#This Row],[Operating Profit]]/Tabla2[[#This Row],[Total Sales]]</f>
        <v>5.3000000000000005E-2</v>
      </c>
      <c r="P4988" s="1" t="s">
        <v>82</v>
      </c>
    </row>
    <row r="4989" spans="1:16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3" t="str">
        <f>IFERROR(LEFT(Tabla2[[#This Row],[Product]],FIND(" ",Tabla2[[#This Row],[Product]])-3),Tabla2[[#This Row],[Product]])</f>
        <v>Women</v>
      </c>
      <c r="I4989" s="6">
        <v>20</v>
      </c>
      <c r="J4989" s="4">
        <v>1490</v>
      </c>
      <c r="K4989" s="6">
        <f>Tabla2[[#This Row],[Price per Unit]]*Tabla2[[#This Row],[Units Sold]]</f>
        <v>29800</v>
      </c>
      <c r="L4989" s="52">
        <f>Tabla2[[#This Row],[Units Sold]]/Cálculos!$C$11</f>
        <v>6.010825132994549E-5</v>
      </c>
      <c r="M4989" s="6">
        <f>Tabla2[[#This Row],[Total Sales]]-Tabla2[[#This Row],[Operating Profit]]</f>
        <v>27565</v>
      </c>
      <c r="N4989" s="6">
        <v>2235.0000000000005</v>
      </c>
      <c r="O4989" s="46">
        <f>Tabla2[[#This Row],[Operating Profit]]/Tabla2[[#This Row],[Total Sales]]</f>
        <v>7.5000000000000011E-2</v>
      </c>
      <c r="P4989" s="1" t="s">
        <v>82</v>
      </c>
    </row>
    <row r="4990" spans="1:16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3" t="str">
        <f>IFERROR(LEFT(Tabla2[[#This Row],[Product]],FIND(" ",Tabla2[[#This Row],[Product]])-3),Tabla2[[#This Row],[Product]])</f>
        <v>Men</v>
      </c>
      <c r="I4990" s="6">
        <v>9</v>
      </c>
      <c r="J4990" s="4">
        <v>2030</v>
      </c>
      <c r="K4990" s="6">
        <f>Tabla2[[#This Row],[Price per Unit]]*Tabla2[[#This Row],[Units Sold]]</f>
        <v>18270</v>
      </c>
      <c r="L4990" s="52">
        <f>Tabla2[[#This Row],[Units Sold]]/Cálculos!$C$11</f>
        <v>8.189244979851634E-5</v>
      </c>
      <c r="M4990" s="6">
        <f>Tabla2[[#This Row],[Total Sales]]-Tabla2[[#This Row],[Operating Profit]]</f>
        <v>17192.07</v>
      </c>
      <c r="N4990" s="6">
        <v>1077.9299999999998</v>
      </c>
      <c r="O4990" s="46">
        <f>Tabla2[[#This Row],[Operating Profit]]/Tabla2[[#This Row],[Total Sales]]</f>
        <v>5.899999999999999E-2</v>
      </c>
      <c r="P4990" s="1" t="s">
        <v>82</v>
      </c>
    </row>
    <row r="4991" spans="1:16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3" t="str">
        <f>IFERROR(LEFT(Tabla2[[#This Row],[Product]],FIND(" ",Tabla2[[#This Row],[Product]])-3),Tabla2[[#This Row],[Product]])</f>
        <v>Men</v>
      </c>
      <c r="I4991" s="6">
        <v>19</v>
      </c>
      <c r="J4991" s="4">
        <v>1890</v>
      </c>
      <c r="K4991" s="6">
        <f>Tabla2[[#This Row],[Price per Unit]]*Tabla2[[#This Row],[Units Sold]]</f>
        <v>35910</v>
      </c>
      <c r="L4991" s="52">
        <f>Tabla2[[#This Row],[Units Sold]]/Cálculos!$C$11</f>
        <v>7.6244694639997972E-5</v>
      </c>
      <c r="M4991" s="6">
        <f>Tabla2[[#This Row],[Total Sales]]-Tabla2[[#This Row],[Operating Profit]]</f>
        <v>33791.31</v>
      </c>
      <c r="N4991" s="6">
        <v>2118.69</v>
      </c>
      <c r="O4991" s="46">
        <f>Tabla2[[#This Row],[Operating Profit]]/Tabla2[[#This Row],[Total Sales]]</f>
        <v>5.9000000000000004E-2</v>
      </c>
      <c r="P4991" s="1" t="s">
        <v>82</v>
      </c>
    </row>
    <row r="4992" spans="1:16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3" t="str">
        <f>IFERROR(LEFT(Tabla2[[#This Row],[Product]],FIND(" ",Tabla2[[#This Row],[Product]])-3),Tabla2[[#This Row],[Product]])</f>
        <v>Women</v>
      </c>
      <c r="I4992" s="6">
        <v>15</v>
      </c>
      <c r="J4992" s="4">
        <v>1730</v>
      </c>
      <c r="K4992" s="6">
        <f>Tabla2[[#This Row],[Price per Unit]]*Tabla2[[#This Row],[Units Sold]]</f>
        <v>25950</v>
      </c>
      <c r="L4992" s="52">
        <f>Tabla2[[#This Row],[Units Sold]]/Cálculos!$C$11</f>
        <v>6.9790117315976968E-5</v>
      </c>
      <c r="M4992" s="6">
        <f>Tabla2[[#This Row],[Total Sales]]-Tabla2[[#This Row],[Operating Profit]]</f>
        <v>24496.799999999999</v>
      </c>
      <c r="N4992" s="6">
        <v>1453.1999999999998</v>
      </c>
      <c r="O4992" s="46">
        <f>Tabla2[[#This Row],[Operating Profit]]/Tabla2[[#This Row],[Total Sales]]</f>
        <v>5.5999999999999994E-2</v>
      </c>
      <c r="P4992" s="1" t="s">
        <v>82</v>
      </c>
    </row>
    <row r="4993" spans="1:16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3" t="str">
        <f>IFERROR(LEFT(Tabla2[[#This Row],[Product]],FIND(" ",Tabla2[[#This Row],[Product]])-3),Tabla2[[#This Row],[Product]])</f>
        <v>Women</v>
      </c>
      <c r="I4993" s="6">
        <v>34</v>
      </c>
      <c r="J4993" s="4">
        <v>1350</v>
      </c>
      <c r="K4993" s="6">
        <f>Tabla2[[#This Row],[Price per Unit]]*Tabla2[[#This Row],[Units Sold]]</f>
        <v>45900</v>
      </c>
      <c r="L4993" s="52">
        <f>Tabla2[[#This Row],[Units Sold]]/Cálculos!$C$11</f>
        <v>5.4460496171427116E-5</v>
      </c>
      <c r="M4993" s="6">
        <f>Tabla2[[#This Row],[Total Sales]]-Tabla2[[#This Row],[Operating Profit]]</f>
        <v>42778.8</v>
      </c>
      <c r="N4993" s="6">
        <v>3121.2000000000003</v>
      </c>
      <c r="O4993" s="46">
        <f>Tabla2[[#This Row],[Operating Profit]]/Tabla2[[#This Row],[Total Sales]]</f>
        <v>6.8000000000000005E-2</v>
      </c>
      <c r="P4993" s="1" t="s">
        <v>82</v>
      </c>
    </row>
    <row r="4994" spans="1:16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3" t="str">
        <f>IFERROR(LEFT(Tabla2[[#This Row],[Product]],FIND(" ",Tabla2[[#This Row],[Product]])-3),Tabla2[[#This Row],[Product]])</f>
        <v>Men</v>
      </c>
      <c r="I4994" s="6">
        <v>49</v>
      </c>
      <c r="J4994" s="4">
        <v>1200</v>
      </c>
      <c r="K4994" s="6">
        <f>Tabla2[[#This Row],[Price per Unit]]*Tabla2[[#This Row],[Units Sold]]</f>
        <v>58800</v>
      </c>
      <c r="L4994" s="52">
        <f>Tabla2[[#This Row],[Units Sold]]/Cálculos!$C$11</f>
        <v>4.8409329930157437E-5</v>
      </c>
      <c r="M4994" s="6">
        <f>Tabla2[[#This Row],[Total Sales]]-Tabla2[[#This Row],[Operating Profit]]</f>
        <v>55624.800000000003</v>
      </c>
      <c r="N4994" s="6">
        <v>3175.2000000000003</v>
      </c>
      <c r="O4994" s="46">
        <f>Tabla2[[#This Row],[Operating Profit]]/Tabla2[[#This Row],[Total Sales]]</f>
        <v>5.4000000000000006E-2</v>
      </c>
      <c r="P4994" s="1" t="s">
        <v>82</v>
      </c>
    </row>
    <row r="4995" spans="1:16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3" t="str">
        <f>IFERROR(LEFT(Tabla2[[#This Row],[Product]],FIND(" ",Tabla2[[#This Row],[Product]])-3),Tabla2[[#This Row],[Product]])</f>
        <v>Women</v>
      </c>
      <c r="I4995" s="6">
        <v>43</v>
      </c>
      <c r="J4995" s="4">
        <v>2030</v>
      </c>
      <c r="K4995" s="6">
        <f>Tabla2[[#This Row],[Price per Unit]]*Tabla2[[#This Row],[Units Sold]]</f>
        <v>87290</v>
      </c>
      <c r="L4995" s="52">
        <f>Tabla2[[#This Row],[Units Sold]]/Cálculos!$C$11</f>
        <v>8.189244979851634E-5</v>
      </c>
      <c r="M4995" s="6">
        <f>Tabla2[[#This Row],[Total Sales]]-Tabla2[[#This Row],[Operating Profit]]</f>
        <v>81005.119999999995</v>
      </c>
      <c r="N4995" s="6">
        <v>6284.880000000001</v>
      </c>
      <c r="O4995" s="46">
        <f>Tabla2[[#This Row],[Operating Profit]]/Tabla2[[#This Row],[Total Sales]]</f>
        <v>7.2000000000000008E-2</v>
      </c>
      <c r="P4995" s="1" t="s">
        <v>82</v>
      </c>
    </row>
    <row r="4996" spans="1:16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3" t="str">
        <f>IFERROR(LEFT(Tabla2[[#This Row],[Product]],FIND(" ",Tabla2[[#This Row],[Product]])-3),Tabla2[[#This Row],[Product]])</f>
        <v>Men</v>
      </c>
      <c r="I4996" s="6">
        <v>43</v>
      </c>
      <c r="J4996" s="4">
        <v>2030</v>
      </c>
      <c r="K4996" s="6">
        <f>Tabla2[[#This Row],[Price per Unit]]*Tabla2[[#This Row],[Units Sold]]</f>
        <v>87290</v>
      </c>
      <c r="L4996" s="52">
        <f>Tabla2[[#This Row],[Units Sold]]/Cálculos!$C$11</f>
        <v>8.189244979851634E-5</v>
      </c>
      <c r="M4996" s="6">
        <f>Tabla2[[#This Row],[Total Sales]]-Tabla2[[#This Row],[Operating Profit]]</f>
        <v>82489.05</v>
      </c>
      <c r="N4996" s="6">
        <v>4800.95</v>
      </c>
      <c r="O4996" s="46">
        <f>Tabla2[[#This Row],[Operating Profit]]/Tabla2[[#This Row],[Total Sales]]</f>
        <v>5.5E-2</v>
      </c>
      <c r="P4996" s="1" t="s">
        <v>82</v>
      </c>
    </row>
    <row r="4997" spans="1:16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3" t="str">
        <f>IFERROR(LEFT(Tabla2[[#This Row],[Product]],FIND(" ",Tabla2[[#This Row],[Product]])-3),Tabla2[[#This Row],[Product]])</f>
        <v>Men</v>
      </c>
      <c r="I4997" s="6">
        <v>49</v>
      </c>
      <c r="J4997" s="4">
        <v>2030</v>
      </c>
      <c r="K4997" s="6">
        <f>Tabla2[[#This Row],[Price per Unit]]*Tabla2[[#This Row],[Units Sold]]</f>
        <v>99470</v>
      </c>
      <c r="L4997" s="52">
        <f>Tabla2[[#This Row],[Units Sold]]/Cálculos!$C$11</f>
        <v>8.189244979851634E-5</v>
      </c>
      <c r="M4997" s="6">
        <f>Tabla2[[#This Row],[Total Sales]]-Tabla2[[#This Row],[Operating Profit]]</f>
        <v>93899.68</v>
      </c>
      <c r="N4997" s="6">
        <v>5570.32</v>
      </c>
      <c r="O4997" s="46">
        <f>Tabla2[[#This Row],[Operating Profit]]/Tabla2[[#This Row],[Total Sales]]</f>
        <v>5.5999999999999994E-2</v>
      </c>
      <c r="P4997" s="1" t="s">
        <v>82</v>
      </c>
    </row>
    <row r="4998" spans="1:16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3" t="str">
        <f>IFERROR(LEFT(Tabla2[[#This Row],[Product]],FIND(" ",Tabla2[[#This Row],[Product]])-3),Tabla2[[#This Row],[Product]])</f>
        <v>Women</v>
      </c>
      <c r="I4998" s="6">
        <v>44</v>
      </c>
      <c r="J4998" s="4">
        <v>1890</v>
      </c>
      <c r="K4998" s="6">
        <f>Tabla2[[#This Row],[Price per Unit]]*Tabla2[[#This Row],[Units Sold]]</f>
        <v>83160</v>
      </c>
      <c r="L4998" s="52">
        <f>Tabla2[[#This Row],[Units Sold]]/Cálculos!$C$11</f>
        <v>7.6244694639997972E-5</v>
      </c>
      <c r="M4998" s="6">
        <f>Tabla2[[#This Row],[Total Sales]]-Tabla2[[#This Row],[Operating Profit]]</f>
        <v>78253.56</v>
      </c>
      <c r="N4998" s="6">
        <v>4906.4399999999996</v>
      </c>
      <c r="O4998" s="46">
        <f>Tabla2[[#This Row],[Operating Profit]]/Tabla2[[#This Row],[Total Sales]]</f>
        <v>5.8999999999999997E-2</v>
      </c>
      <c r="P4998" s="1" t="s">
        <v>82</v>
      </c>
    </row>
    <row r="4999" spans="1:16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3" t="str">
        <f>IFERROR(LEFT(Tabla2[[#This Row],[Product]],FIND(" ",Tabla2[[#This Row],[Product]])-3),Tabla2[[#This Row],[Product]])</f>
        <v>Women</v>
      </c>
      <c r="I4999" s="6">
        <v>41</v>
      </c>
      <c r="J4999" s="4">
        <v>1800</v>
      </c>
      <c r="K4999" s="6">
        <f>Tabla2[[#This Row],[Price per Unit]]*Tabla2[[#This Row],[Units Sold]]</f>
        <v>73800</v>
      </c>
      <c r="L4999" s="52">
        <f>Tabla2[[#This Row],[Units Sold]]/Cálculos!$C$11</f>
        <v>7.2613994895236159E-5</v>
      </c>
      <c r="M4999" s="6">
        <f>Tabla2[[#This Row],[Total Sales]]-Tabla2[[#This Row],[Operating Profit]]</f>
        <v>68707.8</v>
      </c>
      <c r="N4999" s="6">
        <v>5092.2000000000007</v>
      </c>
      <c r="O4999" s="46">
        <f>Tabla2[[#This Row],[Operating Profit]]/Tabla2[[#This Row],[Total Sales]]</f>
        <v>6.9000000000000006E-2</v>
      </c>
      <c r="P4999" s="1" t="s">
        <v>82</v>
      </c>
    </row>
    <row r="5000" spans="1:16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3" t="str">
        <f>IFERROR(LEFT(Tabla2[[#This Row],[Product]],FIND(" ",Tabla2[[#This Row],[Product]])-3),Tabla2[[#This Row],[Product]])</f>
        <v>Men</v>
      </c>
      <c r="I5000" s="6">
        <v>49</v>
      </c>
      <c r="J5000" s="4">
        <v>1450</v>
      </c>
      <c r="K5000" s="6">
        <f>Tabla2[[#This Row],[Price per Unit]]*Tabla2[[#This Row],[Units Sold]]</f>
        <v>71050</v>
      </c>
      <c r="L5000" s="52">
        <f>Tabla2[[#This Row],[Units Sold]]/Cálculos!$C$11</f>
        <v>5.849460699894024E-5</v>
      </c>
      <c r="M5000" s="6">
        <f>Tabla2[[#This Row],[Total Sales]]-Tabla2[[#This Row],[Operating Profit]]</f>
        <v>67142.25</v>
      </c>
      <c r="N5000" s="6">
        <v>3907.7499999999995</v>
      </c>
      <c r="O5000" s="46">
        <f>Tabla2[[#This Row],[Operating Profit]]/Tabla2[[#This Row],[Total Sales]]</f>
        <v>5.4999999999999993E-2</v>
      </c>
      <c r="P5000" s="1" t="s">
        <v>82</v>
      </c>
    </row>
    <row r="5001" spans="1:16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3" t="str">
        <f>IFERROR(LEFT(Tabla2[[#This Row],[Product]],FIND(" ",Tabla2[[#This Row],[Product]])-3),Tabla2[[#This Row],[Product]])</f>
        <v>Women</v>
      </c>
      <c r="I5001" s="6">
        <v>50</v>
      </c>
      <c r="J5001" s="4">
        <v>2450</v>
      </c>
      <c r="K5001" s="6">
        <f>Tabla2[[#This Row],[Price per Unit]]*Tabla2[[#This Row],[Units Sold]]</f>
        <v>122500</v>
      </c>
      <c r="L5001" s="52">
        <f>Tabla2[[#This Row],[Units Sold]]/Cálculos!$C$11</f>
        <v>9.8835715274071443E-5</v>
      </c>
      <c r="M5001" s="6">
        <f>Tabla2[[#This Row],[Total Sales]]-Tabla2[[#This Row],[Operating Profit]]</f>
        <v>113680</v>
      </c>
      <c r="N5001" s="6">
        <v>8820.0000000000018</v>
      </c>
      <c r="O5001" s="46">
        <f>Tabla2[[#This Row],[Operating Profit]]/Tabla2[[#This Row],[Total Sales]]</f>
        <v>7.2000000000000008E-2</v>
      </c>
      <c r="P5001" s="1" t="s">
        <v>82</v>
      </c>
    </row>
    <row r="5002" spans="1:16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3" t="str">
        <f>IFERROR(LEFT(Tabla2[[#This Row],[Product]],FIND(" ",Tabla2[[#This Row],[Product]])-3),Tabla2[[#This Row],[Product]])</f>
        <v>Men</v>
      </c>
      <c r="I5002" s="6">
        <v>44</v>
      </c>
      <c r="J5002" s="4">
        <v>2060</v>
      </c>
      <c r="K5002" s="6">
        <f>Tabla2[[#This Row],[Price per Unit]]*Tabla2[[#This Row],[Units Sold]]</f>
        <v>90640</v>
      </c>
      <c r="L5002" s="52">
        <f>Tabla2[[#This Row],[Units Sold]]/Cálculos!$C$11</f>
        <v>8.3102683046770273E-5</v>
      </c>
      <c r="M5002" s="6">
        <f>Tabla2[[#This Row],[Total Sales]]-Tabla2[[#This Row],[Operating Profit]]</f>
        <v>84839.040000000008</v>
      </c>
      <c r="N5002" s="6">
        <v>5800.9599999999991</v>
      </c>
      <c r="O5002" s="46">
        <f>Tabla2[[#This Row],[Operating Profit]]/Tabla2[[#This Row],[Total Sales]]</f>
        <v>6.3999999999999987E-2</v>
      </c>
      <c r="P5002" s="1" t="s">
        <v>82</v>
      </c>
    </row>
    <row r="5003" spans="1:16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3" t="str">
        <f>IFERROR(LEFT(Tabla2[[#This Row],[Product]],FIND(" ",Tabla2[[#This Row],[Product]])-3),Tabla2[[#This Row],[Product]])</f>
        <v>Men</v>
      </c>
      <c r="I5003" s="6">
        <v>49</v>
      </c>
      <c r="J5003" s="4">
        <v>2150</v>
      </c>
      <c r="K5003" s="6">
        <f>Tabla2[[#This Row],[Price per Unit]]*Tabla2[[#This Row],[Units Sold]]</f>
        <v>105350</v>
      </c>
      <c r="L5003" s="52">
        <f>Tabla2[[#This Row],[Units Sold]]/Cálculos!$C$11</f>
        <v>8.6733382791532085E-5</v>
      </c>
      <c r="M5003" s="6">
        <f>Tabla2[[#This Row],[Total Sales]]-Tabla2[[#This Row],[Operating Profit]]</f>
        <v>98607.6</v>
      </c>
      <c r="N5003" s="6">
        <v>6742.3999999999987</v>
      </c>
      <c r="O5003" s="46">
        <f>Tabla2[[#This Row],[Operating Profit]]/Tabla2[[#This Row],[Total Sales]]</f>
        <v>6.3999999999999987E-2</v>
      </c>
      <c r="P5003" s="1" t="s">
        <v>82</v>
      </c>
    </row>
    <row r="5004" spans="1:16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3" t="str">
        <f>IFERROR(LEFT(Tabla2[[#This Row],[Product]],FIND(" ",Tabla2[[#This Row],[Product]])-3),Tabla2[[#This Row],[Product]])</f>
        <v>Women</v>
      </c>
      <c r="I5004" s="6">
        <v>41</v>
      </c>
      <c r="J5004" s="4">
        <v>2540</v>
      </c>
      <c r="K5004" s="6">
        <f>Tabla2[[#This Row],[Price per Unit]]*Tabla2[[#This Row],[Units Sold]]</f>
        <v>104140</v>
      </c>
      <c r="L5004" s="52">
        <f>Tabla2[[#This Row],[Units Sold]]/Cálculos!$C$11</f>
        <v>1.0246641501883324E-4</v>
      </c>
      <c r="M5004" s="6">
        <f>Tabla2[[#This Row],[Total Sales]]-Tabla2[[#This Row],[Operating Profit]]</f>
        <v>97579.180000000008</v>
      </c>
      <c r="N5004" s="6">
        <v>6560.8199999999988</v>
      </c>
      <c r="O5004" s="46">
        <f>Tabla2[[#This Row],[Operating Profit]]/Tabla2[[#This Row],[Total Sales]]</f>
        <v>6.2999999999999987E-2</v>
      </c>
      <c r="P5004" s="1" t="s">
        <v>82</v>
      </c>
    </row>
    <row r="5005" spans="1:16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3" t="str">
        <f>IFERROR(LEFT(Tabla2[[#This Row],[Product]],FIND(" ",Tabla2[[#This Row],[Product]])-3),Tabla2[[#This Row],[Product]])</f>
        <v>Women</v>
      </c>
      <c r="I5005" s="6">
        <v>44</v>
      </c>
      <c r="J5005" s="4">
        <v>1730</v>
      </c>
      <c r="K5005" s="6">
        <f>Tabla2[[#This Row],[Price per Unit]]*Tabla2[[#This Row],[Units Sold]]</f>
        <v>76120</v>
      </c>
      <c r="L5005" s="52">
        <f>Tabla2[[#This Row],[Units Sold]]/Cálculos!$C$11</f>
        <v>6.9790117315976968E-5</v>
      </c>
      <c r="M5005" s="6">
        <f>Tabla2[[#This Row],[Total Sales]]-Tabla2[[#This Row],[Operating Profit]]</f>
        <v>70487.12</v>
      </c>
      <c r="N5005" s="6">
        <v>5632.880000000001</v>
      </c>
      <c r="O5005" s="46">
        <f>Tabla2[[#This Row],[Operating Profit]]/Tabla2[[#This Row],[Total Sales]]</f>
        <v>7.400000000000001E-2</v>
      </c>
      <c r="P5005" s="1" t="s">
        <v>82</v>
      </c>
    </row>
    <row r="5006" spans="1:16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3" t="str">
        <f>IFERROR(LEFT(Tabla2[[#This Row],[Product]],FIND(" ",Tabla2[[#This Row],[Product]])-3),Tabla2[[#This Row],[Product]])</f>
        <v>Men</v>
      </c>
      <c r="I5006" s="6">
        <v>45</v>
      </c>
      <c r="J5006" s="4">
        <v>1310</v>
      </c>
      <c r="K5006" s="6">
        <f>Tabla2[[#This Row],[Price per Unit]]*Tabla2[[#This Row],[Units Sold]]</f>
        <v>58950</v>
      </c>
      <c r="L5006" s="52">
        <f>Tabla2[[#This Row],[Units Sold]]/Cálculos!$C$11</f>
        <v>5.2846851840421872E-5</v>
      </c>
      <c r="M5006" s="6">
        <f>Tabla2[[#This Row],[Total Sales]]-Tabla2[[#This Row],[Operating Profit]]</f>
        <v>55530.9</v>
      </c>
      <c r="N5006" s="6">
        <v>3419.1</v>
      </c>
      <c r="O5006" s="46">
        <f>Tabla2[[#This Row],[Operating Profit]]/Tabla2[[#This Row],[Total Sales]]</f>
        <v>5.7999999999999996E-2</v>
      </c>
      <c r="P5006" s="1" t="s">
        <v>82</v>
      </c>
    </row>
    <row r="5007" spans="1:16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3" t="str">
        <f>IFERROR(LEFT(Tabla2[[#This Row],[Product]],FIND(" ",Tabla2[[#This Row],[Product]])-3),Tabla2[[#This Row],[Product]])</f>
        <v>Women</v>
      </c>
      <c r="I5007" s="6">
        <v>56</v>
      </c>
      <c r="J5007" s="4">
        <v>2400</v>
      </c>
      <c r="K5007" s="6">
        <f>Tabla2[[#This Row],[Price per Unit]]*Tabla2[[#This Row],[Units Sold]]</f>
        <v>134400</v>
      </c>
      <c r="L5007" s="52">
        <f>Tabla2[[#This Row],[Units Sold]]/Cálculos!$C$11</f>
        <v>9.6818659860314874E-5</v>
      </c>
      <c r="M5007" s="6">
        <f>Tabla2[[#This Row],[Total Sales]]-Tabla2[[#This Row],[Operating Profit]]</f>
        <v>123648</v>
      </c>
      <c r="N5007" s="6">
        <v>10752.000000000002</v>
      </c>
      <c r="O5007" s="46">
        <f>Tabla2[[#This Row],[Operating Profit]]/Tabla2[[#This Row],[Total Sales]]</f>
        <v>8.0000000000000016E-2</v>
      </c>
      <c r="P5007" s="1" t="s">
        <v>82</v>
      </c>
    </row>
    <row r="5008" spans="1:16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3" t="str">
        <f>IFERROR(LEFT(Tabla2[[#This Row],[Product]],FIND(" ",Tabla2[[#This Row],[Product]])-3),Tabla2[[#This Row],[Product]])</f>
        <v>Men</v>
      </c>
      <c r="I5008" s="6">
        <v>38</v>
      </c>
      <c r="J5008" s="4">
        <v>2250</v>
      </c>
      <c r="K5008" s="6">
        <f>Tabla2[[#This Row],[Price per Unit]]*Tabla2[[#This Row],[Units Sold]]</f>
        <v>85500</v>
      </c>
      <c r="L5008" s="52">
        <f>Tabla2[[#This Row],[Units Sold]]/Cálculos!$C$11</f>
        <v>9.0767493619045195E-5</v>
      </c>
      <c r="M5008" s="6">
        <f>Tabla2[[#This Row],[Total Sales]]-Tabla2[[#This Row],[Operating Profit]]</f>
        <v>80284.5</v>
      </c>
      <c r="N5008" s="6">
        <v>5215.5</v>
      </c>
      <c r="O5008" s="46">
        <f>Tabla2[[#This Row],[Operating Profit]]/Tabla2[[#This Row],[Total Sales]]</f>
        <v>6.0999999999999999E-2</v>
      </c>
      <c r="P5008" s="1" t="s">
        <v>82</v>
      </c>
    </row>
    <row r="5009" spans="1:16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3" t="str">
        <f>IFERROR(LEFT(Tabla2[[#This Row],[Product]],FIND(" ",Tabla2[[#This Row],[Product]])-3),Tabla2[[#This Row],[Product]])</f>
        <v>Men</v>
      </c>
      <c r="I5009" s="6">
        <v>52</v>
      </c>
      <c r="J5009" s="4">
        <v>2100</v>
      </c>
      <c r="K5009" s="6">
        <f>Tabla2[[#This Row],[Price per Unit]]*Tabla2[[#This Row],[Units Sold]]</f>
        <v>109200</v>
      </c>
      <c r="L5009" s="52">
        <f>Tabla2[[#This Row],[Units Sold]]/Cálculos!$C$11</f>
        <v>8.4716327377775517E-5</v>
      </c>
      <c r="M5009" s="6">
        <f>Tabla2[[#This Row],[Total Sales]]-Tabla2[[#This Row],[Operating Profit]]</f>
        <v>102102</v>
      </c>
      <c r="N5009" s="6">
        <v>7097.9999999999991</v>
      </c>
      <c r="O5009" s="46">
        <f>Tabla2[[#This Row],[Operating Profit]]/Tabla2[[#This Row],[Total Sales]]</f>
        <v>6.4999999999999988E-2</v>
      </c>
      <c r="P5009" s="1" t="s">
        <v>82</v>
      </c>
    </row>
    <row r="5010" spans="1:16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3" t="str">
        <f>IFERROR(LEFT(Tabla2[[#This Row],[Product]],FIND(" ",Tabla2[[#This Row],[Product]])-3),Tabla2[[#This Row],[Product]])</f>
        <v>Women</v>
      </c>
      <c r="I5010" s="6">
        <v>51</v>
      </c>
      <c r="J5010" s="4">
        <v>2680</v>
      </c>
      <c r="K5010" s="6">
        <f>Tabla2[[#This Row],[Price per Unit]]*Tabla2[[#This Row],[Units Sold]]</f>
        <v>136680</v>
      </c>
      <c r="L5010" s="52">
        <f>Tabla2[[#This Row],[Units Sold]]/Cálculos!$C$11</f>
        <v>1.0811417017735161E-4</v>
      </c>
      <c r="M5010" s="6">
        <f>Tabla2[[#This Row],[Total Sales]]-Tabla2[[#This Row],[Operating Profit]]</f>
        <v>128479.2</v>
      </c>
      <c r="N5010" s="6">
        <v>8200.7999999999993</v>
      </c>
      <c r="O5010" s="46">
        <f>Tabla2[[#This Row],[Operating Profit]]/Tabla2[[#This Row],[Total Sales]]</f>
        <v>0.06</v>
      </c>
      <c r="P5010" s="1" t="s">
        <v>82</v>
      </c>
    </row>
    <row r="5011" spans="1:16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3" t="str">
        <f>IFERROR(LEFT(Tabla2[[#This Row],[Product]],FIND(" ",Tabla2[[#This Row],[Product]])-3),Tabla2[[#This Row],[Product]])</f>
        <v>Women</v>
      </c>
      <c r="I5011" s="6">
        <v>46</v>
      </c>
      <c r="J5011" s="4">
        <v>1190</v>
      </c>
      <c r="K5011" s="6">
        <f>Tabla2[[#This Row],[Price per Unit]]*Tabla2[[#This Row],[Units Sold]]</f>
        <v>54740</v>
      </c>
      <c r="L5011" s="52">
        <f>Tabla2[[#This Row],[Units Sold]]/Cálculos!$C$11</f>
        <v>4.8005918847406126E-5</v>
      </c>
      <c r="M5011" s="6">
        <f>Tabla2[[#This Row],[Total Sales]]-Tabla2[[#This Row],[Operating Profit]]</f>
        <v>50853.46</v>
      </c>
      <c r="N5011" s="6">
        <v>3886.5400000000004</v>
      </c>
      <c r="O5011" s="46">
        <f>Tabla2[[#This Row],[Operating Profit]]/Tabla2[[#This Row],[Total Sales]]</f>
        <v>7.1000000000000008E-2</v>
      </c>
      <c r="P5011" s="1" t="s">
        <v>82</v>
      </c>
    </row>
    <row r="5012" spans="1:16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3" t="str">
        <f>IFERROR(LEFT(Tabla2[[#This Row],[Product]],FIND(" ",Tabla2[[#This Row],[Product]])-3),Tabla2[[#This Row],[Product]])</f>
        <v>Men</v>
      </c>
      <c r="I5012" s="6">
        <v>50</v>
      </c>
      <c r="J5012" s="4">
        <v>1230</v>
      </c>
      <c r="K5012" s="6">
        <f>Tabla2[[#This Row],[Price per Unit]]*Tabla2[[#This Row],[Units Sold]]</f>
        <v>61500</v>
      </c>
      <c r="L5012" s="52">
        <f>Tabla2[[#This Row],[Units Sold]]/Cálculos!$C$11</f>
        <v>4.9619563178411377E-5</v>
      </c>
      <c r="M5012" s="6">
        <f>Tabla2[[#This Row],[Total Sales]]-Tabla2[[#This Row],[Operating Profit]]</f>
        <v>57871.5</v>
      </c>
      <c r="N5012" s="6">
        <v>3628.5</v>
      </c>
      <c r="O5012" s="46">
        <f>Tabla2[[#This Row],[Operating Profit]]/Tabla2[[#This Row],[Total Sales]]</f>
        <v>5.8999999999999997E-2</v>
      </c>
      <c r="P5012" s="1" t="s">
        <v>82</v>
      </c>
    </row>
    <row r="5013" spans="1:16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3" t="str">
        <f>IFERROR(LEFT(Tabla2[[#This Row],[Product]],FIND(" ",Tabla2[[#This Row],[Product]])-3),Tabla2[[#This Row],[Product]])</f>
        <v>Women</v>
      </c>
      <c r="I5013" s="6">
        <v>59</v>
      </c>
      <c r="J5013" s="4">
        <v>1820</v>
      </c>
      <c r="K5013" s="6">
        <f>Tabla2[[#This Row],[Price per Unit]]*Tabla2[[#This Row],[Units Sold]]</f>
        <v>107380</v>
      </c>
      <c r="L5013" s="52">
        <f>Tabla2[[#This Row],[Units Sold]]/Cálculos!$C$11</f>
        <v>7.3420817060738781E-5</v>
      </c>
      <c r="M5013" s="6">
        <f>Tabla2[[#This Row],[Total Sales]]-Tabla2[[#This Row],[Operating Profit]]</f>
        <v>99111.739999999991</v>
      </c>
      <c r="N5013" s="6">
        <v>8268.260000000002</v>
      </c>
      <c r="O5013" s="46">
        <f>Tabla2[[#This Row],[Operating Profit]]/Tabla2[[#This Row],[Total Sales]]</f>
        <v>7.7000000000000013E-2</v>
      </c>
      <c r="P5013" s="1" t="s">
        <v>82</v>
      </c>
    </row>
    <row r="5014" spans="1:16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3" t="str">
        <f>IFERROR(LEFT(Tabla2[[#This Row],[Product]],FIND(" ",Tabla2[[#This Row],[Product]])-3),Tabla2[[#This Row],[Product]])</f>
        <v>Men</v>
      </c>
      <c r="I5014" s="6">
        <v>51</v>
      </c>
      <c r="J5014" s="4">
        <v>1750</v>
      </c>
      <c r="K5014" s="6">
        <f>Tabla2[[#This Row],[Price per Unit]]*Tabla2[[#This Row],[Units Sold]]</f>
        <v>89250</v>
      </c>
      <c r="L5014" s="52">
        <f>Tabla2[[#This Row],[Units Sold]]/Cálculos!$C$11</f>
        <v>7.0596939481479604E-5</v>
      </c>
      <c r="M5014" s="6">
        <f>Tabla2[[#This Row],[Total Sales]]-Tabla2[[#This Row],[Operating Profit]]</f>
        <v>83895</v>
      </c>
      <c r="N5014" s="6">
        <v>5355</v>
      </c>
      <c r="O5014" s="46">
        <f>Tabla2[[#This Row],[Operating Profit]]/Tabla2[[#This Row],[Total Sales]]</f>
        <v>0.06</v>
      </c>
      <c r="P5014" s="1" t="s">
        <v>82</v>
      </c>
    </row>
    <row r="5015" spans="1:16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3" t="str">
        <f>IFERROR(LEFT(Tabla2[[#This Row],[Product]],FIND(" ",Tabla2[[#This Row],[Product]])-3),Tabla2[[#This Row],[Product]])</f>
        <v>Men</v>
      </c>
      <c r="I5015" s="6">
        <v>50</v>
      </c>
      <c r="J5015" s="4">
        <v>1440</v>
      </c>
      <c r="K5015" s="6">
        <f>Tabla2[[#This Row],[Price per Unit]]*Tabla2[[#This Row],[Units Sold]]</f>
        <v>72000</v>
      </c>
      <c r="L5015" s="52">
        <f>Tabla2[[#This Row],[Units Sold]]/Cálculos!$C$11</f>
        <v>5.8091195916188929E-5</v>
      </c>
      <c r="M5015" s="6">
        <f>Tabla2[[#This Row],[Total Sales]]-Tabla2[[#This Row],[Operating Profit]]</f>
        <v>67464</v>
      </c>
      <c r="N5015" s="6">
        <v>4535.9999999999991</v>
      </c>
      <c r="O5015" s="46">
        <f>Tabla2[[#This Row],[Operating Profit]]/Tabla2[[#This Row],[Total Sales]]</f>
        <v>6.2999999999999987E-2</v>
      </c>
      <c r="P5015" s="1" t="s">
        <v>82</v>
      </c>
    </row>
    <row r="5016" spans="1:16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3" t="str">
        <f>IFERROR(LEFT(Tabla2[[#This Row],[Product]],FIND(" ",Tabla2[[#This Row],[Product]])-3),Tabla2[[#This Row],[Product]])</f>
        <v>Women</v>
      </c>
      <c r="I5016" s="6">
        <v>59</v>
      </c>
      <c r="J5016" s="4">
        <v>1880</v>
      </c>
      <c r="K5016" s="6">
        <f>Tabla2[[#This Row],[Price per Unit]]*Tabla2[[#This Row],[Units Sold]]</f>
        <v>110920</v>
      </c>
      <c r="L5016" s="52">
        <f>Tabla2[[#This Row],[Units Sold]]/Cálculos!$C$11</f>
        <v>7.5841283557246661E-5</v>
      </c>
      <c r="M5016" s="6">
        <f>Tabla2[[#This Row],[Total Sales]]-Tabla2[[#This Row],[Operating Profit]]</f>
        <v>103932.04000000001</v>
      </c>
      <c r="N5016" s="6">
        <v>6987.9599999999991</v>
      </c>
      <c r="O5016" s="46">
        <f>Tabla2[[#This Row],[Operating Profit]]/Tabla2[[#This Row],[Total Sales]]</f>
        <v>6.2999999999999987E-2</v>
      </c>
      <c r="P5016" s="1" t="s">
        <v>82</v>
      </c>
    </row>
    <row r="5017" spans="1:16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3" t="str">
        <f>IFERROR(LEFT(Tabla2[[#This Row],[Product]],FIND(" ",Tabla2[[#This Row],[Product]])-3),Tabla2[[#This Row],[Product]])</f>
        <v>Women</v>
      </c>
      <c r="I5017" s="6">
        <v>58</v>
      </c>
      <c r="J5017" s="4">
        <v>950</v>
      </c>
      <c r="K5017" s="6">
        <f>Tabla2[[#This Row],[Price per Unit]]*Tabla2[[#This Row],[Units Sold]]</f>
        <v>55100</v>
      </c>
      <c r="L5017" s="52">
        <f>Tabla2[[#This Row],[Units Sold]]/Cálculos!$C$11</f>
        <v>3.8324052861374641E-5</v>
      </c>
      <c r="M5017" s="6">
        <f>Tabla2[[#This Row],[Total Sales]]-Tabla2[[#This Row],[Operating Profit]]</f>
        <v>51187.9</v>
      </c>
      <c r="N5017" s="6">
        <v>3912.1000000000004</v>
      </c>
      <c r="O5017" s="46">
        <f>Tabla2[[#This Row],[Operating Profit]]/Tabla2[[#This Row],[Total Sales]]</f>
        <v>7.1000000000000008E-2</v>
      </c>
      <c r="P5017" s="1" t="s">
        <v>82</v>
      </c>
    </row>
    <row r="5018" spans="1:16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3" t="str">
        <f>IFERROR(LEFT(Tabla2[[#This Row],[Product]],FIND(" ",Tabla2[[#This Row],[Product]])-3),Tabla2[[#This Row],[Product]])</f>
        <v>Men</v>
      </c>
      <c r="I5018" s="6">
        <v>41</v>
      </c>
      <c r="J5018" s="4">
        <v>880</v>
      </c>
      <c r="K5018" s="6">
        <f>Tabla2[[#This Row],[Price per Unit]]*Tabla2[[#This Row],[Units Sold]]</f>
        <v>36080</v>
      </c>
      <c r="L5018" s="52">
        <f>Tabla2[[#This Row],[Units Sold]]/Cálculos!$C$11</f>
        <v>3.5500175282115457E-5</v>
      </c>
      <c r="M5018" s="6">
        <f>Tabla2[[#This Row],[Total Sales]]-Tabla2[[#This Row],[Operating Profit]]</f>
        <v>34023.440000000002</v>
      </c>
      <c r="N5018" s="6">
        <v>2056.56</v>
      </c>
      <c r="O5018" s="46">
        <f>Tabla2[[#This Row],[Operating Profit]]/Tabla2[[#This Row],[Total Sales]]</f>
        <v>5.6999999999999995E-2</v>
      </c>
      <c r="P5018" s="1" t="s">
        <v>82</v>
      </c>
    </row>
    <row r="5019" spans="1:16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3" t="str">
        <f>IFERROR(LEFT(Tabla2[[#This Row],[Product]],FIND(" ",Tabla2[[#This Row],[Product]])-3),Tabla2[[#This Row],[Product]])</f>
        <v>Women</v>
      </c>
      <c r="I5019" s="6">
        <v>37</v>
      </c>
      <c r="J5019" s="4">
        <v>1500</v>
      </c>
      <c r="K5019" s="6">
        <f>Tabla2[[#This Row],[Price per Unit]]*Tabla2[[#This Row],[Units Sold]]</f>
        <v>55500</v>
      </c>
      <c r="L5019" s="52">
        <f>Tabla2[[#This Row],[Units Sold]]/Cálculos!$C$11</f>
        <v>6.0511662412696801E-5</v>
      </c>
      <c r="M5019" s="6">
        <f>Tabla2[[#This Row],[Total Sales]]-Tabla2[[#This Row],[Operating Profit]]</f>
        <v>51226.5</v>
      </c>
      <c r="N5019" s="6">
        <v>4273.5000000000009</v>
      </c>
      <c r="O5019" s="46">
        <f>Tabla2[[#This Row],[Operating Profit]]/Tabla2[[#This Row],[Total Sales]]</f>
        <v>7.7000000000000013E-2</v>
      </c>
      <c r="P5019" s="1" t="s">
        <v>82</v>
      </c>
    </row>
    <row r="5020" spans="1:16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3" t="str">
        <f>IFERROR(LEFT(Tabla2[[#This Row],[Product]],FIND(" ",Tabla2[[#This Row],[Product]])-3),Tabla2[[#This Row],[Product]])</f>
        <v>Men</v>
      </c>
      <c r="I5020" s="6">
        <v>29</v>
      </c>
      <c r="J5020" s="4">
        <v>1310</v>
      </c>
      <c r="K5020" s="6">
        <f>Tabla2[[#This Row],[Price per Unit]]*Tabla2[[#This Row],[Units Sold]]</f>
        <v>37990</v>
      </c>
      <c r="L5020" s="52">
        <f>Tabla2[[#This Row],[Units Sold]]/Cálculos!$C$11</f>
        <v>5.2846851840421872E-5</v>
      </c>
      <c r="M5020" s="6">
        <f>Tabla2[[#This Row],[Total Sales]]-Tabla2[[#This Row],[Operating Profit]]</f>
        <v>35710.6</v>
      </c>
      <c r="N5020" s="6">
        <v>2279.4</v>
      </c>
      <c r="O5020" s="46">
        <f>Tabla2[[#This Row],[Operating Profit]]/Tabla2[[#This Row],[Total Sales]]</f>
        <v>6.0000000000000005E-2</v>
      </c>
      <c r="P5020" s="1" t="s">
        <v>82</v>
      </c>
    </row>
    <row r="5021" spans="1:16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3" t="str">
        <f>IFERROR(LEFT(Tabla2[[#This Row],[Product]],FIND(" ",Tabla2[[#This Row],[Product]])-3),Tabla2[[#This Row],[Product]])</f>
        <v>Men</v>
      </c>
      <c r="I5021" s="6">
        <v>29</v>
      </c>
      <c r="J5021" s="4">
        <v>1580</v>
      </c>
      <c r="K5021" s="6">
        <f>Tabla2[[#This Row],[Price per Unit]]*Tabla2[[#This Row],[Units Sold]]</f>
        <v>45820</v>
      </c>
      <c r="L5021" s="52">
        <f>Tabla2[[#This Row],[Units Sold]]/Cálculos!$C$11</f>
        <v>6.373895107470729E-5</v>
      </c>
      <c r="M5021" s="6">
        <f>Tabla2[[#This Row],[Total Sales]]-Tabla2[[#This Row],[Operating Profit]]</f>
        <v>42933.340000000004</v>
      </c>
      <c r="N5021" s="6">
        <v>2886.6599999999994</v>
      </c>
      <c r="O5021" s="46">
        <f>Tabla2[[#This Row],[Operating Profit]]/Tabla2[[#This Row],[Total Sales]]</f>
        <v>6.2999999999999987E-2</v>
      </c>
      <c r="P5021" s="1" t="s">
        <v>82</v>
      </c>
    </row>
    <row r="5022" spans="1:16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3" t="str">
        <f>IFERROR(LEFT(Tabla2[[#This Row],[Product]],FIND(" ",Tabla2[[#This Row],[Product]])-3),Tabla2[[#This Row],[Product]])</f>
        <v>Women</v>
      </c>
      <c r="I5022" s="6">
        <v>32</v>
      </c>
      <c r="J5022" s="4">
        <v>1240</v>
      </c>
      <c r="K5022" s="6">
        <f>Tabla2[[#This Row],[Price per Unit]]*Tabla2[[#This Row],[Units Sold]]</f>
        <v>39680</v>
      </c>
      <c r="L5022" s="52">
        <f>Tabla2[[#This Row],[Units Sold]]/Cálculos!$C$11</f>
        <v>5.0022974261162688E-5</v>
      </c>
      <c r="M5022" s="6">
        <f>Tabla2[[#This Row],[Total Sales]]-Tabla2[[#This Row],[Operating Profit]]</f>
        <v>37299.199999999997</v>
      </c>
      <c r="N5022" s="6">
        <v>2380.7999999999997</v>
      </c>
      <c r="O5022" s="46">
        <f>Tabla2[[#This Row],[Operating Profit]]/Tabla2[[#This Row],[Total Sales]]</f>
        <v>5.9999999999999991E-2</v>
      </c>
      <c r="P5022" s="1" t="s">
        <v>82</v>
      </c>
    </row>
    <row r="5023" spans="1:16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3" t="str">
        <f>IFERROR(LEFT(Tabla2[[#This Row],[Product]],FIND(" ",Tabla2[[#This Row],[Product]])-3),Tabla2[[#This Row],[Product]])</f>
        <v>Women</v>
      </c>
      <c r="I5023" s="6">
        <v>32</v>
      </c>
      <c r="J5023" s="4">
        <v>910</v>
      </c>
      <c r="K5023" s="6">
        <f>Tabla2[[#This Row],[Price per Unit]]*Tabla2[[#This Row],[Units Sold]]</f>
        <v>29120</v>
      </c>
      <c r="L5023" s="52">
        <f>Tabla2[[#This Row],[Units Sold]]/Cálculos!$C$11</f>
        <v>3.6710408530369391E-5</v>
      </c>
      <c r="M5023" s="6">
        <f>Tabla2[[#This Row],[Total Sales]]-Tabla2[[#This Row],[Operating Profit]]</f>
        <v>26994.239999999998</v>
      </c>
      <c r="N5023" s="6">
        <v>2125.7600000000002</v>
      </c>
      <c r="O5023" s="46">
        <f>Tabla2[[#This Row],[Operating Profit]]/Tabla2[[#This Row],[Total Sales]]</f>
        <v>7.3000000000000009E-2</v>
      </c>
      <c r="P5023" s="1" t="s">
        <v>82</v>
      </c>
    </row>
    <row r="5024" spans="1:16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3" t="str">
        <f>IFERROR(LEFT(Tabla2[[#This Row],[Product]],FIND(" ",Tabla2[[#This Row],[Product]])-3),Tabla2[[#This Row],[Product]])</f>
        <v>Men</v>
      </c>
      <c r="I5024" s="6">
        <v>29</v>
      </c>
      <c r="J5024" s="4">
        <v>780</v>
      </c>
      <c r="K5024" s="6">
        <f>Tabla2[[#This Row],[Price per Unit]]*Tabla2[[#This Row],[Units Sold]]</f>
        <v>22620</v>
      </c>
      <c r="L5024" s="52">
        <f>Tabla2[[#This Row],[Units Sold]]/Cálculos!$C$11</f>
        <v>3.1466064454602334E-5</v>
      </c>
      <c r="M5024" s="6">
        <f>Tabla2[[#This Row],[Total Sales]]-Tabla2[[#This Row],[Operating Profit]]</f>
        <v>21262.799999999999</v>
      </c>
      <c r="N5024" s="6">
        <v>1357.2</v>
      </c>
      <c r="O5024" s="46">
        <f>Tabla2[[#This Row],[Operating Profit]]/Tabla2[[#This Row],[Total Sales]]</f>
        <v>6.0000000000000005E-2</v>
      </c>
      <c r="P5024" s="1" t="s">
        <v>82</v>
      </c>
    </row>
    <row r="5025" spans="1:16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3" t="str">
        <f>IFERROR(LEFT(Tabla2[[#This Row],[Product]],FIND(" ",Tabla2[[#This Row],[Product]])-3),Tabla2[[#This Row],[Product]])</f>
        <v>Women</v>
      </c>
      <c r="I5025" s="6">
        <v>36</v>
      </c>
      <c r="J5025" s="4">
        <v>1430</v>
      </c>
      <c r="K5025" s="6">
        <f>Tabla2[[#This Row],[Price per Unit]]*Tabla2[[#This Row],[Units Sold]]</f>
        <v>51480</v>
      </c>
      <c r="L5025" s="52">
        <f>Tabla2[[#This Row],[Units Sold]]/Cálculos!$C$11</f>
        <v>5.7687784833437618E-5</v>
      </c>
      <c r="M5025" s="6">
        <f>Tabla2[[#This Row],[Total Sales]]-Tabla2[[#This Row],[Operating Profit]]</f>
        <v>47619</v>
      </c>
      <c r="N5025" s="6">
        <v>3861.0000000000005</v>
      </c>
      <c r="O5025" s="46">
        <f>Tabla2[[#This Row],[Operating Profit]]/Tabla2[[#This Row],[Total Sales]]</f>
        <v>7.5000000000000011E-2</v>
      </c>
      <c r="P5025" s="1" t="s">
        <v>82</v>
      </c>
    </row>
    <row r="5026" spans="1:16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3" t="str">
        <f>IFERROR(LEFT(Tabla2[[#This Row],[Product]],FIND(" ",Tabla2[[#This Row],[Product]])-3),Tabla2[[#This Row],[Product]])</f>
        <v>Men</v>
      </c>
      <c r="I5026" s="6">
        <v>18</v>
      </c>
      <c r="J5026" s="4">
        <v>1690</v>
      </c>
      <c r="K5026" s="6">
        <f>Tabla2[[#This Row],[Price per Unit]]*Tabla2[[#This Row],[Units Sold]]</f>
        <v>30420</v>
      </c>
      <c r="L5026" s="52">
        <f>Tabla2[[#This Row],[Units Sold]]/Cálculos!$C$11</f>
        <v>6.8176472984971724E-5</v>
      </c>
      <c r="M5026" s="6">
        <f>Tabla2[[#This Row],[Total Sales]]-Tabla2[[#This Row],[Operating Profit]]</f>
        <v>28473.119999999999</v>
      </c>
      <c r="N5026" s="6">
        <v>1946.8799999999997</v>
      </c>
      <c r="O5026" s="46">
        <f>Tabla2[[#This Row],[Operating Profit]]/Tabla2[[#This Row],[Total Sales]]</f>
        <v>6.3999999999999987E-2</v>
      </c>
      <c r="P5026" s="1" t="s">
        <v>82</v>
      </c>
    </row>
    <row r="5027" spans="1:16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3" t="str">
        <f>IFERROR(LEFT(Tabla2[[#This Row],[Product]],FIND(" ",Tabla2[[#This Row],[Product]])-3),Tabla2[[#This Row],[Product]])</f>
        <v>Men</v>
      </c>
      <c r="I5027" s="6">
        <v>19</v>
      </c>
      <c r="J5027" s="4">
        <v>1690</v>
      </c>
      <c r="K5027" s="6">
        <f>Tabla2[[#This Row],[Price per Unit]]*Tabla2[[#This Row],[Units Sold]]</f>
        <v>32110</v>
      </c>
      <c r="L5027" s="52">
        <f>Tabla2[[#This Row],[Units Sold]]/Cálculos!$C$11</f>
        <v>6.8176472984971724E-5</v>
      </c>
      <c r="M5027" s="6">
        <f>Tabla2[[#This Row],[Total Sales]]-Tabla2[[#This Row],[Operating Profit]]</f>
        <v>30151.29</v>
      </c>
      <c r="N5027" s="6">
        <v>1958.71</v>
      </c>
      <c r="O5027" s="46">
        <f>Tabla2[[#This Row],[Operating Profit]]/Tabla2[[#This Row],[Total Sales]]</f>
        <v>6.0999999999999999E-2</v>
      </c>
      <c r="P5027" s="1" t="s">
        <v>82</v>
      </c>
    </row>
    <row r="5028" spans="1:16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3" t="str">
        <f>IFERROR(LEFT(Tabla2[[#This Row],[Product]],FIND(" ",Tabla2[[#This Row],[Product]])-3),Tabla2[[#This Row],[Product]])</f>
        <v>Women</v>
      </c>
      <c r="I5028" s="6">
        <v>43</v>
      </c>
      <c r="J5028" s="4">
        <v>1440</v>
      </c>
      <c r="K5028" s="6">
        <f>Tabla2[[#This Row],[Price per Unit]]*Tabla2[[#This Row],[Units Sold]]</f>
        <v>61920</v>
      </c>
      <c r="L5028" s="52">
        <f>Tabla2[[#This Row],[Units Sold]]/Cálculos!$C$11</f>
        <v>5.8091195916188929E-5</v>
      </c>
      <c r="M5028" s="6">
        <f>Tabla2[[#This Row],[Total Sales]]-Tabla2[[#This Row],[Operating Profit]]</f>
        <v>57957.120000000003</v>
      </c>
      <c r="N5028" s="6">
        <v>3962.8799999999992</v>
      </c>
      <c r="O5028" s="46">
        <f>Tabla2[[#This Row],[Operating Profit]]/Tabla2[[#This Row],[Total Sales]]</f>
        <v>6.3999999999999987E-2</v>
      </c>
      <c r="P5028" s="1" t="s">
        <v>82</v>
      </c>
    </row>
    <row r="5029" spans="1:16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3" t="str">
        <f>IFERROR(LEFT(Tabla2[[#This Row],[Product]],FIND(" ",Tabla2[[#This Row],[Product]])-3),Tabla2[[#This Row],[Product]])</f>
        <v>Women</v>
      </c>
      <c r="I5029" s="6">
        <v>44</v>
      </c>
      <c r="J5029" s="4">
        <v>1310</v>
      </c>
      <c r="K5029" s="6">
        <f>Tabla2[[#This Row],[Price per Unit]]*Tabla2[[#This Row],[Units Sold]]</f>
        <v>57640</v>
      </c>
      <c r="L5029" s="52">
        <f>Tabla2[[#This Row],[Units Sold]]/Cálculos!$C$11</f>
        <v>5.2846851840421872E-5</v>
      </c>
      <c r="M5029" s="6">
        <f>Tabla2[[#This Row],[Total Sales]]-Tabla2[[#This Row],[Operating Profit]]</f>
        <v>53432.28</v>
      </c>
      <c r="N5029" s="6">
        <v>4207.72</v>
      </c>
      <c r="O5029" s="46">
        <f>Tabla2[[#This Row],[Operating Profit]]/Tabla2[[#This Row],[Total Sales]]</f>
        <v>7.3000000000000009E-2</v>
      </c>
      <c r="P5029" s="1" t="s">
        <v>82</v>
      </c>
    </row>
    <row r="5030" spans="1:16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3" t="str">
        <f>IFERROR(LEFT(Tabla2[[#This Row],[Product]],FIND(" ",Tabla2[[#This Row],[Product]])-3),Tabla2[[#This Row],[Product]])</f>
        <v>Men</v>
      </c>
      <c r="I5030" s="6">
        <v>48</v>
      </c>
      <c r="J5030" s="4">
        <v>1110</v>
      </c>
      <c r="K5030" s="6">
        <f>Tabla2[[#This Row],[Price per Unit]]*Tabla2[[#This Row],[Units Sold]]</f>
        <v>53280</v>
      </c>
      <c r="L5030" s="52">
        <f>Tabla2[[#This Row],[Units Sold]]/Cálculos!$C$11</f>
        <v>4.4778630185395631E-5</v>
      </c>
      <c r="M5030" s="6">
        <f>Tabla2[[#This Row],[Total Sales]]-Tabla2[[#This Row],[Operating Profit]]</f>
        <v>50136.480000000003</v>
      </c>
      <c r="N5030" s="6">
        <v>3143.52</v>
      </c>
      <c r="O5030" s="46">
        <f>Tabla2[[#This Row],[Operating Profit]]/Tabla2[[#This Row],[Total Sales]]</f>
        <v>5.8999999999999997E-2</v>
      </c>
      <c r="P5030" s="1" t="s">
        <v>82</v>
      </c>
    </row>
    <row r="5031" spans="1:16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3" t="str">
        <f>IFERROR(LEFT(Tabla2[[#This Row],[Product]],FIND(" ",Tabla2[[#This Row],[Product]])-3),Tabla2[[#This Row],[Product]])</f>
        <v>Women</v>
      </c>
      <c r="I5031" s="6">
        <v>56</v>
      </c>
      <c r="J5031" s="4">
        <v>1880</v>
      </c>
      <c r="K5031" s="6">
        <f>Tabla2[[#This Row],[Price per Unit]]*Tabla2[[#This Row],[Units Sold]]</f>
        <v>105280</v>
      </c>
      <c r="L5031" s="52">
        <f>Tabla2[[#This Row],[Units Sold]]/Cálculos!$C$11</f>
        <v>7.5841283557246661E-5</v>
      </c>
      <c r="M5031" s="6">
        <f>Tabla2[[#This Row],[Total Sales]]-Tabla2[[#This Row],[Operating Profit]]</f>
        <v>96962.880000000005</v>
      </c>
      <c r="N5031" s="6">
        <v>8317.1200000000008</v>
      </c>
      <c r="O5031" s="46">
        <f>Tabla2[[#This Row],[Operating Profit]]/Tabla2[[#This Row],[Total Sales]]</f>
        <v>7.9000000000000001E-2</v>
      </c>
      <c r="P5031" s="1" t="s">
        <v>82</v>
      </c>
    </row>
    <row r="5032" spans="1:16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3" t="str">
        <f>IFERROR(LEFT(Tabla2[[#This Row],[Product]],FIND(" ",Tabla2[[#This Row],[Product]])-3),Tabla2[[#This Row],[Product]])</f>
        <v>Men</v>
      </c>
      <c r="I5032" s="6">
        <v>56</v>
      </c>
      <c r="J5032" s="4">
        <v>2330</v>
      </c>
      <c r="K5032" s="6">
        <f>Tabla2[[#This Row],[Price per Unit]]*Tabla2[[#This Row],[Units Sold]]</f>
        <v>130480</v>
      </c>
      <c r="L5032" s="52">
        <f>Tabla2[[#This Row],[Units Sold]]/Cálculos!$C$11</f>
        <v>9.3994782281055697E-5</v>
      </c>
      <c r="M5032" s="6">
        <f>Tabla2[[#This Row],[Total Sales]]-Tabla2[[#This Row],[Operating Profit]]</f>
        <v>122259.76000000001</v>
      </c>
      <c r="N5032" s="6">
        <v>8220.239999999998</v>
      </c>
      <c r="O5032" s="46">
        <f>Tabla2[[#This Row],[Operating Profit]]/Tabla2[[#This Row],[Total Sales]]</f>
        <v>6.2999999999999987E-2</v>
      </c>
      <c r="P5032" s="1" t="s">
        <v>82</v>
      </c>
    </row>
    <row r="5033" spans="1:16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3" t="str">
        <f>IFERROR(LEFT(Tabla2[[#This Row],[Product]],FIND(" ",Tabla2[[#This Row],[Product]])-3),Tabla2[[#This Row],[Product]])</f>
        <v>Men</v>
      </c>
      <c r="I5033" s="6">
        <v>58</v>
      </c>
      <c r="J5033" s="4">
        <v>2250</v>
      </c>
      <c r="K5033" s="6">
        <f>Tabla2[[#This Row],[Price per Unit]]*Tabla2[[#This Row],[Units Sold]]</f>
        <v>130500</v>
      </c>
      <c r="L5033" s="52">
        <f>Tabla2[[#This Row],[Units Sold]]/Cálculos!$C$11</f>
        <v>9.0767493619045195E-5</v>
      </c>
      <c r="M5033" s="6">
        <f>Tabla2[[#This Row],[Total Sales]]-Tabla2[[#This Row],[Operating Profit]]</f>
        <v>122148</v>
      </c>
      <c r="N5033" s="6">
        <v>8351.9999999999982</v>
      </c>
      <c r="O5033" s="46">
        <f>Tabla2[[#This Row],[Operating Profit]]/Tabla2[[#This Row],[Total Sales]]</f>
        <v>6.3999999999999987E-2</v>
      </c>
      <c r="P5033" s="1" t="s">
        <v>82</v>
      </c>
    </row>
    <row r="5034" spans="1:16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3" t="str">
        <f>IFERROR(LEFT(Tabla2[[#This Row],[Product]],FIND(" ",Tabla2[[#This Row],[Product]])-3),Tabla2[[#This Row],[Product]])</f>
        <v>Women</v>
      </c>
      <c r="I5034" s="6">
        <v>64</v>
      </c>
      <c r="J5034" s="4">
        <v>1750</v>
      </c>
      <c r="K5034" s="6">
        <f>Tabla2[[#This Row],[Price per Unit]]*Tabla2[[#This Row],[Units Sold]]</f>
        <v>112000</v>
      </c>
      <c r="L5034" s="52">
        <f>Tabla2[[#This Row],[Units Sold]]/Cálculos!$C$11</f>
        <v>7.0596939481479604E-5</v>
      </c>
      <c r="M5034" s="6">
        <f>Tabla2[[#This Row],[Total Sales]]-Tabla2[[#This Row],[Operating Profit]]</f>
        <v>105056</v>
      </c>
      <c r="N5034" s="6">
        <v>6943.9999999999991</v>
      </c>
      <c r="O5034" s="46">
        <f>Tabla2[[#This Row],[Operating Profit]]/Tabla2[[#This Row],[Total Sales]]</f>
        <v>6.1999999999999993E-2</v>
      </c>
      <c r="P5034" s="1" t="s">
        <v>82</v>
      </c>
    </row>
    <row r="5035" spans="1:16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3" t="str">
        <f>IFERROR(LEFT(Tabla2[[#This Row],[Product]],FIND(" ",Tabla2[[#This Row],[Product]])-3),Tabla2[[#This Row],[Product]])</f>
        <v>Women</v>
      </c>
      <c r="I5035" s="6">
        <v>63</v>
      </c>
      <c r="J5035" s="4">
        <v>1430</v>
      </c>
      <c r="K5035" s="6">
        <f>Tabla2[[#This Row],[Price per Unit]]*Tabla2[[#This Row],[Units Sold]]</f>
        <v>90090</v>
      </c>
      <c r="L5035" s="52">
        <f>Tabla2[[#This Row],[Units Sold]]/Cálculos!$C$11</f>
        <v>5.7687784833437618E-5</v>
      </c>
      <c r="M5035" s="6">
        <f>Tabla2[[#This Row],[Total Sales]]-Tabla2[[#This Row],[Operating Profit]]</f>
        <v>83333.25</v>
      </c>
      <c r="N5035" s="6">
        <v>6756.7500000000009</v>
      </c>
      <c r="O5035" s="46">
        <f>Tabla2[[#This Row],[Operating Profit]]/Tabla2[[#This Row],[Total Sales]]</f>
        <v>7.5000000000000011E-2</v>
      </c>
      <c r="P5035" s="1" t="s">
        <v>82</v>
      </c>
    </row>
    <row r="5036" spans="1:16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3" t="str">
        <f>IFERROR(LEFT(Tabla2[[#This Row],[Product]],FIND(" ",Tabla2[[#This Row],[Product]])-3),Tabla2[[#This Row],[Product]])</f>
        <v>Men</v>
      </c>
      <c r="I5036" s="6">
        <v>58</v>
      </c>
      <c r="J5036" s="4">
        <v>1450</v>
      </c>
      <c r="K5036" s="6">
        <f>Tabla2[[#This Row],[Price per Unit]]*Tabla2[[#This Row],[Units Sold]]</f>
        <v>84100</v>
      </c>
      <c r="L5036" s="52">
        <f>Tabla2[[#This Row],[Units Sold]]/Cálculos!$C$11</f>
        <v>5.849460699894024E-5</v>
      </c>
      <c r="M5036" s="6">
        <f>Tabla2[[#This Row],[Total Sales]]-Tabla2[[#This Row],[Operating Profit]]</f>
        <v>79390.399999999994</v>
      </c>
      <c r="N5036" s="6">
        <v>4709.5999999999995</v>
      </c>
      <c r="O5036" s="46">
        <f>Tabla2[[#This Row],[Operating Profit]]/Tabla2[[#This Row],[Total Sales]]</f>
        <v>5.5999999999999994E-2</v>
      </c>
      <c r="P5036" s="1" t="s">
        <v>82</v>
      </c>
    </row>
    <row r="5037" spans="1:16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3" t="str">
        <f>IFERROR(LEFT(Tabla2[[#This Row],[Product]],FIND(" ",Tabla2[[#This Row],[Product]])-3),Tabla2[[#This Row],[Product]])</f>
        <v>Women</v>
      </c>
      <c r="I5037" s="6">
        <v>68</v>
      </c>
      <c r="J5037" s="4">
        <v>2030</v>
      </c>
      <c r="K5037" s="6">
        <f>Tabla2[[#This Row],[Price per Unit]]*Tabla2[[#This Row],[Units Sold]]</f>
        <v>138040</v>
      </c>
      <c r="L5037" s="52">
        <f>Tabla2[[#This Row],[Units Sold]]/Cálculos!$C$11</f>
        <v>8.189244979851634E-5</v>
      </c>
      <c r="M5037" s="6">
        <f>Tabla2[[#This Row],[Total Sales]]-Tabla2[[#This Row],[Operating Profit]]</f>
        <v>126996.8</v>
      </c>
      <c r="N5037" s="6">
        <v>11043.200000000003</v>
      </c>
      <c r="O5037" s="46">
        <f>Tabla2[[#This Row],[Operating Profit]]/Tabla2[[#This Row],[Total Sales]]</f>
        <v>8.0000000000000016E-2</v>
      </c>
      <c r="P5037" s="1" t="s">
        <v>82</v>
      </c>
    </row>
    <row r="5038" spans="1:16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3" t="str">
        <f>IFERROR(LEFT(Tabla2[[#This Row],[Product]],FIND(" ",Tabla2[[#This Row],[Product]])-3),Tabla2[[#This Row],[Product]])</f>
        <v>Men</v>
      </c>
      <c r="I5038" s="6">
        <v>38</v>
      </c>
      <c r="J5038" s="4">
        <v>1170</v>
      </c>
      <c r="K5038" s="6">
        <f>Tabla2[[#This Row],[Price per Unit]]*Tabla2[[#This Row],[Units Sold]]</f>
        <v>44460</v>
      </c>
      <c r="L5038" s="52">
        <f>Tabla2[[#This Row],[Units Sold]]/Cálculos!$C$11</f>
        <v>4.7199096681903504E-5</v>
      </c>
      <c r="M5038" s="6">
        <f>Tabla2[[#This Row],[Total Sales]]-Tabla2[[#This Row],[Operating Profit]]</f>
        <v>42237</v>
      </c>
      <c r="N5038" s="6">
        <v>2223</v>
      </c>
      <c r="O5038" s="46">
        <f>Tabla2[[#This Row],[Operating Profit]]/Tabla2[[#This Row],[Total Sales]]</f>
        <v>0.05</v>
      </c>
      <c r="P5038" s="1" t="s">
        <v>82</v>
      </c>
    </row>
    <row r="5039" spans="1:16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3" t="str">
        <f>IFERROR(LEFT(Tabla2[[#This Row],[Product]],FIND(" ",Tabla2[[#This Row],[Product]])-3),Tabla2[[#This Row],[Product]])</f>
        <v>Men</v>
      </c>
      <c r="I5039" s="6">
        <v>38</v>
      </c>
      <c r="J5039" s="4">
        <v>750</v>
      </c>
      <c r="K5039" s="6">
        <f>Tabla2[[#This Row],[Price per Unit]]*Tabla2[[#This Row],[Units Sold]]</f>
        <v>28500</v>
      </c>
      <c r="L5039" s="52">
        <f>Tabla2[[#This Row],[Units Sold]]/Cálculos!$C$11</f>
        <v>3.0255831206348401E-5</v>
      </c>
      <c r="M5039" s="6">
        <f>Tabla2[[#This Row],[Total Sales]]-Tabla2[[#This Row],[Operating Profit]]</f>
        <v>27189</v>
      </c>
      <c r="N5039" s="6">
        <v>1311</v>
      </c>
      <c r="O5039" s="46">
        <f>Tabla2[[#This Row],[Operating Profit]]/Tabla2[[#This Row],[Total Sales]]</f>
        <v>4.5999999999999999E-2</v>
      </c>
      <c r="P5039" s="1" t="s">
        <v>82</v>
      </c>
    </row>
    <row r="5040" spans="1:16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3" t="str">
        <f>IFERROR(LEFT(Tabla2[[#This Row],[Product]],FIND(" ",Tabla2[[#This Row],[Product]])-3),Tabla2[[#This Row],[Product]])</f>
        <v>Women</v>
      </c>
      <c r="I5040" s="6">
        <v>28</v>
      </c>
      <c r="J5040" s="4">
        <v>630</v>
      </c>
      <c r="K5040" s="6">
        <f>Tabla2[[#This Row],[Price per Unit]]*Tabla2[[#This Row],[Units Sold]]</f>
        <v>17640</v>
      </c>
      <c r="L5040" s="52">
        <f>Tabla2[[#This Row],[Units Sold]]/Cálculos!$C$11</f>
        <v>2.5414898213332655E-5</v>
      </c>
      <c r="M5040" s="6">
        <f>Tabla2[[#This Row],[Total Sales]]-Tabla2[[#This Row],[Operating Profit]]</f>
        <v>16722.72</v>
      </c>
      <c r="N5040" s="6">
        <v>917.28000000000009</v>
      </c>
      <c r="O5040" s="46">
        <f>Tabla2[[#This Row],[Operating Profit]]/Tabla2[[#This Row],[Total Sales]]</f>
        <v>5.2000000000000005E-2</v>
      </c>
      <c r="P5040" s="1" t="s">
        <v>82</v>
      </c>
    </row>
    <row r="5041" spans="1:16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3" t="str">
        <f>IFERROR(LEFT(Tabla2[[#This Row],[Product]],FIND(" ",Tabla2[[#This Row],[Product]])-3),Tabla2[[#This Row],[Product]])</f>
        <v>Women</v>
      </c>
      <c r="I5041" s="6">
        <v>34</v>
      </c>
      <c r="J5041" s="4">
        <v>280</v>
      </c>
      <c r="K5041" s="6">
        <f>Tabla2[[#This Row],[Price per Unit]]*Tabla2[[#This Row],[Units Sold]]</f>
        <v>9520</v>
      </c>
      <c r="L5041" s="52">
        <f>Tabla2[[#This Row],[Units Sold]]/Cálculos!$C$11</f>
        <v>1.1295510317036736E-5</v>
      </c>
      <c r="M5041" s="6">
        <f>Tabla2[[#This Row],[Total Sales]]-Tabla2[[#This Row],[Operating Profit]]</f>
        <v>9129.68</v>
      </c>
      <c r="N5041" s="6">
        <v>390.32</v>
      </c>
      <c r="O5041" s="46">
        <f>Tabla2[[#This Row],[Operating Profit]]/Tabla2[[#This Row],[Total Sales]]</f>
        <v>4.1000000000000002E-2</v>
      </c>
      <c r="P5041" s="1" t="s">
        <v>82</v>
      </c>
    </row>
    <row r="5042" spans="1:16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3" t="str">
        <f>IFERROR(LEFT(Tabla2[[#This Row],[Product]],FIND(" ",Tabla2[[#This Row],[Product]])-3),Tabla2[[#This Row],[Product]])</f>
        <v>Men</v>
      </c>
      <c r="I5042" s="6">
        <v>47</v>
      </c>
      <c r="J5042" s="4">
        <v>420</v>
      </c>
      <c r="K5042" s="6">
        <f>Tabla2[[#This Row],[Price per Unit]]*Tabla2[[#This Row],[Units Sold]]</f>
        <v>19740</v>
      </c>
      <c r="L5042" s="52">
        <f>Tabla2[[#This Row],[Units Sold]]/Cálculos!$C$11</f>
        <v>1.6943265475555103E-5</v>
      </c>
      <c r="M5042" s="6">
        <f>Tabla2[[#This Row],[Total Sales]]-Tabla2[[#This Row],[Operating Profit]]</f>
        <v>18970.14</v>
      </c>
      <c r="N5042" s="6">
        <v>769.86</v>
      </c>
      <c r="O5042" s="46">
        <f>Tabla2[[#This Row],[Operating Profit]]/Tabla2[[#This Row],[Total Sales]]</f>
        <v>3.9E-2</v>
      </c>
      <c r="P5042" s="1" t="s">
        <v>82</v>
      </c>
    </row>
    <row r="5043" spans="1:16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3" t="str">
        <f>IFERROR(LEFT(Tabla2[[#This Row],[Product]],FIND(" ",Tabla2[[#This Row],[Product]])-3),Tabla2[[#This Row],[Product]])</f>
        <v>Women</v>
      </c>
      <c r="I5043" s="6">
        <v>38</v>
      </c>
      <c r="J5043" s="4">
        <v>680</v>
      </c>
      <c r="K5043" s="6">
        <f>Tabla2[[#This Row],[Price per Unit]]*Tabla2[[#This Row],[Units Sold]]</f>
        <v>25840</v>
      </c>
      <c r="L5043" s="52">
        <f>Tabla2[[#This Row],[Units Sold]]/Cálculos!$C$11</f>
        <v>2.7431953627089217E-5</v>
      </c>
      <c r="M5043" s="6">
        <f>Tabla2[[#This Row],[Total Sales]]-Tabla2[[#This Row],[Operating Profit]]</f>
        <v>24496.32</v>
      </c>
      <c r="N5043" s="6">
        <v>1343.68</v>
      </c>
      <c r="O5043" s="46">
        <f>Tabla2[[#This Row],[Operating Profit]]/Tabla2[[#This Row],[Total Sales]]</f>
        <v>5.2000000000000005E-2</v>
      </c>
      <c r="P5043" s="1" t="s">
        <v>82</v>
      </c>
    </row>
    <row r="5044" spans="1:16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3" t="str">
        <f>IFERROR(LEFT(Tabla2[[#This Row],[Product]],FIND(" ",Tabla2[[#This Row],[Product]])-3),Tabla2[[#This Row],[Product]])</f>
        <v>Men</v>
      </c>
      <c r="I5044" s="6">
        <v>38</v>
      </c>
      <c r="J5044" s="4">
        <v>1400</v>
      </c>
      <c r="K5044" s="6">
        <f>Tabla2[[#This Row],[Price per Unit]]*Tabla2[[#This Row],[Units Sold]]</f>
        <v>53200</v>
      </c>
      <c r="L5044" s="52">
        <f>Tabla2[[#This Row],[Units Sold]]/Cálculos!$C$11</f>
        <v>5.6477551585183678E-5</v>
      </c>
      <c r="M5044" s="6">
        <f>Tabla2[[#This Row],[Total Sales]]-Tabla2[[#This Row],[Operating Profit]]</f>
        <v>50593.2</v>
      </c>
      <c r="N5044" s="6">
        <v>2606.7999999999997</v>
      </c>
      <c r="O5044" s="46">
        <f>Tabla2[[#This Row],[Operating Profit]]/Tabla2[[#This Row],[Total Sales]]</f>
        <v>4.8999999999999995E-2</v>
      </c>
      <c r="P5044" s="1" t="s">
        <v>82</v>
      </c>
    </row>
    <row r="5045" spans="1:16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3" t="str">
        <f>IFERROR(LEFT(Tabla2[[#This Row],[Product]],FIND(" ",Tabla2[[#This Row],[Product]])-3),Tabla2[[#This Row],[Product]])</f>
        <v>Men</v>
      </c>
      <c r="I5045" s="6">
        <v>38</v>
      </c>
      <c r="J5045" s="4">
        <v>450</v>
      </c>
      <c r="K5045" s="6">
        <f>Tabla2[[#This Row],[Price per Unit]]*Tabla2[[#This Row],[Units Sold]]</f>
        <v>17100</v>
      </c>
      <c r="L5045" s="52">
        <f>Tabla2[[#This Row],[Units Sold]]/Cálculos!$C$11</f>
        <v>1.815349872380904E-5</v>
      </c>
      <c r="M5045" s="6">
        <f>Tabla2[[#This Row],[Total Sales]]-Tabla2[[#This Row],[Operating Profit]]</f>
        <v>16296.3</v>
      </c>
      <c r="N5045" s="6">
        <v>803.69999999999993</v>
      </c>
      <c r="O5045" s="46">
        <f>Tabla2[[#This Row],[Operating Profit]]/Tabla2[[#This Row],[Total Sales]]</f>
        <v>4.6999999999999993E-2</v>
      </c>
      <c r="P5045" s="1" t="s">
        <v>82</v>
      </c>
    </row>
    <row r="5046" spans="1:16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3" t="str">
        <f>IFERROR(LEFT(Tabla2[[#This Row],[Product]],FIND(" ",Tabla2[[#This Row],[Product]])-3),Tabla2[[#This Row],[Product]])</f>
        <v>Women</v>
      </c>
      <c r="I5046" s="6">
        <v>29</v>
      </c>
      <c r="J5046" s="4">
        <v>600</v>
      </c>
      <c r="K5046" s="6">
        <f>Tabla2[[#This Row],[Price per Unit]]*Tabla2[[#This Row],[Units Sold]]</f>
        <v>17400</v>
      </c>
      <c r="L5046" s="52">
        <f>Tabla2[[#This Row],[Units Sold]]/Cálculos!$C$11</f>
        <v>2.4204664965078719E-5</v>
      </c>
      <c r="M5046" s="6">
        <f>Tabla2[[#This Row],[Total Sales]]-Tabla2[[#This Row],[Operating Profit]]</f>
        <v>16477.8</v>
      </c>
      <c r="N5046" s="6">
        <v>922.2</v>
      </c>
      <c r="O5046" s="46">
        <f>Tabla2[[#This Row],[Operating Profit]]/Tabla2[[#This Row],[Total Sales]]</f>
        <v>5.3000000000000005E-2</v>
      </c>
      <c r="P5046" s="1" t="s">
        <v>82</v>
      </c>
    </row>
    <row r="5047" spans="1:16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3" t="str">
        <f>IFERROR(LEFT(Tabla2[[#This Row],[Product]],FIND(" ",Tabla2[[#This Row],[Product]])-3),Tabla2[[#This Row],[Product]])</f>
        <v>Women</v>
      </c>
      <c r="I5047" s="6">
        <v>34</v>
      </c>
      <c r="J5047" s="4">
        <v>190</v>
      </c>
      <c r="K5047" s="6">
        <f>Tabla2[[#This Row],[Price per Unit]]*Tabla2[[#This Row],[Units Sold]]</f>
        <v>6460</v>
      </c>
      <c r="L5047" s="52">
        <f>Tabla2[[#This Row],[Units Sold]]/Cálculos!$C$11</f>
        <v>7.6648105722749279E-6</v>
      </c>
      <c r="M5047" s="6">
        <f>Tabla2[[#This Row],[Total Sales]]-Tabla2[[#This Row],[Operating Profit]]</f>
        <v>6188.68</v>
      </c>
      <c r="N5047" s="6">
        <v>271.32</v>
      </c>
      <c r="O5047" s="46">
        <f>Tabla2[[#This Row],[Operating Profit]]/Tabla2[[#This Row],[Total Sales]]</f>
        <v>4.1999999999999996E-2</v>
      </c>
      <c r="P5047" s="1" t="s">
        <v>82</v>
      </c>
    </row>
    <row r="5048" spans="1:16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3" t="str">
        <f>IFERROR(LEFT(Tabla2[[#This Row],[Product]],FIND(" ",Tabla2[[#This Row],[Product]])-3),Tabla2[[#This Row],[Product]])</f>
        <v>Men</v>
      </c>
      <c r="I5048" s="6">
        <v>46</v>
      </c>
      <c r="J5048" s="4">
        <v>450</v>
      </c>
      <c r="K5048" s="6">
        <f>Tabla2[[#This Row],[Price per Unit]]*Tabla2[[#This Row],[Units Sold]]</f>
        <v>20700</v>
      </c>
      <c r="L5048" s="52">
        <f>Tabla2[[#This Row],[Units Sold]]/Cálculos!$C$11</f>
        <v>1.815349872380904E-5</v>
      </c>
      <c r="M5048" s="6">
        <f>Tabla2[[#This Row],[Total Sales]]-Tabla2[[#This Row],[Operating Profit]]</f>
        <v>19892.7</v>
      </c>
      <c r="N5048" s="6">
        <v>807.30000000000007</v>
      </c>
      <c r="O5048" s="46">
        <f>Tabla2[[#This Row],[Operating Profit]]/Tabla2[[#This Row],[Total Sales]]</f>
        <v>3.9E-2</v>
      </c>
      <c r="P5048" s="1" t="s">
        <v>82</v>
      </c>
    </row>
    <row r="5049" spans="1:16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3" t="str">
        <f>IFERROR(LEFT(Tabla2[[#This Row],[Product]],FIND(" ",Tabla2[[#This Row],[Product]])-3),Tabla2[[#This Row],[Product]])</f>
        <v>Women</v>
      </c>
      <c r="I5049" s="6">
        <v>37</v>
      </c>
      <c r="J5049" s="4">
        <v>630</v>
      </c>
      <c r="K5049" s="6">
        <f>Tabla2[[#This Row],[Price per Unit]]*Tabla2[[#This Row],[Units Sold]]</f>
        <v>23310</v>
      </c>
      <c r="L5049" s="52">
        <f>Tabla2[[#This Row],[Units Sold]]/Cálculos!$C$11</f>
        <v>2.5414898213332655E-5</v>
      </c>
      <c r="M5049" s="6">
        <f>Tabla2[[#This Row],[Total Sales]]-Tabla2[[#This Row],[Operating Profit]]</f>
        <v>22121.19</v>
      </c>
      <c r="N5049" s="6">
        <v>1188.81</v>
      </c>
      <c r="O5049" s="46">
        <f>Tabla2[[#This Row],[Operating Profit]]/Tabla2[[#This Row],[Total Sales]]</f>
        <v>5.0999999999999997E-2</v>
      </c>
      <c r="P5049" s="1" t="s">
        <v>82</v>
      </c>
    </row>
    <row r="5050" spans="1:16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3" t="str">
        <f>IFERROR(LEFT(Tabla2[[#This Row],[Product]],FIND(" ",Tabla2[[#This Row],[Product]])-3),Tabla2[[#This Row],[Product]])</f>
        <v>Men</v>
      </c>
      <c r="I5050" s="6">
        <v>39</v>
      </c>
      <c r="J5050" s="4">
        <v>1270</v>
      </c>
      <c r="K5050" s="6">
        <f>Tabla2[[#This Row],[Price per Unit]]*Tabla2[[#This Row],[Units Sold]]</f>
        <v>49530</v>
      </c>
      <c r="L5050" s="52">
        <f>Tabla2[[#This Row],[Units Sold]]/Cálculos!$C$11</f>
        <v>5.1233207509416621E-5</v>
      </c>
      <c r="M5050" s="6">
        <f>Tabla2[[#This Row],[Total Sales]]-Tabla2[[#This Row],[Operating Profit]]</f>
        <v>47103.03</v>
      </c>
      <c r="N5050" s="6">
        <v>2426.9699999999998</v>
      </c>
      <c r="O5050" s="46">
        <f>Tabla2[[#This Row],[Operating Profit]]/Tabla2[[#This Row],[Total Sales]]</f>
        <v>4.8999999999999995E-2</v>
      </c>
      <c r="P5050" s="1" t="s">
        <v>82</v>
      </c>
    </row>
    <row r="5051" spans="1:16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3" t="str">
        <f>IFERROR(LEFT(Tabla2[[#This Row],[Product]],FIND(" ",Tabla2[[#This Row],[Product]])-3),Tabla2[[#This Row],[Product]])</f>
        <v>Men</v>
      </c>
      <c r="I5051" s="6">
        <v>39</v>
      </c>
      <c r="J5051" s="4">
        <v>460</v>
      </c>
      <c r="K5051" s="6">
        <f>Tabla2[[#This Row],[Price per Unit]]*Tabla2[[#This Row],[Units Sold]]</f>
        <v>17940</v>
      </c>
      <c r="L5051" s="52">
        <f>Tabla2[[#This Row],[Units Sold]]/Cálculos!$C$11</f>
        <v>1.8556909806560351E-5</v>
      </c>
      <c r="M5051" s="6">
        <f>Tabla2[[#This Row],[Total Sales]]-Tabla2[[#This Row],[Operating Profit]]</f>
        <v>17060.939999999999</v>
      </c>
      <c r="N5051" s="6">
        <v>879.06</v>
      </c>
      <c r="O5051" s="46">
        <f>Tabla2[[#This Row],[Operating Profit]]/Tabla2[[#This Row],[Total Sales]]</f>
        <v>4.8999999999999995E-2</v>
      </c>
      <c r="P5051" s="1" t="s">
        <v>82</v>
      </c>
    </row>
    <row r="5052" spans="1:16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3" t="str">
        <f>IFERROR(LEFT(Tabla2[[#This Row],[Product]],FIND(" ",Tabla2[[#This Row],[Product]])-3),Tabla2[[#This Row],[Product]])</f>
        <v>Women</v>
      </c>
      <c r="I5052" s="6">
        <v>27</v>
      </c>
      <c r="J5052" s="4">
        <v>520</v>
      </c>
      <c r="K5052" s="6">
        <f>Tabla2[[#This Row],[Price per Unit]]*Tabla2[[#This Row],[Units Sold]]</f>
        <v>14040</v>
      </c>
      <c r="L5052" s="52">
        <f>Tabla2[[#This Row],[Units Sold]]/Cálculos!$C$11</f>
        <v>2.0977376303068224E-5</v>
      </c>
      <c r="M5052" s="6">
        <f>Tabla2[[#This Row],[Total Sales]]-Tabla2[[#This Row],[Operating Profit]]</f>
        <v>13267.8</v>
      </c>
      <c r="N5052" s="6">
        <v>772.19999999999993</v>
      </c>
      <c r="O5052" s="46">
        <f>Tabla2[[#This Row],[Operating Profit]]/Tabla2[[#This Row],[Total Sales]]</f>
        <v>5.4999999999999993E-2</v>
      </c>
      <c r="P5052" s="1" t="s">
        <v>82</v>
      </c>
    </row>
    <row r="5053" spans="1:16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3" t="str">
        <f>IFERROR(LEFT(Tabla2[[#This Row],[Product]],FIND(" ",Tabla2[[#This Row],[Product]])-3),Tabla2[[#This Row],[Product]])</f>
        <v>Women</v>
      </c>
      <c r="I5053" s="6">
        <v>32</v>
      </c>
      <c r="J5053" s="4">
        <v>130</v>
      </c>
      <c r="K5053" s="6">
        <f>Tabla2[[#This Row],[Price per Unit]]*Tabla2[[#This Row],[Units Sold]]</f>
        <v>4160</v>
      </c>
      <c r="L5053" s="52">
        <f>Tabla2[[#This Row],[Units Sold]]/Cálculos!$C$11</f>
        <v>5.2443440757670559E-6</v>
      </c>
      <c r="M5053" s="6">
        <f>Tabla2[[#This Row],[Total Sales]]-Tabla2[[#This Row],[Operating Profit]]</f>
        <v>3993.6</v>
      </c>
      <c r="N5053" s="6">
        <v>166.4</v>
      </c>
      <c r="O5053" s="46">
        <f>Tabla2[[#This Row],[Operating Profit]]/Tabla2[[#This Row],[Total Sales]]</f>
        <v>0.04</v>
      </c>
      <c r="P5053" s="1" t="s">
        <v>82</v>
      </c>
    </row>
    <row r="5054" spans="1:16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3" t="str">
        <f>IFERROR(LEFT(Tabla2[[#This Row],[Product]],FIND(" ",Tabla2[[#This Row],[Product]])-3),Tabla2[[#This Row],[Product]])</f>
        <v>Men</v>
      </c>
      <c r="I5054" s="6">
        <v>49</v>
      </c>
      <c r="J5054" s="4">
        <v>290</v>
      </c>
      <c r="K5054" s="6">
        <f>Tabla2[[#This Row],[Price per Unit]]*Tabla2[[#This Row],[Units Sold]]</f>
        <v>14210</v>
      </c>
      <c r="L5054" s="52">
        <f>Tabla2[[#This Row],[Units Sold]]/Cálculos!$C$11</f>
        <v>1.1698921399788048E-5</v>
      </c>
      <c r="M5054" s="6">
        <f>Tabla2[[#This Row],[Total Sales]]-Tabla2[[#This Row],[Operating Profit]]</f>
        <v>13698.44</v>
      </c>
      <c r="N5054" s="6">
        <v>511.56</v>
      </c>
      <c r="O5054" s="46">
        <f>Tabla2[[#This Row],[Operating Profit]]/Tabla2[[#This Row],[Total Sales]]</f>
        <v>3.5999999999999997E-2</v>
      </c>
      <c r="P5054" s="1" t="s">
        <v>82</v>
      </c>
    </row>
    <row r="5055" spans="1:16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3" t="str">
        <f>IFERROR(LEFT(Tabla2[[#This Row],[Product]],FIND(" ",Tabla2[[#This Row],[Product]])-3),Tabla2[[#This Row],[Product]])</f>
        <v>Women</v>
      </c>
      <c r="I5055" s="6">
        <v>36</v>
      </c>
      <c r="J5055" s="4">
        <v>500</v>
      </c>
      <c r="K5055" s="6">
        <f>Tabla2[[#This Row],[Price per Unit]]*Tabla2[[#This Row],[Units Sold]]</f>
        <v>18000</v>
      </c>
      <c r="L5055" s="52">
        <f>Tabla2[[#This Row],[Units Sold]]/Cálculos!$C$11</f>
        <v>2.0170554137565598E-5</v>
      </c>
      <c r="M5055" s="6">
        <f>Tabla2[[#This Row],[Total Sales]]-Tabla2[[#This Row],[Operating Profit]]</f>
        <v>17010</v>
      </c>
      <c r="N5055" s="6">
        <v>990.00000000000011</v>
      </c>
      <c r="O5055" s="46">
        <f>Tabla2[[#This Row],[Operating Profit]]/Tabla2[[#This Row],[Total Sales]]</f>
        <v>5.5000000000000007E-2</v>
      </c>
      <c r="P5055" s="1" t="s">
        <v>82</v>
      </c>
    </row>
    <row r="5056" spans="1:16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3" t="str">
        <f>IFERROR(LEFT(Tabla2[[#This Row],[Product]],FIND(" ",Tabla2[[#This Row],[Product]])-3),Tabla2[[#This Row],[Product]])</f>
        <v>Men</v>
      </c>
      <c r="I5056" s="6">
        <v>37</v>
      </c>
      <c r="J5056" s="4">
        <v>1220</v>
      </c>
      <c r="K5056" s="6">
        <f>Tabla2[[#This Row],[Price per Unit]]*Tabla2[[#This Row],[Units Sold]]</f>
        <v>45140</v>
      </c>
      <c r="L5056" s="52">
        <f>Tabla2[[#This Row],[Units Sold]]/Cálculos!$C$11</f>
        <v>4.9216152095660066E-5</v>
      </c>
      <c r="M5056" s="6">
        <f>Tabla2[[#This Row],[Total Sales]]-Tabla2[[#This Row],[Operating Profit]]</f>
        <v>42973.279999999999</v>
      </c>
      <c r="N5056" s="6">
        <v>2166.7199999999998</v>
      </c>
      <c r="O5056" s="46">
        <f>Tabla2[[#This Row],[Operating Profit]]/Tabla2[[#This Row],[Total Sales]]</f>
        <v>4.7999999999999994E-2</v>
      </c>
      <c r="P5056" s="1" t="s">
        <v>82</v>
      </c>
    </row>
    <row r="5057" spans="1:16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3" t="str">
        <f>IFERROR(LEFT(Tabla2[[#This Row],[Product]],FIND(" ",Tabla2[[#This Row],[Product]])-3),Tabla2[[#This Row],[Product]])</f>
        <v>Men</v>
      </c>
      <c r="I5057" s="6">
        <v>37</v>
      </c>
      <c r="J5057" s="4">
        <v>440</v>
      </c>
      <c r="K5057" s="6">
        <f>Tabla2[[#This Row],[Price per Unit]]*Tabla2[[#This Row],[Units Sold]]</f>
        <v>16280</v>
      </c>
      <c r="L5057" s="52">
        <f>Tabla2[[#This Row],[Units Sold]]/Cálculos!$C$11</f>
        <v>1.7750087641057729E-5</v>
      </c>
      <c r="M5057" s="6">
        <f>Tabla2[[#This Row],[Total Sales]]-Tabla2[[#This Row],[Operating Profit]]</f>
        <v>15514.84</v>
      </c>
      <c r="N5057" s="6">
        <v>765.16</v>
      </c>
      <c r="O5057" s="46">
        <f>Tabla2[[#This Row],[Operating Profit]]/Tabla2[[#This Row],[Total Sales]]</f>
        <v>4.7E-2</v>
      </c>
      <c r="P5057" s="1" t="s">
        <v>82</v>
      </c>
    </row>
    <row r="5058" spans="1:16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3" t="str">
        <f>IFERROR(LEFT(Tabla2[[#This Row],[Product]],FIND(" ",Tabla2[[#This Row],[Product]])-3),Tabla2[[#This Row],[Product]])</f>
        <v>Women</v>
      </c>
      <c r="I5058" s="6">
        <v>27</v>
      </c>
      <c r="J5058" s="4">
        <v>440</v>
      </c>
      <c r="K5058" s="6">
        <f>Tabla2[[#This Row],[Price per Unit]]*Tabla2[[#This Row],[Units Sold]]</f>
        <v>11880</v>
      </c>
      <c r="L5058" s="52">
        <f>Tabla2[[#This Row],[Units Sold]]/Cálculos!$C$11</f>
        <v>1.7750087641057729E-5</v>
      </c>
      <c r="M5058" s="6">
        <f>Tabla2[[#This Row],[Total Sales]]-Tabla2[[#This Row],[Operating Profit]]</f>
        <v>11238.48</v>
      </c>
      <c r="N5058" s="6">
        <v>641.5200000000001</v>
      </c>
      <c r="O5058" s="46">
        <f>Tabla2[[#This Row],[Operating Profit]]/Tabla2[[#This Row],[Total Sales]]</f>
        <v>5.4000000000000006E-2</v>
      </c>
      <c r="P5058" s="1" t="s">
        <v>82</v>
      </c>
    </row>
    <row r="5059" spans="1:16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3" t="str">
        <f>IFERROR(LEFT(Tabla2[[#This Row],[Product]],FIND(" ",Tabla2[[#This Row],[Product]])-3),Tabla2[[#This Row],[Product]])</f>
        <v>Women</v>
      </c>
      <c r="I5059" s="6">
        <v>33</v>
      </c>
      <c r="J5059" s="4">
        <v>210</v>
      </c>
      <c r="K5059" s="6">
        <f>Tabla2[[#This Row],[Price per Unit]]*Tabla2[[#This Row],[Units Sold]]</f>
        <v>6930</v>
      </c>
      <c r="L5059" s="52">
        <f>Tabla2[[#This Row],[Units Sold]]/Cálculos!$C$11</f>
        <v>8.4716327377775517E-6</v>
      </c>
      <c r="M5059" s="6">
        <f>Tabla2[[#This Row],[Total Sales]]-Tabla2[[#This Row],[Operating Profit]]</f>
        <v>6652.8</v>
      </c>
      <c r="N5059" s="6">
        <v>277.2</v>
      </c>
      <c r="O5059" s="46">
        <f>Tabla2[[#This Row],[Operating Profit]]/Tabla2[[#This Row],[Total Sales]]</f>
        <v>0.04</v>
      </c>
      <c r="P5059" s="1" t="s">
        <v>82</v>
      </c>
    </row>
    <row r="5060" spans="1:16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3" t="str">
        <f>IFERROR(LEFT(Tabla2[[#This Row],[Product]],FIND(" ",Tabla2[[#This Row],[Product]])-3),Tabla2[[#This Row],[Product]])</f>
        <v>Men</v>
      </c>
      <c r="I5060" s="6">
        <v>47</v>
      </c>
      <c r="J5060" s="4">
        <v>200</v>
      </c>
      <c r="K5060" s="6">
        <f>Tabla2[[#This Row],[Price per Unit]]*Tabla2[[#This Row],[Units Sold]]</f>
        <v>9400</v>
      </c>
      <c r="L5060" s="52">
        <f>Tabla2[[#This Row],[Units Sold]]/Cálculos!$C$11</f>
        <v>8.0682216550262406E-6</v>
      </c>
      <c r="M5060" s="6">
        <f>Tabla2[[#This Row],[Total Sales]]-Tabla2[[#This Row],[Operating Profit]]</f>
        <v>9042.7999999999993</v>
      </c>
      <c r="N5060" s="6">
        <v>357.2</v>
      </c>
      <c r="O5060" s="46">
        <f>Tabla2[[#This Row],[Operating Profit]]/Tabla2[[#This Row],[Total Sales]]</f>
        <v>3.7999999999999999E-2</v>
      </c>
      <c r="P5060" s="1" t="s">
        <v>82</v>
      </c>
    </row>
    <row r="5061" spans="1:16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3" t="str">
        <f>IFERROR(LEFT(Tabla2[[#This Row],[Product]],FIND(" ",Tabla2[[#This Row],[Product]])-3),Tabla2[[#This Row],[Product]])</f>
        <v>Women</v>
      </c>
      <c r="I5061" s="6">
        <v>39</v>
      </c>
      <c r="J5061" s="4">
        <v>630</v>
      </c>
      <c r="K5061" s="6">
        <f>Tabla2[[#This Row],[Price per Unit]]*Tabla2[[#This Row],[Units Sold]]</f>
        <v>24570</v>
      </c>
      <c r="L5061" s="52">
        <f>Tabla2[[#This Row],[Units Sold]]/Cálculos!$C$11</f>
        <v>2.5414898213332655E-5</v>
      </c>
      <c r="M5061" s="6">
        <f>Tabla2[[#This Row],[Total Sales]]-Tabla2[[#This Row],[Operating Profit]]</f>
        <v>23316.93</v>
      </c>
      <c r="N5061" s="6">
        <v>1253.07</v>
      </c>
      <c r="O5061" s="46">
        <f>Tabla2[[#This Row],[Operating Profit]]/Tabla2[[#This Row],[Total Sales]]</f>
        <v>5.0999999999999997E-2</v>
      </c>
      <c r="P5061" s="1" t="s">
        <v>82</v>
      </c>
    </row>
    <row r="5062" spans="1:16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3" t="str">
        <f>IFERROR(LEFT(Tabla2[[#This Row],[Product]],FIND(" ",Tabla2[[#This Row],[Product]])-3),Tabla2[[#This Row],[Product]])</f>
        <v>Men</v>
      </c>
      <c r="I5062" s="6">
        <v>52</v>
      </c>
      <c r="J5062" s="4">
        <v>1440</v>
      </c>
      <c r="K5062" s="6">
        <f>Tabla2[[#This Row],[Price per Unit]]*Tabla2[[#This Row],[Units Sold]]</f>
        <v>74880</v>
      </c>
      <c r="L5062" s="52">
        <f>Tabla2[[#This Row],[Units Sold]]/Cálculos!$C$11</f>
        <v>5.8091195916188929E-5</v>
      </c>
      <c r="M5062" s="6">
        <f>Tabla2[[#This Row],[Total Sales]]-Tabla2[[#This Row],[Operating Profit]]</f>
        <v>71510.399999999994</v>
      </c>
      <c r="N5062" s="6">
        <v>3369.5999999999995</v>
      </c>
      <c r="O5062" s="46">
        <f>Tabla2[[#This Row],[Operating Profit]]/Tabla2[[#This Row],[Total Sales]]</f>
        <v>4.4999999999999991E-2</v>
      </c>
      <c r="P5062" s="1" t="s">
        <v>82</v>
      </c>
    </row>
    <row r="5063" spans="1:16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3" t="str">
        <f>IFERROR(LEFT(Tabla2[[#This Row],[Product]],FIND(" ",Tabla2[[#This Row],[Product]])-3),Tabla2[[#This Row],[Product]])</f>
        <v>Men</v>
      </c>
      <c r="I5063" s="6">
        <v>48</v>
      </c>
      <c r="J5063" s="4">
        <v>600</v>
      </c>
      <c r="K5063" s="6">
        <f>Tabla2[[#This Row],[Price per Unit]]*Tabla2[[#This Row],[Units Sold]]</f>
        <v>28800</v>
      </c>
      <c r="L5063" s="52">
        <f>Tabla2[[#This Row],[Units Sold]]/Cálculos!$C$11</f>
        <v>2.4204664965078719E-5</v>
      </c>
      <c r="M5063" s="6">
        <f>Tabla2[[#This Row],[Total Sales]]-Tabla2[[#This Row],[Operating Profit]]</f>
        <v>27360</v>
      </c>
      <c r="N5063" s="6">
        <v>1440</v>
      </c>
      <c r="O5063" s="46">
        <f>Tabla2[[#This Row],[Operating Profit]]/Tabla2[[#This Row],[Total Sales]]</f>
        <v>0.05</v>
      </c>
      <c r="P5063" s="1" t="s">
        <v>82</v>
      </c>
    </row>
    <row r="5064" spans="1:16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3" t="str">
        <f>IFERROR(LEFT(Tabla2[[#This Row],[Product]],FIND(" ",Tabla2[[#This Row],[Product]])-3),Tabla2[[#This Row],[Product]])</f>
        <v>Women</v>
      </c>
      <c r="I5064" s="6">
        <v>42</v>
      </c>
      <c r="J5064" s="4">
        <v>470</v>
      </c>
      <c r="K5064" s="6">
        <f>Tabla2[[#This Row],[Price per Unit]]*Tabla2[[#This Row],[Units Sold]]</f>
        <v>19740</v>
      </c>
      <c r="L5064" s="52">
        <f>Tabla2[[#This Row],[Units Sold]]/Cálculos!$C$11</f>
        <v>1.8960320889311665E-5</v>
      </c>
      <c r="M5064" s="6">
        <f>Tabla2[[#This Row],[Total Sales]]-Tabla2[[#This Row],[Operating Profit]]</f>
        <v>18674.04</v>
      </c>
      <c r="N5064" s="6">
        <v>1065.96</v>
      </c>
      <c r="O5064" s="46">
        <f>Tabla2[[#This Row],[Operating Profit]]/Tabla2[[#This Row],[Total Sales]]</f>
        <v>5.3999999999999999E-2</v>
      </c>
      <c r="P5064" s="1" t="s">
        <v>82</v>
      </c>
    </row>
    <row r="5065" spans="1:16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3" t="str">
        <f>IFERROR(LEFT(Tabla2[[#This Row],[Product]],FIND(" ",Tabla2[[#This Row],[Product]])-3),Tabla2[[#This Row],[Product]])</f>
        <v>Women</v>
      </c>
      <c r="I5065" s="6">
        <v>41</v>
      </c>
      <c r="J5065" s="4">
        <v>340</v>
      </c>
      <c r="K5065" s="6">
        <f>Tabla2[[#This Row],[Price per Unit]]*Tabla2[[#This Row],[Units Sold]]</f>
        <v>13940</v>
      </c>
      <c r="L5065" s="52">
        <f>Tabla2[[#This Row],[Units Sold]]/Cálculos!$C$11</f>
        <v>1.3715976813544608E-5</v>
      </c>
      <c r="M5065" s="6">
        <f>Tabla2[[#This Row],[Total Sales]]-Tabla2[[#This Row],[Operating Profit]]</f>
        <v>13382.4</v>
      </c>
      <c r="N5065" s="6">
        <v>557.6</v>
      </c>
      <c r="O5065" s="46">
        <f>Tabla2[[#This Row],[Operating Profit]]/Tabla2[[#This Row],[Total Sales]]</f>
        <v>0.04</v>
      </c>
      <c r="P5065" s="1" t="s">
        <v>82</v>
      </c>
    </row>
    <row r="5066" spans="1:16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3" t="str">
        <f>IFERROR(LEFT(Tabla2[[#This Row],[Product]],FIND(" ",Tabla2[[#This Row],[Product]])-3),Tabla2[[#This Row],[Product]])</f>
        <v>Men</v>
      </c>
      <c r="I5066" s="6">
        <v>51</v>
      </c>
      <c r="J5066" s="4">
        <v>420</v>
      </c>
      <c r="K5066" s="6">
        <f>Tabla2[[#This Row],[Price per Unit]]*Tabla2[[#This Row],[Units Sold]]</f>
        <v>21420</v>
      </c>
      <c r="L5066" s="52">
        <f>Tabla2[[#This Row],[Units Sold]]/Cálculos!$C$11</f>
        <v>1.6943265475555103E-5</v>
      </c>
      <c r="M5066" s="6">
        <f>Tabla2[[#This Row],[Total Sales]]-Tabla2[[#This Row],[Operating Profit]]</f>
        <v>20627.46</v>
      </c>
      <c r="N5066" s="6">
        <v>792.54</v>
      </c>
      <c r="O5066" s="46">
        <f>Tabla2[[#This Row],[Operating Profit]]/Tabla2[[#This Row],[Total Sales]]</f>
        <v>3.6999999999999998E-2</v>
      </c>
      <c r="P5066" s="1" t="s">
        <v>82</v>
      </c>
    </row>
    <row r="5067" spans="1:16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3" t="str">
        <f>IFERROR(LEFT(Tabla2[[#This Row],[Product]],FIND(" ",Tabla2[[#This Row],[Product]])-3),Tabla2[[#This Row],[Product]])</f>
        <v>Women</v>
      </c>
      <c r="I5067" s="6">
        <v>56</v>
      </c>
      <c r="J5067" s="4">
        <v>720</v>
      </c>
      <c r="K5067" s="6">
        <f>Tabla2[[#This Row],[Price per Unit]]*Tabla2[[#This Row],[Units Sold]]</f>
        <v>40320</v>
      </c>
      <c r="L5067" s="52">
        <f>Tabla2[[#This Row],[Units Sold]]/Cálculos!$C$11</f>
        <v>2.9045597958094464E-5</v>
      </c>
      <c r="M5067" s="6">
        <f>Tabla2[[#This Row],[Total Sales]]-Tabla2[[#This Row],[Operating Profit]]</f>
        <v>38183.040000000001</v>
      </c>
      <c r="N5067" s="6">
        <v>2136.96</v>
      </c>
      <c r="O5067" s="46">
        <f>Tabla2[[#This Row],[Operating Profit]]/Tabla2[[#This Row],[Total Sales]]</f>
        <v>5.2999999999999999E-2</v>
      </c>
      <c r="P5067" s="1" t="s">
        <v>82</v>
      </c>
    </row>
    <row r="5068" spans="1:16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3" t="str">
        <f>IFERROR(LEFT(Tabla2[[#This Row],[Product]],FIND(" ",Tabla2[[#This Row],[Product]])-3),Tabla2[[#This Row],[Product]])</f>
        <v>Men</v>
      </c>
      <c r="I5068" s="6">
        <v>54</v>
      </c>
      <c r="J5068" s="4">
        <v>1580</v>
      </c>
      <c r="K5068" s="6">
        <f>Tabla2[[#This Row],[Price per Unit]]*Tabla2[[#This Row],[Units Sold]]</f>
        <v>85320</v>
      </c>
      <c r="L5068" s="52">
        <f>Tabla2[[#This Row],[Units Sold]]/Cálculos!$C$11</f>
        <v>6.373895107470729E-5</v>
      </c>
      <c r="M5068" s="6">
        <f>Tabla2[[#This Row],[Total Sales]]-Tabla2[[#This Row],[Operating Profit]]</f>
        <v>81309.960000000006</v>
      </c>
      <c r="N5068" s="6">
        <v>4010.04</v>
      </c>
      <c r="O5068" s="46">
        <f>Tabla2[[#This Row],[Operating Profit]]/Tabla2[[#This Row],[Total Sales]]</f>
        <v>4.7E-2</v>
      </c>
      <c r="P5068" s="1" t="s">
        <v>82</v>
      </c>
    </row>
    <row r="5069" spans="1:16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3" t="str">
        <f>IFERROR(LEFT(Tabla2[[#This Row],[Product]],FIND(" ",Tabla2[[#This Row],[Product]])-3),Tabla2[[#This Row],[Product]])</f>
        <v>Men</v>
      </c>
      <c r="I5069" s="6">
        <v>48</v>
      </c>
      <c r="J5069" s="4">
        <v>770</v>
      </c>
      <c r="K5069" s="6">
        <f>Tabla2[[#This Row],[Price per Unit]]*Tabla2[[#This Row],[Units Sold]]</f>
        <v>36960</v>
      </c>
      <c r="L5069" s="52">
        <f>Tabla2[[#This Row],[Units Sold]]/Cálculos!$C$11</f>
        <v>3.1062653371851023E-5</v>
      </c>
      <c r="M5069" s="6">
        <f>Tabla2[[#This Row],[Total Sales]]-Tabla2[[#This Row],[Operating Profit]]</f>
        <v>35148.959999999999</v>
      </c>
      <c r="N5069" s="6">
        <v>1811.04</v>
      </c>
      <c r="O5069" s="46">
        <f>Tabla2[[#This Row],[Operating Profit]]/Tabla2[[#This Row],[Total Sales]]</f>
        <v>4.9000000000000002E-2</v>
      </c>
      <c r="P5069" s="1" t="s">
        <v>82</v>
      </c>
    </row>
    <row r="5070" spans="1:16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3" t="str">
        <f>IFERROR(LEFT(Tabla2[[#This Row],[Product]],FIND(" ",Tabla2[[#This Row],[Product]])-3),Tabla2[[#This Row],[Product]])</f>
        <v>Women</v>
      </c>
      <c r="I5070" s="6">
        <v>42</v>
      </c>
      <c r="J5070" s="4">
        <v>580</v>
      </c>
      <c r="K5070" s="6">
        <f>Tabla2[[#This Row],[Price per Unit]]*Tabla2[[#This Row],[Units Sold]]</f>
        <v>24360</v>
      </c>
      <c r="L5070" s="52">
        <f>Tabla2[[#This Row],[Units Sold]]/Cálculos!$C$11</f>
        <v>2.3397842799576097E-5</v>
      </c>
      <c r="M5070" s="6">
        <f>Tabla2[[#This Row],[Total Sales]]-Tabla2[[#This Row],[Operating Profit]]</f>
        <v>23117.64</v>
      </c>
      <c r="N5070" s="6">
        <v>1242.3600000000001</v>
      </c>
      <c r="O5070" s="46">
        <f>Tabla2[[#This Row],[Operating Profit]]/Tabla2[[#This Row],[Total Sales]]</f>
        <v>5.1000000000000004E-2</v>
      </c>
      <c r="P5070" s="1" t="s">
        <v>82</v>
      </c>
    </row>
    <row r="5071" spans="1:16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3" t="str">
        <f>IFERROR(LEFT(Tabla2[[#This Row],[Product]],FIND(" ",Tabla2[[#This Row],[Product]])-3),Tabla2[[#This Row],[Product]])</f>
        <v>Women</v>
      </c>
      <c r="I5071" s="6">
        <v>41</v>
      </c>
      <c r="J5071" s="4">
        <v>510</v>
      </c>
      <c r="K5071" s="6">
        <f>Tabla2[[#This Row],[Price per Unit]]*Tabla2[[#This Row],[Units Sold]]</f>
        <v>20910</v>
      </c>
      <c r="L5071" s="52">
        <f>Tabla2[[#This Row],[Units Sold]]/Cálculos!$C$11</f>
        <v>2.0573965220316913E-5</v>
      </c>
      <c r="M5071" s="6">
        <f>Tabla2[[#This Row],[Total Sales]]-Tabla2[[#This Row],[Operating Profit]]</f>
        <v>20031.78</v>
      </c>
      <c r="N5071" s="6">
        <v>878.21999999999991</v>
      </c>
      <c r="O5071" s="46">
        <f>Tabla2[[#This Row],[Operating Profit]]/Tabla2[[#This Row],[Total Sales]]</f>
        <v>4.1999999999999996E-2</v>
      </c>
      <c r="P5071" s="1" t="s">
        <v>82</v>
      </c>
    </row>
    <row r="5072" spans="1:16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3" t="str">
        <f>IFERROR(LEFT(Tabla2[[#This Row],[Product]],FIND(" ",Tabla2[[#This Row],[Product]])-3),Tabla2[[#This Row],[Product]])</f>
        <v>Men</v>
      </c>
      <c r="I5072" s="6">
        <v>50</v>
      </c>
      <c r="J5072" s="4">
        <v>530</v>
      </c>
      <c r="K5072" s="6">
        <f>Tabla2[[#This Row],[Price per Unit]]*Tabla2[[#This Row],[Units Sold]]</f>
        <v>26500</v>
      </c>
      <c r="L5072" s="52">
        <f>Tabla2[[#This Row],[Units Sold]]/Cálculos!$C$11</f>
        <v>2.1380787385819535E-5</v>
      </c>
      <c r="M5072" s="6">
        <f>Tabla2[[#This Row],[Total Sales]]-Tabla2[[#This Row],[Operating Profit]]</f>
        <v>25546</v>
      </c>
      <c r="N5072" s="6">
        <v>954</v>
      </c>
      <c r="O5072" s="46">
        <f>Tabla2[[#This Row],[Operating Profit]]/Tabla2[[#This Row],[Total Sales]]</f>
        <v>3.5999999999999997E-2</v>
      </c>
      <c r="P5072" s="1" t="s">
        <v>82</v>
      </c>
    </row>
    <row r="5073" spans="1:16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3" t="str">
        <f>IFERROR(LEFT(Tabla2[[#This Row],[Product]],FIND(" ",Tabla2[[#This Row],[Product]])-3),Tabla2[[#This Row],[Product]])</f>
        <v>Women</v>
      </c>
      <c r="I5073" s="6">
        <v>56</v>
      </c>
      <c r="J5073" s="4">
        <v>850</v>
      </c>
      <c r="K5073" s="6">
        <f>Tabla2[[#This Row],[Price per Unit]]*Tabla2[[#This Row],[Units Sold]]</f>
        <v>47600</v>
      </c>
      <c r="L5073" s="52">
        <f>Tabla2[[#This Row],[Units Sold]]/Cálculos!$C$11</f>
        <v>3.4289942033861518E-5</v>
      </c>
      <c r="M5073" s="6">
        <f>Tabla2[[#This Row],[Total Sales]]-Tabla2[[#This Row],[Operating Profit]]</f>
        <v>45172.4</v>
      </c>
      <c r="N5073" s="6">
        <v>2427.6</v>
      </c>
      <c r="O5073" s="46">
        <f>Tabla2[[#This Row],[Operating Profit]]/Tabla2[[#This Row],[Total Sales]]</f>
        <v>5.0999999999999997E-2</v>
      </c>
      <c r="P5073" s="1" t="s">
        <v>82</v>
      </c>
    </row>
    <row r="5074" spans="1:16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3" t="str">
        <f>IFERROR(LEFT(Tabla2[[#This Row],[Product]],FIND(" ",Tabla2[[#This Row],[Product]])-3),Tabla2[[#This Row],[Product]])</f>
        <v>Men</v>
      </c>
      <c r="I5074" s="6">
        <v>51</v>
      </c>
      <c r="J5074" s="4">
        <v>1430</v>
      </c>
      <c r="K5074" s="6">
        <f>Tabla2[[#This Row],[Price per Unit]]*Tabla2[[#This Row],[Units Sold]]</f>
        <v>72930</v>
      </c>
      <c r="L5074" s="52">
        <f>Tabla2[[#This Row],[Units Sold]]/Cálculos!$C$11</f>
        <v>5.7687784833437618E-5</v>
      </c>
      <c r="M5074" s="6">
        <f>Tabla2[[#This Row],[Total Sales]]-Tabla2[[#This Row],[Operating Profit]]</f>
        <v>69356.429999999993</v>
      </c>
      <c r="N5074" s="6">
        <v>3573.5699999999997</v>
      </c>
      <c r="O5074" s="46">
        <f>Tabla2[[#This Row],[Operating Profit]]/Tabla2[[#This Row],[Total Sales]]</f>
        <v>4.8999999999999995E-2</v>
      </c>
      <c r="P5074" s="1" t="s">
        <v>82</v>
      </c>
    </row>
    <row r="5075" spans="1:16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3" t="str">
        <f>IFERROR(LEFT(Tabla2[[#This Row],[Product]],FIND(" ",Tabla2[[#This Row],[Product]])-3),Tabla2[[#This Row],[Product]])</f>
        <v>Men</v>
      </c>
      <c r="I5075" s="6">
        <v>46</v>
      </c>
      <c r="J5075" s="4">
        <v>840</v>
      </c>
      <c r="K5075" s="6">
        <f>Tabla2[[#This Row],[Price per Unit]]*Tabla2[[#This Row],[Units Sold]]</f>
        <v>38640</v>
      </c>
      <c r="L5075" s="52">
        <f>Tabla2[[#This Row],[Units Sold]]/Cálculos!$C$11</f>
        <v>3.3886530951110207E-5</v>
      </c>
      <c r="M5075" s="6">
        <f>Tabla2[[#This Row],[Total Sales]]-Tabla2[[#This Row],[Operating Profit]]</f>
        <v>36785.279999999999</v>
      </c>
      <c r="N5075" s="6">
        <v>1854.72</v>
      </c>
      <c r="O5075" s="46">
        <f>Tabla2[[#This Row],[Operating Profit]]/Tabla2[[#This Row],[Total Sales]]</f>
        <v>4.8000000000000001E-2</v>
      </c>
      <c r="P5075" s="1" t="s">
        <v>82</v>
      </c>
    </row>
    <row r="5076" spans="1:16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3" t="str">
        <f>IFERROR(LEFT(Tabla2[[#This Row],[Product]],FIND(" ",Tabla2[[#This Row],[Product]])-3),Tabla2[[#This Row],[Product]])</f>
        <v>Women</v>
      </c>
      <c r="I5076" s="6">
        <v>43</v>
      </c>
      <c r="J5076" s="4">
        <v>630</v>
      </c>
      <c r="K5076" s="6">
        <f>Tabla2[[#This Row],[Price per Unit]]*Tabla2[[#This Row],[Units Sold]]</f>
        <v>27090</v>
      </c>
      <c r="L5076" s="52">
        <f>Tabla2[[#This Row],[Units Sold]]/Cálculos!$C$11</f>
        <v>2.5414898213332655E-5</v>
      </c>
      <c r="M5076" s="6">
        <f>Tabla2[[#This Row],[Total Sales]]-Tabla2[[#This Row],[Operating Profit]]</f>
        <v>25600.05</v>
      </c>
      <c r="N5076" s="6">
        <v>1489.9499999999998</v>
      </c>
      <c r="O5076" s="46">
        <f>Tabla2[[#This Row],[Operating Profit]]/Tabla2[[#This Row],[Total Sales]]</f>
        <v>5.4999999999999993E-2</v>
      </c>
      <c r="P5076" s="1" t="s">
        <v>82</v>
      </c>
    </row>
    <row r="5077" spans="1:16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3" t="str">
        <f>IFERROR(LEFT(Tabla2[[#This Row],[Product]],FIND(" ",Tabla2[[#This Row],[Product]])-3),Tabla2[[#This Row],[Product]])</f>
        <v>Women</v>
      </c>
      <c r="I5077" s="6">
        <v>43</v>
      </c>
      <c r="J5077" s="4">
        <v>440</v>
      </c>
      <c r="K5077" s="6">
        <f>Tabla2[[#This Row],[Price per Unit]]*Tabla2[[#This Row],[Units Sold]]</f>
        <v>18920</v>
      </c>
      <c r="L5077" s="52">
        <f>Tabla2[[#This Row],[Units Sold]]/Cálculos!$C$11</f>
        <v>1.7750087641057729E-5</v>
      </c>
      <c r="M5077" s="6">
        <f>Tabla2[[#This Row],[Total Sales]]-Tabla2[[#This Row],[Operating Profit]]</f>
        <v>18144.28</v>
      </c>
      <c r="N5077" s="6">
        <v>775.71999999999991</v>
      </c>
      <c r="O5077" s="46">
        <f>Tabla2[[#This Row],[Operating Profit]]/Tabla2[[#This Row],[Total Sales]]</f>
        <v>4.0999999999999995E-2</v>
      </c>
      <c r="P5077" s="1" t="s">
        <v>82</v>
      </c>
    </row>
    <row r="5078" spans="1:16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3" t="str">
        <f>IFERROR(LEFT(Tabla2[[#This Row],[Product]],FIND(" ",Tabla2[[#This Row],[Product]])-3),Tabla2[[#This Row],[Product]])</f>
        <v>Men</v>
      </c>
      <c r="I5078" s="6">
        <v>53</v>
      </c>
      <c r="J5078" s="4">
        <v>600</v>
      </c>
      <c r="K5078" s="6">
        <f>Tabla2[[#This Row],[Price per Unit]]*Tabla2[[#This Row],[Units Sold]]</f>
        <v>31800</v>
      </c>
      <c r="L5078" s="52">
        <f>Tabla2[[#This Row],[Units Sold]]/Cálculos!$C$11</f>
        <v>2.4204664965078719E-5</v>
      </c>
      <c r="M5078" s="6">
        <f>Tabla2[[#This Row],[Total Sales]]-Tabla2[[#This Row],[Operating Profit]]</f>
        <v>30591.599999999999</v>
      </c>
      <c r="N5078" s="6">
        <v>1208.4000000000001</v>
      </c>
      <c r="O5078" s="46">
        <f>Tabla2[[#This Row],[Operating Profit]]/Tabla2[[#This Row],[Total Sales]]</f>
        <v>3.8000000000000006E-2</v>
      </c>
      <c r="P5078" s="1" t="s">
        <v>82</v>
      </c>
    </row>
    <row r="5079" spans="1:16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3" t="str">
        <f>IFERROR(LEFT(Tabla2[[#This Row],[Product]],FIND(" ",Tabla2[[#This Row],[Product]])-3),Tabla2[[#This Row],[Product]])</f>
        <v>Women</v>
      </c>
      <c r="I5079" s="6">
        <v>58</v>
      </c>
      <c r="J5079" s="4">
        <v>1130</v>
      </c>
      <c r="K5079" s="6">
        <f>Tabla2[[#This Row],[Price per Unit]]*Tabla2[[#This Row],[Units Sold]]</f>
        <v>65540</v>
      </c>
      <c r="L5079" s="52">
        <f>Tabla2[[#This Row],[Units Sold]]/Cálculos!$C$11</f>
        <v>4.5585452350898253E-5</v>
      </c>
      <c r="M5079" s="6">
        <f>Tabla2[[#This Row],[Total Sales]]-Tabla2[[#This Row],[Operating Profit]]</f>
        <v>62000.84</v>
      </c>
      <c r="N5079" s="6">
        <v>3539.1600000000003</v>
      </c>
      <c r="O5079" s="46">
        <f>Tabla2[[#This Row],[Operating Profit]]/Tabla2[[#This Row],[Total Sales]]</f>
        <v>5.4000000000000006E-2</v>
      </c>
      <c r="P5079" s="1" t="s">
        <v>82</v>
      </c>
    </row>
    <row r="5080" spans="1:16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3" t="str">
        <f>IFERROR(LEFT(Tabla2[[#This Row],[Product]],FIND(" ",Tabla2[[#This Row],[Product]])-3),Tabla2[[#This Row],[Product]])</f>
        <v>Men</v>
      </c>
      <c r="I5080" s="6">
        <v>50</v>
      </c>
      <c r="J5080" s="4">
        <v>1470</v>
      </c>
      <c r="K5080" s="6">
        <f>Tabla2[[#This Row],[Price per Unit]]*Tabla2[[#This Row],[Units Sold]]</f>
        <v>73500</v>
      </c>
      <c r="L5080" s="52">
        <f>Tabla2[[#This Row],[Units Sold]]/Cálculos!$C$11</f>
        <v>5.9301429164442862E-5</v>
      </c>
      <c r="M5080" s="6">
        <f>Tabla2[[#This Row],[Total Sales]]-Tabla2[[#This Row],[Operating Profit]]</f>
        <v>70119</v>
      </c>
      <c r="N5080" s="6">
        <v>3380.9999999999995</v>
      </c>
      <c r="O5080" s="46">
        <f>Tabla2[[#This Row],[Operating Profit]]/Tabla2[[#This Row],[Total Sales]]</f>
        <v>4.5999999999999992E-2</v>
      </c>
      <c r="P5080" s="1" t="s">
        <v>82</v>
      </c>
    </row>
    <row r="5081" spans="1:16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3" t="str">
        <f>IFERROR(LEFT(Tabla2[[#This Row],[Product]],FIND(" ",Tabla2[[#This Row],[Product]])-3),Tabla2[[#This Row],[Product]])</f>
        <v>Men</v>
      </c>
      <c r="I5081" s="6">
        <v>49</v>
      </c>
      <c r="J5081" s="4">
        <v>900</v>
      </c>
      <c r="K5081" s="6">
        <f>Tabla2[[#This Row],[Price per Unit]]*Tabla2[[#This Row],[Units Sold]]</f>
        <v>44100</v>
      </c>
      <c r="L5081" s="52">
        <f>Tabla2[[#This Row],[Units Sold]]/Cálculos!$C$11</f>
        <v>3.630699744761808E-5</v>
      </c>
      <c r="M5081" s="6">
        <f>Tabla2[[#This Row],[Total Sales]]-Tabla2[[#This Row],[Operating Profit]]</f>
        <v>42027.3</v>
      </c>
      <c r="N5081" s="6">
        <v>2072.6999999999998</v>
      </c>
      <c r="O5081" s="46">
        <f>Tabla2[[#This Row],[Operating Profit]]/Tabla2[[#This Row],[Total Sales]]</f>
        <v>4.6999999999999993E-2</v>
      </c>
      <c r="P5081" s="1" t="s">
        <v>82</v>
      </c>
    </row>
    <row r="5082" spans="1:16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3" t="str">
        <f>IFERROR(LEFT(Tabla2[[#This Row],[Product]],FIND(" ",Tabla2[[#This Row],[Product]])-3),Tabla2[[#This Row],[Product]])</f>
        <v>Women</v>
      </c>
      <c r="I5082" s="6">
        <v>41</v>
      </c>
      <c r="J5082" s="4">
        <v>680</v>
      </c>
      <c r="K5082" s="6">
        <f>Tabla2[[#This Row],[Price per Unit]]*Tabla2[[#This Row],[Units Sold]]</f>
        <v>27880</v>
      </c>
      <c r="L5082" s="52">
        <f>Tabla2[[#This Row],[Units Sold]]/Cálculos!$C$11</f>
        <v>2.7431953627089217E-5</v>
      </c>
      <c r="M5082" s="6">
        <f>Tabla2[[#This Row],[Total Sales]]-Tabla2[[#This Row],[Operating Profit]]</f>
        <v>26486</v>
      </c>
      <c r="N5082" s="6">
        <v>1394</v>
      </c>
      <c r="O5082" s="46">
        <f>Tabla2[[#This Row],[Operating Profit]]/Tabla2[[#This Row],[Total Sales]]</f>
        <v>0.05</v>
      </c>
      <c r="P5082" s="1" t="s">
        <v>82</v>
      </c>
    </row>
    <row r="5083" spans="1:16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3" t="str">
        <f>IFERROR(LEFT(Tabla2[[#This Row],[Product]],FIND(" ",Tabla2[[#This Row],[Product]])-3),Tabla2[[#This Row],[Product]])</f>
        <v>Women</v>
      </c>
      <c r="I5083" s="6">
        <v>41</v>
      </c>
      <c r="J5083" s="4">
        <v>510</v>
      </c>
      <c r="K5083" s="6">
        <f>Tabla2[[#This Row],[Price per Unit]]*Tabla2[[#This Row],[Units Sold]]</f>
        <v>20910</v>
      </c>
      <c r="L5083" s="52">
        <f>Tabla2[[#This Row],[Units Sold]]/Cálculos!$C$11</f>
        <v>2.0573965220316913E-5</v>
      </c>
      <c r="M5083" s="6">
        <f>Tabla2[[#This Row],[Total Sales]]-Tabla2[[#This Row],[Operating Profit]]</f>
        <v>20052.689999999999</v>
      </c>
      <c r="N5083" s="6">
        <v>857.31</v>
      </c>
      <c r="O5083" s="46">
        <f>Tabla2[[#This Row],[Operating Profit]]/Tabla2[[#This Row],[Total Sales]]</f>
        <v>4.0999999999999995E-2</v>
      </c>
      <c r="P5083" s="1" t="s">
        <v>82</v>
      </c>
    </row>
    <row r="5084" spans="1:16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3" t="str">
        <f>IFERROR(LEFT(Tabla2[[#This Row],[Product]],FIND(" ",Tabla2[[#This Row],[Product]])-3),Tabla2[[#This Row],[Product]])</f>
        <v>Men</v>
      </c>
      <c r="I5084" s="6">
        <v>54</v>
      </c>
      <c r="J5084" s="4">
        <v>410</v>
      </c>
      <c r="K5084" s="6">
        <f>Tabla2[[#This Row],[Price per Unit]]*Tabla2[[#This Row],[Units Sold]]</f>
        <v>22140</v>
      </c>
      <c r="L5084" s="52">
        <f>Tabla2[[#This Row],[Units Sold]]/Cálculos!$C$11</f>
        <v>1.6539854392803792E-5</v>
      </c>
      <c r="M5084" s="6">
        <f>Tabla2[[#This Row],[Total Sales]]-Tabla2[[#This Row],[Operating Profit]]</f>
        <v>21320.82</v>
      </c>
      <c r="N5084" s="6">
        <v>819.18</v>
      </c>
      <c r="O5084" s="46">
        <f>Tabla2[[#This Row],[Operating Profit]]/Tabla2[[#This Row],[Total Sales]]</f>
        <v>3.6999999999999998E-2</v>
      </c>
      <c r="P5084" s="1" t="s">
        <v>82</v>
      </c>
    </row>
    <row r="5085" spans="1:16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3" t="str">
        <f>IFERROR(LEFT(Tabla2[[#This Row],[Product]],FIND(" ",Tabla2[[#This Row],[Product]])-3),Tabla2[[#This Row],[Product]])</f>
        <v>Women</v>
      </c>
      <c r="I5085" s="6">
        <v>54</v>
      </c>
      <c r="J5085" s="4">
        <v>910</v>
      </c>
      <c r="K5085" s="6">
        <f>Tabla2[[#This Row],[Price per Unit]]*Tabla2[[#This Row],[Units Sold]]</f>
        <v>49140</v>
      </c>
      <c r="L5085" s="52">
        <f>Tabla2[[#This Row],[Units Sold]]/Cálculos!$C$11</f>
        <v>3.6710408530369391E-5</v>
      </c>
      <c r="M5085" s="6">
        <f>Tabla2[[#This Row],[Total Sales]]-Tabla2[[#This Row],[Operating Profit]]</f>
        <v>46486.44</v>
      </c>
      <c r="N5085" s="6">
        <v>2653.5600000000004</v>
      </c>
      <c r="O5085" s="46">
        <f>Tabla2[[#This Row],[Operating Profit]]/Tabla2[[#This Row],[Total Sales]]</f>
        <v>5.4000000000000006E-2</v>
      </c>
      <c r="P5085" s="1" t="s">
        <v>82</v>
      </c>
    </row>
    <row r="5086" spans="1:16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3" t="str">
        <f>IFERROR(LEFT(Tabla2[[#This Row],[Product]],FIND(" ",Tabla2[[#This Row],[Product]])-3),Tabla2[[#This Row],[Product]])</f>
        <v>Men</v>
      </c>
      <c r="I5086" s="6">
        <v>53</v>
      </c>
      <c r="J5086" s="4">
        <v>1220</v>
      </c>
      <c r="K5086" s="6">
        <f>Tabla2[[#This Row],[Price per Unit]]*Tabla2[[#This Row],[Units Sold]]</f>
        <v>64660</v>
      </c>
      <c r="L5086" s="52">
        <f>Tabla2[[#This Row],[Units Sold]]/Cálculos!$C$11</f>
        <v>4.9216152095660066E-5</v>
      </c>
      <c r="M5086" s="6">
        <f>Tabla2[[#This Row],[Total Sales]]-Tabla2[[#This Row],[Operating Profit]]</f>
        <v>61556.32</v>
      </c>
      <c r="N5086" s="6">
        <v>3103.68</v>
      </c>
      <c r="O5086" s="46">
        <f>Tabla2[[#This Row],[Operating Profit]]/Tabla2[[#This Row],[Total Sales]]</f>
        <v>4.7999999999999994E-2</v>
      </c>
      <c r="P5086" s="1" t="s">
        <v>82</v>
      </c>
    </row>
    <row r="5087" spans="1:16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3" t="str">
        <f>IFERROR(LEFT(Tabla2[[#This Row],[Product]],FIND(" ",Tabla2[[#This Row],[Product]])-3),Tabla2[[#This Row],[Product]])</f>
        <v>Men</v>
      </c>
      <c r="I5087" s="6">
        <v>46</v>
      </c>
      <c r="J5087" s="4">
        <v>700</v>
      </c>
      <c r="K5087" s="6">
        <f>Tabla2[[#This Row],[Price per Unit]]*Tabla2[[#This Row],[Units Sold]]</f>
        <v>32200</v>
      </c>
      <c r="L5087" s="52">
        <f>Tabla2[[#This Row],[Units Sold]]/Cálculos!$C$11</f>
        <v>2.8238775792591839E-5</v>
      </c>
      <c r="M5087" s="6">
        <f>Tabla2[[#This Row],[Total Sales]]-Tabla2[[#This Row],[Operating Profit]]</f>
        <v>30686.6</v>
      </c>
      <c r="N5087" s="6">
        <v>1513.3999999999999</v>
      </c>
      <c r="O5087" s="46">
        <f>Tabla2[[#This Row],[Operating Profit]]/Tabla2[[#This Row],[Total Sales]]</f>
        <v>4.6999999999999993E-2</v>
      </c>
      <c r="P5087" s="1" t="s">
        <v>82</v>
      </c>
    </row>
    <row r="5088" spans="1:16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3" t="str">
        <f>IFERROR(LEFT(Tabla2[[#This Row],[Product]],FIND(" ",Tabla2[[#This Row],[Product]])-3),Tabla2[[#This Row],[Product]])</f>
        <v>Women</v>
      </c>
      <c r="I5088" s="6">
        <v>41</v>
      </c>
      <c r="J5088" s="4">
        <v>380</v>
      </c>
      <c r="K5088" s="6">
        <f>Tabla2[[#This Row],[Price per Unit]]*Tabla2[[#This Row],[Units Sold]]</f>
        <v>15580</v>
      </c>
      <c r="L5088" s="52">
        <f>Tabla2[[#This Row],[Units Sold]]/Cálculos!$C$11</f>
        <v>1.5329621144549856E-5</v>
      </c>
      <c r="M5088" s="6">
        <f>Tabla2[[#This Row],[Total Sales]]-Tabla2[[#This Row],[Operating Profit]]</f>
        <v>14723.1</v>
      </c>
      <c r="N5088" s="6">
        <v>856.89999999999986</v>
      </c>
      <c r="O5088" s="46">
        <f>Tabla2[[#This Row],[Operating Profit]]/Tabla2[[#This Row],[Total Sales]]</f>
        <v>5.4999999999999993E-2</v>
      </c>
      <c r="P5088" s="1" t="s">
        <v>82</v>
      </c>
    </row>
    <row r="5089" spans="1:16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3" t="str">
        <f>IFERROR(LEFT(Tabla2[[#This Row],[Product]],FIND(" ",Tabla2[[#This Row],[Product]])-3),Tabla2[[#This Row],[Product]])</f>
        <v>Women</v>
      </c>
      <c r="I5089" s="6">
        <v>42</v>
      </c>
      <c r="J5089" s="4">
        <v>360</v>
      </c>
      <c r="K5089" s="6">
        <f>Tabla2[[#This Row],[Price per Unit]]*Tabla2[[#This Row],[Units Sold]]</f>
        <v>15120</v>
      </c>
      <c r="L5089" s="52">
        <f>Tabla2[[#This Row],[Units Sold]]/Cálculos!$C$11</f>
        <v>1.4522798979047232E-5</v>
      </c>
      <c r="M5089" s="6">
        <f>Tabla2[[#This Row],[Total Sales]]-Tabla2[[#This Row],[Operating Profit]]</f>
        <v>14439.6</v>
      </c>
      <c r="N5089" s="6">
        <v>680.4</v>
      </c>
      <c r="O5089" s="46">
        <f>Tabla2[[#This Row],[Operating Profit]]/Tabla2[[#This Row],[Total Sales]]</f>
        <v>4.4999999999999998E-2</v>
      </c>
      <c r="P5089" s="1" t="s">
        <v>82</v>
      </c>
    </row>
    <row r="5090" spans="1:16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3" t="str">
        <f>IFERROR(LEFT(Tabla2[[#This Row],[Product]],FIND(" ",Tabla2[[#This Row],[Product]])-3),Tabla2[[#This Row],[Product]])</f>
        <v>Men</v>
      </c>
      <c r="I5090" s="6">
        <v>52</v>
      </c>
      <c r="J5090" s="4">
        <v>360</v>
      </c>
      <c r="K5090" s="6">
        <f>Tabla2[[#This Row],[Price per Unit]]*Tabla2[[#This Row],[Units Sold]]</f>
        <v>18720</v>
      </c>
      <c r="L5090" s="52">
        <f>Tabla2[[#This Row],[Units Sold]]/Cálculos!$C$11</f>
        <v>1.4522798979047232E-5</v>
      </c>
      <c r="M5090" s="6">
        <f>Tabla2[[#This Row],[Total Sales]]-Tabla2[[#This Row],[Operating Profit]]</f>
        <v>18027.36</v>
      </c>
      <c r="N5090" s="6">
        <v>692.64</v>
      </c>
      <c r="O5090" s="46">
        <f>Tabla2[[#This Row],[Operating Profit]]/Tabla2[[#This Row],[Total Sales]]</f>
        <v>3.6999999999999998E-2</v>
      </c>
      <c r="P5090" s="1" t="s">
        <v>82</v>
      </c>
    </row>
    <row r="5091" spans="1:16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3" t="str">
        <f>IFERROR(LEFT(Tabla2[[#This Row],[Product]],FIND(" ",Tabla2[[#This Row],[Product]])-3),Tabla2[[#This Row],[Product]])</f>
        <v>Women</v>
      </c>
      <c r="I5091" s="6">
        <v>57</v>
      </c>
      <c r="J5091" s="4">
        <v>590</v>
      </c>
      <c r="K5091" s="6">
        <f>Tabla2[[#This Row],[Price per Unit]]*Tabla2[[#This Row],[Units Sold]]</f>
        <v>33630</v>
      </c>
      <c r="L5091" s="52">
        <f>Tabla2[[#This Row],[Units Sold]]/Cálculos!$C$11</f>
        <v>2.3801253882327408E-5</v>
      </c>
      <c r="M5091" s="6">
        <f>Tabla2[[#This Row],[Total Sales]]-Tabla2[[#This Row],[Operating Profit]]</f>
        <v>31881.24</v>
      </c>
      <c r="N5091" s="6">
        <v>1748.76</v>
      </c>
      <c r="O5091" s="46">
        <f>Tabla2[[#This Row],[Operating Profit]]/Tabla2[[#This Row],[Total Sales]]</f>
        <v>5.1999999999999998E-2</v>
      </c>
      <c r="P5091" s="1" t="s">
        <v>82</v>
      </c>
    </row>
    <row r="5092" spans="1:16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3" t="str">
        <f>IFERROR(LEFT(Tabla2[[#This Row],[Product]],FIND(" ",Tabla2[[#This Row],[Product]])-3),Tabla2[[#This Row],[Product]])</f>
        <v>Men</v>
      </c>
      <c r="I5092" s="6">
        <v>55</v>
      </c>
      <c r="J5092" s="4">
        <v>1200</v>
      </c>
      <c r="K5092" s="6">
        <f>Tabla2[[#This Row],[Price per Unit]]*Tabla2[[#This Row],[Units Sold]]</f>
        <v>66000</v>
      </c>
      <c r="L5092" s="52">
        <f>Tabla2[[#This Row],[Units Sold]]/Cálculos!$C$11</f>
        <v>4.8409329930157437E-5</v>
      </c>
      <c r="M5092" s="6">
        <f>Tabla2[[#This Row],[Total Sales]]-Tabla2[[#This Row],[Operating Profit]]</f>
        <v>62700</v>
      </c>
      <c r="N5092" s="6">
        <v>3300</v>
      </c>
      <c r="O5092" s="46">
        <f>Tabla2[[#This Row],[Operating Profit]]/Tabla2[[#This Row],[Total Sales]]</f>
        <v>0.05</v>
      </c>
      <c r="P5092" s="1" t="s">
        <v>82</v>
      </c>
    </row>
    <row r="5093" spans="1:16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3" t="str">
        <f>IFERROR(LEFT(Tabla2[[#This Row],[Product]],FIND(" ",Tabla2[[#This Row],[Product]])-3),Tabla2[[#This Row],[Product]])</f>
        <v>Men</v>
      </c>
      <c r="I5093" s="6">
        <v>54</v>
      </c>
      <c r="J5093" s="4">
        <v>590</v>
      </c>
      <c r="K5093" s="6">
        <f>Tabla2[[#This Row],[Price per Unit]]*Tabla2[[#This Row],[Units Sold]]</f>
        <v>31860</v>
      </c>
      <c r="L5093" s="52">
        <f>Tabla2[[#This Row],[Units Sold]]/Cálculos!$C$11</f>
        <v>2.3801253882327408E-5</v>
      </c>
      <c r="M5093" s="6">
        <f>Tabla2[[#This Row],[Total Sales]]-Tabla2[[#This Row],[Operating Profit]]</f>
        <v>30298.86</v>
      </c>
      <c r="N5093" s="6">
        <v>1561.1399999999999</v>
      </c>
      <c r="O5093" s="46">
        <f>Tabla2[[#This Row],[Operating Profit]]/Tabla2[[#This Row],[Total Sales]]</f>
        <v>4.8999999999999995E-2</v>
      </c>
      <c r="P5093" s="1" t="s">
        <v>82</v>
      </c>
    </row>
    <row r="5094" spans="1:16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3" t="str">
        <f>IFERROR(LEFT(Tabla2[[#This Row],[Product]],FIND(" ",Tabla2[[#This Row],[Product]])-3),Tabla2[[#This Row],[Product]])</f>
        <v>Women</v>
      </c>
      <c r="I5094" s="6">
        <v>52</v>
      </c>
      <c r="J5094" s="4">
        <v>310</v>
      </c>
      <c r="K5094" s="6">
        <f>Tabla2[[#This Row],[Price per Unit]]*Tabla2[[#This Row],[Units Sold]]</f>
        <v>16120</v>
      </c>
      <c r="L5094" s="52">
        <f>Tabla2[[#This Row],[Units Sold]]/Cálculos!$C$11</f>
        <v>1.2505743565290672E-5</v>
      </c>
      <c r="M5094" s="6">
        <f>Tabla2[[#This Row],[Total Sales]]-Tabla2[[#This Row],[Operating Profit]]</f>
        <v>15233.4</v>
      </c>
      <c r="N5094" s="6">
        <v>886.59999999999991</v>
      </c>
      <c r="O5094" s="46">
        <f>Tabla2[[#This Row],[Operating Profit]]/Tabla2[[#This Row],[Total Sales]]</f>
        <v>5.4999999999999993E-2</v>
      </c>
      <c r="P5094" s="1" t="s">
        <v>82</v>
      </c>
    </row>
    <row r="5095" spans="1:16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3" t="str">
        <f>IFERROR(LEFT(Tabla2[[#This Row],[Product]],FIND(" ",Tabla2[[#This Row],[Product]])-3),Tabla2[[#This Row],[Product]])</f>
        <v>Women</v>
      </c>
      <c r="I5095" s="6">
        <v>50</v>
      </c>
      <c r="J5095" s="4">
        <v>260</v>
      </c>
      <c r="K5095" s="6">
        <f>Tabla2[[#This Row],[Price per Unit]]*Tabla2[[#This Row],[Units Sold]]</f>
        <v>13000</v>
      </c>
      <c r="L5095" s="52">
        <f>Tabla2[[#This Row],[Units Sold]]/Cálculos!$C$11</f>
        <v>1.0488688151534112E-5</v>
      </c>
      <c r="M5095" s="6">
        <f>Tabla2[[#This Row],[Total Sales]]-Tabla2[[#This Row],[Operating Profit]]</f>
        <v>12480</v>
      </c>
      <c r="N5095" s="6">
        <v>520</v>
      </c>
      <c r="O5095" s="46">
        <f>Tabla2[[#This Row],[Operating Profit]]/Tabla2[[#This Row],[Total Sales]]</f>
        <v>0.04</v>
      </c>
      <c r="P5095" s="1" t="s">
        <v>82</v>
      </c>
    </row>
    <row r="5096" spans="1:16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3" t="str">
        <f>IFERROR(LEFT(Tabla2[[#This Row],[Product]],FIND(" ",Tabla2[[#This Row],[Product]])-3),Tabla2[[#This Row],[Product]])</f>
        <v>Men</v>
      </c>
      <c r="I5096" s="6">
        <v>61</v>
      </c>
      <c r="J5096" s="4">
        <v>270</v>
      </c>
      <c r="K5096" s="6">
        <f>Tabla2[[#This Row],[Price per Unit]]*Tabla2[[#This Row],[Units Sold]]</f>
        <v>16470</v>
      </c>
      <c r="L5096" s="52">
        <f>Tabla2[[#This Row],[Units Sold]]/Cálculos!$C$11</f>
        <v>1.0892099234285425E-5</v>
      </c>
      <c r="M5096" s="6">
        <f>Tabla2[[#This Row],[Total Sales]]-Tabla2[[#This Row],[Operating Profit]]</f>
        <v>15844.14</v>
      </c>
      <c r="N5096" s="6">
        <v>625.86</v>
      </c>
      <c r="O5096" s="46">
        <f>Tabla2[[#This Row],[Operating Profit]]/Tabla2[[#This Row],[Total Sales]]</f>
        <v>3.7999999999999999E-2</v>
      </c>
      <c r="P5096" s="1" t="s">
        <v>82</v>
      </c>
    </row>
    <row r="5097" spans="1:16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3" t="str">
        <f>IFERROR(LEFT(Tabla2[[#This Row],[Product]],FIND(" ",Tabla2[[#This Row],[Product]])-3),Tabla2[[#This Row],[Product]])</f>
        <v>Women</v>
      </c>
      <c r="I5097" s="6">
        <v>68</v>
      </c>
      <c r="J5097" s="4">
        <v>560</v>
      </c>
      <c r="K5097" s="6">
        <f>Tabla2[[#This Row],[Price per Unit]]*Tabla2[[#This Row],[Units Sold]]</f>
        <v>38080</v>
      </c>
      <c r="L5097" s="52">
        <f>Tabla2[[#This Row],[Units Sold]]/Cálculos!$C$11</f>
        <v>2.2591020634073471E-5</v>
      </c>
      <c r="M5097" s="6">
        <f>Tabla2[[#This Row],[Total Sales]]-Tabla2[[#This Row],[Operating Profit]]</f>
        <v>36061.760000000002</v>
      </c>
      <c r="N5097" s="6">
        <v>2018.24</v>
      </c>
      <c r="O5097" s="46">
        <f>Tabla2[[#This Row],[Operating Profit]]/Tabla2[[#This Row],[Total Sales]]</f>
        <v>5.2999999999999999E-2</v>
      </c>
      <c r="P5097" s="1" t="s">
        <v>82</v>
      </c>
    </row>
    <row r="5098" spans="1:16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3" t="str">
        <f>IFERROR(LEFT(Tabla2[[#This Row],[Product]],FIND(" ",Tabla2[[#This Row],[Product]])-3),Tabla2[[#This Row],[Product]])</f>
        <v>Men</v>
      </c>
      <c r="I5098" s="6">
        <v>62</v>
      </c>
      <c r="J5098" s="4">
        <v>980</v>
      </c>
      <c r="K5098" s="6">
        <f>Tabla2[[#This Row],[Price per Unit]]*Tabla2[[#This Row],[Units Sold]]</f>
        <v>60760</v>
      </c>
      <c r="L5098" s="52">
        <f>Tabla2[[#This Row],[Units Sold]]/Cálculos!$C$11</f>
        <v>3.9534286109628574E-5</v>
      </c>
      <c r="M5098" s="6">
        <f>Tabla2[[#This Row],[Total Sales]]-Tabla2[[#This Row],[Operating Profit]]</f>
        <v>57782.76</v>
      </c>
      <c r="N5098" s="6">
        <v>2977.24</v>
      </c>
      <c r="O5098" s="46">
        <f>Tabla2[[#This Row],[Operating Profit]]/Tabla2[[#This Row],[Total Sales]]</f>
        <v>4.8999999999999995E-2</v>
      </c>
      <c r="P5098" s="1" t="s">
        <v>82</v>
      </c>
    </row>
    <row r="5099" spans="1:16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3" t="str">
        <f>IFERROR(LEFT(Tabla2[[#This Row],[Product]],FIND(" ",Tabla2[[#This Row],[Product]])-3),Tabla2[[#This Row],[Product]])</f>
        <v>Men</v>
      </c>
      <c r="I5099" s="6">
        <v>52</v>
      </c>
      <c r="J5099" s="4">
        <v>520</v>
      </c>
      <c r="K5099" s="6">
        <f>Tabla2[[#This Row],[Price per Unit]]*Tabla2[[#This Row],[Units Sold]]</f>
        <v>27040</v>
      </c>
      <c r="L5099" s="52">
        <f>Tabla2[[#This Row],[Units Sold]]/Cálculos!$C$11</f>
        <v>2.0977376303068224E-5</v>
      </c>
      <c r="M5099" s="6">
        <f>Tabla2[[#This Row],[Total Sales]]-Tabla2[[#This Row],[Operating Profit]]</f>
        <v>25688</v>
      </c>
      <c r="N5099" s="6">
        <v>1352</v>
      </c>
      <c r="O5099" s="46">
        <f>Tabla2[[#This Row],[Operating Profit]]/Tabla2[[#This Row],[Total Sales]]</f>
        <v>0.05</v>
      </c>
      <c r="P5099" s="1" t="s">
        <v>82</v>
      </c>
    </row>
    <row r="5100" spans="1:16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3" t="str">
        <f>IFERROR(LEFT(Tabla2[[#This Row],[Product]],FIND(" ",Tabla2[[#This Row],[Product]])-3),Tabla2[[#This Row],[Product]])</f>
        <v>Women</v>
      </c>
      <c r="I5100" s="6">
        <v>52</v>
      </c>
      <c r="J5100" s="4">
        <v>550</v>
      </c>
      <c r="K5100" s="6">
        <f>Tabla2[[#This Row],[Price per Unit]]*Tabla2[[#This Row],[Units Sold]]</f>
        <v>28600</v>
      </c>
      <c r="L5100" s="52">
        <f>Tabla2[[#This Row],[Units Sold]]/Cálculos!$C$11</f>
        <v>2.218760955132216E-5</v>
      </c>
      <c r="M5100" s="6">
        <f>Tabla2[[#This Row],[Total Sales]]-Tabla2[[#This Row],[Operating Profit]]</f>
        <v>27112.799999999999</v>
      </c>
      <c r="N5100" s="6">
        <v>1487.2</v>
      </c>
      <c r="O5100" s="46">
        <f>Tabla2[[#This Row],[Operating Profit]]/Tabla2[[#This Row],[Total Sales]]</f>
        <v>5.2000000000000005E-2</v>
      </c>
      <c r="P5100" s="1" t="s">
        <v>82</v>
      </c>
    </row>
    <row r="5101" spans="1:16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3" t="str">
        <f>IFERROR(LEFT(Tabla2[[#This Row],[Product]],FIND(" ",Tabla2[[#This Row],[Product]])-3),Tabla2[[#This Row],[Product]])</f>
        <v>Women</v>
      </c>
      <c r="I5101" s="6">
        <v>54</v>
      </c>
      <c r="J5101" s="4">
        <v>460</v>
      </c>
      <c r="K5101" s="6">
        <f>Tabla2[[#This Row],[Price per Unit]]*Tabla2[[#This Row],[Units Sold]]</f>
        <v>24840</v>
      </c>
      <c r="L5101" s="52">
        <f>Tabla2[[#This Row],[Units Sold]]/Cálculos!$C$11</f>
        <v>1.8556909806560351E-5</v>
      </c>
      <c r="M5101" s="6">
        <f>Tabla2[[#This Row],[Total Sales]]-Tabla2[[#This Row],[Operating Profit]]</f>
        <v>23771.88</v>
      </c>
      <c r="N5101" s="6">
        <v>1068.1199999999999</v>
      </c>
      <c r="O5101" s="46">
        <f>Tabla2[[#This Row],[Operating Profit]]/Tabla2[[#This Row],[Total Sales]]</f>
        <v>4.2999999999999997E-2</v>
      </c>
      <c r="P5101" s="1" t="s">
        <v>82</v>
      </c>
    </row>
    <row r="5102" spans="1:16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3" t="str">
        <f>IFERROR(LEFT(Tabla2[[#This Row],[Product]],FIND(" ",Tabla2[[#This Row],[Product]])-3),Tabla2[[#This Row],[Product]])</f>
        <v>Men</v>
      </c>
      <c r="I5102" s="6">
        <v>60</v>
      </c>
      <c r="J5102" s="4">
        <v>410</v>
      </c>
      <c r="K5102" s="6">
        <f>Tabla2[[#This Row],[Price per Unit]]*Tabla2[[#This Row],[Units Sold]]</f>
        <v>24600</v>
      </c>
      <c r="L5102" s="52">
        <f>Tabla2[[#This Row],[Units Sold]]/Cálculos!$C$11</f>
        <v>1.6539854392803792E-5</v>
      </c>
      <c r="M5102" s="6">
        <f>Tabla2[[#This Row],[Total Sales]]-Tabla2[[#This Row],[Operating Profit]]</f>
        <v>23714.400000000001</v>
      </c>
      <c r="N5102" s="6">
        <v>885.6</v>
      </c>
      <c r="O5102" s="46">
        <f>Tabla2[[#This Row],[Operating Profit]]/Tabla2[[#This Row],[Total Sales]]</f>
        <v>3.6000000000000004E-2</v>
      </c>
      <c r="P5102" s="1" t="s">
        <v>82</v>
      </c>
    </row>
    <row r="5103" spans="1:16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3" t="str">
        <f>IFERROR(LEFT(Tabla2[[#This Row],[Product]],FIND(" ",Tabla2[[#This Row],[Product]])-3),Tabla2[[#This Row],[Product]])</f>
        <v>Women</v>
      </c>
      <c r="I5103" s="6">
        <v>67</v>
      </c>
      <c r="J5103" s="4">
        <v>630</v>
      </c>
      <c r="K5103" s="6">
        <f>Tabla2[[#This Row],[Price per Unit]]*Tabla2[[#This Row],[Units Sold]]</f>
        <v>42210</v>
      </c>
      <c r="L5103" s="52">
        <f>Tabla2[[#This Row],[Units Sold]]/Cálculos!$C$11</f>
        <v>2.5414898213332655E-5</v>
      </c>
      <c r="M5103" s="6">
        <f>Tabla2[[#This Row],[Total Sales]]-Tabla2[[#This Row],[Operating Profit]]</f>
        <v>39930.660000000003</v>
      </c>
      <c r="N5103" s="6">
        <v>2279.34</v>
      </c>
      <c r="O5103" s="46">
        <f>Tabla2[[#This Row],[Operating Profit]]/Tabla2[[#This Row],[Total Sales]]</f>
        <v>5.4000000000000006E-2</v>
      </c>
      <c r="P5103" s="1" t="s">
        <v>82</v>
      </c>
    </row>
    <row r="5104" spans="1:16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3" t="str">
        <f>IFERROR(LEFT(Tabla2[[#This Row],[Product]],FIND(" ",Tabla2[[#This Row],[Product]])-3),Tabla2[[#This Row],[Product]])</f>
        <v>Men</v>
      </c>
      <c r="I5104" s="6">
        <v>62</v>
      </c>
      <c r="J5104" s="4">
        <v>1380</v>
      </c>
      <c r="K5104" s="6">
        <f>Tabla2[[#This Row],[Price per Unit]]*Tabla2[[#This Row],[Units Sold]]</f>
        <v>85560</v>
      </c>
      <c r="L5104" s="52">
        <f>Tabla2[[#This Row],[Units Sold]]/Cálculos!$C$11</f>
        <v>5.5670729419681056E-5</v>
      </c>
      <c r="M5104" s="6">
        <f>Tabla2[[#This Row],[Total Sales]]-Tabla2[[#This Row],[Operating Profit]]</f>
        <v>81453.119999999995</v>
      </c>
      <c r="N5104" s="6">
        <v>4106.88</v>
      </c>
      <c r="O5104" s="46">
        <f>Tabla2[[#This Row],[Operating Profit]]/Tabla2[[#This Row],[Total Sales]]</f>
        <v>4.8000000000000001E-2</v>
      </c>
      <c r="P5104" s="1" t="s">
        <v>82</v>
      </c>
    </row>
    <row r="5105" spans="1:16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3" t="str">
        <f>IFERROR(LEFT(Tabla2[[#This Row],[Product]],FIND(" ",Tabla2[[#This Row],[Product]])-3),Tabla2[[#This Row],[Product]])</f>
        <v>Men</v>
      </c>
      <c r="I5105" s="6">
        <v>53</v>
      </c>
      <c r="J5105" s="4">
        <v>740</v>
      </c>
      <c r="K5105" s="6">
        <f>Tabla2[[#This Row],[Price per Unit]]*Tabla2[[#This Row],[Units Sold]]</f>
        <v>39220</v>
      </c>
      <c r="L5105" s="52">
        <f>Tabla2[[#This Row],[Units Sold]]/Cálculos!$C$11</f>
        <v>2.9852420123597086E-5</v>
      </c>
      <c r="M5105" s="6">
        <f>Tabla2[[#This Row],[Total Sales]]-Tabla2[[#This Row],[Operating Profit]]</f>
        <v>37259</v>
      </c>
      <c r="N5105" s="6">
        <v>1961</v>
      </c>
      <c r="O5105" s="46">
        <f>Tabla2[[#This Row],[Operating Profit]]/Tabla2[[#This Row],[Total Sales]]</f>
        <v>0.05</v>
      </c>
      <c r="P5105" s="1" t="s">
        <v>82</v>
      </c>
    </row>
    <row r="5106" spans="1:16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3" t="str">
        <f>IFERROR(LEFT(Tabla2[[#This Row],[Product]],FIND(" ",Tabla2[[#This Row],[Product]])-3),Tabla2[[#This Row],[Product]])</f>
        <v>Women</v>
      </c>
      <c r="I5106" s="6">
        <v>52</v>
      </c>
      <c r="J5106" s="4">
        <v>680</v>
      </c>
      <c r="K5106" s="6">
        <f>Tabla2[[#This Row],[Price per Unit]]*Tabla2[[#This Row],[Units Sold]]</f>
        <v>35360</v>
      </c>
      <c r="L5106" s="52">
        <f>Tabla2[[#This Row],[Units Sold]]/Cálculos!$C$11</f>
        <v>2.7431953627089217E-5</v>
      </c>
      <c r="M5106" s="6">
        <f>Tabla2[[#This Row],[Total Sales]]-Tabla2[[#This Row],[Operating Profit]]</f>
        <v>33592</v>
      </c>
      <c r="N5106" s="6">
        <v>1768</v>
      </c>
      <c r="O5106" s="46">
        <f>Tabla2[[#This Row],[Operating Profit]]/Tabla2[[#This Row],[Total Sales]]</f>
        <v>0.05</v>
      </c>
      <c r="P5106" s="1" t="s">
        <v>82</v>
      </c>
    </row>
    <row r="5107" spans="1:16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3" t="str">
        <f>IFERROR(LEFT(Tabla2[[#This Row],[Product]],FIND(" ",Tabla2[[#This Row],[Product]])-3),Tabla2[[#This Row],[Product]])</f>
        <v>Women</v>
      </c>
      <c r="I5107" s="6">
        <v>52</v>
      </c>
      <c r="J5107" s="4">
        <v>500</v>
      </c>
      <c r="K5107" s="6">
        <f>Tabla2[[#This Row],[Price per Unit]]*Tabla2[[#This Row],[Units Sold]]</f>
        <v>26000</v>
      </c>
      <c r="L5107" s="52">
        <f>Tabla2[[#This Row],[Units Sold]]/Cálculos!$C$11</f>
        <v>2.0170554137565598E-5</v>
      </c>
      <c r="M5107" s="6">
        <f>Tabla2[[#This Row],[Total Sales]]-Tabla2[[#This Row],[Operating Profit]]</f>
        <v>24882</v>
      </c>
      <c r="N5107" s="6">
        <v>1118</v>
      </c>
      <c r="O5107" s="46">
        <f>Tabla2[[#This Row],[Operating Profit]]/Tabla2[[#This Row],[Total Sales]]</f>
        <v>4.2999999999999997E-2</v>
      </c>
      <c r="P5107" s="1" t="s">
        <v>82</v>
      </c>
    </row>
    <row r="5108" spans="1:16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3" t="str">
        <f>IFERROR(LEFT(Tabla2[[#This Row],[Product]],FIND(" ",Tabla2[[#This Row],[Product]])-3),Tabla2[[#This Row],[Product]])</f>
        <v>Men</v>
      </c>
      <c r="I5108" s="6">
        <v>60</v>
      </c>
      <c r="J5108" s="4">
        <v>540</v>
      </c>
      <c r="K5108" s="6">
        <f>Tabla2[[#This Row],[Price per Unit]]*Tabla2[[#This Row],[Units Sold]]</f>
        <v>32400</v>
      </c>
      <c r="L5108" s="52">
        <f>Tabla2[[#This Row],[Units Sold]]/Cálculos!$C$11</f>
        <v>2.1784198468570849E-5</v>
      </c>
      <c r="M5108" s="6">
        <f>Tabla2[[#This Row],[Total Sales]]-Tabla2[[#This Row],[Operating Profit]]</f>
        <v>31233.599999999999</v>
      </c>
      <c r="N5108" s="6">
        <v>1166.3999999999999</v>
      </c>
      <c r="O5108" s="46">
        <f>Tabla2[[#This Row],[Operating Profit]]/Tabla2[[#This Row],[Total Sales]]</f>
        <v>3.5999999999999997E-2</v>
      </c>
      <c r="P5108" s="1" t="s">
        <v>82</v>
      </c>
    </row>
    <row r="5109" spans="1:16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3" t="str">
        <f>IFERROR(LEFT(Tabla2[[#This Row],[Product]],FIND(" ",Tabla2[[#This Row],[Product]])-3),Tabla2[[#This Row],[Product]])</f>
        <v>Women</v>
      </c>
      <c r="I5109" s="6">
        <v>69</v>
      </c>
      <c r="J5109" s="4">
        <v>750</v>
      </c>
      <c r="K5109" s="6">
        <f>Tabla2[[#This Row],[Price per Unit]]*Tabla2[[#This Row],[Units Sold]]</f>
        <v>51750</v>
      </c>
      <c r="L5109" s="52">
        <f>Tabla2[[#This Row],[Units Sold]]/Cálculos!$C$11</f>
        <v>3.0255831206348401E-5</v>
      </c>
      <c r="M5109" s="6">
        <f>Tabla2[[#This Row],[Total Sales]]-Tabla2[[#This Row],[Operating Profit]]</f>
        <v>49007.25</v>
      </c>
      <c r="N5109" s="6">
        <v>2742.75</v>
      </c>
      <c r="O5109" s="46">
        <f>Tabla2[[#This Row],[Operating Profit]]/Tabla2[[#This Row],[Total Sales]]</f>
        <v>5.2999999999999999E-2</v>
      </c>
      <c r="P5109" s="1" t="s">
        <v>82</v>
      </c>
    </row>
    <row r="5110" spans="1:16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3" t="str">
        <f>IFERROR(LEFT(Tabla2[[#This Row],[Product]],FIND(" ",Tabla2[[#This Row],[Product]])-3),Tabla2[[#This Row],[Product]])</f>
        <v>Men</v>
      </c>
      <c r="I5110" s="6">
        <v>33</v>
      </c>
      <c r="J5110" s="4">
        <v>980</v>
      </c>
      <c r="K5110" s="6">
        <f>Tabla2[[#This Row],[Price per Unit]]*Tabla2[[#This Row],[Units Sold]]</f>
        <v>32340</v>
      </c>
      <c r="L5110" s="52">
        <f>Tabla2[[#This Row],[Units Sold]]/Cálculos!$C$11</f>
        <v>3.9534286109628574E-5</v>
      </c>
      <c r="M5110" s="6">
        <f>Tabla2[[#This Row],[Total Sales]]-Tabla2[[#This Row],[Operating Profit]]</f>
        <v>31208.1</v>
      </c>
      <c r="N5110" s="6">
        <v>1131.8999999999999</v>
      </c>
      <c r="O5110" s="46">
        <f>Tabla2[[#This Row],[Operating Profit]]/Tabla2[[#This Row],[Total Sales]]</f>
        <v>3.4999999999999996E-2</v>
      </c>
      <c r="P5110" s="1" t="s">
        <v>82</v>
      </c>
    </row>
    <row r="5111" spans="1:16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3" t="str">
        <f>IFERROR(LEFT(Tabla2[[#This Row],[Product]],FIND(" ",Tabla2[[#This Row],[Product]])-3),Tabla2[[#This Row],[Product]])</f>
        <v>Men</v>
      </c>
      <c r="I5111" s="6">
        <v>41</v>
      </c>
      <c r="J5111" s="4">
        <v>1090</v>
      </c>
      <c r="K5111" s="6">
        <f>Tabla2[[#This Row],[Price per Unit]]*Tabla2[[#This Row],[Units Sold]]</f>
        <v>44690</v>
      </c>
      <c r="L5111" s="52">
        <f>Tabla2[[#This Row],[Units Sold]]/Cálculos!$C$11</f>
        <v>4.3971808019893009E-5</v>
      </c>
      <c r="M5111" s="6">
        <f>Tabla2[[#This Row],[Total Sales]]-Tabla2[[#This Row],[Operating Profit]]</f>
        <v>43215.23</v>
      </c>
      <c r="N5111" s="6">
        <v>1474.77</v>
      </c>
      <c r="O5111" s="46">
        <f>Tabla2[[#This Row],[Operating Profit]]/Tabla2[[#This Row],[Total Sales]]</f>
        <v>3.3000000000000002E-2</v>
      </c>
      <c r="P5111" s="1" t="s">
        <v>82</v>
      </c>
    </row>
    <row r="5112" spans="1:16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3" t="str">
        <f>IFERROR(LEFT(Tabla2[[#This Row],[Product]],FIND(" ",Tabla2[[#This Row],[Product]])-3),Tabla2[[#This Row],[Product]])</f>
        <v>Women</v>
      </c>
      <c r="I5112" s="6">
        <v>43</v>
      </c>
      <c r="J5112" s="4">
        <v>1010</v>
      </c>
      <c r="K5112" s="6">
        <f>Tabla2[[#This Row],[Price per Unit]]*Tabla2[[#This Row],[Units Sold]]</f>
        <v>43430</v>
      </c>
      <c r="L5112" s="52">
        <f>Tabla2[[#This Row],[Units Sold]]/Cálculos!$C$11</f>
        <v>4.0744519357882514E-5</v>
      </c>
      <c r="M5112" s="6">
        <f>Tabla2[[#This Row],[Total Sales]]-Tabla2[[#This Row],[Operating Profit]]</f>
        <v>41692.800000000003</v>
      </c>
      <c r="N5112" s="6">
        <v>1737.2</v>
      </c>
      <c r="O5112" s="46">
        <f>Tabla2[[#This Row],[Operating Profit]]/Tabla2[[#This Row],[Total Sales]]</f>
        <v>0.04</v>
      </c>
      <c r="P5112" s="1" t="s">
        <v>82</v>
      </c>
    </row>
    <row r="5113" spans="1:16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3" t="str">
        <f>IFERROR(LEFT(Tabla2[[#This Row],[Product]],FIND(" ",Tabla2[[#This Row],[Product]])-3),Tabla2[[#This Row],[Product]])</f>
        <v>Women</v>
      </c>
      <c r="I5113" s="6">
        <v>43</v>
      </c>
      <c r="J5113" s="4">
        <v>590</v>
      </c>
      <c r="K5113" s="6">
        <f>Tabla2[[#This Row],[Price per Unit]]*Tabla2[[#This Row],[Units Sold]]</f>
        <v>25370</v>
      </c>
      <c r="L5113" s="52">
        <f>Tabla2[[#This Row],[Units Sold]]/Cálculos!$C$11</f>
        <v>2.3801253882327408E-5</v>
      </c>
      <c r="M5113" s="6">
        <f>Tabla2[[#This Row],[Total Sales]]-Tabla2[[#This Row],[Operating Profit]]</f>
        <v>24380.57</v>
      </c>
      <c r="N5113" s="6">
        <v>989.43000000000006</v>
      </c>
      <c r="O5113" s="46">
        <f>Tabla2[[#This Row],[Operating Profit]]/Tabla2[[#This Row],[Total Sales]]</f>
        <v>3.9E-2</v>
      </c>
      <c r="P5113" s="1" t="s">
        <v>82</v>
      </c>
    </row>
    <row r="5114" spans="1:16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3" t="str">
        <f>IFERROR(LEFT(Tabla2[[#This Row],[Product]],FIND(" ",Tabla2[[#This Row],[Product]])-3),Tabla2[[#This Row],[Product]])</f>
        <v>Women</v>
      </c>
      <c r="I5114" s="6">
        <v>52</v>
      </c>
      <c r="J5114" s="4">
        <v>840</v>
      </c>
      <c r="K5114" s="6">
        <f>Tabla2[[#This Row],[Price per Unit]]*Tabla2[[#This Row],[Units Sold]]</f>
        <v>43680</v>
      </c>
      <c r="L5114" s="52">
        <f>Tabla2[[#This Row],[Units Sold]]/Cálculos!$C$11</f>
        <v>3.3886530951110207E-5</v>
      </c>
      <c r="M5114" s="6">
        <f>Tabla2[[#This Row],[Total Sales]]-Tabla2[[#This Row],[Operating Profit]]</f>
        <v>41889.120000000003</v>
      </c>
      <c r="N5114" s="6">
        <v>1790.8799999999999</v>
      </c>
      <c r="O5114" s="46">
        <f>Tabla2[[#This Row],[Operating Profit]]/Tabla2[[#This Row],[Total Sales]]</f>
        <v>4.0999999999999995E-2</v>
      </c>
      <c r="P5114" s="1" t="s">
        <v>82</v>
      </c>
    </row>
    <row r="5115" spans="1:16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3" t="str">
        <f>IFERROR(LEFT(Tabla2[[#This Row],[Product]],FIND(" ",Tabla2[[#This Row],[Product]])-3),Tabla2[[#This Row],[Product]])</f>
        <v>Men</v>
      </c>
      <c r="I5115" s="6">
        <v>51</v>
      </c>
      <c r="J5115" s="4">
        <v>1730</v>
      </c>
      <c r="K5115" s="6">
        <f>Tabla2[[#This Row],[Price per Unit]]*Tabla2[[#This Row],[Units Sold]]</f>
        <v>88230</v>
      </c>
      <c r="L5115" s="52">
        <f>Tabla2[[#This Row],[Units Sold]]/Cálculos!$C$11</f>
        <v>6.9790117315976968E-5</v>
      </c>
      <c r="M5115" s="6">
        <f>Tabla2[[#This Row],[Total Sales]]-Tabla2[[#This Row],[Operating Profit]]</f>
        <v>84083.19</v>
      </c>
      <c r="N5115" s="6">
        <v>4146.8100000000004</v>
      </c>
      <c r="O5115" s="46">
        <f>Tabla2[[#This Row],[Operating Profit]]/Tabla2[[#This Row],[Total Sales]]</f>
        <v>4.7000000000000007E-2</v>
      </c>
      <c r="P5115" s="1" t="s">
        <v>82</v>
      </c>
    </row>
    <row r="5116" spans="1:16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3" t="str">
        <f>IFERROR(LEFT(Tabla2[[#This Row],[Product]],FIND(" ",Tabla2[[#This Row],[Product]])-3),Tabla2[[#This Row],[Product]])</f>
        <v>Men</v>
      </c>
      <c r="I5116" s="6">
        <v>53</v>
      </c>
      <c r="J5116" s="4">
        <v>650</v>
      </c>
      <c r="K5116" s="6">
        <f>Tabla2[[#This Row],[Price per Unit]]*Tabla2[[#This Row],[Units Sold]]</f>
        <v>34450</v>
      </c>
      <c r="L5116" s="52">
        <f>Tabla2[[#This Row],[Units Sold]]/Cálculos!$C$11</f>
        <v>2.622172037883528E-5</v>
      </c>
      <c r="M5116" s="6">
        <f>Tabla2[[#This Row],[Total Sales]]-Tabla2[[#This Row],[Operating Profit]]</f>
        <v>32796.400000000001</v>
      </c>
      <c r="N5116" s="6">
        <v>1653.6000000000001</v>
      </c>
      <c r="O5116" s="46">
        <f>Tabla2[[#This Row],[Operating Profit]]/Tabla2[[#This Row],[Total Sales]]</f>
        <v>4.8000000000000001E-2</v>
      </c>
      <c r="P5116" s="1" t="s">
        <v>82</v>
      </c>
    </row>
    <row r="5117" spans="1:16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3" t="str">
        <f>IFERROR(LEFT(Tabla2[[#This Row],[Product]],FIND(" ",Tabla2[[#This Row],[Product]])-3),Tabla2[[#This Row],[Product]])</f>
        <v>Women</v>
      </c>
      <c r="I5117" s="6">
        <v>43</v>
      </c>
      <c r="J5117" s="4">
        <v>770</v>
      </c>
      <c r="K5117" s="6">
        <f>Tabla2[[#This Row],[Price per Unit]]*Tabla2[[#This Row],[Units Sold]]</f>
        <v>33110</v>
      </c>
      <c r="L5117" s="52">
        <f>Tabla2[[#This Row],[Units Sold]]/Cálculos!$C$11</f>
        <v>3.1062653371851023E-5</v>
      </c>
      <c r="M5117" s="6">
        <f>Tabla2[[#This Row],[Total Sales]]-Tabla2[[#This Row],[Operating Profit]]</f>
        <v>31884.93</v>
      </c>
      <c r="N5117" s="6">
        <v>1225.07</v>
      </c>
      <c r="O5117" s="46">
        <f>Tabla2[[#This Row],[Operating Profit]]/Tabla2[[#This Row],[Total Sales]]</f>
        <v>3.6999999999999998E-2</v>
      </c>
      <c r="P5117" s="1" t="s">
        <v>82</v>
      </c>
    </row>
    <row r="5118" spans="1:16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3" t="str">
        <f>IFERROR(LEFT(Tabla2[[#This Row],[Product]],FIND(" ",Tabla2[[#This Row],[Product]])-3),Tabla2[[#This Row],[Product]])</f>
        <v>Women</v>
      </c>
      <c r="I5118" s="6">
        <v>49</v>
      </c>
      <c r="J5118" s="4">
        <v>460</v>
      </c>
      <c r="K5118" s="6">
        <f>Tabla2[[#This Row],[Price per Unit]]*Tabla2[[#This Row],[Units Sold]]</f>
        <v>22540</v>
      </c>
      <c r="L5118" s="52">
        <f>Tabla2[[#This Row],[Units Sold]]/Cálculos!$C$11</f>
        <v>1.8556909806560351E-5</v>
      </c>
      <c r="M5118" s="6">
        <f>Tabla2[[#This Row],[Total Sales]]-Tabla2[[#This Row],[Operating Profit]]</f>
        <v>21660.94</v>
      </c>
      <c r="N5118" s="6">
        <v>879.06000000000006</v>
      </c>
      <c r="O5118" s="46">
        <f>Tabla2[[#This Row],[Operating Profit]]/Tabla2[[#This Row],[Total Sales]]</f>
        <v>3.9E-2</v>
      </c>
      <c r="P5118" s="1" t="s">
        <v>82</v>
      </c>
    </row>
    <row r="5119" spans="1:16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3" t="str">
        <f>IFERROR(LEFT(Tabla2[[#This Row],[Product]],FIND(" ",Tabla2[[#This Row],[Product]])-3),Tabla2[[#This Row],[Product]])</f>
        <v>Men</v>
      </c>
      <c r="I5119" s="6">
        <v>60</v>
      </c>
      <c r="J5119" s="4">
        <v>750</v>
      </c>
      <c r="K5119" s="6">
        <f>Tabla2[[#This Row],[Price per Unit]]*Tabla2[[#This Row],[Units Sold]]</f>
        <v>45000</v>
      </c>
      <c r="L5119" s="52">
        <f>Tabla2[[#This Row],[Units Sold]]/Cálculos!$C$11</f>
        <v>3.0255831206348401E-5</v>
      </c>
      <c r="M5119" s="6">
        <f>Tabla2[[#This Row],[Total Sales]]-Tabla2[[#This Row],[Operating Profit]]</f>
        <v>43290</v>
      </c>
      <c r="N5119" s="6">
        <v>1710</v>
      </c>
      <c r="O5119" s="46">
        <f>Tabla2[[#This Row],[Operating Profit]]/Tabla2[[#This Row],[Total Sales]]</f>
        <v>3.7999999999999999E-2</v>
      </c>
      <c r="P5119" s="1" t="s">
        <v>82</v>
      </c>
    </row>
    <row r="5120" spans="1:16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3" t="str">
        <f>IFERROR(LEFT(Tabla2[[#This Row],[Product]],FIND(" ",Tabla2[[#This Row],[Product]])-3),Tabla2[[#This Row],[Product]])</f>
        <v>Women</v>
      </c>
      <c r="I5120" s="6">
        <v>52</v>
      </c>
      <c r="J5120" s="4">
        <v>1020</v>
      </c>
      <c r="K5120" s="6">
        <f>Tabla2[[#This Row],[Price per Unit]]*Tabla2[[#This Row],[Units Sold]]</f>
        <v>53040</v>
      </c>
      <c r="L5120" s="52">
        <f>Tabla2[[#This Row],[Units Sold]]/Cálculos!$C$11</f>
        <v>4.1147930440633825E-5</v>
      </c>
      <c r="M5120" s="6">
        <f>Tabla2[[#This Row],[Total Sales]]-Tabla2[[#This Row],[Operating Profit]]</f>
        <v>50706.239999999998</v>
      </c>
      <c r="N5120" s="6">
        <v>2333.7600000000002</v>
      </c>
      <c r="O5120" s="46">
        <f>Tabla2[[#This Row],[Operating Profit]]/Tabla2[[#This Row],[Total Sales]]</f>
        <v>4.4000000000000004E-2</v>
      </c>
      <c r="P5120" s="1" t="s">
        <v>82</v>
      </c>
    </row>
    <row r="5121" spans="1:16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3" t="str">
        <f>IFERROR(LEFT(Tabla2[[#This Row],[Product]],FIND(" ",Tabla2[[#This Row],[Product]])-3),Tabla2[[#This Row],[Product]])</f>
        <v>Men</v>
      </c>
      <c r="I5121" s="6">
        <v>53</v>
      </c>
      <c r="J5121" s="4">
        <v>1530</v>
      </c>
      <c r="K5121" s="6">
        <f>Tabla2[[#This Row],[Price per Unit]]*Tabla2[[#This Row],[Units Sold]]</f>
        <v>81090</v>
      </c>
      <c r="L5121" s="52">
        <f>Tabla2[[#This Row],[Units Sold]]/Cálculos!$C$11</f>
        <v>6.1721895660950735E-5</v>
      </c>
      <c r="M5121" s="6">
        <f>Tabla2[[#This Row],[Total Sales]]-Tabla2[[#This Row],[Operating Profit]]</f>
        <v>77116.59</v>
      </c>
      <c r="N5121" s="6">
        <v>3973.4100000000003</v>
      </c>
      <c r="O5121" s="46">
        <f>Tabla2[[#This Row],[Operating Profit]]/Tabla2[[#This Row],[Total Sales]]</f>
        <v>4.9000000000000002E-2</v>
      </c>
      <c r="P5121" s="1" t="s">
        <v>82</v>
      </c>
    </row>
    <row r="5122" spans="1:16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3" t="str">
        <f>IFERROR(LEFT(Tabla2[[#This Row],[Product]],FIND(" ",Tabla2[[#This Row],[Product]])-3),Tabla2[[#This Row],[Product]])</f>
        <v>Men</v>
      </c>
      <c r="I5122" s="6">
        <v>52</v>
      </c>
      <c r="J5122" s="4">
        <v>650</v>
      </c>
      <c r="K5122" s="6">
        <f>Tabla2[[#This Row],[Price per Unit]]*Tabla2[[#This Row],[Units Sold]]</f>
        <v>33800</v>
      </c>
      <c r="L5122" s="52">
        <f>Tabla2[[#This Row],[Units Sold]]/Cálculos!$C$11</f>
        <v>2.622172037883528E-5</v>
      </c>
      <c r="M5122" s="6">
        <f>Tabla2[[#This Row],[Total Sales]]-Tabla2[[#This Row],[Operating Profit]]</f>
        <v>32110</v>
      </c>
      <c r="N5122" s="6">
        <v>1690</v>
      </c>
      <c r="O5122" s="46">
        <f>Tabla2[[#This Row],[Operating Profit]]/Tabla2[[#This Row],[Total Sales]]</f>
        <v>0.05</v>
      </c>
      <c r="P5122" s="1" t="s">
        <v>82</v>
      </c>
    </row>
    <row r="5123" spans="1:16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3" t="str">
        <f>IFERROR(LEFT(Tabla2[[#This Row],[Product]],FIND(" ",Tabla2[[#This Row],[Product]])-3),Tabla2[[#This Row],[Product]])</f>
        <v>Women</v>
      </c>
      <c r="I5123" s="6">
        <v>41</v>
      </c>
      <c r="J5123" s="4">
        <v>690</v>
      </c>
      <c r="K5123" s="6">
        <f>Tabla2[[#This Row],[Price per Unit]]*Tabla2[[#This Row],[Units Sold]]</f>
        <v>28290</v>
      </c>
      <c r="L5123" s="52">
        <f>Tabla2[[#This Row],[Units Sold]]/Cálculos!$C$11</f>
        <v>2.7835364709840528E-5</v>
      </c>
      <c r="M5123" s="6">
        <f>Tabla2[[#This Row],[Total Sales]]-Tabla2[[#This Row],[Operating Profit]]</f>
        <v>27243.27</v>
      </c>
      <c r="N5123" s="6">
        <v>1046.73</v>
      </c>
      <c r="O5123" s="46">
        <f>Tabla2[[#This Row],[Operating Profit]]/Tabla2[[#This Row],[Total Sales]]</f>
        <v>3.6999999999999998E-2</v>
      </c>
      <c r="P5123" s="1" t="s">
        <v>82</v>
      </c>
    </row>
    <row r="5124" spans="1:16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3" t="str">
        <f>IFERROR(LEFT(Tabla2[[#This Row],[Product]],FIND(" ",Tabla2[[#This Row],[Product]])-3),Tabla2[[#This Row],[Product]])</f>
        <v>Women</v>
      </c>
      <c r="I5124" s="6">
        <v>49</v>
      </c>
      <c r="J5124" s="4">
        <v>360</v>
      </c>
      <c r="K5124" s="6">
        <f>Tabla2[[#This Row],[Price per Unit]]*Tabla2[[#This Row],[Units Sold]]</f>
        <v>17640</v>
      </c>
      <c r="L5124" s="52">
        <f>Tabla2[[#This Row],[Units Sold]]/Cálculos!$C$11</f>
        <v>1.4522798979047232E-5</v>
      </c>
      <c r="M5124" s="6">
        <f>Tabla2[[#This Row],[Total Sales]]-Tabla2[[#This Row],[Operating Profit]]</f>
        <v>16969.68</v>
      </c>
      <c r="N5124" s="6">
        <v>670.32</v>
      </c>
      <c r="O5124" s="46">
        <f>Tabla2[[#This Row],[Operating Profit]]/Tabla2[[#This Row],[Total Sales]]</f>
        <v>3.8000000000000006E-2</v>
      </c>
      <c r="P5124" s="1" t="s">
        <v>82</v>
      </c>
    </row>
    <row r="5125" spans="1:16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3" t="str">
        <f>IFERROR(LEFT(Tabla2[[#This Row],[Product]],FIND(" ",Tabla2[[#This Row],[Product]])-3),Tabla2[[#This Row],[Product]])</f>
        <v>Men</v>
      </c>
      <c r="I5125" s="6">
        <v>64</v>
      </c>
      <c r="J5125" s="4">
        <v>530</v>
      </c>
      <c r="K5125" s="6">
        <f>Tabla2[[#This Row],[Price per Unit]]*Tabla2[[#This Row],[Units Sold]]</f>
        <v>33920</v>
      </c>
      <c r="L5125" s="52">
        <f>Tabla2[[#This Row],[Units Sold]]/Cálculos!$C$11</f>
        <v>2.1380787385819535E-5</v>
      </c>
      <c r="M5125" s="6">
        <f>Tabla2[[#This Row],[Total Sales]]-Tabla2[[#This Row],[Operating Profit]]</f>
        <v>32597.119999999999</v>
      </c>
      <c r="N5125" s="6">
        <v>1322.88</v>
      </c>
      <c r="O5125" s="46">
        <f>Tabla2[[#This Row],[Operating Profit]]/Tabla2[[#This Row],[Total Sales]]</f>
        <v>3.9E-2</v>
      </c>
      <c r="P5125" s="1" t="s">
        <v>82</v>
      </c>
    </row>
    <row r="5126" spans="1:16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3" t="str">
        <f>IFERROR(LEFT(Tabla2[[#This Row],[Product]],FIND(" ",Tabla2[[#This Row],[Product]])-3),Tabla2[[#This Row],[Product]])</f>
        <v>Women</v>
      </c>
      <c r="I5126" s="6">
        <v>53</v>
      </c>
      <c r="J5126" s="4">
        <v>720</v>
      </c>
      <c r="K5126" s="6">
        <f>Tabla2[[#This Row],[Price per Unit]]*Tabla2[[#This Row],[Units Sold]]</f>
        <v>38160</v>
      </c>
      <c r="L5126" s="52">
        <f>Tabla2[[#This Row],[Units Sold]]/Cálculos!$C$11</f>
        <v>2.9045597958094464E-5</v>
      </c>
      <c r="M5126" s="6">
        <f>Tabla2[[#This Row],[Total Sales]]-Tabla2[[#This Row],[Operating Profit]]</f>
        <v>36633.599999999999</v>
      </c>
      <c r="N5126" s="6">
        <v>1526.4</v>
      </c>
      <c r="O5126" s="46">
        <f>Tabla2[[#This Row],[Operating Profit]]/Tabla2[[#This Row],[Total Sales]]</f>
        <v>0.04</v>
      </c>
      <c r="P5126" s="1" t="s">
        <v>82</v>
      </c>
    </row>
    <row r="5127" spans="1:16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3" t="str">
        <f>IFERROR(LEFT(Tabla2[[#This Row],[Product]],FIND(" ",Tabla2[[#This Row],[Product]])-3),Tabla2[[#This Row],[Product]])</f>
        <v>Men</v>
      </c>
      <c r="I5127" s="6">
        <v>54</v>
      </c>
      <c r="J5127" s="4">
        <v>1310</v>
      </c>
      <c r="K5127" s="6">
        <f>Tabla2[[#This Row],[Price per Unit]]*Tabla2[[#This Row],[Units Sold]]</f>
        <v>70740</v>
      </c>
      <c r="L5127" s="52">
        <f>Tabla2[[#This Row],[Units Sold]]/Cálculos!$C$11</f>
        <v>5.2846851840421872E-5</v>
      </c>
      <c r="M5127" s="6">
        <f>Tabla2[[#This Row],[Total Sales]]-Tabla2[[#This Row],[Operating Profit]]</f>
        <v>67485.960000000006</v>
      </c>
      <c r="N5127" s="6">
        <v>3254.04</v>
      </c>
      <c r="O5127" s="46">
        <f>Tabla2[[#This Row],[Operating Profit]]/Tabla2[[#This Row],[Total Sales]]</f>
        <v>4.5999999999999999E-2</v>
      </c>
      <c r="P5127" s="1" t="s">
        <v>82</v>
      </c>
    </row>
    <row r="5128" spans="1:16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3" t="str">
        <f>IFERROR(LEFT(Tabla2[[#This Row],[Product]],FIND(" ",Tabla2[[#This Row],[Product]])-3),Tabla2[[#This Row],[Product]])</f>
        <v>Men</v>
      </c>
      <c r="I5128" s="6">
        <v>50</v>
      </c>
      <c r="J5128" s="4">
        <v>610</v>
      </c>
      <c r="K5128" s="6">
        <f>Tabla2[[#This Row],[Price per Unit]]*Tabla2[[#This Row],[Units Sold]]</f>
        <v>30500</v>
      </c>
      <c r="L5128" s="52">
        <f>Tabla2[[#This Row],[Units Sold]]/Cálculos!$C$11</f>
        <v>2.4608076047830033E-5</v>
      </c>
      <c r="M5128" s="6">
        <f>Tabla2[[#This Row],[Total Sales]]-Tabla2[[#This Row],[Operating Profit]]</f>
        <v>28975</v>
      </c>
      <c r="N5128" s="6">
        <v>1525</v>
      </c>
      <c r="O5128" s="46">
        <f>Tabla2[[#This Row],[Operating Profit]]/Tabla2[[#This Row],[Total Sales]]</f>
        <v>0.05</v>
      </c>
      <c r="P5128" s="1" t="s">
        <v>82</v>
      </c>
    </row>
    <row r="5129" spans="1:16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3" t="str">
        <f>IFERROR(LEFT(Tabla2[[#This Row],[Product]],FIND(" ",Tabla2[[#This Row],[Product]])-3),Tabla2[[#This Row],[Product]])</f>
        <v>Women</v>
      </c>
      <c r="I5129" s="6">
        <v>44</v>
      </c>
      <c r="J5129" s="4">
        <v>610</v>
      </c>
      <c r="K5129" s="6">
        <f>Tabla2[[#This Row],[Price per Unit]]*Tabla2[[#This Row],[Units Sold]]</f>
        <v>26840</v>
      </c>
      <c r="L5129" s="52">
        <f>Tabla2[[#This Row],[Units Sold]]/Cálculos!$C$11</f>
        <v>2.4608076047830033E-5</v>
      </c>
      <c r="M5129" s="6">
        <f>Tabla2[[#This Row],[Total Sales]]-Tabla2[[#This Row],[Operating Profit]]</f>
        <v>25766.400000000001</v>
      </c>
      <c r="N5129" s="6">
        <v>1073.6000000000001</v>
      </c>
      <c r="O5129" s="46">
        <f>Tabla2[[#This Row],[Operating Profit]]/Tabla2[[#This Row],[Total Sales]]</f>
        <v>4.0000000000000008E-2</v>
      </c>
      <c r="P5129" s="1" t="s">
        <v>82</v>
      </c>
    </row>
    <row r="5130" spans="1:16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3" t="str">
        <f>IFERROR(LEFT(Tabla2[[#This Row],[Product]],FIND(" ",Tabla2[[#This Row],[Product]])-3),Tabla2[[#This Row],[Product]])</f>
        <v>Women</v>
      </c>
      <c r="I5130" s="6">
        <v>47</v>
      </c>
      <c r="J5130" s="4">
        <v>440</v>
      </c>
      <c r="K5130" s="6">
        <f>Tabla2[[#This Row],[Price per Unit]]*Tabla2[[#This Row],[Units Sold]]</f>
        <v>20680</v>
      </c>
      <c r="L5130" s="52">
        <f>Tabla2[[#This Row],[Units Sold]]/Cálculos!$C$11</f>
        <v>1.7750087641057729E-5</v>
      </c>
      <c r="M5130" s="6">
        <f>Tabla2[[#This Row],[Total Sales]]-Tabla2[[#This Row],[Operating Profit]]</f>
        <v>19914.84</v>
      </c>
      <c r="N5130" s="6">
        <v>765.16</v>
      </c>
      <c r="O5130" s="46">
        <f>Tabla2[[#This Row],[Operating Profit]]/Tabla2[[#This Row],[Total Sales]]</f>
        <v>3.6999999999999998E-2</v>
      </c>
      <c r="P5130" s="1" t="s">
        <v>82</v>
      </c>
    </row>
    <row r="5131" spans="1:16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3" t="str">
        <f>IFERROR(LEFT(Tabla2[[#This Row],[Product]],FIND(" ",Tabla2[[#This Row],[Product]])-3),Tabla2[[#This Row],[Product]])</f>
        <v>Men</v>
      </c>
      <c r="I5131" s="6">
        <v>56</v>
      </c>
      <c r="J5131" s="4">
        <v>410</v>
      </c>
      <c r="K5131" s="6">
        <f>Tabla2[[#This Row],[Price per Unit]]*Tabla2[[#This Row],[Units Sold]]</f>
        <v>22960</v>
      </c>
      <c r="L5131" s="52">
        <f>Tabla2[[#This Row],[Units Sold]]/Cálculos!$C$11</f>
        <v>1.6539854392803792E-5</v>
      </c>
      <c r="M5131" s="6">
        <f>Tabla2[[#This Row],[Total Sales]]-Tabla2[[#This Row],[Operating Profit]]</f>
        <v>22110.48</v>
      </c>
      <c r="N5131" s="6">
        <v>849.52</v>
      </c>
      <c r="O5131" s="46">
        <f>Tabla2[[#This Row],[Operating Profit]]/Tabla2[[#This Row],[Total Sales]]</f>
        <v>3.6999999999999998E-2</v>
      </c>
      <c r="P5131" s="1" t="s">
        <v>82</v>
      </c>
    </row>
    <row r="5132" spans="1:16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3" t="str">
        <f>IFERROR(LEFT(Tabla2[[#This Row],[Product]],FIND(" ",Tabla2[[#This Row],[Product]])-3),Tabla2[[#This Row],[Product]])</f>
        <v>Women</v>
      </c>
      <c r="I5132" s="6">
        <v>49</v>
      </c>
      <c r="J5132" s="4">
        <v>840</v>
      </c>
      <c r="K5132" s="6">
        <f>Tabla2[[#This Row],[Price per Unit]]*Tabla2[[#This Row],[Units Sold]]</f>
        <v>41160</v>
      </c>
      <c r="L5132" s="52">
        <f>Tabla2[[#This Row],[Units Sold]]/Cálculos!$C$11</f>
        <v>3.3886530951110207E-5</v>
      </c>
      <c r="M5132" s="6">
        <f>Tabla2[[#This Row],[Total Sales]]-Tabla2[[#This Row],[Operating Profit]]</f>
        <v>39348.959999999999</v>
      </c>
      <c r="N5132" s="6">
        <v>1811.04</v>
      </c>
      <c r="O5132" s="46">
        <f>Tabla2[[#This Row],[Operating Profit]]/Tabla2[[#This Row],[Total Sales]]</f>
        <v>4.3999999999999997E-2</v>
      </c>
      <c r="P5132" s="1" t="s">
        <v>82</v>
      </c>
    </row>
    <row r="5133" spans="1:16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3" t="str">
        <f>IFERROR(LEFT(Tabla2[[#This Row],[Product]],FIND(" ",Tabla2[[#This Row],[Product]])-3),Tabla2[[#This Row],[Product]])</f>
        <v>Men</v>
      </c>
      <c r="I5133" s="6">
        <v>59</v>
      </c>
      <c r="J5133" s="4">
        <v>1600</v>
      </c>
      <c r="K5133" s="6">
        <f>Tabla2[[#This Row],[Price per Unit]]*Tabla2[[#This Row],[Units Sold]]</f>
        <v>94400</v>
      </c>
      <c r="L5133" s="52">
        <f>Tabla2[[#This Row],[Units Sold]]/Cálculos!$C$11</f>
        <v>6.4545773240209925E-5</v>
      </c>
      <c r="M5133" s="6">
        <f>Tabla2[[#This Row],[Total Sales]]-Tabla2[[#This Row],[Operating Profit]]</f>
        <v>89680</v>
      </c>
      <c r="N5133" s="6">
        <v>4720</v>
      </c>
      <c r="O5133" s="46">
        <f>Tabla2[[#This Row],[Operating Profit]]/Tabla2[[#This Row],[Total Sales]]</f>
        <v>0.05</v>
      </c>
      <c r="P5133" s="1" t="s">
        <v>82</v>
      </c>
    </row>
    <row r="5134" spans="1:16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3" t="str">
        <f>IFERROR(LEFT(Tabla2[[#This Row],[Product]],FIND(" ",Tabla2[[#This Row],[Product]])-3),Tabla2[[#This Row],[Product]])</f>
        <v>Men</v>
      </c>
      <c r="I5134" s="6">
        <v>56</v>
      </c>
      <c r="J5134" s="4">
        <v>720</v>
      </c>
      <c r="K5134" s="6">
        <f>Tabla2[[#This Row],[Price per Unit]]*Tabla2[[#This Row],[Units Sold]]</f>
        <v>40320</v>
      </c>
      <c r="L5134" s="52">
        <f>Tabla2[[#This Row],[Units Sold]]/Cálculos!$C$11</f>
        <v>2.9045597958094464E-5</v>
      </c>
      <c r="M5134" s="6">
        <f>Tabla2[[#This Row],[Total Sales]]-Tabla2[[#This Row],[Operating Profit]]</f>
        <v>38505.599999999999</v>
      </c>
      <c r="N5134" s="6">
        <v>1814.4000000000003</v>
      </c>
      <c r="O5134" s="46">
        <f>Tabla2[[#This Row],[Operating Profit]]/Tabla2[[#This Row],[Total Sales]]</f>
        <v>4.5000000000000005E-2</v>
      </c>
      <c r="P5134" s="1" t="s">
        <v>82</v>
      </c>
    </row>
    <row r="5135" spans="1:16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3" t="str">
        <f>IFERROR(LEFT(Tabla2[[#This Row],[Product]],FIND(" ",Tabla2[[#This Row],[Product]])-3),Tabla2[[#This Row],[Product]])</f>
        <v>Women</v>
      </c>
      <c r="I5135" s="6">
        <v>53</v>
      </c>
      <c r="J5135" s="4">
        <v>840</v>
      </c>
      <c r="K5135" s="6">
        <f>Tabla2[[#This Row],[Price per Unit]]*Tabla2[[#This Row],[Units Sold]]</f>
        <v>44520</v>
      </c>
      <c r="L5135" s="52">
        <f>Tabla2[[#This Row],[Units Sold]]/Cálculos!$C$11</f>
        <v>3.3886530951110207E-5</v>
      </c>
      <c r="M5135" s="6">
        <f>Tabla2[[#This Row],[Total Sales]]-Tabla2[[#This Row],[Operating Profit]]</f>
        <v>42739.199999999997</v>
      </c>
      <c r="N5135" s="6">
        <v>1780.8000000000002</v>
      </c>
      <c r="O5135" s="46">
        <f>Tabla2[[#This Row],[Operating Profit]]/Tabla2[[#This Row],[Total Sales]]</f>
        <v>0.04</v>
      </c>
      <c r="P5135" s="1" t="s">
        <v>82</v>
      </c>
    </row>
    <row r="5136" spans="1:16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3" t="str">
        <f>IFERROR(LEFT(Tabla2[[#This Row],[Product]],FIND(" ",Tabla2[[#This Row],[Product]])-3),Tabla2[[#This Row],[Product]])</f>
        <v>Women</v>
      </c>
      <c r="I5136" s="6">
        <v>51</v>
      </c>
      <c r="J5136" s="4">
        <v>630</v>
      </c>
      <c r="K5136" s="6">
        <f>Tabla2[[#This Row],[Price per Unit]]*Tabla2[[#This Row],[Units Sold]]</f>
        <v>32130</v>
      </c>
      <c r="L5136" s="52">
        <f>Tabla2[[#This Row],[Units Sold]]/Cálculos!$C$11</f>
        <v>2.5414898213332655E-5</v>
      </c>
      <c r="M5136" s="6">
        <f>Tabla2[[#This Row],[Total Sales]]-Tabla2[[#This Row],[Operating Profit]]</f>
        <v>30909.06</v>
      </c>
      <c r="N5136" s="6">
        <v>1220.94</v>
      </c>
      <c r="O5136" s="46">
        <f>Tabla2[[#This Row],[Operating Profit]]/Tabla2[[#This Row],[Total Sales]]</f>
        <v>3.7999999999999999E-2</v>
      </c>
      <c r="P5136" s="1" t="s">
        <v>82</v>
      </c>
    </row>
    <row r="5137" spans="1:16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3" t="str">
        <f>IFERROR(LEFT(Tabla2[[#This Row],[Product]],FIND(" ",Tabla2[[#This Row],[Product]])-3),Tabla2[[#This Row],[Product]])</f>
        <v>Men</v>
      </c>
      <c r="I5137" s="6">
        <v>62</v>
      </c>
      <c r="J5137" s="4">
        <v>690</v>
      </c>
      <c r="K5137" s="6">
        <f>Tabla2[[#This Row],[Price per Unit]]*Tabla2[[#This Row],[Units Sold]]</f>
        <v>42780</v>
      </c>
      <c r="L5137" s="52">
        <f>Tabla2[[#This Row],[Units Sold]]/Cálculos!$C$11</f>
        <v>2.7835364709840528E-5</v>
      </c>
      <c r="M5137" s="6">
        <f>Tabla2[[#This Row],[Total Sales]]-Tabla2[[#This Row],[Operating Profit]]</f>
        <v>41154.36</v>
      </c>
      <c r="N5137" s="6">
        <v>1625.64</v>
      </c>
      <c r="O5137" s="46">
        <f>Tabla2[[#This Row],[Operating Profit]]/Tabla2[[#This Row],[Total Sales]]</f>
        <v>3.7999999999999999E-2</v>
      </c>
      <c r="P5137" s="1" t="s">
        <v>82</v>
      </c>
    </row>
    <row r="5138" spans="1:16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3" t="str">
        <f>IFERROR(LEFT(Tabla2[[#This Row],[Product]],FIND(" ",Tabla2[[#This Row],[Product]])-3),Tabla2[[#This Row],[Product]])</f>
        <v>Women</v>
      </c>
      <c r="I5138" s="6">
        <v>67</v>
      </c>
      <c r="J5138" s="4">
        <v>1000</v>
      </c>
      <c r="K5138" s="6">
        <f>Tabla2[[#This Row],[Price per Unit]]*Tabla2[[#This Row],[Units Sold]]</f>
        <v>67000</v>
      </c>
      <c r="L5138" s="52">
        <f>Tabla2[[#This Row],[Units Sold]]/Cálculos!$C$11</f>
        <v>4.0341108275131196E-5</v>
      </c>
      <c r="M5138" s="6">
        <f>Tabla2[[#This Row],[Total Sales]]-Tabla2[[#This Row],[Operating Profit]]</f>
        <v>64253</v>
      </c>
      <c r="N5138" s="6">
        <v>2747</v>
      </c>
      <c r="O5138" s="46">
        <f>Tabla2[[#This Row],[Operating Profit]]/Tabla2[[#This Row],[Total Sales]]</f>
        <v>4.1000000000000002E-2</v>
      </c>
      <c r="P5138" s="1" t="s">
        <v>82</v>
      </c>
    </row>
    <row r="5139" spans="1:16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3" t="str">
        <f>IFERROR(LEFT(Tabla2[[#This Row],[Product]],FIND(" ",Tabla2[[#This Row],[Product]])-3),Tabla2[[#This Row],[Product]])</f>
        <v>Men</v>
      </c>
      <c r="I5139" s="6">
        <v>59</v>
      </c>
      <c r="J5139" s="4">
        <v>1890</v>
      </c>
      <c r="K5139" s="6">
        <f>Tabla2[[#This Row],[Price per Unit]]*Tabla2[[#This Row],[Units Sold]]</f>
        <v>111510</v>
      </c>
      <c r="L5139" s="52">
        <f>Tabla2[[#This Row],[Units Sold]]/Cálculos!$C$11</f>
        <v>7.6244694639997972E-5</v>
      </c>
      <c r="M5139" s="6">
        <f>Tabla2[[#This Row],[Total Sales]]-Tabla2[[#This Row],[Operating Profit]]</f>
        <v>106380.54</v>
      </c>
      <c r="N5139" s="6">
        <v>5129.46</v>
      </c>
      <c r="O5139" s="46">
        <f>Tabla2[[#This Row],[Operating Profit]]/Tabla2[[#This Row],[Total Sales]]</f>
        <v>4.5999999999999999E-2</v>
      </c>
      <c r="P5139" s="1" t="s">
        <v>82</v>
      </c>
    </row>
    <row r="5140" spans="1:16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3" t="str">
        <f>IFERROR(LEFT(Tabla2[[#This Row],[Product]],FIND(" ",Tabla2[[#This Row],[Product]])-3),Tabla2[[#This Row],[Product]])</f>
        <v>Men</v>
      </c>
      <c r="I5140" s="6">
        <v>55</v>
      </c>
      <c r="J5140" s="4">
        <v>1120</v>
      </c>
      <c r="K5140" s="6">
        <f>Tabla2[[#This Row],[Price per Unit]]*Tabla2[[#This Row],[Units Sold]]</f>
        <v>61600</v>
      </c>
      <c r="L5140" s="52">
        <f>Tabla2[[#This Row],[Units Sold]]/Cálculos!$C$11</f>
        <v>4.5182041268146942E-5</v>
      </c>
      <c r="M5140" s="6">
        <f>Tabla2[[#This Row],[Total Sales]]-Tabla2[[#This Row],[Operating Profit]]</f>
        <v>58520</v>
      </c>
      <c r="N5140" s="6">
        <v>3080</v>
      </c>
      <c r="O5140" s="46">
        <f>Tabla2[[#This Row],[Operating Profit]]/Tabla2[[#This Row],[Total Sales]]</f>
        <v>0.05</v>
      </c>
      <c r="P5140" s="1" t="s">
        <v>82</v>
      </c>
    </row>
    <row r="5141" spans="1:16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3" t="str">
        <f>IFERROR(LEFT(Tabla2[[#This Row],[Product]],FIND(" ",Tabla2[[#This Row],[Product]])-3),Tabla2[[#This Row],[Product]])</f>
        <v>Women</v>
      </c>
      <c r="I5141" s="6">
        <v>53</v>
      </c>
      <c r="J5141" s="4">
        <v>810</v>
      </c>
      <c r="K5141" s="6">
        <f>Tabla2[[#This Row],[Price per Unit]]*Tabla2[[#This Row],[Units Sold]]</f>
        <v>42930</v>
      </c>
      <c r="L5141" s="52">
        <f>Tabla2[[#This Row],[Units Sold]]/Cálculos!$C$11</f>
        <v>3.2676297702856274E-5</v>
      </c>
      <c r="M5141" s="6">
        <f>Tabla2[[#This Row],[Total Sales]]-Tabla2[[#This Row],[Operating Profit]]</f>
        <v>41384.519999999997</v>
      </c>
      <c r="N5141" s="6">
        <v>1545.48</v>
      </c>
      <c r="O5141" s="46">
        <f>Tabla2[[#This Row],[Operating Profit]]/Tabla2[[#This Row],[Total Sales]]</f>
        <v>3.5999999999999997E-2</v>
      </c>
      <c r="P5141" s="1" t="s">
        <v>82</v>
      </c>
    </row>
    <row r="5142" spans="1:16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3" t="str">
        <f>IFERROR(LEFT(Tabla2[[#This Row],[Product]],FIND(" ",Tabla2[[#This Row],[Product]])-3),Tabla2[[#This Row],[Product]])</f>
        <v>Women</v>
      </c>
      <c r="I5142" s="6">
        <v>53</v>
      </c>
      <c r="J5142" s="4">
        <v>900</v>
      </c>
      <c r="K5142" s="6">
        <f>Tabla2[[#This Row],[Price per Unit]]*Tabla2[[#This Row],[Units Sold]]</f>
        <v>47700</v>
      </c>
      <c r="L5142" s="52">
        <f>Tabla2[[#This Row],[Units Sold]]/Cálculos!$C$11</f>
        <v>3.630699744761808E-5</v>
      </c>
      <c r="M5142" s="6">
        <f>Tabla2[[#This Row],[Total Sales]]-Tabla2[[#This Row],[Operating Profit]]</f>
        <v>45982.8</v>
      </c>
      <c r="N5142" s="6">
        <v>1717.2</v>
      </c>
      <c r="O5142" s="46">
        <f>Tabla2[[#This Row],[Operating Profit]]/Tabla2[[#This Row],[Total Sales]]</f>
        <v>3.6000000000000004E-2</v>
      </c>
      <c r="P5142" s="1" t="s">
        <v>82</v>
      </c>
    </row>
    <row r="5143" spans="1:16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3" t="str">
        <f>IFERROR(LEFT(Tabla2[[#This Row],[Product]],FIND(" ",Tabla2[[#This Row],[Product]])-3),Tabla2[[#This Row],[Product]])</f>
        <v>Men</v>
      </c>
      <c r="I5143" s="6">
        <v>60</v>
      </c>
      <c r="J5143" s="4">
        <v>840</v>
      </c>
      <c r="K5143" s="6">
        <f>Tabla2[[#This Row],[Price per Unit]]*Tabla2[[#This Row],[Units Sold]]</f>
        <v>50400</v>
      </c>
      <c r="L5143" s="52">
        <f>Tabla2[[#This Row],[Units Sold]]/Cálculos!$C$11</f>
        <v>3.3886530951110207E-5</v>
      </c>
      <c r="M5143" s="6">
        <f>Tabla2[[#This Row],[Total Sales]]-Tabla2[[#This Row],[Operating Profit]]</f>
        <v>48585.599999999999</v>
      </c>
      <c r="N5143" s="6">
        <v>1814.3999999999999</v>
      </c>
      <c r="O5143" s="46">
        <f>Tabla2[[#This Row],[Operating Profit]]/Tabla2[[#This Row],[Total Sales]]</f>
        <v>3.5999999999999997E-2</v>
      </c>
      <c r="P5143" s="1" t="s">
        <v>82</v>
      </c>
    </row>
    <row r="5144" spans="1:16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3" t="str">
        <f>IFERROR(LEFT(Tabla2[[#This Row],[Product]],FIND(" ",Tabla2[[#This Row],[Product]])-3),Tabla2[[#This Row],[Product]])</f>
        <v>Women</v>
      </c>
      <c r="I5144" s="6">
        <v>67</v>
      </c>
      <c r="J5144" s="4">
        <v>1260</v>
      </c>
      <c r="K5144" s="6">
        <f>Tabla2[[#This Row],[Price per Unit]]*Tabla2[[#This Row],[Units Sold]]</f>
        <v>84420</v>
      </c>
      <c r="L5144" s="52">
        <f>Tabla2[[#This Row],[Units Sold]]/Cálculos!$C$11</f>
        <v>5.082979642666531E-5</v>
      </c>
      <c r="M5144" s="6">
        <f>Tabla2[[#This Row],[Total Sales]]-Tabla2[[#This Row],[Operating Profit]]</f>
        <v>80874.36</v>
      </c>
      <c r="N5144" s="6">
        <v>3545.64</v>
      </c>
      <c r="O5144" s="46">
        <f>Tabla2[[#This Row],[Operating Profit]]/Tabla2[[#This Row],[Total Sales]]</f>
        <v>4.1999999999999996E-2</v>
      </c>
      <c r="P5144" s="1" t="s">
        <v>82</v>
      </c>
    </row>
    <row r="5145" spans="1:16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3" t="str">
        <f>IFERROR(LEFT(Tabla2[[#This Row],[Product]],FIND(" ",Tabla2[[#This Row],[Product]])-3),Tabla2[[#This Row],[Product]])</f>
        <v>Men</v>
      </c>
      <c r="I5145" s="6">
        <v>63</v>
      </c>
      <c r="J5145" s="4">
        <v>1820</v>
      </c>
      <c r="K5145" s="6">
        <f>Tabla2[[#This Row],[Price per Unit]]*Tabla2[[#This Row],[Units Sold]]</f>
        <v>114660</v>
      </c>
      <c r="L5145" s="52">
        <f>Tabla2[[#This Row],[Units Sold]]/Cálculos!$C$11</f>
        <v>7.3420817060738781E-5</v>
      </c>
      <c r="M5145" s="6">
        <f>Tabla2[[#This Row],[Total Sales]]-Tabla2[[#This Row],[Operating Profit]]</f>
        <v>109385.64</v>
      </c>
      <c r="N5145" s="6">
        <v>5274.3600000000006</v>
      </c>
      <c r="O5145" s="46">
        <f>Tabla2[[#This Row],[Operating Profit]]/Tabla2[[#This Row],[Total Sales]]</f>
        <v>4.6000000000000006E-2</v>
      </c>
      <c r="P5145" s="1" t="s">
        <v>82</v>
      </c>
    </row>
    <row r="5146" spans="1:16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3" t="str">
        <f>IFERROR(LEFT(Tabla2[[#This Row],[Product]],FIND(" ",Tabla2[[#This Row],[Product]])-3),Tabla2[[#This Row],[Product]])</f>
        <v>Men</v>
      </c>
      <c r="I5146" s="6">
        <v>59</v>
      </c>
      <c r="J5146" s="4">
        <v>1110</v>
      </c>
      <c r="K5146" s="6">
        <f>Tabla2[[#This Row],[Price per Unit]]*Tabla2[[#This Row],[Units Sold]]</f>
        <v>65490</v>
      </c>
      <c r="L5146" s="52">
        <f>Tabla2[[#This Row],[Units Sold]]/Cálculos!$C$11</f>
        <v>4.4778630185395631E-5</v>
      </c>
      <c r="M5146" s="6">
        <f>Tabla2[[#This Row],[Total Sales]]-Tabla2[[#This Row],[Operating Profit]]</f>
        <v>62411.97</v>
      </c>
      <c r="N5146" s="6">
        <v>3078.03</v>
      </c>
      <c r="O5146" s="46">
        <f>Tabla2[[#This Row],[Operating Profit]]/Tabla2[[#This Row],[Total Sales]]</f>
        <v>4.7E-2</v>
      </c>
      <c r="P5146" s="1" t="s">
        <v>82</v>
      </c>
    </row>
    <row r="5147" spans="1:16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3" t="str">
        <f>IFERROR(LEFT(Tabla2[[#This Row],[Product]],FIND(" ",Tabla2[[#This Row],[Product]])-3),Tabla2[[#This Row],[Product]])</f>
        <v>Women</v>
      </c>
      <c r="I5147" s="6">
        <v>53</v>
      </c>
      <c r="J5147" s="4">
        <v>1020</v>
      </c>
      <c r="K5147" s="6">
        <f>Tabla2[[#This Row],[Price per Unit]]*Tabla2[[#This Row],[Units Sold]]</f>
        <v>54060</v>
      </c>
      <c r="L5147" s="52">
        <f>Tabla2[[#This Row],[Units Sold]]/Cálculos!$C$11</f>
        <v>4.1147930440633825E-5</v>
      </c>
      <c r="M5147" s="6">
        <f>Tabla2[[#This Row],[Total Sales]]-Tabla2[[#This Row],[Operating Profit]]</f>
        <v>52113.84</v>
      </c>
      <c r="N5147" s="6">
        <v>1946.1599999999999</v>
      </c>
      <c r="O5147" s="46">
        <f>Tabla2[[#This Row],[Operating Profit]]/Tabla2[[#This Row],[Total Sales]]</f>
        <v>3.5999999999999997E-2</v>
      </c>
      <c r="P5147" s="1" t="s">
        <v>82</v>
      </c>
    </row>
    <row r="5148" spans="1:16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3" t="str">
        <f>IFERROR(LEFT(Tabla2[[#This Row],[Product]],FIND(" ",Tabla2[[#This Row],[Product]])-3),Tabla2[[#This Row],[Product]])</f>
        <v>Women</v>
      </c>
      <c r="I5148" s="6">
        <v>51</v>
      </c>
      <c r="J5148" s="4">
        <v>750</v>
      </c>
      <c r="K5148" s="6">
        <f>Tabla2[[#This Row],[Price per Unit]]*Tabla2[[#This Row],[Units Sold]]</f>
        <v>38250</v>
      </c>
      <c r="L5148" s="52">
        <f>Tabla2[[#This Row],[Units Sold]]/Cálculos!$C$11</f>
        <v>3.0255831206348401E-5</v>
      </c>
      <c r="M5148" s="6">
        <f>Tabla2[[#This Row],[Total Sales]]-Tabla2[[#This Row],[Operating Profit]]</f>
        <v>36796.5</v>
      </c>
      <c r="N5148" s="6">
        <v>1453.5</v>
      </c>
      <c r="O5148" s="46">
        <f>Tabla2[[#This Row],[Operating Profit]]/Tabla2[[#This Row],[Total Sales]]</f>
        <v>3.7999999999999999E-2</v>
      </c>
      <c r="P5148" s="1" t="s">
        <v>82</v>
      </c>
    </row>
    <row r="5149" spans="1:16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3" t="str">
        <f>IFERROR(LEFT(Tabla2[[#This Row],[Product]],FIND(" ",Tabla2[[#This Row],[Product]])-3),Tabla2[[#This Row],[Product]])</f>
        <v>Men</v>
      </c>
      <c r="I5149" s="6">
        <v>61</v>
      </c>
      <c r="J5149" s="4">
        <v>910</v>
      </c>
      <c r="K5149" s="6">
        <f>Tabla2[[#This Row],[Price per Unit]]*Tabla2[[#This Row],[Units Sold]]</f>
        <v>55510</v>
      </c>
      <c r="L5149" s="52">
        <f>Tabla2[[#This Row],[Units Sold]]/Cálculos!$C$11</f>
        <v>3.6710408530369391E-5</v>
      </c>
      <c r="M5149" s="6">
        <f>Tabla2[[#This Row],[Total Sales]]-Tabla2[[#This Row],[Operating Profit]]</f>
        <v>53345.11</v>
      </c>
      <c r="N5149" s="6">
        <v>2164.89</v>
      </c>
      <c r="O5149" s="46">
        <f>Tabla2[[#This Row],[Operating Profit]]/Tabla2[[#This Row],[Total Sales]]</f>
        <v>3.9E-2</v>
      </c>
      <c r="P5149" s="1" t="s">
        <v>82</v>
      </c>
    </row>
    <row r="5150" spans="1:16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3" t="str">
        <f>IFERROR(LEFT(Tabla2[[#This Row],[Product]],FIND(" ",Tabla2[[#This Row],[Product]])-3),Tabla2[[#This Row],[Product]])</f>
        <v>Women</v>
      </c>
      <c r="I5150" s="6">
        <v>67</v>
      </c>
      <c r="J5150" s="4">
        <v>1300</v>
      </c>
      <c r="K5150" s="6">
        <f>Tabla2[[#This Row],[Price per Unit]]*Tabla2[[#This Row],[Units Sold]]</f>
        <v>87100</v>
      </c>
      <c r="L5150" s="52">
        <f>Tabla2[[#This Row],[Units Sold]]/Cálculos!$C$11</f>
        <v>5.2443440757670561E-5</v>
      </c>
      <c r="M5150" s="6">
        <f>Tabla2[[#This Row],[Total Sales]]-Tabla2[[#This Row],[Operating Profit]]</f>
        <v>83180.5</v>
      </c>
      <c r="N5150" s="6">
        <v>3919.4999999999995</v>
      </c>
      <c r="O5150" s="46">
        <f>Tabla2[[#This Row],[Operating Profit]]/Tabla2[[#This Row],[Total Sales]]</f>
        <v>4.4999999999999991E-2</v>
      </c>
      <c r="P5150" s="1" t="s">
        <v>82</v>
      </c>
    </row>
    <row r="5151" spans="1:16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3" t="str">
        <f>IFERROR(LEFT(Tabla2[[#This Row],[Product]],FIND(" ",Tabla2[[#This Row],[Product]])-3),Tabla2[[#This Row],[Product]])</f>
        <v>Men</v>
      </c>
      <c r="I5151" s="6">
        <v>59</v>
      </c>
      <c r="J5151" s="4">
        <v>1630</v>
      </c>
      <c r="K5151" s="6">
        <f>Tabla2[[#This Row],[Price per Unit]]*Tabla2[[#This Row],[Units Sold]]</f>
        <v>96170</v>
      </c>
      <c r="L5151" s="52">
        <f>Tabla2[[#This Row],[Units Sold]]/Cálculos!$C$11</f>
        <v>6.5756006488463858E-5</v>
      </c>
      <c r="M5151" s="6">
        <f>Tabla2[[#This Row],[Total Sales]]-Tabla2[[#This Row],[Operating Profit]]</f>
        <v>91842.35</v>
      </c>
      <c r="N5151" s="6">
        <v>4327.6500000000005</v>
      </c>
      <c r="O5151" s="46">
        <f>Tabla2[[#This Row],[Operating Profit]]/Tabla2[[#This Row],[Total Sales]]</f>
        <v>4.5000000000000005E-2</v>
      </c>
      <c r="P5151" s="1" t="s">
        <v>82</v>
      </c>
    </row>
    <row r="5152" spans="1:16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3" t="str">
        <f>IFERROR(LEFT(Tabla2[[#This Row],[Product]],FIND(" ",Tabla2[[#This Row],[Product]])-3),Tabla2[[#This Row],[Product]])</f>
        <v>Men</v>
      </c>
      <c r="I5152" s="6">
        <v>56</v>
      </c>
      <c r="J5152" s="4">
        <v>1060</v>
      </c>
      <c r="K5152" s="6">
        <f>Tabla2[[#This Row],[Price per Unit]]*Tabla2[[#This Row],[Units Sold]]</f>
        <v>59360</v>
      </c>
      <c r="L5152" s="52">
        <f>Tabla2[[#This Row],[Units Sold]]/Cálculos!$C$11</f>
        <v>4.2761574771639069E-5</v>
      </c>
      <c r="M5152" s="6">
        <f>Tabla2[[#This Row],[Total Sales]]-Tabla2[[#This Row],[Operating Profit]]</f>
        <v>56688.800000000003</v>
      </c>
      <c r="N5152" s="6">
        <v>2671.2000000000003</v>
      </c>
      <c r="O5152" s="46">
        <f>Tabla2[[#This Row],[Operating Profit]]/Tabla2[[#This Row],[Total Sales]]</f>
        <v>4.5000000000000005E-2</v>
      </c>
      <c r="P5152" s="1" t="s">
        <v>82</v>
      </c>
    </row>
    <row r="5153" spans="1:16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3" t="str">
        <f>IFERROR(LEFT(Tabla2[[#This Row],[Product]],FIND(" ",Tabla2[[#This Row],[Product]])-3),Tabla2[[#This Row],[Product]])</f>
        <v>Women</v>
      </c>
      <c r="I5153" s="6">
        <v>54</v>
      </c>
      <c r="J5153" s="4">
        <v>1020</v>
      </c>
      <c r="K5153" s="6">
        <f>Tabla2[[#This Row],[Price per Unit]]*Tabla2[[#This Row],[Units Sold]]</f>
        <v>55080</v>
      </c>
      <c r="L5153" s="52">
        <f>Tabla2[[#This Row],[Units Sold]]/Cálculos!$C$11</f>
        <v>4.1147930440633825E-5</v>
      </c>
      <c r="M5153" s="6">
        <f>Tabla2[[#This Row],[Total Sales]]-Tabla2[[#This Row],[Operating Profit]]</f>
        <v>53097.120000000003</v>
      </c>
      <c r="N5153" s="6">
        <v>1982.8799999999999</v>
      </c>
      <c r="O5153" s="46">
        <f>Tabla2[[#This Row],[Operating Profit]]/Tabla2[[#This Row],[Total Sales]]</f>
        <v>3.5999999999999997E-2</v>
      </c>
      <c r="P5153" s="1" t="s">
        <v>82</v>
      </c>
    </row>
    <row r="5154" spans="1:16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3" t="str">
        <f>IFERROR(LEFT(Tabla2[[#This Row],[Product]],FIND(" ",Tabla2[[#This Row],[Product]])-3),Tabla2[[#This Row],[Product]])</f>
        <v>Women</v>
      </c>
      <c r="I5154" s="6">
        <v>53</v>
      </c>
      <c r="J5154" s="4">
        <v>680</v>
      </c>
      <c r="K5154" s="6">
        <f>Tabla2[[#This Row],[Price per Unit]]*Tabla2[[#This Row],[Units Sold]]</f>
        <v>36040</v>
      </c>
      <c r="L5154" s="52">
        <f>Tabla2[[#This Row],[Units Sold]]/Cálculos!$C$11</f>
        <v>2.7431953627089217E-5</v>
      </c>
      <c r="M5154" s="6">
        <f>Tabla2[[#This Row],[Total Sales]]-Tabla2[[#This Row],[Operating Profit]]</f>
        <v>34598.400000000001</v>
      </c>
      <c r="N5154" s="6">
        <v>1441.6000000000001</v>
      </c>
      <c r="O5154" s="46">
        <f>Tabla2[[#This Row],[Operating Profit]]/Tabla2[[#This Row],[Total Sales]]</f>
        <v>0.04</v>
      </c>
      <c r="P5154" s="1" t="s">
        <v>82</v>
      </c>
    </row>
    <row r="5155" spans="1:16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3" t="str">
        <f>IFERROR(LEFT(Tabla2[[#This Row],[Product]],FIND(" ",Tabla2[[#This Row],[Product]])-3),Tabla2[[#This Row],[Product]])</f>
        <v>Men</v>
      </c>
      <c r="I5155" s="6">
        <v>62</v>
      </c>
      <c r="J5155" s="4">
        <v>650</v>
      </c>
      <c r="K5155" s="6">
        <f>Tabla2[[#This Row],[Price per Unit]]*Tabla2[[#This Row],[Units Sold]]</f>
        <v>40300</v>
      </c>
      <c r="L5155" s="52">
        <f>Tabla2[[#This Row],[Units Sold]]/Cálculos!$C$11</f>
        <v>2.622172037883528E-5</v>
      </c>
      <c r="M5155" s="6">
        <f>Tabla2[[#This Row],[Total Sales]]-Tabla2[[#This Row],[Operating Profit]]</f>
        <v>38768.6</v>
      </c>
      <c r="N5155" s="6">
        <v>1531.4</v>
      </c>
      <c r="O5155" s="46">
        <f>Tabla2[[#This Row],[Operating Profit]]/Tabla2[[#This Row],[Total Sales]]</f>
        <v>3.7999999999999999E-2</v>
      </c>
      <c r="P5155" s="1" t="s">
        <v>82</v>
      </c>
    </row>
    <row r="5156" spans="1:16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3" t="str">
        <f>IFERROR(LEFT(Tabla2[[#This Row],[Product]],FIND(" ",Tabla2[[#This Row],[Product]])-3),Tabla2[[#This Row],[Product]])</f>
        <v>Women</v>
      </c>
      <c r="I5156" s="6">
        <v>67</v>
      </c>
      <c r="J5156" s="4">
        <v>1040</v>
      </c>
      <c r="K5156" s="6">
        <f>Tabla2[[#This Row],[Price per Unit]]*Tabla2[[#This Row],[Units Sold]]</f>
        <v>69680</v>
      </c>
      <c r="L5156" s="52">
        <f>Tabla2[[#This Row],[Units Sold]]/Cálculos!$C$11</f>
        <v>4.1954752606136447E-5</v>
      </c>
      <c r="M5156" s="6">
        <f>Tabla2[[#This Row],[Total Sales]]-Tabla2[[#This Row],[Operating Profit]]</f>
        <v>66753.440000000002</v>
      </c>
      <c r="N5156" s="6">
        <v>2926.56</v>
      </c>
      <c r="O5156" s="46">
        <f>Tabla2[[#This Row],[Operating Profit]]/Tabla2[[#This Row],[Total Sales]]</f>
        <v>4.2000000000000003E-2</v>
      </c>
      <c r="P5156" s="1" t="s">
        <v>82</v>
      </c>
    </row>
    <row r="5157" spans="1:16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3" t="str">
        <f>IFERROR(LEFT(Tabla2[[#This Row],[Product]],FIND(" ",Tabla2[[#This Row],[Product]])-3),Tabla2[[#This Row],[Product]])</f>
        <v>Men</v>
      </c>
      <c r="I5157" s="6">
        <v>64</v>
      </c>
      <c r="J5157" s="4">
        <v>1310</v>
      </c>
      <c r="K5157" s="6">
        <f>Tabla2[[#This Row],[Price per Unit]]*Tabla2[[#This Row],[Units Sold]]</f>
        <v>83840</v>
      </c>
      <c r="L5157" s="52">
        <f>Tabla2[[#This Row],[Units Sold]]/Cálculos!$C$11</f>
        <v>5.2846851840421872E-5</v>
      </c>
      <c r="M5157" s="6">
        <f>Tabla2[[#This Row],[Total Sales]]-Tabla2[[#This Row],[Operating Profit]]</f>
        <v>79815.679999999993</v>
      </c>
      <c r="N5157" s="6">
        <v>4024.32</v>
      </c>
      <c r="O5157" s="46">
        <f>Tabla2[[#This Row],[Operating Profit]]/Tabla2[[#This Row],[Total Sales]]</f>
        <v>4.8000000000000001E-2</v>
      </c>
      <c r="P5157" s="1" t="s">
        <v>82</v>
      </c>
    </row>
    <row r="5158" spans="1:16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3" t="str">
        <f>IFERROR(LEFT(Tabla2[[#This Row],[Product]],FIND(" ",Tabla2[[#This Row],[Product]])-3),Tabla2[[#This Row],[Product]])</f>
        <v>Men</v>
      </c>
      <c r="I5158" s="6">
        <v>55</v>
      </c>
      <c r="J5158" s="4">
        <v>910</v>
      </c>
      <c r="K5158" s="6">
        <f>Tabla2[[#This Row],[Price per Unit]]*Tabla2[[#This Row],[Units Sold]]</f>
        <v>50050</v>
      </c>
      <c r="L5158" s="52">
        <f>Tabla2[[#This Row],[Units Sold]]/Cálculos!$C$11</f>
        <v>3.6710408530369391E-5</v>
      </c>
      <c r="M5158" s="6">
        <f>Tabla2[[#This Row],[Total Sales]]-Tabla2[[#This Row],[Operating Profit]]</f>
        <v>47647.6</v>
      </c>
      <c r="N5158" s="6">
        <v>2402.4</v>
      </c>
      <c r="O5158" s="46">
        <f>Tabla2[[#This Row],[Operating Profit]]/Tabla2[[#This Row],[Total Sales]]</f>
        <v>4.8000000000000001E-2</v>
      </c>
      <c r="P5158" s="1" t="s">
        <v>82</v>
      </c>
    </row>
    <row r="5159" spans="1:16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3" t="str">
        <f>IFERROR(LEFT(Tabla2[[#This Row],[Product]],FIND(" ",Tabla2[[#This Row],[Product]])-3),Tabla2[[#This Row],[Product]])</f>
        <v>Women</v>
      </c>
      <c r="I5159" s="6">
        <v>50</v>
      </c>
      <c r="J5159" s="4">
        <v>590</v>
      </c>
      <c r="K5159" s="6">
        <f>Tabla2[[#This Row],[Price per Unit]]*Tabla2[[#This Row],[Units Sold]]</f>
        <v>29500</v>
      </c>
      <c r="L5159" s="52">
        <f>Tabla2[[#This Row],[Units Sold]]/Cálculos!$C$11</f>
        <v>2.3801253882327408E-5</v>
      </c>
      <c r="M5159" s="6">
        <f>Tabla2[[#This Row],[Total Sales]]-Tabla2[[#This Row],[Operating Profit]]</f>
        <v>28379</v>
      </c>
      <c r="N5159" s="6">
        <v>1121</v>
      </c>
      <c r="O5159" s="46">
        <f>Tabla2[[#This Row],[Operating Profit]]/Tabla2[[#This Row],[Total Sales]]</f>
        <v>3.7999999999999999E-2</v>
      </c>
      <c r="P5159" s="1" t="s">
        <v>82</v>
      </c>
    </row>
    <row r="5160" spans="1:16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3" t="str">
        <f>IFERROR(LEFT(Tabla2[[#This Row],[Product]],FIND(" ",Tabla2[[#This Row],[Product]])-3),Tabla2[[#This Row],[Product]])</f>
        <v>Women</v>
      </c>
      <c r="I5160" s="6">
        <v>50</v>
      </c>
      <c r="J5160" s="4">
        <v>560</v>
      </c>
      <c r="K5160" s="6">
        <f>Tabla2[[#This Row],[Price per Unit]]*Tabla2[[#This Row],[Units Sold]]</f>
        <v>28000</v>
      </c>
      <c r="L5160" s="52">
        <f>Tabla2[[#This Row],[Units Sold]]/Cálculos!$C$11</f>
        <v>2.2591020634073471E-5</v>
      </c>
      <c r="M5160" s="6">
        <f>Tabla2[[#This Row],[Total Sales]]-Tabla2[[#This Row],[Operating Profit]]</f>
        <v>26908</v>
      </c>
      <c r="N5160" s="6">
        <v>1092</v>
      </c>
      <c r="O5160" s="46">
        <f>Tabla2[[#This Row],[Operating Profit]]/Tabla2[[#This Row],[Total Sales]]</f>
        <v>3.9E-2</v>
      </c>
      <c r="P5160" s="1" t="s">
        <v>82</v>
      </c>
    </row>
    <row r="5161" spans="1:16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3" t="str">
        <f>IFERROR(LEFT(Tabla2[[#This Row],[Product]],FIND(" ",Tabla2[[#This Row],[Product]])-3),Tabla2[[#This Row],[Product]])</f>
        <v>Men</v>
      </c>
      <c r="I5161" s="6">
        <v>62</v>
      </c>
      <c r="J5161" s="4">
        <v>600</v>
      </c>
      <c r="K5161" s="6">
        <f>Tabla2[[#This Row],[Price per Unit]]*Tabla2[[#This Row],[Units Sold]]</f>
        <v>37200</v>
      </c>
      <c r="L5161" s="52">
        <f>Tabla2[[#This Row],[Units Sold]]/Cálculos!$C$11</f>
        <v>2.4204664965078719E-5</v>
      </c>
      <c r="M5161" s="6">
        <f>Tabla2[[#This Row],[Total Sales]]-Tabla2[[#This Row],[Operating Profit]]</f>
        <v>35712</v>
      </c>
      <c r="N5161" s="6">
        <v>1488</v>
      </c>
      <c r="O5161" s="46">
        <f>Tabla2[[#This Row],[Operating Profit]]/Tabla2[[#This Row],[Total Sales]]</f>
        <v>0.04</v>
      </c>
      <c r="P5161" s="1" t="s">
        <v>82</v>
      </c>
    </row>
    <row r="5162" spans="1:16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3" t="str">
        <f>IFERROR(LEFT(Tabla2[[#This Row],[Product]],FIND(" ",Tabla2[[#This Row],[Product]])-3),Tabla2[[#This Row],[Product]])</f>
        <v>Women</v>
      </c>
      <c r="I5162" s="6">
        <v>64</v>
      </c>
      <c r="J5162" s="4">
        <v>840</v>
      </c>
      <c r="K5162" s="6">
        <f>Tabla2[[#This Row],[Price per Unit]]*Tabla2[[#This Row],[Units Sold]]</f>
        <v>53760</v>
      </c>
      <c r="L5162" s="52">
        <f>Tabla2[[#This Row],[Units Sold]]/Cálculos!$C$11</f>
        <v>3.3886530951110207E-5</v>
      </c>
      <c r="M5162" s="6">
        <f>Tabla2[[#This Row],[Total Sales]]-Tabla2[[#This Row],[Operating Profit]]</f>
        <v>51555.839999999997</v>
      </c>
      <c r="N5162" s="6">
        <v>2204.16</v>
      </c>
      <c r="O5162" s="46">
        <f>Tabla2[[#This Row],[Operating Profit]]/Tabla2[[#This Row],[Total Sales]]</f>
        <v>4.0999999999999995E-2</v>
      </c>
      <c r="P5162" s="1" t="s">
        <v>82</v>
      </c>
    </row>
    <row r="5163" spans="1:16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3" t="str">
        <f>IFERROR(LEFT(Tabla2[[#This Row],[Product]],FIND(" ",Tabla2[[#This Row],[Product]])-3),Tabla2[[#This Row],[Product]])</f>
        <v>Men</v>
      </c>
      <c r="I5163" s="6">
        <v>68</v>
      </c>
      <c r="J5163" s="4">
        <v>1130</v>
      </c>
      <c r="K5163" s="6">
        <f>Tabla2[[#This Row],[Price per Unit]]*Tabla2[[#This Row],[Units Sold]]</f>
        <v>76840</v>
      </c>
      <c r="L5163" s="52">
        <f>Tabla2[[#This Row],[Units Sold]]/Cálculos!$C$11</f>
        <v>4.5585452350898253E-5</v>
      </c>
      <c r="M5163" s="6">
        <f>Tabla2[[#This Row],[Total Sales]]-Tabla2[[#This Row],[Operating Profit]]</f>
        <v>73228.52</v>
      </c>
      <c r="N5163" s="6">
        <v>3611.48</v>
      </c>
      <c r="O5163" s="46">
        <f>Tabla2[[#This Row],[Operating Profit]]/Tabla2[[#This Row],[Total Sales]]</f>
        <v>4.7E-2</v>
      </c>
      <c r="P5163" s="1" t="s">
        <v>82</v>
      </c>
    </row>
    <row r="5164" spans="1:16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3" t="str">
        <f>IFERROR(LEFT(Tabla2[[#This Row],[Product]],FIND(" ",Tabla2[[#This Row],[Product]])-3),Tabla2[[#This Row],[Product]])</f>
        <v>Men</v>
      </c>
      <c r="I5164" s="6">
        <v>60</v>
      </c>
      <c r="J5164" s="4">
        <v>770</v>
      </c>
      <c r="K5164" s="6">
        <f>Tabla2[[#This Row],[Price per Unit]]*Tabla2[[#This Row],[Units Sold]]</f>
        <v>46200</v>
      </c>
      <c r="L5164" s="52">
        <f>Tabla2[[#This Row],[Units Sold]]/Cálculos!$C$11</f>
        <v>3.1062653371851023E-5</v>
      </c>
      <c r="M5164" s="6">
        <f>Tabla2[[#This Row],[Total Sales]]-Tabla2[[#This Row],[Operating Profit]]</f>
        <v>43982.400000000001</v>
      </c>
      <c r="N5164" s="6">
        <v>2217.6000000000004</v>
      </c>
      <c r="O5164" s="46">
        <f>Tabla2[[#This Row],[Operating Profit]]/Tabla2[[#This Row],[Total Sales]]</f>
        <v>4.8000000000000008E-2</v>
      </c>
      <c r="P5164" s="1" t="s">
        <v>82</v>
      </c>
    </row>
    <row r="5165" spans="1:16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3" t="str">
        <f>IFERROR(LEFT(Tabla2[[#This Row],[Product]],FIND(" ",Tabla2[[#This Row],[Product]])-3),Tabla2[[#This Row],[Product]])</f>
        <v>Women</v>
      </c>
      <c r="I5165" s="6">
        <v>59</v>
      </c>
      <c r="J5165" s="4">
        <v>460</v>
      </c>
      <c r="K5165" s="6">
        <f>Tabla2[[#This Row],[Price per Unit]]*Tabla2[[#This Row],[Units Sold]]</f>
        <v>27140</v>
      </c>
      <c r="L5165" s="52">
        <f>Tabla2[[#This Row],[Units Sold]]/Cálculos!$C$11</f>
        <v>1.8556909806560351E-5</v>
      </c>
      <c r="M5165" s="6">
        <f>Tabla2[[#This Row],[Total Sales]]-Tabla2[[#This Row],[Operating Profit]]</f>
        <v>26054.400000000001</v>
      </c>
      <c r="N5165" s="6">
        <v>1085.6000000000001</v>
      </c>
      <c r="O5165" s="46">
        <f>Tabla2[[#This Row],[Operating Profit]]/Tabla2[[#This Row],[Total Sales]]</f>
        <v>4.0000000000000008E-2</v>
      </c>
      <c r="P5165" s="1" t="s">
        <v>82</v>
      </c>
    </row>
    <row r="5166" spans="1:16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3" t="str">
        <f>IFERROR(LEFT(Tabla2[[#This Row],[Product]],FIND(" ",Tabla2[[#This Row],[Product]])-3),Tabla2[[#This Row],[Product]])</f>
        <v>Women</v>
      </c>
      <c r="I5166" s="6">
        <v>59</v>
      </c>
      <c r="J5166" s="4">
        <v>420</v>
      </c>
      <c r="K5166" s="6">
        <f>Tabla2[[#This Row],[Price per Unit]]*Tabla2[[#This Row],[Units Sold]]</f>
        <v>24780</v>
      </c>
      <c r="L5166" s="52">
        <f>Tabla2[[#This Row],[Units Sold]]/Cálculos!$C$11</f>
        <v>1.6943265475555103E-5</v>
      </c>
      <c r="M5166" s="6">
        <f>Tabla2[[#This Row],[Total Sales]]-Tabla2[[#This Row],[Operating Profit]]</f>
        <v>23887.919999999998</v>
      </c>
      <c r="N5166" s="6">
        <v>892.07999999999993</v>
      </c>
      <c r="O5166" s="46">
        <f>Tabla2[[#This Row],[Operating Profit]]/Tabla2[[#This Row],[Total Sales]]</f>
        <v>3.5999999999999997E-2</v>
      </c>
      <c r="P5166" s="1" t="s">
        <v>82</v>
      </c>
    </row>
    <row r="5167" spans="1:16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3" t="str">
        <f>IFERROR(LEFT(Tabla2[[#This Row],[Product]],FIND(" ",Tabla2[[#This Row],[Product]])-3),Tabla2[[#This Row],[Product]])</f>
        <v>Men</v>
      </c>
      <c r="I5167" s="6">
        <v>71</v>
      </c>
      <c r="J5167" s="4">
        <v>440</v>
      </c>
      <c r="K5167" s="6">
        <f>Tabla2[[#This Row],[Price per Unit]]*Tabla2[[#This Row],[Units Sold]]</f>
        <v>31240</v>
      </c>
      <c r="L5167" s="52">
        <f>Tabla2[[#This Row],[Units Sold]]/Cálculos!$C$11</f>
        <v>1.7750087641057729E-5</v>
      </c>
      <c r="M5167" s="6">
        <f>Tabla2[[#This Row],[Total Sales]]-Tabla2[[#This Row],[Operating Profit]]</f>
        <v>30146.6</v>
      </c>
      <c r="N5167" s="6">
        <v>1093.3999999999999</v>
      </c>
      <c r="O5167" s="46">
        <f>Tabla2[[#This Row],[Operating Profit]]/Tabla2[[#This Row],[Total Sales]]</f>
        <v>3.4999999999999996E-2</v>
      </c>
      <c r="P5167" s="1" t="s">
        <v>82</v>
      </c>
    </row>
    <row r="5168" spans="1:16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3" t="str">
        <f>IFERROR(LEFT(Tabla2[[#This Row],[Product]],FIND(" ",Tabla2[[#This Row],[Product]])-3),Tabla2[[#This Row],[Product]])</f>
        <v>Women</v>
      </c>
      <c r="I5168" s="6">
        <v>73</v>
      </c>
      <c r="J5168" s="4">
        <v>830</v>
      </c>
      <c r="K5168" s="6">
        <f>Tabla2[[#This Row],[Price per Unit]]*Tabla2[[#This Row],[Units Sold]]</f>
        <v>60590</v>
      </c>
      <c r="L5168" s="52">
        <f>Tabla2[[#This Row],[Units Sold]]/Cálculos!$C$11</f>
        <v>3.3483119868358896E-5</v>
      </c>
      <c r="M5168" s="6">
        <f>Tabla2[[#This Row],[Total Sales]]-Tabla2[[#This Row],[Operating Profit]]</f>
        <v>58166.400000000001</v>
      </c>
      <c r="N5168" s="6">
        <v>2423.6</v>
      </c>
      <c r="O5168" s="46">
        <f>Tabla2[[#This Row],[Operating Profit]]/Tabla2[[#This Row],[Total Sales]]</f>
        <v>0.04</v>
      </c>
      <c r="P5168" s="1" t="s">
        <v>82</v>
      </c>
    </row>
    <row r="5169" spans="1:16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3" t="str">
        <f>IFERROR(LEFT(Tabla2[[#This Row],[Product]],FIND(" ",Tabla2[[#This Row],[Product]])-3),Tabla2[[#This Row],[Product]])</f>
        <v>Men</v>
      </c>
      <c r="I5169" s="6">
        <v>68</v>
      </c>
      <c r="J5169" s="4">
        <v>1230</v>
      </c>
      <c r="K5169" s="6">
        <f>Tabla2[[#This Row],[Price per Unit]]*Tabla2[[#This Row],[Units Sold]]</f>
        <v>83640</v>
      </c>
      <c r="L5169" s="52">
        <f>Tabla2[[#This Row],[Units Sold]]/Cálculos!$C$11</f>
        <v>4.9619563178411377E-5</v>
      </c>
      <c r="M5169" s="6">
        <f>Tabla2[[#This Row],[Total Sales]]-Tabla2[[#This Row],[Operating Profit]]</f>
        <v>79625.279999999999</v>
      </c>
      <c r="N5169" s="6">
        <v>4014.7200000000003</v>
      </c>
      <c r="O5169" s="46">
        <f>Tabla2[[#This Row],[Operating Profit]]/Tabla2[[#This Row],[Total Sales]]</f>
        <v>4.8000000000000001E-2</v>
      </c>
      <c r="P5169" s="1" t="s">
        <v>82</v>
      </c>
    </row>
    <row r="5170" spans="1:16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3" t="str">
        <f>IFERROR(LEFT(Tabla2[[#This Row],[Product]],FIND(" ",Tabla2[[#This Row],[Product]])-3),Tabla2[[#This Row],[Product]])</f>
        <v>Men</v>
      </c>
      <c r="I5170" s="6">
        <v>59</v>
      </c>
      <c r="J5170" s="4">
        <v>810</v>
      </c>
      <c r="K5170" s="6">
        <f>Tabla2[[#This Row],[Price per Unit]]*Tabla2[[#This Row],[Units Sold]]</f>
        <v>47790</v>
      </c>
      <c r="L5170" s="52">
        <f>Tabla2[[#This Row],[Units Sold]]/Cálculos!$C$11</f>
        <v>3.2676297702856274E-5</v>
      </c>
      <c r="M5170" s="6">
        <f>Tabla2[[#This Row],[Total Sales]]-Tabla2[[#This Row],[Operating Profit]]</f>
        <v>45591.66</v>
      </c>
      <c r="N5170" s="6">
        <v>2198.34</v>
      </c>
      <c r="O5170" s="46">
        <f>Tabla2[[#This Row],[Operating Profit]]/Tabla2[[#This Row],[Total Sales]]</f>
        <v>4.6000000000000006E-2</v>
      </c>
      <c r="P5170" s="1" t="s">
        <v>82</v>
      </c>
    </row>
    <row r="5171" spans="1:16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3" t="str">
        <f>IFERROR(LEFT(Tabla2[[#This Row],[Product]],FIND(" ",Tabla2[[#This Row],[Product]])-3),Tabla2[[#This Row],[Product]])</f>
        <v>Women</v>
      </c>
      <c r="I5171" s="6">
        <v>59</v>
      </c>
      <c r="J5171" s="4">
        <v>930</v>
      </c>
      <c r="K5171" s="6">
        <f>Tabla2[[#This Row],[Price per Unit]]*Tabla2[[#This Row],[Units Sold]]</f>
        <v>54870</v>
      </c>
      <c r="L5171" s="52">
        <f>Tabla2[[#This Row],[Units Sold]]/Cálculos!$C$11</f>
        <v>3.7517230695872013E-5</v>
      </c>
      <c r="M5171" s="6">
        <f>Tabla2[[#This Row],[Total Sales]]-Tabla2[[#This Row],[Operating Profit]]</f>
        <v>52730.07</v>
      </c>
      <c r="N5171" s="6">
        <v>2139.9300000000003</v>
      </c>
      <c r="O5171" s="46">
        <f>Tabla2[[#This Row],[Operating Profit]]/Tabla2[[#This Row],[Total Sales]]</f>
        <v>3.9000000000000007E-2</v>
      </c>
      <c r="P5171" s="1" t="s">
        <v>82</v>
      </c>
    </row>
    <row r="5172" spans="1:16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3" t="str">
        <f>IFERROR(LEFT(Tabla2[[#This Row],[Product]],FIND(" ",Tabla2[[#This Row],[Product]])-3),Tabla2[[#This Row],[Product]])</f>
        <v>Women</v>
      </c>
      <c r="I5172" s="6">
        <v>62</v>
      </c>
      <c r="J5172" s="4">
        <v>900</v>
      </c>
      <c r="K5172" s="6">
        <f>Tabla2[[#This Row],[Price per Unit]]*Tabla2[[#This Row],[Units Sold]]</f>
        <v>55800</v>
      </c>
      <c r="L5172" s="52">
        <f>Tabla2[[#This Row],[Units Sold]]/Cálculos!$C$11</f>
        <v>3.630699744761808E-5</v>
      </c>
      <c r="M5172" s="6">
        <f>Tabla2[[#This Row],[Total Sales]]-Tabla2[[#This Row],[Operating Profit]]</f>
        <v>53679.6</v>
      </c>
      <c r="N5172" s="6">
        <v>2120.4</v>
      </c>
      <c r="O5172" s="46">
        <f>Tabla2[[#This Row],[Operating Profit]]/Tabla2[[#This Row],[Total Sales]]</f>
        <v>3.7999999999999999E-2</v>
      </c>
      <c r="P5172" s="1" t="s">
        <v>82</v>
      </c>
    </row>
    <row r="5173" spans="1:16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3" t="str">
        <f>IFERROR(LEFT(Tabla2[[#This Row],[Product]],FIND(" ",Tabla2[[#This Row],[Product]])-3),Tabla2[[#This Row],[Product]])</f>
        <v>Men</v>
      </c>
      <c r="I5173" s="6">
        <v>69</v>
      </c>
      <c r="J5173" s="4">
        <v>830</v>
      </c>
      <c r="K5173" s="6">
        <f>Tabla2[[#This Row],[Price per Unit]]*Tabla2[[#This Row],[Units Sold]]</f>
        <v>57270</v>
      </c>
      <c r="L5173" s="52">
        <f>Tabla2[[#This Row],[Units Sold]]/Cálculos!$C$11</f>
        <v>3.3483119868358896E-5</v>
      </c>
      <c r="M5173" s="6">
        <f>Tabla2[[#This Row],[Total Sales]]-Tabla2[[#This Row],[Operating Profit]]</f>
        <v>55265.55</v>
      </c>
      <c r="N5173" s="6">
        <v>2004.4499999999998</v>
      </c>
      <c r="O5173" s="46">
        <f>Tabla2[[#This Row],[Operating Profit]]/Tabla2[[#This Row],[Total Sales]]</f>
        <v>3.4999999999999996E-2</v>
      </c>
      <c r="P5173" s="1" t="s">
        <v>82</v>
      </c>
    </row>
    <row r="5174" spans="1:16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3" t="str">
        <f>IFERROR(LEFT(Tabla2[[#This Row],[Product]],FIND(" ",Tabla2[[#This Row],[Product]])-3),Tabla2[[#This Row],[Product]])</f>
        <v>Women</v>
      </c>
      <c r="I5174" s="6">
        <v>74</v>
      </c>
      <c r="J5174" s="4">
        <v>1010</v>
      </c>
      <c r="K5174" s="6">
        <f>Tabla2[[#This Row],[Price per Unit]]*Tabla2[[#This Row],[Units Sold]]</f>
        <v>74740</v>
      </c>
      <c r="L5174" s="52">
        <f>Tabla2[[#This Row],[Units Sold]]/Cálculos!$C$11</f>
        <v>4.0744519357882514E-5</v>
      </c>
      <c r="M5174" s="6">
        <f>Tabla2[[#This Row],[Total Sales]]-Tabla2[[#This Row],[Operating Profit]]</f>
        <v>71600.92</v>
      </c>
      <c r="N5174" s="6">
        <v>3139.08</v>
      </c>
      <c r="O5174" s="46">
        <f>Tabla2[[#This Row],[Operating Profit]]/Tabla2[[#This Row],[Total Sales]]</f>
        <v>4.1999999999999996E-2</v>
      </c>
      <c r="P5174" s="1" t="s">
        <v>82</v>
      </c>
    </row>
    <row r="5175" spans="1:16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3" t="str">
        <f>IFERROR(LEFT(Tabla2[[#This Row],[Product]],FIND(" ",Tabla2[[#This Row],[Product]])-3),Tabla2[[#This Row],[Product]])</f>
        <v>Men</v>
      </c>
      <c r="I5175" s="6">
        <v>69</v>
      </c>
      <c r="J5175" s="4">
        <v>1740</v>
      </c>
      <c r="K5175" s="6">
        <f>Tabla2[[#This Row],[Price per Unit]]*Tabla2[[#This Row],[Units Sold]]</f>
        <v>120060</v>
      </c>
      <c r="L5175" s="52">
        <f>Tabla2[[#This Row],[Units Sold]]/Cálculos!$C$11</f>
        <v>7.0193528398728293E-5</v>
      </c>
      <c r="M5175" s="6">
        <f>Tabla2[[#This Row],[Total Sales]]-Tabla2[[#This Row],[Operating Profit]]</f>
        <v>114417.18</v>
      </c>
      <c r="N5175" s="6">
        <v>5642.8200000000006</v>
      </c>
      <c r="O5175" s="46">
        <f>Tabla2[[#This Row],[Operating Profit]]/Tabla2[[#This Row],[Total Sales]]</f>
        <v>4.7000000000000007E-2</v>
      </c>
      <c r="P5175" s="1" t="s">
        <v>82</v>
      </c>
    </row>
    <row r="5176" spans="1:16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3" t="str">
        <f>IFERROR(LEFT(Tabla2[[#This Row],[Product]],FIND(" ",Tabla2[[#This Row],[Product]])-3),Tabla2[[#This Row],[Product]])</f>
        <v>Men</v>
      </c>
      <c r="I5176" s="6">
        <v>60</v>
      </c>
      <c r="J5176" s="4">
        <v>1120</v>
      </c>
      <c r="K5176" s="6">
        <f>Tabla2[[#This Row],[Price per Unit]]*Tabla2[[#This Row],[Units Sold]]</f>
        <v>67200</v>
      </c>
      <c r="L5176" s="52">
        <f>Tabla2[[#This Row],[Units Sold]]/Cálculos!$C$11</f>
        <v>4.5182041268146942E-5</v>
      </c>
      <c r="M5176" s="6">
        <f>Tabla2[[#This Row],[Total Sales]]-Tabla2[[#This Row],[Operating Profit]]</f>
        <v>64041.599999999999</v>
      </c>
      <c r="N5176" s="6">
        <v>3158.4</v>
      </c>
      <c r="O5176" s="46">
        <f>Tabla2[[#This Row],[Operating Profit]]/Tabla2[[#This Row],[Total Sales]]</f>
        <v>4.7E-2</v>
      </c>
      <c r="P5176" s="1" t="s">
        <v>82</v>
      </c>
    </row>
    <row r="5177" spans="1:16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3" t="str">
        <f>IFERROR(LEFT(Tabla2[[#This Row],[Product]],FIND(" ",Tabla2[[#This Row],[Product]])-3),Tabla2[[#This Row],[Product]])</f>
        <v>Men</v>
      </c>
      <c r="I5177" s="6">
        <v>33</v>
      </c>
      <c r="J5177" s="4">
        <v>1090</v>
      </c>
      <c r="K5177" s="6">
        <f>Tabla2[[#This Row],[Price per Unit]]*Tabla2[[#This Row],[Units Sold]]</f>
        <v>35970</v>
      </c>
      <c r="L5177" s="52">
        <f>Tabla2[[#This Row],[Units Sold]]/Cálculos!$C$11</f>
        <v>4.3971808019893009E-5</v>
      </c>
      <c r="M5177" s="6">
        <f>Tabla2[[#This Row],[Total Sales]]-Tabla2[[#This Row],[Operating Profit]]</f>
        <v>34603.14</v>
      </c>
      <c r="N5177" s="6">
        <v>1366.8600000000001</v>
      </c>
      <c r="O5177" s="46">
        <f>Tabla2[[#This Row],[Operating Profit]]/Tabla2[[#This Row],[Total Sales]]</f>
        <v>3.8000000000000006E-2</v>
      </c>
      <c r="P5177" s="1" t="s">
        <v>82</v>
      </c>
    </row>
    <row r="5178" spans="1:16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3" t="str">
        <f>IFERROR(LEFT(Tabla2[[#This Row],[Product]],FIND(" ",Tabla2[[#This Row],[Product]])-3),Tabla2[[#This Row],[Product]])</f>
        <v>Men</v>
      </c>
      <c r="I5178" s="6">
        <v>43</v>
      </c>
      <c r="J5178" s="4">
        <v>1090</v>
      </c>
      <c r="K5178" s="6">
        <f>Tabla2[[#This Row],[Price per Unit]]*Tabla2[[#This Row],[Units Sold]]</f>
        <v>46870</v>
      </c>
      <c r="L5178" s="52">
        <f>Tabla2[[#This Row],[Units Sold]]/Cálculos!$C$11</f>
        <v>4.3971808019893009E-5</v>
      </c>
      <c r="M5178" s="6">
        <f>Tabla2[[#This Row],[Total Sales]]-Tabla2[[#This Row],[Operating Profit]]</f>
        <v>45323.29</v>
      </c>
      <c r="N5178" s="6">
        <v>1546.71</v>
      </c>
      <c r="O5178" s="46">
        <f>Tabla2[[#This Row],[Operating Profit]]/Tabla2[[#This Row],[Total Sales]]</f>
        <v>3.3000000000000002E-2</v>
      </c>
      <c r="P5178" s="1" t="s">
        <v>82</v>
      </c>
    </row>
    <row r="5179" spans="1:16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3" t="str">
        <f>IFERROR(LEFT(Tabla2[[#This Row],[Product]],FIND(" ",Tabla2[[#This Row],[Product]])-3),Tabla2[[#This Row],[Product]])</f>
        <v>Women</v>
      </c>
      <c r="I5179" s="6">
        <v>41</v>
      </c>
      <c r="J5179" s="4">
        <v>1130</v>
      </c>
      <c r="K5179" s="6">
        <f>Tabla2[[#This Row],[Price per Unit]]*Tabla2[[#This Row],[Units Sold]]</f>
        <v>46330</v>
      </c>
      <c r="L5179" s="52">
        <f>Tabla2[[#This Row],[Units Sold]]/Cálculos!$C$11</f>
        <v>4.5585452350898253E-5</v>
      </c>
      <c r="M5179" s="6">
        <f>Tabla2[[#This Row],[Total Sales]]-Tabla2[[#This Row],[Operating Profit]]</f>
        <v>44662.12</v>
      </c>
      <c r="N5179" s="6">
        <v>1667.8799999999999</v>
      </c>
      <c r="O5179" s="46">
        <f>Tabla2[[#This Row],[Operating Profit]]/Tabla2[[#This Row],[Total Sales]]</f>
        <v>3.5999999999999997E-2</v>
      </c>
      <c r="P5179" s="1" t="s">
        <v>82</v>
      </c>
    </row>
    <row r="5180" spans="1:16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3" t="str">
        <f>IFERROR(LEFT(Tabla2[[#This Row],[Product]],FIND(" ",Tabla2[[#This Row],[Product]])-3),Tabla2[[#This Row],[Product]])</f>
        <v>Women</v>
      </c>
      <c r="I5180" s="6">
        <v>43</v>
      </c>
      <c r="J5180" s="4">
        <v>560</v>
      </c>
      <c r="K5180" s="6">
        <f>Tabla2[[#This Row],[Price per Unit]]*Tabla2[[#This Row],[Units Sold]]</f>
        <v>24080</v>
      </c>
      <c r="L5180" s="52">
        <f>Tabla2[[#This Row],[Units Sold]]/Cálculos!$C$11</f>
        <v>2.2591020634073471E-5</v>
      </c>
      <c r="M5180" s="6">
        <f>Tabla2[[#This Row],[Total Sales]]-Tabla2[[#This Row],[Operating Profit]]</f>
        <v>23237.200000000001</v>
      </c>
      <c r="N5180" s="6">
        <v>842.8</v>
      </c>
      <c r="O5180" s="46">
        <f>Tabla2[[#This Row],[Operating Profit]]/Tabla2[[#This Row],[Total Sales]]</f>
        <v>3.4999999999999996E-2</v>
      </c>
      <c r="P5180" s="1" t="s">
        <v>82</v>
      </c>
    </row>
    <row r="5181" spans="1:16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3" t="str">
        <f>IFERROR(LEFT(Tabla2[[#This Row],[Product]],FIND(" ",Tabla2[[#This Row],[Product]])-3),Tabla2[[#This Row],[Product]])</f>
        <v>Men</v>
      </c>
      <c r="I5181" s="6">
        <v>46</v>
      </c>
      <c r="J5181" s="4">
        <v>460</v>
      </c>
      <c r="K5181" s="6">
        <f>Tabla2[[#This Row],[Price per Unit]]*Tabla2[[#This Row],[Units Sold]]</f>
        <v>21160</v>
      </c>
      <c r="L5181" s="52">
        <f>Tabla2[[#This Row],[Units Sold]]/Cálculos!$C$11</f>
        <v>1.8556909806560351E-5</v>
      </c>
      <c r="M5181" s="6">
        <f>Tabla2[[#This Row],[Total Sales]]-Tabla2[[#This Row],[Operating Profit]]</f>
        <v>20525.2</v>
      </c>
      <c r="N5181" s="6">
        <v>634.79999999999995</v>
      </c>
      <c r="O5181" s="46">
        <f>Tabla2[[#This Row],[Operating Profit]]/Tabla2[[#This Row],[Total Sales]]</f>
        <v>0.03</v>
      </c>
      <c r="P5181" s="1" t="s">
        <v>82</v>
      </c>
    </row>
    <row r="5182" spans="1:16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3" t="str">
        <f>IFERROR(LEFT(Tabla2[[#This Row],[Product]],FIND(" ",Tabla2[[#This Row],[Product]])-3),Tabla2[[#This Row],[Product]])</f>
        <v>Women</v>
      </c>
      <c r="I5182" s="6">
        <v>42</v>
      </c>
      <c r="J5182" s="4">
        <v>1230</v>
      </c>
      <c r="K5182" s="6">
        <f>Tabla2[[#This Row],[Price per Unit]]*Tabla2[[#This Row],[Units Sold]]</f>
        <v>51660</v>
      </c>
      <c r="L5182" s="52">
        <f>Tabla2[[#This Row],[Units Sold]]/Cálculos!$C$11</f>
        <v>4.9619563178411377E-5</v>
      </c>
      <c r="M5182" s="6">
        <f>Tabla2[[#This Row],[Total Sales]]-Tabla2[[#This Row],[Operating Profit]]</f>
        <v>48870.36</v>
      </c>
      <c r="N5182" s="6">
        <v>2789.6400000000003</v>
      </c>
      <c r="O5182" s="46">
        <f>Tabla2[[#This Row],[Operating Profit]]/Tabla2[[#This Row],[Total Sales]]</f>
        <v>5.4000000000000006E-2</v>
      </c>
      <c r="P5182" s="1" t="s">
        <v>82</v>
      </c>
    </row>
    <row r="5183" spans="1:16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3" t="str">
        <f>IFERROR(LEFT(Tabla2[[#This Row],[Product]],FIND(" ",Tabla2[[#This Row],[Product]])-3),Tabla2[[#This Row],[Product]])</f>
        <v>Men</v>
      </c>
      <c r="I5183" s="6">
        <v>33</v>
      </c>
      <c r="J5183" s="4">
        <v>1430</v>
      </c>
      <c r="K5183" s="6">
        <f>Tabla2[[#This Row],[Price per Unit]]*Tabla2[[#This Row],[Units Sold]]</f>
        <v>47190</v>
      </c>
      <c r="L5183" s="52">
        <f>Tabla2[[#This Row],[Units Sold]]/Cálculos!$C$11</f>
        <v>5.7687784833437618E-5</v>
      </c>
      <c r="M5183" s="6">
        <f>Tabla2[[#This Row],[Total Sales]]-Tabla2[[#This Row],[Operating Profit]]</f>
        <v>45491.16</v>
      </c>
      <c r="N5183" s="6">
        <v>1698.84</v>
      </c>
      <c r="O5183" s="46">
        <f>Tabla2[[#This Row],[Operating Profit]]/Tabla2[[#This Row],[Total Sales]]</f>
        <v>3.5999999999999997E-2</v>
      </c>
      <c r="P5183" s="1" t="s">
        <v>82</v>
      </c>
    </row>
    <row r="5184" spans="1:16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3" t="str">
        <f>IFERROR(LEFT(Tabla2[[#This Row],[Product]],FIND(" ",Tabla2[[#This Row],[Product]])-3),Tabla2[[#This Row],[Product]])</f>
        <v>Men</v>
      </c>
      <c r="I5184" s="6">
        <v>42</v>
      </c>
      <c r="J5184" s="4">
        <v>980</v>
      </c>
      <c r="K5184" s="6">
        <f>Tabla2[[#This Row],[Price per Unit]]*Tabla2[[#This Row],[Units Sold]]</f>
        <v>41160</v>
      </c>
      <c r="L5184" s="52">
        <f>Tabla2[[#This Row],[Units Sold]]/Cálculos!$C$11</f>
        <v>3.9534286109628574E-5</v>
      </c>
      <c r="M5184" s="6">
        <f>Tabla2[[#This Row],[Total Sales]]-Tabla2[[#This Row],[Operating Profit]]</f>
        <v>39842.879999999997</v>
      </c>
      <c r="N5184" s="6">
        <v>1317.1200000000001</v>
      </c>
      <c r="O5184" s="46">
        <f>Tabla2[[#This Row],[Operating Profit]]/Tabla2[[#This Row],[Total Sales]]</f>
        <v>3.2000000000000001E-2</v>
      </c>
      <c r="P5184" s="1" t="s">
        <v>82</v>
      </c>
    </row>
    <row r="5185" spans="1:16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3" t="str">
        <f>IFERROR(LEFT(Tabla2[[#This Row],[Product]],FIND(" ",Tabla2[[#This Row],[Product]])-3),Tabla2[[#This Row],[Product]])</f>
        <v>Women</v>
      </c>
      <c r="I5185" s="6">
        <v>44</v>
      </c>
      <c r="J5185" s="4">
        <v>940</v>
      </c>
      <c r="K5185" s="6">
        <f>Tabla2[[#This Row],[Price per Unit]]*Tabla2[[#This Row],[Units Sold]]</f>
        <v>41360</v>
      </c>
      <c r="L5185" s="52">
        <f>Tabla2[[#This Row],[Units Sold]]/Cálculos!$C$11</f>
        <v>3.792064177862333E-5</v>
      </c>
      <c r="M5185" s="6">
        <f>Tabla2[[#This Row],[Total Sales]]-Tabla2[[#This Row],[Operating Profit]]</f>
        <v>39871.040000000001</v>
      </c>
      <c r="N5185" s="6">
        <v>1488.96</v>
      </c>
      <c r="O5185" s="46">
        <f>Tabla2[[#This Row],[Operating Profit]]/Tabla2[[#This Row],[Total Sales]]</f>
        <v>3.6000000000000004E-2</v>
      </c>
      <c r="P5185" s="1" t="s">
        <v>82</v>
      </c>
    </row>
    <row r="5186" spans="1:16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3" t="str">
        <f>IFERROR(LEFT(Tabla2[[#This Row],[Product]],FIND(" ",Tabla2[[#This Row],[Product]])-3),Tabla2[[#This Row],[Product]])</f>
        <v>Women</v>
      </c>
      <c r="I5186" s="6">
        <v>41</v>
      </c>
      <c r="J5186" s="4">
        <v>560</v>
      </c>
      <c r="K5186" s="6">
        <f>Tabla2[[#This Row],[Price per Unit]]*Tabla2[[#This Row],[Units Sold]]</f>
        <v>22960</v>
      </c>
      <c r="L5186" s="52">
        <f>Tabla2[[#This Row],[Units Sold]]/Cálculos!$C$11</f>
        <v>2.2591020634073471E-5</v>
      </c>
      <c r="M5186" s="6">
        <f>Tabla2[[#This Row],[Total Sales]]-Tabla2[[#This Row],[Operating Profit]]</f>
        <v>22064.560000000001</v>
      </c>
      <c r="N5186" s="6">
        <v>895.44</v>
      </c>
      <c r="O5186" s="46">
        <f>Tabla2[[#This Row],[Operating Profit]]/Tabla2[[#This Row],[Total Sales]]</f>
        <v>3.9E-2</v>
      </c>
      <c r="P5186" s="1" t="s">
        <v>82</v>
      </c>
    </row>
    <row r="5187" spans="1:16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3" t="str">
        <f>IFERROR(LEFT(Tabla2[[#This Row],[Product]],FIND(" ",Tabla2[[#This Row],[Product]])-3),Tabla2[[#This Row],[Product]])</f>
        <v>Men</v>
      </c>
      <c r="I5187" s="6">
        <v>47</v>
      </c>
      <c r="J5187" s="4">
        <v>380</v>
      </c>
      <c r="K5187" s="6">
        <f>Tabla2[[#This Row],[Price per Unit]]*Tabla2[[#This Row],[Units Sold]]</f>
        <v>17860</v>
      </c>
      <c r="L5187" s="52">
        <f>Tabla2[[#This Row],[Units Sold]]/Cálculos!$C$11</f>
        <v>1.5329621144549856E-5</v>
      </c>
      <c r="M5187" s="6">
        <f>Tabla2[[#This Row],[Total Sales]]-Tabla2[[#This Row],[Operating Profit]]</f>
        <v>17324.2</v>
      </c>
      <c r="N5187" s="6">
        <v>535.79999999999995</v>
      </c>
      <c r="O5187" s="46">
        <f>Tabla2[[#This Row],[Operating Profit]]/Tabla2[[#This Row],[Total Sales]]</f>
        <v>0.03</v>
      </c>
      <c r="P5187" s="1" t="s">
        <v>82</v>
      </c>
    </row>
    <row r="5188" spans="1:16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3" t="str">
        <f>IFERROR(LEFT(Tabla2[[#This Row],[Product]],FIND(" ",Tabla2[[#This Row],[Product]])-3),Tabla2[[#This Row],[Product]])</f>
        <v>Women</v>
      </c>
      <c r="I5188" s="6">
        <v>44</v>
      </c>
      <c r="J5188" s="4">
        <v>1020</v>
      </c>
      <c r="K5188" s="6">
        <f>Tabla2[[#This Row],[Price per Unit]]*Tabla2[[#This Row],[Units Sold]]</f>
        <v>44880</v>
      </c>
      <c r="L5188" s="52">
        <f>Tabla2[[#This Row],[Units Sold]]/Cálculos!$C$11</f>
        <v>4.1147930440633825E-5</v>
      </c>
      <c r="M5188" s="6">
        <f>Tabla2[[#This Row],[Total Sales]]-Tabla2[[#This Row],[Operating Profit]]</f>
        <v>42411.6</v>
      </c>
      <c r="N5188" s="6">
        <v>2468.4</v>
      </c>
      <c r="O5188" s="46">
        <f>Tabla2[[#This Row],[Operating Profit]]/Tabla2[[#This Row],[Total Sales]]</f>
        <v>5.5E-2</v>
      </c>
      <c r="P5188" s="1" t="s">
        <v>82</v>
      </c>
    </row>
    <row r="5189" spans="1:16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3" t="str">
        <f>IFERROR(LEFT(Tabla2[[#This Row],[Product]],FIND(" ",Tabla2[[#This Row],[Product]])-3),Tabla2[[#This Row],[Product]])</f>
        <v>Men</v>
      </c>
      <c r="I5189" s="6">
        <v>44</v>
      </c>
      <c r="J5189" s="4">
        <v>1350</v>
      </c>
      <c r="K5189" s="6">
        <f>Tabla2[[#This Row],[Price per Unit]]*Tabla2[[#This Row],[Units Sold]]</f>
        <v>59400</v>
      </c>
      <c r="L5189" s="52">
        <f>Tabla2[[#This Row],[Units Sold]]/Cálculos!$C$11</f>
        <v>5.4460496171427116E-5</v>
      </c>
      <c r="M5189" s="6">
        <f>Tabla2[[#This Row],[Total Sales]]-Tabla2[[#This Row],[Operating Profit]]</f>
        <v>57024</v>
      </c>
      <c r="N5189" s="6">
        <v>2376</v>
      </c>
      <c r="O5189" s="46">
        <f>Tabla2[[#This Row],[Operating Profit]]/Tabla2[[#This Row],[Total Sales]]</f>
        <v>0.04</v>
      </c>
      <c r="P5189" s="1" t="s">
        <v>82</v>
      </c>
    </row>
    <row r="5190" spans="1:16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3" t="str">
        <f>IFERROR(LEFT(Tabla2[[#This Row],[Product]],FIND(" ",Tabla2[[#This Row],[Product]])-3),Tabla2[[#This Row],[Product]])</f>
        <v>Men</v>
      </c>
      <c r="I5190" s="6">
        <v>54</v>
      </c>
      <c r="J5190" s="4">
        <v>910</v>
      </c>
      <c r="K5190" s="6">
        <f>Tabla2[[#This Row],[Price per Unit]]*Tabla2[[#This Row],[Units Sold]]</f>
        <v>49140</v>
      </c>
      <c r="L5190" s="52">
        <f>Tabla2[[#This Row],[Units Sold]]/Cálculos!$C$11</f>
        <v>3.6710408530369391E-5</v>
      </c>
      <c r="M5190" s="6">
        <f>Tabla2[[#This Row],[Total Sales]]-Tabla2[[#This Row],[Operating Profit]]</f>
        <v>47616.66</v>
      </c>
      <c r="N5190" s="6">
        <v>1523.34</v>
      </c>
      <c r="O5190" s="46">
        <f>Tabla2[[#This Row],[Operating Profit]]/Tabla2[[#This Row],[Total Sales]]</f>
        <v>3.1E-2</v>
      </c>
      <c r="P5190" s="1" t="s">
        <v>82</v>
      </c>
    </row>
    <row r="5191" spans="1:16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3" t="str">
        <f>IFERROR(LEFT(Tabla2[[#This Row],[Product]],FIND(" ",Tabla2[[#This Row],[Product]])-3),Tabla2[[#This Row],[Product]])</f>
        <v>Women</v>
      </c>
      <c r="I5191" s="6">
        <v>57</v>
      </c>
      <c r="J5191" s="4">
        <v>1010</v>
      </c>
      <c r="K5191" s="6">
        <f>Tabla2[[#This Row],[Price per Unit]]*Tabla2[[#This Row],[Units Sold]]</f>
        <v>57570</v>
      </c>
      <c r="L5191" s="52">
        <f>Tabla2[[#This Row],[Units Sold]]/Cálculos!$C$11</f>
        <v>4.0744519357882514E-5</v>
      </c>
      <c r="M5191" s="6">
        <f>Tabla2[[#This Row],[Total Sales]]-Tabla2[[#This Row],[Operating Profit]]</f>
        <v>55324.77</v>
      </c>
      <c r="N5191" s="6">
        <v>2245.23</v>
      </c>
      <c r="O5191" s="46">
        <f>Tabla2[[#This Row],[Operating Profit]]/Tabla2[[#This Row],[Total Sales]]</f>
        <v>3.9E-2</v>
      </c>
      <c r="P5191" s="1" t="s">
        <v>82</v>
      </c>
    </row>
    <row r="5192" spans="1:16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3" t="str">
        <f>IFERROR(LEFT(Tabla2[[#This Row],[Product]],FIND(" ",Tabla2[[#This Row],[Product]])-3),Tabla2[[#This Row],[Product]])</f>
        <v>Women</v>
      </c>
      <c r="I5192" s="6">
        <v>52</v>
      </c>
      <c r="J5192" s="4">
        <v>690</v>
      </c>
      <c r="K5192" s="6">
        <f>Tabla2[[#This Row],[Price per Unit]]*Tabla2[[#This Row],[Units Sold]]</f>
        <v>35880</v>
      </c>
      <c r="L5192" s="52">
        <f>Tabla2[[#This Row],[Units Sold]]/Cálculos!$C$11</f>
        <v>2.7835364709840528E-5</v>
      </c>
      <c r="M5192" s="6">
        <f>Tabla2[[#This Row],[Total Sales]]-Tabla2[[#This Row],[Operating Profit]]</f>
        <v>34588.32</v>
      </c>
      <c r="N5192" s="6">
        <v>1291.68</v>
      </c>
      <c r="O5192" s="46">
        <f>Tabla2[[#This Row],[Operating Profit]]/Tabla2[[#This Row],[Total Sales]]</f>
        <v>3.6000000000000004E-2</v>
      </c>
      <c r="P5192" s="1" t="s">
        <v>82</v>
      </c>
    </row>
    <row r="5193" spans="1:16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3" t="str">
        <f>IFERROR(LEFT(Tabla2[[#This Row],[Product]],FIND(" ",Tabla2[[#This Row],[Product]])-3),Tabla2[[#This Row],[Product]])</f>
        <v>Men</v>
      </c>
      <c r="I5193" s="6">
        <v>55</v>
      </c>
      <c r="J5193" s="4">
        <v>360</v>
      </c>
      <c r="K5193" s="6">
        <f>Tabla2[[#This Row],[Price per Unit]]*Tabla2[[#This Row],[Units Sold]]</f>
        <v>19800</v>
      </c>
      <c r="L5193" s="52">
        <f>Tabla2[[#This Row],[Units Sold]]/Cálculos!$C$11</f>
        <v>1.4522798979047232E-5</v>
      </c>
      <c r="M5193" s="6">
        <f>Tabla2[[#This Row],[Total Sales]]-Tabla2[[#This Row],[Operating Profit]]</f>
        <v>19285.2</v>
      </c>
      <c r="N5193" s="6">
        <v>514.80000000000007</v>
      </c>
      <c r="O5193" s="46">
        <f>Tabla2[[#This Row],[Operating Profit]]/Tabla2[[#This Row],[Total Sales]]</f>
        <v>2.6000000000000002E-2</v>
      </c>
      <c r="P5193" s="1" t="s">
        <v>82</v>
      </c>
    </row>
    <row r="5194" spans="1:16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3" t="str">
        <f>IFERROR(LEFT(Tabla2[[#This Row],[Product]],FIND(" ",Tabla2[[#This Row],[Product]])-3),Tabla2[[#This Row],[Product]])</f>
        <v>Women</v>
      </c>
      <c r="I5194" s="6">
        <v>50</v>
      </c>
      <c r="J5194" s="4">
        <v>850</v>
      </c>
      <c r="K5194" s="6">
        <f>Tabla2[[#This Row],[Price per Unit]]*Tabla2[[#This Row],[Units Sold]]</f>
        <v>42500</v>
      </c>
      <c r="L5194" s="52">
        <f>Tabla2[[#This Row],[Units Sold]]/Cálculos!$C$11</f>
        <v>3.4289942033861518E-5</v>
      </c>
      <c r="M5194" s="6">
        <f>Tabla2[[#This Row],[Total Sales]]-Tabla2[[#This Row],[Operating Profit]]</f>
        <v>40162.5</v>
      </c>
      <c r="N5194" s="6">
        <v>2337.5</v>
      </c>
      <c r="O5194" s="46">
        <f>Tabla2[[#This Row],[Operating Profit]]/Tabla2[[#This Row],[Total Sales]]</f>
        <v>5.5E-2</v>
      </c>
      <c r="P5194" s="1" t="s">
        <v>82</v>
      </c>
    </row>
    <row r="5195" spans="1:16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3" t="str">
        <f>IFERROR(LEFT(Tabla2[[#This Row],[Product]],FIND(" ",Tabla2[[#This Row],[Product]])-3),Tabla2[[#This Row],[Product]])</f>
        <v>Men</v>
      </c>
      <c r="I5195" s="6">
        <v>59</v>
      </c>
      <c r="J5195" s="4">
        <v>1300</v>
      </c>
      <c r="K5195" s="6">
        <f>Tabla2[[#This Row],[Price per Unit]]*Tabla2[[#This Row],[Units Sold]]</f>
        <v>76700</v>
      </c>
      <c r="L5195" s="52">
        <f>Tabla2[[#This Row],[Units Sold]]/Cálculos!$C$11</f>
        <v>5.2443440757670561E-5</v>
      </c>
      <c r="M5195" s="6">
        <f>Tabla2[[#This Row],[Total Sales]]-Tabla2[[#This Row],[Operating Profit]]</f>
        <v>73938.8</v>
      </c>
      <c r="N5195" s="6">
        <v>2761.2</v>
      </c>
      <c r="O5195" s="46">
        <f>Tabla2[[#This Row],[Operating Profit]]/Tabla2[[#This Row],[Total Sales]]</f>
        <v>3.5999999999999997E-2</v>
      </c>
      <c r="P5195" s="1" t="s">
        <v>82</v>
      </c>
    </row>
    <row r="5196" spans="1:16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3" t="str">
        <f>IFERROR(LEFT(Tabla2[[#This Row],[Product]],FIND(" ",Tabla2[[#This Row],[Product]])-3),Tabla2[[#This Row],[Product]])</f>
        <v>Men</v>
      </c>
      <c r="I5196" s="6">
        <v>61</v>
      </c>
      <c r="J5196" s="4">
        <v>810</v>
      </c>
      <c r="K5196" s="6">
        <f>Tabla2[[#This Row],[Price per Unit]]*Tabla2[[#This Row],[Units Sold]]</f>
        <v>49410</v>
      </c>
      <c r="L5196" s="52">
        <f>Tabla2[[#This Row],[Units Sold]]/Cálculos!$C$11</f>
        <v>3.2676297702856274E-5</v>
      </c>
      <c r="M5196" s="6">
        <f>Tabla2[[#This Row],[Total Sales]]-Tabla2[[#This Row],[Operating Profit]]</f>
        <v>47680.65</v>
      </c>
      <c r="N5196" s="6">
        <v>1729.35</v>
      </c>
      <c r="O5196" s="46">
        <f>Tabla2[[#This Row],[Operating Profit]]/Tabla2[[#This Row],[Total Sales]]</f>
        <v>3.4999999999999996E-2</v>
      </c>
      <c r="P5196" s="1" t="s">
        <v>82</v>
      </c>
    </row>
    <row r="5197" spans="1:16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3" t="str">
        <f>IFERROR(LEFT(Tabla2[[#This Row],[Product]],FIND(" ",Tabla2[[#This Row],[Product]])-3),Tabla2[[#This Row],[Product]])</f>
        <v>Women</v>
      </c>
      <c r="I5197" s="6">
        <v>60</v>
      </c>
      <c r="J5197" s="4">
        <v>910</v>
      </c>
      <c r="K5197" s="6">
        <f>Tabla2[[#This Row],[Price per Unit]]*Tabla2[[#This Row],[Units Sold]]</f>
        <v>54600</v>
      </c>
      <c r="L5197" s="52">
        <f>Tabla2[[#This Row],[Units Sold]]/Cálculos!$C$11</f>
        <v>3.6710408530369391E-5</v>
      </c>
      <c r="M5197" s="6">
        <f>Tabla2[[#This Row],[Total Sales]]-Tabla2[[#This Row],[Operating Profit]]</f>
        <v>52525.2</v>
      </c>
      <c r="N5197" s="6">
        <v>2074.8000000000002</v>
      </c>
      <c r="O5197" s="46">
        <f>Tabla2[[#This Row],[Operating Profit]]/Tabla2[[#This Row],[Total Sales]]</f>
        <v>3.8000000000000006E-2</v>
      </c>
      <c r="P5197" s="1" t="s">
        <v>82</v>
      </c>
    </row>
    <row r="5198" spans="1:16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3" t="str">
        <f>IFERROR(LEFT(Tabla2[[#This Row],[Product]],FIND(" ",Tabla2[[#This Row],[Product]])-3),Tabla2[[#This Row],[Product]])</f>
        <v>Women</v>
      </c>
      <c r="I5198" s="6">
        <v>48</v>
      </c>
      <c r="J5198" s="4">
        <v>730</v>
      </c>
      <c r="K5198" s="6">
        <f>Tabla2[[#This Row],[Price per Unit]]*Tabla2[[#This Row],[Units Sold]]</f>
        <v>35040</v>
      </c>
      <c r="L5198" s="52">
        <f>Tabla2[[#This Row],[Units Sold]]/Cálculos!$C$11</f>
        <v>2.9449009040845775E-5</v>
      </c>
      <c r="M5198" s="6">
        <f>Tabla2[[#This Row],[Total Sales]]-Tabla2[[#This Row],[Operating Profit]]</f>
        <v>33813.599999999999</v>
      </c>
      <c r="N5198" s="6">
        <v>1226.3999999999999</v>
      </c>
      <c r="O5198" s="46">
        <f>Tabla2[[#This Row],[Operating Profit]]/Tabla2[[#This Row],[Total Sales]]</f>
        <v>3.4999999999999996E-2</v>
      </c>
      <c r="P5198" s="1" t="s">
        <v>82</v>
      </c>
    </row>
    <row r="5199" spans="1:16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3" t="str">
        <f>IFERROR(LEFT(Tabla2[[#This Row],[Product]],FIND(" ",Tabla2[[#This Row],[Product]])-3),Tabla2[[#This Row],[Product]])</f>
        <v>Men</v>
      </c>
      <c r="I5199" s="6">
        <v>52</v>
      </c>
      <c r="J5199" s="4">
        <v>420</v>
      </c>
      <c r="K5199" s="6">
        <f>Tabla2[[#This Row],[Price per Unit]]*Tabla2[[#This Row],[Units Sold]]</f>
        <v>21840</v>
      </c>
      <c r="L5199" s="52">
        <f>Tabla2[[#This Row],[Units Sold]]/Cálculos!$C$11</f>
        <v>1.6943265475555103E-5</v>
      </c>
      <c r="M5199" s="6">
        <f>Tabla2[[#This Row],[Total Sales]]-Tabla2[[#This Row],[Operating Profit]]</f>
        <v>21250.32</v>
      </c>
      <c r="N5199" s="6">
        <v>589.68000000000006</v>
      </c>
      <c r="O5199" s="46">
        <f>Tabla2[[#This Row],[Operating Profit]]/Tabla2[[#This Row],[Total Sales]]</f>
        <v>2.7000000000000003E-2</v>
      </c>
      <c r="P5199" s="1" t="s">
        <v>82</v>
      </c>
    </row>
    <row r="5200" spans="1:16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3" t="str">
        <f>IFERROR(LEFT(Tabla2[[#This Row],[Product]],FIND(" ",Tabla2[[#This Row],[Product]])-3),Tabla2[[#This Row],[Product]])</f>
        <v>Women</v>
      </c>
      <c r="I5200" s="6">
        <v>66</v>
      </c>
      <c r="J5200" s="4">
        <v>940</v>
      </c>
      <c r="K5200" s="6">
        <f>Tabla2[[#This Row],[Price per Unit]]*Tabla2[[#This Row],[Units Sold]]</f>
        <v>62040</v>
      </c>
      <c r="L5200" s="52">
        <f>Tabla2[[#This Row],[Units Sold]]/Cálculos!$C$11</f>
        <v>3.792064177862333E-5</v>
      </c>
      <c r="M5200" s="6">
        <f>Tabla2[[#This Row],[Total Sales]]-Tabla2[[#This Row],[Operating Profit]]</f>
        <v>58938</v>
      </c>
      <c r="N5200" s="6">
        <v>3102</v>
      </c>
      <c r="O5200" s="46">
        <f>Tabla2[[#This Row],[Operating Profit]]/Tabla2[[#This Row],[Total Sales]]</f>
        <v>0.05</v>
      </c>
      <c r="P5200" s="1" t="s">
        <v>82</v>
      </c>
    </row>
    <row r="5201" spans="1:16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3" t="str">
        <f>IFERROR(LEFT(Tabla2[[#This Row],[Product]],FIND(" ",Tabla2[[#This Row],[Product]])-3),Tabla2[[#This Row],[Product]])</f>
        <v>Men</v>
      </c>
      <c r="I5201" s="6">
        <v>51</v>
      </c>
      <c r="J5201" s="4">
        <v>1580</v>
      </c>
      <c r="K5201" s="6">
        <f>Tabla2[[#This Row],[Price per Unit]]*Tabla2[[#This Row],[Units Sold]]</f>
        <v>80580</v>
      </c>
      <c r="L5201" s="52">
        <f>Tabla2[[#This Row],[Units Sold]]/Cálculos!$C$11</f>
        <v>6.373895107470729E-5</v>
      </c>
      <c r="M5201" s="6">
        <f>Tabla2[[#This Row],[Total Sales]]-Tabla2[[#This Row],[Operating Profit]]</f>
        <v>77598.539999999994</v>
      </c>
      <c r="N5201" s="6">
        <v>2981.46</v>
      </c>
      <c r="O5201" s="46">
        <f>Tabla2[[#This Row],[Operating Profit]]/Tabla2[[#This Row],[Total Sales]]</f>
        <v>3.6999999999999998E-2</v>
      </c>
      <c r="P5201" s="1" t="s">
        <v>82</v>
      </c>
    </row>
    <row r="5202" spans="1:16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3" t="str">
        <f>IFERROR(LEFT(Tabla2[[#This Row],[Product]],FIND(" ",Tabla2[[#This Row],[Product]])-3),Tabla2[[#This Row],[Product]])</f>
        <v>Men</v>
      </c>
      <c r="I5202" s="6">
        <v>58</v>
      </c>
      <c r="J5202" s="4">
        <v>980</v>
      </c>
      <c r="K5202" s="6">
        <f>Tabla2[[#This Row],[Price per Unit]]*Tabla2[[#This Row],[Units Sold]]</f>
        <v>56840</v>
      </c>
      <c r="L5202" s="52">
        <f>Tabla2[[#This Row],[Units Sold]]/Cálculos!$C$11</f>
        <v>3.9534286109628574E-5</v>
      </c>
      <c r="M5202" s="6">
        <f>Tabla2[[#This Row],[Total Sales]]-Tabla2[[#This Row],[Operating Profit]]</f>
        <v>54964.28</v>
      </c>
      <c r="N5202" s="6">
        <v>1875.72</v>
      </c>
      <c r="O5202" s="46">
        <f>Tabla2[[#This Row],[Operating Profit]]/Tabla2[[#This Row],[Total Sales]]</f>
        <v>3.3000000000000002E-2</v>
      </c>
      <c r="P5202" s="1" t="s">
        <v>82</v>
      </c>
    </row>
    <row r="5203" spans="1:16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3" t="str">
        <f>IFERROR(LEFT(Tabla2[[#This Row],[Product]],FIND(" ",Tabla2[[#This Row],[Product]])-3),Tabla2[[#This Row],[Product]])</f>
        <v>Women</v>
      </c>
      <c r="I5203" s="6">
        <v>56</v>
      </c>
      <c r="J5203" s="4">
        <v>980</v>
      </c>
      <c r="K5203" s="6">
        <f>Tabla2[[#This Row],[Price per Unit]]*Tabla2[[#This Row],[Units Sold]]</f>
        <v>54880</v>
      </c>
      <c r="L5203" s="52">
        <f>Tabla2[[#This Row],[Units Sold]]/Cálculos!$C$11</f>
        <v>3.9534286109628574E-5</v>
      </c>
      <c r="M5203" s="6">
        <f>Tabla2[[#This Row],[Total Sales]]-Tabla2[[#This Row],[Operating Profit]]</f>
        <v>52684.800000000003</v>
      </c>
      <c r="N5203" s="6">
        <v>2195.2000000000003</v>
      </c>
      <c r="O5203" s="46">
        <f>Tabla2[[#This Row],[Operating Profit]]/Tabla2[[#This Row],[Total Sales]]</f>
        <v>4.0000000000000008E-2</v>
      </c>
      <c r="P5203" s="1" t="s">
        <v>82</v>
      </c>
    </row>
    <row r="5204" spans="1:16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3" t="str">
        <f>IFERROR(LEFT(Tabla2[[#This Row],[Product]],FIND(" ",Tabla2[[#This Row],[Product]])-3),Tabla2[[#This Row],[Product]])</f>
        <v>Women</v>
      </c>
      <c r="I5204" s="6">
        <v>52</v>
      </c>
      <c r="J5204" s="4">
        <v>800</v>
      </c>
      <c r="K5204" s="6">
        <f>Tabla2[[#This Row],[Price per Unit]]*Tabla2[[#This Row],[Units Sold]]</f>
        <v>41600</v>
      </c>
      <c r="L5204" s="52">
        <f>Tabla2[[#This Row],[Units Sold]]/Cálculos!$C$11</f>
        <v>3.2272886620104963E-5</v>
      </c>
      <c r="M5204" s="6">
        <f>Tabla2[[#This Row],[Total Sales]]-Tabla2[[#This Row],[Operating Profit]]</f>
        <v>39936</v>
      </c>
      <c r="N5204" s="6">
        <v>1664</v>
      </c>
      <c r="O5204" s="46">
        <f>Tabla2[[#This Row],[Operating Profit]]/Tabla2[[#This Row],[Total Sales]]</f>
        <v>0.04</v>
      </c>
      <c r="P5204" s="1" t="s">
        <v>82</v>
      </c>
    </row>
    <row r="5205" spans="1:16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3" t="str">
        <f>IFERROR(LEFT(Tabla2[[#This Row],[Product]],FIND(" ",Tabla2[[#This Row],[Product]])-3),Tabla2[[#This Row],[Product]])</f>
        <v>Men</v>
      </c>
      <c r="I5205" s="6">
        <v>55</v>
      </c>
      <c r="J5205" s="4">
        <v>460</v>
      </c>
      <c r="K5205" s="6">
        <f>Tabla2[[#This Row],[Price per Unit]]*Tabla2[[#This Row],[Units Sold]]</f>
        <v>25300</v>
      </c>
      <c r="L5205" s="52">
        <f>Tabla2[[#This Row],[Units Sold]]/Cálculos!$C$11</f>
        <v>1.8556909806560351E-5</v>
      </c>
      <c r="M5205" s="6">
        <f>Tabla2[[#This Row],[Total Sales]]-Tabla2[[#This Row],[Operating Profit]]</f>
        <v>24591.599999999999</v>
      </c>
      <c r="N5205" s="6">
        <v>708.40000000000009</v>
      </c>
      <c r="O5205" s="46">
        <f>Tabla2[[#This Row],[Operating Profit]]/Tabla2[[#This Row],[Total Sales]]</f>
        <v>2.8000000000000004E-2</v>
      </c>
      <c r="P5205" s="1" t="s">
        <v>82</v>
      </c>
    </row>
    <row r="5206" spans="1:16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3" t="str">
        <f>IFERROR(LEFT(Tabla2[[#This Row],[Product]],FIND(" ",Tabla2[[#This Row],[Product]])-3),Tabla2[[#This Row],[Product]])</f>
        <v>Women</v>
      </c>
      <c r="I5206" s="6">
        <v>69</v>
      </c>
      <c r="J5206" s="4">
        <v>1430</v>
      </c>
      <c r="K5206" s="6">
        <f>Tabla2[[#This Row],[Price per Unit]]*Tabla2[[#This Row],[Units Sold]]</f>
        <v>98670</v>
      </c>
      <c r="L5206" s="52">
        <f>Tabla2[[#This Row],[Units Sold]]/Cálculos!$C$11</f>
        <v>5.7687784833437618E-5</v>
      </c>
      <c r="M5206" s="6">
        <f>Tabla2[[#This Row],[Total Sales]]-Tabla2[[#This Row],[Operating Profit]]</f>
        <v>93243.15</v>
      </c>
      <c r="N5206" s="6">
        <v>5426.85</v>
      </c>
      <c r="O5206" s="46">
        <f>Tabla2[[#This Row],[Operating Profit]]/Tabla2[[#This Row],[Total Sales]]</f>
        <v>5.5E-2</v>
      </c>
      <c r="P5206" s="1" t="s">
        <v>82</v>
      </c>
    </row>
    <row r="5207" spans="1:16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3" t="str">
        <f>IFERROR(LEFT(Tabla2[[#This Row],[Product]],FIND(" ",Tabla2[[#This Row],[Product]])-3),Tabla2[[#This Row],[Product]])</f>
        <v>Men</v>
      </c>
      <c r="I5207" s="6">
        <v>67</v>
      </c>
      <c r="J5207" s="4">
        <v>2100</v>
      </c>
      <c r="K5207" s="6">
        <f>Tabla2[[#This Row],[Price per Unit]]*Tabla2[[#This Row],[Units Sold]]</f>
        <v>140700</v>
      </c>
      <c r="L5207" s="52">
        <f>Tabla2[[#This Row],[Units Sold]]/Cálculos!$C$11</f>
        <v>8.4716327377775517E-5</v>
      </c>
      <c r="M5207" s="6">
        <f>Tabla2[[#This Row],[Total Sales]]-Tabla2[[#This Row],[Operating Profit]]</f>
        <v>135072</v>
      </c>
      <c r="N5207" s="6">
        <v>5628</v>
      </c>
      <c r="O5207" s="46">
        <f>Tabla2[[#This Row],[Operating Profit]]/Tabla2[[#This Row],[Total Sales]]</f>
        <v>0.04</v>
      </c>
      <c r="P5207" s="1" t="s">
        <v>82</v>
      </c>
    </row>
    <row r="5208" spans="1:16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3" t="str">
        <f>IFERROR(LEFT(Tabla2[[#This Row],[Product]],FIND(" ",Tabla2[[#This Row],[Product]])-3),Tabla2[[#This Row],[Product]])</f>
        <v>Men</v>
      </c>
      <c r="I5208" s="6">
        <v>72</v>
      </c>
      <c r="J5208" s="4">
        <v>1560</v>
      </c>
      <c r="K5208" s="6">
        <f>Tabla2[[#This Row],[Price per Unit]]*Tabla2[[#This Row],[Units Sold]]</f>
        <v>112320</v>
      </c>
      <c r="L5208" s="52">
        <f>Tabla2[[#This Row],[Units Sold]]/Cálculos!$C$11</f>
        <v>6.2932128909204668E-5</v>
      </c>
      <c r="M5208" s="6">
        <f>Tabla2[[#This Row],[Total Sales]]-Tabla2[[#This Row],[Operating Profit]]</f>
        <v>108838.08</v>
      </c>
      <c r="N5208" s="6">
        <v>3481.92</v>
      </c>
      <c r="O5208" s="46">
        <f>Tabla2[[#This Row],[Operating Profit]]/Tabla2[[#This Row],[Total Sales]]</f>
        <v>3.1E-2</v>
      </c>
      <c r="P5208" s="1" t="s">
        <v>82</v>
      </c>
    </row>
    <row r="5209" spans="1:16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3" t="str">
        <f>IFERROR(LEFT(Tabla2[[#This Row],[Product]],FIND(" ",Tabla2[[#This Row],[Product]])-3),Tabla2[[#This Row],[Product]])</f>
        <v>Women</v>
      </c>
      <c r="I5209" s="6">
        <v>71</v>
      </c>
      <c r="J5209" s="4">
        <v>1800</v>
      </c>
      <c r="K5209" s="6">
        <f>Tabla2[[#This Row],[Price per Unit]]*Tabla2[[#This Row],[Units Sold]]</f>
        <v>127800</v>
      </c>
      <c r="L5209" s="52">
        <f>Tabla2[[#This Row],[Units Sold]]/Cálculos!$C$11</f>
        <v>7.2613994895236159E-5</v>
      </c>
      <c r="M5209" s="6">
        <f>Tabla2[[#This Row],[Total Sales]]-Tabla2[[#This Row],[Operating Profit]]</f>
        <v>123199.2</v>
      </c>
      <c r="N5209" s="6">
        <v>4600.8</v>
      </c>
      <c r="O5209" s="46">
        <f>Tabla2[[#This Row],[Operating Profit]]/Tabla2[[#This Row],[Total Sales]]</f>
        <v>3.6000000000000004E-2</v>
      </c>
      <c r="P5209" s="1" t="s">
        <v>82</v>
      </c>
    </row>
    <row r="5210" spans="1:16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3" t="str">
        <f>IFERROR(LEFT(Tabla2[[#This Row],[Product]],FIND(" ",Tabla2[[#This Row],[Product]])-3),Tabla2[[#This Row],[Product]])</f>
        <v>Women</v>
      </c>
      <c r="I5210" s="6">
        <v>74</v>
      </c>
      <c r="J5210" s="4">
        <v>1330</v>
      </c>
      <c r="K5210" s="6">
        <f>Tabla2[[#This Row],[Price per Unit]]*Tabla2[[#This Row],[Units Sold]]</f>
        <v>98420</v>
      </c>
      <c r="L5210" s="52">
        <f>Tabla2[[#This Row],[Units Sold]]/Cálculos!$C$11</f>
        <v>5.3653674005924494E-5</v>
      </c>
      <c r="M5210" s="6">
        <f>Tabla2[[#This Row],[Total Sales]]-Tabla2[[#This Row],[Operating Profit]]</f>
        <v>94680.04</v>
      </c>
      <c r="N5210" s="6">
        <v>3739.96</v>
      </c>
      <c r="O5210" s="46">
        <f>Tabla2[[#This Row],[Operating Profit]]/Tabla2[[#This Row],[Total Sales]]</f>
        <v>3.7999999999999999E-2</v>
      </c>
      <c r="P5210" s="1" t="s">
        <v>82</v>
      </c>
    </row>
    <row r="5211" spans="1:16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3" t="str">
        <f>IFERROR(LEFT(Tabla2[[#This Row],[Product]],FIND(" ",Tabla2[[#This Row],[Product]])-3),Tabla2[[#This Row],[Product]])</f>
        <v>Men</v>
      </c>
      <c r="I5211" s="6">
        <v>83</v>
      </c>
      <c r="J5211" s="4">
        <v>880</v>
      </c>
      <c r="K5211" s="6">
        <f>Tabla2[[#This Row],[Price per Unit]]*Tabla2[[#This Row],[Units Sold]]</f>
        <v>73040</v>
      </c>
      <c r="L5211" s="52">
        <f>Tabla2[[#This Row],[Units Sold]]/Cálculos!$C$11</f>
        <v>3.5500175282115457E-5</v>
      </c>
      <c r="M5211" s="6">
        <f>Tabla2[[#This Row],[Total Sales]]-Tabla2[[#This Row],[Operating Profit]]</f>
        <v>70848.800000000003</v>
      </c>
      <c r="N5211" s="6">
        <v>2191.1999999999998</v>
      </c>
      <c r="O5211" s="46">
        <f>Tabla2[[#This Row],[Operating Profit]]/Tabla2[[#This Row],[Total Sales]]</f>
        <v>0.03</v>
      </c>
      <c r="P5211" s="1" t="s">
        <v>82</v>
      </c>
    </row>
    <row r="5212" spans="1:16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3" t="str">
        <f>IFERROR(LEFT(Tabla2[[#This Row],[Product]],FIND(" ",Tabla2[[#This Row],[Product]])-3),Tabla2[[#This Row],[Product]])</f>
        <v>Women</v>
      </c>
      <c r="I5212" s="6">
        <v>97</v>
      </c>
      <c r="J5212" s="4">
        <v>1690</v>
      </c>
      <c r="K5212" s="6">
        <f>Tabla2[[#This Row],[Price per Unit]]*Tabla2[[#This Row],[Units Sold]]</f>
        <v>163930</v>
      </c>
      <c r="L5212" s="52">
        <f>Tabla2[[#This Row],[Units Sold]]/Cálculos!$C$11</f>
        <v>6.8176472984971724E-5</v>
      </c>
      <c r="M5212" s="6">
        <f>Tabla2[[#This Row],[Total Sales]]-Tabla2[[#This Row],[Operating Profit]]</f>
        <v>155405.64000000001</v>
      </c>
      <c r="N5212" s="6">
        <v>8524.36</v>
      </c>
      <c r="O5212" s="46">
        <f>Tabla2[[#This Row],[Operating Profit]]/Tabla2[[#This Row],[Total Sales]]</f>
        <v>5.2000000000000005E-2</v>
      </c>
      <c r="P5212" s="1" t="s">
        <v>82</v>
      </c>
    </row>
    <row r="5213" spans="1:16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3" t="str">
        <f>IFERROR(LEFT(Tabla2[[#This Row],[Product]],FIND(" ",Tabla2[[#This Row],[Product]])-3),Tabla2[[#This Row],[Product]])</f>
        <v>Men</v>
      </c>
      <c r="I5213" s="6">
        <v>74</v>
      </c>
      <c r="J5213" s="4">
        <v>2080</v>
      </c>
      <c r="K5213" s="6">
        <f>Tabla2[[#This Row],[Price per Unit]]*Tabla2[[#This Row],[Units Sold]]</f>
        <v>153920</v>
      </c>
      <c r="L5213" s="52">
        <f>Tabla2[[#This Row],[Units Sold]]/Cálculos!$C$11</f>
        <v>8.3909505212272895E-5</v>
      </c>
      <c r="M5213" s="6">
        <f>Tabla2[[#This Row],[Total Sales]]-Tabla2[[#This Row],[Operating Profit]]</f>
        <v>148224.95999999999</v>
      </c>
      <c r="N5213" s="6">
        <v>5695.04</v>
      </c>
      <c r="O5213" s="46">
        <f>Tabla2[[#This Row],[Operating Profit]]/Tabla2[[#This Row],[Total Sales]]</f>
        <v>3.6999999999999998E-2</v>
      </c>
      <c r="P5213" s="1" t="s">
        <v>82</v>
      </c>
    </row>
    <row r="5214" spans="1:16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3" t="str">
        <f>IFERROR(LEFT(Tabla2[[#This Row],[Product]],FIND(" ",Tabla2[[#This Row],[Product]])-3),Tabla2[[#This Row],[Product]])</f>
        <v>Men</v>
      </c>
      <c r="I5214" s="6">
        <v>81</v>
      </c>
      <c r="J5214" s="4">
        <v>1820</v>
      </c>
      <c r="K5214" s="6">
        <f>Tabla2[[#This Row],[Price per Unit]]*Tabla2[[#This Row],[Units Sold]]</f>
        <v>147420</v>
      </c>
      <c r="L5214" s="52">
        <f>Tabla2[[#This Row],[Units Sold]]/Cálculos!$C$11</f>
        <v>7.3420817060738781E-5</v>
      </c>
      <c r="M5214" s="6">
        <f>Tabla2[[#This Row],[Total Sales]]-Tabla2[[#This Row],[Operating Profit]]</f>
        <v>142407.72</v>
      </c>
      <c r="N5214" s="6">
        <v>5012.2800000000007</v>
      </c>
      <c r="O5214" s="46">
        <f>Tabla2[[#This Row],[Operating Profit]]/Tabla2[[#This Row],[Total Sales]]</f>
        <v>3.4000000000000002E-2</v>
      </c>
      <c r="P5214" s="1" t="s">
        <v>82</v>
      </c>
    </row>
    <row r="5215" spans="1:16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3" t="str">
        <f>IFERROR(LEFT(Tabla2[[#This Row],[Product]],FIND(" ",Tabla2[[#This Row],[Product]])-3),Tabla2[[#This Row],[Product]])</f>
        <v>Women</v>
      </c>
      <c r="I5215" s="6">
        <v>79</v>
      </c>
      <c r="J5215" s="4">
        <v>1500</v>
      </c>
      <c r="K5215" s="6">
        <f>Tabla2[[#This Row],[Price per Unit]]*Tabla2[[#This Row],[Units Sold]]</f>
        <v>118500</v>
      </c>
      <c r="L5215" s="52">
        <f>Tabla2[[#This Row],[Units Sold]]/Cálculos!$C$11</f>
        <v>6.0511662412696801E-5</v>
      </c>
      <c r="M5215" s="6">
        <f>Tabla2[[#This Row],[Total Sales]]-Tabla2[[#This Row],[Operating Profit]]</f>
        <v>114234</v>
      </c>
      <c r="N5215" s="6">
        <v>4266</v>
      </c>
      <c r="O5215" s="46">
        <f>Tabla2[[#This Row],[Operating Profit]]/Tabla2[[#This Row],[Total Sales]]</f>
        <v>3.5999999999999997E-2</v>
      </c>
      <c r="P5215" s="1" t="s">
        <v>82</v>
      </c>
    </row>
    <row r="5216" spans="1:16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3" t="str">
        <f>IFERROR(LEFT(Tabla2[[#This Row],[Product]],FIND(" ",Tabla2[[#This Row],[Product]])-3),Tabla2[[#This Row],[Product]])</f>
        <v>Women</v>
      </c>
      <c r="I5216" s="6">
        <v>73</v>
      </c>
      <c r="J5216" s="4">
        <v>1300</v>
      </c>
      <c r="K5216" s="6">
        <f>Tabla2[[#This Row],[Price per Unit]]*Tabla2[[#This Row],[Units Sold]]</f>
        <v>94900</v>
      </c>
      <c r="L5216" s="52">
        <f>Tabla2[[#This Row],[Units Sold]]/Cálculos!$C$11</f>
        <v>5.2443440757670561E-5</v>
      </c>
      <c r="M5216" s="6">
        <f>Tabla2[[#This Row],[Total Sales]]-Tabla2[[#This Row],[Operating Profit]]</f>
        <v>91104</v>
      </c>
      <c r="N5216" s="6">
        <v>3796</v>
      </c>
      <c r="O5216" s="46">
        <f>Tabla2[[#This Row],[Operating Profit]]/Tabla2[[#This Row],[Total Sales]]</f>
        <v>0.04</v>
      </c>
      <c r="P5216" s="1" t="s">
        <v>82</v>
      </c>
    </row>
    <row r="5217" spans="1:16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3" t="str">
        <f>IFERROR(LEFT(Tabla2[[#This Row],[Product]],FIND(" ",Tabla2[[#This Row],[Product]])-3),Tabla2[[#This Row],[Product]])</f>
        <v>Men</v>
      </c>
      <c r="I5217" s="6">
        <v>80</v>
      </c>
      <c r="J5217" s="4">
        <v>1490</v>
      </c>
      <c r="K5217" s="6">
        <f>Tabla2[[#This Row],[Price per Unit]]*Tabla2[[#This Row],[Units Sold]]</f>
        <v>119200</v>
      </c>
      <c r="L5217" s="52">
        <f>Tabla2[[#This Row],[Units Sold]]/Cálculos!$C$11</f>
        <v>6.010825132994549E-5</v>
      </c>
      <c r="M5217" s="6">
        <f>Tabla2[[#This Row],[Total Sales]]-Tabla2[[#This Row],[Operating Profit]]</f>
        <v>115624</v>
      </c>
      <c r="N5217" s="6">
        <v>3576</v>
      </c>
      <c r="O5217" s="46">
        <f>Tabla2[[#This Row],[Operating Profit]]/Tabla2[[#This Row],[Total Sales]]</f>
        <v>0.03</v>
      </c>
      <c r="P5217" s="1" t="s">
        <v>82</v>
      </c>
    </row>
    <row r="5218" spans="1:16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3" t="str">
        <f>IFERROR(LEFT(Tabla2[[#This Row],[Product]],FIND(" ",Tabla2[[#This Row],[Product]])-3),Tabla2[[#This Row],[Product]])</f>
        <v>Women</v>
      </c>
      <c r="I5218" s="6">
        <v>96</v>
      </c>
      <c r="J5218" s="4">
        <v>1540</v>
      </c>
      <c r="K5218" s="6">
        <f>Tabla2[[#This Row],[Price per Unit]]*Tabla2[[#This Row],[Units Sold]]</f>
        <v>147840</v>
      </c>
      <c r="L5218" s="52">
        <f>Tabla2[[#This Row],[Units Sold]]/Cálculos!$C$11</f>
        <v>6.2125306743702046E-5</v>
      </c>
      <c r="M5218" s="6">
        <f>Tabla2[[#This Row],[Total Sales]]-Tabla2[[#This Row],[Operating Profit]]</f>
        <v>140152.32000000001</v>
      </c>
      <c r="N5218" s="6">
        <v>7687.68</v>
      </c>
      <c r="O5218" s="46">
        <f>Tabla2[[#This Row],[Operating Profit]]/Tabla2[[#This Row],[Total Sales]]</f>
        <v>5.2000000000000005E-2</v>
      </c>
      <c r="P5218" s="1" t="s">
        <v>82</v>
      </c>
    </row>
    <row r="5219" spans="1:16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3" t="str">
        <f>IFERROR(LEFT(Tabla2[[#This Row],[Product]],FIND(" ",Tabla2[[#This Row],[Product]])-3),Tabla2[[#This Row],[Product]])</f>
        <v>Men</v>
      </c>
      <c r="I5219" s="6">
        <v>79</v>
      </c>
      <c r="J5219" s="4">
        <v>2100</v>
      </c>
      <c r="K5219" s="6">
        <f>Tabla2[[#This Row],[Price per Unit]]*Tabla2[[#This Row],[Units Sold]]</f>
        <v>165900</v>
      </c>
      <c r="L5219" s="52">
        <f>Tabla2[[#This Row],[Units Sold]]/Cálculos!$C$11</f>
        <v>8.4716327377775517E-5</v>
      </c>
      <c r="M5219" s="6">
        <f>Tabla2[[#This Row],[Total Sales]]-Tabla2[[#This Row],[Operating Profit]]</f>
        <v>159761.70000000001</v>
      </c>
      <c r="N5219" s="6">
        <v>6138.3</v>
      </c>
      <c r="O5219" s="46">
        <f>Tabla2[[#This Row],[Operating Profit]]/Tabla2[[#This Row],[Total Sales]]</f>
        <v>3.6999999999999998E-2</v>
      </c>
      <c r="P5219" s="1" t="s">
        <v>82</v>
      </c>
    </row>
    <row r="5220" spans="1:16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3" t="str">
        <f>IFERROR(LEFT(Tabla2[[#This Row],[Product]],FIND(" ",Tabla2[[#This Row],[Product]])-3),Tabla2[[#This Row],[Product]])</f>
        <v>Men</v>
      </c>
      <c r="I5220" s="6">
        <v>71</v>
      </c>
      <c r="J5220" s="4">
        <v>2180</v>
      </c>
      <c r="K5220" s="6">
        <f>Tabla2[[#This Row],[Price per Unit]]*Tabla2[[#This Row],[Units Sold]]</f>
        <v>154780</v>
      </c>
      <c r="L5220" s="52">
        <f>Tabla2[[#This Row],[Units Sold]]/Cálculos!$C$11</f>
        <v>8.7943616039786018E-5</v>
      </c>
      <c r="M5220" s="6">
        <f>Tabla2[[#This Row],[Total Sales]]-Tabla2[[#This Row],[Operating Profit]]</f>
        <v>149517.48000000001</v>
      </c>
      <c r="N5220" s="6">
        <v>5262.52</v>
      </c>
      <c r="O5220" s="46">
        <f>Tabla2[[#This Row],[Operating Profit]]/Tabla2[[#This Row],[Total Sales]]</f>
        <v>3.4000000000000002E-2</v>
      </c>
      <c r="P5220" s="1" t="s">
        <v>82</v>
      </c>
    </row>
    <row r="5221" spans="1:16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3" t="str">
        <f>IFERROR(LEFT(Tabla2[[#This Row],[Product]],FIND(" ",Tabla2[[#This Row],[Product]])-3),Tabla2[[#This Row],[Product]])</f>
        <v>Women</v>
      </c>
      <c r="I5221" s="6">
        <v>64</v>
      </c>
      <c r="J5221" s="4">
        <v>1620</v>
      </c>
      <c r="K5221" s="6">
        <f>Tabla2[[#This Row],[Price per Unit]]*Tabla2[[#This Row],[Units Sold]]</f>
        <v>103680</v>
      </c>
      <c r="L5221" s="52">
        <f>Tabla2[[#This Row],[Units Sold]]/Cálculos!$C$11</f>
        <v>6.5352595405712547E-5</v>
      </c>
      <c r="M5221" s="6">
        <f>Tabla2[[#This Row],[Total Sales]]-Tabla2[[#This Row],[Operating Profit]]</f>
        <v>99636.479999999996</v>
      </c>
      <c r="N5221" s="6">
        <v>4043.52</v>
      </c>
      <c r="O5221" s="46">
        <f>Tabla2[[#This Row],[Operating Profit]]/Tabla2[[#This Row],[Total Sales]]</f>
        <v>3.9E-2</v>
      </c>
      <c r="P5221" s="1" t="s">
        <v>82</v>
      </c>
    </row>
    <row r="5222" spans="1:16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3" t="str">
        <f>IFERROR(LEFT(Tabla2[[#This Row],[Product]],FIND(" ",Tabla2[[#This Row],[Product]])-3),Tabla2[[#This Row],[Product]])</f>
        <v>Women</v>
      </c>
      <c r="I5222" s="6">
        <v>67</v>
      </c>
      <c r="J5222" s="4">
        <v>1420</v>
      </c>
      <c r="K5222" s="6">
        <f>Tabla2[[#This Row],[Price per Unit]]*Tabla2[[#This Row],[Units Sold]]</f>
        <v>95140</v>
      </c>
      <c r="L5222" s="52">
        <f>Tabla2[[#This Row],[Units Sold]]/Cálculos!$C$11</f>
        <v>5.72843737506863E-5</v>
      </c>
      <c r="M5222" s="6">
        <f>Tabla2[[#This Row],[Total Sales]]-Tabla2[[#This Row],[Operating Profit]]</f>
        <v>91524.68</v>
      </c>
      <c r="N5222" s="6">
        <v>3615.32</v>
      </c>
      <c r="O5222" s="46">
        <f>Tabla2[[#This Row],[Operating Profit]]/Tabla2[[#This Row],[Total Sales]]</f>
        <v>3.7999999999999999E-2</v>
      </c>
      <c r="P5222" s="1" t="s">
        <v>82</v>
      </c>
    </row>
    <row r="5223" spans="1:16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3" t="str">
        <f>IFERROR(LEFT(Tabla2[[#This Row],[Product]],FIND(" ",Tabla2[[#This Row],[Product]])-3),Tabla2[[#This Row],[Product]])</f>
        <v>Men</v>
      </c>
      <c r="I5223" s="6">
        <v>69</v>
      </c>
      <c r="J5223" s="4">
        <v>1470</v>
      </c>
      <c r="K5223" s="6">
        <f>Tabla2[[#This Row],[Price per Unit]]*Tabla2[[#This Row],[Units Sold]]</f>
        <v>101430</v>
      </c>
      <c r="L5223" s="52">
        <f>Tabla2[[#This Row],[Units Sold]]/Cálculos!$C$11</f>
        <v>5.9301429164442862E-5</v>
      </c>
      <c r="M5223" s="6">
        <f>Tabla2[[#This Row],[Total Sales]]-Tabla2[[#This Row],[Operating Profit]]</f>
        <v>98691.39</v>
      </c>
      <c r="N5223" s="6">
        <v>2738.61</v>
      </c>
      <c r="O5223" s="46">
        <f>Tabla2[[#This Row],[Operating Profit]]/Tabla2[[#This Row],[Total Sales]]</f>
        <v>2.7E-2</v>
      </c>
      <c r="P5223" s="1" t="s">
        <v>82</v>
      </c>
    </row>
    <row r="5224" spans="1:16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3" t="str">
        <f>IFERROR(LEFT(Tabla2[[#This Row],[Product]],FIND(" ",Tabla2[[#This Row],[Product]])-3),Tabla2[[#This Row],[Product]])</f>
        <v>Women</v>
      </c>
      <c r="I5224" s="6">
        <v>72</v>
      </c>
      <c r="J5224" s="4">
        <v>880</v>
      </c>
      <c r="K5224" s="6">
        <f>Tabla2[[#This Row],[Price per Unit]]*Tabla2[[#This Row],[Units Sold]]</f>
        <v>63360</v>
      </c>
      <c r="L5224" s="52">
        <f>Tabla2[[#This Row],[Units Sold]]/Cálculos!$C$11</f>
        <v>3.5500175282115457E-5</v>
      </c>
      <c r="M5224" s="6">
        <f>Tabla2[[#This Row],[Total Sales]]-Tabla2[[#This Row],[Operating Profit]]</f>
        <v>60001.919999999998</v>
      </c>
      <c r="N5224" s="6">
        <v>3358.0800000000004</v>
      </c>
      <c r="O5224" s="46">
        <f>Tabla2[[#This Row],[Operating Profit]]/Tabla2[[#This Row],[Total Sales]]</f>
        <v>5.3000000000000005E-2</v>
      </c>
      <c r="P5224" s="1" t="s">
        <v>82</v>
      </c>
    </row>
    <row r="5225" spans="1:16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3" t="str">
        <f>IFERROR(LEFT(Tabla2[[#This Row],[Product]],FIND(" ",Tabla2[[#This Row],[Product]])-3),Tabla2[[#This Row],[Product]])</f>
        <v>Men</v>
      </c>
      <c r="I5225" s="6">
        <v>62</v>
      </c>
      <c r="J5225" s="4">
        <v>1490</v>
      </c>
      <c r="K5225" s="6">
        <f>Tabla2[[#This Row],[Price per Unit]]*Tabla2[[#This Row],[Units Sold]]</f>
        <v>92380</v>
      </c>
      <c r="L5225" s="52">
        <f>Tabla2[[#This Row],[Units Sold]]/Cálculos!$C$11</f>
        <v>6.010825132994549E-5</v>
      </c>
      <c r="M5225" s="6">
        <f>Tabla2[[#This Row],[Total Sales]]-Tabla2[[#This Row],[Operating Profit]]</f>
        <v>89054.32</v>
      </c>
      <c r="N5225" s="6">
        <v>3325.68</v>
      </c>
      <c r="O5225" s="46">
        <f>Tabla2[[#This Row],[Operating Profit]]/Tabla2[[#This Row],[Total Sales]]</f>
        <v>3.5999999999999997E-2</v>
      </c>
      <c r="P5225" s="1" t="s">
        <v>82</v>
      </c>
    </row>
    <row r="5226" spans="1:16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3" t="str">
        <f>IFERROR(LEFT(Tabla2[[#This Row],[Product]],FIND(" ",Tabla2[[#This Row],[Product]])-3),Tabla2[[#This Row],[Product]])</f>
        <v>Men</v>
      </c>
      <c r="I5226" s="6">
        <v>69</v>
      </c>
      <c r="J5226" s="4">
        <v>1490</v>
      </c>
      <c r="K5226" s="6">
        <f>Tabla2[[#This Row],[Price per Unit]]*Tabla2[[#This Row],[Units Sold]]</f>
        <v>102810</v>
      </c>
      <c r="L5226" s="52">
        <f>Tabla2[[#This Row],[Units Sold]]/Cálculos!$C$11</f>
        <v>6.010825132994549E-5</v>
      </c>
      <c r="M5226" s="6">
        <f>Tabla2[[#This Row],[Total Sales]]-Tabla2[[#This Row],[Operating Profit]]</f>
        <v>99417.27</v>
      </c>
      <c r="N5226" s="6">
        <v>3392.73</v>
      </c>
      <c r="O5226" s="46">
        <f>Tabla2[[#This Row],[Operating Profit]]/Tabla2[[#This Row],[Total Sales]]</f>
        <v>3.3000000000000002E-2</v>
      </c>
      <c r="P5226" s="1" t="s">
        <v>82</v>
      </c>
    </row>
    <row r="5227" spans="1:16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3" t="str">
        <f>IFERROR(LEFT(Tabla2[[#This Row],[Product]],FIND(" ",Tabla2[[#This Row],[Product]])-3),Tabla2[[#This Row],[Product]])</f>
        <v>Women</v>
      </c>
      <c r="I5227" s="6">
        <v>64</v>
      </c>
      <c r="J5227" s="4">
        <v>1050</v>
      </c>
      <c r="K5227" s="6">
        <f>Tabla2[[#This Row],[Price per Unit]]*Tabla2[[#This Row],[Units Sold]]</f>
        <v>67200</v>
      </c>
      <c r="L5227" s="52">
        <f>Tabla2[[#This Row],[Units Sold]]/Cálculos!$C$11</f>
        <v>4.2358163688887758E-5</v>
      </c>
      <c r="M5227" s="6">
        <f>Tabla2[[#This Row],[Total Sales]]-Tabla2[[#This Row],[Operating Profit]]</f>
        <v>64579.199999999997</v>
      </c>
      <c r="N5227" s="6">
        <v>2620.8000000000002</v>
      </c>
      <c r="O5227" s="46">
        <f>Tabla2[[#This Row],[Operating Profit]]/Tabla2[[#This Row],[Total Sales]]</f>
        <v>3.9E-2</v>
      </c>
      <c r="P5227" s="1" t="s">
        <v>82</v>
      </c>
    </row>
    <row r="5228" spans="1:16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3" t="str">
        <f>IFERROR(LEFT(Tabla2[[#This Row],[Product]],FIND(" ",Tabla2[[#This Row],[Product]])-3),Tabla2[[#This Row],[Product]])</f>
        <v>Women</v>
      </c>
      <c r="I5228" s="6">
        <v>62</v>
      </c>
      <c r="J5228" s="4">
        <v>850</v>
      </c>
      <c r="K5228" s="6">
        <f>Tabla2[[#This Row],[Price per Unit]]*Tabla2[[#This Row],[Units Sold]]</f>
        <v>52700</v>
      </c>
      <c r="L5228" s="52">
        <f>Tabla2[[#This Row],[Units Sold]]/Cálculos!$C$11</f>
        <v>3.4289942033861518E-5</v>
      </c>
      <c r="M5228" s="6">
        <f>Tabla2[[#This Row],[Total Sales]]-Tabla2[[#This Row],[Operating Profit]]</f>
        <v>50592</v>
      </c>
      <c r="N5228" s="6">
        <v>2108</v>
      </c>
      <c r="O5228" s="46">
        <f>Tabla2[[#This Row],[Operating Profit]]/Tabla2[[#This Row],[Total Sales]]</f>
        <v>0.04</v>
      </c>
      <c r="P5228" s="1" t="s">
        <v>82</v>
      </c>
    </row>
    <row r="5229" spans="1:16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3" t="str">
        <f>IFERROR(LEFT(Tabla2[[#This Row],[Product]],FIND(" ",Tabla2[[#This Row],[Product]])-3),Tabla2[[#This Row],[Product]])</f>
        <v>Men</v>
      </c>
      <c r="I5229" s="6">
        <v>71</v>
      </c>
      <c r="J5229" s="4">
        <v>910</v>
      </c>
      <c r="K5229" s="6">
        <f>Tabla2[[#This Row],[Price per Unit]]*Tabla2[[#This Row],[Units Sold]]</f>
        <v>64610</v>
      </c>
      <c r="L5229" s="52">
        <f>Tabla2[[#This Row],[Units Sold]]/Cálculos!$C$11</f>
        <v>3.6710408530369391E-5</v>
      </c>
      <c r="M5229" s="6">
        <f>Tabla2[[#This Row],[Total Sales]]-Tabla2[[#This Row],[Operating Profit]]</f>
        <v>62671.7</v>
      </c>
      <c r="N5229" s="6">
        <v>1938.3</v>
      </c>
      <c r="O5229" s="46">
        <f>Tabla2[[#This Row],[Operating Profit]]/Tabla2[[#This Row],[Total Sales]]</f>
        <v>0.03</v>
      </c>
      <c r="P5229" s="1" t="s">
        <v>82</v>
      </c>
    </row>
    <row r="5230" spans="1:16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3" t="str">
        <f>IFERROR(LEFT(Tabla2[[#This Row],[Product]],FIND(" ",Tabla2[[#This Row],[Product]])-3),Tabla2[[#This Row],[Product]])</f>
        <v>Women</v>
      </c>
      <c r="I5230" s="6">
        <v>56</v>
      </c>
      <c r="J5230" s="4">
        <v>1050</v>
      </c>
      <c r="K5230" s="6">
        <f>Tabla2[[#This Row],[Price per Unit]]*Tabla2[[#This Row],[Units Sold]]</f>
        <v>58800</v>
      </c>
      <c r="L5230" s="52">
        <f>Tabla2[[#This Row],[Units Sold]]/Cálculos!$C$11</f>
        <v>4.2358163688887758E-5</v>
      </c>
      <c r="M5230" s="6">
        <f>Tabla2[[#This Row],[Total Sales]]-Tabla2[[#This Row],[Operating Profit]]</f>
        <v>55683.6</v>
      </c>
      <c r="N5230" s="6">
        <v>3116.4</v>
      </c>
      <c r="O5230" s="46">
        <f>Tabla2[[#This Row],[Operating Profit]]/Tabla2[[#This Row],[Total Sales]]</f>
        <v>5.2999999999999999E-2</v>
      </c>
      <c r="P5230" s="1" t="s">
        <v>82</v>
      </c>
    </row>
    <row r="5231" spans="1:16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3" t="str">
        <f>IFERROR(LEFT(Tabla2[[#This Row],[Product]],FIND(" ",Tabla2[[#This Row],[Product]])-3),Tabla2[[#This Row],[Product]])</f>
        <v>Men</v>
      </c>
      <c r="I5231" s="6">
        <v>52</v>
      </c>
      <c r="J5231" s="4">
        <v>1240</v>
      </c>
      <c r="K5231" s="6">
        <f>Tabla2[[#This Row],[Price per Unit]]*Tabla2[[#This Row],[Units Sold]]</f>
        <v>64480</v>
      </c>
      <c r="L5231" s="52">
        <f>Tabla2[[#This Row],[Units Sold]]/Cálculos!$C$11</f>
        <v>5.0022974261162688E-5</v>
      </c>
      <c r="M5231" s="6">
        <f>Tabla2[[#This Row],[Total Sales]]-Tabla2[[#This Row],[Operating Profit]]</f>
        <v>61900.800000000003</v>
      </c>
      <c r="N5231" s="6">
        <v>2579.2000000000003</v>
      </c>
      <c r="O5231" s="46">
        <f>Tabla2[[#This Row],[Operating Profit]]/Tabla2[[#This Row],[Total Sales]]</f>
        <v>0.04</v>
      </c>
      <c r="P5231" s="1" t="s">
        <v>82</v>
      </c>
    </row>
    <row r="5232" spans="1:16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3" t="str">
        <f>IFERROR(LEFT(Tabla2[[#This Row],[Product]],FIND(" ",Tabla2[[#This Row],[Product]])-3),Tabla2[[#This Row],[Product]])</f>
        <v>Men</v>
      </c>
      <c r="I5232" s="6">
        <v>61</v>
      </c>
      <c r="J5232" s="4">
        <v>1380</v>
      </c>
      <c r="K5232" s="6">
        <f>Tabla2[[#This Row],[Price per Unit]]*Tabla2[[#This Row],[Units Sold]]</f>
        <v>84180</v>
      </c>
      <c r="L5232" s="52">
        <f>Tabla2[[#This Row],[Units Sold]]/Cálculos!$C$11</f>
        <v>5.5670729419681056E-5</v>
      </c>
      <c r="M5232" s="6">
        <f>Tabla2[[#This Row],[Total Sales]]-Tabla2[[#This Row],[Operating Profit]]</f>
        <v>81654.600000000006</v>
      </c>
      <c r="N5232" s="6">
        <v>2525.4000000000005</v>
      </c>
      <c r="O5232" s="46">
        <f>Tabla2[[#This Row],[Operating Profit]]/Tabla2[[#This Row],[Total Sales]]</f>
        <v>3.0000000000000006E-2</v>
      </c>
      <c r="P5232" s="1" t="s">
        <v>82</v>
      </c>
    </row>
    <row r="5233" spans="1:16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3" t="str">
        <f>IFERROR(LEFT(Tabla2[[#This Row],[Product]],FIND(" ",Tabla2[[#This Row],[Product]])-3),Tabla2[[#This Row],[Product]])</f>
        <v>Women</v>
      </c>
      <c r="I5233" s="6">
        <v>56</v>
      </c>
      <c r="J5233" s="4">
        <v>870</v>
      </c>
      <c r="K5233" s="6">
        <f>Tabla2[[#This Row],[Price per Unit]]*Tabla2[[#This Row],[Units Sold]]</f>
        <v>48720</v>
      </c>
      <c r="L5233" s="52">
        <f>Tabla2[[#This Row],[Units Sold]]/Cálculos!$C$11</f>
        <v>3.5096764199364146E-5</v>
      </c>
      <c r="M5233" s="6">
        <f>Tabla2[[#This Row],[Total Sales]]-Tabla2[[#This Row],[Operating Profit]]</f>
        <v>47014.8</v>
      </c>
      <c r="N5233" s="6">
        <v>1705.1999999999998</v>
      </c>
      <c r="O5233" s="46">
        <f>Tabla2[[#This Row],[Operating Profit]]/Tabla2[[#This Row],[Total Sales]]</f>
        <v>3.4999999999999996E-2</v>
      </c>
      <c r="P5233" s="1" t="s">
        <v>82</v>
      </c>
    </row>
    <row r="5234" spans="1:16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3" t="str">
        <f>IFERROR(LEFT(Tabla2[[#This Row],[Product]],FIND(" ",Tabla2[[#This Row],[Product]])-3),Tabla2[[#This Row],[Product]])</f>
        <v>Women</v>
      </c>
      <c r="I5234" s="6">
        <v>50</v>
      </c>
      <c r="J5234" s="4">
        <v>830</v>
      </c>
      <c r="K5234" s="6">
        <f>Tabla2[[#This Row],[Price per Unit]]*Tabla2[[#This Row],[Units Sold]]</f>
        <v>41500</v>
      </c>
      <c r="L5234" s="52">
        <f>Tabla2[[#This Row],[Units Sold]]/Cálculos!$C$11</f>
        <v>3.3483119868358896E-5</v>
      </c>
      <c r="M5234" s="6">
        <f>Tabla2[[#This Row],[Total Sales]]-Tabla2[[#This Row],[Operating Profit]]</f>
        <v>39964.5</v>
      </c>
      <c r="N5234" s="6">
        <v>1535.5</v>
      </c>
      <c r="O5234" s="46">
        <f>Tabla2[[#This Row],[Operating Profit]]/Tabla2[[#This Row],[Total Sales]]</f>
        <v>3.6999999999999998E-2</v>
      </c>
      <c r="P5234" s="1" t="s">
        <v>82</v>
      </c>
    </row>
    <row r="5235" spans="1:16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3" t="str">
        <f>IFERROR(LEFT(Tabla2[[#This Row],[Product]],FIND(" ",Tabla2[[#This Row],[Product]])-3),Tabla2[[#This Row],[Product]])</f>
        <v>Men</v>
      </c>
      <c r="I5235" s="6">
        <v>63</v>
      </c>
      <c r="J5235" s="4">
        <v>700</v>
      </c>
      <c r="K5235" s="6">
        <f>Tabla2[[#This Row],[Price per Unit]]*Tabla2[[#This Row],[Units Sold]]</f>
        <v>44100</v>
      </c>
      <c r="L5235" s="52">
        <f>Tabla2[[#This Row],[Units Sold]]/Cálculos!$C$11</f>
        <v>2.8238775792591839E-5</v>
      </c>
      <c r="M5235" s="6">
        <f>Tabla2[[#This Row],[Total Sales]]-Tabla2[[#This Row],[Operating Profit]]</f>
        <v>42865.2</v>
      </c>
      <c r="N5235" s="6">
        <v>1234.8000000000002</v>
      </c>
      <c r="O5235" s="46">
        <f>Tabla2[[#This Row],[Operating Profit]]/Tabla2[[#This Row],[Total Sales]]</f>
        <v>2.8000000000000004E-2</v>
      </c>
      <c r="P5235" s="1" t="s">
        <v>82</v>
      </c>
    </row>
    <row r="5236" spans="1:16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3" t="str">
        <f>IFERROR(LEFT(Tabla2[[#This Row],[Product]],FIND(" ",Tabla2[[#This Row],[Product]])-3),Tabla2[[#This Row],[Product]])</f>
        <v>Women</v>
      </c>
      <c r="I5236" s="6">
        <v>64</v>
      </c>
      <c r="J5236" s="4">
        <v>750</v>
      </c>
      <c r="K5236" s="6">
        <f>Tabla2[[#This Row],[Price per Unit]]*Tabla2[[#This Row],[Units Sold]]</f>
        <v>48000</v>
      </c>
      <c r="L5236" s="52">
        <f>Tabla2[[#This Row],[Units Sold]]/Cálculos!$C$11</f>
        <v>3.0255831206348401E-5</v>
      </c>
      <c r="M5236" s="6">
        <f>Tabla2[[#This Row],[Total Sales]]-Tabla2[[#This Row],[Operating Profit]]</f>
        <v>45552</v>
      </c>
      <c r="N5236" s="6">
        <v>2448</v>
      </c>
      <c r="O5236" s="46">
        <f>Tabla2[[#This Row],[Operating Profit]]/Tabla2[[#This Row],[Total Sales]]</f>
        <v>5.0999999999999997E-2</v>
      </c>
      <c r="P5236" s="1" t="s">
        <v>82</v>
      </c>
    </row>
    <row r="5237" spans="1:16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3" t="str">
        <f>IFERROR(LEFT(Tabla2[[#This Row],[Product]],FIND(" ",Tabla2[[#This Row],[Product]])-3),Tabla2[[#This Row],[Product]])</f>
        <v>Men</v>
      </c>
      <c r="I5237" s="6">
        <v>51</v>
      </c>
      <c r="J5237" s="4">
        <v>1580</v>
      </c>
      <c r="K5237" s="6">
        <f>Tabla2[[#This Row],[Price per Unit]]*Tabla2[[#This Row],[Units Sold]]</f>
        <v>80580</v>
      </c>
      <c r="L5237" s="52">
        <f>Tabla2[[#This Row],[Units Sold]]/Cálculos!$C$11</f>
        <v>6.373895107470729E-5</v>
      </c>
      <c r="M5237" s="6">
        <f>Tabla2[[#This Row],[Total Sales]]-Tabla2[[#This Row],[Operating Profit]]</f>
        <v>77598.539999999994</v>
      </c>
      <c r="N5237" s="6">
        <v>2981.46</v>
      </c>
      <c r="O5237" s="46">
        <f>Tabla2[[#This Row],[Operating Profit]]/Tabla2[[#This Row],[Total Sales]]</f>
        <v>3.6999999999999998E-2</v>
      </c>
      <c r="P5237" s="1" t="s">
        <v>82</v>
      </c>
    </row>
    <row r="5238" spans="1:16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3" t="str">
        <f>IFERROR(LEFT(Tabla2[[#This Row],[Product]],FIND(" ",Tabla2[[#This Row],[Product]])-3),Tabla2[[#This Row],[Product]])</f>
        <v>Men</v>
      </c>
      <c r="I5238" s="6">
        <v>56</v>
      </c>
      <c r="J5238" s="4">
        <v>1680</v>
      </c>
      <c r="K5238" s="6">
        <f>Tabla2[[#This Row],[Price per Unit]]*Tabla2[[#This Row],[Units Sold]]</f>
        <v>94080</v>
      </c>
      <c r="L5238" s="52">
        <f>Tabla2[[#This Row],[Units Sold]]/Cálculos!$C$11</f>
        <v>6.7773061902220413E-5</v>
      </c>
      <c r="M5238" s="6">
        <f>Tabla2[[#This Row],[Total Sales]]-Tabla2[[#This Row],[Operating Profit]]</f>
        <v>91069.440000000002</v>
      </c>
      <c r="N5238" s="6">
        <v>3010.56</v>
      </c>
      <c r="O5238" s="46">
        <f>Tabla2[[#This Row],[Operating Profit]]/Tabla2[[#This Row],[Total Sales]]</f>
        <v>3.2000000000000001E-2</v>
      </c>
      <c r="P5238" s="1" t="s">
        <v>82</v>
      </c>
    </row>
    <row r="5239" spans="1:16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3" t="str">
        <f>IFERROR(LEFT(Tabla2[[#This Row],[Product]],FIND(" ",Tabla2[[#This Row],[Product]])-3),Tabla2[[#This Row],[Product]])</f>
        <v>Women</v>
      </c>
      <c r="I5239" s="6">
        <v>50</v>
      </c>
      <c r="J5239" s="4">
        <v>1230</v>
      </c>
      <c r="K5239" s="6">
        <f>Tabla2[[#This Row],[Price per Unit]]*Tabla2[[#This Row],[Units Sold]]</f>
        <v>61500</v>
      </c>
      <c r="L5239" s="52">
        <f>Tabla2[[#This Row],[Units Sold]]/Cálculos!$C$11</f>
        <v>4.9619563178411377E-5</v>
      </c>
      <c r="M5239" s="6">
        <f>Tabla2[[#This Row],[Total Sales]]-Tabla2[[#This Row],[Operating Profit]]</f>
        <v>59040</v>
      </c>
      <c r="N5239" s="6">
        <v>2460</v>
      </c>
      <c r="O5239" s="46">
        <f>Tabla2[[#This Row],[Operating Profit]]/Tabla2[[#This Row],[Total Sales]]</f>
        <v>0.04</v>
      </c>
      <c r="P5239" s="1" t="s">
        <v>82</v>
      </c>
    </row>
    <row r="5240" spans="1:16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3" t="str">
        <f>IFERROR(LEFT(Tabla2[[#This Row],[Product]],FIND(" ",Tabla2[[#This Row],[Product]])-3),Tabla2[[#This Row],[Product]])</f>
        <v>Women</v>
      </c>
      <c r="I5240" s="6">
        <v>60</v>
      </c>
      <c r="J5240" s="4">
        <v>1040</v>
      </c>
      <c r="K5240" s="6">
        <f>Tabla2[[#This Row],[Price per Unit]]*Tabla2[[#This Row],[Units Sold]]</f>
        <v>62400</v>
      </c>
      <c r="L5240" s="52">
        <f>Tabla2[[#This Row],[Units Sold]]/Cálculos!$C$11</f>
        <v>4.1954752606136447E-5</v>
      </c>
      <c r="M5240" s="6">
        <f>Tabla2[[#This Row],[Total Sales]]-Tabla2[[#This Row],[Operating Profit]]</f>
        <v>59966.400000000001</v>
      </c>
      <c r="N5240" s="6">
        <v>2433.6</v>
      </c>
      <c r="O5240" s="46">
        <f>Tabla2[[#This Row],[Operating Profit]]/Tabla2[[#This Row],[Total Sales]]</f>
        <v>3.9E-2</v>
      </c>
      <c r="P5240" s="1" t="s">
        <v>82</v>
      </c>
    </row>
    <row r="5241" spans="1:16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3" t="str">
        <f>IFERROR(LEFT(Tabla2[[#This Row],[Product]],FIND(" ",Tabla2[[#This Row],[Product]])-3),Tabla2[[#This Row],[Product]])</f>
        <v>Men</v>
      </c>
      <c r="I5241" s="6">
        <v>83</v>
      </c>
      <c r="J5241" s="4">
        <v>1130</v>
      </c>
      <c r="K5241" s="6">
        <f>Tabla2[[#This Row],[Price per Unit]]*Tabla2[[#This Row],[Units Sold]]</f>
        <v>93790</v>
      </c>
      <c r="L5241" s="52">
        <f>Tabla2[[#This Row],[Units Sold]]/Cálculos!$C$11</f>
        <v>4.5585452350898253E-5</v>
      </c>
      <c r="M5241" s="6">
        <f>Tabla2[[#This Row],[Total Sales]]-Tabla2[[#This Row],[Operating Profit]]</f>
        <v>90976.3</v>
      </c>
      <c r="N5241" s="6">
        <v>2813.7</v>
      </c>
      <c r="O5241" s="46">
        <f>Tabla2[[#This Row],[Operating Profit]]/Tabla2[[#This Row],[Total Sales]]</f>
        <v>0.03</v>
      </c>
      <c r="P5241" s="1" t="s">
        <v>82</v>
      </c>
    </row>
    <row r="5242" spans="1:16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3" t="str">
        <f>IFERROR(LEFT(Tabla2[[#This Row],[Product]],FIND(" ",Tabla2[[#This Row],[Product]])-3),Tabla2[[#This Row],[Product]])</f>
        <v>Women</v>
      </c>
      <c r="I5242" s="6">
        <v>82</v>
      </c>
      <c r="J5242" s="4">
        <v>1400</v>
      </c>
      <c r="K5242" s="6">
        <f>Tabla2[[#This Row],[Price per Unit]]*Tabla2[[#This Row],[Units Sold]]</f>
        <v>114800</v>
      </c>
      <c r="L5242" s="52">
        <f>Tabla2[[#This Row],[Units Sold]]/Cálculos!$C$11</f>
        <v>5.6477551585183678E-5</v>
      </c>
      <c r="M5242" s="6">
        <f>Tabla2[[#This Row],[Total Sales]]-Tabla2[[#This Row],[Operating Profit]]</f>
        <v>108830.39999999999</v>
      </c>
      <c r="N5242" s="6">
        <v>5969.6</v>
      </c>
      <c r="O5242" s="46">
        <f>Tabla2[[#This Row],[Operating Profit]]/Tabla2[[#This Row],[Total Sales]]</f>
        <v>5.2000000000000005E-2</v>
      </c>
      <c r="P5242" s="1" t="s">
        <v>82</v>
      </c>
    </row>
    <row r="5243" spans="1:16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3" t="str">
        <f>IFERROR(LEFT(Tabla2[[#This Row],[Product]],FIND(" ",Tabla2[[#This Row],[Product]])-3),Tabla2[[#This Row],[Product]])</f>
        <v>Men</v>
      </c>
      <c r="I5243" s="6">
        <v>68</v>
      </c>
      <c r="J5243" s="4">
        <v>1890</v>
      </c>
      <c r="K5243" s="6">
        <f>Tabla2[[#This Row],[Price per Unit]]*Tabla2[[#This Row],[Units Sold]]</f>
        <v>128520</v>
      </c>
      <c r="L5243" s="52">
        <f>Tabla2[[#This Row],[Units Sold]]/Cálculos!$C$11</f>
        <v>7.6244694639997972E-5</v>
      </c>
      <c r="M5243" s="6">
        <f>Tabla2[[#This Row],[Total Sales]]-Tabla2[[#This Row],[Operating Profit]]</f>
        <v>123379.2</v>
      </c>
      <c r="N5243" s="6">
        <v>5140.8</v>
      </c>
      <c r="O5243" s="46">
        <f>Tabla2[[#This Row],[Operating Profit]]/Tabla2[[#This Row],[Total Sales]]</f>
        <v>0.04</v>
      </c>
      <c r="P5243" s="1" t="s">
        <v>82</v>
      </c>
    </row>
    <row r="5244" spans="1:16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3" t="str">
        <f>IFERROR(LEFT(Tabla2[[#This Row],[Product]],FIND(" ",Tabla2[[#This Row],[Product]])-3),Tabla2[[#This Row],[Product]])</f>
        <v>Men</v>
      </c>
      <c r="I5244" s="6">
        <v>77</v>
      </c>
      <c r="J5244" s="4">
        <v>1820</v>
      </c>
      <c r="K5244" s="6">
        <f>Tabla2[[#This Row],[Price per Unit]]*Tabla2[[#This Row],[Units Sold]]</f>
        <v>140140</v>
      </c>
      <c r="L5244" s="52">
        <f>Tabla2[[#This Row],[Units Sold]]/Cálculos!$C$11</f>
        <v>7.3420817060738781E-5</v>
      </c>
      <c r="M5244" s="6">
        <f>Tabla2[[#This Row],[Total Sales]]-Tabla2[[#This Row],[Operating Profit]]</f>
        <v>135935.79999999999</v>
      </c>
      <c r="N5244" s="6">
        <v>4204.2000000000007</v>
      </c>
      <c r="O5244" s="46">
        <f>Tabla2[[#This Row],[Operating Profit]]/Tabla2[[#This Row],[Total Sales]]</f>
        <v>3.0000000000000006E-2</v>
      </c>
      <c r="P5244" s="1" t="s">
        <v>82</v>
      </c>
    </row>
    <row r="5245" spans="1:16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3" t="str">
        <f>IFERROR(LEFT(Tabla2[[#This Row],[Product]],FIND(" ",Tabla2[[#This Row],[Product]])-3),Tabla2[[#This Row],[Product]])</f>
        <v>Women</v>
      </c>
      <c r="I5245" s="6">
        <v>74</v>
      </c>
      <c r="J5245" s="4">
        <v>1350</v>
      </c>
      <c r="K5245" s="6">
        <f>Tabla2[[#This Row],[Price per Unit]]*Tabla2[[#This Row],[Units Sold]]</f>
        <v>99900</v>
      </c>
      <c r="L5245" s="52">
        <f>Tabla2[[#This Row],[Units Sold]]/Cálculos!$C$11</f>
        <v>5.4460496171427116E-5</v>
      </c>
      <c r="M5245" s="6">
        <f>Tabla2[[#This Row],[Total Sales]]-Tabla2[[#This Row],[Operating Profit]]</f>
        <v>96403.5</v>
      </c>
      <c r="N5245" s="6">
        <v>3496.5</v>
      </c>
      <c r="O5245" s="46">
        <f>Tabla2[[#This Row],[Operating Profit]]/Tabla2[[#This Row],[Total Sales]]</f>
        <v>3.5000000000000003E-2</v>
      </c>
      <c r="P5245" s="1" t="s">
        <v>82</v>
      </c>
    </row>
    <row r="5246" spans="1:16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3" t="str">
        <f>IFERROR(LEFT(Tabla2[[#This Row],[Product]],FIND(" ",Tabla2[[#This Row],[Product]])-3),Tabla2[[#This Row],[Product]])</f>
        <v>Women</v>
      </c>
      <c r="I5246" s="6">
        <v>73</v>
      </c>
      <c r="J5246" s="4">
        <v>1450</v>
      </c>
      <c r="K5246" s="6">
        <f>Tabla2[[#This Row],[Price per Unit]]*Tabla2[[#This Row],[Units Sold]]</f>
        <v>105850</v>
      </c>
      <c r="L5246" s="52">
        <f>Tabla2[[#This Row],[Units Sold]]/Cálculos!$C$11</f>
        <v>5.849460699894024E-5</v>
      </c>
      <c r="M5246" s="6">
        <f>Tabla2[[#This Row],[Total Sales]]-Tabla2[[#This Row],[Operating Profit]]</f>
        <v>102145.25</v>
      </c>
      <c r="N5246" s="6">
        <v>3704.7499999999995</v>
      </c>
      <c r="O5246" s="46">
        <f>Tabla2[[#This Row],[Operating Profit]]/Tabla2[[#This Row],[Total Sales]]</f>
        <v>3.4999999999999996E-2</v>
      </c>
      <c r="P5246" s="1" t="s">
        <v>82</v>
      </c>
    </row>
    <row r="5247" spans="1:16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3" t="str">
        <f>IFERROR(LEFT(Tabla2[[#This Row],[Product]],FIND(" ",Tabla2[[#This Row],[Product]])-3),Tabla2[[#This Row],[Product]])</f>
        <v>Men</v>
      </c>
      <c r="I5247" s="6">
        <v>84</v>
      </c>
      <c r="J5247" s="4">
        <v>1280</v>
      </c>
      <c r="K5247" s="6">
        <f>Tabla2[[#This Row],[Price per Unit]]*Tabla2[[#This Row],[Units Sold]]</f>
        <v>107520</v>
      </c>
      <c r="L5247" s="52">
        <f>Tabla2[[#This Row],[Units Sold]]/Cálculos!$C$11</f>
        <v>5.1636618592167932E-5</v>
      </c>
      <c r="M5247" s="6">
        <f>Tabla2[[#This Row],[Total Sales]]-Tabla2[[#This Row],[Operating Profit]]</f>
        <v>104724.48</v>
      </c>
      <c r="N5247" s="6">
        <v>2795.52</v>
      </c>
      <c r="O5247" s="46">
        <f>Tabla2[[#This Row],[Operating Profit]]/Tabla2[[#This Row],[Total Sales]]</f>
        <v>2.5999999999999999E-2</v>
      </c>
      <c r="P5247" s="1" t="s">
        <v>82</v>
      </c>
    </row>
    <row r="5248" spans="1:16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3" t="str">
        <f>IFERROR(LEFT(Tabla2[[#This Row],[Product]],FIND(" ",Tabla2[[#This Row],[Product]])-3),Tabla2[[#This Row],[Product]])</f>
        <v>Women</v>
      </c>
      <c r="I5248" s="6">
        <v>89</v>
      </c>
      <c r="J5248" s="4">
        <v>1420</v>
      </c>
      <c r="K5248" s="6">
        <f>Tabla2[[#This Row],[Price per Unit]]*Tabla2[[#This Row],[Units Sold]]</f>
        <v>126380</v>
      </c>
      <c r="L5248" s="52">
        <f>Tabla2[[#This Row],[Units Sold]]/Cálculos!$C$11</f>
        <v>5.72843737506863E-5</v>
      </c>
      <c r="M5248" s="6">
        <f>Tabla2[[#This Row],[Total Sales]]-Tabla2[[#This Row],[Operating Profit]]</f>
        <v>120061</v>
      </c>
      <c r="N5248" s="6">
        <v>6319</v>
      </c>
      <c r="O5248" s="46">
        <f>Tabla2[[#This Row],[Operating Profit]]/Tabla2[[#This Row],[Total Sales]]</f>
        <v>0.05</v>
      </c>
      <c r="P5248" s="1" t="s">
        <v>82</v>
      </c>
    </row>
    <row r="5249" spans="1:16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3" t="str">
        <f>IFERROR(LEFT(Tabla2[[#This Row],[Product]],FIND(" ",Tabla2[[#This Row],[Product]])-3),Tabla2[[#This Row],[Product]])</f>
        <v>Men</v>
      </c>
      <c r="I5249" s="6">
        <v>38</v>
      </c>
      <c r="J5249" s="4">
        <v>1150</v>
      </c>
      <c r="K5249" s="6">
        <f>Tabla2[[#This Row],[Price per Unit]]*Tabla2[[#This Row],[Units Sold]]</f>
        <v>43700</v>
      </c>
      <c r="L5249" s="52">
        <f>Tabla2[[#This Row],[Units Sold]]/Cálculos!$C$11</f>
        <v>4.6392274516400882E-5</v>
      </c>
      <c r="M5249" s="6">
        <f>Tabla2[[#This Row],[Total Sales]]-Tabla2[[#This Row],[Operating Profit]]</f>
        <v>41820.9</v>
      </c>
      <c r="N5249" s="6">
        <v>1879.1</v>
      </c>
      <c r="O5249" s="46">
        <f>Tabla2[[#This Row],[Operating Profit]]/Tabla2[[#This Row],[Total Sales]]</f>
        <v>4.2999999999999997E-2</v>
      </c>
      <c r="P5249" s="1" t="s">
        <v>82</v>
      </c>
    </row>
    <row r="5250" spans="1:16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3" t="str">
        <f>IFERROR(LEFT(Tabla2[[#This Row],[Product]],FIND(" ",Tabla2[[#This Row],[Product]])-3),Tabla2[[#This Row],[Product]])</f>
        <v>Men</v>
      </c>
      <c r="I5250" s="6">
        <v>48</v>
      </c>
      <c r="J5250" s="4">
        <v>1230</v>
      </c>
      <c r="K5250" s="6">
        <f>Tabla2[[#This Row],[Price per Unit]]*Tabla2[[#This Row],[Units Sold]]</f>
        <v>59040</v>
      </c>
      <c r="L5250" s="52">
        <f>Tabla2[[#This Row],[Units Sold]]/Cálculos!$C$11</f>
        <v>4.9619563178411377E-5</v>
      </c>
      <c r="M5250" s="6">
        <f>Tabla2[[#This Row],[Total Sales]]-Tabla2[[#This Row],[Operating Profit]]</f>
        <v>56973.599999999999</v>
      </c>
      <c r="N5250" s="6">
        <v>2066.4</v>
      </c>
      <c r="O5250" s="46">
        <f>Tabla2[[#This Row],[Operating Profit]]/Tabla2[[#This Row],[Total Sales]]</f>
        <v>3.5000000000000003E-2</v>
      </c>
      <c r="P5250" s="1" t="s">
        <v>82</v>
      </c>
    </row>
    <row r="5251" spans="1:16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3" t="str">
        <f>IFERROR(LEFT(Tabla2[[#This Row],[Product]],FIND(" ",Tabla2[[#This Row],[Product]])-3),Tabla2[[#This Row],[Product]])</f>
        <v>Women</v>
      </c>
      <c r="I5251" s="6">
        <v>45</v>
      </c>
      <c r="J5251" s="4">
        <v>1230</v>
      </c>
      <c r="K5251" s="6">
        <f>Tabla2[[#This Row],[Price per Unit]]*Tabla2[[#This Row],[Units Sold]]</f>
        <v>55350</v>
      </c>
      <c r="L5251" s="52">
        <f>Tabla2[[#This Row],[Units Sold]]/Cálculos!$C$11</f>
        <v>4.9619563178411377E-5</v>
      </c>
      <c r="M5251" s="6">
        <f>Tabla2[[#This Row],[Total Sales]]-Tabla2[[#This Row],[Operating Profit]]</f>
        <v>53080.65</v>
      </c>
      <c r="N5251" s="6">
        <v>2269.35</v>
      </c>
      <c r="O5251" s="46">
        <f>Tabla2[[#This Row],[Operating Profit]]/Tabla2[[#This Row],[Total Sales]]</f>
        <v>4.1000000000000002E-2</v>
      </c>
      <c r="P5251" s="1" t="s">
        <v>82</v>
      </c>
    </row>
    <row r="5252" spans="1:16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3" t="str">
        <f>IFERROR(LEFT(Tabla2[[#This Row],[Product]],FIND(" ",Tabla2[[#This Row],[Product]])-3),Tabla2[[#This Row],[Product]])</f>
        <v>Women</v>
      </c>
      <c r="I5252" s="6">
        <v>47</v>
      </c>
      <c r="J5252" s="4">
        <v>770</v>
      </c>
      <c r="K5252" s="6">
        <f>Tabla2[[#This Row],[Price per Unit]]*Tabla2[[#This Row],[Units Sold]]</f>
        <v>36190</v>
      </c>
      <c r="L5252" s="52">
        <f>Tabla2[[#This Row],[Units Sold]]/Cálculos!$C$11</f>
        <v>3.1062653371851023E-5</v>
      </c>
      <c r="M5252" s="6">
        <f>Tabla2[[#This Row],[Total Sales]]-Tabla2[[#This Row],[Operating Profit]]</f>
        <v>34561.449999999997</v>
      </c>
      <c r="N5252" s="6">
        <v>1628.5499999999997</v>
      </c>
      <c r="O5252" s="46">
        <f>Tabla2[[#This Row],[Operating Profit]]/Tabla2[[#This Row],[Total Sales]]</f>
        <v>4.4999999999999991E-2</v>
      </c>
      <c r="P5252" s="1" t="s">
        <v>82</v>
      </c>
    </row>
    <row r="5253" spans="1:16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3" t="str">
        <f>IFERROR(LEFT(Tabla2[[#This Row],[Product]],FIND(" ",Tabla2[[#This Row],[Product]])-3),Tabla2[[#This Row],[Product]])</f>
        <v>Men</v>
      </c>
      <c r="I5253" s="6">
        <v>54</v>
      </c>
      <c r="J5253" s="4">
        <v>680</v>
      </c>
      <c r="K5253" s="6">
        <f>Tabla2[[#This Row],[Price per Unit]]*Tabla2[[#This Row],[Units Sold]]</f>
        <v>36720</v>
      </c>
      <c r="L5253" s="52">
        <f>Tabla2[[#This Row],[Units Sold]]/Cálculos!$C$11</f>
        <v>2.7431953627089217E-5</v>
      </c>
      <c r="M5253" s="6">
        <f>Tabla2[[#This Row],[Total Sales]]-Tabla2[[#This Row],[Operating Profit]]</f>
        <v>35618.400000000001</v>
      </c>
      <c r="N5253" s="6">
        <v>1101.6000000000001</v>
      </c>
      <c r="O5253" s="46">
        <f>Tabla2[[#This Row],[Operating Profit]]/Tabla2[[#This Row],[Total Sales]]</f>
        <v>3.0000000000000002E-2</v>
      </c>
      <c r="P5253" s="1" t="s">
        <v>82</v>
      </c>
    </row>
    <row r="5254" spans="1:16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3" t="str">
        <f>IFERROR(LEFT(Tabla2[[#This Row],[Product]],FIND(" ",Tabla2[[#This Row],[Product]])-3),Tabla2[[#This Row],[Product]])</f>
        <v>Women</v>
      </c>
      <c r="I5254" s="6">
        <v>49</v>
      </c>
      <c r="J5254" s="4">
        <v>1240</v>
      </c>
      <c r="K5254" s="6">
        <f>Tabla2[[#This Row],[Price per Unit]]*Tabla2[[#This Row],[Units Sold]]</f>
        <v>60760</v>
      </c>
      <c r="L5254" s="52">
        <f>Tabla2[[#This Row],[Units Sold]]/Cálculos!$C$11</f>
        <v>5.0022974261162688E-5</v>
      </c>
      <c r="M5254" s="6">
        <f>Tabla2[[#This Row],[Total Sales]]-Tabla2[[#This Row],[Operating Profit]]</f>
        <v>57175.159999999996</v>
      </c>
      <c r="N5254" s="6">
        <v>3584.8400000000006</v>
      </c>
      <c r="O5254" s="46">
        <f>Tabla2[[#This Row],[Operating Profit]]/Tabla2[[#This Row],[Total Sales]]</f>
        <v>5.9000000000000011E-2</v>
      </c>
      <c r="P5254" s="1" t="s">
        <v>82</v>
      </c>
    </row>
    <row r="5255" spans="1:16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3" t="str">
        <f>IFERROR(LEFT(Tabla2[[#This Row],[Product]],FIND(" ",Tabla2[[#This Row],[Product]])-3),Tabla2[[#This Row],[Product]])</f>
        <v>Men</v>
      </c>
      <c r="I5255" s="6">
        <v>36</v>
      </c>
      <c r="J5255" s="4">
        <v>1370</v>
      </c>
      <c r="K5255" s="6">
        <f>Tabla2[[#This Row],[Price per Unit]]*Tabla2[[#This Row],[Units Sold]]</f>
        <v>49320</v>
      </c>
      <c r="L5255" s="52">
        <f>Tabla2[[#This Row],[Units Sold]]/Cálculos!$C$11</f>
        <v>5.5267318336929745E-5</v>
      </c>
      <c r="M5255" s="6">
        <f>Tabla2[[#This Row],[Total Sales]]-Tabla2[[#This Row],[Operating Profit]]</f>
        <v>47248.56</v>
      </c>
      <c r="N5255" s="6">
        <v>2071.44</v>
      </c>
      <c r="O5255" s="46">
        <f>Tabla2[[#This Row],[Operating Profit]]/Tabla2[[#This Row],[Total Sales]]</f>
        <v>4.2000000000000003E-2</v>
      </c>
      <c r="P5255" s="1" t="s">
        <v>82</v>
      </c>
    </row>
    <row r="5256" spans="1:16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3" t="str">
        <f>IFERROR(LEFT(Tabla2[[#This Row],[Product]],FIND(" ",Tabla2[[#This Row],[Product]])-3),Tabla2[[#This Row],[Product]])</f>
        <v>Men</v>
      </c>
      <c r="I5256" s="6">
        <v>49</v>
      </c>
      <c r="J5256" s="4">
        <v>1110</v>
      </c>
      <c r="K5256" s="6">
        <f>Tabla2[[#This Row],[Price per Unit]]*Tabla2[[#This Row],[Units Sold]]</f>
        <v>54390</v>
      </c>
      <c r="L5256" s="52">
        <f>Tabla2[[#This Row],[Units Sold]]/Cálculos!$C$11</f>
        <v>4.4778630185395631E-5</v>
      </c>
      <c r="M5256" s="6">
        <f>Tabla2[[#This Row],[Total Sales]]-Tabla2[[#This Row],[Operating Profit]]</f>
        <v>52486.35</v>
      </c>
      <c r="N5256" s="6">
        <v>1903.6499999999999</v>
      </c>
      <c r="O5256" s="46">
        <f>Tabla2[[#This Row],[Operating Profit]]/Tabla2[[#This Row],[Total Sales]]</f>
        <v>3.4999999999999996E-2</v>
      </c>
      <c r="P5256" s="1" t="s">
        <v>82</v>
      </c>
    </row>
    <row r="5257" spans="1:16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3" t="str">
        <f>IFERROR(LEFT(Tabla2[[#This Row],[Product]],FIND(" ",Tabla2[[#This Row],[Product]])-3),Tabla2[[#This Row],[Product]])</f>
        <v>Women</v>
      </c>
      <c r="I5257" s="6">
        <v>49</v>
      </c>
      <c r="J5257" s="4">
        <v>1110</v>
      </c>
      <c r="K5257" s="6">
        <f>Tabla2[[#This Row],[Price per Unit]]*Tabla2[[#This Row],[Units Sold]]</f>
        <v>54390</v>
      </c>
      <c r="L5257" s="52">
        <f>Tabla2[[#This Row],[Units Sold]]/Cálculos!$C$11</f>
        <v>4.4778630185395631E-5</v>
      </c>
      <c r="M5257" s="6">
        <f>Tabla2[[#This Row],[Total Sales]]-Tabla2[[#This Row],[Operating Profit]]</f>
        <v>52214.400000000001</v>
      </c>
      <c r="N5257" s="6">
        <v>2175.6</v>
      </c>
      <c r="O5257" s="46">
        <f>Tabla2[[#This Row],[Operating Profit]]/Tabla2[[#This Row],[Total Sales]]</f>
        <v>0.04</v>
      </c>
      <c r="P5257" s="1" t="s">
        <v>82</v>
      </c>
    </row>
    <row r="5258" spans="1:16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3" t="str">
        <f>IFERROR(LEFT(Tabla2[[#This Row],[Product]],FIND(" ",Tabla2[[#This Row],[Product]])-3),Tabla2[[#This Row],[Product]])</f>
        <v>Women</v>
      </c>
      <c r="I5258" s="6">
        <v>45</v>
      </c>
      <c r="J5258" s="4">
        <v>740</v>
      </c>
      <c r="K5258" s="6">
        <f>Tabla2[[#This Row],[Price per Unit]]*Tabla2[[#This Row],[Units Sold]]</f>
        <v>33300</v>
      </c>
      <c r="L5258" s="52">
        <f>Tabla2[[#This Row],[Units Sold]]/Cálculos!$C$11</f>
        <v>2.9852420123597086E-5</v>
      </c>
      <c r="M5258" s="6">
        <f>Tabla2[[#This Row],[Total Sales]]-Tabla2[[#This Row],[Operating Profit]]</f>
        <v>31834.799999999999</v>
      </c>
      <c r="N5258" s="6">
        <v>1465.2</v>
      </c>
      <c r="O5258" s="46">
        <f>Tabla2[[#This Row],[Operating Profit]]/Tabla2[[#This Row],[Total Sales]]</f>
        <v>4.4000000000000004E-2</v>
      </c>
      <c r="P5258" s="1" t="s">
        <v>82</v>
      </c>
    </row>
    <row r="5259" spans="1:16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3" t="str">
        <f>IFERROR(LEFT(Tabla2[[#This Row],[Product]],FIND(" ",Tabla2[[#This Row],[Product]])-3),Tabla2[[#This Row],[Product]])</f>
        <v>Men</v>
      </c>
      <c r="I5259" s="6">
        <v>52</v>
      </c>
      <c r="J5259" s="4">
        <v>600</v>
      </c>
      <c r="K5259" s="6">
        <f>Tabla2[[#This Row],[Price per Unit]]*Tabla2[[#This Row],[Units Sold]]</f>
        <v>31200</v>
      </c>
      <c r="L5259" s="52">
        <f>Tabla2[[#This Row],[Units Sold]]/Cálculos!$C$11</f>
        <v>2.4204664965078719E-5</v>
      </c>
      <c r="M5259" s="6">
        <f>Tabla2[[#This Row],[Total Sales]]-Tabla2[[#This Row],[Operating Profit]]</f>
        <v>30201.599999999999</v>
      </c>
      <c r="N5259" s="6">
        <v>998.4</v>
      </c>
      <c r="O5259" s="46">
        <f>Tabla2[[#This Row],[Operating Profit]]/Tabla2[[#This Row],[Total Sales]]</f>
        <v>3.2000000000000001E-2</v>
      </c>
      <c r="P5259" s="1" t="s">
        <v>82</v>
      </c>
    </row>
    <row r="5260" spans="1:16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3" t="str">
        <f>IFERROR(LEFT(Tabla2[[#This Row],[Product]],FIND(" ",Tabla2[[#This Row],[Product]])-3),Tabla2[[#This Row],[Product]])</f>
        <v>Women</v>
      </c>
      <c r="I5260" s="6">
        <v>47</v>
      </c>
      <c r="J5260" s="4">
        <v>1080</v>
      </c>
      <c r="K5260" s="6">
        <f>Tabla2[[#This Row],[Price per Unit]]*Tabla2[[#This Row],[Units Sold]]</f>
        <v>50760</v>
      </c>
      <c r="L5260" s="52">
        <f>Tabla2[[#This Row],[Units Sold]]/Cálculos!$C$11</f>
        <v>4.3568396937141698E-5</v>
      </c>
      <c r="M5260" s="6">
        <f>Tabla2[[#This Row],[Total Sales]]-Tabla2[[#This Row],[Operating Profit]]</f>
        <v>47815.92</v>
      </c>
      <c r="N5260" s="6">
        <v>2944.0800000000004</v>
      </c>
      <c r="O5260" s="46">
        <f>Tabla2[[#This Row],[Operating Profit]]/Tabla2[[#This Row],[Total Sales]]</f>
        <v>5.800000000000001E-2</v>
      </c>
      <c r="P5260" s="1" t="s">
        <v>82</v>
      </c>
    </row>
    <row r="5261" spans="1:16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3" t="str">
        <f>IFERROR(LEFT(Tabla2[[#This Row],[Product]],FIND(" ",Tabla2[[#This Row],[Product]])-3),Tabla2[[#This Row],[Product]])</f>
        <v>Men</v>
      </c>
      <c r="I5261" s="6">
        <v>46</v>
      </c>
      <c r="J5261" s="4">
        <v>1600</v>
      </c>
      <c r="K5261" s="6">
        <f>Tabla2[[#This Row],[Price per Unit]]*Tabla2[[#This Row],[Units Sold]]</f>
        <v>73600</v>
      </c>
      <c r="L5261" s="52">
        <f>Tabla2[[#This Row],[Units Sold]]/Cálculos!$C$11</f>
        <v>6.4545773240209925E-5</v>
      </c>
      <c r="M5261" s="6">
        <f>Tabla2[[#This Row],[Total Sales]]-Tabla2[[#This Row],[Operating Profit]]</f>
        <v>70582.399999999994</v>
      </c>
      <c r="N5261" s="6">
        <v>3017.6</v>
      </c>
      <c r="O5261" s="46">
        <f>Tabla2[[#This Row],[Operating Profit]]/Tabla2[[#This Row],[Total Sales]]</f>
        <v>4.1000000000000002E-2</v>
      </c>
      <c r="P5261" s="1" t="s">
        <v>82</v>
      </c>
    </row>
    <row r="5262" spans="1:16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3" t="str">
        <f>IFERROR(LEFT(Tabla2[[#This Row],[Product]],FIND(" ",Tabla2[[#This Row],[Product]])-3),Tabla2[[#This Row],[Product]])</f>
        <v>Men</v>
      </c>
      <c r="I5262" s="6">
        <v>58</v>
      </c>
      <c r="J5262" s="4">
        <v>1000</v>
      </c>
      <c r="K5262" s="6">
        <f>Tabla2[[#This Row],[Price per Unit]]*Tabla2[[#This Row],[Units Sold]]</f>
        <v>58000</v>
      </c>
      <c r="L5262" s="52">
        <f>Tabla2[[#This Row],[Units Sold]]/Cálculos!$C$11</f>
        <v>4.0341108275131196E-5</v>
      </c>
      <c r="M5262" s="6">
        <f>Tabla2[[#This Row],[Total Sales]]-Tabla2[[#This Row],[Operating Profit]]</f>
        <v>55796</v>
      </c>
      <c r="N5262" s="6">
        <v>2204</v>
      </c>
      <c r="O5262" s="46">
        <f>Tabla2[[#This Row],[Operating Profit]]/Tabla2[[#This Row],[Total Sales]]</f>
        <v>3.7999999999999999E-2</v>
      </c>
      <c r="P5262" s="1" t="s">
        <v>82</v>
      </c>
    </row>
    <row r="5263" spans="1:16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3" t="str">
        <f>IFERROR(LEFT(Tabla2[[#This Row],[Product]],FIND(" ",Tabla2[[#This Row],[Product]])-3),Tabla2[[#This Row],[Product]])</f>
        <v>Women</v>
      </c>
      <c r="I5263" s="6">
        <v>59</v>
      </c>
      <c r="J5263" s="4">
        <v>1150</v>
      </c>
      <c r="K5263" s="6">
        <f>Tabla2[[#This Row],[Price per Unit]]*Tabla2[[#This Row],[Units Sold]]</f>
        <v>67850</v>
      </c>
      <c r="L5263" s="52">
        <f>Tabla2[[#This Row],[Units Sold]]/Cálculos!$C$11</f>
        <v>4.6392274516400882E-5</v>
      </c>
      <c r="M5263" s="6">
        <f>Tabla2[[#This Row],[Total Sales]]-Tabla2[[#This Row],[Operating Profit]]</f>
        <v>64932.45</v>
      </c>
      <c r="N5263" s="6">
        <v>2917.55</v>
      </c>
      <c r="O5263" s="46">
        <f>Tabla2[[#This Row],[Operating Profit]]/Tabla2[[#This Row],[Total Sales]]</f>
        <v>4.3000000000000003E-2</v>
      </c>
      <c r="P5263" s="1" t="s">
        <v>82</v>
      </c>
    </row>
    <row r="5264" spans="1:16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3" t="str">
        <f>IFERROR(LEFT(Tabla2[[#This Row],[Product]],FIND(" ",Tabla2[[#This Row],[Product]])-3),Tabla2[[#This Row],[Product]])</f>
        <v>Women</v>
      </c>
      <c r="I5264" s="6">
        <v>58</v>
      </c>
      <c r="J5264" s="4">
        <v>910</v>
      </c>
      <c r="K5264" s="6">
        <f>Tabla2[[#This Row],[Price per Unit]]*Tabla2[[#This Row],[Units Sold]]</f>
        <v>52780</v>
      </c>
      <c r="L5264" s="52">
        <f>Tabla2[[#This Row],[Units Sold]]/Cálculos!$C$11</f>
        <v>3.6710408530369391E-5</v>
      </c>
      <c r="M5264" s="6">
        <f>Tabla2[[#This Row],[Total Sales]]-Tabla2[[#This Row],[Operating Profit]]</f>
        <v>50563.24</v>
      </c>
      <c r="N5264" s="6">
        <v>2216.7599999999998</v>
      </c>
      <c r="O5264" s="46">
        <f>Tabla2[[#This Row],[Operating Profit]]/Tabla2[[#This Row],[Total Sales]]</f>
        <v>4.1999999999999996E-2</v>
      </c>
      <c r="P5264" s="1" t="s">
        <v>82</v>
      </c>
    </row>
    <row r="5265" spans="1:16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3" t="str">
        <f>IFERROR(LEFT(Tabla2[[#This Row],[Product]],FIND(" ",Tabla2[[#This Row],[Product]])-3),Tabla2[[#This Row],[Product]])</f>
        <v>Men</v>
      </c>
      <c r="I5265" s="6">
        <v>61</v>
      </c>
      <c r="J5265" s="4">
        <v>440</v>
      </c>
      <c r="K5265" s="6">
        <f>Tabla2[[#This Row],[Price per Unit]]*Tabla2[[#This Row],[Units Sold]]</f>
        <v>26840</v>
      </c>
      <c r="L5265" s="52">
        <f>Tabla2[[#This Row],[Units Sold]]/Cálculos!$C$11</f>
        <v>1.7750087641057729E-5</v>
      </c>
      <c r="M5265" s="6">
        <f>Tabla2[[#This Row],[Total Sales]]-Tabla2[[#This Row],[Operating Profit]]</f>
        <v>25954.28</v>
      </c>
      <c r="N5265" s="6">
        <v>885.72</v>
      </c>
      <c r="O5265" s="46">
        <f>Tabla2[[#This Row],[Operating Profit]]/Tabla2[[#This Row],[Total Sales]]</f>
        <v>3.3000000000000002E-2</v>
      </c>
      <c r="P5265" s="1" t="s">
        <v>82</v>
      </c>
    </row>
    <row r="5266" spans="1:16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3" t="str">
        <f>IFERROR(LEFT(Tabla2[[#This Row],[Product]],FIND(" ",Tabla2[[#This Row],[Product]])-3),Tabla2[[#This Row],[Product]])</f>
        <v>Women</v>
      </c>
      <c r="I5266" s="6">
        <v>54</v>
      </c>
      <c r="J5266" s="4">
        <v>1010</v>
      </c>
      <c r="K5266" s="6">
        <f>Tabla2[[#This Row],[Price per Unit]]*Tabla2[[#This Row],[Units Sold]]</f>
        <v>54540</v>
      </c>
      <c r="L5266" s="52">
        <f>Tabla2[[#This Row],[Units Sold]]/Cálculos!$C$11</f>
        <v>4.0744519357882514E-5</v>
      </c>
      <c r="M5266" s="6">
        <f>Tabla2[[#This Row],[Total Sales]]-Tabla2[[#This Row],[Operating Profit]]</f>
        <v>51267.6</v>
      </c>
      <c r="N5266" s="6">
        <v>3272.4</v>
      </c>
      <c r="O5266" s="46">
        <f>Tabla2[[#This Row],[Operating Profit]]/Tabla2[[#This Row],[Total Sales]]</f>
        <v>6.0000000000000005E-2</v>
      </c>
      <c r="P5266" s="1" t="s">
        <v>82</v>
      </c>
    </row>
    <row r="5267" spans="1:16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3" t="str">
        <f>IFERROR(LEFT(Tabla2[[#This Row],[Product]],FIND(" ",Tabla2[[#This Row],[Product]])-3),Tabla2[[#This Row],[Product]])</f>
        <v>Men</v>
      </c>
      <c r="I5267" s="6">
        <v>62</v>
      </c>
      <c r="J5267" s="4">
        <v>1380</v>
      </c>
      <c r="K5267" s="6">
        <f>Tabla2[[#This Row],[Price per Unit]]*Tabla2[[#This Row],[Units Sold]]</f>
        <v>85560</v>
      </c>
      <c r="L5267" s="52">
        <f>Tabla2[[#This Row],[Units Sold]]/Cálculos!$C$11</f>
        <v>5.5670729419681056E-5</v>
      </c>
      <c r="M5267" s="6">
        <f>Tabla2[[#This Row],[Total Sales]]-Tabla2[[#This Row],[Operating Profit]]</f>
        <v>81966.48</v>
      </c>
      <c r="N5267" s="6">
        <v>3593.52</v>
      </c>
      <c r="O5267" s="46">
        <f>Tabla2[[#This Row],[Operating Profit]]/Tabla2[[#This Row],[Total Sales]]</f>
        <v>4.2000000000000003E-2</v>
      </c>
      <c r="P5267" s="1" t="s">
        <v>82</v>
      </c>
    </row>
    <row r="5268" spans="1:16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3" t="str">
        <f>IFERROR(LEFT(Tabla2[[#This Row],[Product]],FIND(" ",Tabla2[[#This Row],[Product]])-3),Tabla2[[#This Row],[Product]])</f>
        <v>Men</v>
      </c>
      <c r="I5268" s="6">
        <v>66</v>
      </c>
      <c r="J5268" s="4">
        <v>980</v>
      </c>
      <c r="K5268" s="6">
        <f>Tabla2[[#This Row],[Price per Unit]]*Tabla2[[#This Row],[Units Sold]]</f>
        <v>64680</v>
      </c>
      <c r="L5268" s="52">
        <f>Tabla2[[#This Row],[Units Sold]]/Cálculos!$C$11</f>
        <v>3.9534286109628574E-5</v>
      </c>
      <c r="M5268" s="6">
        <f>Tabla2[[#This Row],[Total Sales]]-Tabla2[[#This Row],[Operating Profit]]</f>
        <v>62416.2</v>
      </c>
      <c r="N5268" s="6">
        <v>2263.7999999999997</v>
      </c>
      <c r="O5268" s="46">
        <f>Tabla2[[#This Row],[Operating Profit]]/Tabla2[[#This Row],[Total Sales]]</f>
        <v>3.4999999999999996E-2</v>
      </c>
      <c r="P5268" s="1" t="s">
        <v>82</v>
      </c>
    </row>
    <row r="5269" spans="1:16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3" t="str">
        <f>IFERROR(LEFT(Tabla2[[#This Row],[Product]],FIND(" ",Tabla2[[#This Row],[Product]])-3),Tabla2[[#This Row],[Product]])</f>
        <v>Women</v>
      </c>
      <c r="I5269" s="6">
        <v>66</v>
      </c>
      <c r="J5269" s="4">
        <v>1200</v>
      </c>
      <c r="K5269" s="6">
        <f>Tabla2[[#This Row],[Price per Unit]]*Tabla2[[#This Row],[Units Sold]]</f>
        <v>79200</v>
      </c>
      <c r="L5269" s="52">
        <f>Tabla2[[#This Row],[Units Sold]]/Cálculos!$C$11</f>
        <v>4.8409329930157437E-5</v>
      </c>
      <c r="M5269" s="6">
        <f>Tabla2[[#This Row],[Total Sales]]-Tabla2[[#This Row],[Operating Profit]]</f>
        <v>75952.800000000003</v>
      </c>
      <c r="N5269" s="6">
        <v>3247.2</v>
      </c>
      <c r="O5269" s="46">
        <f>Tabla2[[#This Row],[Operating Profit]]/Tabla2[[#This Row],[Total Sales]]</f>
        <v>4.0999999999999995E-2</v>
      </c>
      <c r="P5269" s="1" t="s">
        <v>82</v>
      </c>
    </row>
    <row r="5270" spans="1:16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3" t="str">
        <f>IFERROR(LEFT(Tabla2[[#This Row],[Product]],FIND(" ",Tabla2[[#This Row],[Product]])-3),Tabla2[[#This Row],[Product]])</f>
        <v>Women</v>
      </c>
      <c r="I5270" s="6">
        <v>52</v>
      </c>
      <c r="J5270" s="4">
        <v>840</v>
      </c>
      <c r="K5270" s="6">
        <f>Tabla2[[#This Row],[Price per Unit]]*Tabla2[[#This Row],[Units Sold]]</f>
        <v>43680</v>
      </c>
      <c r="L5270" s="52">
        <f>Tabla2[[#This Row],[Units Sold]]/Cálculos!$C$11</f>
        <v>3.3886530951110207E-5</v>
      </c>
      <c r="M5270" s="6">
        <f>Tabla2[[#This Row],[Total Sales]]-Tabla2[[#This Row],[Operating Profit]]</f>
        <v>41714.400000000001</v>
      </c>
      <c r="N5270" s="6">
        <v>1965.6</v>
      </c>
      <c r="O5270" s="46">
        <f>Tabla2[[#This Row],[Operating Profit]]/Tabla2[[#This Row],[Total Sales]]</f>
        <v>4.4999999999999998E-2</v>
      </c>
      <c r="P5270" s="1" t="s">
        <v>82</v>
      </c>
    </row>
    <row r="5271" spans="1:16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3" t="str">
        <f>IFERROR(LEFT(Tabla2[[#This Row],[Product]],FIND(" ",Tabla2[[#This Row],[Product]])-3),Tabla2[[#This Row],[Product]])</f>
        <v>Men</v>
      </c>
      <c r="I5271" s="6">
        <v>59</v>
      </c>
      <c r="J5271" s="4">
        <v>580</v>
      </c>
      <c r="K5271" s="6">
        <f>Tabla2[[#This Row],[Price per Unit]]*Tabla2[[#This Row],[Units Sold]]</f>
        <v>34220</v>
      </c>
      <c r="L5271" s="52">
        <f>Tabla2[[#This Row],[Units Sold]]/Cálculos!$C$11</f>
        <v>2.3397842799576097E-5</v>
      </c>
      <c r="M5271" s="6">
        <f>Tabla2[[#This Row],[Total Sales]]-Tabla2[[#This Row],[Operating Profit]]</f>
        <v>33022.300000000003</v>
      </c>
      <c r="N5271" s="6">
        <v>1197.6999999999998</v>
      </c>
      <c r="O5271" s="46">
        <f>Tabla2[[#This Row],[Operating Profit]]/Tabla2[[#This Row],[Total Sales]]</f>
        <v>3.4999999999999996E-2</v>
      </c>
      <c r="P5271" s="1" t="s">
        <v>82</v>
      </c>
    </row>
    <row r="5272" spans="1:16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3" t="str">
        <f>IFERROR(LEFT(Tabla2[[#This Row],[Product]],FIND(" ",Tabla2[[#This Row],[Product]])-3),Tabla2[[#This Row],[Product]])</f>
        <v>Women</v>
      </c>
      <c r="I5272" s="6">
        <v>72</v>
      </c>
      <c r="J5272" s="4">
        <v>1090</v>
      </c>
      <c r="K5272" s="6">
        <f>Tabla2[[#This Row],[Price per Unit]]*Tabla2[[#This Row],[Units Sold]]</f>
        <v>78480</v>
      </c>
      <c r="L5272" s="52">
        <f>Tabla2[[#This Row],[Units Sold]]/Cálculos!$C$11</f>
        <v>4.3971808019893009E-5</v>
      </c>
      <c r="M5272" s="6">
        <f>Tabla2[[#This Row],[Total Sales]]-Tabla2[[#This Row],[Operating Profit]]</f>
        <v>73771.199999999997</v>
      </c>
      <c r="N5272" s="6">
        <v>4708.8</v>
      </c>
      <c r="O5272" s="46">
        <f>Tabla2[[#This Row],[Operating Profit]]/Tabla2[[#This Row],[Total Sales]]</f>
        <v>6.0000000000000005E-2</v>
      </c>
      <c r="P5272" s="1" t="s">
        <v>82</v>
      </c>
    </row>
    <row r="5273" spans="1:16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3" t="str">
        <f>IFERROR(LEFT(Tabla2[[#This Row],[Product]],FIND(" ",Tabla2[[#This Row],[Product]])-3),Tabla2[[#This Row],[Product]])</f>
        <v>Men</v>
      </c>
      <c r="I5273" s="6">
        <v>58</v>
      </c>
      <c r="J5273" s="4">
        <v>1550</v>
      </c>
      <c r="K5273" s="6">
        <f>Tabla2[[#This Row],[Price per Unit]]*Tabla2[[#This Row],[Units Sold]]</f>
        <v>89900</v>
      </c>
      <c r="L5273" s="52">
        <f>Tabla2[[#This Row],[Units Sold]]/Cálculos!$C$11</f>
        <v>6.2528717826453357E-5</v>
      </c>
      <c r="M5273" s="6">
        <f>Tabla2[[#This Row],[Total Sales]]-Tabla2[[#This Row],[Operating Profit]]</f>
        <v>86034.3</v>
      </c>
      <c r="N5273" s="6">
        <v>3865.7</v>
      </c>
      <c r="O5273" s="46">
        <f>Tabla2[[#This Row],[Operating Profit]]/Tabla2[[#This Row],[Total Sales]]</f>
        <v>4.2999999999999997E-2</v>
      </c>
      <c r="P5273" s="1" t="s">
        <v>82</v>
      </c>
    </row>
    <row r="5274" spans="1:16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3" t="str">
        <f>IFERROR(LEFT(Tabla2[[#This Row],[Product]],FIND(" ",Tabla2[[#This Row],[Product]])-3),Tabla2[[#This Row],[Product]])</f>
        <v>Men</v>
      </c>
      <c r="I5274" s="6">
        <v>60</v>
      </c>
      <c r="J5274" s="4">
        <v>1280</v>
      </c>
      <c r="K5274" s="6">
        <f>Tabla2[[#This Row],[Price per Unit]]*Tabla2[[#This Row],[Units Sold]]</f>
        <v>76800</v>
      </c>
      <c r="L5274" s="52">
        <f>Tabla2[[#This Row],[Units Sold]]/Cálculos!$C$11</f>
        <v>5.1636618592167932E-5</v>
      </c>
      <c r="M5274" s="6">
        <f>Tabla2[[#This Row],[Total Sales]]-Tabla2[[#This Row],[Operating Profit]]</f>
        <v>73728</v>
      </c>
      <c r="N5274" s="6">
        <v>3072</v>
      </c>
      <c r="O5274" s="46">
        <f>Tabla2[[#This Row],[Operating Profit]]/Tabla2[[#This Row],[Total Sales]]</f>
        <v>0.04</v>
      </c>
      <c r="P5274" s="1" t="s">
        <v>82</v>
      </c>
    </row>
    <row r="5275" spans="1:16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3" t="str">
        <f>IFERROR(LEFT(Tabla2[[#This Row],[Product]],FIND(" ",Tabla2[[#This Row],[Product]])-3),Tabla2[[#This Row],[Product]])</f>
        <v>Women</v>
      </c>
      <c r="I5275" s="6">
        <v>59</v>
      </c>
      <c r="J5275" s="4">
        <v>1190</v>
      </c>
      <c r="K5275" s="6">
        <f>Tabla2[[#This Row],[Price per Unit]]*Tabla2[[#This Row],[Units Sold]]</f>
        <v>70210</v>
      </c>
      <c r="L5275" s="52">
        <f>Tabla2[[#This Row],[Units Sold]]/Cálculos!$C$11</f>
        <v>4.8005918847406126E-5</v>
      </c>
      <c r="M5275" s="6">
        <f>Tabla2[[#This Row],[Total Sales]]-Tabla2[[#This Row],[Operating Profit]]</f>
        <v>67050.55</v>
      </c>
      <c r="N5275" s="6">
        <v>3159.45</v>
      </c>
      <c r="O5275" s="46">
        <f>Tabla2[[#This Row],[Operating Profit]]/Tabla2[[#This Row],[Total Sales]]</f>
        <v>4.4999999999999998E-2</v>
      </c>
      <c r="P5275" s="1" t="s">
        <v>82</v>
      </c>
    </row>
    <row r="5276" spans="1:16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3" t="str">
        <f>IFERROR(LEFT(Tabla2[[#This Row],[Product]],FIND(" ",Tabla2[[#This Row],[Product]])-3),Tabla2[[#This Row],[Product]])</f>
        <v>Women</v>
      </c>
      <c r="I5276" s="6">
        <v>59</v>
      </c>
      <c r="J5276" s="4">
        <v>880</v>
      </c>
      <c r="K5276" s="6">
        <f>Tabla2[[#This Row],[Price per Unit]]*Tabla2[[#This Row],[Units Sold]]</f>
        <v>51920</v>
      </c>
      <c r="L5276" s="52">
        <f>Tabla2[[#This Row],[Units Sold]]/Cálculos!$C$11</f>
        <v>3.5500175282115457E-5</v>
      </c>
      <c r="M5276" s="6">
        <f>Tabla2[[#This Row],[Total Sales]]-Tabla2[[#This Row],[Operating Profit]]</f>
        <v>49687.44</v>
      </c>
      <c r="N5276" s="6">
        <v>2232.56</v>
      </c>
      <c r="O5276" s="46">
        <f>Tabla2[[#This Row],[Operating Profit]]/Tabla2[[#This Row],[Total Sales]]</f>
        <v>4.2999999999999997E-2</v>
      </c>
      <c r="P5276" s="1" t="s">
        <v>82</v>
      </c>
    </row>
    <row r="5277" spans="1:16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3" t="str">
        <f>IFERROR(LEFT(Tabla2[[#This Row],[Product]],FIND(" ",Tabla2[[#This Row],[Product]])-3),Tabla2[[#This Row],[Product]])</f>
        <v>Men</v>
      </c>
      <c r="I5277" s="6">
        <v>52</v>
      </c>
      <c r="J5277" s="4">
        <v>680</v>
      </c>
      <c r="K5277" s="6">
        <f>Tabla2[[#This Row],[Price per Unit]]*Tabla2[[#This Row],[Units Sold]]</f>
        <v>35360</v>
      </c>
      <c r="L5277" s="52">
        <f>Tabla2[[#This Row],[Units Sold]]/Cálculos!$C$11</f>
        <v>2.7431953627089217E-5</v>
      </c>
      <c r="M5277" s="6">
        <f>Tabla2[[#This Row],[Total Sales]]-Tabla2[[#This Row],[Operating Profit]]</f>
        <v>34228.480000000003</v>
      </c>
      <c r="N5277" s="6">
        <v>1131.52</v>
      </c>
      <c r="O5277" s="46">
        <f>Tabla2[[#This Row],[Operating Profit]]/Tabla2[[#This Row],[Total Sales]]</f>
        <v>3.2000000000000001E-2</v>
      </c>
      <c r="P5277" s="1" t="s">
        <v>82</v>
      </c>
    </row>
    <row r="5278" spans="1:16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3" t="str">
        <f>IFERROR(LEFT(Tabla2[[#This Row],[Product]],FIND(" ",Tabla2[[#This Row],[Product]])-3),Tabla2[[#This Row],[Product]])</f>
        <v>Women</v>
      </c>
      <c r="I5278" s="6">
        <v>67</v>
      </c>
      <c r="J5278" s="4">
        <v>1730</v>
      </c>
      <c r="K5278" s="6">
        <f>Tabla2[[#This Row],[Price per Unit]]*Tabla2[[#This Row],[Units Sold]]</f>
        <v>115910</v>
      </c>
      <c r="L5278" s="52">
        <f>Tabla2[[#This Row],[Units Sold]]/Cálculos!$C$11</f>
        <v>6.9790117315976968E-5</v>
      </c>
      <c r="M5278" s="6">
        <f>Tabla2[[#This Row],[Total Sales]]-Tabla2[[#This Row],[Operating Profit]]</f>
        <v>109187.22</v>
      </c>
      <c r="N5278" s="6">
        <v>6722.7800000000007</v>
      </c>
      <c r="O5278" s="46">
        <f>Tabla2[[#This Row],[Operating Profit]]/Tabla2[[#This Row],[Total Sales]]</f>
        <v>5.8000000000000003E-2</v>
      </c>
      <c r="P5278" s="1" t="s">
        <v>82</v>
      </c>
    </row>
    <row r="5279" spans="1:16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3" t="str">
        <f>IFERROR(LEFT(Tabla2[[#This Row],[Product]],FIND(" ",Tabla2[[#This Row],[Product]])-3),Tabla2[[#This Row],[Product]])</f>
        <v>Men</v>
      </c>
      <c r="I5279" s="6">
        <v>61</v>
      </c>
      <c r="J5279" s="4">
        <v>2230</v>
      </c>
      <c r="K5279" s="6">
        <f>Tabla2[[#This Row],[Price per Unit]]*Tabla2[[#This Row],[Units Sold]]</f>
        <v>136030</v>
      </c>
      <c r="L5279" s="52">
        <f>Tabla2[[#This Row],[Units Sold]]/Cálculos!$C$11</f>
        <v>8.9960671453542573E-5</v>
      </c>
      <c r="M5279" s="6">
        <f>Tabla2[[#This Row],[Total Sales]]-Tabla2[[#This Row],[Operating Profit]]</f>
        <v>129908.65</v>
      </c>
      <c r="N5279" s="6">
        <v>6121.3499999999995</v>
      </c>
      <c r="O5279" s="46">
        <f>Tabla2[[#This Row],[Operating Profit]]/Tabla2[[#This Row],[Total Sales]]</f>
        <v>4.4999999999999998E-2</v>
      </c>
      <c r="P5279" s="1" t="s">
        <v>82</v>
      </c>
    </row>
    <row r="5280" spans="1:16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3" t="str">
        <f>IFERROR(LEFT(Tabla2[[#This Row],[Product]],FIND(" ",Tabla2[[#This Row],[Product]])-3),Tabla2[[#This Row],[Product]])</f>
        <v>Men</v>
      </c>
      <c r="I5280" s="6">
        <v>64</v>
      </c>
      <c r="J5280" s="4">
        <v>2030</v>
      </c>
      <c r="K5280" s="6">
        <f>Tabla2[[#This Row],[Price per Unit]]*Tabla2[[#This Row],[Units Sold]]</f>
        <v>129920</v>
      </c>
      <c r="L5280" s="52">
        <f>Tabla2[[#This Row],[Units Sold]]/Cálculos!$C$11</f>
        <v>8.189244979851634E-5</v>
      </c>
      <c r="M5280" s="6">
        <f>Tabla2[[#This Row],[Total Sales]]-Tabla2[[#This Row],[Operating Profit]]</f>
        <v>125372.8</v>
      </c>
      <c r="N5280" s="6">
        <v>4547.2</v>
      </c>
      <c r="O5280" s="46">
        <f>Tabla2[[#This Row],[Operating Profit]]/Tabla2[[#This Row],[Total Sales]]</f>
        <v>3.4999999999999996E-2</v>
      </c>
      <c r="P5280" s="1" t="s">
        <v>82</v>
      </c>
    </row>
    <row r="5281" spans="1:16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3" t="str">
        <f>IFERROR(LEFT(Tabla2[[#This Row],[Product]],FIND(" ",Tabla2[[#This Row],[Product]])-3),Tabla2[[#This Row],[Product]])</f>
        <v>Women</v>
      </c>
      <c r="I5281" s="6">
        <v>80</v>
      </c>
      <c r="J5281" s="4">
        <v>2100</v>
      </c>
      <c r="K5281" s="6">
        <f>Tabla2[[#This Row],[Price per Unit]]*Tabla2[[#This Row],[Units Sold]]</f>
        <v>168000</v>
      </c>
      <c r="L5281" s="52">
        <f>Tabla2[[#This Row],[Units Sold]]/Cálculos!$C$11</f>
        <v>8.4716327377775517E-5</v>
      </c>
      <c r="M5281" s="6">
        <f>Tabla2[[#This Row],[Total Sales]]-Tabla2[[#This Row],[Operating Profit]]</f>
        <v>160776</v>
      </c>
      <c r="N5281" s="6">
        <v>7224</v>
      </c>
      <c r="O5281" s="46">
        <f>Tabla2[[#This Row],[Operating Profit]]/Tabla2[[#This Row],[Total Sales]]</f>
        <v>4.2999999999999997E-2</v>
      </c>
      <c r="P5281" s="1" t="s">
        <v>82</v>
      </c>
    </row>
    <row r="5282" spans="1:16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3" t="str">
        <f>IFERROR(LEFT(Tabla2[[#This Row],[Product]],FIND(" ",Tabla2[[#This Row],[Product]])-3),Tabla2[[#This Row],[Product]])</f>
        <v>Women</v>
      </c>
      <c r="I5282" s="6">
        <v>77</v>
      </c>
      <c r="J5282" s="4">
        <v>1550</v>
      </c>
      <c r="K5282" s="6">
        <f>Tabla2[[#This Row],[Price per Unit]]*Tabla2[[#This Row],[Units Sold]]</f>
        <v>119350</v>
      </c>
      <c r="L5282" s="52">
        <f>Tabla2[[#This Row],[Units Sold]]/Cálculos!$C$11</f>
        <v>6.2528717826453357E-5</v>
      </c>
      <c r="M5282" s="6">
        <f>Tabla2[[#This Row],[Total Sales]]-Tabla2[[#This Row],[Operating Profit]]</f>
        <v>114337.3</v>
      </c>
      <c r="N5282" s="6">
        <v>5012.7</v>
      </c>
      <c r="O5282" s="46">
        <f>Tabla2[[#This Row],[Operating Profit]]/Tabla2[[#This Row],[Total Sales]]</f>
        <v>4.1999999999999996E-2</v>
      </c>
      <c r="P5282" s="1" t="s">
        <v>82</v>
      </c>
    </row>
    <row r="5283" spans="1:16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3" t="str">
        <f>IFERROR(LEFT(Tabla2[[#This Row],[Product]],FIND(" ",Tabla2[[#This Row],[Product]])-3),Tabla2[[#This Row],[Product]])</f>
        <v>Men</v>
      </c>
      <c r="I5283" s="6">
        <v>89</v>
      </c>
      <c r="J5283" s="4">
        <v>1260</v>
      </c>
      <c r="K5283" s="6">
        <f>Tabla2[[#This Row],[Price per Unit]]*Tabla2[[#This Row],[Units Sold]]</f>
        <v>112140</v>
      </c>
      <c r="L5283" s="52">
        <f>Tabla2[[#This Row],[Units Sold]]/Cálculos!$C$11</f>
        <v>5.082979642666531E-5</v>
      </c>
      <c r="M5283" s="6">
        <f>Tabla2[[#This Row],[Total Sales]]-Tabla2[[#This Row],[Operating Profit]]</f>
        <v>108551.52</v>
      </c>
      <c r="N5283" s="6">
        <v>3588.48</v>
      </c>
      <c r="O5283" s="46">
        <f>Tabla2[[#This Row],[Operating Profit]]/Tabla2[[#This Row],[Total Sales]]</f>
        <v>3.2000000000000001E-2</v>
      </c>
      <c r="P5283" s="1" t="s">
        <v>82</v>
      </c>
    </row>
    <row r="5284" spans="1:16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3" t="str">
        <f>IFERROR(LEFT(Tabla2[[#This Row],[Product]],FIND(" ",Tabla2[[#This Row],[Product]])-3),Tabla2[[#This Row],[Product]])</f>
        <v>Women</v>
      </c>
      <c r="I5284" s="6">
        <v>103</v>
      </c>
      <c r="J5284" s="4">
        <v>2180</v>
      </c>
      <c r="K5284" s="6">
        <f>Tabla2[[#This Row],[Price per Unit]]*Tabla2[[#This Row],[Units Sold]]</f>
        <v>224540</v>
      </c>
      <c r="L5284" s="52">
        <f>Tabla2[[#This Row],[Units Sold]]/Cálculos!$C$11</f>
        <v>8.7943616039786018E-5</v>
      </c>
      <c r="M5284" s="6">
        <f>Tabla2[[#This Row],[Total Sales]]-Tabla2[[#This Row],[Operating Profit]]</f>
        <v>211965.76</v>
      </c>
      <c r="N5284" s="6">
        <v>12574.240000000002</v>
      </c>
      <c r="O5284" s="46">
        <f>Tabla2[[#This Row],[Operating Profit]]/Tabla2[[#This Row],[Total Sales]]</f>
        <v>5.6000000000000008E-2</v>
      </c>
      <c r="P5284" s="1" t="s">
        <v>82</v>
      </c>
    </row>
    <row r="5285" spans="1:16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3" t="str">
        <f>IFERROR(LEFT(Tabla2[[#This Row],[Product]],FIND(" ",Tabla2[[#This Row],[Product]])-3),Tabla2[[#This Row],[Product]])</f>
        <v>Men</v>
      </c>
      <c r="I5285" s="6">
        <v>83</v>
      </c>
      <c r="J5285" s="4">
        <v>2610</v>
      </c>
      <c r="K5285" s="6">
        <f>Tabla2[[#This Row],[Price per Unit]]*Tabla2[[#This Row],[Units Sold]]</f>
        <v>216630</v>
      </c>
      <c r="L5285" s="52">
        <f>Tabla2[[#This Row],[Units Sold]]/Cálculos!$C$11</f>
        <v>1.0529029259809243E-4</v>
      </c>
      <c r="M5285" s="6">
        <f>Tabla2[[#This Row],[Total Sales]]-Tabla2[[#This Row],[Operating Profit]]</f>
        <v>207098.28</v>
      </c>
      <c r="N5285" s="6">
        <v>9531.7199999999993</v>
      </c>
      <c r="O5285" s="46">
        <f>Tabla2[[#This Row],[Operating Profit]]/Tabla2[[#This Row],[Total Sales]]</f>
        <v>4.3999999999999997E-2</v>
      </c>
      <c r="P5285" s="1" t="s">
        <v>82</v>
      </c>
    </row>
    <row r="5286" spans="1:16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3" t="str">
        <f>IFERROR(LEFT(Tabla2[[#This Row],[Product]],FIND(" ",Tabla2[[#This Row],[Product]])-3),Tabla2[[#This Row],[Product]])</f>
        <v>Men</v>
      </c>
      <c r="I5286" s="6">
        <v>88</v>
      </c>
      <c r="J5286" s="4">
        <v>2250</v>
      </c>
      <c r="K5286" s="6">
        <f>Tabla2[[#This Row],[Price per Unit]]*Tabla2[[#This Row],[Units Sold]]</f>
        <v>198000</v>
      </c>
      <c r="L5286" s="52">
        <f>Tabla2[[#This Row],[Units Sold]]/Cálculos!$C$11</f>
        <v>9.0767493619045195E-5</v>
      </c>
      <c r="M5286" s="6">
        <f>Tabla2[[#This Row],[Total Sales]]-Tabla2[[#This Row],[Operating Profit]]</f>
        <v>190080</v>
      </c>
      <c r="N5286" s="6">
        <v>7920</v>
      </c>
      <c r="O5286" s="46">
        <f>Tabla2[[#This Row],[Operating Profit]]/Tabla2[[#This Row],[Total Sales]]</f>
        <v>0.04</v>
      </c>
      <c r="P5286" s="1" t="s">
        <v>82</v>
      </c>
    </row>
    <row r="5287" spans="1:16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3" t="str">
        <f>IFERROR(LEFT(Tabla2[[#This Row],[Product]],FIND(" ",Tabla2[[#This Row],[Product]])-3),Tabla2[[#This Row],[Product]])</f>
        <v>Women</v>
      </c>
      <c r="I5287" s="6">
        <v>86</v>
      </c>
      <c r="J5287" s="4">
        <v>1890</v>
      </c>
      <c r="K5287" s="6">
        <f>Tabla2[[#This Row],[Price per Unit]]*Tabla2[[#This Row],[Units Sold]]</f>
        <v>162540</v>
      </c>
      <c r="L5287" s="52">
        <f>Tabla2[[#This Row],[Units Sold]]/Cálculos!$C$11</f>
        <v>7.6244694639997972E-5</v>
      </c>
      <c r="M5287" s="6">
        <f>Tabla2[[#This Row],[Total Sales]]-Tabla2[[#This Row],[Operating Profit]]</f>
        <v>155388.24</v>
      </c>
      <c r="N5287" s="6">
        <v>7151.76</v>
      </c>
      <c r="O5287" s="46">
        <f>Tabla2[[#This Row],[Operating Profit]]/Tabla2[[#This Row],[Total Sales]]</f>
        <v>4.4000000000000004E-2</v>
      </c>
      <c r="P5287" s="1" t="s">
        <v>82</v>
      </c>
    </row>
    <row r="5288" spans="1:16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3" t="str">
        <f>IFERROR(LEFT(Tabla2[[#This Row],[Product]],FIND(" ",Tabla2[[#This Row],[Product]])-3),Tabla2[[#This Row],[Product]])</f>
        <v>Women</v>
      </c>
      <c r="I5288" s="6">
        <v>82</v>
      </c>
      <c r="J5288" s="4">
        <v>1800</v>
      </c>
      <c r="K5288" s="6">
        <f>Tabla2[[#This Row],[Price per Unit]]*Tabla2[[#This Row],[Units Sold]]</f>
        <v>147600</v>
      </c>
      <c r="L5288" s="52">
        <f>Tabla2[[#This Row],[Units Sold]]/Cálculos!$C$11</f>
        <v>7.2613994895236159E-5</v>
      </c>
      <c r="M5288" s="6">
        <f>Tabla2[[#This Row],[Total Sales]]-Tabla2[[#This Row],[Operating Profit]]</f>
        <v>141253.20000000001</v>
      </c>
      <c r="N5288" s="6">
        <v>6346.8</v>
      </c>
      <c r="O5288" s="46">
        <f>Tabla2[[#This Row],[Operating Profit]]/Tabla2[[#This Row],[Total Sales]]</f>
        <v>4.3000000000000003E-2</v>
      </c>
      <c r="P5288" s="1" t="s">
        <v>82</v>
      </c>
    </row>
    <row r="5289" spans="1:16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3" t="str">
        <f>IFERROR(LEFT(Tabla2[[#This Row],[Product]],FIND(" ",Tabla2[[#This Row],[Product]])-3),Tabla2[[#This Row],[Product]])</f>
        <v>Men</v>
      </c>
      <c r="I5289" s="6">
        <v>89</v>
      </c>
      <c r="J5289" s="4">
        <v>1950</v>
      </c>
      <c r="K5289" s="6">
        <f>Tabla2[[#This Row],[Price per Unit]]*Tabla2[[#This Row],[Units Sold]]</f>
        <v>173550</v>
      </c>
      <c r="L5289" s="52">
        <f>Tabla2[[#This Row],[Units Sold]]/Cálculos!$C$11</f>
        <v>7.8665161136505838E-5</v>
      </c>
      <c r="M5289" s="6">
        <f>Tabla2[[#This Row],[Total Sales]]-Tabla2[[#This Row],[Operating Profit]]</f>
        <v>167996.4</v>
      </c>
      <c r="N5289" s="6">
        <v>5553.6</v>
      </c>
      <c r="O5289" s="46">
        <f>Tabla2[[#This Row],[Operating Profit]]/Tabla2[[#This Row],[Total Sales]]</f>
        <v>3.2000000000000001E-2</v>
      </c>
      <c r="P5289" s="1" t="s">
        <v>82</v>
      </c>
    </row>
    <row r="5290" spans="1:16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3" t="str">
        <f>IFERROR(LEFT(Tabla2[[#This Row],[Product]],FIND(" ",Tabla2[[#This Row],[Product]])-3),Tabla2[[#This Row],[Product]])</f>
        <v>Women</v>
      </c>
      <c r="I5290" s="6">
        <v>101</v>
      </c>
      <c r="J5290" s="4">
        <v>1630</v>
      </c>
      <c r="K5290" s="6">
        <f>Tabla2[[#This Row],[Price per Unit]]*Tabla2[[#This Row],[Units Sold]]</f>
        <v>164630</v>
      </c>
      <c r="L5290" s="52">
        <f>Tabla2[[#This Row],[Units Sold]]/Cálculos!$C$11</f>
        <v>6.5756006488463858E-5</v>
      </c>
      <c r="M5290" s="6">
        <f>Tabla2[[#This Row],[Total Sales]]-Tabla2[[#This Row],[Operating Profit]]</f>
        <v>155246.09</v>
      </c>
      <c r="N5290" s="6">
        <v>9383.9100000000017</v>
      </c>
      <c r="O5290" s="46">
        <f>Tabla2[[#This Row],[Operating Profit]]/Tabla2[[#This Row],[Total Sales]]</f>
        <v>5.7000000000000009E-2</v>
      </c>
      <c r="P5290" s="1" t="s">
        <v>82</v>
      </c>
    </row>
    <row r="5291" spans="1:16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3" t="str">
        <f>IFERROR(LEFT(Tabla2[[#This Row],[Product]],FIND(" ",Tabla2[[#This Row],[Product]])-3),Tabla2[[#This Row],[Product]])</f>
        <v>Men</v>
      </c>
      <c r="I5291" s="6">
        <v>87</v>
      </c>
      <c r="J5291" s="4">
        <v>2130</v>
      </c>
      <c r="K5291" s="6">
        <f>Tabla2[[#This Row],[Price per Unit]]*Tabla2[[#This Row],[Units Sold]]</f>
        <v>185310</v>
      </c>
      <c r="L5291" s="52">
        <f>Tabla2[[#This Row],[Units Sold]]/Cálculos!$C$11</f>
        <v>8.592656062602945E-5</v>
      </c>
      <c r="M5291" s="6">
        <f>Tabla2[[#This Row],[Total Sales]]-Tabla2[[#This Row],[Operating Profit]]</f>
        <v>177712.29</v>
      </c>
      <c r="N5291" s="6">
        <v>7597.7099999999991</v>
      </c>
      <c r="O5291" s="46">
        <f>Tabla2[[#This Row],[Operating Profit]]/Tabla2[[#This Row],[Total Sales]]</f>
        <v>4.0999999999999995E-2</v>
      </c>
      <c r="P5291" s="1" t="s">
        <v>82</v>
      </c>
    </row>
    <row r="5292" spans="1:16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3" t="str">
        <f>IFERROR(LEFT(Tabla2[[#This Row],[Product]],FIND(" ",Tabla2[[#This Row],[Product]])-3),Tabla2[[#This Row],[Product]])</f>
        <v>Men</v>
      </c>
      <c r="I5292" s="6">
        <v>77</v>
      </c>
      <c r="J5292" s="4">
        <v>2060</v>
      </c>
      <c r="K5292" s="6">
        <f>Tabla2[[#This Row],[Price per Unit]]*Tabla2[[#This Row],[Units Sold]]</f>
        <v>158620</v>
      </c>
      <c r="L5292" s="52">
        <f>Tabla2[[#This Row],[Units Sold]]/Cálculos!$C$11</f>
        <v>8.3102683046770273E-5</v>
      </c>
      <c r="M5292" s="6">
        <f>Tabla2[[#This Row],[Total Sales]]-Tabla2[[#This Row],[Operating Profit]]</f>
        <v>153068.29999999999</v>
      </c>
      <c r="N5292" s="6">
        <v>5551.7</v>
      </c>
      <c r="O5292" s="46">
        <f>Tabla2[[#This Row],[Operating Profit]]/Tabla2[[#This Row],[Total Sales]]</f>
        <v>3.4999999999999996E-2</v>
      </c>
      <c r="P5292" s="1" t="s">
        <v>82</v>
      </c>
    </row>
    <row r="5293" spans="1:16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3" t="str">
        <f>IFERROR(LEFT(Tabla2[[#This Row],[Product]],FIND(" ",Tabla2[[#This Row],[Product]])-3),Tabla2[[#This Row],[Product]])</f>
        <v>Women</v>
      </c>
      <c r="I5293" s="6">
        <v>78</v>
      </c>
      <c r="J5293" s="4">
        <v>1890</v>
      </c>
      <c r="K5293" s="6">
        <f>Tabla2[[#This Row],[Price per Unit]]*Tabla2[[#This Row],[Units Sold]]</f>
        <v>147420</v>
      </c>
      <c r="L5293" s="52">
        <f>Tabla2[[#This Row],[Units Sold]]/Cálculos!$C$11</f>
        <v>7.6244694639997972E-5</v>
      </c>
      <c r="M5293" s="6">
        <f>Tabla2[[#This Row],[Total Sales]]-Tabla2[[#This Row],[Operating Profit]]</f>
        <v>141080.94</v>
      </c>
      <c r="N5293" s="6">
        <v>6339.0599999999995</v>
      </c>
      <c r="O5293" s="46">
        <f>Tabla2[[#This Row],[Operating Profit]]/Tabla2[[#This Row],[Total Sales]]</f>
        <v>4.2999999999999997E-2</v>
      </c>
      <c r="P5293" s="1" t="s">
        <v>82</v>
      </c>
    </row>
    <row r="5294" spans="1:16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3" t="str">
        <f>IFERROR(LEFT(Tabla2[[#This Row],[Product]],FIND(" ",Tabla2[[#This Row],[Product]])-3),Tabla2[[#This Row],[Product]])</f>
        <v>Women</v>
      </c>
      <c r="I5294" s="6">
        <v>77</v>
      </c>
      <c r="J5294" s="4">
        <v>1430</v>
      </c>
      <c r="K5294" s="6">
        <f>Tabla2[[#This Row],[Price per Unit]]*Tabla2[[#This Row],[Units Sold]]</f>
        <v>110110</v>
      </c>
      <c r="L5294" s="52">
        <f>Tabla2[[#This Row],[Units Sold]]/Cálculos!$C$11</f>
        <v>5.7687784833437618E-5</v>
      </c>
      <c r="M5294" s="6">
        <f>Tabla2[[#This Row],[Total Sales]]-Tabla2[[#This Row],[Operating Profit]]</f>
        <v>105485.38</v>
      </c>
      <c r="N5294" s="6">
        <v>4624.62</v>
      </c>
      <c r="O5294" s="46">
        <f>Tabla2[[#This Row],[Operating Profit]]/Tabla2[[#This Row],[Total Sales]]</f>
        <v>4.1999999999999996E-2</v>
      </c>
      <c r="P5294" s="1" t="s">
        <v>82</v>
      </c>
    </row>
    <row r="5295" spans="1:16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3" t="str">
        <f>IFERROR(LEFT(Tabla2[[#This Row],[Product]],FIND(" ",Tabla2[[#This Row],[Product]])-3),Tabla2[[#This Row],[Product]])</f>
        <v>Men</v>
      </c>
      <c r="I5295" s="6">
        <v>74</v>
      </c>
      <c r="J5295" s="4">
        <v>1430</v>
      </c>
      <c r="K5295" s="6">
        <f>Tabla2[[#This Row],[Price per Unit]]*Tabla2[[#This Row],[Units Sold]]</f>
        <v>105820</v>
      </c>
      <c r="L5295" s="52">
        <f>Tabla2[[#This Row],[Units Sold]]/Cálculos!$C$11</f>
        <v>5.7687784833437618E-5</v>
      </c>
      <c r="M5295" s="6">
        <f>Tabla2[[#This Row],[Total Sales]]-Tabla2[[#This Row],[Operating Profit]]</f>
        <v>102539.58</v>
      </c>
      <c r="N5295" s="6">
        <v>3280.42</v>
      </c>
      <c r="O5295" s="46">
        <f>Tabla2[[#This Row],[Operating Profit]]/Tabla2[[#This Row],[Total Sales]]</f>
        <v>3.1E-2</v>
      </c>
      <c r="P5295" s="1" t="s">
        <v>82</v>
      </c>
    </row>
    <row r="5296" spans="1:16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3" t="str">
        <f>IFERROR(LEFT(Tabla2[[#This Row],[Product]],FIND(" ",Tabla2[[#This Row],[Product]])-3),Tabla2[[#This Row],[Product]])</f>
        <v>Women</v>
      </c>
      <c r="I5296" s="6">
        <v>81</v>
      </c>
      <c r="J5296" s="4">
        <v>870</v>
      </c>
      <c r="K5296" s="6">
        <f>Tabla2[[#This Row],[Price per Unit]]*Tabla2[[#This Row],[Units Sold]]</f>
        <v>70470</v>
      </c>
      <c r="L5296" s="52">
        <f>Tabla2[[#This Row],[Units Sold]]/Cálculos!$C$11</f>
        <v>3.5096764199364146E-5</v>
      </c>
      <c r="M5296" s="6">
        <f>Tabla2[[#This Row],[Total Sales]]-Tabla2[[#This Row],[Operating Profit]]</f>
        <v>66382.740000000005</v>
      </c>
      <c r="N5296" s="6">
        <v>4087.2600000000007</v>
      </c>
      <c r="O5296" s="46">
        <f>Tabla2[[#This Row],[Operating Profit]]/Tabla2[[#This Row],[Total Sales]]</f>
        <v>5.800000000000001E-2</v>
      </c>
      <c r="P5296" s="1" t="s">
        <v>82</v>
      </c>
    </row>
    <row r="5297" spans="1:16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3" t="str">
        <f>IFERROR(LEFT(Tabla2[[#This Row],[Product]],FIND(" ",Tabla2[[#This Row],[Product]])-3),Tabla2[[#This Row],[Product]])</f>
        <v>Men</v>
      </c>
      <c r="I5297" s="6">
        <v>58</v>
      </c>
      <c r="J5297" s="4">
        <v>1400</v>
      </c>
      <c r="K5297" s="6">
        <f>Tabla2[[#This Row],[Price per Unit]]*Tabla2[[#This Row],[Units Sold]]</f>
        <v>81200</v>
      </c>
      <c r="L5297" s="52">
        <f>Tabla2[[#This Row],[Units Sold]]/Cálculos!$C$11</f>
        <v>5.6477551585183678E-5</v>
      </c>
      <c r="M5297" s="6">
        <f>Tabla2[[#This Row],[Total Sales]]-Tabla2[[#This Row],[Operating Profit]]</f>
        <v>77952</v>
      </c>
      <c r="N5297" s="6">
        <v>3248</v>
      </c>
      <c r="O5297" s="46">
        <f>Tabla2[[#This Row],[Operating Profit]]/Tabla2[[#This Row],[Total Sales]]</f>
        <v>0.04</v>
      </c>
      <c r="P5297" s="1" t="s">
        <v>82</v>
      </c>
    </row>
    <row r="5298" spans="1:16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3" t="str">
        <f>IFERROR(LEFT(Tabla2[[#This Row],[Product]],FIND(" ",Tabla2[[#This Row],[Product]])-3),Tabla2[[#This Row],[Product]])</f>
        <v>Men</v>
      </c>
      <c r="I5298" s="6">
        <v>60</v>
      </c>
      <c r="J5298" s="4">
        <v>1350</v>
      </c>
      <c r="K5298" s="6">
        <f>Tabla2[[#This Row],[Price per Unit]]*Tabla2[[#This Row],[Units Sold]]</f>
        <v>81000</v>
      </c>
      <c r="L5298" s="52">
        <f>Tabla2[[#This Row],[Units Sold]]/Cálculos!$C$11</f>
        <v>5.4460496171427116E-5</v>
      </c>
      <c r="M5298" s="6">
        <f>Tabla2[[#This Row],[Total Sales]]-Tabla2[[#This Row],[Operating Profit]]</f>
        <v>78003</v>
      </c>
      <c r="N5298" s="6">
        <v>2997</v>
      </c>
      <c r="O5298" s="46">
        <f>Tabla2[[#This Row],[Operating Profit]]/Tabla2[[#This Row],[Total Sales]]</f>
        <v>3.6999999999999998E-2</v>
      </c>
      <c r="P5298" s="1" t="s">
        <v>82</v>
      </c>
    </row>
    <row r="5299" spans="1:16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3" t="str">
        <f>IFERROR(LEFT(Tabla2[[#This Row],[Product]],FIND(" ",Tabla2[[#This Row],[Product]])-3),Tabla2[[#This Row],[Product]])</f>
        <v>Women</v>
      </c>
      <c r="I5299" s="6">
        <v>54</v>
      </c>
      <c r="J5299" s="4">
        <v>750</v>
      </c>
      <c r="K5299" s="6">
        <f>Tabla2[[#This Row],[Price per Unit]]*Tabla2[[#This Row],[Units Sold]]</f>
        <v>40500</v>
      </c>
      <c r="L5299" s="52">
        <f>Tabla2[[#This Row],[Units Sold]]/Cálculos!$C$11</f>
        <v>3.0255831206348401E-5</v>
      </c>
      <c r="M5299" s="6">
        <f>Tabla2[[#This Row],[Total Sales]]-Tabla2[[#This Row],[Operating Profit]]</f>
        <v>38677.5</v>
      </c>
      <c r="N5299" s="6">
        <v>1822.4999999999998</v>
      </c>
      <c r="O5299" s="46">
        <f>Tabla2[[#This Row],[Operating Profit]]/Tabla2[[#This Row],[Total Sales]]</f>
        <v>4.4999999999999991E-2</v>
      </c>
      <c r="P5299" s="1" t="s">
        <v>82</v>
      </c>
    </row>
    <row r="5300" spans="1:16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3" t="str">
        <f>IFERROR(LEFT(Tabla2[[#This Row],[Product]],FIND(" ",Tabla2[[#This Row],[Product]])-3),Tabla2[[#This Row],[Product]])</f>
        <v>Women</v>
      </c>
      <c r="I5300" s="6">
        <v>54</v>
      </c>
      <c r="J5300" s="4">
        <v>650</v>
      </c>
      <c r="K5300" s="6">
        <f>Tabla2[[#This Row],[Price per Unit]]*Tabla2[[#This Row],[Units Sold]]</f>
        <v>35100</v>
      </c>
      <c r="L5300" s="52">
        <f>Tabla2[[#This Row],[Units Sold]]/Cálculos!$C$11</f>
        <v>2.622172037883528E-5</v>
      </c>
      <c r="M5300" s="6">
        <f>Tabla2[[#This Row],[Total Sales]]-Tabla2[[#This Row],[Operating Profit]]</f>
        <v>33555.599999999999</v>
      </c>
      <c r="N5300" s="6">
        <v>1544.4</v>
      </c>
      <c r="O5300" s="46">
        <f>Tabla2[[#This Row],[Operating Profit]]/Tabla2[[#This Row],[Total Sales]]</f>
        <v>4.4000000000000004E-2</v>
      </c>
      <c r="P5300" s="1" t="s">
        <v>82</v>
      </c>
    </row>
    <row r="5301" spans="1:16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3" t="str">
        <f>IFERROR(LEFT(Tabla2[[#This Row],[Product]],FIND(" ",Tabla2[[#This Row],[Product]])-3),Tabla2[[#This Row],[Product]])</f>
        <v>Men</v>
      </c>
      <c r="I5301" s="6">
        <v>64</v>
      </c>
      <c r="J5301" s="4">
        <v>740</v>
      </c>
      <c r="K5301" s="6">
        <f>Tabla2[[#This Row],[Price per Unit]]*Tabla2[[#This Row],[Units Sold]]</f>
        <v>47360</v>
      </c>
      <c r="L5301" s="52">
        <f>Tabla2[[#This Row],[Units Sold]]/Cálculos!$C$11</f>
        <v>2.9852420123597086E-5</v>
      </c>
      <c r="M5301" s="6">
        <f>Tabla2[[#This Row],[Total Sales]]-Tabla2[[#This Row],[Operating Profit]]</f>
        <v>45891.839999999997</v>
      </c>
      <c r="N5301" s="6">
        <v>1468.16</v>
      </c>
      <c r="O5301" s="46">
        <f>Tabla2[[#This Row],[Operating Profit]]/Tabla2[[#This Row],[Total Sales]]</f>
        <v>3.1000000000000003E-2</v>
      </c>
      <c r="P5301" s="1" t="s">
        <v>82</v>
      </c>
    </row>
    <row r="5302" spans="1:16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3" t="str">
        <f>IFERROR(LEFT(Tabla2[[#This Row],[Product]],FIND(" ",Tabla2[[#This Row],[Product]])-3),Tabla2[[#This Row],[Product]])</f>
        <v>Women</v>
      </c>
      <c r="I5302" s="6">
        <v>51</v>
      </c>
      <c r="J5302" s="4">
        <v>750</v>
      </c>
      <c r="K5302" s="6">
        <f>Tabla2[[#This Row],[Price per Unit]]*Tabla2[[#This Row],[Units Sold]]</f>
        <v>38250</v>
      </c>
      <c r="L5302" s="52">
        <f>Tabla2[[#This Row],[Units Sold]]/Cálculos!$C$11</f>
        <v>3.0255831206348401E-5</v>
      </c>
      <c r="M5302" s="6">
        <f>Tabla2[[#This Row],[Total Sales]]-Tabla2[[#This Row],[Operating Profit]]</f>
        <v>36146.25</v>
      </c>
      <c r="N5302" s="6">
        <v>2103.75</v>
      </c>
      <c r="O5302" s="46">
        <f>Tabla2[[#This Row],[Operating Profit]]/Tabla2[[#This Row],[Total Sales]]</f>
        <v>5.5E-2</v>
      </c>
      <c r="P5302" s="1" t="s">
        <v>82</v>
      </c>
    </row>
    <row r="5303" spans="1:16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3" t="str">
        <f>IFERROR(LEFT(Tabla2[[#This Row],[Product]],FIND(" ",Tabla2[[#This Row],[Product]])-3),Tabla2[[#This Row],[Product]])</f>
        <v>Men</v>
      </c>
      <c r="I5303" s="6">
        <v>47</v>
      </c>
      <c r="J5303" s="4">
        <v>1000</v>
      </c>
      <c r="K5303" s="6">
        <f>Tabla2[[#This Row],[Price per Unit]]*Tabla2[[#This Row],[Units Sold]]</f>
        <v>47000</v>
      </c>
      <c r="L5303" s="52">
        <f>Tabla2[[#This Row],[Units Sold]]/Cálculos!$C$11</f>
        <v>4.0341108275131196E-5</v>
      </c>
      <c r="M5303" s="6">
        <f>Tabla2[[#This Row],[Total Sales]]-Tabla2[[#This Row],[Operating Profit]]</f>
        <v>44932</v>
      </c>
      <c r="N5303" s="6">
        <v>2068</v>
      </c>
      <c r="O5303" s="46">
        <f>Tabla2[[#This Row],[Operating Profit]]/Tabla2[[#This Row],[Total Sales]]</f>
        <v>4.3999999999999997E-2</v>
      </c>
      <c r="P5303" s="1" t="s">
        <v>82</v>
      </c>
    </row>
    <row r="5304" spans="1:16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3" t="str">
        <f>IFERROR(LEFT(Tabla2[[#This Row],[Product]],FIND(" ",Tabla2[[#This Row],[Product]])-3),Tabla2[[#This Row],[Product]])</f>
        <v>Men</v>
      </c>
      <c r="I5304" s="6">
        <v>59</v>
      </c>
      <c r="J5304" s="4">
        <v>1440</v>
      </c>
      <c r="K5304" s="6">
        <f>Tabla2[[#This Row],[Price per Unit]]*Tabla2[[#This Row],[Units Sold]]</f>
        <v>84960</v>
      </c>
      <c r="L5304" s="52">
        <f>Tabla2[[#This Row],[Units Sold]]/Cálculos!$C$11</f>
        <v>5.8091195916188929E-5</v>
      </c>
      <c r="M5304" s="6">
        <f>Tabla2[[#This Row],[Total Sales]]-Tabla2[[#This Row],[Operating Profit]]</f>
        <v>81731.520000000004</v>
      </c>
      <c r="N5304" s="6">
        <v>3228.48</v>
      </c>
      <c r="O5304" s="46">
        <f>Tabla2[[#This Row],[Operating Profit]]/Tabla2[[#This Row],[Total Sales]]</f>
        <v>3.7999999999999999E-2</v>
      </c>
      <c r="P5304" s="1" t="s">
        <v>82</v>
      </c>
    </row>
    <row r="5305" spans="1:16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3" t="str">
        <f>IFERROR(LEFT(Tabla2[[#This Row],[Product]],FIND(" ",Tabla2[[#This Row],[Product]])-3),Tabla2[[#This Row],[Product]])</f>
        <v>Women</v>
      </c>
      <c r="I5305" s="6">
        <v>55</v>
      </c>
      <c r="J5305" s="4">
        <v>1120</v>
      </c>
      <c r="K5305" s="6">
        <f>Tabla2[[#This Row],[Price per Unit]]*Tabla2[[#This Row],[Units Sold]]</f>
        <v>61600</v>
      </c>
      <c r="L5305" s="52">
        <f>Tabla2[[#This Row],[Units Sold]]/Cálculos!$C$11</f>
        <v>4.5182041268146942E-5</v>
      </c>
      <c r="M5305" s="6">
        <f>Tabla2[[#This Row],[Total Sales]]-Tabla2[[#This Row],[Operating Profit]]</f>
        <v>59074.400000000001</v>
      </c>
      <c r="N5305" s="6">
        <v>2525.6</v>
      </c>
      <c r="O5305" s="46">
        <f>Tabla2[[#This Row],[Operating Profit]]/Tabla2[[#This Row],[Total Sales]]</f>
        <v>4.1000000000000002E-2</v>
      </c>
      <c r="P5305" s="1" t="s">
        <v>82</v>
      </c>
    </row>
    <row r="5306" spans="1:16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3" t="str">
        <f>IFERROR(LEFT(Tabla2[[#This Row],[Product]],FIND(" ",Tabla2[[#This Row],[Product]])-3),Tabla2[[#This Row],[Product]])</f>
        <v>Women</v>
      </c>
      <c r="I5306" s="6">
        <v>51</v>
      </c>
      <c r="J5306" s="4">
        <v>1130</v>
      </c>
      <c r="K5306" s="6">
        <f>Tabla2[[#This Row],[Price per Unit]]*Tabla2[[#This Row],[Units Sold]]</f>
        <v>57630</v>
      </c>
      <c r="L5306" s="52">
        <f>Tabla2[[#This Row],[Units Sold]]/Cálculos!$C$11</f>
        <v>4.5585452350898253E-5</v>
      </c>
      <c r="M5306" s="6">
        <f>Tabla2[[#This Row],[Total Sales]]-Tabla2[[#This Row],[Operating Profit]]</f>
        <v>55267.17</v>
      </c>
      <c r="N5306" s="6">
        <v>2362.83</v>
      </c>
      <c r="O5306" s="46">
        <f>Tabla2[[#This Row],[Operating Profit]]/Tabla2[[#This Row],[Total Sales]]</f>
        <v>4.1000000000000002E-2</v>
      </c>
      <c r="P5306" s="1" t="s">
        <v>82</v>
      </c>
    </row>
    <row r="5307" spans="1:16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3" t="str">
        <f>IFERROR(LEFT(Tabla2[[#This Row],[Product]],FIND(" ",Tabla2[[#This Row],[Product]])-3),Tabla2[[#This Row],[Product]])</f>
        <v>Men</v>
      </c>
      <c r="I5307" s="6">
        <v>59</v>
      </c>
      <c r="J5307" s="4">
        <v>980</v>
      </c>
      <c r="K5307" s="6">
        <f>Tabla2[[#This Row],[Price per Unit]]*Tabla2[[#This Row],[Units Sold]]</f>
        <v>57820</v>
      </c>
      <c r="L5307" s="52">
        <f>Tabla2[[#This Row],[Units Sold]]/Cálculos!$C$11</f>
        <v>3.9534286109628574E-5</v>
      </c>
      <c r="M5307" s="6">
        <f>Tabla2[[#This Row],[Total Sales]]-Tabla2[[#This Row],[Operating Profit]]</f>
        <v>56027.58</v>
      </c>
      <c r="N5307" s="6">
        <v>1792.42</v>
      </c>
      <c r="O5307" s="46">
        <f>Tabla2[[#This Row],[Operating Profit]]/Tabla2[[#This Row],[Total Sales]]</f>
        <v>3.1E-2</v>
      </c>
      <c r="P5307" s="1" t="s">
        <v>82</v>
      </c>
    </row>
    <row r="5308" spans="1:16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3" t="str">
        <f>IFERROR(LEFT(Tabla2[[#This Row],[Product]],FIND(" ",Tabla2[[#This Row],[Product]])-3),Tabla2[[#This Row],[Product]])</f>
        <v>Women</v>
      </c>
      <c r="I5308" s="6">
        <v>65</v>
      </c>
      <c r="J5308" s="4">
        <v>1040</v>
      </c>
      <c r="K5308" s="6">
        <f>Tabla2[[#This Row],[Price per Unit]]*Tabla2[[#This Row],[Units Sold]]</f>
        <v>67600</v>
      </c>
      <c r="L5308" s="52">
        <f>Tabla2[[#This Row],[Units Sold]]/Cálculos!$C$11</f>
        <v>4.1954752606136447E-5</v>
      </c>
      <c r="M5308" s="6">
        <f>Tabla2[[#This Row],[Total Sales]]-Tabla2[[#This Row],[Operating Profit]]</f>
        <v>63679.199999999997</v>
      </c>
      <c r="N5308" s="6">
        <v>3920.8000000000006</v>
      </c>
      <c r="O5308" s="46">
        <f>Tabla2[[#This Row],[Operating Profit]]/Tabla2[[#This Row],[Total Sales]]</f>
        <v>5.800000000000001E-2</v>
      </c>
      <c r="P5308" s="1" t="s">
        <v>82</v>
      </c>
    </row>
    <row r="5309" spans="1:16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3" t="str">
        <f>IFERROR(LEFT(Tabla2[[#This Row],[Product]],FIND(" ",Tabla2[[#This Row],[Product]])-3),Tabla2[[#This Row],[Product]])</f>
        <v>Men</v>
      </c>
      <c r="I5309" s="6">
        <v>52</v>
      </c>
      <c r="J5309" s="4">
        <v>1690</v>
      </c>
      <c r="K5309" s="6">
        <f>Tabla2[[#This Row],[Price per Unit]]*Tabla2[[#This Row],[Units Sold]]</f>
        <v>87880</v>
      </c>
      <c r="L5309" s="52">
        <f>Tabla2[[#This Row],[Units Sold]]/Cálculos!$C$11</f>
        <v>6.8176472984971724E-5</v>
      </c>
      <c r="M5309" s="6">
        <f>Tabla2[[#This Row],[Total Sales]]-Tabla2[[#This Row],[Operating Profit]]</f>
        <v>84364.800000000003</v>
      </c>
      <c r="N5309" s="6">
        <v>3515.2000000000003</v>
      </c>
      <c r="O5309" s="46">
        <f>Tabla2[[#This Row],[Operating Profit]]/Tabla2[[#This Row],[Total Sales]]</f>
        <v>0.04</v>
      </c>
      <c r="P5309" s="1" t="s">
        <v>82</v>
      </c>
    </row>
    <row r="5310" spans="1:16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3" t="str">
        <f>IFERROR(LEFT(Tabla2[[#This Row],[Product]],FIND(" ",Tabla2[[#This Row],[Product]])-3),Tabla2[[#This Row],[Product]])</f>
        <v>Men</v>
      </c>
      <c r="I5310" s="6">
        <v>54</v>
      </c>
      <c r="J5310" s="4">
        <v>1750</v>
      </c>
      <c r="K5310" s="6">
        <f>Tabla2[[#This Row],[Price per Unit]]*Tabla2[[#This Row],[Units Sold]]</f>
        <v>94500</v>
      </c>
      <c r="L5310" s="52">
        <f>Tabla2[[#This Row],[Units Sold]]/Cálculos!$C$11</f>
        <v>7.0596939481479604E-5</v>
      </c>
      <c r="M5310" s="6">
        <f>Tabla2[[#This Row],[Total Sales]]-Tabla2[[#This Row],[Operating Profit]]</f>
        <v>90909</v>
      </c>
      <c r="N5310" s="6">
        <v>3591</v>
      </c>
      <c r="O5310" s="46">
        <f>Tabla2[[#This Row],[Operating Profit]]/Tabla2[[#This Row],[Total Sales]]</f>
        <v>3.7999999999999999E-2</v>
      </c>
      <c r="P5310" s="1" t="s">
        <v>82</v>
      </c>
    </row>
    <row r="5311" spans="1:16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3" t="str">
        <f>IFERROR(LEFT(Tabla2[[#This Row],[Product]],FIND(" ",Tabla2[[#This Row],[Product]])-3),Tabla2[[#This Row],[Product]])</f>
        <v>Women</v>
      </c>
      <c r="I5311" s="6">
        <v>53</v>
      </c>
      <c r="J5311" s="4">
        <v>1470</v>
      </c>
      <c r="K5311" s="6">
        <f>Tabla2[[#This Row],[Price per Unit]]*Tabla2[[#This Row],[Units Sold]]</f>
        <v>77910</v>
      </c>
      <c r="L5311" s="52">
        <f>Tabla2[[#This Row],[Units Sold]]/Cálculos!$C$11</f>
        <v>5.9301429164442862E-5</v>
      </c>
      <c r="M5311" s="6">
        <f>Tabla2[[#This Row],[Total Sales]]-Tabla2[[#This Row],[Operating Profit]]</f>
        <v>74715.69</v>
      </c>
      <c r="N5311" s="6">
        <v>3194.31</v>
      </c>
      <c r="O5311" s="46">
        <f>Tabla2[[#This Row],[Operating Profit]]/Tabla2[[#This Row],[Total Sales]]</f>
        <v>4.1000000000000002E-2</v>
      </c>
      <c r="P5311" s="1" t="s">
        <v>82</v>
      </c>
    </row>
    <row r="5312" spans="1:16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3" t="str">
        <f>IFERROR(LEFT(Tabla2[[#This Row],[Product]],FIND(" ",Tabla2[[#This Row],[Product]])-3),Tabla2[[#This Row],[Product]])</f>
        <v>Women</v>
      </c>
      <c r="I5312" s="6">
        <v>64</v>
      </c>
      <c r="J5312" s="4">
        <v>1500</v>
      </c>
      <c r="K5312" s="6">
        <f>Tabla2[[#This Row],[Price per Unit]]*Tabla2[[#This Row],[Units Sold]]</f>
        <v>96000</v>
      </c>
      <c r="L5312" s="52">
        <f>Tabla2[[#This Row],[Units Sold]]/Cálculos!$C$11</f>
        <v>6.0511662412696801E-5</v>
      </c>
      <c r="M5312" s="6">
        <f>Tabla2[[#This Row],[Total Sales]]-Tabla2[[#This Row],[Operating Profit]]</f>
        <v>91872</v>
      </c>
      <c r="N5312" s="6">
        <v>4128</v>
      </c>
      <c r="O5312" s="46">
        <f>Tabla2[[#This Row],[Operating Profit]]/Tabla2[[#This Row],[Total Sales]]</f>
        <v>4.2999999999999997E-2</v>
      </c>
      <c r="P5312" s="1" t="s">
        <v>82</v>
      </c>
    </row>
    <row r="5313" spans="1:16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3" t="str">
        <f>IFERROR(LEFT(Tabla2[[#This Row],[Product]],FIND(" ",Tabla2[[#This Row],[Product]])-3),Tabla2[[#This Row],[Product]])</f>
        <v>Men</v>
      </c>
      <c r="I5313" s="6">
        <v>77</v>
      </c>
      <c r="J5313" s="4">
        <v>1240</v>
      </c>
      <c r="K5313" s="6">
        <f>Tabla2[[#This Row],[Price per Unit]]*Tabla2[[#This Row],[Units Sold]]</f>
        <v>95480</v>
      </c>
      <c r="L5313" s="52">
        <f>Tabla2[[#This Row],[Units Sold]]/Cálculos!$C$11</f>
        <v>5.0022974261162688E-5</v>
      </c>
      <c r="M5313" s="6">
        <f>Tabla2[[#This Row],[Total Sales]]-Tabla2[[#This Row],[Operating Profit]]</f>
        <v>92615.6</v>
      </c>
      <c r="N5313" s="6">
        <v>2864.4000000000005</v>
      </c>
      <c r="O5313" s="46">
        <f>Tabla2[[#This Row],[Operating Profit]]/Tabla2[[#This Row],[Total Sales]]</f>
        <v>3.0000000000000006E-2</v>
      </c>
      <c r="P5313" s="1" t="s">
        <v>82</v>
      </c>
    </row>
    <row r="5314" spans="1:16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3" t="str">
        <f>IFERROR(LEFT(Tabla2[[#This Row],[Product]],FIND(" ",Tabla2[[#This Row],[Product]])-3),Tabla2[[#This Row],[Product]])</f>
        <v>Women</v>
      </c>
      <c r="I5314" s="6">
        <v>86</v>
      </c>
      <c r="J5314" s="4">
        <v>1620</v>
      </c>
      <c r="K5314" s="6">
        <f>Tabla2[[#This Row],[Price per Unit]]*Tabla2[[#This Row],[Units Sold]]</f>
        <v>139320</v>
      </c>
      <c r="L5314" s="52">
        <f>Tabla2[[#This Row],[Units Sold]]/Cálculos!$C$11</f>
        <v>6.5352595405712547E-5</v>
      </c>
      <c r="M5314" s="6">
        <f>Tabla2[[#This Row],[Total Sales]]-Tabla2[[#This Row],[Operating Profit]]</f>
        <v>131100.12</v>
      </c>
      <c r="N5314" s="6">
        <v>8219.880000000001</v>
      </c>
      <c r="O5314" s="46">
        <f>Tabla2[[#This Row],[Operating Profit]]/Tabla2[[#This Row],[Total Sales]]</f>
        <v>5.9000000000000011E-2</v>
      </c>
      <c r="P5314" s="1" t="s">
        <v>82</v>
      </c>
    </row>
    <row r="5315" spans="1:16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3" t="str">
        <f>IFERROR(LEFT(Tabla2[[#This Row],[Product]],FIND(" ",Tabla2[[#This Row],[Product]])-3),Tabla2[[#This Row],[Product]])</f>
        <v>Men</v>
      </c>
      <c r="I5315" s="6">
        <v>72</v>
      </c>
      <c r="J5315" s="4">
        <v>2160</v>
      </c>
      <c r="K5315" s="6">
        <f>Tabla2[[#This Row],[Price per Unit]]*Tabla2[[#This Row],[Units Sold]]</f>
        <v>155520</v>
      </c>
      <c r="L5315" s="52">
        <f>Tabla2[[#This Row],[Units Sold]]/Cálculos!$C$11</f>
        <v>8.7136793874283396E-5</v>
      </c>
      <c r="M5315" s="6">
        <f>Tabla2[[#This Row],[Total Sales]]-Tabla2[[#This Row],[Operating Profit]]</f>
        <v>149299.20000000001</v>
      </c>
      <c r="N5315" s="6">
        <v>6220.8</v>
      </c>
      <c r="O5315" s="46">
        <f>Tabla2[[#This Row],[Operating Profit]]/Tabla2[[#This Row],[Total Sales]]</f>
        <v>0.04</v>
      </c>
      <c r="P5315" s="1" t="s">
        <v>82</v>
      </c>
    </row>
    <row r="5316" spans="1:16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3" t="str">
        <f>IFERROR(LEFT(Tabla2[[#This Row],[Product]],FIND(" ",Tabla2[[#This Row],[Product]])-3),Tabla2[[#This Row],[Product]])</f>
        <v>Men</v>
      </c>
      <c r="I5316" s="6">
        <v>82</v>
      </c>
      <c r="J5316" s="4">
        <v>2000</v>
      </c>
      <c r="K5316" s="6">
        <f>Tabla2[[#This Row],[Price per Unit]]*Tabla2[[#This Row],[Units Sold]]</f>
        <v>164000</v>
      </c>
      <c r="L5316" s="52">
        <f>Tabla2[[#This Row],[Units Sold]]/Cálculos!$C$11</f>
        <v>8.0682216550262393E-5</v>
      </c>
      <c r="M5316" s="6">
        <f>Tabla2[[#This Row],[Total Sales]]-Tabla2[[#This Row],[Operating Profit]]</f>
        <v>158260</v>
      </c>
      <c r="N5316" s="6">
        <v>5740</v>
      </c>
      <c r="O5316" s="46">
        <f>Tabla2[[#This Row],[Operating Profit]]/Tabla2[[#This Row],[Total Sales]]</f>
        <v>3.5000000000000003E-2</v>
      </c>
      <c r="P5316" s="1" t="s">
        <v>82</v>
      </c>
    </row>
    <row r="5317" spans="1:16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3" t="str">
        <f>IFERROR(LEFT(Tabla2[[#This Row],[Product]],FIND(" ",Tabla2[[#This Row],[Product]])-3),Tabla2[[#This Row],[Product]])</f>
        <v>Women</v>
      </c>
      <c r="I5317" s="6">
        <v>75</v>
      </c>
      <c r="J5317" s="4">
        <v>1740</v>
      </c>
      <c r="K5317" s="6">
        <f>Tabla2[[#This Row],[Price per Unit]]*Tabla2[[#This Row],[Units Sold]]</f>
        <v>130500</v>
      </c>
      <c r="L5317" s="52">
        <f>Tabla2[[#This Row],[Units Sold]]/Cálculos!$C$11</f>
        <v>7.0193528398728293E-5</v>
      </c>
      <c r="M5317" s="6">
        <f>Tabla2[[#This Row],[Total Sales]]-Tabla2[[#This Row],[Operating Profit]]</f>
        <v>125280</v>
      </c>
      <c r="N5317" s="6">
        <v>5220</v>
      </c>
      <c r="O5317" s="46">
        <f>Tabla2[[#This Row],[Operating Profit]]/Tabla2[[#This Row],[Total Sales]]</f>
        <v>0.04</v>
      </c>
      <c r="P5317" s="1" t="s">
        <v>82</v>
      </c>
    </row>
    <row r="5318" spans="1:16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3" t="str">
        <f>IFERROR(LEFT(Tabla2[[#This Row],[Product]],FIND(" ",Tabla2[[#This Row],[Product]])-3),Tabla2[[#This Row],[Product]])</f>
        <v>Women</v>
      </c>
      <c r="I5318" s="6">
        <v>78</v>
      </c>
      <c r="J5318" s="4">
        <v>1800</v>
      </c>
      <c r="K5318" s="6">
        <f>Tabla2[[#This Row],[Price per Unit]]*Tabla2[[#This Row],[Units Sold]]</f>
        <v>140400</v>
      </c>
      <c r="L5318" s="52">
        <f>Tabla2[[#This Row],[Units Sold]]/Cálculos!$C$11</f>
        <v>7.2613994895236159E-5</v>
      </c>
      <c r="M5318" s="6">
        <f>Tabla2[[#This Row],[Total Sales]]-Tabla2[[#This Row],[Operating Profit]]</f>
        <v>134643.6</v>
      </c>
      <c r="N5318" s="6">
        <v>5756.4</v>
      </c>
      <c r="O5318" s="46">
        <f>Tabla2[[#This Row],[Operating Profit]]/Tabla2[[#This Row],[Total Sales]]</f>
        <v>4.0999999999999995E-2</v>
      </c>
      <c r="P5318" s="1" t="s">
        <v>82</v>
      </c>
    </row>
    <row r="5319" spans="1:16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3" t="str">
        <f>IFERROR(LEFT(Tabla2[[#This Row],[Product]],FIND(" ",Tabla2[[#This Row],[Product]])-3),Tabla2[[#This Row],[Product]])</f>
        <v>Men</v>
      </c>
      <c r="I5319" s="6">
        <v>86</v>
      </c>
      <c r="J5319" s="4">
        <v>1470</v>
      </c>
      <c r="K5319" s="6">
        <f>Tabla2[[#This Row],[Price per Unit]]*Tabla2[[#This Row],[Units Sold]]</f>
        <v>126420</v>
      </c>
      <c r="L5319" s="52">
        <f>Tabla2[[#This Row],[Units Sold]]/Cálculos!$C$11</f>
        <v>5.9301429164442862E-5</v>
      </c>
      <c r="M5319" s="6">
        <f>Tabla2[[#This Row],[Total Sales]]-Tabla2[[#This Row],[Operating Profit]]</f>
        <v>121995.3</v>
      </c>
      <c r="N5319" s="6">
        <v>4424.7</v>
      </c>
      <c r="O5319" s="46">
        <f>Tabla2[[#This Row],[Operating Profit]]/Tabla2[[#This Row],[Total Sales]]</f>
        <v>3.4999999999999996E-2</v>
      </c>
      <c r="P5319" s="1" t="s">
        <v>82</v>
      </c>
    </row>
    <row r="5320" spans="1:16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3" t="str">
        <f>IFERROR(LEFT(Tabla2[[#This Row],[Product]],FIND(" ",Tabla2[[#This Row],[Product]])-3),Tabla2[[#This Row],[Product]])</f>
        <v>Women</v>
      </c>
      <c r="I5320" s="6">
        <v>87</v>
      </c>
      <c r="J5320" s="4">
        <v>1560</v>
      </c>
      <c r="K5320" s="6">
        <f>Tabla2[[#This Row],[Price per Unit]]*Tabla2[[#This Row],[Units Sold]]</f>
        <v>135720</v>
      </c>
      <c r="L5320" s="52">
        <f>Tabla2[[#This Row],[Units Sold]]/Cálculos!$C$11</f>
        <v>6.2932128909204668E-5</v>
      </c>
      <c r="M5320" s="6">
        <f>Tabla2[[#This Row],[Total Sales]]-Tabla2[[#This Row],[Operating Profit]]</f>
        <v>128255.4</v>
      </c>
      <c r="N5320" s="6">
        <v>7464.6</v>
      </c>
      <c r="O5320" s="46">
        <f>Tabla2[[#This Row],[Operating Profit]]/Tabla2[[#This Row],[Total Sales]]</f>
        <v>5.5E-2</v>
      </c>
      <c r="P5320" s="1" t="s">
        <v>82</v>
      </c>
    </row>
    <row r="5321" spans="1:16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3" t="str">
        <f>IFERROR(LEFT(Tabla2[[#This Row],[Product]],FIND(" ",Tabla2[[#This Row],[Product]])-3),Tabla2[[#This Row],[Product]])</f>
        <v>Men</v>
      </c>
      <c r="I5321" s="6">
        <v>41</v>
      </c>
      <c r="J5321" s="4">
        <v>2550</v>
      </c>
      <c r="K5321" s="6">
        <f>Tabla2[[#This Row],[Price per Unit]]*Tabla2[[#This Row],[Units Sold]]</f>
        <v>104550</v>
      </c>
      <c r="L5321" s="52">
        <f>Tabla2[[#This Row],[Units Sold]]/Cálculos!$C$11</f>
        <v>1.0286982610158455E-4</v>
      </c>
      <c r="M5321" s="6">
        <f>Tabla2[[#This Row],[Total Sales]]-Tabla2[[#This Row],[Operating Profit]]</f>
        <v>98799.75</v>
      </c>
      <c r="N5321" s="6">
        <v>5750.2500000000009</v>
      </c>
      <c r="O5321" s="46">
        <f>Tabla2[[#This Row],[Operating Profit]]/Tabla2[[#This Row],[Total Sales]]</f>
        <v>5.5000000000000007E-2</v>
      </c>
      <c r="P5321" s="1" t="s">
        <v>82</v>
      </c>
    </row>
    <row r="5322" spans="1:16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3" t="str">
        <f>IFERROR(LEFT(Tabla2[[#This Row],[Product]],FIND(" ",Tabla2[[#This Row],[Product]])-3),Tabla2[[#This Row],[Product]])</f>
        <v>Men</v>
      </c>
      <c r="I5322" s="6">
        <v>44</v>
      </c>
      <c r="J5322" s="4">
        <v>1890</v>
      </c>
      <c r="K5322" s="6">
        <f>Tabla2[[#This Row],[Price per Unit]]*Tabla2[[#This Row],[Units Sold]]</f>
        <v>83160</v>
      </c>
      <c r="L5322" s="52">
        <f>Tabla2[[#This Row],[Units Sold]]/Cálculos!$C$11</f>
        <v>7.6244694639997972E-5</v>
      </c>
      <c r="M5322" s="6">
        <f>Tabla2[[#This Row],[Total Sales]]-Tabla2[[#This Row],[Operating Profit]]</f>
        <v>79251.48</v>
      </c>
      <c r="N5322" s="6">
        <v>3908.52</v>
      </c>
      <c r="O5322" s="46">
        <f>Tabla2[[#This Row],[Operating Profit]]/Tabla2[[#This Row],[Total Sales]]</f>
        <v>4.7E-2</v>
      </c>
      <c r="P5322" s="1" t="s">
        <v>82</v>
      </c>
    </row>
    <row r="5323" spans="1:16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3" t="str">
        <f>IFERROR(LEFT(Tabla2[[#This Row],[Product]],FIND(" ",Tabla2[[#This Row],[Product]])-3),Tabla2[[#This Row],[Product]])</f>
        <v>Women</v>
      </c>
      <c r="I5323" s="6">
        <v>32</v>
      </c>
      <c r="J5323" s="4">
        <v>1690</v>
      </c>
      <c r="K5323" s="6">
        <f>Tabla2[[#This Row],[Price per Unit]]*Tabla2[[#This Row],[Units Sold]]</f>
        <v>54080</v>
      </c>
      <c r="L5323" s="52">
        <f>Tabla2[[#This Row],[Units Sold]]/Cálculos!$C$11</f>
        <v>6.8176472984971724E-5</v>
      </c>
      <c r="M5323" s="6">
        <f>Tabla2[[#This Row],[Total Sales]]-Tabla2[[#This Row],[Operating Profit]]</f>
        <v>52024.959999999999</v>
      </c>
      <c r="N5323" s="6">
        <v>2055.04</v>
      </c>
      <c r="O5323" s="46">
        <f>Tabla2[[#This Row],[Operating Profit]]/Tabla2[[#This Row],[Total Sales]]</f>
        <v>3.7999999999999999E-2</v>
      </c>
      <c r="P5323" s="1" t="s">
        <v>82</v>
      </c>
    </row>
    <row r="5324" spans="1:16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3" t="str">
        <f>IFERROR(LEFT(Tabla2[[#This Row],[Product]],FIND(" ",Tabla2[[#This Row],[Product]])-3),Tabla2[[#This Row],[Product]])</f>
        <v>Women</v>
      </c>
      <c r="I5324" s="6">
        <v>37</v>
      </c>
      <c r="J5324" s="4">
        <v>1450</v>
      </c>
      <c r="K5324" s="6">
        <f>Tabla2[[#This Row],[Price per Unit]]*Tabla2[[#This Row],[Units Sold]]</f>
        <v>53650</v>
      </c>
      <c r="L5324" s="52">
        <f>Tabla2[[#This Row],[Units Sold]]/Cálculos!$C$11</f>
        <v>5.849460699894024E-5</v>
      </c>
      <c r="M5324" s="6">
        <f>Tabla2[[#This Row],[Total Sales]]-Tabla2[[#This Row],[Operating Profit]]</f>
        <v>51450.35</v>
      </c>
      <c r="N5324" s="6">
        <v>2199.65</v>
      </c>
      <c r="O5324" s="46">
        <f>Tabla2[[#This Row],[Operating Profit]]/Tabla2[[#This Row],[Total Sales]]</f>
        <v>4.1000000000000002E-2</v>
      </c>
      <c r="P5324" s="1" t="s">
        <v>82</v>
      </c>
    </row>
    <row r="5325" spans="1:16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3" t="str">
        <f>IFERROR(LEFT(Tabla2[[#This Row],[Product]],FIND(" ",Tabla2[[#This Row],[Product]])-3),Tabla2[[#This Row],[Product]])</f>
        <v>Men</v>
      </c>
      <c r="I5325" s="6">
        <v>51</v>
      </c>
      <c r="J5325" s="4">
        <v>1650</v>
      </c>
      <c r="K5325" s="6">
        <f>Tabla2[[#This Row],[Price per Unit]]*Tabla2[[#This Row],[Units Sold]]</f>
        <v>84150</v>
      </c>
      <c r="L5325" s="52">
        <f>Tabla2[[#This Row],[Units Sold]]/Cálculos!$C$11</f>
        <v>6.656282865396648E-5</v>
      </c>
      <c r="M5325" s="6">
        <f>Tabla2[[#This Row],[Total Sales]]-Tabla2[[#This Row],[Operating Profit]]</f>
        <v>80363.25</v>
      </c>
      <c r="N5325" s="6">
        <v>3786.7499999999995</v>
      </c>
      <c r="O5325" s="46">
        <f>Tabla2[[#This Row],[Operating Profit]]/Tabla2[[#This Row],[Total Sales]]</f>
        <v>4.4999999999999991E-2</v>
      </c>
      <c r="P5325" s="1" t="s">
        <v>82</v>
      </c>
    </row>
    <row r="5326" spans="1:16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3" t="str">
        <f>IFERROR(LEFT(Tabla2[[#This Row],[Product]],FIND(" ",Tabla2[[#This Row],[Product]])-3),Tabla2[[#This Row],[Product]])</f>
        <v>Women</v>
      </c>
      <c r="I5326" s="6">
        <v>44</v>
      </c>
      <c r="J5326" s="4">
        <v>1760</v>
      </c>
      <c r="K5326" s="6">
        <f>Tabla2[[#This Row],[Price per Unit]]*Tabla2[[#This Row],[Units Sold]]</f>
        <v>77440</v>
      </c>
      <c r="L5326" s="52">
        <f>Tabla2[[#This Row],[Units Sold]]/Cálculos!$C$11</f>
        <v>7.1000350564230915E-5</v>
      </c>
      <c r="M5326" s="6">
        <f>Tabla2[[#This Row],[Total Sales]]-Tabla2[[#This Row],[Operating Profit]]</f>
        <v>72406.399999999994</v>
      </c>
      <c r="N5326" s="6">
        <v>5033.6000000000004</v>
      </c>
      <c r="O5326" s="46">
        <f>Tabla2[[#This Row],[Operating Profit]]/Tabla2[[#This Row],[Total Sales]]</f>
        <v>6.5000000000000002E-2</v>
      </c>
      <c r="P5326" s="1" t="s">
        <v>82</v>
      </c>
    </row>
    <row r="5327" spans="1:16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3" t="str">
        <f>IFERROR(LEFT(Tabla2[[#This Row],[Product]],FIND(" ",Tabla2[[#This Row],[Product]])-3),Tabla2[[#This Row],[Product]])</f>
        <v>Men</v>
      </c>
      <c r="I5327" s="6">
        <v>44</v>
      </c>
      <c r="J5327" s="4">
        <v>2340</v>
      </c>
      <c r="K5327" s="6">
        <f>Tabla2[[#This Row],[Price per Unit]]*Tabla2[[#This Row],[Units Sold]]</f>
        <v>102960</v>
      </c>
      <c r="L5327" s="52">
        <f>Tabla2[[#This Row],[Units Sold]]/Cálculos!$C$11</f>
        <v>9.4398193363807008E-5</v>
      </c>
      <c r="M5327" s="6">
        <f>Tabla2[[#This Row],[Total Sales]]-Tabla2[[#This Row],[Operating Profit]]</f>
        <v>97297.2</v>
      </c>
      <c r="N5327" s="6">
        <v>5662.8</v>
      </c>
      <c r="O5327" s="46">
        <f>Tabla2[[#This Row],[Operating Profit]]/Tabla2[[#This Row],[Total Sales]]</f>
        <v>5.5E-2</v>
      </c>
      <c r="P5327" s="1" t="s">
        <v>82</v>
      </c>
    </row>
    <row r="5328" spans="1:16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3" t="str">
        <f>IFERROR(LEFT(Tabla2[[#This Row],[Product]],FIND(" ",Tabla2[[#This Row],[Product]])-3),Tabla2[[#This Row],[Product]])</f>
        <v>Men</v>
      </c>
      <c r="I5328" s="6">
        <v>42</v>
      </c>
      <c r="J5328" s="4">
        <v>1380</v>
      </c>
      <c r="K5328" s="6">
        <f>Tabla2[[#This Row],[Price per Unit]]*Tabla2[[#This Row],[Units Sold]]</f>
        <v>57960</v>
      </c>
      <c r="L5328" s="52">
        <f>Tabla2[[#This Row],[Units Sold]]/Cálculos!$C$11</f>
        <v>5.5670729419681056E-5</v>
      </c>
      <c r="M5328" s="6">
        <f>Tabla2[[#This Row],[Total Sales]]-Tabla2[[#This Row],[Operating Profit]]</f>
        <v>55119.96</v>
      </c>
      <c r="N5328" s="6">
        <v>2840.04</v>
      </c>
      <c r="O5328" s="46">
        <f>Tabla2[[#This Row],[Operating Profit]]/Tabla2[[#This Row],[Total Sales]]</f>
        <v>4.9000000000000002E-2</v>
      </c>
      <c r="P5328" s="1" t="s">
        <v>82</v>
      </c>
    </row>
    <row r="5329" spans="1:16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3" t="str">
        <f>IFERROR(LEFT(Tabla2[[#This Row],[Product]],FIND(" ",Tabla2[[#This Row],[Product]])-3),Tabla2[[#This Row],[Product]])</f>
        <v>Women</v>
      </c>
      <c r="I5329" s="6">
        <v>33</v>
      </c>
      <c r="J5329" s="4">
        <v>1740</v>
      </c>
      <c r="K5329" s="6">
        <f>Tabla2[[#This Row],[Price per Unit]]*Tabla2[[#This Row],[Units Sold]]</f>
        <v>57420</v>
      </c>
      <c r="L5329" s="52">
        <f>Tabla2[[#This Row],[Units Sold]]/Cálculos!$C$11</f>
        <v>7.0193528398728293E-5</v>
      </c>
      <c r="M5329" s="6">
        <f>Tabla2[[#This Row],[Total Sales]]-Tabla2[[#This Row],[Operating Profit]]</f>
        <v>55295.46</v>
      </c>
      <c r="N5329" s="6">
        <v>2124.54</v>
      </c>
      <c r="O5329" s="46">
        <f>Tabla2[[#This Row],[Operating Profit]]/Tabla2[[#This Row],[Total Sales]]</f>
        <v>3.6999999999999998E-2</v>
      </c>
      <c r="P5329" s="1" t="s">
        <v>82</v>
      </c>
    </row>
    <row r="5330" spans="1:16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3" t="str">
        <f>IFERROR(LEFT(Tabla2[[#This Row],[Product]],FIND(" ",Tabla2[[#This Row],[Product]])-3),Tabla2[[#This Row],[Product]])</f>
        <v>Women</v>
      </c>
      <c r="I5330" s="6">
        <v>37</v>
      </c>
      <c r="J5330" s="4">
        <v>1330</v>
      </c>
      <c r="K5330" s="6">
        <f>Tabla2[[#This Row],[Price per Unit]]*Tabla2[[#This Row],[Units Sold]]</f>
        <v>49210</v>
      </c>
      <c r="L5330" s="52">
        <f>Tabla2[[#This Row],[Units Sold]]/Cálculos!$C$11</f>
        <v>5.3653674005924494E-5</v>
      </c>
      <c r="M5330" s="6">
        <f>Tabla2[[#This Row],[Total Sales]]-Tabla2[[#This Row],[Operating Profit]]</f>
        <v>47143.18</v>
      </c>
      <c r="N5330" s="6">
        <v>2066.8199999999997</v>
      </c>
      <c r="O5330" s="46">
        <f>Tabla2[[#This Row],[Operating Profit]]/Tabla2[[#This Row],[Total Sales]]</f>
        <v>4.1999999999999996E-2</v>
      </c>
      <c r="P5330" s="1" t="s">
        <v>82</v>
      </c>
    </row>
    <row r="5331" spans="1:16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3" t="str">
        <f>IFERROR(LEFT(Tabla2[[#This Row],[Product]],FIND(" ",Tabla2[[#This Row],[Product]])-3),Tabla2[[#This Row],[Product]])</f>
        <v>Men</v>
      </c>
      <c r="I5331" s="6">
        <v>50</v>
      </c>
      <c r="J5331" s="4">
        <v>1540</v>
      </c>
      <c r="K5331" s="6">
        <f>Tabla2[[#This Row],[Price per Unit]]*Tabla2[[#This Row],[Units Sold]]</f>
        <v>77000</v>
      </c>
      <c r="L5331" s="52">
        <f>Tabla2[[#This Row],[Units Sold]]/Cálculos!$C$11</f>
        <v>6.2125306743702046E-5</v>
      </c>
      <c r="M5331" s="6">
        <f>Tabla2[[#This Row],[Total Sales]]-Tabla2[[#This Row],[Operating Profit]]</f>
        <v>73458</v>
      </c>
      <c r="N5331" s="6">
        <v>3541.9999999999995</v>
      </c>
      <c r="O5331" s="46">
        <f>Tabla2[[#This Row],[Operating Profit]]/Tabla2[[#This Row],[Total Sales]]</f>
        <v>4.5999999999999992E-2</v>
      </c>
      <c r="P5331" s="1" t="s">
        <v>82</v>
      </c>
    </row>
    <row r="5332" spans="1:16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3" t="str">
        <f>IFERROR(LEFT(Tabla2[[#This Row],[Product]],FIND(" ",Tabla2[[#This Row],[Product]])-3),Tabla2[[#This Row],[Product]])</f>
        <v>Women</v>
      </c>
      <c r="I5332" s="6">
        <v>42</v>
      </c>
      <c r="J5332" s="4">
        <v>1820</v>
      </c>
      <c r="K5332" s="6">
        <f>Tabla2[[#This Row],[Price per Unit]]*Tabla2[[#This Row],[Units Sold]]</f>
        <v>76440</v>
      </c>
      <c r="L5332" s="52">
        <f>Tabla2[[#This Row],[Units Sold]]/Cálculos!$C$11</f>
        <v>7.3420817060738781E-5</v>
      </c>
      <c r="M5332" s="6">
        <f>Tabla2[[#This Row],[Total Sales]]-Tabla2[[#This Row],[Operating Profit]]</f>
        <v>71547.839999999997</v>
      </c>
      <c r="N5332" s="6">
        <v>4892.16</v>
      </c>
      <c r="O5332" s="46">
        <f>Tabla2[[#This Row],[Operating Profit]]/Tabla2[[#This Row],[Total Sales]]</f>
        <v>6.4000000000000001E-2</v>
      </c>
      <c r="P5332" s="1" t="s">
        <v>82</v>
      </c>
    </row>
    <row r="5333" spans="1:16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3" t="str">
        <f>IFERROR(LEFT(Tabla2[[#This Row],[Product]],FIND(" ",Tabla2[[#This Row],[Product]])-3),Tabla2[[#This Row],[Product]])</f>
        <v>Men</v>
      </c>
      <c r="I5333" s="6">
        <v>44</v>
      </c>
      <c r="J5333" s="4">
        <v>2520</v>
      </c>
      <c r="K5333" s="6">
        <f>Tabla2[[#This Row],[Price per Unit]]*Tabla2[[#This Row],[Units Sold]]</f>
        <v>110880</v>
      </c>
      <c r="L5333" s="52">
        <f>Tabla2[[#This Row],[Units Sold]]/Cálculos!$C$11</f>
        <v>1.0165959285333062E-4</v>
      </c>
      <c r="M5333" s="6">
        <f>Tabla2[[#This Row],[Total Sales]]-Tabla2[[#This Row],[Operating Profit]]</f>
        <v>104338.08</v>
      </c>
      <c r="N5333" s="6">
        <v>6541.920000000001</v>
      </c>
      <c r="O5333" s="46">
        <f>Tabla2[[#This Row],[Operating Profit]]/Tabla2[[#This Row],[Total Sales]]</f>
        <v>5.9000000000000011E-2</v>
      </c>
      <c r="P5333" s="1" t="s">
        <v>82</v>
      </c>
    </row>
    <row r="5334" spans="1:16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3" t="str">
        <f>IFERROR(LEFT(Tabla2[[#This Row],[Product]],FIND(" ",Tabla2[[#This Row],[Product]])-3),Tabla2[[#This Row],[Product]])</f>
        <v>Men</v>
      </c>
      <c r="I5334" s="6">
        <v>44</v>
      </c>
      <c r="J5334" s="4">
        <v>1650</v>
      </c>
      <c r="K5334" s="6">
        <f>Tabla2[[#This Row],[Price per Unit]]*Tabla2[[#This Row],[Units Sold]]</f>
        <v>72600</v>
      </c>
      <c r="L5334" s="52">
        <f>Tabla2[[#This Row],[Units Sold]]/Cálculos!$C$11</f>
        <v>6.656282865396648E-5</v>
      </c>
      <c r="M5334" s="6">
        <f>Tabla2[[#This Row],[Total Sales]]-Tabla2[[#This Row],[Operating Profit]]</f>
        <v>69260.399999999994</v>
      </c>
      <c r="N5334" s="6">
        <v>3339.6</v>
      </c>
      <c r="O5334" s="46">
        <f>Tabla2[[#This Row],[Operating Profit]]/Tabla2[[#This Row],[Total Sales]]</f>
        <v>4.5999999999999999E-2</v>
      </c>
      <c r="P5334" s="1" t="s">
        <v>82</v>
      </c>
    </row>
    <row r="5335" spans="1:16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3" t="str">
        <f>IFERROR(LEFT(Tabla2[[#This Row],[Product]],FIND(" ",Tabla2[[#This Row],[Product]])-3),Tabla2[[#This Row],[Product]])</f>
        <v>Women</v>
      </c>
      <c r="I5335" s="6">
        <v>33</v>
      </c>
      <c r="J5335" s="4">
        <v>1610</v>
      </c>
      <c r="K5335" s="6">
        <f>Tabla2[[#This Row],[Price per Unit]]*Tabla2[[#This Row],[Units Sold]]</f>
        <v>53130</v>
      </c>
      <c r="L5335" s="52">
        <f>Tabla2[[#This Row],[Units Sold]]/Cálculos!$C$11</f>
        <v>6.4949184322961236E-5</v>
      </c>
      <c r="M5335" s="6">
        <f>Tabla2[[#This Row],[Total Sales]]-Tabla2[[#This Row],[Operating Profit]]</f>
        <v>51217.32</v>
      </c>
      <c r="N5335" s="6">
        <v>1912.6799999999998</v>
      </c>
      <c r="O5335" s="46">
        <f>Tabla2[[#This Row],[Operating Profit]]/Tabla2[[#This Row],[Total Sales]]</f>
        <v>3.5999999999999997E-2</v>
      </c>
      <c r="P5335" s="1" t="s">
        <v>82</v>
      </c>
    </row>
    <row r="5336" spans="1:16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3" t="str">
        <f>IFERROR(LEFT(Tabla2[[#This Row],[Product]],FIND(" ",Tabla2[[#This Row],[Product]])-3),Tabla2[[#This Row],[Product]])</f>
        <v>Women</v>
      </c>
      <c r="I5336" s="6">
        <v>39</v>
      </c>
      <c r="J5336" s="4">
        <v>1060</v>
      </c>
      <c r="K5336" s="6">
        <f>Tabla2[[#This Row],[Price per Unit]]*Tabla2[[#This Row],[Units Sold]]</f>
        <v>41340</v>
      </c>
      <c r="L5336" s="52">
        <f>Tabla2[[#This Row],[Units Sold]]/Cálculos!$C$11</f>
        <v>4.2761574771639069E-5</v>
      </c>
      <c r="M5336" s="6">
        <f>Tabla2[[#This Row],[Total Sales]]-Tabla2[[#This Row],[Operating Profit]]</f>
        <v>39645.06</v>
      </c>
      <c r="N5336" s="6">
        <v>1694.9399999999998</v>
      </c>
      <c r="O5336" s="46">
        <f>Tabla2[[#This Row],[Operating Profit]]/Tabla2[[#This Row],[Total Sales]]</f>
        <v>4.0999999999999995E-2</v>
      </c>
      <c r="P5336" s="1" t="s">
        <v>82</v>
      </c>
    </row>
    <row r="5337" spans="1:16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3" t="str">
        <f>IFERROR(LEFT(Tabla2[[#This Row],[Product]],FIND(" ",Tabla2[[#This Row],[Product]])-3),Tabla2[[#This Row],[Product]])</f>
        <v>Men</v>
      </c>
      <c r="I5337" s="6">
        <v>51</v>
      </c>
      <c r="J5337" s="4">
        <v>1330</v>
      </c>
      <c r="K5337" s="6">
        <f>Tabla2[[#This Row],[Price per Unit]]*Tabla2[[#This Row],[Units Sold]]</f>
        <v>67830</v>
      </c>
      <c r="L5337" s="52">
        <f>Tabla2[[#This Row],[Units Sold]]/Cálculos!$C$11</f>
        <v>5.3653674005924494E-5</v>
      </c>
      <c r="M5337" s="6">
        <f>Tabla2[[#This Row],[Total Sales]]-Tabla2[[#This Row],[Operating Profit]]</f>
        <v>64506.33</v>
      </c>
      <c r="N5337" s="6">
        <v>3323.67</v>
      </c>
      <c r="O5337" s="46">
        <f>Tabla2[[#This Row],[Operating Profit]]/Tabla2[[#This Row],[Total Sales]]</f>
        <v>4.9000000000000002E-2</v>
      </c>
      <c r="P5337" s="1" t="s">
        <v>82</v>
      </c>
    </row>
    <row r="5338" spans="1:16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3" t="str">
        <f>IFERROR(LEFT(Tabla2[[#This Row],[Product]],FIND(" ",Tabla2[[#This Row],[Product]])-3),Tabla2[[#This Row],[Product]])</f>
        <v>Women</v>
      </c>
      <c r="I5338" s="6">
        <v>43</v>
      </c>
      <c r="J5338" s="4">
        <v>1610</v>
      </c>
      <c r="K5338" s="6">
        <f>Tabla2[[#This Row],[Price per Unit]]*Tabla2[[#This Row],[Units Sold]]</f>
        <v>69230</v>
      </c>
      <c r="L5338" s="52">
        <f>Tabla2[[#This Row],[Units Sold]]/Cálculos!$C$11</f>
        <v>6.4949184322961236E-5</v>
      </c>
      <c r="M5338" s="6">
        <f>Tabla2[[#This Row],[Total Sales]]-Tabla2[[#This Row],[Operating Profit]]</f>
        <v>65076.2</v>
      </c>
      <c r="N5338" s="6">
        <v>4153.8</v>
      </c>
      <c r="O5338" s="46">
        <f>Tabla2[[#This Row],[Operating Profit]]/Tabla2[[#This Row],[Total Sales]]</f>
        <v>6.0000000000000005E-2</v>
      </c>
      <c r="P5338" s="1" t="s">
        <v>82</v>
      </c>
    </row>
    <row r="5339" spans="1:16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3" t="str">
        <f>IFERROR(LEFT(Tabla2[[#This Row],[Product]],FIND(" ",Tabla2[[#This Row],[Product]])-3),Tabla2[[#This Row],[Product]])</f>
        <v>Men</v>
      </c>
      <c r="I5339" s="6">
        <v>42</v>
      </c>
      <c r="J5339" s="4">
        <v>2480</v>
      </c>
      <c r="K5339" s="6">
        <f>Tabla2[[#This Row],[Price per Unit]]*Tabla2[[#This Row],[Units Sold]]</f>
        <v>104160</v>
      </c>
      <c r="L5339" s="52">
        <f>Tabla2[[#This Row],[Units Sold]]/Cálculos!$C$11</f>
        <v>1.0004594852232538E-4</v>
      </c>
      <c r="M5339" s="6">
        <f>Tabla2[[#This Row],[Total Sales]]-Tabla2[[#This Row],[Operating Profit]]</f>
        <v>98327.039999999994</v>
      </c>
      <c r="N5339" s="6">
        <v>5832.9600000000009</v>
      </c>
      <c r="O5339" s="46">
        <f>Tabla2[[#This Row],[Operating Profit]]/Tabla2[[#This Row],[Total Sales]]</f>
        <v>5.6000000000000008E-2</v>
      </c>
      <c r="P5339" s="1" t="s">
        <v>82</v>
      </c>
    </row>
    <row r="5340" spans="1:16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3" t="str">
        <f>IFERROR(LEFT(Tabla2[[#This Row],[Product]],FIND(" ",Tabla2[[#This Row],[Product]])-3),Tabla2[[#This Row],[Product]])</f>
        <v>Men</v>
      </c>
      <c r="I5340" s="6">
        <v>43</v>
      </c>
      <c r="J5340" s="4">
        <v>1470</v>
      </c>
      <c r="K5340" s="6">
        <f>Tabla2[[#This Row],[Price per Unit]]*Tabla2[[#This Row],[Units Sold]]</f>
        <v>63210</v>
      </c>
      <c r="L5340" s="52">
        <f>Tabla2[[#This Row],[Units Sold]]/Cálculos!$C$11</f>
        <v>5.9301429164442862E-5</v>
      </c>
      <c r="M5340" s="6">
        <f>Tabla2[[#This Row],[Total Sales]]-Tabla2[[#This Row],[Operating Profit]]</f>
        <v>60365.55</v>
      </c>
      <c r="N5340" s="6">
        <v>2844.45</v>
      </c>
      <c r="O5340" s="46">
        <f>Tabla2[[#This Row],[Operating Profit]]/Tabla2[[#This Row],[Total Sales]]</f>
        <v>4.4999999999999998E-2</v>
      </c>
      <c r="P5340" s="1" t="s">
        <v>82</v>
      </c>
    </row>
    <row r="5341" spans="1:16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3" t="str">
        <f>IFERROR(LEFT(Tabla2[[#This Row],[Product]],FIND(" ",Tabla2[[#This Row],[Product]])-3),Tabla2[[#This Row],[Product]])</f>
        <v>Women</v>
      </c>
      <c r="I5341" s="6">
        <v>34</v>
      </c>
      <c r="J5341" s="4">
        <v>1520</v>
      </c>
      <c r="K5341" s="6">
        <f>Tabla2[[#This Row],[Price per Unit]]*Tabla2[[#This Row],[Units Sold]]</f>
        <v>51680</v>
      </c>
      <c r="L5341" s="52">
        <f>Tabla2[[#This Row],[Units Sold]]/Cálculos!$C$11</f>
        <v>6.1318484578199423E-5</v>
      </c>
      <c r="M5341" s="6">
        <f>Tabla2[[#This Row],[Total Sales]]-Tabla2[[#This Row],[Operating Profit]]</f>
        <v>49819.519999999997</v>
      </c>
      <c r="N5341" s="6">
        <v>1860.48</v>
      </c>
      <c r="O5341" s="46">
        <f>Tabla2[[#This Row],[Operating Profit]]/Tabla2[[#This Row],[Total Sales]]</f>
        <v>3.5999999999999997E-2</v>
      </c>
      <c r="P5341" s="1" t="s">
        <v>82</v>
      </c>
    </row>
    <row r="5342" spans="1:16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3" t="str">
        <f>IFERROR(LEFT(Tabla2[[#This Row],[Product]],FIND(" ",Tabla2[[#This Row],[Product]])-3),Tabla2[[#This Row],[Product]])</f>
        <v>Women</v>
      </c>
      <c r="I5342" s="6">
        <v>37</v>
      </c>
      <c r="J5342" s="4">
        <v>1350</v>
      </c>
      <c r="K5342" s="6">
        <f>Tabla2[[#This Row],[Price per Unit]]*Tabla2[[#This Row],[Units Sold]]</f>
        <v>49950</v>
      </c>
      <c r="L5342" s="52">
        <f>Tabla2[[#This Row],[Units Sold]]/Cálculos!$C$11</f>
        <v>5.4460496171427116E-5</v>
      </c>
      <c r="M5342" s="6">
        <f>Tabla2[[#This Row],[Total Sales]]-Tabla2[[#This Row],[Operating Profit]]</f>
        <v>47902.05</v>
      </c>
      <c r="N5342" s="6">
        <v>2047.9499999999998</v>
      </c>
      <c r="O5342" s="46">
        <f>Tabla2[[#This Row],[Operating Profit]]/Tabla2[[#This Row],[Total Sales]]</f>
        <v>4.0999999999999995E-2</v>
      </c>
      <c r="P5342" s="1" t="s">
        <v>82</v>
      </c>
    </row>
    <row r="5343" spans="1:16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3" t="str">
        <f>IFERROR(LEFT(Tabla2[[#This Row],[Product]],FIND(" ",Tabla2[[#This Row],[Product]])-3),Tabla2[[#This Row],[Product]])</f>
        <v>Men</v>
      </c>
      <c r="I5343" s="6">
        <v>50</v>
      </c>
      <c r="J5343" s="4">
        <v>1240</v>
      </c>
      <c r="K5343" s="6">
        <f>Tabla2[[#This Row],[Price per Unit]]*Tabla2[[#This Row],[Units Sold]]</f>
        <v>62000</v>
      </c>
      <c r="L5343" s="52">
        <f>Tabla2[[#This Row],[Units Sold]]/Cálculos!$C$11</f>
        <v>5.0022974261162688E-5</v>
      </c>
      <c r="M5343" s="6">
        <f>Tabla2[[#This Row],[Total Sales]]-Tabla2[[#This Row],[Operating Profit]]</f>
        <v>59086</v>
      </c>
      <c r="N5343" s="6">
        <v>2914</v>
      </c>
      <c r="O5343" s="46">
        <f>Tabla2[[#This Row],[Operating Profit]]/Tabla2[[#This Row],[Total Sales]]</f>
        <v>4.7E-2</v>
      </c>
      <c r="P5343" s="1" t="s">
        <v>82</v>
      </c>
    </row>
    <row r="5344" spans="1:16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3" t="str">
        <f>IFERROR(LEFT(Tabla2[[#This Row],[Product]],FIND(" ",Tabla2[[#This Row],[Product]])-3),Tabla2[[#This Row],[Product]])</f>
        <v>Women</v>
      </c>
      <c r="I5344" s="6">
        <v>41</v>
      </c>
      <c r="J5344" s="4">
        <v>1560</v>
      </c>
      <c r="K5344" s="6">
        <f>Tabla2[[#This Row],[Price per Unit]]*Tabla2[[#This Row],[Units Sold]]</f>
        <v>63960</v>
      </c>
      <c r="L5344" s="52">
        <f>Tabla2[[#This Row],[Units Sold]]/Cálculos!$C$11</f>
        <v>6.2932128909204668E-5</v>
      </c>
      <c r="M5344" s="6">
        <f>Tabla2[[#This Row],[Total Sales]]-Tabla2[[#This Row],[Operating Profit]]</f>
        <v>59802.6</v>
      </c>
      <c r="N5344" s="6">
        <v>4157.4000000000005</v>
      </c>
      <c r="O5344" s="46">
        <f>Tabla2[[#This Row],[Operating Profit]]/Tabla2[[#This Row],[Total Sales]]</f>
        <v>6.5000000000000002E-2</v>
      </c>
      <c r="P5344" s="1" t="s">
        <v>82</v>
      </c>
    </row>
    <row r="5345" spans="1:16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3" t="str">
        <f>IFERROR(LEFT(Tabla2[[#This Row],[Product]],FIND(" ",Tabla2[[#This Row],[Product]])-3),Tabla2[[#This Row],[Product]])</f>
        <v>Men</v>
      </c>
      <c r="I5345" s="6">
        <v>50</v>
      </c>
      <c r="J5345" s="4">
        <v>2610</v>
      </c>
      <c r="K5345" s="6">
        <f>Tabla2[[#This Row],[Price per Unit]]*Tabla2[[#This Row],[Units Sold]]</f>
        <v>130500</v>
      </c>
      <c r="L5345" s="52">
        <f>Tabla2[[#This Row],[Units Sold]]/Cálculos!$C$11</f>
        <v>1.0529029259809243E-4</v>
      </c>
      <c r="M5345" s="6">
        <f>Tabla2[[#This Row],[Total Sales]]-Tabla2[[#This Row],[Operating Profit]]</f>
        <v>122670</v>
      </c>
      <c r="N5345" s="6">
        <v>7830</v>
      </c>
      <c r="O5345" s="46">
        <f>Tabla2[[#This Row],[Operating Profit]]/Tabla2[[#This Row],[Total Sales]]</f>
        <v>0.06</v>
      </c>
      <c r="P5345" s="1" t="s">
        <v>82</v>
      </c>
    </row>
    <row r="5346" spans="1:16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3" t="str">
        <f>IFERROR(LEFT(Tabla2[[#This Row],[Product]],FIND(" ",Tabla2[[#This Row],[Product]])-3),Tabla2[[#This Row],[Product]])</f>
        <v>Men</v>
      </c>
      <c r="I5346" s="6">
        <v>53</v>
      </c>
      <c r="J5346" s="4">
        <v>1610</v>
      </c>
      <c r="K5346" s="6">
        <f>Tabla2[[#This Row],[Price per Unit]]*Tabla2[[#This Row],[Units Sold]]</f>
        <v>85330</v>
      </c>
      <c r="L5346" s="52">
        <f>Tabla2[[#This Row],[Units Sold]]/Cálculos!$C$11</f>
        <v>6.4949184322961236E-5</v>
      </c>
      <c r="M5346" s="6">
        <f>Tabla2[[#This Row],[Total Sales]]-Tabla2[[#This Row],[Operating Profit]]</f>
        <v>81319.490000000005</v>
      </c>
      <c r="N5346" s="6">
        <v>4010.5099999999998</v>
      </c>
      <c r="O5346" s="46">
        <f>Tabla2[[#This Row],[Operating Profit]]/Tabla2[[#This Row],[Total Sales]]</f>
        <v>4.7E-2</v>
      </c>
      <c r="P5346" s="1" t="s">
        <v>82</v>
      </c>
    </row>
    <row r="5347" spans="1:16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3" t="str">
        <f>IFERROR(LEFT(Tabla2[[#This Row],[Product]],FIND(" ",Tabla2[[#This Row],[Product]])-3),Tabla2[[#This Row],[Product]])</f>
        <v>Women</v>
      </c>
      <c r="I5347" s="6">
        <v>49</v>
      </c>
      <c r="J5347" s="4">
        <v>1600</v>
      </c>
      <c r="K5347" s="6">
        <f>Tabla2[[#This Row],[Price per Unit]]*Tabla2[[#This Row],[Units Sold]]</f>
        <v>78400</v>
      </c>
      <c r="L5347" s="52">
        <f>Tabla2[[#This Row],[Units Sold]]/Cálculos!$C$11</f>
        <v>6.4545773240209925E-5</v>
      </c>
      <c r="M5347" s="6">
        <f>Tabla2[[#This Row],[Total Sales]]-Tabla2[[#This Row],[Operating Profit]]</f>
        <v>75577.600000000006</v>
      </c>
      <c r="N5347" s="6">
        <v>2822.4</v>
      </c>
      <c r="O5347" s="46">
        <f>Tabla2[[#This Row],[Operating Profit]]/Tabla2[[#This Row],[Total Sales]]</f>
        <v>3.6000000000000004E-2</v>
      </c>
      <c r="P5347" s="1" t="s">
        <v>82</v>
      </c>
    </row>
    <row r="5348" spans="1:16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3" t="str">
        <f>IFERROR(LEFT(Tabla2[[#This Row],[Product]],FIND(" ",Tabla2[[#This Row],[Product]])-3),Tabla2[[#This Row],[Product]])</f>
        <v>Women</v>
      </c>
      <c r="I5348" s="6">
        <v>47</v>
      </c>
      <c r="J5348" s="4">
        <v>1300</v>
      </c>
      <c r="K5348" s="6">
        <f>Tabla2[[#This Row],[Price per Unit]]*Tabla2[[#This Row],[Units Sold]]</f>
        <v>61100</v>
      </c>
      <c r="L5348" s="52">
        <f>Tabla2[[#This Row],[Units Sold]]/Cálculos!$C$11</f>
        <v>5.2443440757670561E-5</v>
      </c>
      <c r="M5348" s="6">
        <f>Tabla2[[#This Row],[Total Sales]]-Tabla2[[#This Row],[Operating Profit]]</f>
        <v>58656</v>
      </c>
      <c r="N5348" s="6">
        <v>2444</v>
      </c>
      <c r="O5348" s="46">
        <f>Tabla2[[#This Row],[Operating Profit]]/Tabla2[[#This Row],[Total Sales]]</f>
        <v>0.04</v>
      </c>
      <c r="P5348" s="1" t="s">
        <v>82</v>
      </c>
    </row>
    <row r="5349" spans="1:16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3" t="str">
        <f>IFERROR(LEFT(Tabla2[[#This Row],[Product]],FIND(" ",Tabla2[[#This Row],[Product]])-3),Tabla2[[#This Row],[Product]])</f>
        <v>Men</v>
      </c>
      <c r="I5349" s="6">
        <v>56</v>
      </c>
      <c r="J5349" s="4">
        <v>1370</v>
      </c>
      <c r="K5349" s="6">
        <f>Tabla2[[#This Row],[Price per Unit]]*Tabla2[[#This Row],[Units Sold]]</f>
        <v>76720</v>
      </c>
      <c r="L5349" s="52">
        <f>Tabla2[[#This Row],[Units Sold]]/Cálculos!$C$11</f>
        <v>5.5267318336929745E-5</v>
      </c>
      <c r="M5349" s="6">
        <f>Tabla2[[#This Row],[Total Sales]]-Tabla2[[#This Row],[Operating Profit]]</f>
        <v>72960.72</v>
      </c>
      <c r="N5349" s="6">
        <v>3759.2799999999997</v>
      </c>
      <c r="O5349" s="46">
        <f>Tabla2[[#This Row],[Operating Profit]]/Tabla2[[#This Row],[Total Sales]]</f>
        <v>4.8999999999999995E-2</v>
      </c>
      <c r="P5349" s="1" t="s">
        <v>82</v>
      </c>
    </row>
    <row r="5350" spans="1:16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3" t="str">
        <f>IFERROR(LEFT(Tabla2[[#This Row],[Product]],FIND(" ",Tabla2[[#This Row],[Product]])-3),Tabla2[[#This Row],[Product]])</f>
        <v>Women</v>
      </c>
      <c r="I5350" s="6">
        <v>59</v>
      </c>
      <c r="J5350" s="4">
        <v>1690</v>
      </c>
      <c r="K5350" s="6">
        <f>Tabla2[[#This Row],[Price per Unit]]*Tabla2[[#This Row],[Units Sold]]</f>
        <v>99710</v>
      </c>
      <c r="L5350" s="52">
        <f>Tabla2[[#This Row],[Units Sold]]/Cálculos!$C$11</f>
        <v>6.8176472984971724E-5</v>
      </c>
      <c r="M5350" s="6">
        <f>Tabla2[[#This Row],[Total Sales]]-Tabla2[[#This Row],[Operating Profit]]</f>
        <v>93428.27</v>
      </c>
      <c r="N5350" s="6">
        <v>6281.7300000000005</v>
      </c>
      <c r="O5350" s="46">
        <f>Tabla2[[#This Row],[Operating Profit]]/Tabla2[[#This Row],[Total Sales]]</f>
        <v>6.3E-2</v>
      </c>
      <c r="P5350" s="1" t="s">
        <v>82</v>
      </c>
    </row>
    <row r="5351" spans="1:16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3" t="str">
        <f>IFERROR(LEFT(Tabla2[[#This Row],[Product]],FIND(" ",Tabla2[[#This Row],[Product]])-3),Tabla2[[#This Row],[Product]])</f>
        <v>Men</v>
      </c>
      <c r="I5351" s="6">
        <v>59</v>
      </c>
      <c r="J5351" s="4">
        <v>2630</v>
      </c>
      <c r="K5351" s="6">
        <f>Tabla2[[#This Row],[Price per Unit]]*Tabla2[[#This Row],[Units Sold]]</f>
        <v>155170</v>
      </c>
      <c r="L5351" s="52">
        <f>Tabla2[[#This Row],[Units Sold]]/Cálculos!$C$11</f>
        <v>1.0609711476359505E-4</v>
      </c>
      <c r="M5351" s="6">
        <f>Tabla2[[#This Row],[Total Sales]]-Tabla2[[#This Row],[Operating Profit]]</f>
        <v>146480.48000000001</v>
      </c>
      <c r="N5351" s="6">
        <v>8689.52</v>
      </c>
      <c r="O5351" s="46">
        <f>Tabla2[[#This Row],[Operating Profit]]/Tabla2[[#This Row],[Total Sales]]</f>
        <v>5.6000000000000001E-2</v>
      </c>
      <c r="P5351" s="1" t="s">
        <v>82</v>
      </c>
    </row>
    <row r="5352" spans="1:16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3" t="str">
        <f>IFERROR(LEFT(Tabla2[[#This Row],[Product]],FIND(" ",Tabla2[[#This Row],[Product]])-3),Tabla2[[#This Row],[Product]])</f>
        <v>Men</v>
      </c>
      <c r="I5352" s="6">
        <v>54</v>
      </c>
      <c r="J5352" s="4">
        <v>1750</v>
      </c>
      <c r="K5352" s="6">
        <f>Tabla2[[#This Row],[Price per Unit]]*Tabla2[[#This Row],[Units Sold]]</f>
        <v>94500</v>
      </c>
      <c r="L5352" s="52">
        <f>Tabla2[[#This Row],[Units Sold]]/Cálculos!$C$11</f>
        <v>7.0596939481479604E-5</v>
      </c>
      <c r="M5352" s="6">
        <f>Tabla2[[#This Row],[Total Sales]]-Tabla2[[#This Row],[Operating Profit]]</f>
        <v>89964</v>
      </c>
      <c r="N5352" s="6">
        <v>4536</v>
      </c>
      <c r="O5352" s="46">
        <f>Tabla2[[#This Row],[Operating Profit]]/Tabla2[[#This Row],[Total Sales]]</f>
        <v>4.8000000000000001E-2</v>
      </c>
      <c r="P5352" s="1" t="s">
        <v>82</v>
      </c>
    </row>
    <row r="5353" spans="1:16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3" t="str">
        <f>IFERROR(LEFT(Tabla2[[#This Row],[Product]],FIND(" ",Tabla2[[#This Row],[Product]])-3),Tabla2[[#This Row],[Product]])</f>
        <v>Women</v>
      </c>
      <c r="I5353" s="6">
        <v>48</v>
      </c>
      <c r="J5353" s="4">
        <v>1500</v>
      </c>
      <c r="K5353" s="6">
        <f>Tabla2[[#This Row],[Price per Unit]]*Tabla2[[#This Row],[Units Sold]]</f>
        <v>72000</v>
      </c>
      <c r="L5353" s="52">
        <f>Tabla2[[#This Row],[Units Sold]]/Cálculos!$C$11</f>
        <v>6.0511662412696801E-5</v>
      </c>
      <c r="M5353" s="6">
        <f>Tabla2[[#This Row],[Total Sales]]-Tabla2[[#This Row],[Operating Profit]]</f>
        <v>69264</v>
      </c>
      <c r="N5353" s="6">
        <v>2736</v>
      </c>
      <c r="O5353" s="46">
        <f>Tabla2[[#This Row],[Operating Profit]]/Tabla2[[#This Row],[Total Sales]]</f>
        <v>3.7999999999999999E-2</v>
      </c>
      <c r="P5353" s="1" t="s">
        <v>82</v>
      </c>
    </row>
    <row r="5354" spans="1:16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3" t="str">
        <f>IFERROR(LEFT(Tabla2[[#This Row],[Product]],FIND(" ",Tabla2[[#This Row],[Product]])-3),Tabla2[[#This Row],[Product]])</f>
        <v>Women</v>
      </c>
      <c r="I5354" s="6">
        <v>49</v>
      </c>
      <c r="J5354" s="4">
        <v>1440</v>
      </c>
      <c r="K5354" s="6">
        <f>Tabla2[[#This Row],[Price per Unit]]*Tabla2[[#This Row],[Units Sold]]</f>
        <v>70560</v>
      </c>
      <c r="L5354" s="52">
        <f>Tabla2[[#This Row],[Units Sold]]/Cálculos!$C$11</f>
        <v>5.8091195916188929E-5</v>
      </c>
      <c r="M5354" s="6">
        <f>Tabla2[[#This Row],[Total Sales]]-Tabla2[[#This Row],[Operating Profit]]</f>
        <v>67667.039999999994</v>
      </c>
      <c r="N5354" s="6">
        <v>2892.96</v>
      </c>
      <c r="O5354" s="46">
        <f>Tabla2[[#This Row],[Operating Profit]]/Tabla2[[#This Row],[Total Sales]]</f>
        <v>4.1000000000000002E-2</v>
      </c>
      <c r="P5354" s="1" t="s">
        <v>82</v>
      </c>
    </row>
    <row r="5355" spans="1:16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3" t="str">
        <f>IFERROR(LEFT(Tabla2[[#This Row],[Product]],FIND(" ",Tabla2[[#This Row],[Product]])-3),Tabla2[[#This Row],[Product]])</f>
        <v>Men</v>
      </c>
      <c r="I5355" s="6">
        <v>62</v>
      </c>
      <c r="J5355" s="4">
        <v>1500</v>
      </c>
      <c r="K5355" s="6">
        <f>Tabla2[[#This Row],[Price per Unit]]*Tabla2[[#This Row],[Units Sold]]</f>
        <v>93000</v>
      </c>
      <c r="L5355" s="52">
        <f>Tabla2[[#This Row],[Units Sold]]/Cálculos!$C$11</f>
        <v>6.0511662412696801E-5</v>
      </c>
      <c r="M5355" s="6">
        <f>Tabla2[[#This Row],[Total Sales]]-Tabla2[[#This Row],[Operating Profit]]</f>
        <v>88443</v>
      </c>
      <c r="N5355" s="6">
        <v>4557</v>
      </c>
      <c r="O5355" s="46">
        <f>Tabla2[[#This Row],[Operating Profit]]/Tabla2[[#This Row],[Total Sales]]</f>
        <v>4.9000000000000002E-2</v>
      </c>
      <c r="P5355" s="1" t="s">
        <v>82</v>
      </c>
    </row>
    <row r="5356" spans="1:16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3" t="str">
        <f>IFERROR(LEFT(Tabla2[[#This Row],[Product]],FIND(" ",Tabla2[[#This Row],[Product]])-3),Tabla2[[#This Row],[Product]])</f>
        <v>Women</v>
      </c>
      <c r="I5356" s="6">
        <v>69</v>
      </c>
      <c r="J5356" s="4">
        <v>1810</v>
      </c>
      <c r="K5356" s="6">
        <f>Tabla2[[#This Row],[Price per Unit]]*Tabla2[[#This Row],[Units Sold]]</f>
        <v>124890</v>
      </c>
      <c r="L5356" s="52">
        <f>Tabla2[[#This Row],[Units Sold]]/Cálculos!$C$11</f>
        <v>7.301740597798747E-5</v>
      </c>
      <c r="M5356" s="6">
        <f>Tabla2[[#This Row],[Total Sales]]-Tabla2[[#This Row],[Operating Profit]]</f>
        <v>117146.82</v>
      </c>
      <c r="N5356" s="6">
        <v>7743.18</v>
      </c>
      <c r="O5356" s="46">
        <f>Tabla2[[#This Row],[Operating Profit]]/Tabla2[[#This Row],[Total Sales]]</f>
        <v>6.2E-2</v>
      </c>
      <c r="P5356" s="1" t="s">
        <v>82</v>
      </c>
    </row>
    <row r="5357" spans="1:16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3" t="str">
        <f>IFERROR(LEFT(Tabla2[[#This Row],[Product]],FIND(" ",Tabla2[[#This Row],[Product]])-3),Tabla2[[#This Row],[Product]])</f>
        <v>Men</v>
      </c>
      <c r="I5357" s="6">
        <v>59</v>
      </c>
      <c r="J5357" s="4">
        <v>2470</v>
      </c>
      <c r="K5357" s="6">
        <f>Tabla2[[#This Row],[Price per Unit]]*Tabla2[[#This Row],[Units Sold]]</f>
        <v>145730</v>
      </c>
      <c r="L5357" s="52">
        <f>Tabla2[[#This Row],[Units Sold]]/Cálculos!$C$11</f>
        <v>9.9642537439574065E-5</v>
      </c>
      <c r="M5357" s="6">
        <f>Tabla2[[#This Row],[Total Sales]]-Tabla2[[#This Row],[Operating Profit]]</f>
        <v>137714.85</v>
      </c>
      <c r="N5357" s="6">
        <v>8015.1500000000005</v>
      </c>
      <c r="O5357" s="46">
        <f>Tabla2[[#This Row],[Operating Profit]]/Tabla2[[#This Row],[Total Sales]]</f>
        <v>5.5E-2</v>
      </c>
      <c r="P5357" s="1" t="s">
        <v>82</v>
      </c>
    </row>
    <row r="5358" spans="1:16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3" t="str">
        <f>IFERROR(LEFT(Tabla2[[#This Row],[Product]],FIND(" ",Tabla2[[#This Row],[Product]])-3),Tabla2[[#This Row],[Product]])</f>
        <v>Men</v>
      </c>
      <c r="I5358" s="6">
        <v>56</v>
      </c>
      <c r="J5358" s="4">
        <v>1960</v>
      </c>
      <c r="K5358" s="6">
        <f>Tabla2[[#This Row],[Price per Unit]]*Tabla2[[#This Row],[Units Sold]]</f>
        <v>109760</v>
      </c>
      <c r="L5358" s="52">
        <f>Tabla2[[#This Row],[Units Sold]]/Cálculos!$C$11</f>
        <v>7.9068572219257149E-5</v>
      </c>
      <c r="M5358" s="6">
        <f>Tabla2[[#This Row],[Total Sales]]-Tabla2[[#This Row],[Operating Profit]]</f>
        <v>104820.8</v>
      </c>
      <c r="N5358" s="6">
        <v>4939.2</v>
      </c>
      <c r="O5358" s="46">
        <f>Tabla2[[#This Row],[Operating Profit]]/Tabla2[[#This Row],[Total Sales]]</f>
        <v>4.4999999999999998E-2</v>
      </c>
      <c r="P5358" s="1" t="s">
        <v>82</v>
      </c>
    </row>
    <row r="5359" spans="1:16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3" t="str">
        <f>IFERROR(LEFT(Tabla2[[#This Row],[Product]],FIND(" ",Tabla2[[#This Row],[Product]])-3),Tabla2[[#This Row],[Product]])</f>
        <v>Women</v>
      </c>
      <c r="I5359" s="6">
        <v>51</v>
      </c>
      <c r="J5359" s="4">
        <v>1690</v>
      </c>
      <c r="K5359" s="6">
        <f>Tabla2[[#This Row],[Price per Unit]]*Tabla2[[#This Row],[Units Sold]]</f>
        <v>86190</v>
      </c>
      <c r="L5359" s="52">
        <f>Tabla2[[#This Row],[Units Sold]]/Cálculos!$C$11</f>
        <v>6.8176472984971724E-5</v>
      </c>
      <c r="M5359" s="6">
        <f>Tabla2[[#This Row],[Total Sales]]-Tabla2[[#This Row],[Operating Profit]]</f>
        <v>83173.350000000006</v>
      </c>
      <c r="N5359" s="6">
        <v>3016.6499999999996</v>
      </c>
      <c r="O5359" s="46">
        <f>Tabla2[[#This Row],[Operating Profit]]/Tabla2[[#This Row],[Total Sales]]</f>
        <v>3.4999999999999996E-2</v>
      </c>
      <c r="P5359" s="1" t="s">
        <v>82</v>
      </c>
    </row>
    <row r="5360" spans="1:16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3" t="str">
        <f>IFERROR(LEFT(Tabla2[[#This Row],[Product]],FIND(" ",Tabla2[[#This Row],[Product]])-3),Tabla2[[#This Row],[Product]])</f>
        <v>Women</v>
      </c>
      <c r="I5360" s="6">
        <v>53</v>
      </c>
      <c r="J5360" s="4">
        <v>1500</v>
      </c>
      <c r="K5360" s="6">
        <f>Tabla2[[#This Row],[Price per Unit]]*Tabla2[[#This Row],[Units Sold]]</f>
        <v>79500</v>
      </c>
      <c r="L5360" s="52">
        <f>Tabla2[[#This Row],[Units Sold]]/Cálculos!$C$11</f>
        <v>6.0511662412696801E-5</v>
      </c>
      <c r="M5360" s="6">
        <f>Tabla2[[#This Row],[Total Sales]]-Tabla2[[#This Row],[Operating Profit]]</f>
        <v>76081.5</v>
      </c>
      <c r="N5360" s="6">
        <v>3418.5</v>
      </c>
      <c r="O5360" s="46">
        <f>Tabla2[[#This Row],[Operating Profit]]/Tabla2[[#This Row],[Total Sales]]</f>
        <v>4.2999999999999997E-2</v>
      </c>
      <c r="P5360" s="1" t="s">
        <v>82</v>
      </c>
    </row>
    <row r="5361" spans="1:16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3" t="str">
        <f>IFERROR(LEFT(Tabla2[[#This Row],[Product]],FIND(" ",Tabla2[[#This Row],[Product]])-3),Tabla2[[#This Row],[Product]])</f>
        <v>Men</v>
      </c>
      <c r="I5361" s="6">
        <v>62</v>
      </c>
      <c r="J5361" s="4">
        <v>1680</v>
      </c>
      <c r="K5361" s="6">
        <f>Tabla2[[#This Row],[Price per Unit]]*Tabla2[[#This Row],[Units Sold]]</f>
        <v>104160</v>
      </c>
      <c r="L5361" s="52">
        <f>Tabla2[[#This Row],[Units Sold]]/Cálculos!$C$11</f>
        <v>6.7773061902220413E-5</v>
      </c>
      <c r="M5361" s="6">
        <f>Tabla2[[#This Row],[Total Sales]]-Tabla2[[#This Row],[Operating Profit]]</f>
        <v>99368.639999999999</v>
      </c>
      <c r="N5361" s="6">
        <v>4791.3599999999997</v>
      </c>
      <c r="O5361" s="46">
        <f>Tabla2[[#This Row],[Operating Profit]]/Tabla2[[#This Row],[Total Sales]]</f>
        <v>4.5999999999999999E-2</v>
      </c>
      <c r="P5361" s="1" t="s">
        <v>82</v>
      </c>
    </row>
    <row r="5362" spans="1:16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3" t="str">
        <f>IFERROR(LEFT(Tabla2[[#This Row],[Product]],FIND(" ",Tabla2[[#This Row],[Product]])-3),Tabla2[[#This Row],[Product]])</f>
        <v>Women</v>
      </c>
      <c r="I5362" s="6">
        <v>66</v>
      </c>
      <c r="J5362" s="4">
        <v>1940</v>
      </c>
      <c r="K5362" s="6">
        <f>Tabla2[[#This Row],[Price per Unit]]*Tabla2[[#This Row],[Units Sold]]</f>
        <v>128040</v>
      </c>
      <c r="L5362" s="52">
        <f>Tabla2[[#This Row],[Units Sold]]/Cálculos!$C$11</f>
        <v>7.8261750053754527E-5</v>
      </c>
      <c r="M5362" s="6">
        <f>Tabla2[[#This Row],[Total Sales]]-Tabla2[[#This Row],[Operating Profit]]</f>
        <v>119717.4</v>
      </c>
      <c r="N5362" s="6">
        <v>8322.6</v>
      </c>
      <c r="O5362" s="46">
        <f>Tabla2[[#This Row],[Operating Profit]]/Tabla2[[#This Row],[Total Sales]]</f>
        <v>6.5000000000000002E-2</v>
      </c>
      <c r="P5362" s="1" t="s">
        <v>82</v>
      </c>
    </row>
    <row r="5363" spans="1:16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3" t="str">
        <f>IFERROR(LEFT(Tabla2[[#This Row],[Product]],FIND(" ",Tabla2[[#This Row],[Product]])-3),Tabla2[[#This Row],[Product]])</f>
        <v>Men</v>
      </c>
      <c r="I5363" s="6">
        <v>62</v>
      </c>
      <c r="J5363" s="4">
        <v>2500</v>
      </c>
      <c r="K5363" s="6">
        <f>Tabla2[[#This Row],[Price per Unit]]*Tabla2[[#This Row],[Units Sold]]</f>
        <v>155000</v>
      </c>
      <c r="L5363" s="52">
        <f>Tabla2[[#This Row],[Units Sold]]/Cálculos!$C$11</f>
        <v>1.00852770687828E-4</v>
      </c>
      <c r="M5363" s="6">
        <f>Tabla2[[#This Row],[Total Sales]]-Tabla2[[#This Row],[Operating Profit]]</f>
        <v>146320</v>
      </c>
      <c r="N5363" s="6">
        <v>8680</v>
      </c>
      <c r="O5363" s="46">
        <f>Tabla2[[#This Row],[Operating Profit]]/Tabla2[[#This Row],[Total Sales]]</f>
        <v>5.6000000000000001E-2</v>
      </c>
      <c r="P5363" s="1" t="s">
        <v>82</v>
      </c>
    </row>
    <row r="5364" spans="1:16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3" t="str">
        <f>IFERROR(LEFT(Tabla2[[#This Row],[Product]],FIND(" ",Tabla2[[#This Row],[Product]])-3),Tabla2[[#This Row],[Product]])</f>
        <v>Men</v>
      </c>
      <c r="I5364" s="6">
        <v>55</v>
      </c>
      <c r="J5364" s="4">
        <v>2100</v>
      </c>
      <c r="K5364" s="6">
        <f>Tabla2[[#This Row],[Price per Unit]]*Tabla2[[#This Row],[Units Sold]]</f>
        <v>115500</v>
      </c>
      <c r="L5364" s="52">
        <f>Tabla2[[#This Row],[Units Sold]]/Cálculos!$C$11</f>
        <v>8.4716327377775517E-5</v>
      </c>
      <c r="M5364" s="6">
        <f>Tabla2[[#This Row],[Total Sales]]-Tabla2[[#This Row],[Operating Profit]]</f>
        <v>110302.5</v>
      </c>
      <c r="N5364" s="6">
        <v>5197.4999999999991</v>
      </c>
      <c r="O5364" s="46">
        <f>Tabla2[[#This Row],[Operating Profit]]/Tabla2[[#This Row],[Total Sales]]</f>
        <v>4.4999999999999991E-2</v>
      </c>
      <c r="P5364" s="1" t="s">
        <v>82</v>
      </c>
    </row>
    <row r="5365" spans="1:16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3" t="str">
        <f>IFERROR(LEFT(Tabla2[[#This Row],[Product]],FIND(" ",Tabla2[[#This Row],[Product]])-3),Tabla2[[#This Row],[Product]])</f>
        <v>Women</v>
      </c>
      <c r="I5365" s="6">
        <v>51</v>
      </c>
      <c r="J5365" s="4">
        <v>1880</v>
      </c>
      <c r="K5365" s="6">
        <f>Tabla2[[#This Row],[Price per Unit]]*Tabla2[[#This Row],[Units Sold]]</f>
        <v>95880</v>
      </c>
      <c r="L5365" s="52">
        <f>Tabla2[[#This Row],[Units Sold]]/Cálculos!$C$11</f>
        <v>7.5841283557246661E-5</v>
      </c>
      <c r="M5365" s="6">
        <f>Tabla2[[#This Row],[Total Sales]]-Tabla2[[#This Row],[Operating Profit]]</f>
        <v>92428.32</v>
      </c>
      <c r="N5365" s="6">
        <v>3451.68</v>
      </c>
      <c r="O5365" s="46">
        <f>Tabla2[[#This Row],[Operating Profit]]/Tabla2[[#This Row],[Total Sales]]</f>
        <v>3.5999999999999997E-2</v>
      </c>
      <c r="P5365" s="1" t="s">
        <v>82</v>
      </c>
    </row>
    <row r="5366" spans="1:16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3" t="str">
        <f>IFERROR(LEFT(Tabla2[[#This Row],[Product]],FIND(" ",Tabla2[[#This Row],[Product]])-3),Tabla2[[#This Row],[Product]])</f>
        <v>Women</v>
      </c>
      <c r="I5366" s="6">
        <v>41</v>
      </c>
      <c r="J5366" s="4">
        <v>1500</v>
      </c>
      <c r="K5366" s="6">
        <f>Tabla2[[#This Row],[Price per Unit]]*Tabla2[[#This Row],[Units Sold]]</f>
        <v>61500</v>
      </c>
      <c r="L5366" s="52">
        <f>Tabla2[[#This Row],[Units Sold]]/Cálculos!$C$11</f>
        <v>6.0511662412696801E-5</v>
      </c>
      <c r="M5366" s="6">
        <f>Tabla2[[#This Row],[Total Sales]]-Tabla2[[#This Row],[Operating Profit]]</f>
        <v>59040</v>
      </c>
      <c r="N5366" s="6">
        <v>2460</v>
      </c>
      <c r="O5366" s="46">
        <f>Tabla2[[#This Row],[Operating Profit]]/Tabla2[[#This Row],[Total Sales]]</f>
        <v>0.04</v>
      </c>
      <c r="P5366" s="1" t="s">
        <v>82</v>
      </c>
    </row>
    <row r="5367" spans="1:16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3" t="str">
        <f>IFERROR(LEFT(Tabla2[[#This Row],[Product]],FIND(" ",Tabla2[[#This Row],[Product]])-3),Tabla2[[#This Row],[Product]])</f>
        <v>Men</v>
      </c>
      <c r="I5367" s="6">
        <v>52</v>
      </c>
      <c r="J5367" s="4">
        <v>1490</v>
      </c>
      <c r="K5367" s="6">
        <f>Tabla2[[#This Row],[Price per Unit]]*Tabla2[[#This Row],[Units Sold]]</f>
        <v>77480</v>
      </c>
      <c r="L5367" s="52">
        <f>Tabla2[[#This Row],[Units Sold]]/Cálculos!$C$11</f>
        <v>6.010825132994549E-5</v>
      </c>
      <c r="M5367" s="6">
        <f>Tabla2[[#This Row],[Total Sales]]-Tabla2[[#This Row],[Operating Profit]]</f>
        <v>73760.960000000006</v>
      </c>
      <c r="N5367" s="6">
        <v>3719.04</v>
      </c>
      <c r="O5367" s="46">
        <f>Tabla2[[#This Row],[Operating Profit]]/Tabla2[[#This Row],[Total Sales]]</f>
        <v>4.8000000000000001E-2</v>
      </c>
      <c r="P5367" s="1" t="s">
        <v>82</v>
      </c>
    </row>
    <row r="5368" spans="1:16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3" t="str">
        <f>IFERROR(LEFT(Tabla2[[#This Row],[Product]],FIND(" ",Tabla2[[#This Row],[Product]])-3),Tabla2[[#This Row],[Product]])</f>
        <v>Women</v>
      </c>
      <c r="I5368" s="6">
        <v>55</v>
      </c>
      <c r="J5368" s="4">
        <v>2180</v>
      </c>
      <c r="K5368" s="6">
        <f>Tabla2[[#This Row],[Price per Unit]]*Tabla2[[#This Row],[Units Sold]]</f>
        <v>119900</v>
      </c>
      <c r="L5368" s="52">
        <f>Tabla2[[#This Row],[Units Sold]]/Cálculos!$C$11</f>
        <v>8.7943616039786018E-5</v>
      </c>
      <c r="M5368" s="6">
        <f>Tabla2[[#This Row],[Total Sales]]-Tabla2[[#This Row],[Operating Profit]]</f>
        <v>112706</v>
      </c>
      <c r="N5368" s="6">
        <v>7194</v>
      </c>
      <c r="O5368" s="46">
        <f>Tabla2[[#This Row],[Operating Profit]]/Tabla2[[#This Row],[Total Sales]]</f>
        <v>0.06</v>
      </c>
      <c r="P5368" s="1" t="s">
        <v>82</v>
      </c>
    </row>
    <row r="5369" spans="1:16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3" t="str">
        <f>IFERROR(LEFT(Tabla2[[#This Row],[Product]],FIND(" ",Tabla2[[#This Row],[Product]])-3),Tabla2[[#This Row],[Product]])</f>
        <v>Men</v>
      </c>
      <c r="I5369" s="6">
        <v>50</v>
      </c>
      <c r="J5369" s="4">
        <v>2380</v>
      </c>
      <c r="K5369" s="6">
        <f>Tabla2[[#This Row],[Price per Unit]]*Tabla2[[#This Row],[Units Sold]]</f>
        <v>119000</v>
      </c>
      <c r="L5369" s="52">
        <f>Tabla2[[#This Row],[Units Sold]]/Cálculos!$C$11</f>
        <v>9.6011837694812252E-5</v>
      </c>
      <c r="M5369" s="6">
        <f>Tabla2[[#This Row],[Total Sales]]-Tabla2[[#This Row],[Operating Profit]]</f>
        <v>111979</v>
      </c>
      <c r="N5369" s="6">
        <v>7021.0000000000009</v>
      </c>
      <c r="O5369" s="46">
        <f>Tabla2[[#This Row],[Operating Profit]]/Tabla2[[#This Row],[Total Sales]]</f>
        <v>5.9000000000000011E-2</v>
      </c>
      <c r="P5369" s="1" t="s">
        <v>82</v>
      </c>
    </row>
    <row r="5370" spans="1:16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3" t="str">
        <f>IFERROR(LEFT(Tabla2[[#This Row],[Product]],FIND(" ",Tabla2[[#This Row],[Product]])-3),Tabla2[[#This Row],[Product]])</f>
        <v>Men</v>
      </c>
      <c r="I5370" s="6">
        <v>48</v>
      </c>
      <c r="J5370" s="4">
        <v>1630</v>
      </c>
      <c r="K5370" s="6">
        <f>Tabla2[[#This Row],[Price per Unit]]*Tabla2[[#This Row],[Units Sold]]</f>
        <v>78240</v>
      </c>
      <c r="L5370" s="52">
        <f>Tabla2[[#This Row],[Units Sold]]/Cálculos!$C$11</f>
        <v>6.5756006488463858E-5</v>
      </c>
      <c r="M5370" s="6">
        <f>Tabla2[[#This Row],[Total Sales]]-Tabla2[[#This Row],[Operating Profit]]</f>
        <v>74719.199999999997</v>
      </c>
      <c r="N5370" s="6">
        <v>3520.7999999999997</v>
      </c>
      <c r="O5370" s="46">
        <f>Tabla2[[#This Row],[Operating Profit]]/Tabla2[[#This Row],[Total Sales]]</f>
        <v>4.4999999999999998E-2</v>
      </c>
      <c r="P5370" s="1" t="s">
        <v>82</v>
      </c>
    </row>
    <row r="5371" spans="1:16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3" t="str">
        <f>IFERROR(LEFT(Tabla2[[#This Row],[Product]],FIND(" ",Tabla2[[#This Row],[Product]])-3),Tabla2[[#This Row],[Product]])</f>
        <v>Women</v>
      </c>
      <c r="I5371" s="6">
        <v>41</v>
      </c>
      <c r="J5371" s="4">
        <v>1380</v>
      </c>
      <c r="K5371" s="6">
        <f>Tabla2[[#This Row],[Price per Unit]]*Tabla2[[#This Row],[Units Sold]]</f>
        <v>56580</v>
      </c>
      <c r="L5371" s="52">
        <f>Tabla2[[#This Row],[Units Sold]]/Cálculos!$C$11</f>
        <v>5.5670729419681056E-5</v>
      </c>
      <c r="M5371" s="6">
        <f>Tabla2[[#This Row],[Total Sales]]-Tabla2[[#This Row],[Operating Profit]]</f>
        <v>54599.7</v>
      </c>
      <c r="N5371" s="6">
        <v>1980.3</v>
      </c>
      <c r="O5371" s="46">
        <f>Tabla2[[#This Row],[Operating Profit]]/Tabla2[[#This Row],[Total Sales]]</f>
        <v>3.4999999999999996E-2</v>
      </c>
      <c r="P5371" s="1" t="s">
        <v>82</v>
      </c>
    </row>
    <row r="5372" spans="1:16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3" t="str">
        <f>IFERROR(LEFT(Tabla2[[#This Row],[Product]],FIND(" ",Tabla2[[#This Row],[Product]])-3),Tabla2[[#This Row],[Product]])</f>
        <v>Women</v>
      </c>
      <c r="I5372" s="6">
        <v>44</v>
      </c>
      <c r="J5372" s="4">
        <v>1370</v>
      </c>
      <c r="K5372" s="6">
        <f>Tabla2[[#This Row],[Price per Unit]]*Tabla2[[#This Row],[Units Sold]]</f>
        <v>60280</v>
      </c>
      <c r="L5372" s="52">
        <f>Tabla2[[#This Row],[Units Sold]]/Cálculos!$C$11</f>
        <v>5.5267318336929745E-5</v>
      </c>
      <c r="M5372" s="6">
        <f>Tabla2[[#This Row],[Total Sales]]-Tabla2[[#This Row],[Operating Profit]]</f>
        <v>57808.52</v>
      </c>
      <c r="N5372" s="6">
        <v>2471.48</v>
      </c>
      <c r="O5372" s="46">
        <f>Tabla2[[#This Row],[Operating Profit]]/Tabla2[[#This Row],[Total Sales]]</f>
        <v>4.1000000000000002E-2</v>
      </c>
      <c r="P5372" s="1" t="s">
        <v>82</v>
      </c>
    </row>
    <row r="5373" spans="1:16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3" t="str">
        <f>IFERROR(LEFT(Tabla2[[#This Row],[Product]],FIND(" ",Tabla2[[#This Row],[Product]])-3),Tabla2[[#This Row],[Product]])</f>
        <v>Men</v>
      </c>
      <c r="I5373" s="6">
        <v>51</v>
      </c>
      <c r="J5373" s="4">
        <v>1310</v>
      </c>
      <c r="K5373" s="6">
        <f>Tabla2[[#This Row],[Price per Unit]]*Tabla2[[#This Row],[Units Sold]]</f>
        <v>66810</v>
      </c>
      <c r="L5373" s="52">
        <f>Tabla2[[#This Row],[Units Sold]]/Cálculos!$C$11</f>
        <v>5.2846851840421872E-5</v>
      </c>
      <c r="M5373" s="6">
        <f>Tabla2[[#This Row],[Total Sales]]-Tabla2[[#This Row],[Operating Profit]]</f>
        <v>63603.12</v>
      </c>
      <c r="N5373" s="6">
        <v>3206.8799999999997</v>
      </c>
      <c r="O5373" s="46">
        <f>Tabla2[[#This Row],[Operating Profit]]/Tabla2[[#This Row],[Total Sales]]</f>
        <v>4.7999999999999994E-2</v>
      </c>
      <c r="P5373" s="1" t="s">
        <v>82</v>
      </c>
    </row>
    <row r="5374" spans="1:16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3" t="str">
        <f>IFERROR(LEFT(Tabla2[[#This Row],[Product]],FIND(" ",Tabla2[[#This Row],[Product]])-3),Tabla2[[#This Row],[Product]])</f>
        <v>Women</v>
      </c>
      <c r="I5374" s="6">
        <v>59</v>
      </c>
      <c r="J5374" s="4">
        <v>1560</v>
      </c>
      <c r="K5374" s="6">
        <f>Tabla2[[#This Row],[Price per Unit]]*Tabla2[[#This Row],[Units Sold]]</f>
        <v>92040</v>
      </c>
      <c r="L5374" s="52">
        <f>Tabla2[[#This Row],[Units Sold]]/Cálculos!$C$11</f>
        <v>6.2932128909204668E-5</v>
      </c>
      <c r="M5374" s="6">
        <f>Tabla2[[#This Row],[Total Sales]]-Tabla2[[#This Row],[Operating Profit]]</f>
        <v>86517.6</v>
      </c>
      <c r="N5374" s="6">
        <v>5522.4</v>
      </c>
      <c r="O5374" s="46">
        <f>Tabla2[[#This Row],[Operating Profit]]/Tabla2[[#This Row],[Total Sales]]</f>
        <v>0.06</v>
      </c>
      <c r="P5374" s="1" t="s">
        <v>82</v>
      </c>
    </row>
    <row r="5375" spans="1:16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3" t="str">
        <f>IFERROR(LEFT(Tabla2[[#This Row],[Product]],FIND(" ",Tabla2[[#This Row],[Product]])-3),Tabla2[[#This Row],[Product]])</f>
        <v>Men</v>
      </c>
      <c r="I5375" s="6">
        <v>57</v>
      </c>
      <c r="J5375" s="4">
        <v>2080</v>
      </c>
      <c r="K5375" s="6">
        <f>Tabla2[[#This Row],[Price per Unit]]*Tabla2[[#This Row],[Units Sold]]</f>
        <v>118560</v>
      </c>
      <c r="L5375" s="52">
        <f>Tabla2[[#This Row],[Units Sold]]/Cálculos!$C$11</f>
        <v>8.3909505212272895E-5</v>
      </c>
      <c r="M5375" s="6">
        <f>Tabla2[[#This Row],[Total Sales]]-Tabla2[[#This Row],[Operating Profit]]</f>
        <v>111802.08</v>
      </c>
      <c r="N5375" s="6">
        <v>6757.920000000001</v>
      </c>
      <c r="O5375" s="46">
        <f>Tabla2[[#This Row],[Operating Profit]]/Tabla2[[#This Row],[Total Sales]]</f>
        <v>5.7000000000000009E-2</v>
      </c>
      <c r="P5375" s="1" t="s">
        <v>82</v>
      </c>
    </row>
    <row r="5376" spans="1:16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3" t="str">
        <f>IFERROR(LEFT(Tabla2[[#This Row],[Product]],FIND(" ",Tabla2[[#This Row],[Product]])-3),Tabla2[[#This Row],[Product]])</f>
        <v>Men</v>
      </c>
      <c r="I5376" s="6">
        <v>46</v>
      </c>
      <c r="J5376" s="4">
        <v>1560</v>
      </c>
      <c r="K5376" s="6">
        <f>Tabla2[[#This Row],[Price per Unit]]*Tabla2[[#This Row],[Units Sold]]</f>
        <v>71760</v>
      </c>
      <c r="L5376" s="52">
        <f>Tabla2[[#This Row],[Units Sold]]/Cálculos!$C$11</f>
        <v>6.2932128909204668E-5</v>
      </c>
      <c r="M5376" s="6">
        <f>Tabla2[[#This Row],[Total Sales]]-Tabla2[[#This Row],[Operating Profit]]</f>
        <v>68459.039999999994</v>
      </c>
      <c r="N5376" s="6">
        <v>3300.9599999999996</v>
      </c>
      <c r="O5376" s="46">
        <f>Tabla2[[#This Row],[Operating Profit]]/Tabla2[[#This Row],[Total Sales]]</f>
        <v>4.5999999999999992E-2</v>
      </c>
      <c r="P5376" s="1" t="s">
        <v>82</v>
      </c>
    </row>
    <row r="5377" spans="1:16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3" t="str">
        <f>IFERROR(LEFT(Tabla2[[#This Row],[Product]],FIND(" ",Tabla2[[#This Row],[Product]])-3),Tabla2[[#This Row],[Product]])</f>
        <v>Women</v>
      </c>
      <c r="I5377" s="6">
        <v>46</v>
      </c>
      <c r="J5377" s="4">
        <v>1370</v>
      </c>
      <c r="K5377" s="6">
        <f>Tabla2[[#This Row],[Price per Unit]]*Tabla2[[#This Row],[Units Sold]]</f>
        <v>63020</v>
      </c>
      <c r="L5377" s="52">
        <f>Tabla2[[#This Row],[Units Sold]]/Cálculos!$C$11</f>
        <v>5.5267318336929745E-5</v>
      </c>
      <c r="M5377" s="6">
        <f>Tabla2[[#This Row],[Total Sales]]-Tabla2[[#This Row],[Operating Profit]]</f>
        <v>60499.199999999997</v>
      </c>
      <c r="N5377" s="6">
        <v>2520.8000000000002</v>
      </c>
      <c r="O5377" s="46">
        <f>Tabla2[[#This Row],[Operating Profit]]/Tabla2[[#This Row],[Total Sales]]</f>
        <v>0.04</v>
      </c>
      <c r="P5377" s="1" t="s">
        <v>82</v>
      </c>
    </row>
    <row r="5378" spans="1:16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3" t="str">
        <f>IFERROR(LEFT(Tabla2[[#This Row],[Product]],FIND(" ",Tabla2[[#This Row],[Product]])-3),Tabla2[[#This Row],[Product]])</f>
        <v>Women</v>
      </c>
      <c r="I5378" s="6">
        <v>45</v>
      </c>
      <c r="J5378" s="4">
        <v>1350</v>
      </c>
      <c r="K5378" s="6">
        <f>Tabla2[[#This Row],[Price per Unit]]*Tabla2[[#This Row],[Units Sold]]</f>
        <v>60750</v>
      </c>
      <c r="L5378" s="52">
        <f>Tabla2[[#This Row],[Units Sold]]/Cálculos!$C$11</f>
        <v>5.4460496171427116E-5</v>
      </c>
      <c r="M5378" s="6">
        <f>Tabla2[[#This Row],[Total Sales]]-Tabla2[[#This Row],[Operating Profit]]</f>
        <v>58259.25</v>
      </c>
      <c r="N5378" s="6">
        <v>2490.75</v>
      </c>
      <c r="O5378" s="46">
        <f>Tabla2[[#This Row],[Operating Profit]]/Tabla2[[#This Row],[Total Sales]]</f>
        <v>4.1000000000000002E-2</v>
      </c>
      <c r="P5378" s="1" t="s">
        <v>82</v>
      </c>
    </row>
    <row r="5379" spans="1:16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3" t="str">
        <f>IFERROR(LEFT(Tabla2[[#This Row],[Product]],FIND(" ",Tabla2[[#This Row],[Product]])-3),Tabla2[[#This Row],[Product]])</f>
        <v>Men</v>
      </c>
      <c r="I5379" s="6">
        <v>59</v>
      </c>
      <c r="J5379" s="4">
        <v>1500</v>
      </c>
      <c r="K5379" s="6">
        <f>Tabla2[[#This Row],[Price per Unit]]*Tabla2[[#This Row],[Units Sold]]</f>
        <v>88500</v>
      </c>
      <c r="L5379" s="52">
        <f>Tabla2[[#This Row],[Units Sold]]/Cálculos!$C$11</f>
        <v>6.0511662412696801E-5</v>
      </c>
      <c r="M5379" s="6">
        <f>Tabla2[[#This Row],[Total Sales]]-Tabla2[[#This Row],[Operating Profit]]</f>
        <v>84340.5</v>
      </c>
      <c r="N5379" s="6">
        <v>4159.5</v>
      </c>
      <c r="O5379" s="46">
        <f>Tabla2[[#This Row],[Operating Profit]]/Tabla2[[#This Row],[Total Sales]]</f>
        <v>4.7E-2</v>
      </c>
      <c r="P5379" s="1" t="s">
        <v>82</v>
      </c>
    </row>
    <row r="5380" spans="1:16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3" t="str">
        <f>IFERROR(LEFT(Tabla2[[#This Row],[Product]],FIND(" ",Tabla2[[#This Row],[Product]])-3),Tabla2[[#This Row],[Product]])</f>
        <v>Women</v>
      </c>
      <c r="I5380" s="6">
        <v>64</v>
      </c>
      <c r="J5380" s="4">
        <v>1560</v>
      </c>
      <c r="K5380" s="6">
        <f>Tabla2[[#This Row],[Price per Unit]]*Tabla2[[#This Row],[Units Sold]]</f>
        <v>99840</v>
      </c>
      <c r="L5380" s="52">
        <f>Tabla2[[#This Row],[Units Sold]]/Cálculos!$C$11</f>
        <v>6.2932128909204668E-5</v>
      </c>
      <c r="M5380" s="6">
        <f>Tabla2[[#This Row],[Total Sales]]-Tabla2[[#This Row],[Operating Profit]]</f>
        <v>93649.919999999998</v>
      </c>
      <c r="N5380" s="6">
        <v>6190.08</v>
      </c>
      <c r="O5380" s="46">
        <f>Tabla2[[#This Row],[Operating Profit]]/Tabla2[[#This Row],[Total Sales]]</f>
        <v>6.2E-2</v>
      </c>
      <c r="P5380" s="1" t="s">
        <v>82</v>
      </c>
    </row>
    <row r="5381" spans="1:16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3" t="str">
        <f>IFERROR(LEFT(Tabla2[[#This Row],[Product]],FIND(" ",Tabla2[[#This Row],[Product]])-3),Tabla2[[#This Row],[Product]])</f>
        <v>Men</v>
      </c>
      <c r="I5381" s="6">
        <v>56</v>
      </c>
      <c r="J5381" s="4">
        <v>2170</v>
      </c>
      <c r="K5381" s="6">
        <f>Tabla2[[#This Row],[Price per Unit]]*Tabla2[[#This Row],[Units Sold]]</f>
        <v>121520</v>
      </c>
      <c r="L5381" s="52">
        <f>Tabla2[[#This Row],[Units Sold]]/Cálculos!$C$11</f>
        <v>8.7540204957034707E-5</v>
      </c>
      <c r="M5381" s="6">
        <f>Tabla2[[#This Row],[Total Sales]]-Tabla2[[#This Row],[Operating Profit]]</f>
        <v>114836.4</v>
      </c>
      <c r="N5381" s="6">
        <v>6683.6</v>
      </c>
      <c r="O5381" s="46">
        <f>Tabla2[[#This Row],[Operating Profit]]/Tabla2[[#This Row],[Total Sales]]</f>
        <v>5.5E-2</v>
      </c>
      <c r="P5381" s="1" t="s">
        <v>82</v>
      </c>
    </row>
    <row r="5382" spans="1:16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3" t="str">
        <f>IFERROR(LEFT(Tabla2[[#This Row],[Product]],FIND(" ",Tabla2[[#This Row],[Product]])-3),Tabla2[[#This Row],[Product]])</f>
        <v>Men</v>
      </c>
      <c r="I5382" s="6">
        <v>49</v>
      </c>
      <c r="J5382" s="4">
        <v>1620</v>
      </c>
      <c r="K5382" s="6">
        <f>Tabla2[[#This Row],[Price per Unit]]*Tabla2[[#This Row],[Units Sold]]</f>
        <v>79380</v>
      </c>
      <c r="L5382" s="52">
        <f>Tabla2[[#This Row],[Units Sold]]/Cálculos!$C$11</f>
        <v>6.5352595405712547E-5</v>
      </c>
      <c r="M5382" s="6">
        <f>Tabla2[[#This Row],[Total Sales]]-Tabla2[[#This Row],[Operating Profit]]</f>
        <v>75490.38</v>
      </c>
      <c r="N5382" s="6">
        <v>3889.62</v>
      </c>
      <c r="O5382" s="46">
        <f>Tabla2[[#This Row],[Operating Profit]]/Tabla2[[#This Row],[Total Sales]]</f>
        <v>4.9000000000000002E-2</v>
      </c>
      <c r="P5382" s="1" t="s">
        <v>82</v>
      </c>
    </row>
    <row r="5383" spans="1:16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3" t="str">
        <f>IFERROR(LEFT(Tabla2[[#This Row],[Product]],FIND(" ",Tabla2[[#This Row],[Product]])-3),Tabla2[[#This Row],[Product]])</f>
        <v>Women</v>
      </c>
      <c r="I5383" s="6">
        <v>45</v>
      </c>
      <c r="J5383" s="4">
        <v>1470</v>
      </c>
      <c r="K5383" s="6">
        <f>Tabla2[[#This Row],[Price per Unit]]*Tabla2[[#This Row],[Units Sold]]</f>
        <v>66150</v>
      </c>
      <c r="L5383" s="52">
        <f>Tabla2[[#This Row],[Units Sold]]/Cálculos!$C$11</f>
        <v>5.9301429164442862E-5</v>
      </c>
      <c r="M5383" s="6">
        <f>Tabla2[[#This Row],[Total Sales]]-Tabla2[[#This Row],[Operating Profit]]</f>
        <v>63768.6</v>
      </c>
      <c r="N5383" s="6">
        <v>2381.4</v>
      </c>
      <c r="O5383" s="46">
        <f>Tabla2[[#This Row],[Operating Profit]]/Tabla2[[#This Row],[Total Sales]]</f>
        <v>3.6000000000000004E-2</v>
      </c>
      <c r="P5383" s="1" t="s">
        <v>82</v>
      </c>
    </row>
    <row r="5384" spans="1:16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3" t="str">
        <f>IFERROR(LEFT(Tabla2[[#This Row],[Product]],FIND(" ",Tabla2[[#This Row],[Product]])-3),Tabla2[[#This Row],[Product]])</f>
        <v>Women</v>
      </c>
      <c r="I5384" s="6">
        <v>47</v>
      </c>
      <c r="J5384" s="4">
        <v>1440</v>
      </c>
      <c r="K5384" s="6">
        <f>Tabla2[[#This Row],[Price per Unit]]*Tabla2[[#This Row],[Units Sold]]</f>
        <v>67680</v>
      </c>
      <c r="L5384" s="52">
        <f>Tabla2[[#This Row],[Units Sold]]/Cálculos!$C$11</f>
        <v>5.8091195916188929E-5</v>
      </c>
      <c r="M5384" s="6">
        <f>Tabla2[[#This Row],[Total Sales]]-Tabla2[[#This Row],[Operating Profit]]</f>
        <v>64972.800000000003</v>
      </c>
      <c r="N5384" s="6">
        <v>2707.2000000000003</v>
      </c>
      <c r="O5384" s="46">
        <f>Tabla2[[#This Row],[Operating Profit]]/Tabla2[[#This Row],[Total Sales]]</f>
        <v>0.04</v>
      </c>
      <c r="P5384" s="1" t="s">
        <v>82</v>
      </c>
    </row>
    <row r="5385" spans="1:16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3" t="str">
        <f>IFERROR(LEFT(Tabla2[[#This Row],[Product]],FIND(" ",Tabla2[[#This Row],[Product]])-3),Tabla2[[#This Row],[Product]])</f>
        <v>Men</v>
      </c>
      <c r="I5385" s="6">
        <v>62</v>
      </c>
      <c r="J5385" s="4">
        <v>1540</v>
      </c>
      <c r="K5385" s="6">
        <f>Tabla2[[#This Row],[Price per Unit]]*Tabla2[[#This Row],[Units Sold]]</f>
        <v>95480</v>
      </c>
      <c r="L5385" s="52">
        <f>Tabla2[[#This Row],[Units Sold]]/Cálculos!$C$11</f>
        <v>6.2125306743702046E-5</v>
      </c>
      <c r="M5385" s="6">
        <f>Tabla2[[#This Row],[Total Sales]]-Tabla2[[#This Row],[Operating Profit]]</f>
        <v>91183.4</v>
      </c>
      <c r="N5385" s="6">
        <v>4296.5999999999995</v>
      </c>
      <c r="O5385" s="46">
        <f>Tabla2[[#This Row],[Operating Profit]]/Tabla2[[#This Row],[Total Sales]]</f>
        <v>4.4999999999999991E-2</v>
      </c>
      <c r="P5385" s="1" t="s">
        <v>82</v>
      </c>
    </row>
    <row r="5386" spans="1:16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3" t="str">
        <f>IFERROR(LEFT(Tabla2[[#This Row],[Product]],FIND(" ",Tabla2[[#This Row],[Product]])-3),Tabla2[[#This Row],[Product]])</f>
        <v>Women</v>
      </c>
      <c r="I5386" s="6">
        <v>68</v>
      </c>
      <c r="J5386" s="4">
        <v>1760</v>
      </c>
      <c r="K5386" s="6">
        <f>Tabla2[[#This Row],[Price per Unit]]*Tabla2[[#This Row],[Units Sold]]</f>
        <v>119680</v>
      </c>
      <c r="L5386" s="52">
        <f>Tabla2[[#This Row],[Units Sold]]/Cálculos!$C$11</f>
        <v>7.1000350564230915E-5</v>
      </c>
      <c r="M5386" s="6">
        <f>Tabla2[[#This Row],[Total Sales]]-Tabla2[[#This Row],[Operating Profit]]</f>
        <v>112020.48</v>
      </c>
      <c r="N5386" s="6">
        <v>7659.52</v>
      </c>
      <c r="O5386" s="46">
        <f>Tabla2[[#This Row],[Operating Profit]]/Tabla2[[#This Row],[Total Sales]]</f>
        <v>6.4000000000000001E-2</v>
      </c>
      <c r="P5386" s="1" t="s">
        <v>82</v>
      </c>
    </row>
    <row r="5387" spans="1:16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3" t="str">
        <f>IFERROR(LEFT(Tabla2[[#This Row],[Product]],FIND(" ",Tabla2[[#This Row],[Product]])-3),Tabla2[[#This Row],[Product]])</f>
        <v>Men</v>
      </c>
      <c r="I5387" s="6">
        <v>59</v>
      </c>
      <c r="J5387" s="4">
        <v>2450</v>
      </c>
      <c r="K5387" s="6">
        <f>Tabla2[[#This Row],[Price per Unit]]*Tabla2[[#This Row],[Units Sold]]</f>
        <v>144550</v>
      </c>
      <c r="L5387" s="52">
        <f>Tabla2[[#This Row],[Units Sold]]/Cálculos!$C$11</f>
        <v>9.8835715274071443E-5</v>
      </c>
      <c r="M5387" s="6">
        <f>Tabla2[[#This Row],[Total Sales]]-Tabla2[[#This Row],[Operating Profit]]</f>
        <v>136166.1</v>
      </c>
      <c r="N5387" s="6">
        <v>8383.9000000000015</v>
      </c>
      <c r="O5387" s="46">
        <f>Tabla2[[#This Row],[Operating Profit]]/Tabla2[[#This Row],[Total Sales]]</f>
        <v>5.800000000000001E-2</v>
      </c>
      <c r="P5387" s="1" t="s">
        <v>82</v>
      </c>
    </row>
    <row r="5388" spans="1:16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3" t="str">
        <f>IFERROR(LEFT(Tabla2[[#This Row],[Product]],FIND(" ",Tabla2[[#This Row],[Product]])-3),Tabla2[[#This Row],[Product]])</f>
        <v>Men</v>
      </c>
      <c r="I5388" s="6">
        <v>51</v>
      </c>
      <c r="J5388" s="4">
        <v>1690</v>
      </c>
      <c r="K5388" s="6">
        <f>Tabla2[[#This Row],[Price per Unit]]*Tabla2[[#This Row],[Units Sold]]</f>
        <v>86190</v>
      </c>
      <c r="L5388" s="52">
        <f>Tabla2[[#This Row],[Units Sold]]/Cálculos!$C$11</f>
        <v>6.8176472984971724E-5</v>
      </c>
      <c r="M5388" s="6">
        <f>Tabla2[[#This Row],[Total Sales]]-Tabla2[[#This Row],[Operating Profit]]</f>
        <v>81880.5</v>
      </c>
      <c r="N5388" s="6">
        <v>4309.5</v>
      </c>
      <c r="O5388" s="46">
        <f>Tabla2[[#This Row],[Operating Profit]]/Tabla2[[#This Row],[Total Sales]]</f>
        <v>0.05</v>
      </c>
      <c r="P5388" s="1" t="s">
        <v>82</v>
      </c>
    </row>
    <row r="5389" spans="1:16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3" t="str">
        <f>IFERROR(LEFT(Tabla2[[#This Row],[Product]],FIND(" ",Tabla2[[#This Row],[Product]])-3),Tabla2[[#This Row],[Product]])</f>
        <v>Women</v>
      </c>
      <c r="I5389" s="6">
        <v>52</v>
      </c>
      <c r="J5389" s="4">
        <v>1630</v>
      </c>
      <c r="K5389" s="6">
        <f>Tabla2[[#This Row],[Price per Unit]]*Tabla2[[#This Row],[Units Sold]]</f>
        <v>84760</v>
      </c>
      <c r="L5389" s="52">
        <f>Tabla2[[#This Row],[Units Sold]]/Cálculos!$C$11</f>
        <v>6.5756006488463858E-5</v>
      </c>
      <c r="M5389" s="6">
        <f>Tabla2[[#This Row],[Total Sales]]-Tabla2[[#This Row],[Operating Profit]]</f>
        <v>81454.36</v>
      </c>
      <c r="N5389" s="6">
        <v>3305.6400000000003</v>
      </c>
      <c r="O5389" s="46">
        <f>Tabla2[[#This Row],[Operating Profit]]/Tabla2[[#This Row],[Total Sales]]</f>
        <v>3.9000000000000007E-2</v>
      </c>
      <c r="P5389" s="1" t="s">
        <v>82</v>
      </c>
    </row>
    <row r="5390" spans="1:16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3" t="str">
        <f>IFERROR(LEFT(Tabla2[[#This Row],[Product]],FIND(" ",Tabla2[[#This Row],[Product]])-3),Tabla2[[#This Row],[Product]])</f>
        <v>Women</v>
      </c>
      <c r="I5390" s="6">
        <v>54</v>
      </c>
      <c r="J5390" s="4">
        <v>1550</v>
      </c>
      <c r="K5390" s="6">
        <f>Tabla2[[#This Row],[Price per Unit]]*Tabla2[[#This Row],[Units Sold]]</f>
        <v>83700</v>
      </c>
      <c r="L5390" s="52">
        <f>Tabla2[[#This Row],[Units Sold]]/Cálculos!$C$11</f>
        <v>6.2528717826453357E-5</v>
      </c>
      <c r="M5390" s="6">
        <f>Tabla2[[#This Row],[Total Sales]]-Tabla2[[#This Row],[Operating Profit]]</f>
        <v>80268.3</v>
      </c>
      <c r="N5390" s="6">
        <v>3431.7</v>
      </c>
      <c r="O5390" s="46">
        <f>Tabla2[[#This Row],[Operating Profit]]/Tabla2[[#This Row],[Total Sales]]</f>
        <v>4.0999999999999995E-2</v>
      </c>
      <c r="P5390" s="1" t="s">
        <v>82</v>
      </c>
    </row>
    <row r="5391" spans="1:16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3" t="str">
        <f>IFERROR(LEFT(Tabla2[[#This Row],[Product]],FIND(" ",Tabla2[[#This Row],[Product]])-3),Tabla2[[#This Row],[Product]])</f>
        <v>Men</v>
      </c>
      <c r="I5391" s="6">
        <v>60</v>
      </c>
      <c r="J5391" s="4">
        <v>1550</v>
      </c>
      <c r="K5391" s="6">
        <f>Tabla2[[#This Row],[Price per Unit]]*Tabla2[[#This Row],[Units Sold]]</f>
        <v>93000</v>
      </c>
      <c r="L5391" s="52">
        <f>Tabla2[[#This Row],[Units Sold]]/Cálculos!$C$11</f>
        <v>6.2528717826453357E-5</v>
      </c>
      <c r="M5391" s="6">
        <f>Tabla2[[#This Row],[Total Sales]]-Tabla2[[#This Row],[Operating Profit]]</f>
        <v>88722</v>
      </c>
      <c r="N5391" s="6">
        <v>4278</v>
      </c>
      <c r="O5391" s="46">
        <f>Tabla2[[#This Row],[Operating Profit]]/Tabla2[[#This Row],[Total Sales]]</f>
        <v>4.5999999999999999E-2</v>
      </c>
      <c r="P5391" s="1" t="s">
        <v>82</v>
      </c>
    </row>
    <row r="5392" spans="1:16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3" t="str">
        <f>IFERROR(LEFT(Tabla2[[#This Row],[Product]],FIND(" ",Tabla2[[#This Row],[Product]])-3),Tabla2[[#This Row],[Product]])</f>
        <v>Women</v>
      </c>
      <c r="I5392" s="6">
        <v>69</v>
      </c>
      <c r="J5392" s="4">
        <v>1820</v>
      </c>
      <c r="K5392" s="6">
        <f>Tabla2[[#This Row],[Price per Unit]]*Tabla2[[#This Row],[Units Sold]]</f>
        <v>125580</v>
      </c>
      <c r="L5392" s="52">
        <f>Tabla2[[#This Row],[Units Sold]]/Cálculos!$C$11</f>
        <v>7.3420817060738781E-5</v>
      </c>
      <c r="M5392" s="6">
        <f>Tabla2[[#This Row],[Total Sales]]-Tabla2[[#This Row],[Operating Profit]]</f>
        <v>117542.88</v>
      </c>
      <c r="N5392" s="6">
        <v>8037.12</v>
      </c>
      <c r="O5392" s="46">
        <f>Tabla2[[#This Row],[Operating Profit]]/Tabla2[[#This Row],[Total Sales]]</f>
        <v>6.4000000000000001E-2</v>
      </c>
      <c r="P5392" s="1" t="s">
        <v>82</v>
      </c>
    </row>
    <row r="5393" spans="1:16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3" t="str">
        <f>IFERROR(LEFT(Tabla2[[#This Row],[Product]],FIND(" ",Tabla2[[#This Row],[Product]])-3),Tabla2[[#This Row],[Product]])</f>
        <v>Men</v>
      </c>
      <c r="I5393" s="6">
        <v>39</v>
      </c>
      <c r="J5393" s="4">
        <v>2160</v>
      </c>
      <c r="K5393" s="6">
        <f>Tabla2[[#This Row],[Price per Unit]]*Tabla2[[#This Row],[Units Sold]]</f>
        <v>84240</v>
      </c>
      <c r="L5393" s="52">
        <f>Tabla2[[#This Row],[Units Sold]]/Cálculos!$C$11</f>
        <v>8.7136793874283396E-5</v>
      </c>
      <c r="M5393" s="6">
        <f>Tabla2[[#This Row],[Total Sales]]-Tabla2[[#This Row],[Operating Profit]]</f>
        <v>78932.88</v>
      </c>
      <c r="N5393" s="6">
        <v>5307.12</v>
      </c>
      <c r="O5393" s="46">
        <f>Tabla2[[#This Row],[Operating Profit]]/Tabla2[[#This Row],[Total Sales]]</f>
        <v>6.3E-2</v>
      </c>
      <c r="P5393" s="1" t="s">
        <v>82</v>
      </c>
    </row>
    <row r="5394" spans="1:16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3" t="str">
        <f>IFERROR(LEFT(Tabla2[[#This Row],[Product]],FIND(" ",Tabla2[[#This Row],[Product]])-3),Tabla2[[#This Row],[Product]])</f>
        <v>Men</v>
      </c>
      <c r="I5394" s="6">
        <v>39</v>
      </c>
      <c r="J5394" s="4">
        <v>1560</v>
      </c>
      <c r="K5394" s="6">
        <f>Tabla2[[#This Row],[Price per Unit]]*Tabla2[[#This Row],[Units Sold]]</f>
        <v>60840</v>
      </c>
      <c r="L5394" s="52">
        <f>Tabla2[[#This Row],[Units Sold]]/Cálculos!$C$11</f>
        <v>6.2932128909204668E-5</v>
      </c>
      <c r="M5394" s="6">
        <f>Tabla2[[#This Row],[Total Sales]]-Tabla2[[#This Row],[Operating Profit]]</f>
        <v>58102.2</v>
      </c>
      <c r="N5394" s="6">
        <v>2737.7999999999997</v>
      </c>
      <c r="O5394" s="46">
        <f>Tabla2[[#This Row],[Operating Profit]]/Tabla2[[#This Row],[Total Sales]]</f>
        <v>4.4999999999999998E-2</v>
      </c>
      <c r="P5394" s="1" t="s">
        <v>82</v>
      </c>
    </row>
    <row r="5395" spans="1:16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3" t="str">
        <f>IFERROR(LEFT(Tabla2[[#This Row],[Product]],FIND(" ",Tabla2[[#This Row],[Product]])-3),Tabla2[[#This Row],[Product]])</f>
        <v>Women</v>
      </c>
      <c r="I5395" s="6">
        <v>29</v>
      </c>
      <c r="J5395" s="4">
        <v>1680</v>
      </c>
      <c r="K5395" s="6">
        <f>Tabla2[[#This Row],[Price per Unit]]*Tabla2[[#This Row],[Units Sold]]</f>
        <v>48720</v>
      </c>
      <c r="L5395" s="52">
        <f>Tabla2[[#This Row],[Units Sold]]/Cálculos!$C$11</f>
        <v>6.7773061902220413E-5</v>
      </c>
      <c r="M5395" s="6">
        <f>Tabla2[[#This Row],[Total Sales]]-Tabla2[[#This Row],[Operating Profit]]</f>
        <v>46381.440000000002</v>
      </c>
      <c r="N5395" s="6">
        <v>2338.56</v>
      </c>
      <c r="O5395" s="46">
        <f>Tabla2[[#This Row],[Operating Profit]]/Tabla2[[#This Row],[Total Sales]]</f>
        <v>4.8000000000000001E-2</v>
      </c>
      <c r="P5395" s="1" t="s">
        <v>82</v>
      </c>
    </row>
    <row r="5396" spans="1:16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3" t="str">
        <f>IFERROR(LEFT(Tabla2[[#This Row],[Product]],FIND(" ",Tabla2[[#This Row],[Product]])-3),Tabla2[[#This Row],[Product]])</f>
        <v>Women</v>
      </c>
      <c r="I5396" s="6">
        <v>34</v>
      </c>
      <c r="J5396" s="4">
        <v>1310</v>
      </c>
      <c r="K5396" s="6">
        <f>Tabla2[[#This Row],[Price per Unit]]*Tabla2[[#This Row],[Units Sold]]</f>
        <v>44540</v>
      </c>
      <c r="L5396" s="52">
        <f>Tabla2[[#This Row],[Units Sold]]/Cálculos!$C$11</f>
        <v>5.2846851840421872E-5</v>
      </c>
      <c r="M5396" s="6">
        <f>Tabla2[[#This Row],[Total Sales]]-Tabla2[[#This Row],[Operating Profit]]</f>
        <v>42446.62</v>
      </c>
      <c r="N5396" s="6">
        <v>2093.3799999999997</v>
      </c>
      <c r="O5396" s="46">
        <f>Tabla2[[#This Row],[Operating Profit]]/Tabla2[[#This Row],[Total Sales]]</f>
        <v>4.6999999999999993E-2</v>
      </c>
      <c r="P5396" s="1" t="s">
        <v>82</v>
      </c>
    </row>
    <row r="5397" spans="1:16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3" t="str">
        <f>IFERROR(LEFT(Tabla2[[#This Row],[Product]],FIND(" ",Tabla2[[#This Row],[Product]])-3),Tabla2[[#This Row],[Product]])</f>
        <v>Men</v>
      </c>
      <c r="I5397" s="6">
        <v>49</v>
      </c>
      <c r="J5397" s="4">
        <v>1450</v>
      </c>
      <c r="K5397" s="6">
        <f>Tabla2[[#This Row],[Price per Unit]]*Tabla2[[#This Row],[Units Sold]]</f>
        <v>71050</v>
      </c>
      <c r="L5397" s="52">
        <f>Tabla2[[#This Row],[Units Sold]]/Cálculos!$C$11</f>
        <v>5.849460699894024E-5</v>
      </c>
      <c r="M5397" s="6">
        <f>Tabla2[[#This Row],[Total Sales]]-Tabla2[[#This Row],[Operating Profit]]</f>
        <v>67852.75</v>
      </c>
      <c r="N5397" s="6">
        <v>3197.2499999999995</v>
      </c>
      <c r="O5397" s="46">
        <f>Tabla2[[#This Row],[Operating Profit]]/Tabla2[[#This Row],[Total Sales]]</f>
        <v>4.4999999999999991E-2</v>
      </c>
      <c r="P5397" s="1" t="s">
        <v>82</v>
      </c>
    </row>
    <row r="5398" spans="1:16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3" t="str">
        <f>IFERROR(LEFT(Tabla2[[#This Row],[Product]],FIND(" ",Tabla2[[#This Row],[Product]])-3),Tabla2[[#This Row],[Product]])</f>
        <v>Women</v>
      </c>
      <c r="I5398" s="6">
        <v>38</v>
      </c>
      <c r="J5398" s="4">
        <v>1560</v>
      </c>
      <c r="K5398" s="6">
        <f>Tabla2[[#This Row],[Price per Unit]]*Tabla2[[#This Row],[Units Sold]]</f>
        <v>59280</v>
      </c>
      <c r="L5398" s="52">
        <f>Tabla2[[#This Row],[Units Sold]]/Cálculos!$C$11</f>
        <v>6.2932128909204668E-5</v>
      </c>
      <c r="M5398" s="6">
        <f>Tabla2[[#This Row],[Total Sales]]-Tabla2[[#This Row],[Operating Profit]]</f>
        <v>56908.800000000003</v>
      </c>
      <c r="N5398" s="6">
        <v>2371.2000000000003</v>
      </c>
      <c r="O5398" s="46">
        <f>Tabla2[[#This Row],[Operating Profit]]/Tabla2[[#This Row],[Total Sales]]</f>
        <v>4.0000000000000008E-2</v>
      </c>
      <c r="P5398" s="1" t="s">
        <v>82</v>
      </c>
    </row>
    <row r="5399" spans="1:16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3" t="str">
        <f>IFERROR(LEFT(Tabla2[[#This Row],[Product]],FIND(" ",Tabla2[[#This Row],[Product]])-3),Tabla2[[#This Row],[Product]])</f>
        <v>Men</v>
      </c>
      <c r="I5399" s="6">
        <v>37</v>
      </c>
      <c r="J5399" s="4">
        <v>2380</v>
      </c>
      <c r="K5399" s="6">
        <f>Tabla2[[#This Row],[Price per Unit]]*Tabla2[[#This Row],[Units Sold]]</f>
        <v>88060</v>
      </c>
      <c r="L5399" s="52">
        <f>Tabla2[[#This Row],[Units Sold]]/Cálculos!$C$11</f>
        <v>9.6011837694812252E-5</v>
      </c>
      <c r="M5399" s="6">
        <f>Tabla2[[#This Row],[Total Sales]]-Tabla2[[#This Row],[Operating Profit]]</f>
        <v>82688.34</v>
      </c>
      <c r="N5399" s="6">
        <v>5371.66</v>
      </c>
      <c r="O5399" s="46">
        <f>Tabla2[[#This Row],[Operating Profit]]/Tabla2[[#This Row],[Total Sales]]</f>
        <v>6.0999999999999999E-2</v>
      </c>
      <c r="P5399" s="1" t="s">
        <v>82</v>
      </c>
    </row>
    <row r="5400" spans="1:16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3" t="str">
        <f>IFERROR(LEFT(Tabla2[[#This Row],[Product]],FIND(" ",Tabla2[[#This Row],[Product]])-3),Tabla2[[#This Row],[Product]])</f>
        <v>Men</v>
      </c>
      <c r="I5400" s="6">
        <v>37</v>
      </c>
      <c r="J5400" s="4">
        <v>1450</v>
      </c>
      <c r="K5400" s="6">
        <f>Tabla2[[#This Row],[Price per Unit]]*Tabla2[[#This Row],[Units Sold]]</f>
        <v>53650</v>
      </c>
      <c r="L5400" s="52">
        <f>Tabla2[[#This Row],[Units Sold]]/Cálculos!$C$11</f>
        <v>5.849460699894024E-5</v>
      </c>
      <c r="M5400" s="6">
        <f>Tabla2[[#This Row],[Total Sales]]-Tabla2[[#This Row],[Operating Profit]]</f>
        <v>51450.35</v>
      </c>
      <c r="N5400" s="6">
        <v>2199.65</v>
      </c>
      <c r="O5400" s="46">
        <f>Tabla2[[#This Row],[Operating Profit]]/Tabla2[[#This Row],[Total Sales]]</f>
        <v>4.1000000000000002E-2</v>
      </c>
      <c r="P5400" s="1" t="s">
        <v>82</v>
      </c>
    </row>
    <row r="5401" spans="1:16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3" t="str">
        <f>IFERROR(LEFT(Tabla2[[#This Row],[Product]],FIND(" ",Tabla2[[#This Row],[Product]])-3),Tabla2[[#This Row],[Product]])</f>
        <v>Women</v>
      </c>
      <c r="I5401" s="6">
        <v>29</v>
      </c>
      <c r="J5401" s="4">
        <v>1430</v>
      </c>
      <c r="K5401" s="6">
        <f>Tabla2[[#This Row],[Price per Unit]]*Tabla2[[#This Row],[Units Sold]]</f>
        <v>41470</v>
      </c>
      <c r="L5401" s="52">
        <f>Tabla2[[#This Row],[Units Sold]]/Cálculos!$C$11</f>
        <v>5.7687784833437618E-5</v>
      </c>
      <c r="M5401" s="6">
        <f>Tabla2[[#This Row],[Total Sales]]-Tabla2[[#This Row],[Operating Profit]]</f>
        <v>39437.97</v>
      </c>
      <c r="N5401" s="6">
        <v>2032.03</v>
      </c>
      <c r="O5401" s="46">
        <f>Tabla2[[#This Row],[Operating Profit]]/Tabla2[[#This Row],[Total Sales]]</f>
        <v>4.9000000000000002E-2</v>
      </c>
      <c r="P5401" s="1" t="s">
        <v>82</v>
      </c>
    </row>
    <row r="5402" spans="1:16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3" t="str">
        <f>IFERROR(LEFT(Tabla2[[#This Row],[Product]],FIND(" ",Tabla2[[#This Row],[Product]])-3),Tabla2[[#This Row],[Product]])</f>
        <v>Women</v>
      </c>
      <c r="I5402" s="6">
        <v>32</v>
      </c>
      <c r="J5402" s="4">
        <v>1230</v>
      </c>
      <c r="K5402" s="6">
        <f>Tabla2[[#This Row],[Price per Unit]]*Tabla2[[#This Row],[Units Sold]]</f>
        <v>39360</v>
      </c>
      <c r="L5402" s="52">
        <f>Tabla2[[#This Row],[Units Sold]]/Cálculos!$C$11</f>
        <v>4.9619563178411377E-5</v>
      </c>
      <c r="M5402" s="6">
        <f>Tabla2[[#This Row],[Total Sales]]-Tabla2[[#This Row],[Operating Profit]]</f>
        <v>37470.720000000001</v>
      </c>
      <c r="N5402" s="6">
        <v>1889.28</v>
      </c>
      <c r="O5402" s="46">
        <f>Tabla2[[#This Row],[Operating Profit]]/Tabla2[[#This Row],[Total Sales]]</f>
        <v>4.8000000000000001E-2</v>
      </c>
      <c r="P5402" s="1" t="s">
        <v>82</v>
      </c>
    </row>
    <row r="5403" spans="1:16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3" t="str">
        <f>IFERROR(LEFT(Tabla2[[#This Row],[Product]],FIND(" ",Tabla2[[#This Row],[Product]])-3),Tabla2[[#This Row],[Product]])</f>
        <v>Men</v>
      </c>
      <c r="I5403" s="6">
        <v>47</v>
      </c>
      <c r="J5403" s="4">
        <v>1450</v>
      </c>
      <c r="K5403" s="6">
        <f>Tabla2[[#This Row],[Price per Unit]]*Tabla2[[#This Row],[Units Sold]]</f>
        <v>68150</v>
      </c>
      <c r="L5403" s="52">
        <f>Tabla2[[#This Row],[Units Sold]]/Cálculos!$C$11</f>
        <v>5.849460699894024E-5</v>
      </c>
      <c r="M5403" s="6">
        <f>Tabla2[[#This Row],[Total Sales]]-Tabla2[[#This Row],[Operating Profit]]</f>
        <v>65355.85</v>
      </c>
      <c r="N5403" s="6">
        <v>2794.1499999999996</v>
      </c>
      <c r="O5403" s="46">
        <f>Tabla2[[#This Row],[Operating Profit]]/Tabla2[[#This Row],[Total Sales]]</f>
        <v>4.0999999999999995E-2</v>
      </c>
      <c r="P5403" s="1" t="s">
        <v>82</v>
      </c>
    </row>
    <row r="5404" spans="1:16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3" t="str">
        <f>IFERROR(LEFT(Tabla2[[#This Row],[Product]],FIND(" ",Tabla2[[#This Row],[Product]])-3),Tabla2[[#This Row],[Product]])</f>
        <v>Women</v>
      </c>
      <c r="I5404" s="6">
        <v>38</v>
      </c>
      <c r="J5404" s="4">
        <v>1740</v>
      </c>
      <c r="K5404" s="6">
        <f>Tabla2[[#This Row],[Price per Unit]]*Tabla2[[#This Row],[Units Sold]]</f>
        <v>66120</v>
      </c>
      <c r="L5404" s="52">
        <f>Tabla2[[#This Row],[Units Sold]]/Cálculos!$C$11</f>
        <v>7.0193528398728293E-5</v>
      </c>
      <c r="M5404" s="6">
        <f>Tabla2[[#This Row],[Total Sales]]-Tabla2[[#This Row],[Operating Profit]]</f>
        <v>63541.32</v>
      </c>
      <c r="N5404" s="6">
        <v>2578.6800000000003</v>
      </c>
      <c r="O5404" s="46">
        <f>Tabla2[[#This Row],[Operating Profit]]/Tabla2[[#This Row],[Total Sales]]</f>
        <v>3.9000000000000007E-2</v>
      </c>
      <c r="P5404" s="1" t="s">
        <v>82</v>
      </c>
    </row>
    <row r="5405" spans="1:16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3" t="str">
        <f>IFERROR(LEFT(Tabla2[[#This Row],[Product]],FIND(" ",Tabla2[[#This Row],[Product]])-3),Tabla2[[#This Row],[Product]])</f>
        <v>Men</v>
      </c>
      <c r="I5405" s="6">
        <v>38</v>
      </c>
      <c r="J5405" s="4">
        <v>2460</v>
      </c>
      <c r="K5405" s="6">
        <f>Tabla2[[#This Row],[Price per Unit]]*Tabla2[[#This Row],[Units Sold]]</f>
        <v>93480</v>
      </c>
      <c r="L5405" s="52">
        <f>Tabla2[[#This Row],[Units Sold]]/Cálculos!$C$11</f>
        <v>9.9239126356822754E-5</v>
      </c>
      <c r="M5405" s="6">
        <f>Tabla2[[#This Row],[Total Sales]]-Tabla2[[#This Row],[Operating Profit]]</f>
        <v>87871.2</v>
      </c>
      <c r="N5405" s="6">
        <v>5608.8</v>
      </c>
      <c r="O5405" s="46">
        <f>Tabla2[[#This Row],[Operating Profit]]/Tabla2[[#This Row],[Total Sales]]</f>
        <v>6.0000000000000005E-2</v>
      </c>
      <c r="P5405" s="1" t="s">
        <v>82</v>
      </c>
    </row>
    <row r="5406" spans="1:16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3" t="str">
        <f>IFERROR(LEFT(Tabla2[[#This Row],[Product]],FIND(" ",Tabla2[[#This Row],[Product]])-3),Tabla2[[#This Row],[Product]])</f>
        <v>Men</v>
      </c>
      <c r="I5406" s="6">
        <v>37</v>
      </c>
      <c r="J5406" s="4">
        <v>1310</v>
      </c>
      <c r="K5406" s="6">
        <f>Tabla2[[#This Row],[Price per Unit]]*Tabla2[[#This Row],[Units Sold]]</f>
        <v>48470</v>
      </c>
      <c r="L5406" s="52">
        <f>Tabla2[[#This Row],[Units Sold]]/Cálculos!$C$11</f>
        <v>5.2846851840421872E-5</v>
      </c>
      <c r="M5406" s="6">
        <f>Tabla2[[#This Row],[Total Sales]]-Tabla2[[#This Row],[Operating Profit]]</f>
        <v>46337.32</v>
      </c>
      <c r="N5406" s="6">
        <v>2132.6799999999998</v>
      </c>
      <c r="O5406" s="46">
        <f>Tabla2[[#This Row],[Operating Profit]]/Tabla2[[#This Row],[Total Sales]]</f>
        <v>4.3999999999999997E-2</v>
      </c>
      <c r="P5406" s="1" t="s">
        <v>82</v>
      </c>
    </row>
    <row r="5407" spans="1:16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3" t="str">
        <f>IFERROR(LEFT(Tabla2[[#This Row],[Product]],FIND(" ",Tabla2[[#This Row],[Product]])-3),Tabla2[[#This Row],[Product]])</f>
        <v>Women</v>
      </c>
      <c r="I5407" s="6">
        <v>27</v>
      </c>
      <c r="J5407" s="4">
        <v>1490</v>
      </c>
      <c r="K5407" s="6">
        <f>Tabla2[[#This Row],[Price per Unit]]*Tabla2[[#This Row],[Units Sold]]</f>
        <v>40230</v>
      </c>
      <c r="L5407" s="52">
        <f>Tabla2[[#This Row],[Units Sold]]/Cálculos!$C$11</f>
        <v>6.010825132994549E-5</v>
      </c>
      <c r="M5407" s="6">
        <f>Tabla2[[#This Row],[Total Sales]]-Tabla2[[#This Row],[Operating Profit]]</f>
        <v>38419.65</v>
      </c>
      <c r="N5407" s="6">
        <v>1810.35</v>
      </c>
      <c r="O5407" s="46">
        <f>Tabla2[[#This Row],[Operating Profit]]/Tabla2[[#This Row],[Total Sales]]</f>
        <v>4.4999999999999998E-2</v>
      </c>
      <c r="P5407" s="1" t="s">
        <v>82</v>
      </c>
    </row>
    <row r="5408" spans="1:16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3" t="str">
        <f>IFERROR(LEFT(Tabla2[[#This Row],[Product]],FIND(" ",Tabla2[[#This Row],[Product]])-3),Tabla2[[#This Row],[Product]])</f>
        <v>Women</v>
      </c>
      <c r="I5408" s="6">
        <v>33</v>
      </c>
      <c r="J5408" s="4">
        <v>1120</v>
      </c>
      <c r="K5408" s="6">
        <f>Tabla2[[#This Row],[Price per Unit]]*Tabla2[[#This Row],[Units Sold]]</f>
        <v>36960</v>
      </c>
      <c r="L5408" s="52">
        <f>Tabla2[[#This Row],[Units Sold]]/Cálculos!$C$11</f>
        <v>4.5182041268146942E-5</v>
      </c>
      <c r="M5408" s="6">
        <f>Tabla2[[#This Row],[Total Sales]]-Tabla2[[#This Row],[Operating Profit]]</f>
        <v>35222.879999999997</v>
      </c>
      <c r="N5408" s="6">
        <v>1737.12</v>
      </c>
      <c r="O5408" s="46">
        <f>Tabla2[[#This Row],[Operating Profit]]/Tabla2[[#This Row],[Total Sales]]</f>
        <v>4.7E-2</v>
      </c>
      <c r="P5408" s="1" t="s">
        <v>82</v>
      </c>
    </row>
    <row r="5409" spans="1:16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3" t="str">
        <f>IFERROR(LEFT(Tabla2[[#This Row],[Product]],FIND(" ",Tabla2[[#This Row],[Product]])-3),Tabla2[[#This Row],[Product]])</f>
        <v>Men</v>
      </c>
      <c r="I5409" s="6">
        <v>47</v>
      </c>
      <c r="J5409" s="4">
        <v>1260</v>
      </c>
      <c r="K5409" s="6">
        <f>Tabla2[[#This Row],[Price per Unit]]*Tabla2[[#This Row],[Units Sold]]</f>
        <v>59220</v>
      </c>
      <c r="L5409" s="52">
        <f>Tabla2[[#This Row],[Units Sold]]/Cálculos!$C$11</f>
        <v>5.082979642666531E-5</v>
      </c>
      <c r="M5409" s="6">
        <f>Tabla2[[#This Row],[Total Sales]]-Tabla2[[#This Row],[Operating Profit]]</f>
        <v>56555.1</v>
      </c>
      <c r="N5409" s="6">
        <v>2664.8999999999996</v>
      </c>
      <c r="O5409" s="46">
        <f>Tabla2[[#This Row],[Operating Profit]]/Tabla2[[#This Row],[Total Sales]]</f>
        <v>4.4999999999999991E-2</v>
      </c>
      <c r="P5409" s="1" t="s">
        <v>82</v>
      </c>
    </row>
    <row r="5410" spans="1:16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3" t="str">
        <f>IFERROR(LEFT(Tabla2[[#This Row],[Product]],FIND(" ",Tabla2[[#This Row],[Product]])-3),Tabla2[[#This Row],[Product]])</f>
        <v>Women</v>
      </c>
      <c r="I5410" s="6">
        <v>37</v>
      </c>
      <c r="J5410" s="4">
        <v>1650</v>
      </c>
      <c r="K5410" s="6">
        <f>Tabla2[[#This Row],[Price per Unit]]*Tabla2[[#This Row],[Units Sold]]</f>
        <v>61050</v>
      </c>
      <c r="L5410" s="52">
        <f>Tabla2[[#This Row],[Units Sold]]/Cálculos!$C$11</f>
        <v>6.656282865396648E-5</v>
      </c>
      <c r="M5410" s="6">
        <f>Tabla2[[#This Row],[Total Sales]]-Tabla2[[#This Row],[Operating Profit]]</f>
        <v>58791.15</v>
      </c>
      <c r="N5410" s="6">
        <v>2258.85</v>
      </c>
      <c r="O5410" s="46">
        <f>Tabla2[[#This Row],[Operating Profit]]/Tabla2[[#This Row],[Total Sales]]</f>
        <v>3.6999999999999998E-2</v>
      </c>
      <c r="P5410" s="1" t="s">
        <v>82</v>
      </c>
    </row>
    <row r="5411" spans="1:16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3" t="str">
        <f>IFERROR(LEFT(Tabla2[[#This Row],[Product]],FIND(" ",Tabla2[[#This Row],[Product]])-3),Tabla2[[#This Row],[Product]])</f>
        <v>Men</v>
      </c>
      <c r="I5411" s="6">
        <v>39</v>
      </c>
      <c r="J5411" s="4">
        <v>2080</v>
      </c>
      <c r="K5411" s="6">
        <f>Tabla2[[#This Row],[Price per Unit]]*Tabla2[[#This Row],[Units Sold]]</f>
        <v>81120</v>
      </c>
      <c r="L5411" s="52">
        <f>Tabla2[[#This Row],[Units Sold]]/Cálculos!$C$11</f>
        <v>8.3909505212272895E-5</v>
      </c>
      <c r="M5411" s="6">
        <f>Tabla2[[#This Row],[Total Sales]]-Tabla2[[#This Row],[Operating Profit]]</f>
        <v>76090.559999999998</v>
      </c>
      <c r="N5411" s="6">
        <v>5029.4399999999996</v>
      </c>
      <c r="O5411" s="46">
        <f>Tabla2[[#This Row],[Operating Profit]]/Tabla2[[#This Row],[Total Sales]]</f>
        <v>6.1999999999999993E-2</v>
      </c>
      <c r="P5411" s="1" t="s">
        <v>82</v>
      </c>
    </row>
    <row r="5412" spans="1:16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3" t="str">
        <f>IFERROR(LEFT(Tabla2[[#This Row],[Product]],FIND(" ",Tabla2[[#This Row],[Product]])-3),Tabla2[[#This Row],[Product]])</f>
        <v>Men</v>
      </c>
      <c r="I5412" s="6">
        <v>39</v>
      </c>
      <c r="J5412" s="4">
        <v>1400</v>
      </c>
      <c r="K5412" s="6">
        <f>Tabla2[[#This Row],[Price per Unit]]*Tabla2[[#This Row],[Units Sold]]</f>
        <v>54600</v>
      </c>
      <c r="L5412" s="52">
        <f>Tabla2[[#This Row],[Units Sold]]/Cálculos!$C$11</f>
        <v>5.6477551585183678E-5</v>
      </c>
      <c r="M5412" s="6">
        <f>Tabla2[[#This Row],[Total Sales]]-Tabla2[[#This Row],[Operating Profit]]</f>
        <v>52143</v>
      </c>
      <c r="N5412" s="6">
        <v>2456.9999999999995</v>
      </c>
      <c r="O5412" s="46">
        <f>Tabla2[[#This Row],[Operating Profit]]/Tabla2[[#This Row],[Total Sales]]</f>
        <v>4.4999999999999991E-2</v>
      </c>
      <c r="P5412" s="1" t="s">
        <v>82</v>
      </c>
    </row>
    <row r="5413" spans="1:16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3" t="str">
        <f>IFERROR(LEFT(Tabla2[[#This Row],[Product]],FIND(" ",Tabla2[[#This Row],[Product]])-3),Tabla2[[#This Row],[Product]])</f>
        <v>Women</v>
      </c>
      <c r="I5413" s="6">
        <v>28</v>
      </c>
      <c r="J5413" s="4">
        <v>1450</v>
      </c>
      <c r="K5413" s="6">
        <f>Tabla2[[#This Row],[Price per Unit]]*Tabla2[[#This Row],[Units Sold]]</f>
        <v>40600</v>
      </c>
      <c r="L5413" s="52">
        <f>Tabla2[[#This Row],[Units Sold]]/Cálculos!$C$11</f>
        <v>5.849460699894024E-5</v>
      </c>
      <c r="M5413" s="6">
        <f>Tabla2[[#This Row],[Total Sales]]-Tabla2[[#This Row],[Operating Profit]]</f>
        <v>38732.400000000001</v>
      </c>
      <c r="N5413" s="6">
        <v>1867.6</v>
      </c>
      <c r="O5413" s="46">
        <f>Tabla2[[#This Row],[Operating Profit]]/Tabla2[[#This Row],[Total Sales]]</f>
        <v>4.5999999999999999E-2</v>
      </c>
      <c r="P5413" s="1" t="s">
        <v>82</v>
      </c>
    </row>
    <row r="5414" spans="1:16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3" t="str">
        <f>IFERROR(LEFT(Tabla2[[#This Row],[Product]],FIND(" ",Tabla2[[#This Row],[Product]])-3),Tabla2[[#This Row],[Product]])</f>
        <v>Women</v>
      </c>
      <c r="I5414" s="6">
        <v>33</v>
      </c>
      <c r="J5414" s="4">
        <v>1190</v>
      </c>
      <c r="K5414" s="6">
        <f>Tabla2[[#This Row],[Price per Unit]]*Tabla2[[#This Row],[Units Sold]]</f>
        <v>39270</v>
      </c>
      <c r="L5414" s="52">
        <f>Tabla2[[#This Row],[Units Sold]]/Cálculos!$C$11</f>
        <v>4.8005918847406126E-5</v>
      </c>
      <c r="M5414" s="6">
        <f>Tabla2[[#This Row],[Total Sales]]-Tabla2[[#This Row],[Operating Profit]]</f>
        <v>37424.31</v>
      </c>
      <c r="N5414" s="6">
        <v>1845.6899999999998</v>
      </c>
      <c r="O5414" s="46">
        <f>Tabla2[[#This Row],[Operating Profit]]/Tabla2[[#This Row],[Total Sales]]</f>
        <v>4.6999999999999993E-2</v>
      </c>
      <c r="P5414" s="1" t="s">
        <v>82</v>
      </c>
    </row>
    <row r="5415" spans="1:16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3" t="str">
        <f>IFERROR(LEFT(Tabla2[[#This Row],[Product]],FIND(" ",Tabla2[[#This Row],[Product]])-3),Tabla2[[#This Row],[Product]])</f>
        <v>Men</v>
      </c>
      <c r="I5415" s="6">
        <v>47</v>
      </c>
      <c r="J5415" s="4">
        <v>1060</v>
      </c>
      <c r="K5415" s="6">
        <f>Tabla2[[#This Row],[Price per Unit]]*Tabla2[[#This Row],[Units Sold]]</f>
        <v>49820</v>
      </c>
      <c r="L5415" s="52">
        <f>Tabla2[[#This Row],[Units Sold]]/Cálculos!$C$11</f>
        <v>4.2761574771639069E-5</v>
      </c>
      <c r="M5415" s="6">
        <f>Tabla2[[#This Row],[Total Sales]]-Tabla2[[#This Row],[Operating Profit]]</f>
        <v>47727.56</v>
      </c>
      <c r="N5415" s="6">
        <v>2092.44</v>
      </c>
      <c r="O5415" s="46">
        <f>Tabla2[[#This Row],[Operating Profit]]/Tabla2[[#This Row],[Total Sales]]</f>
        <v>4.2000000000000003E-2</v>
      </c>
      <c r="P5415" s="1" t="s">
        <v>82</v>
      </c>
    </row>
    <row r="5416" spans="1:16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3" t="str">
        <f>IFERROR(LEFT(Tabla2[[#This Row],[Product]],FIND(" ",Tabla2[[#This Row],[Product]])-3),Tabla2[[#This Row],[Product]])</f>
        <v>Women</v>
      </c>
      <c r="I5416" s="6">
        <v>36</v>
      </c>
      <c r="J5416" s="4">
        <v>1490</v>
      </c>
      <c r="K5416" s="6">
        <f>Tabla2[[#This Row],[Price per Unit]]*Tabla2[[#This Row],[Units Sold]]</f>
        <v>53640</v>
      </c>
      <c r="L5416" s="52">
        <f>Tabla2[[#This Row],[Units Sold]]/Cálculos!$C$11</f>
        <v>6.010825132994549E-5</v>
      </c>
      <c r="M5416" s="6">
        <f>Tabla2[[#This Row],[Total Sales]]-Tabla2[[#This Row],[Operating Profit]]</f>
        <v>51762.6</v>
      </c>
      <c r="N5416" s="6">
        <v>1877.3999999999999</v>
      </c>
      <c r="O5416" s="46">
        <f>Tabla2[[#This Row],[Operating Profit]]/Tabla2[[#This Row],[Total Sales]]</f>
        <v>3.4999999999999996E-2</v>
      </c>
      <c r="P5416" s="1" t="s">
        <v>82</v>
      </c>
    </row>
    <row r="5417" spans="1:16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3" t="str">
        <f>IFERROR(LEFT(Tabla2[[#This Row],[Product]],FIND(" ",Tabla2[[#This Row],[Product]])-3),Tabla2[[#This Row],[Product]])</f>
        <v>Men</v>
      </c>
      <c r="I5417" s="6">
        <v>45</v>
      </c>
      <c r="J5417" s="4">
        <v>2460</v>
      </c>
      <c r="K5417" s="6">
        <f>Tabla2[[#This Row],[Price per Unit]]*Tabla2[[#This Row],[Units Sold]]</f>
        <v>110700</v>
      </c>
      <c r="L5417" s="52">
        <f>Tabla2[[#This Row],[Units Sold]]/Cálculos!$C$11</f>
        <v>9.9239126356822754E-5</v>
      </c>
      <c r="M5417" s="6">
        <f>Tabla2[[#This Row],[Total Sales]]-Tabla2[[#This Row],[Operating Profit]]</f>
        <v>103504.5</v>
      </c>
      <c r="N5417" s="6">
        <v>7195.5</v>
      </c>
      <c r="O5417" s="46">
        <f>Tabla2[[#This Row],[Operating Profit]]/Tabla2[[#This Row],[Total Sales]]</f>
        <v>6.5000000000000002E-2</v>
      </c>
      <c r="P5417" s="1" t="s">
        <v>82</v>
      </c>
    </row>
    <row r="5418" spans="1:16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3" t="str">
        <f>IFERROR(LEFT(Tabla2[[#This Row],[Product]],FIND(" ",Tabla2[[#This Row],[Product]])-3),Tabla2[[#This Row],[Product]])</f>
        <v>Men</v>
      </c>
      <c r="I5418" s="6">
        <v>41</v>
      </c>
      <c r="J5418" s="4">
        <v>1520</v>
      </c>
      <c r="K5418" s="6">
        <f>Tabla2[[#This Row],[Price per Unit]]*Tabla2[[#This Row],[Units Sold]]</f>
        <v>62320</v>
      </c>
      <c r="L5418" s="52">
        <f>Tabla2[[#This Row],[Units Sold]]/Cálculos!$C$11</f>
        <v>6.1318484578199423E-5</v>
      </c>
      <c r="M5418" s="6">
        <f>Tabla2[[#This Row],[Total Sales]]-Tabla2[[#This Row],[Operating Profit]]</f>
        <v>59827.199999999997</v>
      </c>
      <c r="N5418" s="6">
        <v>2492.8000000000002</v>
      </c>
      <c r="O5418" s="46">
        <f>Tabla2[[#This Row],[Operating Profit]]/Tabla2[[#This Row],[Total Sales]]</f>
        <v>0.04</v>
      </c>
      <c r="P5418" s="1" t="s">
        <v>82</v>
      </c>
    </row>
    <row r="5419" spans="1:16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3" t="str">
        <f>IFERROR(LEFT(Tabla2[[#This Row],[Product]],FIND(" ",Tabla2[[#This Row],[Product]])-3),Tabla2[[#This Row],[Product]])</f>
        <v>Women</v>
      </c>
      <c r="I5419" s="6">
        <v>39</v>
      </c>
      <c r="J5419" s="4">
        <v>1450</v>
      </c>
      <c r="K5419" s="6">
        <f>Tabla2[[#This Row],[Price per Unit]]*Tabla2[[#This Row],[Units Sold]]</f>
        <v>56550</v>
      </c>
      <c r="L5419" s="52">
        <f>Tabla2[[#This Row],[Units Sold]]/Cálculos!$C$11</f>
        <v>5.849460699894024E-5</v>
      </c>
      <c r="M5419" s="6">
        <f>Tabla2[[#This Row],[Total Sales]]-Tabla2[[#This Row],[Operating Profit]]</f>
        <v>53779.05</v>
      </c>
      <c r="N5419" s="6">
        <v>2770.95</v>
      </c>
      <c r="O5419" s="46">
        <f>Tabla2[[#This Row],[Operating Profit]]/Tabla2[[#This Row],[Total Sales]]</f>
        <v>4.8999999999999995E-2</v>
      </c>
      <c r="P5419" s="1" t="s">
        <v>82</v>
      </c>
    </row>
    <row r="5420" spans="1:16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3" t="str">
        <f>IFERROR(LEFT(Tabla2[[#This Row],[Product]],FIND(" ",Tabla2[[#This Row],[Product]])-3),Tabla2[[#This Row],[Product]])</f>
        <v>Women</v>
      </c>
      <c r="I5420" s="6">
        <v>39</v>
      </c>
      <c r="J5420" s="4">
        <v>1310</v>
      </c>
      <c r="K5420" s="6">
        <f>Tabla2[[#This Row],[Price per Unit]]*Tabla2[[#This Row],[Units Sold]]</f>
        <v>51090</v>
      </c>
      <c r="L5420" s="52">
        <f>Tabla2[[#This Row],[Units Sold]]/Cálculos!$C$11</f>
        <v>5.2846851840421872E-5</v>
      </c>
      <c r="M5420" s="6">
        <f>Tabla2[[#This Row],[Total Sales]]-Tabla2[[#This Row],[Operating Profit]]</f>
        <v>48535.5</v>
      </c>
      <c r="N5420" s="6">
        <v>2554.5</v>
      </c>
      <c r="O5420" s="46">
        <f>Tabla2[[#This Row],[Operating Profit]]/Tabla2[[#This Row],[Total Sales]]</f>
        <v>0.05</v>
      </c>
      <c r="P5420" s="1" t="s">
        <v>82</v>
      </c>
    </row>
    <row r="5421" spans="1:16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3" t="str">
        <f>IFERROR(LEFT(Tabla2[[#This Row],[Product]],FIND(" ",Tabla2[[#This Row],[Product]])-3),Tabla2[[#This Row],[Product]])</f>
        <v>Men</v>
      </c>
      <c r="I5421" s="6">
        <v>45</v>
      </c>
      <c r="J5421" s="4">
        <v>1330</v>
      </c>
      <c r="K5421" s="6">
        <f>Tabla2[[#This Row],[Price per Unit]]*Tabla2[[#This Row],[Units Sold]]</f>
        <v>59850</v>
      </c>
      <c r="L5421" s="52">
        <f>Tabla2[[#This Row],[Units Sold]]/Cálculos!$C$11</f>
        <v>5.3653674005924494E-5</v>
      </c>
      <c r="M5421" s="6">
        <f>Tabla2[[#This Row],[Total Sales]]-Tabla2[[#This Row],[Operating Profit]]</f>
        <v>57336.3</v>
      </c>
      <c r="N5421" s="6">
        <v>2513.6999999999998</v>
      </c>
      <c r="O5421" s="46">
        <f>Tabla2[[#This Row],[Operating Profit]]/Tabla2[[#This Row],[Total Sales]]</f>
        <v>4.1999999999999996E-2</v>
      </c>
      <c r="P5421" s="1" t="s">
        <v>82</v>
      </c>
    </row>
    <row r="5422" spans="1:16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3" t="str">
        <f>IFERROR(LEFT(Tabla2[[#This Row],[Product]],FIND(" ",Tabla2[[#This Row],[Product]])-3),Tabla2[[#This Row],[Product]])</f>
        <v>Women</v>
      </c>
      <c r="I5422" s="6">
        <v>52</v>
      </c>
      <c r="J5422" s="4">
        <v>1560</v>
      </c>
      <c r="K5422" s="6">
        <f>Tabla2[[#This Row],[Price per Unit]]*Tabla2[[#This Row],[Units Sold]]</f>
        <v>81120</v>
      </c>
      <c r="L5422" s="52">
        <f>Tabla2[[#This Row],[Units Sold]]/Cálculos!$C$11</f>
        <v>6.2932128909204668E-5</v>
      </c>
      <c r="M5422" s="6">
        <f>Tabla2[[#This Row],[Total Sales]]-Tabla2[[#This Row],[Operating Profit]]</f>
        <v>77875.199999999997</v>
      </c>
      <c r="N5422" s="6">
        <v>3244.8</v>
      </c>
      <c r="O5422" s="46">
        <f>Tabla2[[#This Row],[Operating Profit]]/Tabla2[[#This Row],[Total Sales]]</f>
        <v>0.04</v>
      </c>
      <c r="P5422" s="1" t="s">
        <v>82</v>
      </c>
    </row>
    <row r="5423" spans="1:16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3" t="str">
        <f>IFERROR(LEFT(Tabla2[[#This Row],[Product]],FIND(" ",Tabla2[[#This Row],[Product]])-3),Tabla2[[#This Row],[Product]])</f>
        <v>Men</v>
      </c>
      <c r="I5423" s="6">
        <v>46</v>
      </c>
      <c r="J5423" s="4">
        <v>2470</v>
      </c>
      <c r="K5423" s="6">
        <f>Tabla2[[#This Row],[Price per Unit]]*Tabla2[[#This Row],[Units Sold]]</f>
        <v>113620</v>
      </c>
      <c r="L5423" s="52">
        <f>Tabla2[[#This Row],[Units Sold]]/Cálculos!$C$11</f>
        <v>9.9642537439574065E-5</v>
      </c>
      <c r="M5423" s="6">
        <f>Tabla2[[#This Row],[Total Sales]]-Tabla2[[#This Row],[Operating Profit]]</f>
        <v>106461.94</v>
      </c>
      <c r="N5423" s="6">
        <v>7158.06</v>
      </c>
      <c r="O5423" s="46">
        <f>Tabla2[[#This Row],[Operating Profit]]/Tabla2[[#This Row],[Total Sales]]</f>
        <v>6.3E-2</v>
      </c>
      <c r="P5423" s="1" t="s">
        <v>82</v>
      </c>
    </row>
    <row r="5424" spans="1:16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3" t="str">
        <f>IFERROR(LEFT(Tabla2[[#This Row],[Product]],FIND(" ",Tabla2[[#This Row],[Product]])-3),Tabla2[[#This Row],[Product]])</f>
        <v>Men</v>
      </c>
      <c r="I5424" s="6">
        <v>42</v>
      </c>
      <c r="J5424" s="4">
        <v>1680</v>
      </c>
      <c r="K5424" s="6">
        <f>Tabla2[[#This Row],[Price per Unit]]*Tabla2[[#This Row],[Units Sold]]</f>
        <v>70560</v>
      </c>
      <c r="L5424" s="52">
        <f>Tabla2[[#This Row],[Units Sold]]/Cálculos!$C$11</f>
        <v>6.7773061902220413E-5</v>
      </c>
      <c r="M5424" s="6">
        <f>Tabla2[[#This Row],[Total Sales]]-Tabla2[[#This Row],[Operating Profit]]</f>
        <v>67667.039999999994</v>
      </c>
      <c r="N5424" s="6">
        <v>2892.96</v>
      </c>
      <c r="O5424" s="46">
        <f>Tabla2[[#This Row],[Operating Profit]]/Tabla2[[#This Row],[Total Sales]]</f>
        <v>4.1000000000000002E-2</v>
      </c>
      <c r="P5424" s="1" t="s">
        <v>82</v>
      </c>
    </row>
    <row r="5425" spans="1:16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3" t="str">
        <f>IFERROR(LEFT(Tabla2[[#This Row],[Product]],FIND(" ",Tabla2[[#This Row],[Product]])-3),Tabla2[[#This Row],[Product]])</f>
        <v>Women</v>
      </c>
      <c r="I5425" s="6">
        <v>38</v>
      </c>
      <c r="J5425" s="4">
        <v>1310</v>
      </c>
      <c r="K5425" s="6">
        <f>Tabla2[[#This Row],[Price per Unit]]*Tabla2[[#This Row],[Units Sold]]</f>
        <v>49780</v>
      </c>
      <c r="L5425" s="52">
        <f>Tabla2[[#This Row],[Units Sold]]/Cálculos!$C$11</f>
        <v>5.2846851840421872E-5</v>
      </c>
      <c r="M5425" s="6">
        <f>Tabla2[[#This Row],[Total Sales]]-Tabla2[[#This Row],[Operating Profit]]</f>
        <v>47539.9</v>
      </c>
      <c r="N5425" s="6">
        <v>2240.1</v>
      </c>
      <c r="O5425" s="46">
        <f>Tabla2[[#This Row],[Operating Profit]]/Tabla2[[#This Row],[Total Sales]]</f>
        <v>4.4999999999999998E-2</v>
      </c>
      <c r="P5425" s="1" t="s">
        <v>82</v>
      </c>
    </row>
    <row r="5426" spans="1:16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3" t="str">
        <f>IFERROR(LEFT(Tabla2[[#This Row],[Product]],FIND(" ",Tabla2[[#This Row],[Product]])-3),Tabla2[[#This Row],[Product]])</f>
        <v>Women</v>
      </c>
      <c r="I5426" s="6">
        <v>38</v>
      </c>
      <c r="J5426" s="4">
        <v>1400</v>
      </c>
      <c r="K5426" s="6">
        <f>Tabla2[[#This Row],[Price per Unit]]*Tabla2[[#This Row],[Units Sold]]</f>
        <v>53200</v>
      </c>
      <c r="L5426" s="52">
        <f>Tabla2[[#This Row],[Units Sold]]/Cálculos!$C$11</f>
        <v>5.6477551585183678E-5</v>
      </c>
      <c r="M5426" s="6">
        <f>Tabla2[[#This Row],[Total Sales]]-Tabla2[[#This Row],[Operating Profit]]</f>
        <v>50699.6</v>
      </c>
      <c r="N5426" s="6">
        <v>2500.3999999999996</v>
      </c>
      <c r="O5426" s="46">
        <f>Tabla2[[#This Row],[Operating Profit]]/Tabla2[[#This Row],[Total Sales]]</f>
        <v>4.6999999999999993E-2</v>
      </c>
      <c r="P5426" s="1" t="s">
        <v>82</v>
      </c>
    </row>
    <row r="5427" spans="1:16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3" t="str">
        <f>IFERROR(LEFT(Tabla2[[#This Row],[Product]],FIND(" ",Tabla2[[#This Row],[Product]])-3),Tabla2[[#This Row],[Product]])</f>
        <v>Men</v>
      </c>
      <c r="I5427" s="6">
        <v>49</v>
      </c>
      <c r="J5427" s="4">
        <v>1350</v>
      </c>
      <c r="K5427" s="6">
        <f>Tabla2[[#This Row],[Price per Unit]]*Tabla2[[#This Row],[Units Sold]]</f>
        <v>66150</v>
      </c>
      <c r="L5427" s="52">
        <f>Tabla2[[#This Row],[Units Sold]]/Cálculos!$C$11</f>
        <v>5.4460496171427116E-5</v>
      </c>
      <c r="M5427" s="6">
        <f>Tabla2[[#This Row],[Total Sales]]-Tabla2[[#This Row],[Operating Profit]]</f>
        <v>63239.4</v>
      </c>
      <c r="N5427" s="6">
        <v>2910.6</v>
      </c>
      <c r="O5427" s="46">
        <f>Tabla2[[#This Row],[Operating Profit]]/Tabla2[[#This Row],[Total Sales]]</f>
        <v>4.3999999999999997E-2</v>
      </c>
      <c r="P5427" s="1" t="s">
        <v>82</v>
      </c>
    </row>
    <row r="5428" spans="1:16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3" t="str">
        <f>IFERROR(LEFT(Tabla2[[#This Row],[Product]],FIND(" ",Tabla2[[#This Row],[Product]])-3),Tabla2[[#This Row],[Product]])</f>
        <v>Women</v>
      </c>
      <c r="I5428" s="6">
        <v>50</v>
      </c>
      <c r="J5428" s="4">
        <v>1630</v>
      </c>
      <c r="K5428" s="6">
        <f>Tabla2[[#This Row],[Price per Unit]]*Tabla2[[#This Row],[Units Sold]]</f>
        <v>81500</v>
      </c>
      <c r="L5428" s="52">
        <f>Tabla2[[#This Row],[Units Sold]]/Cálculos!$C$11</f>
        <v>6.5756006488463858E-5</v>
      </c>
      <c r="M5428" s="6">
        <f>Tabla2[[#This Row],[Total Sales]]-Tabla2[[#This Row],[Operating Profit]]</f>
        <v>78484.5</v>
      </c>
      <c r="N5428" s="6">
        <v>3015.5</v>
      </c>
      <c r="O5428" s="46">
        <f>Tabla2[[#This Row],[Operating Profit]]/Tabla2[[#This Row],[Total Sales]]</f>
        <v>3.6999999999999998E-2</v>
      </c>
      <c r="P5428" s="1" t="s">
        <v>82</v>
      </c>
    </row>
    <row r="5429" spans="1:16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3" t="str">
        <f>IFERROR(LEFT(Tabla2[[#This Row],[Product]],FIND(" ",Tabla2[[#This Row],[Product]])-3),Tabla2[[#This Row],[Product]])</f>
        <v>Men</v>
      </c>
      <c r="I5429" s="6">
        <v>48</v>
      </c>
      <c r="J5429" s="4">
        <v>2280</v>
      </c>
      <c r="K5429" s="6">
        <f>Tabla2[[#This Row],[Price per Unit]]*Tabla2[[#This Row],[Units Sold]]</f>
        <v>109440</v>
      </c>
      <c r="L5429" s="52">
        <f>Tabla2[[#This Row],[Units Sold]]/Cálculos!$C$11</f>
        <v>9.1977726867299128E-5</v>
      </c>
      <c r="M5429" s="6">
        <f>Tabla2[[#This Row],[Total Sales]]-Tabla2[[#This Row],[Operating Profit]]</f>
        <v>102435.84</v>
      </c>
      <c r="N5429" s="6">
        <v>7004.16</v>
      </c>
      <c r="O5429" s="46">
        <f>Tabla2[[#This Row],[Operating Profit]]/Tabla2[[#This Row],[Total Sales]]</f>
        <v>6.4000000000000001E-2</v>
      </c>
      <c r="P5429" s="1" t="s">
        <v>82</v>
      </c>
    </row>
    <row r="5430" spans="1:16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3" t="str">
        <f>IFERROR(LEFT(Tabla2[[#This Row],[Product]],FIND(" ",Tabla2[[#This Row],[Product]])-3),Tabla2[[#This Row],[Product]])</f>
        <v>Men</v>
      </c>
      <c r="I5430" s="6">
        <v>44</v>
      </c>
      <c r="J5430" s="4">
        <v>1630</v>
      </c>
      <c r="K5430" s="6">
        <f>Tabla2[[#This Row],[Price per Unit]]*Tabla2[[#This Row],[Units Sold]]</f>
        <v>71720</v>
      </c>
      <c r="L5430" s="52">
        <f>Tabla2[[#This Row],[Units Sold]]/Cálculos!$C$11</f>
        <v>6.5756006488463858E-5</v>
      </c>
      <c r="M5430" s="6">
        <f>Tabla2[[#This Row],[Total Sales]]-Tabla2[[#This Row],[Operating Profit]]</f>
        <v>68636.039999999994</v>
      </c>
      <c r="N5430" s="6">
        <v>3083.96</v>
      </c>
      <c r="O5430" s="46">
        <f>Tabla2[[#This Row],[Operating Profit]]/Tabla2[[#This Row],[Total Sales]]</f>
        <v>4.3000000000000003E-2</v>
      </c>
      <c r="P5430" s="1" t="s">
        <v>82</v>
      </c>
    </row>
    <row r="5431" spans="1:16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3" t="str">
        <f>IFERROR(LEFT(Tabla2[[#This Row],[Product]],FIND(" ",Tabla2[[#This Row],[Product]])-3),Tabla2[[#This Row],[Product]])</f>
        <v>Women</v>
      </c>
      <c r="I5431" s="6">
        <v>38</v>
      </c>
      <c r="J5431" s="4">
        <v>1490</v>
      </c>
      <c r="K5431" s="6">
        <f>Tabla2[[#This Row],[Price per Unit]]*Tabla2[[#This Row],[Units Sold]]</f>
        <v>56620</v>
      </c>
      <c r="L5431" s="52">
        <f>Tabla2[[#This Row],[Units Sold]]/Cálculos!$C$11</f>
        <v>6.010825132994549E-5</v>
      </c>
      <c r="M5431" s="6">
        <f>Tabla2[[#This Row],[Total Sales]]-Tabla2[[#This Row],[Operating Profit]]</f>
        <v>53902.239999999998</v>
      </c>
      <c r="N5431" s="6">
        <v>2717.7599999999998</v>
      </c>
      <c r="O5431" s="46">
        <f>Tabla2[[#This Row],[Operating Profit]]/Tabla2[[#This Row],[Total Sales]]</f>
        <v>4.7999999999999994E-2</v>
      </c>
      <c r="P5431" s="1" t="s">
        <v>82</v>
      </c>
    </row>
    <row r="5432" spans="1:16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3" t="str">
        <f>IFERROR(LEFT(Tabla2[[#This Row],[Product]],FIND(" ",Tabla2[[#This Row],[Product]])-3),Tabla2[[#This Row],[Product]])</f>
        <v>Women</v>
      </c>
      <c r="I5432" s="6">
        <v>39</v>
      </c>
      <c r="J5432" s="4">
        <v>1500</v>
      </c>
      <c r="K5432" s="6">
        <f>Tabla2[[#This Row],[Price per Unit]]*Tabla2[[#This Row],[Units Sold]]</f>
        <v>58500</v>
      </c>
      <c r="L5432" s="52">
        <f>Tabla2[[#This Row],[Units Sold]]/Cálculos!$C$11</f>
        <v>6.0511662412696801E-5</v>
      </c>
      <c r="M5432" s="6">
        <f>Tabla2[[#This Row],[Total Sales]]-Tabla2[[#This Row],[Operating Profit]]</f>
        <v>55750.5</v>
      </c>
      <c r="N5432" s="6">
        <v>2749.5</v>
      </c>
      <c r="O5432" s="46">
        <f>Tabla2[[#This Row],[Operating Profit]]/Tabla2[[#This Row],[Total Sales]]</f>
        <v>4.7E-2</v>
      </c>
      <c r="P5432" s="1" t="s">
        <v>82</v>
      </c>
    </row>
    <row r="5433" spans="1:16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3" t="str">
        <f>IFERROR(LEFT(Tabla2[[#This Row],[Product]],FIND(" ",Tabla2[[#This Row],[Product]])-3),Tabla2[[#This Row],[Product]])</f>
        <v>Men</v>
      </c>
      <c r="I5433" s="6">
        <v>48</v>
      </c>
      <c r="J5433" s="4">
        <v>1370</v>
      </c>
      <c r="K5433" s="6">
        <f>Tabla2[[#This Row],[Price per Unit]]*Tabla2[[#This Row],[Units Sold]]</f>
        <v>65760</v>
      </c>
      <c r="L5433" s="52">
        <f>Tabla2[[#This Row],[Units Sold]]/Cálculos!$C$11</f>
        <v>5.5267318336929745E-5</v>
      </c>
      <c r="M5433" s="6">
        <f>Tabla2[[#This Row],[Total Sales]]-Tabla2[[#This Row],[Operating Profit]]</f>
        <v>62998.080000000002</v>
      </c>
      <c r="N5433" s="6">
        <v>2761.92</v>
      </c>
      <c r="O5433" s="46">
        <f>Tabla2[[#This Row],[Operating Profit]]/Tabla2[[#This Row],[Total Sales]]</f>
        <v>4.2000000000000003E-2</v>
      </c>
      <c r="P5433" s="1" t="s">
        <v>82</v>
      </c>
    </row>
    <row r="5434" spans="1:16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3" t="str">
        <f>IFERROR(LEFT(Tabla2[[#This Row],[Product]],FIND(" ",Tabla2[[#This Row],[Product]])-3),Tabla2[[#This Row],[Product]])</f>
        <v>Women</v>
      </c>
      <c r="I5434" s="6">
        <v>51</v>
      </c>
      <c r="J5434" s="4">
        <v>1960</v>
      </c>
      <c r="K5434" s="6">
        <f>Tabla2[[#This Row],[Price per Unit]]*Tabla2[[#This Row],[Units Sold]]</f>
        <v>99960</v>
      </c>
      <c r="L5434" s="52">
        <f>Tabla2[[#This Row],[Units Sold]]/Cálculos!$C$11</f>
        <v>7.9068572219257149E-5</v>
      </c>
      <c r="M5434" s="6">
        <f>Tabla2[[#This Row],[Total Sales]]-Tabla2[[#This Row],[Operating Profit]]</f>
        <v>96361.44</v>
      </c>
      <c r="N5434" s="6">
        <v>3598.56</v>
      </c>
      <c r="O5434" s="46">
        <f>Tabla2[[#This Row],[Operating Profit]]/Tabla2[[#This Row],[Total Sales]]</f>
        <v>3.5999999999999997E-2</v>
      </c>
      <c r="P5434" s="1" t="s">
        <v>82</v>
      </c>
    </row>
    <row r="5435" spans="1:16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3" t="str">
        <f>IFERROR(LEFT(Tabla2[[#This Row],[Product]],FIND(" ",Tabla2[[#This Row],[Product]])-3),Tabla2[[#This Row],[Product]])</f>
        <v>Men</v>
      </c>
      <c r="I5435" s="6">
        <v>47</v>
      </c>
      <c r="J5435" s="4">
        <v>2550</v>
      </c>
      <c r="K5435" s="6">
        <f>Tabla2[[#This Row],[Price per Unit]]*Tabla2[[#This Row],[Units Sold]]</f>
        <v>119850</v>
      </c>
      <c r="L5435" s="52">
        <f>Tabla2[[#This Row],[Units Sold]]/Cálculos!$C$11</f>
        <v>1.0286982610158455E-4</v>
      </c>
      <c r="M5435" s="6">
        <f>Tabla2[[#This Row],[Total Sales]]-Tabla2[[#This Row],[Operating Profit]]</f>
        <v>112179.6</v>
      </c>
      <c r="N5435" s="6">
        <v>7670.4000000000005</v>
      </c>
      <c r="O5435" s="46">
        <f>Tabla2[[#This Row],[Operating Profit]]/Tabla2[[#This Row],[Total Sales]]</f>
        <v>6.4000000000000001E-2</v>
      </c>
      <c r="P5435" s="1" t="s">
        <v>82</v>
      </c>
    </row>
    <row r="5436" spans="1:16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3" t="str">
        <f>IFERROR(LEFT(Tabla2[[#This Row],[Product]],FIND(" ",Tabla2[[#This Row],[Product]])-3),Tabla2[[#This Row],[Product]])</f>
        <v>Men</v>
      </c>
      <c r="I5436" s="6">
        <v>43</v>
      </c>
      <c r="J5436" s="4">
        <v>1630</v>
      </c>
      <c r="K5436" s="6">
        <f>Tabla2[[#This Row],[Price per Unit]]*Tabla2[[#This Row],[Units Sold]]</f>
        <v>70090</v>
      </c>
      <c r="L5436" s="52">
        <f>Tabla2[[#This Row],[Units Sold]]/Cálculos!$C$11</f>
        <v>6.5756006488463858E-5</v>
      </c>
      <c r="M5436" s="6">
        <f>Tabla2[[#This Row],[Total Sales]]-Tabla2[[#This Row],[Operating Profit]]</f>
        <v>67216.31</v>
      </c>
      <c r="N5436" s="6">
        <v>2873.69</v>
      </c>
      <c r="O5436" s="46">
        <f>Tabla2[[#This Row],[Operating Profit]]/Tabla2[[#This Row],[Total Sales]]</f>
        <v>4.1000000000000002E-2</v>
      </c>
      <c r="P5436" s="1" t="s">
        <v>82</v>
      </c>
    </row>
    <row r="5437" spans="1:16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3" t="str">
        <f>IFERROR(LEFT(Tabla2[[#This Row],[Product]],FIND(" ",Tabla2[[#This Row],[Product]])-3),Tabla2[[#This Row],[Product]])</f>
        <v>Women</v>
      </c>
      <c r="I5437" s="6">
        <v>38</v>
      </c>
      <c r="J5437" s="4">
        <v>1430</v>
      </c>
      <c r="K5437" s="6">
        <f>Tabla2[[#This Row],[Price per Unit]]*Tabla2[[#This Row],[Units Sold]]</f>
        <v>54340</v>
      </c>
      <c r="L5437" s="52">
        <f>Tabla2[[#This Row],[Units Sold]]/Cálculos!$C$11</f>
        <v>5.7687784833437618E-5</v>
      </c>
      <c r="M5437" s="6">
        <f>Tabla2[[#This Row],[Total Sales]]-Tabla2[[#This Row],[Operating Profit]]</f>
        <v>51894.7</v>
      </c>
      <c r="N5437" s="6">
        <v>2445.2999999999997</v>
      </c>
      <c r="O5437" s="46">
        <f>Tabla2[[#This Row],[Operating Profit]]/Tabla2[[#This Row],[Total Sales]]</f>
        <v>4.4999999999999998E-2</v>
      </c>
      <c r="P5437" s="1" t="s">
        <v>82</v>
      </c>
    </row>
    <row r="5438" spans="1:16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3" t="str">
        <f>IFERROR(LEFT(Tabla2[[#This Row],[Product]],FIND(" ",Tabla2[[#This Row],[Product]])-3),Tabla2[[#This Row],[Product]])</f>
        <v>Women</v>
      </c>
      <c r="I5438" s="6">
        <v>38</v>
      </c>
      <c r="J5438" s="4">
        <v>1470</v>
      </c>
      <c r="K5438" s="6">
        <f>Tabla2[[#This Row],[Price per Unit]]*Tabla2[[#This Row],[Units Sold]]</f>
        <v>55860</v>
      </c>
      <c r="L5438" s="52">
        <f>Tabla2[[#This Row],[Units Sold]]/Cálculos!$C$11</f>
        <v>5.9301429164442862E-5</v>
      </c>
      <c r="M5438" s="6">
        <f>Tabla2[[#This Row],[Total Sales]]-Tabla2[[#This Row],[Operating Profit]]</f>
        <v>53122.86</v>
      </c>
      <c r="N5438" s="6">
        <v>2737.14</v>
      </c>
      <c r="O5438" s="46">
        <f>Tabla2[[#This Row],[Operating Profit]]/Tabla2[[#This Row],[Total Sales]]</f>
        <v>4.8999999999999995E-2</v>
      </c>
      <c r="P5438" s="1" t="s">
        <v>82</v>
      </c>
    </row>
    <row r="5439" spans="1:16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3" t="str">
        <f>IFERROR(LEFT(Tabla2[[#This Row],[Product]],FIND(" ",Tabla2[[#This Row],[Product]])-3),Tabla2[[#This Row],[Product]])</f>
        <v>Men</v>
      </c>
      <c r="I5439" s="6">
        <v>47</v>
      </c>
      <c r="J5439" s="4">
        <v>1400</v>
      </c>
      <c r="K5439" s="6">
        <f>Tabla2[[#This Row],[Price per Unit]]*Tabla2[[#This Row],[Units Sold]]</f>
        <v>65800</v>
      </c>
      <c r="L5439" s="52">
        <f>Tabla2[[#This Row],[Units Sold]]/Cálculos!$C$11</f>
        <v>5.6477551585183678E-5</v>
      </c>
      <c r="M5439" s="6">
        <f>Tabla2[[#This Row],[Total Sales]]-Tabla2[[#This Row],[Operating Profit]]</f>
        <v>63102.2</v>
      </c>
      <c r="N5439" s="6">
        <v>2697.7999999999997</v>
      </c>
      <c r="O5439" s="46">
        <f>Tabla2[[#This Row],[Operating Profit]]/Tabla2[[#This Row],[Total Sales]]</f>
        <v>4.0999999999999995E-2</v>
      </c>
      <c r="P5439" s="1" t="s">
        <v>82</v>
      </c>
    </row>
    <row r="5440" spans="1:16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3" t="str">
        <f>IFERROR(LEFT(Tabla2[[#This Row],[Product]],FIND(" ",Tabla2[[#This Row],[Product]])-3),Tabla2[[#This Row],[Product]])</f>
        <v>Women</v>
      </c>
      <c r="I5440" s="6">
        <v>52</v>
      </c>
      <c r="J5440" s="4">
        <v>1960</v>
      </c>
      <c r="K5440" s="6">
        <f>Tabla2[[#This Row],[Price per Unit]]*Tabla2[[#This Row],[Units Sold]]</f>
        <v>101920</v>
      </c>
      <c r="L5440" s="52">
        <f>Tabla2[[#This Row],[Units Sold]]/Cálculos!$C$11</f>
        <v>7.9068572219257149E-5</v>
      </c>
      <c r="M5440" s="6">
        <f>Tabla2[[#This Row],[Total Sales]]-Tabla2[[#This Row],[Operating Profit]]</f>
        <v>97843.199999999997</v>
      </c>
      <c r="N5440" s="6">
        <v>4076.8</v>
      </c>
      <c r="O5440" s="46">
        <f>Tabla2[[#This Row],[Operating Profit]]/Tabla2[[#This Row],[Total Sales]]</f>
        <v>0.04</v>
      </c>
      <c r="P5440" s="1" t="s">
        <v>82</v>
      </c>
    </row>
    <row r="5441" spans="1:16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3" t="str">
        <f>IFERROR(LEFT(Tabla2[[#This Row],[Product]],FIND(" ",Tabla2[[#This Row],[Product]])-3),Tabla2[[#This Row],[Product]])</f>
        <v>Men</v>
      </c>
      <c r="I5441" s="6">
        <v>48</v>
      </c>
      <c r="J5441" s="4">
        <v>2080</v>
      </c>
      <c r="K5441" s="6">
        <f>Tabla2[[#This Row],[Price per Unit]]*Tabla2[[#This Row],[Units Sold]]</f>
        <v>99840</v>
      </c>
      <c r="L5441" s="52">
        <f>Tabla2[[#This Row],[Units Sold]]/Cálculos!$C$11</f>
        <v>8.3909505212272895E-5</v>
      </c>
      <c r="M5441" s="6">
        <f>Tabla2[[#This Row],[Total Sales]]-Tabla2[[#This Row],[Operating Profit]]</f>
        <v>93450.240000000005</v>
      </c>
      <c r="N5441" s="6">
        <v>6389.76</v>
      </c>
      <c r="O5441" s="46">
        <f>Tabla2[[#This Row],[Operating Profit]]/Tabla2[[#This Row],[Total Sales]]</f>
        <v>6.4000000000000001E-2</v>
      </c>
      <c r="P5441" s="1" t="s">
        <v>82</v>
      </c>
    </row>
    <row r="5442" spans="1:16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3" t="str">
        <f>IFERROR(LEFT(Tabla2[[#This Row],[Product]],FIND(" ",Tabla2[[#This Row],[Product]])-3),Tabla2[[#This Row],[Product]])</f>
        <v>Men</v>
      </c>
      <c r="I5442" s="6">
        <v>44</v>
      </c>
      <c r="J5442" s="4">
        <v>1500</v>
      </c>
      <c r="K5442" s="6">
        <f>Tabla2[[#This Row],[Price per Unit]]*Tabla2[[#This Row],[Units Sold]]</f>
        <v>66000</v>
      </c>
      <c r="L5442" s="52">
        <f>Tabla2[[#This Row],[Units Sold]]/Cálculos!$C$11</f>
        <v>6.0511662412696801E-5</v>
      </c>
      <c r="M5442" s="6">
        <f>Tabla2[[#This Row],[Total Sales]]-Tabla2[[#This Row],[Operating Profit]]</f>
        <v>63162</v>
      </c>
      <c r="N5442" s="6">
        <v>2838</v>
      </c>
      <c r="O5442" s="46">
        <f>Tabla2[[#This Row],[Operating Profit]]/Tabla2[[#This Row],[Total Sales]]</f>
        <v>4.2999999999999997E-2</v>
      </c>
      <c r="P5442" s="1" t="s">
        <v>82</v>
      </c>
    </row>
    <row r="5443" spans="1:16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3" t="str">
        <f>IFERROR(LEFT(Tabla2[[#This Row],[Product]],FIND(" ",Tabla2[[#This Row],[Product]])-3),Tabla2[[#This Row],[Product]])</f>
        <v>Women</v>
      </c>
      <c r="I5443" s="6">
        <v>38</v>
      </c>
      <c r="J5443" s="4">
        <v>1370</v>
      </c>
      <c r="K5443" s="6">
        <f>Tabla2[[#This Row],[Price per Unit]]*Tabla2[[#This Row],[Units Sold]]</f>
        <v>52060</v>
      </c>
      <c r="L5443" s="52">
        <f>Tabla2[[#This Row],[Units Sold]]/Cálculos!$C$11</f>
        <v>5.5267318336929745E-5</v>
      </c>
      <c r="M5443" s="6">
        <f>Tabla2[[#This Row],[Total Sales]]-Tabla2[[#This Row],[Operating Profit]]</f>
        <v>49665.24</v>
      </c>
      <c r="N5443" s="6">
        <v>2394.7599999999998</v>
      </c>
      <c r="O5443" s="46">
        <f>Tabla2[[#This Row],[Operating Profit]]/Tabla2[[#This Row],[Total Sales]]</f>
        <v>4.5999999999999992E-2</v>
      </c>
      <c r="P5443" s="1" t="s">
        <v>82</v>
      </c>
    </row>
    <row r="5444" spans="1:16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3" t="str">
        <f>IFERROR(LEFT(Tabla2[[#This Row],[Product]],FIND(" ",Tabla2[[#This Row],[Product]])-3),Tabla2[[#This Row],[Product]])</f>
        <v>Women</v>
      </c>
      <c r="I5444" s="6">
        <v>38</v>
      </c>
      <c r="J5444" s="4">
        <v>1350</v>
      </c>
      <c r="K5444" s="6">
        <f>Tabla2[[#This Row],[Price per Unit]]*Tabla2[[#This Row],[Units Sold]]</f>
        <v>51300</v>
      </c>
      <c r="L5444" s="52">
        <f>Tabla2[[#This Row],[Units Sold]]/Cálculos!$C$11</f>
        <v>5.4460496171427116E-5</v>
      </c>
      <c r="M5444" s="6">
        <f>Tabla2[[#This Row],[Total Sales]]-Tabla2[[#This Row],[Operating Profit]]</f>
        <v>48786.3</v>
      </c>
      <c r="N5444" s="6">
        <v>2513.6999999999998</v>
      </c>
      <c r="O5444" s="46">
        <f>Tabla2[[#This Row],[Operating Profit]]/Tabla2[[#This Row],[Total Sales]]</f>
        <v>4.8999999999999995E-2</v>
      </c>
      <c r="P5444" s="1" t="s">
        <v>82</v>
      </c>
    </row>
    <row r="5445" spans="1:16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3" t="str">
        <f>IFERROR(LEFT(Tabla2[[#This Row],[Product]],FIND(" ",Tabla2[[#This Row],[Product]])-3),Tabla2[[#This Row],[Product]])</f>
        <v>Men</v>
      </c>
      <c r="I5445" s="6">
        <v>48</v>
      </c>
      <c r="J5445" s="4">
        <v>1250</v>
      </c>
      <c r="K5445" s="6">
        <f>Tabla2[[#This Row],[Price per Unit]]*Tabla2[[#This Row],[Units Sold]]</f>
        <v>60000</v>
      </c>
      <c r="L5445" s="52">
        <f>Tabla2[[#This Row],[Units Sold]]/Cálculos!$C$11</f>
        <v>5.0426385343913999E-5</v>
      </c>
      <c r="M5445" s="6">
        <f>Tabla2[[#This Row],[Total Sales]]-Tabla2[[#This Row],[Operating Profit]]</f>
        <v>57420</v>
      </c>
      <c r="N5445" s="6">
        <v>2580</v>
      </c>
      <c r="O5445" s="46">
        <f>Tabla2[[#This Row],[Operating Profit]]/Tabla2[[#This Row],[Total Sales]]</f>
        <v>4.2999999999999997E-2</v>
      </c>
      <c r="P5445" s="1" t="s">
        <v>82</v>
      </c>
    </row>
    <row r="5446" spans="1:16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3" t="str">
        <f>IFERROR(LEFT(Tabla2[[#This Row],[Product]],FIND(" ",Tabla2[[#This Row],[Product]])-3),Tabla2[[#This Row],[Product]])</f>
        <v>Women</v>
      </c>
      <c r="I5446" s="6">
        <v>52</v>
      </c>
      <c r="J5446" s="4">
        <v>1740</v>
      </c>
      <c r="K5446" s="6">
        <f>Tabla2[[#This Row],[Price per Unit]]*Tabla2[[#This Row],[Units Sold]]</f>
        <v>90480</v>
      </c>
      <c r="L5446" s="52">
        <f>Tabla2[[#This Row],[Units Sold]]/Cálculos!$C$11</f>
        <v>7.0193528398728293E-5</v>
      </c>
      <c r="M5446" s="6">
        <f>Tabla2[[#This Row],[Total Sales]]-Tabla2[[#This Row],[Operating Profit]]</f>
        <v>86860.800000000003</v>
      </c>
      <c r="N5446" s="6">
        <v>3619.2000000000003</v>
      </c>
      <c r="O5446" s="46">
        <f>Tabla2[[#This Row],[Operating Profit]]/Tabla2[[#This Row],[Total Sales]]</f>
        <v>0.04</v>
      </c>
      <c r="P5446" s="1" t="s">
        <v>82</v>
      </c>
    </row>
    <row r="5447" spans="1:16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3" t="str">
        <f>IFERROR(LEFT(Tabla2[[#This Row],[Product]],FIND(" ",Tabla2[[#This Row],[Product]])-3),Tabla2[[#This Row],[Product]])</f>
        <v>Men</v>
      </c>
      <c r="I5447" s="6">
        <v>50</v>
      </c>
      <c r="J5447" s="4">
        <v>2020</v>
      </c>
      <c r="K5447" s="6">
        <f>Tabla2[[#This Row],[Price per Unit]]*Tabla2[[#This Row],[Units Sold]]</f>
        <v>101000</v>
      </c>
      <c r="L5447" s="52">
        <f>Tabla2[[#This Row],[Units Sold]]/Cálculos!$C$11</f>
        <v>8.1489038715765028E-5</v>
      </c>
      <c r="M5447" s="6">
        <f>Tabla2[[#This Row],[Total Sales]]-Tabla2[[#This Row],[Operating Profit]]</f>
        <v>94536</v>
      </c>
      <c r="N5447" s="6">
        <v>6464</v>
      </c>
      <c r="O5447" s="46">
        <f>Tabla2[[#This Row],[Operating Profit]]/Tabla2[[#This Row],[Total Sales]]</f>
        <v>6.4000000000000001E-2</v>
      </c>
      <c r="P5447" s="1" t="s">
        <v>82</v>
      </c>
    </row>
    <row r="5448" spans="1:16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3" t="str">
        <f>IFERROR(LEFT(Tabla2[[#This Row],[Product]],FIND(" ",Tabla2[[#This Row],[Product]])-3),Tabla2[[#This Row],[Product]])</f>
        <v>Men</v>
      </c>
      <c r="I5448" s="6">
        <v>44</v>
      </c>
      <c r="J5448" s="4">
        <v>1740</v>
      </c>
      <c r="K5448" s="6">
        <f>Tabla2[[#This Row],[Price per Unit]]*Tabla2[[#This Row],[Units Sold]]</f>
        <v>76560</v>
      </c>
      <c r="L5448" s="52">
        <f>Tabla2[[#This Row],[Units Sold]]/Cálculos!$C$11</f>
        <v>7.0193528398728293E-5</v>
      </c>
      <c r="M5448" s="6">
        <f>Tabla2[[#This Row],[Total Sales]]-Tabla2[[#This Row],[Operating Profit]]</f>
        <v>73497.600000000006</v>
      </c>
      <c r="N5448" s="6">
        <v>3062.4</v>
      </c>
      <c r="O5448" s="46">
        <f>Tabla2[[#This Row],[Operating Profit]]/Tabla2[[#This Row],[Total Sales]]</f>
        <v>0.04</v>
      </c>
      <c r="P5448" s="1" t="s">
        <v>82</v>
      </c>
    </row>
    <row r="5449" spans="1:16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3" t="str">
        <f>IFERROR(LEFT(Tabla2[[#This Row],[Product]],FIND(" ",Tabla2[[#This Row],[Product]])-3),Tabla2[[#This Row],[Product]])</f>
        <v>Women</v>
      </c>
      <c r="I5449" s="6">
        <v>42</v>
      </c>
      <c r="J5449" s="4">
        <v>1250</v>
      </c>
      <c r="K5449" s="6">
        <f>Tabla2[[#This Row],[Price per Unit]]*Tabla2[[#This Row],[Units Sold]]</f>
        <v>52500</v>
      </c>
      <c r="L5449" s="52">
        <f>Tabla2[[#This Row],[Units Sold]]/Cálculos!$C$11</f>
        <v>5.0426385343913999E-5</v>
      </c>
      <c r="M5449" s="6">
        <f>Tabla2[[#This Row],[Total Sales]]-Tabla2[[#This Row],[Operating Profit]]</f>
        <v>50085</v>
      </c>
      <c r="N5449" s="6">
        <v>2415</v>
      </c>
      <c r="O5449" s="46">
        <f>Tabla2[[#This Row],[Operating Profit]]/Tabla2[[#This Row],[Total Sales]]</f>
        <v>4.5999999999999999E-2</v>
      </c>
      <c r="P5449" s="1" t="s">
        <v>82</v>
      </c>
    </row>
    <row r="5450" spans="1:16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3" t="str">
        <f>IFERROR(LEFT(Tabla2[[#This Row],[Product]],FIND(" ",Tabla2[[#This Row],[Product]])-3),Tabla2[[#This Row],[Product]])</f>
        <v>Women</v>
      </c>
      <c r="I5450" s="6">
        <v>41</v>
      </c>
      <c r="J5450" s="4">
        <v>1190</v>
      </c>
      <c r="K5450" s="6">
        <f>Tabla2[[#This Row],[Price per Unit]]*Tabla2[[#This Row],[Units Sold]]</f>
        <v>48790</v>
      </c>
      <c r="L5450" s="52">
        <f>Tabla2[[#This Row],[Units Sold]]/Cálculos!$C$11</f>
        <v>4.8005918847406126E-5</v>
      </c>
      <c r="M5450" s="6">
        <f>Tabla2[[#This Row],[Total Sales]]-Tabla2[[#This Row],[Operating Profit]]</f>
        <v>46545.66</v>
      </c>
      <c r="N5450" s="6">
        <v>2244.3399999999997</v>
      </c>
      <c r="O5450" s="46">
        <f>Tabla2[[#This Row],[Operating Profit]]/Tabla2[[#This Row],[Total Sales]]</f>
        <v>4.5999999999999992E-2</v>
      </c>
      <c r="P5450" s="1" t="s">
        <v>82</v>
      </c>
    </row>
    <row r="5451" spans="1:16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3" t="str">
        <f>IFERROR(LEFT(Tabla2[[#This Row],[Product]],FIND(" ",Tabla2[[#This Row],[Product]])-3),Tabla2[[#This Row],[Product]])</f>
        <v>Men</v>
      </c>
      <c r="I5451" s="6">
        <v>54</v>
      </c>
      <c r="J5451" s="4">
        <v>1280</v>
      </c>
      <c r="K5451" s="6">
        <f>Tabla2[[#This Row],[Price per Unit]]*Tabla2[[#This Row],[Units Sold]]</f>
        <v>69120</v>
      </c>
      <c r="L5451" s="52">
        <f>Tabla2[[#This Row],[Units Sold]]/Cálculos!$C$11</f>
        <v>5.1636618592167932E-5</v>
      </c>
      <c r="M5451" s="6">
        <f>Tabla2[[#This Row],[Total Sales]]-Tabla2[[#This Row],[Operating Profit]]</f>
        <v>66078.720000000001</v>
      </c>
      <c r="N5451" s="6">
        <v>3041.28</v>
      </c>
      <c r="O5451" s="46">
        <f>Tabla2[[#This Row],[Operating Profit]]/Tabla2[[#This Row],[Total Sales]]</f>
        <v>4.4000000000000004E-2</v>
      </c>
      <c r="P5451" s="1" t="s">
        <v>82</v>
      </c>
    </row>
    <row r="5452" spans="1:16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3" t="str">
        <f>IFERROR(LEFT(Tabla2[[#This Row],[Product]],FIND(" ",Tabla2[[#This Row],[Product]])-3),Tabla2[[#This Row],[Product]])</f>
        <v>Women</v>
      </c>
      <c r="I5452" s="6">
        <v>55</v>
      </c>
      <c r="J5452" s="4">
        <v>1500</v>
      </c>
      <c r="K5452" s="6">
        <f>Tabla2[[#This Row],[Price per Unit]]*Tabla2[[#This Row],[Units Sold]]</f>
        <v>82500</v>
      </c>
      <c r="L5452" s="52">
        <f>Tabla2[[#This Row],[Units Sold]]/Cálculos!$C$11</f>
        <v>6.0511662412696801E-5</v>
      </c>
      <c r="M5452" s="6">
        <f>Tabla2[[#This Row],[Total Sales]]-Tabla2[[#This Row],[Operating Profit]]</f>
        <v>79447.5</v>
      </c>
      <c r="N5452" s="6">
        <v>3052.5</v>
      </c>
      <c r="O5452" s="46">
        <f>Tabla2[[#This Row],[Operating Profit]]/Tabla2[[#This Row],[Total Sales]]</f>
        <v>3.6999999999999998E-2</v>
      </c>
      <c r="P5452" s="1" t="s">
        <v>82</v>
      </c>
    </row>
    <row r="5453" spans="1:16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3" t="str">
        <f>IFERROR(LEFT(Tabla2[[#This Row],[Product]],FIND(" ",Tabla2[[#This Row],[Product]])-3),Tabla2[[#This Row],[Product]])</f>
        <v>Men</v>
      </c>
      <c r="I5453" s="6">
        <v>53</v>
      </c>
      <c r="J5453" s="4">
        <v>2180</v>
      </c>
      <c r="K5453" s="6">
        <f>Tabla2[[#This Row],[Price per Unit]]*Tabla2[[#This Row],[Units Sold]]</f>
        <v>115540</v>
      </c>
      <c r="L5453" s="52">
        <f>Tabla2[[#This Row],[Units Sold]]/Cálculos!$C$11</f>
        <v>8.7943616039786018E-5</v>
      </c>
      <c r="M5453" s="6">
        <f>Tabla2[[#This Row],[Total Sales]]-Tabla2[[#This Row],[Operating Profit]]</f>
        <v>108492.06</v>
      </c>
      <c r="N5453" s="6">
        <v>7047.94</v>
      </c>
      <c r="O5453" s="46">
        <f>Tabla2[[#This Row],[Operating Profit]]/Tabla2[[#This Row],[Total Sales]]</f>
        <v>6.0999999999999999E-2</v>
      </c>
      <c r="P5453" s="1" t="s">
        <v>82</v>
      </c>
    </row>
    <row r="5454" spans="1:16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3" t="str">
        <f>IFERROR(LEFT(Tabla2[[#This Row],[Product]],FIND(" ",Tabla2[[#This Row],[Product]])-3),Tabla2[[#This Row],[Product]])</f>
        <v>Men</v>
      </c>
      <c r="I5454" s="6">
        <v>42</v>
      </c>
      <c r="J5454" s="4">
        <v>1670</v>
      </c>
      <c r="K5454" s="6">
        <f>Tabla2[[#This Row],[Price per Unit]]*Tabla2[[#This Row],[Units Sold]]</f>
        <v>70140</v>
      </c>
      <c r="L5454" s="52">
        <f>Tabla2[[#This Row],[Units Sold]]/Cálculos!$C$11</f>
        <v>6.7369650819469102E-5</v>
      </c>
      <c r="M5454" s="6">
        <f>Tabla2[[#This Row],[Total Sales]]-Tabla2[[#This Row],[Operating Profit]]</f>
        <v>67123.98</v>
      </c>
      <c r="N5454" s="6">
        <v>3016.02</v>
      </c>
      <c r="O5454" s="46">
        <f>Tabla2[[#This Row],[Operating Profit]]/Tabla2[[#This Row],[Total Sales]]</f>
        <v>4.2999999999999997E-2</v>
      </c>
      <c r="P5454" s="1" t="s">
        <v>82</v>
      </c>
    </row>
    <row r="5455" spans="1:16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3" t="str">
        <f>IFERROR(LEFT(Tabla2[[#This Row],[Product]],FIND(" ",Tabla2[[#This Row],[Product]])-3),Tabla2[[#This Row],[Product]])</f>
        <v>Women</v>
      </c>
      <c r="I5455" s="6">
        <v>42</v>
      </c>
      <c r="J5455" s="4">
        <v>1460</v>
      </c>
      <c r="K5455" s="6">
        <f>Tabla2[[#This Row],[Price per Unit]]*Tabla2[[#This Row],[Units Sold]]</f>
        <v>61320</v>
      </c>
      <c r="L5455" s="52">
        <f>Tabla2[[#This Row],[Units Sold]]/Cálculos!$C$11</f>
        <v>5.8898018081691551E-5</v>
      </c>
      <c r="M5455" s="6">
        <f>Tabla2[[#This Row],[Total Sales]]-Tabla2[[#This Row],[Operating Profit]]</f>
        <v>58254</v>
      </c>
      <c r="N5455" s="6">
        <v>3066</v>
      </c>
      <c r="O5455" s="46">
        <f>Tabla2[[#This Row],[Operating Profit]]/Tabla2[[#This Row],[Total Sales]]</f>
        <v>0.05</v>
      </c>
      <c r="P5455" s="1" t="s">
        <v>82</v>
      </c>
    </row>
    <row r="5456" spans="1:16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3" t="str">
        <f>IFERROR(LEFT(Tabla2[[#This Row],[Product]],FIND(" ",Tabla2[[#This Row],[Product]])-3),Tabla2[[#This Row],[Product]])</f>
        <v>Women</v>
      </c>
      <c r="I5456" s="6">
        <v>42</v>
      </c>
      <c r="J5456" s="4">
        <v>1350</v>
      </c>
      <c r="K5456" s="6">
        <f>Tabla2[[#This Row],[Price per Unit]]*Tabla2[[#This Row],[Units Sold]]</f>
        <v>56700</v>
      </c>
      <c r="L5456" s="52">
        <f>Tabla2[[#This Row],[Units Sold]]/Cálculos!$C$11</f>
        <v>5.4460496171427116E-5</v>
      </c>
      <c r="M5456" s="6">
        <f>Tabla2[[#This Row],[Total Sales]]-Tabla2[[#This Row],[Operating Profit]]</f>
        <v>53921.7</v>
      </c>
      <c r="N5456" s="6">
        <v>2778.2999999999997</v>
      </c>
      <c r="O5456" s="46">
        <f>Tabla2[[#This Row],[Operating Profit]]/Tabla2[[#This Row],[Total Sales]]</f>
        <v>4.8999999999999995E-2</v>
      </c>
      <c r="P5456" s="1" t="s">
        <v>82</v>
      </c>
    </row>
    <row r="5457" spans="1:16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3" t="str">
        <f>IFERROR(LEFT(Tabla2[[#This Row],[Product]],FIND(" ",Tabla2[[#This Row],[Product]])-3),Tabla2[[#This Row],[Product]])</f>
        <v>Men</v>
      </c>
      <c r="I5457" s="6">
        <v>51</v>
      </c>
      <c r="J5457" s="4">
        <v>1430</v>
      </c>
      <c r="K5457" s="6">
        <f>Tabla2[[#This Row],[Price per Unit]]*Tabla2[[#This Row],[Units Sold]]</f>
        <v>72930</v>
      </c>
      <c r="L5457" s="52">
        <f>Tabla2[[#This Row],[Units Sold]]/Cálculos!$C$11</f>
        <v>5.7687784833437618E-5</v>
      </c>
      <c r="M5457" s="6">
        <f>Tabla2[[#This Row],[Total Sales]]-Tabla2[[#This Row],[Operating Profit]]</f>
        <v>69939.87</v>
      </c>
      <c r="N5457" s="6">
        <v>2990.1299999999997</v>
      </c>
      <c r="O5457" s="46">
        <f>Tabla2[[#This Row],[Operating Profit]]/Tabla2[[#This Row],[Total Sales]]</f>
        <v>4.0999999999999995E-2</v>
      </c>
      <c r="P5457" s="1" t="s">
        <v>82</v>
      </c>
    </row>
    <row r="5458" spans="1:16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3" t="str">
        <f>IFERROR(LEFT(Tabla2[[#This Row],[Product]],FIND(" ",Tabla2[[#This Row],[Product]])-3),Tabla2[[#This Row],[Product]])</f>
        <v>Women</v>
      </c>
      <c r="I5458" s="6">
        <v>55</v>
      </c>
      <c r="J5458" s="4">
        <v>1610</v>
      </c>
      <c r="K5458" s="6">
        <f>Tabla2[[#This Row],[Price per Unit]]*Tabla2[[#This Row],[Units Sold]]</f>
        <v>88550</v>
      </c>
      <c r="L5458" s="52">
        <f>Tabla2[[#This Row],[Units Sold]]/Cálculos!$C$11</f>
        <v>6.4949184322961236E-5</v>
      </c>
      <c r="M5458" s="6">
        <f>Tabla2[[#This Row],[Total Sales]]-Tabla2[[#This Row],[Operating Profit]]</f>
        <v>85096.55</v>
      </c>
      <c r="N5458" s="6">
        <v>3453.4500000000003</v>
      </c>
      <c r="O5458" s="46">
        <f>Tabla2[[#This Row],[Operating Profit]]/Tabla2[[#This Row],[Total Sales]]</f>
        <v>3.9E-2</v>
      </c>
      <c r="P5458" s="1" t="s">
        <v>82</v>
      </c>
    </row>
    <row r="5459" spans="1:16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3" t="str">
        <f>IFERROR(LEFT(Tabla2[[#This Row],[Product]],FIND(" ",Tabla2[[#This Row],[Product]])-3),Tabla2[[#This Row],[Product]])</f>
        <v>Men</v>
      </c>
      <c r="I5459" s="6">
        <v>52</v>
      </c>
      <c r="J5459" s="4">
        <v>2240</v>
      </c>
      <c r="K5459" s="6">
        <f>Tabla2[[#This Row],[Price per Unit]]*Tabla2[[#This Row],[Units Sold]]</f>
        <v>116480</v>
      </c>
      <c r="L5459" s="52">
        <f>Tabla2[[#This Row],[Units Sold]]/Cálculos!$C$11</f>
        <v>9.0364082536293884E-5</v>
      </c>
      <c r="M5459" s="6">
        <f>Tabla2[[#This Row],[Total Sales]]-Tabla2[[#This Row],[Operating Profit]]</f>
        <v>109374.72</v>
      </c>
      <c r="N5459" s="6">
        <v>7105.28</v>
      </c>
      <c r="O5459" s="46">
        <f>Tabla2[[#This Row],[Operating Profit]]/Tabla2[[#This Row],[Total Sales]]</f>
        <v>6.0999999999999999E-2</v>
      </c>
      <c r="P5459" s="1" t="s">
        <v>82</v>
      </c>
    </row>
    <row r="5460" spans="1:16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3" t="str">
        <f>IFERROR(LEFT(Tabla2[[#This Row],[Product]],FIND(" ",Tabla2[[#This Row],[Product]])-3),Tabla2[[#This Row],[Product]])</f>
        <v>Men</v>
      </c>
      <c r="I5460" s="6">
        <v>44</v>
      </c>
      <c r="J5460" s="4">
        <v>1680</v>
      </c>
      <c r="K5460" s="6">
        <f>Tabla2[[#This Row],[Price per Unit]]*Tabla2[[#This Row],[Units Sold]]</f>
        <v>73920</v>
      </c>
      <c r="L5460" s="52">
        <f>Tabla2[[#This Row],[Units Sold]]/Cálculos!$C$11</f>
        <v>6.7773061902220413E-5</v>
      </c>
      <c r="M5460" s="6">
        <f>Tabla2[[#This Row],[Total Sales]]-Tabla2[[#This Row],[Operating Profit]]</f>
        <v>70889.279999999999</v>
      </c>
      <c r="N5460" s="6">
        <v>3030.72</v>
      </c>
      <c r="O5460" s="46">
        <f>Tabla2[[#This Row],[Operating Profit]]/Tabla2[[#This Row],[Total Sales]]</f>
        <v>4.0999999999999995E-2</v>
      </c>
      <c r="P5460" s="1" t="s">
        <v>82</v>
      </c>
    </row>
    <row r="5461" spans="1:16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3" t="str">
        <f>IFERROR(LEFT(Tabla2[[#This Row],[Product]],FIND(" ",Tabla2[[#This Row],[Product]])-3),Tabla2[[#This Row],[Product]])</f>
        <v>Women</v>
      </c>
      <c r="I5461" s="6">
        <v>44</v>
      </c>
      <c r="J5461" s="4">
        <v>1650</v>
      </c>
      <c r="K5461" s="6">
        <f>Tabla2[[#This Row],[Price per Unit]]*Tabla2[[#This Row],[Units Sold]]</f>
        <v>72600</v>
      </c>
      <c r="L5461" s="52">
        <f>Tabla2[[#This Row],[Units Sold]]/Cálculos!$C$11</f>
        <v>6.656282865396648E-5</v>
      </c>
      <c r="M5461" s="6">
        <f>Tabla2[[#This Row],[Total Sales]]-Tabla2[[#This Row],[Operating Profit]]</f>
        <v>69260.399999999994</v>
      </c>
      <c r="N5461" s="6">
        <v>3339.6</v>
      </c>
      <c r="O5461" s="46">
        <f>Tabla2[[#This Row],[Operating Profit]]/Tabla2[[#This Row],[Total Sales]]</f>
        <v>4.5999999999999999E-2</v>
      </c>
      <c r="P5461" s="1" t="s">
        <v>82</v>
      </c>
    </row>
    <row r="5462" spans="1:16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3" t="str">
        <f>IFERROR(LEFT(Tabla2[[#This Row],[Product]],FIND(" ",Tabla2[[#This Row],[Product]])-3),Tabla2[[#This Row],[Product]])</f>
        <v>Women</v>
      </c>
      <c r="I5462" s="6">
        <v>44</v>
      </c>
      <c r="J5462" s="4">
        <v>1350</v>
      </c>
      <c r="K5462" s="6">
        <f>Tabla2[[#This Row],[Price per Unit]]*Tabla2[[#This Row],[Units Sold]]</f>
        <v>59400</v>
      </c>
      <c r="L5462" s="52">
        <f>Tabla2[[#This Row],[Units Sold]]/Cálculos!$C$11</f>
        <v>5.4460496171427116E-5</v>
      </c>
      <c r="M5462" s="6">
        <f>Tabla2[[#This Row],[Total Sales]]-Tabla2[[#This Row],[Operating Profit]]</f>
        <v>56489.4</v>
      </c>
      <c r="N5462" s="6">
        <v>2910.6</v>
      </c>
      <c r="O5462" s="46">
        <f>Tabla2[[#This Row],[Operating Profit]]/Tabla2[[#This Row],[Total Sales]]</f>
        <v>4.9000000000000002E-2</v>
      </c>
      <c r="P5462" s="1" t="s">
        <v>82</v>
      </c>
    </row>
    <row r="5463" spans="1:16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3" t="str">
        <f>IFERROR(LEFT(Tabla2[[#This Row],[Product]],FIND(" ",Tabla2[[#This Row],[Product]])-3),Tabla2[[#This Row],[Product]])</f>
        <v>Men</v>
      </c>
      <c r="I5463" s="6">
        <v>54</v>
      </c>
      <c r="J5463" s="4">
        <v>1450</v>
      </c>
      <c r="K5463" s="6">
        <f>Tabla2[[#This Row],[Price per Unit]]*Tabla2[[#This Row],[Units Sold]]</f>
        <v>78300</v>
      </c>
      <c r="L5463" s="52">
        <f>Tabla2[[#This Row],[Units Sold]]/Cálculos!$C$11</f>
        <v>5.849460699894024E-5</v>
      </c>
      <c r="M5463" s="6">
        <f>Tabla2[[#This Row],[Total Sales]]-Tabla2[[#This Row],[Operating Profit]]</f>
        <v>74776.5</v>
      </c>
      <c r="N5463" s="6">
        <v>3523.4999999999995</v>
      </c>
      <c r="O5463" s="46">
        <f>Tabla2[[#This Row],[Operating Profit]]/Tabla2[[#This Row],[Total Sales]]</f>
        <v>4.4999999999999991E-2</v>
      </c>
      <c r="P5463" s="1" t="s">
        <v>82</v>
      </c>
    </row>
    <row r="5464" spans="1:16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3" t="str">
        <f>IFERROR(LEFT(Tabla2[[#This Row],[Product]],FIND(" ",Tabla2[[#This Row],[Product]])-3),Tabla2[[#This Row],[Product]])</f>
        <v>Women</v>
      </c>
      <c r="I5464" s="6">
        <v>56</v>
      </c>
      <c r="J5464" s="4">
        <v>1740</v>
      </c>
      <c r="K5464" s="6">
        <f>Tabla2[[#This Row],[Price per Unit]]*Tabla2[[#This Row],[Units Sold]]</f>
        <v>97440</v>
      </c>
      <c r="L5464" s="52">
        <f>Tabla2[[#This Row],[Units Sold]]/Cálculos!$C$11</f>
        <v>7.0193528398728293E-5</v>
      </c>
      <c r="M5464" s="6">
        <f>Tabla2[[#This Row],[Total Sales]]-Tabla2[[#This Row],[Operating Profit]]</f>
        <v>93932.160000000003</v>
      </c>
      <c r="N5464" s="6">
        <v>3507.8399999999997</v>
      </c>
      <c r="O5464" s="46">
        <f>Tabla2[[#This Row],[Operating Profit]]/Tabla2[[#This Row],[Total Sales]]</f>
        <v>3.5999999999999997E-2</v>
      </c>
      <c r="P5464" s="1" t="s">
        <v>82</v>
      </c>
    </row>
    <row r="5465" spans="1:16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3" t="str">
        <f>IFERROR(LEFT(Tabla2[[#This Row],[Product]],FIND(" ",Tabla2[[#This Row],[Product]])-3),Tabla2[[#This Row],[Product]])</f>
        <v>Men</v>
      </c>
      <c r="I5465" s="6">
        <v>29</v>
      </c>
      <c r="J5465" s="4">
        <v>910</v>
      </c>
      <c r="K5465" s="6">
        <f>Tabla2[[#This Row],[Price per Unit]]*Tabla2[[#This Row],[Units Sold]]</f>
        <v>26390</v>
      </c>
      <c r="L5465" s="52">
        <f>Tabla2[[#This Row],[Units Sold]]/Cálculos!$C$11</f>
        <v>3.6710408530369391E-5</v>
      </c>
      <c r="M5465" s="6">
        <f>Tabla2[[#This Row],[Total Sales]]-Tabla2[[#This Row],[Operating Profit]]</f>
        <v>25176.06</v>
      </c>
      <c r="N5465" s="6">
        <v>1213.9399999999998</v>
      </c>
      <c r="O5465" s="46">
        <f>Tabla2[[#This Row],[Operating Profit]]/Tabla2[[#This Row],[Total Sales]]</f>
        <v>4.5999999999999992E-2</v>
      </c>
      <c r="P5465" s="1" t="s">
        <v>82</v>
      </c>
    </row>
    <row r="5466" spans="1:16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3" t="str">
        <f>IFERROR(LEFT(Tabla2[[#This Row],[Product]],FIND(" ",Tabla2[[#This Row],[Product]])-3),Tabla2[[#This Row],[Product]])</f>
        <v>Men</v>
      </c>
      <c r="I5466" s="6">
        <v>36</v>
      </c>
      <c r="J5466" s="4">
        <v>1050</v>
      </c>
      <c r="K5466" s="6">
        <f>Tabla2[[#This Row],[Price per Unit]]*Tabla2[[#This Row],[Units Sold]]</f>
        <v>37800</v>
      </c>
      <c r="L5466" s="52">
        <f>Tabla2[[#This Row],[Units Sold]]/Cálculos!$C$11</f>
        <v>4.2358163688887758E-5</v>
      </c>
      <c r="M5466" s="6">
        <f>Tabla2[[#This Row],[Total Sales]]-Tabla2[[#This Row],[Operating Profit]]</f>
        <v>36061.199999999997</v>
      </c>
      <c r="N5466" s="6">
        <v>1738.8</v>
      </c>
      <c r="O5466" s="46">
        <f>Tabla2[[#This Row],[Operating Profit]]/Tabla2[[#This Row],[Total Sales]]</f>
        <v>4.5999999999999999E-2</v>
      </c>
      <c r="P5466" s="1" t="s">
        <v>82</v>
      </c>
    </row>
    <row r="5467" spans="1:16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3" t="str">
        <f>IFERROR(LEFT(Tabla2[[#This Row],[Product]],FIND(" ",Tabla2[[#This Row],[Product]])-3),Tabla2[[#This Row],[Product]])</f>
        <v>Women</v>
      </c>
      <c r="I5467" s="6">
        <v>39</v>
      </c>
      <c r="J5467" s="4">
        <v>910</v>
      </c>
      <c r="K5467" s="6">
        <f>Tabla2[[#This Row],[Price per Unit]]*Tabla2[[#This Row],[Units Sold]]</f>
        <v>35490</v>
      </c>
      <c r="L5467" s="52">
        <f>Tabla2[[#This Row],[Units Sold]]/Cálculos!$C$11</f>
        <v>3.6710408530369391E-5</v>
      </c>
      <c r="M5467" s="6">
        <f>Tabla2[[#This Row],[Total Sales]]-Tabla2[[#This Row],[Operating Profit]]</f>
        <v>33892.949999999997</v>
      </c>
      <c r="N5467" s="6">
        <v>1597.05</v>
      </c>
      <c r="O5467" s="46">
        <f>Tabla2[[#This Row],[Operating Profit]]/Tabla2[[#This Row],[Total Sales]]</f>
        <v>4.4999999999999998E-2</v>
      </c>
      <c r="P5467" s="1" t="s">
        <v>82</v>
      </c>
    </row>
    <row r="5468" spans="1:16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3" t="str">
        <f>IFERROR(LEFT(Tabla2[[#This Row],[Product]],FIND(" ",Tabla2[[#This Row],[Product]])-3),Tabla2[[#This Row],[Product]])</f>
        <v>Women</v>
      </c>
      <c r="I5468" s="6">
        <v>38</v>
      </c>
      <c r="J5468" s="4">
        <v>540</v>
      </c>
      <c r="K5468" s="6">
        <f>Tabla2[[#This Row],[Price per Unit]]*Tabla2[[#This Row],[Units Sold]]</f>
        <v>20520</v>
      </c>
      <c r="L5468" s="52">
        <f>Tabla2[[#This Row],[Units Sold]]/Cálculos!$C$11</f>
        <v>2.1784198468570849E-5</v>
      </c>
      <c r="M5468" s="6">
        <f>Tabla2[[#This Row],[Total Sales]]-Tabla2[[#This Row],[Operating Profit]]</f>
        <v>19555.560000000001</v>
      </c>
      <c r="N5468" s="6">
        <v>964.43999999999994</v>
      </c>
      <c r="O5468" s="46">
        <f>Tabla2[[#This Row],[Operating Profit]]/Tabla2[[#This Row],[Total Sales]]</f>
        <v>4.7E-2</v>
      </c>
      <c r="P5468" s="1" t="s">
        <v>82</v>
      </c>
    </row>
    <row r="5469" spans="1:16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3" t="str">
        <f>IFERROR(LEFT(Tabla2[[#This Row],[Product]],FIND(" ",Tabla2[[#This Row],[Product]])-3),Tabla2[[#This Row],[Product]])</f>
        <v>Men</v>
      </c>
      <c r="I5469" s="6">
        <v>42</v>
      </c>
      <c r="J5469" s="4">
        <v>450</v>
      </c>
      <c r="K5469" s="6">
        <f>Tabla2[[#This Row],[Price per Unit]]*Tabla2[[#This Row],[Units Sold]]</f>
        <v>18900</v>
      </c>
      <c r="L5469" s="52">
        <f>Tabla2[[#This Row],[Units Sold]]/Cálculos!$C$11</f>
        <v>1.815349872380904E-5</v>
      </c>
      <c r="M5469" s="6">
        <f>Tabla2[[#This Row],[Total Sales]]-Tabla2[[#This Row],[Operating Profit]]</f>
        <v>17936.099999999999</v>
      </c>
      <c r="N5469" s="6">
        <v>963.9</v>
      </c>
      <c r="O5469" s="46">
        <f>Tabla2[[#This Row],[Operating Profit]]/Tabla2[[#This Row],[Total Sales]]</f>
        <v>5.0999999999999997E-2</v>
      </c>
      <c r="P5469" s="1" t="s">
        <v>82</v>
      </c>
    </row>
    <row r="5470" spans="1:16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3" t="str">
        <f>IFERROR(LEFT(Tabla2[[#This Row],[Product]],FIND(" ",Tabla2[[#This Row],[Product]])-3),Tabla2[[#This Row],[Product]])</f>
        <v>Women</v>
      </c>
      <c r="I5470" s="6">
        <v>38</v>
      </c>
      <c r="J5470" s="4">
        <v>1160</v>
      </c>
      <c r="K5470" s="6">
        <f>Tabla2[[#This Row],[Price per Unit]]*Tabla2[[#This Row],[Units Sold]]</f>
        <v>44080</v>
      </c>
      <c r="L5470" s="52">
        <f>Tabla2[[#This Row],[Units Sold]]/Cálculos!$C$11</f>
        <v>4.6795685599152193E-5</v>
      </c>
      <c r="M5470" s="6">
        <f>Tabla2[[#This Row],[Total Sales]]-Tabla2[[#This Row],[Operating Profit]]</f>
        <v>42096.4</v>
      </c>
      <c r="N5470" s="6">
        <v>1983.6</v>
      </c>
      <c r="O5470" s="46">
        <f>Tabla2[[#This Row],[Operating Profit]]/Tabla2[[#This Row],[Total Sales]]</f>
        <v>4.4999999999999998E-2</v>
      </c>
      <c r="P5470" s="1" t="s">
        <v>82</v>
      </c>
    </row>
    <row r="5471" spans="1:16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3" t="str">
        <f>IFERROR(LEFT(Tabla2[[#This Row],[Product]],FIND(" ",Tabla2[[#This Row],[Product]])-3),Tabla2[[#This Row],[Product]])</f>
        <v>Men</v>
      </c>
      <c r="I5471" s="6">
        <v>27</v>
      </c>
      <c r="J5471" s="4">
        <v>1130</v>
      </c>
      <c r="K5471" s="6">
        <f>Tabla2[[#This Row],[Price per Unit]]*Tabla2[[#This Row],[Units Sold]]</f>
        <v>30510</v>
      </c>
      <c r="L5471" s="52">
        <f>Tabla2[[#This Row],[Units Sold]]/Cálculos!$C$11</f>
        <v>4.5585452350898253E-5</v>
      </c>
      <c r="M5471" s="6">
        <f>Tabla2[[#This Row],[Total Sales]]-Tabla2[[#This Row],[Operating Profit]]</f>
        <v>29106.54</v>
      </c>
      <c r="N5471" s="6">
        <v>1403.4599999999998</v>
      </c>
      <c r="O5471" s="46">
        <f>Tabla2[[#This Row],[Operating Profit]]/Tabla2[[#This Row],[Total Sales]]</f>
        <v>4.5999999999999992E-2</v>
      </c>
      <c r="P5471" s="1" t="s">
        <v>82</v>
      </c>
    </row>
    <row r="5472" spans="1:16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3" t="str">
        <f>IFERROR(LEFT(Tabla2[[#This Row],[Product]],FIND(" ",Tabla2[[#This Row],[Product]])-3),Tabla2[[#This Row],[Product]])</f>
        <v>Men</v>
      </c>
      <c r="I5472" s="6">
        <v>36</v>
      </c>
      <c r="J5472" s="4">
        <v>1050</v>
      </c>
      <c r="K5472" s="6">
        <f>Tabla2[[#This Row],[Price per Unit]]*Tabla2[[#This Row],[Units Sold]]</f>
        <v>37800</v>
      </c>
      <c r="L5472" s="52">
        <f>Tabla2[[#This Row],[Units Sold]]/Cálculos!$C$11</f>
        <v>4.2358163688887758E-5</v>
      </c>
      <c r="M5472" s="6">
        <f>Tabla2[[#This Row],[Total Sales]]-Tabla2[[#This Row],[Operating Profit]]</f>
        <v>36099</v>
      </c>
      <c r="N5472" s="6">
        <v>1700.9999999999998</v>
      </c>
      <c r="O5472" s="46">
        <f>Tabla2[[#This Row],[Operating Profit]]/Tabla2[[#This Row],[Total Sales]]</f>
        <v>4.4999999999999991E-2</v>
      </c>
      <c r="P5472" s="1" t="s">
        <v>82</v>
      </c>
    </row>
    <row r="5473" spans="1:16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3" t="str">
        <f>IFERROR(LEFT(Tabla2[[#This Row],[Product]],FIND(" ",Tabla2[[#This Row],[Product]])-3),Tabla2[[#This Row],[Product]])</f>
        <v>Women</v>
      </c>
      <c r="I5473" s="6">
        <v>39</v>
      </c>
      <c r="J5473" s="4">
        <v>880</v>
      </c>
      <c r="K5473" s="6">
        <f>Tabla2[[#This Row],[Price per Unit]]*Tabla2[[#This Row],[Units Sold]]</f>
        <v>34320</v>
      </c>
      <c r="L5473" s="52">
        <f>Tabla2[[#This Row],[Units Sold]]/Cálculos!$C$11</f>
        <v>3.5500175282115457E-5</v>
      </c>
      <c r="M5473" s="6">
        <f>Tabla2[[#This Row],[Total Sales]]-Tabla2[[#This Row],[Operating Profit]]</f>
        <v>32775.599999999999</v>
      </c>
      <c r="N5473" s="6">
        <v>1544.3999999999999</v>
      </c>
      <c r="O5473" s="46">
        <f>Tabla2[[#This Row],[Operating Profit]]/Tabla2[[#This Row],[Total Sales]]</f>
        <v>4.4999999999999998E-2</v>
      </c>
      <c r="P5473" s="1" t="s">
        <v>82</v>
      </c>
    </row>
    <row r="5474" spans="1:16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3" t="str">
        <f>IFERROR(LEFT(Tabla2[[#This Row],[Product]],FIND(" ",Tabla2[[#This Row],[Product]])-3),Tabla2[[#This Row],[Product]])</f>
        <v>Women</v>
      </c>
      <c r="I5474" s="6">
        <v>38</v>
      </c>
      <c r="J5474" s="4">
        <v>580</v>
      </c>
      <c r="K5474" s="6">
        <f>Tabla2[[#This Row],[Price per Unit]]*Tabla2[[#This Row],[Units Sold]]</f>
        <v>22040</v>
      </c>
      <c r="L5474" s="52">
        <f>Tabla2[[#This Row],[Units Sold]]/Cálculos!$C$11</f>
        <v>2.3397842799576097E-5</v>
      </c>
      <c r="M5474" s="6">
        <f>Tabla2[[#This Row],[Total Sales]]-Tabla2[[#This Row],[Operating Profit]]</f>
        <v>20938</v>
      </c>
      <c r="N5474" s="6">
        <v>1102</v>
      </c>
      <c r="O5474" s="46">
        <f>Tabla2[[#This Row],[Operating Profit]]/Tabla2[[#This Row],[Total Sales]]</f>
        <v>0.05</v>
      </c>
      <c r="P5474" s="1" t="s">
        <v>82</v>
      </c>
    </row>
    <row r="5475" spans="1:16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3" t="str">
        <f>IFERROR(LEFT(Tabla2[[#This Row],[Product]],FIND(" ",Tabla2[[#This Row],[Product]])-3),Tabla2[[#This Row],[Product]])</f>
        <v>Men</v>
      </c>
      <c r="I5475" s="6">
        <v>42</v>
      </c>
      <c r="J5475" s="4">
        <v>380</v>
      </c>
      <c r="K5475" s="6">
        <f>Tabla2[[#This Row],[Price per Unit]]*Tabla2[[#This Row],[Units Sold]]</f>
        <v>15960</v>
      </c>
      <c r="L5475" s="52">
        <f>Tabla2[[#This Row],[Units Sold]]/Cálculos!$C$11</f>
        <v>1.5329621144549856E-5</v>
      </c>
      <c r="M5475" s="6">
        <f>Tabla2[[#This Row],[Total Sales]]-Tabla2[[#This Row],[Operating Profit]]</f>
        <v>15082.2</v>
      </c>
      <c r="N5475" s="6">
        <v>877.80000000000007</v>
      </c>
      <c r="O5475" s="46">
        <f>Tabla2[[#This Row],[Operating Profit]]/Tabla2[[#This Row],[Total Sales]]</f>
        <v>5.5000000000000007E-2</v>
      </c>
      <c r="P5475" s="1" t="s">
        <v>82</v>
      </c>
    </row>
    <row r="5476" spans="1:16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3" t="str">
        <f>IFERROR(LEFT(Tabla2[[#This Row],[Product]],FIND(" ",Tabla2[[#This Row],[Product]])-3),Tabla2[[#This Row],[Product]])</f>
        <v>Women</v>
      </c>
      <c r="I5476" s="6">
        <v>38</v>
      </c>
      <c r="J5476" s="4">
        <v>810</v>
      </c>
      <c r="K5476" s="6">
        <f>Tabla2[[#This Row],[Price per Unit]]*Tabla2[[#This Row],[Units Sold]]</f>
        <v>30780</v>
      </c>
      <c r="L5476" s="52">
        <f>Tabla2[[#This Row],[Units Sold]]/Cálculos!$C$11</f>
        <v>3.2676297702856274E-5</v>
      </c>
      <c r="M5476" s="6">
        <f>Tabla2[[#This Row],[Total Sales]]-Tabla2[[#This Row],[Operating Profit]]</f>
        <v>29456.46</v>
      </c>
      <c r="N5476" s="6">
        <v>1323.54</v>
      </c>
      <c r="O5476" s="46">
        <f>Tabla2[[#This Row],[Operating Profit]]/Tabla2[[#This Row],[Total Sales]]</f>
        <v>4.2999999999999997E-2</v>
      </c>
      <c r="P5476" s="1" t="s">
        <v>82</v>
      </c>
    </row>
    <row r="5477" spans="1:16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3" t="str">
        <f>IFERROR(LEFT(Tabla2[[#This Row],[Product]],FIND(" ",Tabla2[[#This Row],[Product]])-3),Tabla2[[#This Row],[Product]])</f>
        <v>Men</v>
      </c>
      <c r="I5477" s="6">
        <v>38</v>
      </c>
      <c r="J5477" s="4">
        <v>1430</v>
      </c>
      <c r="K5477" s="6">
        <f>Tabla2[[#This Row],[Price per Unit]]*Tabla2[[#This Row],[Units Sold]]</f>
        <v>54340</v>
      </c>
      <c r="L5477" s="52">
        <f>Tabla2[[#This Row],[Units Sold]]/Cálculos!$C$11</f>
        <v>5.7687784833437618E-5</v>
      </c>
      <c r="M5477" s="6">
        <f>Tabla2[[#This Row],[Total Sales]]-Tabla2[[#This Row],[Operating Profit]]</f>
        <v>51786.02</v>
      </c>
      <c r="N5477" s="6">
        <v>2553.98</v>
      </c>
      <c r="O5477" s="46">
        <f>Tabla2[[#This Row],[Operating Profit]]/Tabla2[[#This Row],[Total Sales]]</f>
        <v>4.7E-2</v>
      </c>
      <c r="P5477" s="1" t="s">
        <v>82</v>
      </c>
    </row>
    <row r="5478" spans="1:16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3" t="str">
        <f>IFERROR(LEFT(Tabla2[[#This Row],[Product]],FIND(" ",Tabla2[[#This Row],[Product]])-3),Tabla2[[#This Row],[Product]])</f>
        <v>Men</v>
      </c>
      <c r="I5478" s="6">
        <v>45</v>
      </c>
      <c r="J5478" s="4">
        <v>850</v>
      </c>
      <c r="K5478" s="6">
        <f>Tabla2[[#This Row],[Price per Unit]]*Tabla2[[#This Row],[Units Sold]]</f>
        <v>38250</v>
      </c>
      <c r="L5478" s="52">
        <f>Tabla2[[#This Row],[Units Sold]]/Cálculos!$C$11</f>
        <v>3.4289942033861518E-5</v>
      </c>
      <c r="M5478" s="6">
        <f>Tabla2[[#This Row],[Total Sales]]-Tabla2[[#This Row],[Operating Profit]]</f>
        <v>36452.25</v>
      </c>
      <c r="N5478" s="6">
        <v>1797.75</v>
      </c>
      <c r="O5478" s="46">
        <f>Tabla2[[#This Row],[Operating Profit]]/Tabla2[[#This Row],[Total Sales]]</f>
        <v>4.7E-2</v>
      </c>
      <c r="P5478" s="1" t="s">
        <v>82</v>
      </c>
    </row>
    <row r="5479" spans="1:16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3" t="str">
        <f>IFERROR(LEFT(Tabla2[[#This Row],[Product]],FIND(" ",Tabla2[[#This Row],[Product]])-3),Tabla2[[#This Row],[Product]])</f>
        <v>Women</v>
      </c>
      <c r="I5479" s="6">
        <v>52</v>
      </c>
      <c r="J5479" s="4">
        <v>910</v>
      </c>
      <c r="K5479" s="6">
        <f>Tabla2[[#This Row],[Price per Unit]]*Tabla2[[#This Row],[Units Sold]]</f>
        <v>47320</v>
      </c>
      <c r="L5479" s="52">
        <f>Tabla2[[#This Row],[Units Sold]]/Cálculos!$C$11</f>
        <v>3.6710408530369391E-5</v>
      </c>
      <c r="M5479" s="6">
        <f>Tabla2[[#This Row],[Total Sales]]-Tabla2[[#This Row],[Operating Profit]]</f>
        <v>45048.639999999999</v>
      </c>
      <c r="N5479" s="6">
        <v>2271.36</v>
      </c>
      <c r="O5479" s="46">
        <f>Tabla2[[#This Row],[Operating Profit]]/Tabla2[[#This Row],[Total Sales]]</f>
        <v>4.8000000000000001E-2</v>
      </c>
      <c r="P5479" s="1" t="s">
        <v>82</v>
      </c>
    </row>
    <row r="5480" spans="1:16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3" t="str">
        <f>IFERROR(LEFT(Tabla2[[#This Row],[Product]],FIND(" ",Tabla2[[#This Row],[Product]])-3),Tabla2[[#This Row],[Product]])</f>
        <v>Women</v>
      </c>
      <c r="I5480" s="6">
        <v>48</v>
      </c>
      <c r="J5480" s="4">
        <v>650</v>
      </c>
      <c r="K5480" s="6">
        <f>Tabla2[[#This Row],[Price per Unit]]*Tabla2[[#This Row],[Units Sold]]</f>
        <v>31200</v>
      </c>
      <c r="L5480" s="52">
        <f>Tabla2[[#This Row],[Units Sold]]/Cálculos!$C$11</f>
        <v>2.622172037883528E-5</v>
      </c>
      <c r="M5480" s="6">
        <f>Tabla2[[#This Row],[Total Sales]]-Tabla2[[#This Row],[Operating Profit]]</f>
        <v>29764.799999999999</v>
      </c>
      <c r="N5480" s="6">
        <v>1435.1999999999998</v>
      </c>
      <c r="O5480" s="46">
        <f>Tabla2[[#This Row],[Operating Profit]]/Tabla2[[#This Row],[Total Sales]]</f>
        <v>4.5999999999999992E-2</v>
      </c>
      <c r="P5480" s="1" t="s">
        <v>82</v>
      </c>
    </row>
    <row r="5481" spans="1:16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3" t="str">
        <f>IFERROR(LEFT(Tabla2[[#This Row],[Product]],FIND(" ",Tabla2[[#This Row],[Product]])-3),Tabla2[[#This Row],[Product]])</f>
        <v>Men</v>
      </c>
      <c r="I5481" s="6">
        <v>51</v>
      </c>
      <c r="J5481" s="4">
        <v>300</v>
      </c>
      <c r="K5481" s="6">
        <f>Tabla2[[#This Row],[Price per Unit]]*Tabla2[[#This Row],[Units Sold]]</f>
        <v>15300</v>
      </c>
      <c r="L5481" s="52">
        <f>Tabla2[[#This Row],[Units Sold]]/Cálculos!$C$11</f>
        <v>1.2102332482539359E-5</v>
      </c>
      <c r="M5481" s="6">
        <f>Tabla2[[#This Row],[Total Sales]]-Tabla2[[#This Row],[Operating Profit]]</f>
        <v>14504.4</v>
      </c>
      <c r="N5481" s="6">
        <v>795.6</v>
      </c>
      <c r="O5481" s="46">
        <f>Tabla2[[#This Row],[Operating Profit]]/Tabla2[[#This Row],[Total Sales]]</f>
        <v>5.2000000000000005E-2</v>
      </c>
      <c r="P5481" s="1" t="s">
        <v>82</v>
      </c>
    </row>
    <row r="5482" spans="1:16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3" t="str">
        <f>IFERROR(LEFT(Tabla2[[#This Row],[Product]],FIND(" ",Tabla2[[#This Row],[Product]])-3),Tabla2[[#This Row],[Product]])</f>
        <v>Women</v>
      </c>
      <c r="I5482" s="6">
        <v>49</v>
      </c>
      <c r="J5482" s="4">
        <v>780</v>
      </c>
      <c r="K5482" s="6">
        <f>Tabla2[[#This Row],[Price per Unit]]*Tabla2[[#This Row],[Units Sold]]</f>
        <v>38220</v>
      </c>
      <c r="L5482" s="52">
        <f>Tabla2[[#This Row],[Units Sold]]/Cálculos!$C$11</f>
        <v>3.1466064454602334E-5</v>
      </c>
      <c r="M5482" s="6">
        <f>Tabla2[[#This Row],[Total Sales]]-Tabla2[[#This Row],[Operating Profit]]</f>
        <v>36614.76</v>
      </c>
      <c r="N5482" s="6">
        <v>1605.24</v>
      </c>
      <c r="O5482" s="46">
        <f>Tabla2[[#This Row],[Operating Profit]]/Tabla2[[#This Row],[Total Sales]]</f>
        <v>4.2000000000000003E-2</v>
      </c>
      <c r="P5482" s="1" t="s">
        <v>82</v>
      </c>
    </row>
    <row r="5483" spans="1:16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3" t="str">
        <f>IFERROR(LEFT(Tabla2[[#This Row],[Product]],FIND(" ",Tabla2[[#This Row],[Product]])-3),Tabla2[[#This Row],[Product]])</f>
        <v>Men</v>
      </c>
      <c r="I5483" s="6">
        <v>52</v>
      </c>
      <c r="J5483" s="4">
        <v>1240</v>
      </c>
      <c r="K5483" s="6">
        <f>Tabla2[[#This Row],[Price per Unit]]*Tabla2[[#This Row],[Units Sold]]</f>
        <v>64480</v>
      </c>
      <c r="L5483" s="52">
        <f>Tabla2[[#This Row],[Units Sold]]/Cálculos!$C$11</f>
        <v>5.0022974261162688E-5</v>
      </c>
      <c r="M5483" s="6">
        <f>Tabla2[[#This Row],[Total Sales]]-Tabla2[[#This Row],[Operating Profit]]</f>
        <v>61384.959999999999</v>
      </c>
      <c r="N5483" s="6">
        <v>3095.04</v>
      </c>
      <c r="O5483" s="46">
        <f>Tabla2[[#This Row],[Operating Profit]]/Tabla2[[#This Row],[Total Sales]]</f>
        <v>4.8000000000000001E-2</v>
      </c>
      <c r="P5483" s="1" t="s">
        <v>82</v>
      </c>
    </row>
    <row r="5484" spans="1:16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3" t="str">
        <f>IFERROR(LEFT(Tabla2[[#This Row],[Product]],FIND(" ",Tabla2[[#This Row],[Product]])-3),Tabla2[[#This Row],[Product]])</f>
        <v>Men</v>
      </c>
      <c r="I5484" s="6">
        <v>59</v>
      </c>
      <c r="J5484" s="4">
        <v>690</v>
      </c>
      <c r="K5484" s="6">
        <f>Tabla2[[#This Row],[Price per Unit]]*Tabla2[[#This Row],[Units Sold]]</f>
        <v>40710</v>
      </c>
      <c r="L5484" s="52">
        <f>Tabla2[[#This Row],[Units Sold]]/Cálculos!$C$11</f>
        <v>2.7835364709840528E-5</v>
      </c>
      <c r="M5484" s="6">
        <f>Tabla2[[#This Row],[Total Sales]]-Tabla2[[#This Row],[Operating Profit]]</f>
        <v>38755.919999999998</v>
      </c>
      <c r="N5484" s="6">
        <v>1954.08</v>
      </c>
      <c r="O5484" s="46">
        <f>Tabla2[[#This Row],[Operating Profit]]/Tabla2[[#This Row],[Total Sales]]</f>
        <v>4.8000000000000001E-2</v>
      </c>
      <c r="P5484" s="1" t="s">
        <v>82</v>
      </c>
    </row>
    <row r="5485" spans="1:16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3" t="str">
        <f>IFERROR(LEFT(Tabla2[[#This Row],[Product]],FIND(" ",Tabla2[[#This Row],[Product]])-3),Tabla2[[#This Row],[Product]])</f>
        <v>Women</v>
      </c>
      <c r="I5485" s="6">
        <v>57</v>
      </c>
      <c r="J5485" s="4">
        <v>850</v>
      </c>
      <c r="K5485" s="6">
        <f>Tabla2[[#This Row],[Price per Unit]]*Tabla2[[#This Row],[Units Sold]]</f>
        <v>48450</v>
      </c>
      <c r="L5485" s="52">
        <f>Tabla2[[#This Row],[Units Sold]]/Cálculos!$C$11</f>
        <v>3.4289942033861518E-5</v>
      </c>
      <c r="M5485" s="6">
        <f>Tabla2[[#This Row],[Total Sales]]-Tabla2[[#This Row],[Operating Profit]]</f>
        <v>46075.95</v>
      </c>
      <c r="N5485" s="6">
        <v>2374.0500000000002</v>
      </c>
      <c r="O5485" s="46">
        <f>Tabla2[[#This Row],[Operating Profit]]/Tabla2[[#This Row],[Total Sales]]</f>
        <v>4.9000000000000002E-2</v>
      </c>
      <c r="P5485" s="1" t="s">
        <v>82</v>
      </c>
    </row>
    <row r="5486" spans="1:16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3" t="str">
        <f>IFERROR(LEFT(Tabla2[[#This Row],[Product]],FIND(" ",Tabla2[[#This Row],[Product]])-3),Tabla2[[#This Row],[Product]])</f>
        <v>Women</v>
      </c>
      <c r="I5486" s="6">
        <v>42</v>
      </c>
      <c r="J5486" s="4">
        <v>560</v>
      </c>
      <c r="K5486" s="6">
        <f>Tabla2[[#This Row],[Price per Unit]]*Tabla2[[#This Row],[Units Sold]]</f>
        <v>23520</v>
      </c>
      <c r="L5486" s="52">
        <f>Tabla2[[#This Row],[Units Sold]]/Cálculos!$C$11</f>
        <v>2.2591020634073471E-5</v>
      </c>
      <c r="M5486" s="6">
        <f>Tabla2[[#This Row],[Total Sales]]-Tabla2[[#This Row],[Operating Profit]]</f>
        <v>22414.560000000001</v>
      </c>
      <c r="N5486" s="6">
        <v>1105.4399999999998</v>
      </c>
      <c r="O5486" s="46">
        <f>Tabla2[[#This Row],[Operating Profit]]/Tabla2[[#This Row],[Total Sales]]</f>
        <v>4.6999999999999993E-2</v>
      </c>
      <c r="P5486" s="1" t="s">
        <v>82</v>
      </c>
    </row>
    <row r="5487" spans="1:16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3" t="str">
        <f>IFERROR(LEFT(Tabla2[[#This Row],[Product]],FIND(" ",Tabla2[[#This Row],[Product]])-3),Tabla2[[#This Row],[Product]])</f>
        <v>Men</v>
      </c>
      <c r="I5487" s="6">
        <v>49</v>
      </c>
      <c r="J5487" s="4">
        <v>350</v>
      </c>
      <c r="K5487" s="6">
        <f>Tabla2[[#This Row],[Price per Unit]]*Tabla2[[#This Row],[Units Sold]]</f>
        <v>17150</v>
      </c>
      <c r="L5487" s="52">
        <f>Tabla2[[#This Row],[Units Sold]]/Cálculos!$C$11</f>
        <v>1.4119387896295919E-5</v>
      </c>
      <c r="M5487" s="6">
        <f>Tabla2[[#This Row],[Total Sales]]-Tabla2[[#This Row],[Operating Profit]]</f>
        <v>16275.35</v>
      </c>
      <c r="N5487" s="6">
        <v>874.65</v>
      </c>
      <c r="O5487" s="46">
        <f>Tabla2[[#This Row],[Operating Profit]]/Tabla2[[#This Row],[Total Sales]]</f>
        <v>5.0999999999999997E-2</v>
      </c>
      <c r="P5487" s="1" t="s">
        <v>82</v>
      </c>
    </row>
    <row r="5488" spans="1:16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3" t="str">
        <f>IFERROR(LEFT(Tabla2[[#This Row],[Product]],FIND(" ",Tabla2[[#This Row],[Product]])-3),Tabla2[[#This Row],[Product]])</f>
        <v>Women</v>
      </c>
      <c r="I5488" s="6">
        <v>64</v>
      </c>
      <c r="J5488" s="4">
        <v>780</v>
      </c>
      <c r="K5488" s="6">
        <f>Tabla2[[#This Row],[Price per Unit]]*Tabla2[[#This Row],[Units Sold]]</f>
        <v>49920</v>
      </c>
      <c r="L5488" s="52">
        <f>Tabla2[[#This Row],[Units Sold]]/Cálculos!$C$11</f>
        <v>3.1466064454602334E-5</v>
      </c>
      <c r="M5488" s="6">
        <f>Tabla2[[#This Row],[Total Sales]]-Tabla2[[#This Row],[Operating Profit]]</f>
        <v>47723.519999999997</v>
      </c>
      <c r="N5488" s="6">
        <v>2196.48</v>
      </c>
      <c r="O5488" s="46">
        <f>Tabla2[[#This Row],[Operating Profit]]/Tabla2[[#This Row],[Total Sales]]</f>
        <v>4.3999999999999997E-2</v>
      </c>
      <c r="P5488" s="1" t="s">
        <v>82</v>
      </c>
    </row>
    <row r="5489" spans="1:16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3" t="str">
        <f>IFERROR(LEFT(Tabla2[[#This Row],[Product]],FIND(" ",Tabla2[[#This Row],[Product]])-3),Tabla2[[#This Row],[Product]])</f>
        <v>Men</v>
      </c>
      <c r="I5489" s="6">
        <v>46</v>
      </c>
      <c r="J5489" s="4">
        <v>1250</v>
      </c>
      <c r="K5489" s="6">
        <f>Tabla2[[#This Row],[Price per Unit]]*Tabla2[[#This Row],[Units Sold]]</f>
        <v>57500</v>
      </c>
      <c r="L5489" s="52">
        <f>Tabla2[[#This Row],[Units Sold]]/Cálculos!$C$11</f>
        <v>5.0426385343913999E-5</v>
      </c>
      <c r="M5489" s="6">
        <f>Tabla2[[#This Row],[Total Sales]]-Tabla2[[#This Row],[Operating Profit]]</f>
        <v>54855</v>
      </c>
      <c r="N5489" s="6">
        <v>2645</v>
      </c>
      <c r="O5489" s="46">
        <f>Tabla2[[#This Row],[Operating Profit]]/Tabla2[[#This Row],[Total Sales]]</f>
        <v>4.5999999999999999E-2</v>
      </c>
      <c r="P5489" s="1" t="s">
        <v>82</v>
      </c>
    </row>
    <row r="5490" spans="1:16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3" t="str">
        <f>IFERROR(LEFT(Tabla2[[#This Row],[Product]],FIND(" ",Tabla2[[#This Row],[Product]])-3),Tabla2[[#This Row],[Product]])</f>
        <v>Men</v>
      </c>
      <c r="I5490" s="6">
        <v>51</v>
      </c>
      <c r="J5490" s="4">
        <v>980</v>
      </c>
      <c r="K5490" s="6">
        <f>Tabla2[[#This Row],[Price per Unit]]*Tabla2[[#This Row],[Units Sold]]</f>
        <v>49980</v>
      </c>
      <c r="L5490" s="52">
        <f>Tabla2[[#This Row],[Units Sold]]/Cálculos!$C$11</f>
        <v>3.9534286109628574E-5</v>
      </c>
      <c r="M5490" s="6">
        <f>Tabla2[[#This Row],[Total Sales]]-Tabla2[[#This Row],[Operating Profit]]</f>
        <v>47730.9</v>
      </c>
      <c r="N5490" s="6">
        <v>2249.1</v>
      </c>
      <c r="O5490" s="46">
        <f>Tabla2[[#This Row],[Operating Profit]]/Tabla2[[#This Row],[Total Sales]]</f>
        <v>4.4999999999999998E-2</v>
      </c>
      <c r="P5490" s="1" t="s">
        <v>82</v>
      </c>
    </row>
    <row r="5491" spans="1:16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3" t="str">
        <f>IFERROR(LEFT(Tabla2[[#This Row],[Product]],FIND(" ",Tabla2[[#This Row],[Product]])-3),Tabla2[[#This Row],[Product]])</f>
        <v>Women</v>
      </c>
      <c r="I5491" s="6">
        <v>50</v>
      </c>
      <c r="J5491" s="4">
        <v>880</v>
      </c>
      <c r="K5491" s="6">
        <f>Tabla2[[#This Row],[Price per Unit]]*Tabla2[[#This Row],[Units Sold]]</f>
        <v>44000</v>
      </c>
      <c r="L5491" s="52">
        <f>Tabla2[[#This Row],[Units Sold]]/Cálculos!$C$11</f>
        <v>3.5500175282115457E-5</v>
      </c>
      <c r="M5491" s="6">
        <f>Tabla2[[#This Row],[Total Sales]]-Tabla2[[#This Row],[Operating Profit]]</f>
        <v>41800</v>
      </c>
      <c r="N5491" s="6">
        <v>2200</v>
      </c>
      <c r="O5491" s="46">
        <f>Tabla2[[#This Row],[Operating Profit]]/Tabla2[[#This Row],[Total Sales]]</f>
        <v>0.05</v>
      </c>
      <c r="P5491" s="1" t="s">
        <v>82</v>
      </c>
    </row>
    <row r="5492" spans="1:16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3" t="str">
        <f>IFERROR(LEFT(Tabla2[[#This Row],[Product]],FIND(" ",Tabla2[[#This Row],[Product]])-3),Tabla2[[#This Row],[Product]])</f>
        <v>Women</v>
      </c>
      <c r="I5492" s="6">
        <v>47</v>
      </c>
      <c r="J5492" s="4">
        <v>690</v>
      </c>
      <c r="K5492" s="6">
        <f>Tabla2[[#This Row],[Price per Unit]]*Tabla2[[#This Row],[Units Sold]]</f>
        <v>32430</v>
      </c>
      <c r="L5492" s="52">
        <f>Tabla2[[#This Row],[Units Sold]]/Cálculos!$C$11</f>
        <v>2.7835364709840528E-5</v>
      </c>
      <c r="M5492" s="6">
        <f>Tabla2[[#This Row],[Total Sales]]-Tabla2[[#This Row],[Operating Profit]]</f>
        <v>30808.5</v>
      </c>
      <c r="N5492" s="6">
        <v>1621.5</v>
      </c>
      <c r="O5492" s="46">
        <f>Tabla2[[#This Row],[Operating Profit]]/Tabla2[[#This Row],[Total Sales]]</f>
        <v>0.05</v>
      </c>
      <c r="P5492" s="1" t="s">
        <v>82</v>
      </c>
    </row>
    <row r="5493" spans="1:16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3" t="str">
        <f>IFERROR(LEFT(Tabla2[[#This Row],[Product]],FIND(" ",Tabla2[[#This Row],[Product]])-3),Tabla2[[#This Row],[Product]])</f>
        <v>Men</v>
      </c>
      <c r="I5493" s="6">
        <v>44</v>
      </c>
      <c r="J5493" s="4">
        <v>490</v>
      </c>
      <c r="K5493" s="6">
        <f>Tabla2[[#This Row],[Price per Unit]]*Tabla2[[#This Row],[Units Sold]]</f>
        <v>21560</v>
      </c>
      <c r="L5493" s="52">
        <f>Tabla2[[#This Row],[Units Sold]]/Cálculos!$C$11</f>
        <v>1.9767143054814287E-5</v>
      </c>
      <c r="M5493" s="6">
        <f>Tabla2[[#This Row],[Total Sales]]-Tabla2[[#This Row],[Operating Profit]]</f>
        <v>20395.759999999998</v>
      </c>
      <c r="N5493" s="6">
        <v>1164.24</v>
      </c>
      <c r="O5493" s="46">
        <f>Tabla2[[#This Row],[Operating Profit]]/Tabla2[[#This Row],[Total Sales]]</f>
        <v>5.3999999999999999E-2</v>
      </c>
      <c r="P5493" s="1" t="s">
        <v>82</v>
      </c>
    </row>
    <row r="5494" spans="1:16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3" t="str">
        <f>IFERROR(LEFT(Tabla2[[#This Row],[Product]],FIND(" ",Tabla2[[#This Row],[Product]])-3),Tabla2[[#This Row],[Product]])</f>
        <v>Women</v>
      </c>
      <c r="I5494" s="6">
        <v>56</v>
      </c>
      <c r="J5494" s="4">
        <v>1520</v>
      </c>
      <c r="K5494" s="6">
        <f>Tabla2[[#This Row],[Price per Unit]]*Tabla2[[#This Row],[Units Sold]]</f>
        <v>85120</v>
      </c>
      <c r="L5494" s="52">
        <f>Tabla2[[#This Row],[Units Sold]]/Cálculos!$C$11</f>
        <v>6.1318484578199423E-5</v>
      </c>
      <c r="M5494" s="6">
        <f>Tabla2[[#This Row],[Total Sales]]-Tabla2[[#This Row],[Operating Profit]]</f>
        <v>81459.839999999997</v>
      </c>
      <c r="N5494" s="6">
        <v>3660.16</v>
      </c>
      <c r="O5494" s="46">
        <f>Tabla2[[#This Row],[Operating Profit]]/Tabla2[[#This Row],[Total Sales]]</f>
        <v>4.2999999999999997E-2</v>
      </c>
      <c r="P5494" s="1" t="s">
        <v>82</v>
      </c>
    </row>
    <row r="5495" spans="1:16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3" t="str">
        <f>IFERROR(LEFT(Tabla2[[#This Row],[Product]],FIND(" ",Tabla2[[#This Row],[Product]])-3),Tabla2[[#This Row],[Product]])</f>
        <v>Men</v>
      </c>
      <c r="I5495" s="6">
        <v>53</v>
      </c>
      <c r="J5495" s="4">
        <v>2330</v>
      </c>
      <c r="K5495" s="6">
        <f>Tabla2[[#This Row],[Price per Unit]]*Tabla2[[#This Row],[Units Sold]]</f>
        <v>123490</v>
      </c>
      <c r="L5495" s="52">
        <f>Tabla2[[#This Row],[Units Sold]]/Cálculos!$C$11</f>
        <v>9.3994782281055697E-5</v>
      </c>
      <c r="M5495" s="6">
        <f>Tabla2[[#This Row],[Total Sales]]-Tabla2[[#This Row],[Operating Profit]]</f>
        <v>117685.97</v>
      </c>
      <c r="N5495" s="6">
        <v>5804.03</v>
      </c>
      <c r="O5495" s="46">
        <f>Tabla2[[#This Row],[Operating Profit]]/Tabla2[[#This Row],[Total Sales]]</f>
        <v>4.7E-2</v>
      </c>
      <c r="P5495" s="1" t="s">
        <v>82</v>
      </c>
    </row>
    <row r="5496" spans="1:16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3" t="str">
        <f>IFERROR(LEFT(Tabla2[[#This Row],[Product]],FIND(" ",Tabla2[[#This Row],[Product]])-3),Tabla2[[#This Row],[Product]])</f>
        <v>Men</v>
      </c>
      <c r="I5496" s="6">
        <v>62</v>
      </c>
      <c r="J5496" s="4">
        <v>1760</v>
      </c>
      <c r="K5496" s="6">
        <f>Tabla2[[#This Row],[Price per Unit]]*Tabla2[[#This Row],[Units Sold]]</f>
        <v>109120</v>
      </c>
      <c r="L5496" s="52">
        <f>Tabla2[[#This Row],[Units Sold]]/Cálculos!$C$11</f>
        <v>7.1000350564230915E-5</v>
      </c>
      <c r="M5496" s="6">
        <f>Tabla2[[#This Row],[Total Sales]]-Tabla2[[#This Row],[Operating Profit]]</f>
        <v>104100.48</v>
      </c>
      <c r="N5496" s="6">
        <v>5019.5199999999995</v>
      </c>
      <c r="O5496" s="46">
        <f>Tabla2[[#This Row],[Operating Profit]]/Tabla2[[#This Row],[Total Sales]]</f>
        <v>4.5999999999999992E-2</v>
      </c>
      <c r="P5496" s="1" t="s">
        <v>82</v>
      </c>
    </row>
    <row r="5497" spans="1:16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3" t="str">
        <f>IFERROR(LEFT(Tabla2[[#This Row],[Product]],FIND(" ",Tabla2[[#This Row],[Product]])-3),Tabla2[[#This Row],[Product]])</f>
        <v>Women</v>
      </c>
      <c r="I5497" s="6">
        <v>73</v>
      </c>
      <c r="J5497" s="4">
        <v>1950</v>
      </c>
      <c r="K5497" s="6">
        <f>Tabla2[[#This Row],[Price per Unit]]*Tabla2[[#This Row],[Units Sold]]</f>
        <v>142350</v>
      </c>
      <c r="L5497" s="52">
        <f>Tabla2[[#This Row],[Units Sold]]/Cálculos!$C$11</f>
        <v>7.8665161136505838E-5</v>
      </c>
      <c r="M5497" s="6">
        <f>Tabla2[[#This Row],[Total Sales]]-Tabla2[[#This Row],[Operating Profit]]</f>
        <v>135517.20000000001</v>
      </c>
      <c r="N5497" s="6">
        <v>6832.8</v>
      </c>
      <c r="O5497" s="46">
        <f>Tabla2[[#This Row],[Operating Profit]]/Tabla2[[#This Row],[Total Sales]]</f>
        <v>4.8000000000000001E-2</v>
      </c>
      <c r="P5497" s="1" t="s">
        <v>82</v>
      </c>
    </row>
    <row r="5498" spans="1:16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3" t="str">
        <f>IFERROR(LEFT(Tabla2[[#This Row],[Product]],FIND(" ",Tabla2[[#This Row],[Product]])-3),Tabla2[[#This Row],[Product]])</f>
        <v>Women</v>
      </c>
      <c r="I5498" s="6">
        <v>72</v>
      </c>
      <c r="J5498" s="4">
        <v>1420</v>
      </c>
      <c r="K5498" s="6">
        <f>Tabla2[[#This Row],[Price per Unit]]*Tabla2[[#This Row],[Units Sold]]</f>
        <v>102240</v>
      </c>
      <c r="L5498" s="52">
        <f>Tabla2[[#This Row],[Units Sold]]/Cálculos!$C$11</f>
        <v>5.72843737506863E-5</v>
      </c>
      <c r="M5498" s="6">
        <f>Tabla2[[#This Row],[Total Sales]]-Tabla2[[#This Row],[Operating Profit]]</f>
        <v>97230.24</v>
      </c>
      <c r="N5498" s="6">
        <v>5009.76</v>
      </c>
      <c r="O5498" s="46">
        <f>Tabla2[[#This Row],[Operating Profit]]/Tabla2[[#This Row],[Total Sales]]</f>
        <v>4.9000000000000002E-2</v>
      </c>
      <c r="P5498" s="1" t="s">
        <v>82</v>
      </c>
    </row>
    <row r="5499" spans="1:16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3" t="str">
        <f>IFERROR(LEFT(Tabla2[[#This Row],[Product]],FIND(" ",Tabla2[[#This Row],[Product]])-3),Tabla2[[#This Row],[Product]])</f>
        <v>Men</v>
      </c>
      <c r="I5499" s="6">
        <v>81</v>
      </c>
      <c r="J5499" s="4">
        <v>1040</v>
      </c>
      <c r="K5499" s="6">
        <f>Tabla2[[#This Row],[Price per Unit]]*Tabla2[[#This Row],[Units Sold]]</f>
        <v>84240</v>
      </c>
      <c r="L5499" s="52">
        <f>Tabla2[[#This Row],[Units Sold]]/Cálculos!$C$11</f>
        <v>4.1954752606136447E-5</v>
      </c>
      <c r="M5499" s="6">
        <f>Tabla2[[#This Row],[Total Sales]]-Tabla2[[#This Row],[Operating Profit]]</f>
        <v>79943.759999999995</v>
      </c>
      <c r="N5499" s="6">
        <v>4296.24</v>
      </c>
      <c r="O5499" s="46">
        <f>Tabla2[[#This Row],[Operating Profit]]/Tabla2[[#This Row],[Total Sales]]</f>
        <v>5.0999999999999997E-2</v>
      </c>
      <c r="P5499" s="1" t="s">
        <v>82</v>
      </c>
    </row>
    <row r="5500" spans="1:16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3" t="str">
        <f>IFERROR(LEFT(Tabla2[[#This Row],[Product]],FIND(" ",Tabla2[[#This Row],[Product]])-3),Tabla2[[#This Row],[Product]])</f>
        <v>Women</v>
      </c>
      <c r="I5500" s="6">
        <v>96</v>
      </c>
      <c r="J5500" s="4">
        <v>1820</v>
      </c>
      <c r="K5500" s="6">
        <f>Tabla2[[#This Row],[Price per Unit]]*Tabla2[[#This Row],[Units Sold]]</f>
        <v>174720</v>
      </c>
      <c r="L5500" s="52">
        <f>Tabla2[[#This Row],[Units Sold]]/Cálculos!$C$11</f>
        <v>7.3420817060738781E-5</v>
      </c>
      <c r="M5500" s="6">
        <f>Tabla2[[#This Row],[Total Sales]]-Tabla2[[#This Row],[Operating Profit]]</f>
        <v>167731.20000000001</v>
      </c>
      <c r="N5500" s="6">
        <v>6988.8</v>
      </c>
      <c r="O5500" s="46">
        <f>Tabla2[[#This Row],[Operating Profit]]/Tabla2[[#This Row],[Total Sales]]</f>
        <v>0.04</v>
      </c>
      <c r="P5500" s="1" t="s">
        <v>82</v>
      </c>
    </row>
    <row r="5501" spans="1:16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3" t="str">
        <f>IFERROR(LEFT(Tabla2[[#This Row],[Product]],FIND(" ",Tabla2[[#This Row],[Product]])-3),Tabla2[[#This Row],[Product]])</f>
        <v>Men</v>
      </c>
      <c r="I5501" s="6">
        <v>79</v>
      </c>
      <c r="J5501" s="4">
        <v>2550</v>
      </c>
      <c r="K5501" s="6">
        <f>Tabla2[[#This Row],[Price per Unit]]*Tabla2[[#This Row],[Units Sold]]</f>
        <v>201450</v>
      </c>
      <c r="L5501" s="52">
        <f>Tabla2[[#This Row],[Units Sold]]/Cálculos!$C$11</f>
        <v>1.0286982610158455E-4</v>
      </c>
      <c r="M5501" s="6">
        <f>Tabla2[[#This Row],[Total Sales]]-Tabla2[[#This Row],[Operating Profit]]</f>
        <v>191377.5</v>
      </c>
      <c r="N5501" s="6">
        <v>10072.5</v>
      </c>
      <c r="O5501" s="46">
        <f>Tabla2[[#This Row],[Operating Profit]]/Tabla2[[#This Row],[Total Sales]]</f>
        <v>0.05</v>
      </c>
      <c r="P5501" s="1" t="s">
        <v>82</v>
      </c>
    </row>
    <row r="5502" spans="1:16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3" t="str">
        <f>IFERROR(LEFT(Tabla2[[#This Row],[Product]],FIND(" ",Tabla2[[#This Row],[Product]])-3),Tabla2[[#This Row],[Product]])</f>
        <v>Men</v>
      </c>
      <c r="I5502" s="6">
        <v>81</v>
      </c>
      <c r="J5502" s="4">
        <v>2030</v>
      </c>
      <c r="K5502" s="6">
        <f>Tabla2[[#This Row],[Price per Unit]]*Tabla2[[#This Row],[Units Sold]]</f>
        <v>164430</v>
      </c>
      <c r="L5502" s="52">
        <f>Tabla2[[#This Row],[Units Sold]]/Cálculos!$C$11</f>
        <v>8.189244979851634E-5</v>
      </c>
      <c r="M5502" s="6">
        <f>Tabla2[[#This Row],[Total Sales]]-Tabla2[[#This Row],[Operating Profit]]</f>
        <v>156208.5</v>
      </c>
      <c r="N5502" s="6">
        <v>8221.5</v>
      </c>
      <c r="O5502" s="46">
        <f>Tabla2[[#This Row],[Operating Profit]]/Tabla2[[#This Row],[Total Sales]]</f>
        <v>0.05</v>
      </c>
      <c r="P5502" s="1" t="s">
        <v>82</v>
      </c>
    </row>
    <row r="5503" spans="1:16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3" t="str">
        <f>IFERROR(LEFT(Tabla2[[#This Row],[Product]],FIND(" ",Tabla2[[#This Row],[Product]])-3),Tabla2[[#This Row],[Product]])</f>
        <v>Women</v>
      </c>
      <c r="I5503" s="6">
        <v>86</v>
      </c>
      <c r="J5503" s="4">
        <v>1820</v>
      </c>
      <c r="K5503" s="6">
        <f>Tabla2[[#This Row],[Price per Unit]]*Tabla2[[#This Row],[Units Sold]]</f>
        <v>156520</v>
      </c>
      <c r="L5503" s="52">
        <f>Tabla2[[#This Row],[Units Sold]]/Cálculos!$C$11</f>
        <v>7.3420817060738781E-5</v>
      </c>
      <c r="M5503" s="6">
        <f>Tabla2[[#This Row],[Total Sales]]-Tabla2[[#This Row],[Operating Profit]]</f>
        <v>149476.6</v>
      </c>
      <c r="N5503" s="6">
        <v>7043.4</v>
      </c>
      <c r="O5503" s="46">
        <f>Tabla2[[#This Row],[Operating Profit]]/Tabla2[[#This Row],[Total Sales]]</f>
        <v>4.4999999999999998E-2</v>
      </c>
      <c r="P5503" s="1" t="s">
        <v>82</v>
      </c>
    </row>
    <row r="5504" spans="1:16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3" t="str">
        <f>IFERROR(LEFT(Tabla2[[#This Row],[Product]],FIND(" ",Tabla2[[#This Row],[Product]])-3),Tabla2[[#This Row],[Product]])</f>
        <v>Women</v>
      </c>
      <c r="I5504" s="6">
        <v>82</v>
      </c>
      <c r="J5504" s="4">
        <v>1490</v>
      </c>
      <c r="K5504" s="6">
        <f>Tabla2[[#This Row],[Price per Unit]]*Tabla2[[#This Row],[Units Sold]]</f>
        <v>122180</v>
      </c>
      <c r="L5504" s="52">
        <f>Tabla2[[#This Row],[Units Sold]]/Cálculos!$C$11</f>
        <v>6.010825132994549E-5</v>
      </c>
      <c r="M5504" s="6">
        <f>Tabla2[[#This Row],[Total Sales]]-Tabla2[[#This Row],[Operating Profit]]</f>
        <v>116559.72</v>
      </c>
      <c r="N5504" s="6">
        <v>5620.28</v>
      </c>
      <c r="O5504" s="46">
        <f>Tabla2[[#This Row],[Operating Profit]]/Tabla2[[#This Row],[Total Sales]]</f>
        <v>4.5999999999999999E-2</v>
      </c>
      <c r="P5504" s="1" t="s">
        <v>82</v>
      </c>
    </row>
    <row r="5505" spans="1:16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3" t="str">
        <f>IFERROR(LEFT(Tabla2[[#This Row],[Product]],FIND(" ",Tabla2[[#This Row],[Product]])-3),Tabla2[[#This Row],[Product]])</f>
        <v>Men</v>
      </c>
      <c r="I5505" s="6">
        <v>85</v>
      </c>
      <c r="J5505" s="4">
        <v>1620</v>
      </c>
      <c r="K5505" s="6">
        <f>Tabla2[[#This Row],[Price per Unit]]*Tabla2[[#This Row],[Units Sold]]</f>
        <v>137700</v>
      </c>
      <c r="L5505" s="52">
        <f>Tabla2[[#This Row],[Units Sold]]/Cálculos!$C$11</f>
        <v>6.5352595405712547E-5</v>
      </c>
      <c r="M5505" s="6">
        <f>Tabla2[[#This Row],[Total Sales]]-Tabla2[[#This Row],[Operating Profit]]</f>
        <v>130126.5</v>
      </c>
      <c r="N5505" s="6">
        <v>7573.5000000000009</v>
      </c>
      <c r="O5505" s="46">
        <f>Tabla2[[#This Row],[Operating Profit]]/Tabla2[[#This Row],[Total Sales]]</f>
        <v>5.5000000000000007E-2</v>
      </c>
      <c r="P5505" s="1" t="s">
        <v>82</v>
      </c>
    </row>
    <row r="5506" spans="1:16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3" t="str">
        <f>IFERROR(LEFT(Tabla2[[#This Row],[Product]],FIND(" ",Tabla2[[#This Row],[Product]])-3),Tabla2[[#This Row],[Product]])</f>
        <v>Women</v>
      </c>
      <c r="I5506" s="6">
        <v>96</v>
      </c>
      <c r="J5506" s="4">
        <v>1800</v>
      </c>
      <c r="K5506" s="6">
        <f>Tabla2[[#This Row],[Price per Unit]]*Tabla2[[#This Row],[Units Sold]]</f>
        <v>172800</v>
      </c>
      <c r="L5506" s="52">
        <f>Tabla2[[#This Row],[Units Sold]]/Cálculos!$C$11</f>
        <v>7.2613994895236159E-5</v>
      </c>
      <c r="M5506" s="6">
        <f>Tabla2[[#This Row],[Total Sales]]-Tabla2[[#This Row],[Operating Profit]]</f>
        <v>165888</v>
      </c>
      <c r="N5506" s="6">
        <v>6912</v>
      </c>
      <c r="O5506" s="46">
        <f>Tabla2[[#This Row],[Operating Profit]]/Tabla2[[#This Row],[Total Sales]]</f>
        <v>0.04</v>
      </c>
      <c r="P5506" s="1" t="s">
        <v>82</v>
      </c>
    </row>
    <row r="5507" spans="1:16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3" t="str">
        <f>IFERROR(LEFT(Tabla2[[#This Row],[Product]],FIND(" ",Tabla2[[#This Row],[Product]])-3),Tabla2[[#This Row],[Product]])</f>
        <v>Men</v>
      </c>
      <c r="I5507" s="6">
        <v>83</v>
      </c>
      <c r="J5507" s="4">
        <v>2400</v>
      </c>
      <c r="K5507" s="6">
        <f>Tabla2[[#This Row],[Price per Unit]]*Tabla2[[#This Row],[Units Sold]]</f>
        <v>199200</v>
      </c>
      <c r="L5507" s="52">
        <f>Tabla2[[#This Row],[Units Sold]]/Cálculos!$C$11</f>
        <v>9.6818659860314874E-5</v>
      </c>
      <c r="M5507" s="6">
        <f>Tabla2[[#This Row],[Total Sales]]-Tabla2[[#This Row],[Operating Profit]]</f>
        <v>190236</v>
      </c>
      <c r="N5507" s="6">
        <v>8964</v>
      </c>
      <c r="O5507" s="46">
        <f>Tabla2[[#This Row],[Operating Profit]]/Tabla2[[#This Row],[Total Sales]]</f>
        <v>4.4999999999999998E-2</v>
      </c>
      <c r="P5507" s="1" t="s">
        <v>82</v>
      </c>
    </row>
    <row r="5508" spans="1:16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3" t="str">
        <f>IFERROR(LEFT(Tabla2[[#This Row],[Product]],FIND(" ",Tabla2[[#This Row],[Product]])-3),Tabla2[[#This Row],[Product]])</f>
        <v>Men</v>
      </c>
      <c r="I5508" s="6">
        <v>76</v>
      </c>
      <c r="J5508" s="4">
        <v>2020</v>
      </c>
      <c r="K5508" s="6">
        <f>Tabla2[[#This Row],[Price per Unit]]*Tabla2[[#This Row],[Units Sold]]</f>
        <v>153520</v>
      </c>
      <c r="L5508" s="52">
        <f>Tabla2[[#This Row],[Units Sold]]/Cálculos!$C$11</f>
        <v>8.1489038715765028E-5</v>
      </c>
      <c r="M5508" s="6">
        <f>Tabla2[[#This Row],[Total Sales]]-Tabla2[[#This Row],[Operating Profit]]</f>
        <v>146151.04000000001</v>
      </c>
      <c r="N5508" s="6">
        <v>7368.96</v>
      </c>
      <c r="O5508" s="46">
        <f>Tabla2[[#This Row],[Operating Profit]]/Tabla2[[#This Row],[Total Sales]]</f>
        <v>4.8000000000000001E-2</v>
      </c>
      <c r="P5508" s="1" t="s">
        <v>82</v>
      </c>
    </row>
    <row r="5509" spans="1:16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3" t="str">
        <f>IFERROR(LEFT(Tabla2[[#This Row],[Product]],FIND(" ",Tabla2[[#This Row],[Product]])-3),Tabla2[[#This Row],[Product]])</f>
        <v>Women</v>
      </c>
      <c r="I5509" s="6">
        <v>69</v>
      </c>
      <c r="J5509" s="4">
        <v>1890</v>
      </c>
      <c r="K5509" s="6">
        <f>Tabla2[[#This Row],[Price per Unit]]*Tabla2[[#This Row],[Units Sold]]</f>
        <v>130410</v>
      </c>
      <c r="L5509" s="52">
        <f>Tabla2[[#This Row],[Units Sold]]/Cálculos!$C$11</f>
        <v>7.6244694639997972E-5</v>
      </c>
      <c r="M5509" s="6">
        <f>Tabla2[[#This Row],[Total Sales]]-Tabla2[[#This Row],[Operating Profit]]</f>
        <v>124150.32</v>
      </c>
      <c r="N5509" s="6">
        <v>6259.6799999999994</v>
      </c>
      <c r="O5509" s="46">
        <f>Tabla2[[#This Row],[Operating Profit]]/Tabla2[[#This Row],[Total Sales]]</f>
        <v>4.7999999999999994E-2</v>
      </c>
      <c r="P5509" s="1" t="s">
        <v>82</v>
      </c>
    </row>
    <row r="5510" spans="1:16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3" t="str">
        <f>IFERROR(LEFT(Tabla2[[#This Row],[Product]],FIND(" ",Tabla2[[#This Row],[Product]])-3),Tabla2[[#This Row],[Product]])</f>
        <v>Women</v>
      </c>
      <c r="I5510" s="6">
        <v>66</v>
      </c>
      <c r="J5510" s="4">
        <v>1110</v>
      </c>
      <c r="K5510" s="6">
        <f>Tabla2[[#This Row],[Price per Unit]]*Tabla2[[#This Row],[Units Sold]]</f>
        <v>73260</v>
      </c>
      <c r="L5510" s="52">
        <f>Tabla2[[#This Row],[Units Sold]]/Cálculos!$C$11</f>
        <v>4.4778630185395631E-5</v>
      </c>
      <c r="M5510" s="6">
        <f>Tabla2[[#This Row],[Total Sales]]-Tabla2[[#This Row],[Operating Profit]]</f>
        <v>69670.259999999995</v>
      </c>
      <c r="N5510" s="6">
        <v>3589.74</v>
      </c>
      <c r="O5510" s="46">
        <f>Tabla2[[#This Row],[Operating Profit]]/Tabla2[[#This Row],[Total Sales]]</f>
        <v>4.8999999999999995E-2</v>
      </c>
      <c r="P5510" s="1" t="s">
        <v>82</v>
      </c>
    </row>
    <row r="5511" spans="1:16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3" t="str">
        <f>IFERROR(LEFT(Tabla2[[#This Row],[Product]],FIND(" ",Tabla2[[#This Row],[Product]])-3),Tabla2[[#This Row],[Product]])</f>
        <v>Men</v>
      </c>
      <c r="I5511" s="6">
        <v>64</v>
      </c>
      <c r="J5511" s="4">
        <v>1060</v>
      </c>
      <c r="K5511" s="6">
        <f>Tabla2[[#This Row],[Price per Unit]]*Tabla2[[#This Row],[Units Sold]]</f>
        <v>67840</v>
      </c>
      <c r="L5511" s="52">
        <f>Tabla2[[#This Row],[Units Sold]]/Cálculos!$C$11</f>
        <v>4.2761574771639069E-5</v>
      </c>
      <c r="M5511" s="6">
        <f>Tabla2[[#This Row],[Total Sales]]-Tabla2[[#This Row],[Operating Profit]]</f>
        <v>64380.160000000003</v>
      </c>
      <c r="N5511" s="6">
        <v>3459.84</v>
      </c>
      <c r="O5511" s="46">
        <f>Tabla2[[#This Row],[Operating Profit]]/Tabla2[[#This Row],[Total Sales]]</f>
        <v>5.1000000000000004E-2</v>
      </c>
      <c r="P5511" s="1" t="s">
        <v>82</v>
      </c>
    </row>
    <row r="5512" spans="1:16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3" t="str">
        <f>IFERROR(LEFT(Tabla2[[#This Row],[Product]],FIND(" ",Tabla2[[#This Row],[Product]])-3),Tabla2[[#This Row],[Product]])</f>
        <v>Women</v>
      </c>
      <c r="I5512" s="6">
        <v>73</v>
      </c>
      <c r="J5512" s="4">
        <v>750</v>
      </c>
      <c r="K5512" s="6">
        <f>Tabla2[[#This Row],[Price per Unit]]*Tabla2[[#This Row],[Units Sold]]</f>
        <v>54750</v>
      </c>
      <c r="L5512" s="52">
        <f>Tabla2[[#This Row],[Units Sold]]/Cálculos!$C$11</f>
        <v>3.0255831206348401E-5</v>
      </c>
      <c r="M5512" s="6">
        <f>Tabla2[[#This Row],[Total Sales]]-Tabla2[[#This Row],[Operating Profit]]</f>
        <v>52450.5</v>
      </c>
      <c r="N5512" s="6">
        <v>2299.5</v>
      </c>
      <c r="O5512" s="46">
        <f>Tabla2[[#This Row],[Operating Profit]]/Tabla2[[#This Row],[Total Sales]]</f>
        <v>4.2000000000000003E-2</v>
      </c>
      <c r="P5512" s="1" t="s">
        <v>82</v>
      </c>
    </row>
    <row r="5513" spans="1:16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3" t="str">
        <f>IFERROR(LEFT(Tabla2[[#This Row],[Product]],FIND(" ",Tabla2[[#This Row],[Product]])-3),Tabla2[[#This Row],[Product]])</f>
        <v>Men</v>
      </c>
      <c r="I5513" s="6">
        <v>46</v>
      </c>
      <c r="J5513" s="4">
        <v>1130</v>
      </c>
      <c r="K5513" s="6">
        <f>Tabla2[[#This Row],[Price per Unit]]*Tabla2[[#This Row],[Units Sold]]</f>
        <v>51980</v>
      </c>
      <c r="L5513" s="52">
        <f>Tabla2[[#This Row],[Units Sold]]/Cálculos!$C$11</f>
        <v>4.5585452350898253E-5</v>
      </c>
      <c r="M5513" s="6">
        <f>Tabla2[[#This Row],[Total Sales]]-Tabla2[[#This Row],[Operating Profit]]</f>
        <v>49381</v>
      </c>
      <c r="N5513" s="6">
        <v>2599</v>
      </c>
      <c r="O5513" s="46">
        <f>Tabla2[[#This Row],[Operating Profit]]/Tabla2[[#This Row],[Total Sales]]</f>
        <v>0.05</v>
      </c>
      <c r="P5513" s="1" t="s">
        <v>82</v>
      </c>
    </row>
    <row r="5514" spans="1:16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3" t="str">
        <f>IFERROR(LEFT(Tabla2[[#This Row],[Product]],FIND(" ",Tabla2[[#This Row],[Product]])-3),Tabla2[[#This Row],[Product]])</f>
        <v>Men</v>
      </c>
      <c r="I5514" s="6">
        <v>52</v>
      </c>
      <c r="J5514" s="4">
        <v>1130</v>
      </c>
      <c r="K5514" s="6">
        <f>Tabla2[[#This Row],[Price per Unit]]*Tabla2[[#This Row],[Units Sold]]</f>
        <v>58760</v>
      </c>
      <c r="L5514" s="52">
        <f>Tabla2[[#This Row],[Units Sold]]/Cálculos!$C$11</f>
        <v>4.5585452350898253E-5</v>
      </c>
      <c r="M5514" s="6">
        <f>Tabla2[[#This Row],[Total Sales]]-Tabla2[[#This Row],[Operating Profit]]</f>
        <v>56057.04</v>
      </c>
      <c r="N5514" s="6">
        <v>2702.9599999999996</v>
      </c>
      <c r="O5514" s="46">
        <f>Tabla2[[#This Row],[Operating Profit]]/Tabla2[[#This Row],[Total Sales]]</f>
        <v>4.5999999999999992E-2</v>
      </c>
      <c r="P5514" s="1" t="s">
        <v>82</v>
      </c>
    </row>
    <row r="5515" spans="1:16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3" t="str">
        <f>IFERROR(LEFT(Tabla2[[#This Row],[Product]],FIND(" ",Tabla2[[#This Row],[Product]])-3),Tabla2[[#This Row],[Product]])</f>
        <v>Women</v>
      </c>
      <c r="I5515" s="6">
        <v>47</v>
      </c>
      <c r="J5515" s="4">
        <v>650</v>
      </c>
      <c r="K5515" s="6">
        <f>Tabla2[[#This Row],[Price per Unit]]*Tabla2[[#This Row],[Units Sold]]</f>
        <v>30550</v>
      </c>
      <c r="L5515" s="52">
        <f>Tabla2[[#This Row],[Units Sold]]/Cálculos!$C$11</f>
        <v>2.622172037883528E-5</v>
      </c>
      <c r="M5515" s="6">
        <f>Tabla2[[#This Row],[Total Sales]]-Tabla2[[#This Row],[Operating Profit]]</f>
        <v>29114.15</v>
      </c>
      <c r="N5515" s="6">
        <v>1435.85</v>
      </c>
      <c r="O5515" s="46">
        <f>Tabla2[[#This Row],[Operating Profit]]/Tabla2[[#This Row],[Total Sales]]</f>
        <v>4.7E-2</v>
      </c>
      <c r="P5515" s="1" t="s">
        <v>82</v>
      </c>
    </row>
    <row r="5516" spans="1:16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3" t="str">
        <f>IFERROR(LEFT(Tabla2[[#This Row],[Product]],FIND(" ",Tabla2[[#This Row],[Product]])-3),Tabla2[[#This Row],[Product]])</f>
        <v>Women</v>
      </c>
      <c r="I5516" s="6">
        <v>45</v>
      </c>
      <c r="J5516" s="4">
        <v>540</v>
      </c>
      <c r="K5516" s="6">
        <f>Tabla2[[#This Row],[Price per Unit]]*Tabla2[[#This Row],[Units Sold]]</f>
        <v>24300</v>
      </c>
      <c r="L5516" s="52">
        <f>Tabla2[[#This Row],[Units Sold]]/Cálculos!$C$11</f>
        <v>2.1784198468570849E-5</v>
      </c>
      <c r="M5516" s="6">
        <f>Tabla2[[#This Row],[Total Sales]]-Tabla2[[#This Row],[Operating Profit]]</f>
        <v>23109.3</v>
      </c>
      <c r="N5516" s="6">
        <v>1190.7</v>
      </c>
      <c r="O5516" s="46">
        <f>Tabla2[[#This Row],[Operating Profit]]/Tabla2[[#This Row],[Total Sales]]</f>
        <v>4.9000000000000002E-2</v>
      </c>
      <c r="P5516" s="1" t="s">
        <v>82</v>
      </c>
    </row>
    <row r="5517" spans="1:16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3" t="str">
        <f>IFERROR(LEFT(Tabla2[[#This Row],[Product]],FIND(" ",Tabla2[[#This Row],[Product]])-3),Tabla2[[#This Row],[Product]])</f>
        <v>Men</v>
      </c>
      <c r="I5517" s="6">
        <v>58</v>
      </c>
      <c r="J5517" s="4">
        <v>560</v>
      </c>
      <c r="K5517" s="6">
        <f>Tabla2[[#This Row],[Price per Unit]]*Tabla2[[#This Row],[Units Sold]]</f>
        <v>32480</v>
      </c>
      <c r="L5517" s="52">
        <f>Tabla2[[#This Row],[Units Sold]]/Cálculos!$C$11</f>
        <v>2.2591020634073471E-5</v>
      </c>
      <c r="M5517" s="6">
        <f>Tabla2[[#This Row],[Total Sales]]-Tabla2[[#This Row],[Operating Profit]]</f>
        <v>30856</v>
      </c>
      <c r="N5517" s="6">
        <v>1624</v>
      </c>
      <c r="O5517" s="46">
        <f>Tabla2[[#This Row],[Operating Profit]]/Tabla2[[#This Row],[Total Sales]]</f>
        <v>0.05</v>
      </c>
      <c r="P5517" s="1" t="s">
        <v>82</v>
      </c>
    </row>
    <row r="5518" spans="1:16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3" t="str">
        <f>IFERROR(LEFT(Tabla2[[#This Row],[Product]],FIND(" ",Tabla2[[#This Row],[Product]])-3),Tabla2[[#This Row],[Product]])</f>
        <v>Women</v>
      </c>
      <c r="I5518" s="6">
        <v>42</v>
      </c>
      <c r="J5518" s="4">
        <v>700</v>
      </c>
      <c r="K5518" s="6">
        <f>Tabla2[[#This Row],[Price per Unit]]*Tabla2[[#This Row],[Units Sold]]</f>
        <v>29400</v>
      </c>
      <c r="L5518" s="52">
        <f>Tabla2[[#This Row],[Units Sold]]/Cálculos!$C$11</f>
        <v>2.8238775792591839E-5</v>
      </c>
      <c r="M5518" s="6">
        <f>Tabla2[[#This Row],[Total Sales]]-Tabla2[[#This Row],[Operating Profit]]</f>
        <v>28135.8</v>
      </c>
      <c r="N5518" s="6">
        <v>1264.2</v>
      </c>
      <c r="O5518" s="46">
        <f>Tabla2[[#This Row],[Operating Profit]]/Tabla2[[#This Row],[Total Sales]]</f>
        <v>4.3000000000000003E-2</v>
      </c>
      <c r="P5518" s="1" t="s">
        <v>82</v>
      </c>
    </row>
    <row r="5519" spans="1:16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3" t="str">
        <f>IFERROR(LEFT(Tabla2[[#This Row],[Product]],FIND(" ",Tabla2[[#This Row],[Product]])-3),Tabla2[[#This Row],[Product]])</f>
        <v>Men</v>
      </c>
      <c r="I5519" s="6">
        <v>38</v>
      </c>
      <c r="J5519" s="4">
        <v>1020</v>
      </c>
      <c r="K5519" s="6">
        <f>Tabla2[[#This Row],[Price per Unit]]*Tabla2[[#This Row],[Units Sold]]</f>
        <v>38760</v>
      </c>
      <c r="L5519" s="52">
        <f>Tabla2[[#This Row],[Units Sold]]/Cálculos!$C$11</f>
        <v>4.1147930440633825E-5</v>
      </c>
      <c r="M5519" s="6">
        <f>Tabla2[[#This Row],[Total Sales]]-Tabla2[[#This Row],[Operating Profit]]</f>
        <v>37015.800000000003</v>
      </c>
      <c r="N5519" s="6">
        <v>1744.1999999999998</v>
      </c>
      <c r="O5519" s="46">
        <f>Tabla2[[#This Row],[Operating Profit]]/Tabla2[[#This Row],[Total Sales]]</f>
        <v>4.4999999999999998E-2</v>
      </c>
      <c r="P5519" s="1" t="s">
        <v>82</v>
      </c>
    </row>
    <row r="5520" spans="1:16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3" t="str">
        <f>IFERROR(LEFT(Tabla2[[#This Row],[Product]],FIND(" ",Tabla2[[#This Row],[Product]])-3),Tabla2[[#This Row],[Product]])</f>
        <v>Men</v>
      </c>
      <c r="I5520" s="6">
        <v>51</v>
      </c>
      <c r="J5520" s="4">
        <v>1420</v>
      </c>
      <c r="K5520" s="6">
        <f>Tabla2[[#This Row],[Price per Unit]]*Tabla2[[#This Row],[Units Sold]]</f>
        <v>72420</v>
      </c>
      <c r="L5520" s="52">
        <f>Tabla2[[#This Row],[Units Sold]]/Cálculos!$C$11</f>
        <v>5.72843737506863E-5</v>
      </c>
      <c r="M5520" s="6">
        <f>Tabla2[[#This Row],[Total Sales]]-Tabla2[[#This Row],[Operating Profit]]</f>
        <v>68871.42</v>
      </c>
      <c r="N5520" s="6">
        <v>3548.58</v>
      </c>
      <c r="O5520" s="46">
        <f>Tabla2[[#This Row],[Operating Profit]]/Tabla2[[#This Row],[Total Sales]]</f>
        <v>4.9000000000000002E-2</v>
      </c>
      <c r="P5520" s="1" t="s">
        <v>82</v>
      </c>
    </row>
    <row r="5521" spans="1:16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3" t="str">
        <f>IFERROR(LEFT(Tabla2[[#This Row],[Product]],FIND(" ",Tabla2[[#This Row],[Product]])-3),Tabla2[[#This Row],[Product]])</f>
        <v>Women</v>
      </c>
      <c r="I5521" s="6">
        <v>46</v>
      </c>
      <c r="J5521" s="4">
        <v>950</v>
      </c>
      <c r="K5521" s="6">
        <f>Tabla2[[#This Row],[Price per Unit]]*Tabla2[[#This Row],[Units Sold]]</f>
        <v>43700</v>
      </c>
      <c r="L5521" s="52">
        <f>Tabla2[[#This Row],[Units Sold]]/Cálculos!$C$11</f>
        <v>3.8324052861374641E-5</v>
      </c>
      <c r="M5521" s="6">
        <f>Tabla2[[#This Row],[Total Sales]]-Tabla2[[#This Row],[Operating Profit]]</f>
        <v>41689.800000000003</v>
      </c>
      <c r="N5521" s="6">
        <v>2010.1999999999998</v>
      </c>
      <c r="O5521" s="46">
        <f>Tabla2[[#This Row],[Operating Profit]]/Tabla2[[#This Row],[Total Sales]]</f>
        <v>4.5999999999999999E-2</v>
      </c>
      <c r="P5521" s="1" t="s">
        <v>82</v>
      </c>
    </row>
    <row r="5522" spans="1:16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3" t="str">
        <f>IFERROR(LEFT(Tabla2[[#This Row],[Product]],FIND(" ",Tabla2[[#This Row],[Product]])-3),Tabla2[[#This Row],[Product]])</f>
        <v>Women</v>
      </c>
      <c r="I5522" s="6">
        <v>41</v>
      </c>
      <c r="J5522" s="4">
        <v>980</v>
      </c>
      <c r="K5522" s="6">
        <f>Tabla2[[#This Row],[Price per Unit]]*Tabla2[[#This Row],[Units Sold]]</f>
        <v>40180</v>
      </c>
      <c r="L5522" s="52">
        <f>Tabla2[[#This Row],[Units Sold]]/Cálculos!$C$11</f>
        <v>3.9534286109628574E-5</v>
      </c>
      <c r="M5522" s="6">
        <f>Tabla2[[#This Row],[Total Sales]]-Tabla2[[#This Row],[Operating Profit]]</f>
        <v>38211.18</v>
      </c>
      <c r="N5522" s="6">
        <v>1968.82</v>
      </c>
      <c r="O5522" s="46">
        <f>Tabla2[[#This Row],[Operating Profit]]/Tabla2[[#This Row],[Total Sales]]</f>
        <v>4.8999999999999995E-2</v>
      </c>
      <c r="P5522" s="1" t="s">
        <v>82</v>
      </c>
    </row>
    <row r="5523" spans="1:16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3" t="str">
        <f>IFERROR(LEFT(Tabla2[[#This Row],[Product]],FIND(" ",Tabla2[[#This Row],[Product]])-3),Tabla2[[#This Row],[Product]])</f>
        <v>Men</v>
      </c>
      <c r="I5523" s="6">
        <v>53</v>
      </c>
      <c r="J5523" s="4">
        <v>870</v>
      </c>
      <c r="K5523" s="6">
        <f>Tabla2[[#This Row],[Price per Unit]]*Tabla2[[#This Row],[Units Sold]]</f>
        <v>46110</v>
      </c>
      <c r="L5523" s="52">
        <f>Tabla2[[#This Row],[Units Sold]]/Cálculos!$C$11</f>
        <v>3.5096764199364146E-5</v>
      </c>
      <c r="M5523" s="6">
        <f>Tabla2[[#This Row],[Total Sales]]-Tabla2[[#This Row],[Operating Profit]]</f>
        <v>43620.06</v>
      </c>
      <c r="N5523" s="6">
        <v>2489.94</v>
      </c>
      <c r="O5523" s="46">
        <f>Tabla2[[#This Row],[Operating Profit]]/Tabla2[[#This Row],[Total Sales]]</f>
        <v>5.3999999999999999E-2</v>
      </c>
      <c r="P5523" s="1" t="s">
        <v>82</v>
      </c>
    </row>
    <row r="5524" spans="1:16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3" t="str">
        <f>IFERROR(LEFT(Tabla2[[#This Row],[Product]],FIND(" ",Tabla2[[#This Row],[Product]])-3),Tabla2[[#This Row],[Product]])</f>
        <v>Women</v>
      </c>
      <c r="I5524" s="6">
        <v>59</v>
      </c>
      <c r="J5524" s="4">
        <v>1020</v>
      </c>
      <c r="K5524" s="6">
        <f>Tabla2[[#This Row],[Price per Unit]]*Tabla2[[#This Row],[Units Sold]]</f>
        <v>60180</v>
      </c>
      <c r="L5524" s="52">
        <f>Tabla2[[#This Row],[Units Sold]]/Cálculos!$C$11</f>
        <v>4.1147930440633825E-5</v>
      </c>
      <c r="M5524" s="6">
        <f>Tabla2[[#This Row],[Total Sales]]-Tabla2[[#This Row],[Operating Profit]]</f>
        <v>57532.08</v>
      </c>
      <c r="N5524" s="6">
        <v>2647.92</v>
      </c>
      <c r="O5524" s="46">
        <f>Tabla2[[#This Row],[Operating Profit]]/Tabla2[[#This Row],[Total Sales]]</f>
        <v>4.4000000000000004E-2</v>
      </c>
      <c r="P5524" s="1" t="s">
        <v>82</v>
      </c>
    </row>
    <row r="5525" spans="1:16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3" t="str">
        <f>IFERROR(LEFT(Tabla2[[#This Row],[Product]],FIND(" ",Tabla2[[#This Row],[Product]])-3),Tabla2[[#This Row],[Product]])</f>
        <v>Men</v>
      </c>
      <c r="I5525" s="6">
        <v>42</v>
      </c>
      <c r="J5525" s="4">
        <v>1550</v>
      </c>
      <c r="K5525" s="6">
        <f>Tabla2[[#This Row],[Price per Unit]]*Tabla2[[#This Row],[Units Sold]]</f>
        <v>65100</v>
      </c>
      <c r="L5525" s="52">
        <f>Tabla2[[#This Row],[Units Sold]]/Cálculos!$C$11</f>
        <v>6.2528717826453357E-5</v>
      </c>
      <c r="M5525" s="6">
        <f>Tabla2[[#This Row],[Total Sales]]-Tabla2[[#This Row],[Operating Profit]]</f>
        <v>62040.3</v>
      </c>
      <c r="N5525" s="6">
        <v>3059.7</v>
      </c>
      <c r="O5525" s="46">
        <f>Tabla2[[#This Row],[Operating Profit]]/Tabla2[[#This Row],[Total Sales]]</f>
        <v>4.7E-2</v>
      </c>
      <c r="P5525" s="1" t="s">
        <v>82</v>
      </c>
    </row>
    <row r="5526" spans="1:16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3" t="str">
        <f>IFERROR(LEFT(Tabla2[[#This Row],[Product]],FIND(" ",Tabla2[[#This Row],[Product]])-3),Tabla2[[#This Row],[Product]])</f>
        <v>Men</v>
      </c>
      <c r="I5526" s="6">
        <v>47</v>
      </c>
      <c r="J5526" s="4">
        <v>1690</v>
      </c>
      <c r="K5526" s="6">
        <f>Tabla2[[#This Row],[Price per Unit]]*Tabla2[[#This Row],[Units Sold]]</f>
        <v>79430</v>
      </c>
      <c r="L5526" s="52">
        <f>Tabla2[[#This Row],[Units Sold]]/Cálculos!$C$11</f>
        <v>6.8176472984971724E-5</v>
      </c>
      <c r="M5526" s="6">
        <f>Tabla2[[#This Row],[Total Sales]]-Tabla2[[#This Row],[Operating Profit]]</f>
        <v>75537.929999999993</v>
      </c>
      <c r="N5526" s="6">
        <v>3892.0699999999997</v>
      </c>
      <c r="O5526" s="46">
        <f>Tabla2[[#This Row],[Operating Profit]]/Tabla2[[#This Row],[Total Sales]]</f>
        <v>4.8999999999999995E-2</v>
      </c>
      <c r="P5526" s="1" t="s">
        <v>82</v>
      </c>
    </row>
    <row r="5527" spans="1:16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3" t="str">
        <f>IFERROR(LEFT(Tabla2[[#This Row],[Product]],FIND(" ",Tabla2[[#This Row],[Product]])-3),Tabla2[[#This Row],[Product]])</f>
        <v>Women</v>
      </c>
      <c r="I5527" s="6">
        <v>43</v>
      </c>
      <c r="J5527" s="4">
        <v>1380</v>
      </c>
      <c r="K5527" s="6">
        <f>Tabla2[[#This Row],[Price per Unit]]*Tabla2[[#This Row],[Units Sold]]</f>
        <v>59340</v>
      </c>
      <c r="L5527" s="52">
        <f>Tabla2[[#This Row],[Units Sold]]/Cálculos!$C$11</f>
        <v>5.5670729419681056E-5</v>
      </c>
      <c r="M5527" s="6">
        <f>Tabla2[[#This Row],[Total Sales]]-Tabla2[[#This Row],[Operating Profit]]</f>
        <v>56491.68</v>
      </c>
      <c r="N5527" s="6">
        <v>2848.3199999999997</v>
      </c>
      <c r="O5527" s="46">
        <f>Tabla2[[#This Row],[Operating Profit]]/Tabla2[[#This Row],[Total Sales]]</f>
        <v>4.7999999999999994E-2</v>
      </c>
      <c r="P5527" s="1" t="s">
        <v>82</v>
      </c>
    </row>
    <row r="5528" spans="1:16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3" t="str">
        <f>IFERROR(LEFT(Tabla2[[#This Row],[Product]],FIND(" ",Tabla2[[#This Row],[Product]])-3),Tabla2[[#This Row],[Product]])</f>
        <v>Women</v>
      </c>
      <c r="I5528" s="6">
        <v>52</v>
      </c>
      <c r="J5528" s="4">
        <v>1130</v>
      </c>
      <c r="K5528" s="6">
        <f>Tabla2[[#This Row],[Price per Unit]]*Tabla2[[#This Row],[Units Sold]]</f>
        <v>58760</v>
      </c>
      <c r="L5528" s="52">
        <f>Tabla2[[#This Row],[Units Sold]]/Cálculos!$C$11</f>
        <v>4.5585452350898253E-5</v>
      </c>
      <c r="M5528" s="6">
        <f>Tabla2[[#This Row],[Total Sales]]-Tabla2[[#This Row],[Operating Profit]]</f>
        <v>55939.519999999997</v>
      </c>
      <c r="N5528" s="6">
        <v>2820.48</v>
      </c>
      <c r="O5528" s="46">
        <f>Tabla2[[#This Row],[Operating Profit]]/Tabla2[[#This Row],[Total Sales]]</f>
        <v>4.8000000000000001E-2</v>
      </c>
      <c r="P5528" s="1" t="s">
        <v>82</v>
      </c>
    </row>
    <row r="5529" spans="1:16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3" t="str">
        <f>IFERROR(LEFT(Tabla2[[#This Row],[Product]],FIND(" ",Tabla2[[#This Row],[Product]])-3),Tabla2[[#This Row],[Product]])</f>
        <v>Men</v>
      </c>
      <c r="I5529" s="6">
        <v>73</v>
      </c>
      <c r="J5529" s="4">
        <v>1110</v>
      </c>
      <c r="K5529" s="6">
        <f>Tabla2[[#This Row],[Price per Unit]]*Tabla2[[#This Row],[Units Sold]]</f>
        <v>81030</v>
      </c>
      <c r="L5529" s="52">
        <f>Tabla2[[#This Row],[Units Sold]]/Cálculos!$C$11</f>
        <v>4.4778630185395631E-5</v>
      </c>
      <c r="M5529" s="6">
        <f>Tabla2[[#This Row],[Total Sales]]-Tabla2[[#This Row],[Operating Profit]]</f>
        <v>76573.350000000006</v>
      </c>
      <c r="N5529" s="6">
        <v>4456.6500000000005</v>
      </c>
      <c r="O5529" s="46">
        <f>Tabla2[[#This Row],[Operating Profit]]/Tabla2[[#This Row],[Total Sales]]</f>
        <v>5.5000000000000007E-2</v>
      </c>
      <c r="P5529" s="1" t="s">
        <v>82</v>
      </c>
    </row>
    <row r="5530" spans="1:16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3" t="str">
        <f>IFERROR(LEFT(Tabla2[[#This Row],[Product]],FIND(" ",Tabla2[[#This Row],[Product]])-3),Tabla2[[#This Row],[Product]])</f>
        <v>Women</v>
      </c>
      <c r="I5530" s="6">
        <v>74</v>
      </c>
      <c r="J5530" s="4">
        <v>1490</v>
      </c>
      <c r="K5530" s="6">
        <f>Tabla2[[#This Row],[Price per Unit]]*Tabla2[[#This Row],[Units Sold]]</f>
        <v>110260</v>
      </c>
      <c r="L5530" s="52">
        <f>Tabla2[[#This Row],[Units Sold]]/Cálculos!$C$11</f>
        <v>6.010825132994549E-5</v>
      </c>
      <c r="M5530" s="6">
        <f>Tabla2[[#This Row],[Total Sales]]-Tabla2[[#This Row],[Operating Profit]]</f>
        <v>105849.60000000001</v>
      </c>
      <c r="N5530" s="6">
        <v>4410.4000000000005</v>
      </c>
      <c r="O5530" s="46">
        <f>Tabla2[[#This Row],[Operating Profit]]/Tabla2[[#This Row],[Total Sales]]</f>
        <v>4.0000000000000008E-2</v>
      </c>
      <c r="P5530" s="1" t="s">
        <v>82</v>
      </c>
    </row>
    <row r="5531" spans="1:16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3" t="str">
        <f>IFERROR(LEFT(Tabla2[[#This Row],[Product]],FIND(" ",Tabla2[[#This Row],[Product]])-3),Tabla2[[#This Row],[Product]])</f>
        <v>Men</v>
      </c>
      <c r="I5531" s="6">
        <v>60</v>
      </c>
      <c r="J5531" s="4">
        <v>2250</v>
      </c>
      <c r="K5531" s="6">
        <f>Tabla2[[#This Row],[Price per Unit]]*Tabla2[[#This Row],[Units Sold]]</f>
        <v>135000</v>
      </c>
      <c r="L5531" s="52">
        <f>Tabla2[[#This Row],[Units Sold]]/Cálculos!$C$11</f>
        <v>9.0767493619045195E-5</v>
      </c>
      <c r="M5531" s="6">
        <f>Tabla2[[#This Row],[Total Sales]]-Tabla2[[#This Row],[Operating Profit]]</f>
        <v>128655</v>
      </c>
      <c r="N5531" s="6">
        <v>6345</v>
      </c>
      <c r="O5531" s="46">
        <f>Tabla2[[#This Row],[Operating Profit]]/Tabla2[[#This Row],[Total Sales]]</f>
        <v>4.7E-2</v>
      </c>
      <c r="P5531" s="1" t="s">
        <v>82</v>
      </c>
    </row>
    <row r="5532" spans="1:16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3" t="str">
        <f>IFERROR(LEFT(Tabla2[[#This Row],[Product]],FIND(" ",Tabla2[[#This Row],[Product]])-3),Tabla2[[#This Row],[Product]])</f>
        <v>Men</v>
      </c>
      <c r="I5532" s="6">
        <v>74</v>
      </c>
      <c r="J5532" s="4">
        <v>2250</v>
      </c>
      <c r="K5532" s="6">
        <f>Tabla2[[#This Row],[Price per Unit]]*Tabla2[[#This Row],[Units Sold]]</f>
        <v>166500</v>
      </c>
      <c r="L5532" s="52">
        <f>Tabla2[[#This Row],[Units Sold]]/Cálculos!$C$11</f>
        <v>9.0767493619045195E-5</v>
      </c>
      <c r="M5532" s="6">
        <f>Tabla2[[#This Row],[Total Sales]]-Tabla2[[#This Row],[Operating Profit]]</f>
        <v>159007.5</v>
      </c>
      <c r="N5532" s="6">
        <v>7492.4999999999991</v>
      </c>
      <c r="O5532" s="46">
        <f>Tabla2[[#This Row],[Operating Profit]]/Tabla2[[#This Row],[Total Sales]]</f>
        <v>4.4999999999999991E-2</v>
      </c>
      <c r="P5532" s="1" t="s">
        <v>82</v>
      </c>
    </row>
    <row r="5533" spans="1:16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3" t="str">
        <f>IFERROR(LEFT(Tabla2[[#This Row],[Product]],FIND(" ",Tabla2[[#This Row],[Product]])-3),Tabla2[[#This Row],[Product]])</f>
        <v>Women</v>
      </c>
      <c r="I5533" s="6">
        <v>64</v>
      </c>
      <c r="J5533" s="4">
        <v>1540</v>
      </c>
      <c r="K5533" s="6">
        <f>Tabla2[[#This Row],[Price per Unit]]*Tabla2[[#This Row],[Units Sold]]</f>
        <v>98560</v>
      </c>
      <c r="L5533" s="52">
        <f>Tabla2[[#This Row],[Units Sold]]/Cálculos!$C$11</f>
        <v>6.2125306743702046E-5</v>
      </c>
      <c r="M5533" s="6">
        <f>Tabla2[[#This Row],[Total Sales]]-Tabla2[[#This Row],[Operating Profit]]</f>
        <v>93829.119999999995</v>
      </c>
      <c r="N5533" s="6">
        <v>4730.88</v>
      </c>
      <c r="O5533" s="46">
        <f>Tabla2[[#This Row],[Operating Profit]]/Tabla2[[#This Row],[Total Sales]]</f>
        <v>4.8000000000000001E-2</v>
      </c>
      <c r="P5533" s="1" t="s">
        <v>82</v>
      </c>
    </row>
    <row r="5534" spans="1:16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3" t="str">
        <f>IFERROR(LEFT(Tabla2[[#This Row],[Product]],FIND(" ",Tabla2[[#This Row],[Product]])-3),Tabla2[[#This Row],[Product]])</f>
        <v>Women</v>
      </c>
      <c r="I5534" s="6">
        <v>67</v>
      </c>
      <c r="J5534" s="4">
        <v>1600</v>
      </c>
      <c r="K5534" s="6">
        <f>Tabla2[[#This Row],[Price per Unit]]*Tabla2[[#This Row],[Units Sold]]</f>
        <v>107200</v>
      </c>
      <c r="L5534" s="52">
        <f>Tabla2[[#This Row],[Units Sold]]/Cálculos!$C$11</f>
        <v>6.4545773240209925E-5</v>
      </c>
      <c r="M5534" s="6">
        <f>Tabla2[[#This Row],[Total Sales]]-Tabla2[[#This Row],[Operating Profit]]</f>
        <v>101840</v>
      </c>
      <c r="N5534" s="6">
        <v>5360</v>
      </c>
      <c r="O5534" s="46">
        <f>Tabla2[[#This Row],[Operating Profit]]/Tabla2[[#This Row],[Total Sales]]</f>
        <v>0.05</v>
      </c>
      <c r="P5534" s="1" t="s">
        <v>82</v>
      </c>
    </row>
    <row r="5535" spans="1:16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3" t="str">
        <f>IFERROR(LEFT(Tabla2[[#This Row],[Product]],FIND(" ",Tabla2[[#This Row],[Product]])-3),Tabla2[[#This Row],[Product]])</f>
        <v>Men</v>
      </c>
      <c r="I5535" s="6">
        <v>72</v>
      </c>
      <c r="J5535" s="4">
        <v>1330</v>
      </c>
      <c r="K5535" s="6">
        <f>Tabla2[[#This Row],[Price per Unit]]*Tabla2[[#This Row],[Units Sold]]</f>
        <v>95760</v>
      </c>
      <c r="L5535" s="52">
        <f>Tabla2[[#This Row],[Units Sold]]/Cálculos!$C$11</f>
        <v>5.3653674005924494E-5</v>
      </c>
      <c r="M5535" s="6">
        <f>Tabla2[[#This Row],[Total Sales]]-Tabla2[[#This Row],[Operating Profit]]</f>
        <v>90876.24</v>
      </c>
      <c r="N5535" s="6">
        <v>4883.76</v>
      </c>
      <c r="O5535" s="46">
        <f>Tabla2[[#This Row],[Operating Profit]]/Tabla2[[#This Row],[Total Sales]]</f>
        <v>5.1000000000000004E-2</v>
      </c>
      <c r="P5535" s="1" t="s">
        <v>82</v>
      </c>
    </row>
    <row r="5536" spans="1:16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3" t="str">
        <f>IFERROR(LEFT(Tabla2[[#This Row],[Product]],FIND(" ",Tabla2[[#This Row],[Product]])-3),Tabla2[[#This Row],[Product]])</f>
        <v>Women</v>
      </c>
      <c r="I5536" s="6">
        <v>82</v>
      </c>
      <c r="J5536" s="4">
        <v>1500</v>
      </c>
      <c r="K5536" s="6">
        <f>Tabla2[[#This Row],[Price per Unit]]*Tabla2[[#This Row],[Units Sold]]</f>
        <v>123000</v>
      </c>
      <c r="L5536" s="52">
        <f>Tabla2[[#This Row],[Units Sold]]/Cálculos!$C$11</f>
        <v>6.0511662412696801E-5</v>
      </c>
      <c r="M5536" s="6">
        <f>Tabla2[[#This Row],[Total Sales]]-Tabla2[[#This Row],[Operating Profit]]</f>
        <v>117711</v>
      </c>
      <c r="N5536" s="6">
        <v>5289</v>
      </c>
      <c r="O5536" s="46">
        <f>Tabla2[[#This Row],[Operating Profit]]/Tabla2[[#This Row],[Total Sales]]</f>
        <v>4.2999999999999997E-2</v>
      </c>
      <c r="P5536" s="1" t="s">
        <v>82</v>
      </c>
    </row>
    <row r="5537" spans="1:16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3" t="str">
        <f>IFERROR(LEFT(Tabla2[[#This Row],[Product]],FIND(" ",Tabla2[[#This Row],[Product]])-3),Tabla2[[#This Row],[Product]])</f>
        <v>Men</v>
      </c>
      <c r="I5537" s="6">
        <v>34</v>
      </c>
      <c r="J5537" s="4">
        <v>2030</v>
      </c>
      <c r="K5537" s="6">
        <f>Tabla2[[#This Row],[Price per Unit]]*Tabla2[[#This Row],[Units Sold]]</f>
        <v>69020</v>
      </c>
      <c r="L5537" s="52">
        <f>Tabla2[[#This Row],[Units Sold]]/Cálculos!$C$11</f>
        <v>8.189244979851634E-5</v>
      </c>
      <c r="M5537" s="6">
        <f>Tabla2[[#This Row],[Total Sales]]-Tabla2[[#This Row],[Operating Profit]]</f>
        <v>64809.78</v>
      </c>
      <c r="N5537" s="6">
        <v>4210.22</v>
      </c>
      <c r="O5537" s="46">
        <f>Tabla2[[#This Row],[Operating Profit]]/Tabla2[[#This Row],[Total Sales]]</f>
        <v>6.1000000000000006E-2</v>
      </c>
      <c r="P5537" s="1" t="s">
        <v>82</v>
      </c>
    </row>
    <row r="5538" spans="1:16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3" t="str">
        <f>IFERROR(LEFT(Tabla2[[#This Row],[Product]],FIND(" ",Tabla2[[#This Row],[Product]])-3),Tabla2[[#This Row],[Product]])</f>
        <v>Men</v>
      </c>
      <c r="I5538" s="6">
        <v>34</v>
      </c>
      <c r="J5538" s="4">
        <v>1540</v>
      </c>
      <c r="K5538" s="6">
        <f>Tabla2[[#This Row],[Price per Unit]]*Tabla2[[#This Row],[Units Sold]]</f>
        <v>52360</v>
      </c>
      <c r="L5538" s="52">
        <f>Tabla2[[#This Row],[Units Sold]]/Cálculos!$C$11</f>
        <v>6.2125306743702046E-5</v>
      </c>
      <c r="M5538" s="6">
        <f>Tabla2[[#This Row],[Total Sales]]-Tabla2[[#This Row],[Operating Profit]]</f>
        <v>49689.64</v>
      </c>
      <c r="N5538" s="6">
        <v>2670.36</v>
      </c>
      <c r="O5538" s="46">
        <f>Tabla2[[#This Row],[Operating Profit]]/Tabla2[[#This Row],[Total Sales]]</f>
        <v>5.1000000000000004E-2</v>
      </c>
      <c r="P5538" s="1" t="s">
        <v>82</v>
      </c>
    </row>
    <row r="5539" spans="1:16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3" t="str">
        <f>IFERROR(LEFT(Tabla2[[#This Row],[Product]],FIND(" ",Tabla2[[#This Row],[Product]])-3),Tabla2[[#This Row],[Product]])</f>
        <v>Women</v>
      </c>
      <c r="I5539" s="6">
        <v>23</v>
      </c>
      <c r="J5539" s="4">
        <v>1490</v>
      </c>
      <c r="K5539" s="6">
        <f>Tabla2[[#This Row],[Price per Unit]]*Tabla2[[#This Row],[Units Sold]]</f>
        <v>34270</v>
      </c>
      <c r="L5539" s="52">
        <f>Tabla2[[#This Row],[Units Sold]]/Cálculos!$C$11</f>
        <v>6.010825132994549E-5</v>
      </c>
      <c r="M5539" s="6">
        <f>Tabla2[[#This Row],[Total Sales]]-Tabla2[[#This Row],[Operating Profit]]</f>
        <v>32899.199999999997</v>
      </c>
      <c r="N5539" s="6">
        <v>1370.8000000000002</v>
      </c>
      <c r="O5539" s="46">
        <f>Tabla2[[#This Row],[Operating Profit]]/Tabla2[[#This Row],[Total Sales]]</f>
        <v>4.0000000000000008E-2</v>
      </c>
      <c r="P5539" s="1" t="s">
        <v>82</v>
      </c>
    </row>
    <row r="5540" spans="1:16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3" t="str">
        <f>IFERROR(LEFT(Tabla2[[#This Row],[Product]],FIND(" ",Tabla2[[#This Row],[Product]])-3),Tabla2[[#This Row],[Product]])</f>
        <v>Women</v>
      </c>
      <c r="I5540" s="6">
        <v>29</v>
      </c>
      <c r="J5540" s="4">
        <v>1160</v>
      </c>
      <c r="K5540" s="6">
        <f>Tabla2[[#This Row],[Price per Unit]]*Tabla2[[#This Row],[Units Sold]]</f>
        <v>33640</v>
      </c>
      <c r="L5540" s="52">
        <f>Tabla2[[#This Row],[Units Sold]]/Cálculos!$C$11</f>
        <v>4.6795685599152193E-5</v>
      </c>
      <c r="M5540" s="6">
        <f>Tabla2[[#This Row],[Total Sales]]-Tabla2[[#This Row],[Operating Profit]]</f>
        <v>31958</v>
      </c>
      <c r="N5540" s="6">
        <v>1682</v>
      </c>
      <c r="O5540" s="46">
        <f>Tabla2[[#This Row],[Operating Profit]]/Tabla2[[#This Row],[Total Sales]]</f>
        <v>0.05</v>
      </c>
      <c r="P5540" s="1" t="s">
        <v>82</v>
      </c>
    </row>
    <row r="5541" spans="1:16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3" t="str">
        <f>IFERROR(LEFT(Tabla2[[#This Row],[Product]],FIND(" ",Tabla2[[#This Row],[Product]])-3),Tabla2[[#This Row],[Product]])</f>
        <v>Men</v>
      </c>
      <c r="I5541" s="6">
        <v>43</v>
      </c>
      <c r="J5541" s="4">
        <v>1220</v>
      </c>
      <c r="K5541" s="6">
        <f>Tabla2[[#This Row],[Price per Unit]]*Tabla2[[#This Row],[Units Sold]]</f>
        <v>52460</v>
      </c>
      <c r="L5541" s="52">
        <f>Tabla2[[#This Row],[Units Sold]]/Cálculos!$C$11</f>
        <v>4.9216152095660066E-5</v>
      </c>
      <c r="M5541" s="6">
        <f>Tabla2[[#This Row],[Total Sales]]-Tabla2[[#This Row],[Operating Profit]]</f>
        <v>49732.08</v>
      </c>
      <c r="N5541" s="6">
        <v>2727.92</v>
      </c>
      <c r="O5541" s="46">
        <f>Tabla2[[#This Row],[Operating Profit]]/Tabla2[[#This Row],[Total Sales]]</f>
        <v>5.2000000000000005E-2</v>
      </c>
      <c r="P5541" s="1" t="s">
        <v>82</v>
      </c>
    </row>
    <row r="5542" spans="1:16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3" t="str">
        <f>IFERROR(LEFT(Tabla2[[#This Row],[Product]],FIND(" ",Tabla2[[#This Row],[Product]])-3),Tabla2[[#This Row],[Product]])</f>
        <v>Women</v>
      </c>
      <c r="I5542" s="6">
        <v>33</v>
      </c>
      <c r="J5542" s="4">
        <v>1380</v>
      </c>
      <c r="K5542" s="6">
        <f>Tabla2[[#This Row],[Price per Unit]]*Tabla2[[#This Row],[Units Sold]]</f>
        <v>45540</v>
      </c>
      <c r="L5542" s="52">
        <f>Tabla2[[#This Row],[Units Sold]]/Cálculos!$C$11</f>
        <v>5.5670729419681056E-5</v>
      </c>
      <c r="M5542" s="6">
        <f>Tabla2[[#This Row],[Total Sales]]-Tabla2[[#This Row],[Operating Profit]]</f>
        <v>42443.28</v>
      </c>
      <c r="N5542" s="6">
        <v>3096.7200000000003</v>
      </c>
      <c r="O5542" s="46">
        <f>Tabla2[[#This Row],[Operating Profit]]/Tabla2[[#This Row],[Total Sales]]</f>
        <v>6.8000000000000005E-2</v>
      </c>
      <c r="P5542" s="1" t="s">
        <v>82</v>
      </c>
    </row>
    <row r="5543" spans="1:16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3" t="str">
        <f>IFERROR(LEFT(Tabla2[[#This Row],[Product]],FIND(" ",Tabla2[[#This Row],[Product]])-3),Tabla2[[#This Row],[Product]])</f>
        <v>Men</v>
      </c>
      <c r="I5543" s="6">
        <v>34</v>
      </c>
      <c r="J5543" s="4">
        <v>2000</v>
      </c>
      <c r="K5543" s="6">
        <f>Tabla2[[#This Row],[Price per Unit]]*Tabla2[[#This Row],[Units Sold]]</f>
        <v>68000</v>
      </c>
      <c r="L5543" s="52">
        <f>Tabla2[[#This Row],[Units Sold]]/Cálculos!$C$11</f>
        <v>8.0682216550262393E-5</v>
      </c>
      <c r="M5543" s="6">
        <f>Tabla2[[#This Row],[Total Sales]]-Tabla2[[#This Row],[Operating Profit]]</f>
        <v>63716</v>
      </c>
      <c r="N5543" s="6">
        <v>4284</v>
      </c>
      <c r="O5543" s="46">
        <f>Tabla2[[#This Row],[Operating Profit]]/Tabla2[[#This Row],[Total Sales]]</f>
        <v>6.3E-2</v>
      </c>
      <c r="P5543" s="1" t="s">
        <v>82</v>
      </c>
    </row>
    <row r="5544" spans="1:16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3" t="str">
        <f>IFERROR(LEFT(Tabla2[[#This Row],[Product]],FIND(" ",Tabla2[[#This Row],[Product]])-3),Tabla2[[#This Row],[Product]])</f>
        <v>Men</v>
      </c>
      <c r="I5544" s="6">
        <v>33</v>
      </c>
      <c r="J5544" s="4">
        <v>1170</v>
      </c>
      <c r="K5544" s="6">
        <f>Tabla2[[#This Row],[Price per Unit]]*Tabla2[[#This Row],[Units Sold]]</f>
        <v>38610</v>
      </c>
      <c r="L5544" s="52">
        <f>Tabla2[[#This Row],[Units Sold]]/Cálculos!$C$11</f>
        <v>4.7199096681903504E-5</v>
      </c>
      <c r="M5544" s="6">
        <f>Tabla2[[#This Row],[Total Sales]]-Tabla2[[#This Row],[Operating Profit]]</f>
        <v>36602.28</v>
      </c>
      <c r="N5544" s="6">
        <v>2007.72</v>
      </c>
      <c r="O5544" s="46">
        <f>Tabla2[[#This Row],[Operating Profit]]/Tabla2[[#This Row],[Total Sales]]</f>
        <v>5.1999999999999998E-2</v>
      </c>
      <c r="P5544" s="1" t="s">
        <v>82</v>
      </c>
    </row>
    <row r="5545" spans="1:16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3" t="str">
        <f>IFERROR(LEFT(Tabla2[[#This Row],[Product]],FIND(" ",Tabla2[[#This Row],[Product]])-3),Tabla2[[#This Row],[Product]])</f>
        <v>Women</v>
      </c>
      <c r="I5545" s="6">
        <v>23</v>
      </c>
      <c r="J5545" s="4">
        <v>1500</v>
      </c>
      <c r="K5545" s="6">
        <f>Tabla2[[#This Row],[Price per Unit]]*Tabla2[[#This Row],[Units Sold]]</f>
        <v>34500</v>
      </c>
      <c r="L5545" s="52">
        <f>Tabla2[[#This Row],[Units Sold]]/Cálculos!$C$11</f>
        <v>6.0511662412696801E-5</v>
      </c>
      <c r="M5545" s="6">
        <f>Tabla2[[#This Row],[Total Sales]]-Tabla2[[#This Row],[Operating Profit]]</f>
        <v>33016.5</v>
      </c>
      <c r="N5545" s="6">
        <v>1483.5</v>
      </c>
      <c r="O5545" s="46">
        <f>Tabla2[[#This Row],[Operating Profit]]/Tabla2[[#This Row],[Total Sales]]</f>
        <v>4.2999999999999997E-2</v>
      </c>
      <c r="P5545" s="1" t="s">
        <v>82</v>
      </c>
    </row>
    <row r="5546" spans="1:16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3" t="str">
        <f>IFERROR(LEFT(Tabla2[[#This Row],[Product]],FIND(" ",Tabla2[[#This Row],[Product]])-3),Tabla2[[#This Row],[Product]])</f>
        <v>Women</v>
      </c>
      <c r="I5546" s="6">
        <v>28</v>
      </c>
      <c r="J5546" s="4">
        <v>1090</v>
      </c>
      <c r="K5546" s="6">
        <f>Tabla2[[#This Row],[Price per Unit]]*Tabla2[[#This Row],[Units Sold]]</f>
        <v>30520</v>
      </c>
      <c r="L5546" s="52">
        <f>Tabla2[[#This Row],[Units Sold]]/Cálculos!$C$11</f>
        <v>4.3971808019893009E-5</v>
      </c>
      <c r="M5546" s="6">
        <f>Tabla2[[#This Row],[Total Sales]]-Tabla2[[#This Row],[Operating Profit]]</f>
        <v>29024.52</v>
      </c>
      <c r="N5546" s="6">
        <v>1495.48</v>
      </c>
      <c r="O5546" s="46">
        <f>Tabla2[[#This Row],[Operating Profit]]/Tabla2[[#This Row],[Total Sales]]</f>
        <v>4.9000000000000002E-2</v>
      </c>
      <c r="P5546" s="1" t="s">
        <v>82</v>
      </c>
    </row>
    <row r="5547" spans="1:16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3" t="str">
        <f>IFERROR(LEFT(Tabla2[[#This Row],[Product]],FIND(" ",Tabla2[[#This Row],[Product]])-3),Tabla2[[#This Row],[Product]])</f>
        <v>Men</v>
      </c>
      <c r="I5547" s="6">
        <v>41</v>
      </c>
      <c r="J5547" s="4">
        <v>1260</v>
      </c>
      <c r="K5547" s="6">
        <f>Tabla2[[#This Row],[Price per Unit]]*Tabla2[[#This Row],[Units Sold]]</f>
        <v>51660</v>
      </c>
      <c r="L5547" s="52">
        <f>Tabla2[[#This Row],[Units Sold]]/Cálculos!$C$11</f>
        <v>5.082979642666531E-5</v>
      </c>
      <c r="M5547" s="6">
        <f>Tabla2[[#This Row],[Total Sales]]-Tabla2[[#This Row],[Operating Profit]]</f>
        <v>48818.7</v>
      </c>
      <c r="N5547" s="6">
        <v>2841.2999999999997</v>
      </c>
      <c r="O5547" s="46">
        <f>Tabla2[[#This Row],[Operating Profit]]/Tabla2[[#This Row],[Total Sales]]</f>
        <v>5.4999999999999993E-2</v>
      </c>
      <c r="P5547" s="1" t="s">
        <v>82</v>
      </c>
    </row>
    <row r="5548" spans="1:16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3" t="str">
        <f>IFERROR(LEFT(Tabla2[[#This Row],[Product]],FIND(" ",Tabla2[[#This Row],[Product]])-3),Tabla2[[#This Row],[Product]])</f>
        <v>Women</v>
      </c>
      <c r="I5548" s="6">
        <v>33</v>
      </c>
      <c r="J5548" s="4">
        <v>1380</v>
      </c>
      <c r="K5548" s="6">
        <f>Tabla2[[#This Row],[Price per Unit]]*Tabla2[[#This Row],[Units Sold]]</f>
        <v>45540</v>
      </c>
      <c r="L5548" s="52">
        <f>Tabla2[[#This Row],[Units Sold]]/Cálculos!$C$11</f>
        <v>5.5670729419681056E-5</v>
      </c>
      <c r="M5548" s="6">
        <f>Tabla2[[#This Row],[Total Sales]]-Tabla2[[#This Row],[Operating Profit]]</f>
        <v>42488.82</v>
      </c>
      <c r="N5548" s="6">
        <v>3051.1800000000003</v>
      </c>
      <c r="O5548" s="46">
        <f>Tabla2[[#This Row],[Operating Profit]]/Tabla2[[#This Row],[Total Sales]]</f>
        <v>6.7000000000000004E-2</v>
      </c>
      <c r="P5548" s="1" t="s">
        <v>82</v>
      </c>
    </row>
    <row r="5549" spans="1:16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3" t="str">
        <f>IFERROR(LEFT(Tabla2[[#This Row],[Product]],FIND(" ",Tabla2[[#This Row],[Product]])-3),Tabla2[[#This Row],[Product]])</f>
        <v>Men</v>
      </c>
      <c r="I5549" s="6">
        <v>34</v>
      </c>
      <c r="J5549" s="4">
        <v>2160</v>
      </c>
      <c r="K5549" s="6">
        <f>Tabla2[[#This Row],[Price per Unit]]*Tabla2[[#This Row],[Units Sold]]</f>
        <v>73440</v>
      </c>
      <c r="L5549" s="52">
        <f>Tabla2[[#This Row],[Units Sold]]/Cálculos!$C$11</f>
        <v>8.7136793874283396E-5</v>
      </c>
      <c r="M5549" s="6">
        <f>Tabla2[[#This Row],[Total Sales]]-Tabla2[[#This Row],[Operating Profit]]</f>
        <v>68960.160000000003</v>
      </c>
      <c r="N5549" s="6">
        <v>4479.84</v>
      </c>
      <c r="O5549" s="46">
        <f>Tabla2[[#This Row],[Operating Profit]]/Tabla2[[#This Row],[Total Sales]]</f>
        <v>6.0999999999999999E-2</v>
      </c>
      <c r="P5549" s="1" t="s">
        <v>82</v>
      </c>
    </row>
    <row r="5550" spans="1:16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3" t="str">
        <f>IFERROR(LEFT(Tabla2[[#This Row],[Product]],FIND(" ",Tabla2[[#This Row],[Product]])-3),Tabla2[[#This Row],[Product]])</f>
        <v>Men</v>
      </c>
      <c r="I5550" s="6">
        <v>32</v>
      </c>
      <c r="J5550" s="4">
        <v>1260</v>
      </c>
      <c r="K5550" s="6">
        <f>Tabla2[[#This Row],[Price per Unit]]*Tabla2[[#This Row],[Units Sold]]</f>
        <v>40320</v>
      </c>
      <c r="L5550" s="52">
        <f>Tabla2[[#This Row],[Units Sold]]/Cálculos!$C$11</f>
        <v>5.082979642666531E-5</v>
      </c>
      <c r="M5550" s="6">
        <f>Tabla2[[#This Row],[Total Sales]]-Tabla2[[#This Row],[Operating Profit]]</f>
        <v>38142.720000000001</v>
      </c>
      <c r="N5550" s="6">
        <v>2177.2800000000002</v>
      </c>
      <c r="O5550" s="46">
        <f>Tabla2[[#This Row],[Operating Profit]]/Tabla2[[#This Row],[Total Sales]]</f>
        <v>5.4000000000000006E-2</v>
      </c>
      <c r="P5550" s="1" t="s">
        <v>82</v>
      </c>
    </row>
    <row r="5551" spans="1:16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3" t="str">
        <f>IFERROR(LEFT(Tabla2[[#This Row],[Product]],FIND(" ",Tabla2[[#This Row],[Product]])-3),Tabla2[[#This Row],[Product]])</f>
        <v>Women</v>
      </c>
      <c r="I5551" s="6">
        <v>25</v>
      </c>
      <c r="J5551" s="4">
        <v>1240</v>
      </c>
      <c r="K5551" s="6">
        <f>Tabla2[[#This Row],[Price per Unit]]*Tabla2[[#This Row],[Units Sold]]</f>
        <v>31000</v>
      </c>
      <c r="L5551" s="52">
        <f>Tabla2[[#This Row],[Units Sold]]/Cálculos!$C$11</f>
        <v>5.0022974261162688E-5</v>
      </c>
      <c r="M5551" s="6">
        <f>Tabla2[[#This Row],[Total Sales]]-Tabla2[[#This Row],[Operating Profit]]</f>
        <v>29760</v>
      </c>
      <c r="N5551" s="6">
        <v>1240</v>
      </c>
      <c r="O5551" s="46">
        <f>Tabla2[[#This Row],[Operating Profit]]/Tabla2[[#This Row],[Total Sales]]</f>
        <v>0.04</v>
      </c>
      <c r="P5551" s="1" t="s">
        <v>82</v>
      </c>
    </row>
    <row r="5552" spans="1:16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3" t="str">
        <f>IFERROR(LEFT(Tabla2[[#This Row],[Product]],FIND(" ",Tabla2[[#This Row],[Product]])-3),Tabla2[[#This Row],[Product]])</f>
        <v>Women</v>
      </c>
      <c r="I5552" s="6">
        <v>29</v>
      </c>
      <c r="J5552" s="4">
        <v>910</v>
      </c>
      <c r="K5552" s="6">
        <f>Tabla2[[#This Row],[Price per Unit]]*Tabla2[[#This Row],[Units Sold]]</f>
        <v>26390</v>
      </c>
      <c r="L5552" s="52">
        <f>Tabla2[[#This Row],[Units Sold]]/Cálculos!$C$11</f>
        <v>3.6710408530369391E-5</v>
      </c>
      <c r="M5552" s="6">
        <f>Tabla2[[#This Row],[Total Sales]]-Tabla2[[#This Row],[Operating Profit]]</f>
        <v>25123.279999999999</v>
      </c>
      <c r="N5552" s="6">
        <v>1266.72</v>
      </c>
      <c r="O5552" s="46">
        <f>Tabla2[[#This Row],[Operating Profit]]/Tabla2[[#This Row],[Total Sales]]</f>
        <v>4.8000000000000001E-2</v>
      </c>
      <c r="P5552" s="1" t="s">
        <v>82</v>
      </c>
    </row>
    <row r="5553" spans="1:16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3" t="str">
        <f>IFERROR(LEFT(Tabla2[[#This Row],[Product]],FIND(" ",Tabla2[[#This Row],[Product]])-3),Tabla2[[#This Row],[Product]])</f>
        <v>Men</v>
      </c>
      <c r="I5553" s="6">
        <v>43</v>
      </c>
      <c r="J5553" s="4">
        <v>940</v>
      </c>
      <c r="K5553" s="6">
        <f>Tabla2[[#This Row],[Price per Unit]]*Tabla2[[#This Row],[Units Sold]]</f>
        <v>40420</v>
      </c>
      <c r="L5553" s="52">
        <f>Tabla2[[#This Row],[Units Sold]]/Cálculos!$C$11</f>
        <v>3.792064177862333E-5</v>
      </c>
      <c r="M5553" s="6">
        <f>Tabla2[[#This Row],[Total Sales]]-Tabla2[[#This Row],[Operating Profit]]</f>
        <v>38318.160000000003</v>
      </c>
      <c r="N5553" s="6">
        <v>2101.84</v>
      </c>
      <c r="O5553" s="46">
        <f>Tabla2[[#This Row],[Operating Profit]]/Tabla2[[#This Row],[Total Sales]]</f>
        <v>5.2000000000000005E-2</v>
      </c>
      <c r="P5553" s="1" t="s">
        <v>82</v>
      </c>
    </row>
    <row r="5554" spans="1:16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3" t="str">
        <f>IFERROR(LEFT(Tabla2[[#This Row],[Product]],FIND(" ",Tabla2[[#This Row],[Product]])-3),Tabla2[[#This Row],[Product]])</f>
        <v>Women</v>
      </c>
      <c r="I5554" s="6">
        <v>33</v>
      </c>
      <c r="J5554" s="4">
        <v>1430</v>
      </c>
      <c r="K5554" s="6">
        <f>Tabla2[[#This Row],[Price per Unit]]*Tabla2[[#This Row],[Units Sold]]</f>
        <v>47190</v>
      </c>
      <c r="L5554" s="52">
        <f>Tabla2[[#This Row],[Units Sold]]/Cálculos!$C$11</f>
        <v>5.7687784833437618E-5</v>
      </c>
      <c r="M5554" s="6">
        <f>Tabla2[[#This Row],[Total Sales]]-Tabla2[[#This Row],[Operating Profit]]</f>
        <v>43933.89</v>
      </c>
      <c r="N5554" s="6">
        <v>3256.11</v>
      </c>
      <c r="O5554" s="46">
        <f>Tabla2[[#This Row],[Operating Profit]]/Tabla2[[#This Row],[Total Sales]]</f>
        <v>6.9000000000000006E-2</v>
      </c>
      <c r="P5554" s="1" t="s">
        <v>82</v>
      </c>
    </row>
    <row r="5555" spans="1:16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3" t="str">
        <f>IFERROR(LEFT(Tabla2[[#This Row],[Product]],FIND(" ",Tabla2[[#This Row],[Product]])-3),Tabla2[[#This Row],[Product]])</f>
        <v>Men</v>
      </c>
      <c r="I5555" s="6">
        <v>32</v>
      </c>
      <c r="J5555" s="4">
        <v>1810</v>
      </c>
      <c r="K5555" s="6">
        <f>Tabla2[[#This Row],[Price per Unit]]*Tabla2[[#This Row],[Units Sold]]</f>
        <v>57920</v>
      </c>
      <c r="L5555" s="52">
        <f>Tabla2[[#This Row],[Units Sold]]/Cálculos!$C$11</f>
        <v>7.301740597798747E-5</v>
      </c>
      <c r="M5555" s="6">
        <f>Tabla2[[#This Row],[Total Sales]]-Tabla2[[#This Row],[Operating Profit]]</f>
        <v>54444.800000000003</v>
      </c>
      <c r="N5555" s="6">
        <v>3475.2</v>
      </c>
      <c r="O5555" s="46">
        <f>Tabla2[[#This Row],[Operating Profit]]/Tabla2[[#This Row],[Total Sales]]</f>
        <v>0.06</v>
      </c>
      <c r="P5555" s="1" t="s">
        <v>82</v>
      </c>
    </row>
    <row r="5556" spans="1:16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3" t="str">
        <f>IFERROR(LEFT(Tabla2[[#This Row],[Product]],FIND(" ",Tabla2[[#This Row],[Product]])-3),Tabla2[[#This Row],[Product]])</f>
        <v>Men</v>
      </c>
      <c r="I5556" s="6">
        <v>38</v>
      </c>
      <c r="J5556" s="4">
        <v>1110</v>
      </c>
      <c r="K5556" s="6">
        <f>Tabla2[[#This Row],[Price per Unit]]*Tabla2[[#This Row],[Units Sold]]</f>
        <v>42180</v>
      </c>
      <c r="L5556" s="52">
        <f>Tabla2[[#This Row],[Units Sold]]/Cálculos!$C$11</f>
        <v>4.4778630185395631E-5</v>
      </c>
      <c r="M5556" s="6">
        <f>Tabla2[[#This Row],[Total Sales]]-Tabla2[[#This Row],[Operating Profit]]</f>
        <v>39944.46</v>
      </c>
      <c r="N5556" s="6">
        <v>2235.54</v>
      </c>
      <c r="O5556" s="46">
        <f>Tabla2[[#This Row],[Operating Profit]]/Tabla2[[#This Row],[Total Sales]]</f>
        <v>5.2999999999999999E-2</v>
      </c>
      <c r="P5556" s="1" t="s">
        <v>82</v>
      </c>
    </row>
    <row r="5557" spans="1:16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3" t="str">
        <f>IFERROR(LEFT(Tabla2[[#This Row],[Product]],FIND(" ",Tabla2[[#This Row],[Product]])-3),Tabla2[[#This Row],[Product]])</f>
        <v>Women</v>
      </c>
      <c r="I5557" s="6">
        <v>27</v>
      </c>
      <c r="J5557" s="4">
        <v>1350</v>
      </c>
      <c r="K5557" s="6">
        <f>Tabla2[[#This Row],[Price per Unit]]*Tabla2[[#This Row],[Units Sold]]</f>
        <v>36450</v>
      </c>
      <c r="L5557" s="52">
        <f>Tabla2[[#This Row],[Units Sold]]/Cálculos!$C$11</f>
        <v>5.4460496171427116E-5</v>
      </c>
      <c r="M5557" s="6">
        <f>Tabla2[[#This Row],[Total Sales]]-Tabla2[[#This Row],[Operating Profit]]</f>
        <v>34919.1</v>
      </c>
      <c r="N5557" s="6">
        <v>1530.8999999999999</v>
      </c>
      <c r="O5557" s="46">
        <f>Tabla2[[#This Row],[Operating Profit]]/Tabla2[[#This Row],[Total Sales]]</f>
        <v>4.1999999999999996E-2</v>
      </c>
      <c r="P5557" s="1" t="s">
        <v>82</v>
      </c>
    </row>
    <row r="5558" spans="1:16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3" t="str">
        <f>IFERROR(LEFT(Tabla2[[#This Row],[Product]],FIND(" ",Tabla2[[#This Row],[Product]])-3),Tabla2[[#This Row],[Product]])</f>
        <v>Women</v>
      </c>
      <c r="I5558" s="6">
        <v>32</v>
      </c>
      <c r="J5558" s="4">
        <v>1090</v>
      </c>
      <c r="K5558" s="6">
        <f>Tabla2[[#This Row],[Price per Unit]]*Tabla2[[#This Row],[Units Sold]]</f>
        <v>34880</v>
      </c>
      <c r="L5558" s="52">
        <f>Tabla2[[#This Row],[Units Sold]]/Cálculos!$C$11</f>
        <v>4.3971808019893009E-5</v>
      </c>
      <c r="M5558" s="6">
        <f>Tabla2[[#This Row],[Total Sales]]-Tabla2[[#This Row],[Operating Profit]]</f>
        <v>33275.519999999997</v>
      </c>
      <c r="N5558" s="6">
        <v>1604.4799999999998</v>
      </c>
      <c r="O5558" s="46">
        <f>Tabla2[[#This Row],[Operating Profit]]/Tabla2[[#This Row],[Total Sales]]</f>
        <v>4.5999999999999992E-2</v>
      </c>
      <c r="P5558" s="1" t="s">
        <v>82</v>
      </c>
    </row>
    <row r="5559" spans="1:16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3" t="str">
        <f>IFERROR(LEFT(Tabla2[[#This Row],[Product]],FIND(" ",Tabla2[[#This Row],[Product]])-3),Tabla2[[#This Row],[Product]])</f>
        <v>Men</v>
      </c>
      <c r="I5559" s="6">
        <v>45</v>
      </c>
      <c r="J5559" s="4">
        <v>1200</v>
      </c>
      <c r="K5559" s="6">
        <f>Tabla2[[#This Row],[Price per Unit]]*Tabla2[[#This Row],[Units Sold]]</f>
        <v>54000</v>
      </c>
      <c r="L5559" s="52">
        <f>Tabla2[[#This Row],[Units Sold]]/Cálculos!$C$11</f>
        <v>4.8409329930157437E-5</v>
      </c>
      <c r="M5559" s="6">
        <f>Tabla2[[#This Row],[Total Sales]]-Tabla2[[#This Row],[Operating Profit]]</f>
        <v>51300</v>
      </c>
      <c r="N5559" s="6">
        <v>2700</v>
      </c>
      <c r="O5559" s="46">
        <f>Tabla2[[#This Row],[Operating Profit]]/Tabla2[[#This Row],[Total Sales]]</f>
        <v>0.05</v>
      </c>
      <c r="P5559" s="1" t="s">
        <v>82</v>
      </c>
    </row>
    <row r="5560" spans="1:16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3" t="str">
        <f>IFERROR(LEFT(Tabla2[[#This Row],[Product]],FIND(" ",Tabla2[[#This Row],[Product]])-3),Tabla2[[#This Row],[Product]])</f>
        <v>Women</v>
      </c>
      <c r="I5560" s="6">
        <v>37</v>
      </c>
      <c r="J5560" s="4">
        <v>1520</v>
      </c>
      <c r="K5560" s="6">
        <f>Tabla2[[#This Row],[Price per Unit]]*Tabla2[[#This Row],[Units Sold]]</f>
        <v>56240</v>
      </c>
      <c r="L5560" s="52">
        <f>Tabla2[[#This Row],[Units Sold]]/Cálculos!$C$11</f>
        <v>6.1318484578199423E-5</v>
      </c>
      <c r="M5560" s="6">
        <f>Tabla2[[#This Row],[Total Sales]]-Tabla2[[#This Row],[Operating Profit]]</f>
        <v>52359.44</v>
      </c>
      <c r="N5560" s="6">
        <v>3880.5600000000004</v>
      </c>
      <c r="O5560" s="46">
        <f>Tabla2[[#This Row],[Operating Profit]]/Tabla2[[#This Row],[Total Sales]]</f>
        <v>6.9000000000000006E-2</v>
      </c>
      <c r="P5560" s="1" t="s">
        <v>82</v>
      </c>
    </row>
    <row r="5561" spans="1:16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3" t="str">
        <f>IFERROR(LEFT(Tabla2[[#This Row],[Product]],FIND(" ",Tabla2[[#This Row],[Product]])-3),Tabla2[[#This Row],[Product]])</f>
        <v>Men</v>
      </c>
      <c r="I5561" s="6">
        <v>48</v>
      </c>
      <c r="J5561" s="4">
        <v>2070</v>
      </c>
      <c r="K5561" s="6">
        <f>Tabla2[[#This Row],[Price per Unit]]*Tabla2[[#This Row],[Units Sold]]</f>
        <v>99360</v>
      </c>
      <c r="L5561" s="52">
        <f>Tabla2[[#This Row],[Units Sold]]/Cálculos!$C$11</f>
        <v>8.3506094129521584E-5</v>
      </c>
      <c r="M5561" s="6">
        <f>Tabla2[[#This Row],[Total Sales]]-Tabla2[[#This Row],[Operating Profit]]</f>
        <v>93299.04</v>
      </c>
      <c r="N5561" s="6">
        <v>6060.96</v>
      </c>
      <c r="O5561" s="46">
        <f>Tabla2[[#This Row],[Operating Profit]]/Tabla2[[#This Row],[Total Sales]]</f>
        <v>6.0999999999999999E-2</v>
      </c>
      <c r="P5561" s="1" t="s">
        <v>82</v>
      </c>
    </row>
    <row r="5562" spans="1:16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3" t="str">
        <f>IFERROR(LEFT(Tabla2[[#This Row],[Product]],FIND(" ",Tabla2[[#This Row],[Product]])-3),Tabla2[[#This Row],[Product]])</f>
        <v>Men</v>
      </c>
      <c r="I5562" s="6">
        <v>47</v>
      </c>
      <c r="J5562" s="4">
        <v>1500</v>
      </c>
      <c r="K5562" s="6">
        <f>Tabla2[[#This Row],[Price per Unit]]*Tabla2[[#This Row],[Units Sold]]</f>
        <v>70500</v>
      </c>
      <c r="L5562" s="52">
        <f>Tabla2[[#This Row],[Units Sold]]/Cálculos!$C$11</f>
        <v>6.0511662412696801E-5</v>
      </c>
      <c r="M5562" s="6">
        <f>Tabla2[[#This Row],[Total Sales]]-Tabla2[[#This Row],[Operating Profit]]</f>
        <v>66622.5</v>
      </c>
      <c r="N5562" s="6">
        <v>3877.4999999999995</v>
      </c>
      <c r="O5562" s="46">
        <f>Tabla2[[#This Row],[Operating Profit]]/Tabla2[[#This Row],[Total Sales]]</f>
        <v>5.4999999999999993E-2</v>
      </c>
      <c r="P5562" s="1" t="s">
        <v>82</v>
      </c>
    </row>
    <row r="5563" spans="1:16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3" t="str">
        <f>IFERROR(LEFT(Tabla2[[#This Row],[Product]],FIND(" ",Tabla2[[#This Row],[Product]])-3),Tabla2[[#This Row],[Product]])</f>
        <v>Women</v>
      </c>
      <c r="I5563" s="6">
        <v>44</v>
      </c>
      <c r="J5563" s="4">
        <v>1330</v>
      </c>
      <c r="K5563" s="6">
        <f>Tabla2[[#This Row],[Price per Unit]]*Tabla2[[#This Row],[Units Sold]]</f>
        <v>58520</v>
      </c>
      <c r="L5563" s="52">
        <f>Tabla2[[#This Row],[Units Sold]]/Cálculos!$C$11</f>
        <v>5.3653674005924494E-5</v>
      </c>
      <c r="M5563" s="6">
        <f>Tabla2[[#This Row],[Total Sales]]-Tabla2[[#This Row],[Operating Profit]]</f>
        <v>56179.199999999997</v>
      </c>
      <c r="N5563" s="6">
        <v>2340.8000000000002</v>
      </c>
      <c r="O5563" s="46">
        <f>Tabla2[[#This Row],[Operating Profit]]/Tabla2[[#This Row],[Total Sales]]</f>
        <v>0.04</v>
      </c>
      <c r="P5563" s="1" t="s">
        <v>82</v>
      </c>
    </row>
    <row r="5564" spans="1:16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3" t="str">
        <f>IFERROR(LEFT(Tabla2[[#This Row],[Product]],FIND(" ",Tabla2[[#This Row],[Product]])-3),Tabla2[[#This Row],[Product]])</f>
        <v>Women</v>
      </c>
      <c r="I5564" s="6">
        <v>42</v>
      </c>
      <c r="J5564" s="4">
        <v>1260</v>
      </c>
      <c r="K5564" s="6">
        <f>Tabla2[[#This Row],[Price per Unit]]*Tabla2[[#This Row],[Units Sold]]</f>
        <v>52920</v>
      </c>
      <c r="L5564" s="52">
        <f>Tabla2[[#This Row],[Units Sold]]/Cálculos!$C$11</f>
        <v>5.082979642666531E-5</v>
      </c>
      <c r="M5564" s="6">
        <f>Tabla2[[#This Row],[Total Sales]]-Tabla2[[#This Row],[Operating Profit]]</f>
        <v>50274</v>
      </c>
      <c r="N5564" s="6">
        <v>2646</v>
      </c>
      <c r="O5564" s="46">
        <f>Tabla2[[#This Row],[Operating Profit]]/Tabla2[[#This Row],[Total Sales]]</f>
        <v>0.05</v>
      </c>
      <c r="P5564" s="1" t="s">
        <v>82</v>
      </c>
    </row>
    <row r="5565" spans="1:16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3" t="str">
        <f>IFERROR(LEFT(Tabla2[[#This Row],[Product]],FIND(" ",Tabla2[[#This Row],[Product]])-3),Tabla2[[#This Row],[Product]])</f>
        <v>Men</v>
      </c>
      <c r="I5565" s="6">
        <v>52</v>
      </c>
      <c r="J5565" s="4">
        <v>1240</v>
      </c>
      <c r="K5565" s="6">
        <f>Tabla2[[#This Row],[Price per Unit]]*Tabla2[[#This Row],[Units Sold]]</f>
        <v>64480</v>
      </c>
      <c r="L5565" s="52">
        <f>Tabla2[[#This Row],[Units Sold]]/Cálculos!$C$11</f>
        <v>5.0022974261162688E-5</v>
      </c>
      <c r="M5565" s="6">
        <f>Tabla2[[#This Row],[Total Sales]]-Tabla2[[#This Row],[Operating Profit]]</f>
        <v>61062.559999999998</v>
      </c>
      <c r="N5565" s="6">
        <v>3417.44</v>
      </c>
      <c r="O5565" s="46">
        <f>Tabla2[[#This Row],[Operating Profit]]/Tabla2[[#This Row],[Total Sales]]</f>
        <v>5.2999999999999999E-2</v>
      </c>
      <c r="P5565" s="1" t="s">
        <v>82</v>
      </c>
    </row>
    <row r="5566" spans="1:16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3" t="str">
        <f>IFERROR(LEFT(Tabla2[[#This Row],[Product]],FIND(" ",Tabla2[[#This Row],[Product]])-3),Tabla2[[#This Row],[Product]])</f>
        <v>Women</v>
      </c>
      <c r="I5566" s="6">
        <v>55</v>
      </c>
      <c r="J5566" s="4">
        <v>1500</v>
      </c>
      <c r="K5566" s="6">
        <f>Tabla2[[#This Row],[Price per Unit]]*Tabla2[[#This Row],[Units Sold]]</f>
        <v>82500</v>
      </c>
      <c r="L5566" s="52">
        <f>Tabla2[[#This Row],[Units Sold]]/Cálculos!$C$11</f>
        <v>6.0511662412696801E-5</v>
      </c>
      <c r="M5566" s="6">
        <f>Tabla2[[#This Row],[Total Sales]]-Tabla2[[#This Row],[Operating Profit]]</f>
        <v>76725</v>
      </c>
      <c r="N5566" s="6">
        <v>5775.0000000000009</v>
      </c>
      <c r="O5566" s="46">
        <f>Tabla2[[#This Row],[Operating Profit]]/Tabla2[[#This Row],[Total Sales]]</f>
        <v>7.0000000000000007E-2</v>
      </c>
      <c r="P5566" s="1" t="s">
        <v>82</v>
      </c>
    </row>
    <row r="5567" spans="1:16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3" t="str">
        <f>IFERROR(LEFT(Tabla2[[#This Row],[Product]],FIND(" ",Tabla2[[#This Row],[Product]])-3),Tabla2[[#This Row],[Product]])</f>
        <v>Men</v>
      </c>
      <c r="I5567" s="6">
        <v>52</v>
      </c>
      <c r="J5567" s="4">
        <v>2060</v>
      </c>
      <c r="K5567" s="6">
        <f>Tabla2[[#This Row],[Price per Unit]]*Tabla2[[#This Row],[Units Sold]]</f>
        <v>107120</v>
      </c>
      <c r="L5567" s="52">
        <f>Tabla2[[#This Row],[Units Sold]]/Cálculos!$C$11</f>
        <v>8.3102683046770273E-5</v>
      </c>
      <c r="M5567" s="6">
        <f>Tabla2[[#This Row],[Total Sales]]-Tabla2[[#This Row],[Operating Profit]]</f>
        <v>100478.56</v>
      </c>
      <c r="N5567" s="6">
        <v>6641.44</v>
      </c>
      <c r="O5567" s="46">
        <f>Tabla2[[#This Row],[Operating Profit]]/Tabla2[[#This Row],[Total Sales]]</f>
        <v>6.2E-2</v>
      </c>
      <c r="P5567" s="1" t="s">
        <v>82</v>
      </c>
    </row>
    <row r="5568" spans="1:16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3" t="str">
        <f>IFERROR(LEFT(Tabla2[[#This Row],[Product]],FIND(" ",Tabla2[[#This Row],[Product]])-3),Tabla2[[#This Row],[Product]])</f>
        <v>Men</v>
      </c>
      <c r="I5568" s="6">
        <v>46</v>
      </c>
      <c r="J5568" s="4">
        <v>1670</v>
      </c>
      <c r="K5568" s="6">
        <f>Tabla2[[#This Row],[Price per Unit]]*Tabla2[[#This Row],[Units Sold]]</f>
        <v>76820</v>
      </c>
      <c r="L5568" s="52">
        <f>Tabla2[[#This Row],[Units Sold]]/Cálculos!$C$11</f>
        <v>6.7369650819469102E-5</v>
      </c>
      <c r="M5568" s="6">
        <f>Tabla2[[#This Row],[Total Sales]]-Tabla2[[#This Row],[Operating Profit]]</f>
        <v>72671.72</v>
      </c>
      <c r="N5568" s="6">
        <v>4148.2800000000007</v>
      </c>
      <c r="O5568" s="46">
        <f>Tabla2[[#This Row],[Operating Profit]]/Tabla2[[#This Row],[Total Sales]]</f>
        <v>5.4000000000000006E-2</v>
      </c>
      <c r="P5568" s="1" t="s">
        <v>82</v>
      </c>
    </row>
    <row r="5569" spans="1:16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3" t="str">
        <f>IFERROR(LEFT(Tabla2[[#This Row],[Product]],FIND(" ",Tabla2[[#This Row],[Product]])-3),Tabla2[[#This Row],[Product]])</f>
        <v>Women</v>
      </c>
      <c r="I5569" s="6">
        <v>41</v>
      </c>
      <c r="J5569" s="4">
        <v>1380</v>
      </c>
      <c r="K5569" s="6">
        <f>Tabla2[[#This Row],[Price per Unit]]*Tabla2[[#This Row],[Units Sold]]</f>
        <v>56580</v>
      </c>
      <c r="L5569" s="52">
        <f>Tabla2[[#This Row],[Units Sold]]/Cálculos!$C$11</f>
        <v>5.5670729419681056E-5</v>
      </c>
      <c r="M5569" s="6">
        <f>Tabla2[[#This Row],[Total Sales]]-Tabla2[[#This Row],[Operating Profit]]</f>
        <v>54090.48</v>
      </c>
      <c r="N5569" s="6">
        <v>2489.52</v>
      </c>
      <c r="O5569" s="46">
        <f>Tabla2[[#This Row],[Operating Profit]]/Tabla2[[#This Row],[Total Sales]]</f>
        <v>4.3999999999999997E-2</v>
      </c>
      <c r="P5569" s="1" t="s">
        <v>82</v>
      </c>
    </row>
    <row r="5570" spans="1:16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3" t="str">
        <f>IFERROR(LEFT(Tabla2[[#This Row],[Product]],FIND(" ",Tabla2[[#This Row],[Product]])-3),Tabla2[[#This Row],[Product]])</f>
        <v>Women</v>
      </c>
      <c r="I5570" s="6">
        <v>43</v>
      </c>
      <c r="J5570" s="4">
        <v>1580</v>
      </c>
      <c r="K5570" s="6">
        <f>Tabla2[[#This Row],[Price per Unit]]*Tabla2[[#This Row],[Units Sold]]</f>
        <v>67940</v>
      </c>
      <c r="L5570" s="52">
        <f>Tabla2[[#This Row],[Units Sold]]/Cálculos!$C$11</f>
        <v>6.373895107470729E-5</v>
      </c>
      <c r="M5570" s="6">
        <f>Tabla2[[#This Row],[Total Sales]]-Tabla2[[#This Row],[Operating Profit]]</f>
        <v>64678.879999999997</v>
      </c>
      <c r="N5570" s="6">
        <v>3261.12</v>
      </c>
      <c r="O5570" s="46">
        <f>Tabla2[[#This Row],[Operating Profit]]/Tabla2[[#This Row],[Total Sales]]</f>
        <v>4.8000000000000001E-2</v>
      </c>
      <c r="P5570" s="1" t="s">
        <v>82</v>
      </c>
    </row>
    <row r="5571" spans="1:16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3" t="str">
        <f>IFERROR(LEFT(Tabla2[[#This Row],[Product]],FIND(" ",Tabla2[[#This Row],[Product]])-3),Tabla2[[#This Row],[Product]])</f>
        <v>Men</v>
      </c>
      <c r="I5571" s="6">
        <v>57</v>
      </c>
      <c r="J5571" s="4">
        <v>1520</v>
      </c>
      <c r="K5571" s="6">
        <f>Tabla2[[#This Row],[Price per Unit]]*Tabla2[[#This Row],[Units Sold]]</f>
        <v>86640</v>
      </c>
      <c r="L5571" s="52">
        <f>Tabla2[[#This Row],[Units Sold]]/Cálculos!$C$11</f>
        <v>6.1318484578199423E-5</v>
      </c>
      <c r="M5571" s="6">
        <f>Tabla2[[#This Row],[Total Sales]]-Tabla2[[#This Row],[Operating Profit]]</f>
        <v>81874.8</v>
      </c>
      <c r="N5571" s="6">
        <v>4765.2</v>
      </c>
      <c r="O5571" s="46">
        <f>Tabla2[[#This Row],[Operating Profit]]/Tabla2[[#This Row],[Total Sales]]</f>
        <v>5.5E-2</v>
      </c>
      <c r="P5571" s="1" t="s">
        <v>82</v>
      </c>
    </row>
    <row r="5572" spans="1:16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3" t="str">
        <f>IFERROR(LEFT(Tabla2[[#This Row],[Product]],FIND(" ",Tabla2[[#This Row],[Product]])-3),Tabla2[[#This Row],[Product]])</f>
        <v>Women</v>
      </c>
      <c r="I5572" s="6">
        <v>60</v>
      </c>
      <c r="J5572" s="4">
        <v>1690</v>
      </c>
      <c r="K5572" s="6">
        <f>Tabla2[[#This Row],[Price per Unit]]*Tabla2[[#This Row],[Units Sold]]</f>
        <v>101400</v>
      </c>
      <c r="L5572" s="52">
        <f>Tabla2[[#This Row],[Units Sold]]/Cálculos!$C$11</f>
        <v>6.8176472984971724E-5</v>
      </c>
      <c r="M5572" s="6">
        <f>Tabla2[[#This Row],[Total Sales]]-Tabla2[[#This Row],[Operating Profit]]</f>
        <v>94809</v>
      </c>
      <c r="N5572" s="6">
        <v>6591</v>
      </c>
      <c r="O5572" s="46">
        <f>Tabla2[[#This Row],[Operating Profit]]/Tabla2[[#This Row],[Total Sales]]</f>
        <v>6.5000000000000002E-2</v>
      </c>
      <c r="P5572" s="1" t="s">
        <v>82</v>
      </c>
    </row>
    <row r="5573" spans="1:16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3" t="str">
        <f>IFERROR(LEFT(Tabla2[[#This Row],[Product]],FIND(" ",Tabla2[[#This Row],[Product]])-3),Tabla2[[#This Row],[Product]])</f>
        <v>Men</v>
      </c>
      <c r="I5573" s="6">
        <v>57</v>
      </c>
      <c r="J5573" s="4">
        <v>2250</v>
      </c>
      <c r="K5573" s="6">
        <f>Tabla2[[#This Row],[Price per Unit]]*Tabla2[[#This Row],[Units Sold]]</f>
        <v>128250</v>
      </c>
      <c r="L5573" s="52">
        <f>Tabla2[[#This Row],[Units Sold]]/Cálculos!$C$11</f>
        <v>9.0767493619045195E-5</v>
      </c>
      <c r="M5573" s="6">
        <f>Tabla2[[#This Row],[Total Sales]]-Tabla2[[#This Row],[Operating Profit]]</f>
        <v>120555</v>
      </c>
      <c r="N5573" s="6">
        <v>7695</v>
      </c>
      <c r="O5573" s="46">
        <f>Tabla2[[#This Row],[Operating Profit]]/Tabla2[[#This Row],[Total Sales]]</f>
        <v>0.06</v>
      </c>
      <c r="P5573" s="1" t="s">
        <v>82</v>
      </c>
    </row>
    <row r="5574" spans="1:16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3" t="str">
        <f>IFERROR(LEFT(Tabla2[[#This Row],[Product]],FIND(" ",Tabla2[[#This Row],[Product]])-3),Tabla2[[#This Row],[Product]])</f>
        <v>Men</v>
      </c>
      <c r="I5574" s="6">
        <v>53</v>
      </c>
      <c r="J5574" s="4">
        <v>1890</v>
      </c>
      <c r="K5574" s="6">
        <f>Tabla2[[#This Row],[Price per Unit]]*Tabla2[[#This Row],[Units Sold]]</f>
        <v>100170</v>
      </c>
      <c r="L5574" s="52">
        <f>Tabla2[[#This Row],[Units Sold]]/Cálculos!$C$11</f>
        <v>7.6244694639997972E-5</v>
      </c>
      <c r="M5574" s="6">
        <f>Tabla2[[#This Row],[Total Sales]]-Tabla2[[#This Row],[Operating Profit]]</f>
        <v>95061.33</v>
      </c>
      <c r="N5574" s="6">
        <v>5108.67</v>
      </c>
      <c r="O5574" s="46">
        <f>Tabla2[[#This Row],[Operating Profit]]/Tabla2[[#This Row],[Total Sales]]</f>
        <v>5.1000000000000004E-2</v>
      </c>
      <c r="P5574" s="1" t="s">
        <v>82</v>
      </c>
    </row>
    <row r="5575" spans="1:16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3" t="str">
        <f>IFERROR(LEFT(Tabla2[[#This Row],[Product]],FIND(" ",Tabla2[[#This Row],[Product]])-3),Tabla2[[#This Row],[Product]])</f>
        <v>Women</v>
      </c>
      <c r="I5575" s="6">
        <v>46</v>
      </c>
      <c r="J5575" s="4">
        <v>1730</v>
      </c>
      <c r="K5575" s="6">
        <f>Tabla2[[#This Row],[Price per Unit]]*Tabla2[[#This Row],[Units Sold]]</f>
        <v>79580</v>
      </c>
      <c r="L5575" s="52">
        <f>Tabla2[[#This Row],[Units Sold]]/Cálculos!$C$11</f>
        <v>6.9790117315976968E-5</v>
      </c>
      <c r="M5575" s="6">
        <f>Tabla2[[#This Row],[Total Sales]]-Tabla2[[#This Row],[Operating Profit]]</f>
        <v>75998.899999999994</v>
      </c>
      <c r="N5575" s="6">
        <v>3581.0999999999995</v>
      </c>
      <c r="O5575" s="46">
        <f>Tabla2[[#This Row],[Operating Profit]]/Tabla2[[#This Row],[Total Sales]]</f>
        <v>4.4999999999999991E-2</v>
      </c>
      <c r="P5575" s="1" t="s">
        <v>82</v>
      </c>
    </row>
    <row r="5576" spans="1:16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3" t="str">
        <f>IFERROR(LEFT(Tabla2[[#This Row],[Product]],FIND(" ",Tabla2[[#This Row],[Product]])-3),Tabla2[[#This Row],[Product]])</f>
        <v>Women</v>
      </c>
      <c r="I5576" s="6">
        <v>47</v>
      </c>
      <c r="J5576" s="4">
        <v>1580</v>
      </c>
      <c r="K5576" s="6">
        <f>Tabla2[[#This Row],[Price per Unit]]*Tabla2[[#This Row],[Units Sold]]</f>
        <v>74260</v>
      </c>
      <c r="L5576" s="52">
        <f>Tabla2[[#This Row],[Units Sold]]/Cálculos!$C$11</f>
        <v>6.373895107470729E-5</v>
      </c>
      <c r="M5576" s="6">
        <f>Tabla2[[#This Row],[Total Sales]]-Tabla2[[#This Row],[Operating Profit]]</f>
        <v>70918.3</v>
      </c>
      <c r="N5576" s="6">
        <v>3341.7</v>
      </c>
      <c r="O5576" s="46">
        <f>Tabla2[[#This Row],[Operating Profit]]/Tabla2[[#This Row],[Total Sales]]</f>
        <v>4.4999999999999998E-2</v>
      </c>
      <c r="P5576" s="1" t="s">
        <v>82</v>
      </c>
    </row>
    <row r="5577" spans="1:16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3" t="str">
        <f>IFERROR(LEFT(Tabla2[[#This Row],[Product]],FIND(" ",Tabla2[[#This Row],[Product]])-3),Tabla2[[#This Row],[Product]])</f>
        <v>Men</v>
      </c>
      <c r="I5577" s="6">
        <v>54</v>
      </c>
      <c r="J5577" s="4">
        <v>1430</v>
      </c>
      <c r="K5577" s="6">
        <f>Tabla2[[#This Row],[Price per Unit]]*Tabla2[[#This Row],[Units Sold]]</f>
        <v>77220</v>
      </c>
      <c r="L5577" s="52">
        <f>Tabla2[[#This Row],[Units Sold]]/Cálculos!$C$11</f>
        <v>5.7687784833437618E-5</v>
      </c>
      <c r="M5577" s="6">
        <f>Tabla2[[#This Row],[Total Sales]]-Tabla2[[#This Row],[Operating Profit]]</f>
        <v>73281.78</v>
      </c>
      <c r="N5577" s="6">
        <v>3938.2200000000003</v>
      </c>
      <c r="O5577" s="46">
        <f>Tabla2[[#This Row],[Operating Profit]]/Tabla2[[#This Row],[Total Sales]]</f>
        <v>5.1000000000000004E-2</v>
      </c>
      <c r="P5577" s="1" t="s">
        <v>82</v>
      </c>
    </row>
    <row r="5578" spans="1:16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3" t="str">
        <f>IFERROR(LEFT(Tabla2[[#This Row],[Product]],FIND(" ",Tabla2[[#This Row],[Product]])-3),Tabla2[[#This Row],[Product]])</f>
        <v>Women</v>
      </c>
      <c r="I5578" s="6">
        <v>62</v>
      </c>
      <c r="J5578" s="4">
        <v>2100</v>
      </c>
      <c r="K5578" s="6">
        <f>Tabla2[[#This Row],[Price per Unit]]*Tabla2[[#This Row],[Units Sold]]</f>
        <v>130200</v>
      </c>
      <c r="L5578" s="52">
        <f>Tabla2[[#This Row],[Units Sold]]/Cálculos!$C$11</f>
        <v>8.4716327377775517E-5</v>
      </c>
      <c r="M5578" s="6">
        <f>Tabla2[[#This Row],[Total Sales]]-Tabla2[[#This Row],[Operating Profit]]</f>
        <v>121216.2</v>
      </c>
      <c r="N5578" s="6">
        <v>8983.8000000000011</v>
      </c>
      <c r="O5578" s="46">
        <f>Tabla2[[#This Row],[Operating Profit]]/Tabla2[[#This Row],[Total Sales]]</f>
        <v>6.9000000000000006E-2</v>
      </c>
      <c r="P5578" s="1" t="s">
        <v>82</v>
      </c>
    </row>
    <row r="5579" spans="1:16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3" t="str">
        <f>IFERROR(LEFT(Tabla2[[#This Row],[Product]],FIND(" ",Tabla2[[#This Row],[Product]])-3),Tabla2[[#This Row],[Product]])</f>
        <v>Men</v>
      </c>
      <c r="I5579" s="6">
        <v>55</v>
      </c>
      <c r="J5579" s="4">
        <v>2630</v>
      </c>
      <c r="K5579" s="6">
        <f>Tabla2[[#This Row],[Price per Unit]]*Tabla2[[#This Row],[Units Sold]]</f>
        <v>144650</v>
      </c>
      <c r="L5579" s="52">
        <f>Tabla2[[#This Row],[Units Sold]]/Cálculos!$C$11</f>
        <v>1.0609711476359505E-4</v>
      </c>
      <c r="M5579" s="6">
        <f>Tabla2[[#This Row],[Total Sales]]-Tabla2[[#This Row],[Operating Profit]]</f>
        <v>135392.4</v>
      </c>
      <c r="N5579" s="6">
        <v>9257.6</v>
      </c>
      <c r="O5579" s="46">
        <f>Tabla2[[#This Row],[Operating Profit]]/Tabla2[[#This Row],[Total Sales]]</f>
        <v>6.4000000000000001E-2</v>
      </c>
      <c r="P5579" s="1" t="s">
        <v>82</v>
      </c>
    </row>
    <row r="5580" spans="1:16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3" t="str">
        <f>IFERROR(LEFT(Tabla2[[#This Row],[Product]],FIND(" ",Tabla2[[#This Row],[Product]])-3),Tabla2[[#This Row],[Product]])</f>
        <v>Men</v>
      </c>
      <c r="I5580" s="6">
        <v>50</v>
      </c>
      <c r="J5580" s="4">
        <v>1950</v>
      </c>
      <c r="K5580" s="6">
        <f>Tabla2[[#This Row],[Price per Unit]]*Tabla2[[#This Row],[Units Sold]]</f>
        <v>97500</v>
      </c>
      <c r="L5580" s="52">
        <f>Tabla2[[#This Row],[Units Sold]]/Cálculos!$C$11</f>
        <v>7.8665161136505838E-5</v>
      </c>
      <c r="M5580" s="6">
        <f>Tabla2[[#This Row],[Total Sales]]-Tabla2[[#This Row],[Operating Profit]]</f>
        <v>92625</v>
      </c>
      <c r="N5580" s="6">
        <v>4875</v>
      </c>
      <c r="O5580" s="46">
        <f>Tabla2[[#This Row],[Operating Profit]]/Tabla2[[#This Row],[Total Sales]]</f>
        <v>0.05</v>
      </c>
      <c r="P5580" s="1" t="s">
        <v>82</v>
      </c>
    </row>
    <row r="5581" spans="1:16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3" t="str">
        <f>IFERROR(LEFT(Tabla2[[#This Row],[Product]],FIND(" ",Tabla2[[#This Row],[Product]])-3),Tabla2[[#This Row],[Product]])</f>
        <v>Women</v>
      </c>
      <c r="I5581" s="6">
        <v>42</v>
      </c>
      <c r="J5581" s="4">
        <v>1440</v>
      </c>
      <c r="K5581" s="6">
        <f>Tabla2[[#This Row],[Price per Unit]]*Tabla2[[#This Row],[Units Sold]]</f>
        <v>60480</v>
      </c>
      <c r="L5581" s="52">
        <f>Tabla2[[#This Row],[Units Sold]]/Cálculos!$C$11</f>
        <v>5.8091195916188929E-5</v>
      </c>
      <c r="M5581" s="6">
        <f>Tabla2[[#This Row],[Total Sales]]-Tabla2[[#This Row],[Operating Profit]]</f>
        <v>57939.839999999997</v>
      </c>
      <c r="N5581" s="6">
        <v>2540.16</v>
      </c>
      <c r="O5581" s="46">
        <f>Tabla2[[#This Row],[Operating Profit]]/Tabla2[[#This Row],[Total Sales]]</f>
        <v>4.1999999999999996E-2</v>
      </c>
      <c r="P5581" s="1" t="s">
        <v>82</v>
      </c>
    </row>
    <row r="5582" spans="1:16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3" t="str">
        <f>IFERROR(LEFT(Tabla2[[#This Row],[Product]],FIND(" ",Tabla2[[#This Row],[Product]])-3),Tabla2[[#This Row],[Product]])</f>
        <v>Women</v>
      </c>
      <c r="I5582" s="6">
        <v>34</v>
      </c>
      <c r="J5582" s="4">
        <v>1420</v>
      </c>
      <c r="K5582" s="6">
        <f>Tabla2[[#This Row],[Price per Unit]]*Tabla2[[#This Row],[Units Sold]]</f>
        <v>48280</v>
      </c>
      <c r="L5582" s="52">
        <f>Tabla2[[#This Row],[Units Sold]]/Cálculos!$C$11</f>
        <v>5.72843737506863E-5</v>
      </c>
      <c r="M5582" s="6">
        <f>Tabla2[[#This Row],[Total Sales]]-Tabla2[[#This Row],[Operating Profit]]</f>
        <v>46107.4</v>
      </c>
      <c r="N5582" s="6">
        <v>2172.6</v>
      </c>
      <c r="O5582" s="46">
        <f>Tabla2[[#This Row],[Operating Profit]]/Tabla2[[#This Row],[Total Sales]]</f>
        <v>4.4999999999999998E-2</v>
      </c>
      <c r="P5582" s="1" t="s">
        <v>82</v>
      </c>
    </row>
    <row r="5583" spans="1:16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3" t="str">
        <f>IFERROR(LEFT(Tabla2[[#This Row],[Product]],FIND(" ",Tabla2[[#This Row],[Product]])-3),Tabla2[[#This Row],[Product]])</f>
        <v>Men</v>
      </c>
      <c r="I5583" s="6">
        <v>42</v>
      </c>
      <c r="J5583" s="4">
        <v>1350</v>
      </c>
      <c r="K5583" s="6">
        <f>Tabla2[[#This Row],[Price per Unit]]*Tabla2[[#This Row],[Units Sold]]</f>
        <v>56700</v>
      </c>
      <c r="L5583" s="52">
        <f>Tabla2[[#This Row],[Units Sold]]/Cálculos!$C$11</f>
        <v>5.4460496171427116E-5</v>
      </c>
      <c r="M5583" s="6">
        <f>Tabla2[[#This Row],[Total Sales]]-Tabla2[[#This Row],[Operating Profit]]</f>
        <v>53694.9</v>
      </c>
      <c r="N5583" s="6">
        <v>3005.1000000000004</v>
      </c>
      <c r="O5583" s="46">
        <f>Tabla2[[#This Row],[Operating Profit]]/Tabla2[[#This Row],[Total Sales]]</f>
        <v>5.3000000000000005E-2</v>
      </c>
      <c r="P5583" s="1" t="s">
        <v>82</v>
      </c>
    </row>
    <row r="5584" spans="1:16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3" t="str">
        <f>IFERROR(LEFT(Tabla2[[#This Row],[Product]],FIND(" ",Tabla2[[#This Row],[Product]])-3),Tabla2[[#This Row],[Product]])</f>
        <v>Women</v>
      </c>
      <c r="I5584" s="6">
        <v>45</v>
      </c>
      <c r="J5584" s="4">
        <v>1760</v>
      </c>
      <c r="K5584" s="6">
        <f>Tabla2[[#This Row],[Price per Unit]]*Tabla2[[#This Row],[Units Sold]]</f>
        <v>79200</v>
      </c>
      <c r="L5584" s="52">
        <f>Tabla2[[#This Row],[Units Sold]]/Cálculos!$C$11</f>
        <v>7.1000350564230915E-5</v>
      </c>
      <c r="M5584" s="6">
        <f>Tabla2[[#This Row],[Total Sales]]-Tabla2[[#This Row],[Operating Profit]]</f>
        <v>73814.399999999994</v>
      </c>
      <c r="N5584" s="6">
        <v>5385.6</v>
      </c>
      <c r="O5584" s="46">
        <f>Tabla2[[#This Row],[Operating Profit]]/Tabla2[[#This Row],[Total Sales]]</f>
        <v>6.8000000000000005E-2</v>
      </c>
      <c r="P5584" s="1" t="s">
        <v>82</v>
      </c>
    </row>
    <row r="5585" spans="1:16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3" t="str">
        <f>IFERROR(LEFT(Tabla2[[#This Row],[Product]],FIND(" ",Tabla2[[#This Row],[Product]])-3),Tabla2[[#This Row],[Product]])</f>
        <v>Men</v>
      </c>
      <c r="I5585" s="6">
        <v>42</v>
      </c>
      <c r="J5585" s="4">
        <v>2320</v>
      </c>
      <c r="K5585" s="6">
        <f>Tabla2[[#This Row],[Price per Unit]]*Tabla2[[#This Row],[Units Sold]]</f>
        <v>97440</v>
      </c>
      <c r="L5585" s="52">
        <f>Tabla2[[#This Row],[Units Sold]]/Cálculos!$C$11</f>
        <v>9.3591371198304386E-5</v>
      </c>
      <c r="M5585" s="6">
        <f>Tabla2[[#This Row],[Total Sales]]-Tabla2[[#This Row],[Operating Profit]]</f>
        <v>91301.28</v>
      </c>
      <c r="N5585" s="6">
        <v>6138.72</v>
      </c>
      <c r="O5585" s="46">
        <f>Tabla2[[#This Row],[Operating Profit]]/Tabla2[[#This Row],[Total Sales]]</f>
        <v>6.3E-2</v>
      </c>
      <c r="P5585" s="1" t="s">
        <v>82</v>
      </c>
    </row>
    <row r="5586" spans="1:16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3" t="str">
        <f>IFERROR(LEFT(Tabla2[[#This Row],[Product]],FIND(" ",Tabla2[[#This Row],[Product]])-3),Tabla2[[#This Row],[Product]])</f>
        <v>Men</v>
      </c>
      <c r="I5586" s="6">
        <v>37</v>
      </c>
      <c r="J5586" s="4">
        <v>1740</v>
      </c>
      <c r="K5586" s="6">
        <f>Tabla2[[#This Row],[Price per Unit]]*Tabla2[[#This Row],[Units Sold]]</f>
        <v>64380</v>
      </c>
      <c r="L5586" s="52">
        <f>Tabla2[[#This Row],[Units Sold]]/Cálculos!$C$11</f>
        <v>7.0193528398728293E-5</v>
      </c>
      <c r="M5586" s="6">
        <f>Tabla2[[#This Row],[Total Sales]]-Tabla2[[#This Row],[Operating Profit]]</f>
        <v>61096.62</v>
      </c>
      <c r="N5586" s="6">
        <v>3283.38</v>
      </c>
      <c r="O5586" s="46">
        <f>Tabla2[[#This Row],[Operating Profit]]/Tabla2[[#This Row],[Total Sales]]</f>
        <v>5.1000000000000004E-2</v>
      </c>
      <c r="P5586" s="1" t="s">
        <v>82</v>
      </c>
    </row>
    <row r="5587" spans="1:16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3" t="str">
        <f>IFERROR(LEFT(Tabla2[[#This Row],[Product]],FIND(" ",Tabla2[[#This Row],[Product]])-3),Tabla2[[#This Row],[Product]])</f>
        <v>Women</v>
      </c>
      <c r="I5587" s="6">
        <v>34</v>
      </c>
      <c r="J5587" s="4">
        <v>1450</v>
      </c>
      <c r="K5587" s="6">
        <f>Tabla2[[#This Row],[Price per Unit]]*Tabla2[[#This Row],[Units Sold]]</f>
        <v>49300</v>
      </c>
      <c r="L5587" s="52">
        <f>Tabla2[[#This Row],[Units Sold]]/Cálculos!$C$11</f>
        <v>5.849460699894024E-5</v>
      </c>
      <c r="M5587" s="6">
        <f>Tabla2[[#This Row],[Total Sales]]-Tabla2[[#This Row],[Operating Profit]]</f>
        <v>47229.4</v>
      </c>
      <c r="N5587" s="6">
        <v>2070.6</v>
      </c>
      <c r="O5587" s="46">
        <f>Tabla2[[#This Row],[Operating Profit]]/Tabla2[[#This Row],[Total Sales]]</f>
        <v>4.1999999999999996E-2</v>
      </c>
      <c r="P5587" s="1" t="s">
        <v>82</v>
      </c>
    </row>
    <row r="5588" spans="1:16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3" t="str">
        <f>IFERROR(LEFT(Tabla2[[#This Row],[Product]],FIND(" ",Tabla2[[#This Row],[Product]])-3),Tabla2[[#This Row],[Product]])</f>
        <v>Women</v>
      </c>
      <c r="I5588" s="6">
        <v>34</v>
      </c>
      <c r="J5588" s="4">
        <v>1190</v>
      </c>
      <c r="K5588" s="6">
        <f>Tabla2[[#This Row],[Price per Unit]]*Tabla2[[#This Row],[Units Sold]]</f>
        <v>40460</v>
      </c>
      <c r="L5588" s="52">
        <f>Tabla2[[#This Row],[Units Sold]]/Cálculos!$C$11</f>
        <v>4.8005918847406126E-5</v>
      </c>
      <c r="M5588" s="6">
        <f>Tabla2[[#This Row],[Total Sales]]-Tabla2[[#This Row],[Operating Profit]]</f>
        <v>38639.300000000003</v>
      </c>
      <c r="N5588" s="6">
        <v>1820.6999999999998</v>
      </c>
      <c r="O5588" s="46">
        <f>Tabla2[[#This Row],[Operating Profit]]/Tabla2[[#This Row],[Total Sales]]</f>
        <v>4.4999999999999998E-2</v>
      </c>
      <c r="P5588" s="1" t="s">
        <v>82</v>
      </c>
    </row>
    <row r="5589" spans="1:16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3" t="str">
        <f>IFERROR(LEFT(Tabla2[[#This Row],[Product]],FIND(" ",Tabla2[[#This Row],[Product]])-3),Tabla2[[#This Row],[Product]])</f>
        <v>Men</v>
      </c>
      <c r="I5589" s="6">
        <v>41</v>
      </c>
      <c r="J5589" s="4">
        <v>1280</v>
      </c>
      <c r="K5589" s="6">
        <f>Tabla2[[#This Row],[Price per Unit]]*Tabla2[[#This Row],[Units Sold]]</f>
        <v>52480</v>
      </c>
      <c r="L5589" s="52">
        <f>Tabla2[[#This Row],[Units Sold]]/Cálculos!$C$11</f>
        <v>5.1636618592167932E-5</v>
      </c>
      <c r="M5589" s="6">
        <f>Tabla2[[#This Row],[Total Sales]]-Tabla2[[#This Row],[Operating Profit]]</f>
        <v>49856</v>
      </c>
      <c r="N5589" s="6">
        <v>2624</v>
      </c>
      <c r="O5589" s="46">
        <f>Tabla2[[#This Row],[Operating Profit]]/Tabla2[[#This Row],[Total Sales]]</f>
        <v>0.05</v>
      </c>
      <c r="P5589" s="1" t="s">
        <v>82</v>
      </c>
    </row>
    <row r="5590" spans="1:16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3" t="str">
        <f>IFERROR(LEFT(Tabla2[[#This Row],[Product]],FIND(" ",Tabla2[[#This Row],[Product]])-3),Tabla2[[#This Row],[Product]])</f>
        <v>Women</v>
      </c>
      <c r="I5590" s="6">
        <v>48</v>
      </c>
      <c r="J5590" s="4">
        <v>1730</v>
      </c>
      <c r="K5590" s="6">
        <f>Tabla2[[#This Row],[Price per Unit]]*Tabla2[[#This Row],[Units Sold]]</f>
        <v>83040</v>
      </c>
      <c r="L5590" s="52">
        <f>Tabla2[[#This Row],[Units Sold]]/Cálculos!$C$11</f>
        <v>6.9790117315976968E-5</v>
      </c>
      <c r="M5590" s="6">
        <f>Tabla2[[#This Row],[Total Sales]]-Tabla2[[#This Row],[Operating Profit]]</f>
        <v>77642.399999999994</v>
      </c>
      <c r="N5590" s="6">
        <v>5397.6</v>
      </c>
      <c r="O5590" s="46">
        <f>Tabla2[[#This Row],[Operating Profit]]/Tabla2[[#This Row],[Total Sales]]</f>
        <v>6.5000000000000002E-2</v>
      </c>
      <c r="P5590" s="1" t="s">
        <v>82</v>
      </c>
    </row>
    <row r="5591" spans="1:16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3" t="str">
        <f>IFERROR(LEFT(Tabla2[[#This Row],[Product]],FIND(" ",Tabla2[[#This Row],[Product]])-3),Tabla2[[#This Row],[Product]])</f>
        <v>Men</v>
      </c>
      <c r="I5591" s="6">
        <v>49</v>
      </c>
      <c r="J5591" s="4">
        <v>2250</v>
      </c>
      <c r="K5591" s="6">
        <f>Tabla2[[#This Row],[Price per Unit]]*Tabla2[[#This Row],[Units Sold]]</f>
        <v>110250</v>
      </c>
      <c r="L5591" s="52">
        <f>Tabla2[[#This Row],[Units Sold]]/Cálculos!$C$11</f>
        <v>9.0767493619045195E-5</v>
      </c>
      <c r="M5591" s="6">
        <f>Tabla2[[#This Row],[Total Sales]]-Tabla2[[#This Row],[Operating Profit]]</f>
        <v>103524.75</v>
      </c>
      <c r="N5591" s="6">
        <v>6725.25</v>
      </c>
      <c r="O5591" s="46">
        <f>Tabla2[[#This Row],[Operating Profit]]/Tabla2[[#This Row],[Total Sales]]</f>
        <v>6.0999999999999999E-2</v>
      </c>
      <c r="P5591" s="1" t="s">
        <v>82</v>
      </c>
    </row>
    <row r="5592" spans="1:16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3" t="str">
        <f>IFERROR(LEFT(Tabla2[[#This Row],[Product]],FIND(" ",Tabla2[[#This Row],[Product]])-3),Tabla2[[#This Row],[Product]])</f>
        <v>Men</v>
      </c>
      <c r="I5592" s="6">
        <v>37</v>
      </c>
      <c r="J5592" s="4">
        <v>1670</v>
      </c>
      <c r="K5592" s="6">
        <f>Tabla2[[#This Row],[Price per Unit]]*Tabla2[[#This Row],[Units Sold]]</f>
        <v>61790</v>
      </c>
      <c r="L5592" s="52">
        <f>Tabla2[[#This Row],[Units Sold]]/Cálculos!$C$11</f>
        <v>6.7369650819469102E-5</v>
      </c>
      <c r="M5592" s="6">
        <f>Tabla2[[#This Row],[Total Sales]]-Tabla2[[#This Row],[Operating Profit]]</f>
        <v>58638.71</v>
      </c>
      <c r="N5592" s="6">
        <v>3151.29</v>
      </c>
      <c r="O5592" s="46">
        <f>Tabla2[[#This Row],[Operating Profit]]/Tabla2[[#This Row],[Total Sales]]</f>
        <v>5.0999999999999997E-2</v>
      </c>
      <c r="P5592" s="1" t="s">
        <v>82</v>
      </c>
    </row>
    <row r="5593" spans="1:16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3" t="str">
        <f>IFERROR(LEFT(Tabla2[[#This Row],[Product]],FIND(" ",Tabla2[[#This Row],[Product]])-3),Tabla2[[#This Row],[Product]])</f>
        <v>Women</v>
      </c>
      <c r="I5593" s="6">
        <v>37</v>
      </c>
      <c r="J5593" s="4">
        <v>1230</v>
      </c>
      <c r="K5593" s="6">
        <f>Tabla2[[#This Row],[Price per Unit]]*Tabla2[[#This Row],[Units Sold]]</f>
        <v>45510</v>
      </c>
      <c r="L5593" s="52">
        <f>Tabla2[[#This Row],[Units Sold]]/Cálculos!$C$11</f>
        <v>4.9619563178411377E-5</v>
      </c>
      <c r="M5593" s="6">
        <f>Tabla2[[#This Row],[Total Sales]]-Tabla2[[#This Row],[Operating Profit]]</f>
        <v>43462.05</v>
      </c>
      <c r="N5593" s="6">
        <v>2047.9499999999998</v>
      </c>
      <c r="O5593" s="46">
        <f>Tabla2[[#This Row],[Operating Profit]]/Tabla2[[#This Row],[Total Sales]]</f>
        <v>4.4999999999999998E-2</v>
      </c>
      <c r="P5593" s="1" t="s">
        <v>82</v>
      </c>
    </row>
    <row r="5594" spans="1:16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3" t="str">
        <f>IFERROR(LEFT(Tabla2[[#This Row],[Product]],FIND(" ",Tabla2[[#This Row],[Product]])-3),Tabla2[[#This Row],[Product]])</f>
        <v>Women</v>
      </c>
      <c r="I5594" s="6">
        <v>38</v>
      </c>
      <c r="J5594" s="4">
        <v>1160</v>
      </c>
      <c r="K5594" s="6">
        <f>Tabla2[[#This Row],[Price per Unit]]*Tabla2[[#This Row],[Units Sold]]</f>
        <v>44080</v>
      </c>
      <c r="L5594" s="52">
        <f>Tabla2[[#This Row],[Units Sold]]/Cálculos!$C$11</f>
        <v>4.6795685599152193E-5</v>
      </c>
      <c r="M5594" s="6">
        <f>Tabla2[[#This Row],[Total Sales]]-Tabla2[[#This Row],[Operating Profit]]</f>
        <v>41876</v>
      </c>
      <c r="N5594" s="6">
        <v>2204</v>
      </c>
      <c r="O5594" s="46">
        <f>Tabla2[[#This Row],[Operating Profit]]/Tabla2[[#This Row],[Total Sales]]</f>
        <v>0.05</v>
      </c>
      <c r="P5594" s="1" t="s">
        <v>82</v>
      </c>
    </row>
    <row r="5595" spans="1:16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3" t="str">
        <f>IFERROR(LEFT(Tabla2[[#This Row],[Product]],FIND(" ",Tabla2[[#This Row],[Product]])-3),Tabla2[[#This Row],[Product]])</f>
        <v>Men</v>
      </c>
      <c r="I5595" s="6">
        <v>48</v>
      </c>
      <c r="J5595" s="4">
        <v>1120</v>
      </c>
      <c r="K5595" s="6">
        <f>Tabla2[[#This Row],[Price per Unit]]*Tabla2[[#This Row],[Units Sold]]</f>
        <v>53760</v>
      </c>
      <c r="L5595" s="52">
        <f>Tabla2[[#This Row],[Units Sold]]/Cálculos!$C$11</f>
        <v>4.5182041268146942E-5</v>
      </c>
      <c r="M5595" s="6">
        <f>Tabla2[[#This Row],[Total Sales]]-Tabla2[[#This Row],[Operating Profit]]</f>
        <v>50803.199999999997</v>
      </c>
      <c r="N5595" s="6">
        <v>2956.7999999999997</v>
      </c>
      <c r="O5595" s="46">
        <f>Tabla2[[#This Row],[Operating Profit]]/Tabla2[[#This Row],[Total Sales]]</f>
        <v>5.4999999999999993E-2</v>
      </c>
      <c r="P5595" s="1" t="s">
        <v>82</v>
      </c>
    </row>
    <row r="5596" spans="1:16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3" t="str">
        <f>IFERROR(LEFT(Tabla2[[#This Row],[Product]],FIND(" ",Tabla2[[#This Row],[Product]])-3),Tabla2[[#This Row],[Product]])</f>
        <v>Women</v>
      </c>
      <c r="I5596" s="6">
        <v>52</v>
      </c>
      <c r="J5596" s="4">
        <v>1370</v>
      </c>
      <c r="K5596" s="6">
        <f>Tabla2[[#This Row],[Price per Unit]]*Tabla2[[#This Row],[Units Sold]]</f>
        <v>71240</v>
      </c>
      <c r="L5596" s="52">
        <f>Tabla2[[#This Row],[Units Sold]]/Cálculos!$C$11</f>
        <v>5.5267318336929745E-5</v>
      </c>
      <c r="M5596" s="6">
        <f>Tabla2[[#This Row],[Total Sales]]-Tabla2[[#This Row],[Operating Profit]]</f>
        <v>66253.2</v>
      </c>
      <c r="N5596" s="6">
        <v>4986.8</v>
      </c>
      <c r="O5596" s="46">
        <f>Tabla2[[#This Row],[Operating Profit]]/Tabla2[[#This Row],[Total Sales]]</f>
        <v>7.0000000000000007E-2</v>
      </c>
      <c r="P5596" s="1" t="s">
        <v>82</v>
      </c>
    </row>
    <row r="5597" spans="1:16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3" t="str">
        <f>IFERROR(LEFT(Tabla2[[#This Row],[Product]],FIND(" ",Tabla2[[#This Row],[Product]])-3),Tabla2[[#This Row],[Product]])</f>
        <v>Men</v>
      </c>
      <c r="I5597" s="6">
        <v>49</v>
      </c>
      <c r="J5597" s="4">
        <v>1960</v>
      </c>
      <c r="K5597" s="6">
        <f>Tabla2[[#This Row],[Price per Unit]]*Tabla2[[#This Row],[Units Sold]]</f>
        <v>96040</v>
      </c>
      <c r="L5597" s="52">
        <f>Tabla2[[#This Row],[Units Sold]]/Cálculos!$C$11</f>
        <v>7.9068572219257149E-5</v>
      </c>
      <c r="M5597" s="6">
        <f>Tabla2[[#This Row],[Total Sales]]-Tabla2[[#This Row],[Operating Profit]]</f>
        <v>89989.48</v>
      </c>
      <c r="N5597" s="6">
        <v>6050.52</v>
      </c>
      <c r="O5597" s="46">
        <f>Tabla2[[#This Row],[Operating Profit]]/Tabla2[[#This Row],[Total Sales]]</f>
        <v>6.3E-2</v>
      </c>
      <c r="P5597" s="1" t="s">
        <v>82</v>
      </c>
    </row>
    <row r="5598" spans="1:16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3" t="str">
        <f>IFERROR(LEFT(Tabla2[[#This Row],[Product]],FIND(" ",Tabla2[[#This Row],[Product]])-3),Tabla2[[#This Row],[Product]])</f>
        <v>Men</v>
      </c>
      <c r="I5598" s="6">
        <v>42</v>
      </c>
      <c r="J5598" s="4">
        <v>1450</v>
      </c>
      <c r="K5598" s="6">
        <f>Tabla2[[#This Row],[Price per Unit]]*Tabla2[[#This Row],[Units Sold]]</f>
        <v>60900</v>
      </c>
      <c r="L5598" s="52">
        <f>Tabla2[[#This Row],[Units Sold]]/Cálculos!$C$11</f>
        <v>5.849460699894024E-5</v>
      </c>
      <c r="M5598" s="6">
        <f>Tabla2[[#This Row],[Total Sales]]-Tabla2[[#This Row],[Operating Profit]]</f>
        <v>57550.5</v>
      </c>
      <c r="N5598" s="6">
        <v>3349.4999999999995</v>
      </c>
      <c r="O5598" s="46">
        <f>Tabla2[[#This Row],[Operating Profit]]/Tabla2[[#This Row],[Total Sales]]</f>
        <v>5.4999999999999993E-2</v>
      </c>
      <c r="P5598" s="1" t="s">
        <v>82</v>
      </c>
    </row>
    <row r="5599" spans="1:16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3" t="str">
        <f>IFERROR(LEFT(Tabla2[[#This Row],[Product]],FIND(" ",Tabla2[[#This Row],[Product]])-3),Tabla2[[#This Row],[Product]])</f>
        <v>Women</v>
      </c>
      <c r="I5599" s="6">
        <v>43</v>
      </c>
      <c r="J5599" s="4">
        <v>1200</v>
      </c>
      <c r="K5599" s="6">
        <f>Tabla2[[#This Row],[Price per Unit]]*Tabla2[[#This Row],[Units Sold]]</f>
        <v>51600</v>
      </c>
      <c r="L5599" s="52">
        <f>Tabla2[[#This Row],[Units Sold]]/Cálculos!$C$11</f>
        <v>4.8409329930157437E-5</v>
      </c>
      <c r="M5599" s="6">
        <f>Tabla2[[#This Row],[Total Sales]]-Tabla2[[#This Row],[Operating Profit]]</f>
        <v>49278</v>
      </c>
      <c r="N5599" s="6">
        <v>2321.9999999999995</v>
      </c>
      <c r="O5599" s="46">
        <f>Tabla2[[#This Row],[Operating Profit]]/Tabla2[[#This Row],[Total Sales]]</f>
        <v>4.4999999999999991E-2</v>
      </c>
      <c r="P5599" s="1" t="s">
        <v>82</v>
      </c>
    </row>
    <row r="5600" spans="1:16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3" t="str">
        <f>IFERROR(LEFT(Tabla2[[#This Row],[Product]],FIND(" ",Tabla2[[#This Row],[Product]])-3),Tabla2[[#This Row],[Product]])</f>
        <v>Women</v>
      </c>
      <c r="I5600" s="6">
        <v>41</v>
      </c>
      <c r="J5600" s="4">
        <v>1380</v>
      </c>
      <c r="K5600" s="6">
        <f>Tabla2[[#This Row],[Price per Unit]]*Tabla2[[#This Row],[Units Sold]]</f>
        <v>56580</v>
      </c>
      <c r="L5600" s="52">
        <f>Tabla2[[#This Row],[Units Sold]]/Cálculos!$C$11</f>
        <v>5.5670729419681056E-5</v>
      </c>
      <c r="M5600" s="6">
        <f>Tabla2[[#This Row],[Total Sales]]-Tabla2[[#This Row],[Operating Profit]]</f>
        <v>53807.58</v>
      </c>
      <c r="N5600" s="6">
        <v>2772.42</v>
      </c>
      <c r="O5600" s="46">
        <f>Tabla2[[#This Row],[Operating Profit]]/Tabla2[[#This Row],[Total Sales]]</f>
        <v>4.9000000000000002E-2</v>
      </c>
      <c r="P5600" s="1" t="s">
        <v>82</v>
      </c>
    </row>
    <row r="5601" spans="1:16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3" t="str">
        <f>IFERROR(LEFT(Tabla2[[#This Row],[Product]],FIND(" ",Tabla2[[#This Row],[Product]])-3),Tabla2[[#This Row],[Product]])</f>
        <v>Men</v>
      </c>
      <c r="I5601" s="6">
        <v>59</v>
      </c>
      <c r="J5601" s="4">
        <v>1260</v>
      </c>
      <c r="K5601" s="6">
        <f>Tabla2[[#This Row],[Price per Unit]]*Tabla2[[#This Row],[Units Sold]]</f>
        <v>74340</v>
      </c>
      <c r="L5601" s="52">
        <f>Tabla2[[#This Row],[Units Sold]]/Cálculos!$C$11</f>
        <v>5.082979642666531E-5</v>
      </c>
      <c r="M5601" s="6">
        <f>Tabla2[[#This Row],[Total Sales]]-Tabla2[[#This Row],[Operating Profit]]</f>
        <v>70251.3</v>
      </c>
      <c r="N5601" s="6">
        <v>4088.6999999999994</v>
      </c>
      <c r="O5601" s="46">
        <f>Tabla2[[#This Row],[Operating Profit]]/Tabla2[[#This Row],[Total Sales]]</f>
        <v>5.4999999999999993E-2</v>
      </c>
      <c r="P5601" s="1" t="s">
        <v>82</v>
      </c>
    </row>
    <row r="5602" spans="1:16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3" t="str">
        <f>IFERROR(LEFT(Tabla2[[#This Row],[Product]],FIND(" ",Tabla2[[#This Row],[Product]])-3),Tabla2[[#This Row],[Product]])</f>
        <v>Women</v>
      </c>
      <c r="I5602" s="6">
        <v>59</v>
      </c>
      <c r="J5602" s="4">
        <v>1690</v>
      </c>
      <c r="K5602" s="6">
        <f>Tabla2[[#This Row],[Price per Unit]]*Tabla2[[#This Row],[Units Sold]]</f>
        <v>99710</v>
      </c>
      <c r="L5602" s="52">
        <f>Tabla2[[#This Row],[Units Sold]]/Cálculos!$C$11</f>
        <v>6.8176472984971724E-5</v>
      </c>
      <c r="M5602" s="6">
        <f>Tabla2[[#This Row],[Total Sales]]-Tabla2[[#This Row],[Operating Profit]]</f>
        <v>92830.01</v>
      </c>
      <c r="N5602" s="6">
        <v>6879.9900000000007</v>
      </c>
      <c r="O5602" s="46">
        <f>Tabla2[[#This Row],[Operating Profit]]/Tabla2[[#This Row],[Total Sales]]</f>
        <v>6.9000000000000006E-2</v>
      </c>
      <c r="P5602" s="1" t="s">
        <v>82</v>
      </c>
    </row>
    <row r="5603" spans="1:16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3" t="str">
        <f>IFERROR(LEFT(Tabla2[[#This Row],[Product]],FIND(" ",Tabla2[[#This Row],[Product]])-3),Tabla2[[#This Row],[Product]])</f>
        <v>Men</v>
      </c>
      <c r="I5603" s="6">
        <v>55</v>
      </c>
      <c r="J5603" s="4">
        <v>2550</v>
      </c>
      <c r="K5603" s="6">
        <f>Tabla2[[#This Row],[Price per Unit]]*Tabla2[[#This Row],[Units Sold]]</f>
        <v>140250</v>
      </c>
      <c r="L5603" s="52">
        <f>Tabla2[[#This Row],[Units Sold]]/Cálculos!$C$11</f>
        <v>1.0286982610158455E-4</v>
      </c>
      <c r="M5603" s="6">
        <f>Tabla2[[#This Row],[Total Sales]]-Tabla2[[#This Row],[Operating Profit]]</f>
        <v>131694.75</v>
      </c>
      <c r="N5603" s="6">
        <v>8555.25</v>
      </c>
      <c r="O5603" s="46">
        <f>Tabla2[[#This Row],[Operating Profit]]/Tabla2[[#This Row],[Total Sales]]</f>
        <v>6.0999999999999999E-2</v>
      </c>
      <c r="P5603" s="1" t="s">
        <v>82</v>
      </c>
    </row>
    <row r="5604" spans="1:16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3" t="str">
        <f>IFERROR(LEFT(Tabla2[[#This Row],[Product]],FIND(" ",Tabla2[[#This Row],[Product]])-3),Tabla2[[#This Row],[Product]])</f>
        <v>Men</v>
      </c>
      <c r="I5604" s="6">
        <v>46</v>
      </c>
      <c r="J5604" s="4">
        <v>1760</v>
      </c>
      <c r="K5604" s="6">
        <f>Tabla2[[#This Row],[Price per Unit]]*Tabla2[[#This Row],[Units Sold]]</f>
        <v>80960</v>
      </c>
      <c r="L5604" s="52">
        <f>Tabla2[[#This Row],[Units Sold]]/Cálculos!$C$11</f>
        <v>7.1000350564230915E-5</v>
      </c>
      <c r="M5604" s="6">
        <f>Tabla2[[#This Row],[Total Sales]]-Tabla2[[#This Row],[Operating Profit]]</f>
        <v>76669.119999999995</v>
      </c>
      <c r="N5604" s="6">
        <v>4290.88</v>
      </c>
      <c r="O5604" s="46">
        <f>Tabla2[[#This Row],[Operating Profit]]/Tabla2[[#This Row],[Total Sales]]</f>
        <v>5.2999999999999999E-2</v>
      </c>
      <c r="P5604" s="1" t="s">
        <v>82</v>
      </c>
    </row>
    <row r="5605" spans="1:16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3" t="str">
        <f>IFERROR(LEFT(Tabla2[[#This Row],[Product]],FIND(" ",Tabla2[[#This Row],[Product]])-3),Tabla2[[#This Row],[Product]])</f>
        <v>Women</v>
      </c>
      <c r="I5605" s="6">
        <v>48</v>
      </c>
      <c r="J5605" s="4">
        <v>1680</v>
      </c>
      <c r="K5605" s="6">
        <f>Tabla2[[#This Row],[Price per Unit]]*Tabla2[[#This Row],[Units Sold]]</f>
        <v>80640</v>
      </c>
      <c r="L5605" s="52">
        <f>Tabla2[[#This Row],[Units Sold]]/Cálculos!$C$11</f>
        <v>6.7773061902220413E-5</v>
      </c>
      <c r="M5605" s="6">
        <f>Tabla2[[#This Row],[Total Sales]]-Tabla2[[#This Row],[Operating Profit]]</f>
        <v>77011.199999999997</v>
      </c>
      <c r="N5605" s="6">
        <v>3628.7999999999997</v>
      </c>
      <c r="O5605" s="46">
        <f>Tabla2[[#This Row],[Operating Profit]]/Tabla2[[#This Row],[Total Sales]]</f>
        <v>4.4999999999999998E-2</v>
      </c>
      <c r="P5605" s="1" t="s">
        <v>82</v>
      </c>
    </row>
    <row r="5606" spans="1:16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3" t="str">
        <f>IFERROR(LEFT(Tabla2[[#This Row],[Product]],FIND(" ",Tabla2[[#This Row],[Product]])-3),Tabla2[[#This Row],[Product]])</f>
        <v>Women</v>
      </c>
      <c r="I5606" s="6">
        <v>48</v>
      </c>
      <c r="J5606" s="4">
        <v>1380</v>
      </c>
      <c r="K5606" s="6">
        <f>Tabla2[[#This Row],[Price per Unit]]*Tabla2[[#This Row],[Units Sold]]</f>
        <v>66240</v>
      </c>
      <c r="L5606" s="52">
        <f>Tabla2[[#This Row],[Units Sold]]/Cálculos!$C$11</f>
        <v>5.5670729419681056E-5</v>
      </c>
      <c r="M5606" s="6">
        <f>Tabla2[[#This Row],[Total Sales]]-Tabla2[[#This Row],[Operating Profit]]</f>
        <v>63060.480000000003</v>
      </c>
      <c r="N5606" s="6">
        <v>3179.52</v>
      </c>
      <c r="O5606" s="46">
        <f>Tabla2[[#This Row],[Operating Profit]]/Tabla2[[#This Row],[Total Sales]]</f>
        <v>4.8000000000000001E-2</v>
      </c>
      <c r="P5606" s="1" t="s">
        <v>82</v>
      </c>
    </row>
    <row r="5607" spans="1:16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3" t="str">
        <f>IFERROR(LEFT(Tabla2[[#This Row],[Product]],FIND(" ",Tabla2[[#This Row],[Product]])-3),Tabla2[[#This Row],[Product]])</f>
        <v>Men</v>
      </c>
      <c r="I5607" s="6">
        <v>55</v>
      </c>
      <c r="J5607" s="4">
        <v>1430</v>
      </c>
      <c r="K5607" s="6">
        <f>Tabla2[[#This Row],[Price per Unit]]*Tabla2[[#This Row],[Units Sold]]</f>
        <v>78650</v>
      </c>
      <c r="L5607" s="52">
        <f>Tabla2[[#This Row],[Units Sold]]/Cálculos!$C$11</f>
        <v>5.7687784833437618E-5</v>
      </c>
      <c r="M5607" s="6">
        <f>Tabla2[[#This Row],[Total Sales]]-Tabla2[[#This Row],[Operating Profit]]</f>
        <v>74560.2</v>
      </c>
      <c r="N5607" s="6">
        <v>4089.8</v>
      </c>
      <c r="O5607" s="46">
        <f>Tabla2[[#This Row],[Operating Profit]]/Tabla2[[#This Row],[Total Sales]]</f>
        <v>5.2000000000000005E-2</v>
      </c>
      <c r="P5607" s="1" t="s">
        <v>82</v>
      </c>
    </row>
    <row r="5608" spans="1:16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3" t="str">
        <f>IFERROR(LEFT(Tabla2[[#This Row],[Product]],FIND(" ",Tabla2[[#This Row],[Product]])-3),Tabla2[[#This Row],[Product]])</f>
        <v>Women</v>
      </c>
      <c r="I5608" s="6">
        <v>59</v>
      </c>
      <c r="J5608" s="4">
        <v>1630</v>
      </c>
      <c r="K5608" s="6">
        <f>Tabla2[[#This Row],[Price per Unit]]*Tabla2[[#This Row],[Units Sold]]</f>
        <v>96170</v>
      </c>
      <c r="L5608" s="52">
        <f>Tabla2[[#This Row],[Units Sold]]/Cálculos!$C$11</f>
        <v>6.5756006488463858E-5</v>
      </c>
      <c r="M5608" s="6">
        <f>Tabla2[[#This Row],[Total Sales]]-Tabla2[[#This Row],[Operating Profit]]</f>
        <v>89918.95</v>
      </c>
      <c r="N5608" s="6">
        <v>6251.05</v>
      </c>
      <c r="O5608" s="46">
        <f>Tabla2[[#This Row],[Operating Profit]]/Tabla2[[#This Row],[Total Sales]]</f>
        <v>6.5000000000000002E-2</v>
      </c>
      <c r="P5608" s="1" t="s">
        <v>82</v>
      </c>
    </row>
    <row r="5609" spans="1:16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3" t="str">
        <f>IFERROR(LEFT(Tabla2[[#This Row],[Product]],FIND(" ",Tabla2[[#This Row],[Product]])-3),Tabla2[[#This Row],[Product]])</f>
        <v>Men</v>
      </c>
      <c r="I5609" s="6">
        <v>27</v>
      </c>
      <c r="J5609" s="4">
        <v>1560</v>
      </c>
      <c r="K5609" s="6">
        <f>Tabla2[[#This Row],[Price per Unit]]*Tabla2[[#This Row],[Units Sold]]</f>
        <v>42120</v>
      </c>
      <c r="L5609" s="52">
        <f>Tabla2[[#This Row],[Units Sold]]/Cálculos!$C$11</f>
        <v>6.2932128909204668E-5</v>
      </c>
      <c r="M5609" s="6">
        <f>Tabla2[[#This Row],[Total Sales]]-Tabla2[[#This Row],[Operating Profit]]</f>
        <v>40014</v>
      </c>
      <c r="N5609" s="6">
        <v>2106</v>
      </c>
      <c r="O5609" s="46">
        <f>Tabla2[[#This Row],[Operating Profit]]/Tabla2[[#This Row],[Total Sales]]</f>
        <v>0.05</v>
      </c>
      <c r="P5609" s="1" t="s">
        <v>82</v>
      </c>
    </row>
    <row r="5610" spans="1:16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3" t="str">
        <f>IFERROR(LEFT(Tabla2[[#This Row],[Product]],FIND(" ",Tabla2[[#This Row],[Product]])-3),Tabla2[[#This Row],[Product]])</f>
        <v>Men</v>
      </c>
      <c r="I5610" s="6">
        <v>29</v>
      </c>
      <c r="J5610" s="4">
        <v>1230</v>
      </c>
      <c r="K5610" s="6">
        <f>Tabla2[[#This Row],[Price per Unit]]*Tabla2[[#This Row],[Units Sold]]</f>
        <v>35670</v>
      </c>
      <c r="L5610" s="52">
        <f>Tabla2[[#This Row],[Units Sold]]/Cálculos!$C$11</f>
        <v>4.9619563178411377E-5</v>
      </c>
      <c r="M5610" s="6">
        <f>Tabla2[[#This Row],[Total Sales]]-Tabla2[[#This Row],[Operating Profit]]</f>
        <v>33993.51</v>
      </c>
      <c r="N5610" s="6">
        <v>1676.49</v>
      </c>
      <c r="O5610" s="46">
        <f>Tabla2[[#This Row],[Operating Profit]]/Tabla2[[#This Row],[Total Sales]]</f>
        <v>4.7E-2</v>
      </c>
      <c r="P5610" s="1" t="s">
        <v>82</v>
      </c>
    </row>
    <row r="5611" spans="1:16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3" t="str">
        <f>IFERROR(LEFT(Tabla2[[#This Row],[Product]],FIND(" ",Tabla2[[#This Row],[Product]])-3),Tabla2[[#This Row],[Product]])</f>
        <v>Women</v>
      </c>
      <c r="I5611" s="6">
        <v>19</v>
      </c>
      <c r="J5611" s="4">
        <v>1230</v>
      </c>
      <c r="K5611" s="6">
        <f>Tabla2[[#This Row],[Price per Unit]]*Tabla2[[#This Row],[Units Sold]]</f>
        <v>23370</v>
      </c>
      <c r="L5611" s="52">
        <f>Tabla2[[#This Row],[Units Sold]]/Cálculos!$C$11</f>
        <v>4.9619563178411377E-5</v>
      </c>
      <c r="M5611" s="6">
        <f>Tabla2[[#This Row],[Total Sales]]-Tabla2[[#This Row],[Operating Profit]]</f>
        <v>22318.35</v>
      </c>
      <c r="N5611" s="6">
        <v>1051.6499999999999</v>
      </c>
      <c r="O5611" s="46">
        <f>Tabla2[[#This Row],[Operating Profit]]/Tabla2[[#This Row],[Total Sales]]</f>
        <v>4.4999999999999991E-2</v>
      </c>
      <c r="P5611" s="1" t="s">
        <v>82</v>
      </c>
    </row>
    <row r="5612" spans="1:16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3" t="str">
        <f>IFERROR(LEFT(Tabla2[[#This Row],[Product]],FIND(" ",Tabla2[[#This Row],[Product]])-3),Tabla2[[#This Row],[Product]])</f>
        <v>Women</v>
      </c>
      <c r="I5612" s="6">
        <v>24</v>
      </c>
      <c r="J5612" s="4">
        <v>770</v>
      </c>
      <c r="K5612" s="6">
        <f>Tabla2[[#This Row],[Price per Unit]]*Tabla2[[#This Row],[Units Sold]]</f>
        <v>18480</v>
      </c>
      <c r="L5612" s="52">
        <f>Tabla2[[#This Row],[Units Sold]]/Cálculos!$C$11</f>
        <v>3.1062653371851023E-5</v>
      </c>
      <c r="M5612" s="6">
        <f>Tabla2[[#This Row],[Total Sales]]-Tabla2[[#This Row],[Operating Profit]]</f>
        <v>17519.04</v>
      </c>
      <c r="N5612" s="6">
        <v>960.96</v>
      </c>
      <c r="O5612" s="46">
        <f>Tabla2[[#This Row],[Operating Profit]]/Tabla2[[#This Row],[Total Sales]]</f>
        <v>5.2000000000000005E-2</v>
      </c>
      <c r="P5612" s="1" t="s">
        <v>82</v>
      </c>
    </row>
    <row r="5613" spans="1:16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3" t="str">
        <f>IFERROR(LEFT(Tabla2[[#This Row],[Product]],FIND(" ",Tabla2[[#This Row],[Product]])-3),Tabla2[[#This Row],[Product]])</f>
        <v>Men</v>
      </c>
      <c r="I5613" s="6">
        <v>39</v>
      </c>
      <c r="J5613" s="4">
        <v>980</v>
      </c>
      <c r="K5613" s="6">
        <f>Tabla2[[#This Row],[Price per Unit]]*Tabla2[[#This Row],[Units Sold]]</f>
        <v>38220</v>
      </c>
      <c r="L5613" s="52">
        <f>Tabla2[[#This Row],[Units Sold]]/Cálculos!$C$11</f>
        <v>3.9534286109628574E-5</v>
      </c>
      <c r="M5613" s="6">
        <f>Tabla2[[#This Row],[Total Sales]]-Tabla2[[#This Row],[Operating Profit]]</f>
        <v>36347.22</v>
      </c>
      <c r="N5613" s="6">
        <v>1872.78</v>
      </c>
      <c r="O5613" s="46">
        <f>Tabla2[[#This Row],[Operating Profit]]/Tabla2[[#This Row],[Total Sales]]</f>
        <v>4.9000000000000002E-2</v>
      </c>
      <c r="P5613" s="1" t="s">
        <v>82</v>
      </c>
    </row>
    <row r="5614" spans="1:16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3" t="str">
        <f>IFERROR(LEFT(Tabla2[[#This Row],[Product]],FIND(" ",Tabla2[[#This Row],[Product]])-3),Tabla2[[#This Row],[Product]])</f>
        <v>Women</v>
      </c>
      <c r="I5614" s="6">
        <v>29</v>
      </c>
      <c r="J5614" s="4">
        <v>1230</v>
      </c>
      <c r="K5614" s="6">
        <f>Tabla2[[#This Row],[Price per Unit]]*Tabla2[[#This Row],[Units Sold]]</f>
        <v>35670</v>
      </c>
      <c r="L5614" s="52">
        <f>Tabla2[[#This Row],[Units Sold]]/Cálculos!$C$11</f>
        <v>4.9619563178411377E-5</v>
      </c>
      <c r="M5614" s="6">
        <f>Tabla2[[#This Row],[Total Sales]]-Tabla2[[#This Row],[Operating Profit]]</f>
        <v>33422.79</v>
      </c>
      <c r="N5614" s="6">
        <v>2247.21</v>
      </c>
      <c r="O5614" s="46">
        <f>Tabla2[[#This Row],[Operating Profit]]/Tabla2[[#This Row],[Total Sales]]</f>
        <v>6.3E-2</v>
      </c>
      <c r="P5614" s="1" t="s">
        <v>82</v>
      </c>
    </row>
    <row r="5615" spans="1:16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3" t="str">
        <f>IFERROR(LEFT(Tabla2[[#This Row],[Product]],FIND(" ",Tabla2[[#This Row],[Product]])-3),Tabla2[[#This Row],[Product]])</f>
        <v>Men</v>
      </c>
      <c r="I5615" s="6">
        <v>29</v>
      </c>
      <c r="J5615" s="4">
        <v>1820</v>
      </c>
      <c r="K5615" s="6">
        <f>Tabla2[[#This Row],[Price per Unit]]*Tabla2[[#This Row],[Units Sold]]</f>
        <v>52780</v>
      </c>
      <c r="L5615" s="52">
        <f>Tabla2[[#This Row],[Units Sold]]/Cálculos!$C$11</f>
        <v>7.3420817060738781E-5</v>
      </c>
      <c r="M5615" s="6">
        <f>Tabla2[[#This Row],[Total Sales]]-Tabla2[[#This Row],[Operating Profit]]</f>
        <v>49982.66</v>
      </c>
      <c r="N5615" s="6">
        <v>2797.34</v>
      </c>
      <c r="O5615" s="46">
        <f>Tabla2[[#This Row],[Operating Profit]]/Tabla2[[#This Row],[Total Sales]]</f>
        <v>5.3000000000000005E-2</v>
      </c>
      <c r="P5615" s="1" t="s">
        <v>82</v>
      </c>
    </row>
    <row r="5616" spans="1:16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3" t="str">
        <f>IFERROR(LEFT(Tabla2[[#This Row],[Product]],FIND(" ",Tabla2[[#This Row],[Product]])-3),Tabla2[[#This Row],[Product]])</f>
        <v>Men</v>
      </c>
      <c r="I5616" s="6">
        <v>28</v>
      </c>
      <c r="J5616" s="4">
        <v>940</v>
      </c>
      <c r="K5616" s="6">
        <f>Tabla2[[#This Row],[Price per Unit]]*Tabla2[[#This Row],[Units Sold]]</f>
        <v>26320</v>
      </c>
      <c r="L5616" s="52">
        <f>Tabla2[[#This Row],[Units Sold]]/Cálculos!$C$11</f>
        <v>3.792064177862333E-5</v>
      </c>
      <c r="M5616" s="6">
        <f>Tabla2[[#This Row],[Total Sales]]-Tabla2[[#This Row],[Operating Profit]]</f>
        <v>25030.32</v>
      </c>
      <c r="N5616" s="6">
        <v>1289.68</v>
      </c>
      <c r="O5616" s="46">
        <f>Tabla2[[#This Row],[Operating Profit]]/Tabla2[[#This Row],[Total Sales]]</f>
        <v>4.9000000000000002E-2</v>
      </c>
      <c r="P5616" s="1" t="s">
        <v>82</v>
      </c>
    </row>
    <row r="5617" spans="1:16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3" t="str">
        <f>IFERROR(LEFT(Tabla2[[#This Row],[Product]],FIND(" ",Tabla2[[#This Row],[Product]])-3),Tabla2[[#This Row],[Product]])</f>
        <v>Women</v>
      </c>
      <c r="I5617" s="6">
        <v>19</v>
      </c>
      <c r="J5617" s="4">
        <v>1130</v>
      </c>
      <c r="K5617" s="6">
        <f>Tabla2[[#This Row],[Price per Unit]]*Tabla2[[#This Row],[Units Sold]]</f>
        <v>21470</v>
      </c>
      <c r="L5617" s="52">
        <f>Tabla2[[#This Row],[Units Sold]]/Cálculos!$C$11</f>
        <v>4.5585452350898253E-5</v>
      </c>
      <c r="M5617" s="6">
        <f>Tabla2[[#This Row],[Total Sales]]-Tabla2[[#This Row],[Operating Profit]]</f>
        <v>20503.849999999999</v>
      </c>
      <c r="N5617" s="6">
        <v>966.14999999999986</v>
      </c>
      <c r="O5617" s="46">
        <f>Tabla2[[#This Row],[Operating Profit]]/Tabla2[[#This Row],[Total Sales]]</f>
        <v>4.4999999999999991E-2</v>
      </c>
      <c r="P5617" s="1" t="s">
        <v>82</v>
      </c>
    </row>
    <row r="5618" spans="1:16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3" t="str">
        <f>IFERROR(LEFT(Tabla2[[#This Row],[Product]],FIND(" ",Tabla2[[#This Row],[Product]])-3),Tabla2[[#This Row],[Product]])</f>
        <v>Women</v>
      </c>
      <c r="I5618" s="6">
        <v>24</v>
      </c>
      <c r="J5618" s="4">
        <v>700</v>
      </c>
      <c r="K5618" s="6">
        <f>Tabla2[[#This Row],[Price per Unit]]*Tabla2[[#This Row],[Units Sold]]</f>
        <v>16800</v>
      </c>
      <c r="L5618" s="52">
        <f>Tabla2[[#This Row],[Units Sold]]/Cálculos!$C$11</f>
        <v>2.8238775792591839E-5</v>
      </c>
      <c r="M5618" s="6">
        <f>Tabla2[[#This Row],[Total Sales]]-Tabla2[[#This Row],[Operating Profit]]</f>
        <v>15926.4</v>
      </c>
      <c r="N5618" s="6">
        <v>873.6</v>
      </c>
      <c r="O5618" s="46">
        <f>Tabla2[[#This Row],[Operating Profit]]/Tabla2[[#This Row],[Total Sales]]</f>
        <v>5.2000000000000005E-2</v>
      </c>
      <c r="P5618" s="1" t="s">
        <v>82</v>
      </c>
    </row>
    <row r="5619" spans="1:16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3" t="str">
        <f>IFERROR(LEFT(Tabla2[[#This Row],[Product]],FIND(" ",Tabla2[[#This Row],[Product]])-3),Tabla2[[#This Row],[Product]])</f>
        <v>Men</v>
      </c>
      <c r="I5619" s="6">
        <v>38</v>
      </c>
      <c r="J5619" s="4">
        <v>880</v>
      </c>
      <c r="K5619" s="6">
        <f>Tabla2[[#This Row],[Price per Unit]]*Tabla2[[#This Row],[Units Sold]]</f>
        <v>33440</v>
      </c>
      <c r="L5619" s="52">
        <f>Tabla2[[#This Row],[Units Sold]]/Cálculos!$C$11</f>
        <v>3.5500175282115457E-5</v>
      </c>
      <c r="M5619" s="6">
        <f>Tabla2[[#This Row],[Total Sales]]-Tabla2[[#This Row],[Operating Profit]]</f>
        <v>31935.200000000001</v>
      </c>
      <c r="N5619" s="6">
        <v>1504.8</v>
      </c>
      <c r="O5619" s="46">
        <f>Tabla2[[#This Row],[Operating Profit]]/Tabla2[[#This Row],[Total Sales]]</f>
        <v>4.4999999999999998E-2</v>
      </c>
      <c r="P5619" s="1" t="s">
        <v>82</v>
      </c>
    </row>
    <row r="5620" spans="1:16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3" t="str">
        <f>IFERROR(LEFT(Tabla2[[#This Row],[Product]],FIND(" ",Tabla2[[#This Row],[Product]])-3),Tabla2[[#This Row],[Product]])</f>
        <v>Women</v>
      </c>
      <c r="I5620" s="6">
        <v>28</v>
      </c>
      <c r="J5620" s="4">
        <v>1200</v>
      </c>
      <c r="K5620" s="6">
        <f>Tabla2[[#This Row],[Price per Unit]]*Tabla2[[#This Row],[Units Sold]]</f>
        <v>33600</v>
      </c>
      <c r="L5620" s="52">
        <f>Tabla2[[#This Row],[Units Sold]]/Cálculos!$C$11</f>
        <v>4.8409329930157437E-5</v>
      </c>
      <c r="M5620" s="6">
        <f>Tabla2[[#This Row],[Total Sales]]-Tabla2[[#This Row],[Operating Profit]]</f>
        <v>31483.200000000001</v>
      </c>
      <c r="N5620" s="6">
        <v>2116.8000000000002</v>
      </c>
      <c r="O5620" s="46">
        <f>Tabla2[[#This Row],[Operating Profit]]/Tabla2[[#This Row],[Total Sales]]</f>
        <v>6.3E-2</v>
      </c>
      <c r="P5620" s="1" t="s">
        <v>82</v>
      </c>
    </row>
    <row r="5621" spans="1:16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3" t="str">
        <f>IFERROR(LEFT(Tabla2[[#This Row],[Product]],FIND(" ",Tabla2[[#This Row],[Product]])-3),Tabla2[[#This Row],[Product]])</f>
        <v>Men</v>
      </c>
      <c r="I5621" s="6">
        <v>34</v>
      </c>
      <c r="J5621" s="4">
        <v>1860</v>
      </c>
      <c r="K5621" s="6">
        <f>Tabla2[[#This Row],[Price per Unit]]*Tabla2[[#This Row],[Units Sold]]</f>
        <v>63240</v>
      </c>
      <c r="L5621" s="52">
        <f>Tabla2[[#This Row],[Units Sold]]/Cálculos!$C$11</f>
        <v>7.5034461391744025E-5</v>
      </c>
      <c r="M5621" s="6">
        <f>Tabla2[[#This Row],[Total Sales]]-Tabla2[[#This Row],[Operating Profit]]</f>
        <v>60014.76</v>
      </c>
      <c r="N5621" s="6">
        <v>3225.2400000000002</v>
      </c>
      <c r="O5621" s="46">
        <f>Tabla2[[#This Row],[Operating Profit]]/Tabla2[[#This Row],[Total Sales]]</f>
        <v>5.1000000000000004E-2</v>
      </c>
      <c r="P5621" s="1" t="s">
        <v>82</v>
      </c>
    </row>
    <row r="5622" spans="1:16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3" t="str">
        <f>IFERROR(LEFT(Tabla2[[#This Row],[Product]],FIND(" ",Tabla2[[#This Row],[Product]])-3),Tabla2[[#This Row],[Product]])</f>
        <v>Men</v>
      </c>
      <c r="I5622" s="6">
        <v>34</v>
      </c>
      <c r="J5622" s="4">
        <v>870</v>
      </c>
      <c r="K5622" s="6">
        <f>Tabla2[[#This Row],[Price per Unit]]*Tabla2[[#This Row],[Units Sold]]</f>
        <v>29580</v>
      </c>
      <c r="L5622" s="52">
        <f>Tabla2[[#This Row],[Units Sold]]/Cálculos!$C$11</f>
        <v>3.5096764199364146E-5</v>
      </c>
      <c r="M5622" s="6">
        <f>Tabla2[[#This Row],[Total Sales]]-Tabla2[[#This Row],[Operating Profit]]</f>
        <v>28248.9</v>
      </c>
      <c r="N5622" s="6">
        <v>1331.1</v>
      </c>
      <c r="O5622" s="46">
        <f>Tabla2[[#This Row],[Operating Profit]]/Tabla2[[#This Row],[Total Sales]]</f>
        <v>4.4999999999999998E-2</v>
      </c>
      <c r="P5622" s="1" t="s">
        <v>82</v>
      </c>
    </row>
    <row r="5623" spans="1:16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3" t="str">
        <f>IFERROR(LEFT(Tabla2[[#This Row],[Product]],FIND(" ",Tabla2[[#This Row],[Product]])-3),Tabla2[[#This Row],[Product]])</f>
        <v>Women</v>
      </c>
      <c r="I5623" s="6">
        <v>23</v>
      </c>
      <c r="J5623" s="4">
        <v>950</v>
      </c>
      <c r="K5623" s="6">
        <f>Tabla2[[#This Row],[Price per Unit]]*Tabla2[[#This Row],[Units Sold]]</f>
        <v>21850</v>
      </c>
      <c r="L5623" s="52">
        <f>Tabla2[[#This Row],[Units Sold]]/Cálculos!$C$11</f>
        <v>3.8324052861374641E-5</v>
      </c>
      <c r="M5623" s="6">
        <f>Tabla2[[#This Row],[Total Sales]]-Tabla2[[#This Row],[Operating Profit]]</f>
        <v>20844.900000000001</v>
      </c>
      <c r="N5623" s="6">
        <v>1005.0999999999999</v>
      </c>
      <c r="O5623" s="46">
        <f>Tabla2[[#This Row],[Operating Profit]]/Tabla2[[#This Row],[Total Sales]]</f>
        <v>4.5999999999999999E-2</v>
      </c>
      <c r="P5623" s="1" t="s">
        <v>82</v>
      </c>
    </row>
    <row r="5624" spans="1:16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3" t="str">
        <f>IFERROR(LEFT(Tabla2[[#This Row],[Product]],FIND(" ",Tabla2[[#This Row],[Product]])-3),Tabla2[[#This Row],[Product]])</f>
        <v>Women</v>
      </c>
      <c r="I5624" s="6">
        <v>28</v>
      </c>
      <c r="J5624" s="4">
        <v>540</v>
      </c>
      <c r="K5624" s="6">
        <f>Tabla2[[#This Row],[Price per Unit]]*Tabla2[[#This Row],[Units Sold]]</f>
        <v>15120</v>
      </c>
      <c r="L5624" s="52">
        <f>Tabla2[[#This Row],[Units Sold]]/Cálculos!$C$11</f>
        <v>2.1784198468570849E-5</v>
      </c>
      <c r="M5624" s="6">
        <f>Tabla2[[#This Row],[Total Sales]]-Tabla2[[#This Row],[Operating Profit]]</f>
        <v>14348.88</v>
      </c>
      <c r="N5624" s="6">
        <v>771.12</v>
      </c>
      <c r="O5624" s="46">
        <f>Tabla2[[#This Row],[Operating Profit]]/Tabla2[[#This Row],[Total Sales]]</f>
        <v>5.1000000000000004E-2</v>
      </c>
      <c r="P5624" s="1" t="s">
        <v>82</v>
      </c>
    </row>
    <row r="5625" spans="1:16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3" t="str">
        <f>IFERROR(LEFT(Tabla2[[#This Row],[Product]],FIND(" ",Tabla2[[#This Row],[Product]])-3),Tabla2[[#This Row],[Product]])</f>
        <v>Men</v>
      </c>
      <c r="I5625" s="6">
        <v>41</v>
      </c>
      <c r="J5625" s="4">
        <v>750</v>
      </c>
      <c r="K5625" s="6">
        <f>Tabla2[[#This Row],[Price per Unit]]*Tabla2[[#This Row],[Units Sold]]</f>
        <v>30750</v>
      </c>
      <c r="L5625" s="52">
        <f>Tabla2[[#This Row],[Units Sold]]/Cálculos!$C$11</f>
        <v>3.0255831206348401E-5</v>
      </c>
      <c r="M5625" s="6">
        <f>Tabla2[[#This Row],[Total Sales]]-Tabla2[[#This Row],[Operating Profit]]</f>
        <v>29243.25</v>
      </c>
      <c r="N5625" s="6">
        <v>1506.75</v>
      </c>
      <c r="O5625" s="46">
        <f>Tabla2[[#This Row],[Operating Profit]]/Tabla2[[#This Row],[Total Sales]]</f>
        <v>4.9000000000000002E-2</v>
      </c>
      <c r="P5625" s="1" t="s">
        <v>82</v>
      </c>
    </row>
    <row r="5626" spans="1:16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3" t="str">
        <f>IFERROR(LEFT(Tabla2[[#This Row],[Product]],FIND(" ",Tabla2[[#This Row],[Product]])-3),Tabla2[[#This Row],[Product]])</f>
        <v>Women</v>
      </c>
      <c r="I5626" s="6">
        <v>34</v>
      </c>
      <c r="J5626" s="4">
        <v>1020</v>
      </c>
      <c r="K5626" s="6">
        <f>Tabla2[[#This Row],[Price per Unit]]*Tabla2[[#This Row],[Units Sold]]</f>
        <v>34680</v>
      </c>
      <c r="L5626" s="52">
        <f>Tabla2[[#This Row],[Units Sold]]/Cálculos!$C$11</f>
        <v>4.1147930440633825E-5</v>
      </c>
      <c r="M5626" s="6">
        <f>Tabla2[[#This Row],[Total Sales]]-Tabla2[[#This Row],[Operating Profit]]</f>
        <v>32425.8</v>
      </c>
      <c r="N5626" s="6">
        <v>2254.2000000000003</v>
      </c>
      <c r="O5626" s="46">
        <f>Tabla2[[#This Row],[Operating Profit]]/Tabla2[[#This Row],[Total Sales]]</f>
        <v>6.5000000000000002E-2</v>
      </c>
      <c r="P5626" s="1" t="s">
        <v>82</v>
      </c>
    </row>
    <row r="5627" spans="1:16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3" t="str">
        <f>IFERROR(LEFT(Tabla2[[#This Row],[Product]],FIND(" ",Tabla2[[#This Row],[Product]])-3),Tabla2[[#This Row],[Product]])</f>
        <v>Men</v>
      </c>
      <c r="I5627" s="6">
        <v>33</v>
      </c>
      <c r="J5627" s="4">
        <v>1440</v>
      </c>
      <c r="K5627" s="6">
        <f>Tabla2[[#This Row],[Price per Unit]]*Tabla2[[#This Row],[Units Sold]]</f>
        <v>47520</v>
      </c>
      <c r="L5627" s="52">
        <f>Tabla2[[#This Row],[Units Sold]]/Cálculos!$C$11</f>
        <v>5.8091195916188929E-5</v>
      </c>
      <c r="M5627" s="6">
        <f>Tabla2[[#This Row],[Total Sales]]-Tabla2[[#This Row],[Operating Profit]]</f>
        <v>45048.959999999999</v>
      </c>
      <c r="N5627" s="6">
        <v>2471.04</v>
      </c>
      <c r="O5627" s="46">
        <f>Tabla2[[#This Row],[Operating Profit]]/Tabla2[[#This Row],[Total Sales]]</f>
        <v>5.1999999999999998E-2</v>
      </c>
      <c r="P5627" s="1" t="s">
        <v>82</v>
      </c>
    </row>
    <row r="5628" spans="1:16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3" t="str">
        <f>IFERROR(LEFT(Tabla2[[#This Row],[Product]],FIND(" ",Tabla2[[#This Row],[Product]])-3),Tabla2[[#This Row],[Product]])</f>
        <v>Men</v>
      </c>
      <c r="I5628" s="6">
        <v>27</v>
      </c>
      <c r="J5628" s="4">
        <v>720</v>
      </c>
      <c r="K5628" s="6">
        <f>Tabla2[[#This Row],[Price per Unit]]*Tabla2[[#This Row],[Units Sold]]</f>
        <v>19440</v>
      </c>
      <c r="L5628" s="52">
        <f>Tabla2[[#This Row],[Units Sold]]/Cálculos!$C$11</f>
        <v>2.9045597958094464E-5</v>
      </c>
      <c r="M5628" s="6">
        <f>Tabla2[[#This Row],[Total Sales]]-Tabla2[[#This Row],[Operating Profit]]</f>
        <v>18487.439999999999</v>
      </c>
      <c r="N5628" s="6">
        <v>952.56</v>
      </c>
      <c r="O5628" s="46">
        <f>Tabla2[[#This Row],[Operating Profit]]/Tabla2[[#This Row],[Total Sales]]</f>
        <v>4.8999999999999995E-2</v>
      </c>
      <c r="P5628" s="1" t="s">
        <v>82</v>
      </c>
    </row>
    <row r="5629" spans="1:16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3" t="str">
        <f>IFERROR(LEFT(Tabla2[[#This Row],[Product]],FIND(" ",Tabla2[[#This Row],[Product]])-3),Tabla2[[#This Row],[Product]])</f>
        <v>Women</v>
      </c>
      <c r="I5629" s="6">
        <v>18</v>
      </c>
      <c r="J5629" s="4">
        <v>830</v>
      </c>
      <c r="K5629" s="6">
        <f>Tabla2[[#This Row],[Price per Unit]]*Tabla2[[#This Row],[Units Sold]]</f>
        <v>14940</v>
      </c>
      <c r="L5629" s="52">
        <f>Tabla2[[#This Row],[Units Sold]]/Cálculos!$C$11</f>
        <v>3.3483119868358896E-5</v>
      </c>
      <c r="M5629" s="6">
        <f>Tabla2[[#This Row],[Total Sales]]-Tabla2[[#This Row],[Operating Profit]]</f>
        <v>14207.94</v>
      </c>
      <c r="N5629" s="6">
        <v>732.06</v>
      </c>
      <c r="O5629" s="46">
        <f>Tabla2[[#This Row],[Operating Profit]]/Tabla2[[#This Row],[Total Sales]]</f>
        <v>4.8999999999999995E-2</v>
      </c>
      <c r="P5629" s="1" t="s">
        <v>82</v>
      </c>
    </row>
    <row r="5630" spans="1:16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3" t="str">
        <f>IFERROR(LEFT(Tabla2[[#This Row],[Product]],FIND(" ",Tabla2[[#This Row],[Product]])-3),Tabla2[[#This Row],[Product]])</f>
        <v>Women</v>
      </c>
      <c r="I5630" s="6">
        <v>23</v>
      </c>
      <c r="J5630" s="4">
        <v>520</v>
      </c>
      <c r="K5630" s="6">
        <f>Tabla2[[#This Row],[Price per Unit]]*Tabla2[[#This Row],[Units Sold]]</f>
        <v>11960</v>
      </c>
      <c r="L5630" s="52">
        <f>Tabla2[[#This Row],[Units Sold]]/Cálculos!$C$11</f>
        <v>2.0977376303068224E-5</v>
      </c>
      <c r="M5630" s="6">
        <f>Tabla2[[#This Row],[Total Sales]]-Tabla2[[#This Row],[Operating Profit]]</f>
        <v>11338.08</v>
      </c>
      <c r="N5630" s="6">
        <v>621.92000000000007</v>
      </c>
      <c r="O5630" s="46">
        <f>Tabla2[[#This Row],[Operating Profit]]/Tabla2[[#This Row],[Total Sales]]</f>
        <v>5.2000000000000005E-2</v>
      </c>
      <c r="P5630" s="1" t="s">
        <v>82</v>
      </c>
    </row>
    <row r="5631" spans="1:16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3" t="str">
        <f>IFERROR(LEFT(Tabla2[[#This Row],[Product]],FIND(" ",Tabla2[[#This Row],[Product]])-3),Tabla2[[#This Row],[Product]])</f>
        <v>Men</v>
      </c>
      <c r="I5631" s="6">
        <v>36</v>
      </c>
      <c r="J5631" s="4">
        <v>650</v>
      </c>
      <c r="K5631" s="6">
        <f>Tabla2[[#This Row],[Price per Unit]]*Tabla2[[#This Row],[Units Sold]]</f>
        <v>23400</v>
      </c>
      <c r="L5631" s="52">
        <f>Tabla2[[#This Row],[Units Sold]]/Cálculos!$C$11</f>
        <v>2.622172037883528E-5</v>
      </c>
      <c r="M5631" s="6">
        <f>Tabla2[[#This Row],[Total Sales]]-Tabla2[[#This Row],[Operating Profit]]</f>
        <v>22347</v>
      </c>
      <c r="N5631" s="6">
        <v>1053</v>
      </c>
      <c r="O5631" s="46">
        <f>Tabla2[[#This Row],[Operating Profit]]/Tabla2[[#This Row],[Total Sales]]</f>
        <v>4.4999999999999998E-2</v>
      </c>
      <c r="P5631" s="1" t="s">
        <v>82</v>
      </c>
    </row>
    <row r="5632" spans="1:16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3" t="str">
        <f>IFERROR(LEFT(Tabla2[[#This Row],[Product]],FIND(" ",Tabla2[[#This Row],[Product]])-3),Tabla2[[#This Row],[Product]])</f>
        <v>Women</v>
      </c>
      <c r="I5632" s="6">
        <v>28</v>
      </c>
      <c r="J5632" s="4">
        <v>1050</v>
      </c>
      <c r="K5632" s="6">
        <f>Tabla2[[#This Row],[Price per Unit]]*Tabla2[[#This Row],[Units Sold]]</f>
        <v>29400</v>
      </c>
      <c r="L5632" s="52">
        <f>Tabla2[[#This Row],[Units Sold]]/Cálculos!$C$11</f>
        <v>4.2358163688887758E-5</v>
      </c>
      <c r="M5632" s="6">
        <f>Tabla2[[#This Row],[Total Sales]]-Tabla2[[#This Row],[Operating Profit]]</f>
        <v>27606.6</v>
      </c>
      <c r="N5632" s="6">
        <v>1793.3999999999999</v>
      </c>
      <c r="O5632" s="46">
        <f>Tabla2[[#This Row],[Operating Profit]]/Tabla2[[#This Row],[Total Sales]]</f>
        <v>6.0999999999999999E-2</v>
      </c>
      <c r="P5632" s="1" t="s">
        <v>82</v>
      </c>
    </row>
    <row r="5633" spans="1:16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3" t="str">
        <f>IFERROR(LEFT(Tabla2[[#This Row],[Product]],FIND(" ",Tabla2[[#This Row],[Product]])-3),Tabla2[[#This Row],[Product]])</f>
        <v>Men</v>
      </c>
      <c r="I5633" s="6">
        <v>39</v>
      </c>
      <c r="J5633" s="4">
        <v>1800</v>
      </c>
      <c r="K5633" s="6">
        <f>Tabla2[[#This Row],[Price per Unit]]*Tabla2[[#This Row],[Units Sold]]</f>
        <v>70200</v>
      </c>
      <c r="L5633" s="52">
        <f>Tabla2[[#This Row],[Units Sold]]/Cálculos!$C$11</f>
        <v>7.2613994895236159E-5</v>
      </c>
      <c r="M5633" s="6">
        <f>Tabla2[[#This Row],[Total Sales]]-Tabla2[[#This Row],[Operating Profit]]</f>
        <v>66619.8</v>
      </c>
      <c r="N5633" s="6">
        <v>3580.2000000000003</v>
      </c>
      <c r="O5633" s="46">
        <f>Tabla2[[#This Row],[Operating Profit]]/Tabla2[[#This Row],[Total Sales]]</f>
        <v>5.1000000000000004E-2</v>
      </c>
      <c r="P5633" s="1" t="s">
        <v>82</v>
      </c>
    </row>
    <row r="5634" spans="1:16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3" t="str">
        <f>IFERROR(LEFT(Tabla2[[#This Row],[Product]],FIND(" ",Tabla2[[#This Row],[Product]])-3),Tabla2[[#This Row],[Product]])</f>
        <v>Men</v>
      </c>
      <c r="I5634" s="6">
        <v>34</v>
      </c>
      <c r="J5634" s="4">
        <v>880</v>
      </c>
      <c r="K5634" s="6">
        <f>Tabla2[[#This Row],[Price per Unit]]*Tabla2[[#This Row],[Units Sold]]</f>
        <v>29920</v>
      </c>
      <c r="L5634" s="52">
        <f>Tabla2[[#This Row],[Units Sold]]/Cálculos!$C$11</f>
        <v>3.5500175282115457E-5</v>
      </c>
      <c r="M5634" s="6">
        <f>Tabla2[[#This Row],[Total Sales]]-Tabla2[[#This Row],[Operating Profit]]</f>
        <v>28513.759999999998</v>
      </c>
      <c r="N5634" s="6">
        <v>1406.24</v>
      </c>
      <c r="O5634" s="46">
        <f>Tabla2[[#This Row],[Operating Profit]]/Tabla2[[#This Row],[Total Sales]]</f>
        <v>4.7E-2</v>
      </c>
      <c r="P5634" s="1" t="s">
        <v>82</v>
      </c>
    </row>
    <row r="5635" spans="1:16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3" t="str">
        <f>IFERROR(LEFT(Tabla2[[#This Row],[Product]],FIND(" ",Tabla2[[#This Row],[Product]])-3),Tabla2[[#This Row],[Product]])</f>
        <v>Women</v>
      </c>
      <c r="I5635" s="6">
        <v>29</v>
      </c>
      <c r="J5635" s="4">
        <v>870</v>
      </c>
      <c r="K5635" s="6">
        <f>Tabla2[[#This Row],[Price per Unit]]*Tabla2[[#This Row],[Units Sold]]</f>
        <v>25230</v>
      </c>
      <c r="L5635" s="52">
        <f>Tabla2[[#This Row],[Units Sold]]/Cálculos!$C$11</f>
        <v>3.5096764199364146E-5</v>
      </c>
      <c r="M5635" s="6">
        <f>Tabla2[[#This Row],[Total Sales]]-Tabla2[[#This Row],[Operating Profit]]</f>
        <v>24069.42</v>
      </c>
      <c r="N5635" s="6">
        <v>1160.58</v>
      </c>
      <c r="O5635" s="46">
        <f>Tabla2[[#This Row],[Operating Profit]]/Tabla2[[#This Row],[Total Sales]]</f>
        <v>4.5999999999999999E-2</v>
      </c>
      <c r="P5635" s="1" t="s">
        <v>82</v>
      </c>
    </row>
    <row r="5636" spans="1:16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3" t="str">
        <f>IFERROR(LEFT(Tabla2[[#This Row],[Product]],FIND(" ",Tabla2[[#This Row],[Product]])-3),Tabla2[[#This Row],[Product]])</f>
        <v>Women</v>
      </c>
      <c r="I5636" s="6">
        <v>29</v>
      </c>
      <c r="J5636" s="4">
        <v>650</v>
      </c>
      <c r="K5636" s="6">
        <f>Tabla2[[#This Row],[Price per Unit]]*Tabla2[[#This Row],[Units Sold]]</f>
        <v>18850</v>
      </c>
      <c r="L5636" s="52">
        <f>Tabla2[[#This Row],[Units Sold]]/Cálculos!$C$11</f>
        <v>2.622172037883528E-5</v>
      </c>
      <c r="M5636" s="6">
        <f>Tabla2[[#This Row],[Total Sales]]-Tabla2[[#This Row],[Operating Profit]]</f>
        <v>17813.25</v>
      </c>
      <c r="N5636" s="6">
        <v>1036.75</v>
      </c>
      <c r="O5636" s="46">
        <f>Tabla2[[#This Row],[Operating Profit]]/Tabla2[[#This Row],[Total Sales]]</f>
        <v>5.5E-2</v>
      </c>
      <c r="P5636" s="1" t="s">
        <v>82</v>
      </c>
    </row>
    <row r="5637" spans="1:16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3" t="str">
        <f>IFERROR(LEFT(Tabla2[[#This Row],[Product]],FIND(" ",Tabla2[[#This Row],[Product]])-3),Tabla2[[#This Row],[Product]])</f>
        <v>Men</v>
      </c>
      <c r="I5637" s="6">
        <v>44</v>
      </c>
      <c r="J5637" s="4">
        <v>700</v>
      </c>
      <c r="K5637" s="6">
        <f>Tabla2[[#This Row],[Price per Unit]]*Tabla2[[#This Row],[Units Sold]]</f>
        <v>30800</v>
      </c>
      <c r="L5637" s="52">
        <f>Tabla2[[#This Row],[Units Sold]]/Cálculos!$C$11</f>
        <v>2.8238775792591839E-5</v>
      </c>
      <c r="M5637" s="6">
        <f>Tabla2[[#This Row],[Total Sales]]-Tabla2[[#This Row],[Operating Profit]]</f>
        <v>29321.599999999999</v>
      </c>
      <c r="N5637" s="6">
        <v>1478.3999999999999</v>
      </c>
      <c r="O5637" s="46">
        <f>Tabla2[[#This Row],[Operating Profit]]/Tabla2[[#This Row],[Total Sales]]</f>
        <v>4.7999999999999994E-2</v>
      </c>
      <c r="P5637" s="1" t="s">
        <v>82</v>
      </c>
    </row>
    <row r="5638" spans="1:16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3" t="str">
        <f>IFERROR(LEFT(Tabla2[[#This Row],[Product]],FIND(" ",Tabla2[[#This Row],[Product]])-3),Tabla2[[#This Row],[Product]])</f>
        <v>Women</v>
      </c>
      <c r="I5638" s="6">
        <v>45</v>
      </c>
      <c r="J5638" s="4">
        <v>1050</v>
      </c>
      <c r="K5638" s="6">
        <f>Tabla2[[#This Row],[Price per Unit]]*Tabla2[[#This Row],[Units Sold]]</f>
        <v>47250</v>
      </c>
      <c r="L5638" s="52">
        <f>Tabla2[[#This Row],[Units Sold]]/Cálculos!$C$11</f>
        <v>4.2358163688887758E-5</v>
      </c>
      <c r="M5638" s="6">
        <f>Tabla2[[#This Row],[Total Sales]]-Tabla2[[#This Row],[Operating Profit]]</f>
        <v>44415</v>
      </c>
      <c r="N5638" s="6">
        <v>2835</v>
      </c>
      <c r="O5638" s="46">
        <f>Tabla2[[#This Row],[Operating Profit]]/Tabla2[[#This Row],[Total Sales]]</f>
        <v>0.06</v>
      </c>
      <c r="P5638" s="1" t="s">
        <v>82</v>
      </c>
    </row>
    <row r="5639" spans="1:16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3" t="str">
        <f>IFERROR(LEFT(Tabla2[[#This Row],[Product]],FIND(" ",Tabla2[[#This Row],[Product]])-3),Tabla2[[#This Row],[Product]])</f>
        <v>Men</v>
      </c>
      <c r="I5639" s="6">
        <v>32</v>
      </c>
      <c r="J5639" s="4">
        <v>1680</v>
      </c>
      <c r="K5639" s="6">
        <f>Tabla2[[#This Row],[Price per Unit]]*Tabla2[[#This Row],[Units Sold]]</f>
        <v>53760</v>
      </c>
      <c r="L5639" s="52">
        <f>Tabla2[[#This Row],[Units Sold]]/Cálculos!$C$11</f>
        <v>6.7773061902220413E-5</v>
      </c>
      <c r="M5639" s="6">
        <f>Tabla2[[#This Row],[Total Sales]]-Tabla2[[#This Row],[Operating Profit]]</f>
        <v>50856.959999999999</v>
      </c>
      <c r="N5639" s="6">
        <v>2903.04</v>
      </c>
      <c r="O5639" s="46">
        <f>Tabla2[[#This Row],[Operating Profit]]/Tabla2[[#This Row],[Total Sales]]</f>
        <v>5.3999999999999999E-2</v>
      </c>
      <c r="P5639" s="1" t="s">
        <v>82</v>
      </c>
    </row>
    <row r="5640" spans="1:16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3" t="str">
        <f>IFERROR(LEFT(Tabla2[[#This Row],[Product]],FIND(" ",Tabla2[[#This Row],[Product]])-3),Tabla2[[#This Row],[Product]])</f>
        <v>Men</v>
      </c>
      <c r="I5640" s="6">
        <v>27</v>
      </c>
      <c r="J5640" s="4">
        <v>910</v>
      </c>
      <c r="K5640" s="6">
        <f>Tabla2[[#This Row],[Price per Unit]]*Tabla2[[#This Row],[Units Sold]]</f>
        <v>24570</v>
      </c>
      <c r="L5640" s="52">
        <f>Tabla2[[#This Row],[Units Sold]]/Cálculos!$C$11</f>
        <v>3.6710408530369391E-5</v>
      </c>
      <c r="M5640" s="6">
        <f>Tabla2[[#This Row],[Total Sales]]-Tabla2[[#This Row],[Operating Profit]]</f>
        <v>23439.78</v>
      </c>
      <c r="N5640" s="6">
        <v>1130.2199999999998</v>
      </c>
      <c r="O5640" s="46">
        <f>Tabla2[[#This Row],[Operating Profit]]/Tabla2[[#This Row],[Total Sales]]</f>
        <v>4.5999999999999992E-2</v>
      </c>
      <c r="P5640" s="1" t="s">
        <v>82</v>
      </c>
    </row>
    <row r="5641" spans="1:16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3" t="str">
        <f>IFERROR(LEFT(Tabla2[[#This Row],[Product]],FIND(" ",Tabla2[[#This Row],[Product]])-3),Tabla2[[#This Row],[Product]])</f>
        <v>Women</v>
      </c>
      <c r="I5641" s="6">
        <v>23</v>
      </c>
      <c r="J5641" s="4">
        <v>1130</v>
      </c>
      <c r="K5641" s="6">
        <f>Tabla2[[#This Row],[Price per Unit]]*Tabla2[[#This Row],[Units Sold]]</f>
        <v>25990</v>
      </c>
      <c r="L5641" s="52">
        <f>Tabla2[[#This Row],[Units Sold]]/Cálculos!$C$11</f>
        <v>4.5585452350898253E-5</v>
      </c>
      <c r="M5641" s="6">
        <f>Tabla2[[#This Row],[Total Sales]]-Tabla2[[#This Row],[Operating Profit]]</f>
        <v>24716.49</v>
      </c>
      <c r="N5641" s="6">
        <v>1273.51</v>
      </c>
      <c r="O5641" s="46">
        <f>Tabla2[[#This Row],[Operating Profit]]/Tabla2[[#This Row],[Total Sales]]</f>
        <v>4.9000000000000002E-2</v>
      </c>
      <c r="P5641" s="1" t="s">
        <v>82</v>
      </c>
    </row>
    <row r="5642" spans="1:16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3" t="str">
        <f>IFERROR(LEFT(Tabla2[[#This Row],[Product]],FIND(" ",Tabla2[[#This Row],[Product]])-3),Tabla2[[#This Row],[Product]])</f>
        <v>Women</v>
      </c>
      <c r="I5642" s="6">
        <v>23</v>
      </c>
      <c r="J5642" s="4">
        <v>910</v>
      </c>
      <c r="K5642" s="6">
        <f>Tabla2[[#This Row],[Price per Unit]]*Tabla2[[#This Row],[Units Sold]]</f>
        <v>20930</v>
      </c>
      <c r="L5642" s="52">
        <f>Tabla2[[#This Row],[Units Sold]]/Cálculos!$C$11</f>
        <v>3.6710408530369391E-5</v>
      </c>
      <c r="M5642" s="6">
        <f>Tabla2[[#This Row],[Total Sales]]-Tabla2[[#This Row],[Operating Profit]]</f>
        <v>19883.5</v>
      </c>
      <c r="N5642" s="6">
        <v>1046.5</v>
      </c>
      <c r="O5642" s="46">
        <f>Tabla2[[#This Row],[Operating Profit]]/Tabla2[[#This Row],[Total Sales]]</f>
        <v>0.05</v>
      </c>
      <c r="P5642" s="1" t="s">
        <v>82</v>
      </c>
    </row>
    <row r="5643" spans="1:16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3" t="str">
        <f>IFERROR(LEFT(Tabla2[[#This Row],[Product]],FIND(" ",Tabla2[[#This Row],[Product]])-3),Tabla2[[#This Row],[Product]])</f>
        <v>Men</v>
      </c>
      <c r="I5643" s="6">
        <v>38</v>
      </c>
      <c r="J5643" s="4">
        <v>1020</v>
      </c>
      <c r="K5643" s="6">
        <f>Tabla2[[#This Row],[Price per Unit]]*Tabla2[[#This Row],[Units Sold]]</f>
        <v>38760</v>
      </c>
      <c r="L5643" s="52">
        <f>Tabla2[[#This Row],[Units Sold]]/Cálculos!$C$11</f>
        <v>4.1147930440633825E-5</v>
      </c>
      <c r="M5643" s="6">
        <f>Tabla2[[#This Row],[Total Sales]]-Tabla2[[#This Row],[Operating Profit]]</f>
        <v>37015.800000000003</v>
      </c>
      <c r="N5643" s="6">
        <v>1744.1999999999998</v>
      </c>
      <c r="O5643" s="46">
        <f>Tabla2[[#This Row],[Operating Profit]]/Tabla2[[#This Row],[Total Sales]]</f>
        <v>4.4999999999999998E-2</v>
      </c>
      <c r="P5643" s="1" t="s">
        <v>82</v>
      </c>
    </row>
    <row r="5644" spans="1:16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3" t="str">
        <f>IFERROR(LEFT(Tabla2[[#This Row],[Product]],FIND(" ",Tabla2[[#This Row],[Product]])-3),Tabla2[[#This Row],[Product]])</f>
        <v>Women</v>
      </c>
      <c r="I5644" s="6">
        <v>42</v>
      </c>
      <c r="J5644" s="4">
        <v>1420</v>
      </c>
      <c r="K5644" s="6">
        <f>Tabla2[[#This Row],[Price per Unit]]*Tabla2[[#This Row],[Units Sold]]</f>
        <v>59640</v>
      </c>
      <c r="L5644" s="52">
        <f>Tabla2[[#This Row],[Units Sold]]/Cálculos!$C$11</f>
        <v>5.72843737506863E-5</v>
      </c>
      <c r="M5644" s="6">
        <f>Tabla2[[#This Row],[Total Sales]]-Tabla2[[#This Row],[Operating Profit]]</f>
        <v>55763.4</v>
      </c>
      <c r="N5644" s="6">
        <v>3876.6</v>
      </c>
      <c r="O5644" s="46">
        <f>Tabla2[[#This Row],[Operating Profit]]/Tabla2[[#This Row],[Total Sales]]</f>
        <v>6.5000000000000002E-2</v>
      </c>
      <c r="P5644" s="1" t="s">
        <v>82</v>
      </c>
    </row>
    <row r="5645" spans="1:16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3" t="str">
        <f>IFERROR(LEFT(Tabla2[[#This Row],[Product]],FIND(" ",Tabla2[[#This Row],[Product]])-3),Tabla2[[#This Row],[Product]])</f>
        <v>Men</v>
      </c>
      <c r="I5645" s="6">
        <v>36</v>
      </c>
      <c r="J5645" s="4">
        <v>2030</v>
      </c>
      <c r="K5645" s="6">
        <f>Tabla2[[#This Row],[Price per Unit]]*Tabla2[[#This Row],[Units Sold]]</f>
        <v>73080</v>
      </c>
      <c r="L5645" s="52">
        <f>Tabla2[[#This Row],[Units Sold]]/Cálculos!$C$11</f>
        <v>8.189244979851634E-5</v>
      </c>
      <c r="M5645" s="6">
        <f>Tabla2[[#This Row],[Total Sales]]-Tabla2[[#This Row],[Operating Profit]]</f>
        <v>69060.600000000006</v>
      </c>
      <c r="N5645" s="6">
        <v>4019.4000000000005</v>
      </c>
      <c r="O5645" s="46">
        <f>Tabla2[[#This Row],[Operating Profit]]/Tabla2[[#This Row],[Total Sales]]</f>
        <v>5.5000000000000007E-2</v>
      </c>
      <c r="P5645" s="1" t="s">
        <v>82</v>
      </c>
    </row>
    <row r="5646" spans="1:16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3" t="str">
        <f>IFERROR(LEFT(Tabla2[[#This Row],[Product]],FIND(" ",Tabla2[[#This Row],[Product]])-3),Tabla2[[#This Row],[Product]])</f>
        <v>Men</v>
      </c>
      <c r="I5646" s="6">
        <v>33</v>
      </c>
      <c r="J5646" s="4">
        <v>1300</v>
      </c>
      <c r="K5646" s="6">
        <f>Tabla2[[#This Row],[Price per Unit]]*Tabla2[[#This Row],[Units Sold]]</f>
        <v>42900</v>
      </c>
      <c r="L5646" s="52">
        <f>Tabla2[[#This Row],[Units Sold]]/Cálculos!$C$11</f>
        <v>5.2443440757670561E-5</v>
      </c>
      <c r="M5646" s="6">
        <f>Tabla2[[#This Row],[Total Sales]]-Tabla2[[#This Row],[Operating Profit]]</f>
        <v>40883.699999999997</v>
      </c>
      <c r="N5646" s="6">
        <v>2016.3</v>
      </c>
      <c r="O5646" s="46">
        <f>Tabla2[[#This Row],[Operating Profit]]/Tabla2[[#This Row],[Total Sales]]</f>
        <v>4.7E-2</v>
      </c>
      <c r="P5646" s="1" t="s">
        <v>82</v>
      </c>
    </row>
    <row r="5647" spans="1:16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3" t="str">
        <f>IFERROR(LEFT(Tabla2[[#This Row],[Product]],FIND(" ",Tabla2[[#This Row],[Product]])-3),Tabla2[[#This Row],[Product]])</f>
        <v>Women</v>
      </c>
      <c r="I5647" s="6">
        <v>29</v>
      </c>
      <c r="J5647" s="4">
        <v>1280</v>
      </c>
      <c r="K5647" s="6">
        <f>Tabla2[[#This Row],[Price per Unit]]*Tabla2[[#This Row],[Units Sold]]</f>
        <v>37120</v>
      </c>
      <c r="L5647" s="52">
        <f>Tabla2[[#This Row],[Units Sold]]/Cálculos!$C$11</f>
        <v>5.1636618592167932E-5</v>
      </c>
      <c r="M5647" s="6">
        <f>Tabla2[[#This Row],[Total Sales]]-Tabla2[[#This Row],[Operating Profit]]</f>
        <v>35412.480000000003</v>
      </c>
      <c r="N5647" s="6">
        <v>1707.52</v>
      </c>
      <c r="O5647" s="46">
        <f>Tabla2[[#This Row],[Operating Profit]]/Tabla2[[#This Row],[Total Sales]]</f>
        <v>4.5999999999999999E-2</v>
      </c>
      <c r="P5647" s="1" t="s">
        <v>82</v>
      </c>
    </row>
    <row r="5648" spans="1:16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3" t="str">
        <f>IFERROR(LEFT(Tabla2[[#This Row],[Product]],FIND(" ",Tabla2[[#This Row],[Product]])-3),Tabla2[[#This Row],[Product]])</f>
        <v>Women</v>
      </c>
      <c r="I5648" s="6">
        <v>29</v>
      </c>
      <c r="J5648" s="4">
        <v>1010</v>
      </c>
      <c r="K5648" s="6">
        <f>Tabla2[[#This Row],[Price per Unit]]*Tabla2[[#This Row],[Units Sold]]</f>
        <v>29290</v>
      </c>
      <c r="L5648" s="52">
        <f>Tabla2[[#This Row],[Units Sold]]/Cálculos!$C$11</f>
        <v>4.0744519357882514E-5</v>
      </c>
      <c r="M5648" s="6">
        <f>Tabla2[[#This Row],[Total Sales]]-Tabla2[[#This Row],[Operating Profit]]</f>
        <v>27737.63</v>
      </c>
      <c r="N5648" s="6">
        <v>1552.3700000000001</v>
      </c>
      <c r="O5648" s="46">
        <f>Tabla2[[#This Row],[Operating Profit]]/Tabla2[[#This Row],[Total Sales]]</f>
        <v>5.3000000000000005E-2</v>
      </c>
      <c r="P5648" s="1" t="s">
        <v>82</v>
      </c>
    </row>
    <row r="5649" spans="1:16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3" t="str">
        <f>IFERROR(LEFT(Tabla2[[#This Row],[Product]],FIND(" ",Tabla2[[#This Row],[Product]])-3),Tabla2[[#This Row],[Product]])</f>
        <v>Men</v>
      </c>
      <c r="I5649" s="6">
        <v>37</v>
      </c>
      <c r="J5649" s="4">
        <v>940</v>
      </c>
      <c r="K5649" s="6">
        <f>Tabla2[[#This Row],[Price per Unit]]*Tabla2[[#This Row],[Units Sold]]</f>
        <v>34780</v>
      </c>
      <c r="L5649" s="52">
        <f>Tabla2[[#This Row],[Units Sold]]/Cálculos!$C$11</f>
        <v>3.792064177862333E-5</v>
      </c>
      <c r="M5649" s="6">
        <f>Tabla2[[#This Row],[Total Sales]]-Tabla2[[#This Row],[Operating Profit]]</f>
        <v>33075.78</v>
      </c>
      <c r="N5649" s="6">
        <v>1704.22</v>
      </c>
      <c r="O5649" s="46">
        <f>Tabla2[[#This Row],[Operating Profit]]/Tabla2[[#This Row],[Total Sales]]</f>
        <v>4.9000000000000002E-2</v>
      </c>
      <c r="P5649" s="1" t="s">
        <v>82</v>
      </c>
    </row>
    <row r="5650" spans="1:16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3" t="str">
        <f>IFERROR(LEFT(Tabla2[[#This Row],[Product]],FIND(" ",Tabla2[[#This Row],[Product]])-3),Tabla2[[#This Row],[Product]])</f>
        <v>Women</v>
      </c>
      <c r="I5650" s="6">
        <v>41</v>
      </c>
      <c r="J5650" s="4">
        <v>1600</v>
      </c>
      <c r="K5650" s="6">
        <f>Tabla2[[#This Row],[Price per Unit]]*Tabla2[[#This Row],[Units Sold]]</f>
        <v>65600</v>
      </c>
      <c r="L5650" s="52">
        <f>Tabla2[[#This Row],[Units Sold]]/Cálculos!$C$11</f>
        <v>6.4545773240209925E-5</v>
      </c>
      <c r="M5650" s="6">
        <f>Tabla2[[#This Row],[Total Sales]]-Tabla2[[#This Row],[Operating Profit]]</f>
        <v>61598.400000000001</v>
      </c>
      <c r="N5650" s="6">
        <v>4001.6</v>
      </c>
      <c r="O5650" s="46">
        <f>Tabla2[[#This Row],[Operating Profit]]/Tabla2[[#This Row],[Total Sales]]</f>
        <v>6.0999999999999999E-2</v>
      </c>
      <c r="P5650" s="1" t="s">
        <v>82</v>
      </c>
    </row>
    <row r="5651" spans="1:16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3" t="str">
        <f>IFERROR(LEFT(Tabla2[[#This Row],[Product]],FIND(" ",Tabla2[[#This Row],[Product]])-3),Tabla2[[#This Row],[Product]])</f>
        <v>Men</v>
      </c>
      <c r="I5651" s="6">
        <v>38</v>
      </c>
      <c r="J5651" s="4">
        <v>2030</v>
      </c>
      <c r="K5651" s="6">
        <f>Tabla2[[#This Row],[Price per Unit]]*Tabla2[[#This Row],[Units Sold]]</f>
        <v>77140</v>
      </c>
      <c r="L5651" s="52">
        <f>Tabla2[[#This Row],[Units Sold]]/Cálculos!$C$11</f>
        <v>8.189244979851634E-5</v>
      </c>
      <c r="M5651" s="6">
        <f>Tabla2[[#This Row],[Total Sales]]-Tabla2[[#This Row],[Operating Profit]]</f>
        <v>73283</v>
      </c>
      <c r="N5651" s="6">
        <v>3857</v>
      </c>
      <c r="O5651" s="46">
        <f>Tabla2[[#This Row],[Operating Profit]]/Tabla2[[#This Row],[Total Sales]]</f>
        <v>0.05</v>
      </c>
      <c r="P5651" s="1" t="s">
        <v>82</v>
      </c>
    </row>
    <row r="5652" spans="1:16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3" t="str">
        <f>IFERROR(LEFT(Tabla2[[#This Row],[Product]],FIND(" ",Tabla2[[#This Row],[Product]])-3),Tabla2[[#This Row],[Product]])</f>
        <v>Men</v>
      </c>
      <c r="I5652" s="6">
        <v>38</v>
      </c>
      <c r="J5652" s="4">
        <v>1430</v>
      </c>
      <c r="K5652" s="6">
        <f>Tabla2[[#This Row],[Price per Unit]]*Tabla2[[#This Row],[Units Sold]]</f>
        <v>54340</v>
      </c>
      <c r="L5652" s="52">
        <f>Tabla2[[#This Row],[Units Sold]]/Cálculos!$C$11</f>
        <v>5.7687784833437618E-5</v>
      </c>
      <c r="M5652" s="6">
        <f>Tabla2[[#This Row],[Total Sales]]-Tabla2[[#This Row],[Operating Profit]]</f>
        <v>51840.36</v>
      </c>
      <c r="N5652" s="6">
        <v>2499.64</v>
      </c>
      <c r="O5652" s="46">
        <f>Tabla2[[#This Row],[Operating Profit]]/Tabla2[[#This Row],[Total Sales]]</f>
        <v>4.5999999999999999E-2</v>
      </c>
      <c r="P5652" s="1" t="s">
        <v>82</v>
      </c>
    </row>
    <row r="5653" spans="1:16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3" t="str">
        <f>IFERROR(LEFT(Tabla2[[#This Row],[Product]],FIND(" ",Tabla2[[#This Row],[Product]])-3),Tabla2[[#This Row],[Product]])</f>
        <v>Women</v>
      </c>
      <c r="I5653" s="6">
        <v>32</v>
      </c>
      <c r="J5653" s="4">
        <v>1200</v>
      </c>
      <c r="K5653" s="6">
        <f>Tabla2[[#This Row],[Price per Unit]]*Tabla2[[#This Row],[Units Sold]]</f>
        <v>38400</v>
      </c>
      <c r="L5653" s="52">
        <f>Tabla2[[#This Row],[Units Sold]]/Cálculos!$C$11</f>
        <v>4.8409329930157437E-5</v>
      </c>
      <c r="M5653" s="6">
        <f>Tabla2[[#This Row],[Total Sales]]-Tabla2[[#This Row],[Operating Profit]]</f>
        <v>36633.599999999999</v>
      </c>
      <c r="N5653" s="6">
        <v>1766.3999999999999</v>
      </c>
      <c r="O5653" s="46">
        <f>Tabla2[[#This Row],[Operating Profit]]/Tabla2[[#This Row],[Total Sales]]</f>
        <v>4.5999999999999999E-2</v>
      </c>
      <c r="P5653" s="1" t="s">
        <v>82</v>
      </c>
    </row>
    <row r="5654" spans="1:16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3" t="str">
        <f>IFERROR(LEFT(Tabla2[[#This Row],[Product]],FIND(" ",Tabla2[[#This Row],[Product]])-3),Tabla2[[#This Row],[Product]])</f>
        <v>Women</v>
      </c>
      <c r="I5654" s="6">
        <v>24</v>
      </c>
      <c r="J5654" s="4">
        <v>910</v>
      </c>
      <c r="K5654" s="6">
        <f>Tabla2[[#This Row],[Price per Unit]]*Tabla2[[#This Row],[Units Sold]]</f>
        <v>21840</v>
      </c>
      <c r="L5654" s="52">
        <f>Tabla2[[#This Row],[Units Sold]]/Cálculos!$C$11</f>
        <v>3.6710408530369391E-5</v>
      </c>
      <c r="M5654" s="6">
        <f>Tabla2[[#This Row],[Total Sales]]-Tabla2[[#This Row],[Operating Profit]]</f>
        <v>20638.8</v>
      </c>
      <c r="N5654" s="6">
        <v>1201.2</v>
      </c>
      <c r="O5654" s="46">
        <f>Tabla2[[#This Row],[Operating Profit]]/Tabla2[[#This Row],[Total Sales]]</f>
        <v>5.5E-2</v>
      </c>
      <c r="P5654" s="1" t="s">
        <v>82</v>
      </c>
    </row>
    <row r="5655" spans="1:16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3" t="str">
        <f>IFERROR(LEFT(Tabla2[[#This Row],[Product]],FIND(" ",Tabla2[[#This Row],[Product]])-3),Tabla2[[#This Row],[Product]])</f>
        <v>Men</v>
      </c>
      <c r="I5655" s="6">
        <v>34</v>
      </c>
      <c r="J5655" s="4">
        <v>810</v>
      </c>
      <c r="K5655" s="6">
        <f>Tabla2[[#This Row],[Price per Unit]]*Tabla2[[#This Row],[Units Sold]]</f>
        <v>27540</v>
      </c>
      <c r="L5655" s="52">
        <f>Tabla2[[#This Row],[Units Sold]]/Cálculos!$C$11</f>
        <v>3.2676297702856274E-5</v>
      </c>
      <c r="M5655" s="6">
        <f>Tabla2[[#This Row],[Total Sales]]-Tabla2[[#This Row],[Operating Profit]]</f>
        <v>26245.62</v>
      </c>
      <c r="N5655" s="6">
        <v>1294.3799999999999</v>
      </c>
      <c r="O5655" s="46">
        <f>Tabla2[[#This Row],[Operating Profit]]/Tabla2[[#This Row],[Total Sales]]</f>
        <v>4.6999999999999993E-2</v>
      </c>
      <c r="P5655" s="1" t="s">
        <v>82</v>
      </c>
    </row>
    <row r="5656" spans="1:16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3" t="str">
        <f>IFERROR(LEFT(Tabla2[[#This Row],[Product]],FIND(" ",Tabla2[[#This Row],[Product]])-3),Tabla2[[#This Row],[Product]])</f>
        <v>Women</v>
      </c>
      <c r="I5656" s="6">
        <v>36</v>
      </c>
      <c r="J5656" s="4">
        <v>1280</v>
      </c>
      <c r="K5656" s="6">
        <f>Tabla2[[#This Row],[Price per Unit]]*Tabla2[[#This Row],[Units Sold]]</f>
        <v>46080</v>
      </c>
      <c r="L5656" s="52">
        <f>Tabla2[[#This Row],[Units Sold]]/Cálculos!$C$11</f>
        <v>5.1636618592167932E-5</v>
      </c>
      <c r="M5656" s="6">
        <f>Tabla2[[#This Row],[Total Sales]]-Tabla2[[#This Row],[Operating Profit]]</f>
        <v>43084.800000000003</v>
      </c>
      <c r="N5656" s="6">
        <v>2995.2000000000003</v>
      </c>
      <c r="O5656" s="46">
        <f>Tabla2[[#This Row],[Operating Profit]]/Tabla2[[#This Row],[Total Sales]]</f>
        <v>6.5000000000000002E-2</v>
      </c>
      <c r="P5656" s="1" t="s">
        <v>82</v>
      </c>
    </row>
    <row r="5657" spans="1:16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3" t="str">
        <f>IFERROR(LEFT(Tabla2[[#This Row],[Product]],FIND(" ",Tabla2[[#This Row],[Product]])-3),Tabla2[[#This Row],[Product]])</f>
        <v>Men</v>
      </c>
      <c r="I5657" s="6">
        <v>32</v>
      </c>
      <c r="J5657" s="4">
        <v>1740</v>
      </c>
      <c r="K5657" s="6">
        <f>Tabla2[[#This Row],[Price per Unit]]*Tabla2[[#This Row],[Units Sold]]</f>
        <v>55680</v>
      </c>
      <c r="L5657" s="52">
        <f>Tabla2[[#This Row],[Units Sold]]/Cálculos!$C$11</f>
        <v>7.0193528398728293E-5</v>
      </c>
      <c r="M5657" s="6">
        <f>Tabla2[[#This Row],[Total Sales]]-Tabla2[[#This Row],[Operating Profit]]</f>
        <v>52896</v>
      </c>
      <c r="N5657" s="6">
        <v>2784</v>
      </c>
      <c r="O5657" s="46">
        <f>Tabla2[[#This Row],[Operating Profit]]/Tabla2[[#This Row],[Total Sales]]</f>
        <v>0.05</v>
      </c>
      <c r="P5657" s="1" t="s">
        <v>82</v>
      </c>
    </row>
    <row r="5658" spans="1:16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3" t="str">
        <f>IFERROR(LEFT(Tabla2[[#This Row],[Product]],FIND(" ",Tabla2[[#This Row],[Product]])-3),Tabla2[[#This Row],[Product]])</f>
        <v>Men</v>
      </c>
      <c r="I5658" s="6">
        <v>28</v>
      </c>
      <c r="J5658" s="4">
        <v>1000</v>
      </c>
      <c r="K5658" s="6">
        <f>Tabla2[[#This Row],[Price per Unit]]*Tabla2[[#This Row],[Units Sold]]</f>
        <v>28000</v>
      </c>
      <c r="L5658" s="52">
        <f>Tabla2[[#This Row],[Units Sold]]/Cálculos!$C$11</f>
        <v>4.0341108275131196E-5</v>
      </c>
      <c r="M5658" s="6">
        <f>Tabla2[[#This Row],[Total Sales]]-Tabla2[[#This Row],[Operating Profit]]</f>
        <v>26684</v>
      </c>
      <c r="N5658" s="6">
        <v>1316</v>
      </c>
      <c r="O5658" s="46">
        <f>Tabla2[[#This Row],[Operating Profit]]/Tabla2[[#This Row],[Total Sales]]</f>
        <v>4.7E-2</v>
      </c>
      <c r="P5658" s="1" t="s">
        <v>82</v>
      </c>
    </row>
    <row r="5659" spans="1:16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3" t="str">
        <f>IFERROR(LEFT(Tabla2[[#This Row],[Product]],FIND(" ",Tabla2[[#This Row],[Product]])-3),Tabla2[[#This Row],[Product]])</f>
        <v>Women</v>
      </c>
      <c r="I5659" s="6">
        <v>14</v>
      </c>
      <c r="J5659" s="4">
        <v>750</v>
      </c>
      <c r="K5659" s="6">
        <f>Tabla2[[#This Row],[Price per Unit]]*Tabla2[[#This Row],[Units Sold]]</f>
        <v>10500</v>
      </c>
      <c r="L5659" s="52">
        <f>Tabla2[[#This Row],[Units Sold]]/Cálculos!$C$11</f>
        <v>3.0255831206348401E-5</v>
      </c>
      <c r="M5659" s="6">
        <f>Tabla2[[#This Row],[Total Sales]]-Tabla2[[#This Row],[Operating Profit]]</f>
        <v>9985.5</v>
      </c>
      <c r="N5659" s="6">
        <v>514.5</v>
      </c>
      <c r="O5659" s="46">
        <f>Tabla2[[#This Row],[Operating Profit]]/Tabla2[[#This Row],[Total Sales]]</f>
        <v>4.9000000000000002E-2</v>
      </c>
      <c r="P5659" s="1" t="s">
        <v>82</v>
      </c>
    </row>
    <row r="5660" spans="1:16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3" t="str">
        <f>IFERROR(LEFT(Tabla2[[#This Row],[Product]],FIND(" ",Tabla2[[#This Row],[Product]])-3),Tabla2[[#This Row],[Product]])</f>
        <v>Women</v>
      </c>
      <c r="I5660" s="6">
        <v>14</v>
      </c>
      <c r="J5660" s="4">
        <v>830</v>
      </c>
      <c r="K5660" s="6">
        <f>Tabla2[[#This Row],[Price per Unit]]*Tabla2[[#This Row],[Units Sold]]</f>
        <v>11620</v>
      </c>
      <c r="L5660" s="52">
        <f>Tabla2[[#This Row],[Units Sold]]/Cálculos!$C$11</f>
        <v>3.3483119868358896E-5</v>
      </c>
      <c r="M5660" s="6">
        <f>Tabla2[[#This Row],[Total Sales]]-Tabla2[[#This Row],[Operating Profit]]</f>
        <v>11004.14</v>
      </c>
      <c r="N5660" s="6">
        <v>615.86</v>
      </c>
      <c r="O5660" s="46">
        <f>Tabla2[[#This Row],[Operating Profit]]/Tabla2[[#This Row],[Total Sales]]</f>
        <v>5.2999999999999999E-2</v>
      </c>
      <c r="P5660" s="1" t="s">
        <v>82</v>
      </c>
    </row>
    <row r="5661" spans="1:16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3" t="str">
        <f>IFERROR(LEFT(Tabla2[[#This Row],[Product]],FIND(" ",Tabla2[[#This Row],[Product]])-3),Tabla2[[#This Row],[Product]])</f>
        <v>Men</v>
      </c>
      <c r="I5661" s="6">
        <v>23</v>
      </c>
      <c r="J5661" s="4">
        <v>770</v>
      </c>
      <c r="K5661" s="6">
        <f>Tabla2[[#This Row],[Price per Unit]]*Tabla2[[#This Row],[Units Sold]]</f>
        <v>17710</v>
      </c>
      <c r="L5661" s="52">
        <f>Tabla2[[#This Row],[Units Sold]]/Cálculos!$C$11</f>
        <v>3.1062653371851023E-5</v>
      </c>
      <c r="M5661" s="6">
        <f>Tabla2[[#This Row],[Total Sales]]-Tabla2[[#This Row],[Operating Profit]]</f>
        <v>16877.63</v>
      </c>
      <c r="N5661" s="6">
        <v>832.37</v>
      </c>
      <c r="O5661" s="46">
        <f>Tabla2[[#This Row],[Operating Profit]]/Tabla2[[#This Row],[Total Sales]]</f>
        <v>4.7E-2</v>
      </c>
      <c r="P5661" s="1" t="s">
        <v>82</v>
      </c>
    </row>
    <row r="5662" spans="1:16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3" t="str">
        <f>IFERROR(LEFT(Tabla2[[#This Row],[Product]],FIND(" ",Tabla2[[#This Row],[Product]])-3),Tabla2[[#This Row],[Product]])</f>
        <v>Women</v>
      </c>
      <c r="I5662" s="6">
        <v>28</v>
      </c>
      <c r="J5662" s="4">
        <v>950</v>
      </c>
      <c r="K5662" s="6">
        <f>Tabla2[[#This Row],[Price per Unit]]*Tabla2[[#This Row],[Units Sold]]</f>
        <v>26600</v>
      </c>
      <c r="L5662" s="52">
        <f>Tabla2[[#This Row],[Units Sold]]/Cálculos!$C$11</f>
        <v>3.8324052861374641E-5</v>
      </c>
      <c r="M5662" s="6">
        <f>Tabla2[[#This Row],[Total Sales]]-Tabla2[[#This Row],[Operating Profit]]</f>
        <v>24897.599999999999</v>
      </c>
      <c r="N5662" s="6">
        <v>1702.4</v>
      </c>
      <c r="O5662" s="46">
        <f>Tabla2[[#This Row],[Operating Profit]]/Tabla2[[#This Row],[Total Sales]]</f>
        <v>6.4000000000000001E-2</v>
      </c>
      <c r="P5662" s="1" t="s">
        <v>82</v>
      </c>
    </row>
    <row r="5663" spans="1:16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3" t="str">
        <f>IFERROR(LEFT(Tabla2[[#This Row],[Product]],FIND(" ",Tabla2[[#This Row],[Product]])-3),Tabla2[[#This Row],[Product]])</f>
        <v>Men</v>
      </c>
      <c r="I5663" s="6">
        <v>34</v>
      </c>
      <c r="J5663" s="4">
        <v>1310</v>
      </c>
      <c r="K5663" s="6">
        <f>Tabla2[[#This Row],[Price per Unit]]*Tabla2[[#This Row],[Units Sold]]</f>
        <v>44540</v>
      </c>
      <c r="L5663" s="52">
        <f>Tabla2[[#This Row],[Units Sold]]/Cálculos!$C$11</f>
        <v>5.2846851840421872E-5</v>
      </c>
      <c r="M5663" s="6">
        <f>Tabla2[[#This Row],[Total Sales]]-Tabla2[[#This Row],[Operating Profit]]</f>
        <v>42268.46</v>
      </c>
      <c r="N5663" s="6">
        <v>2271.54</v>
      </c>
      <c r="O5663" s="46">
        <f>Tabla2[[#This Row],[Operating Profit]]/Tabla2[[#This Row],[Total Sales]]</f>
        <v>5.0999999999999997E-2</v>
      </c>
      <c r="P5663" s="1" t="s">
        <v>82</v>
      </c>
    </row>
    <row r="5664" spans="1:16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3" t="str">
        <f>IFERROR(LEFT(Tabla2[[#This Row],[Product]],FIND(" ",Tabla2[[#This Row],[Product]])-3),Tabla2[[#This Row],[Product]])</f>
        <v>Men</v>
      </c>
      <c r="I5664" s="6">
        <v>24</v>
      </c>
      <c r="J5664" s="4">
        <v>910</v>
      </c>
      <c r="K5664" s="6">
        <f>Tabla2[[#This Row],[Price per Unit]]*Tabla2[[#This Row],[Units Sold]]</f>
        <v>21840</v>
      </c>
      <c r="L5664" s="52">
        <f>Tabla2[[#This Row],[Units Sold]]/Cálculos!$C$11</f>
        <v>3.6710408530369391E-5</v>
      </c>
      <c r="M5664" s="6">
        <f>Tabla2[[#This Row],[Total Sales]]-Tabla2[[#This Row],[Operating Profit]]</f>
        <v>20748</v>
      </c>
      <c r="N5664" s="6">
        <v>1092</v>
      </c>
      <c r="O5664" s="46">
        <f>Tabla2[[#This Row],[Operating Profit]]/Tabla2[[#This Row],[Total Sales]]</f>
        <v>0.05</v>
      </c>
      <c r="P5664" s="1" t="s">
        <v>82</v>
      </c>
    </row>
    <row r="5665" spans="1:16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3" t="str">
        <f>IFERROR(LEFT(Tabla2[[#This Row],[Product]],FIND(" ",Tabla2[[#This Row],[Product]])-3),Tabla2[[#This Row],[Product]])</f>
        <v>Women</v>
      </c>
      <c r="I5665" s="6">
        <v>23</v>
      </c>
      <c r="J5665" s="4">
        <v>730</v>
      </c>
      <c r="K5665" s="6">
        <f>Tabla2[[#This Row],[Price per Unit]]*Tabla2[[#This Row],[Units Sold]]</f>
        <v>16790</v>
      </c>
      <c r="L5665" s="52">
        <f>Tabla2[[#This Row],[Units Sold]]/Cálculos!$C$11</f>
        <v>2.9449009040845775E-5</v>
      </c>
      <c r="M5665" s="6">
        <f>Tabla2[[#This Row],[Total Sales]]-Tabla2[[#This Row],[Operating Profit]]</f>
        <v>15984.08</v>
      </c>
      <c r="N5665" s="6">
        <v>805.92</v>
      </c>
      <c r="O5665" s="46">
        <f>Tabla2[[#This Row],[Operating Profit]]/Tabla2[[#This Row],[Total Sales]]</f>
        <v>4.8000000000000001E-2</v>
      </c>
      <c r="P5665" s="1" t="s">
        <v>82</v>
      </c>
    </row>
    <row r="5666" spans="1:16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3" t="str">
        <f>IFERROR(LEFT(Tabla2[[#This Row],[Product]],FIND(" ",Tabla2[[#This Row],[Product]])-3),Tabla2[[#This Row],[Product]])</f>
        <v>Women</v>
      </c>
      <c r="I5666" s="6">
        <v>23</v>
      </c>
      <c r="J5666" s="4">
        <v>590</v>
      </c>
      <c r="K5666" s="6">
        <f>Tabla2[[#This Row],[Price per Unit]]*Tabla2[[#This Row],[Units Sold]]</f>
        <v>13570</v>
      </c>
      <c r="L5666" s="52">
        <f>Tabla2[[#This Row],[Units Sold]]/Cálculos!$C$11</f>
        <v>2.3801253882327408E-5</v>
      </c>
      <c r="M5666" s="6">
        <f>Tabla2[[#This Row],[Total Sales]]-Tabla2[[#This Row],[Operating Profit]]</f>
        <v>12891.5</v>
      </c>
      <c r="N5666" s="6">
        <v>678.5</v>
      </c>
      <c r="O5666" s="46">
        <f>Tabla2[[#This Row],[Operating Profit]]/Tabla2[[#This Row],[Total Sales]]</f>
        <v>0.05</v>
      </c>
      <c r="P5666" s="1" t="s">
        <v>82</v>
      </c>
    </row>
    <row r="5667" spans="1:16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3" t="str">
        <f>IFERROR(LEFT(Tabla2[[#This Row],[Product]],FIND(" ",Tabla2[[#This Row],[Product]])-3),Tabla2[[#This Row],[Product]])</f>
        <v>Men</v>
      </c>
      <c r="I5667" s="6">
        <v>32</v>
      </c>
      <c r="J5667" s="4">
        <v>680</v>
      </c>
      <c r="K5667" s="6">
        <f>Tabla2[[#This Row],[Price per Unit]]*Tabla2[[#This Row],[Units Sold]]</f>
        <v>21760</v>
      </c>
      <c r="L5667" s="52">
        <f>Tabla2[[#This Row],[Units Sold]]/Cálculos!$C$11</f>
        <v>2.7431953627089217E-5</v>
      </c>
      <c r="M5667" s="6">
        <f>Tabla2[[#This Row],[Total Sales]]-Tabla2[[#This Row],[Operating Profit]]</f>
        <v>20737.28</v>
      </c>
      <c r="N5667" s="6">
        <v>1022.7199999999999</v>
      </c>
      <c r="O5667" s="46">
        <f>Tabla2[[#This Row],[Operating Profit]]/Tabla2[[#This Row],[Total Sales]]</f>
        <v>4.6999999999999993E-2</v>
      </c>
      <c r="P5667" s="1" t="s">
        <v>82</v>
      </c>
    </row>
    <row r="5668" spans="1:16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3" t="str">
        <f>IFERROR(LEFT(Tabla2[[#This Row],[Product]],FIND(" ",Tabla2[[#This Row],[Product]])-3),Tabla2[[#This Row],[Product]])</f>
        <v>Women</v>
      </c>
      <c r="I5668" s="6">
        <v>38</v>
      </c>
      <c r="J5668" s="4">
        <v>880</v>
      </c>
      <c r="K5668" s="6">
        <f>Tabla2[[#This Row],[Price per Unit]]*Tabla2[[#This Row],[Units Sold]]</f>
        <v>33440</v>
      </c>
      <c r="L5668" s="52">
        <f>Tabla2[[#This Row],[Units Sold]]/Cálculos!$C$11</f>
        <v>3.5500175282115457E-5</v>
      </c>
      <c r="M5668" s="6">
        <f>Tabla2[[#This Row],[Total Sales]]-Tabla2[[#This Row],[Operating Profit]]</f>
        <v>31299.84</v>
      </c>
      <c r="N5668" s="6">
        <v>2140.16</v>
      </c>
      <c r="O5668" s="46">
        <f>Tabla2[[#This Row],[Operating Profit]]/Tabla2[[#This Row],[Total Sales]]</f>
        <v>6.4000000000000001E-2</v>
      </c>
      <c r="P5668" s="1" t="s">
        <v>82</v>
      </c>
    </row>
    <row r="5669" spans="1:16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3" t="str">
        <f>IFERROR(LEFT(Tabla2[[#This Row],[Product]],FIND(" ",Tabla2[[#This Row],[Product]])-3),Tabla2[[#This Row],[Product]])</f>
        <v>Men</v>
      </c>
      <c r="I5669" s="6">
        <v>34</v>
      </c>
      <c r="J5669" s="4">
        <v>1500</v>
      </c>
      <c r="K5669" s="6">
        <f>Tabla2[[#This Row],[Price per Unit]]*Tabla2[[#This Row],[Units Sold]]</f>
        <v>51000</v>
      </c>
      <c r="L5669" s="52">
        <f>Tabla2[[#This Row],[Units Sold]]/Cálculos!$C$11</f>
        <v>6.0511662412696801E-5</v>
      </c>
      <c r="M5669" s="6">
        <f>Tabla2[[#This Row],[Total Sales]]-Tabla2[[#This Row],[Operating Profit]]</f>
        <v>48399</v>
      </c>
      <c r="N5669" s="6">
        <v>2601</v>
      </c>
      <c r="O5669" s="46">
        <f>Tabla2[[#This Row],[Operating Profit]]/Tabla2[[#This Row],[Total Sales]]</f>
        <v>5.0999999999999997E-2</v>
      </c>
      <c r="P5669" s="1" t="s">
        <v>82</v>
      </c>
    </row>
    <row r="5670" spans="1:16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3" t="str">
        <f>IFERROR(LEFT(Tabla2[[#This Row],[Product]],FIND(" ",Tabla2[[#This Row],[Product]])-3),Tabla2[[#This Row],[Product]])</f>
        <v>Men</v>
      </c>
      <c r="I5670" s="6">
        <v>23</v>
      </c>
      <c r="J5670" s="4">
        <v>880</v>
      </c>
      <c r="K5670" s="6">
        <f>Tabla2[[#This Row],[Price per Unit]]*Tabla2[[#This Row],[Units Sold]]</f>
        <v>20240</v>
      </c>
      <c r="L5670" s="52">
        <f>Tabla2[[#This Row],[Units Sold]]/Cálculos!$C$11</f>
        <v>3.5500175282115457E-5</v>
      </c>
      <c r="M5670" s="6">
        <f>Tabla2[[#This Row],[Total Sales]]-Tabla2[[#This Row],[Operating Profit]]</f>
        <v>19329.2</v>
      </c>
      <c r="N5670" s="6">
        <v>910.8</v>
      </c>
      <c r="O5670" s="46">
        <f>Tabla2[[#This Row],[Operating Profit]]/Tabla2[[#This Row],[Total Sales]]</f>
        <v>4.4999999999999998E-2</v>
      </c>
      <c r="P5670" s="1" t="s">
        <v>82</v>
      </c>
    </row>
    <row r="5671" spans="1:16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3" t="str">
        <f>IFERROR(LEFT(Tabla2[[#This Row],[Product]],FIND(" ",Tabla2[[#This Row],[Product]])-3),Tabla2[[#This Row],[Product]])</f>
        <v>Women</v>
      </c>
      <c r="I5671" s="6">
        <v>23</v>
      </c>
      <c r="J5671" s="4">
        <v>800</v>
      </c>
      <c r="K5671" s="6">
        <f>Tabla2[[#This Row],[Price per Unit]]*Tabla2[[#This Row],[Units Sold]]</f>
        <v>18400</v>
      </c>
      <c r="L5671" s="52">
        <f>Tabla2[[#This Row],[Units Sold]]/Cálculos!$C$11</f>
        <v>3.2272886620104963E-5</v>
      </c>
      <c r="M5671" s="6">
        <f>Tabla2[[#This Row],[Total Sales]]-Tabla2[[#This Row],[Operating Profit]]</f>
        <v>17498.400000000001</v>
      </c>
      <c r="N5671" s="6">
        <v>901.6</v>
      </c>
      <c r="O5671" s="46">
        <f>Tabla2[[#This Row],[Operating Profit]]/Tabla2[[#This Row],[Total Sales]]</f>
        <v>4.9000000000000002E-2</v>
      </c>
      <c r="P5671" s="1" t="s">
        <v>82</v>
      </c>
    </row>
    <row r="5672" spans="1:16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3" t="str">
        <f>IFERROR(LEFT(Tabla2[[#This Row],[Product]],FIND(" ",Tabla2[[#This Row],[Product]])-3),Tabla2[[#This Row],[Product]])</f>
        <v>Women</v>
      </c>
      <c r="I5672" s="6">
        <v>23</v>
      </c>
      <c r="J5672" s="4">
        <v>880</v>
      </c>
      <c r="K5672" s="6">
        <f>Tabla2[[#This Row],[Price per Unit]]*Tabla2[[#This Row],[Units Sold]]</f>
        <v>20240</v>
      </c>
      <c r="L5672" s="52">
        <f>Tabla2[[#This Row],[Units Sold]]/Cálculos!$C$11</f>
        <v>3.5500175282115457E-5</v>
      </c>
      <c r="M5672" s="6">
        <f>Tabla2[[#This Row],[Total Sales]]-Tabla2[[#This Row],[Operating Profit]]</f>
        <v>19187.52</v>
      </c>
      <c r="N5672" s="6">
        <v>1052.48</v>
      </c>
      <c r="O5672" s="46">
        <f>Tabla2[[#This Row],[Operating Profit]]/Tabla2[[#This Row],[Total Sales]]</f>
        <v>5.1999999999999998E-2</v>
      </c>
      <c r="P5672" s="1" t="s">
        <v>82</v>
      </c>
    </row>
    <row r="5673" spans="1:16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3" t="str">
        <f>IFERROR(LEFT(Tabla2[[#This Row],[Product]],FIND(" ",Tabla2[[#This Row],[Product]])-3),Tabla2[[#This Row],[Product]])</f>
        <v>Men</v>
      </c>
      <c r="I5673" s="6">
        <v>43</v>
      </c>
      <c r="J5673" s="4">
        <v>810</v>
      </c>
      <c r="K5673" s="6">
        <f>Tabla2[[#This Row],[Price per Unit]]*Tabla2[[#This Row],[Units Sold]]</f>
        <v>34830</v>
      </c>
      <c r="L5673" s="52">
        <f>Tabla2[[#This Row],[Units Sold]]/Cálculos!$C$11</f>
        <v>3.2676297702856274E-5</v>
      </c>
      <c r="M5673" s="6">
        <f>Tabla2[[#This Row],[Total Sales]]-Tabla2[[#This Row],[Operating Profit]]</f>
        <v>33158.160000000003</v>
      </c>
      <c r="N5673" s="6">
        <v>1671.84</v>
      </c>
      <c r="O5673" s="46">
        <f>Tabla2[[#This Row],[Operating Profit]]/Tabla2[[#This Row],[Total Sales]]</f>
        <v>4.8000000000000001E-2</v>
      </c>
      <c r="P5673" s="1" t="s">
        <v>82</v>
      </c>
    </row>
    <row r="5674" spans="1:16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3" t="str">
        <f>IFERROR(LEFT(Tabla2[[#This Row],[Product]],FIND(" ",Tabla2[[#This Row],[Product]])-3),Tabla2[[#This Row],[Product]])</f>
        <v>Women</v>
      </c>
      <c r="I5674" s="6">
        <v>48</v>
      </c>
      <c r="J5674" s="4">
        <v>1080</v>
      </c>
      <c r="K5674" s="6">
        <f>Tabla2[[#This Row],[Price per Unit]]*Tabla2[[#This Row],[Units Sold]]</f>
        <v>51840</v>
      </c>
      <c r="L5674" s="52">
        <f>Tabla2[[#This Row],[Units Sold]]/Cálculos!$C$11</f>
        <v>4.3568396937141698E-5</v>
      </c>
      <c r="M5674" s="6">
        <f>Tabla2[[#This Row],[Total Sales]]-Tabla2[[#This Row],[Operating Profit]]</f>
        <v>48574.080000000002</v>
      </c>
      <c r="N5674" s="6">
        <v>3265.92</v>
      </c>
      <c r="O5674" s="46">
        <f>Tabla2[[#This Row],[Operating Profit]]/Tabla2[[#This Row],[Total Sales]]</f>
        <v>6.3E-2</v>
      </c>
      <c r="P5674" s="1" t="s">
        <v>82</v>
      </c>
    </row>
    <row r="5675" spans="1:16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3" t="str">
        <f>IFERROR(LEFT(Tabla2[[#This Row],[Product]],FIND(" ",Tabla2[[#This Row],[Product]])-3),Tabla2[[#This Row],[Product]])</f>
        <v>Men</v>
      </c>
      <c r="I5675" s="6">
        <v>41</v>
      </c>
      <c r="J5675" s="4">
        <v>1630</v>
      </c>
      <c r="K5675" s="6">
        <f>Tabla2[[#This Row],[Price per Unit]]*Tabla2[[#This Row],[Units Sold]]</f>
        <v>66830</v>
      </c>
      <c r="L5675" s="52">
        <f>Tabla2[[#This Row],[Units Sold]]/Cálculos!$C$11</f>
        <v>6.5756006488463858E-5</v>
      </c>
      <c r="M5675" s="6">
        <f>Tabla2[[#This Row],[Total Sales]]-Tabla2[[#This Row],[Operating Profit]]</f>
        <v>63354.84</v>
      </c>
      <c r="N5675" s="6">
        <v>3475.1600000000003</v>
      </c>
      <c r="O5675" s="46">
        <f>Tabla2[[#This Row],[Operating Profit]]/Tabla2[[#This Row],[Total Sales]]</f>
        <v>5.2000000000000005E-2</v>
      </c>
      <c r="P5675" s="1" t="s">
        <v>82</v>
      </c>
    </row>
    <row r="5676" spans="1:16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3" t="str">
        <f>IFERROR(LEFT(Tabla2[[#This Row],[Product]],FIND(" ",Tabla2[[#This Row],[Product]])-3),Tabla2[[#This Row],[Product]])</f>
        <v>Men</v>
      </c>
      <c r="I5676" s="6">
        <v>32</v>
      </c>
      <c r="J5676" s="4">
        <v>1130</v>
      </c>
      <c r="K5676" s="6">
        <f>Tabla2[[#This Row],[Price per Unit]]*Tabla2[[#This Row],[Units Sold]]</f>
        <v>36160</v>
      </c>
      <c r="L5676" s="52">
        <f>Tabla2[[#This Row],[Units Sold]]/Cálculos!$C$11</f>
        <v>4.5585452350898253E-5</v>
      </c>
      <c r="M5676" s="6">
        <f>Tabla2[[#This Row],[Total Sales]]-Tabla2[[#This Row],[Operating Profit]]</f>
        <v>34424.32</v>
      </c>
      <c r="N5676" s="6">
        <v>1735.6799999999998</v>
      </c>
      <c r="O5676" s="46">
        <f>Tabla2[[#This Row],[Operating Profit]]/Tabla2[[#This Row],[Total Sales]]</f>
        <v>4.7999999999999994E-2</v>
      </c>
      <c r="P5676" s="1" t="s">
        <v>82</v>
      </c>
    </row>
    <row r="5677" spans="1:16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3" t="str">
        <f>IFERROR(LEFT(Tabla2[[#This Row],[Product]],FIND(" ",Tabla2[[#This Row],[Product]])-3),Tabla2[[#This Row],[Product]])</f>
        <v>Women</v>
      </c>
      <c r="I5677" s="6">
        <v>32</v>
      </c>
      <c r="J5677" s="4">
        <v>1200</v>
      </c>
      <c r="K5677" s="6">
        <f>Tabla2[[#This Row],[Price per Unit]]*Tabla2[[#This Row],[Units Sold]]</f>
        <v>38400</v>
      </c>
      <c r="L5677" s="52">
        <f>Tabla2[[#This Row],[Units Sold]]/Cálculos!$C$11</f>
        <v>4.8409329930157437E-5</v>
      </c>
      <c r="M5677" s="6">
        <f>Tabla2[[#This Row],[Total Sales]]-Tabla2[[#This Row],[Operating Profit]]</f>
        <v>36595.199999999997</v>
      </c>
      <c r="N5677" s="6">
        <v>1804.8</v>
      </c>
      <c r="O5677" s="46">
        <f>Tabla2[[#This Row],[Operating Profit]]/Tabla2[[#This Row],[Total Sales]]</f>
        <v>4.7E-2</v>
      </c>
      <c r="P5677" s="1" t="s">
        <v>82</v>
      </c>
    </row>
    <row r="5678" spans="1:16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3" t="str">
        <f>IFERROR(LEFT(Tabla2[[#This Row],[Product]],FIND(" ",Tabla2[[#This Row],[Product]])-3),Tabla2[[#This Row],[Product]])</f>
        <v>Women</v>
      </c>
      <c r="I5678" s="6">
        <v>34</v>
      </c>
      <c r="J5678" s="4">
        <v>880</v>
      </c>
      <c r="K5678" s="6">
        <f>Tabla2[[#This Row],[Price per Unit]]*Tabla2[[#This Row],[Units Sold]]</f>
        <v>29920</v>
      </c>
      <c r="L5678" s="52">
        <f>Tabla2[[#This Row],[Units Sold]]/Cálculos!$C$11</f>
        <v>3.5500175282115457E-5</v>
      </c>
      <c r="M5678" s="6">
        <f>Tabla2[[#This Row],[Total Sales]]-Tabla2[[#This Row],[Operating Profit]]</f>
        <v>28364.16</v>
      </c>
      <c r="N5678" s="6">
        <v>1555.8400000000001</v>
      </c>
      <c r="O5678" s="46">
        <f>Tabla2[[#This Row],[Operating Profit]]/Tabla2[[#This Row],[Total Sales]]</f>
        <v>5.2000000000000005E-2</v>
      </c>
      <c r="P5678" s="1" t="s">
        <v>82</v>
      </c>
    </row>
    <row r="5679" spans="1:16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3" t="str">
        <f>IFERROR(LEFT(Tabla2[[#This Row],[Product]],FIND(" ",Tabla2[[#This Row],[Product]])-3),Tabla2[[#This Row],[Product]])</f>
        <v>Men</v>
      </c>
      <c r="I5679" s="6">
        <v>42</v>
      </c>
      <c r="J5679" s="4">
        <v>880</v>
      </c>
      <c r="K5679" s="6">
        <f>Tabla2[[#This Row],[Price per Unit]]*Tabla2[[#This Row],[Units Sold]]</f>
        <v>36960</v>
      </c>
      <c r="L5679" s="52">
        <f>Tabla2[[#This Row],[Units Sold]]/Cálculos!$C$11</f>
        <v>3.5500175282115457E-5</v>
      </c>
      <c r="M5679" s="6">
        <f>Tabla2[[#This Row],[Total Sales]]-Tabla2[[#This Row],[Operating Profit]]</f>
        <v>35112</v>
      </c>
      <c r="N5679" s="6">
        <v>1848</v>
      </c>
      <c r="O5679" s="46">
        <f>Tabla2[[#This Row],[Operating Profit]]/Tabla2[[#This Row],[Total Sales]]</f>
        <v>0.05</v>
      </c>
      <c r="P5679" s="1" t="s">
        <v>82</v>
      </c>
    </row>
    <row r="5680" spans="1:16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3" t="str">
        <f>IFERROR(LEFT(Tabla2[[#This Row],[Product]],FIND(" ",Tabla2[[#This Row],[Product]])-3),Tabla2[[#This Row],[Product]])</f>
        <v>Women</v>
      </c>
      <c r="I5680" s="6">
        <v>47</v>
      </c>
      <c r="J5680" s="4">
        <v>1260</v>
      </c>
      <c r="K5680" s="6">
        <f>Tabla2[[#This Row],[Price per Unit]]*Tabla2[[#This Row],[Units Sold]]</f>
        <v>59220</v>
      </c>
      <c r="L5680" s="52">
        <f>Tabla2[[#This Row],[Units Sold]]/Cálculos!$C$11</f>
        <v>5.082979642666531E-5</v>
      </c>
      <c r="M5680" s="6">
        <f>Tabla2[[#This Row],[Total Sales]]-Tabla2[[#This Row],[Operating Profit]]</f>
        <v>55607.58</v>
      </c>
      <c r="N5680" s="6">
        <v>3612.42</v>
      </c>
      <c r="O5680" s="46">
        <f>Tabla2[[#This Row],[Operating Profit]]/Tabla2[[#This Row],[Total Sales]]</f>
        <v>6.0999999999999999E-2</v>
      </c>
      <c r="P5680" s="1" t="s">
        <v>82</v>
      </c>
    </row>
    <row r="5681" spans="1:16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3" t="str">
        <f>IFERROR(LEFT(Tabla2[[#This Row],[Product]],FIND(" ",Tabla2[[#This Row],[Product]])-3),Tabla2[[#This Row],[Product]])</f>
        <v>Men</v>
      </c>
      <c r="I5681" s="6">
        <v>23</v>
      </c>
      <c r="J5681" s="4">
        <v>1960</v>
      </c>
      <c r="K5681" s="6">
        <f>Tabla2[[#This Row],[Price per Unit]]*Tabla2[[#This Row],[Units Sold]]</f>
        <v>45080</v>
      </c>
      <c r="L5681" s="52">
        <f>Tabla2[[#This Row],[Units Sold]]/Cálculos!$C$11</f>
        <v>7.9068572219257149E-5</v>
      </c>
      <c r="M5681" s="6">
        <f>Tabla2[[#This Row],[Total Sales]]-Tabla2[[#This Row],[Operating Profit]]</f>
        <v>42600.6</v>
      </c>
      <c r="N5681" s="6">
        <v>2479.4</v>
      </c>
      <c r="O5681" s="46">
        <f>Tabla2[[#This Row],[Operating Profit]]/Tabla2[[#This Row],[Total Sales]]</f>
        <v>5.5E-2</v>
      </c>
      <c r="P5681" s="1" t="s">
        <v>82</v>
      </c>
    </row>
    <row r="5682" spans="1:16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3" t="str">
        <f>IFERROR(LEFT(Tabla2[[#This Row],[Product]],FIND(" ",Tabla2[[#This Row],[Product]])-3),Tabla2[[#This Row],[Product]])</f>
        <v>Men</v>
      </c>
      <c r="I5682" s="6">
        <v>23</v>
      </c>
      <c r="J5682" s="4">
        <v>1330</v>
      </c>
      <c r="K5682" s="6">
        <f>Tabla2[[#This Row],[Price per Unit]]*Tabla2[[#This Row],[Units Sold]]</f>
        <v>30590</v>
      </c>
      <c r="L5682" s="52">
        <f>Tabla2[[#This Row],[Units Sold]]/Cálculos!$C$11</f>
        <v>5.3653674005924494E-5</v>
      </c>
      <c r="M5682" s="6">
        <f>Tabla2[[#This Row],[Total Sales]]-Tabla2[[#This Row],[Operating Profit]]</f>
        <v>29152.27</v>
      </c>
      <c r="N5682" s="6">
        <v>1437.73</v>
      </c>
      <c r="O5682" s="46">
        <f>Tabla2[[#This Row],[Operating Profit]]/Tabla2[[#This Row],[Total Sales]]</f>
        <v>4.7E-2</v>
      </c>
      <c r="P5682" s="1" t="s">
        <v>82</v>
      </c>
    </row>
    <row r="5683" spans="1:16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3" t="str">
        <f>IFERROR(LEFT(Tabla2[[#This Row],[Product]],FIND(" ",Tabla2[[#This Row],[Product]])-3),Tabla2[[#This Row],[Product]])</f>
        <v>Women</v>
      </c>
      <c r="I5683" s="6">
        <v>14</v>
      </c>
      <c r="J5683" s="4">
        <v>1430</v>
      </c>
      <c r="K5683" s="6">
        <f>Tabla2[[#This Row],[Price per Unit]]*Tabla2[[#This Row],[Units Sold]]</f>
        <v>20020</v>
      </c>
      <c r="L5683" s="52">
        <f>Tabla2[[#This Row],[Units Sold]]/Cálculos!$C$11</f>
        <v>5.7687784833437618E-5</v>
      </c>
      <c r="M5683" s="6">
        <f>Tabla2[[#This Row],[Total Sales]]-Tabla2[[#This Row],[Operating Profit]]</f>
        <v>19079.060000000001</v>
      </c>
      <c r="N5683" s="6">
        <v>940.93999999999994</v>
      </c>
      <c r="O5683" s="46">
        <f>Tabla2[[#This Row],[Operating Profit]]/Tabla2[[#This Row],[Total Sales]]</f>
        <v>4.7E-2</v>
      </c>
      <c r="P5683" s="1" t="s">
        <v>82</v>
      </c>
    </row>
    <row r="5684" spans="1:16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3" t="str">
        <f>IFERROR(LEFT(Tabla2[[#This Row],[Product]],FIND(" ",Tabla2[[#This Row],[Product]])-3),Tabla2[[#This Row],[Product]])</f>
        <v>Women</v>
      </c>
      <c r="I5684" s="6">
        <v>18</v>
      </c>
      <c r="J5684" s="4">
        <v>880</v>
      </c>
      <c r="K5684" s="6">
        <f>Tabla2[[#This Row],[Price per Unit]]*Tabla2[[#This Row],[Units Sold]]</f>
        <v>15840</v>
      </c>
      <c r="L5684" s="52">
        <f>Tabla2[[#This Row],[Units Sold]]/Cálculos!$C$11</f>
        <v>3.5500175282115457E-5</v>
      </c>
      <c r="M5684" s="6">
        <f>Tabla2[[#This Row],[Total Sales]]-Tabla2[[#This Row],[Operating Profit]]</f>
        <v>15016.32</v>
      </c>
      <c r="N5684" s="6">
        <v>823.68000000000006</v>
      </c>
      <c r="O5684" s="46">
        <f>Tabla2[[#This Row],[Operating Profit]]/Tabla2[[#This Row],[Total Sales]]</f>
        <v>5.2000000000000005E-2</v>
      </c>
      <c r="P5684" s="1" t="s">
        <v>82</v>
      </c>
    </row>
    <row r="5685" spans="1:16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3" t="str">
        <f>IFERROR(LEFT(Tabla2[[#This Row],[Product]],FIND(" ",Tabla2[[#This Row],[Product]])-3),Tabla2[[#This Row],[Product]])</f>
        <v>Men</v>
      </c>
      <c r="I5685" s="6">
        <v>33</v>
      </c>
      <c r="J5685" s="4">
        <v>980</v>
      </c>
      <c r="K5685" s="6">
        <f>Tabla2[[#This Row],[Price per Unit]]*Tabla2[[#This Row],[Units Sold]]</f>
        <v>32340</v>
      </c>
      <c r="L5685" s="52">
        <f>Tabla2[[#This Row],[Units Sold]]/Cálculos!$C$11</f>
        <v>3.9534286109628574E-5</v>
      </c>
      <c r="M5685" s="6">
        <f>Tabla2[[#This Row],[Total Sales]]-Tabla2[[#This Row],[Operating Profit]]</f>
        <v>30820.02</v>
      </c>
      <c r="N5685" s="6">
        <v>1519.98</v>
      </c>
      <c r="O5685" s="46">
        <f>Tabla2[[#This Row],[Operating Profit]]/Tabla2[[#This Row],[Total Sales]]</f>
        <v>4.7E-2</v>
      </c>
      <c r="P5685" s="1" t="s">
        <v>82</v>
      </c>
    </row>
    <row r="5686" spans="1:16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3" t="str">
        <f>IFERROR(LEFT(Tabla2[[#This Row],[Product]],FIND(" ",Tabla2[[#This Row],[Product]])-3),Tabla2[[#This Row],[Product]])</f>
        <v>Women</v>
      </c>
      <c r="I5686" s="6">
        <v>24</v>
      </c>
      <c r="J5686" s="4">
        <v>1380</v>
      </c>
      <c r="K5686" s="6">
        <f>Tabla2[[#This Row],[Price per Unit]]*Tabla2[[#This Row],[Units Sold]]</f>
        <v>33120</v>
      </c>
      <c r="L5686" s="52">
        <f>Tabla2[[#This Row],[Units Sold]]/Cálculos!$C$11</f>
        <v>5.5670729419681056E-5</v>
      </c>
      <c r="M5686" s="6">
        <f>Tabla2[[#This Row],[Total Sales]]-Tabla2[[#This Row],[Operating Profit]]</f>
        <v>31000.32</v>
      </c>
      <c r="N5686" s="6">
        <v>2119.6799999999998</v>
      </c>
      <c r="O5686" s="46">
        <f>Tabla2[[#This Row],[Operating Profit]]/Tabla2[[#This Row],[Total Sales]]</f>
        <v>6.4000000000000001E-2</v>
      </c>
      <c r="P5686" s="1" t="s">
        <v>82</v>
      </c>
    </row>
    <row r="5687" spans="1:16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3" t="str">
        <f>IFERROR(LEFT(Tabla2[[#This Row],[Product]],FIND(" ",Tabla2[[#This Row],[Product]])-3),Tabla2[[#This Row],[Product]])</f>
        <v>Men</v>
      </c>
      <c r="I5687" s="6">
        <v>25</v>
      </c>
      <c r="J5687" s="4">
        <v>2180</v>
      </c>
      <c r="K5687" s="6">
        <f>Tabla2[[#This Row],[Price per Unit]]*Tabla2[[#This Row],[Units Sold]]</f>
        <v>54500</v>
      </c>
      <c r="L5687" s="52">
        <f>Tabla2[[#This Row],[Units Sold]]/Cálculos!$C$11</f>
        <v>8.7943616039786018E-5</v>
      </c>
      <c r="M5687" s="6">
        <f>Tabla2[[#This Row],[Total Sales]]-Tabla2[[#This Row],[Operating Profit]]</f>
        <v>51611.5</v>
      </c>
      <c r="N5687" s="6">
        <v>2888.5</v>
      </c>
      <c r="O5687" s="46">
        <f>Tabla2[[#This Row],[Operating Profit]]/Tabla2[[#This Row],[Total Sales]]</f>
        <v>5.2999999999999999E-2</v>
      </c>
      <c r="P5687" s="1" t="s">
        <v>82</v>
      </c>
    </row>
    <row r="5688" spans="1:16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3" t="str">
        <f>IFERROR(LEFT(Tabla2[[#This Row],[Product]],FIND(" ",Tabla2[[#This Row],[Product]])-3),Tabla2[[#This Row],[Product]])</f>
        <v>Men</v>
      </c>
      <c r="I5688" s="6">
        <v>24</v>
      </c>
      <c r="J5688" s="4">
        <v>1010</v>
      </c>
      <c r="K5688" s="6">
        <f>Tabla2[[#This Row],[Price per Unit]]*Tabla2[[#This Row],[Units Sold]]</f>
        <v>24240</v>
      </c>
      <c r="L5688" s="52">
        <f>Tabla2[[#This Row],[Units Sold]]/Cálculos!$C$11</f>
        <v>4.0744519357882514E-5</v>
      </c>
      <c r="M5688" s="6">
        <f>Tabla2[[#This Row],[Total Sales]]-Tabla2[[#This Row],[Operating Profit]]</f>
        <v>23100.720000000001</v>
      </c>
      <c r="N5688" s="6">
        <v>1139.28</v>
      </c>
      <c r="O5688" s="46">
        <f>Tabla2[[#This Row],[Operating Profit]]/Tabla2[[#This Row],[Total Sales]]</f>
        <v>4.7E-2</v>
      </c>
      <c r="P5688" s="1" t="s">
        <v>82</v>
      </c>
    </row>
    <row r="5689" spans="1:16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3" t="str">
        <f>IFERROR(LEFT(Tabla2[[#This Row],[Product]],FIND(" ",Tabla2[[#This Row],[Product]])-3),Tabla2[[#This Row],[Product]])</f>
        <v>Women</v>
      </c>
      <c r="I5689" s="6">
        <v>14</v>
      </c>
      <c r="J5689" s="4">
        <v>1150</v>
      </c>
      <c r="K5689" s="6">
        <f>Tabla2[[#This Row],[Price per Unit]]*Tabla2[[#This Row],[Units Sold]]</f>
        <v>16100</v>
      </c>
      <c r="L5689" s="52">
        <f>Tabla2[[#This Row],[Units Sold]]/Cálculos!$C$11</f>
        <v>4.6392274516400882E-5</v>
      </c>
      <c r="M5689" s="6">
        <f>Tabla2[[#This Row],[Total Sales]]-Tabla2[[#This Row],[Operating Profit]]</f>
        <v>15375.5</v>
      </c>
      <c r="N5689" s="6">
        <v>724.49999999999989</v>
      </c>
      <c r="O5689" s="46">
        <f>Tabla2[[#This Row],[Operating Profit]]/Tabla2[[#This Row],[Total Sales]]</f>
        <v>4.4999999999999991E-2</v>
      </c>
      <c r="P5689" s="1" t="s">
        <v>82</v>
      </c>
    </row>
    <row r="5690" spans="1:16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3" t="str">
        <f>IFERROR(LEFT(Tabla2[[#This Row],[Product]],FIND(" ",Tabla2[[#This Row],[Product]])-3),Tabla2[[#This Row],[Product]])</f>
        <v>Women</v>
      </c>
      <c r="I5690" s="6">
        <v>19</v>
      </c>
      <c r="J5690" s="4">
        <v>870</v>
      </c>
      <c r="K5690" s="6">
        <f>Tabla2[[#This Row],[Price per Unit]]*Tabla2[[#This Row],[Units Sold]]</f>
        <v>16530</v>
      </c>
      <c r="L5690" s="52">
        <f>Tabla2[[#This Row],[Units Sold]]/Cálculos!$C$11</f>
        <v>3.5096764199364146E-5</v>
      </c>
      <c r="M5690" s="6">
        <f>Tabla2[[#This Row],[Total Sales]]-Tabla2[[#This Row],[Operating Profit]]</f>
        <v>15703.5</v>
      </c>
      <c r="N5690" s="6">
        <v>826.5</v>
      </c>
      <c r="O5690" s="46">
        <f>Tabla2[[#This Row],[Operating Profit]]/Tabla2[[#This Row],[Total Sales]]</f>
        <v>0.05</v>
      </c>
      <c r="P5690" s="1" t="s">
        <v>82</v>
      </c>
    </row>
    <row r="5691" spans="1:16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3" t="str">
        <f>IFERROR(LEFT(Tabla2[[#This Row],[Product]],FIND(" ",Tabla2[[#This Row],[Product]])-3),Tabla2[[#This Row],[Product]])</f>
        <v>Men</v>
      </c>
      <c r="I5691" s="6">
        <v>32</v>
      </c>
      <c r="J5691" s="4">
        <v>1010</v>
      </c>
      <c r="K5691" s="6">
        <f>Tabla2[[#This Row],[Price per Unit]]*Tabla2[[#This Row],[Units Sold]]</f>
        <v>32320</v>
      </c>
      <c r="L5691" s="52">
        <f>Tabla2[[#This Row],[Units Sold]]/Cálculos!$C$11</f>
        <v>4.0744519357882514E-5</v>
      </c>
      <c r="M5691" s="6">
        <f>Tabla2[[#This Row],[Total Sales]]-Tabla2[[#This Row],[Operating Profit]]</f>
        <v>30865.599999999999</v>
      </c>
      <c r="N5691" s="6">
        <v>1454.3999999999999</v>
      </c>
      <c r="O5691" s="46">
        <f>Tabla2[[#This Row],[Operating Profit]]/Tabla2[[#This Row],[Total Sales]]</f>
        <v>4.4999999999999998E-2</v>
      </c>
      <c r="P5691" s="1" t="s">
        <v>82</v>
      </c>
    </row>
    <row r="5692" spans="1:16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3" t="str">
        <f>IFERROR(LEFT(Tabla2[[#This Row],[Product]],FIND(" ",Tabla2[[#This Row],[Product]])-3),Tabla2[[#This Row],[Product]])</f>
        <v>Women</v>
      </c>
      <c r="I5692" s="6">
        <v>24</v>
      </c>
      <c r="J5692" s="4">
        <v>1310</v>
      </c>
      <c r="K5692" s="6">
        <f>Tabla2[[#This Row],[Price per Unit]]*Tabla2[[#This Row],[Units Sold]]</f>
        <v>31440</v>
      </c>
      <c r="L5692" s="52">
        <f>Tabla2[[#This Row],[Units Sold]]/Cálculos!$C$11</f>
        <v>5.2846851840421872E-5</v>
      </c>
      <c r="M5692" s="6">
        <f>Tabla2[[#This Row],[Total Sales]]-Tabla2[[#This Row],[Operating Profit]]</f>
        <v>29490.720000000001</v>
      </c>
      <c r="N5692" s="6">
        <v>1949.28</v>
      </c>
      <c r="O5692" s="46">
        <f>Tabla2[[#This Row],[Operating Profit]]/Tabla2[[#This Row],[Total Sales]]</f>
        <v>6.2E-2</v>
      </c>
      <c r="P5692" s="1" t="s">
        <v>82</v>
      </c>
    </row>
    <row r="5693" spans="1:16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3" t="str">
        <f>IFERROR(LEFT(Tabla2[[#This Row],[Product]],FIND(" ",Tabla2[[#This Row],[Product]])-3),Tabla2[[#This Row],[Product]])</f>
        <v>Men</v>
      </c>
      <c r="I5693" s="6">
        <v>29</v>
      </c>
      <c r="J5693" s="4">
        <v>1680</v>
      </c>
      <c r="K5693" s="6">
        <f>Tabla2[[#This Row],[Price per Unit]]*Tabla2[[#This Row],[Units Sold]]</f>
        <v>48720</v>
      </c>
      <c r="L5693" s="52">
        <f>Tabla2[[#This Row],[Units Sold]]/Cálculos!$C$11</f>
        <v>6.7773061902220413E-5</v>
      </c>
      <c r="M5693" s="6">
        <f>Tabla2[[#This Row],[Total Sales]]-Tabla2[[#This Row],[Operating Profit]]</f>
        <v>46186.559999999998</v>
      </c>
      <c r="N5693" s="6">
        <v>2533.44</v>
      </c>
      <c r="O5693" s="46">
        <f>Tabla2[[#This Row],[Operating Profit]]/Tabla2[[#This Row],[Total Sales]]</f>
        <v>5.2000000000000005E-2</v>
      </c>
      <c r="P5693" s="1" t="s">
        <v>82</v>
      </c>
    </row>
    <row r="5694" spans="1:16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3" t="str">
        <f>IFERROR(LEFT(Tabla2[[#This Row],[Product]],FIND(" ",Tabla2[[#This Row],[Product]])-3),Tabla2[[#This Row],[Product]])</f>
        <v>Men</v>
      </c>
      <c r="I5694" s="6">
        <v>28</v>
      </c>
      <c r="J5694" s="4">
        <v>1020</v>
      </c>
      <c r="K5694" s="6">
        <f>Tabla2[[#This Row],[Price per Unit]]*Tabla2[[#This Row],[Units Sold]]</f>
        <v>28560</v>
      </c>
      <c r="L5694" s="52">
        <f>Tabla2[[#This Row],[Units Sold]]/Cálculos!$C$11</f>
        <v>4.1147930440633825E-5</v>
      </c>
      <c r="M5694" s="6">
        <f>Tabla2[[#This Row],[Total Sales]]-Tabla2[[#This Row],[Operating Profit]]</f>
        <v>27132</v>
      </c>
      <c r="N5694" s="6">
        <v>1428</v>
      </c>
      <c r="O5694" s="46">
        <f>Tabla2[[#This Row],[Operating Profit]]/Tabla2[[#This Row],[Total Sales]]</f>
        <v>0.05</v>
      </c>
      <c r="P5694" s="1" t="s">
        <v>82</v>
      </c>
    </row>
    <row r="5695" spans="1:16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3" t="str">
        <f>IFERROR(LEFT(Tabla2[[#This Row],[Product]],FIND(" ",Tabla2[[#This Row],[Product]])-3),Tabla2[[#This Row],[Product]])</f>
        <v>Women</v>
      </c>
      <c r="I5695" s="6">
        <v>18</v>
      </c>
      <c r="J5695" s="4">
        <v>1120</v>
      </c>
      <c r="K5695" s="6">
        <f>Tabla2[[#This Row],[Price per Unit]]*Tabla2[[#This Row],[Units Sold]]</f>
        <v>20160</v>
      </c>
      <c r="L5695" s="52">
        <f>Tabla2[[#This Row],[Units Sold]]/Cálculos!$C$11</f>
        <v>4.5182041268146942E-5</v>
      </c>
      <c r="M5695" s="6">
        <f>Tabla2[[#This Row],[Total Sales]]-Tabla2[[#This Row],[Operating Profit]]</f>
        <v>19152</v>
      </c>
      <c r="N5695" s="6">
        <v>1008</v>
      </c>
      <c r="O5695" s="46">
        <f>Tabla2[[#This Row],[Operating Profit]]/Tabla2[[#This Row],[Total Sales]]</f>
        <v>0.05</v>
      </c>
      <c r="P5695" s="1" t="s">
        <v>82</v>
      </c>
    </row>
    <row r="5696" spans="1:16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3" t="str">
        <f>IFERROR(LEFT(Tabla2[[#This Row],[Product]],FIND(" ",Tabla2[[#This Row],[Product]])-3),Tabla2[[#This Row],[Product]])</f>
        <v>Women</v>
      </c>
      <c r="I5696" s="6">
        <v>23</v>
      </c>
      <c r="J5696" s="4">
        <v>730</v>
      </c>
      <c r="K5696" s="6">
        <f>Tabla2[[#This Row],[Price per Unit]]*Tabla2[[#This Row],[Units Sold]]</f>
        <v>16790</v>
      </c>
      <c r="L5696" s="52">
        <f>Tabla2[[#This Row],[Units Sold]]/Cálculos!$C$11</f>
        <v>2.9449009040845775E-5</v>
      </c>
      <c r="M5696" s="6">
        <f>Tabla2[[#This Row],[Total Sales]]-Tabla2[[#This Row],[Operating Profit]]</f>
        <v>15900.13</v>
      </c>
      <c r="N5696" s="6">
        <v>889.87</v>
      </c>
      <c r="O5696" s="46">
        <f>Tabla2[[#This Row],[Operating Profit]]/Tabla2[[#This Row],[Total Sales]]</f>
        <v>5.2999999999999999E-2</v>
      </c>
      <c r="P5696" s="1" t="s">
        <v>82</v>
      </c>
    </row>
    <row r="5697" spans="1:16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3" t="str">
        <f>IFERROR(LEFT(Tabla2[[#This Row],[Product]],FIND(" ",Tabla2[[#This Row],[Product]])-3),Tabla2[[#This Row],[Product]])</f>
        <v>Men</v>
      </c>
      <c r="I5697" s="6">
        <v>38</v>
      </c>
      <c r="J5697" s="4">
        <v>750</v>
      </c>
      <c r="K5697" s="6">
        <f>Tabla2[[#This Row],[Price per Unit]]*Tabla2[[#This Row],[Units Sold]]</f>
        <v>28500</v>
      </c>
      <c r="L5697" s="52">
        <f>Tabla2[[#This Row],[Units Sold]]/Cálculos!$C$11</f>
        <v>3.0255831206348401E-5</v>
      </c>
      <c r="M5697" s="6">
        <f>Tabla2[[#This Row],[Total Sales]]-Tabla2[[#This Row],[Operating Profit]]</f>
        <v>27075</v>
      </c>
      <c r="N5697" s="6">
        <v>1425</v>
      </c>
      <c r="O5697" s="46">
        <f>Tabla2[[#This Row],[Operating Profit]]/Tabla2[[#This Row],[Total Sales]]</f>
        <v>0.05</v>
      </c>
      <c r="P5697" s="1" t="s">
        <v>82</v>
      </c>
    </row>
    <row r="5698" spans="1:16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3" t="str">
        <f>IFERROR(LEFT(Tabla2[[#This Row],[Product]],FIND(" ",Tabla2[[#This Row],[Product]])-3),Tabla2[[#This Row],[Product]])</f>
        <v>Women</v>
      </c>
      <c r="I5698" s="6">
        <v>29</v>
      </c>
      <c r="J5698" s="4">
        <v>1000</v>
      </c>
      <c r="K5698" s="6">
        <f>Tabla2[[#This Row],[Price per Unit]]*Tabla2[[#This Row],[Units Sold]]</f>
        <v>29000</v>
      </c>
      <c r="L5698" s="52">
        <f>Tabla2[[#This Row],[Units Sold]]/Cálculos!$C$11</f>
        <v>4.0341108275131196E-5</v>
      </c>
      <c r="M5698" s="6">
        <f>Tabla2[[#This Row],[Total Sales]]-Tabla2[[#This Row],[Operating Profit]]</f>
        <v>27144</v>
      </c>
      <c r="N5698" s="6">
        <v>1856</v>
      </c>
      <c r="O5698" s="46">
        <f>Tabla2[[#This Row],[Operating Profit]]/Tabla2[[#This Row],[Total Sales]]</f>
        <v>6.4000000000000001E-2</v>
      </c>
      <c r="P5698" s="1" t="s">
        <v>82</v>
      </c>
    </row>
    <row r="5699" spans="1:16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3" t="str">
        <f>IFERROR(LEFT(Tabla2[[#This Row],[Product]],FIND(" ",Tabla2[[#This Row],[Product]])-3),Tabla2[[#This Row],[Product]])</f>
        <v>Men</v>
      </c>
      <c r="I5699" s="6">
        <v>27</v>
      </c>
      <c r="J5699" s="4">
        <v>1810</v>
      </c>
      <c r="K5699" s="6">
        <f>Tabla2[[#This Row],[Price per Unit]]*Tabla2[[#This Row],[Units Sold]]</f>
        <v>48870</v>
      </c>
      <c r="L5699" s="52">
        <f>Tabla2[[#This Row],[Units Sold]]/Cálculos!$C$11</f>
        <v>7.301740597798747E-5</v>
      </c>
      <c r="M5699" s="6">
        <f>Tabla2[[#This Row],[Total Sales]]-Tabla2[[#This Row],[Operating Profit]]</f>
        <v>46426.5</v>
      </c>
      <c r="N5699" s="6">
        <v>2443.5</v>
      </c>
      <c r="O5699" s="46">
        <f>Tabla2[[#This Row],[Operating Profit]]/Tabla2[[#This Row],[Total Sales]]</f>
        <v>0.05</v>
      </c>
      <c r="P5699" s="1" t="s">
        <v>82</v>
      </c>
    </row>
    <row r="5700" spans="1:16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3" t="str">
        <f>IFERROR(LEFT(Tabla2[[#This Row],[Product]],FIND(" ",Tabla2[[#This Row],[Product]])-3),Tabla2[[#This Row],[Product]])</f>
        <v>Men</v>
      </c>
      <c r="I5700" s="6">
        <v>25</v>
      </c>
      <c r="J5700" s="4">
        <v>940</v>
      </c>
      <c r="K5700" s="6">
        <f>Tabla2[[#This Row],[Price per Unit]]*Tabla2[[#This Row],[Units Sold]]</f>
        <v>23500</v>
      </c>
      <c r="L5700" s="52">
        <f>Tabla2[[#This Row],[Units Sold]]/Cálculos!$C$11</f>
        <v>3.792064177862333E-5</v>
      </c>
      <c r="M5700" s="6">
        <f>Tabla2[[#This Row],[Total Sales]]-Tabla2[[#This Row],[Operating Profit]]</f>
        <v>22442.5</v>
      </c>
      <c r="N5700" s="6">
        <v>1057.5</v>
      </c>
      <c r="O5700" s="46">
        <f>Tabla2[[#This Row],[Operating Profit]]/Tabla2[[#This Row],[Total Sales]]</f>
        <v>4.4999999999999998E-2</v>
      </c>
      <c r="P5700" s="1" t="s">
        <v>82</v>
      </c>
    </row>
    <row r="5701" spans="1:16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3" t="str">
        <f>IFERROR(LEFT(Tabla2[[#This Row],[Product]],FIND(" ",Tabla2[[#This Row],[Product]])-3),Tabla2[[#This Row],[Product]])</f>
        <v>Women</v>
      </c>
      <c r="I5701" s="6">
        <v>14</v>
      </c>
      <c r="J5701" s="4">
        <v>980</v>
      </c>
      <c r="K5701" s="6">
        <f>Tabla2[[#This Row],[Price per Unit]]*Tabla2[[#This Row],[Units Sold]]</f>
        <v>13720</v>
      </c>
      <c r="L5701" s="52">
        <f>Tabla2[[#This Row],[Units Sold]]/Cálculos!$C$11</f>
        <v>3.9534286109628574E-5</v>
      </c>
      <c r="M5701" s="6">
        <f>Tabla2[[#This Row],[Total Sales]]-Tabla2[[#This Row],[Operating Profit]]</f>
        <v>13088.88</v>
      </c>
      <c r="N5701" s="6">
        <v>631.12</v>
      </c>
      <c r="O5701" s="46">
        <f>Tabla2[[#This Row],[Operating Profit]]/Tabla2[[#This Row],[Total Sales]]</f>
        <v>4.5999999999999999E-2</v>
      </c>
      <c r="P5701" s="1" t="s">
        <v>82</v>
      </c>
    </row>
    <row r="5702" spans="1:16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3" t="str">
        <f>IFERROR(LEFT(Tabla2[[#This Row],[Product]],FIND(" ",Tabla2[[#This Row],[Product]])-3),Tabla2[[#This Row],[Product]])</f>
        <v>Women</v>
      </c>
      <c r="I5702" s="6">
        <v>18</v>
      </c>
      <c r="J5702" s="4">
        <v>700</v>
      </c>
      <c r="K5702" s="6">
        <f>Tabla2[[#This Row],[Price per Unit]]*Tabla2[[#This Row],[Units Sold]]</f>
        <v>12600</v>
      </c>
      <c r="L5702" s="52">
        <f>Tabla2[[#This Row],[Units Sold]]/Cálculos!$C$11</f>
        <v>2.8238775792591839E-5</v>
      </c>
      <c r="M5702" s="6">
        <f>Tabla2[[#This Row],[Total Sales]]-Tabla2[[#This Row],[Operating Profit]]</f>
        <v>11932.2</v>
      </c>
      <c r="N5702" s="6">
        <v>667.80000000000007</v>
      </c>
      <c r="O5702" s="46">
        <f>Tabla2[[#This Row],[Operating Profit]]/Tabla2[[#This Row],[Total Sales]]</f>
        <v>5.3000000000000005E-2</v>
      </c>
      <c r="P5702" s="1" t="s">
        <v>82</v>
      </c>
    </row>
    <row r="5703" spans="1:16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3" t="str">
        <f>IFERROR(LEFT(Tabla2[[#This Row],[Product]],FIND(" ",Tabla2[[#This Row],[Product]])-3),Tabla2[[#This Row],[Product]])</f>
        <v>Men</v>
      </c>
      <c r="I5703" s="6">
        <v>33</v>
      </c>
      <c r="J5703" s="4">
        <v>740</v>
      </c>
      <c r="K5703" s="6">
        <f>Tabla2[[#This Row],[Price per Unit]]*Tabla2[[#This Row],[Units Sold]]</f>
        <v>24420</v>
      </c>
      <c r="L5703" s="52">
        <f>Tabla2[[#This Row],[Units Sold]]/Cálculos!$C$11</f>
        <v>2.9852420123597086E-5</v>
      </c>
      <c r="M5703" s="6">
        <f>Tabla2[[#This Row],[Total Sales]]-Tabla2[[#This Row],[Operating Profit]]</f>
        <v>23296.68</v>
      </c>
      <c r="N5703" s="6">
        <v>1123.32</v>
      </c>
      <c r="O5703" s="46">
        <f>Tabla2[[#This Row],[Operating Profit]]/Tabla2[[#This Row],[Total Sales]]</f>
        <v>4.5999999999999999E-2</v>
      </c>
      <c r="P5703" s="1" t="s">
        <v>82</v>
      </c>
    </row>
    <row r="5704" spans="1:16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3" t="str">
        <f>IFERROR(LEFT(Tabla2[[#This Row],[Product]],FIND(" ",Tabla2[[#This Row],[Product]])-3),Tabla2[[#This Row],[Product]])</f>
        <v>Women</v>
      </c>
      <c r="I5704" s="6">
        <v>24</v>
      </c>
      <c r="J5704" s="4">
        <v>1120</v>
      </c>
      <c r="K5704" s="6">
        <f>Tabla2[[#This Row],[Price per Unit]]*Tabla2[[#This Row],[Units Sold]]</f>
        <v>26880</v>
      </c>
      <c r="L5704" s="52">
        <f>Tabla2[[#This Row],[Units Sold]]/Cálculos!$C$11</f>
        <v>4.5182041268146942E-5</v>
      </c>
      <c r="M5704" s="6">
        <f>Tabla2[[#This Row],[Total Sales]]-Tabla2[[#This Row],[Operating Profit]]</f>
        <v>25267.200000000001</v>
      </c>
      <c r="N5704" s="6">
        <v>1612.8</v>
      </c>
      <c r="O5704" s="46">
        <f>Tabla2[[#This Row],[Operating Profit]]/Tabla2[[#This Row],[Total Sales]]</f>
        <v>0.06</v>
      </c>
      <c r="P5704" s="1" t="s">
        <v>82</v>
      </c>
    </row>
    <row r="5705" spans="1:16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3" t="str">
        <f>IFERROR(LEFT(Tabla2[[#This Row],[Product]],FIND(" ",Tabla2[[#This Row],[Product]])-3),Tabla2[[#This Row],[Product]])</f>
        <v>Men</v>
      </c>
      <c r="I5705" s="6">
        <v>32</v>
      </c>
      <c r="J5705" s="4">
        <v>1740</v>
      </c>
      <c r="K5705" s="6">
        <f>Tabla2[[#This Row],[Price per Unit]]*Tabla2[[#This Row],[Units Sold]]</f>
        <v>55680</v>
      </c>
      <c r="L5705" s="52">
        <f>Tabla2[[#This Row],[Units Sold]]/Cálculos!$C$11</f>
        <v>7.0193528398728293E-5</v>
      </c>
      <c r="M5705" s="6">
        <f>Tabla2[[#This Row],[Total Sales]]-Tabla2[[#This Row],[Operating Profit]]</f>
        <v>52840.32</v>
      </c>
      <c r="N5705" s="6">
        <v>2839.68</v>
      </c>
      <c r="O5705" s="46">
        <f>Tabla2[[#This Row],[Operating Profit]]/Tabla2[[#This Row],[Total Sales]]</f>
        <v>5.0999999999999997E-2</v>
      </c>
      <c r="P5705" s="1" t="s">
        <v>82</v>
      </c>
    </row>
    <row r="5706" spans="1:16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3" t="str">
        <f>IFERROR(LEFT(Tabla2[[#This Row],[Product]],FIND(" ",Tabla2[[#This Row],[Product]])-3),Tabla2[[#This Row],[Product]])</f>
        <v>Men</v>
      </c>
      <c r="I5706" s="6">
        <v>29</v>
      </c>
      <c r="J5706" s="4">
        <v>1010</v>
      </c>
      <c r="K5706" s="6">
        <f>Tabla2[[#This Row],[Price per Unit]]*Tabla2[[#This Row],[Units Sold]]</f>
        <v>29290</v>
      </c>
      <c r="L5706" s="52">
        <f>Tabla2[[#This Row],[Units Sold]]/Cálculos!$C$11</f>
        <v>4.0744519357882514E-5</v>
      </c>
      <c r="M5706" s="6">
        <f>Tabla2[[#This Row],[Total Sales]]-Tabla2[[#This Row],[Operating Profit]]</f>
        <v>27854.79</v>
      </c>
      <c r="N5706" s="6">
        <v>1435.21</v>
      </c>
      <c r="O5706" s="46">
        <f>Tabla2[[#This Row],[Operating Profit]]/Tabla2[[#This Row],[Total Sales]]</f>
        <v>4.9000000000000002E-2</v>
      </c>
      <c r="P5706" s="1" t="s">
        <v>82</v>
      </c>
    </row>
    <row r="5707" spans="1:16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3" t="str">
        <f>IFERROR(LEFT(Tabla2[[#This Row],[Product]],FIND(" ",Tabla2[[#This Row],[Product]])-3),Tabla2[[#This Row],[Product]])</f>
        <v>Women</v>
      </c>
      <c r="I5707" s="6">
        <v>25</v>
      </c>
      <c r="J5707" s="4">
        <v>980</v>
      </c>
      <c r="K5707" s="6">
        <f>Tabla2[[#This Row],[Price per Unit]]*Tabla2[[#This Row],[Units Sold]]</f>
        <v>24500</v>
      </c>
      <c r="L5707" s="52">
        <f>Tabla2[[#This Row],[Units Sold]]/Cálculos!$C$11</f>
        <v>3.9534286109628574E-5</v>
      </c>
      <c r="M5707" s="6">
        <f>Tabla2[[#This Row],[Total Sales]]-Tabla2[[#This Row],[Operating Profit]]</f>
        <v>23275</v>
      </c>
      <c r="N5707" s="6">
        <v>1225</v>
      </c>
      <c r="O5707" s="46">
        <f>Tabla2[[#This Row],[Operating Profit]]/Tabla2[[#This Row],[Total Sales]]</f>
        <v>0.05</v>
      </c>
      <c r="P5707" s="1" t="s">
        <v>82</v>
      </c>
    </row>
    <row r="5708" spans="1:16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3" t="str">
        <f>IFERROR(LEFT(Tabla2[[#This Row],[Product]],FIND(" ",Tabla2[[#This Row],[Product]])-3),Tabla2[[#This Row],[Product]])</f>
        <v>Women</v>
      </c>
      <c r="I5708" s="6">
        <v>23</v>
      </c>
      <c r="J5708" s="4">
        <v>720</v>
      </c>
      <c r="K5708" s="6">
        <f>Tabla2[[#This Row],[Price per Unit]]*Tabla2[[#This Row],[Units Sold]]</f>
        <v>16560</v>
      </c>
      <c r="L5708" s="52">
        <f>Tabla2[[#This Row],[Units Sold]]/Cálculos!$C$11</f>
        <v>2.9045597958094464E-5</v>
      </c>
      <c r="M5708" s="6">
        <f>Tabla2[[#This Row],[Total Sales]]-Tabla2[[#This Row],[Operating Profit]]</f>
        <v>15649.2</v>
      </c>
      <c r="N5708" s="6">
        <v>910.80000000000007</v>
      </c>
      <c r="O5708" s="46">
        <f>Tabla2[[#This Row],[Operating Profit]]/Tabla2[[#This Row],[Total Sales]]</f>
        <v>5.5000000000000007E-2</v>
      </c>
      <c r="P5708" s="1" t="s">
        <v>82</v>
      </c>
    </row>
    <row r="5709" spans="1:16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3" t="str">
        <f>IFERROR(LEFT(Tabla2[[#This Row],[Product]],FIND(" ",Tabla2[[#This Row],[Product]])-3),Tabla2[[#This Row],[Product]])</f>
        <v>Men</v>
      </c>
      <c r="I5709" s="6">
        <v>39</v>
      </c>
      <c r="J5709" s="4">
        <v>750</v>
      </c>
      <c r="K5709" s="6">
        <f>Tabla2[[#This Row],[Price per Unit]]*Tabla2[[#This Row],[Units Sold]]</f>
        <v>29250</v>
      </c>
      <c r="L5709" s="52">
        <f>Tabla2[[#This Row],[Units Sold]]/Cálculos!$C$11</f>
        <v>3.0255831206348401E-5</v>
      </c>
      <c r="M5709" s="6">
        <f>Tabla2[[#This Row],[Total Sales]]-Tabla2[[#This Row],[Operating Profit]]</f>
        <v>27787.5</v>
      </c>
      <c r="N5709" s="6">
        <v>1462.5</v>
      </c>
      <c r="O5709" s="46">
        <f>Tabla2[[#This Row],[Operating Profit]]/Tabla2[[#This Row],[Total Sales]]</f>
        <v>0.05</v>
      </c>
      <c r="P5709" s="1" t="s">
        <v>82</v>
      </c>
    </row>
    <row r="5710" spans="1:16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3" t="str">
        <f>IFERROR(LEFT(Tabla2[[#This Row],[Product]],FIND(" ",Tabla2[[#This Row],[Product]])-3),Tabla2[[#This Row],[Product]])</f>
        <v>Women</v>
      </c>
      <c r="I5710" s="6">
        <v>44</v>
      </c>
      <c r="J5710" s="4">
        <v>1200</v>
      </c>
      <c r="K5710" s="6">
        <f>Tabla2[[#This Row],[Price per Unit]]*Tabla2[[#This Row],[Units Sold]]</f>
        <v>52800</v>
      </c>
      <c r="L5710" s="52">
        <f>Tabla2[[#This Row],[Units Sold]]/Cálculos!$C$11</f>
        <v>4.8409329930157437E-5</v>
      </c>
      <c r="M5710" s="6">
        <f>Tabla2[[#This Row],[Total Sales]]-Tabla2[[#This Row],[Operating Profit]]</f>
        <v>49368</v>
      </c>
      <c r="N5710" s="6">
        <v>3432</v>
      </c>
      <c r="O5710" s="46">
        <f>Tabla2[[#This Row],[Operating Profit]]/Tabla2[[#This Row],[Total Sales]]</f>
        <v>6.5000000000000002E-2</v>
      </c>
      <c r="P5710" s="1" t="s">
        <v>82</v>
      </c>
    </row>
    <row r="5711" spans="1:16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3" t="str">
        <f>IFERROR(LEFT(Tabla2[[#This Row],[Product]],FIND(" ",Tabla2[[#This Row],[Product]])-3),Tabla2[[#This Row],[Product]])</f>
        <v>Men</v>
      </c>
      <c r="I5711" s="6">
        <v>28</v>
      </c>
      <c r="J5711" s="4">
        <v>1820</v>
      </c>
      <c r="K5711" s="6">
        <f>Tabla2[[#This Row],[Price per Unit]]*Tabla2[[#This Row],[Units Sold]]</f>
        <v>50960</v>
      </c>
      <c r="L5711" s="52">
        <f>Tabla2[[#This Row],[Units Sold]]/Cálculos!$C$11</f>
        <v>7.3420817060738781E-5</v>
      </c>
      <c r="M5711" s="6">
        <f>Tabla2[[#This Row],[Total Sales]]-Tabla2[[#This Row],[Operating Profit]]</f>
        <v>48361.04</v>
      </c>
      <c r="N5711" s="6">
        <v>2598.96</v>
      </c>
      <c r="O5711" s="46">
        <f>Tabla2[[#This Row],[Operating Profit]]/Tabla2[[#This Row],[Total Sales]]</f>
        <v>5.1000000000000004E-2</v>
      </c>
      <c r="P5711" s="1" t="s">
        <v>82</v>
      </c>
    </row>
    <row r="5712" spans="1:16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3" t="str">
        <f>IFERROR(LEFT(Tabla2[[#This Row],[Product]],FIND(" ",Tabla2[[#This Row],[Product]])-3),Tabla2[[#This Row],[Product]])</f>
        <v>Men</v>
      </c>
      <c r="I5712" s="6">
        <v>24</v>
      </c>
      <c r="J5712" s="4">
        <v>1120</v>
      </c>
      <c r="K5712" s="6">
        <f>Tabla2[[#This Row],[Price per Unit]]*Tabla2[[#This Row],[Units Sold]]</f>
        <v>26880</v>
      </c>
      <c r="L5712" s="52">
        <f>Tabla2[[#This Row],[Units Sold]]/Cálculos!$C$11</f>
        <v>4.5182041268146942E-5</v>
      </c>
      <c r="M5712" s="6">
        <f>Tabla2[[#This Row],[Total Sales]]-Tabla2[[#This Row],[Operating Profit]]</f>
        <v>25562.880000000001</v>
      </c>
      <c r="N5712" s="6">
        <v>1317.12</v>
      </c>
      <c r="O5712" s="46">
        <f>Tabla2[[#This Row],[Operating Profit]]/Tabla2[[#This Row],[Total Sales]]</f>
        <v>4.8999999999999995E-2</v>
      </c>
      <c r="P5712" s="1" t="s">
        <v>82</v>
      </c>
    </row>
    <row r="5713" spans="1:16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3" t="str">
        <f>IFERROR(LEFT(Tabla2[[#This Row],[Product]],FIND(" ",Tabla2[[#This Row],[Product]])-3),Tabla2[[#This Row],[Product]])</f>
        <v>Women</v>
      </c>
      <c r="I5713" s="6">
        <v>19</v>
      </c>
      <c r="J5713" s="4">
        <v>1150</v>
      </c>
      <c r="K5713" s="6">
        <f>Tabla2[[#This Row],[Price per Unit]]*Tabla2[[#This Row],[Units Sold]]</f>
        <v>21850</v>
      </c>
      <c r="L5713" s="52">
        <f>Tabla2[[#This Row],[Units Sold]]/Cálculos!$C$11</f>
        <v>4.6392274516400882E-5</v>
      </c>
      <c r="M5713" s="6">
        <f>Tabla2[[#This Row],[Total Sales]]-Tabla2[[#This Row],[Operating Profit]]</f>
        <v>20779.349999999999</v>
      </c>
      <c r="N5713" s="6">
        <v>1070.6500000000001</v>
      </c>
      <c r="O5713" s="46">
        <f>Tabla2[[#This Row],[Operating Profit]]/Tabla2[[#This Row],[Total Sales]]</f>
        <v>4.9000000000000002E-2</v>
      </c>
      <c r="P5713" s="1" t="s">
        <v>82</v>
      </c>
    </row>
    <row r="5714" spans="1:16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3" t="str">
        <f>IFERROR(LEFT(Tabla2[[#This Row],[Product]],FIND(" ",Tabla2[[#This Row],[Product]])-3),Tabla2[[#This Row],[Product]])</f>
        <v>Women</v>
      </c>
      <c r="I5714" s="6">
        <v>19</v>
      </c>
      <c r="J5714" s="4">
        <v>1080</v>
      </c>
      <c r="K5714" s="6">
        <f>Tabla2[[#This Row],[Price per Unit]]*Tabla2[[#This Row],[Units Sold]]</f>
        <v>20520</v>
      </c>
      <c r="L5714" s="52">
        <f>Tabla2[[#This Row],[Units Sold]]/Cálculos!$C$11</f>
        <v>4.3568396937141698E-5</v>
      </c>
      <c r="M5714" s="6">
        <f>Tabla2[[#This Row],[Total Sales]]-Tabla2[[#This Row],[Operating Profit]]</f>
        <v>19473.48</v>
      </c>
      <c r="N5714" s="6">
        <v>1046.52</v>
      </c>
      <c r="O5714" s="46">
        <f>Tabla2[[#This Row],[Operating Profit]]/Tabla2[[#This Row],[Total Sales]]</f>
        <v>5.0999999999999997E-2</v>
      </c>
      <c r="P5714" s="1" t="s">
        <v>82</v>
      </c>
    </row>
    <row r="5715" spans="1:16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3" t="str">
        <f>IFERROR(LEFT(Tabla2[[#This Row],[Product]],FIND(" ",Tabla2[[#This Row],[Product]])-3),Tabla2[[#This Row],[Product]])</f>
        <v>Men</v>
      </c>
      <c r="I5715" s="6">
        <v>34</v>
      </c>
      <c r="J5715" s="4">
        <v>1080</v>
      </c>
      <c r="K5715" s="6">
        <f>Tabla2[[#This Row],[Price per Unit]]*Tabla2[[#This Row],[Units Sold]]</f>
        <v>36720</v>
      </c>
      <c r="L5715" s="52">
        <f>Tabla2[[#This Row],[Units Sold]]/Cálculos!$C$11</f>
        <v>4.3568396937141698E-5</v>
      </c>
      <c r="M5715" s="6">
        <f>Tabla2[[#This Row],[Total Sales]]-Tabla2[[#This Row],[Operating Profit]]</f>
        <v>35067.599999999999</v>
      </c>
      <c r="N5715" s="6">
        <v>1652.3999999999999</v>
      </c>
      <c r="O5715" s="46">
        <f>Tabla2[[#This Row],[Operating Profit]]/Tabla2[[#This Row],[Total Sales]]</f>
        <v>4.4999999999999998E-2</v>
      </c>
      <c r="P5715" s="1" t="s">
        <v>82</v>
      </c>
    </row>
    <row r="5716" spans="1:16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3" t="str">
        <f>IFERROR(LEFT(Tabla2[[#This Row],[Product]],FIND(" ",Tabla2[[#This Row],[Product]])-3),Tabla2[[#This Row],[Product]])</f>
        <v>Women</v>
      </c>
      <c r="I5716" s="6">
        <v>38</v>
      </c>
      <c r="J5716" s="4">
        <v>1500</v>
      </c>
      <c r="K5716" s="6">
        <f>Tabla2[[#This Row],[Price per Unit]]*Tabla2[[#This Row],[Units Sold]]</f>
        <v>57000</v>
      </c>
      <c r="L5716" s="52">
        <f>Tabla2[[#This Row],[Units Sold]]/Cálculos!$C$11</f>
        <v>6.0511662412696801E-5</v>
      </c>
      <c r="M5716" s="6">
        <f>Tabla2[[#This Row],[Total Sales]]-Tabla2[[#This Row],[Operating Profit]]</f>
        <v>53580</v>
      </c>
      <c r="N5716" s="6">
        <v>3420</v>
      </c>
      <c r="O5716" s="46">
        <f>Tabla2[[#This Row],[Operating Profit]]/Tabla2[[#This Row],[Total Sales]]</f>
        <v>0.06</v>
      </c>
      <c r="P5716" s="1" t="s">
        <v>82</v>
      </c>
    </row>
    <row r="5717" spans="1:16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3" t="str">
        <f>IFERROR(LEFT(Tabla2[[#This Row],[Product]],FIND(" ",Tabla2[[#This Row],[Product]])-3),Tabla2[[#This Row],[Product]])</f>
        <v>Men</v>
      </c>
      <c r="I5717" s="6">
        <v>34</v>
      </c>
      <c r="J5717" s="4">
        <v>2240</v>
      </c>
      <c r="K5717" s="6">
        <f>Tabla2[[#This Row],[Price per Unit]]*Tabla2[[#This Row],[Units Sold]]</f>
        <v>76160</v>
      </c>
      <c r="L5717" s="52">
        <f>Tabla2[[#This Row],[Units Sold]]/Cálculos!$C$11</f>
        <v>9.0364082536293884E-5</v>
      </c>
      <c r="M5717" s="6">
        <f>Tabla2[[#This Row],[Total Sales]]-Tabla2[[#This Row],[Operating Profit]]</f>
        <v>72199.679999999993</v>
      </c>
      <c r="N5717" s="6">
        <v>3960.32</v>
      </c>
      <c r="O5717" s="46">
        <f>Tabla2[[#This Row],[Operating Profit]]/Tabla2[[#This Row],[Total Sales]]</f>
        <v>5.2000000000000005E-2</v>
      </c>
      <c r="P5717" s="1" t="s">
        <v>82</v>
      </c>
    </row>
    <row r="5718" spans="1:16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3" t="str">
        <f>IFERROR(LEFT(Tabla2[[#This Row],[Product]],FIND(" ",Tabla2[[#This Row],[Product]])-3),Tabla2[[#This Row],[Product]])</f>
        <v>Men</v>
      </c>
      <c r="I5718" s="6">
        <v>29</v>
      </c>
      <c r="J5718" s="4">
        <v>1600</v>
      </c>
      <c r="K5718" s="6">
        <f>Tabla2[[#This Row],[Price per Unit]]*Tabla2[[#This Row],[Units Sold]]</f>
        <v>46400</v>
      </c>
      <c r="L5718" s="52">
        <f>Tabla2[[#This Row],[Units Sold]]/Cálculos!$C$11</f>
        <v>6.4545773240209925E-5</v>
      </c>
      <c r="M5718" s="6">
        <f>Tabla2[[#This Row],[Total Sales]]-Tabla2[[#This Row],[Operating Profit]]</f>
        <v>44172.800000000003</v>
      </c>
      <c r="N5718" s="6">
        <v>2227.1999999999998</v>
      </c>
      <c r="O5718" s="46">
        <f>Tabla2[[#This Row],[Operating Profit]]/Tabla2[[#This Row],[Total Sales]]</f>
        <v>4.7999999999999994E-2</v>
      </c>
      <c r="P5718" s="1" t="s">
        <v>82</v>
      </c>
    </row>
    <row r="5719" spans="1:16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3" t="str">
        <f>IFERROR(LEFT(Tabla2[[#This Row],[Product]],FIND(" ",Tabla2[[#This Row],[Product]])-3),Tabla2[[#This Row],[Product]])</f>
        <v>Women</v>
      </c>
      <c r="I5719" s="6">
        <v>24</v>
      </c>
      <c r="J5719" s="4">
        <v>1380</v>
      </c>
      <c r="K5719" s="6">
        <f>Tabla2[[#This Row],[Price per Unit]]*Tabla2[[#This Row],[Units Sold]]</f>
        <v>33120</v>
      </c>
      <c r="L5719" s="52">
        <f>Tabla2[[#This Row],[Units Sold]]/Cálculos!$C$11</f>
        <v>5.5670729419681056E-5</v>
      </c>
      <c r="M5719" s="6">
        <f>Tabla2[[#This Row],[Total Sales]]-Tabla2[[#This Row],[Operating Profit]]</f>
        <v>31530.240000000002</v>
      </c>
      <c r="N5719" s="6">
        <v>1589.76</v>
      </c>
      <c r="O5719" s="46">
        <f>Tabla2[[#This Row],[Operating Profit]]/Tabla2[[#This Row],[Total Sales]]</f>
        <v>4.8000000000000001E-2</v>
      </c>
      <c r="P5719" s="1" t="s">
        <v>82</v>
      </c>
    </row>
    <row r="5720" spans="1:16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3" t="str">
        <f>IFERROR(LEFT(Tabla2[[#This Row],[Product]],FIND(" ",Tabla2[[#This Row],[Product]])-3),Tabla2[[#This Row],[Product]])</f>
        <v>Women</v>
      </c>
      <c r="I5720" s="6">
        <v>23</v>
      </c>
      <c r="J5720" s="4">
        <v>1150</v>
      </c>
      <c r="K5720" s="6">
        <f>Tabla2[[#This Row],[Price per Unit]]*Tabla2[[#This Row],[Units Sold]]</f>
        <v>26450</v>
      </c>
      <c r="L5720" s="52">
        <f>Tabla2[[#This Row],[Units Sold]]/Cálculos!$C$11</f>
        <v>4.6392274516400882E-5</v>
      </c>
      <c r="M5720" s="6">
        <f>Tabla2[[#This Row],[Total Sales]]-Tabla2[[#This Row],[Operating Profit]]</f>
        <v>25127.5</v>
      </c>
      <c r="N5720" s="6">
        <v>1322.5</v>
      </c>
      <c r="O5720" s="46">
        <f>Tabla2[[#This Row],[Operating Profit]]/Tabla2[[#This Row],[Total Sales]]</f>
        <v>0.05</v>
      </c>
      <c r="P5720" s="1" t="s">
        <v>82</v>
      </c>
    </row>
    <row r="5721" spans="1:16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3" t="str">
        <f>IFERROR(LEFT(Tabla2[[#This Row],[Product]],FIND(" ",Tabla2[[#This Row],[Product]])-3),Tabla2[[#This Row],[Product]])</f>
        <v>Men</v>
      </c>
      <c r="I5721" s="6">
        <v>32</v>
      </c>
      <c r="J5721" s="4">
        <v>1280</v>
      </c>
      <c r="K5721" s="6">
        <f>Tabla2[[#This Row],[Price per Unit]]*Tabla2[[#This Row],[Units Sold]]</f>
        <v>40960</v>
      </c>
      <c r="L5721" s="52">
        <f>Tabla2[[#This Row],[Units Sold]]/Cálculos!$C$11</f>
        <v>5.1636618592167932E-5</v>
      </c>
      <c r="M5721" s="6">
        <f>Tabla2[[#This Row],[Total Sales]]-Tabla2[[#This Row],[Operating Profit]]</f>
        <v>39075.839999999997</v>
      </c>
      <c r="N5721" s="6">
        <v>1884.1599999999999</v>
      </c>
      <c r="O5721" s="46">
        <f>Tabla2[[#This Row],[Operating Profit]]/Tabla2[[#This Row],[Total Sales]]</f>
        <v>4.5999999999999999E-2</v>
      </c>
      <c r="P5721" s="1" t="s">
        <v>82</v>
      </c>
    </row>
    <row r="5722" spans="1:16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3" t="str">
        <f>IFERROR(LEFT(Tabla2[[#This Row],[Product]],FIND(" ",Tabla2[[#This Row],[Product]])-3),Tabla2[[#This Row],[Product]])</f>
        <v>Women</v>
      </c>
      <c r="I5722" s="6">
        <v>38</v>
      </c>
      <c r="J5722" s="4">
        <v>1500</v>
      </c>
      <c r="K5722" s="6">
        <f>Tabla2[[#This Row],[Price per Unit]]*Tabla2[[#This Row],[Units Sold]]</f>
        <v>57000</v>
      </c>
      <c r="L5722" s="52">
        <f>Tabla2[[#This Row],[Units Sold]]/Cálculos!$C$11</f>
        <v>6.0511662412696801E-5</v>
      </c>
      <c r="M5722" s="6">
        <f>Tabla2[[#This Row],[Total Sales]]-Tabla2[[#This Row],[Operating Profit]]</f>
        <v>53295</v>
      </c>
      <c r="N5722" s="6">
        <v>3705</v>
      </c>
      <c r="O5722" s="46">
        <f>Tabla2[[#This Row],[Operating Profit]]/Tabla2[[#This Row],[Total Sales]]</f>
        <v>6.5000000000000002E-2</v>
      </c>
      <c r="P5722" s="1" t="s">
        <v>82</v>
      </c>
    </row>
    <row r="5723" spans="1:16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3" t="str">
        <f>IFERROR(LEFT(Tabla2[[#This Row],[Product]],FIND(" ",Tabla2[[#This Row],[Product]])-3),Tabla2[[#This Row],[Product]])</f>
        <v>Men</v>
      </c>
      <c r="I5723" s="6">
        <v>33</v>
      </c>
      <c r="J5723" s="4">
        <v>2030</v>
      </c>
      <c r="K5723" s="6">
        <f>Tabla2[[#This Row],[Price per Unit]]*Tabla2[[#This Row],[Units Sold]]</f>
        <v>66990</v>
      </c>
      <c r="L5723" s="52">
        <f>Tabla2[[#This Row],[Units Sold]]/Cálculos!$C$11</f>
        <v>8.189244979851634E-5</v>
      </c>
      <c r="M5723" s="6">
        <f>Tabla2[[#This Row],[Total Sales]]-Tabla2[[#This Row],[Operating Profit]]</f>
        <v>63640.5</v>
      </c>
      <c r="N5723" s="6">
        <v>3349.5</v>
      </c>
      <c r="O5723" s="46">
        <f>Tabla2[[#This Row],[Operating Profit]]/Tabla2[[#This Row],[Total Sales]]</f>
        <v>0.05</v>
      </c>
      <c r="P5723" s="1" t="s">
        <v>82</v>
      </c>
    </row>
    <row r="5724" spans="1:16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3" t="str">
        <f>IFERROR(LEFT(Tabla2[[#This Row],[Product]],FIND(" ",Tabla2[[#This Row],[Product]])-3),Tabla2[[#This Row],[Product]])</f>
        <v>Men</v>
      </c>
      <c r="I5724" s="6">
        <v>34</v>
      </c>
      <c r="J5724" s="4">
        <v>1310</v>
      </c>
      <c r="K5724" s="6">
        <f>Tabla2[[#This Row],[Price per Unit]]*Tabla2[[#This Row],[Units Sold]]</f>
        <v>44540</v>
      </c>
      <c r="L5724" s="52">
        <f>Tabla2[[#This Row],[Units Sold]]/Cálculos!$C$11</f>
        <v>5.2846851840421872E-5</v>
      </c>
      <c r="M5724" s="6">
        <f>Tabla2[[#This Row],[Total Sales]]-Tabla2[[#This Row],[Operating Profit]]</f>
        <v>42446.62</v>
      </c>
      <c r="N5724" s="6">
        <v>2093.3799999999997</v>
      </c>
      <c r="O5724" s="46">
        <f>Tabla2[[#This Row],[Operating Profit]]/Tabla2[[#This Row],[Total Sales]]</f>
        <v>4.6999999999999993E-2</v>
      </c>
      <c r="P5724" s="1" t="s">
        <v>82</v>
      </c>
    </row>
    <row r="5725" spans="1:16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3" t="str">
        <f>IFERROR(LEFT(Tabla2[[#This Row],[Product]],FIND(" ",Tabla2[[#This Row],[Product]])-3),Tabla2[[#This Row],[Product]])</f>
        <v>Women</v>
      </c>
      <c r="I5725" s="6">
        <v>29</v>
      </c>
      <c r="J5725" s="4">
        <v>1130</v>
      </c>
      <c r="K5725" s="6">
        <f>Tabla2[[#This Row],[Price per Unit]]*Tabla2[[#This Row],[Units Sold]]</f>
        <v>32770</v>
      </c>
      <c r="L5725" s="52">
        <f>Tabla2[[#This Row],[Units Sold]]/Cálculos!$C$11</f>
        <v>4.5585452350898253E-5</v>
      </c>
      <c r="M5725" s="6">
        <f>Tabla2[[#This Row],[Total Sales]]-Tabla2[[#This Row],[Operating Profit]]</f>
        <v>31164.27</v>
      </c>
      <c r="N5725" s="6">
        <v>1605.73</v>
      </c>
      <c r="O5725" s="46">
        <f>Tabla2[[#This Row],[Operating Profit]]/Tabla2[[#This Row],[Total Sales]]</f>
        <v>4.9000000000000002E-2</v>
      </c>
      <c r="P5725" s="1" t="s">
        <v>82</v>
      </c>
    </row>
    <row r="5726" spans="1:16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3" t="str">
        <f>IFERROR(LEFT(Tabla2[[#This Row],[Product]],FIND(" ",Tabla2[[#This Row],[Product]])-3),Tabla2[[#This Row],[Product]])</f>
        <v>Women</v>
      </c>
      <c r="I5726" s="6">
        <v>19</v>
      </c>
      <c r="J5726" s="4">
        <v>1010</v>
      </c>
      <c r="K5726" s="6">
        <f>Tabla2[[#This Row],[Price per Unit]]*Tabla2[[#This Row],[Units Sold]]</f>
        <v>19190</v>
      </c>
      <c r="L5726" s="52">
        <f>Tabla2[[#This Row],[Units Sold]]/Cálculos!$C$11</f>
        <v>4.0744519357882514E-5</v>
      </c>
      <c r="M5726" s="6">
        <f>Tabla2[[#This Row],[Total Sales]]-Tabla2[[#This Row],[Operating Profit]]</f>
        <v>18172.93</v>
      </c>
      <c r="N5726" s="6">
        <v>1017.07</v>
      </c>
      <c r="O5726" s="46">
        <f>Tabla2[[#This Row],[Operating Profit]]/Tabla2[[#This Row],[Total Sales]]</f>
        <v>5.3000000000000005E-2</v>
      </c>
      <c r="P5726" s="1" t="s">
        <v>82</v>
      </c>
    </row>
    <row r="5727" spans="1:16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3" t="str">
        <f>IFERROR(LEFT(Tabla2[[#This Row],[Product]],FIND(" ",Tabla2[[#This Row],[Product]])-3),Tabla2[[#This Row],[Product]])</f>
        <v>Men</v>
      </c>
      <c r="I5727" s="6">
        <v>29</v>
      </c>
      <c r="J5727" s="4">
        <v>1050</v>
      </c>
      <c r="K5727" s="6">
        <f>Tabla2[[#This Row],[Price per Unit]]*Tabla2[[#This Row],[Units Sold]]</f>
        <v>30450</v>
      </c>
      <c r="L5727" s="52">
        <f>Tabla2[[#This Row],[Units Sold]]/Cálculos!$C$11</f>
        <v>4.2358163688887758E-5</v>
      </c>
      <c r="M5727" s="6">
        <f>Tabla2[[#This Row],[Total Sales]]-Tabla2[[#This Row],[Operating Profit]]</f>
        <v>29049.3</v>
      </c>
      <c r="N5727" s="6">
        <v>1400.6999999999998</v>
      </c>
      <c r="O5727" s="46">
        <f>Tabla2[[#This Row],[Operating Profit]]/Tabla2[[#This Row],[Total Sales]]</f>
        <v>4.5999999999999992E-2</v>
      </c>
      <c r="P5727" s="1" t="s">
        <v>82</v>
      </c>
    </row>
    <row r="5728" spans="1:16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3" t="str">
        <f>IFERROR(LEFT(Tabla2[[#This Row],[Product]],FIND(" ",Tabla2[[#This Row],[Product]])-3),Tabla2[[#This Row],[Product]])</f>
        <v>Women</v>
      </c>
      <c r="I5728" s="6">
        <v>32</v>
      </c>
      <c r="J5728" s="4">
        <v>1520</v>
      </c>
      <c r="K5728" s="6">
        <f>Tabla2[[#This Row],[Price per Unit]]*Tabla2[[#This Row],[Units Sold]]</f>
        <v>48640</v>
      </c>
      <c r="L5728" s="52">
        <f>Tabla2[[#This Row],[Units Sold]]/Cálculos!$C$11</f>
        <v>6.1318484578199423E-5</v>
      </c>
      <c r="M5728" s="6">
        <f>Tabla2[[#This Row],[Total Sales]]-Tabla2[[#This Row],[Operating Profit]]</f>
        <v>45721.599999999999</v>
      </c>
      <c r="N5728" s="6">
        <v>2918.4</v>
      </c>
      <c r="O5728" s="46">
        <f>Tabla2[[#This Row],[Operating Profit]]/Tabla2[[#This Row],[Total Sales]]</f>
        <v>6.0000000000000005E-2</v>
      </c>
      <c r="P5728" s="1" t="s">
        <v>82</v>
      </c>
    </row>
    <row r="5729" spans="1:16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3" t="str">
        <f>IFERROR(LEFT(Tabla2[[#This Row],[Product]],FIND(" ",Tabla2[[#This Row],[Product]])-3),Tabla2[[#This Row],[Product]])</f>
        <v>Men</v>
      </c>
      <c r="I5729" s="6">
        <v>29</v>
      </c>
      <c r="J5729" s="4">
        <v>1690</v>
      </c>
      <c r="K5729" s="6">
        <f>Tabla2[[#This Row],[Price per Unit]]*Tabla2[[#This Row],[Units Sold]]</f>
        <v>49010</v>
      </c>
      <c r="L5729" s="52">
        <f>Tabla2[[#This Row],[Units Sold]]/Cálculos!$C$11</f>
        <v>6.8176472984971724E-5</v>
      </c>
      <c r="M5729" s="6">
        <f>Tabla2[[#This Row],[Total Sales]]-Tabla2[[#This Row],[Operating Profit]]</f>
        <v>46461.48</v>
      </c>
      <c r="N5729" s="6">
        <v>2548.52</v>
      </c>
      <c r="O5729" s="46">
        <f>Tabla2[[#This Row],[Operating Profit]]/Tabla2[[#This Row],[Total Sales]]</f>
        <v>5.1999999999999998E-2</v>
      </c>
      <c r="P5729" s="1" t="s">
        <v>82</v>
      </c>
    </row>
    <row r="5730" spans="1:16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3" t="str">
        <f>IFERROR(LEFT(Tabla2[[#This Row],[Product]],FIND(" ",Tabla2[[#This Row],[Product]])-3),Tabla2[[#This Row],[Product]])</f>
        <v>Men</v>
      </c>
      <c r="I5730" s="6">
        <v>23</v>
      </c>
      <c r="J5730" s="4">
        <v>1220</v>
      </c>
      <c r="K5730" s="6">
        <f>Tabla2[[#This Row],[Price per Unit]]*Tabla2[[#This Row],[Units Sold]]</f>
        <v>28060</v>
      </c>
      <c r="L5730" s="52">
        <f>Tabla2[[#This Row],[Units Sold]]/Cálculos!$C$11</f>
        <v>4.9216152095660066E-5</v>
      </c>
      <c r="M5730" s="6">
        <f>Tabla2[[#This Row],[Total Sales]]-Tabla2[[#This Row],[Operating Profit]]</f>
        <v>26797.3</v>
      </c>
      <c r="N5730" s="6">
        <v>1262.6999999999998</v>
      </c>
      <c r="O5730" s="46">
        <f>Tabla2[[#This Row],[Operating Profit]]/Tabla2[[#This Row],[Total Sales]]</f>
        <v>4.4999999999999991E-2</v>
      </c>
      <c r="P5730" s="1" t="s">
        <v>82</v>
      </c>
    </row>
    <row r="5731" spans="1:16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3" t="str">
        <f>IFERROR(LEFT(Tabla2[[#This Row],[Product]],FIND(" ",Tabla2[[#This Row],[Product]])-3),Tabla2[[#This Row],[Product]])</f>
        <v>Women</v>
      </c>
      <c r="I5731" s="6">
        <v>9</v>
      </c>
      <c r="J5731" s="4">
        <v>910</v>
      </c>
      <c r="K5731" s="6">
        <f>Tabla2[[#This Row],[Price per Unit]]*Tabla2[[#This Row],[Units Sold]]</f>
        <v>8190</v>
      </c>
      <c r="L5731" s="52">
        <f>Tabla2[[#This Row],[Units Sold]]/Cálculos!$C$11</f>
        <v>3.6710408530369391E-5</v>
      </c>
      <c r="M5731" s="6">
        <f>Tabla2[[#This Row],[Total Sales]]-Tabla2[[#This Row],[Operating Profit]]</f>
        <v>7780.5</v>
      </c>
      <c r="N5731" s="6">
        <v>409.5</v>
      </c>
      <c r="O5731" s="46">
        <f>Tabla2[[#This Row],[Operating Profit]]/Tabla2[[#This Row],[Total Sales]]</f>
        <v>0.05</v>
      </c>
      <c r="P5731" s="1" t="s">
        <v>82</v>
      </c>
    </row>
    <row r="5732" spans="1:16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3" t="str">
        <f>IFERROR(LEFT(Tabla2[[#This Row],[Product]],FIND(" ",Tabla2[[#This Row],[Product]])-3),Tabla2[[#This Row],[Product]])</f>
        <v>Women</v>
      </c>
      <c r="I5732" s="6">
        <v>10</v>
      </c>
      <c r="J5732" s="4">
        <v>880</v>
      </c>
      <c r="K5732" s="6">
        <f>Tabla2[[#This Row],[Price per Unit]]*Tabla2[[#This Row],[Units Sold]]</f>
        <v>8800</v>
      </c>
      <c r="L5732" s="52">
        <f>Tabla2[[#This Row],[Units Sold]]/Cálculos!$C$11</f>
        <v>3.5500175282115457E-5</v>
      </c>
      <c r="M5732" s="6">
        <f>Tabla2[[#This Row],[Total Sales]]-Tabla2[[#This Row],[Operating Profit]]</f>
        <v>8351.2000000000007</v>
      </c>
      <c r="N5732" s="6">
        <v>448.8</v>
      </c>
      <c r="O5732" s="46">
        <f>Tabla2[[#This Row],[Operating Profit]]/Tabla2[[#This Row],[Total Sales]]</f>
        <v>5.1000000000000004E-2</v>
      </c>
      <c r="P5732" s="1" t="s">
        <v>82</v>
      </c>
    </row>
    <row r="5733" spans="1:16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3" t="str">
        <f>IFERROR(LEFT(Tabla2[[#This Row],[Product]],FIND(" ",Tabla2[[#This Row],[Product]])-3),Tabla2[[#This Row],[Product]])</f>
        <v>Men</v>
      </c>
      <c r="I5733" s="6">
        <v>19</v>
      </c>
      <c r="J5733" s="4">
        <v>880</v>
      </c>
      <c r="K5733" s="6">
        <f>Tabla2[[#This Row],[Price per Unit]]*Tabla2[[#This Row],[Units Sold]]</f>
        <v>16720</v>
      </c>
      <c r="L5733" s="52">
        <f>Tabla2[[#This Row],[Units Sold]]/Cálculos!$C$11</f>
        <v>3.5500175282115457E-5</v>
      </c>
      <c r="M5733" s="6">
        <f>Tabla2[[#This Row],[Total Sales]]-Tabla2[[#This Row],[Operating Profit]]</f>
        <v>15884</v>
      </c>
      <c r="N5733" s="6">
        <v>836</v>
      </c>
      <c r="O5733" s="46">
        <f>Tabla2[[#This Row],[Operating Profit]]/Tabla2[[#This Row],[Total Sales]]</f>
        <v>0.05</v>
      </c>
      <c r="P5733" s="1" t="s">
        <v>82</v>
      </c>
    </row>
    <row r="5734" spans="1:16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3" t="str">
        <f>IFERROR(LEFT(Tabla2[[#This Row],[Product]],FIND(" ",Tabla2[[#This Row],[Product]])-3),Tabla2[[#This Row],[Product]])</f>
        <v>Women</v>
      </c>
      <c r="I5734" s="6">
        <v>24</v>
      </c>
      <c r="J5734" s="4">
        <v>1200</v>
      </c>
      <c r="K5734" s="6">
        <f>Tabla2[[#This Row],[Price per Unit]]*Tabla2[[#This Row],[Units Sold]]</f>
        <v>28800</v>
      </c>
      <c r="L5734" s="52">
        <f>Tabla2[[#This Row],[Units Sold]]/Cálculos!$C$11</f>
        <v>4.8409329930157437E-5</v>
      </c>
      <c r="M5734" s="6">
        <f>Tabla2[[#This Row],[Total Sales]]-Tabla2[[#This Row],[Operating Profit]]</f>
        <v>26956.799999999999</v>
      </c>
      <c r="N5734" s="6">
        <v>1843.2</v>
      </c>
      <c r="O5734" s="46">
        <f>Tabla2[[#This Row],[Operating Profit]]/Tabla2[[#This Row],[Total Sales]]</f>
        <v>6.4000000000000001E-2</v>
      </c>
      <c r="P5734" s="1" t="s">
        <v>82</v>
      </c>
    </row>
    <row r="5735" spans="1:16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3" t="str">
        <f>IFERROR(LEFT(Tabla2[[#This Row],[Product]],FIND(" ",Tabla2[[#This Row],[Product]])-3),Tabla2[[#This Row],[Product]])</f>
        <v>Men</v>
      </c>
      <c r="I5735" s="6">
        <v>28</v>
      </c>
      <c r="J5735" s="4">
        <v>1730</v>
      </c>
      <c r="K5735" s="6">
        <f>Tabla2[[#This Row],[Price per Unit]]*Tabla2[[#This Row],[Units Sold]]</f>
        <v>48440</v>
      </c>
      <c r="L5735" s="52">
        <f>Tabla2[[#This Row],[Units Sold]]/Cálculos!$C$11</f>
        <v>6.9790117315976968E-5</v>
      </c>
      <c r="M5735" s="6">
        <f>Tabla2[[#This Row],[Total Sales]]-Tabla2[[#This Row],[Operating Profit]]</f>
        <v>45969.56</v>
      </c>
      <c r="N5735" s="6">
        <v>2470.44</v>
      </c>
      <c r="O5735" s="46">
        <f>Tabla2[[#This Row],[Operating Profit]]/Tabla2[[#This Row],[Total Sales]]</f>
        <v>5.1000000000000004E-2</v>
      </c>
      <c r="P5735" s="1" t="s">
        <v>82</v>
      </c>
    </row>
    <row r="5736" spans="1:16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3" t="str">
        <f>IFERROR(LEFT(Tabla2[[#This Row],[Product]],FIND(" ",Tabla2[[#This Row],[Product]])-3),Tabla2[[#This Row],[Product]])</f>
        <v>Men</v>
      </c>
      <c r="I5736" s="6">
        <v>19</v>
      </c>
      <c r="J5736" s="4">
        <v>1000</v>
      </c>
      <c r="K5736" s="6">
        <f>Tabla2[[#This Row],[Price per Unit]]*Tabla2[[#This Row],[Units Sold]]</f>
        <v>19000</v>
      </c>
      <c r="L5736" s="52">
        <f>Tabla2[[#This Row],[Units Sold]]/Cálculos!$C$11</f>
        <v>4.0341108275131196E-5</v>
      </c>
      <c r="M5736" s="6">
        <f>Tabla2[[#This Row],[Total Sales]]-Tabla2[[#This Row],[Operating Profit]]</f>
        <v>18050</v>
      </c>
      <c r="N5736" s="6">
        <v>950</v>
      </c>
      <c r="O5736" s="46">
        <f>Tabla2[[#This Row],[Operating Profit]]/Tabla2[[#This Row],[Total Sales]]</f>
        <v>0.05</v>
      </c>
      <c r="P5736" s="1" t="s">
        <v>82</v>
      </c>
    </row>
    <row r="5737" spans="1:16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3" t="str">
        <f>IFERROR(LEFT(Tabla2[[#This Row],[Product]],FIND(" ",Tabla2[[#This Row],[Product]])-3),Tabla2[[#This Row],[Product]])</f>
        <v>Women</v>
      </c>
      <c r="I5737" s="6">
        <v>19</v>
      </c>
      <c r="J5737" s="4">
        <v>870</v>
      </c>
      <c r="K5737" s="6">
        <f>Tabla2[[#This Row],[Price per Unit]]*Tabla2[[#This Row],[Units Sold]]</f>
        <v>16530</v>
      </c>
      <c r="L5737" s="52">
        <f>Tabla2[[#This Row],[Units Sold]]/Cálculos!$C$11</f>
        <v>3.5096764199364146E-5</v>
      </c>
      <c r="M5737" s="6">
        <f>Tabla2[[#This Row],[Total Sales]]-Tabla2[[#This Row],[Operating Profit]]</f>
        <v>15720.03</v>
      </c>
      <c r="N5737" s="6">
        <v>809.97</v>
      </c>
      <c r="O5737" s="46">
        <f>Tabla2[[#This Row],[Operating Profit]]/Tabla2[[#This Row],[Total Sales]]</f>
        <v>4.9000000000000002E-2</v>
      </c>
      <c r="P5737" s="1" t="s">
        <v>82</v>
      </c>
    </row>
    <row r="5738" spans="1:16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3" t="str">
        <f>IFERROR(LEFT(Tabla2[[#This Row],[Product]],FIND(" ",Tabla2[[#This Row],[Product]])-3),Tabla2[[#This Row],[Product]])</f>
        <v>Women</v>
      </c>
      <c r="I5738" s="6">
        <v>19</v>
      </c>
      <c r="J5738" s="4">
        <v>720</v>
      </c>
      <c r="K5738" s="6">
        <f>Tabla2[[#This Row],[Price per Unit]]*Tabla2[[#This Row],[Units Sold]]</f>
        <v>13680</v>
      </c>
      <c r="L5738" s="52">
        <f>Tabla2[[#This Row],[Units Sold]]/Cálculos!$C$11</f>
        <v>2.9045597958094464E-5</v>
      </c>
      <c r="M5738" s="6">
        <f>Tabla2[[#This Row],[Total Sales]]-Tabla2[[#This Row],[Operating Profit]]</f>
        <v>12927.6</v>
      </c>
      <c r="N5738" s="6">
        <v>752.40000000000009</v>
      </c>
      <c r="O5738" s="46">
        <f>Tabla2[[#This Row],[Operating Profit]]/Tabla2[[#This Row],[Total Sales]]</f>
        <v>5.5000000000000007E-2</v>
      </c>
      <c r="P5738" s="1" t="s">
        <v>82</v>
      </c>
    </row>
    <row r="5739" spans="1:16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3" t="str">
        <f>IFERROR(LEFT(Tabla2[[#This Row],[Product]],FIND(" ",Tabla2[[#This Row],[Product]])-3),Tabla2[[#This Row],[Product]])</f>
        <v>Men</v>
      </c>
      <c r="I5739" s="6">
        <v>29</v>
      </c>
      <c r="J5739" s="4">
        <v>830</v>
      </c>
      <c r="K5739" s="6">
        <f>Tabla2[[#This Row],[Price per Unit]]*Tabla2[[#This Row],[Units Sold]]</f>
        <v>24070</v>
      </c>
      <c r="L5739" s="52">
        <f>Tabla2[[#This Row],[Units Sold]]/Cálculos!$C$11</f>
        <v>3.3483119868358896E-5</v>
      </c>
      <c r="M5739" s="6">
        <f>Tabla2[[#This Row],[Total Sales]]-Tabla2[[#This Row],[Operating Profit]]</f>
        <v>22866.5</v>
      </c>
      <c r="N5739" s="6">
        <v>1203.5</v>
      </c>
      <c r="O5739" s="46">
        <f>Tabla2[[#This Row],[Operating Profit]]/Tabla2[[#This Row],[Total Sales]]</f>
        <v>0.05</v>
      </c>
      <c r="P5739" s="1" t="s">
        <v>82</v>
      </c>
    </row>
    <row r="5740" spans="1:16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3" t="str">
        <f>IFERROR(LEFT(Tabla2[[#This Row],[Product]],FIND(" ",Tabla2[[#This Row],[Product]])-3),Tabla2[[#This Row],[Product]])</f>
        <v>Women</v>
      </c>
      <c r="I5740" s="6">
        <v>32</v>
      </c>
      <c r="J5740" s="4">
        <v>1040</v>
      </c>
      <c r="K5740" s="6">
        <f>Tabla2[[#This Row],[Price per Unit]]*Tabla2[[#This Row],[Units Sold]]</f>
        <v>33280</v>
      </c>
      <c r="L5740" s="52">
        <f>Tabla2[[#This Row],[Units Sold]]/Cálculos!$C$11</f>
        <v>4.1954752606136447E-5</v>
      </c>
      <c r="M5740" s="6">
        <f>Tabla2[[#This Row],[Total Sales]]-Tabla2[[#This Row],[Operating Profit]]</f>
        <v>31216.639999999999</v>
      </c>
      <c r="N5740" s="6">
        <v>2063.36</v>
      </c>
      <c r="O5740" s="46">
        <f>Tabla2[[#This Row],[Operating Profit]]/Tabla2[[#This Row],[Total Sales]]</f>
        <v>6.2000000000000006E-2</v>
      </c>
      <c r="P5740" s="1" t="s">
        <v>82</v>
      </c>
    </row>
    <row r="5741" spans="1:16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3" t="str">
        <f>IFERROR(LEFT(Tabla2[[#This Row],[Product]],FIND(" ",Tabla2[[#This Row],[Product]])-3),Tabla2[[#This Row],[Product]])</f>
        <v>Men</v>
      </c>
      <c r="I5741" s="6">
        <v>29</v>
      </c>
      <c r="J5741" s="4">
        <v>1490</v>
      </c>
      <c r="K5741" s="6">
        <f>Tabla2[[#This Row],[Price per Unit]]*Tabla2[[#This Row],[Units Sold]]</f>
        <v>43210</v>
      </c>
      <c r="L5741" s="52">
        <f>Tabla2[[#This Row],[Units Sold]]/Cálculos!$C$11</f>
        <v>6.010825132994549E-5</v>
      </c>
      <c r="M5741" s="6">
        <f>Tabla2[[#This Row],[Total Sales]]-Tabla2[[#This Row],[Operating Profit]]</f>
        <v>41049.5</v>
      </c>
      <c r="N5741" s="6">
        <v>2160.5</v>
      </c>
      <c r="O5741" s="46">
        <f>Tabla2[[#This Row],[Operating Profit]]/Tabla2[[#This Row],[Total Sales]]</f>
        <v>0.05</v>
      </c>
      <c r="P5741" s="1" t="s">
        <v>82</v>
      </c>
    </row>
    <row r="5742" spans="1:16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3" t="str">
        <f>IFERROR(LEFT(Tabla2[[#This Row],[Product]],FIND(" ",Tabla2[[#This Row],[Product]])-3),Tabla2[[#This Row],[Product]])</f>
        <v>Men</v>
      </c>
      <c r="I5742" s="6">
        <v>20</v>
      </c>
      <c r="J5742" s="4">
        <v>1080</v>
      </c>
      <c r="K5742" s="6">
        <f>Tabla2[[#This Row],[Price per Unit]]*Tabla2[[#This Row],[Units Sold]]</f>
        <v>21600</v>
      </c>
      <c r="L5742" s="52">
        <f>Tabla2[[#This Row],[Units Sold]]/Cálculos!$C$11</f>
        <v>4.3568396937141698E-5</v>
      </c>
      <c r="M5742" s="6">
        <f>Tabla2[[#This Row],[Total Sales]]-Tabla2[[#This Row],[Operating Profit]]</f>
        <v>20606.400000000001</v>
      </c>
      <c r="N5742" s="6">
        <v>993.59999999999991</v>
      </c>
      <c r="O5742" s="46">
        <f>Tabla2[[#This Row],[Operating Profit]]/Tabla2[[#This Row],[Total Sales]]</f>
        <v>4.5999999999999999E-2</v>
      </c>
      <c r="P5742" s="1" t="s">
        <v>82</v>
      </c>
    </row>
    <row r="5743" spans="1:16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3" t="str">
        <f>IFERROR(LEFT(Tabla2[[#This Row],[Product]],FIND(" ",Tabla2[[#This Row],[Product]])-3),Tabla2[[#This Row],[Product]])</f>
        <v>Women</v>
      </c>
      <c r="I5743" s="6">
        <v>19</v>
      </c>
      <c r="J5743" s="4">
        <v>930</v>
      </c>
      <c r="K5743" s="6">
        <f>Tabla2[[#This Row],[Price per Unit]]*Tabla2[[#This Row],[Units Sold]]</f>
        <v>17670</v>
      </c>
      <c r="L5743" s="52">
        <f>Tabla2[[#This Row],[Units Sold]]/Cálculos!$C$11</f>
        <v>3.7517230695872013E-5</v>
      </c>
      <c r="M5743" s="6">
        <f>Tabla2[[#This Row],[Total Sales]]-Tabla2[[#This Row],[Operating Profit]]</f>
        <v>16821.84</v>
      </c>
      <c r="N5743" s="6">
        <v>848.16</v>
      </c>
      <c r="O5743" s="46">
        <f>Tabla2[[#This Row],[Operating Profit]]/Tabla2[[#This Row],[Total Sales]]</f>
        <v>4.8000000000000001E-2</v>
      </c>
      <c r="P5743" s="1" t="s">
        <v>82</v>
      </c>
    </row>
    <row r="5744" spans="1:16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3" t="str">
        <f>IFERROR(LEFT(Tabla2[[#This Row],[Product]],FIND(" ",Tabla2[[#This Row],[Product]])-3),Tabla2[[#This Row],[Product]])</f>
        <v>Women</v>
      </c>
      <c r="I5744" s="6">
        <v>19</v>
      </c>
      <c r="J5744" s="4">
        <v>1130</v>
      </c>
      <c r="K5744" s="6">
        <f>Tabla2[[#This Row],[Price per Unit]]*Tabla2[[#This Row],[Units Sold]]</f>
        <v>21470</v>
      </c>
      <c r="L5744" s="52">
        <f>Tabla2[[#This Row],[Units Sold]]/Cálculos!$C$11</f>
        <v>4.5585452350898253E-5</v>
      </c>
      <c r="M5744" s="6">
        <f>Tabla2[[#This Row],[Total Sales]]-Tabla2[[#This Row],[Operating Profit]]</f>
        <v>20375.03</v>
      </c>
      <c r="N5744" s="6">
        <v>1094.97</v>
      </c>
      <c r="O5744" s="46">
        <f>Tabla2[[#This Row],[Operating Profit]]/Tabla2[[#This Row],[Total Sales]]</f>
        <v>5.1000000000000004E-2</v>
      </c>
      <c r="P5744" s="1" t="s">
        <v>82</v>
      </c>
    </row>
    <row r="5745" spans="1:16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3" t="str">
        <f>IFERROR(LEFT(Tabla2[[#This Row],[Product]],FIND(" ",Tabla2[[#This Row],[Product]])-3),Tabla2[[#This Row],[Product]])</f>
        <v>Men</v>
      </c>
      <c r="I5745" s="6">
        <v>39</v>
      </c>
      <c r="J5745" s="4">
        <v>910</v>
      </c>
      <c r="K5745" s="6">
        <f>Tabla2[[#This Row],[Price per Unit]]*Tabla2[[#This Row],[Units Sold]]</f>
        <v>35490</v>
      </c>
      <c r="L5745" s="52">
        <f>Tabla2[[#This Row],[Units Sold]]/Cálculos!$C$11</f>
        <v>3.6710408530369391E-5</v>
      </c>
      <c r="M5745" s="6">
        <f>Tabla2[[#This Row],[Total Sales]]-Tabla2[[#This Row],[Operating Profit]]</f>
        <v>33750.99</v>
      </c>
      <c r="N5745" s="6">
        <v>1739.01</v>
      </c>
      <c r="O5745" s="46">
        <f>Tabla2[[#This Row],[Operating Profit]]/Tabla2[[#This Row],[Total Sales]]</f>
        <v>4.9000000000000002E-2</v>
      </c>
      <c r="P5745" s="1" t="s">
        <v>82</v>
      </c>
    </row>
    <row r="5746" spans="1:16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3" t="str">
        <f>IFERROR(LEFT(Tabla2[[#This Row],[Product]],FIND(" ",Tabla2[[#This Row],[Product]])-3),Tabla2[[#This Row],[Product]])</f>
        <v>Women</v>
      </c>
      <c r="I5746" s="6">
        <v>43</v>
      </c>
      <c r="J5746" s="4">
        <v>1130</v>
      </c>
      <c r="K5746" s="6">
        <f>Tabla2[[#This Row],[Price per Unit]]*Tabla2[[#This Row],[Units Sold]]</f>
        <v>48590</v>
      </c>
      <c r="L5746" s="52">
        <f>Tabla2[[#This Row],[Units Sold]]/Cálculos!$C$11</f>
        <v>4.5585452350898253E-5</v>
      </c>
      <c r="M5746" s="6">
        <f>Tabla2[[#This Row],[Total Sales]]-Tabla2[[#This Row],[Operating Profit]]</f>
        <v>45431.65</v>
      </c>
      <c r="N5746" s="6">
        <v>3158.35</v>
      </c>
      <c r="O5746" s="46">
        <f>Tabla2[[#This Row],[Operating Profit]]/Tabla2[[#This Row],[Total Sales]]</f>
        <v>6.5000000000000002E-2</v>
      </c>
      <c r="P5746" s="1" t="s">
        <v>82</v>
      </c>
    </row>
    <row r="5747" spans="1:16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3" t="str">
        <f>IFERROR(LEFT(Tabla2[[#This Row],[Product]],FIND(" ",Tabla2[[#This Row],[Product]])-3),Tabla2[[#This Row],[Product]])</f>
        <v>Men</v>
      </c>
      <c r="I5747" s="6">
        <v>39</v>
      </c>
      <c r="J5747" s="4">
        <v>2030</v>
      </c>
      <c r="K5747" s="6">
        <f>Tabla2[[#This Row],[Price per Unit]]*Tabla2[[#This Row],[Units Sold]]</f>
        <v>79170</v>
      </c>
      <c r="L5747" s="52">
        <f>Tabla2[[#This Row],[Units Sold]]/Cálculos!$C$11</f>
        <v>8.189244979851634E-5</v>
      </c>
      <c r="M5747" s="6">
        <f>Tabla2[[#This Row],[Total Sales]]-Tabla2[[#This Row],[Operating Profit]]</f>
        <v>74815.649999999994</v>
      </c>
      <c r="N5747" s="6">
        <v>4354.3500000000004</v>
      </c>
      <c r="O5747" s="46">
        <f>Tabla2[[#This Row],[Operating Profit]]/Tabla2[[#This Row],[Total Sales]]</f>
        <v>5.5000000000000007E-2</v>
      </c>
      <c r="P5747" s="1" t="s">
        <v>82</v>
      </c>
    </row>
    <row r="5748" spans="1:16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3" t="str">
        <f>IFERROR(LEFT(Tabla2[[#This Row],[Product]],FIND(" ",Tabla2[[#This Row],[Product]])-3),Tabla2[[#This Row],[Product]])</f>
        <v>Men</v>
      </c>
      <c r="I5748" s="6">
        <v>28</v>
      </c>
      <c r="J5748" s="4">
        <v>1450</v>
      </c>
      <c r="K5748" s="6">
        <f>Tabla2[[#This Row],[Price per Unit]]*Tabla2[[#This Row],[Units Sold]]</f>
        <v>40600</v>
      </c>
      <c r="L5748" s="52">
        <f>Tabla2[[#This Row],[Units Sold]]/Cálculos!$C$11</f>
        <v>5.849460699894024E-5</v>
      </c>
      <c r="M5748" s="6">
        <f>Tabla2[[#This Row],[Total Sales]]-Tabla2[[#This Row],[Operating Profit]]</f>
        <v>38610.6</v>
      </c>
      <c r="N5748" s="6">
        <v>1989.3999999999999</v>
      </c>
      <c r="O5748" s="46">
        <f>Tabla2[[#This Row],[Operating Profit]]/Tabla2[[#This Row],[Total Sales]]</f>
        <v>4.8999999999999995E-2</v>
      </c>
      <c r="P5748" s="1" t="s">
        <v>82</v>
      </c>
    </row>
    <row r="5749" spans="1:16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3" t="str">
        <f>IFERROR(LEFT(Tabla2[[#This Row],[Product]],FIND(" ",Tabla2[[#This Row],[Product]])-3),Tabla2[[#This Row],[Product]])</f>
        <v>Women</v>
      </c>
      <c r="I5749" s="6">
        <v>29</v>
      </c>
      <c r="J5749" s="4">
        <v>1130</v>
      </c>
      <c r="K5749" s="6">
        <f>Tabla2[[#This Row],[Price per Unit]]*Tabla2[[#This Row],[Units Sold]]</f>
        <v>32770</v>
      </c>
      <c r="L5749" s="52">
        <f>Tabla2[[#This Row],[Units Sold]]/Cálculos!$C$11</f>
        <v>4.5585452350898253E-5</v>
      </c>
      <c r="M5749" s="6">
        <f>Tabla2[[#This Row],[Total Sales]]-Tabla2[[#This Row],[Operating Profit]]</f>
        <v>31229.81</v>
      </c>
      <c r="N5749" s="6">
        <v>1540.1899999999998</v>
      </c>
      <c r="O5749" s="46">
        <f>Tabla2[[#This Row],[Operating Profit]]/Tabla2[[#This Row],[Total Sales]]</f>
        <v>4.6999999999999993E-2</v>
      </c>
      <c r="P5749" s="1" t="s">
        <v>82</v>
      </c>
    </row>
    <row r="5750" spans="1:16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3" t="str">
        <f>IFERROR(LEFT(Tabla2[[#This Row],[Product]],FIND(" ",Tabla2[[#This Row],[Product]])-3),Tabla2[[#This Row],[Product]])</f>
        <v>Women</v>
      </c>
      <c r="I5750" s="6">
        <v>27</v>
      </c>
      <c r="J5750" s="4">
        <v>1120</v>
      </c>
      <c r="K5750" s="6">
        <f>Tabla2[[#This Row],[Price per Unit]]*Tabla2[[#This Row],[Units Sold]]</f>
        <v>30240</v>
      </c>
      <c r="L5750" s="52">
        <f>Tabla2[[#This Row],[Units Sold]]/Cálculos!$C$11</f>
        <v>4.5182041268146942E-5</v>
      </c>
      <c r="M5750" s="6">
        <f>Tabla2[[#This Row],[Total Sales]]-Tabla2[[#This Row],[Operating Profit]]</f>
        <v>28697.759999999998</v>
      </c>
      <c r="N5750" s="6">
        <v>1542.24</v>
      </c>
      <c r="O5750" s="46">
        <f>Tabla2[[#This Row],[Operating Profit]]/Tabla2[[#This Row],[Total Sales]]</f>
        <v>5.1000000000000004E-2</v>
      </c>
      <c r="P5750" s="1" t="s">
        <v>82</v>
      </c>
    </row>
    <row r="5751" spans="1:16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3" t="str">
        <f>IFERROR(LEFT(Tabla2[[#This Row],[Product]],FIND(" ",Tabla2[[#This Row],[Product]])-3),Tabla2[[#This Row],[Product]])</f>
        <v>Men</v>
      </c>
      <c r="I5751" s="6">
        <v>38</v>
      </c>
      <c r="J5751" s="4">
        <v>1120</v>
      </c>
      <c r="K5751" s="6">
        <f>Tabla2[[#This Row],[Price per Unit]]*Tabla2[[#This Row],[Units Sold]]</f>
        <v>42560</v>
      </c>
      <c r="L5751" s="52">
        <f>Tabla2[[#This Row],[Units Sold]]/Cálculos!$C$11</f>
        <v>4.5182041268146942E-5</v>
      </c>
      <c r="M5751" s="6">
        <f>Tabla2[[#This Row],[Total Sales]]-Tabla2[[#This Row],[Operating Profit]]</f>
        <v>40432</v>
      </c>
      <c r="N5751" s="6">
        <v>2128</v>
      </c>
      <c r="O5751" s="46">
        <f>Tabla2[[#This Row],[Operating Profit]]/Tabla2[[#This Row],[Total Sales]]</f>
        <v>0.05</v>
      </c>
      <c r="P5751" s="1" t="s">
        <v>82</v>
      </c>
    </row>
    <row r="5752" spans="1:16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3" t="str">
        <f>IFERROR(LEFT(Tabla2[[#This Row],[Product]],FIND(" ",Tabla2[[#This Row],[Product]])-3),Tabla2[[#This Row],[Product]])</f>
        <v>Women</v>
      </c>
      <c r="I5752" s="6">
        <v>42</v>
      </c>
      <c r="J5752" s="4">
        <v>1250</v>
      </c>
      <c r="K5752" s="6">
        <f>Tabla2[[#This Row],[Price per Unit]]*Tabla2[[#This Row],[Units Sold]]</f>
        <v>52500</v>
      </c>
      <c r="L5752" s="52">
        <f>Tabla2[[#This Row],[Units Sold]]/Cálculos!$C$11</f>
        <v>5.0426385343913999E-5</v>
      </c>
      <c r="M5752" s="6">
        <f>Tabla2[[#This Row],[Total Sales]]-Tabla2[[#This Row],[Operating Profit]]</f>
        <v>49297.5</v>
      </c>
      <c r="N5752" s="6">
        <v>3202.5</v>
      </c>
      <c r="O5752" s="46">
        <f>Tabla2[[#This Row],[Operating Profit]]/Tabla2[[#This Row],[Total Sales]]</f>
        <v>6.0999999999999999E-2</v>
      </c>
      <c r="P5752" s="1" t="s">
        <v>82</v>
      </c>
    </row>
    <row r="5753" spans="1:16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3" t="str">
        <f>IFERROR(LEFT(Tabla2[[#This Row],[Product]],FIND(" ",Tabla2[[#This Row],[Product]])-3),Tabla2[[#This Row],[Product]])</f>
        <v>Men</v>
      </c>
      <c r="I5753" s="6">
        <v>27</v>
      </c>
      <c r="J5753" s="4">
        <v>980</v>
      </c>
      <c r="K5753" s="6">
        <f>Tabla2[[#This Row],[Price per Unit]]*Tabla2[[#This Row],[Units Sold]]</f>
        <v>26460</v>
      </c>
      <c r="L5753" s="52">
        <f>Tabla2[[#This Row],[Units Sold]]/Cálculos!$C$11</f>
        <v>3.9534286109628574E-5</v>
      </c>
      <c r="M5753" s="6">
        <f>Tabla2[[#This Row],[Total Sales]]-Tabla2[[#This Row],[Operating Profit]]</f>
        <v>25189.919999999998</v>
      </c>
      <c r="N5753" s="6">
        <v>1270.08</v>
      </c>
      <c r="O5753" s="46">
        <f>Tabla2[[#This Row],[Operating Profit]]/Tabla2[[#This Row],[Total Sales]]</f>
        <v>4.7999999999999994E-2</v>
      </c>
      <c r="P5753" s="1" t="s">
        <v>82</v>
      </c>
    </row>
    <row r="5754" spans="1:16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3" t="str">
        <f>IFERROR(LEFT(Tabla2[[#This Row],[Product]],FIND(" ",Tabla2[[#This Row],[Product]])-3),Tabla2[[#This Row],[Product]])</f>
        <v>Men</v>
      </c>
      <c r="I5754" s="6">
        <v>39</v>
      </c>
      <c r="J5754" s="4">
        <v>1050</v>
      </c>
      <c r="K5754" s="6">
        <f>Tabla2[[#This Row],[Price per Unit]]*Tabla2[[#This Row],[Units Sold]]</f>
        <v>40950</v>
      </c>
      <c r="L5754" s="52">
        <f>Tabla2[[#This Row],[Units Sold]]/Cálculos!$C$11</f>
        <v>4.2358163688887758E-5</v>
      </c>
      <c r="M5754" s="6">
        <f>Tabla2[[#This Row],[Total Sales]]-Tabla2[[#This Row],[Operating Profit]]</f>
        <v>38943.449999999997</v>
      </c>
      <c r="N5754" s="6">
        <v>2006.55</v>
      </c>
      <c r="O5754" s="46">
        <f>Tabla2[[#This Row],[Operating Profit]]/Tabla2[[#This Row],[Total Sales]]</f>
        <v>4.9000000000000002E-2</v>
      </c>
      <c r="P5754" s="1" t="s">
        <v>82</v>
      </c>
    </row>
    <row r="5755" spans="1:16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3" t="str">
        <f>IFERROR(LEFT(Tabla2[[#This Row],[Product]],FIND(" ",Tabla2[[#This Row],[Product]])-3),Tabla2[[#This Row],[Product]])</f>
        <v>Women</v>
      </c>
      <c r="I5755" s="6">
        <v>39</v>
      </c>
      <c r="J5755" s="4">
        <v>1050</v>
      </c>
      <c r="K5755" s="6">
        <f>Tabla2[[#This Row],[Price per Unit]]*Tabla2[[#This Row],[Units Sold]]</f>
        <v>40950</v>
      </c>
      <c r="L5755" s="52">
        <f>Tabla2[[#This Row],[Units Sold]]/Cálculos!$C$11</f>
        <v>4.2358163688887758E-5</v>
      </c>
      <c r="M5755" s="6">
        <f>Tabla2[[#This Row],[Total Sales]]-Tabla2[[#This Row],[Operating Profit]]</f>
        <v>38984.400000000001</v>
      </c>
      <c r="N5755" s="6">
        <v>1965.6</v>
      </c>
      <c r="O5755" s="46">
        <f>Tabla2[[#This Row],[Operating Profit]]/Tabla2[[#This Row],[Total Sales]]</f>
        <v>4.8000000000000001E-2</v>
      </c>
      <c r="P5755" s="1" t="s">
        <v>82</v>
      </c>
    </row>
    <row r="5756" spans="1:16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3" t="str">
        <f>IFERROR(LEFT(Tabla2[[#This Row],[Product]],FIND(" ",Tabla2[[#This Row],[Product]])-3),Tabla2[[#This Row],[Product]])</f>
        <v>Women</v>
      </c>
      <c r="I5756" s="6">
        <v>39</v>
      </c>
      <c r="J5756" s="4">
        <v>580</v>
      </c>
      <c r="K5756" s="6">
        <f>Tabla2[[#This Row],[Price per Unit]]*Tabla2[[#This Row],[Units Sold]]</f>
        <v>22620</v>
      </c>
      <c r="L5756" s="52">
        <f>Tabla2[[#This Row],[Units Sold]]/Cálculos!$C$11</f>
        <v>2.3397842799576097E-5</v>
      </c>
      <c r="M5756" s="6">
        <f>Tabla2[[#This Row],[Total Sales]]-Tabla2[[#This Row],[Operating Profit]]</f>
        <v>21579.48</v>
      </c>
      <c r="N5756" s="6">
        <v>1040.52</v>
      </c>
      <c r="O5756" s="46">
        <f>Tabla2[[#This Row],[Operating Profit]]/Tabla2[[#This Row],[Total Sales]]</f>
        <v>4.5999999999999999E-2</v>
      </c>
      <c r="P5756" s="1" t="s">
        <v>82</v>
      </c>
    </row>
    <row r="5757" spans="1:16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3" t="str">
        <f>IFERROR(LEFT(Tabla2[[#This Row],[Product]],FIND(" ",Tabla2[[#This Row],[Product]])-3),Tabla2[[#This Row],[Product]])</f>
        <v>Men</v>
      </c>
      <c r="I5757" s="6">
        <v>42</v>
      </c>
      <c r="J5757" s="4">
        <v>440</v>
      </c>
      <c r="K5757" s="6">
        <f>Tabla2[[#This Row],[Price per Unit]]*Tabla2[[#This Row],[Units Sold]]</f>
        <v>18480</v>
      </c>
      <c r="L5757" s="52">
        <f>Tabla2[[#This Row],[Units Sold]]/Cálculos!$C$11</f>
        <v>1.7750087641057729E-5</v>
      </c>
      <c r="M5757" s="6">
        <f>Tabla2[[#This Row],[Total Sales]]-Tabla2[[#This Row],[Operating Profit]]</f>
        <v>17463.599999999999</v>
      </c>
      <c r="N5757" s="6">
        <v>1016.4000000000001</v>
      </c>
      <c r="O5757" s="46">
        <f>Tabla2[[#This Row],[Operating Profit]]/Tabla2[[#This Row],[Total Sales]]</f>
        <v>5.5000000000000007E-2</v>
      </c>
      <c r="P5757" s="1" t="s">
        <v>82</v>
      </c>
    </row>
    <row r="5758" spans="1:16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3" t="str">
        <f>IFERROR(LEFT(Tabla2[[#This Row],[Product]],FIND(" ",Tabla2[[#This Row],[Product]])-3),Tabla2[[#This Row],[Product]])</f>
        <v>Women</v>
      </c>
      <c r="I5758" s="6">
        <v>39</v>
      </c>
      <c r="J5758" s="4">
        <v>1080</v>
      </c>
      <c r="K5758" s="6">
        <f>Tabla2[[#This Row],[Price per Unit]]*Tabla2[[#This Row],[Units Sold]]</f>
        <v>42120</v>
      </c>
      <c r="L5758" s="52">
        <f>Tabla2[[#This Row],[Units Sold]]/Cálculos!$C$11</f>
        <v>4.3568396937141698E-5</v>
      </c>
      <c r="M5758" s="6">
        <f>Tabla2[[#This Row],[Total Sales]]-Tabla2[[#This Row],[Operating Profit]]</f>
        <v>40308.839999999997</v>
      </c>
      <c r="N5758" s="6">
        <v>1811.16</v>
      </c>
      <c r="O5758" s="46">
        <f>Tabla2[[#This Row],[Operating Profit]]/Tabla2[[#This Row],[Total Sales]]</f>
        <v>4.3000000000000003E-2</v>
      </c>
      <c r="P5758" s="1" t="s">
        <v>82</v>
      </c>
    </row>
    <row r="5759" spans="1:16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3" t="str">
        <f>IFERROR(LEFT(Tabla2[[#This Row],[Product]],FIND(" ",Tabla2[[#This Row],[Product]])-3),Tabla2[[#This Row],[Product]])</f>
        <v>Men</v>
      </c>
      <c r="I5759" s="6">
        <v>29</v>
      </c>
      <c r="J5759" s="4">
        <v>1170</v>
      </c>
      <c r="K5759" s="6">
        <f>Tabla2[[#This Row],[Price per Unit]]*Tabla2[[#This Row],[Units Sold]]</f>
        <v>33930</v>
      </c>
      <c r="L5759" s="52">
        <f>Tabla2[[#This Row],[Units Sold]]/Cálculos!$C$11</f>
        <v>4.7199096681903504E-5</v>
      </c>
      <c r="M5759" s="6">
        <f>Tabla2[[#This Row],[Total Sales]]-Tabla2[[#This Row],[Operating Profit]]</f>
        <v>32403.15</v>
      </c>
      <c r="N5759" s="6">
        <v>1526.85</v>
      </c>
      <c r="O5759" s="46">
        <f>Tabla2[[#This Row],[Operating Profit]]/Tabla2[[#This Row],[Total Sales]]</f>
        <v>4.4999999999999998E-2</v>
      </c>
      <c r="P5759" s="1" t="s">
        <v>82</v>
      </c>
    </row>
    <row r="5760" spans="1:16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3" t="str">
        <f>IFERROR(LEFT(Tabla2[[#This Row],[Product]],FIND(" ",Tabla2[[#This Row],[Product]])-3),Tabla2[[#This Row],[Product]])</f>
        <v>Men</v>
      </c>
      <c r="I5760" s="6">
        <v>39</v>
      </c>
      <c r="J5760" s="4">
        <v>910</v>
      </c>
      <c r="K5760" s="6">
        <f>Tabla2[[#This Row],[Price per Unit]]*Tabla2[[#This Row],[Units Sold]]</f>
        <v>35490</v>
      </c>
      <c r="L5760" s="52">
        <f>Tabla2[[#This Row],[Units Sold]]/Cálculos!$C$11</f>
        <v>3.6710408530369391E-5</v>
      </c>
      <c r="M5760" s="6">
        <f>Tabla2[[#This Row],[Total Sales]]-Tabla2[[#This Row],[Operating Profit]]</f>
        <v>33786.480000000003</v>
      </c>
      <c r="N5760" s="6">
        <v>1703.52</v>
      </c>
      <c r="O5760" s="46">
        <f>Tabla2[[#This Row],[Operating Profit]]/Tabla2[[#This Row],[Total Sales]]</f>
        <v>4.8000000000000001E-2</v>
      </c>
      <c r="P5760" s="1" t="s">
        <v>82</v>
      </c>
    </row>
    <row r="5761" spans="1:16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3" t="str">
        <f>IFERROR(LEFT(Tabla2[[#This Row],[Product]],FIND(" ",Tabla2[[#This Row],[Product]])-3),Tabla2[[#This Row],[Product]])</f>
        <v>Women</v>
      </c>
      <c r="I5761" s="6">
        <v>36</v>
      </c>
      <c r="J5761" s="4">
        <v>880</v>
      </c>
      <c r="K5761" s="6">
        <f>Tabla2[[#This Row],[Price per Unit]]*Tabla2[[#This Row],[Units Sold]]</f>
        <v>31680</v>
      </c>
      <c r="L5761" s="52">
        <f>Tabla2[[#This Row],[Units Sold]]/Cálculos!$C$11</f>
        <v>3.5500175282115457E-5</v>
      </c>
      <c r="M5761" s="6">
        <f>Tabla2[[#This Row],[Total Sales]]-Tabla2[[#This Row],[Operating Profit]]</f>
        <v>30254.400000000001</v>
      </c>
      <c r="N5761" s="6">
        <v>1425.6</v>
      </c>
      <c r="O5761" s="46">
        <f>Tabla2[[#This Row],[Operating Profit]]/Tabla2[[#This Row],[Total Sales]]</f>
        <v>4.4999999999999998E-2</v>
      </c>
      <c r="P5761" s="1" t="s">
        <v>82</v>
      </c>
    </row>
    <row r="5762" spans="1:16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3" t="str">
        <f>IFERROR(LEFT(Tabla2[[#This Row],[Product]],FIND(" ",Tabla2[[#This Row],[Product]])-3),Tabla2[[#This Row],[Product]])</f>
        <v>Women</v>
      </c>
      <c r="I5762" s="6">
        <v>39</v>
      </c>
      <c r="J5762" s="4">
        <v>580</v>
      </c>
      <c r="K5762" s="6">
        <f>Tabla2[[#This Row],[Price per Unit]]*Tabla2[[#This Row],[Units Sold]]</f>
        <v>22620</v>
      </c>
      <c r="L5762" s="52">
        <f>Tabla2[[#This Row],[Units Sold]]/Cálculos!$C$11</f>
        <v>2.3397842799576097E-5</v>
      </c>
      <c r="M5762" s="6">
        <f>Tabla2[[#This Row],[Total Sales]]-Tabla2[[#This Row],[Operating Profit]]</f>
        <v>21534.240000000002</v>
      </c>
      <c r="N5762" s="6">
        <v>1085.76</v>
      </c>
      <c r="O5762" s="46">
        <f>Tabla2[[#This Row],[Operating Profit]]/Tabla2[[#This Row],[Total Sales]]</f>
        <v>4.8000000000000001E-2</v>
      </c>
      <c r="P5762" s="1" t="s">
        <v>82</v>
      </c>
    </row>
    <row r="5763" spans="1:16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3" t="str">
        <f>IFERROR(LEFT(Tabla2[[#This Row],[Product]],FIND(" ",Tabla2[[#This Row],[Product]])-3),Tabla2[[#This Row],[Product]])</f>
        <v>Men</v>
      </c>
      <c r="I5763" s="6">
        <v>42</v>
      </c>
      <c r="J5763" s="4">
        <v>380</v>
      </c>
      <c r="K5763" s="6">
        <f>Tabla2[[#This Row],[Price per Unit]]*Tabla2[[#This Row],[Units Sold]]</f>
        <v>15960</v>
      </c>
      <c r="L5763" s="52">
        <f>Tabla2[[#This Row],[Units Sold]]/Cálculos!$C$11</f>
        <v>1.5329621144549856E-5</v>
      </c>
      <c r="M5763" s="6">
        <f>Tabla2[[#This Row],[Total Sales]]-Tabla2[[#This Row],[Operating Profit]]</f>
        <v>15130.08</v>
      </c>
      <c r="N5763" s="6">
        <v>829.92000000000007</v>
      </c>
      <c r="O5763" s="46">
        <f>Tabla2[[#This Row],[Operating Profit]]/Tabla2[[#This Row],[Total Sales]]</f>
        <v>5.2000000000000005E-2</v>
      </c>
      <c r="P5763" s="1" t="s">
        <v>82</v>
      </c>
    </row>
    <row r="5764" spans="1:16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3" t="str">
        <f>IFERROR(LEFT(Tabla2[[#This Row],[Product]],FIND(" ",Tabla2[[#This Row],[Product]])-3),Tabla2[[#This Row],[Product]])</f>
        <v>Women</v>
      </c>
      <c r="I5764" s="6">
        <v>37</v>
      </c>
      <c r="J5764" s="4">
        <v>850</v>
      </c>
      <c r="K5764" s="6">
        <f>Tabla2[[#This Row],[Price per Unit]]*Tabla2[[#This Row],[Units Sold]]</f>
        <v>31450</v>
      </c>
      <c r="L5764" s="52">
        <f>Tabla2[[#This Row],[Units Sold]]/Cálculos!$C$11</f>
        <v>3.4289942033861518E-5</v>
      </c>
      <c r="M5764" s="6">
        <f>Tabla2[[#This Row],[Total Sales]]-Tabla2[[#This Row],[Operating Profit]]</f>
        <v>30192</v>
      </c>
      <c r="N5764" s="6">
        <v>1258</v>
      </c>
      <c r="O5764" s="46">
        <f>Tabla2[[#This Row],[Operating Profit]]/Tabla2[[#This Row],[Total Sales]]</f>
        <v>0.04</v>
      </c>
      <c r="P5764" s="1" t="s">
        <v>82</v>
      </c>
    </row>
    <row r="5765" spans="1:16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3" t="str">
        <f>IFERROR(LEFT(Tabla2[[#This Row],[Product]],FIND(" ",Tabla2[[#This Row],[Product]])-3),Tabla2[[#This Row],[Product]])</f>
        <v>Men</v>
      </c>
      <c r="I5765" s="6">
        <v>38</v>
      </c>
      <c r="J5765" s="4">
        <v>1280</v>
      </c>
      <c r="K5765" s="6">
        <f>Tabla2[[#This Row],[Price per Unit]]*Tabla2[[#This Row],[Units Sold]]</f>
        <v>48640</v>
      </c>
      <c r="L5765" s="52">
        <f>Tabla2[[#This Row],[Units Sold]]/Cálculos!$C$11</f>
        <v>5.1636618592167932E-5</v>
      </c>
      <c r="M5765" s="6">
        <f>Tabla2[[#This Row],[Total Sales]]-Tabla2[[#This Row],[Operating Profit]]</f>
        <v>46256.639999999999</v>
      </c>
      <c r="N5765" s="6">
        <v>2383.36</v>
      </c>
      <c r="O5765" s="46">
        <f>Tabla2[[#This Row],[Operating Profit]]/Tabla2[[#This Row],[Total Sales]]</f>
        <v>4.9000000000000002E-2</v>
      </c>
      <c r="P5765" s="1" t="s">
        <v>82</v>
      </c>
    </row>
    <row r="5766" spans="1:16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3" t="str">
        <f>IFERROR(LEFT(Tabla2[[#This Row],[Product]],FIND(" ",Tabla2[[#This Row],[Product]])-3),Tabla2[[#This Row],[Product]])</f>
        <v>Men</v>
      </c>
      <c r="I5766" s="6">
        <v>45</v>
      </c>
      <c r="J5766" s="4">
        <v>850</v>
      </c>
      <c r="K5766" s="6">
        <f>Tabla2[[#This Row],[Price per Unit]]*Tabla2[[#This Row],[Units Sold]]</f>
        <v>38250</v>
      </c>
      <c r="L5766" s="52">
        <f>Tabla2[[#This Row],[Units Sold]]/Cálculos!$C$11</f>
        <v>3.4289942033861518E-5</v>
      </c>
      <c r="M5766" s="6">
        <f>Tabla2[[#This Row],[Total Sales]]-Tabla2[[#This Row],[Operating Profit]]</f>
        <v>36414</v>
      </c>
      <c r="N5766" s="6">
        <v>1836</v>
      </c>
      <c r="O5766" s="46">
        <f>Tabla2[[#This Row],[Operating Profit]]/Tabla2[[#This Row],[Total Sales]]</f>
        <v>4.8000000000000001E-2</v>
      </c>
      <c r="P5766" s="1" t="s">
        <v>82</v>
      </c>
    </row>
    <row r="5767" spans="1:16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3" t="str">
        <f>IFERROR(LEFT(Tabla2[[#This Row],[Product]],FIND(" ",Tabla2[[#This Row],[Product]])-3),Tabla2[[#This Row],[Product]])</f>
        <v>Women</v>
      </c>
      <c r="I5767" s="6">
        <v>54</v>
      </c>
      <c r="J5767" s="4">
        <v>880</v>
      </c>
      <c r="K5767" s="6">
        <f>Tabla2[[#This Row],[Price per Unit]]*Tabla2[[#This Row],[Units Sold]]</f>
        <v>47520</v>
      </c>
      <c r="L5767" s="52">
        <f>Tabla2[[#This Row],[Units Sold]]/Cálculos!$C$11</f>
        <v>3.5500175282115457E-5</v>
      </c>
      <c r="M5767" s="6">
        <f>Tabla2[[#This Row],[Total Sales]]-Tabla2[[#This Row],[Operating Profit]]</f>
        <v>45381.599999999999</v>
      </c>
      <c r="N5767" s="6">
        <v>2138.3999999999996</v>
      </c>
      <c r="O5767" s="46">
        <f>Tabla2[[#This Row],[Operating Profit]]/Tabla2[[#This Row],[Total Sales]]</f>
        <v>4.4999999999999991E-2</v>
      </c>
      <c r="P5767" s="1" t="s">
        <v>82</v>
      </c>
    </row>
    <row r="5768" spans="1:16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3" t="str">
        <f>IFERROR(LEFT(Tabla2[[#This Row],[Product]],FIND(" ",Tabla2[[#This Row],[Product]])-3),Tabla2[[#This Row],[Product]])</f>
        <v>Women</v>
      </c>
      <c r="I5768" s="6">
        <v>49</v>
      </c>
      <c r="J5768" s="4">
        <v>650</v>
      </c>
      <c r="K5768" s="6">
        <f>Tabla2[[#This Row],[Price per Unit]]*Tabla2[[#This Row],[Units Sold]]</f>
        <v>31850</v>
      </c>
      <c r="L5768" s="52">
        <f>Tabla2[[#This Row],[Units Sold]]/Cálculos!$C$11</f>
        <v>2.622172037883528E-5</v>
      </c>
      <c r="M5768" s="6">
        <f>Tabla2[[#This Row],[Total Sales]]-Tabla2[[#This Row],[Operating Profit]]</f>
        <v>30321.200000000001</v>
      </c>
      <c r="N5768" s="6">
        <v>1528.8</v>
      </c>
      <c r="O5768" s="46">
        <f>Tabla2[[#This Row],[Operating Profit]]/Tabla2[[#This Row],[Total Sales]]</f>
        <v>4.8000000000000001E-2</v>
      </c>
      <c r="P5768" s="1" t="s">
        <v>82</v>
      </c>
    </row>
    <row r="5769" spans="1:16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3" t="str">
        <f>IFERROR(LEFT(Tabla2[[#This Row],[Product]],FIND(" ",Tabla2[[#This Row],[Product]])-3),Tabla2[[#This Row],[Product]])</f>
        <v>Men</v>
      </c>
      <c r="I5769" s="6">
        <v>54</v>
      </c>
      <c r="J5769" s="4">
        <v>260</v>
      </c>
      <c r="K5769" s="6">
        <f>Tabla2[[#This Row],[Price per Unit]]*Tabla2[[#This Row],[Units Sold]]</f>
        <v>14040</v>
      </c>
      <c r="L5769" s="52">
        <f>Tabla2[[#This Row],[Units Sold]]/Cálculos!$C$11</f>
        <v>1.0488688151534112E-5</v>
      </c>
      <c r="M5769" s="6">
        <f>Tabla2[[#This Row],[Total Sales]]-Tabla2[[#This Row],[Operating Profit]]</f>
        <v>13295.88</v>
      </c>
      <c r="N5769" s="6">
        <v>744.12</v>
      </c>
      <c r="O5769" s="46">
        <f>Tabla2[[#This Row],[Operating Profit]]/Tabla2[[#This Row],[Total Sales]]</f>
        <v>5.2999999999999999E-2</v>
      </c>
      <c r="P5769" s="1" t="s">
        <v>82</v>
      </c>
    </row>
    <row r="5770" spans="1:16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3" t="str">
        <f>IFERROR(LEFT(Tabla2[[#This Row],[Product]],FIND(" ",Tabla2[[#This Row],[Product]])-3),Tabla2[[#This Row],[Product]])</f>
        <v>Women</v>
      </c>
      <c r="I5770" s="6">
        <v>49</v>
      </c>
      <c r="J5770" s="4">
        <v>870</v>
      </c>
      <c r="K5770" s="6">
        <f>Tabla2[[#This Row],[Price per Unit]]*Tabla2[[#This Row],[Units Sold]]</f>
        <v>42630</v>
      </c>
      <c r="L5770" s="52">
        <f>Tabla2[[#This Row],[Units Sold]]/Cálculos!$C$11</f>
        <v>3.5096764199364146E-5</v>
      </c>
      <c r="M5770" s="6">
        <f>Tabla2[[#This Row],[Total Sales]]-Tabla2[[#This Row],[Operating Profit]]</f>
        <v>40839.54</v>
      </c>
      <c r="N5770" s="6">
        <v>1790.46</v>
      </c>
      <c r="O5770" s="46">
        <f>Tabla2[[#This Row],[Operating Profit]]/Tabla2[[#This Row],[Total Sales]]</f>
        <v>4.2000000000000003E-2</v>
      </c>
      <c r="P5770" s="1" t="s">
        <v>82</v>
      </c>
    </row>
    <row r="5771" spans="1:16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3" t="str">
        <f>IFERROR(LEFT(Tabla2[[#This Row],[Product]],FIND(" ",Tabla2[[#This Row],[Product]])-3),Tabla2[[#This Row],[Product]])</f>
        <v>Men</v>
      </c>
      <c r="I5771" s="6">
        <v>51</v>
      </c>
      <c r="J5771" s="4">
        <v>1240</v>
      </c>
      <c r="K5771" s="6">
        <f>Tabla2[[#This Row],[Price per Unit]]*Tabla2[[#This Row],[Units Sold]]</f>
        <v>63240</v>
      </c>
      <c r="L5771" s="52">
        <f>Tabla2[[#This Row],[Units Sold]]/Cálculos!$C$11</f>
        <v>5.0022974261162688E-5</v>
      </c>
      <c r="M5771" s="6">
        <f>Tabla2[[#This Row],[Total Sales]]-Tabla2[[#This Row],[Operating Profit]]</f>
        <v>60330.96</v>
      </c>
      <c r="N5771" s="6">
        <v>2909.04</v>
      </c>
      <c r="O5771" s="46">
        <f>Tabla2[[#This Row],[Operating Profit]]/Tabla2[[#This Row],[Total Sales]]</f>
        <v>4.5999999999999999E-2</v>
      </c>
      <c r="P5771" s="1" t="s">
        <v>82</v>
      </c>
    </row>
    <row r="5772" spans="1:16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3" t="str">
        <f>IFERROR(LEFT(Tabla2[[#This Row],[Product]],FIND(" ",Tabla2[[#This Row],[Product]])-3),Tabla2[[#This Row],[Product]])</f>
        <v>Men</v>
      </c>
      <c r="I5772" s="6">
        <v>54</v>
      </c>
      <c r="J5772" s="4">
        <v>830</v>
      </c>
      <c r="K5772" s="6">
        <f>Tabla2[[#This Row],[Price per Unit]]*Tabla2[[#This Row],[Units Sold]]</f>
        <v>44820</v>
      </c>
      <c r="L5772" s="52">
        <f>Tabla2[[#This Row],[Units Sold]]/Cálculos!$C$11</f>
        <v>3.3483119868358896E-5</v>
      </c>
      <c r="M5772" s="6">
        <f>Tabla2[[#This Row],[Total Sales]]-Tabla2[[#This Row],[Operating Profit]]</f>
        <v>42623.82</v>
      </c>
      <c r="N5772" s="6">
        <v>2196.1799999999998</v>
      </c>
      <c r="O5772" s="46">
        <f>Tabla2[[#This Row],[Operating Profit]]/Tabla2[[#This Row],[Total Sales]]</f>
        <v>4.8999999999999995E-2</v>
      </c>
      <c r="P5772" s="1" t="s">
        <v>82</v>
      </c>
    </row>
    <row r="5773" spans="1:16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3" t="str">
        <f>IFERROR(LEFT(Tabla2[[#This Row],[Product]],FIND(" ",Tabla2[[#This Row],[Product]])-3),Tabla2[[#This Row],[Product]])</f>
        <v>Women</v>
      </c>
      <c r="I5773" s="6">
        <v>55</v>
      </c>
      <c r="J5773" s="4">
        <v>850</v>
      </c>
      <c r="K5773" s="6">
        <f>Tabla2[[#This Row],[Price per Unit]]*Tabla2[[#This Row],[Units Sold]]</f>
        <v>46750</v>
      </c>
      <c r="L5773" s="52">
        <f>Tabla2[[#This Row],[Units Sold]]/Cálculos!$C$11</f>
        <v>3.4289942033861518E-5</v>
      </c>
      <c r="M5773" s="6">
        <f>Tabla2[[#This Row],[Total Sales]]-Tabla2[[#This Row],[Operating Profit]]</f>
        <v>44506</v>
      </c>
      <c r="N5773" s="6">
        <v>2244</v>
      </c>
      <c r="O5773" s="46">
        <f>Tabla2[[#This Row],[Operating Profit]]/Tabla2[[#This Row],[Total Sales]]</f>
        <v>4.8000000000000001E-2</v>
      </c>
      <c r="P5773" s="1" t="s">
        <v>82</v>
      </c>
    </row>
    <row r="5774" spans="1:16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3" t="str">
        <f>IFERROR(LEFT(Tabla2[[#This Row],[Product]],FIND(" ",Tabla2[[#This Row],[Product]])-3),Tabla2[[#This Row],[Product]])</f>
        <v>Women</v>
      </c>
      <c r="I5774" s="6">
        <v>41</v>
      </c>
      <c r="J5774" s="4">
        <v>630</v>
      </c>
      <c r="K5774" s="6">
        <f>Tabla2[[#This Row],[Price per Unit]]*Tabla2[[#This Row],[Units Sold]]</f>
        <v>25830</v>
      </c>
      <c r="L5774" s="52">
        <f>Tabla2[[#This Row],[Units Sold]]/Cálculos!$C$11</f>
        <v>2.5414898213332655E-5</v>
      </c>
      <c r="M5774" s="6">
        <f>Tabla2[[#This Row],[Total Sales]]-Tabla2[[#This Row],[Operating Profit]]</f>
        <v>24538.5</v>
      </c>
      <c r="N5774" s="6">
        <v>1291.5</v>
      </c>
      <c r="O5774" s="46">
        <f>Tabla2[[#This Row],[Operating Profit]]/Tabla2[[#This Row],[Total Sales]]</f>
        <v>0.05</v>
      </c>
      <c r="P5774" s="1" t="s">
        <v>82</v>
      </c>
    </row>
    <row r="5775" spans="1:16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3" t="str">
        <f>IFERROR(LEFT(Tabla2[[#This Row],[Product]],FIND(" ",Tabla2[[#This Row],[Product]])-3),Tabla2[[#This Row],[Product]])</f>
        <v>Men</v>
      </c>
      <c r="I5775" s="6">
        <v>48</v>
      </c>
      <c r="J5775" s="4">
        <v>360</v>
      </c>
      <c r="K5775" s="6">
        <f>Tabla2[[#This Row],[Price per Unit]]*Tabla2[[#This Row],[Units Sold]]</f>
        <v>17280</v>
      </c>
      <c r="L5775" s="52">
        <f>Tabla2[[#This Row],[Units Sold]]/Cálculos!$C$11</f>
        <v>1.4522798979047232E-5</v>
      </c>
      <c r="M5775" s="6">
        <f>Tabla2[[#This Row],[Total Sales]]-Tabla2[[#This Row],[Operating Profit]]</f>
        <v>16416</v>
      </c>
      <c r="N5775" s="6">
        <v>864</v>
      </c>
      <c r="O5775" s="46">
        <f>Tabla2[[#This Row],[Operating Profit]]/Tabla2[[#This Row],[Total Sales]]</f>
        <v>0.05</v>
      </c>
      <c r="P5775" s="1" t="s">
        <v>82</v>
      </c>
    </row>
    <row r="5776" spans="1:16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3" t="str">
        <f>IFERROR(LEFT(Tabla2[[#This Row],[Product]],FIND(" ",Tabla2[[#This Row],[Product]])-3),Tabla2[[#This Row],[Product]])</f>
        <v>Women</v>
      </c>
      <c r="I5776" s="6">
        <v>59</v>
      </c>
      <c r="J5776" s="4">
        <v>840</v>
      </c>
      <c r="K5776" s="6">
        <f>Tabla2[[#This Row],[Price per Unit]]*Tabla2[[#This Row],[Units Sold]]</f>
        <v>49560</v>
      </c>
      <c r="L5776" s="52">
        <f>Tabla2[[#This Row],[Units Sold]]/Cálculos!$C$11</f>
        <v>3.3886530951110207E-5</v>
      </c>
      <c r="M5776" s="6">
        <f>Tabla2[[#This Row],[Total Sales]]-Tabla2[[#This Row],[Operating Profit]]</f>
        <v>47329.8</v>
      </c>
      <c r="N5776" s="6">
        <v>2230.1999999999998</v>
      </c>
      <c r="O5776" s="46">
        <f>Tabla2[[#This Row],[Operating Profit]]/Tabla2[[#This Row],[Total Sales]]</f>
        <v>4.4999999999999998E-2</v>
      </c>
      <c r="P5776" s="1" t="s">
        <v>82</v>
      </c>
    </row>
    <row r="5777" spans="1:16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3" t="str">
        <f>IFERROR(LEFT(Tabla2[[#This Row],[Product]],FIND(" ",Tabla2[[#This Row],[Product]])-3),Tabla2[[#This Row],[Product]])</f>
        <v>Men</v>
      </c>
      <c r="I5777" s="6">
        <v>48</v>
      </c>
      <c r="J5777" s="4">
        <v>1450</v>
      </c>
      <c r="K5777" s="6">
        <f>Tabla2[[#This Row],[Price per Unit]]*Tabla2[[#This Row],[Units Sold]]</f>
        <v>69600</v>
      </c>
      <c r="L5777" s="52">
        <f>Tabla2[[#This Row],[Units Sold]]/Cálculos!$C$11</f>
        <v>5.849460699894024E-5</v>
      </c>
      <c r="M5777" s="6">
        <f>Tabla2[[#This Row],[Total Sales]]-Tabla2[[#This Row],[Operating Profit]]</f>
        <v>66468</v>
      </c>
      <c r="N5777" s="6">
        <v>3131.9999999999995</v>
      </c>
      <c r="O5777" s="46">
        <f>Tabla2[[#This Row],[Operating Profit]]/Tabla2[[#This Row],[Total Sales]]</f>
        <v>4.4999999999999991E-2</v>
      </c>
      <c r="P5777" s="1" t="s">
        <v>82</v>
      </c>
    </row>
    <row r="5778" spans="1:16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3" t="str">
        <f>IFERROR(LEFT(Tabla2[[#This Row],[Product]],FIND(" ",Tabla2[[#This Row],[Product]])-3),Tabla2[[#This Row],[Product]])</f>
        <v>Men</v>
      </c>
      <c r="I5778" s="6">
        <v>50</v>
      </c>
      <c r="J5778" s="4">
        <v>1050</v>
      </c>
      <c r="K5778" s="6">
        <f>Tabla2[[#This Row],[Price per Unit]]*Tabla2[[#This Row],[Units Sold]]</f>
        <v>52500</v>
      </c>
      <c r="L5778" s="52">
        <f>Tabla2[[#This Row],[Units Sold]]/Cálculos!$C$11</f>
        <v>4.2358163688887758E-5</v>
      </c>
      <c r="M5778" s="6">
        <f>Tabla2[[#This Row],[Total Sales]]-Tabla2[[#This Row],[Operating Profit]]</f>
        <v>50085</v>
      </c>
      <c r="N5778" s="6">
        <v>2415</v>
      </c>
      <c r="O5778" s="46">
        <f>Tabla2[[#This Row],[Operating Profit]]/Tabla2[[#This Row],[Total Sales]]</f>
        <v>4.5999999999999999E-2</v>
      </c>
      <c r="P5778" s="1" t="s">
        <v>82</v>
      </c>
    </row>
    <row r="5779" spans="1:16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3" t="str">
        <f>IFERROR(LEFT(Tabla2[[#This Row],[Product]],FIND(" ",Tabla2[[#This Row],[Product]])-3),Tabla2[[#This Row],[Product]])</f>
        <v>Women</v>
      </c>
      <c r="I5779" s="6">
        <v>50</v>
      </c>
      <c r="J5779" s="4">
        <v>950</v>
      </c>
      <c r="K5779" s="6">
        <f>Tabla2[[#This Row],[Price per Unit]]*Tabla2[[#This Row],[Units Sold]]</f>
        <v>47500</v>
      </c>
      <c r="L5779" s="52">
        <f>Tabla2[[#This Row],[Units Sold]]/Cálculos!$C$11</f>
        <v>3.8324052861374641E-5</v>
      </c>
      <c r="M5779" s="6">
        <f>Tabla2[[#This Row],[Total Sales]]-Tabla2[[#This Row],[Operating Profit]]</f>
        <v>45125</v>
      </c>
      <c r="N5779" s="6">
        <v>2375</v>
      </c>
      <c r="O5779" s="46">
        <f>Tabla2[[#This Row],[Operating Profit]]/Tabla2[[#This Row],[Total Sales]]</f>
        <v>0.05</v>
      </c>
      <c r="P5779" s="1" t="s">
        <v>82</v>
      </c>
    </row>
    <row r="5780" spans="1:16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3" t="str">
        <f>IFERROR(LEFT(Tabla2[[#This Row],[Product]],FIND(" ",Tabla2[[#This Row],[Product]])-3),Tabla2[[#This Row],[Product]])</f>
        <v>Women</v>
      </c>
      <c r="I5780" s="6">
        <v>49</v>
      </c>
      <c r="J5780" s="4">
        <v>830</v>
      </c>
      <c r="K5780" s="6">
        <f>Tabla2[[#This Row],[Price per Unit]]*Tabla2[[#This Row],[Units Sold]]</f>
        <v>40670</v>
      </c>
      <c r="L5780" s="52">
        <f>Tabla2[[#This Row],[Units Sold]]/Cálculos!$C$11</f>
        <v>3.3483119868358896E-5</v>
      </c>
      <c r="M5780" s="6">
        <f>Tabla2[[#This Row],[Total Sales]]-Tabla2[[#This Row],[Operating Profit]]</f>
        <v>38717.839999999997</v>
      </c>
      <c r="N5780" s="6">
        <v>1952.1599999999999</v>
      </c>
      <c r="O5780" s="46">
        <f>Tabla2[[#This Row],[Operating Profit]]/Tabla2[[#This Row],[Total Sales]]</f>
        <v>4.7999999999999994E-2</v>
      </c>
      <c r="P5780" s="1" t="s">
        <v>82</v>
      </c>
    </row>
    <row r="5781" spans="1:16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3" t="str">
        <f>IFERROR(LEFT(Tabla2[[#This Row],[Product]],FIND(" ",Tabla2[[#This Row],[Product]])-3),Tabla2[[#This Row],[Product]])</f>
        <v>Men</v>
      </c>
      <c r="I5781" s="6">
        <v>41</v>
      </c>
      <c r="J5781" s="4">
        <v>440</v>
      </c>
      <c r="K5781" s="6">
        <f>Tabla2[[#This Row],[Price per Unit]]*Tabla2[[#This Row],[Units Sold]]</f>
        <v>18040</v>
      </c>
      <c r="L5781" s="52">
        <f>Tabla2[[#This Row],[Units Sold]]/Cálculos!$C$11</f>
        <v>1.7750087641057729E-5</v>
      </c>
      <c r="M5781" s="6">
        <f>Tabla2[[#This Row],[Total Sales]]-Tabla2[[#This Row],[Operating Profit]]</f>
        <v>17047.8</v>
      </c>
      <c r="N5781" s="6">
        <v>992.2</v>
      </c>
      <c r="O5781" s="46">
        <f>Tabla2[[#This Row],[Operating Profit]]/Tabla2[[#This Row],[Total Sales]]</f>
        <v>5.5E-2</v>
      </c>
      <c r="P5781" s="1" t="s">
        <v>82</v>
      </c>
    </row>
    <row r="5782" spans="1:16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3" t="str">
        <f>IFERROR(LEFT(Tabla2[[#This Row],[Product]],FIND(" ",Tabla2[[#This Row],[Product]])-3),Tabla2[[#This Row],[Product]])</f>
        <v>Women</v>
      </c>
      <c r="I5782" s="6">
        <v>54</v>
      </c>
      <c r="J5782" s="4">
        <v>1580</v>
      </c>
      <c r="K5782" s="6">
        <f>Tabla2[[#This Row],[Price per Unit]]*Tabla2[[#This Row],[Units Sold]]</f>
        <v>85320</v>
      </c>
      <c r="L5782" s="52">
        <f>Tabla2[[#This Row],[Units Sold]]/Cálculos!$C$11</f>
        <v>6.373895107470729E-5</v>
      </c>
      <c r="M5782" s="6">
        <f>Tabla2[[#This Row],[Total Sales]]-Tabla2[[#This Row],[Operating Profit]]</f>
        <v>81480.600000000006</v>
      </c>
      <c r="N5782" s="6">
        <v>3839.3999999999996</v>
      </c>
      <c r="O5782" s="46">
        <f>Tabla2[[#This Row],[Operating Profit]]/Tabla2[[#This Row],[Total Sales]]</f>
        <v>4.4999999999999998E-2</v>
      </c>
      <c r="P5782" s="1" t="s">
        <v>82</v>
      </c>
    </row>
    <row r="5783" spans="1:16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3" t="str">
        <f>IFERROR(LEFT(Tabla2[[#This Row],[Product]],FIND(" ",Tabla2[[#This Row],[Product]])-3),Tabla2[[#This Row],[Product]])</f>
        <v>Men</v>
      </c>
      <c r="I5783" s="6">
        <v>51</v>
      </c>
      <c r="J5783" s="4">
        <v>2250</v>
      </c>
      <c r="K5783" s="6">
        <f>Tabla2[[#This Row],[Price per Unit]]*Tabla2[[#This Row],[Units Sold]]</f>
        <v>114750</v>
      </c>
      <c r="L5783" s="52">
        <f>Tabla2[[#This Row],[Units Sold]]/Cálculos!$C$11</f>
        <v>9.0767493619045195E-5</v>
      </c>
      <c r="M5783" s="6">
        <f>Tabla2[[#This Row],[Total Sales]]-Tabla2[[#This Row],[Operating Profit]]</f>
        <v>109127.25</v>
      </c>
      <c r="N5783" s="6">
        <v>5622.75</v>
      </c>
      <c r="O5783" s="46">
        <f>Tabla2[[#This Row],[Operating Profit]]/Tabla2[[#This Row],[Total Sales]]</f>
        <v>4.9000000000000002E-2</v>
      </c>
      <c r="P5783" s="1" t="s">
        <v>82</v>
      </c>
    </row>
    <row r="5784" spans="1:16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3" t="str">
        <f>IFERROR(LEFT(Tabla2[[#This Row],[Product]],FIND(" ",Tabla2[[#This Row],[Product]])-3),Tabla2[[#This Row],[Product]])</f>
        <v>Men</v>
      </c>
      <c r="I5784" s="6">
        <v>62</v>
      </c>
      <c r="J5784" s="4">
        <v>1690</v>
      </c>
      <c r="K5784" s="6">
        <f>Tabla2[[#This Row],[Price per Unit]]*Tabla2[[#This Row],[Units Sold]]</f>
        <v>104780</v>
      </c>
      <c r="L5784" s="52">
        <f>Tabla2[[#This Row],[Units Sold]]/Cálculos!$C$11</f>
        <v>6.8176472984971724E-5</v>
      </c>
      <c r="M5784" s="6">
        <f>Tabla2[[#This Row],[Total Sales]]-Tabla2[[#This Row],[Operating Profit]]</f>
        <v>99645.78</v>
      </c>
      <c r="N5784" s="6">
        <v>5134.22</v>
      </c>
      <c r="O5784" s="46">
        <f>Tabla2[[#This Row],[Operating Profit]]/Tabla2[[#This Row],[Total Sales]]</f>
        <v>4.9000000000000002E-2</v>
      </c>
      <c r="P5784" s="1" t="s">
        <v>82</v>
      </c>
    </row>
    <row r="5785" spans="1:16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3" t="str">
        <f>IFERROR(LEFT(Tabla2[[#This Row],[Product]],FIND(" ",Tabla2[[#This Row],[Product]])-3),Tabla2[[#This Row],[Product]])</f>
        <v>Women</v>
      </c>
      <c r="I5785" s="6">
        <v>78</v>
      </c>
      <c r="J5785" s="4">
        <v>1890</v>
      </c>
      <c r="K5785" s="6">
        <f>Tabla2[[#This Row],[Price per Unit]]*Tabla2[[#This Row],[Units Sold]]</f>
        <v>147420</v>
      </c>
      <c r="L5785" s="52">
        <f>Tabla2[[#This Row],[Units Sold]]/Cálculos!$C$11</f>
        <v>7.6244694639997972E-5</v>
      </c>
      <c r="M5785" s="6">
        <f>Tabla2[[#This Row],[Total Sales]]-Tabla2[[#This Row],[Operating Profit]]</f>
        <v>140638.68</v>
      </c>
      <c r="N5785" s="6">
        <v>6781.32</v>
      </c>
      <c r="O5785" s="46">
        <f>Tabla2[[#This Row],[Operating Profit]]/Tabla2[[#This Row],[Total Sales]]</f>
        <v>4.5999999999999999E-2</v>
      </c>
      <c r="P5785" s="1" t="s">
        <v>82</v>
      </c>
    </row>
    <row r="5786" spans="1:16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3" t="str">
        <f>IFERROR(LEFT(Tabla2[[#This Row],[Product]],FIND(" ",Tabla2[[#This Row],[Product]])-3),Tabla2[[#This Row],[Product]])</f>
        <v>Women</v>
      </c>
      <c r="I5786" s="6">
        <v>74</v>
      </c>
      <c r="J5786" s="4">
        <v>1580</v>
      </c>
      <c r="K5786" s="6">
        <f>Tabla2[[#This Row],[Price per Unit]]*Tabla2[[#This Row],[Units Sold]]</f>
        <v>116920</v>
      </c>
      <c r="L5786" s="52">
        <f>Tabla2[[#This Row],[Units Sold]]/Cálculos!$C$11</f>
        <v>6.373895107470729E-5</v>
      </c>
      <c r="M5786" s="6">
        <f>Tabla2[[#This Row],[Total Sales]]-Tabla2[[#This Row],[Operating Profit]]</f>
        <v>111074</v>
      </c>
      <c r="N5786" s="6">
        <v>5846</v>
      </c>
      <c r="O5786" s="46">
        <f>Tabla2[[#This Row],[Operating Profit]]/Tabla2[[#This Row],[Total Sales]]</f>
        <v>0.05</v>
      </c>
      <c r="P5786" s="1" t="s">
        <v>82</v>
      </c>
    </row>
    <row r="5787" spans="1:16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3" t="str">
        <f>IFERROR(LEFT(Tabla2[[#This Row],[Product]],FIND(" ",Tabla2[[#This Row],[Product]])-3),Tabla2[[#This Row],[Product]])</f>
        <v>Men</v>
      </c>
      <c r="I5787" s="6">
        <v>86</v>
      </c>
      <c r="J5787" s="4">
        <v>1080</v>
      </c>
      <c r="K5787" s="6">
        <f>Tabla2[[#This Row],[Price per Unit]]*Tabla2[[#This Row],[Units Sold]]</f>
        <v>92880</v>
      </c>
      <c r="L5787" s="52">
        <f>Tabla2[[#This Row],[Units Sold]]/Cálculos!$C$11</f>
        <v>4.3568396937141698E-5</v>
      </c>
      <c r="M5787" s="6">
        <f>Tabla2[[#This Row],[Total Sales]]-Tabla2[[#This Row],[Operating Profit]]</f>
        <v>87957.36</v>
      </c>
      <c r="N5787" s="6">
        <v>4922.6400000000003</v>
      </c>
      <c r="O5787" s="46">
        <f>Tabla2[[#This Row],[Operating Profit]]/Tabla2[[#This Row],[Total Sales]]</f>
        <v>5.3000000000000005E-2</v>
      </c>
      <c r="P5787" s="1" t="s">
        <v>82</v>
      </c>
    </row>
    <row r="5788" spans="1:16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3" t="str">
        <f>IFERROR(LEFT(Tabla2[[#This Row],[Product]],FIND(" ",Tabla2[[#This Row],[Product]])-3),Tabla2[[#This Row],[Product]])</f>
        <v>Women</v>
      </c>
      <c r="I5788" s="6">
        <v>95</v>
      </c>
      <c r="J5788" s="4">
        <v>1890</v>
      </c>
      <c r="K5788" s="6">
        <f>Tabla2[[#This Row],[Price per Unit]]*Tabla2[[#This Row],[Units Sold]]</f>
        <v>179550</v>
      </c>
      <c r="L5788" s="52">
        <f>Tabla2[[#This Row],[Units Sold]]/Cálculos!$C$11</f>
        <v>7.6244694639997972E-5</v>
      </c>
      <c r="M5788" s="6">
        <f>Tabla2[[#This Row],[Total Sales]]-Tabla2[[#This Row],[Operating Profit]]</f>
        <v>171470.25</v>
      </c>
      <c r="N5788" s="6">
        <v>8079.7499999999991</v>
      </c>
      <c r="O5788" s="46">
        <f>Tabla2[[#This Row],[Operating Profit]]/Tabla2[[#This Row],[Total Sales]]</f>
        <v>4.4999999999999998E-2</v>
      </c>
      <c r="P5788" s="1" t="s">
        <v>82</v>
      </c>
    </row>
    <row r="5789" spans="1:16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3" t="str">
        <f>IFERROR(LEFT(Tabla2[[#This Row],[Product]],FIND(" ",Tabla2[[#This Row],[Product]])-3),Tabla2[[#This Row],[Product]])</f>
        <v>Men</v>
      </c>
      <c r="I5789" s="6">
        <v>79</v>
      </c>
      <c r="J5789" s="4">
        <v>2550</v>
      </c>
      <c r="K5789" s="6">
        <f>Tabla2[[#This Row],[Price per Unit]]*Tabla2[[#This Row],[Units Sold]]</f>
        <v>201450</v>
      </c>
      <c r="L5789" s="52">
        <f>Tabla2[[#This Row],[Units Sold]]/Cálculos!$C$11</f>
        <v>1.0286982610158455E-4</v>
      </c>
      <c r="M5789" s="6">
        <f>Tabla2[[#This Row],[Total Sales]]-Tabla2[[#This Row],[Operating Profit]]</f>
        <v>191780.4</v>
      </c>
      <c r="N5789" s="6">
        <v>9669.6</v>
      </c>
      <c r="O5789" s="46">
        <f>Tabla2[[#This Row],[Operating Profit]]/Tabla2[[#This Row],[Total Sales]]</f>
        <v>4.8000000000000001E-2</v>
      </c>
      <c r="P5789" s="1" t="s">
        <v>82</v>
      </c>
    </row>
    <row r="5790" spans="1:16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3" t="str">
        <f>IFERROR(LEFT(Tabla2[[#This Row],[Product]],FIND(" ",Tabla2[[#This Row],[Product]])-3),Tabla2[[#This Row],[Product]])</f>
        <v>Men</v>
      </c>
      <c r="I5790" s="6">
        <v>85</v>
      </c>
      <c r="J5790" s="4">
        <v>1960</v>
      </c>
      <c r="K5790" s="6">
        <f>Tabla2[[#This Row],[Price per Unit]]*Tabla2[[#This Row],[Units Sold]]</f>
        <v>166600</v>
      </c>
      <c r="L5790" s="52">
        <f>Tabla2[[#This Row],[Units Sold]]/Cálculos!$C$11</f>
        <v>7.9068572219257149E-5</v>
      </c>
      <c r="M5790" s="6">
        <f>Tabla2[[#This Row],[Total Sales]]-Tabla2[[#This Row],[Operating Profit]]</f>
        <v>158769.79999999999</v>
      </c>
      <c r="N5790" s="6">
        <v>7830.2</v>
      </c>
      <c r="O5790" s="46">
        <f>Tabla2[[#This Row],[Operating Profit]]/Tabla2[[#This Row],[Total Sales]]</f>
        <v>4.7E-2</v>
      </c>
      <c r="P5790" s="1" t="s">
        <v>82</v>
      </c>
    </row>
    <row r="5791" spans="1:16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3" t="str">
        <f>IFERROR(LEFT(Tabla2[[#This Row],[Product]],FIND(" ",Tabla2[[#This Row],[Product]])-3),Tabla2[[#This Row],[Product]])</f>
        <v>Women</v>
      </c>
      <c r="I5791" s="6">
        <v>86</v>
      </c>
      <c r="J5791" s="4">
        <v>1630</v>
      </c>
      <c r="K5791" s="6">
        <f>Tabla2[[#This Row],[Price per Unit]]*Tabla2[[#This Row],[Units Sold]]</f>
        <v>140180</v>
      </c>
      <c r="L5791" s="52">
        <f>Tabla2[[#This Row],[Units Sold]]/Cálculos!$C$11</f>
        <v>6.5756006488463858E-5</v>
      </c>
      <c r="M5791" s="6">
        <f>Tabla2[[#This Row],[Total Sales]]-Tabla2[[#This Row],[Operating Profit]]</f>
        <v>133591.54</v>
      </c>
      <c r="N5791" s="6">
        <v>6588.46</v>
      </c>
      <c r="O5791" s="46">
        <f>Tabla2[[#This Row],[Operating Profit]]/Tabla2[[#This Row],[Total Sales]]</f>
        <v>4.7E-2</v>
      </c>
      <c r="P5791" s="1" t="s">
        <v>82</v>
      </c>
    </row>
    <row r="5792" spans="1:16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3" t="str">
        <f>IFERROR(LEFT(Tabla2[[#This Row],[Product]],FIND(" ",Tabla2[[#This Row],[Product]])-3),Tabla2[[#This Row],[Product]])</f>
        <v>Women</v>
      </c>
      <c r="I5792" s="6">
        <v>82</v>
      </c>
      <c r="J5792" s="4">
        <v>1650</v>
      </c>
      <c r="K5792" s="6">
        <f>Tabla2[[#This Row],[Price per Unit]]*Tabla2[[#This Row],[Units Sold]]</f>
        <v>135300</v>
      </c>
      <c r="L5792" s="52">
        <f>Tabla2[[#This Row],[Units Sold]]/Cálculos!$C$11</f>
        <v>6.656282865396648E-5</v>
      </c>
      <c r="M5792" s="6">
        <f>Tabla2[[#This Row],[Total Sales]]-Tabla2[[#This Row],[Operating Profit]]</f>
        <v>128805.6</v>
      </c>
      <c r="N5792" s="6">
        <v>6494.4</v>
      </c>
      <c r="O5792" s="46">
        <f>Tabla2[[#This Row],[Operating Profit]]/Tabla2[[#This Row],[Total Sales]]</f>
        <v>4.7999999999999994E-2</v>
      </c>
      <c r="P5792" s="1" t="s">
        <v>82</v>
      </c>
    </row>
    <row r="5793" spans="1:16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3" t="str">
        <f>IFERROR(LEFT(Tabla2[[#This Row],[Product]],FIND(" ",Tabla2[[#This Row],[Product]])-3),Tabla2[[#This Row],[Product]])</f>
        <v>Men</v>
      </c>
      <c r="I5793" s="6">
        <v>84</v>
      </c>
      <c r="J5793" s="4">
        <v>1560</v>
      </c>
      <c r="K5793" s="6">
        <f>Tabla2[[#This Row],[Price per Unit]]*Tabla2[[#This Row],[Units Sold]]</f>
        <v>131040</v>
      </c>
      <c r="L5793" s="52">
        <f>Tabla2[[#This Row],[Units Sold]]/Cálculos!$C$11</f>
        <v>6.2932128909204668E-5</v>
      </c>
      <c r="M5793" s="6">
        <f>Tabla2[[#This Row],[Total Sales]]-Tabla2[[#This Row],[Operating Profit]]</f>
        <v>124488</v>
      </c>
      <c r="N5793" s="6">
        <v>6552</v>
      </c>
      <c r="O5793" s="46">
        <f>Tabla2[[#This Row],[Operating Profit]]/Tabla2[[#This Row],[Total Sales]]</f>
        <v>0.05</v>
      </c>
      <c r="P5793" s="1" t="s">
        <v>82</v>
      </c>
    </row>
    <row r="5794" spans="1:16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3" t="str">
        <f>IFERROR(LEFT(Tabla2[[#This Row],[Product]],FIND(" ",Tabla2[[#This Row],[Product]])-3),Tabla2[[#This Row],[Product]])</f>
        <v>Women</v>
      </c>
      <c r="I5794" s="6">
        <v>97</v>
      </c>
      <c r="J5794" s="4">
        <v>1500</v>
      </c>
      <c r="K5794" s="6">
        <f>Tabla2[[#This Row],[Price per Unit]]*Tabla2[[#This Row],[Units Sold]]</f>
        <v>145500</v>
      </c>
      <c r="L5794" s="52">
        <f>Tabla2[[#This Row],[Units Sold]]/Cálculos!$C$11</f>
        <v>6.0511662412696801E-5</v>
      </c>
      <c r="M5794" s="6">
        <f>Tabla2[[#This Row],[Total Sales]]-Tabla2[[#This Row],[Operating Profit]]</f>
        <v>139389</v>
      </c>
      <c r="N5794" s="6">
        <v>6111</v>
      </c>
      <c r="O5794" s="46">
        <f>Tabla2[[#This Row],[Operating Profit]]/Tabla2[[#This Row],[Total Sales]]</f>
        <v>4.2000000000000003E-2</v>
      </c>
      <c r="P5794" s="1" t="s">
        <v>82</v>
      </c>
    </row>
    <row r="5795" spans="1:16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3" t="str">
        <f>IFERROR(LEFT(Tabla2[[#This Row],[Product]],FIND(" ",Tabla2[[#This Row],[Product]])-3),Tabla2[[#This Row],[Product]])</f>
        <v>Men</v>
      </c>
      <c r="I5795" s="6">
        <v>81</v>
      </c>
      <c r="J5795" s="4">
        <v>2000</v>
      </c>
      <c r="K5795" s="6">
        <f>Tabla2[[#This Row],[Price per Unit]]*Tabla2[[#This Row],[Units Sold]]</f>
        <v>162000</v>
      </c>
      <c r="L5795" s="52">
        <f>Tabla2[[#This Row],[Units Sold]]/Cálculos!$C$11</f>
        <v>8.0682216550262393E-5</v>
      </c>
      <c r="M5795" s="6">
        <f>Tabla2[[#This Row],[Total Sales]]-Tabla2[[#This Row],[Operating Profit]]</f>
        <v>154224</v>
      </c>
      <c r="N5795" s="6">
        <v>7776</v>
      </c>
      <c r="O5795" s="46">
        <f>Tabla2[[#This Row],[Operating Profit]]/Tabla2[[#This Row],[Total Sales]]</f>
        <v>4.8000000000000001E-2</v>
      </c>
      <c r="P5795" s="1" t="s">
        <v>82</v>
      </c>
    </row>
    <row r="5796" spans="1:16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3" t="str">
        <f>IFERROR(LEFT(Tabla2[[#This Row],[Product]],FIND(" ",Tabla2[[#This Row],[Product]])-3),Tabla2[[#This Row],[Product]])</f>
        <v>Men</v>
      </c>
      <c r="I5796" s="6">
        <v>76</v>
      </c>
      <c r="J5796" s="4">
        <v>2330</v>
      </c>
      <c r="K5796" s="6">
        <f>Tabla2[[#This Row],[Price per Unit]]*Tabla2[[#This Row],[Units Sold]]</f>
        <v>177080</v>
      </c>
      <c r="L5796" s="52">
        <f>Tabla2[[#This Row],[Units Sold]]/Cálculos!$C$11</f>
        <v>9.3994782281055697E-5</v>
      </c>
      <c r="M5796" s="6">
        <f>Tabla2[[#This Row],[Total Sales]]-Tabla2[[#This Row],[Operating Profit]]</f>
        <v>168403.08</v>
      </c>
      <c r="N5796" s="6">
        <v>8676.92</v>
      </c>
      <c r="O5796" s="46">
        <f>Tabla2[[#This Row],[Operating Profit]]/Tabla2[[#This Row],[Total Sales]]</f>
        <v>4.9000000000000002E-2</v>
      </c>
      <c r="P5796" s="1" t="s">
        <v>82</v>
      </c>
    </row>
    <row r="5797" spans="1:16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3" t="str">
        <f>IFERROR(LEFT(Tabla2[[#This Row],[Product]],FIND(" ",Tabla2[[#This Row],[Product]])-3),Tabla2[[#This Row],[Product]])</f>
        <v>Women</v>
      </c>
      <c r="I5797" s="6">
        <v>68</v>
      </c>
      <c r="J5797" s="4">
        <v>1950</v>
      </c>
      <c r="K5797" s="6">
        <f>Tabla2[[#This Row],[Price per Unit]]*Tabla2[[#This Row],[Units Sold]]</f>
        <v>132600</v>
      </c>
      <c r="L5797" s="52">
        <f>Tabla2[[#This Row],[Units Sold]]/Cálculos!$C$11</f>
        <v>7.8665161136505838E-5</v>
      </c>
      <c r="M5797" s="6">
        <f>Tabla2[[#This Row],[Total Sales]]-Tabla2[[#This Row],[Operating Profit]]</f>
        <v>126102.6</v>
      </c>
      <c r="N5797" s="6">
        <v>6497.4</v>
      </c>
      <c r="O5797" s="46">
        <f>Tabla2[[#This Row],[Operating Profit]]/Tabla2[[#This Row],[Total Sales]]</f>
        <v>4.8999999999999995E-2</v>
      </c>
      <c r="P5797" s="1" t="s">
        <v>82</v>
      </c>
    </row>
    <row r="5798" spans="1:16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3" t="str">
        <f>IFERROR(LEFT(Tabla2[[#This Row],[Product]],FIND(" ",Tabla2[[#This Row],[Product]])-3),Tabla2[[#This Row],[Product]])</f>
        <v>Women</v>
      </c>
      <c r="I5798" s="6">
        <v>68</v>
      </c>
      <c r="J5798" s="4">
        <v>1190</v>
      </c>
      <c r="K5798" s="6">
        <f>Tabla2[[#This Row],[Price per Unit]]*Tabla2[[#This Row],[Units Sold]]</f>
        <v>80920</v>
      </c>
      <c r="L5798" s="52">
        <f>Tabla2[[#This Row],[Units Sold]]/Cálculos!$C$11</f>
        <v>4.8005918847406126E-5</v>
      </c>
      <c r="M5798" s="6">
        <f>Tabla2[[#This Row],[Total Sales]]-Tabla2[[#This Row],[Operating Profit]]</f>
        <v>77197.679999999993</v>
      </c>
      <c r="N5798" s="6">
        <v>3722.3199999999997</v>
      </c>
      <c r="O5798" s="46">
        <f>Tabla2[[#This Row],[Operating Profit]]/Tabla2[[#This Row],[Total Sales]]</f>
        <v>4.5999999999999999E-2</v>
      </c>
      <c r="P5798" s="1" t="s">
        <v>82</v>
      </c>
    </row>
    <row r="5799" spans="1:16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3" t="str">
        <f>IFERROR(LEFT(Tabla2[[#This Row],[Product]],FIND(" ",Tabla2[[#This Row],[Product]])-3),Tabla2[[#This Row],[Product]])</f>
        <v>Men</v>
      </c>
      <c r="I5799" s="6">
        <v>65</v>
      </c>
      <c r="J5799" s="4">
        <v>1280</v>
      </c>
      <c r="K5799" s="6">
        <f>Tabla2[[#This Row],[Price per Unit]]*Tabla2[[#This Row],[Units Sold]]</f>
        <v>83200</v>
      </c>
      <c r="L5799" s="52">
        <f>Tabla2[[#This Row],[Units Sold]]/Cálculos!$C$11</f>
        <v>5.1636618592167932E-5</v>
      </c>
      <c r="M5799" s="6">
        <f>Tabla2[[#This Row],[Total Sales]]-Tabla2[[#This Row],[Operating Profit]]</f>
        <v>78790.399999999994</v>
      </c>
      <c r="N5799" s="6">
        <v>4409.6000000000004</v>
      </c>
      <c r="O5799" s="46">
        <f>Tabla2[[#This Row],[Operating Profit]]/Tabla2[[#This Row],[Total Sales]]</f>
        <v>5.3000000000000005E-2</v>
      </c>
      <c r="P5799" s="1" t="s">
        <v>82</v>
      </c>
    </row>
    <row r="5800" spans="1:16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3" t="str">
        <f>IFERROR(LEFT(Tabla2[[#This Row],[Product]],FIND(" ",Tabla2[[#This Row],[Product]])-3),Tabla2[[#This Row],[Product]])</f>
        <v>Women</v>
      </c>
      <c r="I5800" s="6">
        <v>69</v>
      </c>
      <c r="J5800" s="4">
        <v>730</v>
      </c>
      <c r="K5800" s="6">
        <f>Tabla2[[#This Row],[Price per Unit]]*Tabla2[[#This Row],[Units Sold]]</f>
        <v>50370</v>
      </c>
      <c r="L5800" s="52">
        <f>Tabla2[[#This Row],[Units Sold]]/Cálculos!$C$11</f>
        <v>2.9449009040845775E-5</v>
      </c>
      <c r="M5800" s="6">
        <f>Tabla2[[#This Row],[Total Sales]]-Tabla2[[#This Row],[Operating Profit]]</f>
        <v>48153.72</v>
      </c>
      <c r="N5800" s="6">
        <v>2216.2800000000002</v>
      </c>
      <c r="O5800" s="46">
        <f>Tabla2[[#This Row],[Operating Profit]]/Tabla2[[#This Row],[Total Sales]]</f>
        <v>4.4000000000000004E-2</v>
      </c>
      <c r="P5800" s="1" t="s">
        <v>82</v>
      </c>
    </row>
    <row r="5801" spans="1:16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3" t="str">
        <f>IFERROR(LEFT(Tabla2[[#This Row],[Product]],FIND(" ",Tabla2[[#This Row],[Product]])-3),Tabla2[[#This Row],[Product]])</f>
        <v>Men</v>
      </c>
      <c r="I5801" s="6">
        <v>46</v>
      </c>
      <c r="J5801" s="4">
        <v>1220</v>
      </c>
      <c r="K5801" s="6">
        <f>Tabla2[[#This Row],[Price per Unit]]*Tabla2[[#This Row],[Units Sold]]</f>
        <v>56120</v>
      </c>
      <c r="L5801" s="52">
        <f>Tabla2[[#This Row],[Units Sold]]/Cálculos!$C$11</f>
        <v>4.9216152095660066E-5</v>
      </c>
      <c r="M5801" s="6">
        <f>Tabla2[[#This Row],[Total Sales]]-Tabla2[[#This Row],[Operating Profit]]</f>
        <v>53594.6</v>
      </c>
      <c r="N5801" s="6">
        <v>2525.3999999999996</v>
      </c>
      <c r="O5801" s="46">
        <f>Tabla2[[#This Row],[Operating Profit]]/Tabla2[[#This Row],[Total Sales]]</f>
        <v>4.4999999999999991E-2</v>
      </c>
      <c r="P5801" s="1" t="s">
        <v>82</v>
      </c>
    </row>
    <row r="5802" spans="1:16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3" t="str">
        <f>IFERROR(LEFT(Tabla2[[#This Row],[Product]],FIND(" ",Tabla2[[#This Row],[Product]])-3),Tabla2[[#This Row],[Product]])</f>
        <v>Men</v>
      </c>
      <c r="I5802" s="6">
        <v>51</v>
      </c>
      <c r="J5802" s="4">
        <v>1220</v>
      </c>
      <c r="K5802" s="6">
        <f>Tabla2[[#This Row],[Price per Unit]]*Tabla2[[#This Row],[Units Sold]]</f>
        <v>62220</v>
      </c>
      <c r="L5802" s="52">
        <f>Tabla2[[#This Row],[Units Sold]]/Cálculos!$C$11</f>
        <v>4.9216152095660066E-5</v>
      </c>
      <c r="M5802" s="6">
        <f>Tabla2[[#This Row],[Total Sales]]-Tabla2[[#This Row],[Operating Profit]]</f>
        <v>59357.88</v>
      </c>
      <c r="N5802" s="6">
        <v>2862.12</v>
      </c>
      <c r="O5802" s="46">
        <f>Tabla2[[#This Row],[Operating Profit]]/Tabla2[[#This Row],[Total Sales]]</f>
        <v>4.5999999999999999E-2</v>
      </c>
      <c r="P5802" s="1" t="s">
        <v>82</v>
      </c>
    </row>
    <row r="5803" spans="1:16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3" t="str">
        <f>IFERROR(LEFT(Tabla2[[#This Row],[Product]],FIND(" ",Tabla2[[#This Row],[Product]])-3),Tabla2[[#This Row],[Product]])</f>
        <v>Women</v>
      </c>
      <c r="I5803" s="6">
        <v>49</v>
      </c>
      <c r="J5803" s="4">
        <v>750</v>
      </c>
      <c r="K5803" s="6">
        <f>Tabla2[[#This Row],[Price per Unit]]*Tabla2[[#This Row],[Units Sold]]</f>
        <v>36750</v>
      </c>
      <c r="L5803" s="52">
        <f>Tabla2[[#This Row],[Units Sold]]/Cálculos!$C$11</f>
        <v>3.0255831206348401E-5</v>
      </c>
      <c r="M5803" s="6">
        <f>Tabla2[[#This Row],[Total Sales]]-Tabla2[[#This Row],[Operating Profit]]</f>
        <v>35096.25</v>
      </c>
      <c r="N5803" s="6">
        <v>1653.7499999999998</v>
      </c>
      <c r="O5803" s="46">
        <f>Tabla2[[#This Row],[Operating Profit]]/Tabla2[[#This Row],[Total Sales]]</f>
        <v>4.4999999999999991E-2</v>
      </c>
      <c r="P5803" s="1" t="s">
        <v>82</v>
      </c>
    </row>
    <row r="5804" spans="1:16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3" t="str">
        <f>IFERROR(LEFT(Tabla2[[#This Row],[Product]],FIND(" ",Tabla2[[#This Row],[Product]])-3),Tabla2[[#This Row],[Product]])</f>
        <v>Women</v>
      </c>
      <c r="I5804" s="6">
        <v>49</v>
      </c>
      <c r="J5804" s="4">
        <v>520</v>
      </c>
      <c r="K5804" s="6">
        <f>Tabla2[[#This Row],[Price per Unit]]*Tabla2[[#This Row],[Units Sold]]</f>
        <v>25480</v>
      </c>
      <c r="L5804" s="52">
        <f>Tabla2[[#This Row],[Units Sold]]/Cálculos!$C$11</f>
        <v>2.0977376303068224E-5</v>
      </c>
      <c r="M5804" s="6">
        <f>Tabla2[[#This Row],[Total Sales]]-Tabla2[[#This Row],[Operating Profit]]</f>
        <v>24307.919999999998</v>
      </c>
      <c r="N5804" s="6">
        <v>1172.08</v>
      </c>
      <c r="O5804" s="46">
        <f>Tabla2[[#This Row],[Operating Profit]]/Tabla2[[#This Row],[Total Sales]]</f>
        <v>4.5999999999999999E-2</v>
      </c>
      <c r="P5804" s="1" t="s">
        <v>82</v>
      </c>
    </row>
    <row r="5805" spans="1:16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3" t="str">
        <f>IFERROR(LEFT(Tabla2[[#This Row],[Product]],FIND(" ",Tabla2[[#This Row],[Product]])-3),Tabla2[[#This Row],[Product]])</f>
        <v>Men</v>
      </c>
      <c r="I5805" s="6">
        <v>58</v>
      </c>
      <c r="J5805" s="4">
        <v>590</v>
      </c>
      <c r="K5805" s="6">
        <f>Tabla2[[#This Row],[Price per Unit]]*Tabla2[[#This Row],[Units Sold]]</f>
        <v>34220</v>
      </c>
      <c r="L5805" s="52">
        <f>Tabla2[[#This Row],[Units Sold]]/Cálculos!$C$11</f>
        <v>2.3801253882327408E-5</v>
      </c>
      <c r="M5805" s="6">
        <f>Tabla2[[#This Row],[Total Sales]]-Tabla2[[#This Row],[Operating Profit]]</f>
        <v>32406.34</v>
      </c>
      <c r="N5805" s="6">
        <v>1813.66</v>
      </c>
      <c r="O5805" s="46">
        <f>Tabla2[[#This Row],[Operating Profit]]/Tabla2[[#This Row],[Total Sales]]</f>
        <v>5.3000000000000005E-2</v>
      </c>
      <c r="P5805" s="1" t="s">
        <v>82</v>
      </c>
    </row>
    <row r="5806" spans="1:16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3" t="str">
        <f>IFERROR(LEFT(Tabla2[[#This Row],[Product]],FIND(" ",Tabla2[[#This Row],[Product]])-3),Tabla2[[#This Row],[Product]])</f>
        <v>Women</v>
      </c>
      <c r="I5806" s="6">
        <v>41</v>
      </c>
      <c r="J5806" s="4">
        <v>730</v>
      </c>
      <c r="K5806" s="6">
        <f>Tabla2[[#This Row],[Price per Unit]]*Tabla2[[#This Row],[Units Sold]]</f>
        <v>29930</v>
      </c>
      <c r="L5806" s="52">
        <f>Tabla2[[#This Row],[Units Sold]]/Cálculos!$C$11</f>
        <v>2.9449009040845775E-5</v>
      </c>
      <c r="M5806" s="6">
        <f>Tabla2[[#This Row],[Total Sales]]-Tabla2[[#This Row],[Operating Profit]]</f>
        <v>28672.94</v>
      </c>
      <c r="N5806" s="6">
        <v>1257.06</v>
      </c>
      <c r="O5806" s="46">
        <f>Tabla2[[#This Row],[Operating Profit]]/Tabla2[[#This Row],[Total Sales]]</f>
        <v>4.1999999999999996E-2</v>
      </c>
      <c r="P5806" s="1" t="s">
        <v>82</v>
      </c>
    </row>
    <row r="5807" spans="1:16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3" t="str">
        <f>IFERROR(LEFT(Tabla2[[#This Row],[Product]],FIND(" ",Tabla2[[#This Row],[Product]])-3),Tabla2[[#This Row],[Product]])</f>
        <v>Men</v>
      </c>
      <c r="I5807" s="6">
        <v>38</v>
      </c>
      <c r="J5807" s="4">
        <v>1020</v>
      </c>
      <c r="K5807" s="6">
        <f>Tabla2[[#This Row],[Price per Unit]]*Tabla2[[#This Row],[Units Sold]]</f>
        <v>38760</v>
      </c>
      <c r="L5807" s="52">
        <f>Tabla2[[#This Row],[Units Sold]]/Cálculos!$C$11</f>
        <v>4.1147930440633825E-5</v>
      </c>
      <c r="M5807" s="6">
        <f>Tabla2[[#This Row],[Total Sales]]-Tabla2[[#This Row],[Operating Profit]]</f>
        <v>36938.28</v>
      </c>
      <c r="N5807" s="6">
        <v>1821.7199999999998</v>
      </c>
      <c r="O5807" s="46">
        <f>Tabla2[[#This Row],[Operating Profit]]/Tabla2[[#This Row],[Total Sales]]</f>
        <v>4.6999999999999993E-2</v>
      </c>
      <c r="P5807" s="1" t="s">
        <v>82</v>
      </c>
    </row>
    <row r="5808" spans="1:16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3" t="str">
        <f>IFERROR(LEFT(Tabla2[[#This Row],[Product]],FIND(" ",Tabla2[[#This Row],[Product]])-3),Tabla2[[#This Row],[Product]])</f>
        <v>Men</v>
      </c>
      <c r="I5808" s="6">
        <v>50</v>
      </c>
      <c r="J5808" s="4">
        <v>1420</v>
      </c>
      <c r="K5808" s="6">
        <f>Tabla2[[#This Row],[Price per Unit]]*Tabla2[[#This Row],[Units Sold]]</f>
        <v>71000</v>
      </c>
      <c r="L5808" s="52">
        <f>Tabla2[[#This Row],[Units Sold]]/Cálculos!$C$11</f>
        <v>5.72843737506863E-5</v>
      </c>
      <c r="M5808" s="6">
        <f>Tabla2[[#This Row],[Total Sales]]-Tabla2[[#This Row],[Operating Profit]]</f>
        <v>67734</v>
      </c>
      <c r="N5808" s="6">
        <v>3265.9999999999995</v>
      </c>
      <c r="O5808" s="46">
        <f>Tabla2[[#This Row],[Operating Profit]]/Tabla2[[#This Row],[Total Sales]]</f>
        <v>4.5999999999999992E-2</v>
      </c>
      <c r="P5808" s="1" t="s">
        <v>82</v>
      </c>
    </row>
    <row r="5809" spans="1:16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3" t="str">
        <f>IFERROR(LEFT(Tabla2[[#This Row],[Product]],FIND(" ",Tabla2[[#This Row],[Product]])-3),Tabla2[[#This Row],[Product]])</f>
        <v>Women</v>
      </c>
      <c r="I5809" s="6">
        <v>46</v>
      </c>
      <c r="J5809" s="4">
        <v>910</v>
      </c>
      <c r="K5809" s="6">
        <f>Tabla2[[#This Row],[Price per Unit]]*Tabla2[[#This Row],[Units Sold]]</f>
        <v>41860</v>
      </c>
      <c r="L5809" s="52">
        <f>Tabla2[[#This Row],[Units Sold]]/Cálculos!$C$11</f>
        <v>3.6710408530369391E-5</v>
      </c>
      <c r="M5809" s="6">
        <f>Tabla2[[#This Row],[Total Sales]]-Tabla2[[#This Row],[Operating Profit]]</f>
        <v>39808.86</v>
      </c>
      <c r="N5809" s="6">
        <v>2051.14</v>
      </c>
      <c r="O5809" s="46">
        <f>Tabla2[[#This Row],[Operating Profit]]/Tabla2[[#This Row],[Total Sales]]</f>
        <v>4.8999999999999995E-2</v>
      </c>
      <c r="P5809" s="1" t="s">
        <v>82</v>
      </c>
    </row>
    <row r="5810" spans="1:16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3" t="str">
        <f>IFERROR(LEFT(Tabla2[[#This Row],[Product]],FIND(" ",Tabla2[[#This Row],[Product]])-3),Tabla2[[#This Row],[Product]])</f>
        <v>Women</v>
      </c>
      <c r="I5810" s="6">
        <v>44</v>
      </c>
      <c r="J5810" s="4">
        <v>810</v>
      </c>
      <c r="K5810" s="6">
        <f>Tabla2[[#This Row],[Price per Unit]]*Tabla2[[#This Row],[Units Sold]]</f>
        <v>35640</v>
      </c>
      <c r="L5810" s="52">
        <f>Tabla2[[#This Row],[Units Sold]]/Cálculos!$C$11</f>
        <v>3.2676297702856274E-5</v>
      </c>
      <c r="M5810" s="6">
        <f>Tabla2[[#This Row],[Total Sales]]-Tabla2[[#This Row],[Operating Profit]]</f>
        <v>33929.279999999999</v>
      </c>
      <c r="N5810" s="6">
        <v>1710.72</v>
      </c>
      <c r="O5810" s="46">
        <f>Tabla2[[#This Row],[Operating Profit]]/Tabla2[[#This Row],[Total Sales]]</f>
        <v>4.8000000000000001E-2</v>
      </c>
      <c r="P5810" s="1" t="s">
        <v>82</v>
      </c>
    </row>
    <row r="5811" spans="1:16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3" t="str">
        <f>IFERROR(LEFT(Tabla2[[#This Row],[Product]],FIND(" ",Tabla2[[#This Row],[Product]])-3),Tabla2[[#This Row],[Product]])</f>
        <v>Men</v>
      </c>
      <c r="I5811" s="6">
        <v>51</v>
      </c>
      <c r="J5811" s="4">
        <v>750</v>
      </c>
      <c r="K5811" s="6">
        <f>Tabla2[[#This Row],[Price per Unit]]*Tabla2[[#This Row],[Units Sold]]</f>
        <v>38250</v>
      </c>
      <c r="L5811" s="52">
        <f>Tabla2[[#This Row],[Units Sold]]/Cálculos!$C$11</f>
        <v>3.0255831206348401E-5</v>
      </c>
      <c r="M5811" s="6">
        <f>Tabla2[[#This Row],[Total Sales]]-Tabla2[[#This Row],[Operating Profit]]</f>
        <v>36184.5</v>
      </c>
      <c r="N5811" s="6">
        <v>2065.5</v>
      </c>
      <c r="O5811" s="46">
        <f>Tabla2[[#This Row],[Operating Profit]]/Tabla2[[#This Row],[Total Sales]]</f>
        <v>5.3999999999999999E-2</v>
      </c>
      <c r="P5811" s="1" t="s">
        <v>82</v>
      </c>
    </row>
    <row r="5812" spans="1:16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3" t="str">
        <f>IFERROR(LEFT(Tabla2[[#This Row],[Product]],FIND(" ",Tabla2[[#This Row],[Product]])-3),Tabla2[[#This Row],[Product]])</f>
        <v>Women</v>
      </c>
      <c r="I5812" s="6">
        <v>58</v>
      </c>
      <c r="J5812" s="4">
        <v>1050</v>
      </c>
      <c r="K5812" s="6">
        <f>Tabla2[[#This Row],[Price per Unit]]*Tabla2[[#This Row],[Units Sold]]</f>
        <v>60900</v>
      </c>
      <c r="L5812" s="52">
        <f>Tabla2[[#This Row],[Units Sold]]/Cálculos!$C$11</f>
        <v>4.2358163688887758E-5</v>
      </c>
      <c r="M5812" s="6">
        <f>Tabla2[[#This Row],[Total Sales]]-Tabla2[[#This Row],[Operating Profit]]</f>
        <v>58281.3</v>
      </c>
      <c r="N5812" s="6">
        <v>2618.6999999999998</v>
      </c>
      <c r="O5812" s="46">
        <f>Tabla2[[#This Row],[Operating Profit]]/Tabla2[[#This Row],[Total Sales]]</f>
        <v>4.2999999999999997E-2</v>
      </c>
      <c r="P5812" s="1" t="s">
        <v>82</v>
      </c>
    </row>
    <row r="5813" spans="1:16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3" t="str">
        <f>IFERROR(LEFT(Tabla2[[#This Row],[Product]],FIND(" ",Tabla2[[#This Row],[Product]])-3),Tabla2[[#This Row],[Product]])</f>
        <v>Men</v>
      </c>
      <c r="I5813" s="6">
        <v>44</v>
      </c>
      <c r="J5813" s="4">
        <v>1730</v>
      </c>
      <c r="K5813" s="6">
        <f>Tabla2[[#This Row],[Price per Unit]]*Tabla2[[#This Row],[Units Sold]]</f>
        <v>76120</v>
      </c>
      <c r="L5813" s="52">
        <f>Tabla2[[#This Row],[Units Sold]]/Cálculos!$C$11</f>
        <v>6.9790117315976968E-5</v>
      </c>
      <c r="M5813" s="6">
        <f>Tabla2[[#This Row],[Total Sales]]-Tabla2[[#This Row],[Operating Profit]]</f>
        <v>72618.48</v>
      </c>
      <c r="N5813" s="6">
        <v>3501.5199999999995</v>
      </c>
      <c r="O5813" s="46">
        <f>Tabla2[[#This Row],[Operating Profit]]/Tabla2[[#This Row],[Total Sales]]</f>
        <v>4.5999999999999992E-2</v>
      </c>
      <c r="P5813" s="1" t="s">
        <v>82</v>
      </c>
    </row>
    <row r="5814" spans="1:16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3" t="str">
        <f>IFERROR(LEFT(Tabla2[[#This Row],[Product]],FIND(" ",Tabla2[[#This Row],[Product]])-3),Tabla2[[#This Row],[Product]])</f>
        <v>Men</v>
      </c>
      <c r="I5814" s="6">
        <v>48</v>
      </c>
      <c r="J5814" s="4">
        <v>1950</v>
      </c>
      <c r="K5814" s="6">
        <f>Tabla2[[#This Row],[Price per Unit]]*Tabla2[[#This Row],[Units Sold]]</f>
        <v>93600</v>
      </c>
      <c r="L5814" s="52">
        <f>Tabla2[[#This Row],[Units Sold]]/Cálculos!$C$11</f>
        <v>7.8665161136505838E-5</v>
      </c>
      <c r="M5814" s="6">
        <f>Tabla2[[#This Row],[Total Sales]]-Tabla2[[#This Row],[Operating Profit]]</f>
        <v>88920</v>
      </c>
      <c r="N5814" s="6">
        <v>4680</v>
      </c>
      <c r="O5814" s="46">
        <f>Tabla2[[#This Row],[Operating Profit]]/Tabla2[[#This Row],[Total Sales]]</f>
        <v>0.05</v>
      </c>
      <c r="P5814" s="1" t="s">
        <v>82</v>
      </c>
    </row>
    <row r="5815" spans="1:16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3" t="str">
        <f>IFERROR(LEFT(Tabla2[[#This Row],[Product]],FIND(" ",Tabla2[[#This Row],[Product]])-3),Tabla2[[#This Row],[Product]])</f>
        <v>Women</v>
      </c>
      <c r="I5815" s="6">
        <v>42</v>
      </c>
      <c r="J5815" s="4">
        <v>1280</v>
      </c>
      <c r="K5815" s="6">
        <f>Tabla2[[#This Row],[Price per Unit]]*Tabla2[[#This Row],[Units Sold]]</f>
        <v>53760</v>
      </c>
      <c r="L5815" s="52">
        <f>Tabla2[[#This Row],[Units Sold]]/Cálculos!$C$11</f>
        <v>5.1636618592167932E-5</v>
      </c>
      <c r="M5815" s="6">
        <f>Tabla2[[#This Row],[Total Sales]]-Tabla2[[#This Row],[Operating Profit]]</f>
        <v>51072</v>
      </c>
      <c r="N5815" s="6">
        <v>2688</v>
      </c>
      <c r="O5815" s="46">
        <f>Tabla2[[#This Row],[Operating Profit]]/Tabla2[[#This Row],[Total Sales]]</f>
        <v>0.05</v>
      </c>
      <c r="P5815" s="1" t="s">
        <v>82</v>
      </c>
    </row>
    <row r="5816" spans="1:16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3" t="str">
        <f>IFERROR(LEFT(Tabla2[[#This Row],[Product]],FIND(" ",Tabla2[[#This Row],[Product]])-3),Tabla2[[#This Row],[Product]])</f>
        <v>Women</v>
      </c>
      <c r="I5816" s="6">
        <v>51</v>
      </c>
      <c r="J5816" s="4">
        <v>1310</v>
      </c>
      <c r="K5816" s="6">
        <f>Tabla2[[#This Row],[Price per Unit]]*Tabla2[[#This Row],[Units Sold]]</f>
        <v>66810</v>
      </c>
      <c r="L5816" s="52">
        <f>Tabla2[[#This Row],[Units Sold]]/Cálculos!$C$11</f>
        <v>5.2846851840421872E-5</v>
      </c>
      <c r="M5816" s="6">
        <f>Tabla2[[#This Row],[Total Sales]]-Tabla2[[#This Row],[Operating Profit]]</f>
        <v>63736.74</v>
      </c>
      <c r="N5816" s="6">
        <v>3073.2599999999998</v>
      </c>
      <c r="O5816" s="46">
        <f>Tabla2[[#This Row],[Operating Profit]]/Tabla2[[#This Row],[Total Sales]]</f>
        <v>4.5999999999999999E-2</v>
      </c>
      <c r="P5816" s="1" t="s">
        <v>82</v>
      </c>
    </row>
    <row r="5817" spans="1:16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3" t="str">
        <f>IFERROR(LEFT(Tabla2[[#This Row],[Product]],FIND(" ",Tabla2[[#This Row],[Product]])-3),Tabla2[[#This Row],[Product]])</f>
        <v>Men</v>
      </c>
      <c r="I5817" s="6">
        <v>68</v>
      </c>
      <c r="J5817" s="4">
        <v>1110</v>
      </c>
      <c r="K5817" s="6">
        <f>Tabla2[[#This Row],[Price per Unit]]*Tabla2[[#This Row],[Units Sold]]</f>
        <v>75480</v>
      </c>
      <c r="L5817" s="52">
        <f>Tabla2[[#This Row],[Units Sold]]/Cálculos!$C$11</f>
        <v>4.4778630185395631E-5</v>
      </c>
      <c r="M5817" s="6">
        <f>Tabla2[[#This Row],[Total Sales]]-Tabla2[[#This Row],[Operating Profit]]</f>
        <v>71404.08</v>
      </c>
      <c r="N5817" s="6">
        <v>4075.92</v>
      </c>
      <c r="O5817" s="46">
        <f>Tabla2[[#This Row],[Operating Profit]]/Tabla2[[#This Row],[Total Sales]]</f>
        <v>5.3999999999999999E-2</v>
      </c>
      <c r="P5817" s="1" t="s">
        <v>82</v>
      </c>
    </row>
    <row r="5818" spans="1:16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3" t="str">
        <f>IFERROR(LEFT(Tabla2[[#This Row],[Product]],FIND(" ",Tabla2[[#This Row],[Product]])-3),Tabla2[[#This Row],[Product]])</f>
        <v>Women</v>
      </c>
      <c r="I5818" s="6">
        <v>76</v>
      </c>
      <c r="J5818" s="4">
        <v>1490</v>
      </c>
      <c r="K5818" s="6">
        <f>Tabla2[[#This Row],[Price per Unit]]*Tabla2[[#This Row],[Units Sold]]</f>
        <v>113240</v>
      </c>
      <c r="L5818" s="52">
        <f>Tabla2[[#This Row],[Units Sold]]/Cálculos!$C$11</f>
        <v>6.010825132994549E-5</v>
      </c>
      <c r="M5818" s="6">
        <f>Tabla2[[#This Row],[Total Sales]]-Tabla2[[#This Row],[Operating Profit]]</f>
        <v>108483.92</v>
      </c>
      <c r="N5818" s="6">
        <v>4756.08</v>
      </c>
      <c r="O5818" s="46">
        <f>Tabla2[[#This Row],[Operating Profit]]/Tabla2[[#This Row],[Total Sales]]</f>
        <v>4.2000000000000003E-2</v>
      </c>
      <c r="P5818" s="1" t="s">
        <v>82</v>
      </c>
    </row>
    <row r="5819" spans="1:16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3" t="str">
        <f>IFERROR(LEFT(Tabla2[[#This Row],[Product]],FIND(" ",Tabla2[[#This Row],[Product]])-3),Tabla2[[#This Row],[Product]])</f>
        <v>Men</v>
      </c>
      <c r="I5819" s="6">
        <v>61</v>
      </c>
      <c r="J5819" s="4">
        <v>1880</v>
      </c>
      <c r="K5819" s="6">
        <f>Tabla2[[#This Row],[Price per Unit]]*Tabla2[[#This Row],[Units Sold]]</f>
        <v>114680</v>
      </c>
      <c r="L5819" s="52">
        <f>Tabla2[[#This Row],[Units Sold]]/Cálculos!$C$11</f>
        <v>7.5841283557246661E-5</v>
      </c>
      <c r="M5819" s="6">
        <f>Tabla2[[#This Row],[Total Sales]]-Tabla2[[#This Row],[Operating Profit]]</f>
        <v>109175.36</v>
      </c>
      <c r="N5819" s="6">
        <v>5504.6399999999994</v>
      </c>
      <c r="O5819" s="46">
        <f>Tabla2[[#This Row],[Operating Profit]]/Tabla2[[#This Row],[Total Sales]]</f>
        <v>4.7999999999999994E-2</v>
      </c>
      <c r="P5819" s="1" t="s">
        <v>82</v>
      </c>
    </row>
    <row r="5820" spans="1:16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3" t="str">
        <f>IFERROR(LEFT(Tabla2[[#This Row],[Product]],FIND(" ",Tabla2[[#This Row],[Product]])-3),Tabla2[[#This Row],[Product]])</f>
        <v>Men</v>
      </c>
      <c r="I5820" s="6">
        <v>72</v>
      </c>
      <c r="J5820" s="4">
        <v>2180</v>
      </c>
      <c r="K5820" s="6">
        <f>Tabla2[[#This Row],[Price per Unit]]*Tabla2[[#This Row],[Units Sold]]</f>
        <v>156960</v>
      </c>
      <c r="L5820" s="52">
        <f>Tabla2[[#This Row],[Units Sold]]/Cálculos!$C$11</f>
        <v>8.7943616039786018E-5</v>
      </c>
      <c r="M5820" s="6">
        <f>Tabla2[[#This Row],[Total Sales]]-Tabla2[[#This Row],[Operating Profit]]</f>
        <v>149582.88</v>
      </c>
      <c r="N5820" s="6">
        <v>7377.12</v>
      </c>
      <c r="O5820" s="46">
        <f>Tabla2[[#This Row],[Operating Profit]]/Tabla2[[#This Row],[Total Sales]]</f>
        <v>4.7E-2</v>
      </c>
      <c r="P5820" s="1" t="s">
        <v>82</v>
      </c>
    </row>
    <row r="5821" spans="1:16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3" t="str">
        <f>IFERROR(LEFT(Tabla2[[#This Row],[Product]],FIND(" ",Tabla2[[#This Row],[Product]])-3),Tabla2[[#This Row],[Product]])</f>
        <v>Women</v>
      </c>
      <c r="I5821" s="6">
        <v>67</v>
      </c>
      <c r="J5821" s="4">
        <v>1650</v>
      </c>
      <c r="K5821" s="6">
        <f>Tabla2[[#This Row],[Price per Unit]]*Tabla2[[#This Row],[Units Sold]]</f>
        <v>110550</v>
      </c>
      <c r="L5821" s="52">
        <f>Tabla2[[#This Row],[Units Sold]]/Cálculos!$C$11</f>
        <v>6.656282865396648E-5</v>
      </c>
      <c r="M5821" s="6">
        <f>Tabla2[[#This Row],[Total Sales]]-Tabla2[[#This Row],[Operating Profit]]</f>
        <v>105575.25</v>
      </c>
      <c r="N5821" s="6">
        <v>4974.7499999999991</v>
      </c>
      <c r="O5821" s="46">
        <f>Tabla2[[#This Row],[Operating Profit]]/Tabla2[[#This Row],[Total Sales]]</f>
        <v>4.4999999999999991E-2</v>
      </c>
      <c r="P5821" s="1" t="s">
        <v>82</v>
      </c>
    </row>
    <row r="5822" spans="1:16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3" t="str">
        <f>IFERROR(LEFT(Tabla2[[#This Row],[Product]],FIND(" ",Tabla2[[#This Row],[Product]])-3),Tabla2[[#This Row],[Product]])</f>
        <v>Women</v>
      </c>
      <c r="I5822" s="6">
        <v>67</v>
      </c>
      <c r="J5822" s="4">
        <v>1430</v>
      </c>
      <c r="K5822" s="6">
        <f>Tabla2[[#This Row],[Price per Unit]]*Tabla2[[#This Row],[Units Sold]]</f>
        <v>95810</v>
      </c>
      <c r="L5822" s="52">
        <f>Tabla2[[#This Row],[Units Sold]]/Cálculos!$C$11</f>
        <v>5.7687784833437618E-5</v>
      </c>
      <c r="M5822" s="6">
        <f>Tabla2[[#This Row],[Total Sales]]-Tabla2[[#This Row],[Operating Profit]]</f>
        <v>91498.55</v>
      </c>
      <c r="N5822" s="6">
        <v>4311.45</v>
      </c>
      <c r="O5822" s="46">
        <f>Tabla2[[#This Row],[Operating Profit]]/Tabla2[[#This Row],[Total Sales]]</f>
        <v>4.4999999999999998E-2</v>
      </c>
      <c r="P5822" s="1" t="s">
        <v>82</v>
      </c>
    </row>
    <row r="5823" spans="1:16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3" t="str">
        <f>IFERROR(LEFT(Tabla2[[#This Row],[Product]],FIND(" ",Tabla2[[#This Row],[Product]])-3),Tabla2[[#This Row],[Product]])</f>
        <v>Men</v>
      </c>
      <c r="I5823" s="6">
        <v>72</v>
      </c>
      <c r="J5823" s="4">
        <v>1330</v>
      </c>
      <c r="K5823" s="6">
        <f>Tabla2[[#This Row],[Price per Unit]]*Tabla2[[#This Row],[Units Sold]]</f>
        <v>95760</v>
      </c>
      <c r="L5823" s="52">
        <f>Tabla2[[#This Row],[Units Sold]]/Cálculos!$C$11</f>
        <v>5.3653674005924494E-5</v>
      </c>
      <c r="M5823" s="6">
        <f>Tabla2[[#This Row],[Total Sales]]-Tabla2[[#This Row],[Operating Profit]]</f>
        <v>90972</v>
      </c>
      <c r="N5823" s="6">
        <v>4788</v>
      </c>
      <c r="O5823" s="46">
        <f>Tabla2[[#This Row],[Operating Profit]]/Tabla2[[#This Row],[Total Sales]]</f>
        <v>0.05</v>
      </c>
      <c r="P5823" s="1" t="s">
        <v>82</v>
      </c>
    </row>
    <row r="5824" spans="1:16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3" t="str">
        <f>IFERROR(LEFT(Tabla2[[#This Row],[Product]],FIND(" ",Tabla2[[#This Row],[Product]])-3),Tabla2[[#This Row],[Product]])</f>
        <v>Women</v>
      </c>
      <c r="I5824" s="6">
        <v>77</v>
      </c>
      <c r="J5824" s="4">
        <v>1730</v>
      </c>
      <c r="K5824" s="6">
        <f>Tabla2[[#This Row],[Price per Unit]]*Tabla2[[#This Row],[Units Sold]]</f>
        <v>133210</v>
      </c>
      <c r="L5824" s="52">
        <f>Tabla2[[#This Row],[Units Sold]]/Cálculos!$C$11</f>
        <v>6.9790117315976968E-5</v>
      </c>
      <c r="M5824" s="6">
        <f>Tabla2[[#This Row],[Total Sales]]-Tabla2[[#This Row],[Operating Profit]]</f>
        <v>127881.60000000001</v>
      </c>
      <c r="N5824" s="6">
        <v>5328.4000000000005</v>
      </c>
      <c r="O5824" s="46">
        <f>Tabla2[[#This Row],[Operating Profit]]/Tabla2[[#This Row],[Total Sales]]</f>
        <v>0.04</v>
      </c>
      <c r="P5824" s="1" t="s">
        <v>82</v>
      </c>
    </row>
    <row r="5825" spans="1:16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3" t="str">
        <f>IFERROR(LEFT(Tabla2[[#This Row],[Product]],FIND(" ",Tabla2[[#This Row],[Product]])-3),Tabla2[[#This Row],[Product]])</f>
        <v>Men</v>
      </c>
      <c r="I5825" s="6">
        <v>33</v>
      </c>
      <c r="J5825" s="4">
        <v>1000</v>
      </c>
      <c r="K5825" s="6">
        <f>Tabla2[[#This Row],[Price per Unit]]*Tabla2[[#This Row],[Units Sold]]</f>
        <v>33000</v>
      </c>
      <c r="L5825" s="52">
        <f>Tabla2[[#This Row],[Units Sold]]/Cálculos!$C$11</f>
        <v>4.0341108275131196E-5</v>
      </c>
      <c r="M5825" s="6">
        <f>Tabla2[[#This Row],[Total Sales]]-Tabla2[[#This Row],[Operating Profit]]</f>
        <v>31317</v>
      </c>
      <c r="N5825" s="6">
        <v>1683</v>
      </c>
      <c r="O5825" s="46">
        <f>Tabla2[[#This Row],[Operating Profit]]/Tabla2[[#This Row],[Total Sales]]</f>
        <v>5.0999999999999997E-2</v>
      </c>
      <c r="P5825" s="1" t="s">
        <v>82</v>
      </c>
    </row>
    <row r="5826" spans="1:16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3" t="str">
        <f>IFERROR(LEFT(Tabla2[[#This Row],[Product]],FIND(" ",Tabla2[[#This Row],[Product]])-3),Tabla2[[#This Row],[Product]])</f>
        <v>Men</v>
      </c>
      <c r="I5826" s="6">
        <v>42</v>
      </c>
      <c r="J5826" s="4">
        <v>1000</v>
      </c>
      <c r="K5826" s="6">
        <f>Tabla2[[#This Row],[Price per Unit]]*Tabla2[[#This Row],[Units Sold]]</f>
        <v>42000</v>
      </c>
      <c r="L5826" s="52">
        <f>Tabla2[[#This Row],[Units Sold]]/Cálculos!$C$11</f>
        <v>4.0341108275131196E-5</v>
      </c>
      <c r="M5826" s="6">
        <f>Tabla2[[#This Row],[Total Sales]]-Tabla2[[#This Row],[Operating Profit]]</f>
        <v>39732</v>
      </c>
      <c r="N5826" s="6">
        <v>2268</v>
      </c>
      <c r="O5826" s="46">
        <f>Tabla2[[#This Row],[Operating Profit]]/Tabla2[[#This Row],[Total Sales]]</f>
        <v>5.3999999999999999E-2</v>
      </c>
      <c r="P5826" s="1" t="s">
        <v>82</v>
      </c>
    </row>
    <row r="5827" spans="1:16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3" t="str">
        <f>IFERROR(LEFT(Tabla2[[#This Row],[Product]],FIND(" ",Tabla2[[#This Row],[Product]])-3),Tabla2[[#This Row],[Product]])</f>
        <v>Women</v>
      </c>
      <c r="I5827" s="6">
        <v>43</v>
      </c>
      <c r="J5827" s="4">
        <v>1120</v>
      </c>
      <c r="K5827" s="6">
        <f>Tabla2[[#This Row],[Price per Unit]]*Tabla2[[#This Row],[Units Sold]]</f>
        <v>48160</v>
      </c>
      <c r="L5827" s="52">
        <f>Tabla2[[#This Row],[Units Sold]]/Cálculos!$C$11</f>
        <v>4.5182041268146942E-5</v>
      </c>
      <c r="M5827" s="6">
        <f>Tabla2[[#This Row],[Total Sales]]-Tabla2[[#This Row],[Operating Profit]]</f>
        <v>45559.360000000001</v>
      </c>
      <c r="N5827" s="6">
        <v>2600.6400000000003</v>
      </c>
      <c r="O5827" s="46">
        <f>Tabla2[[#This Row],[Operating Profit]]/Tabla2[[#This Row],[Total Sales]]</f>
        <v>5.4000000000000006E-2</v>
      </c>
      <c r="P5827" s="1" t="s">
        <v>82</v>
      </c>
    </row>
    <row r="5828" spans="1:16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3" t="str">
        <f>IFERROR(LEFT(Tabla2[[#This Row],[Product]],FIND(" ",Tabla2[[#This Row],[Product]])-3),Tabla2[[#This Row],[Product]])</f>
        <v>Women</v>
      </c>
      <c r="I5828" s="6">
        <v>41</v>
      </c>
      <c r="J5828" s="4">
        <v>680</v>
      </c>
      <c r="K5828" s="6">
        <f>Tabla2[[#This Row],[Price per Unit]]*Tabla2[[#This Row],[Units Sold]]</f>
        <v>27880</v>
      </c>
      <c r="L5828" s="52">
        <f>Tabla2[[#This Row],[Units Sold]]/Cálculos!$C$11</f>
        <v>2.7431953627089217E-5</v>
      </c>
      <c r="M5828" s="6">
        <f>Tabla2[[#This Row],[Total Sales]]-Tabla2[[#This Row],[Operating Profit]]</f>
        <v>26346.6</v>
      </c>
      <c r="N5828" s="6">
        <v>1533.3999999999999</v>
      </c>
      <c r="O5828" s="46">
        <f>Tabla2[[#This Row],[Operating Profit]]/Tabla2[[#This Row],[Total Sales]]</f>
        <v>5.4999999999999993E-2</v>
      </c>
      <c r="P5828" s="1" t="s">
        <v>82</v>
      </c>
    </row>
    <row r="5829" spans="1:16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3" t="str">
        <f>IFERROR(LEFT(Tabla2[[#This Row],[Product]],FIND(" ",Tabla2[[#This Row],[Product]])-3),Tabla2[[#This Row],[Product]])</f>
        <v>Men</v>
      </c>
      <c r="I5829" s="6">
        <v>46</v>
      </c>
      <c r="J5829" s="4">
        <v>580</v>
      </c>
      <c r="K5829" s="6">
        <f>Tabla2[[#This Row],[Price per Unit]]*Tabla2[[#This Row],[Units Sold]]</f>
        <v>26680</v>
      </c>
      <c r="L5829" s="52">
        <f>Tabla2[[#This Row],[Units Sold]]/Cálculos!$C$11</f>
        <v>2.3397842799576097E-5</v>
      </c>
      <c r="M5829" s="6">
        <f>Tabla2[[#This Row],[Total Sales]]-Tabla2[[#This Row],[Operating Profit]]</f>
        <v>25105.88</v>
      </c>
      <c r="N5829" s="6">
        <v>1574.1200000000001</v>
      </c>
      <c r="O5829" s="46">
        <f>Tabla2[[#This Row],[Operating Profit]]/Tabla2[[#This Row],[Total Sales]]</f>
        <v>5.9000000000000004E-2</v>
      </c>
      <c r="P5829" s="1" t="s">
        <v>82</v>
      </c>
    </row>
    <row r="5830" spans="1:16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3" t="str">
        <f>IFERROR(LEFT(Tabla2[[#This Row],[Product]],FIND(" ",Tabla2[[#This Row],[Product]])-3),Tabla2[[#This Row],[Product]])</f>
        <v>Women</v>
      </c>
      <c r="I5830" s="6">
        <v>41</v>
      </c>
      <c r="J5830" s="4">
        <v>1220</v>
      </c>
      <c r="K5830" s="6">
        <f>Tabla2[[#This Row],[Price per Unit]]*Tabla2[[#This Row],[Units Sold]]</f>
        <v>50020</v>
      </c>
      <c r="L5830" s="52">
        <f>Tabla2[[#This Row],[Units Sold]]/Cálculos!$C$11</f>
        <v>4.9216152095660066E-5</v>
      </c>
      <c r="M5830" s="6">
        <f>Tabla2[[#This Row],[Total Sales]]-Tabla2[[#This Row],[Operating Profit]]</f>
        <v>47619.040000000001</v>
      </c>
      <c r="N5830" s="6">
        <v>2400.96</v>
      </c>
      <c r="O5830" s="46">
        <f>Tabla2[[#This Row],[Operating Profit]]/Tabla2[[#This Row],[Total Sales]]</f>
        <v>4.8000000000000001E-2</v>
      </c>
      <c r="P5830" s="1" t="s">
        <v>82</v>
      </c>
    </row>
    <row r="5831" spans="1:16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3" t="str">
        <f>IFERROR(LEFT(Tabla2[[#This Row],[Product]],FIND(" ",Tabla2[[#This Row],[Product]])-3),Tabla2[[#This Row],[Product]])</f>
        <v>Men</v>
      </c>
      <c r="I5831" s="6">
        <v>33</v>
      </c>
      <c r="J5831" s="4">
        <v>1400</v>
      </c>
      <c r="K5831" s="6">
        <f>Tabla2[[#This Row],[Price per Unit]]*Tabla2[[#This Row],[Units Sold]]</f>
        <v>46200</v>
      </c>
      <c r="L5831" s="52">
        <f>Tabla2[[#This Row],[Units Sold]]/Cálculos!$C$11</f>
        <v>5.6477551585183678E-5</v>
      </c>
      <c r="M5831" s="6">
        <f>Tabla2[[#This Row],[Total Sales]]-Tabla2[[#This Row],[Operating Profit]]</f>
        <v>43751.4</v>
      </c>
      <c r="N5831" s="6">
        <v>2448.6</v>
      </c>
      <c r="O5831" s="46">
        <f>Tabla2[[#This Row],[Operating Profit]]/Tabla2[[#This Row],[Total Sales]]</f>
        <v>5.2999999999999999E-2</v>
      </c>
      <c r="P5831" s="1" t="s">
        <v>82</v>
      </c>
    </row>
    <row r="5832" spans="1:16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3" t="str">
        <f>IFERROR(LEFT(Tabla2[[#This Row],[Product]],FIND(" ",Tabla2[[#This Row],[Product]])-3),Tabla2[[#This Row],[Product]])</f>
        <v>Men</v>
      </c>
      <c r="I5832" s="6">
        <v>41</v>
      </c>
      <c r="J5832" s="4">
        <v>1160</v>
      </c>
      <c r="K5832" s="6">
        <f>Tabla2[[#This Row],[Price per Unit]]*Tabla2[[#This Row],[Units Sold]]</f>
        <v>47560</v>
      </c>
      <c r="L5832" s="52">
        <f>Tabla2[[#This Row],[Units Sold]]/Cálculos!$C$11</f>
        <v>4.6795685599152193E-5</v>
      </c>
      <c r="M5832" s="6">
        <f>Tabla2[[#This Row],[Total Sales]]-Tabla2[[#This Row],[Operating Profit]]</f>
        <v>45134.44</v>
      </c>
      <c r="N5832" s="6">
        <v>2425.56</v>
      </c>
      <c r="O5832" s="46">
        <f>Tabla2[[#This Row],[Operating Profit]]/Tabla2[[#This Row],[Total Sales]]</f>
        <v>5.0999999999999997E-2</v>
      </c>
      <c r="P5832" s="1" t="s">
        <v>82</v>
      </c>
    </row>
    <row r="5833" spans="1:16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3" t="str">
        <f>IFERROR(LEFT(Tabla2[[#This Row],[Product]],FIND(" ",Tabla2[[#This Row],[Product]])-3),Tabla2[[#This Row],[Product]])</f>
        <v>Women</v>
      </c>
      <c r="I5833" s="6">
        <v>41</v>
      </c>
      <c r="J5833" s="4">
        <v>1200</v>
      </c>
      <c r="K5833" s="6">
        <f>Tabla2[[#This Row],[Price per Unit]]*Tabla2[[#This Row],[Units Sold]]</f>
        <v>49200</v>
      </c>
      <c r="L5833" s="52">
        <f>Tabla2[[#This Row],[Units Sold]]/Cálculos!$C$11</f>
        <v>4.8409329930157437E-5</v>
      </c>
      <c r="M5833" s="6">
        <f>Tabla2[[#This Row],[Total Sales]]-Tabla2[[#This Row],[Operating Profit]]</f>
        <v>46641.599999999999</v>
      </c>
      <c r="N5833" s="6">
        <v>2558.4</v>
      </c>
      <c r="O5833" s="46">
        <f>Tabla2[[#This Row],[Operating Profit]]/Tabla2[[#This Row],[Total Sales]]</f>
        <v>5.2000000000000005E-2</v>
      </c>
      <c r="P5833" s="1" t="s">
        <v>82</v>
      </c>
    </row>
    <row r="5834" spans="1:16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3" t="str">
        <f>IFERROR(LEFT(Tabla2[[#This Row],[Product]],FIND(" ",Tabla2[[#This Row],[Product]])-3),Tabla2[[#This Row],[Product]])</f>
        <v>Women</v>
      </c>
      <c r="I5834" s="6">
        <v>44</v>
      </c>
      <c r="J5834" s="4">
        <v>730</v>
      </c>
      <c r="K5834" s="6">
        <f>Tabla2[[#This Row],[Price per Unit]]*Tabla2[[#This Row],[Units Sold]]</f>
        <v>32120</v>
      </c>
      <c r="L5834" s="52">
        <f>Tabla2[[#This Row],[Units Sold]]/Cálculos!$C$11</f>
        <v>2.9449009040845775E-5</v>
      </c>
      <c r="M5834" s="6">
        <f>Tabla2[[#This Row],[Total Sales]]-Tabla2[[#This Row],[Operating Profit]]</f>
        <v>30353.4</v>
      </c>
      <c r="N5834" s="6">
        <v>1766.5999999999997</v>
      </c>
      <c r="O5834" s="46">
        <f>Tabla2[[#This Row],[Operating Profit]]/Tabla2[[#This Row],[Total Sales]]</f>
        <v>5.4999999999999993E-2</v>
      </c>
      <c r="P5834" s="1" t="s">
        <v>82</v>
      </c>
    </row>
    <row r="5835" spans="1:16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3" t="str">
        <f>IFERROR(LEFT(Tabla2[[#This Row],[Product]],FIND(" ",Tabla2[[#This Row],[Product]])-3),Tabla2[[#This Row],[Product]])</f>
        <v>Men</v>
      </c>
      <c r="I5835" s="6">
        <v>48</v>
      </c>
      <c r="J5835" s="4">
        <v>510</v>
      </c>
      <c r="K5835" s="6">
        <f>Tabla2[[#This Row],[Price per Unit]]*Tabla2[[#This Row],[Units Sold]]</f>
        <v>24480</v>
      </c>
      <c r="L5835" s="52">
        <f>Tabla2[[#This Row],[Units Sold]]/Cálculos!$C$11</f>
        <v>2.0573965220316913E-5</v>
      </c>
      <c r="M5835" s="6">
        <f>Tabla2[[#This Row],[Total Sales]]-Tabla2[[#This Row],[Operating Profit]]</f>
        <v>23011.200000000001</v>
      </c>
      <c r="N5835" s="6">
        <v>1468.8</v>
      </c>
      <c r="O5835" s="46">
        <f>Tabla2[[#This Row],[Operating Profit]]/Tabla2[[#This Row],[Total Sales]]</f>
        <v>0.06</v>
      </c>
      <c r="P5835" s="1" t="s">
        <v>82</v>
      </c>
    </row>
    <row r="5836" spans="1:16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3" t="str">
        <f>IFERROR(LEFT(Tabla2[[#This Row],[Product]],FIND(" ",Tabla2[[#This Row],[Product]])-3),Tabla2[[#This Row],[Product]])</f>
        <v>Women</v>
      </c>
      <c r="I5836" s="6">
        <v>44</v>
      </c>
      <c r="J5836" s="4">
        <v>1050</v>
      </c>
      <c r="K5836" s="6">
        <f>Tabla2[[#This Row],[Price per Unit]]*Tabla2[[#This Row],[Units Sold]]</f>
        <v>46200</v>
      </c>
      <c r="L5836" s="52">
        <f>Tabla2[[#This Row],[Units Sold]]/Cálculos!$C$11</f>
        <v>4.2358163688887758E-5</v>
      </c>
      <c r="M5836" s="6">
        <f>Tabla2[[#This Row],[Total Sales]]-Tabla2[[#This Row],[Operating Profit]]</f>
        <v>43982.400000000001</v>
      </c>
      <c r="N5836" s="6">
        <v>2217.6</v>
      </c>
      <c r="O5836" s="46">
        <f>Tabla2[[#This Row],[Operating Profit]]/Tabla2[[#This Row],[Total Sales]]</f>
        <v>4.8000000000000001E-2</v>
      </c>
      <c r="P5836" s="1" t="s">
        <v>82</v>
      </c>
    </row>
    <row r="5837" spans="1:16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3" t="str">
        <f>IFERROR(LEFT(Tabla2[[#This Row],[Product]],FIND(" ",Tabla2[[#This Row],[Product]])-3),Tabla2[[#This Row],[Product]])</f>
        <v>Men</v>
      </c>
      <c r="I5837" s="6">
        <v>44</v>
      </c>
      <c r="J5837" s="4">
        <v>1470</v>
      </c>
      <c r="K5837" s="6">
        <f>Tabla2[[#This Row],[Price per Unit]]*Tabla2[[#This Row],[Units Sold]]</f>
        <v>64680</v>
      </c>
      <c r="L5837" s="52">
        <f>Tabla2[[#This Row],[Units Sold]]/Cálculos!$C$11</f>
        <v>5.9301429164442862E-5</v>
      </c>
      <c r="M5837" s="6">
        <f>Tabla2[[#This Row],[Total Sales]]-Tabla2[[#This Row],[Operating Profit]]</f>
        <v>61381.32</v>
      </c>
      <c r="N5837" s="6">
        <v>3298.68</v>
      </c>
      <c r="O5837" s="46">
        <f>Tabla2[[#This Row],[Operating Profit]]/Tabla2[[#This Row],[Total Sales]]</f>
        <v>5.0999999999999997E-2</v>
      </c>
      <c r="P5837" s="1" t="s">
        <v>82</v>
      </c>
    </row>
    <row r="5838" spans="1:16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3" t="str">
        <f>IFERROR(LEFT(Tabla2[[#This Row],[Product]],FIND(" ",Tabla2[[#This Row],[Product]])-3),Tabla2[[#This Row],[Product]])</f>
        <v>Men</v>
      </c>
      <c r="I5838" s="6">
        <v>51</v>
      </c>
      <c r="J5838" s="4">
        <v>1010</v>
      </c>
      <c r="K5838" s="6">
        <f>Tabla2[[#This Row],[Price per Unit]]*Tabla2[[#This Row],[Units Sold]]</f>
        <v>51510</v>
      </c>
      <c r="L5838" s="52">
        <f>Tabla2[[#This Row],[Units Sold]]/Cálculos!$C$11</f>
        <v>4.0744519357882514E-5</v>
      </c>
      <c r="M5838" s="6">
        <f>Tabla2[[#This Row],[Total Sales]]-Tabla2[[#This Row],[Operating Profit]]</f>
        <v>48676.95</v>
      </c>
      <c r="N5838" s="6">
        <v>2833.0499999999997</v>
      </c>
      <c r="O5838" s="46">
        <f>Tabla2[[#This Row],[Operating Profit]]/Tabla2[[#This Row],[Total Sales]]</f>
        <v>5.4999999999999993E-2</v>
      </c>
      <c r="P5838" s="1" t="s">
        <v>82</v>
      </c>
    </row>
    <row r="5839" spans="1:16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3" t="str">
        <f>IFERROR(LEFT(Tabla2[[#This Row],[Product]],FIND(" ",Tabla2[[#This Row],[Product]])-3),Tabla2[[#This Row],[Product]])</f>
        <v>Women</v>
      </c>
      <c r="I5839" s="6">
        <v>56</v>
      </c>
      <c r="J5839" s="4">
        <v>1160</v>
      </c>
      <c r="K5839" s="6">
        <f>Tabla2[[#This Row],[Price per Unit]]*Tabla2[[#This Row],[Units Sold]]</f>
        <v>64960</v>
      </c>
      <c r="L5839" s="52">
        <f>Tabla2[[#This Row],[Units Sold]]/Cálculos!$C$11</f>
        <v>4.6795685599152193E-5</v>
      </c>
      <c r="M5839" s="6">
        <f>Tabla2[[#This Row],[Total Sales]]-Tabla2[[#This Row],[Operating Profit]]</f>
        <v>61387.199999999997</v>
      </c>
      <c r="N5839" s="6">
        <v>3572.7999999999997</v>
      </c>
      <c r="O5839" s="46">
        <f>Tabla2[[#This Row],[Operating Profit]]/Tabla2[[#This Row],[Total Sales]]</f>
        <v>5.4999999999999993E-2</v>
      </c>
      <c r="P5839" s="1" t="s">
        <v>82</v>
      </c>
    </row>
    <row r="5840" spans="1:16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3" t="str">
        <f>IFERROR(LEFT(Tabla2[[#This Row],[Product]],FIND(" ",Tabla2[[#This Row],[Product]])-3),Tabla2[[#This Row],[Product]])</f>
        <v>Women</v>
      </c>
      <c r="I5840" s="6">
        <v>50</v>
      </c>
      <c r="J5840" s="4">
        <v>840</v>
      </c>
      <c r="K5840" s="6">
        <f>Tabla2[[#This Row],[Price per Unit]]*Tabla2[[#This Row],[Units Sold]]</f>
        <v>42000</v>
      </c>
      <c r="L5840" s="52">
        <f>Tabla2[[#This Row],[Units Sold]]/Cálculos!$C$11</f>
        <v>3.3886530951110207E-5</v>
      </c>
      <c r="M5840" s="6">
        <f>Tabla2[[#This Row],[Total Sales]]-Tabla2[[#This Row],[Operating Profit]]</f>
        <v>39690</v>
      </c>
      <c r="N5840" s="6">
        <v>2309.9999999999995</v>
      </c>
      <c r="O5840" s="46">
        <f>Tabla2[[#This Row],[Operating Profit]]/Tabla2[[#This Row],[Total Sales]]</f>
        <v>5.4999999999999986E-2</v>
      </c>
      <c r="P5840" s="1" t="s">
        <v>82</v>
      </c>
    </row>
    <row r="5841" spans="1:16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3" t="str">
        <f>IFERROR(LEFT(Tabla2[[#This Row],[Product]],FIND(" ",Tabla2[[#This Row],[Product]])-3),Tabla2[[#This Row],[Product]])</f>
        <v>Men</v>
      </c>
      <c r="I5841" s="6">
        <v>56</v>
      </c>
      <c r="J5841" s="4">
        <v>390</v>
      </c>
      <c r="K5841" s="6">
        <f>Tabla2[[#This Row],[Price per Unit]]*Tabla2[[#This Row],[Units Sold]]</f>
        <v>21840</v>
      </c>
      <c r="L5841" s="52">
        <f>Tabla2[[#This Row],[Units Sold]]/Cálculos!$C$11</f>
        <v>1.5733032227301167E-5</v>
      </c>
      <c r="M5841" s="6">
        <f>Tabla2[[#This Row],[Total Sales]]-Tabla2[[#This Row],[Operating Profit]]</f>
        <v>20529.599999999999</v>
      </c>
      <c r="N5841" s="6">
        <v>1310.3999999999999</v>
      </c>
      <c r="O5841" s="46">
        <f>Tabla2[[#This Row],[Operating Profit]]/Tabla2[[#This Row],[Total Sales]]</f>
        <v>5.9999999999999991E-2</v>
      </c>
      <c r="P5841" s="1" t="s">
        <v>82</v>
      </c>
    </row>
    <row r="5842" spans="1:16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3" t="str">
        <f>IFERROR(LEFT(Tabla2[[#This Row],[Product]],FIND(" ",Tabla2[[#This Row],[Product]])-3),Tabla2[[#This Row],[Product]])</f>
        <v>Women</v>
      </c>
      <c r="I5842" s="6">
        <v>41</v>
      </c>
      <c r="J5842" s="4">
        <v>950</v>
      </c>
      <c r="K5842" s="6">
        <f>Tabla2[[#This Row],[Price per Unit]]*Tabla2[[#This Row],[Units Sold]]</f>
        <v>38950</v>
      </c>
      <c r="L5842" s="52">
        <f>Tabla2[[#This Row],[Units Sold]]/Cálculos!$C$11</f>
        <v>3.8324052861374641E-5</v>
      </c>
      <c r="M5842" s="6">
        <f>Tabla2[[#This Row],[Total Sales]]-Tabla2[[#This Row],[Operating Profit]]</f>
        <v>37197.25</v>
      </c>
      <c r="N5842" s="6">
        <v>1752.7499999999998</v>
      </c>
      <c r="O5842" s="46">
        <f>Tabla2[[#This Row],[Operating Profit]]/Tabla2[[#This Row],[Total Sales]]</f>
        <v>4.4999999999999991E-2</v>
      </c>
      <c r="P5842" s="1" t="s">
        <v>82</v>
      </c>
    </row>
    <row r="5843" spans="1:16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3" t="str">
        <f>IFERROR(LEFT(Tabla2[[#This Row],[Product]],FIND(" ",Tabla2[[#This Row],[Product]])-3),Tabla2[[#This Row],[Product]])</f>
        <v>Men</v>
      </c>
      <c r="I5843" s="6">
        <v>48</v>
      </c>
      <c r="J5843" s="4">
        <v>1420</v>
      </c>
      <c r="K5843" s="6">
        <f>Tabla2[[#This Row],[Price per Unit]]*Tabla2[[#This Row],[Units Sold]]</f>
        <v>68160</v>
      </c>
      <c r="L5843" s="52">
        <f>Tabla2[[#This Row],[Units Sold]]/Cálculos!$C$11</f>
        <v>5.72843737506863E-5</v>
      </c>
      <c r="M5843" s="6">
        <f>Tabla2[[#This Row],[Total Sales]]-Tabla2[[#This Row],[Operating Profit]]</f>
        <v>64615.68</v>
      </c>
      <c r="N5843" s="6">
        <v>3544.32</v>
      </c>
      <c r="O5843" s="46">
        <f>Tabla2[[#This Row],[Operating Profit]]/Tabla2[[#This Row],[Total Sales]]</f>
        <v>5.2000000000000005E-2</v>
      </c>
      <c r="P5843" s="1" t="s">
        <v>82</v>
      </c>
    </row>
    <row r="5844" spans="1:16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3" t="str">
        <f>IFERROR(LEFT(Tabla2[[#This Row],[Product]],FIND(" ",Tabla2[[#This Row],[Product]])-3),Tabla2[[#This Row],[Product]])</f>
        <v>Men</v>
      </c>
      <c r="I5844" s="6">
        <v>52</v>
      </c>
      <c r="J5844" s="4">
        <v>880</v>
      </c>
      <c r="K5844" s="6">
        <f>Tabla2[[#This Row],[Price per Unit]]*Tabla2[[#This Row],[Units Sold]]</f>
        <v>45760</v>
      </c>
      <c r="L5844" s="52">
        <f>Tabla2[[#This Row],[Units Sold]]/Cálculos!$C$11</f>
        <v>3.5500175282115457E-5</v>
      </c>
      <c r="M5844" s="6">
        <f>Tabla2[[#This Row],[Total Sales]]-Tabla2[[#This Row],[Operating Profit]]</f>
        <v>43472</v>
      </c>
      <c r="N5844" s="6">
        <v>2288</v>
      </c>
      <c r="O5844" s="46">
        <f>Tabla2[[#This Row],[Operating Profit]]/Tabla2[[#This Row],[Total Sales]]</f>
        <v>0.05</v>
      </c>
      <c r="P5844" s="1" t="s">
        <v>82</v>
      </c>
    </row>
    <row r="5845" spans="1:16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3" t="str">
        <f>IFERROR(LEFT(Tabla2[[#This Row],[Product]],FIND(" ",Tabla2[[#This Row],[Product]])-3),Tabla2[[#This Row],[Product]])</f>
        <v>Women</v>
      </c>
      <c r="I5845" s="6">
        <v>52</v>
      </c>
      <c r="J5845" s="4">
        <v>1050</v>
      </c>
      <c r="K5845" s="6">
        <f>Tabla2[[#This Row],[Price per Unit]]*Tabla2[[#This Row],[Units Sold]]</f>
        <v>54600</v>
      </c>
      <c r="L5845" s="52">
        <f>Tabla2[[#This Row],[Units Sold]]/Cálculos!$C$11</f>
        <v>4.2358163688887758E-5</v>
      </c>
      <c r="M5845" s="6">
        <f>Tabla2[[#This Row],[Total Sales]]-Tabla2[[#This Row],[Operating Profit]]</f>
        <v>51815.4</v>
      </c>
      <c r="N5845" s="6">
        <v>2784.6</v>
      </c>
      <c r="O5845" s="46">
        <f>Tabla2[[#This Row],[Operating Profit]]/Tabla2[[#This Row],[Total Sales]]</f>
        <v>5.0999999999999997E-2</v>
      </c>
      <c r="P5845" s="1" t="s">
        <v>82</v>
      </c>
    </row>
    <row r="5846" spans="1:16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3" t="str">
        <f>IFERROR(LEFT(Tabla2[[#This Row],[Product]],FIND(" ",Tabla2[[#This Row],[Product]])-3),Tabla2[[#This Row],[Product]])</f>
        <v>Women</v>
      </c>
      <c r="I5846" s="6">
        <v>39</v>
      </c>
      <c r="J5846" s="4">
        <v>740</v>
      </c>
      <c r="K5846" s="6">
        <f>Tabla2[[#This Row],[Price per Unit]]*Tabla2[[#This Row],[Units Sold]]</f>
        <v>28860</v>
      </c>
      <c r="L5846" s="52">
        <f>Tabla2[[#This Row],[Units Sold]]/Cálculos!$C$11</f>
        <v>2.9852420123597086E-5</v>
      </c>
      <c r="M5846" s="6">
        <f>Tabla2[[#This Row],[Total Sales]]-Tabla2[[#This Row],[Operating Profit]]</f>
        <v>27330.42</v>
      </c>
      <c r="N5846" s="6">
        <v>1529.5800000000002</v>
      </c>
      <c r="O5846" s="46">
        <f>Tabla2[[#This Row],[Operating Profit]]/Tabla2[[#This Row],[Total Sales]]</f>
        <v>5.3000000000000005E-2</v>
      </c>
      <c r="P5846" s="1" t="s">
        <v>82</v>
      </c>
    </row>
    <row r="5847" spans="1:16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3" t="str">
        <f>IFERROR(LEFT(Tabla2[[#This Row],[Product]],FIND(" ",Tabla2[[#This Row],[Product]])-3),Tabla2[[#This Row],[Product]])</f>
        <v>Men</v>
      </c>
      <c r="I5847" s="6">
        <v>43</v>
      </c>
      <c r="J5847" s="4">
        <v>530</v>
      </c>
      <c r="K5847" s="6">
        <f>Tabla2[[#This Row],[Price per Unit]]*Tabla2[[#This Row],[Units Sold]]</f>
        <v>22790</v>
      </c>
      <c r="L5847" s="52">
        <f>Tabla2[[#This Row],[Units Sold]]/Cálculos!$C$11</f>
        <v>2.1380787385819535E-5</v>
      </c>
      <c r="M5847" s="6">
        <f>Tabla2[[#This Row],[Total Sales]]-Tabla2[[#This Row],[Operating Profit]]</f>
        <v>21490.97</v>
      </c>
      <c r="N5847" s="6">
        <v>1299.0300000000002</v>
      </c>
      <c r="O5847" s="46">
        <f>Tabla2[[#This Row],[Operating Profit]]/Tabla2[[#This Row],[Total Sales]]</f>
        <v>5.7000000000000009E-2</v>
      </c>
      <c r="P5847" s="1" t="s">
        <v>82</v>
      </c>
    </row>
    <row r="5848" spans="1:16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3" t="str">
        <f>IFERROR(LEFT(Tabla2[[#This Row],[Product]],FIND(" ",Tabla2[[#This Row],[Product]])-3),Tabla2[[#This Row],[Product]])</f>
        <v>Women</v>
      </c>
      <c r="I5848" s="6">
        <v>55</v>
      </c>
      <c r="J5848" s="4">
        <v>1050</v>
      </c>
      <c r="K5848" s="6">
        <f>Tabla2[[#This Row],[Price per Unit]]*Tabla2[[#This Row],[Units Sold]]</f>
        <v>57750</v>
      </c>
      <c r="L5848" s="52">
        <f>Tabla2[[#This Row],[Units Sold]]/Cálculos!$C$11</f>
        <v>4.2358163688887758E-5</v>
      </c>
      <c r="M5848" s="6">
        <f>Tabla2[[#This Row],[Total Sales]]-Tabla2[[#This Row],[Operating Profit]]</f>
        <v>54862.5</v>
      </c>
      <c r="N5848" s="6">
        <v>2887.5</v>
      </c>
      <c r="O5848" s="46">
        <f>Tabla2[[#This Row],[Operating Profit]]/Tabla2[[#This Row],[Total Sales]]</f>
        <v>0.05</v>
      </c>
      <c r="P5848" s="1" t="s">
        <v>82</v>
      </c>
    </row>
    <row r="5849" spans="1:16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3" t="str">
        <f>IFERROR(LEFT(Tabla2[[#This Row],[Product]],FIND(" ",Tabla2[[#This Row],[Product]])-3),Tabla2[[#This Row],[Product]])</f>
        <v>Men</v>
      </c>
      <c r="I5849" s="6">
        <v>43</v>
      </c>
      <c r="J5849" s="4">
        <v>1600</v>
      </c>
      <c r="K5849" s="6">
        <f>Tabla2[[#This Row],[Price per Unit]]*Tabla2[[#This Row],[Units Sold]]</f>
        <v>68800</v>
      </c>
      <c r="L5849" s="52">
        <f>Tabla2[[#This Row],[Units Sold]]/Cálculos!$C$11</f>
        <v>6.4545773240209925E-5</v>
      </c>
      <c r="M5849" s="6">
        <f>Tabla2[[#This Row],[Total Sales]]-Tabla2[[#This Row],[Operating Profit]]</f>
        <v>65153.599999999999</v>
      </c>
      <c r="N5849" s="6">
        <v>3646.4</v>
      </c>
      <c r="O5849" s="46">
        <f>Tabla2[[#This Row],[Operating Profit]]/Tabla2[[#This Row],[Total Sales]]</f>
        <v>5.2999999999999999E-2</v>
      </c>
      <c r="P5849" s="1" t="s">
        <v>82</v>
      </c>
    </row>
    <row r="5850" spans="1:16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3" t="str">
        <f>IFERROR(LEFT(Tabla2[[#This Row],[Product]],FIND(" ",Tabla2[[#This Row],[Product]])-3),Tabla2[[#This Row],[Product]])</f>
        <v>Men</v>
      </c>
      <c r="I5850" s="6">
        <v>47</v>
      </c>
      <c r="J5850" s="4">
        <v>1000</v>
      </c>
      <c r="K5850" s="6">
        <f>Tabla2[[#This Row],[Price per Unit]]*Tabla2[[#This Row],[Units Sold]]</f>
        <v>47000</v>
      </c>
      <c r="L5850" s="52">
        <f>Tabla2[[#This Row],[Units Sold]]/Cálculos!$C$11</f>
        <v>4.0341108275131196E-5</v>
      </c>
      <c r="M5850" s="6">
        <f>Tabla2[[#This Row],[Total Sales]]-Tabla2[[#This Row],[Operating Profit]]</f>
        <v>44556</v>
      </c>
      <c r="N5850" s="6">
        <v>2444</v>
      </c>
      <c r="O5850" s="46">
        <f>Tabla2[[#This Row],[Operating Profit]]/Tabla2[[#This Row],[Total Sales]]</f>
        <v>5.1999999999999998E-2</v>
      </c>
      <c r="P5850" s="1" t="s">
        <v>82</v>
      </c>
    </row>
    <row r="5851" spans="1:16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3" t="str">
        <f>IFERROR(LEFT(Tabla2[[#This Row],[Product]],FIND(" ",Tabla2[[#This Row],[Product]])-3),Tabla2[[#This Row],[Product]])</f>
        <v>Women</v>
      </c>
      <c r="I5851" s="6">
        <v>49</v>
      </c>
      <c r="J5851" s="4">
        <v>1120</v>
      </c>
      <c r="K5851" s="6">
        <f>Tabla2[[#This Row],[Price per Unit]]*Tabla2[[#This Row],[Units Sold]]</f>
        <v>54880</v>
      </c>
      <c r="L5851" s="52">
        <f>Tabla2[[#This Row],[Units Sold]]/Cálculos!$C$11</f>
        <v>4.5182041268146942E-5</v>
      </c>
      <c r="M5851" s="6">
        <f>Tabla2[[#This Row],[Total Sales]]-Tabla2[[#This Row],[Operating Profit]]</f>
        <v>52081.120000000003</v>
      </c>
      <c r="N5851" s="6">
        <v>2798.88</v>
      </c>
      <c r="O5851" s="46">
        <f>Tabla2[[#This Row],[Operating Profit]]/Tabla2[[#This Row],[Total Sales]]</f>
        <v>5.1000000000000004E-2</v>
      </c>
      <c r="P5851" s="1" t="s">
        <v>82</v>
      </c>
    </row>
    <row r="5852" spans="1:16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3" t="str">
        <f>IFERROR(LEFT(Tabla2[[#This Row],[Product]],FIND(" ",Tabla2[[#This Row],[Product]])-3),Tabla2[[#This Row],[Product]])</f>
        <v>Women</v>
      </c>
      <c r="I5852" s="6">
        <v>44</v>
      </c>
      <c r="J5852" s="4">
        <v>850</v>
      </c>
      <c r="K5852" s="6">
        <f>Tabla2[[#This Row],[Price per Unit]]*Tabla2[[#This Row],[Units Sold]]</f>
        <v>37400</v>
      </c>
      <c r="L5852" s="52">
        <f>Tabla2[[#This Row],[Units Sold]]/Cálculos!$C$11</f>
        <v>3.4289942033861518E-5</v>
      </c>
      <c r="M5852" s="6">
        <f>Tabla2[[#This Row],[Total Sales]]-Tabla2[[#This Row],[Operating Profit]]</f>
        <v>35492.6</v>
      </c>
      <c r="N5852" s="6">
        <v>1907.4</v>
      </c>
      <c r="O5852" s="46">
        <f>Tabla2[[#This Row],[Operating Profit]]/Tabla2[[#This Row],[Total Sales]]</f>
        <v>5.1000000000000004E-2</v>
      </c>
      <c r="P5852" s="1" t="s">
        <v>82</v>
      </c>
    </row>
    <row r="5853" spans="1:16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3" t="str">
        <f>IFERROR(LEFT(Tabla2[[#This Row],[Product]],FIND(" ",Tabla2[[#This Row],[Product]])-3),Tabla2[[#This Row],[Product]])</f>
        <v>Men</v>
      </c>
      <c r="I5853" s="6">
        <v>36</v>
      </c>
      <c r="J5853" s="4">
        <v>650</v>
      </c>
      <c r="K5853" s="6">
        <f>Tabla2[[#This Row],[Price per Unit]]*Tabla2[[#This Row],[Units Sold]]</f>
        <v>23400</v>
      </c>
      <c r="L5853" s="52">
        <f>Tabla2[[#This Row],[Units Sold]]/Cálculos!$C$11</f>
        <v>2.622172037883528E-5</v>
      </c>
      <c r="M5853" s="6">
        <f>Tabla2[[#This Row],[Total Sales]]-Tabla2[[#This Row],[Operating Profit]]</f>
        <v>22019.4</v>
      </c>
      <c r="N5853" s="6">
        <v>1380.6000000000001</v>
      </c>
      <c r="O5853" s="46">
        <f>Tabla2[[#This Row],[Operating Profit]]/Tabla2[[#This Row],[Total Sales]]</f>
        <v>5.9000000000000004E-2</v>
      </c>
      <c r="P5853" s="1" t="s">
        <v>82</v>
      </c>
    </row>
    <row r="5854" spans="1:16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3" t="str">
        <f>IFERROR(LEFT(Tabla2[[#This Row],[Product]],FIND(" ",Tabla2[[#This Row],[Product]])-3),Tabla2[[#This Row],[Product]])</f>
        <v>Women</v>
      </c>
      <c r="I5854" s="6">
        <v>59</v>
      </c>
      <c r="J5854" s="4">
        <v>1670</v>
      </c>
      <c r="K5854" s="6">
        <f>Tabla2[[#This Row],[Price per Unit]]*Tabla2[[#This Row],[Units Sold]]</f>
        <v>98530</v>
      </c>
      <c r="L5854" s="52">
        <f>Tabla2[[#This Row],[Units Sold]]/Cálculos!$C$11</f>
        <v>6.7369650819469102E-5</v>
      </c>
      <c r="M5854" s="6">
        <f>Tabla2[[#This Row],[Total Sales]]-Tabla2[[#This Row],[Operating Profit]]</f>
        <v>94096.15</v>
      </c>
      <c r="N5854" s="6">
        <v>4433.8499999999995</v>
      </c>
      <c r="O5854" s="46">
        <f>Tabla2[[#This Row],[Operating Profit]]/Tabla2[[#This Row],[Total Sales]]</f>
        <v>4.4999999999999991E-2</v>
      </c>
      <c r="P5854" s="1" t="s">
        <v>82</v>
      </c>
    </row>
    <row r="5855" spans="1:16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3" t="str">
        <f>IFERROR(LEFT(Tabla2[[#This Row],[Product]],FIND(" ",Tabla2[[#This Row],[Product]])-3),Tabla2[[#This Row],[Product]])</f>
        <v>Men</v>
      </c>
      <c r="I5855" s="6">
        <v>58</v>
      </c>
      <c r="J5855" s="4">
        <v>2480</v>
      </c>
      <c r="K5855" s="6">
        <f>Tabla2[[#This Row],[Price per Unit]]*Tabla2[[#This Row],[Units Sold]]</f>
        <v>143840</v>
      </c>
      <c r="L5855" s="52">
        <f>Tabla2[[#This Row],[Units Sold]]/Cálculos!$C$11</f>
        <v>1.0004594852232538E-4</v>
      </c>
      <c r="M5855" s="6">
        <f>Tabla2[[#This Row],[Total Sales]]-Tabla2[[#This Row],[Operating Profit]]</f>
        <v>136504.16</v>
      </c>
      <c r="N5855" s="6">
        <v>7335.84</v>
      </c>
      <c r="O5855" s="46">
        <f>Tabla2[[#This Row],[Operating Profit]]/Tabla2[[#This Row],[Total Sales]]</f>
        <v>5.1000000000000004E-2</v>
      </c>
      <c r="P5855" s="1" t="s">
        <v>82</v>
      </c>
    </row>
    <row r="5856" spans="1:16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3" t="str">
        <f>IFERROR(LEFT(Tabla2[[#This Row],[Product]],FIND(" ",Tabla2[[#This Row],[Product]])-3),Tabla2[[#This Row],[Product]])</f>
        <v>Men</v>
      </c>
      <c r="I5856" s="6">
        <v>65</v>
      </c>
      <c r="J5856" s="4">
        <v>2100</v>
      </c>
      <c r="K5856" s="6">
        <f>Tabla2[[#This Row],[Price per Unit]]*Tabla2[[#This Row],[Units Sold]]</f>
        <v>136500</v>
      </c>
      <c r="L5856" s="52">
        <f>Tabla2[[#This Row],[Units Sold]]/Cálculos!$C$11</f>
        <v>8.4716327377775517E-5</v>
      </c>
      <c r="M5856" s="6">
        <f>Tabla2[[#This Row],[Total Sales]]-Tabla2[[#This Row],[Operating Profit]]</f>
        <v>129402</v>
      </c>
      <c r="N5856" s="6">
        <v>7098</v>
      </c>
      <c r="O5856" s="46">
        <f>Tabla2[[#This Row],[Operating Profit]]/Tabla2[[#This Row],[Total Sales]]</f>
        <v>5.1999999999999998E-2</v>
      </c>
      <c r="P5856" s="1" t="s">
        <v>82</v>
      </c>
    </row>
    <row r="5857" spans="1:16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3" t="str">
        <f>IFERROR(LEFT(Tabla2[[#This Row],[Product]],FIND(" ",Tabla2[[#This Row],[Product]])-3),Tabla2[[#This Row],[Product]])</f>
        <v>Women</v>
      </c>
      <c r="I5857" s="6">
        <v>83</v>
      </c>
      <c r="J5857" s="4">
        <v>2030</v>
      </c>
      <c r="K5857" s="6">
        <f>Tabla2[[#This Row],[Price per Unit]]*Tabla2[[#This Row],[Units Sold]]</f>
        <v>168490</v>
      </c>
      <c r="L5857" s="52">
        <f>Tabla2[[#This Row],[Units Sold]]/Cálculos!$C$11</f>
        <v>8.189244979851634E-5</v>
      </c>
      <c r="M5857" s="6">
        <f>Tabla2[[#This Row],[Total Sales]]-Tabla2[[#This Row],[Operating Profit]]</f>
        <v>159223.04999999999</v>
      </c>
      <c r="N5857" s="6">
        <v>9266.9499999999989</v>
      </c>
      <c r="O5857" s="46">
        <f>Tabla2[[#This Row],[Operating Profit]]/Tabla2[[#This Row],[Total Sales]]</f>
        <v>5.4999999999999993E-2</v>
      </c>
      <c r="P5857" s="1" t="s">
        <v>82</v>
      </c>
    </row>
    <row r="5858" spans="1:16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3" t="str">
        <f>IFERROR(LEFT(Tabla2[[#This Row],[Product]],FIND(" ",Tabla2[[#This Row],[Product]])-3),Tabla2[[#This Row],[Product]])</f>
        <v>Women</v>
      </c>
      <c r="I5858" s="6">
        <v>82</v>
      </c>
      <c r="J5858" s="4">
        <v>1610</v>
      </c>
      <c r="K5858" s="6">
        <f>Tabla2[[#This Row],[Price per Unit]]*Tabla2[[#This Row],[Units Sold]]</f>
        <v>132020</v>
      </c>
      <c r="L5858" s="52">
        <f>Tabla2[[#This Row],[Units Sold]]/Cálculos!$C$11</f>
        <v>6.4949184322961236E-5</v>
      </c>
      <c r="M5858" s="6">
        <f>Tabla2[[#This Row],[Total Sales]]-Tabla2[[#This Row],[Operating Profit]]</f>
        <v>124758.9</v>
      </c>
      <c r="N5858" s="6">
        <v>7261.0999999999995</v>
      </c>
      <c r="O5858" s="46">
        <f>Tabla2[[#This Row],[Operating Profit]]/Tabla2[[#This Row],[Total Sales]]</f>
        <v>5.4999999999999993E-2</v>
      </c>
      <c r="P5858" s="1" t="s">
        <v>82</v>
      </c>
    </row>
    <row r="5859" spans="1:16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3" t="str">
        <f>IFERROR(LEFT(Tabla2[[#This Row],[Product]],FIND(" ",Tabla2[[#This Row],[Product]])-3),Tabla2[[#This Row],[Product]])</f>
        <v>Men</v>
      </c>
      <c r="I5859" s="6">
        <v>92</v>
      </c>
      <c r="J5859" s="4">
        <v>1170</v>
      </c>
      <c r="K5859" s="6">
        <f>Tabla2[[#This Row],[Price per Unit]]*Tabla2[[#This Row],[Units Sold]]</f>
        <v>107640</v>
      </c>
      <c r="L5859" s="52">
        <f>Tabla2[[#This Row],[Units Sold]]/Cálculos!$C$11</f>
        <v>4.7199096681903504E-5</v>
      </c>
      <c r="M5859" s="6">
        <f>Tabla2[[#This Row],[Total Sales]]-Tabla2[[#This Row],[Operating Profit]]</f>
        <v>101504.52</v>
      </c>
      <c r="N5859" s="6">
        <v>6135.4800000000005</v>
      </c>
      <c r="O5859" s="46">
        <f>Tabla2[[#This Row],[Operating Profit]]/Tabla2[[#This Row],[Total Sales]]</f>
        <v>5.7000000000000002E-2</v>
      </c>
      <c r="P5859" s="1" t="s">
        <v>82</v>
      </c>
    </row>
    <row r="5860" spans="1:16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3" t="str">
        <f>IFERROR(LEFT(Tabla2[[#This Row],[Product]],FIND(" ",Tabla2[[#This Row],[Product]])-3),Tabla2[[#This Row],[Product]])</f>
        <v>Women</v>
      </c>
      <c r="I5860" s="6">
        <v>100</v>
      </c>
      <c r="J5860" s="4">
        <v>1950</v>
      </c>
      <c r="K5860" s="6">
        <f>Tabla2[[#This Row],[Price per Unit]]*Tabla2[[#This Row],[Units Sold]]</f>
        <v>195000</v>
      </c>
      <c r="L5860" s="52">
        <f>Tabla2[[#This Row],[Units Sold]]/Cálculos!$C$11</f>
        <v>7.8665161136505838E-5</v>
      </c>
      <c r="M5860" s="6">
        <f>Tabla2[[#This Row],[Total Sales]]-Tabla2[[#This Row],[Operating Profit]]</f>
        <v>185640</v>
      </c>
      <c r="N5860" s="6">
        <v>9360</v>
      </c>
      <c r="O5860" s="46">
        <f>Tabla2[[#This Row],[Operating Profit]]/Tabla2[[#This Row],[Total Sales]]</f>
        <v>4.8000000000000001E-2</v>
      </c>
      <c r="P5860" s="1" t="s">
        <v>82</v>
      </c>
    </row>
    <row r="5861" spans="1:16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3" t="str">
        <f>IFERROR(LEFT(Tabla2[[#This Row],[Product]],FIND(" ",Tabla2[[#This Row],[Product]])-3),Tabla2[[#This Row],[Product]])</f>
        <v>Men</v>
      </c>
      <c r="I5861" s="6">
        <v>86</v>
      </c>
      <c r="J5861" s="4">
        <v>2700</v>
      </c>
      <c r="K5861" s="6">
        <f>Tabla2[[#This Row],[Price per Unit]]*Tabla2[[#This Row],[Units Sold]]</f>
        <v>232200</v>
      </c>
      <c r="L5861" s="52">
        <f>Tabla2[[#This Row],[Units Sold]]/Cálculos!$C$11</f>
        <v>1.0892099234285423E-4</v>
      </c>
      <c r="M5861" s="6">
        <f>Tabla2[[#This Row],[Total Sales]]-Tabla2[[#This Row],[Operating Profit]]</f>
        <v>219893.4</v>
      </c>
      <c r="N5861" s="6">
        <v>12306.6</v>
      </c>
      <c r="O5861" s="46">
        <f>Tabla2[[#This Row],[Operating Profit]]/Tabla2[[#This Row],[Total Sales]]</f>
        <v>5.2999999999999999E-2</v>
      </c>
      <c r="P5861" s="1" t="s">
        <v>82</v>
      </c>
    </row>
    <row r="5862" spans="1:16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3" t="str">
        <f>IFERROR(LEFT(Tabla2[[#This Row],[Product]],FIND(" ",Tabla2[[#This Row],[Product]])-3),Tabla2[[#This Row],[Product]])</f>
        <v>Men</v>
      </c>
      <c r="I5862" s="6">
        <v>92</v>
      </c>
      <c r="J5862" s="4">
        <v>2030</v>
      </c>
      <c r="K5862" s="6">
        <f>Tabla2[[#This Row],[Price per Unit]]*Tabla2[[#This Row],[Units Sold]]</f>
        <v>186760</v>
      </c>
      <c r="L5862" s="52">
        <f>Tabla2[[#This Row],[Units Sold]]/Cálculos!$C$11</f>
        <v>8.189244979851634E-5</v>
      </c>
      <c r="M5862" s="6">
        <f>Tabla2[[#This Row],[Total Sales]]-Tabla2[[#This Row],[Operating Profit]]</f>
        <v>176488.2</v>
      </c>
      <c r="N5862" s="6">
        <v>10271.799999999999</v>
      </c>
      <c r="O5862" s="46">
        <f>Tabla2[[#This Row],[Operating Profit]]/Tabla2[[#This Row],[Total Sales]]</f>
        <v>5.4999999999999993E-2</v>
      </c>
      <c r="P5862" s="1" t="s">
        <v>82</v>
      </c>
    </row>
    <row r="5863" spans="1:16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3" t="str">
        <f>IFERROR(LEFT(Tabla2[[#This Row],[Product]],FIND(" ",Tabla2[[#This Row],[Product]])-3),Tabla2[[#This Row],[Product]])</f>
        <v>Women</v>
      </c>
      <c r="I5863" s="6">
        <v>90</v>
      </c>
      <c r="J5863" s="4">
        <v>1960</v>
      </c>
      <c r="K5863" s="6">
        <f>Tabla2[[#This Row],[Price per Unit]]*Tabla2[[#This Row],[Units Sold]]</f>
        <v>176400</v>
      </c>
      <c r="L5863" s="52">
        <f>Tabla2[[#This Row],[Units Sold]]/Cálculos!$C$11</f>
        <v>7.9068572219257149E-5</v>
      </c>
      <c r="M5863" s="6">
        <f>Tabla2[[#This Row],[Total Sales]]-Tabla2[[#This Row],[Operating Profit]]</f>
        <v>166874.4</v>
      </c>
      <c r="N5863" s="6">
        <v>9525.6</v>
      </c>
      <c r="O5863" s="46">
        <f>Tabla2[[#This Row],[Operating Profit]]/Tabla2[[#This Row],[Total Sales]]</f>
        <v>5.3999999999999999E-2</v>
      </c>
      <c r="P5863" s="1" t="s">
        <v>82</v>
      </c>
    </row>
    <row r="5864" spans="1:16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3" t="str">
        <f>IFERROR(LEFT(Tabla2[[#This Row],[Product]],FIND(" ",Tabla2[[#This Row],[Product]])-3),Tabla2[[#This Row],[Product]])</f>
        <v>Women</v>
      </c>
      <c r="I5864" s="6">
        <v>86</v>
      </c>
      <c r="J5864" s="4">
        <v>1680</v>
      </c>
      <c r="K5864" s="6">
        <f>Tabla2[[#This Row],[Price per Unit]]*Tabla2[[#This Row],[Units Sold]]</f>
        <v>144480</v>
      </c>
      <c r="L5864" s="52">
        <f>Tabla2[[#This Row],[Units Sold]]/Cálculos!$C$11</f>
        <v>6.7773061902220413E-5</v>
      </c>
      <c r="M5864" s="6">
        <f>Tabla2[[#This Row],[Total Sales]]-Tabla2[[#This Row],[Operating Profit]]</f>
        <v>136678.07999999999</v>
      </c>
      <c r="N5864" s="6">
        <v>7801.92</v>
      </c>
      <c r="O5864" s="46">
        <f>Tabla2[[#This Row],[Operating Profit]]/Tabla2[[#This Row],[Total Sales]]</f>
        <v>5.3999999999999999E-2</v>
      </c>
      <c r="P5864" s="1" t="s">
        <v>82</v>
      </c>
    </row>
    <row r="5865" spans="1:16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3" t="str">
        <f>IFERROR(LEFT(Tabla2[[#This Row],[Product]],FIND(" ",Tabla2[[#This Row],[Product]])-3),Tabla2[[#This Row],[Product]])</f>
        <v>Men</v>
      </c>
      <c r="I5865" s="6">
        <v>86</v>
      </c>
      <c r="J5865" s="4">
        <v>1890</v>
      </c>
      <c r="K5865" s="6">
        <f>Tabla2[[#This Row],[Price per Unit]]*Tabla2[[#This Row],[Units Sold]]</f>
        <v>162540</v>
      </c>
      <c r="L5865" s="52">
        <f>Tabla2[[#This Row],[Units Sold]]/Cálculos!$C$11</f>
        <v>7.6244694639997972E-5</v>
      </c>
      <c r="M5865" s="6">
        <f>Tabla2[[#This Row],[Total Sales]]-Tabla2[[#This Row],[Operating Profit]]</f>
        <v>153112.68</v>
      </c>
      <c r="N5865" s="6">
        <v>9427.3200000000015</v>
      </c>
      <c r="O5865" s="46">
        <f>Tabla2[[#This Row],[Operating Profit]]/Tabla2[[#This Row],[Total Sales]]</f>
        <v>5.800000000000001E-2</v>
      </c>
      <c r="P5865" s="1" t="s">
        <v>82</v>
      </c>
    </row>
    <row r="5866" spans="1:16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3" t="str">
        <f>IFERROR(LEFT(Tabla2[[#This Row],[Product]],FIND(" ",Tabla2[[#This Row],[Product]])-3),Tabla2[[#This Row],[Product]])</f>
        <v>Women</v>
      </c>
      <c r="I5866" s="6">
        <v>103</v>
      </c>
      <c r="J5866" s="4">
        <v>1630</v>
      </c>
      <c r="K5866" s="6">
        <f>Tabla2[[#This Row],[Price per Unit]]*Tabla2[[#This Row],[Units Sold]]</f>
        <v>167890</v>
      </c>
      <c r="L5866" s="52">
        <f>Tabla2[[#This Row],[Units Sold]]/Cálculos!$C$11</f>
        <v>6.5756006488463858E-5</v>
      </c>
      <c r="M5866" s="6">
        <f>Tabla2[[#This Row],[Total Sales]]-Tabla2[[#This Row],[Operating Profit]]</f>
        <v>159831.28</v>
      </c>
      <c r="N5866" s="6">
        <v>8058.7199999999993</v>
      </c>
      <c r="O5866" s="46">
        <f>Tabla2[[#This Row],[Operating Profit]]/Tabla2[[#This Row],[Total Sales]]</f>
        <v>4.7999999999999994E-2</v>
      </c>
      <c r="P5866" s="1" t="s">
        <v>82</v>
      </c>
    </row>
    <row r="5867" spans="1:16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3" t="str">
        <f>IFERROR(LEFT(Tabla2[[#This Row],[Product]],FIND(" ",Tabla2[[#This Row],[Product]])-3),Tabla2[[#This Row],[Product]])</f>
        <v>Men</v>
      </c>
      <c r="I5867" s="6">
        <v>86</v>
      </c>
      <c r="J5867" s="4">
        <v>2550</v>
      </c>
      <c r="K5867" s="6">
        <f>Tabla2[[#This Row],[Price per Unit]]*Tabla2[[#This Row],[Units Sold]]</f>
        <v>219300</v>
      </c>
      <c r="L5867" s="52">
        <f>Tabla2[[#This Row],[Units Sold]]/Cálculos!$C$11</f>
        <v>1.0286982610158455E-4</v>
      </c>
      <c r="M5867" s="6">
        <f>Tabla2[[#This Row],[Total Sales]]-Tabla2[[#This Row],[Operating Profit]]</f>
        <v>208115.7</v>
      </c>
      <c r="N5867" s="6">
        <v>11184.300000000001</v>
      </c>
      <c r="O5867" s="46">
        <f>Tabla2[[#This Row],[Operating Profit]]/Tabla2[[#This Row],[Total Sales]]</f>
        <v>5.1000000000000004E-2</v>
      </c>
      <c r="P5867" s="1" t="s">
        <v>82</v>
      </c>
    </row>
    <row r="5868" spans="1:16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3" t="str">
        <f>IFERROR(LEFT(Tabla2[[#This Row],[Product]],FIND(" ",Tabla2[[#This Row],[Product]])-3),Tabla2[[#This Row],[Product]])</f>
        <v>Men</v>
      </c>
      <c r="I5868" s="6">
        <v>77</v>
      </c>
      <c r="J5868" s="4">
        <v>2390</v>
      </c>
      <c r="K5868" s="6">
        <f>Tabla2[[#This Row],[Price per Unit]]*Tabla2[[#This Row],[Units Sold]]</f>
        <v>184030</v>
      </c>
      <c r="L5868" s="52">
        <f>Tabla2[[#This Row],[Units Sold]]/Cálculos!$C$11</f>
        <v>9.6415248777563563E-5</v>
      </c>
      <c r="M5868" s="6">
        <f>Tabla2[[#This Row],[Total Sales]]-Tabla2[[#This Row],[Operating Profit]]</f>
        <v>174644.47</v>
      </c>
      <c r="N5868" s="6">
        <v>9385.5300000000007</v>
      </c>
      <c r="O5868" s="46">
        <f>Tabla2[[#This Row],[Operating Profit]]/Tabla2[[#This Row],[Total Sales]]</f>
        <v>5.1000000000000004E-2</v>
      </c>
      <c r="P5868" s="1" t="s">
        <v>82</v>
      </c>
    </row>
    <row r="5869" spans="1:16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3" t="str">
        <f>IFERROR(LEFT(Tabla2[[#This Row],[Product]],FIND(" ",Tabla2[[#This Row],[Product]])-3),Tabla2[[#This Row],[Product]])</f>
        <v>Women</v>
      </c>
      <c r="I5869" s="6">
        <v>70</v>
      </c>
      <c r="J5869" s="4">
        <v>1890</v>
      </c>
      <c r="K5869" s="6">
        <f>Tabla2[[#This Row],[Price per Unit]]*Tabla2[[#This Row],[Units Sold]]</f>
        <v>132300</v>
      </c>
      <c r="L5869" s="52">
        <f>Tabla2[[#This Row],[Units Sold]]/Cálculos!$C$11</f>
        <v>7.6244694639997972E-5</v>
      </c>
      <c r="M5869" s="6">
        <f>Tabla2[[#This Row],[Total Sales]]-Tabla2[[#This Row],[Operating Profit]]</f>
        <v>125023.5</v>
      </c>
      <c r="N5869" s="6">
        <v>7276.4999999999991</v>
      </c>
      <c r="O5869" s="46">
        <f>Tabla2[[#This Row],[Operating Profit]]/Tabla2[[#This Row],[Total Sales]]</f>
        <v>5.4999999999999993E-2</v>
      </c>
      <c r="P5869" s="1" t="s">
        <v>82</v>
      </c>
    </row>
    <row r="5870" spans="1:16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3" t="str">
        <f>IFERROR(LEFT(Tabla2[[#This Row],[Product]],FIND(" ",Tabla2[[#This Row],[Product]])-3),Tabla2[[#This Row],[Product]])</f>
        <v>Women</v>
      </c>
      <c r="I5870" s="6">
        <v>74</v>
      </c>
      <c r="J5870" s="4">
        <v>1280</v>
      </c>
      <c r="K5870" s="6">
        <f>Tabla2[[#This Row],[Price per Unit]]*Tabla2[[#This Row],[Units Sold]]</f>
        <v>94720</v>
      </c>
      <c r="L5870" s="52">
        <f>Tabla2[[#This Row],[Units Sold]]/Cálculos!$C$11</f>
        <v>5.1636618592167932E-5</v>
      </c>
      <c r="M5870" s="6">
        <f>Tabla2[[#This Row],[Total Sales]]-Tabla2[[#This Row],[Operating Profit]]</f>
        <v>89699.839999999997</v>
      </c>
      <c r="N5870" s="6">
        <v>5020.16</v>
      </c>
      <c r="O5870" s="46">
        <f>Tabla2[[#This Row],[Operating Profit]]/Tabla2[[#This Row],[Total Sales]]</f>
        <v>5.2999999999999999E-2</v>
      </c>
      <c r="P5870" s="1" t="s">
        <v>82</v>
      </c>
    </row>
    <row r="5871" spans="1:16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3" t="str">
        <f>IFERROR(LEFT(Tabla2[[#This Row],[Product]],FIND(" ",Tabla2[[#This Row],[Product]])-3),Tabla2[[#This Row],[Product]])</f>
        <v>Men</v>
      </c>
      <c r="I5871" s="6">
        <v>64</v>
      </c>
      <c r="J5871" s="4">
        <v>1380</v>
      </c>
      <c r="K5871" s="6">
        <f>Tabla2[[#This Row],[Price per Unit]]*Tabla2[[#This Row],[Units Sold]]</f>
        <v>88320</v>
      </c>
      <c r="L5871" s="52">
        <f>Tabla2[[#This Row],[Units Sold]]/Cálculos!$C$11</f>
        <v>5.5670729419681056E-5</v>
      </c>
      <c r="M5871" s="6">
        <f>Tabla2[[#This Row],[Total Sales]]-Tabla2[[#This Row],[Operating Profit]]</f>
        <v>83109.119999999995</v>
      </c>
      <c r="N5871" s="6">
        <v>5210.880000000001</v>
      </c>
      <c r="O5871" s="46">
        <f>Tabla2[[#This Row],[Operating Profit]]/Tabla2[[#This Row],[Total Sales]]</f>
        <v>5.9000000000000011E-2</v>
      </c>
      <c r="P5871" s="1" t="s">
        <v>82</v>
      </c>
    </row>
    <row r="5872" spans="1:16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3" t="str">
        <f>IFERROR(LEFT(Tabla2[[#This Row],[Product]],FIND(" ",Tabla2[[#This Row],[Product]])-3),Tabla2[[#This Row],[Product]])</f>
        <v>Women</v>
      </c>
      <c r="I5872" s="6">
        <v>63</v>
      </c>
      <c r="J5872" s="4">
        <v>900</v>
      </c>
      <c r="K5872" s="6">
        <f>Tabla2[[#This Row],[Price per Unit]]*Tabla2[[#This Row],[Units Sold]]</f>
        <v>56700</v>
      </c>
      <c r="L5872" s="52">
        <f>Tabla2[[#This Row],[Units Sold]]/Cálculos!$C$11</f>
        <v>3.630699744761808E-5</v>
      </c>
      <c r="M5872" s="6">
        <f>Tabla2[[#This Row],[Total Sales]]-Tabla2[[#This Row],[Operating Profit]]</f>
        <v>53921.7</v>
      </c>
      <c r="N5872" s="6">
        <v>2778.2999999999997</v>
      </c>
      <c r="O5872" s="46">
        <f>Tabla2[[#This Row],[Operating Profit]]/Tabla2[[#This Row],[Total Sales]]</f>
        <v>4.8999999999999995E-2</v>
      </c>
      <c r="P5872" s="1" t="s">
        <v>82</v>
      </c>
    </row>
    <row r="5873" spans="1:16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3" t="str">
        <f>IFERROR(LEFT(Tabla2[[#This Row],[Product]],FIND(" ",Tabla2[[#This Row],[Product]])-3),Tabla2[[#This Row],[Product]])</f>
        <v>Men</v>
      </c>
      <c r="I5873" s="6">
        <v>43</v>
      </c>
      <c r="J5873" s="4">
        <v>1450</v>
      </c>
      <c r="K5873" s="6">
        <f>Tabla2[[#This Row],[Price per Unit]]*Tabla2[[#This Row],[Units Sold]]</f>
        <v>62350</v>
      </c>
      <c r="L5873" s="52">
        <f>Tabla2[[#This Row],[Units Sold]]/Cálculos!$C$11</f>
        <v>5.849460699894024E-5</v>
      </c>
      <c r="M5873" s="6">
        <f>Tabla2[[#This Row],[Total Sales]]-Tabla2[[#This Row],[Operating Profit]]</f>
        <v>58920.75</v>
      </c>
      <c r="N5873" s="6">
        <v>3429.2499999999995</v>
      </c>
      <c r="O5873" s="46">
        <f>Tabla2[[#This Row],[Operating Profit]]/Tabla2[[#This Row],[Total Sales]]</f>
        <v>5.4999999999999993E-2</v>
      </c>
      <c r="P5873" s="1" t="s">
        <v>82</v>
      </c>
    </row>
    <row r="5874" spans="1:16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3" t="str">
        <f>IFERROR(LEFT(Tabla2[[#This Row],[Product]],FIND(" ",Tabla2[[#This Row],[Product]])-3),Tabla2[[#This Row],[Product]])</f>
        <v>Men</v>
      </c>
      <c r="I5874" s="6">
        <v>46</v>
      </c>
      <c r="J5874" s="4">
        <v>1250</v>
      </c>
      <c r="K5874" s="6">
        <f>Tabla2[[#This Row],[Price per Unit]]*Tabla2[[#This Row],[Units Sold]]</f>
        <v>57500</v>
      </c>
      <c r="L5874" s="52">
        <f>Tabla2[[#This Row],[Units Sold]]/Cálculos!$C$11</f>
        <v>5.0426385343913999E-5</v>
      </c>
      <c r="M5874" s="6">
        <f>Tabla2[[#This Row],[Total Sales]]-Tabla2[[#This Row],[Operating Profit]]</f>
        <v>54567.5</v>
      </c>
      <c r="N5874" s="6">
        <v>2932.5</v>
      </c>
      <c r="O5874" s="46">
        <f>Tabla2[[#This Row],[Operating Profit]]/Tabla2[[#This Row],[Total Sales]]</f>
        <v>5.0999999999999997E-2</v>
      </c>
      <c r="P5874" s="1" t="s">
        <v>82</v>
      </c>
    </row>
    <row r="5875" spans="1:16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3" t="str">
        <f>IFERROR(LEFT(Tabla2[[#This Row],[Product]],FIND(" ",Tabla2[[#This Row],[Product]])-3),Tabla2[[#This Row],[Product]])</f>
        <v>Women</v>
      </c>
      <c r="I5875" s="6">
        <v>43</v>
      </c>
      <c r="J5875" s="4">
        <v>780</v>
      </c>
      <c r="K5875" s="6">
        <f>Tabla2[[#This Row],[Price per Unit]]*Tabla2[[#This Row],[Units Sold]]</f>
        <v>33540</v>
      </c>
      <c r="L5875" s="52">
        <f>Tabla2[[#This Row],[Units Sold]]/Cálculos!$C$11</f>
        <v>3.1466064454602334E-5</v>
      </c>
      <c r="M5875" s="6">
        <f>Tabla2[[#This Row],[Total Sales]]-Tabla2[[#This Row],[Operating Profit]]</f>
        <v>31795.919999999998</v>
      </c>
      <c r="N5875" s="6">
        <v>1744.0800000000002</v>
      </c>
      <c r="O5875" s="46">
        <f>Tabla2[[#This Row],[Operating Profit]]/Tabla2[[#This Row],[Total Sales]]</f>
        <v>5.2000000000000005E-2</v>
      </c>
      <c r="P5875" s="1" t="s">
        <v>82</v>
      </c>
    </row>
    <row r="5876" spans="1:16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3" t="str">
        <f>IFERROR(LEFT(Tabla2[[#This Row],[Product]],FIND(" ",Tabla2[[#This Row],[Product]])-3),Tabla2[[#This Row],[Product]])</f>
        <v>Women</v>
      </c>
      <c r="I5876" s="6">
        <v>41</v>
      </c>
      <c r="J5876" s="4">
        <v>630</v>
      </c>
      <c r="K5876" s="6">
        <f>Tabla2[[#This Row],[Price per Unit]]*Tabla2[[#This Row],[Units Sold]]</f>
        <v>25830</v>
      </c>
      <c r="L5876" s="52">
        <f>Tabla2[[#This Row],[Units Sold]]/Cálculos!$C$11</f>
        <v>2.5414898213332655E-5</v>
      </c>
      <c r="M5876" s="6">
        <f>Tabla2[[#This Row],[Total Sales]]-Tabla2[[#This Row],[Operating Profit]]</f>
        <v>24512.67</v>
      </c>
      <c r="N5876" s="6">
        <v>1317.33</v>
      </c>
      <c r="O5876" s="46">
        <f>Tabla2[[#This Row],[Operating Profit]]/Tabla2[[#This Row],[Total Sales]]</f>
        <v>5.0999999999999997E-2</v>
      </c>
      <c r="P5876" s="1" t="s">
        <v>82</v>
      </c>
    </row>
    <row r="5877" spans="1:16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3" t="str">
        <f>IFERROR(LEFT(Tabla2[[#This Row],[Product]],FIND(" ",Tabla2[[#This Row],[Product]])-3),Tabla2[[#This Row],[Product]])</f>
        <v>Men</v>
      </c>
      <c r="I5877" s="6">
        <v>51</v>
      </c>
      <c r="J5877" s="4">
        <v>770</v>
      </c>
      <c r="K5877" s="6">
        <f>Tabla2[[#This Row],[Price per Unit]]*Tabla2[[#This Row],[Units Sold]]</f>
        <v>39270</v>
      </c>
      <c r="L5877" s="52">
        <f>Tabla2[[#This Row],[Units Sold]]/Cálculos!$C$11</f>
        <v>3.1062653371851023E-5</v>
      </c>
      <c r="M5877" s="6">
        <f>Tabla2[[#This Row],[Total Sales]]-Tabla2[[#This Row],[Operating Profit]]</f>
        <v>37110.15</v>
      </c>
      <c r="N5877" s="6">
        <v>2159.8500000000004</v>
      </c>
      <c r="O5877" s="46">
        <f>Tabla2[[#This Row],[Operating Profit]]/Tabla2[[#This Row],[Total Sales]]</f>
        <v>5.5000000000000007E-2</v>
      </c>
      <c r="P5877" s="1" t="s">
        <v>82</v>
      </c>
    </row>
    <row r="5878" spans="1:16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3" t="str">
        <f>IFERROR(LEFT(Tabla2[[#This Row],[Product]],FIND(" ",Tabla2[[#This Row],[Product]])-3),Tabla2[[#This Row],[Product]])</f>
        <v>Women</v>
      </c>
      <c r="I5878" s="6">
        <v>39</v>
      </c>
      <c r="J5878" s="4">
        <v>750</v>
      </c>
      <c r="K5878" s="6">
        <f>Tabla2[[#This Row],[Price per Unit]]*Tabla2[[#This Row],[Units Sold]]</f>
        <v>29250</v>
      </c>
      <c r="L5878" s="52">
        <f>Tabla2[[#This Row],[Units Sold]]/Cálculos!$C$11</f>
        <v>3.0255831206348401E-5</v>
      </c>
      <c r="M5878" s="6">
        <f>Tabla2[[#This Row],[Total Sales]]-Tabla2[[#This Row],[Operating Profit]]</f>
        <v>27787.5</v>
      </c>
      <c r="N5878" s="6">
        <v>1462.5</v>
      </c>
      <c r="O5878" s="46">
        <f>Tabla2[[#This Row],[Operating Profit]]/Tabla2[[#This Row],[Total Sales]]</f>
        <v>0.05</v>
      </c>
      <c r="P5878" s="1" t="s">
        <v>82</v>
      </c>
    </row>
    <row r="5879" spans="1:16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3" t="str">
        <f>IFERROR(LEFT(Tabla2[[#This Row],[Product]],FIND(" ",Tabla2[[#This Row],[Product]])-3),Tabla2[[#This Row],[Product]])</f>
        <v>Men</v>
      </c>
      <c r="I5879" s="6">
        <v>34</v>
      </c>
      <c r="J5879" s="4">
        <v>1120</v>
      </c>
      <c r="K5879" s="6">
        <f>Tabla2[[#This Row],[Price per Unit]]*Tabla2[[#This Row],[Units Sold]]</f>
        <v>38080</v>
      </c>
      <c r="L5879" s="52">
        <f>Tabla2[[#This Row],[Units Sold]]/Cálculos!$C$11</f>
        <v>4.5182041268146942E-5</v>
      </c>
      <c r="M5879" s="6">
        <f>Tabla2[[#This Row],[Total Sales]]-Tabla2[[#This Row],[Operating Profit]]</f>
        <v>36023.68</v>
      </c>
      <c r="N5879" s="6">
        <v>2056.3200000000002</v>
      </c>
      <c r="O5879" s="46">
        <f>Tabla2[[#This Row],[Operating Profit]]/Tabla2[[#This Row],[Total Sales]]</f>
        <v>5.4000000000000006E-2</v>
      </c>
      <c r="P5879" s="1" t="s">
        <v>82</v>
      </c>
    </row>
    <row r="5880" spans="1:16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3" t="str">
        <f>IFERROR(LEFT(Tabla2[[#This Row],[Product]],FIND(" ",Tabla2[[#This Row],[Product]])-3),Tabla2[[#This Row],[Product]])</f>
        <v>Men</v>
      </c>
      <c r="I5880" s="6">
        <v>45</v>
      </c>
      <c r="J5880" s="4">
        <v>1550</v>
      </c>
      <c r="K5880" s="6">
        <f>Tabla2[[#This Row],[Price per Unit]]*Tabla2[[#This Row],[Units Sold]]</f>
        <v>69750</v>
      </c>
      <c r="L5880" s="52">
        <f>Tabla2[[#This Row],[Units Sold]]/Cálculos!$C$11</f>
        <v>6.2528717826453357E-5</v>
      </c>
      <c r="M5880" s="6">
        <f>Tabla2[[#This Row],[Total Sales]]-Tabla2[[#This Row],[Operating Profit]]</f>
        <v>65913.75</v>
      </c>
      <c r="N5880" s="6">
        <v>3836.2499999999995</v>
      </c>
      <c r="O5880" s="46">
        <f>Tabla2[[#This Row],[Operating Profit]]/Tabla2[[#This Row],[Total Sales]]</f>
        <v>5.4999999999999993E-2</v>
      </c>
      <c r="P5880" s="1" t="s">
        <v>82</v>
      </c>
    </row>
    <row r="5881" spans="1:16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3" t="str">
        <f>IFERROR(LEFT(Tabla2[[#This Row],[Product]],FIND(" ",Tabla2[[#This Row],[Product]])-3),Tabla2[[#This Row],[Product]])</f>
        <v>Women</v>
      </c>
      <c r="I5881" s="6">
        <v>42</v>
      </c>
      <c r="J5881" s="4">
        <v>1000</v>
      </c>
      <c r="K5881" s="6">
        <f>Tabla2[[#This Row],[Price per Unit]]*Tabla2[[#This Row],[Units Sold]]</f>
        <v>42000</v>
      </c>
      <c r="L5881" s="52">
        <f>Tabla2[[#This Row],[Units Sold]]/Cálculos!$C$11</f>
        <v>4.0341108275131196E-5</v>
      </c>
      <c r="M5881" s="6">
        <f>Tabla2[[#This Row],[Total Sales]]-Tabla2[[#This Row],[Operating Profit]]</f>
        <v>39900</v>
      </c>
      <c r="N5881" s="6">
        <v>2100</v>
      </c>
      <c r="O5881" s="46">
        <f>Tabla2[[#This Row],[Operating Profit]]/Tabla2[[#This Row],[Total Sales]]</f>
        <v>0.05</v>
      </c>
      <c r="P5881" s="1" t="s">
        <v>82</v>
      </c>
    </row>
    <row r="5882" spans="1:16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3" t="str">
        <f>IFERROR(LEFT(Tabla2[[#This Row],[Product]],FIND(" ",Tabla2[[#This Row],[Product]])-3),Tabla2[[#This Row],[Product]])</f>
        <v>Women</v>
      </c>
      <c r="I5882" s="6">
        <v>36</v>
      </c>
      <c r="J5882" s="4">
        <v>1050</v>
      </c>
      <c r="K5882" s="6">
        <f>Tabla2[[#This Row],[Price per Unit]]*Tabla2[[#This Row],[Units Sold]]</f>
        <v>37800</v>
      </c>
      <c r="L5882" s="52">
        <f>Tabla2[[#This Row],[Units Sold]]/Cálculos!$C$11</f>
        <v>4.2358163688887758E-5</v>
      </c>
      <c r="M5882" s="6">
        <f>Tabla2[[#This Row],[Total Sales]]-Tabla2[[#This Row],[Operating Profit]]</f>
        <v>35910</v>
      </c>
      <c r="N5882" s="6">
        <v>1890</v>
      </c>
      <c r="O5882" s="46">
        <f>Tabla2[[#This Row],[Operating Profit]]/Tabla2[[#This Row],[Total Sales]]</f>
        <v>0.05</v>
      </c>
      <c r="P5882" s="1" t="s">
        <v>82</v>
      </c>
    </row>
    <row r="5883" spans="1:16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3" t="str">
        <f>IFERROR(LEFT(Tabla2[[#This Row],[Product]],FIND(" ",Tabla2[[#This Row],[Product]])-3),Tabla2[[#This Row],[Product]])</f>
        <v>Men</v>
      </c>
      <c r="I5883" s="6">
        <v>47</v>
      </c>
      <c r="J5883" s="4">
        <v>950</v>
      </c>
      <c r="K5883" s="6">
        <f>Tabla2[[#This Row],[Price per Unit]]*Tabla2[[#This Row],[Units Sold]]</f>
        <v>44650</v>
      </c>
      <c r="L5883" s="52">
        <f>Tabla2[[#This Row],[Units Sold]]/Cálculos!$C$11</f>
        <v>3.8324052861374641E-5</v>
      </c>
      <c r="M5883" s="6">
        <f>Tabla2[[#This Row],[Total Sales]]-Tabla2[[#This Row],[Operating Profit]]</f>
        <v>42015.65</v>
      </c>
      <c r="N5883" s="6">
        <v>2634.3500000000004</v>
      </c>
      <c r="O5883" s="46">
        <f>Tabla2[[#This Row],[Operating Profit]]/Tabla2[[#This Row],[Total Sales]]</f>
        <v>5.9000000000000011E-2</v>
      </c>
      <c r="P5883" s="1" t="s">
        <v>82</v>
      </c>
    </row>
    <row r="5884" spans="1:16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3" t="str">
        <f>IFERROR(LEFT(Tabla2[[#This Row],[Product]],FIND(" ",Tabla2[[#This Row],[Product]])-3),Tabla2[[#This Row],[Product]])</f>
        <v>Women</v>
      </c>
      <c r="I5884" s="6">
        <v>50</v>
      </c>
      <c r="J5884" s="4">
        <v>1080</v>
      </c>
      <c r="K5884" s="6">
        <f>Tabla2[[#This Row],[Price per Unit]]*Tabla2[[#This Row],[Units Sold]]</f>
        <v>54000</v>
      </c>
      <c r="L5884" s="52">
        <f>Tabla2[[#This Row],[Units Sold]]/Cálculos!$C$11</f>
        <v>4.3568396937141698E-5</v>
      </c>
      <c r="M5884" s="6">
        <f>Tabla2[[#This Row],[Total Sales]]-Tabla2[[#This Row],[Operating Profit]]</f>
        <v>51462</v>
      </c>
      <c r="N5884" s="6">
        <v>2538</v>
      </c>
      <c r="O5884" s="46">
        <f>Tabla2[[#This Row],[Operating Profit]]/Tabla2[[#This Row],[Total Sales]]</f>
        <v>4.7E-2</v>
      </c>
      <c r="P5884" s="1" t="s">
        <v>82</v>
      </c>
    </row>
    <row r="5885" spans="1:16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3" t="str">
        <f>IFERROR(LEFT(Tabla2[[#This Row],[Product]],FIND(" ",Tabla2[[#This Row],[Product]])-3),Tabla2[[#This Row],[Product]])</f>
        <v>Men</v>
      </c>
      <c r="I5885" s="6">
        <v>39</v>
      </c>
      <c r="J5885" s="4">
        <v>1880</v>
      </c>
      <c r="K5885" s="6">
        <f>Tabla2[[#This Row],[Price per Unit]]*Tabla2[[#This Row],[Units Sold]]</f>
        <v>73320</v>
      </c>
      <c r="L5885" s="52">
        <f>Tabla2[[#This Row],[Units Sold]]/Cálculos!$C$11</f>
        <v>7.5841283557246661E-5</v>
      </c>
      <c r="M5885" s="6">
        <f>Tabla2[[#This Row],[Total Sales]]-Tabla2[[#This Row],[Operating Profit]]</f>
        <v>69654</v>
      </c>
      <c r="N5885" s="6">
        <v>3666</v>
      </c>
      <c r="O5885" s="46">
        <f>Tabla2[[#This Row],[Operating Profit]]/Tabla2[[#This Row],[Total Sales]]</f>
        <v>0.05</v>
      </c>
      <c r="P5885" s="1" t="s">
        <v>82</v>
      </c>
    </row>
    <row r="5886" spans="1:16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3" t="str">
        <f>IFERROR(LEFT(Tabla2[[#This Row],[Product]],FIND(" ",Tabla2[[#This Row],[Product]])-3),Tabla2[[#This Row],[Product]])</f>
        <v>Men</v>
      </c>
      <c r="I5886" s="6">
        <v>42</v>
      </c>
      <c r="J5886" s="4">
        <v>2100</v>
      </c>
      <c r="K5886" s="6">
        <f>Tabla2[[#This Row],[Price per Unit]]*Tabla2[[#This Row],[Units Sold]]</f>
        <v>88200</v>
      </c>
      <c r="L5886" s="52">
        <f>Tabla2[[#This Row],[Units Sold]]/Cálculos!$C$11</f>
        <v>8.4716327377775517E-5</v>
      </c>
      <c r="M5886" s="6">
        <f>Tabla2[[#This Row],[Total Sales]]-Tabla2[[#This Row],[Operating Profit]]</f>
        <v>83613.600000000006</v>
      </c>
      <c r="N5886" s="6">
        <v>4586.4000000000005</v>
      </c>
      <c r="O5886" s="46">
        <f>Tabla2[[#This Row],[Operating Profit]]/Tabla2[[#This Row],[Total Sales]]</f>
        <v>5.2000000000000005E-2</v>
      </c>
      <c r="P5886" s="1" t="s">
        <v>82</v>
      </c>
    </row>
    <row r="5887" spans="1:16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3" t="str">
        <f>IFERROR(LEFT(Tabla2[[#This Row],[Product]],FIND(" ",Tabla2[[#This Row],[Product]])-3),Tabla2[[#This Row],[Product]])</f>
        <v>Women</v>
      </c>
      <c r="I5887" s="6">
        <v>38</v>
      </c>
      <c r="J5887" s="4">
        <v>1370</v>
      </c>
      <c r="K5887" s="6">
        <f>Tabla2[[#This Row],[Price per Unit]]*Tabla2[[#This Row],[Units Sold]]</f>
        <v>52060</v>
      </c>
      <c r="L5887" s="52">
        <f>Tabla2[[#This Row],[Units Sold]]/Cálculos!$C$11</f>
        <v>5.5267318336929745E-5</v>
      </c>
      <c r="M5887" s="6">
        <f>Tabla2[[#This Row],[Total Sales]]-Tabla2[[#This Row],[Operating Profit]]</f>
        <v>49352.88</v>
      </c>
      <c r="N5887" s="6">
        <v>2707.12</v>
      </c>
      <c r="O5887" s="46">
        <f>Tabla2[[#This Row],[Operating Profit]]/Tabla2[[#This Row],[Total Sales]]</f>
        <v>5.1999999999999998E-2</v>
      </c>
      <c r="P5887" s="1" t="s">
        <v>82</v>
      </c>
    </row>
    <row r="5888" spans="1:16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3" t="str">
        <f>IFERROR(LEFT(Tabla2[[#This Row],[Product]],FIND(" ",Tabla2[[#This Row],[Product]])-3),Tabla2[[#This Row],[Product]])</f>
        <v>Women</v>
      </c>
      <c r="I5888" s="6">
        <v>48</v>
      </c>
      <c r="J5888" s="4">
        <v>1250</v>
      </c>
      <c r="K5888" s="6">
        <f>Tabla2[[#This Row],[Price per Unit]]*Tabla2[[#This Row],[Units Sold]]</f>
        <v>60000</v>
      </c>
      <c r="L5888" s="52">
        <f>Tabla2[[#This Row],[Units Sold]]/Cálculos!$C$11</f>
        <v>5.0426385343913999E-5</v>
      </c>
      <c r="M5888" s="6">
        <f>Tabla2[[#This Row],[Total Sales]]-Tabla2[[#This Row],[Operating Profit]]</f>
        <v>57000</v>
      </c>
      <c r="N5888" s="6">
        <v>3000</v>
      </c>
      <c r="O5888" s="46">
        <f>Tabla2[[#This Row],[Operating Profit]]/Tabla2[[#This Row],[Total Sales]]</f>
        <v>0.05</v>
      </c>
      <c r="P5888" s="1" t="s">
        <v>82</v>
      </c>
    </row>
    <row r="5889" spans="1:16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3" t="str">
        <f>IFERROR(LEFT(Tabla2[[#This Row],[Product]],FIND(" ",Tabla2[[#This Row],[Product]])-3),Tabla2[[#This Row],[Product]])</f>
        <v>Men</v>
      </c>
      <c r="I5889" s="6">
        <v>68</v>
      </c>
      <c r="J5889" s="4">
        <v>1190</v>
      </c>
      <c r="K5889" s="6">
        <f>Tabla2[[#This Row],[Price per Unit]]*Tabla2[[#This Row],[Units Sold]]</f>
        <v>80920</v>
      </c>
      <c r="L5889" s="52">
        <f>Tabla2[[#This Row],[Units Sold]]/Cálculos!$C$11</f>
        <v>4.8005918847406126E-5</v>
      </c>
      <c r="M5889" s="6">
        <f>Tabla2[[#This Row],[Total Sales]]-Tabla2[[#This Row],[Operating Profit]]</f>
        <v>76469.399999999994</v>
      </c>
      <c r="N5889" s="6">
        <v>4450.6000000000004</v>
      </c>
      <c r="O5889" s="46">
        <f>Tabla2[[#This Row],[Operating Profit]]/Tabla2[[#This Row],[Total Sales]]</f>
        <v>5.5000000000000007E-2</v>
      </c>
      <c r="P5889" s="1" t="s">
        <v>82</v>
      </c>
    </row>
    <row r="5890" spans="1:16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3" t="str">
        <f>IFERROR(LEFT(Tabla2[[#This Row],[Product]],FIND(" ",Tabla2[[#This Row],[Product]])-3),Tabla2[[#This Row],[Product]])</f>
        <v>Women</v>
      </c>
      <c r="I5890" s="6">
        <v>81</v>
      </c>
      <c r="J5890" s="4">
        <v>1740</v>
      </c>
      <c r="K5890" s="6">
        <f>Tabla2[[#This Row],[Price per Unit]]*Tabla2[[#This Row],[Units Sold]]</f>
        <v>140940</v>
      </c>
      <c r="L5890" s="52">
        <f>Tabla2[[#This Row],[Units Sold]]/Cálculos!$C$11</f>
        <v>7.0193528398728293E-5</v>
      </c>
      <c r="M5890" s="6">
        <f>Tabla2[[#This Row],[Total Sales]]-Tabla2[[#This Row],[Operating Profit]]</f>
        <v>134174.88</v>
      </c>
      <c r="N5890" s="6">
        <v>6765.12</v>
      </c>
      <c r="O5890" s="46">
        <f>Tabla2[[#This Row],[Operating Profit]]/Tabla2[[#This Row],[Total Sales]]</f>
        <v>4.8000000000000001E-2</v>
      </c>
      <c r="P5890" s="1" t="s">
        <v>82</v>
      </c>
    </row>
    <row r="5891" spans="1:16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3" t="str">
        <f>IFERROR(LEFT(Tabla2[[#This Row],[Product]],FIND(" ",Tabla2[[#This Row],[Product]])-3),Tabla2[[#This Row],[Product]])</f>
        <v>Men</v>
      </c>
      <c r="I5891" s="6">
        <v>69</v>
      </c>
      <c r="J5891" s="4">
        <v>2400</v>
      </c>
      <c r="K5891" s="6">
        <f>Tabla2[[#This Row],[Price per Unit]]*Tabla2[[#This Row],[Units Sold]]</f>
        <v>165600</v>
      </c>
      <c r="L5891" s="52">
        <f>Tabla2[[#This Row],[Units Sold]]/Cálculos!$C$11</f>
        <v>9.6818659860314874E-5</v>
      </c>
      <c r="M5891" s="6">
        <f>Tabla2[[#This Row],[Total Sales]]-Tabla2[[#This Row],[Operating Profit]]</f>
        <v>156988.79999999999</v>
      </c>
      <c r="N5891" s="6">
        <v>8611.2000000000007</v>
      </c>
      <c r="O5891" s="46">
        <f>Tabla2[[#This Row],[Operating Profit]]/Tabla2[[#This Row],[Total Sales]]</f>
        <v>5.2000000000000005E-2</v>
      </c>
      <c r="P5891" s="1" t="s">
        <v>82</v>
      </c>
    </row>
    <row r="5892" spans="1:16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3" t="str">
        <f>IFERROR(LEFT(Tabla2[[#This Row],[Product]],FIND(" ",Tabla2[[#This Row],[Product]])-3),Tabla2[[#This Row],[Product]])</f>
        <v>Men</v>
      </c>
      <c r="I5892" s="6">
        <v>72</v>
      </c>
      <c r="J5892" s="4">
        <v>2160</v>
      </c>
      <c r="K5892" s="6">
        <f>Tabla2[[#This Row],[Price per Unit]]*Tabla2[[#This Row],[Units Sold]]</f>
        <v>155520</v>
      </c>
      <c r="L5892" s="52">
        <f>Tabla2[[#This Row],[Units Sold]]/Cálculos!$C$11</f>
        <v>8.7136793874283396E-5</v>
      </c>
      <c r="M5892" s="6">
        <f>Tabla2[[#This Row],[Total Sales]]-Tabla2[[#This Row],[Operating Profit]]</f>
        <v>147744</v>
      </c>
      <c r="N5892" s="6">
        <v>7776</v>
      </c>
      <c r="O5892" s="46">
        <f>Tabla2[[#This Row],[Operating Profit]]/Tabla2[[#This Row],[Total Sales]]</f>
        <v>0.05</v>
      </c>
      <c r="P5892" s="1" t="s">
        <v>82</v>
      </c>
    </row>
    <row r="5893" spans="1:16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3" t="str">
        <f>IFERROR(LEFT(Tabla2[[#This Row],[Product]],FIND(" ",Tabla2[[#This Row],[Product]])-3),Tabla2[[#This Row],[Product]])</f>
        <v>Women</v>
      </c>
      <c r="I5893" s="6">
        <v>69</v>
      </c>
      <c r="J5893" s="4">
        <v>1620</v>
      </c>
      <c r="K5893" s="6">
        <f>Tabla2[[#This Row],[Price per Unit]]*Tabla2[[#This Row],[Units Sold]]</f>
        <v>111780</v>
      </c>
      <c r="L5893" s="52">
        <f>Tabla2[[#This Row],[Units Sold]]/Cálculos!$C$11</f>
        <v>6.5352595405712547E-5</v>
      </c>
      <c r="M5893" s="6">
        <f>Tabla2[[#This Row],[Total Sales]]-Tabla2[[#This Row],[Operating Profit]]</f>
        <v>105967.44</v>
      </c>
      <c r="N5893" s="6">
        <v>5812.56</v>
      </c>
      <c r="O5893" s="46">
        <f>Tabla2[[#This Row],[Operating Profit]]/Tabla2[[#This Row],[Total Sales]]</f>
        <v>5.2000000000000005E-2</v>
      </c>
      <c r="P5893" s="1" t="s">
        <v>82</v>
      </c>
    </row>
    <row r="5894" spans="1:16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3" t="str">
        <f>IFERROR(LEFT(Tabla2[[#This Row],[Product]],FIND(" ",Tabla2[[#This Row],[Product]])-3),Tabla2[[#This Row],[Product]])</f>
        <v>Women</v>
      </c>
      <c r="I5894" s="6">
        <v>72</v>
      </c>
      <c r="J5894" s="4">
        <v>1560</v>
      </c>
      <c r="K5894" s="6">
        <f>Tabla2[[#This Row],[Price per Unit]]*Tabla2[[#This Row],[Units Sold]]</f>
        <v>112320</v>
      </c>
      <c r="L5894" s="52">
        <f>Tabla2[[#This Row],[Units Sold]]/Cálculos!$C$11</f>
        <v>6.2932128909204668E-5</v>
      </c>
      <c r="M5894" s="6">
        <f>Tabla2[[#This Row],[Total Sales]]-Tabla2[[#This Row],[Operating Profit]]</f>
        <v>106254.72</v>
      </c>
      <c r="N5894" s="6">
        <v>6065.2800000000007</v>
      </c>
      <c r="O5894" s="46">
        <f>Tabla2[[#This Row],[Operating Profit]]/Tabla2[[#This Row],[Total Sales]]</f>
        <v>5.4000000000000006E-2</v>
      </c>
      <c r="P5894" s="1" t="s">
        <v>82</v>
      </c>
    </row>
    <row r="5895" spans="1:16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3" t="str">
        <f>IFERROR(LEFT(Tabla2[[#This Row],[Product]],FIND(" ",Tabla2[[#This Row],[Product]])-3),Tabla2[[#This Row],[Product]])</f>
        <v>Men</v>
      </c>
      <c r="I5895" s="6">
        <v>82</v>
      </c>
      <c r="J5895" s="4">
        <v>1310</v>
      </c>
      <c r="K5895" s="6">
        <f>Tabla2[[#This Row],[Price per Unit]]*Tabla2[[#This Row],[Units Sold]]</f>
        <v>107420</v>
      </c>
      <c r="L5895" s="52">
        <f>Tabla2[[#This Row],[Units Sold]]/Cálculos!$C$11</f>
        <v>5.2846851840421872E-5</v>
      </c>
      <c r="M5895" s="6">
        <f>Tabla2[[#This Row],[Total Sales]]-Tabla2[[#This Row],[Operating Profit]]</f>
        <v>101189.64</v>
      </c>
      <c r="N5895" s="6">
        <v>6230.3600000000006</v>
      </c>
      <c r="O5895" s="46">
        <f>Tabla2[[#This Row],[Operating Profit]]/Tabla2[[#This Row],[Total Sales]]</f>
        <v>5.8000000000000003E-2</v>
      </c>
      <c r="P5895" s="1" t="s">
        <v>82</v>
      </c>
    </row>
    <row r="5896" spans="1:16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3" t="str">
        <f>IFERROR(LEFT(Tabla2[[#This Row],[Product]],FIND(" ",Tabla2[[#This Row],[Product]])-3),Tabla2[[#This Row],[Product]])</f>
        <v>Women</v>
      </c>
      <c r="I5896" s="6">
        <v>87</v>
      </c>
      <c r="J5896" s="4">
        <v>1750</v>
      </c>
      <c r="K5896" s="6">
        <f>Tabla2[[#This Row],[Price per Unit]]*Tabla2[[#This Row],[Units Sold]]</f>
        <v>152250</v>
      </c>
      <c r="L5896" s="52">
        <f>Tabla2[[#This Row],[Units Sold]]/Cálculos!$C$11</f>
        <v>7.0596939481479604E-5</v>
      </c>
      <c r="M5896" s="6">
        <f>Tabla2[[#This Row],[Total Sales]]-Tabla2[[#This Row],[Operating Profit]]</f>
        <v>145398.75</v>
      </c>
      <c r="N5896" s="6">
        <v>6851.2499999999991</v>
      </c>
      <c r="O5896" s="46">
        <f>Tabla2[[#This Row],[Operating Profit]]/Tabla2[[#This Row],[Total Sales]]</f>
        <v>4.4999999999999991E-2</v>
      </c>
      <c r="P5896" s="1" t="s">
        <v>82</v>
      </c>
    </row>
    <row r="5897" spans="1:16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3" t="str">
        <f>IFERROR(LEFT(Tabla2[[#This Row],[Product]],FIND(" ",Tabla2[[#This Row],[Product]])-3),Tabla2[[#This Row],[Product]])</f>
        <v>Men</v>
      </c>
      <c r="I5897" s="6">
        <v>19</v>
      </c>
      <c r="J5897" s="4">
        <v>1820</v>
      </c>
      <c r="K5897" s="6">
        <f>Tabla2[[#This Row],[Price per Unit]]*Tabla2[[#This Row],[Units Sold]]</f>
        <v>34580</v>
      </c>
      <c r="L5897" s="52">
        <f>Tabla2[[#This Row],[Units Sold]]/Cálculos!$C$11</f>
        <v>7.3420817060738781E-5</v>
      </c>
      <c r="M5897" s="6">
        <f>Tabla2[[#This Row],[Total Sales]]-Tabla2[[#This Row],[Operating Profit]]</f>
        <v>33093.06</v>
      </c>
      <c r="N5897" s="6">
        <v>1486.94</v>
      </c>
      <c r="O5897" s="46">
        <f>Tabla2[[#This Row],[Operating Profit]]/Tabla2[[#This Row],[Total Sales]]</f>
        <v>4.3000000000000003E-2</v>
      </c>
      <c r="P5897" s="1" t="s">
        <v>82</v>
      </c>
    </row>
    <row r="5898" spans="1:16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3" t="str">
        <f>IFERROR(LEFT(Tabla2[[#This Row],[Product]],FIND(" ",Tabla2[[#This Row],[Product]])-3),Tabla2[[#This Row],[Product]])</f>
        <v>Men</v>
      </c>
      <c r="I5898" s="6">
        <v>28</v>
      </c>
      <c r="J5898" s="4">
        <v>1960</v>
      </c>
      <c r="K5898" s="6">
        <f>Tabla2[[#This Row],[Price per Unit]]*Tabla2[[#This Row],[Units Sold]]</f>
        <v>54880</v>
      </c>
      <c r="L5898" s="52">
        <f>Tabla2[[#This Row],[Units Sold]]/Cálculos!$C$11</f>
        <v>7.9068572219257149E-5</v>
      </c>
      <c r="M5898" s="6">
        <f>Tabla2[[#This Row],[Total Sales]]-Tabla2[[#This Row],[Operating Profit]]</f>
        <v>52410.400000000001</v>
      </c>
      <c r="N5898" s="6">
        <v>2469.6</v>
      </c>
      <c r="O5898" s="46">
        <f>Tabla2[[#This Row],[Operating Profit]]/Tabla2[[#This Row],[Total Sales]]</f>
        <v>4.4999999999999998E-2</v>
      </c>
      <c r="P5898" s="1" t="s">
        <v>82</v>
      </c>
    </row>
    <row r="5899" spans="1:16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3" t="str">
        <f>IFERROR(LEFT(Tabla2[[#This Row],[Product]],FIND(" ",Tabla2[[#This Row],[Product]])-3),Tabla2[[#This Row],[Product]])</f>
        <v>Women</v>
      </c>
      <c r="I5899" s="6">
        <v>28</v>
      </c>
      <c r="J5899" s="4">
        <v>1190</v>
      </c>
      <c r="K5899" s="6">
        <f>Tabla2[[#This Row],[Price per Unit]]*Tabla2[[#This Row],[Units Sold]]</f>
        <v>33320</v>
      </c>
      <c r="L5899" s="52">
        <f>Tabla2[[#This Row],[Units Sold]]/Cálculos!$C$11</f>
        <v>4.8005918847406126E-5</v>
      </c>
      <c r="M5899" s="6">
        <f>Tabla2[[#This Row],[Total Sales]]-Tabla2[[#This Row],[Operating Profit]]</f>
        <v>31987.200000000001</v>
      </c>
      <c r="N5899" s="6">
        <v>1332.8000000000002</v>
      </c>
      <c r="O5899" s="46">
        <f>Tabla2[[#This Row],[Operating Profit]]/Tabla2[[#This Row],[Total Sales]]</f>
        <v>4.0000000000000008E-2</v>
      </c>
      <c r="P5899" s="1" t="s">
        <v>82</v>
      </c>
    </row>
    <row r="5900" spans="1:16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3" t="str">
        <f>IFERROR(LEFT(Tabla2[[#This Row],[Product]],FIND(" ",Tabla2[[#This Row],[Product]])-3),Tabla2[[#This Row],[Product]])</f>
        <v>Women</v>
      </c>
      <c r="I5900" s="6">
        <v>33</v>
      </c>
      <c r="J5900" s="4">
        <v>1330</v>
      </c>
      <c r="K5900" s="6">
        <f>Tabla2[[#This Row],[Price per Unit]]*Tabla2[[#This Row],[Units Sold]]</f>
        <v>43890</v>
      </c>
      <c r="L5900" s="52">
        <f>Tabla2[[#This Row],[Units Sold]]/Cálculos!$C$11</f>
        <v>5.3653674005924494E-5</v>
      </c>
      <c r="M5900" s="6">
        <f>Tabla2[[#This Row],[Total Sales]]-Tabla2[[#This Row],[Operating Profit]]</f>
        <v>41563.83</v>
      </c>
      <c r="N5900" s="6">
        <v>2326.17</v>
      </c>
      <c r="O5900" s="46">
        <f>Tabla2[[#This Row],[Operating Profit]]/Tabla2[[#This Row],[Total Sales]]</f>
        <v>5.2999999999999999E-2</v>
      </c>
      <c r="P5900" s="1" t="s">
        <v>82</v>
      </c>
    </row>
    <row r="5901" spans="1:16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3" t="str">
        <f>IFERROR(LEFT(Tabla2[[#This Row],[Product]],FIND(" ",Tabla2[[#This Row],[Product]])-3),Tabla2[[#This Row],[Product]])</f>
        <v>Men</v>
      </c>
      <c r="I5901" s="6">
        <v>36</v>
      </c>
      <c r="J5901" s="4">
        <v>850</v>
      </c>
      <c r="K5901" s="6">
        <f>Tabla2[[#This Row],[Price per Unit]]*Tabla2[[#This Row],[Units Sold]]</f>
        <v>30600</v>
      </c>
      <c r="L5901" s="52">
        <f>Tabla2[[#This Row],[Units Sold]]/Cálculos!$C$11</f>
        <v>3.4289942033861518E-5</v>
      </c>
      <c r="M5901" s="6">
        <f>Tabla2[[#This Row],[Total Sales]]-Tabla2[[#This Row],[Operating Profit]]</f>
        <v>29467.8</v>
      </c>
      <c r="N5901" s="6">
        <v>1132.2</v>
      </c>
      <c r="O5901" s="46">
        <f>Tabla2[[#This Row],[Operating Profit]]/Tabla2[[#This Row],[Total Sales]]</f>
        <v>3.6999999999999998E-2</v>
      </c>
      <c r="P5901" s="1" t="s">
        <v>82</v>
      </c>
    </row>
    <row r="5902" spans="1:16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3" t="str">
        <f>IFERROR(LEFT(Tabla2[[#This Row],[Product]],FIND(" ",Tabla2[[#This Row],[Product]])-3),Tabla2[[#This Row],[Product]])</f>
        <v>Women</v>
      </c>
      <c r="I5902" s="6">
        <v>34</v>
      </c>
      <c r="J5902" s="4">
        <v>1430</v>
      </c>
      <c r="K5902" s="6">
        <f>Tabla2[[#This Row],[Price per Unit]]*Tabla2[[#This Row],[Units Sold]]</f>
        <v>48620</v>
      </c>
      <c r="L5902" s="52">
        <f>Tabla2[[#This Row],[Units Sold]]/Cálculos!$C$11</f>
        <v>5.7687784833437618E-5</v>
      </c>
      <c r="M5902" s="6">
        <f>Tabla2[[#This Row],[Total Sales]]-Tabla2[[#This Row],[Operating Profit]]</f>
        <v>45702.8</v>
      </c>
      <c r="N5902" s="6">
        <v>2917.2</v>
      </c>
      <c r="O5902" s="46">
        <f>Tabla2[[#This Row],[Operating Profit]]/Tabla2[[#This Row],[Total Sales]]</f>
        <v>0.06</v>
      </c>
      <c r="P5902" s="1" t="s">
        <v>82</v>
      </c>
    </row>
    <row r="5903" spans="1:16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3" t="str">
        <f>IFERROR(LEFT(Tabla2[[#This Row],[Product]],FIND(" ",Tabla2[[#This Row],[Product]])-3),Tabla2[[#This Row],[Product]])</f>
        <v>Men</v>
      </c>
      <c r="I5903" s="6">
        <v>23</v>
      </c>
      <c r="J5903" s="4">
        <v>1630</v>
      </c>
      <c r="K5903" s="6">
        <f>Tabla2[[#This Row],[Price per Unit]]*Tabla2[[#This Row],[Units Sold]]</f>
        <v>37490</v>
      </c>
      <c r="L5903" s="52">
        <f>Tabla2[[#This Row],[Units Sold]]/Cálculos!$C$11</f>
        <v>6.5756006488463858E-5</v>
      </c>
      <c r="M5903" s="6">
        <f>Tabla2[[#This Row],[Total Sales]]-Tabla2[[#This Row],[Operating Profit]]</f>
        <v>35990.400000000001</v>
      </c>
      <c r="N5903" s="6">
        <v>1499.6000000000001</v>
      </c>
      <c r="O5903" s="46">
        <f>Tabla2[[#This Row],[Operating Profit]]/Tabla2[[#This Row],[Total Sales]]</f>
        <v>0.04</v>
      </c>
      <c r="P5903" s="1" t="s">
        <v>82</v>
      </c>
    </row>
    <row r="5904" spans="1:16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3" t="str">
        <f>IFERROR(LEFT(Tabla2[[#This Row],[Product]],FIND(" ",Tabla2[[#This Row],[Product]])-3),Tabla2[[#This Row],[Product]])</f>
        <v>Men</v>
      </c>
      <c r="I5904" s="6">
        <v>32</v>
      </c>
      <c r="J5904" s="4">
        <v>1740</v>
      </c>
      <c r="K5904" s="6">
        <f>Tabla2[[#This Row],[Price per Unit]]*Tabla2[[#This Row],[Units Sold]]</f>
        <v>55680</v>
      </c>
      <c r="L5904" s="52">
        <f>Tabla2[[#This Row],[Units Sold]]/Cálculos!$C$11</f>
        <v>7.0193528398728293E-5</v>
      </c>
      <c r="M5904" s="6">
        <f>Tabla2[[#This Row],[Total Sales]]-Tabla2[[#This Row],[Operating Profit]]</f>
        <v>53341.440000000002</v>
      </c>
      <c r="N5904" s="6">
        <v>2338.56</v>
      </c>
      <c r="O5904" s="46">
        <f>Tabla2[[#This Row],[Operating Profit]]/Tabla2[[#This Row],[Total Sales]]</f>
        <v>4.1999999999999996E-2</v>
      </c>
      <c r="P5904" s="1" t="s">
        <v>82</v>
      </c>
    </row>
    <row r="5905" spans="1:16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3" t="str">
        <f>IFERROR(LEFT(Tabla2[[#This Row],[Product]],FIND(" ",Tabla2[[#This Row],[Product]])-3),Tabla2[[#This Row],[Product]])</f>
        <v>Women</v>
      </c>
      <c r="I5905" s="6">
        <v>34</v>
      </c>
      <c r="J5905" s="4">
        <v>1280</v>
      </c>
      <c r="K5905" s="6">
        <f>Tabla2[[#This Row],[Price per Unit]]*Tabla2[[#This Row],[Units Sold]]</f>
        <v>43520</v>
      </c>
      <c r="L5905" s="52">
        <f>Tabla2[[#This Row],[Units Sold]]/Cálculos!$C$11</f>
        <v>5.1636618592167932E-5</v>
      </c>
      <c r="M5905" s="6">
        <f>Tabla2[[#This Row],[Total Sales]]-Tabla2[[#This Row],[Operating Profit]]</f>
        <v>41735.68</v>
      </c>
      <c r="N5905" s="6">
        <v>1784.32</v>
      </c>
      <c r="O5905" s="46">
        <f>Tabla2[[#This Row],[Operating Profit]]/Tabla2[[#This Row],[Total Sales]]</f>
        <v>4.1000000000000002E-2</v>
      </c>
      <c r="P5905" s="1" t="s">
        <v>82</v>
      </c>
    </row>
    <row r="5906" spans="1:16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3" t="str">
        <f>IFERROR(LEFT(Tabla2[[#This Row],[Product]],FIND(" ",Tabla2[[#This Row],[Product]])-3),Tabla2[[#This Row],[Product]])</f>
        <v>Women</v>
      </c>
      <c r="I5906" s="6">
        <v>32</v>
      </c>
      <c r="J5906" s="4">
        <v>1090</v>
      </c>
      <c r="K5906" s="6">
        <f>Tabla2[[#This Row],[Price per Unit]]*Tabla2[[#This Row],[Units Sold]]</f>
        <v>34880</v>
      </c>
      <c r="L5906" s="52">
        <f>Tabla2[[#This Row],[Units Sold]]/Cálculos!$C$11</f>
        <v>4.3971808019893009E-5</v>
      </c>
      <c r="M5906" s="6">
        <f>Tabla2[[#This Row],[Total Sales]]-Tabla2[[#This Row],[Operating Profit]]</f>
        <v>32996.480000000003</v>
      </c>
      <c r="N5906" s="6">
        <v>1883.5200000000002</v>
      </c>
      <c r="O5906" s="46">
        <f>Tabla2[[#This Row],[Operating Profit]]/Tabla2[[#This Row],[Total Sales]]</f>
        <v>5.4000000000000006E-2</v>
      </c>
      <c r="P5906" s="1" t="s">
        <v>82</v>
      </c>
    </row>
    <row r="5907" spans="1:16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3" t="str">
        <f>IFERROR(LEFT(Tabla2[[#This Row],[Product]],FIND(" ",Tabla2[[#This Row],[Product]])-3),Tabla2[[#This Row],[Product]])</f>
        <v>Men</v>
      </c>
      <c r="I5907" s="6">
        <v>39</v>
      </c>
      <c r="J5907" s="4">
        <v>700</v>
      </c>
      <c r="K5907" s="6">
        <f>Tabla2[[#This Row],[Price per Unit]]*Tabla2[[#This Row],[Units Sold]]</f>
        <v>27300</v>
      </c>
      <c r="L5907" s="52">
        <f>Tabla2[[#This Row],[Units Sold]]/Cálculos!$C$11</f>
        <v>2.8238775792591839E-5</v>
      </c>
      <c r="M5907" s="6">
        <f>Tabla2[[#This Row],[Total Sales]]-Tabla2[[#This Row],[Operating Profit]]</f>
        <v>26344.5</v>
      </c>
      <c r="N5907" s="6">
        <v>955.49999999999989</v>
      </c>
      <c r="O5907" s="46">
        <f>Tabla2[[#This Row],[Operating Profit]]/Tabla2[[#This Row],[Total Sales]]</f>
        <v>3.4999999999999996E-2</v>
      </c>
      <c r="P5907" s="1" t="s">
        <v>82</v>
      </c>
    </row>
    <row r="5908" spans="1:16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3" t="str">
        <f>IFERROR(LEFT(Tabla2[[#This Row],[Product]],FIND(" ",Tabla2[[#This Row],[Product]])-3),Tabla2[[#This Row],[Product]])</f>
        <v>Women</v>
      </c>
      <c r="I5908" s="6">
        <v>34</v>
      </c>
      <c r="J5908" s="4">
        <v>1310</v>
      </c>
      <c r="K5908" s="6">
        <f>Tabla2[[#This Row],[Price per Unit]]*Tabla2[[#This Row],[Units Sold]]</f>
        <v>44540</v>
      </c>
      <c r="L5908" s="52">
        <f>Tabla2[[#This Row],[Units Sold]]/Cálculos!$C$11</f>
        <v>5.2846851840421872E-5</v>
      </c>
      <c r="M5908" s="6">
        <f>Tabla2[[#This Row],[Total Sales]]-Tabla2[[#This Row],[Operating Profit]]</f>
        <v>42090.3</v>
      </c>
      <c r="N5908" s="6">
        <v>2449.7000000000003</v>
      </c>
      <c r="O5908" s="46">
        <f>Tabla2[[#This Row],[Operating Profit]]/Tabla2[[#This Row],[Total Sales]]</f>
        <v>5.5000000000000007E-2</v>
      </c>
      <c r="P5908" s="1" t="s">
        <v>82</v>
      </c>
    </row>
    <row r="5909" spans="1:16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3" t="str">
        <f>IFERROR(LEFT(Tabla2[[#This Row],[Product]],FIND(" ",Tabla2[[#This Row],[Product]])-3),Tabla2[[#This Row],[Product]])</f>
        <v>Men</v>
      </c>
      <c r="I5909" s="6">
        <v>28</v>
      </c>
      <c r="J5909" s="4">
        <v>1560</v>
      </c>
      <c r="K5909" s="6">
        <f>Tabla2[[#This Row],[Price per Unit]]*Tabla2[[#This Row],[Units Sold]]</f>
        <v>43680</v>
      </c>
      <c r="L5909" s="52">
        <f>Tabla2[[#This Row],[Units Sold]]/Cálculos!$C$11</f>
        <v>6.2932128909204668E-5</v>
      </c>
      <c r="M5909" s="6">
        <f>Tabla2[[#This Row],[Total Sales]]-Tabla2[[#This Row],[Operating Profit]]</f>
        <v>41714.400000000001</v>
      </c>
      <c r="N5909" s="6">
        <v>1965.6</v>
      </c>
      <c r="O5909" s="46">
        <f>Tabla2[[#This Row],[Operating Profit]]/Tabla2[[#This Row],[Total Sales]]</f>
        <v>4.4999999999999998E-2</v>
      </c>
      <c r="P5909" s="1" t="s">
        <v>82</v>
      </c>
    </row>
    <row r="5910" spans="1:16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3" t="str">
        <f>IFERROR(LEFT(Tabla2[[#This Row],[Product]],FIND(" ",Tabla2[[#This Row],[Product]])-3),Tabla2[[#This Row],[Product]])</f>
        <v>Men</v>
      </c>
      <c r="I5910" s="6">
        <v>36</v>
      </c>
      <c r="J5910" s="4">
        <v>1690</v>
      </c>
      <c r="K5910" s="6">
        <f>Tabla2[[#This Row],[Price per Unit]]*Tabla2[[#This Row],[Units Sold]]</f>
        <v>60840</v>
      </c>
      <c r="L5910" s="52">
        <f>Tabla2[[#This Row],[Units Sold]]/Cálculos!$C$11</f>
        <v>6.8176472984971724E-5</v>
      </c>
      <c r="M5910" s="6">
        <f>Tabla2[[#This Row],[Total Sales]]-Tabla2[[#This Row],[Operating Profit]]</f>
        <v>58041.36</v>
      </c>
      <c r="N5910" s="6">
        <v>2798.64</v>
      </c>
      <c r="O5910" s="46">
        <f>Tabla2[[#This Row],[Operating Profit]]/Tabla2[[#This Row],[Total Sales]]</f>
        <v>4.5999999999999999E-2</v>
      </c>
      <c r="P5910" s="1" t="s">
        <v>82</v>
      </c>
    </row>
    <row r="5911" spans="1:16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3" t="str">
        <f>IFERROR(LEFT(Tabla2[[#This Row],[Product]],FIND(" ",Tabla2[[#This Row],[Product]])-3),Tabla2[[#This Row],[Product]])</f>
        <v>Women</v>
      </c>
      <c r="I5911" s="6">
        <v>28</v>
      </c>
      <c r="J5911" s="4">
        <v>1130</v>
      </c>
      <c r="K5911" s="6">
        <f>Tabla2[[#This Row],[Price per Unit]]*Tabla2[[#This Row],[Units Sold]]</f>
        <v>31640</v>
      </c>
      <c r="L5911" s="52">
        <f>Tabla2[[#This Row],[Units Sold]]/Cálculos!$C$11</f>
        <v>4.5585452350898253E-5</v>
      </c>
      <c r="M5911" s="6">
        <f>Tabla2[[#This Row],[Total Sales]]-Tabla2[[#This Row],[Operating Profit]]</f>
        <v>30089.64</v>
      </c>
      <c r="N5911" s="6">
        <v>1550.36</v>
      </c>
      <c r="O5911" s="46">
        <f>Tabla2[[#This Row],[Operating Profit]]/Tabla2[[#This Row],[Total Sales]]</f>
        <v>4.8999999999999995E-2</v>
      </c>
      <c r="P5911" s="1" t="s">
        <v>82</v>
      </c>
    </row>
    <row r="5912" spans="1:16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3" t="str">
        <f>IFERROR(LEFT(Tabla2[[#This Row],[Product]],FIND(" ",Tabla2[[#This Row],[Product]])-3),Tabla2[[#This Row],[Product]])</f>
        <v>Women</v>
      </c>
      <c r="I5912" s="6">
        <v>33</v>
      </c>
      <c r="J5912" s="4">
        <v>1050</v>
      </c>
      <c r="K5912" s="6">
        <f>Tabla2[[#This Row],[Price per Unit]]*Tabla2[[#This Row],[Units Sold]]</f>
        <v>34650</v>
      </c>
      <c r="L5912" s="52">
        <f>Tabla2[[#This Row],[Units Sold]]/Cálculos!$C$11</f>
        <v>4.2358163688887758E-5</v>
      </c>
      <c r="M5912" s="6">
        <f>Tabla2[[#This Row],[Total Sales]]-Tabla2[[#This Row],[Operating Profit]]</f>
        <v>32640.3</v>
      </c>
      <c r="N5912" s="6">
        <v>2009.7000000000003</v>
      </c>
      <c r="O5912" s="46">
        <f>Tabla2[[#This Row],[Operating Profit]]/Tabla2[[#This Row],[Total Sales]]</f>
        <v>5.800000000000001E-2</v>
      </c>
      <c r="P5912" s="1" t="s">
        <v>82</v>
      </c>
    </row>
    <row r="5913" spans="1:16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3" t="str">
        <f>IFERROR(LEFT(Tabla2[[#This Row],[Product]],FIND(" ",Tabla2[[#This Row],[Product]])-3),Tabla2[[#This Row],[Product]])</f>
        <v>Men</v>
      </c>
      <c r="I5913" s="6">
        <v>37</v>
      </c>
      <c r="J5913" s="4">
        <v>750</v>
      </c>
      <c r="K5913" s="6">
        <f>Tabla2[[#This Row],[Price per Unit]]*Tabla2[[#This Row],[Units Sold]]</f>
        <v>27750</v>
      </c>
      <c r="L5913" s="52">
        <f>Tabla2[[#This Row],[Units Sold]]/Cálculos!$C$11</f>
        <v>3.0255831206348401E-5</v>
      </c>
      <c r="M5913" s="6">
        <f>Tabla2[[#This Row],[Total Sales]]-Tabla2[[#This Row],[Operating Profit]]</f>
        <v>26501.25</v>
      </c>
      <c r="N5913" s="6">
        <v>1248.7499999999998</v>
      </c>
      <c r="O5913" s="46">
        <f>Tabla2[[#This Row],[Operating Profit]]/Tabla2[[#This Row],[Total Sales]]</f>
        <v>4.4999999999999991E-2</v>
      </c>
      <c r="P5913" s="1" t="s">
        <v>82</v>
      </c>
    </row>
    <row r="5914" spans="1:16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3" t="str">
        <f>IFERROR(LEFT(Tabla2[[#This Row],[Product]],FIND(" ",Tabla2[[#This Row],[Product]])-3),Tabla2[[#This Row],[Product]])</f>
        <v>Women</v>
      </c>
      <c r="I5914" s="6">
        <v>33</v>
      </c>
      <c r="J5914" s="4">
        <v>1160</v>
      </c>
      <c r="K5914" s="6">
        <f>Tabla2[[#This Row],[Price per Unit]]*Tabla2[[#This Row],[Units Sold]]</f>
        <v>38280</v>
      </c>
      <c r="L5914" s="52">
        <f>Tabla2[[#This Row],[Units Sold]]/Cálculos!$C$11</f>
        <v>4.6795685599152193E-5</v>
      </c>
      <c r="M5914" s="6">
        <f>Tabla2[[#This Row],[Total Sales]]-Tabla2[[#This Row],[Operating Profit]]</f>
        <v>35791.800000000003</v>
      </c>
      <c r="N5914" s="6">
        <v>2488.2000000000003</v>
      </c>
      <c r="O5914" s="46">
        <f>Tabla2[[#This Row],[Operating Profit]]/Tabla2[[#This Row],[Total Sales]]</f>
        <v>6.5000000000000002E-2</v>
      </c>
      <c r="P5914" s="1" t="s">
        <v>82</v>
      </c>
    </row>
    <row r="5915" spans="1:16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3" t="str">
        <f>IFERROR(LEFT(Tabla2[[#This Row],[Product]],FIND(" ",Tabla2[[#This Row],[Product]])-3),Tabla2[[#This Row],[Product]])</f>
        <v>Men</v>
      </c>
      <c r="I5915" s="6">
        <v>19</v>
      </c>
      <c r="J5915" s="4">
        <v>1950</v>
      </c>
      <c r="K5915" s="6">
        <f>Tabla2[[#This Row],[Price per Unit]]*Tabla2[[#This Row],[Units Sold]]</f>
        <v>37050</v>
      </c>
      <c r="L5915" s="52">
        <f>Tabla2[[#This Row],[Units Sold]]/Cálculos!$C$11</f>
        <v>7.8665161136505838E-5</v>
      </c>
      <c r="M5915" s="6">
        <f>Tabla2[[#This Row],[Total Sales]]-Tabla2[[#This Row],[Operating Profit]]</f>
        <v>35308.65</v>
      </c>
      <c r="N5915" s="6">
        <v>1741.35</v>
      </c>
      <c r="O5915" s="46">
        <f>Tabla2[[#This Row],[Operating Profit]]/Tabla2[[#This Row],[Total Sales]]</f>
        <v>4.7E-2</v>
      </c>
      <c r="P5915" s="1" t="s">
        <v>82</v>
      </c>
    </row>
    <row r="5916" spans="1:16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3" t="str">
        <f>IFERROR(LEFT(Tabla2[[#This Row],[Product]],FIND(" ",Tabla2[[#This Row],[Product]])-3),Tabla2[[#This Row],[Product]])</f>
        <v>Men</v>
      </c>
      <c r="I5916" s="6">
        <v>29</v>
      </c>
      <c r="J5916" s="4">
        <v>1950</v>
      </c>
      <c r="K5916" s="6">
        <f>Tabla2[[#This Row],[Price per Unit]]*Tabla2[[#This Row],[Units Sold]]</f>
        <v>56550</v>
      </c>
      <c r="L5916" s="52">
        <f>Tabla2[[#This Row],[Units Sold]]/Cálculos!$C$11</f>
        <v>7.8665161136505838E-5</v>
      </c>
      <c r="M5916" s="6">
        <f>Tabla2[[#This Row],[Total Sales]]-Tabla2[[#This Row],[Operating Profit]]</f>
        <v>53835.6</v>
      </c>
      <c r="N5916" s="6">
        <v>2714.4</v>
      </c>
      <c r="O5916" s="46">
        <f>Tabla2[[#This Row],[Operating Profit]]/Tabla2[[#This Row],[Total Sales]]</f>
        <v>4.8000000000000001E-2</v>
      </c>
      <c r="P5916" s="1" t="s">
        <v>82</v>
      </c>
    </row>
    <row r="5917" spans="1:16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3" t="str">
        <f>IFERROR(LEFT(Tabla2[[#This Row],[Product]],FIND(" ",Tabla2[[#This Row],[Product]])-3),Tabla2[[#This Row],[Product]])</f>
        <v>Women</v>
      </c>
      <c r="I5917" s="6">
        <v>24</v>
      </c>
      <c r="J5917" s="4">
        <v>1380</v>
      </c>
      <c r="K5917" s="6">
        <f>Tabla2[[#This Row],[Price per Unit]]*Tabla2[[#This Row],[Units Sold]]</f>
        <v>33120</v>
      </c>
      <c r="L5917" s="52">
        <f>Tabla2[[#This Row],[Units Sold]]/Cálculos!$C$11</f>
        <v>5.5670729419681056E-5</v>
      </c>
      <c r="M5917" s="6">
        <f>Tabla2[[#This Row],[Total Sales]]-Tabla2[[#This Row],[Operating Profit]]</f>
        <v>31563.360000000001</v>
      </c>
      <c r="N5917" s="6">
        <v>1556.6399999999999</v>
      </c>
      <c r="O5917" s="46">
        <f>Tabla2[[#This Row],[Operating Profit]]/Tabla2[[#This Row],[Total Sales]]</f>
        <v>4.6999999999999993E-2</v>
      </c>
      <c r="P5917" s="1" t="s">
        <v>82</v>
      </c>
    </row>
    <row r="5918" spans="1:16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3" t="str">
        <f>IFERROR(LEFT(Tabla2[[#This Row],[Product]],FIND(" ",Tabla2[[#This Row],[Product]])-3),Tabla2[[#This Row],[Product]])</f>
        <v>Women</v>
      </c>
      <c r="I5918" s="6">
        <v>29</v>
      </c>
      <c r="J5918" s="4">
        <v>1130</v>
      </c>
      <c r="K5918" s="6">
        <f>Tabla2[[#This Row],[Price per Unit]]*Tabla2[[#This Row],[Units Sold]]</f>
        <v>32770</v>
      </c>
      <c r="L5918" s="52">
        <f>Tabla2[[#This Row],[Units Sold]]/Cálculos!$C$11</f>
        <v>4.5585452350898253E-5</v>
      </c>
      <c r="M5918" s="6">
        <f>Tabla2[[#This Row],[Total Sales]]-Tabla2[[#This Row],[Operating Profit]]</f>
        <v>30967.65</v>
      </c>
      <c r="N5918" s="6">
        <v>1802.3500000000001</v>
      </c>
      <c r="O5918" s="46">
        <f>Tabla2[[#This Row],[Operating Profit]]/Tabla2[[#This Row],[Total Sales]]</f>
        <v>5.5000000000000007E-2</v>
      </c>
      <c r="P5918" s="1" t="s">
        <v>82</v>
      </c>
    </row>
    <row r="5919" spans="1:16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3" t="str">
        <f>IFERROR(LEFT(Tabla2[[#This Row],[Product]],FIND(" ",Tabla2[[#This Row],[Product]])-3),Tabla2[[#This Row],[Product]])</f>
        <v>Men</v>
      </c>
      <c r="I5919" s="6">
        <v>34</v>
      </c>
      <c r="J5919" s="4">
        <v>720</v>
      </c>
      <c r="K5919" s="6">
        <f>Tabla2[[#This Row],[Price per Unit]]*Tabla2[[#This Row],[Units Sold]]</f>
        <v>24480</v>
      </c>
      <c r="L5919" s="52">
        <f>Tabla2[[#This Row],[Units Sold]]/Cálculos!$C$11</f>
        <v>2.9045597958094464E-5</v>
      </c>
      <c r="M5919" s="6">
        <f>Tabla2[[#This Row],[Total Sales]]-Tabla2[[#This Row],[Operating Profit]]</f>
        <v>23427.360000000001</v>
      </c>
      <c r="N5919" s="6">
        <v>1052.6399999999999</v>
      </c>
      <c r="O5919" s="46">
        <f>Tabla2[[#This Row],[Operating Profit]]/Tabla2[[#This Row],[Total Sales]]</f>
        <v>4.2999999999999997E-2</v>
      </c>
      <c r="P5919" s="1" t="s">
        <v>82</v>
      </c>
    </row>
    <row r="5920" spans="1:16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3" t="str">
        <f>IFERROR(LEFT(Tabla2[[#This Row],[Product]],FIND(" ",Tabla2[[#This Row],[Product]])-3),Tabla2[[#This Row],[Product]])</f>
        <v>Women</v>
      </c>
      <c r="I5920" s="6">
        <v>28</v>
      </c>
      <c r="J5920" s="4">
        <v>1380</v>
      </c>
      <c r="K5920" s="6">
        <f>Tabla2[[#This Row],[Price per Unit]]*Tabla2[[#This Row],[Units Sold]]</f>
        <v>38640</v>
      </c>
      <c r="L5920" s="52">
        <f>Tabla2[[#This Row],[Units Sold]]/Cálculos!$C$11</f>
        <v>5.5670729419681056E-5</v>
      </c>
      <c r="M5920" s="6">
        <f>Tabla2[[#This Row],[Total Sales]]-Tabla2[[#This Row],[Operating Profit]]</f>
        <v>36282.959999999999</v>
      </c>
      <c r="N5920" s="6">
        <v>2357.04</v>
      </c>
      <c r="O5920" s="46">
        <f>Tabla2[[#This Row],[Operating Profit]]/Tabla2[[#This Row],[Total Sales]]</f>
        <v>6.0999999999999999E-2</v>
      </c>
      <c r="P5920" s="1" t="s">
        <v>82</v>
      </c>
    </row>
    <row r="5921" spans="1:16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3" t="str">
        <f>IFERROR(LEFT(Tabla2[[#This Row],[Product]],FIND(" ",Tabla2[[#This Row],[Product]])-3),Tabla2[[#This Row],[Product]])</f>
        <v>Men</v>
      </c>
      <c r="I5921" s="6">
        <v>18</v>
      </c>
      <c r="J5921" s="4">
        <v>2030</v>
      </c>
      <c r="K5921" s="6">
        <f>Tabla2[[#This Row],[Price per Unit]]*Tabla2[[#This Row],[Units Sold]]</f>
        <v>36540</v>
      </c>
      <c r="L5921" s="52">
        <f>Tabla2[[#This Row],[Units Sold]]/Cálculos!$C$11</f>
        <v>8.189244979851634E-5</v>
      </c>
      <c r="M5921" s="6">
        <f>Tabla2[[#This Row],[Total Sales]]-Tabla2[[#This Row],[Operating Profit]]</f>
        <v>34713</v>
      </c>
      <c r="N5921" s="6">
        <v>1827</v>
      </c>
      <c r="O5921" s="46">
        <f>Tabla2[[#This Row],[Operating Profit]]/Tabla2[[#This Row],[Total Sales]]</f>
        <v>0.05</v>
      </c>
      <c r="P5921" s="1" t="s">
        <v>82</v>
      </c>
    </row>
    <row r="5922" spans="1:16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3" t="str">
        <f>IFERROR(LEFT(Tabla2[[#This Row],[Product]],FIND(" ",Tabla2[[#This Row],[Product]])-3),Tabla2[[#This Row],[Product]])</f>
        <v>Men</v>
      </c>
      <c r="I5922" s="6">
        <v>28</v>
      </c>
      <c r="J5922" s="4">
        <v>1960</v>
      </c>
      <c r="K5922" s="6">
        <f>Tabla2[[#This Row],[Price per Unit]]*Tabla2[[#This Row],[Units Sold]]</f>
        <v>54880</v>
      </c>
      <c r="L5922" s="52">
        <f>Tabla2[[#This Row],[Units Sold]]/Cálculos!$C$11</f>
        <v>7.9068572219257149E-5</v>
      </c>
      <c r="M5922" s="6">
        <f>Tabla2[[#This Row],[Total Sales]]-Tabla2[[#This Row],[Operating Profit]]</f>
        <v>52245.760000000002</v>
      </c>
      <c r="N5922" s="6">
        <v>2634.24</v>
      </c>
      <c r="O5922" s="46">
        <f>Tabla2[[#This Row],[Operating Profit]]/Tabla2[[#This Row],[Total Sales]]</f>
        <v>4.7999999999999994E-2</v>
      </c>
      <c r="P5922" s="1" t="s">
        <v>82</v>
      </c>
    </row>
    <row r="5923" spans="1:16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3" t="str">
        <f>IFERROR(LEFT(Tabla2[[#This Row],[Product]],FIND(" ",Tabla2[[#This Row],[Product]])-3),Tabla2[[#This Row],[Product]])</f>
        <v>Women</v>
      </c>
      <c r="I5923" s="6">
        <v>23</v>
      </c>
      <c r="J5923" s="4">
        <v>1670</v>
      </c>
      <c r="K5923" s="6">
        <f>Tabla2[[#This Row],[Price per Unit]]*Tabla2[[#This Row],[Units Sold]]</f>
        <v>38410</v>
      </c>
      <c r="L5923" s="52">
        <f>Tabla2[[#This Row],[Units Sold]]/Cálculos!$C$11</f>
        <v>6.7369650819469102E-5</v>
      </c>
      <c r="M5923" s="6">
        <f>Tabla2[[#This Row],[Total Sales]]-Tabla2[[#This Row],[Operating Profit]]</f>
        <v>36604.730000000003</v>
      </c>
      <c r="N5923" s="6">
        <v>1805.27</v>
      </c>
      <c r="O5923" s="46">
        <f>Tabla2[[#This Row],[Operating Profit]]/Tabla2[[#This Row],[Total Sales]]</f>
        <v>4.7E-2</v>
      </c>
      <c r="P5923" s="1" t="s">
        <v>82</v>
      </c>
    </row>
    <row r="5924" spans="1:16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3" t="str">
        <f>IFERROR(LEFT(Tabla2[[#This Row],[Product]],FIND(" ",Tabla2[[#This Row],[Product]])-3),Tabla2[[#This Row],[Product]])</f>
        <v>Women</v>
      </c>
      <c r="I5924" s="6">
        <v>33</v>
      </c>
      <c r="J5924" s="4">
        <v>1300</v>
      </c>
      <c r="K5924" s="6">
        <f>Tabla2[[#This Row],[Price per Unit]]*Tabla2[[#This Row],[Units Sold]]</f>
        <v>42900</v>
      </c>
      <c r="L5924" s="52">
        <f>Tabla2[[#This Row],[Units Sold]]/Cálculos!$C$11</f>
        <v>5.2443440757670561E-5</v>
      </c>
      <c r="M5924" s="6">
        <f>Tabla2[[#This Row],[Total Sales]]-Tabla2[[#This Row],[Operating Profit]]</f>
        <v>40540.5</v>
      </c>
      <c r="N5924" s="6">
        <v>2359.5</v>
      </c>
      <c r="O5924" s="46">
        <f>Tabla2[[#This Row],[Operating Profit]]/Tabla2[[#This Row],[Total Sales]]</f>
        <v>5.5E-2</v>
      </c>
      <c r="P5924" s="1" t="s">
        <v>82</v>
      </c>
    </row>
    <row r="5925" spans="1:16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3" t="str">
        <f>IFERROR(LEFT(Tabla2[[#This Row],[Product]],FIND(" ",Tabla2[[#This Row],[Product]])-3),Tabla2[[#This Row],[Product]])</f>
        <v>Men</v>
      </c>
      <c r="I5925" s="6">
        <v>47</v>
      </c>
      <c r="J5925" s="4">
        <v>1200</v>
      </c>
      <c r="K5925" s="6">
        <f>Tabla2[[#This Row],[Price per Unit]]*Tabla2[[#This Row],[Units Sold]]</f>
        <v>56400</v>
      </c>
      <c r="L5925" s="52">
        <f>Tabla2[[#This Row],[Units Sold]]/Cálculos!$C$11</f>
        <v>4.8409329930157437E-5</v>
      </c>
      <c r="M5925" s="6">
        <f>Tabla2[[#This Row],[Total Sales]]-Tabla2[[#This Row],[Operating Profit]]</f>
        <v>54144</v>
      </c>
      <c r="N5925" s="6">
        <v>2256</v>
      </c>
      <c r="O5925" s="46">
        <f>Tabla2[[#This Row],[Operating Profit]]/Tabla2[[#This Row],[Total Sales]]</f>
        <v>0.04</v>
      </c>
      <c r="P5925" s="1" t="s">
        <v>82</v>
      </c>
    </row>
    <row r="5926" spans="1:16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3" t="str">
        <f>IFERROR(LEFT(Tabla2[[#This Row],[Product]],FIND(" ",Tabla2[[#This Row],[Product]])-3),Tabla2[[#This Row],[Product]])</f>
        <v>Women</v>
      </c>
      <c r="I5926" s="6">
        <v>42</v>
      </c>
      <c r="J5926" s="4">
        <v>2180</v>
      </c>
      <c r="K5926" s="6">
        <f>Tabla2[[#This Row],[Price per Unit]]*Tabla2[[#This Row],[Units Sold]]</f>
        <v>91560</v>
      </c>
      <c r="L5926" s="52">
        <f>Tabla2[[#This Row],[Units Sold]]/Cálculos!$C$11</f>
        <v>8.7943616039786018E-5</v>
      </c>
      <c r="M5926" s="6">
        <f>Tabla2[[#This Row],[Total Sales]]-Tabla2[[#This Row],[Operating Profit]]</f>
        <v>85791.72</v>
      </c>
      <c r="N5926" s="6">
        <v>5768.28</v>
      </c>
      <c r="O5926" s="46">
        <f>Tabla2[[#This Row],[Operating Profit]]/Tabla2[[#This Row],[Total Sales]]</f>
        <v>6.3E-2</v>
      </c>
      <c r="P5926" s="1" t="s">
        <v>82</v>
      </c>
    </row>
    <row r="5927" spans="1:16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3" t="str">
        <f>IFERROR(LEFT(Tabla2[[#This Row],[Product]],FIND(" ",Tabla2[[#This Row],[Product]])-3),Tabla2[[#This Row],[Product]])</f>
        <v>Men</v>
      </c>
      <c r="I5927" s="6">
        <v>42</v>
      </c>
      <c r="J5927" s="4">
        <v>1950</v>
      </c>
      <c r="K5927" s="6">
        <f>Tabla2[[#This Row],[Price per Unit]]*Tabla2[[#This Row],[Units Sold]]</f>
        <v>81900</v>
      </c>
      <c r="L5927" s="52">
        <f>Tabla2[[#This Row],[Units Sold]]/Cálculos!$C$11</f>
        <v>7.8665161136505838E-5</v>
      </c>
      <c r="M5927" s="6">
        <f>Tabla2[[#This Row],[Total Sales]]-Tabla2[[#This Row],[Operating Profit]]</f>
        <v>77886.899999999994</v>
      </c>
      <c r="N5927" s="6">
        <v>4013.1</v>
      </c>
      <c r="O5927" s="46">
        <f>Tabla2[[#This Row],[Operating Profit]]/Tabla2[[#This Row],[Total Sales]]</f>
        <v>4.9000000000000002E-2</v>
      </c>
      <c r="P5927" s="1" t="s">
        <v>82</v>
      </c>
    </row>
    <row r="5928" spans="1:16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3" t="str">
        <f>IFERROR(LEFT(Tabla2[[#This Row],[Product]],FIND(" ",Tabla2[[#This Row],[Product]])-3),Tabla2[[#This Row],[Product]])</f>
        <v>Men</v>
      </c>
      <c r="I5928" s="6">
        <v>46</v>
      </c>
      <c r="J5928" s="4">
        <v>1880</v>
      </c>
      <c r="K5928" s="6">
        <f>Tabla2[[#This Row],[Price per Unit]]*Tabla2[[#This Row],[Units Sold]]</f>
        <v>86480</v>
      </c>
      <c r="L5928" s="52">
        <f>Tabla2[[#This Row],[Units Sold]]/Cálculos!$C$11</f>
        <v>7.5841283557246661E-5</v>
      </c>
      <c r="M5928" s="6">
        <f>Tabla2[[#This Row],[Total Sales]]-Tabla2[[#This Row],[Operating Profit]]</f>
        <v>82328.960000000006</v>
      </c>
      <c r="N5928" s="6">
        <v>4151.04</v>
      </c>
      <c r="O5928" s="46">
        <f>Tabla2[[#This Row],[Operating Profit]]/Tabla2[[#This Row],[Total Sales]]</f>
        <v>4.8000000000000001E-2</v>
      </c>
      <c r="P5928" s="1" t="s">
        <v>82</v>
      </c>
    </row>
    <row r="5929" spans="1:16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3" t="str">
        <f>IFERROR(LEFT(Tabla2[[#This Row],[Product]],FIND(" ",Tabla2[[#This Row],[Product]])-3),Tabla2[[#This Row],[Product]])</f>
        <v>Women</v>
      </c>
      <c r="I5929" s="6">
        <v>47</v>
      </c>
      <c r="J5929" s="4">
        <v>1740</v>
      </c>
      <c r="K5929" s="6">
        <f>Tabla2[[#This Row],[Price per Unit]]*Tabla2[[#This Row],[Units Sold]]</f>
        <v>81780</v>
      </c>
      <c r="L5929" s="52">
        <f>Tabla2[[#This Row],[Units Sold]]/Cálculos!$C$11</f>
        <v>7.0193528398728293E-5</v>
      </c>
      <c r="M5929" s="6">
        <f>Tabla2[[#This Row],[Total Sales]]-Tabla2[[#This Row],[Operating Profit]]</f>
        <v>77854.559999999998</v>
      </c>
      <c r="N5929" s="6">
        <v>3925.44</v>
      </c>
      <c r="O5929" s="46">
        <f>Tabla2[[#This Row],[Operating Profit]]/Tabla2[[#This Row],[Total Sales]]</f>
        <v>4.8000000000000001E-2</v>
      </c>
      <c r="P5929" s="1" t="s">
        <v>82</v>
      </c>
    </row>
    <row r="5930" spans="1:16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3" t="str">
        <f>IFERROR(LEFT(Tabla2[[#This Row],[Product]],FIND(" ",Tabla2[[#This Row],[Product]])-3),Tabla2[[#This Row],[Product]])</f>
        <v>Women</v>
      </c>
      <c r="I5930" s="6">
        <v>48</v>
      </c>
      <c r="J5930" s="4">
        <v>1430</v>
      </c>
      <c r="K5930" s="6">
        <f>Tabla2[[#This Row],[Price per Unit]]*Tabla2[[#This Row],[Units Sold]]</f>
        <v>68640</v>
      </c>
      <c r="L5930" s="52">
        <f>Tabla2[[#This Row],[Units Sold]]/Cálculos!$C$11</f>
        <v>5.7687784833437618E-5</v>
      </c>
      <c r="M5930" s="6">
        <f>Tabla2[[#This Row],[Total Sales]]-Tabla2[[#This Row],[Operating Profit]]</f>
        <v>64590.239999999998</v>
      </c>
      <c r="N5930" s="6">
        <v>4049.7600000000007</v>
      </c>
      <c r="O5930" s="46">
        <f>Tabla2[[#This Row],[Operating Profit]]/Tabla2[[#This Row],[Total Sales]]</f>
        <v>5.9000000000000011E-2</v>
      </c>
      <c r="P5930" s="1" t="s">
        <v>82</v>
      </c>
    </row>
    <row r="5931" spans="1:16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3" t="str">
        <f>IFERROR(LEFT(Tabla2[[#This Row],[Product]],FIND(" ",Tabla2[[#This Row],[Product]])-3),Tabla2[[#This Row],[Product]])</f>
        <v>Men</v>
      </c>
      <c r="I5931" s="6">
        <v>52</v>
      </c>
      <c r="J5931" s="4">
        <v>1170</v>
      </c>
      <c r="K5931" s="6">
        <f>Tabla2[[#This Row],[Price per Unit]]*Tabla2[[#This Row],[Units Sold]]</f>
        <v>60840</v>
      </c>
      <c r="L5931" s="52">
        <f>Tabla2[[#This Row],[Units Sold]]/Cálculos!$C$11</f>
        <v>4.7199096681903504E-5</v>
      </c>
      <c r="M5931" s="6">
        <f>Tabla2[[#This Row],[Total Sales]]-Tabla2[[#This Row],[Operating Profit]]</f>
        <v>58223.88</v>
      </c>
      <c r="N5931" s="6">
        <v>2616.12</v>
      </c>
      <c r="O5931" s="46">
        <f>Tabla2[[#This Row],[Operating Profit]]/Tabla2[[#This Row],[Total Sales]]</f>
        <v>4.2999999999999997E-2</v>
      </c>
      <c r="P5931" s="1" t="s">
        <v>82</v>
      </c>
    </row>
    <row r="5932" spans="1:16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3" t="str">
        <f>IFERROR(LEFT(Tabla2[[#This Row],[Product]],FIND(" ",Tabla2[[#This Row],[Product]])-3),Tabla2[[#This Row],[Product]])</f>
        <v>Women</v>
      </c>
      <c r="I5932" s="6">
        <v>55</v>
      </c>
      <c r="J5932" s="4">
        <v>2310</v>
      </c>
      <c r="K5932" s="6">
        <f>Tabla2[[#This Row],[Price per Unit]]*Tabla2[[#This Row],[Units Sold]]</f>
        <v>127050</v>
      </c>
      <c r="L5932" s="52">
        <f>Tabla2[[#This Row],[Units Sold]]/Cálculos!$C$11</f>
        <v>9.3187960115553075E-5</v>
      </c>
      <c r="M5932" s="6">
        <f>Tabla2[[#This Row],[Total Sales]]-Tabla2[[#This Row],[Operating Profit]]</f>
        <v>119299.95</v>
      </c>
      <c r="N5932" s="6">
        <v>7750.05</v>
      </c>
      <c r="O5932" s="46">
        <f>Tabla2[[#This Row],[Operating Profit]]/Tabla2[[#This Row],[Total Sales]]</f>
        <v>6.0999999999999999E-2</v>
      </c>
      <c r="P5932" s="1" t="s">
        <v>82</v>
      </c>
    </row>
    <row r="5933" spans="1:16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3" t="str">
        <f>IFERROR(LEFT(Tabla2[[#This Row],[Product]],FIND(" ",Tabla2[[#This Row],[Product]])-3),Tabla2[[#This Row],[Product]])</f>
        <v>Men</v>
      </c>
      <c r="I5933" s="6">
        <v>48</v>
      </c>
      <c r="J5933" s="4">
        <v>2170</v>
      </c>
      <c r="K5933" s="6">
        <f>Tabla2[[#This Row],[Price per Unit]]*Tabla2[[#This Row],[Units Sold]]</f>
        <v>104160</v>
      </c>
      <c r="L5933" s="52">
        <f>Tabla2[[#This Row],[Units Sold]]/Cálculos!$C$11</f>
        <v>8.7540204957034707E-5</v>
      </c>
      <c r="M5933" s="6">
        <f>Tabla2[[#This Row],[Total Sales]]-Tabla2[[#This Row],[Operating Profit]]</f>
        <v>98952</v>
      </c>
      <c r="N5933" s="6">
        <v>5208</v>
      </c>
      <c r="O5933" s="46">
        <f>Tabla2[[#This Row],[Operating Profit]]/Tabla2[[#This Row],[Total Sales]]</f>
        <v>0.05</v>
      </c>
      <c r="P5933" s="1" t="s">
        <v>82</v>
      </c>
    </row>
    <row r="5934" spans="1:16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3" t="str">
        <f>IFERROR(LEFT(Tabla2[[#This Row],[Product]],FIND(" ",Tabla2[[#This Row],[Product]])-3),Tabla2[[#This Row],[Product]])</f>
        <v>Men</v>
      </c>
      <c r="I5934" s="6">
        <v>52</v>
      </c>
      <c r="J5934" s="4">
        <v>2020</v>
      </c>
      <c r="K5934" s="6">
        <f>Tabla2[[#This Row],[Price per Unit]]*Tabla2[[#This Row],[Units Sold]]</f>
        <v>105040</v>
      </c>
      <c r="L5934" s="52">
        <f>Tabla2[[#This Row],[Units Sold]]/Cálculos!$C$11</f>
        <v>8.1489038715765028E-5</v>
      </c>
      <c r="M5934" s="6">
        <f>Tabla2[[#This Row],[Total Sales]]-Tabla2[[#This Row],[Operating Profit]]</f>
        <v>99577.919999999998</v>
      </c>
      <c r="N5934" s="6">
        <v>5462.08</v>
      </c>
      <c r="O5934" s="46">
        <f>Tabla2[[#This Row],[Operating Profit]]/Tabla2[[#This Row],[Total Sales]]</f>
        <v>5.1999999999999998E-2</v>
      </c>
      <c r="P5934" s="1" t="s">
        <v>82</v>
      </c>
    </row>
    <row r="5935" spans="1:16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3" t="str">
        <f>IFERROR(LEFT(Tabla2[[#This Row],[Product]],FIND(" ",Tabla2[[#This Row],[Product]])-3),Tabla2[[#This Row],[Product]])</f>
        <v>Women</v>
      </c>
      <c r="I5935" s="6">
        <v>46</v>
      </c>
      <c r="J5935" s="4">
        <v>2410</v>
      </c>
      <c r="K5935" s="6">
        <f>Tabla2[[#This Row],[Price per Unit]]*Tabla2[[#This Row],[Units Sold]]</f>
        <v>110860</v>
      </c>
      <c r="L5935" s="52">
        <f>Tabla2[[#This Row],[Units Sold]]/Cálculos!$C$11</f>
        <v>9.7222070943066185E-5</v>
      </c>
      <c r="M5935" s="6">
        <f>Tabla2[[#This Row],[Total Sales]]-Tabla2[[#This Row],[Operating Profit]]</f>
        <v>104762.7</v>
      </c>
      <c r="N5935" s="6">
        <v>6097.2999999999993</v>
      </c>
      <c r="O5935" s="46">
        <f>Tabla2[[#This Row],[Operating Profit]]/Tabla2[[#This Row],[Total Sales]]</f>
        <v>5.4999999999999993E-2</v>
      </c>
      <c r="P5935" s="1" t="s">
        <v>82</v>
      </c>
    </row>
    <row r="5936" spans="1:16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3" t="str">
        <f>IFERROR(LEFT(Tabla2[[#This Row],[Product]],FIND(" ",Tabla2[[#This Row],[Product]])-3),Tabla2[[#This Row],[Product]])</f>
        <v>Women</v>
      </c>
      <c r="I5936" s="6">
        <v>47</v>
      </c>
      <c r="J5936" s="4">
        <v>1370</v>
      </c>
      <c r="K5936" s="6">
        <f>Tabla2[[#This Row],[Price per Unit]]*Tabla2[[#This Row],[Units Sold]]</f>
        <v>64390</v>
      </c>
      <c r="L5936" s="52">
        <f>Tabla2[[#This Row],[Units Sold]]/Cálculos!$C$11</f>
        <v>5.5267318336929745E-5</v>
      </c>
      <c r="M5936" s="6">
        <f>Tabla2[[#This Row],[Total Sales]]-Tabla2[[#This Row],[Operating Profit]]</f>
        <v>60269.04</v>
      </c>
      <c r="N5936" s="6">
        <v>4120.96</v>
      </c>
      <c r="O5936" s="46">
        <f>Tabla2[[#This Row],[Operating Profit]]/Tabla2[[#This Row],[Total Sales]]</f>
        <v>6.4000000000000001E-2</v>
      </c>
      <c r="P5936" s="1" t="s">
        <v>82</v>
      </c>
    </row>
    <row r="5937" spans="1:16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3" t="str">
        <f>IFERROR(LEFT(Tabla2[[#This Row],[Product]],FIND(" ",Tabla2[[#This Row],[Product]])-3),Tabla2[[#This Row],[Product]])</f>
        <v>Men</v>
      </c>
      <c r="I5937" s="6">
        <v>53</v>
      </c>
      <c r="J5937" s="4">
        <v>1310</v>
      </c>
      <c r="K5937" s="6">
        <f>Tabla2[[#This Row],[Price per Unit]]*Tabla2[[#This Row],[Units Sold]]</f>
        <v>69430</v>
      </c>
      <c r="L5937" s="52">
        <f>Tabla2[[#This Row],[Units Sold]]/Cálculos!$C$11</f>
        <v>5.2846851840421872E-5</v>
      </c>
      <c r="M5937" s="6">
        <f>Tabla2[[#This Row],[Total Sales]]-Tabla2[[#This Row],[Operating Profit]]</f>
        <v>66097.36</v>
      </c>
      <c r="N5937" s="6">
        <v>3332.64</v>
      </c>
      <c r="O5937" s="46">
        <f>Tabla2[[#This Row],[Operating Profit]]/Tabla2[[#This Row],[Total Sales]]</f>
        <v>4.8000000000000001E-2</v>
      </c>
      <c r="P5937" s="1" t="s">
        <v>82</v>
      </c>
    </row>
    <row r="5938" spans="1:16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3" t="str">
        <f>IFERROR(LEFT(Tabla2[[#This Row],[Product]],FIND(" ",Tabla2[[#This Row],[Product]])-3),Tabla2[[#This Row],[Product]])</f>
        <v>Women</v>
      </c>
      <c r="I5938" s="6">
        <v>64</v>
      </c>
      <c r="J5938" s="4">
        <v>2080</v>
      </c>
      <c r="K5938" s="6">
        <f>Tabla2[[#This Row],[Price per Unit]]*Tabla2[[#This Row],[Units Sold]]</f>
        <v>133120</v>
      </c>
      <c r="L5938" s="52">
        <f>Tabla2[[#This Row],[Units Sold]]/Cálculos!$C$11</f>
        <v>8.3909505212272895E-5</v>
      </c>
      <c r="M5938" s="6">
        <f>Tabla2[[#This Row],[Total Sales]]-Tabla2[[#This Row],[Operating Profit]]</f>
        <v>123934.72</v>
      </c>
      <c r="N5938" s="6">
        <v>9185.2800000000007</v>
      </c>
      <c r="O5938" s="46">
        <f>Tabla2[[#This Row],[Operating Profit]]/Tabla2[[#This Row],[Total Sales]]</f>
        <v>6.9000000000000006E-2</v>
      </c>
      <c r="P5938" s="1" t="s">
        <v>82</v>
      </c>
    </row>
    <row r="5939" spans="1:16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3" t="str">
        <f>IFERROR(LEFT(Tabla2[[#This Row],[Product]],FIND(" ",Tabla2[[#This Row],[Product]])-3),Tabla2[[#This Row],[Product]])</f>
        <v>Men</v>
      </c>
      <c r="I5939" s="6">
        <v>46</v>
      </c>
      <c r="J5939" s="4">
        <v>2100</v>
      </c>
      <c r="K5939" s="6">
        <f>Tabla2[[#This Row],[Price per Unit]]*Tabla2[[#This Row],[Units Sold]]</f>
        <v>96600</v>
      </c>
      <c r="L5939" s="52">
        <f>Tabla2[[#This Row],[Units Sold]]/Cálculos!$C$11</f>
        <v>8.4716327377775517E-5</v>
      </c>
      <c r="M5939" s="6">
        <f>Tabla2[[#This Row],[Total Sales]]-Tabla2[[#This Row],[Operating Profit]]</f>
        <v>91287</v>
      </c>
      <c r="N5939" s="6">
        <v>5312.9999999999991</v>
      </c>
      <c r="O5939" s="46">
        <f>Tabla2[[#This Row],[Operating Profit]]/Tabla2[[#This Row],[Total Sales]]</f>
        <v>5.4999999999999993E-2</v>
      </c>
      <c r="P5939" s="1" t="s">
        <v>82</v>
      </c>
    </row>
    <row r="5940" spans="1:16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3" t="str">
        <f>IFERROR(LEFT(Tabla2[[#This Row],[Product]],FIND(" ",Tabla2[[#This Row],[Product]])-3),Tabla2[[#This Row],[Product]])</f>
        <v>Men</v>
      </c>
      <c r="I5940" s="6">
        <v>53</v>
      </c>
      <c r="J5940" s="4">
        <v>1950</v>
      </c>
      <c r="K5940" s="6">
        <f>Tabla2[[#This Row],[Price per Unit]]*Tabla2[[#This Row],[Units Sold]]</f>
        <v>103350</v>
      </c>
      <c r="L5940" s="52">
        <f>Tabla2[[#This Row],[Units Sold]]/Cálculos!$C$11</f>
        <v>7.8665161136505838E-5</v>
      </c>
      <c r="M5940" s="6">
        <f>Tabla2[[#This Row],[Total Sales]]-Tabla2[[#This Row],[Operating Profit]]</f>
        <v>97872.45</v>
      </c>
      <c r="N5940" s="6">
        <v>5477.55</v>
      </c>
      <c r="O5940" s="46">
        <f>Tabla2[[#This Row],[Operating Profit]]/Tabla2[[#This Row],[Total Sales]]</f>
        <v>5.2999999999999999E-2</v>
      </c>
      <c r="P5940" s="1" t="s">
        <v>82</v>
      </c>
    </row>
    <row r="5941" spans="1:16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3" t="str">
        <f>IFERROR(LEFT(Tabla2[[#This Row],[Product]],FIND(" ",Tabla2[[#This Row],[Product]])-3),Tabla2[[#This Row],[Product]])</f>
        <v>Women</v>
      </c>
      <c r="I5941" s="6">
        <v>46</v>
      </c>
      <c r="J5941" s="4">
        <v>2500</v>
      </c>
      <c r="K5941" s="6">
        <f>Tabla2[[#This Row],[Price per Unit]]*Tabla2[[#This Row],[Units Sold]]</f>
        <v>115000</v>
      </c>
      <c r="L5941" s="52">
        <f>Tabla2[[#This Row],[Units Sold]]/Cálculos!$C$11</f>
        <v>1.00852770687828E-4</v>
      </c>
      <c r="M5941" s="6">
        <f>Tabla2[[#This Row],[Total Sales]]-Tabla2[[#This Row],[Operating Profit]]</f>
        <v>108905</v>
      </c>
      <c r="N5941" s="6">
        <v>6095</v>
      </c>
      <c r="O5941" s="46">
        <f>Tabla2[[#This Row],[Operating Profit]]/Tabla2[[#This Row],[Total Sales]]</f>
        <v>5.2999999999999999E-2</v>
      </c>
      <c r="P5941" s="1" t="s">
        <v>82</v>
      </c>
    </row>
    <row r="5942" spans="1:16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3" t="str">
        <f>IFERROR(LEFT(Tabla2[[#This Row],[Product]],FIND(" ",Tabla2[[#This Row],[Product]])-3),Tabla2[[#This Row],[Product]])</f>
        <v>Women</v>
      </c>
      <c r="I5942" s="6">
        <v>48</v>
      </c>
      <c r="J5942" s="4">
        <v>1240</v>
      </c>
      <c r="K5942" s="6">
        <f>Tabla2[[#This Row],[Price per Unit]]*Tabla2[[#This Row],[Units Sold]]</f>
        <v>59520</v>
      </c>
      <c r="L5942" s="52">
        <f>Tabla2[[#This Row],[Units Sold]]/Cálculos!$C$11</f>
        <v>5.0022974261162688E-5</v>
      </c>
      <c r="M5942" s="6">
        <f>Tabla2[[#This Row],[Total Sales]]-Tabla2[[#This Row],[Operating Profit]]</f>
        <v>55651.199999999997</v>
      </c>
      <c r="N5942" s="6">
        <v>3868.8</v>
      </c>
      <c r="O5942" s="46">
        <f>Tabla2[[#This Row],[Operating Profit]]/Tabla2[[#This Row],[Total Sales]]</f>
        <v>6.5000000000000002E-2</v>
      </c>
      <c r="P5942" s="1" t="s">
        <v>82</v>
      </c>
    </row>
    <row r="5943" spans="1:16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3" t="str">
        <f>IFERROR(LEFT(Tabla2[[#This Row],[Product]],FIND(" ",Tabla2[[#This Row],[Product]])-3),Tabla2[[#This Row],[Product]])</f>
        <v>Men</v>
      </c>
      <c r="I5943" s="6">
        <v>52</v>
      </c>
      <c r="J5943" s="4">
        <v>1330</v>
      </c>
      <c r="K5943" s="6">
        <f>Tabla2[[#This Row],[Price per Unit]]*Tabla2[[#This Row],[Units Sold]]</f>
        <v>69160</v>
      </c>
      <c r="L5943" s="52">
        <f>Tabla2[[#This Row],[Units Sold]]/Cálculos!$C$11</f>
        <v>5.3653674005924494E-5</v>
      </c>
      <c r="M5943" s="6">
        <f>Tabla2[[#This Row],[Total Sales]]-Tabla2[[#This Row],[Operating Profit]]</f>
        <v>65978.64</v>
      </c>
      <c r="N5943" s="6">
        <v>3181.3599999999997</v>
      </c>
      <c r="O5943" s="46">
        <f>Tabla2[[#This Row],[Operating Profit]]/Tabla2[[#This Row],[Total Sales]]</f>
        <v>4.5999999999999992E-2</v>
      </c>
      <c r="P5943" s="1" t="s">
        <v>82</v>
      </c>
    </row>
    <row r="5944" spans="1:16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3" t="str">
        <f>IFERROR(LEFT(Tabla2[[#This Row],[Product]],FIND(" ",Tabla2[[#This Row],[Product]])-3),Tabla2[[#This Row],[Product]])</f>
        <v>Women</v>
      </c>
      <c r="I5944" s="6">
        <v>54</v>
      </c>
      <c r="J5944" s="4">
        <v>1960</v>
      </c>
      <c r="K5944" s="6">
        <f>Tabla2[[#This Row],[Price per Unit]]*Tabla2[[#This Row],[Units Sold]]</f>
        <v>105840</v>
      </c>
      <c r="L5944" s="52">
        <f>Tabla2[[#This Row],[Units Sold]]/Cálculos!$C$11</f>
        <v>7.9068572219257149E-5</v>
      </c>
      <c r="M5944" s="6">
        <f>Tabla2[[#This Row],[Total Sales]]-Tabla2[[#This Row],[Operating Profit]]</f>
        <v>98642.880000000005</v>
      </c>
      <c r="N5944" s="6">
        <v>7197.1200000000008</v>
      </c>
      <c r="O5944" s="46">
        <f>Tabla2[[#This Row],[Operating Profit]]/Tabla2[[#This Row],[Total Sales]]</f>
        <v>6.8000000000000005E-2</v>
      </c>
      <c r="P5944" s="1" t="s">
        <v>82</v>
      </c>
    </row>
    <row r="5945" spans="1:16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3" t="str">
        <f>IFERROR(LEFT(Tabla2[[#This Row],[Product]],FIND(" ",Tabla2[[#This Row],[Product]])-3),Tabla2[[#This Row],[Product]])</f>
        <v>Men</v>
      </c>
      <c r="I5945" s="6">
        <v>50</v>
      </c>
      <c r="J5945" s="4">
        <v>1760</v>
      </c>
      <c r="K5945" s="6">
        <f>Tabla2[[#This Row],[Price per Unit]]*Tabla2[[#This Row],[Units Sold]]</f>
        <v>88000</v>
      </c>
      <c r="L5945" s="52">
        <f>Tabla2[[#This Row],[Units Sold]]/Cálculos!$C$11</f>
        <v>7.1000350564230915E-5</v>
      </c>
      <c r="M5945" s="6">
        <f>Tabla2[[#This Row],[Total Sales]]-Tabla2[[#This Row],[Operating Profit]]</f>
        <v>83600</v>
      </c>
      <c r="N5945" s="6">
        <v>4400</v>
      </c>
      <c r="O5945" s="46">
        <f>Tabla2[[#This Row],[Operating Profit]]/Tabla2[[#This Row],[Total Sales]]</f>
        <v>0.05</v>
      </c>
      <c r="P5945" s="1" t="s">
        <v>82</v>
      </c>
    </row>
    <row r="5946" spans="1:16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3" t="str">
        <f>IFERROR(LEFT(Tabla2[[#This Row],[Product]],FIND(" ",Tabla2[[#This Row],[Product]])-3),Tabla2[[#This Row],[Product]])</f>
        <v>Men</v>
      </c>
      <c r="I5946" s="6">
        <v>50</v>
      </c>
      <c r="J5946" s="4">
        <v>1880</v>
      </c>
      <c r="K5946" s="6">
        <f>Tabla2[[#This Row],[Price per Unit]]*Tabla2[[#This Row],[Units Sold]]</f>
        <v>94000</v>
      </c>
      <c r="L5946" s="52">
        <f>Tabla2[[#This Row],[Units Sold]]/Cálculos!$C$11</f>
        <v>7.5841283557246661E-5</v>
      </c>
      <c r="M5946" s="6">
        <f>Tabla2[[#This Row],[Total Sales]]-Tabla2[[#This Row],[Operating Profit]]</f>
        <v>89112</v>
      </c>
      <c r="N5946" s="6">
        <v>4888</v>
      </c>
      <c r="O5946" s="46">
        <f>Tabla2[[#This Row],[Operating Profit]]/Tabla2[[#This Row],[Total Sales]]</f>
        <v>5.1999999999999998E-2</v>
      </c>
      <c r="P5946" s="1" t="s">
        <v>82</v>
      </c>
    </row>
    <row r="5947" spans="1:16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3" t="str">
        <f>IFERROR(LEFT(Tabla2[[#This Row],[Product]],FIND(" ",Tabla2[[#This Row],[Product]])-3),Tabla2[[#This Row],[Product]])</f>
        <v>Women</v>
      </c>
      <c r="I5947" s="6">
        <v>56</v>
      </c>
      <c r="J5947" s="4">
        <v>1820</v>
      </c>
      <c r="K5947" s="6">
        <f>Tabla2[[#This Row],[Price per Unit]]*Tabla2[[#This Row],[Units Sold]]</f>
        <v>101920</v>
      </c>
      <c r="L5947" s="52">
        <f>Tabla2[[#This Row],[Units Sold]]/Cálculos!$C$11</f>
        <v>7.3420817060738781E-5</v>
      </c>
      <c r="M5947" s="6">
        <f>Tabla2[[#This Row],[Total Sales]]-Tabla2[[#This Row],[Operating Profit]]</f>
        <v>96620.160000000003</v>
      </c>
      <c r="N5947" s="6">
        <v>5299.84</v>
      </c>
      <c r="O5947" s="46">
        <f>Tabla2[[#This Row],[Operating Profit]]/Tabla2[[#This Row],[Total Sales]]</f>
        <v>5.2000000000000005E-2</v>
      </c>
      <c r="P5947" s="1" t="s">
        <v>82</v>
      </c>
    </row>
    <row r="5948" spans="1:16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3" t="str">
        <f>IFERROR(LEFT(Tabla2[[#This Row],[Product]],FIND(" ",Tabla2[[#This Row],[Product]])-3),Tabla2[[#This Row],[Product]])</f>
        <v>Women</v>
      </c>
      <c r="I5948" s="6">
        <v>55</v>
      </c>
      <c r="J5948" s="4">
        <v>1160</v>
      </c>
      <c r="K5948" s="6">
        <f>Tabla2[[#This Row],[Price per Unit]]*Tabla2[[#This Row],[Units Sold]]</f>
        <v>63800</v>
      </c>
      <c r="L5948" s="52">
        <f>Tabla2[[#This Row],[Units Sold]]/Cálculos!$C$11</f>
        <v>4.6795685599152193E-5</v>
      </c>
      <c r="M5948" s="6">
        <f>Tabla2[[#This Row],[Total Sales]]-Tabla2[[#This Row],[Operating Profit]]</f>
        <v>59780.6</v>
      </c>
      <c r="N5948" s="6">
        <v>4019.4</v>
      </c>
      <c r="O5948" s="46">
        <f>Tabla2[[#This Row],[Operating Profit]]/Tabla2[[#This Row],[Total Sales]]</f>
        <v>6.3E-2</v>
      </c>
      <c r="P5948" s="1" t="s">
        <v>82</v>
      </c>
    </row>
    <row r="5949" spans="1:16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3" t="str">
        <f>IFERROR(LEFT(Tabla2[[#This Row],[Product]],FIND(" ",Tabla2[[#This Row],[Product]])-3),Tabla2[[#This Row],[Product]])</f>
        <v>Men</v>
      </c>
      <c r="I5949" s="6">
        <v>50</v>
      </c>
      <c r="J5949" s="4">
        <v>1040</v>
      </c>
      <c r="K5949" s="6">
        <f>Tabla2[[#This Row],[Price per Unit]]*Tabla2[[#This Row],[Units Sold]]</f>
        <v>52000</v>
      </c>
      <c r="L5949" s="52">
        <f>Tabla2[[#This Row],[Units Sold]]/Cálculos!$C$11</f>
        <v>4.1954752606136447E-5</v>
      </c>
      <c r="M5949" s="6">
        <f>Tabla2[[#This Row],[Total Sales]]-Tabla2[[#This Row],[Operating Profit]]</f>
        <v>49608</v>
      </c>
      <c r="N5949" s="6">
        <v>2392</v>
      </c>
      <c r="O5949" s="46">
        <f>Tabla2[[#This Row],[Operating Profit]]/Tabla2[[#This Row],[Total Sales]]</f>
        <v>4.5999999999999999E-2</v>
      </c>
      <c r="P5949" s="1" t="s">
        <v>82</v>
      </c>
    </row>
    <row r="5950" spans="1:16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3" t="str">
        <f>IFERROR(LEFT(Tabla2[[#This Row],[Product]],FIND(" ",Tabla2[[#This Row],[Product]])-3),Tabla2[[#This Row],[Product]])</f>
        <v>Women</v>
      </c>
      <c r="I5950" s="6">
        <v>49</v>
      </c>
      <c r="J5950" s="4">
        <v>1810</v>
      </c>
      <c r="K5950" s="6">
        <f>Tabla2[[#This Row],[Price per Unit]]*Tabla2[[#This Row],[Units Sold]]</f>
        <v>88690</v>
      </c>
      <c r="L5950" s="52">
        <f>Tabla2[[#This Row],[Units Sold]]/Cálculos!$C$11</f>
        <v>7.301740597798747E-5</v>
      </c>
      <c r="M5950" s="6">
        <f>Tabla2[[#This Row],[Total Sales]]-Tabla2[[#This Row],[Operating Profit]]</f>
        <v>82747.77</v>
      </c>
      <c r="N5950" s="6">
        <v>5942.2300000000005</v>
      </c>
      <c r="O5950" s="46">
        <f>Tabla2[[#This Row],[Operating Profit]]/Tabla2[[#This Row],[Total Sales]]</f>
        <v>6.7000000000000004E-2</v>
      </c>
      <c r="P5950" s="1" t="s">
        <v>82</v>
      </c>
    </row>
    <row r="5951" spans="1:16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3" t="str">
        <f>IFERROR(LEFT(Tabla2[[#This Row],[Product]],FIND(" ",Tabla2[[#This Row],[Product]])-3),Tabla2[[#This Row],[Product]])</f>
        <v>Men</v>
      </c>
      <c r="I5951" s="6">
        <v>36</v>
      </c>
      <c r="J5951" s="4">
        <v>1670</v>
      </c>
      <c r="K5951" s="6">
        <f>Tabla2[[#This Row],[Price per Unit]]*Tabla2[[#This Row],[Units Sold]]</f>
        <v>60120</v>
      </c>
      <c r="L5951" s="52">
        <f>Tabla2[[#This Row],[Units Sold]]/Cálculos!$C$11</f>
        <v>6.7369650819469102E-5</v>
      </c>
      <c r="M5951" s="6">
        <f>Tabla2[[#This Row],[Total Sales]]-Tabla2[[#This Row],[Operating Profit]]</f>
        <v>57053.88</v>
      </c>
      <c r="N5951" s="6">
        <v>3066.12</v>
      </c>
      <c r="O5951" s="46">
        <f>Tabla2[[#This Row],[Operating Profit]]/Tabla2[[#This Row],[Total Sales]]</f>
        <v>5.0999999999999997E-2</v>
      </c>
      <c r="P5951" s="1" t="s">
        <v>82</v>
      </c>
    </row>
    <row r="5952" spans="1:16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3" t="str">
        <f>IFERROR(LEFT(Tabla2[[#This Row],[Product]],FIND(" ",Tabla2[[#This Row],[Product]])-3),Tabla2[[#This Row],[Product]])</f>
        <v>Men</v>
      </c>
      <c r="I5952" s="6">
        <v>37</v>
      </c>
      <c r="J5952" s="4">
        <v>1730</v>
      </c>
      <c r="K5952" s="6">
        <f>Tabla2[[#This Row],[Price per Unit]]*Tabla2[[#This Row],[Units Sold]]</f>
        <v>64010</v>
      </c>
      <c r="L5952" s="52">
        <f>Tabla2[[#This Row],[Units Sold]]/Cálculos!$C$11</f>
        <v>6.9790117315976968E-5</v>
      </c>
      <c r="M5952" s="6">
        <f>Tabla2[[#This Row],[Total Sales]]-Tabla2[[#This Row],[Operating Profit]]</f>
        <v>60553.46</v>
      </c>
      <c r="N5952" s="6">
        <v>3456.5400000000004</v>
      </c>
      <c r="O5952" s="46">
        <f>Tabla2[[#This Row],[Operating Profit]]/Tabla2[[#This Row],[Total Sales]]</f>
        <v>5.4000000000000006E-2</v>
      </c>
      <c r="P5952" s="1" t="s">
        <v>82</v>
      </c>
    </row>
    <row r="5953" spans="1:16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3" t="str">
        <f>IFERROR(LEFT(Tabla2[[#This Row],[Product]],FIND(" ",Tabla2[[#This Row],[Product]])-3),Tabla2[[#This Row],[Product]])</f>
        <v>Women</v>
      </c>
      <c r="I5953" s="6">
        <v>41</v>
      </c>
      <c r="J5953" s="4">
        <v>1310</v>
      </c>
      <c r="K5953" s="6">
        <f>Tabla2[[#This Row],[Price per Unit]]*Tabla2[[#This Row],[Units Sold]]</f>
        <v>53710</v>
      </c>
      <c r="L5953" s="52">
        <f>Tabla2[[#This Row],[Units Sold]]/Cálculos!$C$11</f>
        <v>5.2846851840421872E-5</v>
      </c>
      <c r="M5953" s="6">
        <f>Tabla2[[#This Row],[Total Sales]]-Tabla2[[#This Row],[Operating Profit]]</f>
        <v>50970.79</v>
      </c>
      <c r="N5953" s="6">
        <v>2739.21</v>
      </c>
      <c r="O5953" s="46">
        <f>Tabla2[[#This Row],[Operating Profit]]/Tabla2[[#This Row],[Total Sales]]</f>
        <v>5.1000000000000004E-2</v>
      </c>
      <c r="P5953" s="1" t="s">
        <v>82</v>
      </c>
    </row>
    <row r="5954" spans="1:16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3" t="str">
        <f>IFERROR(LEFT(Tabla2[[#This Row],[Product]],FIND(" ",Tabla2[[#This Row],[Product]])-3),Tabla2[[#This Row],[Product]])</f>
        <v>Women</v>
      </c>
      <c r="I5954" s="6">
        <v>44</v>
      </c>
      <c r="J5954" s="4">
        <v>1010</v>
      </c>
      <c r="K5954" s="6">
        <f>Tabla2[[#This Row],[Price per Unit]]*Tabla2[[#This Row],[Units Sold]]</f>
        <v>44440</v>
      </c>
      <c r="L5954" s="52">
        <f>Tabla2[[#This Row],[Units Sold]]/Cálculos!$C$11</f>
        <v>4.0744519357882514E-5</v>
      </c>
      <c r="M5954" s="6">
        <f>Tabla2[[#This Row],[Total Sales]]-Tabla2[[#This Row],[Operating Profit]]</f>
        <v>41551.4</v>
      </c>
      <c r="N5954" s="6">
        <v>2888.6</v>
      </c>
      <c r="O5954" s="46">
        <f>Tabla2[[#This Row],[Operating Profit]]/Tabla2[[#This Row],[Total Sales]]</f>
        <v>6.5000000000000002E-2</v>
      </c>
      <c r="P5954" s="1" t="s">
        <v>82</v>
      </c>
    </row>
    <row r="5955" spans="1:16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3" t="str">
        <f>IFERROR(LEFT(Tabla2[[#This Row],[Product]],FIND(" ",Tabla2[[#This Row],[Product]])-3),Tabla2[[#This Row],[Product]])</f>
        <v>Men</v>
      </c>
      <c r="I5955" s="6">
        <v>32</v>
      </c>
      <c r="J5955" s="4">
        <v>910</v>
      </c>
      <c r="K5955" s="6">
        <f>Tabla2[[#This Row],[Price per Unit]]*Tabla2[[#This Row],[Units Sold]]</f>
        <v>29120</v>
      </c>
      <c r="L5955" s="52">
        <f>Tabla2[[#This Row],[Units Sold]]/Cálculos!$C$11</f>
        <v>3.6710408530369391E-5</v>
      </c>
      <c r="M5955" s="6">
        <f>Tabla2[[#This Row],[Total Sales]]-Tabla2[[#This Row],[Operating Profit]]</f>
        <v>27722.240000000002</v>
      </c>
      <c r="N5955" s="6">
        <v>1397.76</v>
      </c>
      <c r="O5955" s="46">
        <f>Tabla2[[#This Row],[Operating Profit]]/Tabla2[[#This Row],[Total Sales]]</f>
        <v>4.8000000000000001E-2</v>
      </c>
      <c r="P5955" s="1" t="s">
        <v>82</v>
      </c>
    </row>
    <row r="5956" spans="1:16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3" t="str">
        <f>IFERROR(LEFT(Tabla2[[#This Row],[Product]],FIND(" ",Tabla2[[#This Row],[Product]])-3),Tabla2[[#This Row],[Product]])</f>
        <v>Women</v>
      </c>
      <c r="I5956" s="6">
        <v>42</v>
      </c>
      <c r="J5956" s="4">
        <v>1420</v>
      </c>
      <c r="K5956" s="6">
        <f>Tabla2[[#This Row],[Price per Unit]]*Tabla2[[#This Row],[Units Sold]]</f>
        <v>59640</v>
      </c>
      <c r="L5956" s="52">
        <f>Tabla2[[#This Row],[Units Sold]]/Cálculos!$C$11</f>
        <v>5.72843737506863E-5</v>
      </c>
      <c r="M5956" s="6">
        <f>Tabla2[[#This Row],[Total Sales]]-Tabla2[[#This Row],[Operating Profit]]</f>
        <v>55703.76</v>
      </c>
      <c r="N5956" s="6">
        <v>3936.2400000000002</v>
      </c>
      <c r="O5956" s="46">
        <f>Tabla2[[#This Row],[Operating Profit]]/Tabla2[[#This Row],[Total Sales]]</f>
        <v>6.6000000000000003E-2</v>
      </c>
      <c r="P5956" s="1" t="s">
        <v>82</v>
      </c>
    </row>
    <row r="5957" spans="1:16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3" t="str">
        <f>IFERROR(LEFT(Tabla2[[#This Row],[Product]],FIND(" ",Tabla2[[#This Row],[Product]])-3),Tabla2[[#This Row],[Product]])</f>
        <v>Men</v>
      </c>
      <c r="I5957" s="6">
        <v>33</v>
      </c>
      <c r="J5957" s="4">
        <v>1820</v>
      </c>
      <c r="K5957" s="6">
        <f>Tabla2[[#This Row],[Price per Unit]]*Tabla2[[#This Row],[Units Sold]]</f>
        <v>60060</v>
      </c>
      <c r="L5957" s="52">
        <f>Tabla2[[#This Row],[Units Sold]]/Cálculos!$C$11</f>
        <v>7.3420817060738781E-5</v>
      </c>
      <c r="M5957" s="6">
        <f>Tabla2[[#This Row],[Total Sales]]-Tabla2[[#This Row],[Operating Profit]]</f>
        <v>56756.7</v>
      </c>
      <c r="N5957" s="6">
        <v>3303.2999999999997</v>
      </c>
      <c r="O5957" s="46">
        <f>Tabla2[[#This Row],[Operating Profit]]/Tabla2[[#This Row],[Total Sales]]</f>
        <v>5.4999999999999993E-2</v>
      </c>
      <c r="P5957" s="1" t="s">
        <v>82</v>
      </c>
    </row>
    <row r="5958" spans="1:16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3" t="str">
        <f>IFERROR(LEFT(Tabla2[[#This Row],[Product]],FIND(" ",Tabla2[[#This Row],[Product]])-3),Tabla2[[#This Row],[Product]])</f>
        <v>Men</v>
      </c>
      <c r="I5958" s="6">
        <v>32</v>
      </c>
      <c r="J5958" s="4">
        <v>1890</v>
      </c>
      <c r="K5958" s="6">
        <f>Tabla2[[#This Row],[Price per Unit]]*Tabla2[[#This Row],[Units Sold]]</f>
        <v>60480</v>
      </c>
      <c r="L5958" s="52">
        <f>Tabla2[[#This Row],[Units Sold]]/Cálculos!$C$11</f>
        <v>7.6244694639997972E-5</v>
      </c>
      <c r="M5958" s="6">
        <f>Tabla2[[#This Row],[Total Sales]]-Tabla2[[#This Row],[Operating Profit]]</f>
        <v>57335.040000000001</v>
      </c>
      <c r="N5958" s="6">
        <v>3144.96</v>
      </c>
      <c r="O5958" s="46">
        <f>Tabla2[[#This Row],[Operating Profit]]/Tabla2[[#This Row],[Total Sales]]</f>
        <v>5.1999999999999998E-2</v>
      </c>
      <c r="P5958" s="1" t="s">
        <v>82</v>
      </c>
    </row>
    <row r="5959" spans="1:16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3" t="str">
        <f>IFERROR(LEFT(Tabla2[[#This Row],[Product]],FIND(" ",Tabla2[[#This Row],[Product]])-3),Tabla2[[#This Row],[Product]])</f>
        <v>Women</v>
      </c>
      <c r="I5959" s="6">
        <v>58</v>
      </c>
      <c r="J5959" s="4">
        <v>1500</v>
      </c>
      <c r="K5959" s="6">
        <f>Tabla2[[#This Row],[Price per Unit]]*Tabla2[[#This Row],[Units Sold]]</f>
        <v>87000</v>
      </c>
      <c r="L5959" s="52">
        <f>Tabla2[[#This Row],[Units Sold]]/Cálculos!$C$11</f>
        <v>6.0511662412696801E-5</v>
      </c>
      <c r="M5959" s="6">
        <f>Tabla2[[#This Row],[Total Sales]]-Tabla2[[#This Row],[Operating Profit]]</f>
        <v>82302</v>
      </c>
      <c r="N5959" s="6">
        <v>4698</v>
      </c>
      <c r="O5959" s="46">
        <f>Tabla2[[#This Row],[Operating Profit]]/Tabla2[[#This Row],[Total Sales]]</f>
        <v>5.3999999999999999E-2</v>
      </c>
      <c r="P5959" s="1" t="s">
        <v>82</v>
      </c>
    </row>
    <row r="5960" spans="1:16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3" t="str">
        <f>IFERROR(LEFT(Tabla2[[#This Row],[Product]],FIND(" ",Tabla2[[#This Row],[Product]])-3),Tabla2[[#This Row],[Product]])</f>
        <v>Women</v>
      </c>
      <c r="I5960" s="6">
        <v>54</v>
      </c>
      <c r="J5960" s="4">
        <v>1220</v>
      </c>
      <c r="K5960" s="6">
        <f>Tabla2[[#This Row],[Price per Unit]]*Tabla2[[#This Row],[Units Sold]]</f>
        <v>65880</v>
      </c>
      <c r="L5960" s="52">
        <f>Tabla2[[#This Row],[Units Sold]]/Cálculos!$C$11</f>
        <v>4.9216152095660066E-5</v>
      </c>
      <c r="M5960" s="6">
        <f>Tabla2[[#This Row],[Total Sales]]-Tabla2[[#This Row],[Operating Profit]]</f>
        <v>61861.32</v>
      </c>
      <c r="N5960" s="6">
        <v>4018.68</v>
      </c>
      <c r="O5960" s="46">
        <f>Tabla2[[#This Row],[Operating Profit]]/Tabla2[[#This Row],[Total Sales]]</f>
        <v>6.0999999999999999E-2</v>
      </c>
      <c r="P5960" s="1" t="s">
        <v>82</v>
      </c>
    </row>
    <row r="5961" spans="1:16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3" t="str">
        <f>IFERROR(LEFT(Tabla2[[#This Row],[Product]],FIND(" ",Tabla2[[#This Row],[Product]])-3),Tabla2[[#This Row],[Product]])</f>
        <v>Men</v>
      </c>
      <c r="I5961" s="6">
        <v>54</v>
      </c>
      <c r="J5961" s="4">
        <v>1060</v>
      </c>
      <c r="K5961" s="6">
        <f>Tabla2[[#This Row],[Price per Unit]]*Tabla2[[#This Row],[Units Sold]]</f>
        <v>57240</v>
      </c>
      <c r="L5961" s="52">
        <f>Tabla2[[#This Row],[Units Sold]]/Cálculos!$C$11</f>
        <v>4.2761574771639069E-5</v>
      </c>
      <c r="M5961" s="6">
        <f>Tabla2[[#This Row],[Total Sales]]-Tabla2[[#This Row],[Operating Profit]]</f>
        <v>54378</v>
      </c>
      <c r="N5961" s="6">
        <v>2862</v>
      </c>
      <c r="O5961" s="46">
        <f>Tabla2[[#This Row],[Operating Profit]]/Tabla2[[#This Row],[Total Sales]]</f>
        <v>0.05</v>
      </c>
      <c r="P5961" s="1" t="s">
        <v>82</v>
      </c>
    </row>
    <row r="5962" spans="1:16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3" t="str">
        <f>IFERROR(LEFT(Tabla2[[#This Row],[Product]],FIND(" ",Tabla2[[#This Row],[Product]])-3),Tabla2[[#This Row],[Product]])</f>
        <v>Women</v>
      </c>
      <c r="I5962" s="6">
        <v>63</v>
      </c>
      <c r="J5962" s="4">
        <v>1630</v>
      </c>
      <c r="K5962" s="6">
        <f>Tabla2[[#This Row],[Price per Unit]]*Tabla2[[#This Row],[Units Sold]]</f>
        <v>102690</v>
      </c>
      <c r="L5962" s="52">
        <f>Tabla2[[#This Row],[Units Sold]]/Cálculos!$C$11</f>
        <v>6.5756006488463858E-5</v>
      </c>
      <c r="M5962" s="6">
        <f>Tabla2[[#This Row],[Total Sales]]-Tabla2[[#This Row],[Operating Profit]]</f>
        <v>95809.77</v>
      </c>
      <c r="N5962" s="6">
        <v>6880.2300000000005</v>
      </c>
      <c r="O5962" s="46">
        <f>Tabla2[[#This Row],[Operating Profit]]/Tabla2[[#This Row],[Total Sales]]</f>
        <v>6.7000000000000004E-2</v>
      </c>
      <c r="P5962" s="1" t="s">
        <v>82</v>
      </c>
    </row>
    <row r="5963" spans="1:16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3" t="str">
        <f>IFERROR(LEFT(Tabla2[[#This Row],[Product]],FIND(" ",Tabla2[[#This Row],[Product]])-3),Tabla2[[#This Row],[Product]])</f>
        <v>Men</v>
      </c>
      <c r="I5963" s="6">
        <v>54</v>
      </c>
      <c r="J5963" s="4">
        <v>2330</v>
      </c>
      <c r="K5963" s="6">
        <f>Tabla2[[#This Row],[Price per Unit]]*Tabla2[[#This Row],[Units Sold]]</f>
        <v>125820</v>
      </c>
      <c r="L5963" s="52">
        <f>Tabla2[[#This Row],[Units Sold]]/Cálculos!$C$11</f>
        <v>9.3994782281055697E-5</v>
      </c>
      <c r="M5963" s="6">
        <f>Tabla2[[#This Row],[Total Sales]]-Tabla2[[#This Row],[Operating Profit]]</f>
        <v>119025.72</v>
      </c>
      <c r="N5963" s="6">
        <v>6794.2800000000007</v>
      </c>
      <c r="O5963" s="46">
        <f>Tabla2[[#This Row],[Operating Profit]]/Tabla2[[#This Row],[Total Sales]]</f>
        <v>5.4000000000000006E-2</v>
      </c>
      <c r="P5963" s="1" t="s">
        <v>82</v>
      </c>
    </row>
    <row r="5964" spans="1:16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3" t="str">
        <f>IFERROR(LEFT(Tabla2[[#This Row],[Product]],FIND(" ",Tabla2[[#This Row],[Product]])-3),Tabla2[[#This Row],[Product]])</f>
        <v>Men</v>
      </c>
      <c r="I5964" s="6">
        <v>51</v>
      </c>
      <c r="J5964" s="4">
        <v>2090</v>
      </c>
      <c r="K5964" s="6">
        <f>Tabla2[[#This Row],[Price per Unit]]*Tabla2[[#This Row],[Units Sold]]</f>
        <v>106590</v>
      </c>
      <c r="L5964" s="52">
        <f>Tabla2[[#This Row],[Units Sold]]/Cálculos!$C$11</f>
        <v>8.4312916295024206E-5</v>
      </c>
      <c r="M5964" s="6">
        <f>Tabla2[[#This Row],[Total Sales]]-Tabla2[[#This Row],[Operating Profit]]</f>
        <v>100834.14</v>
      </c>
      <c r="N5964" s="6">
        <v>5755.8600000000006</v>
      </c>
      <c r="O5964" s="46">
        <f>Tabla2[[#This Row],[Operating Profit]]/Tabla2[[#This Row],[Total Sales]]</f>
        <v>5.4000000000000006E-2</v>
      </c>
      <c r="P5964" s="1" t="s">
        <v>82</v>
      </c>
    </row>
    <row r="5965" spans="1:16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3" t="str">
        <f>IFERROR(LEFT(Tabla2[[#This Row],[Product]],FIND(" ",Tabla2[[#This Row],[Product]])-3),Tabla2[[#This Row],[Product]])</f>
        <v>Women</v>
      </c>
      <c r="I5965" s="6">
        <v>56</v>
      </c>
      <c r="J5965" s="4">
        <v>1760</v>
      </c>
      <c r="K5965" s="6">
        <f>Tabla2[[#This Row],[Price per Unit]]*Tabla2[[#This Row],[Units Sold]]</f>
        <v>98560</v>
      </c>
      <c r="L5965" s="52">
        <f>Tabla2[[#This Row],[Units Sold]]/Cálculos!$C$11</f>
        <v>7.1000350564230915E-5</v>
      </c>
      <c r="M5965" s="6">
        <f>Tabla2[[#This Row],[Total Sales]]-Tabla2[[#This Row],[Operating Profit]]</f>
        <v>93434.880000000005</v>
      </c>
      <c r="N5965" s="6">
        <v>5125.12</v>
      </c>
      <c r="O5965" s="46">
        <f>Tabla2[[#This Row],[Operating Profit]]/Tabla2[[#This Row],[Total Sales]]</f>
        <v>5.1999999999999998E-2</v>
      </c>
      <c r="P5965" s="1" t="s">
        <v>82</v>
      </c>
    </row>
    <row r="5966" spans="1:16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3" t="str">
        <f>IFERROR(LEFT(Tabla2[[#This Row],[Product]],FIND(" ",Tabla2[[#This Row],[Product]])-3),Tabla2[[#This Row],[Product]])</f>
        <v>Women</v>
      </c>
      <c r="I5966" s="6">
        <v>59</v>
      </c>
      <c r="J5966" s="4">
        <v>1420</v>
      </c>
      <c r="K5966" s="6">
        <f>Tabla2[[#This Row],[Price per Unit]]*Tabla2[[#This Row],[Units Sold]]</f>
        <v>83780</v>
      </c>
      <c r="L5966" s="52">
        <f>Tabla2[[#This Row],[Units Sold]]/Cálculos!$C$11</f>
        <v>5.72843737506863E-5</v>
      </c>
      <c r="M5966" s="6">
        <f>Tabla2[[#This Row],[Total Sales]]-Tabla2[[#This Row],[Operating Profit]]</f>
        <v>78334.3</v>
      </c>
      <c r="N5966" s="6">
        <v>5445.7</v>
      </c>
      <c r="O5966" s="46">
        <f>Tabla2[[#This Row],[Operating Profit]]/Tabla2[[#This Row],[Total Sales]]</f>
        <v>6.5000000000000002E-2</v>
      </c>
      <c r="P5966" s="1" t="s">
        <v>82</v>
      </c>
    </row>
    <row r="5967" spans="1:16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3" t="str">
        <f>IFERROR(LEFT(Tabla2[[#This Row],[Product]],FIND(" ",Tabla2[[#This Row],[Product]])-3),Tabla2[[#This Row],[Product]])</f>
        <v>Men</v>
      </c>
      <c r="I5967" s="6">
        <v>50</v>
      </c>
      <c r="J5967" s="4">
        <v>1330</v>
      </c>
      <c r="K5967" s="6">
        <f>Tabla2[[#This Row],[Price per Unit]]*Tabla2[[#This Row],[Units Sold]]</f>
        <v>66500</v>
      </c>
      <c r="L5967" s="52">
        <f>Tabla2[[#This Row],[Units Sold]]/Cálculos!$C$11</f>
        <v>5.3653674005924494E-5</v>
      </c>
      <c r="M5967" s="6">
        <f>Tabla2[[#This Row],[Total Sales]]-Tabla2[[#This Row],[Operating Profit]]</f>
        <v>63241.5</v>
      </c>
      <c r="N5967" s="6">
        <v>3258.5</v>
      </c>
      <c r="O5967" s="46">
        <f>Tabla2[[#This Row],[Operating Profit]]/Tabla2[[#This Row],[Total Sales]]</f>
        <v>4.9000000000000002E-2</v>
      </c>
      <c r="P5967" s="1" t="s">
        <v>82</v>
      </c>
    </row>
    <row r="5968" spans="1:16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3" t="str">
        <f>IFERROR(LEFT(Tabla2[[#This Row],[Product]],FIND(" ",Tabla2[[#This Row],[Product]])-3),Tabla2[[#This Row],[Product]])</f>
        <v>Women</v>
      </c>
      <c r="I5968" s="6">
        <v>60</v>
      </c>
      <c r="J5968" s="4">
        <v>1960</v>
      </c>
      <c r="K5968" s="6">
        <f>Tabla2[[#This Row],[Price per Unit]]*Tabla2[[#This Row],[Units Sold]]</f>
        <v>117600</v>
      </c>
      <c r="L5968" s="52">
        <f>Tabla2[[#This Row],[Units Sold]]/Cálculos!$C$11</f>
        <v>7.9068572219257149E-5</v>
      </c>
      <c r="M5968" s="6">
        <f>Tabla2[[#This Row],[Total Sales]]-Tabla2[[#This Row],[Operating Profit]]</f>
        <v>109485.6</v>
      </c>
      <c r="N5968" s="6">
        <v>8114.4000000000005</v>
      </c>
      <c r="O5968" s="46">
        <f>Tabla2[[#This Row],[Operating Profit]]/Tabla2[[#This Row],[Total Sales]]</f>
        <v>6.9000000000000006E-2</v>
      </c>
      <c r="P5968" s="1" t="s">
        <v>82</v>
      </c>
    </row>
    <row r="5969" spans="1:16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3" t="str">
        <f>IFERROR(LEFT(Tabla2[[#This Row],[Product]],FIND(" ",Tabla2[[#This Row],[Product]])-3),Tabla2[[#This Row],[Product]])</f>
        <v>Men</v>
      </c>
      <c r="I5969" s="6">
        <v>29</v>
      </c>
      <c r="J5969" s="4">
        <v>1190</v>
      </c>
      <c r="K5969" s="6">
        <f>Tabla2[[#This Row],[Price per Unit]]*Tabla2[[#This Row],[Units Sold]]</f>
        <v>34510</v>
      </c>
      <c r="L5969" s="52">
        <f>Tabla2[[#This Row],[Units Sold]]/Cálculos!$C$11</f>
        <v>4.8005918847406126E-5</v>
      </c>
      <c r="M5969" s="6">
        <f>Tabla2[[#This Row],[Total Sales]]-Tabla2[[#This Row],[Operating Profit]]</f>
        <v>32853.519999999997</v>
      </c>
      <c r="N5969" s="6">
        <v>1656.48</v>
      </c>
      <c r="O5969" s="46">
        <f>Tabla2[[#This Row],[Operating Profit]]/Tabla2[[#This Row],[Total Sales]]</f>
        <v>4.8000000000000001E-2</v>
      </c>
      <c r="P5969" s="1" t="s">
        <v>82</v>
      </c>
    </row>
    <row r="5970" spans="1:16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3" t="str">
        <f>IFERROR(LEFT(Tabla2[[#This Row],[Product]],FIND(" ",Tabla2[[#This Row],[Product]])-3),Tabla2[[#This Row],[Product]])</f>
        <v>Men</v>
      </c>
      <c r="I5970" s="6">
        <v>37</v>
      </c>
      <c r="J5970" s="4">
        <v>1060</v>
      </c>
      <c r="K5970" s="6">
        <f>Tabla2[[#This Row],[Price per Unit]]*Tabla2[[#This Row],[Units Sold]]</f>
        <v>39220</v>
      </c>
      <c r="L5970" s="52">
        <f>Tabla2[[#This Row],[Units Sold]]/Cálculos!$C$11</f>
        <v>4.2761574771639069E-5</v>
      </c>
      <c r="M5970" s="6">
        <f>Tabla2[[#This Row],[Total Sales]]-Tabla2[[#This Row],[Operating Profit]]</f>
        <v>37219.78</v>
      </c>
      <c r="N5970" s="6">
        <v>2000.22</v>
      </c>
      <c r="O5970" s="46">
        <f>Tabla2[[#This Row],[Operating Profit]]/Tabla2[[#This Row],[Total Sales]]</f>
        <v>5.1000000000000004E-2</v>
      </c>
      <c r="P5970" s="1" t="s">
        <v>82</v>
      </c>
    </row>
    <row r="5971" spans="1:16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3" t="str">
        <f>IFERROR(LEFT(Tabla2[[#This Row],[Product]],FIND(" ",Tabla2[[#This Row],[Product]])-3),Tabla2[[#This Row],[Product]])</f>
        <v>Women</v>
      </c>
      <c r="I5971" s="6">
        <v>37</v>
      </c>
      <c r="J5971" s="4">
        <v>1060</v>
      </c>
      <c r="K5971" s="6">
        <f>Tabla2[[#This Row],[Price per Unit]]*Tabla2[[#This Row],[Units Sold]]</f>
        <v>39220</v>
      </c>
      <c r="L5971" s="52">
        <f>Tabla2[[#This Row],[Units Sold]]/Cálculos!$C$11</f>
        <v>4.2761574771639069E-5</v>
      </c>
      <c r="M5971" s="6">
        <f>Tabla2[[#This Row],[Total Sales]]-Tabla2[[#This Row],[Operating Profit]]</f>
        <v>37298.22</v>
      </c>
      <c r="N5971" s="6">
        <v>1921.78</v>
      </c>
      <c r="O5971" s="46">
        <f>Tabla2[[#This Row],[Operating Profit]]/Tabla2[[#This Row],[Total Sales]]</f>
        <v>4.9000000000000002E-2</v>
      </c>
      <c r="P5971" s="1" t="s">
        <v>82</v>
      </c>
    </row>
    <row r="5972" spans="1:16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3" t="str">
        <f>IFERROR(LEFT(Tabla2[[#This Row],[Product]],FIND(" ",Tabla2[[#This Row],[Product]])-3),Tabla2[[#This Row],[Product]])</f>
        <v>Women</v>
      </c>
      <c r="I5972" s="6">
        <v>38</v>
      </c>
      <c r="J5972" s="4">
        <v>770</v>
      </c>
      <c r="K5972" s="6">
        <f>Tabla2[[#This Row],[Price per Unit]]*Tabla2[[#This Row],[Units Sold]]</f>
        <v>29260</v>
      </c>
      <c r="L5972" s="52">
        <f>Tabla2[[#This Row],[Units Sold]]/Cálculos!$C$11</f>
        <v>3.1062653371851023E-5</v>
      </c>
      <c r="M5972" s="6">
        <f>Tabla2[[#This Row],[Total Sales]]-Tabla2[[#This Row],[Operating Profit]]</f>
        <v>27914.04</v>
      </c>
      <c r="N5972" s="6">
        <v>1345.9599999999998</v>
      </c>
      <c r="O5972" s="46">
        <f>Tabla2[[#This Row],[Operating Profit]]/Tabla2[[#This Row],[Total Sales]]</f>
        <v>4.5999999999999992E-2</v>
      </c>
      <c r="P5972" s="1" t="s">
        <v>82</v>
      </c>
    </row>
    <row r="5973" spans="1:16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3" t="str">
        <f>IFERROR(LEFT(Tabla2[[#This Row],[Product]],FIND(" ",Tabla2[[#This Row],[Product]])-3),Tabla2[[#This Row],[Product]])</f>
        <v>Men</v>
      </c>
      <c r="I5973" s="6">
        <v>42</v>
      </c>
      <c r="J5973" s="4">
        <v>630</v>
      </c>
      <c r="K5973" s="6">
        <f>Tabla2[[#This Row],[Price per Unit]]*Tabla2[[#This Row],[Units Sold]]</f>
        <v>26460</v>
      </c>
      <c r="L5973" s="52">
        <f>Tabla2[[#This Row],[Units Sold]]/Cálculos!$C$11</f>
        <v>2.5414898213332655E-5</v>
      </c>
      <c r="M5973" s="6">
        <f>Tabla2[[#This Row],[Total Sales]]-Tabla2[[#This Row],[Operating Profit]]</f>
        <v>25269.3</v>
      </c>
      <c r="N5973" s="6">
        <v>1190.6999999999998</v>
      </c>
      <c r="O5973" s="46">
        <f>Tabla2[[#This Row],[Operating Profit]]/Tabla2[[#This Row],[Total Sales]]</f>
        <v>4.4999999999999991E-2</v>
      </c>
      <c r="P5973" s="1" t="s">
        <v>82</v>
      </c>
    </row>
    <row r="5974" spans="1:16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3" t="str">
        <f>IFERROR(LEFT(Tabla2[[#This Row],[Product]],FIND(" ",Tabla2[[#This Row],[Product]])-3),Tabla2[[#This Row],[Product]])</f>
        <v>Women</v>
      </c>
      <c r="I5974" s="6">
        <v>36</v>
      </c>
      <c r="J5974" s="4">
        <v>1110</v>
      </c>
      <c r="K5974" s="6">
        <f>Tabla2[[#This Row],[Price per Unit]]*Tabla2[[#This Row],[Units Sold]]</f>
        <v>39960</v>
      </c>
      <c r="L5974" s="52">
        <f>Tabla2[[#This Row],[Units Sold]]/Cálculos!$C$11</f>
        <v>4.4778630185395631E-5</v>
      </c>
      <c r="M5974" s="6">
        <f>Tabla2[[#This Row],[Total Sales]]-Tabla2[[#This Row],[Operating Profit]]</f>
        <v>38561.4</v>
      </c>
      <c r="N5974" s="6">
        <v>1398.6</v>
      </c>
      <c r="O5974" s="46">
        <f>Tabla2[[#This Row],[Operating Profit]]/Tabla2[[#This Row],[Total Sales]]</f>
        <v>3.4999999999999996E-2</v>
      </c>
      <c r="P5974" s="1" t="s">
        <v>82</v>
      </c>
    </row>
    <row r="5975" spans="1:16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3" t="str">
        <f>IFERROR(LEFT(Tabla2[[#This Row],[Product]],FIND(" ",Tabla2[[#This Row],[Product]])-3),Tabla2[[#This Row],[Product]])</f>
        <v>Men</v>
      </c>
      <c r="I5975" s="6">
        <v>29</v>
      </c>
      <c r="J5975" s="4">
        <v>1430</v>
      </c>
      <c r="K5975" s="6">
        <f>Tabla2[[#This Row],[Price per Unit]]*Tabla2[[#This Row],[Units Sold]]</f>
        <v>41470</v>
      </c>
      <c r="L5975" s="52">
        <f>Tabla2[[#This Row],[Units Sold]]/Cálculos!$C$11</f>
        <v>5.7687784833437618E-5</v>
      </c>
      <c r="M5975" s="6">
        <f>Tabla2[[#This Row],[Total Sales]]-Tabla2[[#This Row],[Operating Profit]]</f>
        <v>39396.5</v>
      </c>
      <c r="N5975" s="6">
        <v>2073.5</v>
      </c>
      <c r="O5975" s="46">
        <f>Tabla2[[#This Row],[Operating Profit]]/Tabla2[[#This Row],[Total Sales]]</f>
        <v>0.05</v>
      </c>
      <c r="P5975" s="1" t="s">
        <v>82</v>
      </c>
    </row>
    <row r="5976" spans="1:16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3" t="str">
        <f>IFERROR(LEFT(Tabla2[[#This Row],[Product]],FIND(" ",Tabla2[[#This Row],[Product]])-3),Tabla2[[#This Row],[Product]])</f>
        <v>Men</v>
      </c>
      <c r="I5976" s="6">
        <v>38</v>
      </c>
      <c r="J5976" s="4">
        <v>1130</v>
      </c>
      <c r="K5976" s="6">
        <f>Tabla2[[#This Row],[Price per Unit]]*Tabla2[[#This Row],[Units Sold]]</f>
        <v>42940</v>
      </c>
      <c r="L5976" s="52">
        <f>Tabla2[[#This Row],[Units Sold]]/Cálculos!$C$11</f>
        <v>4.5585452350898253E-5</v>
      </c>
      <c r="M5976" s="6">
        <f>Tabla2[[#This Row],[Total Sales]]-Tabla2[[#This Row],[Operating Profit]]</f>
        <v>40621.24</v>
      </c>
      <c r="N5976" s="6">
        <v>2318.7600000000002</v>
      </c>
      <c r="O5976" s="46">
        <f>Tabla2[[#This Row],[Operating Profit]]/Tabla2[[#This Row],[Total Sales]]</f>
        <v>5.4000000000000006E-2</v>
      </c>
      <c r="P5976" s="1" t="s">
        <v>82</v>
      </c>
    </row>
    <row r="5977" spans="1:16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3" t="str">
        <f>IFERROR(LEFT(Tabla2[[#This Row],[Product]],FIND(" ",Tabla2[[#This Row],[Product]])-3),Tabla2[[#This Row],[Product]])</f>
        <v>Women</v>
      </c>
      <c r="I5977" s="6">
        <v>38</v>
      </c>
      <c r="J5977" s="4">
        <v>1050</v>
      </c>
      <c r="K5977" s="6">
        <f>Tabla2[[#This Row],[Price per Unit]]*Tabla2[[#This Row],[Units Sold]]</f>
        <v>39900</v>
      </c>
      <c r="L5977" s="52">
        <f>Tabla2[[#This Row],[Units Sold]]/Cálculos!$C$11</f>
        <v>4.2358163688887758E-5</v>
      </c>
      <c r="M5977" s="6">
        <f>Tabla2[[#This Row],[Total Sales]]-Tabla2[[#This Row],[Operating Profit]]</f>
        <v>38024.699999999997</v>
      </c>
      <c r="N5977" s="6">
        <v>1875.3</v>
      </c>
      <c r="O5977" s="46">
        <f>Tabla2[[#This Row],[Operating Profit]]/Tabla2[[#This Row],[Total Sales]]</f>
        <v>4.7E-2</v>
      </c>
      <c r="P5977" s="1" t="s">
        <v>82</v>
      </c>
    </row>
    <row r="5978" spans="1:16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3" t="str">
        <f>IFERROR(LEFT(Tabla2[[#This Row],[Product]],FIND(" ",Tabla2[[#This Row],[Product]])-3),Tabla2[[#This Row],[Product]])</f>
        <v>Women</v>
      </c>
      <c r="I5978" s="6">
        <v>38</v>
      </c>
      <c r="J5978" s="4">
        <v>630</v>
      </c>
      <c r="K5978" s="6">
        <f>Tabla2[[#This Row],[Price per Unit]]*Tabla2[[#This Row],[Units Sold]]</f>
        <v>23940</v>
      </c>
      <c r="L5978" s="52">
        <f>Tabla2[[#This Row],[Units Sold]]/Cálculos!$C$11</f>
        <v>2.5414898213332655E-5</v>
      </c>
      <c r="M5978" s="6">
        <f>Tabla2[[#This Row],[Total Sales]]-Tabla2[[#This Row],[Operating Profit]]</f>
        <v>22790.880000000001</v>
      </c>
      <c r="N5978" s="6">
        <v>1149.1199999999999</v>
      </c>
      <c r="O5978" s="46">
        <f>Tabla2[[#This Row],[Operating Profit]]/Tabla2[[#This Row],[Total Sales]]</f>
        <v>4.7999999999999994E-2</v>
      </c>
      <c r="P5978" s="1" t="s">
        <v>82</v>
      </c>
    </row>
    <row r="5979" spans="1:16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3" t="str">
        <f>IFERROR(LEFT(Tabla2[[#This Row],[Product]],FIND(" ",Tabla2[[#This Row],[Product]])-3),Tabla2[[#This Row],[Product]])</f>
        <v>Men</v>
      </c>
      <c r="I5979" s="6">
        <v>42</v>
      </c>
      <c r="J5979" s="4">
        <v>440</v>
      </c>
      <c r="K5979" s="6">
        <f>Tabla2[[#This Row],[Price per Unit]]*Tabla2[[#This Row],[Units Sold]]</f>
        <v>18480</v>
      </c>
      <c r="L5979" s="52">
        <f>Tabla2[[#This Row],[Units Sold]]/Cálculos!$C$11</f>
        <v>1.7750087641057729E-5</v>
      </c>
      <c r="M5979" s="6">
        <f>Tabla2[[#This Row],[Total Sales]]-Tabla2[[#This Row],[Operating Profit]]</f>
        <v>17666.88</v>
      </c>
      <c r="N5979" s="6">
        <v>813.12</v>
      </c>
      <c r="O5979" s="46">
        <f>Tabla2[[#This Row],[Operating Profit]]/Tabla2[[#This Row],[Total Sales]]</f>
        <v>4.3999999999999997E-2</v>
      </c>
      <c r="P5979" s="1" t="s">
        <v>82</v>
      </c>
    </row>
    <row r="5980" spans="1:16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3" t="str">
        <f>IFERROR(LEFT(Tabla2[[#This Row],[Product]],FIND(" ",Tabla2[[#This Row],[Product]])-3),Tabla2[[#This Row],[Product]])</f>
        <v>Women</v>
      </c>
      <c r="I5980" s="6">
        <v>38</v>
      </c>
      <c r="J5980" s="4">
        <v>880</v>
      </c>
      <c r="K5980" s="6">
        <f>Tabla2[[#This Row],[Price per Unit]]*Tabla2[[#This Row],[Units Sold]]</f>
        <v>33440</v>
      </c>
      <c r="L5980" s="52">
        <f>Tabla2[[#This Row],[Units Sold]]/Cálculos!$C$11</f>
        <v>3.5500175282115457E-5</v>
      </c>
      <c r="M5980" s="6">
        <f>Tabla2[[#This Row],[Total Sales]]-Tabla2[[#This Row],[Operating Profit]]</f>
        <v>32236.16</v>
      </c>
      <c r="N5980" s="6">
        <v>1203.8399999999999</v>
      </c>
      <c r="O5980" s="46">
        <f>Tabla2[[#This Row],[Operating Profit]]/Tabla2[[#This Row],[Total Sales]]</f>
        <v>3.5999999999999997E-2</v>
      </c>
      <c r="P5980" s="1" t="s">
        <v>82</v>
      </c>
    </row>
    <row r="5981" spans="1:16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3" t="str">
        <f>IFERROR(LEFT(Tabla2[[#This Row],[Product]],FIND(" ",Tabla2[[#This Row],[Product]])-3),Tabla2[[#This Row],[Product]])</f>
        <v>Men</v>
      </c>
      <c r="I5981" s="6">
        <v>37</v>
      </c>
      <c r="J5981" s="4">
        <v>1450</v>
      </c>
      <c r="K5981" s="6">
        <f>Tabla2[[#This Row],[Price per Unit]]*Tabla2[[#This Row],[Units Sold]]</f>
        <v>53650</v>
      </c>
      <c r="L5981" s="52">
        <f>Tabla2[[#This Row],[Units Sold]]/Cálculos!$C$11</f>
        <v>5.849460699894024E-5</v>
      </c>
      <c r="M5981" s="6">
        <f>Tabla2[[#This Row],[Total Sales]]-Tabla2[[#This Row],[Operating Profit]]</f>
        <v>51128.45</v>
      </c>
      <c r="N5981" s="6">
        <v>2521.5499999999997</v>
      </c>
      <c r="O5981" s="46">
        <f>Tabla2[[#This Row],[Operating Profit]]/Tabla2[[#This Row],[Total Sales]]</f>
        <v>4.6999999999999993E-2</v>
      </c>
      <c r="P5981" s="1" t="s">
        <v>82</v>
      </c>
    </row>
    <row r="5982" spans="1:16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3" t="str">
        <f>IFERROR(LEFT(Tabla2[[#This Row],[Product]],FIND(" ",Tabla2[[#This Row],[Product]])-3),Tabla2[[#This Row],[Product]])</f>
        <v>Men</v>
      </c>
      <c r="I5982" s="6">
        <v>48</v>
      </c>
      <c r="J5982" s="4">
        <v>950</v>
      </c>
      <c r="K5982" s="6">
        <f>Tabla2[[#This Row],[Price per Unit]]*Tabla2[[#This Row],[Units Sold]]</f>
        <v>45600</v>
      </c>
      <c r="L5982" s="52">
        <f>Tabla2[[#This Row],[Units Sold]]/Cálculos!$C$11</f>
        <v>3.8324052861374641E-5</v>
      </c>
      <c r="M5982" s="6">
        <f>Tabla2[[#This Row],[Total Sales]]-Tabla2[[#This Row],[Operating Profit]]</f>
        <v>43092</v>
      </c>
      <c r="N5982" s="6">
        <v>2508</v>
      </c>
      <c r="O5982" s="46">
        <f>Tabla2[[#This Row],[Operating Profit]]/Tabla2[[#This Row],[Total Sales]]</f>
        <v>5.5E-2</v>
      </c>
      <c r="P5982" s="1" t="s">
        <v>82</v>
      </c>
    </row>
    <row r="5983" spans="1:16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3" t="str">
        <f>IFERROR(LEFT(Tabla2[[#This Row],[Product]],FIND(" ",Tabla2[[#This Row],[Product]])-3),Tabla2[[#This Row],[Product]])</f>
        <v>Women</v>
      </c>
      <c r="I5983" s="6">
        <v>49</v>
      </c>
      <c r="J5983" s="4">
        <v>910</v>
      </c>
      <c r="K5983" s="6">
        <f>Tabla2[[#This Row],[Price per Unit]]*Tabla2[[#This Row],[Units Sold]]</f>
        <v>44590</v>
      </c>
      <c r="L5983" s="52">
        <f>Tabla2[[#This Row],[Units Sold]]/Cálculos!$C$11</f>
        <v>3.6710408530369391E-5</v>
      </c>
      <c r="M5983" s="6">
        <f>Tabla2[[#This Row],[Total Sales]]-Tabla2[[#This Row],[Operating Profit]]</f>
        <v>42360.5</v>
      </c>
      <c r="N5983" s="6">
        <v>2229.5</v>
      </c>
      <c r="O5983" s="46">
        <f>Tabla2[[#This Row],[Operating Profit]]/Tabla2[[#This Row],[Total Sales]]</f>
        <v>0.05</v>
      </c>
      <c r="P5983" s="1" t="s">
        <v>82</v>
      </c>
    </row>
    <row r="5984" spans="1:16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3" t="str">
        <f>IFERROR(LEFT(Tabla2[[#This Row],[Product]],FIND(" ",Tabla2[[#This Row],[Product]])-3),Tabla2[[#This Row],[Product]])</f>
        <v>Women</v>
      </c>
      <c r="I5984" s="6">
        <v>47</v>
      </c>
      <c r="J5984" s="4">
        <v>680</v>
      </c>
      <c r="K5984" s="6">
        <f>Tabla2[[#This Row],[Price per Unit]]*Tabla2[[#This Row],[Units Sold]]</f>
        <v>31960</v>
      </c>
      <c r="L5984" s="52">
        <f>Tabla2[[#This Row],[Units Sold]]/Cálculos!$C$11</f>
        <v>2.7431953627089217E-5</v>
      </c>
      <c r="M5984" s="6">
        <f>Tabla2[[#This Row],[Total Sales]]-Tabla2[[#This Row],[Operating Profit]]</f>
        <v>30489.84</v>
      </c>
      <c r="N5984" s="6">
        <v>1470.1599999999999</v>
      </c>
      <c r="O5984" s="46">
        <f>Tabla2[[#This Row],[Operating Profit]]/Tabla2[[#This Row],[Total Sales]]</f>
        <v>4.5999999999999992E-2</v>
      </c>
      <c r="P5984" s="1" t="s">
        <v>82</v>
      </c>
    </row>
    <row r="5985" spans="1:16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3" t="str">
        <f>IFERROR(LEFT(Tabla2[[#This Row],[Product]],FIND(" ",Tabla2[[#This Row],[Product]])-3),Tabla2[[#This Row],[Product]])</f>
        <v>Men</v>
      </c>
      <c r="I5985" s="6">
        <v>54</v>
      </c>
      <c r="J5985" s="4">
        <v>310</v>
      </c>
      <c r="K5985" s="6">
        <f>Tabla2[[#This Row],[Price per Unit]]*Tabla2[[#This Row],[Units Sold]]</f>
        <v>16740</v>
      </c>
      <c r="L5985" s="52">
        <f>Tabla2[[#This Row],[Units Sold]]/Cálculos!$C$11</f>
        <v>1.2505743565290672E-5</v>
      </c>
      <c r="M5985" s="6">
        <f>Tabla2[[#This Row],[Total Sales]]-Tabla2[[#This Row],[Operating Profit]]</f>
        <v>16053.66</v>
      </c>
      <c r="N5985" s="6">
        <v>686.33999999999992</v>
      </c>
      <c r="O5985" s="46">
        <f>Tabla2[[#This Row],[Operating Profit]]/Tabla2[[#This Row],[Total Sales]]</f>
        <v>4.0999999999999995E-2</v>
      </c>
      <c r="P5985" s="1" t="s">
        <v>82</v>
      </c>
    </row>
    <row r="5986" spans="1:16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3" t="str">
        <f>IFERROR(LEFT(Tabla2[[#This Row],[Product]],FIND(" ",Tabla2[[#This Row],[Product]])-3),Tabla2[[#This Row],[Product]])</f>
        <v>Women</v>
      </c>
      <c r="I5986" s="6">
        <v>47</v>
      </c>
      <c r="J5986" s="4">
        <v>880</v>
      </c>
      <c r="K5986" s="6">
        <f>Tabla2[[#This Row],[Price per Unit]]*Tabla2[[#This Row],[Units Sold]]</f>
        <v>41360</v>
      </c>
      <c r="L5986" s="52">
        <f>Tabla2[[#This Row],[Units Sold]]/Cálculos!$C$11</f>
        <v>3.5500175282115457E-5</v>
      </c>
      <c r="M5986" s="6">
        <f>Tabla2[[#This Row],[Total Sales]]-Tabla2[[#This Row],[Operating Profit]]</f>
        <v>39705.599999999999</v>
      </c>
      <c r="N5986" s="6">
        <v>1654.4</v>
      </c>
      <c r="O5986" s="46">
        <f>Tabla2[[#This Row],[Operating Profit]]/Tabla2[[#This Row],[Total Sales]]</f>
        <v>0.04</v>
      </c>
      <c r="P5986" s="1" t="s">
        <v>82</v>
      </c>
    </row>
    <row r="5987" spans="1:16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3" t="str">
        <f>IFERROR(LEFT(Tabla2[[#This Row],[Product]],FIND(" ",Tabla2[[#This Row],[Product]])-3),Tabla2[[#This Row],[Product]])</f>
        <v>Men</v>
      </c>
      <c r="I5987" s="6">
        <v>48</v>
      </c>
      <c r="J5987" s="4">
        <v>1300</v>
      </c>
      <c r="K5987" s="6">
        <f>Tabla2[[#This Row],[Price per Unit]]*Tabla2[[#This Row],[Units Sold]]</f>
        <v>62400</v>
      </c>
      <c r="L5987" s="52">
        <f>Tabla2[[#This Row],[Units Sold]]/Cálculos!$C$11</f>
        <v>5.2443440757670561E-5</v>
      </c>
      <c r="M5987" s="6">
        <f>Tabla2[[#This Row],[Total Sales]]-Tabla2[[#This Row],[Operating Profit]]</f>
        <v>59592</v>
      </c>
      <c r="N5987" s="6">
        <v>2807.9999999999995</v>
      </c>
      <c r="O5987" s="46">
        <f>Tabla2[[#This Row],[Operating Profit]]/Tabla2[[#This Row],[Total Sales]]</f>
        <v>4.4999999999999991E-2</v>
      </c>
      <c r="P5987" s="1" t="s">
        <v>82</v>
      </c>
    </row>
    <row r="5988" spans="1:16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3" t="str">
        <f>IFERROR(LEFT(Tabla2[[#This Row],[Product]],FIND(" ",Tabla2[[#This Row],[Product]])-3),Tabla2[[#This Row],[Product]])</f>
        <v>Men</v>
      </c>
      <c r="I5988" s="6">
        <v>53</v>
      </c>
      <c r="J5988" s="4">
        <v>900</v>
      </c>
      <c r="K5988" s="6">
        <f>Tabla2[[#This Row],[Price per Unit]]*Tabla2[[#This Row],[Units Sold]]</f>
        <v>47700</v>
      </c>
      <c r="L5988" s="52">
        <f>Tabla2[[#This Row],[Units Sold]]/Cálculos!$C$11</f>
        <v>3.630699744761808E-5</v>
      </c>
      <c r="M5988" s="6">
        <f>Tabla2[[#This Row],[Total Sales]]-Tabla2[[#This Row],[Operating Profit]]</f>
        <v>45315</v>
      </c>
      <c r="N5988" s="6">
        <v>2385</v>
      </c>
      <c r="O5988" s="46">
        <f>Tabla2[[#This Row],[Operating Profit]]/Tabla2[[#This Row],[Total Sales]]</f>
        <v>0.05</v>
      </c>
      <c r="P5988" s="1" t="s">
        <v>82</v>
      </c>
    </row>
    <row r="5989" spans="1:16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3" t="str">
        <f>IFERROR(LEFT(Tabla2[[#This Row],[Product]],FIND(" ",Tabla2[[#This Row],[Product]])-3),Tabla2[[#This Row],[Product]])</f>
        <v>Women</v>
      </c>
      <c r="I5989" s="6">
        <v>50</v>
      </c>
      <c r="J5989" s="4">
        <v>1020</v>
      </c>
      <c r="K5989" s="6">
        <f>Tabla2[[#This Row],[Price per Unit]]*Tabla2[[#This Row],[Units Sold]]</f>
        <v>51000</v>
      </c>
      <c r="L5989" s="52">
        <f>Tabla2[[#This Row],[Units Sold]]/Cálculos!$C$11</f>
        <v>4.1147930440633825E-5</v>
      </c>
      <c r="M5989" s="6">
        <f>Tabla2[[#This Row],[Total Sales]]-Tabla2[[#This Row],[Operating Profit]]</f>
        <v>48450</v>
      </c>
      <c r="N5989" s="6">
        <v>2550</v>
      </c>
      <c r="O5989" s="46">
        <f>Tabla2[[#This Row],[Operating Profit]]/Tabla2[[#This Row],[Total Sales]]</f>
        <v>0.05</v>
      </c>
      <c r="P5989" s="1" t="s">
        <v>82</v>
      </c>
    </row>
    <row r="5990" spans="1:16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3" t="str">
        <f>IFERROR(LEFT(Tabla2[[#This Row],[Product]],FIND(" ",Tabla2[[#This Row],[Product]])-3),Tabla2[[#This Row],[Product]])</f>
        <v>Women</v>
      </c>
      <c r="I5990" s="6">
        <v>46</v>
      </c>
      <c r="J5990" s="4">
        <v>750</v>
      </c>
      <c r="K5990" s="6">
        <f>Tabla2[[#This Row],[Price per Unit]]*Tabla2[[#This Row],[Units Sold]]</f>
        <v>34500</v>
      </c>
      <c r="L5990" s="52">
        <f>Tabla2[[#This Row],[Units Sold]]/Cálculos!$C$11</f>
        <v>3.0255831206348401E-5</v>
      </c>
      <c r="M5990" s="6">
        <f>Tabla2[[#This Row],[Total Sales]]-Tabla2[[#This Row],[Operating Profit]]</f>
        <v>32775</v>
      </c>
      <c r="N5990" s="6">
        <v>1725</v>
      </c>
      <c r="O5990" s="46">
        <f>Tabla2[[#This Row],[Operating Profit]]/Tabla2[[#This Row],[Total Sales]]</f>
        <v>0.05</v>
      </c>
      <c r="P5990" s="1" t="s">
        <v>82</v>
      </c>
    </row>
    <row r="5991" spans="1:16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3" t="str">
        <f>IFERROR(LEFT(Tabla2[[#This Row],[Product]],FIND(" ",Tabla2[[#This Row],[Product]])-3),Tabla2[[#This Row],[Product]])</f>
        <v>Men</v>
      </c>
      <c r="I5991" s="6">
        <v>50</v>
      </c>
      <c r="J5991" s="4">
        <v>390</v>
      </c>
      <c r="K5991" s="6">
        <f>Tabla2[[#This Row],[Price per Unit]]*Tabla2[[#This Row],[Units Sold]]</f>
        <v>19500</v>
      </c>
      <c r="L5991" s="52">
        <f>Tabla2[[#This Row],[Units Sold]]/Cálculos!$C$11</f>
        <v>1.5733032227301167E-5</v>
      </c>
      <c r="M5991" s="6">
        <f>Tabla2[[#This Row],[Total Sales]]-Tabla2[[#This Row],[Operating Profit]]</f>
        <v>18681</v>
      </c>
      <c r="N5991" s="6">
        <v>819</v>
      </c>
      <c r="O5991" s="46">
        <f>Tabla2[[#This Row],[Operating Profit]]/Tabla2[[#This Row],[Total Sales]]</f>
        <v>4.2000000000000003E-2</v>
      </c>
      <c r="P5991" s="1" t="s">
        <v>82</v>
      </c>
    </row>
    <row r="5992" spans="1:16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3" t="str">
        <f>IFERROR(LEFT(Tabla2[[#This Row],[Product]],FIND(" ",Tabla2[[#This Row],[Product]])-3),Tabla2[[#This Row],[Product]])</f>
        <v>Women</v>
      </c>
      <c r="I5992" s="6">
        <v>67</v>
      </c>
      <c r="J5992" s="4">
        <v>940</v>
      </c>
      <c r="K5992" s="6">
        <f>Tabla2[[#This Row],[Price per Unit]]*Tabla2[[#This Row],[Units Sold]]</f>
        <v>62980</v>
      </c>
      <c r="L5992" s="52">
        <f>Tabla2[[#This Row],[Units Sold]]/Cálculos!$C$11</f>
        <v>3.792064177862333E-5</v>
      </c>
      <c r="M5992" s="6">
        <f>Tabla2[[#This Row],[Total Sales]]-Tabla2[[#This Row],[Operating Profit]]</f>
        <v>60712.72</v>
      </c>
      <c r="N5992" s="6">
        <v>2267.2799999999997</v>
      </c>
      <c r="O5992" s="46">
        <f>Tabla2[[#This Row],[Operating Profit]]/Tabla2[[#This Row],[Total Sales]]</f>
        <v>3.5999999999999997E-2</v>
      </c>
      <c r="P5992" s="1" t="s">
        <v>82</v>
      </c>
    </row>
    <row r="5993" spans="1:16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3" t="str">
        <f>IFERROR(LEFT(Tabla2[[#This Row],[Product]],FIND(" ",Tabla2[[#This Row],[Product]])-3),Tabla2[[#This Row],[Product]])</f>
        <v>Men</v>
      </c>
      <c r="I5993" s="6">
        <v>47</v>
      </c>
      <c r="J5993" s="4">
        <v>1470</v>
      </c>
      <c r="K5993" s="6">
        <f>Tabla2[[#This Row],[Price per Unit]]*Tabla2[[#This Row],[Units Sold]]</f>
        <v>69090</v>
      </c>
      <c r="L5993" s="52">
        <f>Tabla2[[#This Row],[Units Sold]]/Cálculos!$C$11</f>
        <v>5.9301429164442862E-5</v>
      </c>
      <c r="M5993" s="6">
        <f>Tabla2[[#This Row],[Total Sales]]-Tabla2[[#This Row],[Operating Profit]]</f>
        <v>65842.77</v>
      </c>
      <c r="N5993" s="6">
        <v>3247.23</v>
      </c>
      <c r="O5993" s="46">
        <f>Tabla2[[#This Row],[Operating Profit]]/Tabla2[[#This Row],[Total Sales]]</f>
        <v>4.7E-2</v>
      </c>
      <c r="P5993" s="1" t="s">
        <v>82</v>
      </c>
    </row>
    <row r="5994" spans="1:16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3" t="str">
        <f>IFERROR(LEFT(Tabla2[[#This Row],[Product]],FIND(" ",Tabla2[[#This Row],[Product]])-3),Tabla2[[#This Row],[Product]])</f>
        <v>Men</v>
      </c>
      <c r="I5994" s="6">
        <v>53</v>
      </c>
      <c r="J5994" s="4">
        <v>1130</v>
      </c>
      <c r="K5994" s="6">
        <f>Tabla2[[#This Row],[Price per Unit]]*Tabla2[[#This Row],[Units Sold]]</f>
        <v>59890</v>
      </c>
      <c r="L5994" s="52">
        <f>Tabla2[[#This Row],[Units Sold]]/Cálculos!$C$11</f>
        <v>4.5585452350898253E-5</v>
      </c>
      <c r="M5994" s="6">
        <f>Tabla2[[#This Row],[Total Sales]]-Tabla2[[#This Row],[Operating Profit]]</f>
        <v>56655.94</v>
      </c>
      <c r="N5994" s="6">
        <v>3234.0600000000004</v>
      </c>
      <c r="O5994" s="46">
        <f>Tabla2[[#This Row],[Operating Profit]]/Tabla2[[#This Row],[Total Sales]]</f>
        <v>5.4000000000000006E-2</v>
      </c>
      <c r="P5994" s="1" t="s">
        <v>82</v>
      </c>
    </row>
    <row r="5995" spans="1:16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3" t="str">
        <f>IFERROR(LEFT(Tabla2[[#This Row],[Product]],FIND(" ",Tabla2[[#This Row],[Product]])-3),Tabla2[[#This Row],[Product]])</f>
        <v>Women</v>
      </c>
      <c r="I5995" s="6">
        <v>50</v>
      </c>
      <c r="J5995" s="4">
        <v>1200</v>
      </c>
      <c r="K5995" s="6">
        <f>Tabla2[[#This Row],[Price per Unit]]*Tabla2[[#This Row],[Units Sold]]</f>
        <v>60000</v>
      </c>
      <c r="L5995" s="52">
        <f>Tabla2[[#This Row],[Units Sold]]/Cálculos!$C$11</f>
        <v>4.8409329930157437E-5</v>
      </c>
      <c r="M5995" s="6">
        <f>Tabla2[[#This Row],[Total Sales]]-Tabla2[[#This Row],[Operating Profit]]</f>
        <v>57180</v>
      </c>
      <c r="N5995" s="6">
        <v>2820</v>
      </c>
      <c r="O5995" s="46">
        <f>Tabla2[[#This Row],[Operating Profit]]/Tabla2[[#This Row],[Total Sales]]</f>
        <v>4.7E-2</v>
      </c>
      <c r="P5995" s="1" t="s">
        <v>82</v>
      </c>
    </row>
    <row r="5996" spans="1:16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3" t="str">
        <f>IFERROR(LEFT(Tabla2[[#This Row],[Product]],FIND(" ",Tabla2[[#This Row],[Product]])-3),Tabla2[[#This Row],[Product]])</f>
        <v>Women</v>
      </c>
      <c r="I5996" s="6">
        <v>49</v>
      </c>
      <c r="J5996" s="4">
        <v>900</v>
      </c>
      <c r="K5996" s="6">
        <f>Tabla2[[#This Row],[Price per Unit]]*Tabla2[[#This Row],[Units Sold]]</f>
        <v>44100</v>
      </c>
      <c r="L5996" s="52">
        <f>Tabla2[[#This Row],[Units Sold]]/Cálculos!$C$11</f>
        <v>3.630699744761808E-5</v>
      </c>
      <c r="M5996" s="6">
        <f>Tabla2[[#This Row],[Total Sales]]-Tabla2[[#This Row],[Operating Profit]]</f>
        <v>41895</v>
      </c>
      <c r="N5996" s="6">
        <v>2205</v>
      </c>
      <c r="O5996" s="46">
        <f>Tabla2[[#This Row],[Operating Profit]]/Tabla2[[#This Row],[Total Sales]]</f>
        <v>0.05</v>
      </c>
      <c r="P5996" s="1" t="s">
        <v>82</v>
      </c>
    </row>
    <row r="5997" spans="1:16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3" t="str">
        <f>IFERROR(LEFT(Tabla2[[#This Row],[Product]],FIND(" ",Tabla2[[#This Row],[Product]])-3),Tabla2[[#This Row],[Product]])</f>
        <v>Men</v>
      </c>
      <c r="I5997" s="6">
        <v>51</v>
      </c>
      <c r="J5997" s="4">
        <v>580</v>
      </c>
      <c r="K5997" s="6">
        <f>Tabla2[[#This Row],[Price per Unit]]*Tabla2[[#This Row],[Units Sold]]</f>
        <v>29580</v>
      </c>
      <c r="L5997" s="52">
        <f>Tabla2[[#This Row],[Units Sold]]/Cálculos!$C$11</f>
        <v>2.3397842799576097E-5</v>
      </c>
      <c r="M5997" s="6">
        <f>Tabla2[[#This Row],[Total Sales]]-Tabla2[[#This Row],[Operating Profit]]</f>
        <v>28367.22</v>
      </c>
      <c r="N5997" s="6">
        <v>1212.78</v>
      </c>
      <c r="O5997" s="46">
        <f>Tabla2[[#This Row],[Operating Profit]]/Tabla2[[#This Row],[Total Sales]]</f>
        <v>4.1000000000000002E-2</v>
      </c>
      <c r="P5997" s="1" t="s">
        <v>82</v>
      </c>
    </row>
    <row r="5998" spans="1:16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3" t="str">
        <f>IFERROR(LEFT(Tabla2[[#This Row],[Product]],FIND(" ",Tabla2[[#This Row],[Product]])-3),Tabla2[[#This Row],[Product]])</f>
        <v>Women</v>
      </c>
      <c r="I5998" s="6">
        <v>64</v>
      </c>
      <c r="J5998" s="4">
        <v>980</v>
      </c>
      <c r="K5998" s="6">
        <f>Tabla2[[#This Row],[Price per Unit]]*Tabla2[[#This Row],[Units Sold]]</f>
        <v>62720</v>
      </c>
      <c r="L5998" s="52">
        <f>Tabla2[[#This Row],[Units Sold]]/Cálculos!$C$11</f>
        <v>3.9534286109628574E-5</v>
      </c>
      <c r="M5998" s="6">
        <f>Tabla2[[#This Row],[Total Sales]]-Tabla2[[#This Row],[Operating Profit]]</f>
        <v>60462.080000000002</v>
      </c>
      <c r="N5998" s="6">
        <v>2257.92</v>
      </c>
      <c r="O5998" s="46">
        <f>Tabla2[[#This Row],[Operating Profit]]/Tabla2[[#This Row],[Total Sales]]</f>
        <v>3.6000000000000004E-2</v>
      </c>
      <c r="P5998" s="1" t="s">
        <v>82</v>
      </c>
    </row>
    <row r="5999" spans="1:16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3" t="str">
        <f>IFERROR(LEFT(Tabla2[[#This Row],[Product]],FIND(" ",Tabla2[[#This Row],[Product]])-3),Tabla2[[#This Row],[Product]])</f>
        <v>Men</v>
      </c>
      <c r="I5999" s="6">
        <v>48</v>
      </c>
      <c r="J5999" s="4">
        <v>1560</v>
      </c>
      <c r="K5999" s="6">
        <f>Tabla2[[#This Row],[Price per Unit]]*Tabla2[[#This Row],[Units Sold]]</f>
        <v>74880</v>
      </c>
      <c r="L5999" s="52">
        <f>Tabla2[[#This Row],[Units Sold]]/Cálculos!$C$11</f>
        <v>6.2932128909204668E-5</v>
      </c>
      <c r="M5999" s="6">
        <f>Tabla2[[#This Row],[Total Sales]]-Tabla2[[#This Row],[Operating Profit]]</f>
        <v>71210.880000000005</v>
      </c>
      <c r="N5999" s="6">
        <v>3669.12</v>
      </c>
      <c r="O5999" s="46">
        <f>Tabla2[[#This Row],[Operating Profit]]/Tabla2[[#This Row],[Total Sales]]</f>
        <v>4.9000000000000002E-2</v>
      </c>
      <c r="P5999" s="1" t="s">
        <v>82</v>
      </c>
    </row>
    <row r="6000" spans="1:16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3" t="str">
        <f>IFERROR(LEFT(Tabla2[[#This Row],[Product]],FIND(" ",Tabla2[[#This Row],[Product]])-3),Tabla2[[#This Row],[Product]])</f>
        <v>Men</v>
      </c>
      <c r="I6000" s="6">
        <v>51</v>
      </c>
      <c r="J6000" s="4">
        <v>1380</v>
      </c>
      <c r="K6000" s="6">
        <f>Tabla2[[#This Row],[Price per Unit]]*Tabla2[[#This Row],[Units Sold]]</f>
        <v>70380</v>
      </c>
      <c r="L6000" s="52">
        <f>Tabla2[[#This Row],[Units Sold]]/Cálculos!$C$11</f>
        <v>5.5670729419681056E-5</v>
      </c>
      <c r="M6000" s="6">
        <f>Tabla2[[#This Row],[Total Sales]]-Tabla2[[#This Row],[Operating Profit]]</f>
        <v>66720.240000000005</v>
      </c>
      <c r="N6000" s="6">
        <v>3659.76</v>
      </c>
      <c r="O6000" s="46">
        <f>Tabla2[[#This Row],[Operating Profit]]/Tabla2[[#This Row],[Total Sales]]</f>
        <v>5.2000000000000005E-2</v>
      </c>
      <c r="P6000" s="1" t="s">
        <v>82</v>
      </c>
    </row>
    <row r="6001" spans="1:16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3" t="str">
        <f>IFERROR(LEFT(Tabla2[[#This Row],[Product]],FIND(" ",Tabla2[[#This Row],[Product]])-3),Tabla2[[#This Row],[Product]])</f>
        <v>Women</v>
      </c>
      <c r="I6001" s="6">
        <v>51</v>
      </c>
      <c r="J6001" s="4">
        <v>1380</v>
      </c>
      <c r="K6001" s="6">
        <f>Tabla2[[#This Row],[Price per Unit]]*Tabla2[[#This Row],[Units Sold]]</f>
        <v>70380</v>
      </c>
      <c r="L6001" s="52">
        <f>Tabla2[[#This Row],[Units Sold]]/Cálculos!$C$11</f>
        <v>5.5670729419681056E-5</v>
      </c>
      <c r="M6001" s="6">
        <f>Tabla2[[#This Row],[Total Sales]]-Tabla2[[#This Row],[Operating Profit]]</f>
        <v>67212.899999999994</v>
      </c>
      <c r="N6001" s="6">
        <v>3167.1</v>
      </c>
      <c r="O6001" s="46">
        <f>Tabla2[[#This Row],[Operating Profit]]/Tabla2[[#This Row],[Total Sales]]</f>
        <v>4.4999999999999998E-2</v>
      </c>
      <c r="P6001" s="1" t="s">
        <v>82</v>
      </c>
    </row>
    <row r="6002" spans="1:16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3" t="str">
        <f>IFERROR(LEFT(Tabla2[[#This Row],[Product]],FIND(" ",Tabla2[[#This Row],[Product]])-3),Tabla2[[#This Row],[Product]])</f>
        <v>Women</v>
      </c>
      <c r="I6002" s="6">
        <v>46</v>
      </c>
      <c r="J6002" s="4">
        <v>950</v>
      </c>
      <c r="K6002" s="6">
        <f>Tabla2[[#This Row],[Price per Unit]]*Tabla2[[#This Row],[Units Sold]]</f>
        <v>43700</v>
      </c>
      <c r="L6002" s="52">
        <f>Tabla2[[#This Row],[Units Sold]]/Cálculos!$C$11</f>
        <v>3.8324052861374641E-5</v>
      </c>
      <c r="M6002" s="6">
        <f>Tabla2[[#This Row],[Total Sales]]-Tabla2[[#This Row],[Operating Profit]]</f>
        <v>41515</v>
      </c>
      <c r="N6002" s="6">
        <v>2185</v>
      </c>
      <c r="O6002" s="46">
        <f>Tabla2[[#This Row],[Operating Profit]]/Tabla2[[#This Row],[Total Sales]]</f>
        <v>0.05</v>
      </c>
      <c r="P6002" s="1" t="s">
        <v>82</v>
      </c>
    </row>
    <row r="6003" spans="1:16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3" t="str">
        <f>IFERROR(LEFT(Tabla2[[#This Row],[Product]],FIND(" ",Tabla2[[#This Row],[Product]])-3),Tabla2[[#This Row],[Product]])</f>
        <v>Men</v>
      </c>
      <c r="I6003" s="6">
        <v>51</v>
      </c>
      <c r="J6003" s="4">
        <v>680</v>
      </c>
      <c r="K6003" s="6">
        <f>Tabla2[[#This Row],[Price per Unit]]*Tabla2[[#This Row],[Units Sold]]</f>
        <v>34680</v>
      </c>
      <c r="L6003" s="52">
        <f>Tabla2[[#This Row],[Units Sold]]/Cálculos!$C$11</f>
        <v>2.7431953627089217E-5</v>
      </c>
      <c r="M6003" s="6">
        <f>Tabla2[[#This Row],[Total Sales]]-Tabla2[[#This Row],[Operating Profit]]</f>
        <v>33223.440000000002</v>
      </c>
      <c r="N6003" s="6">
        <v>1456.56</v>
      </c>
      <c r="O6003" s="46">
        <f>Tabla2[[#This Row],[Operating Profit]]/Tabla2[[#This Row],[Total Sales]]</f>
        <v>4.1999999999999996E-2</v>
      </c>
      <c r="P6003" s="1" t="s">
        <v>82</v>
      </c>
    </row>
    <row r="6004" spans="1:16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3" t="str">
        <f>IFERROR(LEFT(Tabla2[[#This Row],[Product]],FIND(" ",Tabla2[[#This Row],[Product]])-3),Tabla2[[#This Row],[Product]])</f>
        <v>Women</v>
      </c>
      <c r="I6004" s="6">
        <v>69</v>
      </c>
      <c r="J6004" s="4">
        <v>1310</v>
      </c>
      <c r="K6004" s="6">
        <f>Tabla2[[#This Row],[Price per Unit]]*Tabla2[[#This Row],[Units Sold]]</f>
        <v>90390</v>
      </c>
      <c r="L6004" s="52">
        <f>Tabla2[[#This Row],[Units Sold]]/Cálculos!$C$11</f>
        <v>5.2846851840421872E-5</v>
      </c>
      <c r="M6004" s="6">
        <f>Tabla2[[#This Row],[Total Sales]]-Tabla2[[#This Row],[Operating Profit]]</f>
        <v>86864.79</v>
      </c>
      <c r="N6004" s="6">
        <v>3525.21</v>
      </c>
      <c r="O6004" s="46">
        <f>Tabla2[[#This Row],[Operating Profit]]/Tabla2[[#This Row],[Total Sales]]</f>
        <v>3.9E-2</v>
      </c>
      <c r="P6004" s="1" t="s">
        <v>82</v>
      </c>
    </row>
    <row r="6005" spans="1:16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3" t="str">
        <f>IFERROR(LEFT(Tabla2[[#This Row],[Product]],FIND(" ",Tabla2[[#This Row],[Product]])-3),Tabla2[[#This Row],[Product]])</f>
        <v>Men</v>
      </c>
      <c r="I6005" s="6">
        <v>49</v>
      </c>
      <c r="J6005" s="4">
        <v>1960</v>
      </c>
      <c r="K6005" s="6">
        <f>Tabla2[[#This Row],[Price per Unit]]*Tabla2[[#This Row],[Units Sold]]</f>
        <v>96040</v>
      </c>
      <c r="L6005" s="52">
        <f>Tabla2[[#This Row],[Units Sold]]/Cálculos!$C$11</f>
        <v>7.9068572219257149E-5</v>
      </c>
      <c r="M6005" s="6">
        <f>Tabla2[[#This Row],[Total Sales]]-Tabla2[[#This Row],[Operating Profit]]</f>
        <v>91334.04</v>
      </c>
      <c r="N6005" s="6">
        <v>4705.96</v>
      </c>
      <c r="O6005" s="46">
        <f>Tabla2[[#This Row],[Operating Profit]]/Tabla2[[#This Row],[Total Sales]]</f>
        <v>4.9000000000000002E-2</v>
      </c>
      <c r="P6005" s="1" t="s">
        <v>82</v>
      </c>
    </row>
    <row r="6006" spans="1:16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3" t="str">
        <f>IFERROR(LEFT(Tabla2[[#This Row],[Product]],FIND(" ",Tabla2[[#This Row],[Product]])-3),Tabla2[[#This Row],[Product]])</f>
        <v>Men</v>
      </c>
      <c r="I6006" s="6">
        <v>50</v>
      </c>
      <c r="J6006" s="4">
        <v>1420</v>
      </c>
      <c r="K6006" s="6">
        <f>Tabla2[[#This Row],[Price per Unit]]*Tabla2[[#This Row],[Units Sold]]</f>
        <v>71000</v>
      </c>
      <c r="L6006" s="52">
        <f>Tabla2[[#This Row],[Units Sold]]/Cálculos!$C$11</f>
        <v>5.72843737506863E-5</v>
      </c>
      <c r="M6006" s="6">
        <f>Tabla2[[#This Row],[Total Sales]]-Tabla2[[#This Row],[Operating Profit]]</f>
        <v>67379</v>
      </c>
      <c r="N6006" s="6">
        <v>3621</v>
      </c>
      <c r="O6006" s="46">
        <f>Tabla2[[#This Row],[Operating Profit]]/Tabla2[[#This Row],[Total Sales]]</f>
        <v>5.0999999999999997E-2</v>
      </c>
      <c r="P6006" s="1" t="s">
        <v>82</v>
      </c>
    </row>
    <row r="6007" spans="1:16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3" t="str">
        <f>IFERROR(LEFT(Tabla2[[#This Row],[Product]],FIND(" ",Tabla2[[#This Row],[Product]])-3),Tabla2[[#This Row],[Product]])</f>
        <v>Women</v>
      </c>
      <c r="I6007" s="6">
        <v>51</v>
      </c>
      <c r="J6007" s="4">
        <v>1330</v>
      </c>
      <c r="K6007" s="6">
        <f>Tabla2[[#This Row],[Price per Unit]]*Tabla2[[#This Row],[Units Sold]]</f>
        <v>67830</v>
      </c>
      <c r="L6007" s="52">
        <f>Tabla2[[#This Row],[Units Sold]]/Cálculos!$C$11</f>
        <v>5.3653674005924494E-5</v>
      </c>
      <c r="M6007" s="6">
        <f>Tabla2[[#This Row],[Total Sales]]-Tabla2[[#This Row],[Operating Profit]]</f>
        <v>64641.99</v>
      </c>
      <c r="N6007" s="6">
        <v>3188.0099999999998</v>
      </c>
      <c r="O6007" s="46">
        <f>Tabla2[[#This Row],[Operating Profit]]/Tabla2[[#This Row],[Total Sales]]</f>
        <v>4.6999999999999993E-2</v>
      </c>
      <c r="P6007" s="1" t="s">
        <v>82</v>
      </c>
    </row>
    <row r="6008" spans="1:16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3" t="str">
        <f>IFERROR(LEFT(Tabla2[[#This Row],[Product]],FIND(" ",Tabla2[[#This Row],[Product]])-3),Tabla2[[#This Row],[Product]])</f>
        <v>Women</v>
      </c>
      <c r="I6008" s="6">
        <v>48</v>
      </c>
      <c r="J6008" s="4">
        <v>1010</v>
      </c>
      <c r="K6008" s="6">
        <f>Tabla2[[#This Row],[Price per Unit]]*Tabla2[[#This Row],[Units Sold]]</f>
        <v>48480</v>
      </c>
      <c r="L6008" s="52">
        <f>Tabla2[[#This Row],[Units Sold]]/Cálculos!$C$11</f>
        <v>4.0744519357882514E-5</v>
      </c>
      <c r="M6008" s="6">
        <f>Tabla2[[#This Row],[Total Sales]]-Tabla2[[#This Row],[Operating Profit]]</f>
        <v>46298.400000000001</v>
      </c>
      <c r="N6008" s="6">
        <v>2181.6</v>
      </c>
      <c r="O6008" s="46">
        <f>Tabla2[[#This Row],[Operating Profit]]/Tabla2[[#This Row],[Total Sales]]</f>
        <v>4.4999999999999998E-2</v>
      </c>
      <c r="P6008" s="1" t="s">
        <v>82</v>
      </c>
    </row>
    <row r="6009" spans="1:16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3" t="str">
        <f>IFERROR(LEFT(Tabla2[[#This Row],[Product]],FIND(" ",Tabla2[[#This Row],[Product]])-3),Tabla2[[#This Row],[Product]])</f>
        <v>Men</v>
      </c>
      <c r="I6009" s="6">
        <v>52</v>
      </c>
      <c r="J6009" s="4">
        <v>1280</v>
      </c>
      <c r="K6009" s="6">
        <f>Tabla2[[#This Row],[Price per Unit]]*Tabla2[[#This Row],[Units Sold]]</f>
        <v>66560</v>
      </c>
      <c r="L6009" s="52">
        <f>Tabla2[[#This Row],[Units Sold]]/Cálculos!$C$11</f>
        <v>5.1636618592167932E-5</v>
      </c>
      <c r="M6009" s="6">
        <f>Tabla2[[#This Row],[Total Sales]]-Tabla2[[#This Row],[Operating Profit]]</f>
        <v>63697.919999999998</v>
      </c>
      <c r="N6009" s="6">
        <v>2862.08</v>
      </c>
      <c r="O6009" s="46">
        <f>Tabla2[[#This Row],[Operating Profit]]/Tabla2[[#This Row],[Total Sales]]</f>
        <v>4.2999999999999997E-2</v>
      </c>
      <c r="P6009" s="1" t="s">
        <v>82</v>
      </c>
    </row>
    <row r="6010" spans="1:16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3" t="str">
        <f>IFERROR(LEFT(Tabla2[[#This Row],[Product]],FIND(" ",Tabla2[[#This Row],[Product]])-3),Tabla2[[#This Row],[Product]])</f>
        <v>Women</v>
      </c>
      <c r="I6010" s="6">
        <v>67</v>
      </c>
      <c r="J6010" s="4">
        <v>1230</v>
      </c>
      <c r="K6010" s="6">
        <f>Tabla2[[#This Row],[Price per Unit]]*Tabla2[[#This Row],[Units Sold]]</f>
        <v>82410</v>
      </c>
      <c r="L6010" s="52">
        <f>Tabla2[[#This Row],[Units Sold]]/Cálculos!$C$11</f>
        <v>4.9619563178411377E-5</v>
      </c>
      <c r="M6010" s="6">
        <f>Tabla2[[#This Row],[Total Sales]]-Tabla2[[#This Row],[Operating Profit]]</f>
        <v>79278.42</v>
      </c>
      <c r="N6010" s="6">
        <v>3131.58</v>
      </c>
      <c r="O6010" s="46">
        <f>Tabla2[[#This Row],[Operating Profit]]/Tabla2[[#This Row],[Total Sales]]</f>
        <v>3.7999999999999999E-2</v>
      </c>
      <c r="P6010" s="1" t="s">
        <v>82</v>
      </c>
    </row>
    <row r="6011" spans="1:16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3" t="str">
        <f>IFERROR(LEFT(Tabla2[[#This Row],[Product]],FIND(" ",Tabla2[[#This Row],[Product]])-3),Tabla2[[#This Row],[Product]])</f>
        <v>Men</v>
      </c>
      <c r="I6011" s="6">
        <v>50</v>
      </c>
      <c r="J6011" s="4">
        <v>1630</v>
      </c>
      <c r="K6011" s="6">
        <f>Tabla2[[#This Row],[Price per Unit]]*Tabla2[[#This Row],[Units Sold]]</f>
        <v>81500</v>
      </c>
      <c r="L6011" s="52">
        <f>Tabla2[[#This Row],[Units Sold]]/Cálculos!$C$11</f>
        <v>6.5756006488463858E-5</v>
      </c>
      <c r="M6011" s="6">
        <f>Tabla2[[#This Row],[Total Sales]]-Tabla2[[#This Row],[Operating Profit]]</f>
        <v>77425</v>
      </c>
      <c r="N6011" s="6">
        <v>4075</v>
      </c>
      <c r="O6011" s="46">
        <f>Tabla2[[#This Row],[Operating Profit]]/Tabla2[[#This Row],[Total Sales]]</f>
        <v>0.05</v>
      </c>
      <c r="P6011" s="1" t="s">
        <v>82</v>
      </c>
    </row>
    <row r="6012" spans="1:16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3" t="str">
        <f>IFERROR(LEFT(Tabla2[[#This Row],[Product]],FIND(" ",Tabla2[[#This Row],[Product]])-3),Tabla2[[#This Row],[Product]])</f>
        <v>Men</v>
      </c>
      <c r="I6012" s="6">
        <v>57</v>
      </c>
      <c r="J6012" s="4">
        <v>1610</v>
      </c>
      <c r="K6012" s="6">
        <f>Tabla2[[#This Row],[Price per Unit]]*Tabla2[[#This Row],[Units Sold]]</f>
        <v>91770</v>
      </c>
      <c r="L6012" s="52">
        <f>Tabla2[[#This Row],[Units Sold]]/Cálculos!$C$11</f>
        <v>6.4949184322961236E-5</v>
      </c>
      <c r="M6012" s="6">
        <f>Tabla2[[#This Row],[Total Sales]]-Tabla2[[#This Row],[Operating Profit]]</f>
        <v>87181.5</v>
      </c>
      <c r="N6012" s="6">
        <v>4588.5</v>
      </c>
      <c r="O6012" s="46">
        <f>Tabla2[[#This Row],[Operating Profit]]/Tabla2[[#This Row],[Total Sales]]</f>
        <v>0.05</v>
      </c>
      <c r="P6012" s="1" t="s">
        <v>82</v>
      </c>
    </row>
    <row r="6013" spans="1:16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3" t="str">
        <f>IFERROR(LEFT(Tabla2[[#This Row],[Product]],FIND(" ",Tabla2[[#This Row],[Product]])-3),Tabla2[[#This Row],[Product]])</f>
        <v>Women</v>
      </c>
      <c r="I6013" s="6">
        <v>54</v>
      </c>
      <c r="J6013" s="4">
        <v>1130</v>
      </c>
      <c r="K6013" s="6">
        <f>Tabla2[[#This Row],[Price per Unit]]*Tabla2[[#This Row],[Units Sold]]</f>
        <v>61020</v>
      </c>
      <c r="L6013" s="52">
        <f>Tabla2[[#This Row],[Units Sold]]/Cálculos!$C$11</f>
        <v>4.5585452350898253E-5</v>
      </c>
      <c r="M6013" s="6">
        <f>Tabla2[[#This Row],[Total Sales]]-Tabla2[[#This Row],[Operating Profit]]</f>
        <v>58030.02</v>
      </c>
      <c r="N6013" s="6">
        <v>2989.98</v>
      </c>
      <c r="O6013" s="46">
        <f>Tabla2[[#This Row],[Operating Profit]]/Tabla2[[#This Row],[Total Sales]]</f>
        <v>4.9000000000000002E-2</v>
      </c>
      <c r="P6013" s="1" t="s">
        <v>82</v>
      </c>
    </row>
    <row r="6014" spans="1:16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3" t="str">
        <f>IFERROR(LEFT(Tabla2[[#This Row],[Product]],FIND(" ",Tabla2[[#This Row],[Product]])-3),Tabla2[[#This Row],[Product]])</f>
        <v>Women</v>
      </c>
      <c r="I6014" s="6">
        <v>52</v>
      </c>
      <c r="J6014" s="4">
        <v>1120</v>
      </c>
      <c r="K6014" s="6">
        <f>Tabla2[[#This Row],[Price per Unit]]*Tabla2[[#This Row],[Units Sold]]</f>
        <v>58240</v>
      </c>
      <c r="L6014" s="52">
        <f>Tabla2[[#This Row],[Units Sold]]/Cálculos!$C$11</f>
        <v>4.5182041268146942E-5</v>
      </c>
      <c r="M6014" s="6">
        <f>Tabla2[[#This Row],[Total Sales]]-Tabla2[[#This Row],[Operating Profit]]</f>
        <v>55386.239999999998</v>
      </c>
      <c r="N6014" s="6">
        <v>2853.7599999999998</v>
      </c>
      <c r="O6014" s="46">
        <f>Tabla2[[#This Row],[Operating Profit]]/Tabla2[[#This Row],[Total Sales]]</f>
        <v>4.8999999999999995E-2</v>
      </c>
      <c r="P6014" s="1" t="s">
        <v>82</v>
      </c>
    </row>
    <row r="6015" spans="1:16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3" t="str">
        <f>IFERROR(LEFT(Tabla2[[#This Row],[Product]],FIND(" ",Tabla2[[#This Row],[Product]])-3),Tabla2[[#This Row],[Product]])</f>
        <v>Men</v>
      </c>
      <c r="I6015" s="6">
        <v>59</v>
      </c>
      <c r="J6015" s="4">
        <v>1160</v>
      </c>
      <c r="K6015" s="6">
        <f>Tabla2[[#This Row],[Price per Unit]]*Tabla2[[#This Row],[Units Sold]]</f>
        <v>68440</v>
      </c>
      <c r="L6015" s="52">
        <f>Tabla2[[#This Row],[Units Sold]]/Cálculos!$C$11</f>
        <v>4.6795685599152193E-5</v>
      </c>
      <c r="M6015" s="6">
        <f>Tabla2[[#This Row],[Total Sales]]-Tabla2[[#This Row],[Operating Profit]]</f>
        <v>65633.960000000006</v>
      </c>
      <c r="N6015" s="6">
        <v>2806.04</v>
      </c>
      <c r="O6015" s="46">
        <f>Tabla2[[#This Row],[Operating Profit]]/Tabla2[[#This Row],[Total Sales]]</f>
        <v>4.1000000000000002E-2</v>
      </c>
      <c r="P6015" s="1" t="s">
        <v>82</v>
      </c>
    </row>
    <row r="6016" spans="1:16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3" t="str">
        <f>IFERROR(LEFT(Tabla2[[#This Row],[Product]],FIND(" ",Tabla2[[#This Row],[Product]])-3),Tabla2[[#This Row],[Product]])</f>
        <v>Women</v>
      </c>
      <c r="I6016" s="6">
        <v>65</v>
      </c>
      <c r="J6016" s="4">
        <v>940</v>
      </c>
      <c r="K6016" s="6">
        <f>Tabla2[[#This Row],[Price per Unit]]*Tabla2[[#This Row],[Units Sold]]</f>
        <v>61100</v>
      </c>
      <c r="L6016" s="52">
        <f>Tabla2[[#This Row],[Units Sold]]/Cálculos!$C$11</f>
        <v>3.792064177862333E-5</v>
      </c>
      <c r="M6016" s="6">
        <f>Tabla2[[#This Row],[Total Sales]]-Tabla2[[#This Row],[Operating Profit]]</f>
        <v>58656</v>
      </c>
      <c r="N6016" s="6">
        <v>2444</v>
      </c>
      <c r="O6016" s="46">
        <f>Tabla2[[#This Row],[Operating Profit]]/Tabla2[[#This Row],[Total Sales]]</f>
        <v>0.04</v>
      </c>
      <c r="P6016" s="1" t="s">
        <v>82</v>
      </c>
    </row>
    <row r="6017" spans="1:16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3" t="str">
        <f>IFERROR(LEFT(Tabla2[[#This Row],[Product]],FIND(" ",Tabla2[[#This Row],[Product]])-3),Tabla2[[#This Row],[Product]])</f>
        <v>Men</v>
      </c>
      <c r="I6017" s="6">
        <v>41</v>
      </c>
      <c r="J6017" s="4">
        <v>1670</v>
      </c>
      <c r="K6017" s="6">
        <f>Tabla2[[#This Row],[Price per Unit]]*Tabla2[[#This Row],[Units Sold]]</f>
        <v>68470</v>
      </c>
      <c r="L6017" s="52">
        <f>Tabla2[[#This Row],[Units Sold]]/Cálculos!$C$11</f>
        <v>6.7369650819469102E-5</v>
      </c>
      <c r="M6017" s="6">
        <f>Tabla2[[#This Row],[Total Sales]]-Tabla2[[#This Row],[Operating Profit]]</f>
        <v>65114.97</v>
      </c>
      <c r="N6017" s="6">
        <v>3355.0299999999997</v>
      </c>
      <c r="O6017" s="46">
        <f>Tabla2[[#This Row],[Operating Profit]]/Tabla2[[#This Row],[Total Sales]]</f>
        <v>4.8999999999999995E-2</v>
      </c>
      <c r="P6017" s="1" t="s">
        <v>82</v>
      </c>
    </row>
    <row r="6018" spans="1:16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3" t="str">
        <f>IFERROR(LEFT(Tabla2[[#This Row],[Product]],FIND(" ",Tabla2[[#This Row],[Product]])-3),Tabla2[[#This Row],[Product]])</f>
        <v>Men</v>
      </c>
      <c r="I6018" s="6">
        <v>45</v>
      </c>
      <c r="J6018" s="4">
        <v>1610</v>
      </c>
      <c r="K6018" s="6">
        <f>Tabla2[[#This Row],[Price per Unit]]*Tabla2[[#This Row],[Units Sold]]</f>
        <v>72450</v>
      </c>
      <c r="L6018" s="52">
        <f>Tabla2[[#This Row],[Units Sold]]/Cálculos!$C$11</f>
        <v>6.4949184322961236E-5</v>
      </c>
      <c r="M6018" s="6">
        <f>Tabla2[[#This Row],[Total Sales]]-Tabla2[[#This Row],[Operating Profit]]</f>
        <v>68610.149999999994</v>
      </c>
      <c r="N6018" s="6">
        <v>3839.8500000000004</v>
      </c>
      <c r="O6018" s="46">
        <f>Tabla2[[#This Row],[Operating Profit]]/Tabla2[[#This Row],[Total Sales]]</f>
        <v>5.3000000000000005E-2</v>
      </c>
      <c r="P6018" s="1" t="s">
        <v>82</v>
      </c>
    </row>
    <row r="6019" spans="1:16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3" t="str">
        <f>IFERROR(LEFT(Tabla2[[#This Row],[Product]],FIND(" ",Tabla2[[#This Row],[Product]])-3),Tabla2[[#This Row],[Product]])</f>
        <v>Women</v>
      </c>
      <c r="I6019" s="6">
        <v>43</v>
      </c>
      <c r="J6019" s="4">
        <v>1280</v>
      </c>
      <c r="K6019" s="6">
        <f>Tabla2[[#This Row],[Price per Unit]]*Tabla2[[#This Row],[Units Sold]]</f>
        <v>55040</v>
      </c>
      <c r="L6019" s="52">
        <f>Tabla2[[#This Row],[Units Sold]]/Cálculos!$C$11</f>
        <v>5.1636618592167932E-5</v>
      </c>
      <c r="M6019" s="6">
        <f>Tabla2[[#This Row],[Total Sales]]-Tabla2[[#This Row],[Operating Profit]]</f>
        <v>52563.199999999997</v>
      </c>
      <c r="N6019" s="6">
        <v>2476.7999999999997</v>
      </c>
      <c r="O6019" s="46">
        <f>Tabla2[[#This Row],[Operating Profit]]/Tabla2[[#This Row],[Total Sales]]</f>
        <v>4.4999999999999998E-2</v>
      </c>
      <c r="P6019" s="1" t="s">
        <v>82</v>
      </c>
    </row>
    <row r="6020" spans="1:16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3" t="str">
        <f>IFERROR(LEFT(Tabla2[[#This Row],[Product]],FIND(" ",Tabla2[[#This Row],[Product]])-3),Tabla2[[#This Row],[Product]])</f>
        <v>Women</v>
      </c>
      <c r="I6020" s="6">
        <v>41</v>
      </c>
      <c r="J6020" s="4">
        <v>1130</v>
      </c>
      <c r="K6020" s="6">
        <f>Tabla2[[#This Row],[Price per Unit]]*Tabla2[[#This Row],[Units Sold]]</f>
        <v>46330</v>
      </c>
      <c r="L6020" s="52">
        <f>Tabla2[[#This Row],[Units Sold]]/Cálculos!$C$11</f>
        <v>4.5585452350898253E-5</v>
      </c>
      <c r="M6020" s="6">
        <f>Tabla2[[#This Row],[Total Sales]]-Tabla2[[#This Row],[Operating Profit]]</f>
        <v>44152.49</v>
      </c>
      <c r="N6020" s="6">
        <v>2177.5099999999998</v>
      </c>
      <c r="O6020" s="46">
        <f>Tabla2[[#This Row],[Operating Profit]]/Tabla2[[#This Row],[Total Sales]]</f>
        <v>4.6999999999999993E-2</v>
      </c>
      <c r="P6020" s="1" t="s">
        <v>82</v>
      </c>
    </row>
    <row r="6021" spans="1:16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3" t="str">
        <f>IFERROR(LEFT(Tabla2[[#This Row],[Product]],FIND(" ",Tabla2[[#This Row],[Product]])-3),Tabla2[[#This Row],[Product]])</f>
        <v>Men</v>
      </c>
      <c r="I6021" s="6">
        <v>54</v>
      </c>
      <c r="J6021" s="4">
        <v>1050</v>
      </c>
      <c r="K6021" s="6">
        <f>Tabla2[[#This Row],[Price per Unit]]*Tabla2[[#This Row],[Units Sold]]</f>
        <v>56700</v>
      </c>
      <c r="L6021" s="52">
        <f>Tabla2[[#This Row],[Units Sold]]/Cálculos!$C$11</f>
        <v>4.2358163688887758E-5</v>
      </c>
      <c r="M6021" s="6">
        <f>Tabla2[[#This Row],[Total Sales]]-Tabla2[[#This Row],[Operating Profit]]</f>
        <v>54205.2</v>
      </c>
      <c r="N6021" s="6">
        <v>2494.8000000000002</v>
      </c>
      <c r="O6021" s="46">
        <f>Tabla2[[#This Row],[Operating Profit]]/Tabla2[[#This Row],[Total Sales]]</f>
        <v>4.4000000000000004E-2</v>
      </c>
      <c r="P6021" s="1" t="s">
        <v>82</v>
      </c>
    </row>
    <row r="6022" spans="1:16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3" t="str">
        <f>IFERROR(LEFT(Tabla2[[#This Row],[Product]],FIND(" ",Tabla2[[#This Row],[Product]])-3),Tabla2[[#This Row],[Product]])</f>
        <v>Women</v>
      </c>
      <c r="I6022" s="6">
        <v>56</v>
      </c>
      <c r="J6022" s="4">
        <v>1190</v>
      </c>
      <c r="K6022" s="6">
        <f>Tabla2[[#This Row],[Price per Unit]]*Tabla2[[#This Row],[Units Sold]]</f>
        <v>66640</v>
      </c>
      <c r="L6022" s="52">
        <f>Tabla2[[#This Row],[Units Sold]]/Cálculos!$C$11</f>
        <v>4.8005918847406126E-5</v>
      </c>
      <c r="M6022" s="6">
        <f>Tabla2[[#This Row],[Total Sales]]-Tabla2[[#This Row],[Operating Profit]]</f>
        <v>64174.32</v>
      </c>
      <c r="N6022" s="6">
        <v>2465.6799999999998</v>
      </c>
      <c r="O6022" s="46">
        <f>Tabla2[[#This Row],[Operating Profit]]/Tabla2[[#This Row],[Total Sales]]</f>
        <v>3.6999999999999998E-2</v>
      </c>
      <c r="P6022" s="1" t="s">
        <v>82</v>
      </c>
    </row>
    <row r="6023" spans="1:16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3" t="str">
        <f>IFERROR(LEFT(Tabla2[[#This Row],[Product]],FIND(" ",Tabla2[[#This Row],[Product]])-3),Tabla2[[#This Row],[Product]])</f>
        <v>Men</v>
      </c>
      <c r="I6023" s="6">
        <v>41</v>
      </c>
      <c r="J6023" s="4">
        <v>1350</v>
      </c>
      <c r="K6023" s="6">
        <f>Tabla2[[#This Row],[Price per Unit]]*Tabla2[[#This Row],[Units Sold]]</f>
        <v>55350</v>
      </c>
      <c r="L6023" s="52">
        <f>Tabla2[[#This Row],[Units Sold]]/Cálculos!$C$11</f>
        <v>5.4460496171427116E-5</v>
      </c>
      <c r="M6023" s="6">
        <f>Tabla2[[#This Row],[Total Sales]]-Tabla2[[#This Row],[Operating Profit]]</f>
        <v>52693.2</v>
      </c>
      <c r="N6023" s="6">
        <v>2656.7999999999997</v>
      </c>
      <c r="O6023" s="46">
        <f>Tabla2[[#This Row],[Operating Profit]]/Tabla2[[#This Row],[Total Sales]]</f>
        <v>4.7999999999999994E-2</v>
      </c>
      <c r="P6023" s="1" t="s">
        <v>82</v>
      </c>
    </row>
    <row r="6024" spans="1:16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3" t="str">
        <f>IFERROR(LEFT(Tabla2[[#This Row],[Product]],FIND(" ",Tabla2[[#This Row],[Product]])-3),Tabla2[[#This Row],[Product]])</f>
        <v>Men</v>
      </c>
      <c r="I6024" s="6">
        <v>47</v>
      </c>
      <c r="J6024" s="4">
        <v>1450</v>
      </c>
      <c r="K6024" s="6">
        <f>Tabla2[[#This Row],[Price per Unit]]*Tabla2[[#This Row],[Units Sold]]</f>
        <v>68150</v>
      </c>
      <c r="L6024" s="52">
        <f>Tabla2[[#This Row],[Units Sold]]/Cálculos!$C$11</f>
        <v>5.849460699894024E-5</v>
      </c>
      <c r="M6024" s="6">
        <f>Tabla2[[#This Row],[Total Sales]]-Tabla2[[#This Row],[Operating Profit]]</f>
        <v>64538.05</v>
      </c>
      <c r="N6024" s="6">
        <v>3611.9500000000003</v>
      </c>
      <c r="O6024" s="46">
        <f>Tabla2[[#This Row],[Operating Profit]]/Tabla2[[#This Row],[Total Sales]]</f>
        <v>5.3000000000000005E-2</v>
      </c>
      <c r="P6024" s="1" t="s">
        <v>82</v>
      </c>
    </row>
    <row r="6025" spans="1:16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3" t="str">
        <f>IFERROR(LEFT(Tabla2[[#This Row],[Product]],FIND(" ",Tabla2[[#This Row],[Product]])-3),Tabla2[[#This Row],[Product]])</f>
        <v>Women</v>
      </c>
      <c r="I6025" s="6">
        <v>44</v>
      </c>
      <c r="J6025" s="4">
        <v>910</v>
      </c>
      <c r="K6025" s="6">
        <f>Tabla2[[#This Row],[Price per Unit]]*Tabla2[[#This Row],[Units Sold]]</f>
        <v>40040</v>
      </c>
      <c r="L6025" s="52">
        <f>Tabla2[[#This Row],[Units Sold]]/Cálculos!$C$11</f>
        <v>3.6710408530369391E-5</v>
      </c>
      <c r="M6025" s="6">
        <f>Tabla2[[#This Row],[Total Sales]]-Tabla2[[#This Row],[Operating Profit]]</f>
        <v>38118.080000000002</v>
      </c>
      <c r="N6025" s="6">
        <v>1921.9199999999998</v>
      </c>
      <c r="O6025" s="46">
        <f>Tabla2[[#This Row],[Operating Profit]]/Tabla2[[#This Row],[Total Sales]]</f>
        <v>4.7999999999999994E-2</v>
      </c>
      <c r="P6025" s="1" t="s">
        <v>82</v>
      </c>
    </row>
    <row r="6026" spans="1:16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3" t="str">
        <f>IFERROR(LEFT(Tabla2[[#This Row],[Product]],FIND(" ",Tabla2[[#This Row],[Product]])-3),Tabla2[[#This Row],[Product]])</f>
        <v>Women</v>
      </c>
      <c r="I6026" s="6">
        <v>43</v>
      </c>
      <c r="J6026" s="4">
        <v>900</v>
      </c>
      <c r="K6026" s="6">
        <f>Tabla2[[#This Row],[Price per Unit]]*Tabla2[[#This Row],[Units Sold]]</f>
        <v>38700</v>
      </c>
      <c r="L6026" s="52">
        <f>Tabla2[[#This Row],[Units Sold]]/Cálculos!$C$11</f>
        <v>3.630699744761808E-5</v>
      </c>
      <c r="M6026" s="6">
        <f>Tabla2[[#This Row],[Total Sales]]-Tabla2[[#This Row],[Operating Profit]]</f>
        <v>36803.699999999997</v>
      </c>
      <c r="N6026" s="6">
        <v>1896.3</v>
      </c>
      <c r="O6026" s="46">
        <f>Tabla2[[#This Row],[Operating Profit]]/Tabla2[[#This Row],[Total Sales]]</f>
        <v>4.9000000000000002E-2</v>
      </c>
      <c r="P6026" s="1" t="s">
        <v>82</v>
      </c>
    </row>
    <row r="6027" spans="1:16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3" t="str">
        <f>IFERROR(LEFT(Tabla2[[#This Row],[Product]],FIND(" ",Tabla2[[#This Row],[Product]])-3),Tabla2[[#This Row],[Product]])</f>
        <v>Men</v>
      </c>
      <c r="I6027" s="6">
        <v>53</v>
      </c>
      <c r="J6027" s="4">
        <v>690</v>
      </c>
      <c r="K6027" s="6">
        <f>Tabla2[[#This Row],[Price per Unit]]*Tabla2[[#This Row],[Units Sold]]</f>
        <v>36570</v>
      </c>
      <c r="L6027" s="52">
        <f>Tabla2[[#This Row],[Units Sold]]/Cálculos!$C$11</f>
        <v>2.7835364709840528E-5</v>
      </c>
      <c r="M6027" s="6">
        <f>Tabla2[[#This Row],[Total Sales]]-Tabla2[[#This Row],[Operating Profit]]</f>
        <v>35107.199999999997</v>
      </c>
      <c r="N6027" s="6">
        <v>1462.8000000000002</v>
      </c>
      <c r="O6027" s="46">
        <f>Tabla2[[#This Row],[Operating Profit]]/Tabla2[[#This Row],[Total Sales]]</f>
        <v>4.0000000000000008E-2</v>
      </c>
      <c r="P6027" s="1" t="s">
        <v>82</v>
      </c>
    </row>
    <row r="6028" spans="1:16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3" t="str">
        <f>IFERROR(LEFT(Tabla2[[#This Row],[Product]],FIND(" ",Tabla2[[#This Row],[Product]])-3),Tabla2[[#This Row],[Product]])</f>
        <v>Women</v>
      </c>
      <c r="I6028" s="6">
        <v>56</v>
      </c>
      <c r="J6028" s="4">
        <v>850</v>
      </c>
      <c r="K6028" s="6">
        <f>Tabla2[[#This Row],[Price per Unit]]*Tabla2[[#This Row],[Units Sold]]</f>
        <v>47600</v>
      </c>
      <c r="L6028" s="52">
        <f>Tabla2[[#This Row],[Units Sold]]/Cálculos!$C$11</f>
        <v>3.4289942033861518E-5</v>
      </c>
      <c r="M6028" s="6">
        <f>Tabla2[[#This Row],[Total Sales]]-Tabla2[[#This Row],[Operating Profit]]</f>
        <v>45791.199999999997</v>
      </c>
      <c r="N6028" s="6">
        <v>1808.8</v>
      </c>
      <c r="O6028" s="46">
        <f>Tabla2[[#This Row],[Operating Profit]]/Tabla2[[#This Row],[Total Sales]]</f>
        <v>3.7999999999999999E-2</v>
      </c>
      <c r="P6028" s="1" t="s">
        <v>82</v>
      </c>
    </row>
    <row r="6029" spans="1:16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3" t="str">
        <f>IFERROR(LEFT(Tabla2[[#This Row],[Product]],FIND(" ",Tabla2[[#This Row],[Product]])-3),Tabla2[[#This Row],[Product]])</f>
        <v>Men</v>
      </c>
      <c r="I6029" s="6">
        <v>42</v>
      </c>
      <c r="J6029" s="4">
        <v>1350</v>
      </c>
      <c r="K6029" s="6">
        <f>Tabla2[[#This Row],[Price per Unit]]*Tabla2[[#This Row],[Units Sold]]</f>
        <v>56700</v>
      </c>
      <c r="L6029" s="52">
        <f>Tabla2[[#This Row],[Units Sold]]/Cálculos!$C$11</f>
        <v>5.4460496171427116E-5</v>
      </c>
      <c r="M6029" s="6">
        <f>Tabla2[[#This Row],[Total Sales]]-Tabla2[[#This Row],[Operating Profit]]</f>
        <v>54035.1</v>
      </c>
      <c r="N6029" s="6">
        <v>2664.8999999999996</v>
      </c>
      <c r="O6029" s="46">
        <f>Tabla2[[#This Row],[Operating Profit]]/Tabla2[[#This Row],[Total Sales]]</f>
        <v>4.6999999999999993E-2</v>
      </c>
      <c r="P6029" s="1" t="s">
        <v>82</v>
      </c>
    </row>
    <row r="6030" spans="1:16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3" t="str">
        <f>IFERROR(LEFT(Tabla2[[#This Row],[Product]],FIND(" ",Tabla2[[#This Row],[Product]])-3),Tabla2[[#This Row],[Product]])</f>
        <v>Men</v>
      </c>
      <c r="I6030" s="6">
        <v>46</v>
      </c>
      <c r="J6030" s="4">
        <v>1470</v>
      </c>
      <c r="K6030" s="6">
        <f>Tabla2[[#This Row],[Price per Unit]]*Tabla2[[#This Row],[Units Sold]]</f>
        <v>67620</v>
      </c>
      <c r="L6030" s="52">
        <f>Tabla2[[#This Row],[Units Sold]]/Cálculos!$C$11</f>
        <v>5.9301429164442862E-5</v>
      </c>
      <c r="M6030" s="6">
        <f>Tabla2[[#This Row],[Total Sales]]-Tabla2[[#This Row],[Operating Profit]]</f>
        <v>64103.76</v>
      </c>
      <c r="N6030" s="6">
        <v>3516.2400000000002</v>
      </c>
      <c r="O6030" s="46">
        <f>Tabla2[[#This Row],[Operating Profit]]/Tabla2[[#This Row],[Total Sales]]</f>
        <v>5.2000000000000005E-2</v>
      </c>
      <c r="P6030" s="1" t="s">
        <v>82</v>
      </c>
    </row>
    <row r="6031" spans="1:16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3" t="str">
        <f>IFERROR(LEFT(Tabla2[[#This Row],[Product]],FIND(" ",Tabla2[[#This Row],[Product]])-3),Tabla2[[#This Row],[Product]])</f>
        <v>Women</v>
      </c>
      <c r="I6031" s="6">
        <v>44</v>
      </c>
      <c r="J6031" s="4">
        <v>1050</v>
      </c>
      <c r="K6031" s="6">
        <f>Tabla2[[#This Row],[Price per Unit]]*Tabla2[[#This Row],[Units Sold]]</f>
        <v>46200</v>
      </c>
      <c r="L6031" s="52">
        <f>Tabla2[[#This Row],[Units Sold]]/Cálculos!$C$11</f>
        <v>4.2358163688887758E-5</v>
      </c>
      <c r="M6031" s="6">
        <f>Tabla2[[#This Row],[Total Sales]]-Tabla2[[#This Row],[Operating Profit]]</f>
        <v>44074.8</v>
      </c>
      <c r="N6031" s="6">
        <v>2125.1999999999998</v>
      </c>
      <c r="O6031" s="46">
        <f>Tabla2[[#This Row],[Operating Profit]]/Tabla2[[#This Row],[Total Sales]]</f>
        <v>4.5999999999999999E-2</v>
      </c>
      <c r="P6031" s="1" t="s">
        <v>82</v>
      </c>
    </row>
    <row r="6032" spans="1:16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3" t="str">
        <f>IFERROR(LEFT(Tabla2[[#This Row],[Product]],FIND(" ",Tabla2[[#This Row],[Product]])-3),Tabla2[[#This Row],[Product]])</f>
        <v>Women</v>
      </c>
      <c r="I6032" s="6">
        <v>42</v>
      </c>
      <c r="J6032" s="4">
        <v>980</v>
      </c>
      <c r="K6032" s="6">
        <f>Tabla2[[#This Row],[Price per Unit]]*Tabla2[[#This Row],[Units Sold]]</f>
        <v>41160</v>
      </c>
      <c r="L6032" s="52">
        <f>Tabla2[[#This Row],[Units Sold]]/Cálculos!$C$11</f>
        <v>3.9534286109628574E-5</v>
      </c>
      <c r="M6032" s="6">
        <f>Tabla2[[#This Row],[Total Sales]]-Tabla2[[#This Row],[Operating Profit]]</f>
        <v>39225.480000000003</v>
      </c>
      <c r="N6032" s="6">
        <v>1934.52</v>
      </c>
      <c r="O6032" s="46">
        <f>Tabla2[[#This Row],[Operating Profit]]/Tabla2[[#This Row],[Total Sales]]</f>
        <v>4.7E-2</v>
      </c>
      <c r="P6032" s="1" t="s">
        <v>82</v>
      </c>
    </row>
    <row r="6033" spans="1:16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3" t="str">
        <f>IFERROR(LEFT(Tabla2[[#This Row],[Product]],FIND(" ",Tabla2[[#This Row],[Product]])-3),Tabla2[[#This Row],[Product]])</f>
        <v>Men</v>
      </c>
      <c r="I6033" s="6">
        <v>53</v>
      </c>
      <c r="J6033" s="4">
        <v>870</v>
      </c>
      <c r="K6033" s="6">
        <f>Tabla2[[#This Row],[Price per Unit]]*Tabla2[[#This Row],[Units Sold]]</f>
        <v>46110</v>
      </c>
      <c r="L6033" s="52">
        <f>Tabla2[[#This Row],[Units Sold]]/Cálculos!$C$11</f>
        <v>3.5096764199364146E-5</v>
      </c>
      <c r="M6033" s="6">
        <f>Tabla2[[#This Row],[Total Sales]]-Tabla2[[#This Row],[Operating Profit]]</f>
        <v>44219.49</v>
      </c>
      <c r="N6033" s="6">
        <v>1890.51</v>
      </c>
      <c r="O6033" s="46">
        <f>Tabla2[[#This Row],[Operating Profit]]/Tabla2[[#This Row],[Total Sales]]</f>
        <v>4.1000000000000002E-2</v>
      </c>
      <c r="P6033" s="1" t="s">
        <v>82</v>
      </c>
    </row>
    <row r="6034" spans="1:16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3" t="str">
        <f>IFERROR(LEFT(Tabla2[[#This Row],[Product]],FIND(" ",Tabla2[[#This Row],[Product]])-3),Tabla2[[#This Row],[Product]])</f>
        <v>Women</v>
      </c>
      <c r="I6034" s="6">
        <v>55</v>
      </c>
      <c r="J6034" s="4">
        <v>1110</v>
      </c>
      <c r="K6034" s="6">
        <f>Tabla2[[#This Row],[Price per Unit]]*Tabla2[[#This Row],[Units Sold]]</f>
        <v>61050</v>
      </c>
      <c r="L6034" s="52">
        <f>Tabla2[[#This Row],[Units Sold]]/Cálculos!$C$11</f>
        <v>4.4778630185395631E-5</v>
      </c>
      <c r="M6034" s="6">
        <f>Tabla2[[#This Row],[Total Sales]]-Tabla2[[#This Row],[Operating Profit]]</f>
        <v>58791.15</v>
      </c>
      <c r="N6034" s="6">
        <v>2258.85</v>
      </c>
      <c r="O6034" s="46">
        <f>Tabla2[[#This Row],[Operating Profit]]/Tabla2[[#This Row],[Total Sales]]</f>
        <v>3.6999999999999998E-2</v>
      </c>
      <c r="P6034" s="1" t="s">
        <v>82</v>
      </c>
    </row>
    <row r="6035" spans="1:16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3" t="str">
        <f>IFERROR(LEFT(Tabla2[[#This Row],[Product]],FIND(" ",Tabla2[[#This Row],[Product]])-3),Tabla2[[#This Row],[Product]])</f>
        <v>Men</v>
      </c>
      <c r="I6035" s="6">
        <v>44</v>
      </c>
      <c r="J6035" s="4">
        <v>1810</v>
      </c>
      <c r="K6035" s="6">
        <f>Tabla2[[#This Row],[Price per Unit]]*Tabla2[[#This Row],[Units Sold]]</f>
        <v>79640</v>
      </c>
      <c r="L6035" s="52">
        <f>Tabla2[[#This Row],[Units Sold]]/Cálculos!$C$11</f>
        <v>7.301740597798747E-5</v>
      </c>
      <c r="M6035" s="6">
        <f>Tabla2[[#This Row],[Total Sales]]-Tabla2[[#This Row],[Operating Profit]]</f>
        <v>75976.56</v>
      </c>
      <c r="N6035" s="6">
        <v>3663.4399999999996</v>
      </c>
      <c r="O6035" s="46">
        <f>Tabla2[[#This Row],[Operating Profit]]/Tabla2[[#This Row],[Total Sales]]</f>
        <v>4.5999999999999992E-2</v>
      </c>
      <c r="P6035" s="1" t="s">
        <v>82</v>
      </c>
    </row>
    <row r="6036" spans="1:16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3" t="str">
        <f>IFERROR(LEFT(Tabla2[[#This Row],[Product]],FIND(" ",Tabla2[[#This Row],[Product]])-3),Tabla2[[#This Row],[Product]])</f>
        <v>Men</v>
      </c>
      <c r="I6036" s="6">
        <v>49</v>
      </c>
      <c r="J6036" s="4">
        <v>1750</v>
      </c>
      <c r="K6036" s="6">
        <f>Tabla2[[#This Row],[Price per Unit]]*Tabla2[[#This Row],[Units Sold]]</f>
        <v>85750</v>
      </c>
      <c r="L6036" s="52">
        <f>Tabla2[[#This Row],[Units Sold]]/Cálculos!$C$11</f>
        <v>7.0596939481479604E-5</v>
      </c>
      <c r="M6036" s="6">
        <f>Tabla2[[#This Row],[Total Sales]]-Tabla2[[#This Row],[Operating Profit]]</f>
        <v>81119.5</v>
      </c>
      <c r="N6036" s="6">
        <v>4630.5</v>
      </c>
      <c r="O6036" s="46">
        <f>Tabla2[[#This Row],[Operating Profit]]/Tabla2[[#This Row],[Total Sales]]</f>
        <v>5.3999999999999999E-2</v>
      </c>
      <c r="P6036" s="1" t="s">
        <v>82</v>
      </c>
    </row>
    <row r="6037" spans="1:16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3" t="str">
        <f>IFERROR(LEFT(Tabla2[[#This Row],[Product]],FIND(" ",Tabla2[[#This Row],[Product]])-3),Tabla2[[#This Row],[Product]])</f>
        <v>Women</v>
      </c>
      <c r="I6037" s="6">
        <v>43</v>
      </c>
      <c r="J6037" s="4">
        <v>1230</v>
      </c>
      <c r="K6037" s="6">
        <f>Tabla2[[#This Row],[Price per Unit]]*Tabla2[[#This Row],[Units Sold]]</f>
        <v>52890</v>
      </c>
      <c r="L6037" s="52">
        <f>Tabla2[[#This Row],[Units Sold]]/Cálculos!$C$11</f>
        <v>4.9619563178411377E-5</v>
      </c>
      <c r="M6037" s="6">
        <f>Tabla2[[#This Row],[Total Sales]]-Tabla2[[#This Row],[Operating Profit]]</f>
        <v>50351.28</v>
      </c>
      <c r="N6037" s="6">
        <v>2538.7199999999998</v>
      </c>
      <c r="O6037" s="46">
        <f>Tabla2[[#This Row],[Operating Profit]]/Tabla2[[#This Row],[Total Sales]]</f>
        <v>4.7999999999999994E-2</v>
      </c>
      <c r="P6037" s="1" t="s">
        <v>82</v>
      </c>
    </row>
    <row r="6038" spans="1:16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3" t="str">
        <f>IFERROR(LEFT(Tabla2[[#This Row],[Product]],FIND(" ",Tabla2[[#This Row],[Product]])-3),Tabla2[[#This Row],[Product]])</f>
        <v>Women</v>
      </c>
      <c r="I6038" s="6">
        <v>44</v>
      </c>
      <c r="J6038" s="4">
        <v>1150</v>
      </c>
      <c r="K6038" s="6">
        <f>Tabla2[[#This Row],[Price per Unit]]*Tabla2[[#This Row],[Units Sold]]</f>
        <v>50600</v>
      </c>
      <c r="L6038" s="52">
        <f>Tabla2[[#This Row],[Units Sold]]/Cálculos!$C$11</f>
        <v>4.6392274516400882E-5</v>
      </c>
      <c r="M6038" s="6">
        <f>Tabla2[[#This Row],[Total Sales]]-Tabla2[[#This Row],[Operating Profit]]</f>
        <v>48323</v>
      </c>
      <c r="N6038" s="6">
        <v>2277</v>
      </c>
      <c r="O6038" s="46">
        <f>Tabla2[[#This Row],[Operating Profit]]/Tabla2[[#This Row],[Total Sales]]</f>
        <v>4.4999999999999998E-2</v>
      </c>
      <c r="P6038" s="1" t="s">
        <v>82</v>
      </c>
    </row>
    <row r="6039" spans="1:16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3" t="str">
        <f>IFERROR(LEFT(Tabla2[[#This Row],[Product]],FIND(" ",Tabla2[[#This Row],[Product]])-3),Tabla2[[#This Row],[Product]])</f>
        <v>Men</v>
      </c>
      <c r="I6039" s="6">
        <v>52</v>
      </c>
      <c r="J6039" s="4">
        <v>880</v>
      </c>
      <c r="K6039" s="6">
        <f>Tabla2[[#This Row],[Price per Unit]]*Tabla2[[#This Row],[Units Sold]]</f>
        <v>45760</v>
      </c>
      <c r="L6039" s="52">
        <f>Tabla2[[#This Row],[Units Sold]]/Cálculos!$C$11</f>
        <v>3.5500175282115457E-5</v>
      </c>
      <c r="M6039" s="6">
        <f>Tabla2[[#This Row],[Total Sales]]-Tabla2[[#This Row],[Operating Profit]]</f>
        <v>43792.32</v>
      </c>
      <c r="N6039" s="6">
        <v>1967.68</v>
      </c>
      <c r="O6039" s="46">
        <f>Tabla2[[#This Row],[Operating Profit]]/Tabla2[[#This Row],[Total Sales]]</f>
        <v>4.3000000000000003E-2</v>
      </c>
      <c r="P6039" s="1" t="s">
        <v>82</v>
      </c>
    </row>
    <row r="6040" spans="1:16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3" t="str">
        <f>IFERROR(LEFT(Tabla2[[#This Row],[Product]],FIND(" ",Tabla2[[#This Row],[Product]])-3),Tabla2[[#This Row],[Product]])</f>
        <v>Women</v>
      </c>
      <c r="I6040" s="6">
        <v>58</v>
      </c>
      <c r="J6040" s="4">
        <v>1350</v>
      </c>
      <c r="K6040" s="6">
        <f>Tabla2[[#This Row],[Price per Unit]]*Tabla2[[#This Row],[Units Sold]]</f>
        <v>78300</v>
      </c>
      <c r="L6040" s="52">
        <f>Tabla2[[#This Row],[Units Sold]]/Cálculos!$C$11</f>
        <v>5.4460496171427116E-5</v>
      </c>
      <c r="M6040" s="6">
        <f>Tabla2[[#This Row],[Total Sales]]-Tabla2[[#This Row],[Operating Profit]]</f>
        <v>75402.899999999994</v>
      </c>
      <c r="N6040" s="6">
        <v>2897.1</v>
      </c>
      <c r="O6040" s="46">
        <f>Tabla2[[#This Row],[Operating Profit]]/Tabla2[[#This Row],[Total Sales]]</f>
        <v>3.6999999999999998E-2</v>
      </c>
      <c r="P6040" s="1" t="s">
        <v>82</v>
      </c>
    </row>
    <row r="6041" spans="1:16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3" t="str">
        <f>IFERROR(LEFT(Tabla2[[#This Row],[Product]],FIND(" ",Tabla2[[#This Row],[Product]])-3),Tabla2[[#This Row],[Product]])</f>
        <v>Men</v>
      </c>
      <c r="I6041" s="6">
        <v>33</v>
      </c>
      <c r="J6041" s="4">
        <v>1330</v>
      </c>
      <c r="K6041" s="6">
        <f>Tabla2[[#This Row],[Price per Unit]]*Tabla2[[#This Row],[Units Sold]]</f>
        <v>43890</v>
      </c>
      <c r="L6041" s="52">
        <f>Tabla2[[#This Row],[Units Sold]]/Cálculos!$C$11</f>
        <v>5.3653674005924494E-5</v>
      </c>
      <c r="M6041" s="6">
        <f>Tabla2[[#This Row],[Total Sales]]-Tabla2[[#This Row],[Operating Profit]]</f>
        <v>41739.39</v>
      </c>
      <c r="N6041" s="6">
        <v>2150.61</v>
      </c>
      <c r="O6041" s="46">
        <f>Tabla2[[#This Row],[Operating Profit]]/Tabla2[[#This Row],[Total Sales]]</f>
        <v>4.9000000000000002E-2</v>
      </c>
      <c r="P6041" s="1" t="s">
        <v>82</v>
      </c>
    </row>
    <row r="6042" spans="1:16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3" t="str">
        <f>IFERROR(LEFT(Tabla2[[#This Row],[Product]],FIND(" ",Tabla2[[#This Row],[Product]])-3),Tabla2[[#This Row],[Product]])</f>
        <v>Men</v>
      </c>
      <c r="I6042" s="6">
        <v>42</v>
      </c>
      <c r="J6042" s="4">
        <v>1380</v>
      </c>
      <c r="K6042" s="6">
        <f>Tabla2[[#This Row],[Price per Unit]]*Tabla2[[#This Row],[Units Sold]]</f>
        <v>57960</v>
      </c>
      <c r="L6042" s="52">
        <f>Tabla2[[#This Row],[Units Sold]]/Cálculos!$C$11</f>
        <v>5.5670729419681056E-5</v>
      </c>
      <c r="M6042" s="6">
        <f>Tabla2[[#This Row],[Total Sales]]-Tabla2[[#This Row],[Operating Profit]]</f>
        <v>54888.12</v>
      </c>
      <c r="N6042" s="6">
        <v>3071.88</v>
      </c>
      <c r="O6042" s="46">
        <f>Tabla2[[#This Row],[Operating Profit]]/Tabla2[[#This Row],[Total Sales]]</f>
        <v>5.2999999999999999E-2</v>
      </c>
      <c r="P6042" s="1" t="s">
        <v>82</v>
      </c>
    </row>
    <row r="6043" spans="1:16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3" t="str">
        <f>IFERROR(LEFT(Tabla2[[#This Row],[Product]],FIND(" ",Tabla2[[#This Row],[Product]])-3),Tabla2[[#This Row],[Product]])</f>
        <v>Women</v>
      </c>
      <c r="I6043" s="6">
        <v>42</v>
      </c>
      <c r="J6043" s="4">
        <v>1380</v>
      </c>
      <c r="K6043" s="6">
        <f>Tabla2[[#This Row],[Price per Unit]]*Tabla2[[#This Row],[Units Sold]]</f>
        <v>57960</v>
      </c>
      <c r="L6043" s="52">
        <f>Tabla2[[#This Row],[Units Sold]]/Cálculos!$C$11</f>
        <v>5.5670729419681056E-5</v>
      </c>
      <c r="M6043" s="6">
        <f>Tabla2[[#This Row],[Total Sales]]-Tabla2[[#This Row],[Operating Profit]]</f>
        <v>55293.84</v>
      </c>
      <c r="N6043" s="6">
        <v>2666.16</v>
      </c>
      <c r="O6043" s="46">
        <f>Tabla2[[#This Row],[Operating Profit]]/Tabla2[[#This Row],[Total Sales]]</f>
        <v>4.5999999999999999E-2</v>
      </c>
      <c r="P6043" s="1" t="s">
        <v>82</v>
      </c>
    </row>
    <row r="6044" spans="1:16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3" t="str">
        <f>IFERROR(LEFT(Tabla2[[#This Row],[Product]],FIND(" ",Tabla2[[#This Row],[Product]])-3),Tabla2[[#This Row],[Product]])</f>
        <v>Women</v>
      </c>
      <c r="I6044" s="6">
        <v>43</v>
      </c>
      <c r="J6044" s="4">
        <v>850</v>
      </c>
      <c r="K6044" s="6">
        <f>Tabla2[[#This Row],[Price per Unit]]*Tabla2[[#This Row],[Units Sold]]</f>
        <v>36550</v>
      </c>
      <c r="L6044" s="52">
        <f>Tabla2[[#This Row],[Units Sold]]/Cálculos!$C$11</f>
        <v>3.4289942033861518E-5</v>
      </c>
      <c r="M6044" s="6">
        <f>Tabla2[[#This Row],[Total Sales]]-Tabla2[[#This Row],[Operating Profit]]</f>
        <v>34759.050000000003</v>
      </c>
      <c r="N6044" s="6">
        <v>1790.95</v>
      </c>
      <c r="O6044" s="46">
        <f>Tabla2[[#This Row],[Operating Profit]]/Tabla2[[#This Row],[Total Sales]]</f>
        <v>4.9000000000000002E-2</v>
      </c>
      <c r="P6044" s="1" t="s">
        <v>82</v>
      </c>
    </row>
    <row r="6045" spans="1:16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3" t="str">
        <f>IFERROR(LEFT(Tabla2[[#This Row],[Product]],FIND(" ",Tabla2[[#This Row],[Product]])-3),Tabla2[[#This Row],[Product]])</f>
        <v>Men</v>
      </c>
      <c r="I6045" s="6">
        <v>45</v>
      </c>
      <c r="J6045" s="4">
        <v>800</v>
      </c>
      <c r="K6045" s="6">
        <f>Tabla2[[#This Row],[Price per Unit]]*Tabla2[[#This Row],[Units Sold]]</f>
        <v>36000</v>
      </c>
      <c r="L6045" s="52">
        <f>Tabla2[[#This Row],[Units Sold]]/Cálculos!$C$11</f>
        <v>3.2272886620104963E-5</v>
      </c>
      <c r="M6045" s="6">
        <f>Tabla2[[#This Row],[Total Sales]]-Tabla2[[#This Row],[Operating Profit]]</f>
        <v>34524</v>
      </c>
      <c r="N6045" s="6">
        <v>1476</v>
      </c>
      <c r="O6045" s="46">
        <f>Tabla2[[#This Row],[Operating Profit]]/Tabla2[[#This Row],[Total Sales]]</f>
        <v>4.1000000000000002E-2</v>
      </c>
      <c r="P6045" s="1" t="s">
        <v>82</v>
      </c>
    </row>
    <row r="6046" spans="1:16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3" t="str">
        <f>IFERROR(LEFT(Tabla2[[#This Row],[Product]],FIND(" ",Tabla2[[#This Row],[Product]])-3),Tabla2[[#This Row],[Product]])</f>
        <v>Women</v>
      </c>
      <c r="I6046" s="6">
        <v>42</v>
      </c>
      <c r="J6046" s="4">
        <v>1280</v>
      </c>
      <c r="K6046" s="6">
        <f>Tabla2[[#This Row],[Price per Unit]]*Tabla2[[#This Row],[Units Sold]]</f>
        <v>53760</v>
      </c>
      <c r="L6046" s="52">
        <f>Tabla2[[#This Row],[Units Sold]]/Cálculos!$C$11</f>
        <v>5.1636618592167932E-5</v>
      </c>
      <c r="M6046" s="6">
        <f>Tabla2[[#This Row],[Total Sales]]-Tabla2[[#This Row],[Operating Profit]]</f>
        <v>51824.639999999999</v>
      </c>
      <c r="N6046" s="6">
        <v>1935.36</v>
      </c>
      <c r="O6046" s="46">
        <f>Tabla2[[#This Row],[Operating Profit]]/Tabla2[[#This Row],[Total Sales]]</f>
        <v>3.5999999999999997E-2</v>
      </c>
      <c r="P6046" s="1" t="s">
        <v>82</v>
      </c>
    </row>
    <row r="6047" spans="1:16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3" t="str">
        <f>IFERROR(LEFT(Tabla2[[#This Row],[Product]],FIND(" ",Tabla2[[#This Row],[Product]])-3),Tabla2[[#This Row],[Product]])</f>
        <v>Men</v>
      </c>
      <c r="I6047" s="6">
        <v>33</v>
      </c>
      <c r="J6047" s="4">
        <v>1470</v>
      </c>
      <c r="K6047" s="6">
        <f>Tabla2[[#This Row],[Price per Unit]]*Tabla2[[#This Row],[Units Sold]]</f>
        <v>48510</v>
      </c>
      <c r="L6047" s="52">
        <f>Tabla2[[#This Row],[Units Sold]]/Cálculos!$C$11</f>
        <v>5.9301429164442862E-5</v>
      </c>
      <c r="M6047" s="6">
        <f>Tabla2[[#This Row],[Total Sales]]-Tabla2[[#This Row],[Operating Profit]]</f>
        <v>46133.01</v>
      </c>
      <c r="N6047" s="6">
        <v>2376.9899999999998</v>
      </c>
      <c r="O6047" s="46">
        <f>Tabla2[[#This Row],[Operating Profit]]/Tabla2[[#This Row],[Total Sales]]</f>
        <v>4.8999999999999995E-2</v>
      </c>
      <c r="P6047" s="1" t="s">
        <v>82</v>
      </c>
    </row>
    <row r="6048" spans="1:16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3" t="str">
        <f>IFERROR(LEFT(Tabla2[[#This Row],[Product]],FIND(" ",Tabla2[[#This Row],[Product]])-3),Tabla2[[#This Row],[Product]])</f>
        <v>Men</v>
      </c>
      <c r="I6048" s="6">
        <v>44</v>
      </c>
      <c r="J6048" s="4">
        <v>1060</v>
      </c>
      <c r="K6048" s="6">
        <f>Tabla2[[#This Row],[Price per Unit]]*Tabla2[[#This Row],[Units Sold]]</f>
        <v>46640</v>
      </c>
      <c r="L6048" s="52">
        <f>Tabla2[[#This Row],[Units Sold]]/Cálculos!$C$11</f>
        <v>4.2761574771639069E-5</v>
      </c>
      <c r="M6048" s="6">
        <f>Tabla2[[#This Row],[Total Sales]]-Tabla2[[#This Row],[Operating Profit]]</f>
        <v>44074.8</v>
      </c>
      <c r="N6048" s="6">
        <v>2565.2000000000003</v>
      </c>
      <c r="O6048" s="46">
        <f>Tabla2[[#This Row],[Operating Profit]]/Tabla2[[#This Row],[Total Sales]]</f>
        <v>5.5000000000000007E-2</v>
      </c>
      <c r="P6048" s="1" t="s">
        <v>82</v>
      </c>
    </row>
    <row r="6049" spans="1:16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3" t="str">
        <f>IFERROR(LEFT(Tabla2[[#This Row],[Product]],FIND(" ",Tabla2[[#This Row],[Product]])-3),Tabla2[[#This Row],[Product]])</f>
        <v>Women</v>
      </c>
      <c r="I6049" s="6">
        <v>41</v>
      </c>
      <c r="J6049" s="4">
        <v>1110</v>
      </c>
      <c r="K6049" s="6">
        <f>Tabla2[[#This Row],[Price per Unit]]*Tabla2[[#This Row],[Units Sold]]</f>
        <v>45510</v>
      </c>
      <c r="L6049" s="52">
        <f>Tabla2[[#This Row],[Units Sold]]/Cálculos!$C$11</f>
        <v>4.4778630185395631E-5</v>
      </c>
      <c r="M6049" s="6">
        <f>Tabla2[[#This Row],[Total Sales]]-Tabla2[[#This Row],[Operating Profit]]</f>
        <v>43416.54</v>
      </c>
      <c r="N6049" s="6">
        <v>2093.46</v>
      </c>
      <c r="O6049" s="46">
        <f>Tabla2[[#This Row],[Operating Profit]]/Tabla2[[#This Row],[Total Sales]]</f>
        <v>4.5999999999999999E-2</v>
      </c>
      <c r="P6049" s="1" t="s">
        <v>82</v>
      </c>
    </row>
    <row r="6050" spans="1:16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3" t="str">
        <f>IFERROR(LEFT(Tabla2[[#This Row],[Product]],FIND(" ",Tabla2[[#This Row],[Product]])-3),Tabla2[[#This Row],[Product]])</f>
        <v>Women</v>
      </c>
      <c r="I6050" s="6">
        <v>43</v>
      </c>
      <c r="J6050" s="4">
        <v>740</v>
      </c>
      <c r="K6050" s="6">
        <f>Tabla2[[#This Row],[Price per Unit]]*Tabla2[[#This Row],[Units Sold]]</f>
        <v>31820</v>
      </c>
      <c r="L6050" s="52">
        <f>Tabla2[[#This Row],[Units Sold]]/Cálculos!$C$11</f>
        <v>2.9852420123597086E-5</v>
      </c>
      <c r="M6050" s="6">
        <f>Tabla2[[#This Row],[Total Sales]]-Tabla2[[#This Row],[Operating Profit]]</f>
        <v>30260.82</v>
      </c>
      <c r="N6050" s="6">
        <v>1559.18</v>
      </c>
      <c r="O6050" s="46">
        <f>Tabla2[[#This Row],[Operating Profit]]/Tabla2[[#This Row],[Total Sales]]</f>
        <v>4.9000000000000002E-2</v>
      </c>
      <c r="P6050" s="1" t="s">
        <v>82</v>
      </c>
    </row>
    <row r="6051" spans="1:16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3" t="str">
        <f>IFERROR(LEFT(Tabla2[[#This Row],[Product]],FIND(" ",Tabla2[[#This Row],[Product]])-3),Tabla2[[#This Row],[Product]])</f>
        <v>Men</v>
      </c>
      <c r="I6051" s="6">
        <v>45</v>
      </c>
      <c r="J6051" s="4">
        <v>540</v>
      </c>
      <c r="K6051" s="6">
        <f>Tabla2[[#This Row],[Price per Unit]]*Tabla2[[#This Row],[Units Sold]]</f>
        <v>24300</v>
      </c>
      <c r="L6051" s="52">
        <f>Tabla2[[#This Row],[Units Sold]]/Cálculos!$C$11</f>
        <v>2.1784198468570849E-5</v>
      </c>
      <c r="M6051" s="6">
        <f>Tabla2[[#This Row],[Total Sales]]-Tabla2[[#This Row],[Operating Profit]]</f>
        <v>23230.799999999999</v>
      </c>
      <c r="N6051" s="6">
        <v>1069.2</v>
      </c>
      <c r="O6051" s="46">
        <f>Tabla2[[#This Row],[Operating Profit]]/Tabla2[[#This Row],[Total Sales]]</f>
        <v>4.4000000000000004E-2</v>
      </c>
      <c r="P6051" s="1" t="s">
        <v>82</v>
      </c>
    </row>
    <row r="6052" spans="1:16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3" t="str">
        <f>IFERROR(LEFT(Tabla2[[#This Row],[Product]],FIND(" ",Tabla2[[#This Row],[Product]])-3),Tabla2[[#This Row],[Product]])</f>
        <v>Women</v>
      </c>
      <c r="I6052" s="6">
        <v>41</v>
      </c>
      <c r="J6052" s="4">
        <v>1040</v>
      </c>
      <c r="K6052" s="6">
        <f>Tabla2[[#This Row],[Price per Unit]]*Tabla2[[#This Row],[Units Sold]]</f>
        <v>42640</v>
      </c>
      <c r="L6052" s="52">
        <f>Tabla2[[#This Row],[Units Sold]]/Cálculos!$C$11</f>
        <v>4.1954752606136447E-5</v>
      </c>
      <c r="M6052" s="6">
        <f>Tabla2[[#This Row],[Total Sales]]-Tabla2[[#This Row],[Operating Profit]]</f>
        <v>41019.68</v>
      </c>
      <c r="N6052" s="6">
        <v>1620.32</v>
      </c>
      <c r="O6052" s="46">
        <f>Tabla2[[#This Row],[Operating Profit]]/Tabla2[[#This Row],[Total Sales]]</f>
        <v>3.7999999999999999E-2</v>
      </c>
      <c r="P6052" s="1" t="s">
        <v>82</v>
      </c>
    </row>
    <row r="6053" spans="1:16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3" t="str">
        <f>IFERROR(LEFT(Tabla2[[#This Row],[Product]],FIND(" ",Tabla2[[#This Row],[Product]])-3),Tabla2[[#This Row],[Product]])</f>
        <v>Men</v>
      </c>
      <c r="I6053" s="6">
        <v>44</v>
      </c>
      <c r="J6053" s="4">
        <v>1650</v>
      </c>
      <c r="K6053" s="6">
        <f>Tabla2[[#This Row],[Price per Unit]]*Tabla2[[#This Row],[Units Sold]]</f>
        <v>72600</v>
      </c>
      <c r="L6053" s="52">
        <f>Tabla2[[#This Row],[Units Sold]]/Cálculos!$C$11</f>
        <v>6.656282865396648E-5</v>
      </c>
      <c r="M6053" s="6">
        <f>Tabla2[[#This Row],[Total Sales]]-Tabla2[[#This Row],[Operating Profit]]</f>
        <v>68970</v>
      </c>
      <c r="N6053" s="6">
        <v>3630</v>
      </c>
      <c r="O6053" s="46">
        <f>Tabla2[[#This Row],[Operating Profit]]/Tabla2[[#This Row],[Total Sales]]</f>
        <v>0.05</v>
      </c>
      <c r="P6053" s="1" t="s">
        <v>82</v>
      </c>
    </row>
    <row r="6054" spans="1:16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3" t="str">
        <f>IFERROR(LEFT(Tabla2[[#This Row],[Product]],FIND(" ",Tabla2[[#This Row],[Product]])-3),Tabla2[[#This Row],[Product]])</f>
        <v>Men</v>
      </c>
      <c r="I6054" s="6">
        <v>51</v>
      </c>
      <c r="J6054" s="4">
        <v>1120</v>
      </c>
      <c r="K6054" s="6">
        <f>Tabla2[[#This Row],[Price per Unit]]*Tabla2[[#This Row],[Units Sold]]</f>
        <v>57120</v>
      </c>
      <c r="L6054" s="52">
        <f>Tabla2[[#This Row],[Units Sold]]/Cálculos!$C$11</f>
        <v>4.5182041268146942E-5</v>
      </c>
      <c r="M6054" s="6">
        <f>Tabla2[[#This Row],[Total Sales]]-Tabla2[[#This Row],[Operating Profit]]</f>
        <v>54092.639999999999</v>
      </c>
      <c r="N6054" s="6">
        <v>3027.36</v>
      </c>
      <c r="O6054" s="46">
        <f>Tabla2[[#This Row],[Operating Profit]]/Tabla2[[#This Row],[Total Sales]]</f>
        <v>5.3000000000000005E-2</v>
      </c>
      <c r="P6054" s="1" t="s">
        <v>82</v>
      </c>
    </row>
    <row r="6055" spans="1:16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3" t="str">
        <f>IFERROR(LEFT(Tabla2[[#This Row],[Product]],FIND(" ",Tabla2[[#This Row],[Product]])-3),Tabla2[[#This Row],[Product]])</f>
        <v>Women</v>
      </c>
      <c r="I6055" s="6">
        <v>52</v>
      </c>
      <c r="J6055" s="4">
        <v>1120</v>
      </c>
      <c r="K6055" s="6">
        <f>Tabla2[[#This Row],[Price per Unit]]*Tabla2[[#This Row],[Units Sold]]</f>
        <v>58240</v>
      </c>
      <c r="L6055" s="52">
        <f>Tabla2[[#This Row],[Units Sold]]/Cálculos!$C$11</f>
        <v>4.5182041268146942E-5</v>
      </c>
      <c r="M6055" s="6">
        <f>Tabla2[[#This Row],[Total Sales]]-Tabla2[[#This Row],[Operating Profit]]</f>
        <v>55386.239999999998</v>
      </c>
      <c r="N6055" s="6">
        <v>2853.7599999999998</v>
      </c>
      <c r="O6055" s="46">
        <f>Tabla2[[#This Row],[Operating Profit]]/Tabla2[[#This Row],[Total Sales]]</f>
        <v>4.8999999999999995E-2</v>
      </c>
      <c r="P6055" s="1" t="s">
        <v>82</v>
      </c>
    </row>
    <row r="6056" spans="1:16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3" t="str">
        <f>IFERROR(LEFT(Tabla2[[#This Row],[Product]],FIND(" ",Tabla2[[#This Row],[Product]])-3),Tabla2[[#This Row],[Product]])</f>
        <v>Women</v>
      </c>
      <c r="I6056" s="6">
        <v>50</v>
      </c>
      <c r="J6056" s="4">
        <v>830</v>
      </c>
      <c r="K6056" s="6">
        <f>Tabla2[[#This Row],[Price per Unit]]*Tabla2[[#This Row],[Units Sold]]</f>
        <v>41500</v>
      </c>
      <c r="L6056" s="52">
        <f>Tabla2[[#This Row],[Units Sold]]/Cálculos!$C$11</f>
        <v>3.3483119868358896E-5</v>
      </c>
      <c r="M6056" s="6">
        <f>Tabla2[[#This Row],[Total Sales]]-Tabla2[[#This Row],[Operating Profit]]</f>
        <v>39591</v>
      </c>
      <c r="N6056" s="6">
        <v>1908.9999999999998</v>
      </c>
      <c r="O6056" s="46">
        <f>Tabla2[[#This Row],[Operating Profit]]/Tabla2[[#This Row],[Total Sales]]</f>
        <v>4.5999999999999992E-2</v>
      </c>
      <c r="P6056" s="1" t="s">
        <v>82</v>
      </c>
    </row>
    <row r="6057" spans="1:16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3" t="str">
        <f>IFERROR(LEFT(Tabla2[[#This Row],[Product]],FIND(" ",Tabla2[[#This Row],[Product]])-3),Tabla2[[#This Row],[Product]])</f>
        <v>Men</v>
      </c>
      <c r="I6057" s="6">
        <v>55</v>
      </c>
      <c r="J6057" s="4">
        <v>530</v>
      </c>
      <c r="K6057" s="6">
        <f>Tabla2[[#This Row],[Price per Unit]]*Tabla2[[#This Row],[Units Sold]]</f>
        <v>29150</v>
      </c>
      <c r="L6057" s="52">
        <f>Tabla2[[#This Row],[Units Sold]]/Cálculos!$C$11</f>
        <v>2.1380787385819535E-5</v>
      </c>
      <c r="M6057" s="6">
        <f>Tabla2[[#This Row],[Total Sales]]-Tabla2[[#This Row],[Operating Profit]]</f>
        <v>27896.55</v>
      </c>
      <c r="N6057" s="6">
        <v>1253.45</v>
      </c>
      <c r="O6057" s="46">
        <f>Tabla2[[#This Row],[Operating Profit]]/Tabla2[[#This Row],[Total Sales]]</f>
        <v>4.3000000000000003E-2</v>
      </c>
      <c r="P6057" s="1" t="s">
        <v>82</v>
      </c>
    </row>
    <row r="6058" spans="1:16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3" t="str">
        <f>IFERROR(LEFT(Tabla2[[#This Row],[Product]],FIND(" ",Tabla2[[#This Row],[Product]])-3),Tabla2[[#This Row],[Product]])</f>
        <v>Women</v>
      </c>
      <c r="I6058" s="6">
        <v>50</v>
      </c>
      <c r="J6058" s="4">
        <v>980</v>
      </c>
      <c r="K6058" s="6">
        <f>Tabla2[[#This Row],[Price per Unit]]*Tabla2[[#This Row],[Units Sold]]</f>
        <v>49000</v>
      </c>
      <c r="L6058" s="52">
        <f>Tabla2[[#This Row],[Units Sold]]/Cálculos!$C$11</f>
        <v>3.9534286109628574E-5</v>
      </c>
      <c r="M6058" s="6">
        <f>Tabla2[[#This Row],[Total Sales]]-Tabla2[[#This Row],[Operating Profit]]</f>
        <v>47138</v>
      </c>
      <c r="N6058" s="6">
        <v>1862</v>
      </c>
      <c r="O6058" s="46">
        <f>Tabla2[[#This Row],[Operating Profit]]/Tabla2[[#This Row],[Total Sales]]</f>
        <v>3.7999999999999999E-2</v>
      </c>
      <c r="P6058" s="1" t="s">
        <v>82</v>
      </c>
    </row>
    <row r="6059" spans="1:16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3" t="str">
        <f>IFERROR(LEFT(Tabla2[[#This Row],[Product]],FIND(" ",Tabla2[[#This Row],[Product]])-3),Tabla2[[#This Row],[Product]])</f>
        <v>Men</v>
      </c>
      <c r="I6059" s="6">
        <v>51</v>
      </c>
      <c r="J6059" s="4">
        <v>1540</v>
      </c>
      <c r="K6059" s="6">
        <f>Tabla2[[#This Row],[Price per Unit]]*Tabla2[[#This Row],[Units Sold]]</f>
        <v>78540</v>
      </c>
      <c r="L6059" s="52">
        <f>Tabla2[[#This Row],[Units Sold]]/Cálculos!$C$11</f>
        <v>6.2125306743702046E-5</v>
      </c>
      <c r="M6059" s="6">
        <f>Tabla2[[#This Row],[Total Sales]]-Tabla2[[#This Row],[Operating Profit]]</f>
        <v>75005.7</v>
      </c>
      <c r="N6059" s="6">
        <v>3534.2999999999997</v>
      </c>
      <c r="O6059" s="46">
        <f>Tabla2[[#This Row],[Operating Profit]]/Tabla2[[#This Row],[Total Sales]]</f>
        <v>4.4999999999999998E-2</v>
      </c>
      <c r="P6059" s="1" t="s">
        <v>82</v>
      </c>
    </row>
    <row r="6060" spans="1:16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3" t="str">
        <f>IFERROR(LEFT(Tabla2[[#This Row],[Product]],FIND(" ",Tabla2[[#This Row],[Product]])-3),Tabla2[[#This Row],[Product]])</f>
        <v>Men</v>
      </c>
      <c r="I6060" s="6">
        <v>59</v>
      </c>
      <c r="J6060" s="4">
        <v>980</v>
      </c>
      <c r="K6060" s="6">
        <f>Tabla2[[#This Row],[Price per Unit]]*Tabla2[[#This Row],[Units Sold]]</f>
        <v>57820</v>
      </c>
      <c r="L6060" s="52">
        <f>Tabla2[[#This Row],[Units Sold]]/Cálculos!$C$11</f>
        <v>3.9534286109628574E-5</v>
      </c>
      <c r="M6060" s="6">
        <f>Tabla2[[#This Row],[Total Sales]]-Tabla2[[#This Row],[Operating Profit]]</f>
        <v>54929</v>
      </c>
      <c r="N6060" s="6">
        <v>2891</v>
      </c>
      <c r="O6060" s="46">
        <f>Tabla2[[#This Row],[Operating Profit]]/Tabla2[[#This Row],[Total Sales]]</f>
        <v>0.05</v>
      </c>
      <c r="P6060" s="1" t="s">
        <v>82</v>
      </c>
    </row>
    <row r="6061" spans="1:16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3" t="str">
        <f>IFERROR(LEFT(Tabla2[[#This Row],[Product]],FIND(" ",Tabla2[[#This Row],[Product]])-3),Tabla2[[#This Row],[Product]])</f>
        <v>Women</v>
      </c>
      <c r="I6061" s="6">
        <v>55</v>
      </c>
      <c r="J6061" s="4">
        <v>1160</v>
      </c>
      <c r="K6061" s="6">
        <f>Tabla2[[#This Row],[Price per Unit]]*Tabla2[[#This Row],[Units Sold]]</f>
        <v>63800</v>
      </c>
      <c r="L6061" s="52">
        <f>Tabla2[[#This Row],[Units Sold]]/Cálculos!$C$11</f>
        <v>4.6795685599152193E-5</v>
      </c>
      <c r="M6061" s="6">
        <f>Tabla2[[#This Row],[Total Sales]]-Tabla2[[#This Row],[Operating Profit]]</f>
        <v>60610</v>
      </c>
      <c r="N6061" s="6">
        <v>3190</v>
      </c>
      <c r="O6061" s="46">
        <f>Tabla2[[#This Row],[Operating Profit]]/Tabla2[[#This Row],[Total Sales]]</f>
        <v>0.05</v>
      </c>
      <c r="P6061" s="1" t="s">
        <v>82</v>
      </c>
    </row>
    <row r="6062" spans="1:16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3" t="str">
        <f>IFERROR(LEFT(Tabla2[[#This Row],[Product]],FIND(" ",Tabla2[[#This Row],[Product]])-3),Tabla2[[#This Row],[Product]])</f>
        <v>Women</v>
      </c>
      <c r="I6062" s="6">
        <v>54</v>
      </c>
      <c r="J6062" s="4">
        <v>870</v>
      </c>
      <c r="K6062" s="6">
        <f>Tabla2[[#This Row],[Price per Unit]]*Tabla2[[#This Row],[Units Sold]]</f>
        <v>46980</v>
      </c>
      <c r="L6062" s="52">
        <f>Tabla2[[#This Row],[Units Sold]]/Cálculos!$C$11</f>
        <v>3.5096764199364146E-5</v>
      </c>
      <c r="M6062" s="6">
        <f>Tabla2[[#This Row],[Total Sales]]-Tabla2[[#This Row],[Operating Profit]]</f>
        <v>44818.92</v>
      </c>
      <c r="N6062" s="6">
        <v>2161.08</v>
      </c>
      <c r="O6062" s="46">
        <f>Tabla2[[#This Row],[Operating Profit]]/Tabla2[[#This Row],[Total Sales]]</f>
        <v>4.5999999999999999E-2</v>
      </c>
      <c r="P6062" s="1" t="s">
        <v>82</v>
      </c>
    </row>
    <row r="6063" spans="1:16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3" t="str">
        <f>IFERROR(LEFT(Tabla2[[#This Row],[Product]],FIND(" ",Tabla2[[#This Row],[Product]])-3),Tabla2[[#This Row],[Product]])</f>
        <v>Men</v>
      </c>
      <c r="I6063" s="6">
        <v>56</v>
      </c>
      <c r="J6063" s="4">
        <v>580</v>
      </c>
      <c r="K6063" s="6">
        <f>Tabla2[[#This Row],[Price per Unit]]*Tabla2[[#This Row],[Units Sold]]</f>
        <v>32480</v>
      </c>
      <c r="L6063" s="52">
        <f>Tabla2[[#This Row],[Units Sold]]/Cálculos!$C$11</f>
        <v>2.3397842799576097E-5</v>
      </c>
      <c r="M6063" s="6">
        <f>Tabla2[[#This Row],[Total Sales]]-Tabla2[[#This Row],[Operating Profit]]</f>
        <v>31148.32</v>
      </c>
      <c r="N6063" s="6">
        <v>1331.6799999999998</v>
      </c>
      <c r="O6063" s="46">
        <f>Tabla2[[#This Row],[Operating Profit]]/Tabla2[[#This Row],[Total Sales]]</f>
        <v>4.0999999999999995E-2</v>
      </c>
      <c r="P6063" s="1" t="s">
        <v>82</v>
      </c>
    </row>
    <row r="6064" spans="1:16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3" t="str">
        <f>IFERROR(LEFT(Tabla2[[#This Row],[Product]],FIND(" ",Tabla2[[#This Row],[Product]])-3),Tabla2[[#This Row],[Product]])</f>
        <v>Women</v>
      </c>
      <c r="I6064" s="6">
        <v>69</v>
      </c>
      <c r="J6064" s="4">
        <v>1010</v>
      </c>
      <c r="K6064" s="6">
        <f>Tabla2[[#This Row],[Price per Unit]]*Tabla2[[#This Row],[Units Sold]]</f>
        <v>69690</v>
      </c>
      <c r="L6064" s="52">
        <f>Tabla2[[#This Row],[Units Sold]]/Cálculos!$C$11</f>
        <v>4.0744519357882514E-5</v>
      </c>
      <c r="M6064" s="6">
        <f>Tabla2[[#This Row],[Total Sales]]-Tabla2[[#This Row],[Operating Profit]]</f>
        <v>67041.78</v>
      </c>
      <c r="N6064" s="6">
        <v>2648.2200000000003</v>
      </c>
      <c r="O6064" s="46">
        <f>Tabla2[[#This Row],[Operating Profit]]/Tabla2[[#This Row],[Total Sales]]</f>
        <v>3.8000000000000006E-2</v>
      </c>
      <c r="P6064" s="1" t="s">
        <v>82</v>
      </c>
    </row>
    <row r="6065" spans="1:16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3" t="str">
        <f>IFERROR(LEFT(Tabla2[[#This Row],[Product]],FIND(" ",Tabla2[[#This Row],[Product]])-3),Tabla2[[#This Row],[Product]])</f>
        <v>Men</v>
      </c>
      <c r="I6065" s="6">
        <v>51</v>
      </c>
      <c r="J6065" s="4">
        <v>1500</v>
      </c>
      <c r="K6065" s="6">
        <f>Tabla2[[#This Row],[Price per Unit]]*Tabla2[[#This Row],[Units Sold]]</f>
        <v>76500</v>
      </c>
      <c r="L6065" s="52">
        <f>Tabla2[[#This Row],[Units Sold]]/Cálculos!$C$11</f>
        <v>6.0511662412696801E-5</v>
      </c>
      <c r="M6065" s="6">
        <f>Tabla2[[#This Row],[Total Sales]]-Tabla2[[#This Row],[Operating Profit]]</f>
        <v>73057.5</v>
      </c>
      <c r="N6065" s="6">
        <v>3442.4999999999995</v>
      </c>
      <c r="O6065" s="46">
        <f>Tabla2[[#This Row],[Operating Profit]]/Tabla2[[#This Row],[Total Sales]]</f>
        <v>4.4999999999999991E-2</v>
      </c>
      <c r="P6065" s="1" t="s">
        <v>82</v>
      </c>
    </row>
    <row r="6066" spans="1:16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3" t="str">
        <f>IFERROR(LEFT(Tabla2[[#This Row],[Product]],FIND(" ",Tabla2[[#This Row],[Product]])-3),Tabla2[[#This Row],[Product]])</f>
        <v>Men</v>
      </c>
      <c r="I6066" s="6">
        <v>58</v>
      </c>
      <c r="J6066" s="4">
        <v>1110</v>
      </c>
      <c r="K6066" s="6">
        <f>Tabla2[[#This Row],[Price per Unit]]*Tabla2[[#This Row],[Units Sold]]</f>
        <v>64380</v>
      </c>
      <c r="L6066" s="52">
        <f>Tabla2[[#This Row],[Units Sold]]/Cálculos!$C$11</f>
        <v>4.4778630185395631E-5</v>
      </c>
      <c r="M6066" s="6">
        <f>Tabla2[[#This Row],[Total Sales]]-Tabla2[[#This Row],[Operating Profit]]</f>
        <v>61096.62</v>
      </c>
      <c r="N6066" s="6">
        <v>3283.38</v>
      </c>
      <c r="O6066" s="46">
        <f>Tabla2[[#This Row],[Operating Profit]]/Tabla2[[#This Row],[Total Sales]]</f>
        <v>5.1000000000000004E-2</v>
      </c>
      <c r="P6066" s="1" t="s">
        <v>82</v>
      </c>
    </row>
    <row r="6067" spans="1:16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3" t="str">
        <f>IFERROR(LEFT(Tabla2[[#This Row],[Product]],FIND(" ",Tabla2[[#This Row],[Product]])-3),Tabla2[[#This Row],[Product]])</f>
        <v>Women</v>
      </c>
      <c r="I6067" s="6">
        <v>56</v>
      </c>
      <c r="J6067" s="4">
        <v>1260</v>
      </c>
      <c r="K6067" s="6">
        <f>Tabla2[[#This Row],[Price per Unit]]*Tabla2[[#This Row],[Units Sold]]</f>
        <v>70560</v>
      </c>
      <c r="L6067" s="52">
        <f>Tabla2[[#This Row],[Units Sold]]/Cálculos!$C$11</f>
        <v>5.082979642666531E-5</v>
      </c>
      <c r="M6067" s="6">
        <f>Tabla2[[#This Row],[Total Sales]]-Tabla2[[#This Row],[Operating Profit]]</f>
        <v>67243.679999999993</v>
      </c>
      <c r="N6067" s="6">
        <v>3316.3199999999997</v>
      </c>
      <c r="O6067" s="46">
        <f>Tabla2[[#This Row],[Operating Profit]]/Tabla2[[#This Row],[Total Sales]]</f>
        <v>4.6999999999999993E-2</v>
      </c>
      <c r="P6067" s="1" t="s">
        <v>82</v>
      </c>
    </row>
    <row r="6068" spans="1:16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3" t="str">
        <f>IFERROR(LEFT(Tabla2[[#This Row],[Product]],FIND(" ",Tabla2[[#This Row],[Product]])-3),Tabla2[[#This Row],[Product]])</f>
        <v>Women</v>
      </c>
      <c r="I6068" s="6">
        <v>51</v>
      </c>
      <c r="J6068" s="4">
        <v>910</v>
      </c>
      <c r="K6068" s="6">
        <f>Tabla2[[#This Row],[Price per Unit]]*Tabla2[[#This Row],[Units Sold]]</f>
        <v>46410</v>
      </c>
      <c r="L6068" s="52">
        <f>Tabla2[[#This Row],[Units Sold]]/Cálculos!$C$11</f>
        <v>3.6710408530369391E-5</v>
      </c>
      <c r="M6068" s="6">
        <f>Tabla2[[#This Row],[Total Sales]]-Tabla2[[#This Row],[Operating Profit]]</f>
        <v>44275.14</v>
      </c>
      <c r="N6068" s="6">
        <v>2134.8599999999997</v>
      </c>
      <c r="O6068" s="46">
        <f>Tabla2[[#This Row],[Operating Profit]]/Tabla2[[#This Row],[Total Sales]]</f>
        <v>4.5999999999999992E-2</v>
      </c>
      <c r="P6068" s="1" t="s">
        <v>82</v>
      </c>
    </row>
    <row r="6069" spans="1:16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3" t="str">
        <f>IFERROR(LEFT(Tabla2[[#This Row],[Product]],FIND(" ",Tabla2[[#This Row],[Product]])-3),Tabla2[[#This Row],[Product]])</f>
        <v>Men</v>
      </c>
      <c r="I6069" s="6">
        <v>56</v>
      </c>
      <c r="J6069" s="4">
        <v>650</v>
      </c>
      <c r="K6069" s="6">
        <f>Tabla2[[#This Row],[Price per Unit]]*Tabla2[[#This Row],[Units Sold]]</f>
        <v>36400</v>
      </c>
      <c r="L6069" s="52">
        <f>Tabla2[[#This Row],[Units Sold]]/Cálculos!$C$11</f>
        <v>2.622172037883528E-5</v>
      </c>
      <c r="M6069" s="6">
        <f>Tabla2[[#This Row],[Total Sales]]-Tabla2[[#This Row],[Operating Profit]]</f>
        <v>34871.199999999997</v>
      </c>
      <c r="N6069" s="6">
        <v>1528.8</v>
      </c>
      <c r="O6069" s="46">
        <f>Tabla2[[#This Row],[Operating Profit]]/Tabla2[[#This Row],[Total Sales]]</f>
        <v>4.1999999999999996E-2</v>
      </c>
      <c r="P6069" s="1" t="s">
        <v>82</v>
      </c>
    </row>
    <row r="6070" spans="1:16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3" t="str">
        <f>IFERROR(LEFT(Tabla2[[#This Row],[Product]],FIND(" ",Tabla2[[#This Row],[Product]])-3),Tabla2[[#This Row],[Product]])</f>
        <v>Women</v>
      </c>
      <c r="I6070" s="6">
        <v>69</v>
      </c>
      <c r="J6070" s="4">
        <v>1150</v>
      </c>
      <c r="K6070" s="6">
        <f>Tabla2[[#This Row],[Price per Unit]]*Tabla2[[#This Row],[Units Sold]]</f>
        <v>79350</v>
      </c>
      <c r="L6070" s="52">
        <f>Tabla2[[#This Row],[Units Sold]]/Cálculos!$C$11</f>
        <v>4.6392274516400882E-5</v>
      </c>
      <c r="M6070" s="6">
        <f>Tabla2[[#This Row],[Total Sales]]-Tabla2[[#This Row],[Operating Profit]]</f>
        <v>76255.350000000006</v>
      </c>
      <c r="N6070" s="6">
        <v>3094.65</v>
      </c>
      <c r="O6070" s="46">
        <f>Tabla2[[#This Row],[Operating Profit]]/Tabla2[[#This Row],[Total Sales]]</f>
        <v>3.9E-2</v>
      </c>
      <c r="P6070" s="1" t="s">
        <v>82</v>
      </c>
    </row>
    <row r="6071" spans="1:16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3" t="str">
        <f>IFERROR(LEFT(Tabla2[[#This Row],[Product]],FIND(" ",Tabla2[[#This Row],[Product]])-3),Tabla2[[#This Row],[Product]])</f>
        <v>Men</v>
      </c>
      <c r="I6071" s="6">
        <v>52</v>
      </c>
      <c r="J6071" s="4">
        <v>2030</v>
      </c>
      <c r="K6071" s="6">
        <f>Tabla2[[#This Row],[Price per Unit]]*Tabla2[[#This Row],[Units Sold]]</f>
        <v>105560</v>
      </c>
      <c r="L6071" s="52">
        <f>Tabla2[[#This Row],[Units Sold]]/Cálculos!$C$11</f>
        <v>8.189244979851634E-5</v>
      </c>
      <c r="M6071" s="6">
        <f>Tabla2[[#This Row],[Total Sales]]-Tabla2[[#This Row],[Operating Profit]]</f>
        <v>100493.12</v>
      </c>
      <c r="N6071" s="6">
        <v>5066.88</v>
      </c>
      <c r="O6071" s="46">
        <f>Tabla2[[#This Row],[Operating Profit]]/Tabla2[[#This Row],[Total Sales]]</f>
        <v>4.8000000000000001E-2</v>
      </c>
      <c r="P6071" s="1" t="s">
        <v>82</v>
      </c>
    </row>
    <row r="6072" spans="1:16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3" t="str">
        <f>IFERROR(LEFT(Tabla2[[#This Row],[Product]],FIND(" ",Tabla2[[#This Row],[Product]])-3),Tabla2[[#This Row],[Product]])</f>
        <v>Men</v>
      </c>
      <c r="I6072" s="6">
        <v>54</v>
      </c>
      <c r="J6072" s="4">
        <v>1540</v>
      </c>
      <c r="K6072" s="6">
        <f>Tabla2[[#This Row],[Price per Unit]]*Tabla2[[#This Row],[Units Sold]]</f>
        <v>83160</v>
      </c>
      <c r="L6072" s="52">
        <f>Tabla2[[#This Row],[Units Sold]]/Cálculos!$C$11</f>
        <v>6.2125306743702046E-5</v>
      </c>
      <c r="M6072" s="6">
        <f>Tabla2[[#This Row],[Total Sales]]-Tabla2[[#This Row],[Operating Profit]]</f>
        <v>78835.679999999993</v>
      </c>
      <c r="N6072" s="6">
        <v>4324.32</v>
      </c>
      <c r="O6072" s="46">
        <f>Tabla2[[#This Row],[Operating Profit]]/Tabla2[[#This Row],[Total Sales]]</f>
        <v>5.1999999999999998E-2</v>
      </c>
      <c r="P6072" s="1" t="s">
        <v>82</v>
      </c>
    </row>
    <row r="6073" spans="1:16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3" t="str">
        <f>IFERROR(LEFT(Tabla2[[#This Row],[Product]],FIND(" ",Tabla2[[#This Row],[Product]])-3),Tabla2[[#This Row],[Product]])</f>
        <v>Women</v>
      </c>
      <c r="I6073" s="6">
        <v>54</v>
      </c>
      <c r="J6073" s="4">
        <v>1490</v>
      </c>
      <c r="K6073" s="6">
        <f>Tabla2[[#This Row],[Price per Unit]]*Tabla2[[#This Row],[Units Sold]]</f>
        <v>80460</v>
      </c>
      <c r="L6073" s="52">
        <f>Tabla2[[#This Row],[Units Sold]]/Cálculos!$C$11</f>
        <v>6.010825132994549E-5</v>
      </c>
      <c r="M6073" s="6">
        <f>Tabla2[[#This Row],[Total Sales]]-Tabla2[[#This Row],[Operating Profit]]</f>
        <v>76437</v>
      </c>
      <c r="N6073" s="6">
        <v>4023</v>
      </c>
      <c r="O6073" s="46">
        <f>Tabla2[[#This Row],[Operating Profit]]/Tabla2[[#This Row],[Total Sales]]</f>
        <v>0.05</v>
      </c>
      <c r="P6073" s="1" t="s">
        <v>82</v>
      </c>
    </row>
    <row r="6074" spans="1:16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3" t="str">
        <f>IFERROR(LEFT(Tabla2[[#This Row],[Product]],FIND(" ",Tabla2[[#This Row],[Product]])-3),Tabla2[[#This Row],[Product]])</f>
        <v>Women</v>
      </c>
      <c r="I6074" s="6">
        <v>54</v>
      </c>
      <c r="J6074" s="4">
        <v>1060</v>
      </c>
      <c r="K6074" s="6">
        <f>Tabla2[[#This Row],[Price per Unit]]*Tabla2[[#This Row],[Units Sold]]</f>
        <v>57240</v>
      </c>
      <c r="L6074" s="52">
        <f>Tabla2[[#This Row],[Units Sold]]/Cálculos!$C$11</f>
        <v>4.2761574771639069E-5</v>
      </c>
      <c r="M6074" s="6">
        <f>Tabla2[[#This Row],[Total Sales]]-Tabla2[[#This Row],[Operating Profit]]</f>
        <v>54664.2</v>
      </c>
      <c r="N6074" s="6">
        <v>2575.7999999999997</v>
      </c>
      <c r="O6074" s="46">
        <f>Tabla2[[#This Row],[Operating Profit]]/Tabla2[[#This Row],[Total Sales]]</f>
        <v>4.4999999999999998E-2</v>
      </c>
      <c r="P6074" s="1" t="s">
        <v>82</v>
      </c>
    </row>
    <row r="6075" spans="1:16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3" t="str">
        <f>IFERROR(LEFT(Tabla2[[#This Row],[Product]],FIND(" ",Tabla2[[#This Row],[Product]])-3),Tabla2[[#This Row],[Product]])</f>
        <v>Men</v>
      </c>
      <c r="I6075" s="6">
        <v>56</v>
      </c>
      <c r="J6075" s="4">
        <v>870</v>
      </c>
      <c r="K6075" s="6">
        <f>Tabla2[[#This Row],[Price per Unit]]*Tabla2[[#This Row],[Units Sold]]</f>
        <v>48720</v>
      </c>
      <c r="L6075" s="52">
        <f>Tabla2[[#This Row],[Units Sold]]/Cálculos!$C$11</f>
        <v>3.5096764199364146E-5</v>
      </c>
      <c r="M6075" s="6">
        <f>Tabla2[[#This Row],[Total Sales]]-Tabla2[[#This Row],[Operating Profit]]</f>
        <v>46625.04</v>
      </c>
      <c r="N6075" s="6">
        <v>2094.96</v>
      </c>
      <c r="O6075" s="46">
        <f>Tabla2[[#This Row],[Operating Profit]]/Tabla2[[#This Row],[Total Sales]]</f>
        <v>4.3000000000000003E-2</v>
      </c>
      <c r="P6075" s="1" t="s">
        <v>82</v>
      </c>
    </row>
    <row r="6076" spans="1:16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3" t="str">
        <f>IFERROR(LEFT(Tabla2[[#This Row],[Product]],FIND(" ",Tabla2[[#This Row],[Product]])-3),Tabla2[[#This Row],[Product]])</f>
        <v>Women</v>
      </c>
      <c r="I6076" s="6">
        <v>74</v>
      </c>
      <c r="J6076" s="4">
        <v>1620</v>
      </c>
      <c r="K6076" s="6">
        <f>Tabla2[[#This Row],[Price per Unit]]*Tabla2[[#This Row],[Units Sold]]</f>
        <v>119880</v>
      </c>
      <c r="L6076" s="52">
        <f>Tabla2[[#This Row],[Units Sold]]/Cálculos!$C$11</f>
        <v>6.5352595405712547E-5</v>
      </c>
      <c r="M6076" s="6">
        <f>Tabla2[[#This Row],[Total Sales]]-Tabla2[[#This Row],[Operating Profit]]</f>
        <v>115564.32</v>
      </c>
      <c r="N6076" s="6">
        <v>4315.68</v>
      </c>
      <c r="O6076" s="46">
        <f>Tabla2[[#This Row],[Operating Profit]]/Tabla2[[#This Row],[Total Sales]]</f>
        <v>3.6000000000000004E-2</v>
      </c>
      <c r="P6076" s="1" t="s">
        <v>82</v>
      </c>
    </row>
    <row r="6077" spans="1:16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3" t="str">
        <f>IFERROR(LEFT(Tabla2[[#This Row],[Product]],FIND(" ",Tabla2[[#This Row],[Product]])-3),Tabla2[[#This Row],[Product]])</f>
        <v>Men</v>
      </c>
      <c r="I6077" s="6">
        <v>54</v>
      </c>
      <c r="J6077" s="4">
        <v>2030</v>
      </c>
      <c r="K6077" s="6">
        <f>Tabla2[[#This Row],[Price per Unit]]*Tabla2[[#This Row],[Units Sold]]</f>
        <v>109620</v>
      </c>
      <c r="L6077" s="52">
        <f>Tabla2[[#This Row],[Units Sold]]/Cálculos!$C$11</f>
        <v>8.189244979851634E-5</v>
      </c>
      <c r="M6077" s="6">
        <f>Tabla2[[#This Row],[Total Sales]]-Tabla2[[#This Row],[Operating Profit]]</f>
        <v>104467.86</v>
      </c>
      <c r="N6077" s="6">
        <v>5152.1399999999994</v>
      </c>
      <c r="O6077" s="46">
        <f>Tabla2[[#This Row],[Operating Profit]]/Tabla2[[#This Row],[Total Sales]]</f>
        <v>4.6999999999999993E-2</v>
      </c>
      <c r="P6077" s="1" t="s">
        <v>82</v>
      </c>
    </row>
    <row r="6078" spans="1:16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3" t="str">
        <f>IFERROR(LEFT(Tabla2[[#This Row],[Product]],FIND(" ",Tabla2[[#This Row],[Product]])-3),Tabla2[[#This Row],[Product]])</f>
        <v>Men</v>
      </c>
      <c r="I6078" s="6">
        <v>56</v>
      </c>
      <c r="J6078" s="4">
        <v>1800</v>
      </c>
      <c r="K6078" s="6">
        <f>Tabla2[[#This Row],[Price per Unit]]*Tabla2[[#This Row],[Units Sold]]</f>
        <v>100800</v>
      </c>
      <c r="L6078" s="52">
        <f>Tabla2[[#This Row],[Units Sold]]/Cálculos!$C$11</f>
        <v>7.2613994895236159E-5</v>
      </c>
      <c r="M6078" s="6">
        <f>Tabla2[[#This Row],[Total Sales]]-Tabla2[[#This Row],[Operating Profit]]</f>
        <v>95356.800000000003</v>
      </c>
      <c r="N6078" s="6">
        <v>5443.2000000000007</v>
      </c>
      <c r="O6078" s="46">
        <f>Tabla2[[#This Row],[Operating Profit]]/Tabla2[[#This Row],[Total Sales]]</f>
        <v>5.4000000000000006E-2</v>
      </c>
      <c r="P6078" s="1" t="s">
        <v>82</v>
      </c>
    </row>
    <row r="6079" spans="1:16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3" t="str">
        <f>IFERROR(LEFT(Tabla2[[#This Row],[Product]],FIND(" ",Tabla2[[#This Row],[Product]])-3),Tabla2[[#This Row],[Product]])</f>
        <v>Women</v>
      </c>
      <c r="I6079" s="6">
        <v>58</v>
      </c>
      <c r="J6079" s="4">
        <v>1600</v>
      </c>
      <c r="K6079" s="6">
        <f>Tabla2[[#This Row],[Price per Unit]]*Tabla2[[#This Row],[Units Sold]]</f>
        <v>92800</v>
      </c>
      <c r="L6079" s="52">
        <f>Tabla2[[#This Row],[Units Sold]]/Cálculos!$C$11</f>
        <v>6.4545773240209925E-5</v>
      </c>
      <c r="M6079" s="6">
        <f>Tabla2[[#This Row],[Total Sales]]-Tabla2[[#This Row],[Operating Profit]]</f>
        <v>88345.600000000006</v>
      </c>
      <c r="N6079" s="6">
        <v>4454.3999999999996</v>
      </c>
      <c r="O6079" s="46">
        <f>Tabla2[[#This Row],[Operating Profit]]/Tabla2[[#This Row],[Total Sales]]</f>
        <v>4.7999999999999994E-2</v>
      </c>
      <c r="P6079" s="1" t="s">
        <v>82</v>
      </c>
    </row>
    <row r="6080" spans="1:16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3" t="str">
        <f>IFERROR(LEFT(Tabla2[[#This Row],[Product]],FIND(" ",Tabla2[[#This Row],[Product]])-3),Tabla2[[#This Row],[Product]])</f>
        <v>Women</v>
      </c>
      <c r="I6080" s="6">
        <v>54</v>
      </c>
      <c r="J6080" s="4">
        <v>1350</v>
      </c>
      <c r="K6080" s="6">
        <f>Tabla2[[#This Row],[Price per Unit]]*Tabla2[[#This Row],[Units Sold]]</f>
        <v>72900</v>
      </c>
      <c r="L6080" s="52">
        <f>Tabla2[[#This Row],[Units Sold]]/Cálculos!$C$11</f>
        <v>5.4460496171427116E-5</v>
      </c>
      <c r="M6080" s="6">
        <f>Tabla2[[#This Row],[Total Sales]]-Tabla2[[#This Row],[Operating Profit]]</f>
        <v>69619.5</v>
      </c>
      <c r="N6080" s="6">
        <v>3280.4999999999995</v>
      </c>
      <c r="O6080" s="46">
        <f>Tabla2[[#This Row],[Operating Profit]]/Tabla2[[#This Row],[Total Sales]]</f>
        <v>4.4999999999999991E-2</v>
      </c>
      <c r="P6080" s="1" t="s">
        <v>82</v>
      </c>
    </row>
    <row r="6081" spans="1:16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3" t="str">
        <f>IFERROR(LEFT(Tabla2[[#This Row],[Product]],FIND(" ",Tabla2[[#This Row],[Product]])-3),Tabla2[[#This Row],[Product]])</f>
        <v>Men</v>
      </c>
      <c r="I6081" s="6">
        <v>57</v>
      </c>
      <c r="J6081" s="4">
        <v>1450</v>
      </c>
      <c r="K6081" s="6">
        <f>Tabla2[[#This Row],[Price per Unit]]*Tabla2[[#This Row],[Units Sold]]</f>
        <v>82650</v>
      </c>
      <c r="L6081" s="52">
        <f>Tabla2[[#This Row],[Units Sold]]/Cálculos!$C$11</f>
        <v>5.849460699894024E-5</v>
      </c>
      <c r="M6081" s="6">
        <f>Tabla2[[#This Row],[Total Sales]]-Tabla2[[#This Row],[Operating Profit]]</f>
        <v>79096.05</v>
      </c>
      <c r="N6081" s="6">
        <v>3553.95</v>
      </c>
      <c r="O6081" s="46">
        <f>Tabla2[[#This Row],[Operating Profit]]/Tabla2[[#This Row],[Total Sales]]</f>
        <v>4.2999999999999997E-2</v>
      </c>
      <c r="P6081" s="1" t="s">
        <v>82</v>
      </c>
    </row>
    <row r="6082" spans="1:16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3" t="str">
        <f>IFERROR(LEFT(Tabla2[[#This Row],[Product]],FIND(" ",Tabla2[[#This Row],[Product]])-3),Tabla2[[#This Row],[Product]])</f>
        <v>Women</v>
      </c>
      <c r="I6082" s="6">
        <v>69</v>
      </c>
      <c r="J6082" s="4">
        <v>1400</v>
      </c>
      <c r="K6082" s="6">
        <f>Tabla2[[#This Row],[Price per Unit]]*Tabla2[[#This Row],[Units Sold]]</f>
        <v>96600</v>
      </c>
      <c r="L6082" s="52">
        <f>Tabla2[[#This Row],[Units Sold]]/Cálculos!$C$11</f>
        <v>5.6477551585183678E-5</v>
      </c>
      <c r="M6082" s="6">
        <f>Tabla2[[#This Row],[Total Sales]]-Tabla2[[#This Row],[Operating Profit]]</f>
        <v>92929.2</v>
      </c>
      <c r="N6082" s="6">
        <v>3670.8</v>
      </c>
      <c r="O6082" s="46">
        <f>Tabla2[[#This Row],[Operating Profit]]/Tabla2[[#This Row],[Total Sales]]</f>
        <v>3.7999999999999999E-2</v>
      </c>
      <c r="P6082" s="1" t="s">
        <v>82</v>
      </c>
    </row>
    <row r="6083" spans="1:16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3" t="str">
        <f>IFERROR(LEFT(Tabla2[[#This Row],[Product]],FIND(" ",Tabla2[[#This Row],[Product]])-3),Tabla2[[#This Row],[Product]])</f>
        <v>Men</v>
      </c>
      <c r="I6083" s="6">
        <v>56</v>
      </c>
      <c r="J6083" s="4">
        <v>1750</v>
      </c>
      <c r="K6083" s="6">
        <f>Tabla2[[#This Row],[Price per Unit]]*Tabla2[[#This Row],[Units Sold]]</f>
        <v>98000</v>
      </c>
      <c r="L6083" s="52">
        <f>Tabla2[[#This Row],[Units Sold]]/Cálculos!$C$11</f>
        <v>7.0596939481479604E-5</v>
      </c>
      <c r="M6083" s="6">
        <f>Tabla2[[#This Row],[Total Sales]]-Tabla2[[#This Row],[Operating Profit]]</f>
        <v>93100</v>
      </c>
      <c r="N6083" s="6">
        <v>4900</v>
      </c>
      <c r="O6083" s="46">
        <f>Tabla2[[#This Row],[Operating Profit]]/Tabla2[[#This Row],[Total Sales]]</f>
        <v>0.05</v>
      </c>
      <c r="P6083" s="1" t="s">
        <v>82</v>
      </c>
    </row>
    <row r="6084" spans="1:16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3" t="str">
        <f>IFERROR(LEFT(Tabla2[[#This Row],[Product]],FIND(" ",Tabla2[[#This Row],[Product]])-3),Tabla2[[#This Row],[Product]])</f>
        <v>Men</v>
      </c>
      <c r="I6084" s="6">
        <v>60</v>
      </c>
      <c r="J6084" s="4">
        <v>1760</v>
      </c>
      <c r="K6084" s="6">
        <f>Tabla2[[#This Row],[Price per Unit]]*Tabla2[[#This Row],[Units Sold]]</f>
        <v>105600</v>
      </c>
      <c r="L6084" s="52">
        <f>Tabla2[[#This Row],[Units Sold]]/Cálculos!$C$11</f>
        <v>7.1000350564230915E-5</v>
      </c>
      <c r="M6084" s="6">
        <f>Tabla2[[#This Row],[Total Sales]]-Tabla2[[#This Row],[Operating Profit]]</f>
        <v>100108.8</v>
      </c>
      <c r="N6084" s="6">
        <v>5491.2</v>
      </c>
      <c r="O6084" s="46">
        <f>Tabla2[[#This Row],[Operating Profit]]/Tabla2[[#This Row],[Total Sales]]</f>
        <v>5.1999999999999998E-2</v>
      </c>
      <c r="P6084" s="1" t="s">
        <v>82</v>
      </c>
    </row>
    <row r="6085" spans="1:16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3" t="str">
        <f>IFERROR(LEFT(Tabla2[[#This Row],[Product]],FIND(" ",Tabla2[[#This Row],[Product]])-3),Tabla2[[#This Row],[Product]])</f>
        <v>Women</v>
      </c>
      <c r="I6085" s="6">
        <v>58</v>
      </c>
      <c r="J6085" s="4">
        <v>1420</v>
      </c>
      <c r="K6085" s="6">
        <f>Tabla2[[#This Row],[Price per Unit]]*Tabla2[[#This Row],[Units Sold]]</f>
        <v>82360</v>
      </c>
      <c r="L6085" s="52">
        <f>Tabla2[[#This Row],[Units Sold]]/Cálculos!$C$11</f>
        <v>5.72843737506863E-5</v>
      </c>
      <c r="M6085" s="6">
        <f>Tabla2[[#This Row],[Total Sales]]-Tabla2[[#This Row],[Operating Profit]]</f>
        <v>78571.44</v>
      </c>
      <c r="N6085" s="6">
        <v>3788.5599999999995</v>
      </c>
      <c r="O6085" s="46">
        <f>Tabla2[[#This Row],[Operating Profit]]/Tabla2[[#This Row],[Total Sales]]</f>
        <v>4.5999999999999992E-2</v>
      </c>
      <c r="P6085" s="1" t="s">
        <v>82</v>
      </c>
    </row>
    <row r="6086" spans="1:16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3" t="str">
        <f>IFERROR(LEFT(Tabla2[[#This Row],[Product]],FIND(" ",Tabla2[[#This Row],[Product]])-3),Tabla2[[#This Row],[Product]])</f>
        <v>Women</v>
      </c>
      <c r="I6086" s="6">
        <v>55</v>
      </c>
      <c r="J6086" s="4">
        <v>1430</v>
      </c>
      <c r="K6086" s="6">
        <f>Tabla2[[#This Row],[Price per Unit]]*Tabla2[[#This Row],[Units Sold]]</f>
        <v>78650</v>
      </c>
      <c r="L6086" s="52">
        <f>Tabla2[[#This Row],[Units Sold]]/Cálculos!$C$11</f>
        <v>5.7687784833437618E-5</v>
      </c>
      <c r="M6086" s="6">
        <f>Tabla2[[#This Row],[Total Sales]]-Tabla2[[#This Row],[Operating Profit]]</f>
        <v>74953.45</v>
      </c>
      <c r="N6086" s="6">
        <v>3696.5499999999997</v>
      </c>
      <c r="O6086" s="46">
        <f>Tabla2[[#This Row],[Operating Profit]]/Tabla2[[#This Row],[Total Sales]]</f>
        <v>4.6999999999999993E-2</v>
      </c>
      <c r="P6086" s="1" t="s">
        <v>82</v>
      </c>
    </row>
    <row r="6087" spans="1:16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3" t="str">
        <f>IFERROR(LEFT(Tabla2[[#This Row],[Product]],FIND(" ",Tabla2[[#This Row],[Product]])-3),Tabla2[[#This Row],[Product]])</f>
        <v>Men</v>
      </c>
      <c r="I6087" s="6">
        <v>67</v>
      </c>
      <c r="J6087" s="4">
        <v>1240</v>
      </c>
      <c r="K6087" s="6">
        <f>Tabla2[[#This Row],[Price per Unit]]*Tabla2[[#This Row],[Units Sold]]</f>
        <v>83080</v>
      </c>
      <c r="L6087" s="52">
        <f>Tabla2[[#This Row],[Units Sold]]/Cálculos!$C$11</f>
        <v>5.0022974261162688E-5</v>
      </c>
      <c r="M6087" s="6">
        <f>Tabla2[[#This Row],[Total Sales]]-Tabla2[[#This Row],[Operating Profit]]</f>
        <v>79756.800000000003</v>
      </c>
      <c r="N6087" s="6">
        <v>3323.2000000000003</v>
      </c>
      <c r="O6087" s="46">
        <f>Tabla2[[#This Row],[Operating Profit]]/Tabla2[[#This Row],[Total Sales]]</f>
        <v>0.04</v>
      </c>
      <c r="P6087" s="1" t="s">
        <v>82</v>
      </c>
    </row>
    <row r="6088" spans="1:16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3" t="str">
        <f>IFERROR(LEFT(Tabla2[[#This Row],[Product]],FIND(" ",Tabla2[[#This Row],[Product]])-3),Tabla2[[#This Row],[Product]])</f>
        <v>Women</v>
      </c>
      <c r="I6088" s="6">
        <v>70</v>
      </c>
      <c r="J6088" s="4">
        <v>1260</v>
      </c>
      <c r="K6088" s="6">
        <f>Tabla2[[#This Row],[Price per Unit]]*Tabla2[[#This Row],[Units Sold]]</f>
        <v>88200</v>
      </c>
      <c r="L6088" s="52">
        <f>Tabla2[[#This Row],[Units Sold]]/Cálculos!$C$11</f>
        <v>5.082979642666531E-5</v>
      </c>
      <c r="M6088" s="6">
        <f>Tabla2[[#This Row],[Total Sales]]-Tabla2[[#This Row],[Operating Profit]]</f>
        <v>84848.4</v>
      </c>
      <c r="N6088" s="6">
        <v>3351.6</v>
      </c>
      <c r="O6088" s="46">
        <f>Tabla2[[#This Row],[Operating Profit]]/Tabla2[[#This Row],[Total Sales]]</f>
        <v>3.7999999999999999E-2</v>
      </c>
      <c r="P6088" s="1" t="s">
        <v>82</v>
      </c>
    </row>
    <row r="6089" spans="1:16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3" t="str">
        <f>IFERROR(LEFT(Tabla2[[#This Row],[Product]],FIND(" ",Tabla2[[#This Row],[Product]])-3),Tabla2[[#This Row],[Product]])</f>
        <v>Men</v>
      </c>
      <c r="I6089" s="6">
        <v>49</v>
      </c>
      <c r="J6089" s="4">
        <v>1630</v>
      </c>
      <c r="K6089" s="6">
        <f>Tabla2[[#This Row],[Price per Unit]]*Tabla2[[#This Row],[Units Sold]]</f>
        <v>79870</v>
      </c>
      <c r="L6089" s="52">
        <f>Tabla2[[#This Row],[Units Sold]]/Cálculos!$C$11</f>
        <v>6.5756006488463858E-5</v>
      </c>
      <c r="M6089" s="6">
        <f>Tabla2[[#This Row],[Total Sales]]-Tabla2[[#This Row],[Operating Profit]]</f>
        <v>76275.850000000006</v>
      </c>
      <c r="N6089" s="6">
        <v>3594.1499999999996</v>
      </c>
      <c r="O6089" s="46">
        <f>Tabla2[[#This Row],[Operating Profit]]/Tabla2[[#This Row],[Total Sales]]</f>
        <v>4.4999999999999998E-2</v>
      </c>
      <c r="P6089" s="1" t="s">
        <v>82</v>
      </c>
    </row>
    <row r="6090" spans="1:16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3" t="str">
        <f>IFERROR(LEFT(Tabla2[[#This Row],[Product]],FIND(" ",Tabla2[[#This Row],[Product]])-3),Tabla2[[#This Row],[Product]])</f>
        <v>Men</v>
      </c>
      <c r="I6090" s="6">
        <v>51</v>
      </c>
      <c r="J6090" s="4">
        <v>1560</v>
      </c>
      <c r="K6090" s="6">
        <f>Tabla2[[#This Row],[Price per Unit]]*Tabla2[[#This Row],[Units Sold]]</f>
        <v>79560</v>
      </c>
      <c r="L6090" s="52">
        <f>Tabla2[[#This Row],[Units Sold]]/Cálculos!$C$11</f>
        <v>6.2932128909204668E-5</v>
      </c>
      <c r="M6090" s="6">
        <f>Tabla2[[#This Row],[Total Sales]]-Tabla2[[#This Row],[Operating Profit]]</f>
        <v>75502.44</v>
      </c>
      <c r="N6090" s="6">
        <v>4057.56</v>
      </c>
      <c r="O6090" s="46">
        <f>Tabla2[[#This Row],[Operating Profit]]/Tabla2[[#This Row],[Total Sales]]</f>
        <v>5.0999999999999997E-2</v>
      </c>
      <c r="P6090" s="1" t="s">
        <v>82</v>
      </c>
    </row>
    <row r="6091" spans="1:16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3" t="str">
        <f>IFERROR(LEFT(Tabla2[[#This Row],[Product]],FIND(" ",Tabla2[[#This Row],[Product]])-3),Tabla2[[#This Row],[Product]])</f>
        <v>Women</v>
      </c>
      <c r="I6091" s="6">
        <v>46</v>
      </c>
      <c r="J6091" s="4">
        <v>1430</v>
      </c>
      <c r="K6091" s="6">
        <f>Tabla2[[#This Row],[Price per Unit]]*Tabla2[[#This Row],[Units Sold]]</f>
        <v>65780</v>
      </c>
      <c r="L6091" s="52">
        <f>Tabla2[[#This Row],[Units Sold]]/Cálculos!$C$11</f>
        <v>5.7687784833437618E-5</v>
      </c>
      <c r="M6091" s="6">
        <f>Tabla2[[#This Row],[Total Sales]]-Tabla2[[#This Row],[Operating Profit]]</f>
        <v>62688.34</v>
      </c>
      <c r="N6091" s="6">
        <v>3091.66</v>
      </c>
      <c r="O6091" s="46">
        <f>Tabla2[[#This Row],[Operating Profit]]/Tabla2[[#This Row],[Total Sales]]</f>
        <v>4.7E-2</v>
      </c>
      <c r="P6091" s="1" t="s">
        <v>82</v>
      </c>
    </row>
    <row r="6092" spans="1:16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3" t="str">
        <f>IFERROR(LEFT(Tabla2[[#This Row],[Product]],FIND(" ",Tabla2[[#This Row],[Product]])-3),Tabla2[[#This Row],[Product]])</f>
        <v>Women</v>
      </c>
      <c r="I6092" s="6">
        <v>49</v>
      </c>
      <c r="J6092" s="4">
        <v>1230</v>
      </c>
      <c r="K6092" s="6">
        <f>Tabla2[[#This Row],[Price per Unit]]*Tabla2[[#This Row],[Units Sold]]</f>
        <v>60270</v>
      </c>
      <c r="L6092" s="52">
        <f>Tabla2[[#This Row],[Units Sold]]/Cálculos!$C$11</f>
        <v>4.9619563178411377E-5</v>
      </c>
      <c r="M6092" s="6">
        <f>Tabla2[[#This Row],[Total Sales]]-Tabla2[[#This Row],[Operating Profit]]</f>
        <v>57437.31</v>
      </c>
      <c r="N6092" s="6">
        <v>2832.69</v>
      </c>
      <c r="O6092" s="46">
        <f>Tabla2[[#This Row],[Operating Profit]]/Tabla2[[#This Row],[Total Sales]]</f>
        <v>4.7E-2</v>
      </c>
      <c r="P6092" s="1" t="s">
        <v>82</v>
      </c>
    </row>
    <row r="6093" spans="1:16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3" t="str">
        <f>IFERROR(LEFT(Tabla2[[#This Row],[Product]],FIND(" ",Tabla2[[#This Row],[Product]])-3),Tabla2[[#This Row],[Product]])</f>
        <v>Men</v>
      </c>
      <c r="I6093" s="6">
        <v>54</v>
      </c>
      <c r="J6093" s="4">
        <v>1110</v>
      </c>
      <c r="K6093" s="6">
        <f>Tabla2[[#This Row],[Price per Unit]]*Tabla2[[#This Row],[Units Sold]]</f>
        <v>59940</v>
      </c>
      <c r="L6093" s="52">
        <f>Tabla2[[#This Row],[Units Sold]]/Cálculos!$C$11</f>
        <v>4.4778630185395631E-5</v>
      </c>
      <c r="M6093" s="6">
        <f>Tabla2[[#This Row],[Total Sales]]-Tabla2[[#This Row],[Operating Profit]]</f>
        <v>57542.400000000001</v>
      </c>
      <c r="N6093" s="6">
        <v>2397.6</v>
      </c>
      <c r="O6093" s="46">
        <f>Tabla2[[#This Row],[Operating Profit]]/Tabla2[[#This Row],[Total Sales]]</f>
        <v>0.04</v>
      </c>
      <c r="P6093" s="1" t="s">
        <v>82</v>
      </c>
    </row>
    <row r="6094" spans="1:16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3" t="str">
        <f>IFERROR(LEFT(Tabla2[[#This Row],[Product]],FIND(" ",Tabla2[[#This Row],[Product]])-3),Tabla2[[#This Row],[Product]])</f>
        <v>Women</v>
      </c>
      <c r="I6094" s="6">
        <v>59</v>
      </c>
      <c r="J6094" s="4">
        <v>1330</v>
      </c>
      <c r="K6094" s="6">
        <f>Tabla2[[#This Row],[Price per Unit]]*Tabla2[[#This Row],[Units Sold]]</f>
        <v>78470</v>
      </c>
      <c r="L6094" s="52">
        <f>Tabla2[[#This Row],[Units Sold]]/Cálculos!$C$11</f>
        <v>5.3653674005924494E-5</v>
      </c>
      <c r="M6094" s="6">
        <f>Tabla2[[#This Row],[Total Sales]]-Tabla2[[#This Row],[Operating Profit]]</f>
        <v>75645.08</v>
      </c>
      <c r="N6094" s="6">
        <v>2824.92</v>
      </c>
      <c r="O6094" s="46">
        <f>Tabla2[[#This Row],[Operating Profit]]/Tabla2[[#This Row],[Total Sales]]</f>
        <v>3.6000000000000004E-2</v>
      </c>
      <c r="P6094" s="1" t="s">
        <v>82</v>
      </c>
    </row>
    <row r="6095" spans="1:16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3" t="str">
        <f>IFERROR(LEFT(Tabla2[[#This Row],[Product]],FIND(" ",Tabla2[[#This Row],[Product]])-3),Tabla2[[#This Row],[Product]])</f>
        <v>Men</v>
      </c>
      <c r="I6095" s="6">
        <v>48</v>
      </c>
      <c r="J6095" s="4">
        <v>1650</v>
      </c>
      <c r="K6095" s="6">
        <f>Tabla2[[#This Row],[Price per Unit]]*Tabla2[[#This Row],[Units Sold]]</f>
        <v>79200</v>
      </c>
      <c r="L6095" s="52">
        <f>Tabla2[[#This Row],[Units Sold]]/Cálculos!$C$11</f>
        <v>6.656282865396648E-5</v>
      </c>
      <c r="M6095" s="6">
        <f>Tabla2[[#This Row],[Total Sales]]-Tabla2[[#This Row],[Operating Profit]]</f>
        <v>75240</v>
      </c>
      <c r="N6095" s="6">
        <v>3960</v>
      </c>
      <c r="O6095" s="46">
        <f>Tabla2[[#This Row],[Operating Profit]]/Tabla2[[#This Row],[Total Sales]]</f>
        <v>0.05</v>
      </c>
      <c r="P6095" s="1" t="s">
        <v>82</v>
      </c>
    </row>
    <row r="6096" spans="1:16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3" t="str">
        <f>IFERROR(LEFT(Tabla2[[#This Row],[Product]],FIND(" ",Tabla2[[#This Row],[Product]])-3),Tabla2[[#This Row],[Product]])</f>
        <v>Men</v>
      </c>
      <c r="I6096" s="6">
        <v>50</v>
      </c>
      <c r="J6096" s="4">
        <v>1490</v>
      </c>
      <c r="K6096" s="6">
        <f>Tabla2[[#This Row],[Price per Unit]]*Tabla2[[#This Row],[Units Sold]]</f>
        <v>74500</v>
      </c>
      <c r="L6096" s="52">
        <f>Tabla2[[#This Row],[Units Sold]]/Cálculos!$C$11</f>
        <v>6.010825132994549E-5</v>
      </c>
      <c r="M6096" s="6">
        <f>Tabla2[[#This Row],[Total Sales]]-Tabla2[[#This Row],[Operating Profit]]</f>
        <v>70551.5</v>
      </c>
      <c r="N6096" s="6">
        <v>3948.5</v>
      </c>
      <c r="O6096" s="46">
        <f>Tabla2[[#This Row],[Operating Profit]]/Tabla2[[#This Row],[Total Sales]]</f>
        <v>5.2999999999999999E-2</v>
      </c>
      <c r="P6096" s="1" t="s">
        <v>82</v>
      </c>
    </row>
    <row r="6097" spans="1:16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3" t="str">
        <f>IFERROR(LEFT(Tabla2[[#This Row],[Product]],FIND(" ",Tabla2[[#This Row],[Product]])-3),Tabla2[[#This Row],[Product]])</f>
        <v>Women</v>
      </c>
      <c r="I6097" s="6">
        <v>48</v>
      </c>
      <c r="J6097" s="4">
        <v>1050</v>
      </c>
      <c r="K6097" s="6">
        <f>Tabla2[[#This Row],[Price per Unit]]*Tabla2[[#This Row],[Units Sold]]</f>
        <v>50400</v>
      </c>
      <c r="L6097" s="52">
        <f>Tabla2[[#This Row],[Units Sold]]/Cálculos!$C$11</f>
        <v>4.2358163688887758E-5</v>
      </c>
      <c r="M6097" s="6">
        <f>Tabla2[[#This Row],[Total Sales]]-Tabla2[[#This Row],[Operating Profit]]</f>
        <v>48031.199999999997</v>
      </c>
      <c r="N6097" s="6">
        <v>2368.7999999999997</v>
      </c>
      <c r="O6097" s="46">
        <f>Tabla2[[#This Row],[Operating Profit]]/Tabla2[[#This Row],[Total Sales]]</f>
        <v>4.6999999999999993E-2</v>
      </c>
      <c r="P6097" s="1" t="s">
        <v>82</v>
      </c>
    </row>
    <row r="6098" spans="1:16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3" t="str">
        <f>IFERROR(LEFT(Tabla2[[#This Row],[Product]],FIND(" ",Tabla2[[#This Row],[Product]])-3),Tabla2[[#This Row],[Product]])</f>
        <v>Women</v>
      </c>
      <c r="I6098" s="6">
        <v>46</v>
      </c>
      <c r="J6098" s="4">
        <v>950</v>
      </c>
      <c r="K6098" s="6">
        <f>Tabla2[[#This Row],[Price per Unit]]*Tabla2[[#This Row],[Units Sold]]</f>
        <v>43700</v>
      </c>
      <c r="L6098" s="52">
        <f>Tabla2[[#This Row],[Units Sold]]/Cálculos!$C$11</f>
        <v>3.8324052861374641E-5</v>
      </c>
      <c r="M6098" s="6">
        <f>Tabla2[[#This Row],[Total Sales]]-Tabla2[[#This Row],[Operating Profit]]</f>
        <v>41558.699999999997</v>
      </c>
      <c r="N6098" s="6">
        <v>2141.3000000000002</v>
      </c>
      <c r="O6098" s="46">
        <f>Tabla2[[#This Row],[Operating Profit]]/Tabla2[[#This Row],[Total Sales]]</f>
        <v>4.9000000000000002E-2</v>
      </c>
      <c r="P6098" s="1" t="s">
        <v>82</v>
      </c>
    </row>
    <row r="6099" spans="1:16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3" t="str">
        <f>IFERROR(LEFT(Tabla2[[#This Row],[Product]],FIND(" ",Tabla2[[#This Row],[Product]])-3),Tabla2[[#This Row],[Product]])</f>
        <v>Men</v>
      </c>
      <c r="I6099" s="6">
        <v>56</v>
      </c>
      <c r="J6099" s="4">
        <v>910</v>
      </c>
      <c r="K6099" s="6">
        <f>Tabla2[[#This Row],[Price per Unit]]*Tabla2[[#This Row],[Units Sold]]</f>
        <v>50960</v>
      </c>
      <c r="L6099" s="52">
        <f>Tabla2[[#This Row],[Units Sold]]/Cálculos!$C$11</f>
        <v>3.6710408530369391E-5</v>
      </c>
      <c r="M6099" s="6">
        <f>Tabla2[[#This Row],[Total Sales]]-Tabla2[[#This Row],[Operating Profit]]</f>
        <v>48717.760000000002</v>
      </c>
      <c r="N6099" s="6">
        <v>2242.2400000000002</v>
      </c>
      <c r="O6099" s="46">
        <f>Tabla2[[#This Row],[Operating Profit]]/Tabla2[[#This Row],[Total Sales]]</f>
        <v>4.4000000000000004E-2</v>
      </c>
      <c r="P6099" s="1" t="s">
        <v>82</v>
      </c>
    </row>
    <row r="6100" spans="1:16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3" t="str">
        <f>IFERROR(LEFT(Tabla2[[#This Row],[Product]],FIND(" ",Tabla2[[#This Row],[Product]])-3),Tabla2[[#This Row],[Product]])</f>
        <v>Women</v>
      </c>
      <c r="I6100" s="6">
        <v>68</v>
      </c>
      <c r="J6100" s="4">
        <v>1050</v>
      </c>
      <c r="K6100" s="6">
        <f>Tabla2[[#This Row],[Price per Unit]]*Tabla2[[#This Row],[Units Sold]]</f>
        <v>71400</v>
      </c>
      <c r="L6100" s="52">
        <f>Tabla2[[#This Row],[Units Sold]]/Cálculos!$C$11</f>
        <v>4.2358163688887758E-5</v>
      </c>
      <c r="M6100" s="6">
        <f>Tabla2[[#This Row],[Total Sales]]-Tabla2[[#This Row],[Operating Profit]]</f>
        <v>68758.2</v>
      </c>
      <c r="N6100" s="6">
        <v>2641.8</v>
      </c>
      <c r="O6100" s="46">
        <f>Tabla2[[#This Row],[Operating Profit]]/Tabla2[[#This Row],[Total Sales]]</f>
        <v>3.7000000000000005E-2</v>
      </c>
      <c r="P6100" s="1" t="s">
        <v>82</v>
      </c>
    </row>
    <row r="6101" spans="1:16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3" t="str">
        <f>IFERROR(LEFT(Tabla2[[#This Row],[Product]],FIND(" ",Tabla2[[#This Row],[Product]])-3),Tabla2[[#This Row],[Product]])</f>
        <v>Men</v>
      </c>
      <c r="I6101" s="6">
        <v>58</v>
      </c>
      <c r="J6101" s="4">
        <v>1600</v>
      </c>
      <c r="K6101" s="6">
        <f>Tabla2[[#This Row],[Price per Unit]]*Tabla2[[#This Row],[Units Sold]]</f>
        <v>92800</v>
      </c>
      <c r="L6101" s="52">
        <f>Tabla2[[#This Row],[Units Sold]]/Cálculos!$C$11</f>
        <v>6.4545773240209925E-5</v>
      </c>
      <c r="M6101" s="6">
        <f>Tabla2[[#This Row],[Total Sales]]-Tabla2[[#This Row],[Operating Profit]]</f>
        <v>88252.800000000003</v>
      </c>
      <c r="N6101" s="6">
        <v>4547.2</v>
      </c>
      <c r="O6101" s="46">
        <f>Tabla2[[#This Row],[Operating Profit]]/Tabla2[[#This Row],[Total Sales]]</f>
        <v>4.8999999999999995E-2</v>
      </c>
      <c r="P6101" s="1" t="s">
        <v>82</v>
      </c>
    </row>
    <row r="6102" spans="1:16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3" t="str">
        <f>IFERROR(LEFT(Tabla2[[#This Row],[Product]],FIND(" ",Tabla2[[#This Row],[Product]])-3),Tabla2[[#This Row],[Product]])</f>
        <v>Men</v>
      </c>
      <c r="I6102" s="6">
        <v>59</v>
      </c>
      <c r="J6102" s="4">
        <v>1500</v>
      </c>
      <c r="K6102" s="6">
        <f>Tabla2[[#This Row],[Price per Unit]]*Tabla2[[#This Row],[Units Sold]]</f>
        <v>88500</v>
      </c>
      <c r="L6102" s="52">
        <f>Tabla2[[#This Row],[Units Sold]]/Cálculos!$C$11</f>
        <v>6.0511662412696801E-5</v>
      </c>
      <c r="M6102" s="6">
        <f>Tabla2[[#This Row],[Total Sales]]-Tabla2[[#This Row],[Operating Profit]]</f>
        <v>83721</v>
      </c>
      <c r="N6102" s="6">
        <v>4779</v>
      </c>
      <c r="O6102" s="46">
        <f>Tabla2[[#This Row],[Operating Profit]]/Tabla2[[#This Row],[Total Sales]]</f>
        <v>5.3999999999999999E-2</v>
      </c>
      <c r="P6102" s="1" t="s">
        <v>82</v>
      </c>
    </row>
    <row r="6103" spans="1:16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3" t="str">
        <f>IFERROR(LEFT(Tabla2[[#This Row],[Product]],FIND(" ",Tabla2[[#This Row],[Product]])-3),Tabla2[[#This Row],[Product]])</f>
        <v>Women</v>
      </c>
      <c r="I6103" s="6">
        <v>54</v>
      </c>
      <c r="J6103" s="4">
        <v>1170</v>
      </c>
      <c r="K6103" s="6">
        <f>Tabla2[[#This Row],[Price per Unit]]*Tabla2[[#This Row],[Units Sold]]</f>
        <v>63180</v>
      </c>
      <c r="L6103" s="52">
        <f>Tabla2[[#This Row],[Units Sold]]/Cálculos!$C$11</f>
        <v>4.7199096681903504E-5</v>
      </c>
      <c r="M6103" s="6">
        <f>Tabla2[[#This Row],[Total Sales]]-Tabla2[[#This Row],[Operating Profit]]</f>
        <v>60147.360000000001</v>
      </c>
      <c r="N6103" s="6">
        <v>3032.64</v>
      </c>
      <c r="O6103" s="46">
        <f>Tabla2[[#This Row],[Operating Profit]]/Tabla2[[#This Row],[Total Sales]]</f>
        <v>4.8000000000000001E-2</v>
      </c>
      <c r="P6103" s="1" t="s">
        <v>82</v>
      </c>
    </row>
    <row r="6104" spans="1:16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3" t="str">
        <f>IFERROR(LEFT(Tabla2[[#This Row],[Product]],FIND(" ",Tabla2[[#This Row],[Product]])-3),Tabla2[[#This Row],[Product]])</f>
        <v>Women</v>
      </c>
      <c r="I6104" s="6">
        <v>55</v>
      </c>
      <c r="J6104" s="4">
        <v>1150</v>
      </c>
      <c r="K6104" s="6">
        <f>Tabla2[[#This Row],[Price per Unit]]*Tabla2[[#This Row],[Units Sold]]</f>
        <v>63250</v>
      </c>
      <c r="L6104" s="52">
        <f>Tabla2[[#This Row],[Units Sold]]/Cálculos!$C$11</f>
        <v>4.6392274516400882E-5</v>
      </c>
      <c r="M6104" s="6">
        <f>Tabla2[[#This Row],[Total Sales]]-Tabla2[[#This Row],[Operating Profit]]</f>
        <v>60277.25</v>
      </c>
      <c r="N6104" s="6">
        <v>2972.75</v>
      </c>
      <c r="O6104" s="46">
        <f>Tabla2[[#This Row],[Operating Profit]]/Tabla2[[#This Row],[Total Sales]]</f>
        <v>4.7E-2</v>
      </c>
      <c r="P6104" s="1" t="s">
        <v>82</v>
      </c>
    </row>
    <row r="6105" spans="1:16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3" t="str">
        <f>IFERROR(LEFT(Tabla2[[#This Row],[Product]],FIND(" ",Tabla2[[#This Row],[Product]])-3),Tabla2[[#This Row],[Product]])</f>
        <v>Men</v>
      </c>
      <c r="I6105" s="6">
        <v>65</v>
      </c>
      <c r="J6105" s="4">
        <v>1130</v>
      </c>
      <c r="K6105" s="6">
        <f>Tabla2[[#This Row],[Price per Unit]]*Tabla2[[#This Row],[Units Sold]]</f>
        <v>73450</v>
      </c>
      <c r="L6105" s="52">
        <f>Tabla2[[#This Row],[Units Sold]]/Cálculos!$C$11</f>
        <v>4.5585452350898253E-5</v>
      </c>
      <c r="M6105" s="6">
        <f>Tabla2[[#This Row],[Total Sales]]-Tabla2[[#This Row],[Operating Profit]]</f>
        <v>70218.2</v>
      </c>
      <c r="N6105" s="6">
        <v>3231.8</v>
      </c>
      <c r="O6105" s="46">
        <f>Tabla2[[#This Row],[Operating Profit]]/Tabla2[[#This Row],[Total Sales]]</f>
        <v>4.4000000000000004E-2</v>
      </c>
      <c r="P6105" s="1" t="s">
        <v>82</v>
      </c>
    </row>
    <row r="6106" spans="1:16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3" t="str">
        <f>IFERROR(LEFT(Tabla2[[#This Row],[Product]],FIND(" ",Tabla2[[#This Row],[Product]])-3),Tabla2[[#This Row],[Product]])</f>
        <v>Women</v>
      </c>
      <c r="I6106" s="6">
        <v>72</v>
      </c>
      <c r="J6106" s="4">
        <v>1400</v>
      </c>
      <c r="K6106" s="6">
        <f>Tabla2[[#This Row],[Price per Unit]]*Tabla2[[#This Row],[Units Sold]]</f>
        <v>100800</v>
      </c>
      <c r="L6106" s="52">
        <f>Tabla2[[#This Row],[Units Sold]]/Cálculos!$C$11</f>
        <v>5.6477551585183678E-5</v>
      </c>
      <c r="M6106" s="6">
        <f>Tabla2[[#This Row],[Total Sales]]-Tabla2[[#This Row],[Operating Profit]]</f>
        <v>96868.800000000003</v>
      </c>
      <c r="N6106" s="6">
        <v>3931.2000000000003</v>
      </c>
      <c r="O6106" s="46">
        <f>Tabla2[[#This Row],[Operating Profit]]/Tabla2[[#This Row],[Total Sales]]</f>
        <v>3.9E-2</v>
      </c>
      <c r="P6106" s="1" t="s">
        <v>82</v>
      </c>
    </row>
    <row r="6107" spans="1:16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3" t="str">
        <f>IFERROR(LEFT(Tabla2[[#This Row],[Product]],FIND(" ",Tabla2[[#This Row],[Product]])-3),Tabla2[[#This Row],[Product]])</f>
        <v>Men</v>
      </c>
      <c r="I6107" s="6">
        <v>55</v>
      </c>
      <c r="J6107" s="4">
        <v>2100</v>
      </c>
      <c r="K6107" s="6">
        <f>Tabla2[[#This Row],[Price per Unit]]*Tabla2[[#This Row],[Units Sold]]</f>
        <v>115500</v>
      </c>
      <c r="L6107" s="52">
        <f>Tabla2[[#This Row],[Units Sold]]/Cálculos!$C$11</f>
        <v>8.4716327377775517E-5</v>
      </c>
      <c r="M6107" s="6">
        <f>Tabla2[[#This Row],[Total Sales]]-Tabla2[[#This Row],[Operating Profit]]</f>
        <v>110187</v>
      </c>
      <c r="N6107" s="6">
        <v>5313</v>
      </c>
      <c r="O6107" s="46">
        <f>Tabla2[[#This Row],[Operating Profit]]/Tabla2[[#This Row],[Total Sales]]</f>
        <v>4.5999999999999999E-2</v>
      </c>
      <c r="P6107" s="1" t="s">
        <v>82</v>
      </c>
    </row>
    <row r="6108" spans="1:16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3" t="str">
        <f>IFERROR(LEFT(Tabla2[[#This Row],[Product]],FIND(" ",Tabla2[[#This Row],[Product]])-3),Tabla2[[#This Row],[Product]])</f>
        <v>Men</v>
      </c>
      <c r="I6108" s="6">
        <v>61</v>
      </c>
      <c r="J6108" s="4">
        <v>1820</v>
      </c>
      <c r="K6108" s="6">
        <f>Tabla2[[#This Row],[Price per Unit]]*Tabla2[[#This Row],[Units Sold]]</f>
        <v>111020</v>
      </c>
      <c r="L6108" s="52">
        <f>Tabla2[[#This Row],[Units Sold]]/Cálculos!$C$11</f>
        <v>7.3420817060738781E-5</v>
      </c>
      <c r="M6108" s="6">
        <f>Tabla2[[#This Row],[Total Sales]]-Tabla2[[#This Row],[Operating Profit]]</f>
        <v>105469</v>
      </c>
      <c r="N6108" s="6">
        <v>5551</v>
      </c>
      <c r="O6108" s="46">
        <f>Tabla2[[#This Row],[Operating Profit]]/Tabla2[[#This Row],[Total Sales]]</f>
        <v>0.05</v>
      </c>
      <c r="P6108" s="1" t="s">
        <v>82</v>
      </c>
    </row>
    <row r="6109" spans="1:16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3" t="str">
        <f>IFERROR(LEFT(Tabla2[[#This Row],[Product]],FIND(" ",Tabla2[[#This Row],[Product]])-3),Tabla2[[#This Row],[Product]])</f>
        <v>Women</v>
      </c>
      <c r="I6109" s="6">
        <v>59</v>
      </c>
      <c r="J6109" s="4">
        <v>1300</v>
      </c>
      <c r="K6109" s="6">
        <f>Tabla2[[#This Row],[Price per Unit]]*Tabla2[[#This Row],[Units Sold]]</f>
        <v>76700</v>
      </c>
      <c r="L6109" s="52">
        <f>Tabla2[[#This Row],[Units Sold]]/Cálculos!$C$11</f>
        <v>5.2443440757670561E-5</v>
      </c>
      <c r="M6109" s="6">
        <f>Tabla2[[#This Row],[Total Sales]]-Tabla2[[#This Row],[Operating Profit]]</f>
        <v>72941.7</v>
      </c>
      <c r="N6109" s="6">
        <v>3758.2999999999997</v>
      </c>
      <c r="O6109" s="46">
        <f>Tabla2[[#This Row],[Operating Profit]]/Tabla2[[#This Row],[Total Sales]]</f>
        <v>4.8999999999999995E-2</v>
      </c>
      <c r="P6109" s="1" t="s">
        <v>82</v>
      </c>
    </row>
    <row r="6110" spans="1:16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3" t="str">
        <f>IFERROR(LEFT(Tabla2[[#This Row],[Product]],FIND(" ",Tabla2[[#This Row],[Product]])-3),Tabla2[[#This Row],[Product]])</f>
        <v>Women</v>
      </c>
      <c r="I6110" s="6">
        <v>55</v>
      </c>
      <c r="J6110" s="4">
        <v>1450</v>
      </c>
      <c r="K6110" s="6">
        <f>Tabla2[[#This Row],[Price per Unit]]*Tabla2[[#This Row],[Units Sold]]</f>
        <v>79750</v>
      </c>
      <c r="L6110" s="52">
        <f>Tabla2[[#This Row],[Units Sold]]/Cálculos!$C$11</f>
        <v>5.849460699894024E-5</v>
      </c>
      <c r="M6110" s="6">
        <f>Tabla2[[#This Row],[Total Sales]]-Tabla2[[#This Row],[Operating Profit]]</f>
        <v>76081.5</v>
      </c>
      <c r="N6110" s="6">
        <v>3668.4999999999995</v>
      </c>
      <c r="O6110" s="46">
        <f>Tabla2[[#This Row],[Operating Profit]]/Tabla2[[#This Row],[Total Sales]]</f>
        <v>4.5999999999999992E-2</v>
      </c>
      <c r="P6110" s="1" t="s">
        <v>82</v>
      </c>
    </row>
    <row r="6111" spans="1:16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3" t="str">
        <f>IFERROR(LEFT(Tabla2[[#This Row],[Product]],FIND(" ",Tabla2[[#This Row],[Product]])-3),Tabla2[[#This Row],[Product]])</f>
        <v>Men</v>
      </c>
      <c r="I6111" s="6">
        <v>64</v>
      </c>
      <c r="J6111" s="4">
        <v>1190</v>
      </c>
      <c r="K6111" s="6">
        <f>Tabla2[[#This Row],[Price per Unit]]*Tabla2[[#This Row],[Units Sold]]</f>
        <v>76160</v>
      </c>
      <c r="L6111" s="52">
        <f>Tabla2[[#This Row],[Units Sold]]/Cálculos!$C$11</f>
        <v>4.8005918847406126E-5</v>
      </c>
      <c r="M6111" s="6">
        <f>Tabla2[[#This Row],[Total Sales]]-Tabla2[[#This Row],[Operating Profit]]</f>
        <v>72732.800000000003</v>
      </c>
      <c r="N6111" s="6">
        <v>3427.2</v>
      </c>
      <c r="O6111" s="46">
        <f>Tabla2[[#This Row],[Operating Profit]]/Tabla2[[#This Row],[Total Sales]]</f>
        <v>4.4999999999999998E-2</v>
      </c>
      <c r="P6111" s="1" t="s">
        <v>82</v>
      </c>
    </row>
    <row r="6112" spans="1:16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3" t="str">
        <f>IFERROR(LEFT(Tabla2[[#This Row],[Product]],FIND(" ",Tabla2[[#This Row],[Product]])-3),Tabla2[[#This Row],[Product]])</f>
        <v>Women</v>
      </c>
      <c r="I6112" s="6">
        <v>72</v>
      </c>
      <c r="J6112" s="4">
        <v>1310</v>
      </c>
      <c r="K6112" s="6">
        <f>Tabla2[[#This Row],[Price per Unit]]*Tabla2[[#This Row],[Units Sold]]</f>
        <v>94320</v>
      </c>
      <c r="L6112" s="52">
        <f>Tabla2[[#This Row],[Units Sold]]/Cálculos!$C$11</f>
        <v>5.2846851840421872E-5</v>
      </c>
      <c r="M6112" s="6">
        <f>Tabla2[[#This Row],[Total Sales]]-Tabla2[[#This Row],[Operating Profit]]</f>
        <v>91018.8</v>
      </c>
      <c r="N6112" s="6">
        <v>3301.2</v>
      </c>
      <c r="O6112" s="46">
        <f>Tabla2[[#This Row],[Operating Profit]]/Tabla2[[#This Row],[Total Sales]]</f>
        <v>3.4999999999999996E-2</v>
      </c>
      <c r="P6112" s="1" t="s">
        <v>82</v>
      </c>
    </row>
    <row r="6113" spans="1:16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3" t="str">
        <f>IFERROR(LEFT(Tabla2[[#This Row],[Product]],FIND(" ",Tabla2[[#This Row],[Product]])-3),Tabla2[[#This Row],[Product]])</f>
        <v>Men</v>
      </c>
      <c r="I6113" s="6">
        <v>29</v>
      </c>
      <c r="J6113" s="4">
        <v>1310</v>
      </c>
      <c r="K6113" s="6">
        <f>Tabla2[[#This Row],[Price per Unit]]*Tabla2[[#This Row],[Units Sold]]</f>
        <v>37990</v>
      </c>
      <c r="L6113" s="52">
        <f>Tabla2[[#This Row],[Units Sold]]/Cálculos!$C$11</f>
        <v>5.2846851840421872E-5</v>
      </c>
      <c r="M6113" s="6">
        <f>Tabla2[[#This Row],[Total Sales]]-Tabla2[[#This Row],[Operating Profit]]</f>
        <v>36052.51</v>
      </c>
      <c r="N6113" s="6">
        <v>1937.49</v>
      </c>
      <c r="O6113" s="46">
        <f>Tabla2[[#This Row],[Operating Profit]]/Tabla2[[#This Row],[Total Sales]]</f>
        <v>5.1000000000000004E-2</v>
      </c>
      <c r="P6113" s="1" t="s">
        <v>82</v>
      </c>
    </row>
    <row r="6114" spans="1:16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3" t="str">
        <f>IFERROR(LEFT(Tabla2[[#This Row],[Product]],FIND(" ",Tabla2[[#This Row],[Product]])-3),Tabla2[[#This Row],[Product]])</f>
        <v>Men</v>
      </c>
      <c r="I6114" s="6">
        <v>39</v>
      </c>
      <c r="J6114" s="4">
        <v>1350</v>
      </c>
      <c r="K6114" s="6">
        <f>Tabla2[[#This Row],[Price per Unit]]*Tabla2[[#This Row],[Units Sold]]</f>
        <v>52650</v>
      </c>
      <c r="L6114" s="52">
        <f>Tabla2[[#This Row],[Units Sold]]/Cálculos!$C$11</f>
        <v>5.4460496171427116E-5</v>
      </c>
      <c r="M6114" s="6">
        <f>Tabla2[[#This Row],[Total Sales]]-Tabla2[[#This Row],[Operating Profit]]</f>
        <v>49964.85</v>
      </c>
      <c r="N6114" s="6">
        <v>2685.15</v>
      </c>
      <c r="O6114" s="46">
        <f>Tabla2[[#This Row],[Operating Profit]]/Tabla2[[#This Row],[Total Sales]]</f>
        <v>5.1000000000000004E-2</v>
      </c>
      <c r="P6114" s="1" t="s">
        <v>82</v>
      </c>
    </row>
    <row r="6115" spans="1:16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3" t="str">
        <f>IFERROR(LEFT(Tabla2[[#This Row],[Product]],FIND(" ",Tabla2[[#This Row],[Product]])-3),Tabla2[[#This Row],[Product]])</f>
        <v>Women</v>
      </c>
      <c r="I6115" s="6">
        <v>38</v>
      </c>
      <c r="J6115" s="4">
        <v>1260</v>
      </c>
      <c r="K6115" s="6">
        <f>Tabla2[[#This Row],[Price per Unit]]*Tabla2[[#This Row],[Units Sold]]</f>
        <v>47880</v>
      </c>
      <c r="L6115" s="52">
        <f>Tabla2[[#This Row],[Units Sold]]/Cálculos!$C$11</f>
        <v>5.082979642666531E-5</v>
      </c>
      <c r="M6115" s="6">
        <f>Tabla2[[#This Row],[Total Sales]]-Tabla2[[#This Row],[Operating Profit]]</f>
        <v>45725.4</v>
      </c>
      <c r="N6115" s="6">
        <v>2154.6</v>
      </c>
      <c r="O6115" s="46">
        <f>Tabla2[[#This Row],[Operating Profit]]/Tabla2[[#This Row],[Total Sales]]</f>
        <v>4.4999999999999998E-2</v>
      </c>
      <c r="P6115" s="1" t="s">
        <v>82</v>
      </c>
    </row>
    <row r="6116" spans="1:16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3" t="str">
        <f>IFERROR(LEFT(Tabla2[[#This Row],[Product]],FIND(" ",Tabla2[[#This Row],[Product]])-3),Tabla2[[#This Row],[Product]])</f>
        <v>Women</v>
      </c>
      <c r="I6116" s="6">
        <v>39</v>
      </c>
      <c r="J6116" s="4">
        <v>750</v>
      </c>
      <c r="K6116" s="6">
        <f>Tabla2[[#This Row],[Price per Unit]]*Tabla2[[#This Row],[Units Sold]]</f>
        <v>29250</v>
      </c>
      <c r="L6116" s="52">
        <f>Tabla2[[#This Row],[Units Sold]]/Cálculos!$C$11</f>
        <v>3.0255831206348401E-5</v>
      </c>
      <c r="M6116" s="6">
        <f>Tabla2[[#This Row],[Total Sales]]-Tabla2[[#This Row],[Operating Profit]]</f>
        <v>27787.5</v>
      </c>
      <c r="N6116" s="6">
        <v>1462.5</v>
      </c>
      <c r="O6116" s="46">
        <f>Tabla2[[#This Row],[Operating Profit]]/Tabla2[[#This Row],[Total Sales]]</f>
        <v>0.05</v>
      </c>
      <c r="P6116" s="1" t="s">
        <v>82</v>
      </c>
    </row>
    <row r="6117" spans="1:16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3" t="str">
        <f>IFERROR(LEFT(Tabla2[[#This Row],[Product]],FIND(" ",Tabla2[[#This Row],[Product]])-3),Tabla2[[#This Row],[Product]])</f>
        <v>Men</v>
      </c>
      <c r="I6117" s="6">
        <v>41</v>
      </c>
      <c r="J6117" s="4">
        <v>630</v>
      </c>
      <c r="K6117" s="6">
        <f>Tabla2[[#This Row],[Price per Unit]]*Tabla2[[#This Row],[Units Sold]]</f>
        <v>25830</v>
      </c>
      <c r="L6117" s="52">
        <f>Tabla2[[#This Row],[Units Sold]]/Cálculos!$C$11</f>
        <v>2.5414898213332655E-5</v>
      </c>
      <c r="M6117" s="6">
        <f>Tabla2[[#This Row],[Total Sales]]-Tabla2[[#This Row],[Operating Profit]]</f>
        <v>24667.65</v>
      </c>
      <c r="N6117" s="6">
        <v>1162.3499999999999</v>
      </c>
      <c r="O6117" s="46">
        <f>Tabla2[[#This Row],[Operating Profit]]/Tabla2[[#This Row],[Total Sales]]</f>
        <v>4.4999999999999998E-2</v>
      </c>
      <c r="P6117" s="1" t="s">
        <v>82</v>
      </c>
    </row>
    <row r="6118" spans="1:16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3" t="str">
        <f>IFERROR(LEFT(Tabla2[[#This Row],[Product]],FIND(" ",Tabla2[[#This Row],[Product]])-3),Tabla2[[#This Row],[Product]])</f>
        <v>Women</v>
      </c>
      <c r="I6118" s="6">
        <v>36</v>
      </c>
      <c r="J6118" s="4">
        <v>1170</v>
      </c>
      <c r="K6118" s="6">
        <f>Tabla2[[#This Row],[Price per Unit]]*Tabla2[[#This Row],[Units Sold]]</f>
        <v>42120</v>
      </c>
      <c r="L6118" s="52">
        <f>Tabla2[[#This Row],[Units Sold]]/Cálculos!$C$11</f>
        <v>4.7199096681903504E-5</v>
      </c>
      <c r="M6118" s="6">
        <f>Tabla2[[#This Row],[Total Sales]]-Tabla2[[#This Row],[Operating Profit]]</f>
        <v>40477.32</v>
      </c>
      <c r="N6118" s="6">
        <v>1642.68</v>
      </c>
      <c r="O6118" s="46">
        <f>Tabla2[[#This Row],[Operating Profit]]/Tabla2[[#This Row],[Total Sales]]</f>
        <v>3.9E-2</v>
      </c>
      <c r="P6118" s="1" t="s">
        <v>82</v>
      </c>
    </row>
    <row r="6119" spans="1:16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3" t="str">
        <f>IFERROR(LEFT(Tabla2[[#This Row],[Product]],FIND(" ",Tabla2[[#This Row],[Product]])-3),Tabla2[[#This Row],[Product]])</f>
        <v>Men</v>
      </c>
      <c r="I6119" s="6">
        <v>29</v>
      </c>
      <c r="J6119" s="4">
        <v>1450</v>
      </c>
      <c r="K6119" s="6">
        <f>Tabla2[[#This Row],[Price per Unit]]*Tabla2[[#This Row],[Units Sold]]</f>
        <v>42050</v>
      </c>
      <c r="L6119" s="52">
        <f>Tabla2[[#This Row],[Units Sold]]/Cálculos!$C$11</f>
        <v>5.849460699894024E-5</v>
      </c>
      <c r="M6119" s="6">
        <f>Tabla2[[#This Row],[Total Sales]]-Tabla2[[#This Row],[Operating Profit]]</f>
        <v>39821.35</v>
      </c>
      <c r="N6119" s="6">
        <v>2228.65</v>
      </c>
      <c r="O6119" s="46">
        <f>Tabla2[[#This Row],[Operating Profit]]/Tabla2[[#This Row],[Total Sales]]</f>
        <v>5.3000000000000005E-2</v>
      </c>
      <c r="P6119" s="1" t="s">
        <v>82</v>
      </c>
    </row>
    <row r="6120" spans="1:16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3" t="str">
        <f>IFERROR(LEFT(Tabla2[[#This Row],[Product]],FIND(" ",Tabla2[[#This Row],[Product]])-3),Tabla2[[#This Row],[Product]])</f>
        <v>Men</v>
      </c>
      <c r="I6120" s="6">
        <v>37</v>
      </c>
      <c r="J6120" s="4">
        <v>1120</v>
      </c>
      <c r="K6120" s="6">
        <f>Tabla2[[#This Row],[Price per Unit]]*Tabla2[[#This Row],[Units Sold]]</f>
        <v>41440</v>
      </c>
      <c r="L6120" s="52">
        <f>Tabla2[[#This Row],[Units Sold]]/Cálculos!$C$11</f>
        <v>4.5182041268146942E-5</v>
      </c>
      <c r="M6120" s="6">
        <f>Tabla2[[#This Row],[Total Sales]]-Tabla2[[#This Row],[Operating Profit]]</f>
        <v>39160.800000000003</v>
      </c>
      <c r="N6120" s="6">
        <v>2279.2000000000003</v>
      </c>
      <c r="O6120" s="46">
        <f>Tabla2[[#This Row],[Operating Profit]]/Tabla2[[#This Row],[Total Sales]]</f>
        <v>5.5000000000000007E-2</v>
      </c>
      <c r="P6120" s="1" t="s">
        <v>82</v>
      </c>
    </row>
    <row r="6121" spans="1:16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3" t="str">
        <f>IFERROR(LEFT(Tabla2[[#This Row],[Product]],FIND(" ",Tabla2[[#This Row],[Product]])-3),Tabla2[[#This Row],[Product]])</f>
        <v>Women</v>
      </c>
      <c r="I6121" s="6">
        <v>37</v>
      </c>
      <c r="J6121" s="4">
        <v>1040</v>
      </c>
      <c r="K6121" s="6">
        <f>Tabla2[[#This Row],[Price per Unit]]*Tabla2[[#This Row],[Units Sold]]</f>
        <v>38480</v>
      </c>
      <c r="L6121" s="52">
        <f>Tabla2[[#This Row],[Units Sold]]/Cálculos!$C$11</f>
        <v>4.1954752606136447E-5</v>
      </c>
      <c r="M6121" s="6">
        <f>Tabla2[[#This Row],[Total Sales]]-Tabla2[[#This Row],[Operating Profit]]</f>
        <v>36556</v>
      </c>
      <c r="N6121" s="6">
        <v>1924</v>
      </c>
      <c r="O6121" s="46">
        <f>Tabla2[[#This Row],[Operating Profit]]/Tabla2[[#This Row],[Total Sales]]</f>
        <v>0.05</v>
      </c>
      <c r="P6121" s="1" t="s">
        <v>82</v>
      </c>
    </row>
    <row r="6122" spans="1:16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3" t="str">
        <f>IFERROR(LEFT(Tabla2[[#This Row],[Product]],FIND(" ",Tabla2[[#This Row],[Product]])-3),Tabla2[[#This Row],[Product]])</f>
        <v>Women</v>
      </c>
      <c r="I6122" s="6">
        <v>36</v>
      </c>
      <c r="J6122" s="4">
        <v>630</v>
      </c>
      <c r="K6122" s="6">
        <f>Tabla2[[#This Row],[Price per Unit]]*Tabla2[[#This Row],[Units Sold]]</f>
        <v>22680</v>
      </c>
      <c r="L6122" s="52">
        <f>Tabla2[[#This Row],[Units Sold]]/Cálculos!$C$11</f>
        <v>2.5414898213332655E-5</v>
      </c>
      <c r="M6122" s="6">
        <f>Tabla2[[#This Row],[Total Sales]]-Tabla2[[#This Row],[Operating Profit]]</f>
        <v>21500.639999999999</v>
      </c>
      <c r="N6122" s="6">
        <v>1179.3600000000001</v>
      </c>
      <c r="O6122" s="46">
        <f>Tabla2[[#This Row],[Operating Profit]]/Tabla2[[#This Row],[Total Sales]]</f>
        <v>5.2000000000000005E-2</v>
      </c>
      <c r="P6122" s="1" t="s">
        <v>82</v>
      </c>
    </row>
    <row r="6123" spans="1:16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3" t="str">
        <f>IFERROR(LEFT(Tabla2[[#This Row],[Product]],FIND(" ",Tabla2[[#This Row],[Product]])-3),Tabla2[[#This Row],[Product]])</f>
        <v>Men</v>
      </c>
      <c r="I6123" s="6">
        <v>41</v>
      </c>
      <c r="J6123" s="4">
        <v>510</v>
      </c>
      <c r="K6123" s="6">
        <f>Tabla2[[#This Row],[Price per Unit]]*Tabla2[[#This Row],[Units Sold]]</f>
        <v>20910</v>
      </c>
      <c r="L6123" s="52">
        <f>Tabla2[[#This Row],[Units Sold]]/Cálculos!$C$11</f>
        <v>2.0573965220316913E-5</v>
      </c>
      <c r="M6123" s="6">
        <f>Tabla2[[#This Row],[Total Sales]]-Tabla2[[#This Row],[Operating Profit]]</f>
        <v>19906.32</v>
      </c>
      <c r="N6123" s="6">
        <v>1003.68</v>
      </c>
      <c r="O6123" s="46">
        <f>Tabla2[[#This Row],[Operating Profit]]/Tabla2[[#This Row],[Total Sales]]</f>
        <v>4.8000000000000001E-2</v>
      </c>
      <c r="P6123" s="1" t="s">
        <v>82</v>
      </c>
    </row>
    <row r="6124" spans="1:16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3" t="str">
        <f>IFERROR(LEFT(Tabla2[[#This Row],[Product]],FIND(" ",Tabla2[[#This Row],[Product]])-3),Tabla2[[#This Row],[Product]])</f>
        <v>Women</v>
      </c>
      <c r="I6124" s="6">
        <v>37</v>
      </c>
      <c r="J6124" s="4">
        <v>980</v>
      </c>
      <c r="K6124" s="6">
        <f>Tabla2[[#This Row],[Price per Unit]]*Tabla2[[#This Row],[Units Sold]]</f>
        <v>36260</v>
      </c>
      <c r="L6124" s="52">
        <f>Tabla2[[#This Row],[Units Sold]]/Cálculos!$C$11</f>
        <v>3.9534286109628574E-5</v>
      </c>
      <c r="M6124" s="6">
        <f>Tabla2[[#This Row],[Total Sales]]-Tabla2[[#This Row],[Operating Profit]]</f>
        <v>34954.639999999999</v>
      </c>
      <c r="N6124" s="6">
        <v>1305.3599999999999</v>
      </c>
      <c r="O6124" s="46">
        <f>Tabla2[[#This Row],[Operating Profit]]/Tabla2[[#This Row],[Total Sales]]</f>
        <v>3.5999999999999997E-2</v>
      </c>
      <c r="P6124" s="1" t="s">
        <v>82</v>
      </c>
    </row>
    <row r="6125" spans="1:16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3" t="str">
        <f>IFERROR(LEFT(Tabla2[[#This Row],[Product]],FIND(" ",Tabla2[[#This Row],[Product]])-3),Tabla2[[#This Row],[Product]])</f>
        <v>Men</v>
      </c>
      <c r="I6125" s="6">
        <v>37</v>
      </c>
      <c r="J6125" s="4">
        <v>1370</v>
      </c>
      <c r="K6125" s="6">
        <f>Tabla2[[#This Row],[Price per Unit]]*Tabla2[[#This Row],[Units Sold]]</f>
        <v>50690</v>
      </c>
      <c r="L6125" s="52">
        <f>Tabla2[[#This Row],[Units Sold]]/Cálculos!$C$11</f>
        <v>5.5267318336929745E-5</v>
      </c>
      <c r="M6125" s="6">
        <f>Tabla2[[#This Row],[Total Sales]]-Tabla2[[#This Row],[Operating Profit]]</f>
        <v>48155.5</v>
      </c>
      <c r="N6125" s="6">
        <v>2534.5</v>
      </c>
      <c r="O6125" s="46">
        <f>Tabla2[[#This Row],[Operating Profit]]/Tabla2[[#This Row],[Total Sales]]</f>
        <v>0.05</v>
      </c>
      <c r="P6125" s="1" t="s">
        <v>82</v>
      </c>
    </row>
    <row r="6126" spans="1:16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3" t="str">
        <f>IFERROR(LEFT(Tabla2[[#This Row],[Product]],FIND(" ",Tabla2[[#This Row],[Product]])-3),Tabla2[[#This Row],[Product]])</f>
        <v>Men</v>
      </c>
      <c r="I6126" s="6">
        <v>46</v>
      </c>
      <c r="J6126" s="4">
        <v>1010</v>
      </c>
      <c r="K6126" s="6">
        <f>Tabla2[[#This Row],[Price per Unit]]*Tabla2[[#This Row],[Units Sold]]</f>
        <v>46460</v>
      </c>
      <c r="L6126" s="52">
        <f>Tabla2[[#This Row],[Units Sold]]/Cálculos!$C$11</f>
        <v>4.0744519357882514E-5</v>
      </c>
      <c r="M6126" s="6">
        <f>Tabla2[[#This Row],[Total Sales]]-Tabla2[[#This Row],[Operating Profit]]</f>
        <v>43997.62</v>
      </c>
      <c r="N6126" s="6">
        <v>2462.38</v>
      </c>
      <c r="O6126" s="46">
        <f>Tabla2[[#This Row],[Operating Profit]]/Tabla2[[#This Row],[Total Sales]]</f>
        <v>5.3000000000000005E-2</v>
      </c>
      <c r="P6126" s="1" t="s">
        <v>82</v>
      </c>
    </row>
    <row r="6127" spans="1:16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3" t="str">
        <f>IFERROR(LEFT(Tabla2[[#This Row],[Product]],FIND(" ",Tabla2[[#This Row],[Product]])-3),Tabla2[[#This Row],[Product]])</f>
        <v>Women</v>
      </c>
      <c r="I6127" s="6">
        <v>49</v>
      </c>
      <c r="J6127" s="4">
        <v>1130</v>
      </c>
      <c r="K6127" s="6">
        <f>Tabla2[[#This Row],[Price per Unit]]*Tabla2[[#This Row],[Units Sold]]</f>
        <v>55370</v>
      </c>
      <c r="L6127" s="52">
        <f>Tabla2[[#This Row],[Units Sold]]/Cálculos!$C$11</f>
        <v>4.5585452350898253E-5</v>
      </c>
      <c r="M6127" s="6">
        <f>Tabla2[[#This Row],[Total Sales]]-Tabla2[[#This Row],[Operating Profit]]</f>
        <v>52656.87</v>
      </c>
      <c r="N6127" s="6">
        <v>2713.13</v>
      </c>
      <c r="O6127" s="46">
        <f>Tabla2[[#This Row],[Operating Profit]]/Tabla2[[#This Row],[Total Sales]]</f>
        <v>4.9000000000000002E-2</v>
      </c>
      <c r="P6127" s="1" t="s">
        <v>82</v>
      </c>
    </row>
    <row r="6128" spans="1:16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3" t="str">
        <f>IFERROR(LEFT(Tabla2[[#This Row],[Product]],FIND(" ",Tabla2[[#This Row],[Product]])-3),Tabla2[[#This Row],[Product]])</f>
        <v>Women</v>
      </c>
      <c r="I6128" s="6">
        <v>47</v>
      </c>
      <c r="J6128" s="4">
        <v>730</v>
      </c>
      <c r="K6128" s="6">
        <f>Tabla2[[#This Row],[Price per Unit]]*Tabla2[[#This Row],[Units Sold]]</f>
        <v>34310</v>
      </c>
      <c r="L6128" s="52">
        <f>Tabla2[[#This Row],[Units Sold]]/Cálculos!$C$11</f>
        <v>2.9449009040845775E-5</v>
      </c>
      <c r="M6128" s="6">
        <f>Tabla2[[#This Row],[Total Sales]]-Tabla2[[#This Row],[Operating Profit]]</f>
        <v>32525.88</v>
      </c>
      <c r="N6128" s="6">
        <v>1784.1200000000001</v>
      </c>
      <c r="O6128" s="46">
        <f>Tabla2[[#This Row],[Operating Profit]]/Tabla2[[#This Row],[Total Sales]]</f>
        <v>5.2000000000000005E-2</v>
      </c>
      <c r="P6128" s="1" t="s">
        <v>82</v>
      </c>
    </row>
    <row r="6129" spans="1:16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3" t="str">
        <f>IFERROR(LEFT(Tabla2[[#This Row],[Product]],FIND(" ",Tabla2[[#This Row],[Product]])-3),Tabla2[[#This Row],[Product]])</f>
        <v>Men</v>
      </c>
      <c r="I6129" s="6">
        <v>51</v>
      </c>
      <c r="J6129" s="4">
        <v>390</v>
      </c>
      <c r="K6129" s="6">
        <f>Tabla2[[#This Row],[Price per Unit]]*Tabla2[[#This Row],[Units Sold]]</f>
        <v>19890</v>
      </c>
      <c r="L6129" s="52">
        <f>Tabla2[[#This Row],[Units Sold]]/Cálculos!$C$11</f>
        <v>1.5733032227301167E-5</v>
      </c>
      <c r="M6129" s="6">
        <f>Tabla2[[#This Row],[Total Sales]]-Tabla2[[#This Row],[Operating Profit]]</f>
        <v>18955.169999999998</v>
      </c>
      <c r="N6129" s="6">
        <v>934.82999999999993</v>
      </c>
      <c r="O6129" s="46">
        <f>Tabla2[[#This Row],[Operating Profit]]/Tabla2[[#This Row],[Total Sales]]</f>
        <v>4.6999999999999993E-2</v>
      </c>
      <c r="P6129" s="1" t="s">
        <v>82</v>
      </c>
    </row>
    <row r="6130" spans="1:16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3" t="str">
        <f>IFERROR(LEFT(Tabla2[[#This Row],[Product]],FIND(" ",Tabla2[[#This Row],[Product]])-3),Tabla2[[#This Row],[Product]])</f>
        <v>Women</v>
      </c>
      <c r="I6130" s="6">
        <v>48</v>
      </c>
      <c r="J6130" s="4">
        <v>950</v>
      </c>
      <c r="K6130" s="6">
        <f>Tabla2[[#This Row],[Price per Unit]]*Tabla2[[#This Row],[Units Sold]]</f>
        <v>45600</v>
      </c>
      <c r="L6130" s="52">
        <f>Tabla2[[#This Row],[Units Sold]]/Cálculos!$C$11</f>
        <v>3.8324052861374641E-5</v>
      </c>
      <c r="M6130" s="6">
        <f>Tabla2[[#This Row],[Total Sales]]-Tabla2[[#This Row],[Operating Profit]]</f>
        <v>43958.400000000001</v>
      </c>
      <c r="N6130" s="6">
        <v>1641.6</v>
      </c>
      <c r="O6130" s="46">
        <f>Tabla2[[#This Row],[Operating Profit]]/Tabla2[[#This Row],[Total Sales]]</f>
        <v>3.5999999999999997E-2</v>
      </c>
      <c r="P6130" s="1" t="s">
        <v>82</v>
      </c>
    </row>
    <row r="6131" spans="1:16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3" t="str">
        <f>IFERROR(LEFT(Tabla2[[#This Row],[Product]],FIND(" ",Tabla2[[#This Row],[Product]])-3),Tabla2[[#This Row],[Product]])</f>
        <v>Men</v>
      </c>
      <c r="I6131" s="6">
        <v>45</v>
      </c>
      <c r="J6131" s="4">
        <v>1420</v>
      </c>
      <c r="K6131" s="6">
        <f>Tabla2[[#This Row],[Price per Unit]]*Tabla2[[#This Row],[Units Sold]]</f>
        <v>63900</v>
      </c>
      <c r="L6131" s="52">
        <f>Tabla2[[#This Row],[Units Sold]]/Cálculos!$C$11</f>
        <v>5.72843737506863E-5</v>
      </c>
      <c r="M6131" s="6">
        <f>Tabla2[[#This Row],[Total Sales]]-Tabla2[[#This Row],[Operating Profit]]</f>
        <v>60641.1</v>
      </c>
      <c r="N6131" s="6">
        <v>3258.9</v>
      </c>
      <c r="O6131" s="46">
        <f>Tabla2[[#This Row],[Operating Profit]]/Tabla2[[#This Row],[Total Sales]]</f>
        <v>5.1000000000000004E-2</v>
      </c>
      <c r="P6131" s="1" t="s">
        <v>82</v>
      </c>
    </row>
    <row r="6132" spans="1:16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3" t="str">
        <f>IFERROR(LEFT(Tabla2[[#This Row],[Product]],FIND(" ",Tabla2[[#This Row],[Product]])-3),Tabla2[[#This Row],[Product]])</f>
        <v>Men</v>
      </c>
      <c r="I6132" s="6">
        <v>51</v>
      </c>
      <c r="J6132" s="4">
        <v>880</v>
      </c>
      <c r="K6132" s="6">
        <f>Tabla2[[#This Row],[Price per Unit]]*Tabla2[[#This Row],[Units Sold]]</f>
        <v>44880</v>
      </c>
      <c r="L6132" s="52">
        <f>Tabla2[[#This Row],[Units Sold]]/Cálculos!$C$11</f>
        <v>3.5500175282115457E-5</v>
      </c>
      <c r="M6132" s="6">
        <f>Tabla2[[#This Row],[Total Sales]]-Tabla2[[#This Row],[Operating Profit]]</f>
        <v>42636</v>
      </c>
      <c r="N6132" s="6">
        <v>2244</v>
      </c>
      <c r="O6132" s="46">
        <f>Tabla2[[#This Row],[Operating Profit]]/Tabla2[[#This Row],[Total Sales]]</f>
        <v>0.05</v>
      </c>
      <c r="P6132" s="1" t="s">
        <v>82</v>
      </c>
    </row>
    <row r="6133" spans="1:16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3" t="str">
        <f>IFERROR(LEFT(Tabla2[[#This Row],[Product]],FIND(" ",Tabla2[[#This Row],[Product]])-3),Tabla2[[#This Row],[Product]])</f>
        <v>Women</v>
      </c>
      <c r="I6133" s="6">
        <v>50</v>
      </c>
      <c r="J6133" s="4">
        <v>940</v>
      </c>
      <c r="K6133" s="6">
        <f>Tabla2[[#This Row],[Price per Unit]]*Tabla2[[#This Row],[Units Sold]]</f>
        <v>47000</v>
      </c>
      <c r="L6133" s="52">
        <f>Tabla2[[#This Row],[Units Sold]]/Cálculos!$C$11</f>
        <v>3.792064177862333E-5</v>
      </c>
      <c r="M6133" s="6">
        <f>Tabla2[[#This Row],[Total Sales]]-Tabla2[[#This Row],[Operating Profit]]</f>
        <v>44650</v>
      </c>
      <c r="N6133" s="6">
        <v>2350</v>
      </c>
      <c r="O6133" s="46">
        <f>Tabla2[[#This Row],[Operating Profit]]/Tabla2[[#This Row],[Total Sales]]</f>
        <v>0.05</v>
      </c>
      <c r="P6133" s="1" t="s">
        <v>82</v>
      </c>
    </row>
    <row r="6134" spans="1:16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3" t="str">
        <f>IFERROR(LEFT(Tabla2[[#This Row],[Product]],FIND(" ",Tabla2[[#This Row],[Product]])-3),Tabla2[[#This Row],[Product]])</f>
        <v>Women</v>
      </c>
      <c r="I6134" s="6">
        <v>48</v>
      </c>
      <c r="J6134" s="4">
        <v>690</v>
      </c>
      <c r="K6134" s="6">
        <f>Tabla2[[#This Row],[Price per Unit]]*Tabla2[[#This Row],[Units Sold]]</f>
        <v>33120</v>
      </c>
      <c r="L6134" s="52">
        <f>Tabla2[[#This Row],[Units Sold]]/Cálculos!$C$11</f>
        <v>2.7835364709840528E-5</v>
      </c>
      <c r="M6134" s="6">
        <f>Tabla2[[#This Row],[Total Sales]]-Tabla2[[#This Row],[Operating Profit]]</f>
        <v>31298.400000000001</v>
      </c>
      <c r="N6134" s="6">
        <v>1821.6000000000001</v>
      </c>
      <c r="O6134" s="46">
        <f>Tabla2[[#This Row],[Operating Profit]]/Tabla2[[#This Row],[Total Sales]]</f>
        <v>5.5000000000000007E-2</v>
      </c>
      <c r="P6134" s="1" t="s">
        <v>82</v>
      </c>
    </row>
    <row r="6135" spans="1:16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3" t="str">
        <f>IFERROR(LEFT(Tabla2[[#This Row],[Product]],FIND(" ",Tabla2[[#This Row],[Product]])-3),Tabla2[[#This Row],[Product]])</f>
        <v>Men</v>
      </c>
      <c r="I6135" s="6">
        <v>52</v>
      </c>
      <c r="J6135" s="4">
        <v>530</v>
      </c>
      <c r="K6135" s="6">
        <f>Tabla2[[#This Row],[Price per Unit]]*Tabla2[[#This Row],[Units Sold]]</f>
        <v>27560</v>
      </c>
      <c r="L6135" s="52">
        <f>Tabla2[[#This Row],[Units Sold]]/Cálculos!$C$11</f>
        <v>2.1380787385819535E-5</v>
      </c>
      <c r="M6135" s="6">
        <f>Tabla2[[#This Row],[Total Sales]]-Tabla2[[#This Row],[Operating Profit]]</f>
        <v>26237.119999999999</v>
      </c>
      <c r="N6135" s="6">
        <v>1322.8799999999999</v>
      </c>
      <c r="O6135" s="46">
        <f>Tabla2[[#This Row],[Operating Profit]]/Tabla2[[#This Row],[Total Sales]]</f>
        <v>4.7999999999999994E-2</v>
      </c>
      <c r="P6135" s="1" t="s">
        <v>82</v>
      </c>
    </row>
    <row r="6136" spans="1:16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3" t="str">
        <f>IFERROR(LEFT(Tabla2[[#This Row],[Product]],FIND(" ",Tabla2[[#This Row],[Product]])-3),Tabla2[[#This Row],[Product]])</f>
        <v>Women</v>
      </c>
      <c r="I6136" s="6">
        <v>63</v>
      </c>
      <c r="J6136" s="4">
        <v>1050</v>
      </c>
      <c r="K6136" s="6">
        <f>Tabla2[[#This Row],[Price per Unit]]*Tabla2[[#This Row],[Units Sold]]</f>
        <v>66150</v>
      </c>
      <c r="L6136" s="52">
        <f>Tabla2[[#This Row],[Units Sold]]/Cálculos!$C$11</f>
        <v>4.2358163688887758E-5</v>
      </c>
      <c r="M6136" s="6">
        <f>Tabla2[[#This Row],[Total Sales]]-Tabla2[[#This Row],[Operating Profit]]</f>
        <v>63504</v>
      </c>
      <c r="N6136" s="6">
        <v>2646</v>
      </c>
      <c r="O6136" s="46">
        <f>Tabla2[[#This Row],[Operating Profit]]/Tabla2[[#This Row],[Total Sales]]</f>
        <v>0.04</v>
      </c>
      <c r="P6136" s="1" t="s">
        <v>82</v>
      </c>
    </row>
    <row r="6137" spans="1:16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3" t="str">
        <f>IFERROR(LEFT(Tabla2[[#This Row],[Product]],FIND(" ",Tabla2[[#This Row],[Product]])-3),Tabla2[[#This Row],[Product]])</f>
        <v>Men</v>
      </c>
      <c r="I6137" s="6">
        <v>47</v>
      </c>
      <c r="J6137" s="4">
        <v>1600</v>
      </c>
      <c r="K6137" s="6">
        <f>Tabla2[[#This Row],[Price per Unit]]*Tabla2[[#This Row],[Units Sold]]</f>
        <v>75200</v>
      </c>
      <c r="L6137" s="52">
        <f>Tabla2[[#This Row],[Units Sold]]/Cálculos!$C$11</f>
        <v>6.4545773240209925E-5</v>
      </c>
      <c r="M6137" s="6">
        <f>Tabla2[[#This Row],[Total Sales]]-Tabla2[[#This Row],[Operating Profit]]</f>
        <v>71139.199999999997</v>
      </c>
      <c r="N6137" s="6">
        <v>4060.8</v>
      </c>
      <c r="O6137" s="46">
        <f>Tabla2[[#This Row],[Operating Profit]]/Tabla2[[#This Row],[Total Sales]]</f>
        <v>5.3999999999999999E-2</v>
      </c>
      <c r="P6137" s="1" t="s">
        <v>82</v>
      </c>
    </row>
    <row r="6138" spans="1:16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3" t="str">
        <f>IFERROR(LEFT(Tabla2[[#This Row],[Product]],FIND(" ",Tabla2[[#This Row],[Product]])-3),Tabla2[[#This Row],[Product]])</f>
        <v>Men</v>
      </c>
      <c r="I6138" s="6">
        <v>52</v>
      </c>
      <c r="J6138" s="4">
        <v>1080</v>
      </c>
      <c r="K6138" s="6">
        <f>Tabla2[[#This Row],[Price per Unit]]*Tabla2[[#This Row],[Units Sold]]</f>
        <v>56160</v>
      </c>
      <c r="L6138" s="52">
        <f>Tabla2[[#This Row],[Units Sold]]/Cálculos!$C$11</f>
        <v>4.3568396937141698E-5</v>
      </c>
      <c r="M6138" s="6">
        <f>Tabla2[[#This Row],[Total Sales]]-Tabla2[[#This Row],[Operating Profit]]</f>
        <v>53239.68</v>
      </c>
      <c r="N6138" s="6">
        <v>2920.32</v>
      </c>
      <c r="O6138" s="46">
        <f>Tabla2[[#This Row],[Operating Profit]]/Tabla2[[#This Row],[Total Sales]]</f>
        <v>5.2000000000000005E-2</v>
      </c>
      <c r="P6138" s="1" t="s">
        <v>82</v>
      </c>
    </row>
    <row r="6139" spans="1:16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3" t="str">
        <f>IFERROR(LEFT(Tabla2[[#This Row],[Product]],FIND(" ",Tabla2[[#This Row],[Product]])-3),Tabla2[[#This Row],[Product]])</f>
        <v>Women</v>
      </c>
      <c r="I6139" s="6">
        <v>52</v>
      </c>
      <c r="J6139" s="4">
        <v>1230</v>
      </c>
      <c r="K6139" s="6">
        <f>Tabla2[[#This Row],[Price per Unit]]*Tabla2[[#This Row],[Units Sold]]</f>
        <v>63960</v>
      </c>
      <c r="L6139" s="52">
        <f>Tabla2[[#This Row],[Units Sold]]/Cálculos!$C$11</f>
        <v>4.9619563178411377E-5</v>
      </c>
      <c r="M6139" s="6">
        <f>Tabla2[[#This Row],[Total Sales]]-Tabla2[[#This Row],[Operating Profit]]</f>
        <v>60762</v>
      </c>
      <c r="N6139" s="6">
        <v>3198</v>
      </c>
      <c r="O6139" s="46">
        <f>Tabla2[[#This Row],[Operating Profit]]/Tabla2[[#This Row],[Total Sales]]</f>
        <v>0.05</v>
      </c>
      <c r="P6139" s="1" t="s">
        <v>82</v>
      </c>
    </row>
    <row r="6140" spans="1:16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3" t="str">
        <f>IFERROR(LEFT(Tabla2[[#This Row],[Product]],FIND(" ",Tabla2[[#This Row],[Product]])-3),Tabla2[[#This Row],[Product]])</f>
        <v>Women</v>
      </c>
      <c r="I6140" s="6">
        <v>47</v>
      </c>
      <c r="J6140" s="4">
        <v>910</v>
      </c>
      <c r="K6140" s="6">
        <f>Tabla2[[#This Row],[Price per Unit]]*Tabla2[[#This Row],[Units Sold]]</f>
        <v>42770</v>
      </c>
      <c r="L6140" s="52">
        <f>Tabla2[[#This Row],[Units Sold]]/Cálculos!$C$11</f>
        <v>3.6710408530369391E-5</v>
      </c>
      <c r="M6140" s="6">
        <f>Tabla2[[#This Row],[Total Sales]]-Tabla2[[#This Row],[Operating Profit]]</f>
        <v>40460.42</v>
      </c>
      <c r="N6140" s="6">
        <v>2309.58</v>
      </c>
      <c r="O6140" s="46">
        <f>Tabla2[[#This Row],[Operating Profit]]/Tabla2[[#This Row],[Total Sales]]</f>
        <v>5.3999999999999999E-2</v>
      </c>
      <c r="P6140" s="1" t="s">
        <v>82</v>
      </c>
    </row>
    <row r="6141" spans="1:16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3" t="str">
        <f>IFERROR(LEFT(Tabla2[[#This Row],[Product]],FIND(" ",Tabla2[[#This Row],[Product]])-3),Tabla2[[#This Row],[Product]])</f>
        <v>Men</v>
      </c>
      <c r="I6141" s="6">
        <v>50</v>
      </c>
      <c r="J6141" s="4">
        <v>560</v>
      </c>
      <c r="K6141" s="6">
        <f>Tabla2[[#This Row],[Price per Unit]]*Tabla2[[#This Row],[Units Sold]]</f>
        <v>28000</v>
      </c>
      <c r="L6141" s="52">
        <f>Tabla2[[#This Row],[Units Sold]]/Cálculos!$C$11</f>
        <v>2.2591020634073471E-5</v>
      </c>
      <c r="M6141" s="6">
        <f>Tabla2[[#This Row],[Total Sales]]-Tabla2[[#This Row],[Operating Profit]]</f>
        <v>26656</v>
      </c>
      <c r="N6141" s="6">
        <v>1344</v>
      </c>
      <c r="O6141" s="46">
        <f>Tabla2[[#This Row],[Operating Profit]]/Tabla2[[#This Row],[Total Sales]]</f>
        <v>4.8000000000000001E-2</v>
      </c>
      <c r="P6141" s="1" t="s">
        <v>82</v>
      </c>
    </row>
    <row r="6142" spans="1:16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3" t="str">
        <f>IFERROR(LEFT(Tabla2[[#This Row],[Product]],FIND(" ",Tabla2[[#This Row],[Product]])-3),Tabla2[[#This Row],[Product]])</f>
        <v>Women</v>
      </c>
      <c r="I6142" s="6">
        <v>64</v>
      </c>
      <c r="J6142" s="4">
        <v>1200</v>
      </c>
      <c r="K6142" s="6">
        <f>Tabla2[[#This Row],[Price per Unit]]*Tabla2[[#This Row],[Units Sold]]</f>
        <v>76800</v>
      </c>
      <c r="L6142" s="52">
        <f>Tabla2[[#This Row],[Units Sold]]/Cálculos!$C$11</f>
        <v>4.8409329930157437E-5</v>
      </c>
      <c r="M6142" s="6">
        <f>Tabla2[[#This Row],[Total Sales]]-Tabla2[[#This Row],[Operating Profit]]</f>
        <v>73728</v>
      </c>
      <c r="N6142" s="6">
        <v>3072</v>
      </c>
      <c r="O6142" s="46">
        <f>Tabla2[[#This Row],[Operating Profit]]/Tabla2[[#This Row],[Total Sales]]</f>
        <v>0.04</v>
      </c>
      <c r="P6142" s="1" t="s">
        <v>82</v>
      </c>
    </row>
    <row r="6143" spans="1:16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3" t="str">
        <f>IFERROR(LEFT(Tabla2[[#This Row],[Product]],FIND(" ",Tabla2[[#This Row],[Product]])-3),Tabla2[[#This Row],[Product]])</f>
        <v>Men</v>
      </c>
      <c r="I6143" s="6">
        <v>46</v>
      </c>
      <c r="J6143" s="4">
        <v>1760</v>
      </c>
      <c r="K6143" s="6">
        <f>Tabla2[[#This Row],[Price per Unit]]*Tabla2[[#This Row],[Units Sold]]</f>
        <v>80960</v>
      </c>
      <c r="L6143" s="52">
        <f>Tabla2[[#This Row],[Units Sold]]/Cálculos!$C$11</f>
        <v>7.1000350564230915E-5</v>
      </c>
      <c r="M6143" s="6">
        <f>Tabla2[[#This Row],[Total Sales]]-Tabla2[[#This Row],[Operating Profit]]</f>
        <v>76669.119999999995</v>
      </c>
      <c r="N6143" s="6">
        <v>4290.88</v>
      </c>
      <c r="O6143" s="46">
        <f>Tabla2[[#This Row],[Operating Profit]]/Tabla2[[#This Row],[Total Sales]]</f>
        <v>5.2999999999999999E-2</v>
      </c>
      <c r="P6143" s="1" t="s">
        <v>82</v>
      </c>
    </row>
    <row r="6144" spans="1:16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3" t="str">
        <f>IFERROR(LEFT(Tabla2[[#This Row],[Product]],FIND(" ",Tabla2[[#This Row],[Product]])-3),Tabla2[[#This Row],[Product]])</f>
        <v>Men</v>
      </c>
      <c r="I6144" s="6">
        <v>54</v>
      </c>
      <c r="J6144" s="4">
        <v>1470</v>
      </c>
      <c r="K6144" s="6">
        <f>Tabla2[[#This Row],[Price per Unit]]*Tabla2[[#This Row],[Units Sold]]</f>
        <v>79380</v>
      </c>
      <c r="L6144" s="52">
        <f>Tabla2[[#This Row],[Units Sold]]/Cálculos!$C$11</f>
        <v>5.9301429164442862E-5</v>
      </c>
      <c r="M6144" s="6">
        <f>Tabla2[[#This Row],[Total Sales]]-Tabla2[[#This Row],[Operating Profit]]</f>
        <v>75331.62</v>
      </c>
      <c r="N6144" s="6">
        <v>4048.38</v>
      </c>
      <c r="O6144" s="46">
        <f>Tabla2[[#This Row],[Operating Profit]]/Tabla2[[#This Row],[Total Sales]]</f>
        <v>5.1000000000000004E-2</v>
      </c>
      <c r="P6144" s="1" t="s">
        <v>82</v>
      </c>
    </row>
    <row r="6145" spans="1:16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3" t="str">
        <f>IFERROR(LEFT(Tabla2[[#This Row],[Product]],FIND(" ",Tabla2[[#This Row],[Product]])-3),Tabla2[[#This Row],[Product]])</f>
        <v>Women</v>
      </c>
      <c r="I6145" s="6">
        <v>52</v>
      </c>
      <c r="J6145" s="4">
        <v>1420</v>
      </c>
      <c r="K6145" s="6">
        <f>Tabla2[[#This Row],[Price per Unit]]*Tabla2[[#This Row],[Units Sold]]</f>
        <v>73840</v>
      </c>
      <c r="L6145" s="52">
        <f>Tabla2[[#This Row],[Units Sold]]/Cálculos!$C$11</f>
        <v>5.72843737506863E-5</v>
      </c>
      <c r="M6145" s="6">
        <f>Tabla2[[#This Row],[Total Sales]]-Tabla2[[#This Row],[Operating Profit]]</f>
        <v>70295.679999999993</v>
      </c>
      <c r="N6145" s="6">
        <v>3544.3199999999997</v>
      </c>
      <c r="O6145" s="46">
        <f>Tabla2[[#This Row],[Operating Profit]]/Tabla2[[#This Row],[Total Sales]]</f>
        <v>4.7999999999999994E-2</v>
      </c>
      <c r="P6145" s="1" t="s">
        <v>82</v>
      </c>
    </row>
    <row r="6146" spans="1:16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3" t="str">
        <f>IFERROR(LEFT(Tabla2[[#This Row],[Product]],FIND(" ",Tabla2[[#This Row],[Product]])-3),Tabla2[[#This Row],[Product]])</f>
        <v>Women</v>
      </c>
      <c r="I6146" s="6">
        <v>49</v>
      </c>
      <c r="J6146" s="4">
        <v>1200</v>
      </c>
      <c r="K6146" s="6">
        <f>Tabla2[[#This Row],[Price per Unit]]*Tabla2[[#This Row],[Units Sold]]</f>
        <v>58800</v>
      </c>
      <c r="L6146" s="52">
        <f>Tabla2[[#This Row],[Units Sold]]/Cálculos!$C$11</f>
        <v>4.8409329930157437E-5</v>
      </c>
      <c r="M6146" s="6">
        <f>Tabla2[[#This Row],[Total Sales]]-Tabla2[[#This Row],[Operating Profit]]</f>
        <v>55801.2</v>
      </c>
      <c r="N6146" s="6">
        <v>2998.8</v>
      </c>
      <c r="O6146" s="46">
        <f>Tabla2[[#This Row],[Operating Profit]]/Tabla2[[#This Row],[Total Sales]]</f>
        <v>5.1000000000000004E-2</v>
      </c>
      <c r="P6146" s="1" t="s">
        <v>82</v>
      </c>
    </row>
    <row r="6147" spans="1:16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3" t="str">
        <f>IFERROR(LEFT(Tabla2[[#This Row],[Product]],FIND(" ",Tabla2[[#This Row],[Product]])-3),Tabla2[[#This Row],[Product]])</f>
        <v>Men</v>
      </c>
      <c r="I6147" s="6">
        <v>51</v>
      </c>
      <c r="J6147" s="4">
        <v>720</v>
      </c>
      <c r="K6147" s="6">
        <f>Tabla2[[#This Row],[Price per Unit]]*Tabla2[[#This Row],[Units Sold]]</f>
        <v>36720</v>
      </c>
      <c r="L6147" s="52">
        <f>Tabla2[[#This Row],[Units Sold]]/Cálculos!$C$11</f>
        <v>2.9045597958094464E-5</v>
      </c>
      <c r="M6147" s="6">
        <f>Tabla2[[#This Row],[Total Sales]]-Tabla2[[#This Row],[Operating Profit]]</f>
        <v>34957.440000000002</v>
      </c>
      <c r="N6147" s="6">
        <v>1762.56</v>
      </c>
      <c r="O6147" s="46">
        <f>Tabla2[[#This Row],[Operating Profit]]/Tabla2[[#This Row],[Total Sales]]</f>
        <v>4.8000000000000001E-2</v>
      </c>
      <c r="P6147" s="1" t="s">
        <v>82</v>
      </c>
    </row>
    <row r="6148" spans="1:16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3" t="str">
        <f>IFERROR(LEFT(Tabla2[[#This Row],[Product]],FIND(" ",Tabla2[[#This Row],[Product]])-3),Tabla2[[#This Row],[Product]])</f>
        <v>Women</v>
      </c>
      <c r="I6148" s="6">
        <v>67</v>
      </c>
      <c r="J6148" s="4">
        <v>1500</v>
      </c>
      <c r="K6148" s="6">
        <f>Tabla2[[#This Row],[Price per Unit]]*Tabla2[[#This Row],[Units Sold]]</f>
        <v>100500</v>
      </c>
      <c r="L6148" s="52">
        <f>Tabla2[[#This Row],[Units Sold]]/Cálculos!$C$11</f>
        <v>6.0511662412696801E-5</v>
      </c>
      <c r="M6148" s="6">
        <f>Tabla2[[#This Row],[Total Sales]]-Tabla2[[#This Row],[Operating Profit]]</f>
        <v>96982.5</v>
      </c>
      <c r="N6148" s="6">
        <v>3517.5</v>
      </c>
      <c r="O6148" s="46">
        <f>Tabla2[[#This Row],[Operating Profit]]/Tabla2[[#This Row],[Total Sales]]</f>
        <v>3.5000000000000003E-2</v>
      </c>
      <c r="P6148" s="1" t="s">
        <v>82</v>
      </c>
    </row>
    <row r="6149" spans="1:16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3" t="str">
        <f>IFERROR(LEFT(Tabla2[[#This Row],[Product]],FIND(" ",Tabla2[[#This Row],[Product]])-3),Tabla2[[#This Row],[Product]])</f>
        <v>Men</v>
      </c>
      <c r="I6149" s="6">
        <v>47</v>
      </c>
      <c r="J6149" s="4">
        <v>1960</v>
      </c>
      <c r="K6149" s="6">
        <f>Tabla2[[#This Row],[Price per Unit]]*Tabla2[[#This Row],[Units Sold]]</f>
        <v>92120</v>
      </c>
      <c r="L6149" s="52">
        <f>Tabla2[[#This Row],[Units Sold]]/Cálculos!$C$11</f>
        <v>7.9068572219257149E-5</v>
      </c>
      <c r="M6149" s="6">
        <f>Tabla2[[#This Row],[Total Sales]]-Tabla2[[#This Row],[Operating Profit]]</f>
        <v>87514</v>
      </c>
      <c r="N6149" s="6">
        <v>4606</v>
      </c>
      <c r="O6149" s="46">
        <f>Tabla2[[#This Row],[Operating Profit]]/Tabla2[[#This Row],[Total Sales]]</f>
        <v>0.05</v>
      </c>
      <c r="P6149" s="1" t="s">
        <v>82</v>
      </c>
    </row>
    <row r="6150" spans="1:16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3" t="str">
        <f>IFERROR(LEFT(Tabla2[[#This Row],[Product]],FIND(" ",Tabla2[[#This Row],[Product]])-3),Tabla2[[#This Row],[Product]])</f>
        <v>Men</v>
      </c>
      <c r="I6150" s="6">
        <v>51</v>
      </c>
      <c r="J6150" s="4">
        <v>1730</v>
      </c>
      <c r="K6150" s="6">
        <f>Tabla2[[#This Row],[Price per Unit]]*Tabla2[[#This Row],[Units Sold]]</f>
        <v>88230</v>
      </c>
      <c r="L6150" s="52">
        <f>Tabla2[[#This Row],[Units Sold]]/Cálculos!$C$11</f>
        <v>6.9790117315976968E-5</v>
      </c>
      <c r="M6150" s="6">
        <f>Tabla2[[#This Row],[Total Sales]]-Tabla2[[#This Row],[Operating Profit]]</f>
        <v>83730.27</v>
      </c>
      <c r="N6150" s="6">
        <v>4499.7300000000005</v>
      </c>
      <c r="O6150" s="46">
        <f>Tabla2[[#This Row],[Operating Profit]]/Tabla2[[#This Row],[Total Sales]]</f>
        <v>5.1000000000000004E-2</v>
      </c>
      <c r="P6150" s="1" t="s">
        <v>82</v>
      </c>
    </row>
    <row r="6151" spans="1:16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3" t="str">
        <f>IFERROR(LEFT(Tabla2[[#This Row],[Product]],FIND(" ",Tabla2[[#This Row],[Product]])-3),Tabla2[[#This Row],[Product]])</f>
        <v>Women</v>
      </c>
      <c r="I6151" s="6">
        <v>50</v>
      </c>
      <c r="J6151" s="4">
        <v>1370</v>
      </c>
      <c r="K6151" s="6">
        <f>Tabla2[[#This Row],[Price per Unit]]*Tabla2[[#This Row],[Units Sold]]</f>
        <v>68500</v>
      </c>
      <c r="L6151" s="52">
        <f>Tabla2[[#This Row],[Units Sold]]/Cálculos!$C$11</f>
        <v>5.5267318336929745E-5</v>
      </c>
      <c r="M6151" s="6">
        <f>Tabla2[[#This Row],[Total Sales]]-Tabla2[[#This Row],[Operating Profit]]</f>
        <v>65075</v>
      </c>
      <c r="N6151" s="6">
        <v>3425</v>
      </c>
      <c r="O6151" s="46">
        <f>Tabla2[[#This Row],[Operating Profit]]/Tabla2[[#This Row],[Total Sales]]</f>
        <v>0.05</v>
      </c>
      <c r="P6151" s="1" t="s">
        <v>82</v>
      </c>
    </row>
    <row r="6152" spans="1:16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3" t="str">
        <f>IFERROR(LEFT(Tabla2[[#This Row],[Product]],FIND(" ",Tabla2[[#This Row],[Product]])-3),Tabla2[[#This Row],[Product]])</f>
        <v>Women</v>
      </c>
      <c r="I6152" s="6">
        <v>46</v>
      </c>
      <c r="J6152" s="4">
        <v>1280</v>
      </c>
      <c r="K6152" s="6">
        <f>Tabla2[[#This Row],[Price per Unit]]*Tabla2[[#This Row],[Units Sold]]</f>
        <v>58880</v>
      </c>
      <c r="L6152" s="52">
        <f>Tabla2[[#This Row],[Units Sold]]/Cálculos!$C$11</f>
        <v>5.1636618592167932E-5</v>
      </c>
      <c r="M6152" s="6">
        <f>Tabla2[[#This Row],[Total Sales]]-Tabla2[[#This Row],[Operating Profit]]</f>
        <v>55877.120000000003</v>
      </c>
      <c r="N6152" s="6">
        <v>3002.88</v>
      </c>
      <c r="O6152" s="46">
        <f>Tabla2[[#This Row],[Operating Profit]]/Tabla2[[#This Row],[Total Sales]]</f>
        <v>5.1000000000000004E-2</v>
      </c>
      <c r="P6152" s="1" t="s">
        <v>82</v>
      </c>
    </row>
    <row r="6153" spans="1:16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3" t="str">
        <f>IFERROR(LEFT(Tabla2[[#This Row],[Product]],FIND(" ",Tabla2[[#This Row],[Product]])-3),Tabla2[[#This Row],[Product]])</f>
        <v>Men</v>
      </c>
      <c r="I6153" s="6">
        <v>54</v>
      </c>
      <c r="J6153" s="4">
        <v>1380</v>
      </c>
      <c r="K6153" s="6">
        <f>Tabla2[[#This Row],[Price per Unit]]*Tabla2[[#This Row],[Units Sold]]</f>
        <v>74520</v>
      </c>
      <c r="L6153" s="52">
        <f>Tabla2[[#This Row],[Units Sold]]/Cálculos!$C$11</f>
        <v>5.5670729419681056E-5</v>
      </c>
      <c r="M6153" s="6">
        <f>Tabla2[[#This Row],[Total Sales]]-Tabla2[[#This Row],[Operating Profit]]</f>
        <v>70943.039999999994</v>
      </c>
      <c r="N6153" s="6">
        <v>3576.96</v>
      </c>
      <c r="O6153" s="46">
        <f>Tabla2[[#This Row],[Operating Profit]]/Tabla2[[#This Row],[Total Sales]]</f>
        <v>4.8000000000000001E-2</v>
      </c>
      <c r="P6153" s="1" t="s">
        <v>82</v>
      </c>
    </row>
    <row r="6154" spans="1:16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3" t="str">
        <f>IFERROR(LEFT(Tabla2[[#This Row],[Product]],FIND(" ",Tabla2[[#This Row],[Product]])-3),Tabla2[[#This Row],[Product]])</f>
        <v>Women</v>
      </c>
      <c r="I6154" s="6">
        <v>67</v>
      </c>
      <c r="J6154" s="4">
        <v>1430</v>
      </c>
      <c r="K6154" s="6">
        <f>Tabla2[[#This Row],[Price per Unit]]*Tabla2[[#This Row],[Units Sold]]</f>
        <v>95810</v>
      </c>
      <c r="L6154" s="52">
        <f>Tabla2[[#This Row],[Units Sold]]/Cálculos!$C$11</f>
        <v>5.7687784833437618E-5</v>
      </c>
      <c r="M6154" s="6">
        <f>Tabla2[[#This Row],[Total Sales]]-Tabla2[[#This Row],[Operating Profit]]</f>
        <v>92169.22</v>
      </c>
      <c r="N6154" s="6">
        <v>3640.78</v>
      </c>
      <c r="O6154" s="46">
        <f>Tabla2[[#This Row],[Operating Profit]]/Tabla2[[#This Row],[Total Sales]]</f>
        <v>3.7999999999999999E-2</v>
      </c>
      <c r="P6154" s="1" t="s">
        <v>82</v>
      </c>
    </row>
    <row r="6155" spans="1:16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3" t="str">
        <f>IFERROR(LEFT(Tabla2[[#This Row],[Product]],FIND(" ",Tabla2[[#This Row],[Product]])-3),Tabla2[[#This Row],[Product]])</f>
        <v>Men</v>
      </c>
      <c r="I6155" s="6">
        <v>53</v>
      </c>
      <c r="J6155" s="4">
        <v>1820</v>
      </c>
      <c r="K6155" s="6">
        <f>Tabla2[[#This Row],[Price per Unit]]*Tabla2[[#This Row],[Units Sold]]</f>
        <v>96460</v>
      </c>
      <c r="L6155" s="52">
        <f>Tabla2[[#This Row],[Units Sold]]/Cálculos!$C$11</f>
        <v>7.3420817060738781E-5</v>
      </c>
      <c r="M6155" s="6">
        <f>Tabla2[[#This Row],[Total Sales]]-Tabla2[[#This Row],[Operating Profit]]</f>
        <v>91540.54</v>
      </c>
      <c r="N6155" s="6">
        <v>4919.46</v>
      </c>
      <c r="O6155" s="46">
        <f>Tabla2[[#This Row],[Operating Profit]]/Tabla2[[#This Row],[Total Sales]]</f>
        <v>5.1000000000000004E-2</v>
      </c>
      <c r="P6155" s="1" t="s">
        <v>82</v>
      </c>
    </row>
    <row r="6156" spans="1:16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3" t="str">
        <f>IFERROR(LEFT(Tabla2[[#This Row],[Product]],FIND(" ",Tabla2[[#This Row],[Product]])-3),Tabla2[[#This Row],[Product]])</f>
        <v>Men</v>
      </c>
      <c r="I6156" s="6">
        <v>58</v>
      </c>
      <c r="J6156" s="4">
        <v>1750</v>
      </c>
      <c r="K6156" s="6">
        <f>Tabla2[[#This Row],[Price per Unit]]*Tabla2[[#This Row],[Units Sold]]</f>
        <v>101500</v>
      </c>
      <c r="L6156" s="52">
        <f>Tabla2[[#This Row],[Units Sold]]/Cálculos!$C$11</f>
        <v>7.0596939481479604E-5</v>
      </c>
      <c r="M6156" s="6">
        <f>Tabla2[[#This Row],[Total Sales]]-Tabla2[[#This Row],[Operating Profit]]</f>
        <v>96222</v>
      </c>
      <c r="N6156" s="6">
        <v>5278</v>
      </c>
      <c r="O6156" s="46">
        <f>Tabla2[[#This Row],[Operating Profit]]/Tabla2[[#This Row],[Total Sales]]</f>
        <v>5.1999999999999998E-2</v>
      </c>
      <c r="P6156" s="1" t="s">
        <v>82</v>
      </c>
    </row>
    <row r="6157" spans="1:16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3" t="str">
        <f>IFERROR(LEFT(Tabla2[[#This Row],[Product]],FIND(" ",Tabla2[[#This Row],[Product]])-3),Tabla2[[#This Row],[Product]])</f>
        <v>Women</v>
      </c>
      <c r="I6157" s="6">
        <v>54</v>
      </c>
      <c r="J6157" s="4">
        <v>1500</v>
      </c>
      <c r="K6157" s="6">
        <f>Tabla2[[#This Row],[Price per Unit]]*Tabla2[[#This Row],[Units Sold]]</f>
        <v>81000</v>
      </c>
      <c r="L6157" s="52">
        <f>Tabla2[[#This Row],[Units Sold]]/Cálculos!$C$11</f>
        <v>6.0511662412696801E-5</v>
      </c>
      <c r="M6157" s="6">
        <f>Tabla2[[#This Row],[Total Sales]]-Tabla2[[#This Row],[Operating Profit]]</f>
        <v>77274</v>
      </c>
      <c r="N6157" s="6">
        <v>3725.9999999999995</v>
      </c>
      <c r="O6157" s="46">
        <f>Tabla2[[#This Row],[Operating Profit]]/Tabla2[[#This Row],[Total Sales]]</f>
        <v>4.5999999999999992E-2</v>
      </c>
      <c r="P6157" s="1" t="s">
        <v>82</v>
      </c>
    </row>
    <row r="6158" spans="1:16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3" t="str">
        <f>IFERROR(LEFT(Tabla2[[#This Row],[Product]],FIND(" ",Tabla2[[#This Row],[Product]])-3),Tabla2[[#This Row],[Product]])</f>
        <v>Women</v>
      </c>
      <c r="I6158" s="6">
        <v>53</v>
      </c>
      <c r="J6158" s="4">
        <v>1130</v>
      </c>
      <c r="K6158" s="6">
        <f>Tabla2[[#This Row],[Price per Unit]]*Tabla2[[#This Row],[Units Sold]]</f>
        <v>59890</v>
      </c>
      <c r="L6158" s="52">
        <f>Tabla2[[#This Row],[Units Sold]]/Cálculos!$C$11</f>
        <v>4.5585452350898253E-5</v>
      </c>
      <c r="M6158" s="6">
        <f>Tabla2[[#This Row],[Total Sales]]-Tabla2[[#This Row],[Operating Profit]]</f>
        <v>56775.72</v>
      </c>
      <c r="N6158" s="6">
        <v>3114.28</v>
      </c>
      <c r="O6158" s="46">
        <f>Tabla2[[#This Row],[Operating Profit]]/Tabla2[[#This Row],[Total Sales]]</f>
        <v>5.2000000000000005E-2</v>
      </c>
      <c r="P6158" s="1" t="s">
        <v>82</v>
      </c>
    </row>
    <row r="6159" spans="1:16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3" t="str">
        <f>IFERROR(LEFT(Tabla2[[#This Row],[Product]],FIND(" ",Tabla2[[#This Row],[Product]])-3),Tabla2[[#This Row],[Product]])</f>
        <v>Men</v>
      </c>
      <c r="I6159" s="6">
        <v>60</v>
      </c>
      <c r="J6159" s="4">
        <v>1260</v>
      </c>
      <c r="K6159" s="6">
        <f>Tabla2[[#This Row],[Price per Unit]]*Tabla2[[#This Row],[Units Sold]]</f>
        <v>75600</v>
      </c>
      <c r="L6159" s="52">
        <f>Tabla2[[#This Row],[Units Sold]]/Cálculos!$C$11</f>
        <v>5.082979642666531E-5</v>
      </c>
      <c r="M6159" s="6">
        <f>Tabla2[[#This Row],[Total Sales]]-Tabla2[[#This Row],[Operating Profit]]</f>
        <v>71971.199999999997</v>
      </c>
      <c r="N6159" s="6">
        <v>3628.7999999999997</v>
      </c>
      <c r="O6159" s="46">
        <f>Tabla2[[#This Row],[Operating Profit]]/Tabla2[[#This Row],[Total Sales]]</f>
        <v>4.7999999999999994E-2</v>
      </c>
      <c r="P6159" s="1" t="s">
        <v>82</v>
      </c>
    </row>
    <row r="6160" spans="1:16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3" t="str">
        <f>IFERROR(LEFT(Tabla2[[#This Row],[Product]],FIND(" ",Tabla2[[#This Row],[Product]])-3),Tabla2[[#This Row],[Product]])</f>
        <v>Women</v>
      </c>
      <c r="I6160" s="6">
        <v>68</v>
      </c>
      <c r="J6160" s="4">
        <v>1190</v>
      </c>
      <c r="K6160" s="6">
        <f>Tabla2[[#This Row],[Price per Unit]]*Tabla2[[#This Row],[Units Sold]]</f>
        <v>80920</v>
      </c>
      <c r="L6160" s="52">
        <f>Tabla2[[#This Row],[Units Sold]]/Cálculos!$C$11</f>
        <v>4.8005918847406126E-5</v>
      </c>
      <c r="M6160" s="6">
        <f>Tabla2[[#This Row],[Total Sales]]-Tabla2[[#This Row],[Operating Profit]]</f>
        <v>78087.8</v>
      </c>
      <c r="N6160" s="6">
        <v>2832.2</v>
      </c>
      <c r="O6160" s="46">
        <f>Tabla2[[#This Row],[Operating Profit]]/Tabla2[[#This Row],[Total Sales]]</f>
        <v>3.4999999999999996E-2</v>
      </c>
      <c r="P6160" s="1" t="s">
        <v>82</v>
      </c>
    </row>
    <row r="6161" spans="1:16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3" t="str">
        <f>IFERROR(LEFT(Tabla2[[#This Row],[Product]],FIND(" ",Tabla2[[#This Row],[Product]])-3),Tabla2[[#This Row],[Product]])</f>
        <v>Men</v>
      </c>
      <c r="I6161" s="6">
        <v>43</v>
      </c>
      <c r="J6161" s="4">
        <v>1800</v>
      </c>
      <c r="K6161" s="6">
        <f>Tabla2[[#This Row],[Price per Unit]]*Tabla2[[#This Row],[Units Sold]]</f>
        <v>77400</v>
      </c>
      <c r="L6161" s="52">
        <f>Tabla2[[#This Row],[Units Sold]]/Cálculos!$C$11</f>
        <v>7.2613994895236159E-5</v>
      </c>
      <c r="M6161" s="6">
        <f>Tabla2[[#This Row],[Total Sales]]-Tabla2[[#This Row],[Operating Profit]]</f>
        <v>73220.399999999994</v>
      </c>
      <c r="N6161" s="6">
        <v>4179.6000000000004</v>
      </c>
      <c r="O6161" s="46">
        <f>Tabla2[[#This Row],[Operating Profit]]/Tabla2[[#This Row],[Total Sales]]</f>
        <v>5.4000000000000006E-2</v>
      </c>
      <c r="P6161" s="1" t="s">
        <v>82</v>
      </c>
    </row>
    <row r="6162" spans="1:16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3" t="str">
        <f>IFERROR(LEFT(Tabla2[[#This Row],[Product]],FIND(" ",Tabla2[[#This Row],[Product]])-3),Tabla2[[#This Row],[Product]])</f>
        <v>Men</v>
      </c>
      <c r="I6162" s="6">
        <v>47</v>
      </c>
      <c r="J6162" s="4">
        <v>1560</v>
      </c>
      <c r="K6162" s="6">
        <f>Tabla2[[#This Row],[Price per Unit]]*Tabla2[[#This Row],[Units Sold]]</f>
        <v>73320</v>
      </c>
      <c r="L6162" s="52">
        <f>Tabla2[[#This Row],[Units Sold]]/Cálculos!$C$11</f>
        <v>6.2932128909204668E-5</v>
      </c>
      <c r="M6162" s="6">
        <f>Tabla2[[#This Row],[Total Sales]]-Tabla2[[#This Row],[Operating Profit]]</f>
        <v>69287.399999999994</v>
      </c>
      <c r="N6162" s="6">
        <v>4032.6000000000004</v>
      </c>
      <c r="O6162" s="46">
        <f>Tabla2[[#This Row],[Operating Profit]]/Tabla2[[#This Row],[Total Sales]]</f>
        <v>5.5000000000000007E-2</v>
      </c>
      <c r="P6162" s="1" t="s">
        <v>82</v>
      </c>
    </row>
    <row r="6163" spans="1:16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3" t="str">
        <f>IFERROR(LEFT(Tabla2[[#This Row],[Product]],FIND(" ",Tabla2[[#This Row],[Product]])-3),Tabla2[[#This Row],[Product]])</f>
        <v>Women</v>
      </c>
      <c r="I6163" s="6">
        <v>42</v>
      </c>
      <c r="J6163" s="4">
        <v>1350</v>
      </c>
      <c r="K6163" s="6">
        <f>Tabla2[[#This Row],[Price per Unit]]*Tabla2[[#This Row],[Units Sold]]</f>
        <v>56700</v>
      </c>
      <c r="L6163" s="52">
        <f>Tabla2[[#This Row],[Units Sold]]/Cálculos!$C$11</f>
        <v>5.4460496171427116E-5</v>
      </c>
      <c r="M6163" s="6">
        <f>Tabla2[[#This Row],[Total Sales]]-Tabla2[[#This Row],[Operating Profit]]</f>
        <v>54035.1</v>
      </c>
      <c r="N6163" s="6">
        <v>2664.8999999999996</v>
      </c>
      <c r="O6163" s="46">
        <f>Tabla2[[#This Row],[Operating Profit]]/Tabla2[[#This Row],[Total Sales]]</f>
        <v>4.6999999999999993E-2</v>
      </c>
      <c r="P6163" s="1" t="s">
        <v>82</v>
      </c>
    </row>
    <row r="6164" spans="1:16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3" t="str">
        <f>IFERROR(LEFT(Tabla2[[#This Row],[Product]],FIND(" ",Tabla2[[#This Row],[Product]])-3),Tabla2[[#This Row],[Product]])</f>
        <v>Women</v>
      </c>
      <c r="I6164" s="6">
        <v>43</v>
      </c>
      <c r="J6164" s="4">
        <v>1200</v>
      </c>
      <c r="K6164" s="6">
        <f>Tabla2[[#This Row],[Price per Unit]]*Tabla2[[#This Row],[Units Sold]]</f>
        <v>51600</v>
      </c>
      <c r="L6164" s="52">
        <f>Tabla2[[#This Row],[Units Sold]]/Cálculos!$C$11</f>
        <v>4.8409329930157437E-5</v>
      </c>
      <c r="M6164" s="6">
        <f>Tabla2[[#This Row],[Total Sales]]-Tabla2[[#This Row],[Operating Profit]]</f>
        <v>48813.599999999999</v>
      </c>
      <c r="N6164" s="6">
        <v>2786.4</v>
      </c>
      <c r="O6164" s="46">
        <f>Tabla2[[#This Row],[Operating Profit]]/Tabla2[[#This Row],[Total Sales]]</f>
        <v>5.3999999999999999E-2</v>
      </c>
      <c r="P6164" s="1" t="s">
        <v>82</v>
      </c>
    </row>
    <row r="6165" spans="1:16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3" t="str">
        <f>IFERROR(LEFT(Tabla2[[#This Row],[Product]],FIND(" ",Tabla2[[#This Row],[Product]])-3),Tabla2[[#This Row],[Product]])</f>
        <v>Men</v>
      </c>
      <c r="I6165" s="6">
        <v>54</v>
      </c>
      <c r="J6165" s="4">
        <v>1000</v>
      </c>
      <c r="K6165" s="6">
        <f>Tabla2[[#This Row],[Price per Unit]]*Tabla2[[#This Row],[Units Sold]]</f>
        <v>54000</v>
      </c>
      <c r="L6165" s="52">
        <f>Tabla2[[#This Row],[Units Sold]]/Cálculos!$C$11</f>
        <v>4.0341108275131196E-5</v>
      </c>
      <c r="M6165" s="6">
        <f>Tabla2[[#This Row],[Total Sales]]-Tabla2[[#This Row],[Operating Profit]]</f>
        <v>51408</v>
      </c>
      <c r="N6165" s="6">
        <v>2592</v>
      </c>
      <c r="O6165" s="46">
        <f>Tabla2[[#This Row],[Operating Profit]]/Tabla2[[#This Row],[Total Sales]]</f>
        <v>4.8000000000000001E-2</v>
      </c>
      <c r="P6165" s="1" t="s">
        <v>82</v>
      </c>
    </row>
    <row r="6166" spans="1:16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3" t="str">
        <f>IFERROR(LEFT(Tabla2[[#This Row],[Product]],FIND(" ",Tabla2[[#This Row],[Product]])-3),Tabla2[[#This Row],[Product]])</f>
        <v>Women</v>
      </c>
      <c r="I6166" s="6">
        <v>59</v>
      </c>
      <c r="J6166" s="4">
        <v>1310</v>
      </c>
      <c r="K6166" s="6">
        <f>Tabla2[[#This Row],[Price per Unit]]*Tabla2[[#This Row],[Units Sold]]</f>
        <v>77290</v>
      </c>
      <c r="L6166" s="52">
        <f>Tabla2[[#This Row],[Units Sold]]/Cálculos!$C$11</f>
        <v>5.2846851840421872E-5</v>
      </c>
      <c r="M6166" s="6">
        <f>Tabla2[[#This Row],[Total Sales]]-Tabla2[[#This Row],[Operating Profit]]</f>
        <v>74198.399999999994</v>
      </c>
      <c r="N6166" s="6">
        <v>3091.6000000000004</v>
      </c>
      <c r="O6166" s="46">
        <f>Tabla2[[#This Row],[Operating Profit]]/Tabla2[[#This Row],[Total Sales]]</f>
        <v>4.0000000000000008E-2</v>
      </c>
      <c r="P6166" s="1" t="s">
        <v>82</v>
      </c>
    </row>
    <row r="6167" spans="1:16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3" t="str">
        <f>IFERROR(LEFT(Tabla2[[#This Row],[Product]],FIND(" ",Tabla2[[#This Row],[Product]])-3),Tabla2[[#This Row],[Product]])</f>
        <v>Men</v>
      </c>
      <c r="I6167" s="6">
        <v>42</v>
      </c>
      <c r="J6167" s="4">
        <v>1310</v>
      </c>
      <c r="K6167" s="6">
        <f>Tabla2[[#This Row],[Price per Unit]]*Tabla2[[#This Row],[Units Sold]]</f>
        <v>55020</v>
      </c>
      <c r="L6167" s="52">
        <f>Tabla2[[#This Row],[Units Sold]]/Cálculos!$C$11</f>
        <v>5.2846851840421872E-5</v>
      </c>
      <c r="M6167" s="6">
        <f>Tabla2[[#This Row],[Total Sales]]-Tabla2[[#This Row],[Operating Profit]]</f>
        <v>52213.98</v>
      </c>
      <c r="N6167" s="6">
        <v>2806.02</v>
      </c>
      <c r="O6167" s="46">
        <f>Tabla2[[#This Row],[Operating Profit]]/Tabla2[[#This Row],[Total Sales]]</f>
        <v>5.0999999999999997E-2</v>
      </c>
      <c r="P6167" s="1" t="s">
        <v>82</v>
      </c>
    </row>
    <row r="6168" spans="1:16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3" t="str">
        <f>IFERROR(LEFT(Tabla2[[#This Row],[Product]],FIND(" ",Tabla2[[#This Row],[Product]])-3),Tabla2[[#This Row],[Product]])</f>
        <v>Men</v>
      </c>
      <c r="I6168" s="6">
        <v>47</v>
      </c>
      <c r="J6168" s="4">
        <v>1420</v>
      </c>
      <c r="K6168" s="6">
        <f>Tabla2[[#This Row],[Price per Unit]]*Tabla2[[#This Row],[Units Sold]]</f>
        <v>66740</v>
      </c>
      <c r="L6168" s="52">
        <f>Tabla2[[#This Row],[Units Sold]]/Cálculos!$C$11</f>
        <v>5.72843737506863E-5</v>
      </c>
      <c r="M6168" s="6">
        <f>Tabla2[[#This Row],[Total Sales]]-Tabla2[[#This Row],[Operating Profit]]</f>
        <v>63269.52</v>
      </c>
      <c r="N6168" s="6">
        <v>3470.48</v>
      </c>
      <c r="O6168" s="46">
        <f>Tabla2[[#This Row],[Operating Profit]]/Tabla2[[#This Row],[Total Sales]]</f>
        <v>5.1999999999999998E-2</v>
      </c>
      <c r="P6168" s="1" t="s">
        <v>82</v>
      </c>
    </row>
    <row r="6169" spans="1:16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3" t="str">
        <f>IFERROR(LEFT(Tabla2[[#This Row],[Product]],FIND(" ",Tabla2[[#This Row],[Product]])-3),Tabla2[[#This Row],[Product]])</f>
        <v>Women</v>
      </c>
      <c r="I6169" s="6">
        <v>42</v>
      </c>
      <c r="J6169" s="4">
        <v>1050</v>
      </c>
      <c r="K6169" s="6">
        <f>Tabla2[[#This Row],[Price per Unit]]*Tabla2[[#This Row],[Units Sold]]</f>
        <v>44100</v>
      </c>
      <c r="L6169" s="52">
        <f>Tabla2[[#This Row],[Units Sold]]/Cálculos!$C$11</f>
        <v>4.2358163688887758E-5</v>
      </c>
      <c r="M6169" s="6">
        <f>Tabla2[[#This Row],[Total Sales]]-Tabla2[[#This Row],[Operating Profit]]</f>
        <v>42027.3</v>
      </c>
      <c r="N6169" s="6">
        <v>2072.6999999999998</v>
      </c>
      <c r="O6169" s="46">
        <f>Tabla2[[#This Row],[Operating Profit]]/Tabla2[[#This Row],[Total Sales]]</f>
        <v>4.6999999999999993E-2</v>
      </c>
      <c r="P6169" s="1" t="s">
        <v>82</v>
      </c>
    </row>
    <row r="6170" spans="1:16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3" t="str">
        <f>IFERROR(LEFT(Tabla2[[#This Row],[Product]],FIND(" ",Tabla2[[#This Row],[Product]])-3),Tabla2[[#This Row],[Product]])</f>
        <v>Women</v>
      </c>
      <c r="I6170" s="6">
        <v>44</v>
      </c>
      <c r="J6170" s="4">
        <v>880</v>
      </c>
      <c r="K6170" s="6">
        <f>Tabla2[[#This Row],[Price per Unit]]*Tabla2[[#This Row],[Units Sold]]</f>
        <v>38720</v>
      </c>
      <c r="L6170" s="52">
        <f>Tabla2[[#This Row],[Units Sold]]/Cálculos!$C$11</f>
        <v>3.5500175282115457E-5</v>
      </c>
      <c r="M6170" s="6">
        <f>Tabla2[[#This Row],[Total Sales]]-Tabla2[[#This Row],[Operating Profit]]</f>
        <v>36784</v>
      </c>
      <c r="N6170" s="6">
        <v>1936</v>
      </c>
      <c r="O6170" s="46">
        <f>Tabla2[[#This Row],[Operating Profit]]/Tabla2[[#This Row],[Total Sales]]</f>
        <v>0.05</v>
      </c>
      <c r="P6170" s="1" t="s">
        <v>82</v>
      </c>
    </row>
    <row r="6171" spans="1:16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3" t="str">
        <f>IFERROR(LEFT(Tabla2[[#This Row],[Product]],FIND(" ",Tabla2[[#This Row],[Product]])-3),Tabla2[[#This Row],[Product]])</f>
        <v>Men</v>
      </c>
      <c r="I6171" s="6">
        <v>50</v>
      </c>
      <c r="J6171" s="4">
        <v>900</v>
      </c>
      <c r="K6171" s="6">
        <f>Tabla2[[#This Row],[Price per Unit]]*Tabla2[[#This Row],[Units Sold]]</f>
        <v>45000</v>
      </c>
      <c r="L6171" s="52">
        <f>Tabla2[[#This Row],[Units Sold]]/Cálculos!$C$11</f>
        <v>3.630699744761808E-5</v>
      </c>
      <c r="M6171" s="6">
        <f>Tabla2[[#This Row],[Total Sales]]-Tabla2[[#This Row],[Operating Profit]]</f>
        <v>42930</v>
      </c>
      <c r="N6171" s="6">
        <v>2070</v>
      </c>
      <c r="O6171" s="46">
        <f>Tabla2[[#This Row],[Operating Profit]]/Tabla2[[#This Row],[Total Sales]]</f>
        <v>4.5999999999999999E-2</v>
      </c>
      <c r="P6171" s="1" t="s">
        <v>82</v>
      </c>
    </row>
    <row r="6172" spans="1:16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3" t="str">
        <f>IFERROR(LEFT(Tabla2[[#This Row],[Product]],FIND(" ",Tabla2[[#This Row],[Product]])-3),Tabla2[[#This Row],[Product]])</f>
        <v>Women</v>
      </c>
      <c r="I6172" s="6">
        <v>64</v>
      </c>
      <c r="J6172" s="4">
        <v>1020</v>
      </c>
      <c r="K6172" s="6">
        <f>Tabla2[[#This Row],[Price per Unit]]*Tabla2[[#This Row],[Units Sold]]</f>
        <v>65280</v>
      </c>
      <c r="L6172" s="52">
        <f>Tabla2[[#This Row],[Units Sold]]/Cálculos!$C$11</f>
        <v>4.1147930440633825E-5</v>
      </c>
      <c r="M6172" s="6">
        <f>Tabla2[[#This Row],[Total Sales]]-Tabla2[[#This Row],[Operating Profit]]</f>
        <v>62734.080000000002</v>
      </c>
      <c r="N6172" s="6">
        <v>2545.92</v>
      </c>
      <c r="O6172" s="46">
        <f>Tabla2[[#This Row],[Operating Profit]]/Tabla2[[#This Row],[Total Sales]]</f>
        <v>3.9E-2</v>
      </c>
      <c r="P6172" s="1" t="s">
        <v>82</v>
      </c>
    </row>
    <row r="6173" spans="1:16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3" t="str">
        <f>IFERROR(LEFT(Tabla2[[#This Row],[Product]],FIND(" ",Tabla2[[#This Row],[Product]])-3),Tabla2[[#This Row],[Product]])</f>
        <v>Men</v>
      </c>
      <c r="I6173" s="6">
        <v>51</v>
      </c>
      <c r="J6173" s="4">
        <v>1370</v>
      </c>
      <c r="K6173" s="6">
        <f>Tabla2[[#This Row],[Price per Unit]]*Tabla2[[#This Row],[Units Sold]]</f>
        <v>69870</v>
      </c>
      <c r="L6173" s="52">
        <f>Tabla2[[#This Row],[Units Sold]]/Cálculos!$C$11</f>
        <v>5.5267318336929745E-5</v>
      </c>
      <c r="M6173" s="6">
        <f>Tabla2[[#This Row],[Total Sales]]-Tabla2[[#This Row],[Operating Profit]]</f>
        <v>66306.63</v>
      </c>
      <c r="N6173" s="6">
        <v>3563.37</v>
      </c>
      <c r="O6173" s="46">
        <f>Tabla2[[#This Row],[Operating Profit]]/Tabla2[[#This Row],[Total Sales]]</f>
        <v>5.0999999999999997E-2</v>
      </c>
      <c r="P6173" s="1" t="s">
        <v>82</v>
      </c>
    </row>
    <row r="6174" spans="1:16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3" t="str">
        <f>IFERROR(LEFT(Tabla2[[#This Row],[Product]],FIND(" ",Tabla2[[#This Row],[Product]])-3),Tabla2[[#This Row],[Product]])</f>
        <v>Men</v>
      </c>
      <c r="I6174" s="6">
        <v>58</v>
      </c>
      <c r="J6174" s="4">
        <v>1730</v>
      </c>
      <c r="K6174" s="6">
        <f>Tabla2[[#This Row],[Price per Unit]]*Tabla2[[#This Row],[Units Sold]]</f>
        <v>100340</v>
      </c>
      <c r="L6174" s="52">
        <f>Tabla2[[#This Row],[Units Sold]]/Cálculos!$C$11</f>
        <v>6.9790117315976968E-5</v>
      </c>
      <c r="M6174" s="6">
        <f>Tabla2[[#This Row],[Total Sales]]-Tabla2[[#This Row],[Operating Profit]]</f>
        <v>94921.64</v>
      </c>
      <c r="N6174" s="6">
        <v>5418.3600000000006</v>
      </c>
      <c r="O6174" s="46">
        <f>Tabla2[[#This Row],[Operating Profit]]/Tabla2[[#This Row],[Total Sales]]</f>
        <v>5.4000000000000006E-2</v>
      </c>
      <c r="P6174" s="1" t="s">
        <v>82</v>
      </c>
    </row>
    <row r="6175" spans="1:16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3" t="str">
        <f>IFERROR(LEFT(Tabla2[[#This Row],[Product]],FIND(" ",Tabla2[[#This Row],[Product]])-3),Tabla2[[#This Row],[Product]])</f>
        <v>Women</v>
      </c>
      <c r="I6175" s="6">
        <v>54</v>
      </c>
      <c r="J6175" s="4">
        <v>1150</v>
      </c>
      <c r="K6175" s="6">
        <f>Tabla2[[#This Row],[Price per Unit]]*Tabla2[[#This Row],[Units Sold]]</f>
        <v>62100</v>
      </c>
      <c r="L6175" s="52">
        <f>Tabla2[[#This Row],[Units Sold]]/Cálculos!$C$11</f>
        <v>4.6392274516400882E-5</v>
      </c>
      <c r="M6175" s="6">
        <f>Tabla2[[#This Row],[Total Sales]]-Tabla2[[#This Row],[Operating Profit]]</f>
        <v>59181.3</v>
      </c>
      <c r="N6175" s="6">
        <v>2918.7</v>
      </c>
      <c r="O6175" s="46">
        <f>Tabla2[[#This Row],[Operating Profit]]/Tabla2[[#This Row],[Total Sales]]</f>
        <v>4.7E-2</v>
      </c>
      <c r="P6175" s="1" t="s">
        <v>82</v>
      </c>
    </row>
    <row r="6176" spans="1:16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3" t="str">
        <f>IFERROR(LEFT(Tabla2[[#This Row],[Product]],FIND(" ",Tabla2[[#This Row],[Product]])-3),Tabla2[[#This Row],[Product]])</f>
        <v>Women</v>
      </c>
      <c r="I6176" s="6">
        <v>51</v>
      </c>
      <c r="J6176" s="4">
        <v>1160</v>
      </c>
      <c r="K6176" s="6">
        <f>Tabla2[[#This Row],[Price per Unit]]*Tabla2[[#This Row],[Units Sold]]</f>
        <v>59160</v>
      </c>
      <c r="L6176" s="52">
        <f>Tabla2[[#This Row],[Units Sold]]/Cálculos!$C$11</f>
        <v>4.6795685599152193E-5</v>
      </c>
      <c r="M6176" s="6">
        <f>Tabla2[[#This Row],[Total Sales]]-Tabla2[[#This Row],[Operating Profit]]</f>
        <v>56083.68</v>
      </c>
      <c r="N6176" s="6">
        <v>3076.32</v>
      </c>
      <c r="O6176" s="46">
        <f>Tabla2[[#This Row],[Operating Profit]]/Tabla2[[#This Row],[Total Sales]]</f>
        <v>5.2000000000000005E-2</v>
      </c>
      <c r="P6176" s="1" t="s">
        <v>82</v>
      </c>
    </row>
    <row r="6177" spans="1:16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3" t="str">
        <f>IFERROR(LEFT(Tabla2[[#This Row],[Product]],FIND(" ",Tabla2[[#This Row],[Product]])-3),Tabla2[[#This Row],[Product]])</f>
        <v>Men</v>
      </c>
      <c r="I6177" s="6">
        <v>60</v>
      </c>
      <c r="J6177" s="4">
        <v>1020</v>
      </c>
      <c r="K6177" s="6">
        <f>Tabla2[[#This Row],[Price per Unit]]*Tabla2[[#This Row],[Units Sold]]</f>
        <v>61200</v>
      </c>
      <c r="L6177" s="52">
        <f>Tabla2[[#This Row],[Units Sold]]/Cálculos!$C$11</f>
        <v>4.1147930440633825E-5</v>
      </c>
      <c r="M6177" s="6">
        <f>Tabla2[[#This Row],[Total Sales]]-Tabla2[[#This Row],[Operating Profit]]</f>
        <v>58323.6</v>
      </c>
      <c r="N6177" s="6">
        <v>2876.3999999999996</v>
      </c>
      <c r="O6177" s="46">
        <f>Tabla2[[#This Row],[Operating Profit]]/Tabla2[[#This Row],[Total Sales]]</f>
        <v>4.6999999999999993E-2</v>
      </c>
      <c r="P6177" s="1" t="s">
        <v>82</v>
      </c>
    </row>
    <row r="6178" spans="1:16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3" t="str">
        <f>IFERROR(LEFT(Tabla2[[#This Row],[Product]],FIND(" ",Tabla2[[#This Row],[Product]])-3),Tabla2[[#This Row],[Product]])</f>
        <v>Women</v>
      </c>
      <c r="I6178" s="6">
        <v>65</v>
      </c>
      <c r="J6178" s="4">
        <v>1240</v>
      </c>
      <c r="K6178" s="6">
        <f>Tabla2[[#This Row],[Price per Unit]]*Tabla2[[#This Row],[Units Sold]]</f>
        <v>80600</v>
      </c>
      <c r="L6178" s="52">
        <f>Tabla2[[#This Row],[Units Sold]]/Cálculos!$C$11</f>
        <v>5.0022974261162688E-5</v>
      </c>
      <c r="M6178" s="6">
        <f>Tabla2[[#This Row],[Total Sales]]-Tabla2[[#This Row],[Operating Profit]]</f>
        <v>77779</v>
      </c>
      <c r="N6178" s="6">
        <v>2821</v>
      </c>
      <c r="O6178" s="46">
        <f>Tabla2[[#This Row],[Operating Profit]]/Tabla2[[#This Row],[Total Sales]]</f>
        <v>3.5000000000000003E-2</v>
      </c>
      <c r="P6178" s="1" t="s">
        <v>82</v>
      </c>
    </row>
    <row r="6179" spans="1:16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3" t="str">
        <f>IFERROR(LEFT(Tabla2[[#This Row],[Product]],FIND(" ",Tabla2[[#This Row],[Product]])-3),Tabla2[[#This Row],[Product]])</f>
        <v>Men</v>
      </c>
      <c r="I6179" s="6">
        <v>50</v>
      </c>
      <c r="J6179" s="4">
        <v>2030</v>
      </c>
      <c r="K6179" s="6">
        <f>Tabla2[[#This Row],[Price per Unit]]*Tabla2[[#This Row],[Units Sold]]</f>
        <v>101500</v>
      </c>
      <c r="L6179" s="52">
        <f>Tabla2[[#This Row],[Units Sold]]/Cálculos!$C$11</f>
        <v>8.189244979851634E-5</v>
      </c>
      <c r="M6179" s="6">
        <f>Tabla2[[#This Row],[Total Sales]]-Tabla2[[#This Row],[Operating Profit]]</f>
        <v>95917.5</v>
      </c>
      <c r="N6179" s="6">
        <v>5582.5</v>
      </c>
      <c r="O6179" s="46">
        <f>Tabla2[[#This Row],[Operating Profit]]/Tabla2[[#This Row],[Total Sales]]</f>
        <v>5.5E-2</v>
      </c>
      <c r="P6179" s="1" t="s">
        <v>82</v>
      </c>
    </row>
    <row r="6180" spans="1:16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3" t="str">
        <f>IFERROR(LEFT(Tabla2[[#This Row],[Product]],FIND(" ",Tabla2[[#This Row],[Product]])-3),Tabla2[[#This Row],[Product]])</f>
        <v>Men</v>
      </c>
      <c r="I6180" s="6">
        <v>58</v>
      </c>
      <c r="J6180" s="4">
        <v>1890</v>
      </c>
      <c r="K6180" s="6">
        <f>Tabla2[[#This Row],[Price per Unit]]*Tabla2[[#This Row],[Units Sold]]</f>
        <v>109620</v>
      </c>
      <c r="L6180" s="52">
        <f>Tabla2[[#This Row],[Units Sold]]/Cálculos!$C$11</f>
        <v>7.6244694639997972E-5</v>
      </c>
      <c r="M6180" s="6">
        <f>Tabla2[[#This Row],[Total Sales]]-Tabla2[[#This Row],[Operating Profit]]</f>
        <v>103810.14</v>
      </c>
      <c r="N6180" s="6">
        <v>5809.8600000000006</v>
      </c>
      <c r="O6180" s="46">
        <f>Tabla2[[#This Row],[Operating Profit]]/Tabla2[[#This Row],[Total Sales]]</f>
        <v>5.3000000000000005E-2</v>
      </c>
      <c r="P6180" s="1" t="s">
        <v>82</v>
      </c>
    </row>
    <row r="6181" spans="1:16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3" t="str">
        <f>IFERROR(LEFT(Tabla2[[#This Row],[Product]],FIND(" ",Tabla2[[#This Row],[Product]])-3),Tabla2[[#This Row],[Product]])</f>
        <v>Women</v>
      </c>
      <c r="I6181" s="6">
        <v>53</v>
      </c>
      <c r="J6181" s="4">
        <v>1380</v>
      </c>
      <c r="K6181" s="6">
        <f>Tabla2[[#This Row],[Price per Unit]]*Tabla2[[#This Row],[Units Sold]]</f>
        <v>73140</v>
      </c>
      <c r="L6181" s="52">
        <f>Tabla2[[#This Row],[Units Sold]]/Cálculos!$C$11</f>
        <v>5.5670729419681056E-5</v>
      </c>
      <c r="M6181" s="6">
        <f>Tabla2[[#This Row],[Total Sales]]-Tabla2[[#This Row],[Operating Profit]]</f>
        <v>69483</v>
      </c>
      <c r="N6181" s="6">
        <v>3657</v>
      </c>
      <c r="O6181" s="46">
        <f>Tabla2[[#This Row],[Operating Profit]]/Tabla2[[#This Row],[Total Sales]]</f>
        <v>0.05</v>
      </c>
      <c r="P6181" s="1" t="s">
        <v>82</v>
      </c>
    </row>
    <row r="6182" spans="1:16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3" t="str">
        <f>IFERROR(LEFT(Tabla2[[#This Row],[Product]],FIND(" ",Tabla2[[#This Row],[Product]])-3),Tabla2[[#This Row],[Product]])</f>
        <v>Women</v>
      </c>
      <c r="I6182" s="6">
        <v>51</v>
      </c>
      <c r="J6182" s="4">
        <v>1280</v>
      </c>
      <c r="K6182" s="6">
        <f>Tabla2[[#This Row],[Price per Unit]]*Tabla2[[#This Row],[Units Sold]]</f>
        <v>65280</v>
      </c>
      <c r="L6182" s="52">
        <f>Tabla2[[#This Row],[Units Sold]]/Cálculos!$C$11</f>
        <v>5.1636618592167932E-5</v>
      </c>
      <c r="M6182" s="6">
        <f>Tabla2[[#This Row],[Total Sales]]-Tabla2[[#This Row],[Operating Profit]]</f>
        <v>62016</v>
      </c>
      <c r="N6182" s="6">
        <v>3264</v>
      </c>
      <c r="O6182" s="46">
        <f>Tabla2[[#This Row],[Operating Profit]]/Tabla2[[#This Row],[Total Sales]]</f>
        <v>0.05</v>
      </c>
      <c r="P6182" s="1" t="s">
        <v>82</v>
      </c>
    </row>
    <row r="6183" spans="1:16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3" t="str">
        <f>IFERROR(LEFT(Tabla2[[#This Row],[Product]],FIND(" ",Tabla2[[#This Row],[Product]])-3),Tabla2[[#This Row],[Product]])</f>
        <v>Men</v>
      </c>
      <c r="I6183" s="6">
        <v>64</v>
      </c>
      <c r="J6183" s="4">
        <v>1160</v>
      </c>
      <c r="K6183" s="6">
        <f>Tabla2[[#This Row],[Price per Unit]]*Tabla2[[#This Row],[Units Sold]]</f>
        <v>74240</v>
      </c>
      <c r="L6183" s="52">
        <f>Tabla2[[#This Row],[Units Sold]]/Cálculos!$C$11</f>
        <v>4.6795685599152193E-5</v>
      </c>
      <c r="M6183" s="6">
        <f>Tabla2[[#This Row],[Total Sales]]-Tabla2[[#This Row],[Operating Profit]]</f>
        <v>70528</v>
      </c>
      <c r="N6183" s="6">
        <v>3712</v>
      </c>
      <c r="O6183" s="46">
        <f>Tabla2[[#This Row],[Operating Profit]]/Tabla2[[#This Row],[Total Sales]]</f>
        <v>0.05</v>
      </c>
      <c r="P6183" s="1" t="s">
        <v>82</v>
      </c>
    </row>
    <row r="6184" spans="1:16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3" t="str">
        <f>IFERROR(LEFT(Tabla2[[#This Row],[Product]],FIND(" ",Tabla2[[#This Row],[Product]])-3),Tabla2[[#This Row],[Product]])</f>
        <v>Women</v>
      </c>
      <c r="I6184" s="6">
        <v>64</v>
      </c>
      <c r="J6184" s="4">
        <v>1350</v>
      </c>
      <c r="K6184" s="6">
        <f>Tabla2[[#This Row],[Price per Unit]]*Tabla2[[#This Row],[Units Sold]]</f>
        <v>86400</v>
      </c>
      <c r="L6184" s="52">
        <f>Tabla2[[#This Row],[Units Sold]]/Cálculos!$C$11</f>
        <v>5.4460496171427116E-5</v>
      </c>
      <c r="M6184" s="6">
        <f>Tabla2[[#This Row],[Total Sales]]-Tabla2[[#This Row],[Operating Profit]]</f>
        <v>83376</v>
      </c>
      <c r="N6184" s="6">
        <v>3024</v>
      </c>
      <c r="O6184" s="46">
        <f>Tabla2[[#This Row],[Operating Profit]]/Tabla2[[#This Row],[Total Sales]]</f>
        <v>3.5000000000000003E-2</v>
      </c>
      <c r="P6184" s="1" t="s">
        <v>82</v>
      </c>
    </row>
    <row r="6185" spans="1:16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3" t="str">
        <f>IFERROR(LEFT(Tabla2[[#This Row],[Product]],FIND(" ",Tabla2[[#This Row],[Product]])-3),Tabla2[[#This Row],[Product]])</f>
        <v>Men</v>
      </c>
      <c r="I6185" s="6">
        <v>39</v>
      </c>
      <c r="J6185" s="4">
        <v>2560</v>
      </c>
      <c r="K6185" s="6">
        <f>Tabla2[[#This Row],[Price per Unit]]*Tabla2[[#This Row],[Units Sold]]</f>
        <v>99840</v>
      </c>
      <c r="L6185" s="52">
        <f>Tabla2[[#This Row],[Units Sold]]/Cálculos!$C$11</f>
        <v>1.0327323718433586E-4</v>
      </c>
      <c r="M6185" s="6">
        <f>Tabla2[[#This Row],[Total Sales]]-Tabla2[[#This Row],[Operating Profit]]</f>
        <v>94049.279999999999</v>
      </c>
      <c r="N6185" s="6">
        <v>5790.7200000000012</v>
      </c>
      <c r="O6185" s="46">
        <f>Tabla2[[#This Row],[Operating Profit]]/Tabla2[[#This Row],[Total Sales]]</f>
        <v>5.800000000000001E-2</v>
      </c>
      <c r="P6185" s="1" t="s">
        <v>82</v>
      </c>
    </row>
    <row r="6186" spans="1:16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3" t="str">
        <f>IFERROR(LEFT(Tabla2[[#This Row],[Product]],FIND(" ",Tabla2[[#This Row],[Product]])-3),Tabla2[[#This Row],[Product]])</f>
        <v>Men</v>
      </c>
      <c r="I6186" s="6">
        <v>37</v>
      </c>
      <c r="J6186" s="4">
        <v>2060</v>
      </c>
      <c r="K6186" s="6">
        <f>Tabla2[[#This Row],[Price per Unit]]*Tabla2[[#This Row],[Units Sold]]</f>
        <v>76220</v>
      </c>
      <c r="L6186" s="52">
        <f>Tabla2[[#This Row],[Units Sold]]/Cálculos!$C$11</f>
        <v>8.3102683046770273E-5</v>
      </c>
      <c r="M6186" s="6">
        <f>Tabla2[[#This Row],[Total Sales]]-Tabla2[[#This Row],[Operating Profit]]</f>
        <v>72790.100000000006</v>
      </c>
      <c r="N6186" s="6">
        <v>3429.8999999999996</v>
      </c>
      <c r="O6186" s="46">
        <f>Tabla2[[#This Row],[Operating Profit]]/Tabla2[[#This Row],[Total Sales]]</f>
        <v>4.4999999999999998E-2</v>
      </c>
      <c r="P6186" s="1" t="s">
        <v>82</v>
      </c>
    </row>
    <row r="6187" spans="1:16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3" t="str">
        <f>IFERROR(LEFT(Tabla2[[#This Row],[Product]],FIND(" ",Tabla2[[#This Row],[Product]])-3),Tabla2[[#This Row],[Product]])</f>
        <v>Women</v>
      </c>
      <c r="I6187" s="6">
        <v>29</v>
      </c>
      <c r="J6187" s="4">
        <v>2480</v>
      </c>
      <c r="K6187" s="6">
        <f>Tabla2[[#This Row],[Price per Unit]]*Tabla2[[#This Row],[Units Sold]]</f>
        <v>71920</v>
      </c>
      <c r="L6187" s="52">
        <f>Tabla2[[#This Row],[Units Sold]]/Cálculos!$C$11</f>
        <v>1.0004594852232538E-4</v>
      </c>
      <c r="M6187" s="6">
        <f>Tabla2[[#This Row],[Total Sales]]-Tabla2[[#This Row],[Operating Profit]]</f>
        <v>69115.12</v>
      </c>
      <c r="N6187" s="6">
        <v>2804.88</v>
      </c>
      <c r="O6187" s="46">
        <f>Tabla2[[#This Row],[Operating Profit]]/Tabla2[[#This Row],[Total Sales]]</f>
        <v>3.9E-2</v>
      </c>
      <c r="P6187" s="1" t="s">
        <v>82</v>
      </c>
    </row>
    <row r="6188" spans="1:16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3" t="str">
        <f>IFERROR(LEFT(Tabla2[[#This Row],[Product]],FIND(" ",Tabla2[[#This Row],[Product]])-3),Tabla2[[#This Row],[Product]])</f>
        <v>Women</v>
      </c>
      <c r="I6188" s="6">
        <v>34</v>
      </c>
      <c r="J6188" s="4">
        <v>2030</v>
      </c>
      <c r="K6188" s="6">
        <f>Tabla2[[#This Row],[Price per Unit]]*Tabla2[[#This Row],[Units Sold]]</f>
        <v>69020</v>
      </c>
      <c r="L6188" s="52">
        <f>Tabla2[[#This Row],[Units Sold]]/Cálculos!$C$11</f>
        <v>8.189244979851634E-5</v>
      </c>
      <c r="M6188" s="6">
        <f>Tabla2[[#This Row],[Total Sales]]-Tabla2[[#This Row],[Operating Profit]]</f>
        <v>65983.12</v>
      </c>
      <c r="N6188" s="6">
        <v>3036.88</v>
      </c>
      <c r="O6188" s="46">
        <f>Tabla2[[#This Row],[Operating Profit]]/Tabla2[[#This Row],[Total Sales]]</f>
        <v>4.4000000000000004E-2</v>
      </c>
      <c r="P6188" s="1" t="s">
        <v>82</v>
      </c>
    </row>
    <row r="6189" spans="1:16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3" t="str">
        <f>IFERROR(LEFT(Tabla2[[#This Row],[Product]],FIND(" ",Tabla2[[#This Row],[Product]])-3),Tabla2[[#This Row],[Product]])</f>
        <v>Men</v>
      </c>
      <c r="I6189" s="6">
        <v>47</v>
      </c>
      <c r="J6189" s="4">
        <v>1890</v>
      </c>
      <c r="K6189" s="6">
        <f>Tabla2[[#This Row],[Price per Unit]]*Tabla2[[#This Row],[Units Sold]]</f>
        <v>88830</v>
      </c>
      <c r="L6189" s="52">
        <f>Tabla2[[#This Row],[Units Sold]]/Cálculos!$C$11</f>
        <v>7.6244694639997972E-5</v>
      </c>
      <c r="M6189" s="6">
        <f>Tabla2[[#This Row],[Total Sales]]-Tabla2[[#This Row],[Operating Profit]]</f>
        <v>84654.99</v>
      </c>
      <c r="N6189" s="6">
        <v>4175.01</v>
      </c>
      <c r="O6189" s="46">
        <f>Tabla2[[#This Row],[Operating Profit]]/Tabla2[[#This Row],[Total Sales]]</f>
        <v>4.7E-2</v>
      </c>
      <c r="P6189" s="1" t="s">
        <v>82</v>
      </c>
    </row>
    <row r="6190" spans="1:16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3" t="str">
        <f>IFERROR(LEFT(Tabla2[[#This Row],[Product]],FIND(" ",Tabla2[[#This Row],[Product]])-3),Tabla2[[#This Row],[Product]])</f>
        <v>Women</v>
      </c>
      <c r="I6190" s="6">
        <v>37</v>
      </c>
      <c r="J6190" s="4">
        <v>2390</v>
      </c>
      <c r="K6190" s="6">
        <f>Tabla2[[#This Row],[Price per Unit]]*Tabla2[[#This Row],[Units Sold]]</f>
        <v>88430</v>
      </c>
      <c r="L6190" s="52">
        <f>Tabla2[[#This Row],[Units Sold]]/Cálculos!$C$11</f>
        <v>9.6415248777563563E-5</v>
      </c>
      <c r="M6190" s="6">
        <f>Tabla2[[#This Row],[Total Sales]]-Tabla2[[#This Row],[Operating Profit]]</f>
        <v>83124.2</v>
      </c>
      <c r="N6190" s="6">
        <v>5305.8</v>
      </c>
      <c r="O6190" s="46">
        <f>Tabla2[[#This Row],[Operating Profit]]/Tabla2[[#This Row],[Total Sales]]</f>
        <v>6.0000000000000005E-2</v>
      </c>
      <c r="P6190" s="1" t="s">
        <v>82</v>
      </c>
    </row>
    <row r="6191" spans="1:16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3" t="str">
        <f>IFERROR(LEFT(Tabla2[[#This Row],[Product]],FIND(" ",Tabla2[[#This Row],[Product]])-3),Tabla2[[#This Row],[Product]])</f>
        <v>Men</v>
      </c>
      <c r="I6191" s="6">
        <v>38</v>
      </c>
      <c r="J6191" s="4">
        <v>3120</v>
      </c>
      <c r="K6191" s="6">
        <f>Tabla2[[#This Row],[Price per Unit]]*Tabla2[[#This Row],[Units Sold]]</f>
        <v>118560</v>
      </c>
      <c r="L6191" s="52">
        <f>Tabla2[[#This Row],[Units Sold]]/Cálculos!$C$11</f>
        <v>1.2586425781840934E-4</v>
      </c>
      <c r="M6191" s="6">
        <f>Tabla2[[#This Row],[Total Sales]]-Tabla2[[#This Row],[Operating Profit]]</f>
        <v>111564.95999999999</v>
      </c>
      <c r="N6191" s="6">
        <v>6995.0400000000009</v>
      </c>
      <c r="O6191" s="46">
        <f>Tabla2[[#This Row],[Operating Profit]]/Tabla2[[#This Row],[Total Sales]]</f>
        <v>5.9000000000000011E-2</v>
      </c>
      <c r="P6191" s="1" t="s">
        <v>82</v>
      </c>
    </row>
    <row r="6192" spans="1:16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3" t="str">
        <f>IFERROR(LEFT(Tabla2[[#This Row],[Product]],FIND(" ",Tabla2[[#This Row],[Product]])-3),Tabla2[[#This Row],[Product]])</f>
        <v>Men</v>
      </c>
      <c r="I6192" s="6">
        <v>39</v>
      </c>
      <c r="J6192" s="4">
        <v>2180</v>
      </c>
      <c r="K6192" s="6">
        <f>Tabla2[[#This Row],[Price per Unit]]*Tabla2[[#This Row],[Units Sold]]</f>
        <v>85020</v>
      </c>
      <c r="L6192" s="52">
        <f>Tabla2[[#This Row],[Units Sold]]/Cálculos!$C$11</f>
        <v>8.7943616039786018E-5</v>
      </c>
      <c r="M6192" s="6">
        <f>Tabla2[[#This Row],[Total Sales]]-Tabla2[[#This Row],[Operating Profit]]</f>
        <v>81109.08</v>
      </c>
      <c r="N6192" s="6">
        <v>3910.9199999999996</v>
      </c>
      <c r="O6192" s="46">
        <f>Tabla2[[#This Row],[Operating Profit]]/Tabla2[[#This Row],[Total Sales]]</f>
        <v>4.5999999999999992E-2</v>
      </c>
      <c r="P6192" s="1" t="s">
        <v>82</v>
      </c>
    </row>
    <row r="6193" spans="1:16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3" t="str">
        <f>IFERROR(LEFT(Tabla2[[#This Row],[Product]],FIND(" ",Tabla2[[#This Row],[Product]])-3),Tabla2[[#This Row],[Product]])</f>
        <v>Women</v>
      </c>
      <c r="I6193" s="6">
        <v>29</v>
      </c>
      <c r="J6193" s="4">
        <v>2170</v>
      </c>
      <c r="K6193" s="6">
        <f>Tabla2[[#This Row],[Price per Unit]]*Tabla2[[#This Row],[Units Sold]]</f>
        <v>62930</v>
      </c>
      <c r="L6193" s="52">
        <f>Tabla2[[#This Row],[Units Sold]]/Cálculos!$C$11</f>
        <v>8.7540204957034707E-5</v>
      </c>
      <c r="M6193" s="6">
        <f>Tabla2[[#This Row],[Total Sales]]-Tabla2[[#This Row],[Operating Profit]]</f>
        <v>60601.59</v>
      </c>
      <c r="N6193" s="6">
        <v>2328.41</v>
      </c>
      <c r="O6193" s="46">
        <f>Tabla2[[#This Row],[Operating Profit]]/Tabla2[[#This Row],[Total Sales]]</f>
        <v>3.6999999999999998E-2</v>
      </c>
      <c r="P6193" s="1" t="s">
        <v>82</v>
      </c>
    </row>
    <row r="6194" spans="1:16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3" t="str">
        <f>IFERROR(LEFT(Tabla2[[#This Row],[Product]],FIND(" ",Tabla2[[#This Row],[Product]])-3),Tabla2[[#This Row],[Product]])</f>
        <v>Women</v>
      </c>
      <c r="I6194" s="6">
        <v>33</v>
      </c>
      <c r="J6194" s="4">
        <v>1690</v>
      </c>
      <c r="K6194" s="6">
        <f>Tabla2[[#This Row],[Price per Unit]]*Tabla2[[#This Row],[Units Sold]]</f>
        <v>55770</v>
      </c>
      <c r="L6194" s="52">
        <f>Tabla2[[#This Row],[Units Sold]]/Cálculos!$C$11</f>
        <v>6.8176472984971724E-5</v>
      </c>
      <c r="M6194" s="6">
        <f>Tabla2[[#This Row],[Total Sales]]-Tabla2[[#This Row],[Operating Profit]]</f>
        <v>53260.35</v>
      </c>
      <c r="N6194" s="6">
        <v>2509.6499999999996</v>
      </c>
      <c r="O6194" s="46">
        <f>Tabla2[[#This Row],[Operating Profit]]/Tabla2[[#This Row],[Total Sales]]</f>
        <v>4.4999999999999991E-2</v>
      </c>
      <c r="P6194" s="1" t="s">
        <v>82</v>
      </c>
    </row>
    <row r="6195" spans="1:16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3" t="str">
        <f>IFERROR(LEFT(Tabla2[[#This Row],[Product]],FIND(" ",Tabla2[[#This Row],[Product]])-3),Tabla2[[#This Row],[Product]])</f>
        <v>Men</v>
      </c>
      <c r="I6195" s="6">
        <v>49</v>
      </c>
      <c r="J6195" s="4">
        <v>1890</v>
      </c>
      <c r="K6195" s="6">
        <f>Tabla2[[#This Row],[Price per Unit]]*Tabla2[[#This Row],[Units Sold]]</f>
        <v>92610</v>
      </c>
      <c r="L6195" s="52">
        <f>Tabla2[[#This Row],[Units Sold]]/Cálculos!$C$11</f>
        <v>7.6244694639997972E-5</v>
      </c>
      <c r="M6195" s="6">
        <f>Tabla2[[#This Row],[Total Sales]]-Tabla2[[#This Row],[Operating Profit]]</f>
        <v>88257.33</v>
      </c>
      <c r="N6195" s="6">
        <v>4352.67</v>
      </c>
      <c r="O6195" s="46">
        <f>Tabla2[[#This Row],[Operating Profit]]/Tabla2[[#This Row],[Total Sales]]</f>
        <v>4.7E-2</v>
      </c>
      <c r="P6195" s="1" t="s">
        <v>82</v>
      </c>
    </row>
    <row r="6196" spans="1:16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3" t="str">
        <f>IFERROR(LEFT(Tabla2[[#This Row],[Product]],FIND(" ",Tabla2[[#This Row],[Product]])-3),Tabla2[[#This Row],[Product]])</f>
        <v>Women</v>
      </c>
      <c r="I6196" s="6">
        <v>34</v>
      </c>
      <c r="J6196" s="4">
        <v>2160</v>
      </c>
      <c r="K6196" s="6">
        <f>Tabla2[[#This Row],[Price per Unit]]*Tabla2[[#This Row],[Units Sold]]</f>
        <v>73440</v>
      </c>
      <c r="L6196" s="52">
        <f>Tabla2[[#This Row],[Units Sold]]/Cálculos!$C$11</f>
        <v>8.7136793874283396E-5</v>
      </c>
      <c r="M6196" s="6">
        <f>Tabla2[[#This Row],[Total Sales]]-Tabla2[[#This Row],[Operating Profit]]</f>
        <v>68666.399999999994</v>
      </c>
      <c r="N6196" s="6">
        <v>4773.6000000000004</v>
      </c>
      <c r="O6196" s="46">
        <f>Tabla2[[#This Row],[Operating Profit]]/Tabla2[[#This Row],[Total Sales]]</f>
        <v>6.5000000000000002E-2</v>
      </c>
      <c r="P6196" s="1" t="s">
        <v>82</v>
      </c>
    </row>
    <row r="6197" spans="1:16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3" t="str">
        <f>IFERROR(LEFT(Tabla2[[#This Row],[Product]],FIND(" ",Tabla2[[#This Row],[Product]])-3),Tabla2[[#This Row],[Product]])</f>
        <v>Men</v>
      </c>
      <c r="I6197" s="6">
        <v>33</v>
      </c>
      <c r="J6197" s="4">
        <v>2650</v>
      </c>
      <c r="K6197" s="6">
        <f>Tabla2[[#This Row],[Price per Unit]]*Tabla2[[#This Row],[Units Sold]]</f>
        <v>87450</v>
      </c>
      <c r="L6197" s="52">
        <f>Tabla2[[#This Row],[Units Sold]]/Cálculos!$C$11</f>
        <v>1.0690393692909768E-4</v>
      </c>
      <c r="M6197" s="6">
        <f>Tabla2[[#This Row],[Total Sales]]-Tabla2[[#This Row],[Operating Profit]]</f>
        <v>82377.899999999994</v>
      </c>
      <c r="N6197" s="6">
        <v>5072.1000000000004</v>
      </c>
      <c r="O6197" s="46">
        <f>Tabla2[[#This Row],[Operating Profit]]/Tabla2[[#This Row],[Total Sales]]</f>
        <v>5.8000000000000003E-2</v>
      </c>
      <c r="P6197" s="1" t="s">
        <v>82</v>
      </c>
    </row>
    <row r="6198" spans="1:16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3" t="str">
        <f>IFERROR(LEFT(Tabla2[[#This Row],[Product]],FIND(" ",Tabla2[[#This Row],[Product]])-3),Tabla2[[#This Row],[Product]])</f>
        <v>Men</v>
      </c>
      <c r="I6198" s="6">
        <v>32</v>
      </c>
      <c r="J6198" s="4">
        <v>2100</v>
      </c>
      <c r="K6198" s="6">
        <f>Tabla2[[#This Row],[Price per Unit]]*Tabla2[[#This Row],[Units Sold]]</f>
        <v>67200</v>
      </c>
      <c r="L6198" s="52">
        <f>Tabla2[[#This Row],[Units Sold]]/Cálculos!$C$11</f>
        <v>8.4716327377775517E-5</v>
      </c>
      <c r="M6198" s="6">
        <f>Tabla2[[#This Row],[Total Sales]]-Tabla2[[#This Row],[Operating Profit]]</f>
        <v>63907.199999999997</v>
      </c>
      <c r="N6198" s="6">
        <v>3292.7999999999997</v>
      </c>
      <c r="O6198" s="46">
        <f>Tabla2[[#This Row],[Operating Profit]]/Tabla2[[#This Row],[Total Sales]]</f>
        <v>4.8999999999999995E-2</v>
      </c>
      <c r="P6198" s="1" t="s">
        <v>82</v>
      </c>
    </row>
    <row r="6199" spans="1:16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3" t="str">
        <f>IFERROR(LEFT(Tabla2[[#This Row],[Product]],FIND(" ",Tabla2[[#This Row],[Product]])-3),Tabla2[[#This Row],[Product]])</f>
        <v>Women</v>
      </c>
      <c r="I6199" s="6">
        <v>24</v>
      </c>
      <c r="J6199" s="4">
        <v>1810</v>
      </c>
      <c r="K6199" s="6">
        <f>Tabla2[[#This Row],[Price per Unit]]*Tabla2[[#This Row],[Units Sold]]</f>
        <v>43440</v>
      </c>
      <c r="L6199" s="52">
        <f>Tabla2[[#This Row],[Units Sold]]/Cálculos!$C$11</f>
        <v>7.301740597798747E-5</v>
      </c>
      <c r="M6199" s="6">
        <f>Tabla2[[#This Row],[Total Sales]]-Tabla2[[#This Row],[Operating Profit]]</f>
        <v>41789.279999999999</v>
      </c>
      <c r="N6199" s="6">
        <v>1650.72</v>
      </c>
      <c r="O6199" s="46">
        <f>Tabla2[[#This Row],[Operating Profit]]/Tabla2[[#This Row],[Total Sales]]</f>
        <v>3.7999999999999999E-2</v>
      </c>
      <c r="P6199" s="1" t="s">
        <v>82</v>
      </c>
    </row>
    <row r="6200" spans="1:16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3" t="str">
        <f>IFERROR(LEFT(Tabla2[[#This Row],[Product]],FIND(" ",Tabla2[[#This Row],[Product]])-3),Tabla2[[#This Row],[Product]])</f>
        <v>Women</v>
      </c>
      <c r="I6200" s="6">
        <v>27</v>
      </c>
      <c r="J6200" s="4">
        <v>1440</v>
      </c>
      <c r="K6200" s="6">
        <f>Tabla2[[#This Row],[Price per Unit]]*Tabla2[[#This Row],[Units Sold]]</f>
        <v>38880</v>
      </c>
      <c r="L6200" s="52">
        <f>Tabla2[[#This Row],[Units Sold]]/Cálculos!$C$11</f>
        <v>5.8091195916188929E-5</v>
      </c>
      <c r="M6200" s="6">
        <f>Tabla2[[#This Row],[Total Sales]]-Tabla2[[#This Row],[Operating Profit]]</f>
        <v>37247.040000000001</v>
      </c>
      <c r="N6200" s="6">
        <v>1632.96</v>
      </c>
      <c r="O6200" s="46">
        <f>Tabla2[[#This Row],[Operating Profit]]/Tabla2[[#This Row],[Total Sales]]</f>
        <v>4.2000000000000003E-2</v>
      </c>
      <c r="P6200" s="1" t="s">
        <v>82</v>
      </c>
    </row>
    <row r="6201" spans="1:16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3" t="str">
        <f>IFERROR(LEFT(Tabla2[[#This Row],[Product]],FIND(" ",Tabla2[[#This Row],[Product]])-3),Tabla2[[#This Row],[Product]])</f>
        <v>Men</v>
      </c>
      <c r="I6201" s="6">
        <v>41</v>
      </c>
      <c r="J6201" s="4">
        <v>1810</v>
      </c>
      <c r="K6201" s="6">
        <f>Tabla2[[#This Row],[Price per Unit]]*Tabla2[[#This Row],[Units Sold]]</f>
        <v>74210</v>
      </c>
      <c r="L6201" s="52">
        <f>Tabla2[[#This Row],[Units Sold]]/Cálculos!$C$11</f>
        <v>7.301740597798747E-5</v>
      </c>
      <c r="M6201" s="6">
        <f>Tabla2[[#This Row],[Total Sales]]-Tabla2[[#This Row],[Operating Profit]]</f>
        <v>70647.92</v>
      </c>
      <c r="N6201" s="6">
        <v>3562.08</v>
      </c>
      <c r="O6201" s="46">
        <f>Tabla2[[#This Row],[Operating Profit]]/Tabla2[[#This Row],[Total Sales]]</f>
        <v>4.8000000000000001E-2</v>
      </c>
      <c r="P6201" s="1" t="s">
        <v>82</v>
      </c>
    </row>
    <row r="6202" spans="1:16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3" t="str">
        <f>IFERROR(LEFT(Tabla2[[#This Row],[Product]],FIND(" ",Tabla2[[#This Row],[Product]])-3),Tabla2[[#This Row],[Product]])</f>
        <v>Women</v>
      </c>
      <c r="I6202" s="6">
        <v>32</v>
      </c>
      <c r="J6202" s="4">
        <v>1890</v>
      </c>
      <c r="K6202" s="6">
        <f>Tabla2[[#This Row],[Price per Unit]]*Tabla2[[#This Row],[Units Sold]]</f>
        <v>60480</v>
      </c>
      <c r="L6202" s="52">
        <f>Tabla2[[#This Row],[Units Sold]]/Cálculos!$C$11</f>
        <v>7.6244694639997972E-5</v>
      </c>
      <c r="M6202" s="6">
        <f>Tabla2[[#This Row],[Total Sales]]-Tabla2[[#This Row],[Operating Profit]]</f>
        <v>56669.760000000002</v>
      </c>
      <c r="N6202" s="6">
        <v>3810.2400000000002</v>
      </c>
      <c r="O6202" s="46">
        <f>Tabla2[[#This Row],[Operating Profit]]/Tabla2[[#This Row],[Total Sales]]</f>
        <v>6.3E-2</v>
      </c>
      <c r="P6202" s="1" t="s">
        <v>82</v>
      </c>
    </row>
    <row r="6203" spans="1:16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3" t="str">
        <f>IFERROR(LEFT(Tabla2[[#This Row],[Product]],FIND(" ",Tabla2[[#This Row],[Product]])-3),Tabla2[[#This Row],[Product]])</f>
        <v>Men</v>
      </c>
      <c r="I6203" s="6">
        <v>33</v>
      </c>
      <c r="J6203" s="4">
        <v>2830</v>
      </c>
      <c r="K6203" s="6">
        <f>Tabla2[[#This Row],[Price per Unit]]*Tabla2[[#This Row],[Units Sold]]</f>
        <v>93390</v>
      </c>
      <c r="L6203" s="52">
        <f>Tabla2[[#This Row],[Units Sold]]/Cálculos!$C$11</f>
        <v>1.1416533641862129E-4</v>
      </c>
      <c r="M6203" s="6">
        <f>Tabla2[[#This Row],[Total Sales]]-Tabla2[[#This Row],[Operating Profit]]</f>
        <v>88066.77</v>
      </c>
      <c r="N6203" s="6">
        <v>5323.2300000000005</v>
      </c>
      <c r="O6203" s="46">
        <f>Tabla2[[#This Row],[Operating Profit]]/Tabla2[[#This Row],[Total Sales]]</f>
        <v>5.7000000000000002E-2</v>
      </c>
      <c r="P6203" s="1" t="s">
        <v>82</v>
      </c>
    </row>
    <row r="6204" spans="1:16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3" t="str">
        <f>IFERROR(LEFT(Tabla2[[#This Row],[Product]],FIND(" ",Tabla2[[#This Row],[Product]])-3),Tabla2[[#This Row],[Product]])</f>
        <v>Men</v>
      </c>
      <c r="I6204" s="6">
        <v>34</v>
      </c>
      <c r="J6204" s="4">
        <v>1820</v>
      </c>
      <c r="K6204" s="6">
        <f>Tabla2[[#This Row],[Price per Unit]]*Tabla2[[#This Row],[Units Sold]]</f>
        <v>61880</v>
      </c>
      <c r="L6204" s="52">
        <f>Tabla2[[#This Row],[Units Sold]]/Cálculos!$C$11</f>
        <v>7.3420817060738781E-5</v>
      </c>
      <c r="M6204" s="6">
        <f>Tabla2[[#This Row],[Total Sales]]-Tabla2[[#This Row],[Operating Profit]]</f>
        <v>59033.520000000004</v>
      </c>
      <c r="N6204" s="6">
        <v>2846.4799999999996</v>
      </c>
      <c r="O6204" s="46">
        <f>Tabla2[[#This Row],[Operating Profit]]/Tabla2[[#This Row],[Total Sales]]</f>
        <v>4.5999999999999992E-2</v>
      </c>
      <c r="P6204" s="1" t="s">
        <v>82</v>
      </c>
    </row>
    <row r="6205" spans="1:16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3" t="str">
        <f>IFERROR(LEFT(Tabla2[[#This Row],[Product]],FIND(" ",Tabla2[[#This Row],[Product]])-3),Tabla2[[#This Row],[Product]])</f>
        <v>Women</v>
      </c>
      <c r="I6205" s="6">
        <v>24</v>
      </c>
      <c r="J6205" s="4">
        <v>1820</v>
      </c>
      <c r="K6205" s="6">
        <f>Tabla2[[#This Row],[Price per Unit]]*Tabla2[[#This Row],[Units Sold]]</f>
        <v>43680</v>
      </c>
      <c r="L6205" s="52">
        <f>Tabla2[[#This Row],[Units Sold]]/Cálculos!$C$11</f>
        <v>7.3420817060738781E-5</v>
      </c>
      <c r="M6205" s="6">
        <f>Tabla2[[#This Row],[Total Sales]]-Tabla2[[#This Row],[Operating Profit]]</f>
        <v>42020.160000000003</v>
      </c>
      <c r="N6205" s="6">
        <v>1659.84</v>
      </c>
      <c r="O6205" s="46">
        <f>Tabla2[[#This Row],[Operating Profit]]/Tabla2[[#This Row],[Total Sales]]</f>
        <v>3.7999999999999999E-2</v>
      </c>
      <c r="P6205" s="1" t="s">
        <v>82</v>
      </c>
    </row>
    <row r="6206" spans="1:16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3" t="str">
        <f>IFERROR(LEFT(Tabla2[[#This Row],[Product]],FIND(" ",Tabla2[[#This Row],[Product]])-3),Tabla2[[#This Row],[Product]])</f>
        <v>Women</v>
      </c>
      <c r="I6206" s="6">
        <v>27</v>
      </c>
      <c r="J6206" s="4">
        <v>1800</v>
      </c>
      <c r="K6206" s="6">
        <f>Tabla2[[#This Row],[Price per Unit]]*Tabla2[[#This Row],[Units Sold]]</f>
        <v>48600</v>
      </c>
      <c r="L6206" s="52">
        <f>Tabla2[[#This Row],[Units Sold]]/Cálculos!$C$11</f>
        <v>7.2613994895236159E-5</v>
      </c>
      <c r="M6206" s="6">
        <f>Tabla2[[#This Row],[Total Sales]]-Tabla2[[#This Row],[Operating Profit]]</f>
        <v>46510.2</v>
      </c>
      <c r="N6206" s="6">
        <v>2089.8000000000002</v>
      </c>
      <c r="O6206" s="46">
        <f>Tabla2[[#This Row],[Operating Profit]]/Tabla2[[#This Row],[Total Sales]]</f>
        <v>4.3000000000000003E-2</v>
      </c>
      <c r="P6206" s="1" t="s">
        <v>82</v>
      </c>
    </row>
    <row r="6207" spans="1:16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3" t="str">
        <f>IFERROR(LEFT(Tabla2[[#This Row],[Product]],FIND(" ",Tabla2[[#This Row],[Product]])-3),Tabla2[[#This Row],[Product]])</f>
        <v>Men</v>
      </c>
      <c r="I6207" s="6">
        <v>47</v>
      </c>
      <c r="J6207" s="4">
        <v>1880</v>
      </c>
      <c r="K6207" s="6">
        <f>Tabla2[[#This Row],[Price per Unit]]*Tabla2[[#This Row],[Units Sold]]</f>
        <v>88360</v>
      </c>
      <c r="L6207" s="52">
        <f>Tabla2[[#This Row],[Units Sold]]/Cálculos!$C$11</f>
        <v>7.5841283557246661E-5</v>
      </c>
      <c r="M6207" s="6">
        <f>Tabla2[[#This Row],[Total Sales]]-Tabla2[[#This Row],[Operating Profit]]</f>
        <v>83942</v>
      </c>
      <c r="N6207" s="6">
        <v>4418</v>
      </c>
      <c r="O6207" s="46">
        <f>Tabla2[[#This Row],[Operating Profit]]/Tabla2[[#This Row],[Total Sales]]</f>
        <v>0.05</v>
      </c>
      <c r="P6207" s="1" t="s">
        <v>82</v>
      </c>
    </row>
    <row r="6208" spans="1:16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3" t="str">
        <f>IFERROR(LEFT(Tabla2[[#This Row],[Product]],FIND(" ",Tabla2[[#This Row],[Product]])-3),Tabla2[[#This Row],[Product]])</f>
        <v>Women</v>
      </c>
      <c r="I6208" s="6">
        <v>39</v>
      </c>
      <c r="J6208" s="4">
        <v>2090</v>
      </c>
      <c r="K6208" s="6">
        <f>Tabla2[[#This Row],[Price per Unit]]*Tabla2[[#This Row],[Units Sold]]</f>
        <v>81510</v>
      </c>
      <c r="L6208" s="52">
        <f>Tabla2[[#This Row],[Units Sold]]/Cálculos!$C$11</f>
        <v>8.4312916295024206E-5</v>
      </c>
      <c r="M6208" s="6">
        <f>Tabla2[[#This Row],[Total Sales]]-Tabla2[[#This Row],[Operating Profit]]</f>
        <v>76374.87</v>
      </c>
      <c r="N6208" s="6">
        <v>5135.13</v>
      </c>
      <c r="O6208" s="46">
        <f>Tabla2[[#This Row],[Operating Profit]]/Tabla2[[#This Row],[Total Sales]]</f>
        <v>6.3E-2</v>
      </c>
      <c r="P6208" s="1" t="s">
        <v>82</v>
      </c>
    </row>
    <row r="6209" spans="1:16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3" t="str">
        <f>IFERROR(LEFT(Tabla2[[#This Row],[Product]],FIND(" ",Tabla2[[#This Row],[Product]])-3),Tabla2[[#This Row],[Product]])</f>
        <v>Men</v>
      </c>
      <c r="I6209" s="6">
        <v>48</v>
      </c>
      <c r="J6209" s="4">
        <v>2820</v>
      </c>
      <c r="K6209" s="6">
        <f>Tabla2[[#This Row],[Price per Unit]]*Tabla2[[#This Row],[Units Sold]]</f>
        <v>135360</v>
      </c>
      <c r="L6209" s="52">
        <f>Tabla2[[#This Row],[Units Sold]]/Cálculos!$C$11</f>
        <v>1.1376192533586998E-4</v>
      </c>
      <c r="M6209" s="6">
        <f>Tabla2[[#This Row],[Total Sales]]-Tabla2[[#This Row],[Operating Profit]]</f>
        <v>127915.2</v>
      </c>
      <c r="N6209" s="6">
        <v>7444.8</v>
      </c>
      <c r="O6209" s="46">
        <f>Tabla2[[#This Row],[Operating Profit]]/Tabla2[[#This Row],[Total Sales]]</f>
        <v>5.5E-2</v>
      </c>
      <c r="P6209" s="1" t="s">
        <v>82</v>
      </c>
    </row>
    <row r="6210" spans="1:16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3" t="str">
        <f>IFERROR(LEFT(Tabla2[[#This Row],[Product]],FIND(" ",Tabla2[[#This Row],[Product]])-3),Tabla2[[#This Row],[Product]])</f>
        <v>Men</v>
      </c>
      <c r="I6210" s="6">
        <v>45</v>
      </c>
      <c r="J6210" s="4">
        <v>1880</v>
      </c>
      <c r="K6210" s="6">
        <f>Tabla2[[#This Row],[Price per Unit]]*Tabla2[[#This Row],[Units Sold]]</f>
        <v>84600</v>
      </c>
      <c r="L6210" s="52">
        <f>Tabla2[[#This Row],[Units Sold]]/Cálculos!$C$11</f>
        <v>7.5841283557246661E-5</v>
      </c>
      <c r="M6210" s="6">
        <f>Tabla2[[#This Row],[Total Sales]]-Tabla2[[#This Row],[Operating Profit]]</f>
        <v>80793</v>
      </c>
      <c r="N6210" s="6">
        <v>3806.9999999999995</v>
      </c>
      <c r="O6210" s="46">
        <f>Tabla2[[#This Row],[Operating Profit]]/Tabla2[[#This Row],[Total Sales]]</f>
        <v>4.4999999999999991E-2</v>
      </c>
      <c r="P6210" s="1" t="s">
        <v>82</v>
      </c>
    </row>
    <row r="6211" spans="1:16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3" t="str">
        <f>IFERROR(LEFT(Tabla2[[#This Row],[Product]],FIND(" ",Tabla2[[#This Row],[Product]])-3),Tabla2[[#This Row],[Product]])</f>
        <v>Women</v>
      </c>
      <c r="I6211" s="6">
        <v>41</v>
      </c>
      <c r="J6211" s="4">
        <v>2100</v>
      </c>
      <c r="K6211" s="6">
        <f>Tabla2[[#This Row],[Price per Unit]]*Tabla2[[#This Row],[Units Sold]]</f>
        <v>86100</v>
      </c>
      <c r="L6211" s="52">
        <f>Tabla2[[#This Row],[Units Sold]]/Cálculos!$C$11</f>
        <v>8.4716327377775517E-5</v>
      </c>
      <c r="M6211" s="6">
        <f>Tabla2[[#This Row],[Total Sales]]-Tabla2[[#This Row],[Operating Profit]]</f>
        <v>82914.3</v>
      </c>
      <c r="N6211" s="6">
        <v>3185.7</v>
      </c>
      <c r="O6211" s="46">
        <f>Tabla2[[#This Row],[Operating Profit]]/Tabla2[[#This Row],[Total Sales]]</f>
        <v>3.6999999999999998E-2</v>
      </c>
      <c r="P6211" s="1" t="s">
        <v>82</v>
      </c>
    </row>
    <row r="6212" spans="1:16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3" t="str">
        <f>IFERROR(LEFT(Tabla2[[#This Row],[Product]],FIND(" ",Tabla2[[#This Row],[Product]])-3),Tabla2[[#This Row],[Product]])</f>
        <v>Women</v>
      </c>
      <c r="I6212" s="6">
        <v>43</v>
      </c>
      <c r="J6212" s="4">
        <v>1820</v>
      </c>
      <c r="K6212" s="6">
        <f>Tabla2[[#This Row],[Price per Unit]]*Tabla2[[#This Row],[Units Sold]]</f>
        <v>78260</v>
      </c>
      <c r="L6212" s="52">
        <f>Tabla2[[#This Row],[Units Sold]]/Cálculos!$C$11</f>
        <v>7.3420817060738781E-5</v>
      </c>
      <c r="M6212" s="6">
        <f>Tabla2[[#This Row],[Total Sales]]-Tabla2[[#This Row],[Operating Profit]]</f>
        <v>74973.08</v>
      </c>
      <c r="N6212" s="6">
        <v>3286.92</v>
      </c>
      <c r="O6212" s="46">
        <f>Tabla2[[#This Row],[Operating Profit]]/Tabla2[[#This Row],[Total Sales]]</f>
        <v>4.2000000000000003E-2</v>
      </c>
      <c r="P6212" s="1" t="s">
        <v>82</v>
      </c>
    </row>
    <row r="6213" spans="1:16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3" t="str">
        <f>IFERROR(LEFT(Tabla2[[#This Row],[Product]],FIND(" ",Tabla2[[#This Row],[Product]])-3),Tabla2[[#This Row],[Product]])</f>
        <v>Men</v>
      </c>
      <c r="I6213" s="6">
        <v>53</v>
      </c>
      <c r="J6213" s="4">
        <v>1960</v>
      </c>
      <c r="K6213" s="6">
        <f>Tabla2[[#This Row],[Price per Unit]]*Tabla2[[#This Row],[Units Sold]]</f>
        <v>103880</v>
      </c>
      <c r="L6213" s="52">
        <f>Tabla2[[#This Row],[Units Sold]]/Cálculos!$C$11</f>
        <v>7.9068572219257149E-5</v>
      </c>
      <c r="M6213" s="6">
        <f>Tabla2[[#This Row],[Total Sales]]-Tabla2[[#This Row],[Operating Profit]]</f>
        <v>98686</v>
      </c>
      <c r="N6213" s="6">
        <v>5194</v>
      </c>
      <c r="O6213" s="46">
        <f>Tabla2[[#This Row],[Operating Profit]]/Tabla2[[#This Row],[Total Sales]]</f>
        <v>0.05</v>
      </c>
      <c r="P6213" s="1" t="s">
        <v>82</v>
      </c>
    </row>
    <row r="6214" spans="1:16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3" t="str">
        <f>IFERROR(LEFT(Tabla2[[#This Row],[Product]],FIND(" ",Tabla2[[#This Row],[Product]])-3),Tabla2[[#This Row],[Product]])</f>
        <v>Women</v>
      </c>
      <c r="I6214" s="6">
        <v>59</v>
      </c>
      <c r="J6214" s="4">
        <v>2000</v>
      </c>
      <c r="K6214" s="6">
        <f>Tabla2[[#This Row],[Price per Unit]]*Tabla2[[#This Row],[Units Sold]]</f>
        <v>118000</v>
      </c>
      <c r="L6214" s="52">
        <f>Tabla2[[#This Row],[Units Sold]]/Cálculos!$C$11</f>
        <v>8.0682216550262393E-5</v>
      </c>
      <c r="M6214" s="6">
        <f>Tabla2[[#This Row],[Total Sales]]-Tabla2[[#This Row],[Operating Profit]]</f>
        <v>110920</v>
      </c>
      <c r="N6214" s="6">
        <v>7080</v>
      </c>
      <c r="O6214" s="46">
        <f>Tabla2[[#This Row],[Operating Profit]]/Tabla2[[#This Row],[Total Sales]]</f>
        <v>0.06</v>
      </c>
      <c r="P6214" s="1" t="s">
        <v>82</v>
      </c>
    </row>
    <row r="6215" spans="1:16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3" t="str">
        <f>IFERROR(LEFT(Tabla2[[#This Row],[Product]],FIND(" ",Tabla2[[#This Row],[Product]])-3),Tabla2[[#This Row],[Product]])</f>
        <v>Men</v>
      </c>
      <c r="I6215" s="6">
        <v>51</v>
      </c>
      <c r="J6215" s="4">
        <v>2730</v>
      </c>
      <c r="K6215" s="6">
        <f>Tabla2[[#This Row],[Price per Unit]]*Tabla2[[#This Row],[Units Sold]]</f>
        <v>139230</v>
      </c>
      <c r="L6215" s="52">
        <f>Tabla2[[#This Row],[Units Sold]]/Cálculos!$C$11</f>
        <v>1.1013122559110818E-4</v>
      </c>
      <c r="M6215" s="6">
        <f>Tabla2[[#This Row],[Total Sales]]-Tabla2[[#This Row],[Operating Profit]]</f>
        <v>131433.12</v>
      </c>
      <c r="N6215" s="6">
        <v>7796.880000000001</v>
      </c>
      <c r="O6215" s="46">
        <f>Tabla2[[#This Row],[Operating Profit]]/Tabla2[[#This Row],[Total Sales]]</f>
        <v>5.6000000000000008E-2</v>
      </c>
      <c r="P6215" s="1" t="s">
        <v>82</v>
      </c>
    </row>
    <row r="6216" spans="1:16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3" t="str">
        <f>IFERROR(LEFT(Tabla2[[#This Row],[Product]],FIND(" ",Tabla2[[#This Row],[Product]])-3),Tabla2[[#This Row],[Product]])</f>
        <v>Men</v>
      </c>
      <c r="I6216" s="6">
        <v>49</v>
      </c>
      <c r="J6216" s="4">
        <v>2000</v>
      </c>
      <c r="K6216" s="6">
        <f>Tabla2[[#This Row],[Price per Unit]]*Tabla2[[#This Row],[Units Sold]]</f>
        <v>98000</v>
      </c>
      <c r="L6216" s="52">
        <f>Tabla2[[#This Row],[Units Sold]]/Cálculos!$C$11</f>
        <v>8.0682216550262393E-5</v>
      </c>
      <c r="M6216" s="6">
        <f>Tabla2[[#This Row],[Total Sales]]-Tabla2[[#This Row],[Operating Profit]]</f>
        <v>93590</v>
      </c>
      <c r="N6216" s="6">
        <v>4410</v>
      </c>
      <c r="O6216" s="46">
        <f>Tabla2[[#This Row],[Operating Profit]]/Tabla2[[#This Row],[Total Sales]]</f>
        <v>4.4999999999999998E-2</v>
      </c>
      <c r="P6216" s="1" t="s">
        <v>82</v>
      </c>
    </row>
    <row r="6217" spans="1:16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3" t="str">
        <f>IFERROR(LEFT(Tabla2[[#This Row],[Product]],FIND(" ",Tabla2[[#This Row],[Product]])-3),Tabla2[[#This Row],[Product]])</f>
        <v>Women</v>
      </c>
      <c r="I6217" s="6">
        <v>47</v>
      </c>
      <c r="J6217" s="4">
        <v>2090</v>
      </c>
      <c r="K6217" s="6">
        <f>Tabla2[[#This Row],[Price per Unit]]*Tabla2[[#This Row],[Units Sold]]</f>
        <v>98230</v>
      </c>
      <c r="L6217" s="52">
        <f>Tabla2[[#This Row],[Units Sold]]/Cálculos!$C$11</f>
        <v>8.4312916295024206E-5</v>
      </c>
      <c r="M6217" s="6">
        <f>Tabla2[[#This Row],[Total Sales]]-Tabla2[[#This Row],[Operating Profit]]</f>
        <v>94693.72</v>
      </c>
      <c r="N6217" s="6">
        <v>3536.2799999999997</v>
      </c>
      <c r="O6217" s="46">
        <f>Tabla2[[#This Row],[Operating Profit]]/Tabla2[[#This Row],[Total Sales]]</f>
        <v>3.5999999999999997E-2</v>
      </c>
      <c r="P6217" s="1" t="s">
        <v>82</v>
      </c>
    </row>
    <row r="6218" spans="1:16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3" t="str">
        <f>IFERROR(LEFT(Tabla2[[#This Row],[Product]],FIND(" ",Tabla2[[#This Row],[Product]])-3),Tabla2[[#This Row],[Product]])</f>
        <v>Women</v>
      </c>
      <c r="I6218" s="6">
        <v>47</v>
      </c>
      <c r="J6218" s="4">
        <v>2180</v>
      </c>
      <c r="K6218" s="6">
        <f>Tabla2[[#This Row],[Price per Unit]]*Tabla2[[#This Row],[Units Sold]]</f>
        <v>102460</v>
      </c>
      <c r="L6218" s="52">
        <f>Tabla2[[#This Row],[Units Sold]]/Cálculos!$C$11</f>
        <v>8.7943616039786018E-5</v>
      </c>
      <c r="M6218" s="6">
        <f>Tabla2[[#This Row],[Total Sales]]-Tabla2[[#This Row],[Operating Profit]]</f>
        <v>97849.3</v>
      </c>
      <c r="N6218" s="6">
        <v>4610.7</v>
      </c>
      <c r="O6218" s="46">
        <f>Tabla2[[#This Row],[Operating Profit]]/Tabla2[[#This Row],[Total Sales]]</f>
        <v>4.4999999999999998E-2</v>
      </c>
      <c r="P6218" s="1" t="s">
        <v>82</v>
      </c>
    </row>
    <row r="6219" spans="1:16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3" t="str">
        <f>IFERROR(LEFT(Tabla2[[#This Row],[Product]],FIND(" ",Tabla2[[#This Row],[Product]])-3),Tabla2[[#This Row],[Product]])</f>
        <v>Men</v>
      </c>
      <c r="I6219" s="6">
        <v>62</v>
      </c>
      <c r="J6219" s="4">
        <v>1950</v>
      </c>
      <c r="K6219" s="6">
        <f>Tabla2[[#This Row],[Price per Unit]]*Tabla2[[#This Row],[Units Sold]]</f>
        <v>120900</v>
      </c>
      <c r="L6219" s="52">
        <f>Tabla2[[#This Row],[Units Sold]]/Cálculos!$C$11</f>
        <v>7.8665161136505838E-5</v>
      </c>
      <c r="M6219" s="6">
        <f>Tabla2[[#This Row],[Total Sales]]-Tabla2[[#This Row],[Operating Profit]]</f>
        <v>115459.5</v>
      </c>
      <c r="N6219" s="6">
        <v>5440.4999999999991</v>
      </c>
      <c r="O6219" s="46">
        <f>Tabla2[[#This Row],[Operating Profit]]/Tabla2[[#This Row],[Total Sales]]</f>
        <v>4.4999999999999991E-2</v>
      </c>
      <c r="P6219" s="1" t="s">
        <v>82</v>
      </c>
    </row>
    <row r="6220" spans="1:16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3" t="str">
        <f>IFERROR(LEFT(Tabla2[[#This Row],[Product]],FIND(" ",Tabla2[[#This Row],[Product]])-3),Tabla2[[#This Row],[Product]])</f>
        <v>Women</v>
      </c>
      <c r="I6220" s="6">
        <v>65</v>
      </c>
      <c r="J6220" s="4">
        <v>2500</v>
      </c>
      <c r="K6220" s="6">
        <f>Tabla2[[#This Row],[Price per Unit]]*Tabla2[[#This Row],[Units Sold]]</f>
        <v>162500</v>
      </c>
      <c r="L6220" s="52">
        <f>Tabla2[[#This Row],[Units Sold]]/Cálculos!$C$11</f>
        <v>1.00852770687828E-4</v>
      </c>
      <c r="M6220" s="6">
        <f>Tabla2[[#This Row],[Total Sales]]-Tabla2[[#This Row],[Operating Profit]]</f>
        <v>152100</v>
      </c>
      <c r="N6220" s="6">
        <v>10400</v>
      </c>
      <c r="O6220" s="46">
        <f>Tabla2[[#This Row],[Operating Profit]]/Tabla2[[#This Row],[Total Sales]]</f>
        <v>6.4000000000000001E-2</v>
      </c>
      <c r="P6220" s="1" t="s">
        <v>82</v>
      </c>
    </row>
    <row r="6221" spans="1:16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3" t="str">
        <f>IFERROR(LEFT(Tabla2[[#This Row],[Product]],FIND(" ",Tabla2[[#This Row],[Product]])-3),Tabla2[[#This Row],[Product]])</f>
        <v>Men</v>
      </c>
      <c r="I6221" s="6">
        <v>63</v>
      </c>
      <c r="J6221" s="4">
        <v>3110</v>
      </c>
      <c r="K6221" s="6">
        <f>Tabla2[[#This Row],[Price per Unit]]*Tabla2[[#This Row],[Units Sold]]</f>
        <v>195930</v>
      </c>
      <c r="L6221" s="52">
        <f>Tabla2[[#This Row],[Units Sold]]/Cálculos!$C$11</f>
        <v>1.2546084673565802E-4</v>
      </c>
      <c r="M6221" s="6">
        <f>Tabla2[[#This Row],[Total Sales]]-Tabla2[[#This Row],[Operating Profit]]</f>
        <v>184370.13</v>
      </c>
      <c r="N6221" s="6">
        <v>11559.87</v>
      </c>
      <c r="O6221" s="46">
        <f>Tabla2[[#This Row],[Operating Profit]]/Tabla2[[#This Row],[Total Sales]]</f>
        <v>5.9000000000000004E-2</v>
      </c>
      <c r="P6221" s="1" t="s">
        <v>82</v>
      </c>
    </row>
    <row r="6222" spans="1:16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3" t="str">
        <f>IFERROR(LEFT(Tabla2[[#This Row],[Product]],FIND(" ",Tabla2[[#This Row],[Product]])-3),Tabla2[[#This Row],[Product]])</f>
        <v>Men</v>
      </c>
      <c r="I6222" s="6">
        <v>58</v>
      </c>
      <c r="J6222" s="4">
        <v>2700</v>
      </c>
      <c r="K6222" s="6">
        <f>Tabla2[[#This Row],[Price per Unit]]*Tabla2[[#This Row],[Units Sold]]</f>
        <v>156600</v>
      </c>
      <c r="L6222" s="52">
        <f>Tabla2[[#This Row],[Units Sold]]/Cálculos!$C$11</f>
        <v>1.0892099234285423E-4</v>
      </c>
      <c r="M6222" s="6">
        <f>Tabla2[[#This Row],[Total Sales]]-Tabla2[[#This Row],[Operating Profit]]</f>
        <v>148926.6</v>
      </c>
      <c r="N6222" s="6">
        <v>7673.4</v>
      </c>
      <c r="O6222" s="46">
        <f>Tabla2[[#This Row],[Operating Profit]]/Tabla2[[#This Row],[Total Sales]]</f>
        <v>4.8999999999999995E-2</v>
      </c>
      <c r="P6222" s="1" t="s">
        <v>82</v>
      </c>
    </row>
    <row r="6223" spans="1:16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3" t="str">
        <f>IFERROR(LEFT(Tabla2[[#This Row],[Product]],FIND(" ",Tabla2[[#This Row],[Product]])-3),Tabla2[[#This Row],[Product]])</f>
        <v>Women</v>
      </c>
      <c r="I6223" s="6">
        <v>51</v>
      </c>
      <c r="J6223" s="4">
        <v>2480</v>
      </c>
      <c r="K6223" s="6">
        <f>Tabla2[[#This Row],[Price per Unit]]*Tabla2[[#This Row],[Units Sold]]</f>
        <v>126480</v>
      </c>
      <c r="L6223" s="52">
        <f>Tabla2[[#This Row],[Units Sold]]/Cálculos!$C$11</f>
        <v>1.0004594852232538E-4</v>
      </c>
      <c r="M6223" s="6">
        <f>Tabla2[[#This Row],[Total Sales]]-Tabla2[[#This Row],[Operating Profit]]</f>
        <v>121926.72</v>
      </c>
      <c r="N6223" s="6">
        <v>4553.28</v>
      </c>
      <c r="O6223" s="46">
        <f>Tabla2[[#This Row],[Operating Profit]]/Tabla2[[#This Row],[Total Sales]]</f>
        <v>3.5999999999999997E-2</v>
      </c>
      <c r="P6223" s="1" t="s">
        <v>82</v>
      </c>
    </row>
    <row r="6224" spans="1:16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3" t="str">
        <f>IFERROR(LEFT(Tabla2[[#This Row],[Product]],FIND(" ",Tabla2[[#This Row],[Product]])-3),Tabla2[[#This Row],[Product]])</f>
        <v>Women</v>
      </c>
      <c r="I6224" s="6">
        <v>52</v>
      </c>
      <c r="J6224" s="4">
        <v>2020</v>
      </c>
      <c r="K6224" s="6">
        <f>Tabla2[[#This Row],[Price per Unit]]*Tabla2[[#This Row],[Units Sold]]</f>
        <v>105040</v>
      </c>
      <c r="L6224" s="52">
        <f>Tabla2[[#This Row],[Units Sold]]/Cálculos!$C$11</f>
        <v>8.1489038715765028E-5</v>
      </c>
      <c r="M6224" s="6">
        <f>Tabla2[[#This Row],[Total Sales]]-Tabla2[[#This Row],[Operating Profit]]</f>
        <v>100628.32</v>
      </c>
      <c r="N6224" s="6">
        <v>4411.68</v>
      </c>
      <c r="O6224" s="46">
        <f>Tabla2[[#This Row],[Operating Profit]]/Tabla2[[#This Row],[Total Sales]]</f>
        <v>4.2000000000000003E-2</v>
      </c>
      <c r="P6224" s="1" t="s">
        <v>82</v>
      </c>
    </row>
    <row r="6225" spans="1:16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3" t="str">
        <f>IFERROR(LEFT(Tabla2[[#This Row],[Product]],FIND(" ",Tabla2[[#This Row],[Product]])-3),Tabla2[[#This Row],[Product]])</f>
        <v>Men</v>
      </c>
      <c r="I6225" s="6">
        <v>64</v>
      </c>
      <c r="J6225" s="4">
        <v>2400</v>
      </c>
      <c r="K6225" s="6">
        <f>Tabla2[[#This Row],[Price per Unit]]*Tabla2[[#This Row],[Units Sold]]</f>
        <v>153600</v>
      </c>
      <c r="L6225" s="52">
        <f>Tabla2[[#This Row],[Units Sold]]/Cálculos!$C$11</f>
        <v>9.6818659860314874E-5</v>
      </c>
      <c r="M6225" s="6">
        <f>Tabla2[[#This Row],[Total Sales]]-Tabla2[[#This Row],[Operating Profit]]</f>
        <v>146688</v>
      </c>
      <c r="N6225" s="6">
        <v>6911.9999999999991</v>
      </c>
      <c r="O6225" s="46">
        <f>Tabla2[[#This Row],[Operating Profit]]/Tabla2[[#This Row],[Total Sales]]</f>
        <v>4.4999999999999991E-2</v>
      </c>
      <c r="P6225" s="1" t="s">
        <v>82</v>
      </c>
    </row>
    <row r="6226" spans="1:16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3" t="str">
        <f>IFERROR(LEFT(Tabla2[[#This Row],[Product]],FIND(" ",Tabla2[[#This Row],[Product]])-3),Tabla2[[#This Row],[Product]])</f>
        <v>Women</v>
      </c>
      <c r="I6226" s="6">
        <v>66</v>
      </c>
      <c r="J6226" s="4">
        <v>2440</v>
      </c>
      <c r="K6226" s="6">
        <f>Tabla2[[#This Row],[Price per Unit]]*Tabla2[[#This Row],[Units Sold]]</f>
        <v>161040</v>
      </c>
      <c r="L6226" s="52">
        <f>Tabla2[[#This Row],[Units Sold]]/Cálculos!$C$11</f>
        <v>9.8432304191320132E-5</v>
      </c>
      <c r="M6226" s="6">
        <f>Tabla2[[#This Row],[Total Sales]]-Tabla2[[#This Row],[Operating Profit]]</f>
        <v>150572.4</v>
      </c>
      <c r="N6226" s="6">
        <v>10467.6</v>
      </c>
      <c r="O6226" s="46">
        <f>Tabla2[[#This Row],[Operating Profit]]/Tabla2[[#This Row],[Total Sales]]</f>
        <v>6.5000000000000002E-2</v>
      </c>
      <c r="P6226" s="1" t="s">
        <v>82</v>
      </c>
    </row>
    <row r="6227" spans="1:16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3" t="str">
        <f>IFERROR(LEFT(Tabla2[[#This Row],[Product]],FIND(" ",Tabla2[[#This Row],[Product]])-3),Tabla2[[#This Row],[Product]])</f>
        <v>Men</v>
      </c>
      <c r="I6227" s="6">
        <v>62</v>
      </c>
      <c r="J6227" s="4">
        <v>3260</v>
      </c>
      <c r="K6227" s="6">
        <f>Tabla2[[#This Row],[Price per Unit]]*Tabla2[[#This Row],[Units Sold]]</f>
        <v>202120</v>
      </c>
      <c r="L6227" s="52">
        <f>Tabla2[[#This Row],[Units Sold]]/Cálculos!$C$11</f>
        <v>1.3151201297692772E-4</v>
      </c>
      <c r="M6227" s="6">
        <f>Tabla2[[#This Row],[Total Sales]]-Tabla2[[#This Row],[Operating Profit]]</f>
        <v>190599.16</v>
      </c>
      <c r="N6227" s="6">
        <v>11520.840000000002</v>
      </c>
      <c r="O6227" s="46">
        <f>Tabla2[[#This Row],[Operating Profit]]/Tabla2[[#This Row],[Total Sales]]</f>
        <v>5.7000000000000009E-2</v>
      </c>
      <c r="P6227" s="1" t="s">
        <v>82</v>
      </c>
    </row>
    <row r="6228" spans="1:16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3" t="str">
        <f>IFERROR(LEFT(Tabla2[[#This Row],[Product]],FIND(" ",Tabla2[[#This Row],[Product]])-3),Tabla2[[#This Row],[Product]])</f>
        <v>Men</v>
      </c>
      <c r="I6228" s="6">
        <v>54</v>
      </c>
      <c r="J6228" s="4">
        <v>2430</v>
      </c>
      <c r="K6228" s="6">
        <f>Tabla2[[#This Row],[Price per Unit]]*Tabla2[[#This Row],[Units Sold]]</f>
        <v>131220</v>
      </c>
      <c r="L6228" s="52">
        <f>Tabla2[[#This Row],[Units Sold]]/Cálculos!$C$11</f>
        <v>9.8028893108568821E-5</v>
      </c>
      <c r="M6228" s="6">
        <f>Tabla2[[#This Row],[Total Sales]]-Tabla2[[#This Row],[Operating Profit]]</f>
        <v>124790.22</v>
      </c>
      <c r="N6228" s="6">
        <v>6429.78</v>
      </c>
      <c r="O6228" s="46">
        <f>Tabla2[[#This Row],[Operating Profit]]/Tabla2[[#This Row],[Total Sales]]</f>
        <v>4.8999999999999995E-2</v>
      </c>
      <c r="P6228" s="1" t="s">
        <v>82</v>
      </c>
    </row>
    <row r="6229" spans="1:16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3" t="str">
        <f>IFERROR(LEFT(Tabla2[[#This Row],[Product]],FIND(" ",Tabla2[[#This Row],[Product]])-3),Tabla2[[#This Row],[Product]])</f>
        <v>Women</v>
      </c>
      <c r="I6229" s="6">
        <v>50</v>
      </c>
      <c r="J6229" s="4">
        <v>2310</v>
      </c>
      <c r="K6229" s="6">
        <f>Tabla2[[#This Row],[Price per Unit]]*Tabla2[[#This Row],[Units Sold]]</f>
        <v>115500</v>
      </c>
      <c r="L6229" s="52">
        <f>Tabla2[[#This Row],[Units Sold]]/Cálculos!$C$11</f>
        <v>9.3187960115553075E-5</v>
      </c>
      <c r="M6229" s="6">
        <f>Tabla2[[#This Row],[Total Sales]]-Tabla2[[#This Row],[Operating Profit]]</f>
        <v>110880</v>
      </c>
      <c r="N6229" s="6">
        <v>4620</v>
      </c>
      <c r="O6229" s="46">
        <f>Tabla2[[#This Row],[Operating Profit]]/Tabla2[[#This Row],[Total Sales]]</f>
        <v>0.04</v>
      </c>
      <c r="P6229" s="1" t="s">
        <v>82</v>
      </c>
    </row>
    <row r="6230" spans="1:16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3" t="str">
        <f>IFERROR(LEFT(Tabla2[[#This Row],[Product]],FIND(" ",Tabla2[[#This Row],[Product]])-3),Tabla2[[#This Row],[Product]])</f>
        <v>Women</v>
      </c>
      <c r="I6230" s="6">
        <v>44</v>
      </c>
      <c r="J6230" s="4">
        <v>2330</v>
      </c>
      <c r="K6230" s="6">
        <f>Tabla2[[#This Row],[Price per Unit]]*Tabla2[[#This Row],[Units Sold]]</f>
        <v>102520</v>
      </c>
      <c r="L6230" s="52">
        <f>Tabla2[[#This Row],[Units Sold]]/Cálculos!$C$11</f>
        <v>9.3994782281055697E-5</v>
      </c>
      <c r="M6230" s="6">
        <f>Tabla2[[#This Row],[Total Sales]]-Tabla2[[#This Row],[Operating Profit]]</f>
        <v>98316.68</v>
      </c>
      <c r="N6230" s="6">
        <v>4203.32</v>
      </c>
      <c r="O6230" s="46">
        <f>Tabla2[[#This Row],[Operating Profit]]/Tabla2[[#This Row],[Total Sales]]</f>
        <v>4.0999999999999995E-2</v>
      </c>
      <c r="P6230" s="1" t="s">
        <v>82</v>
      </c>
    </row>
    <row r="6231" spans="1:16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3" t="str">
        <f>IFERROR(LEFT(Tabla2[[#This Row],[Product]],FIND(" ",Tabla2[[#This Row],[Product]])-3),Tabla2[[#This Row],[Product]])</f>
        <v>Men</v>
      </c>
      <c r="I6231" s="6">
        <v>51</v>
      </c>
      <c r="J6231" s="4">
        <v>2250</v>
      </c>
      <c r="K6231" s="6">
        <f>Tabla2[[#This Row],[Price per Unit]]*Tabla2[[#This Row],[Units Sold]]</f>
        <v>114750</v>
      </c>
      <c r="L6231" s="52">
        <f>Tabla2[[#This Row],[Units Sold]]/Cálculos!$C$11</f>
        <v>9.0767493619045195E-5</v>
      </c>
      <c r="M6231" s="6">
        <f>Tabla2[[#This Row],[Total Sales]]-Tabla2[[#This Row],[Operating Profit]]</f>
        <v>109471.5</v>
      </c>
      <c r="N6231" s="6">
        <v>5278.5</v>
      </c>
      <c r="O6231" s="46">
        <f>Tabla2[[#This Row],[Operating Profit]]/Tabla2[[#This Row],[Total Sales]]</f>
        <v>4.5999999999999999E-2</v>
      </c>
      <c r="P6231" s="1" t="s">
        <v>82</v>
      </c>
    </row>
    <row r="6232" spans="1:16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3" t="str">
        <f>IFERROR(LEFT(Tabla2[[#This Row],[Product]],FIND(" ",Tabla2[[#This Row],[Product]])-3),Tabla2[[#This Row],[Product]])</f>
        <v>Women</v>
      </c>
      <c r="I6232" s="6">
        <v>58</v>
      </c>
      <c r="J6232" s="4">
        <v>2780</v>
      </c>
      <c r="K6232" s="6">
        <f>Tabla2[[#This Row],[Price per Unit]]*Tabla2[[#This Row],[Units Sold]]</f>
        <v>161240</v>
      </c>
      <c r="L6232" s="52">
        <f>Tabla2[[#This Row],[Units Sold]]/Cálculos!$C$11</f>
        <v>1.1214828100486473E-4</v>
      </c>
      <c r="M6232" s="6">
        <f>Tabla2[[#This Row],[Total Sales]]-Tabla2[[#This Row],[Operating Profit]]</f>
        <v>151404.35999999999</v>
      </c>
      <c r="N6232" s="6">
        <v>9835.64</v>
      </c>
      <c r="O6232" s="46">
        <f>Tabla2[[#This Row],[Operating Profit]]/Tabla2[[#This Row],[Total Sales]]</f>
        <v>6.0999999999999999E-2</v>
      </c>
      <c r="P6232" s="1" t="s">
        <v>82</v>
      </c>
    </row>
    <row r="6233" spans="1:16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3" t="str">
        <f>IFERROR(LEFT(Tabla2[[#This Row],[Product]],FIND(" ",Tabla2[[#This Row],[Product]])-3),Tabla2[[#This Row],[Product]])</f>
        <v>Men</v>
      </c>
      <c r="I6233" s="6">
        <v>51</v>
      </c>
      <c r="J6233" s="4">
        <v>2870</v>
      </c>
      <c r="K6233" s="6">
        <f>Tabla2[[#This Row],[Price per Unit]]*Tabla2[[#This Row],[Units Sold]]</f>
        <v>146370</v>
      </c>
      <c r="L6233" s="52">
        <f>Tabla2[[#This Row],[Units Sold]]/Cálculos!$C$11</f>
        <v>1.1577898074962655E-4</v>
      </c>
      <c r="M6233" s="6">
        <f>Tabla2[[#This Row],[Total Sales]]-Tabla2[[#This Row],[Operating Profit]]</f>
        <v>137880.54</v>
      </c>
      <c r="N6233" s="6">
        <v>8489.4600000000009</v>
      </c>
      <c r="O6233" s="46">
        <f>Tabla2[[#This Row],[Operating Profit]]/Tabla2[[#This Row],[Total Sales]]</f>
        <v>5.800000000000001E-2</v>
      </c>
      <c r="P6233" s="1" t="s">
        <v>82</v>
      </c>
    </row>
    <row r="6234" spans="1:16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3" t="str">
        <f>IFERROR(LEFT(Tabla2[[#This Row],[Product]],FIND(" ",Tabla2[[#This Row],[Product]])-3),Tabla2[[#This Row],[Product]])</f>
        <v>Men</v>
      </c>
      <c r="I6234" s="6">
        <v>48</v>
      </c>
      <c r="J6234" s="4">
        <v>2230</v>
      </c>
      <c r="K6234" s="6">
        <f>Tabla2[[#This Row],[Price per Unit]]*Tabla2[[#This Row],[Units Sold]]</f>
        <v>107040</v>
      </c>
      <c r="L6234" s="52">
        <f>Tabla2[[#This Row],[Units Sold]]/Cálculos!$C$11</f>
        <v>8.9960671453542573E-5</v>
      </c>
      <c r="M6234" s="6">
        <f>Tabla2[[#This Row],[Total Sales]]-Tabla2[[#This Row],[Operating Profit]]</f>
        <v>101902.08</v>
      </c>
      <c r="N6234" s="6">
        <v>5137.92</v>
      </c>
      <c r="O6234" s="46">
        <f>Tabla2[[#This Row],[Operating Profit]]/Tabla2[[#This Row],[Total Sales]]</f>
        <v>4.8000000000000001E-2</v>
      </c>
      <c r="P6234" s="1" t="s">
        <v>82</v>
      </c>
    </row>
    <row r="6235" spans="1:16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3" t="str">
        <f>IFERROR(LEFT(Tabla2[[#This Row],[Product]],FIND(" ",Tabla2[[#This Row],[Product]])-3),Tabla2[[#This Row],[Product]])</f>
        <v>Women</v>
      </c>
      <c r="I6235" s="6">
        <v>38</v>
      </c>
      <c r="J6235" s="4">
        <v>1960</v>
      </c>
      <c r="K6235" s="6">
        <f>Tabla2[[#This Row],[Price per Unit]]*Tabla2[[#This Row],[Units Sold]]</f>
        <v>74480</v>
      </c>
      <c r="L6235" s="52">
        <f>Tabla2[[#This Row],[Units Sold]]/Cálculos!$C$11</f>
        <v>7.9068572219257149E-5</v>
      </c>
      <c r="M6235" s="6">
        <f>Tabla2[[#This Row],[Total Sales]]-Tabla2[[#This Row],[Operating Profit]]</f>
        <v>71575.28</v>
      </c>
      <c r="N6235" s="6">
        <v>2904.7200000000003</v>
      </c>
      <c r="O6235" s="46">
        <f>Tabla2[[#This Row],[Operating Profit]]/Tabla2[[#This Row],[Total Sales]]</f>
        <v>3.9000000000000007E-2</v>
      </c>
      <c r="P6235" s="1" t="s">
        <v>82</v>
      </c>
    </row>
    <row r="6236" spans="1:16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3" t="str">
        <f>IFERROR(LEFT(Tabla2[[#This Row],[Product]],FIND(" ",Tabla2[[#This Row],[Product]])-3),Tabla2[[#This Row],[Product]])</f>
        <v>Women</v>
      </c>
      <c r="I6236" s="6">
        <v>39</v>
      </c>
      <c r="J6236" s="4">
        <v>2100</v>
      </c>
      <c r="K6236" s="6">
        <f>Tabla2[[#This Row],[Price per Unit]]*Tabla2[[#This Row],[Units Sold]]</f>
        <v>81900</v>
      </c>
      <c r="L6236" s="52">
        <f>Tabla2[[#This Row],[Units Sold]]/Cálculos!$C$11</f>
        <v>8.4716327377775517E-5</v>
      </c>
      <c r="M6236" s="6">
        <f>Tabla2[[#This Row],[Total Sales]]-Tabla2[[#This Row],[Operating Profit]]</f>
        <v>78624</v>
      </c>
      <c r="N6236" s="6">
        <v>3276</v>
      </c>
      <c r="O6236" s="46">
        <f>Tabla2[[#This Row],[Operating Profit]]/Tabla2[[#This Row],[Total Sales]]</f>
        <v>0.04</v>
      </c>
      <c r="P6236" s="1" t="s">
        <v>82</v>
      </c>
    </row>
    <row r="6237" spans="1:16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3" t="str">
        <f>IFERROR(LEFT(Tabla2[[#This Row],[Product]],FIND(" ",Tabla2[[#This Row],[Product]])-3),Tabla2[[#This Row],[Product]])</f>
        <v>Men</v>
      </c>
      <c r="I6237" s="6">
        <v>48</v>
      </c>
      <c r="J6237" s="4">
        <v>1750</v>
      </c>
      <c r="K6237" s="6">
        <f>Tabla2[[#This Row],[Price per Unit]]*Tabla2[[#This Row],[Units Sold]]</f>
        <v>84000</v>
      </c>
      <c r="L6237" s="52">
        <f>Tabla2[[#This Row],[Units Sold]]/Cálculos!$C$11</f>
        <v>7.0596939481479604E-5</v>
      </c>
      <c r="M6237" s="6">
        <f>Tabla2[[#This Row],[Total Sales]]-Tabla2[[#This Row],[Operating Profit]]</f>
        <v>80136</v>
      </c>
      <c r="N6237" s="6">
        <v>3863.9999999999995</v>
      </c>
      <c r="O6237" s="46">
        <f>Tabla2[[#This Row],[Operating Profit]]/Tabla2[[#This Row],[Total Sales]]</f>
        <v>4.5999999999999992E-2</v>
      </c>
      <c r="P6237" s="1" t="s">
        <v>82</v>
      </c>
    </row>
    <row r="6238" spans="1:16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3" t="str">
        <f>IFERROR(LEFT(Tabla2[[#This Row],[Product]],FIND(" ",Tabla2[[#This Row],[Product]])-3),Tabla2[[#This Row],[Product]])</f>
        <v>Women</v>
      </c>
      <c r="I6238" s="6">
        <v>52</v>
      </c>
      <c r="J6238" s="4">
        <v>2320</v>
      </c>
      <c r="K6238" s="6">
        <f>Tabla2[[#This Row],[Price per Unit]]*Tabla2[[#This Row],[Units Sold]]</f>
        <v>120640</v>
      </c>
      <c r="L6238" s="52">
        <f>Tabla2[[#This Row],[Units Sold]]/Cálculos!$C$11</f>
        <v>9.3591371198304386E-5</v>
      </c>
      <c r="M6238" s="6">
        <f>Tabla2[[#This Row],[Total Sales]]-Tabla2[[#This Row],[Operating Profit]]</f>
        <v>113401.60000000001</v>
      </c>
      <c r="N6238" s="6">
        <v>7238.4</v>
      </c>
      <c r="O6238" s="46">
        <f>Tabla2[[#This Row],[Operating Profit]]/Tabla2[[#This Row],[Total Sales]]</f>
        <v>0.06</v>
      </c>
      <c r="P6238" s="1" t="s">
        <v>82</v>
      </c>
    </row>
    <row r="6239" spans="1:16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3" t="str">
        <f>IFERROR(LEFT(Tabla2[[#This Row],[Product]],FIND(" ",Tabla2[[#This Row],[Product]])-3),Tabla2[[#This Row],[Product]])</f>
        <v>Men</v>
      </c>
      <c r="I6239" s="6">
        <v>50</v>
      </c>
      <c r="J6239" s="4">
        <v>2440</v>
      </c>
      <c r="K6239" s="6">
        <f>Tabla2[[#This Row],[Price per Unit]]*Tabla2[[#This Row],[Units Sold]]</f>
        <v>122000</v>
      </c>
      <c r="L6239" s="52">
        <f>Tabla2[[#This Row],[Units Sold]]/Cálculos!$C$11</f>
        <v>9.8432304191320132E-5</v>
      </c>
      <c r="M6239" s="6">
        <f>Tabla2[[#This Row],[Total Sales]]-Tabla2[[#This Row],[Operating Profit]]</f>
        <v>114680</v>
      </c>
      <c r="N6239" s="6">
        <v>7320</v>
      </c>
      <c r="O6239" s="46">
        <f>Tabla2[[#This Row],[Operating Profit]]/Tabla2[[#This Row],[Total Sales]]</f>
        <v>0.06</v>
      </c>
      <c r="P6239" s="1" t="s">
        <v>82</v>
      </c>
    </row>
    <row r="6240" spans="1:16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3" t="str">
        <f>IFERROR(LEFT(Tabla2[[#This Row],[Product]],FIND(" ",Tabla2[[#This Row],[Product]])-3),Tabla2[[#This Row],[Product]])</f>
        <v>Men</v>
      </c>
      <c r="I6240" s="6">
        <v>42</v>
      </c>
      <c r="J6240" s="4">
        <v>2080</v>
      </c>
      <c r="K6240" s="6">
        <f>Tabla2[[#This Row],[Price per Unit]]*Tabla2[[#This Row],[Units Sold]]</f>
        <v>87360</v>
      </c>
      <c r="L6240" s="52">
        <f>Tabla2[[#This Row],[Units Sold]]/Cálculos!$C$11</f>
        <v>8.3909505212272895E-5</v>
      </c>
      <c r="M6240" s="6">
        <f>Tabla2[[#This Row],[Total Sales]]-Tabla2[[#This Row],[Operating Profit]]</f>
        <v>82992</v>
      </c>
      <c r="N6240" s="6">
        <v>4368</v>
      </c>
      <c r="O6240" s="46">
        <f>Tabla2[[#This Row],[Operating Profit]]/Tabla2[[#This Row],[Total Sales]]</f>
        <v>0.05</v>
      </c>
      <c r="P6240" s="1" t="s">
        <v>82</v>
      </c>
    </row>
    <row r="6241" spans="1:16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3" t="str">
        <f>IFERROR(LEFT(Tabla2[[#This Row],[Product]],FIND(" ",Tabla2[[#This Row],[Product]])-3),Tabla2[[#This Row],[Product]])</f>
        <v>Women</v>
      </c>
      <c r="I6241" s="6">
        <v>41</v>
      </c>
      <c r="J6241" s="4">
        <v>1760</v>
      </c>
      <c r="K6241" s="6">
        <f>Tabla2[[#This Row],[Price per Unit]]*Tabla2[[#This Row],[Units Sold]]</f>
        <v>72160</v>
      </c>
      <c r="L6241" s="52">
        <f>Tabla2[[#This Row],[Units Sold]]/Cálculos!$C$11</f>
        <v>7.1000350564230915E-5</v>
      </c>
      <c r="M6241" s="6">
        <f>Tabla2[[#This Row],[Total Sales]]-Tabla2[[#This Row],[Operating Profit]]</f>
        <v>69345.759999999995</v>
      </c>
      <c r="N6241" s="6">
        <v>2814.2400000000002</v>
      </c>
      <c r="O6241" s="46">
        <f>Tabla2[[#This Row],[Operating Profit]]/Tabla2[[#This Row],[Total Sales]]</f>
        <v>3.9E-2</v>
      </c>
      <c r="P6241" s="1" t="s">
        <v>82</v>
      </c>
    </row>
    <row r="6242" spans="1:16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3" t="str">
        <f>IFERROR(LEFT(Tabla2[[#This Row],[Product]],FIND(" ",Tabla2[[#This Row],[Product]])-3),Tabla2[[#This Row],[Product]])</f>
        <v>Women</v>
      </c>
      <c r="I6242" s="6">
        <v>41</v>
      </c>
      <c r="J6242" s="4">
        <v>1760</v>
      </c>
      <c r="K6242" s="6">
        <f>Tabla2[[#This Row],[Price per Unit]]*Tabla2[[#This Row],[Units Sold]]</f>
        <v>72160</v>
      </c>
      <c r="L6242" s="52">
        <f>Tabla2[[#This Row],[Units Sold]]/Cálculos!$C$11</f>
        <v>7.1000350564230915E-5</v>
      </c>
      <c r="M6242" s="6">
        <f>Tabla2[[#This Row],[Total Sales]]-Tabla2[[#This Row],[Operating Profit]]</f>
        <v>69273.600000000006</v>
      </c>
      <c r="N6242" s="6">
        <v>2886.4</v>
      </c>
      <c r="O6242" s="46">
        <f>Tabla2[[#This Row],[Operating Profit]]/Tabla2[[#This Row],[Total Sales]]</f>
        <v>0.04</v>
      </c>
      <c r="P6242" s="1" t="s">
        <v>82</v>
      </c>
    </row>
    <row r="6243" spans="1:16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3" t="str">
        <f>IFERROR(LEFT(Tabla2[[#This Row],[Product]],FIND(" ",Tabla2[[#This Row],[Product]])-3),Tabla2[[#This Row],[Product]])</f>
        <v>Men</v>
      </c>
      <c r="I6243" s="6">
        <v>52</v>
      </c>
      <c r="J6243" s="4">
        <v>1890</v>
      </c>
      <c r="K6243" s="6">
        <f>Tabla2[[#This Row],[Price per Unit]]*Tabla2[[#This Row],[Units Sold]]</f>
        <v>98280</v>
      </c>
      <c r="L6243" s="52">
        <f>Tabla2[[#This Row],[Units Sold]]/Cálculos!$C$11</f>
        <v>7.6244694639997972E-5</v>
      </c>
      <c r="M6243" s="6">
        <f>Tabla2[[#This Row],[Total Sales]]-Tabla2[[#This Row],[Operating Profit]]</f>
        <v>93562.559999999998</v>
      </c>
      <c r="N6243" s="6">
        <v>4717.4399999999996</v>
      </c>
      <c r="O6243" s="46">
        <f>Tabla2[[#This Row],[Operating Profit]]/Tabla2[[#This Row],[Total Sales]]</f>
        <v>4.7999999999999994E-2</v>
      </c>
      <c r="P6243" s="1" t="s">
        <v>82</v>
      </c>
    </row>
    <row r="6244" spans="1:16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3" t="str">
        <f>IFERROR(LEFT(Tabla2[[#This Row],[Product]],FIND(" ",Tabla2[[#This Row],[Product]])-3),Tabla2[[#This Row],[Product]])</f>
        <v>Women</v>
      </c>
      <c r="I6244" s="6">
        <v>56</v>
      </c>
      <c r="J6244" s="4">
        <v>2250</v>
      </c>
      <c r="K6244" s="6">
        <f>Tabla2[[#This Row],[Price per Unit]]*Tabla2[[#This Row],[Units Sold]]</f>
        <v>126000</v>
      </c>
      <c r="L6244" s="52">
        <f>Tabla2[[#This Row],[Units Sold]]/Cálculos!$C$11</f>
        <v>9.0767493619045195E-5</v>
      </c>
      <c r="M6244" s="6">
        <f>Tabla2[[#This Row],[Total Sales]]-Tabla2[[#This Row],[Operating Profit]]</f>
        <v>117810</v>
      </c>
      <c r="N6244" s="6">
        <v>8190</v>
      </c>
      <c r="O6244" s="46">
        <f>Tabla2[[#This Row],[Operating Profit]]/Tabla2[[#This Row],[Total Sales]]</f>
        <v>6.5000000000000002E-2</v>
      </c>
      <c r="P6244" s="1" t="s">
        <v>82</v>
      </c>
    </row>
    <row r="6245" spans="1:16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3" t="str">
        <f>IFERROR(LEFT(Tabla2[[#This Row],[Product]],FIND(" ",Tabla2[[#This Row],[Product]])-3),Tabla2[[#This Row],[Product]])</f>
        <v>Men</v>
      </c>
      <c r="I6245" s="6">
        <v>50</v>
      </c>
      <c r="J6245" s="4">
        <v>2780</v>
      </c>
      <c r="K6245" s="6">
        <f>Tabla2[[#This Row],[Price per Unit]]*Tabla2[[#This Row],[Units Sold]]</f>
        <v>139000</v>
      </c>
      <c r="L6245" s="52">
        <f>Tabla2[[#This Row],[Units Sold]]/Cálculos!$C$11</f>
        <v>1.1214828100486473E-4</v>
      </c>
      <c r="M6245" s="6">
        <f>Tabla2[[#This Row],[Total Sales]]-Tabla2[[#This Row],[Operating Profit]]</f>
        <v>131077</v>
      </c>
      <c r="N6245" s="6">
        <v>7923.0000000000009</v>
      </c>
      <c r="O6245" s="46">
        <f>Tabla2[[#This Row],[Operating Profit]]/Tabla2[[#This Row],[Total Sales]]</f>
        <v>5.7000000000000009E-2</v>
      </c>
      <c r="P6245" s="1" t="s">
        <v>82</v>
      </c>
    </row>
    <row r="6246" spans="1:16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3" t="str">
        <f>IFERROR(LEFT(Tabla2[[#This Row],[Product]],FIND(" ",Tabla2[[#This Row],[Product]])-3),Tabla2[[#This Row],[Product]])</f>
        <v>Men</v>
      </c>
      <c r="I6246" s="6">
        <v>44</v>
      </c>
      <c r="J6246" s="4">
        <v>1880</v>
      </c>
      <c r="K6246" s="6">
        <f>Tabla2[[#This Row],[Price per Unit]]*Tabla2[[#This Row],[Units Sold]]</f>
        <v>82720</v>
      </c>
      <c r="L6246" s="52">
        <f>Tabla2[[#This Row],[Units Sold]]/Cálculos!$C$11</f>
        <v>7.5841283557246661E-5</v>
      </c>
      <c r="M6246" s="6">
        <f>Tabla2[[#This Row],[Total Sales]]-Tabla2[[#This Row],[Operating Profit]]</f>
        <v>78997.600000000006</v>
      </c>
      <c r="N6246" s="6">
        <v>3722.3999999999996</v>
      </c>
      <c r="O6246" s="46">
        <f>Tabla2[[#This Row],[Operating Profit]]/Tabla2[[#This Row],[Total Sales]]</f>
        <v>4.4999999999999998E-2</v>
      </c>
      <c r="P6246" s="1" t="s">
        <v>82</v>
      </c>
    </row>
    <row r="6247" spans="1:16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3" t="str">
        <f>IFERROR(LEFT(Tabla2[[#This Row],[Product]],FIND(" ",Tabla2[[#This Row],[Product]])-3),Tabla2[[#This Row],[Product]])</f>
        <v>Women</v>
      </c>
      <c r="I6247" s="6">
        <v>43</v>
      </c>
      <c r="J6247" s="4">
        <v>2020</v>
      </c>
      <c r="K6247" s="6">
        <f>Tabla2[[#This Row],[Price per Unit]]*Tabla2[[#This Row],[Units Sold]]</f>
        <v>86860</v>
      </c>
      <c r="L6247" s="52">
        <f>Tabla2[[#This Row],[Units Sold]]/Cálculos!$C$11</f>
        <v>8.1489038715765028E-5</v>
      </c>
      <c r="M6247" s="6">
        <f>Tabla2[[#This Row],[Total Sales]]-Tabla2[[#This Row],[Operating Profit]]</f>
        <v>83819.899999999994</v>
      </c>
      <c r="N6247" s="6">
        <v>3040.1</v>
      </c>
      <c r="O6247" s="46">
        <f>Tabla2[[#This Row],[Operating Profit]]/Tabla2[[#This Row],[Total Sales]]</f>
        <v>3.4999999999999996E-2</v>
      </c>
      <c r="P6247" s="1" t="s">
        <v>82</v>
      </c>
    </row>
    <row r="6248" spans="1:16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3" t="str">
        <f>IFERROR(LEFT(Tabla2[[#This Row],[Product]],FIND(" ",Tabla2[[#This Row],[Product]])-3),Tabla2[[#This Row],[Product]])</f>
        <v>Women</v>
      </c>
      <c r="I6248" s="6">
        <v>53</v>
      </c>
      <c r="J6248" s="4">
        <v>2250</v>
      </c>
      <c r="K6248" s="6">
        <f>Tabla2[[#This Row],[Price per Unit]]*Tabla2[[#This Row],[Units Sold]]</f>
        <v>119250</v>
      </c>
      <c r="L6248" s="52">
        <f>Tabla2[[#This Row],[Units Sold]]/Cálculos!$C$11</f>
        <v>9.0767493619045195E-5</v>
      </c>
      <c r="M6248" s="6">
        <f>Tabla2[[#This Row],[Total Sales]]-Tabla2[[#This Row],[Operating Profit]]</f>
        <v>114241.5</v>
      </c>
      <c r="N6248" s="6">
        <v>5008.5</v>
      </c>
      <c r="O6248" s="46">
        <f>Tabla2[[#This Row],[Operating Profit]]/Tabla2[[#This Row],[Total Sales]]</f>
        <v>4.2000000000000003E-2</v>
      </c>
      <c r="P6248" s="1" t="s">
        <v>82</v>
      </c>
    </row>
    <row r="6249" spans="1:16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3" t="str">
        <f>IFERROR(LEFT(Tabla2[[#This Row],[Product]],FIND(" ",Tabla2[[#This Row],[Product]])-3),Tabla2[[#This Row],[Product]])</f>
        <v>Men</v>
      </c>
      <c r="I6249" s="6">
        <v>66</v>
      </c>
      <c r="J6249" s="4">
        <v>1960</v>
      </c>
      <c r="K6249" s="6">
        <f>Tabla2[[#This Row],[Price per Unit]]*Tabla2[[#This Row],[Units Sold]]</f>
        <v>129360</v>
      </c>
      <c r="L6249" s="52">
        <f>Tabla2[[#This Row],[Units Sold]]/Cálculos!$C$11</f>
        <v>7.9068572219257149E-5</v>
      </c>
      <c r="M6249" s="6">
        <f>Tabla2[[#This Row],[Total Sales]]-Tabla2[[#This Row],[Operating Profit]]</f>
        <v>123280.08</v>
      </c>
      <c r="N6249" s="6">
        <v>6079.92</v>
      </c>
      <c r="O6249" s="46">
        <f>Tabla2[[#This Row],[Operating Profit]]/Tabla2[[#This Row],[Total Sales]]</f>
        <v>4.7E-2</v>
      </c>
      <c r="P6249" s="1" t="s">
        <v>82</v>
      </c>
    </row>
    <row r="6250" spans="1:16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3" t="str">
        <f>IFERROR(LEFT(Tabla2[[#This Row],[Product]],FIND(" ",Tabla2[[#This Row],[Product]])-3),Tabla2[[#This Row],[Product]])</f>
        <v>Women</v>
      </c>
      <c r="I6250" s="6">
        <v>74</v>
      </c>
      <c r="J6250" s="4">
        <v>2060</v>
      </c>
      <c r="K6250" s="6">
        <f>Tabla2[[#This Row],[Price per Unit]]*Tabla2[[#This Row],[Units Sold]]</f>
        <v>152440</v>
      </c>
      <c r="L6250" s="52">
        <f>Tabla2[[#This Row],[Units Sold]]/Cálculos!$C$11</f>
        <v>8.3102683046770273E-5</v>
      </c>
      <c r="M6250" s="6">
        <f>Tabla2[[#This Row],[Total Sales]]-Tabla2[[#This Row],[Operating Profit]]</f>
        <v>142836.28</v>
      </c>
      <c r="N6250" s="6">
        <v>9603.7199999999993</v>
      </c>
      <c r="O6250" s="46">
        <f>Tabla2[[#This Row],[Operating Profit]]/Tabla2[[#This Row],[Total Sales]]</f>
        <v>6.3E-2</v>
      </c>
      <c r="P6250" s="1" t="s">
        <v>82</v>
      </c>
    </row>
    <row r="6251" spans="1:16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3" t="str">
        <f>IFERROR(LEFT(Tabla2[[#This Row],[Product]],FIND(" ",Tabla2[[#This Row],[Product]])-3),Tabla2[[#This Row],[Product]])</f>
        <v>Men</v>
      </c>
      <c r="I6251" s="6">
        <v>67</v>
      </c>
      <c r="J6251" s="4">
        <v>2900</v>
      </c>
      <c r="K6251" s="6">
        <f>Tabla2[[#This Row],[Price per Unit]]*Tabla2[[#This Row],[Units Sold]]</f>
        <v>194300</v>
      </c>
      <c r="L6251" s="52">
        <f>Tabla2[[#This Row],[Units Sold]]/Cálculos!$C$11</f>
        <v>1.1698921399788048E-4</v>
      </c>
      <c r="M6251" s="6">
        <f>Tabla2[[#This Row],[Total Sales]]-Tabla2[[#This Row],[Operating Profit]]</f>
        <v>182642</v>
      </c>
      <c r="N6251" s="6">
        <v>11658</v>
      </c>
      <c r="O6251" s="46">
        <f>Tabla2[[#This Row],[Operating Profit]]/Tabla2[[#This Row],[Total Sales]]</f>
        <v>0.06</v>
      </c>
      <c r="P6251" s="1" t="s">
        <v>82</v>
      </c>
    </row>
    <row r="6252" spans="1:16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3" t="str">
        <f>IFERROR(LEFT(Tabla2[[#This Row],[Product]],FIND(" ",Tabla2[[#This Row],[Product]])-3),Tabla2[[#This Row],[Product]])</f>
        <v>Men</v>
      </c>
      <c r="I6252" s="6">
        <v>58</v>
      </c>
      <c r="J6252" s="4">
        <v>2190</v>
      </c>
      <c r="K6252" s="6">
        <f>Tabla2[[#This Row],[Price per Unit]]*Tabla2[[#This Row],[Units Sold]]</f>
        <v>127020</v>
      </c>
      <c r="L6252" s="52">
        <f>Tabla2[[#This Row],[Units Sold]]/Cálculos!$C$11</f>
        <v>8.8347027122537329E-5</v>
      </c>
      <c r="M6252" s="6">
        <f>Tabla2[[#This Row],[Total Sales]]-Tabla2[[#This Row],[Operating Profit]]</f>
        <v>121304.1</v>
      </c>
      <c r="N6252" s="6">
        <v>5715.9</v>
      </c>
      <c r="O6252" s="46">
        <f>Tabla2[[#This Row],[Operating Profit]]/Tabla2[[#This Row],[Total Sales]]</f>
        <v>4.4999999999999998E-2</v>
      </c>
      <c r="P6252" s="1" t="s">
        <v>82</v>
      </c>
    </row>
    <row r="6253" spans="1:16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3" t="str">
        <f>IFERROR(LEFT(Tabla2[[#This Row],[Product]],FIND(" ",Tabla2[[#This Row],[Product]])-3),Tabla2[[#This Row],[Product]])</f>
        <v>Women</v>
      </c>
      <c r="I6253" s="6">
        <v>56</v>
      </c>
      <c r="J6253" s="4">
        <v>2150</v>
      </c>
      <c r="K6253" s="6">
        <f>Tabla2[[#This Row],[Price per Unit]]*Tabla2[[#This Row],[Units Sold]]</f>
        <v>120400</v>
      </c>
      <c r="L6253" s="52">
        <f>Tabla2[[#This Row],[Units Sold]]/Cálculos!$C$11</f>
        <v>8.6733382791532085E-5</v>
      </c>
      <c r="M6253" s="6">
        <f>Tabla2[[#This Row],[Total Sales]]-Tabla2[[#This Row],[Operating Profit]]</f>
        <v>116186</v>
      </c>
      <c r="N6253" s="6">
        <v>4214</v>
      </c>
      <c r="O6253" s="46">
        <f>Tabla2[[#This Row],[Operating Profit]]/Tabla2[[#This Row],[Total Sales]]</f>
        <v>3.5000000000000003E-2</v>
      </c>
      <c r="P6253" s="1" t="s">
        <v>82</v>
      </c>
    </row>
    <row r="6254" spans="1:16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3" t="str">
        <f>IFERROR(LEFT(Tabla2[[#This Row],[Product]],FIND(" ",Tabla2[[#This Row],[Product]])-3),Tabla2[[#This Row],[Product]])</f>
        <v>Women</v>
      </c>
      <c r="I6254" s="6">
        <v>59</v>
      </c>
      <c r="J6254" s="4">
        <v>1940</v>
      </c>
      <c r="K6254" s="6">
        <f>Tabla2[[#This Row],[Price per Unit]]*Tabla2[[#This Row],[Units Sold]]</f>
        <v>114460</v>
      </c>
      <c r="L6254" s="52">
        <f>Tabla2[[#This Row],[Units Sold]]/Cálculos!$C$11</f>
        <v>7.8261750053754527E-5</v>
      </c>
      <c r="M6254" s="6">
        <f>Tabla2[[#This Row],[Total Sales]]-Tabla2[[#This Row],[Operating Profit]]</f>
        <v>109309.3</v>
      </c>
      <c r="N6254" s="6">
        <v>5150.7</v>
      </c>
      <c r="O6254" s="46">
        <f>Tabla2[[#This Row],[Operating Profit]]/Tabla2[[#This Row],[Total Sales]]</f>
        <v>4.4999999999999998E-2</v>
      </c>
      <c r="P6254" s="1" t="s">
        <v>82</v>
      </c>
    </row>
    <row r="6255" spans="1:16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3" t="str">
        <f>IFERROR(LEFT(Tabla2[[#This Row],[Product]],FIND(" ",Tabla2[[#This Row],[Product]])-3),Tabla2[[#This Row],[Product]])</f>
        <v>Men</v>
      </c>
      <c r="I6255" s="6">
        <v>66</v>
      </c>
      <c r="J6255" s="4">
        <v>2250</v>
      </c>
      <c r="K6255" s="6">
        <f>Tabla2[[#This Row],[Price per Unit]]*Tabla2[[#This Row],[Units Sold]]</f>
        <v>148500</v>
      </c>
      <c r="L6255" s="52">
        <f>Tabla2[[#This Row],[Units Sold]]/Cálculos!$C$11</f>
        <v>9.0767493619045195E-5</v>
      </c>
      <c r="M6255" s="6">
        <f>Tabla2[[#This Row],[Total Sales]]-Tabla2[[#This Row],[Operating Profit]]</f>
        <v>141817.5</v>
      </c>
      <c r="N6255" s="6">
        <v>6682.4999999999991</v>
      </c>
      <c r="O6255" s="46">
        <f>Tabla2[[#This Row],[Operating Profit]]/Tabla2[[#This Row],[Total Sales]]</f>
        <v>4.4999999999999991E-2</v>
      </c>
      <c r="P6255" s="1" t="s">
        <v>82</v>
      </c>
    </row>
    <row r="6256" spans="1:16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3" t="str">
        <f>IFERROR(LEFT(Tabla2[[#This Row],[Product]],FIND(" ",Tabla2[[#This Row],[Product]])-3),Tabla2[[#This Row],[Product]])</f>
        <v>Women</v>
      </c>
      <c r="I6256" s="6">
        <v>68</v>
      </c>
      <c r="J6256" s="4">
        <v>2280</v>
      </c>
      <c r="K6256" s="6">
        <f>Tabla2[[#This Row],[Price per Unit]]*Tabla2[[#This Row],[Units Sold]]</f>
        <v>155040</v>
      </c>
      <c r="L6256" s="52">
        <f>Tabla2[[#This Row],[Units Sold]]/Cálculos!$C$11</f>
        <v>9.1977726867299128E-5</v>
      </c>
      <c r="M6256" s="6">
        <f>Tabla2[[#This Row],[Total Sales]]-Tabla2[[#This Row],[Operating Profit]]</f>
        <v>145737.60000000001</v>
      </c>
      <c r="N6256" s="6">
        <v>9302.4</v>
      </c>
      <c r="O6256" s="46">
        <f>Tabla2[[#This Row],[Operating Profit]]/Tabla2[[#This Row],[Total Sales]]</f>
        <v>0.06</v>
      </c>
      <c r="P6256" s="1" t="s">
        <v>82</v>
      </c>
    </row>
    <row r="6257" spans="1:16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3" t="str">
        <f>IFERROR(LEFT(Tabla2[[#This Row],[Product]],FIND(" ",Tabla2[[#This Row],[Product]])-3),Tabla2[[#This Row],[Product]])</f>
        <v>Men</v>
      </c>
      <c r="I6257" s="6">
        <v>33</v>
      </c>
      <c r="J6257" s="4">
        <v>2310</v>
      </c>
      <c r="K6257" s="6">
        <f>Tabla2[[#This Row],[Price per Unit]]*Tabla2[[#This Row],[Units Sold]]</f>
        <v>76230</v>
      </c>
      <c r="L6257" s="52">
        <f>Tabla2[[#This Row],[Units Sold]]/Cálculos!$C$11</f>
        <v>9.3187960115553075E-5</v>
      </c>
      <c r="M6257" s="6">
        <f>Tabla2[[#This Row],[Total Sales]]-Tabla2[[#This Row],[Operating Profit]]</f>
        <v>72418.5</v>
      </c>
      <c r="N6257" s="6">
        <v>3811.5</v>
      </c>
      <c r="O6257" s="46">
        <f>Tabla2[[#This Row],[Operating Profit]]/Tabla2[[#This Row],[Total Sales]]</f>
        <v>0.05</v>
      </c>
      <c r="P6257" s="1" t="s">
        <v>82</v>
      </c>
    </row>
    <row r="6258" spans="1:16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3" t="str">
        <f>IFERROR(LEFT(Tabla2[[#This Row],[Product]],FIND(" ",Tabla2[[#This Row],[Product]])-3),Tabla2[[#This Row],[Product]])</f>
        <v>Men</v>
      </c>
      <c r="I6258" s="6">
        <v>34</v>
      </c>
      <c r="J6258" s="4">
        <v>1810</v>
      </c>
      <c r="K6258" s="6">
        <f>Tabla2[[#This Row],[Price per Unit]]*Tabla2[[#This Row],[Units Sold]]</f>
        <v>61540</v>
      </c>
      <c r="L6258" s="52">
        <f>Tabla2[[#This Row],[Units Sold]]/Cálculos!$C$11</f>
        <v>7.301740597798747E-5</v>
      </c>
      <c r="M6258" s="6">
        <f>Tabla2[[#This Row],[Total Sales]]-Tabla2[[#This Row],[Operating Profit]]</f>
        <v>58463</v>
      </c>
      <c r="N6258" s="6">
        <v>3077</v>
      </c>
      <c r="O6258" s="46">
        <f>Tabla2[[#This Row],[Operating Profit]]/Tabla2[[#This Row],[Total Sales]]</f>
        <v>0.05</v>
      </c>
      <c r="P6258" s="1" t="s">
        <v>82</v>
      </c>
    </row>
    <row r="6259" spans="1:16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3" t="str">
        <f>IFERROR(LEFT(Tabla2[[#This Row],[Product]],FIND(" ",Tabla2[[#This Row],[Product]])-3),Tabla2[[#This Row],[Product]])</f>
        <v>Women</v>
      </c>
      <c r="I6259" s="6">
        <v>24</v>
      </c>
      <c r="J6259" s="4">
        <v>1890</v>
      </c>
      <c r="K6259" s="6">
        <f>Tabla2[[#This Row],[Price per Unit]]*Tabla2[[#This Row],[Units Sold]]</f>
        <v>45360</v>
      </c>
      <c r="L6259" s="52">
        <f>Tabla2[[#This Row],[Units Sold]]/Cálculos!$C$11</f>
        <v>7.6244694639997972E-5</v>
      </c>
      <c r="M6259" s="6">
        <f>Tabla2[[#This Row],[Total Sales]]-Tabla2[[#This Row],[Operating Profit]]</f>
        <v>42910.559999999998</v>
      </c>
      <c r="N6259" s="6">
        <v>2449.44</v>
      </c>
      <c r="O6259" s="46">
        <f>Tabla2[[#This Row],[Operating Profit]]/Tabla2[[#This Row],[Total Sales]]</f>
        <v>5.3999999999999999E-2</v>
      </c>
      <c r="P6259" s="1" t="s">
        <v>82</v>
      </c>
    </row>
    <row r="6260" spans="1:16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3" t="str">
        <f>IFERROR(LEFT(Tabla2[[#This Row],[Product]],FIND(" ",Tabla2[[#This Row],[Product]])-3),Tabla2[[#This Row],[Product]])</f>
        <v>Women</v>
      </c>
      <c r="I6260" s="6">
        <v>29</v>
      </c>
      <c r="J6260" s="4">
        <v>1730</v>
      </c>
      <c r="K6260" s="6">
        <f>Tabla2[[#This Row],[Price per Unit]]*Tabla2[[#This Row],[Units Sold]]</f>
        <v>50170</v>
      </c>
      <c r="L6260" s="52">
        <f>Tabla2[[#This Row],[Units Sold]]/Cálculos!$C$11</f>
        <v>6.9790117315976968E-5</v>
      </c>
      <c r="M6260" s="6">
        <f>Tabla2[[#This Row],[Total Sales]]-Tabla2[[#This Row],[Operating Profit]]</f>
        <v>47410.65</v>
      </c>
      <c r="N6260" s="6">
        <v>2759.3500000000004</v>
      </c>
      <c r="O6260" s="46">
        <f>Tabla2[[#This Row],[Operating Profit]]/Tabla2[[#This Row],[Total Sales]]</f>
        <v>5.5000000000000007E-2</v>
      </c>
      <c r="P6260" s="1" t="s">
        <v>82</v>
      </c>
    </row>
    <row r="6261" spans="1:16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3" t="str">
        <f>IFERROR(LEFT(Tabla2[[#This Row],[Product]],FIND(" ",Tabla2[[#This Row],[Product]])-3),Tabla2[[#This Row],[Product]])</f>
        <v>Men</v>
      </c>
      <c r="I6261" s="6">
        <v>42</v>
      </c>
      <c r="J6261" s="4">
        <v>1560</v>
      </c>
      <c r="K6261" s="6">
        <f>Tabla2[[#This Row],[Price per Unit]]*Tabla2[[#This Row],[Units Sold]]</f>
        <v>65520</v>
      </c>
      <c r="L6261" s="52">
        <f>Tabla2[[#This Row],[Units Sold]]/Cálculos!$C$11</f>
        <v>6.2932128909204668E-5</v>
      </c>
      <c r="M6261" s="6">
        <f>Tabla2[[#This Row],[Total Sales]]-Tabla2[[#This Row],[Operating Profit]]</f>
        <v>62506.080000000002</v>
      </c>
      <c r="N6261" s="6">
        <v>3013.9199999999996</v>
      </c>
      <c r="O6261" s="46">
        <f>Tabla2[[#This Row],[Operating Profit]]/Tabla2[[#This Row],[Total Sales]]</f>
        <v>4.5999999999999992E-2</v>
      </c>
      <c r="P6261" s="1" t="s">
        <v>82</v>
      </c>
    </row>
    <row r="6262" spans="1:16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3" t="str">
        <f>IFERROR(LEFT(Tabla2[[#This Row],[Product]],FIND(" ",Tabla2[[#This Row],[Product]])-3),Tabla2[[#This Row],[Product]])</f>
        <v>Women</v>
      </c>
      <c r="I6262" s="6">
        <v>34</v>
      </c>
      <c r="J6262" s="4">
        <v>1960</v>
      </c>
      <c r="K6262" s="6">
        <f>Tabla2[[#This Row],[Price per Unit]]*Tabla2[[#This Row],[Units Sold]]</f>
        <v>66640</v>
      </c>
      <c r="L6262" s="52">
        <f>Tabla2[[#This Row],[Units Sold]]/Cálculos!$C$11</f>
        <v>7.9068572219257149E-5</v>
      </c>
      <c r="M6262" s="6">
        <f>Tabla2[[#This Row],[Total Sales]]-Tabla2[[#This Row],[Operating Profit]]</f>
        <v>62375.040000000001</v>
      </c>
      <c r="N6262" s="6">
        <v>4264.96</v>
      </c>
      <c r="O6262" s="46">
        <f>Tabla2[[#This Row],[Operating Profit]]/Tabla2[[#This Row],[Total Sales]]</f>
        <v>6.4000000000000001E-2</v>
      </c>
      <c r="P6262" s="1" t="s">
        <v>82</v>
      </c>
    </row>
    <row r="6263" spans="1:16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3" t="str">
        <f>IFERROR(LEFT(Tabla2[[#This Row],[Product]],FIND(" ",Tabla2[[#This Row],[Product]])-3),Tabla2[[#This Row],[Product]])</f>
        <v>Men</v>
      </c>
      <c r="I6263" s="6">
        <v>34</v>
      </c>
      <c r="J6263" s="4">
        <v>2630</v>
      </c>
      <c r="K6263" s="6">
        <f>Tabla2[[#This Row],[Price per Unit]]*Tabla2[[#This Row],[Units Sold]]</f>
        <v>89420</v>
      </c>
      <c r="L6263" s="52">
        <f>Tabla2[[#This Row],[Units Sold]]/Cálculos!$C$11</f>
        <v>1.0609711476359505E-4</v>
      </c>
      <c r="M6263" s="6">
        <f>Tabla2[[#This Row],[Total Sales]]-Tabla2[[#This Row],[Operating Profit]]</f>
        <v>84949</v>
      </c>
      <c r="N6263" s="6">
        <v>4471</v>
      </c>
      <c r="O6263" s="46">
        <f>Tabla2[[#This Row],[Operating Profit]]/Tabla2[[#This Row],[Total Sales]]</f>
        <v>0.05</v>
      </c>
      <c r="P6263" s="1" t="s">
        <v>82</v>
      </c>
    </row>
    <row r="6264" spans="1:16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3" t="str">
        <f>IFERROR(LEFT(Tabla2[[#This Row],[Product]],FIND(" ",Tabla2[[#This Row],[Product]])-3),Tabla2[[#This Row],[Product]])</f>
        <v>Men</v>
      </c>
      <c r="I6264" s="6">
        <v>34</v>
      </c>
      <c r="J6264" s="4">
        <v>1880</v>
      </c>
      <c r="K6264" s="6">
        <f>Tabla2[[#This Row],[Price per Unit]]*Tabla2[[#This Row],[Units Sold]]</f>
        <v>63920</v>
      </c>
      <c r="L6264" s="52">
        <f>Tabla2[[#This Row],[Units Sold]]/Cálculos!$C$11</f>
        <v>7.5841283557246661E-5</v>
      </c>
      <c r="M6264" s="6">
        <f>Tabla2[[#This Row],[Total Sales]]-Tabla2[[#This Row],[Operating Profit]]</f>
        <v>60851.839999999997</v>
      </c>
      <c r="N6264" s="6">
        <v>3068.16</v>
      </c>
      <c r="O6264" s="46">
        <f>Tabla2[[#This Row],[Operating Profit]]/Tabla2[[#This Row],[Total Sales]]</f>
        <v>4.8000000000000001E-2</v>
      </c>
      <c r="P6264" s="1" t="s">
        <v>82</v>
      </c>
    </row>
    <row r="6265" spans="1:16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3" t="str">
        <f>IFERROR(LEFT(Tabla2[[#This Row],[Product]],FIND(" ",Tabla2[[#This Row],[Product]])-3),Tabla2[[#This Row],[Product]])</f>
        <v>Women</v>
      </c>
      <c r="I6265" s="6">
        <v>23</v>
      </c>
      <c r="J6265" s="4">
        <v>1690</v>
      </c>
      <c r="K6265" s="6">
        <f>Tabla2[[#This Row],[Price per Unit]]*Tabla2[[#This Row],[Units Sold]]</f>
        <v>38870</v>
      </c>
      <c r="L6265" s="52">
        <f>Tabla2[[#This Row],[Units Sold]]/Cálculos!$C$11</f>
        <v>6.8176472984971724E-5</v>
      </c>
      <c r="M6265" s="6">
        <f>Tabla2[[#This Row],[Total Sales]]-Tabla2[[#This Row],[Operating Profit]]</f>
        <v>36732.15</v>
      </c>
      <c r="N6265" s="6">
        <v>2137.8500000000004</v>
      </c>
      <c r="O6265" s="46">
        <f>Tabla2[[#This Row],[Operating Profit]]/Tabla2[[#This Row],[Total Sales]]</f>
        <v>5.5000000000000007E-2</v>
      </c>
      <c r="P6265" s="1" t="s">
        <v>82</v>
      </c>
    </row>
    <row r="6266" spans="1:16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3" t="str">
        <f>IFERROR(LEFT(Tabla2[[#This Row],[Product]],FIND(" ",Tabla2[[#This Row],[Product]])-3),Tabla2[[#This Row],[Product]])</f>
        <v>Women</v>
      </c>
      <c r="I6266" s="6">
        <v>29</v>
      </c>
      <c r="J6266" s="4">
        <v>1420</v>
      </c>
      <c r="K6266" s="6">
        <f>Tabla2[[#This Row],[Price per Unit]]*Tabla2[[#This Row],[Units Sold]]</f>
        <v>41180</v>
      </c>
      <c r="L6266" s="52">
        <f>Tabla2[[#This Row],[Units Sold]]/Cálculos!$C$11</f>
        <v>5.72843737506863E-5</v>
      </c>
      <c r="M6266" s="6">
        <f>Tabla2[[#This Row],[Total Sales]]-Tabla2[[#This Row],[Operating Profit]]</f>
        <v>39121</v>
      </c>
      <c r="N6266" s="6">
        <v>2059</v>
      </c>
      <c r="O6266" s="46">
        <f>Tabla2[[#This Row],[Operating Profit]]/Tabla2[[#This Row],[Total Sales]]</f>
        <v>0.05</v>
      </c>
      <c r="P6266" s="1" t="s">
        <v>82</v>
      </c>
    </row>
    <row r="6267" spans="1:16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3" t="str">
        <f>IFERROR(LEFT(Tabla2[[#This Row],[Product]],FIND(" ",Tabla2[[#This Row],[Product]])-3),Tabla2[[#This Row],[Product]])</f>
        <v>Men</v>
      </c>
      <c r="I6267" s="6">
        <v>44</v>
      </c>
      <c r="J6267" s="4">
        <v>1800</v>
      </c>
      <c r="K6267" s="6">
        <f>Tabla2[[#This Row],[Price per Unit]]*Tabla2[[#This Row],[Units Sold]]</f>
        <v>79200</v>
      </c>
      <c r="L6267" s="52">
        <f>Tabla2[[#This Row],[Units Sold]]/Cálculos!$C$11</f>
        <v>7.2613994895236159E-5</v>
      </c>
      <c r="M6267" s="6">
        <f>Tabla2[[#This Row],[Total Sales]]-Tabla2[[#This Row],[Operating Profit]]</f>
        <v>75240</v>
      </c>
      <c r="N6267" s="6">
        <v>3960</v>
      </c>
      <c r="O6267" s="46">
        <f>Tabla2[[#This Row],[Operating Profit]]/Tabla2[[#This Row],[Total Sales]]</f>
        <v>0.05</v>
      </c>
      <c r="P6267" s="1" t="s">
        <v>82</v>
      </c>
    </row>
    <row r="6268" spans="1:16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3" t="str">
        <f>IFERROR(LEFT(Tabla2[[#This Row],[Product]],FIND(" ",Tabla2[[#This Row],[Product]])-3),Tabla2[[#This Row],[Product]])</f>
        <v>Women</v>
      </c>
      <c r="I6268" s="6">
        <v>29</v>
      </c>
      <c r="J6268" s="4">
        <v>2030</v>
      </c>
      <c r="K6268" s="6">
        <f>Tabla2[[#This Row],[Price per Unit]]*Tabla2[[#This Row],[Units Sold]]</f>
        <v>58870</v>
      </c>
      <c r="L6268" s="52">
        <f>Tabla2[[#This Row],[Units Sold]]/Cálculos!$C$11</f>
        <v>8.189244979851634E-5</v>
      </c>
      <c r="M6268" s="6">
        <f>Tabla2[[#This Row],[Total Sales]]-Tabla2[[#This Row],[Operating Profit]]</f>
        <v>55337.8</v>
      </c>
      <c r="N6268" s="6">
        <v>3532.2</v>
      </c>
      <c r="O6268" s="46">
        <f>Tabla2[[#This Row],[Operating Profit]]/Tabla2[[#This Row],[Total Sales]]</f>
        <v>0.06</v>
      </c>
      <c r="P6268" s="1" t="s">
        <v>82</v>
      </c>
    </row>
    <row r="6269" spans="1:16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3" t="str">
        <f>IFERROR(LEFT(Tabla2[[#This Row],[Product]],FIND(" ",Tabla2[[#This Row],[Product]])-3),Tabla2[[#This Row],[Product]])</f>
        <v>Men</v>
      </c>
      <c r="I6269" s="6">
        <v>28</v>
      </c>
      <c r="J6269" s="4">
        <v>2760</v>
      </c>
      <c r="K6269" s="6">
        <f>Tabla2[[#This Row],[Price per Unit]]*Tabla2[[#This Row],[Units Sold]]</f>
        <v>77280</v>
      </c>
      <c r="L6269" s="52">
        <f>Tabla2[[#This Row],[Units Sold]]/Cálculos!$C$11</f>
        <v>1.1134145883936211E-4</v>
      </c>
      <c r="M6269" s="6">
        <f>Tabla2[[#This Row],[Total Sales]]-Tabla2[[#This Row],[Operating Profit]]</f>
        <v>73106.880000000005</v>
      </c>
      <c r="N6269" s="6">
        <v>4173.12</v>
      </c>
      <c r="O6269" s="46">
        <f>Tabla2[[#This Row],[Operating Profit]]/Tabla2[[#This Row],[Total Sales]]</f>
        <v>5.3999999999999999E-2</v>
      </c>
      <c r="P6269" s="1" t="s">
        <v>82</v>
      </c>
    </row>
    <row r="6270" spans="1:16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3" t="str">
        <f>IFERROR(LEFT(Tabla2[[#This Row],[Product]],FIND(" ",Tabla2[[#This Row],[Product]])-3),Tabla2[[#This Row],[Product]])</f>
        <v>Men</v>
      </c>
      <c r="I6270" s="6">
        <v>29</v>
      </c>
      <c r="J6270" s="4">
        <v>1500</v>
      </c>
      <c r="K6270" s="6">
        <f>Tabla2[[#This Row],[Price per Unit]]*Tabla2[[#This Row],[Units Sold]]</f>
        <v>43500</v>
      </c>
      <c r="L6270" s="52">
        <f>Tabla2[[#This Row],[Units Sold]]/Cálculos!$C$11</f>
        <v>6.0511662412696801E-5</v>
      </c>
      <c r="M6270" s="6">
        <f>Tabla2[[#This Row],[Total Sales]]-Tabla2[[#This Row],[Operating Profit]]</f>
        <v>41542.5</v>
      </c>
      <c r="N6270" s="6">
        <v>1957.4999999999998</v>
      </c>
      <c r="O6270" s="46">
        <f>Tabla2[[#This Row],[Operating Profit]]/Tabla2[[#This Row],[Total Sales]]</f>
        <v>4.4999999999999991E-2</v>
      </c>
      <c r="P6270" s="1" t="s">
        <v>82</v>
      </c>
    </row>
    <row r="6271" spans="1:16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3" t="str">
        <f>IFERROR(LEFT(Tabla2[[#This Row],[Product]],FIND(" ",Tabla2[[#This Row],[Product]])-3),Tabla2[[#This Row],[Product]])</f>
        <v>Women</v>
      </c>
      <c r="I6271" s="6">
        <v>19</v>
      </c>
      <c r="J6271" s="4">
        <v>1810</v>
      </c>
      <c r="K6271" s="6">
        <f>Tabla2[[#This Row],[Price per Unit]]*Tabla2[[#This Row],[Units Sold]]</f>
        <v>34390</v>
      </c>
      <c r="L6271" s="52">
        <f>Tabla2[[#This Row],[Units Sold]]/Cálculos!$C$11</f>
        <v>7.301740597798747E-5</v>
      </c>
      <c r="M6271" s="6">
        <f>Tabla2[[#This Row],[Total Sales]]-Tabla2[[#This Row],[Operating Profit]]</f>
        <v>32601.72</v>
      </c>
      <c r="N6271" s="6">
        <v>1788.28</v>
      </c>
      <c r="O6271" s="46">
        <f>Tabla2[[#This Row],[Operating Profit]]/Tabla2[[#This Row],[Total Sales]]</f>
        <v>5.1999999999999998E-2</v>
      </c>
      <c r="P6271" s="1" t="s">
        <v>82</v>
      </c>
    </row>
    <row r="6272" spans="1:16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3" t="str">
        <f>IFERROR(LEFT(Tabla2[[#This Row],[Product]],FIND(" ",Tabla2[[#This Row],[Product]])-3),Tabla2[[#This Row],[Product]])</f>
        <v>Women</v>
      </c>
      <c r="I6272" s="6">
        <v>25</v>
      </c>
      <c r="J6272" s="4">
        <v>1240</v>
      </c>
      <c r="K6272" s="6">
        <f>Tabla2[[#This Row],[Price per Unit]]*Tabla2[[#This Row],[Units Sold]]</f>
        <v>31000</v>
      </c>
      <c r="L6272" s="52">
        <f>Tabla2[[#This Row],[Units Sold]]/Cálculos!$C$11</f>
        <v>5.0022974261162688E-5</v>
      </c>
      <c r="M6272" s="6">
        <f>Tabla2[[#This Row],[Total Sales]]-Tabla2[[#This Row],[Operating Profit]]</f>
        <v>29326</v>
      </c>
      <c r="N6272" s="6">
        <v>1674</v>
      </c>
      <c r="O6272" s="46">
        <f>Tabla2[[#This Row],[Operating Profit]]/Tabla2[[#This Row],[Total Sales]]</f>
        <v>5.3999999999999999E-2</v>
      </c>
      <c r="P6272" s="1" t="s">
        <v>82</v>
      </c>
    </row>
    <row r="6273" spans="1:16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3" t="str">
        <f>IFERROR(LEFT(Tabla2[[#This Row],[Product]],FIND(" ",Tabla2[[#This Row],[Product]])-3),Tabla2[[#This Row],[Product]])</f>
        <v>Men</v>
      </c>
      <c r="I6273" s="6">
        <v>37</v>
      </c>
      <c r="J6273" s="4">
        <v>1580</v>
      </c>
      <c r="K6273" s="6">
        <f>Tabla2[[#This Row],[Price per Unit]]*Tabla2[[#This Row],[Units Sold]]</f>
        <v>58460</v>
      </c>
      <c r="L6273" s="52">
        <f>Tabla2[[#This Row],[Units Sold]]/Cálculos!$C$11</f>
        <v>6.373895107470729E-5</v>
      </c>
      <c r="M6273" s="6">
        <f>Tabla2[[#This Row],[Total Sales]]-Tabla2[[#This Row],[Operating Profit]]</f>
        <v>55829.3</v>
      </c>
      <c r="N6273" s="6">
        <v>2630.7</v>
      </c>
      <c r="O6273" s="46">
        <f>Tabla2[[#This Row],[Operating Profit]]/Tabla2[[#This Row],[Total Sales]]</f>
        <v>4.4999999999999998E-2</v>
      </c>
      <c r="P6273" s="1" t="s">
        <v>82</v>
      </c>
    </row>
    <row r="6274" spans="1:16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3" t="str">
        <f>IFERROR(LEFT(Tabla2[[#This Row],[Product]],FIND(" ",Tabla2[[#This Row],[Product]])-3),Tabla2[[#This Row],[Product]])</f>
        <v>Women</v>
      </c>
      <c r="I6274" s="6">
        <v>27</v>
      </c>
      <c r="J6274" s="4">
        <v>1690</v>
      </c>
      <c r="K6274" s="6">
        <f>Tabla2[[#This Row],[Price per Unit]]*Tabla2[[#This Row],[Units Sold]]</f>
        <v>45630</v>
      </c>
      <c r="L6274" s="52">
        <f>Tabla2[[#This Row],[Units Sold]]/Cálculos!$C$11</f>
        <v>6.8176472984971724E-5</v>
      </c>
      <c r="M6274" s="6">
        <f>Tabla2[[#This Row],[Total Sales]]-Tabla2[[#This Row],[Operating Profit]]</f>
        <v>42800.94</v>
      </c>
      <c r="N6274" s="6">
        <v>2829.06</v>
      </c>
      <c r="O6274" s="46">
        <f>Tabla2[[#This Row],[Operating Profit]]/Tabla2[[#This Row],[Total Sales]]</f>
        <v>6.2E-2</v>
      </c>
      <c r="P6274" s="1" t="s">
        <v>82</v>
      </c>
    </row>
    <row r="6275" spans="1:16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3" t="str">
        <f>IFERROR(LEFT(Tabla2[[#This Row],[Product]],FIND(" ",Tabla2[[#This Row],[Product]])-3),Tabla2[[#This Row],[Product]])</f>
        <v>Men</v>
      </c>
      <c r="I6275" s="6">
        <v>27</v>
      </c>
      <c r="J6275" s="4">
        <v>2630</v>
      </c>
      <c r="K6275" s="6">
        <f>Tabla2[[#This Row],[Price per Unit]]*Tabla2[[#This Row],[Units Sold]]</f>
        <v>71010</v>
      </c>
      <c r="L6275" s="52">
        <f>Tabla2[[#This Row],[Units Sold]]/Cálculos!$C$11</f>
        <v>1.0609711476359505E-4</v>
      </c>
      <c r="M6275" s="6">
        <f>Tabla2[[#This Row],[Total Sales]]-Tabla2[[#This Row],[Operating Profit]]</f>
        <v>67175.460000000006</v>
      </c>
      <c r="N6275" s="6">
        <v>3834.5400000000004</v>
      </c>
      <c r="O6275" s="46">
        <f>Tabla2[[#This Row],[Operating Profit]]/Tabla2[[#This Row],[Total Sales]]</f>
        <v>5.4000000000000006E-2</v>
      </c>
      <c r="P6275" s="1" t="s">
        <v>82</v>
      </c>
    </row>
    <row r="6276" spans="1:16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3" t="str">
        <f>IFERROR(LEFT(Tabla2[[#This Row],[Product]],FIND(" ",Tabla2[[#This Row],[Product]])-3),Tabla2[[#This Row],[Product]])</f>
        <v>Men</v>
      </c>
      <c r="I6276" s="6">
        <v>28</v>
      </c>
      <c r="J6276" s="4">
        <v>1550</v>
      </c>
      <c r="K6276" s="6">
        <f>Tabla2[[#This Row],[Price per Unit]]*Tabla2[[#This Row],[Units Sold]]</f>
        <v>43400</v>
      </c>
      <c r="L6276" s="52">
        <f>Tabla2[[#This Row],[Units Sold]]/Cálculos!$C$11</f>
        <v>6.2528717826453357E-5</v>
      </c>
      <c r="M6276" s="6">
        <f>Tabla2[[#This Row],[Total Sales]]-Tabla2[[#This Row],[Operating Profit]]</f>
        <v>41360.199999999997</v>
      </c>
      <c r="N6276" s="6">
        <v>2039.8</v>
      </c>
      <c r="O6276" s="46">
        <f>Tabla2[[#This Row],[Operating Profit]]/Tabla2[[#This Row],[Total Sales]]</f>
        <v>4.7E-2</v>
      </c>
      <c r="P6276" s="1" t="s">
        <v>82</v>
      </c>
    </row>
    <row r="6277" spans="1:16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3" t="str">
        <f>IFERROR(LEFT(Tabla2[[#This Row],[Product]],FIND(" ",Tabla2[[#This Row],[Product]])-3),Tabla2[[#This Row],[Product]])</f>
        <v>Women</v>
      </c>
      <c r="I6277" s="6">
        <v>20</v>
      </c>
      <c r="J6277" s="4">
        <v>1440</v>
      </c>
      <c r="K6277" s="6">
        <f>Tabla2[[#This Row],[Price per Unit]]*Tabla2[[#This Row],[Units Sold]]</f>
        <v>28800</v>
      </c>
      <c r="L6277" s="52">
        <f>Tabla2[[#This Row],[Units Sold]]/Cálculos!$C$11</f>
        <v>5.8091195916188929E-5</v>
      </c>
      <c r="M6277" s="6">
        <f>Tabla2[[#This Row],[Total Sales]]-Tabla2[[#This Row],[Operating Profit]]</f>
        <v>27216</v>
      </c>
      <c r="N6277" s="6">
        <v>1584.0000000000002</v>
      </c>
      <c r="O6277" s="46">
        <f>Tabla2[[#This Row],[Operating Profit]]/Tabla2[[#This Row],[Total Sales]]</f>
        <v>5.5000000000000007E-2</v>
      </c>
      <c r="P6277" s="1" t="s">
        <v>82</v>
      </c>
    </row>
    <row r="6278" spans="1:16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3" t="str">
        <f>IFERROR(LEFT(Tabla2[[#This Row],[Product]],FIND(" ",Tabla2[[#This Row],[Product]])-3),Tabla2[[#This Row],[Product]])</f>
        <v>Women</v>
      </c>
      <c r="I6278" s="6">
        <v>24</v>
      </c>
      <c r="J6278" s="4">
        <v>1400</v>
      </c>
      <c r="K6278" s="6">
        <f>Tabla2[[#This Row],[Price per Unit]]*Tabla2[[#This Row],[Units Sold]]</f>
        <v>33600</v>
      </c>
      <c r="L6278" s="52">
        <f>Tabla2[[#This Row],[Units Sold]]/Cálculos!$C$11</f>
        <v>5.6477551585183678E-5</v>
      </c>
      <c r="M6278" s="6">
        <f>Tabla2[[#This Row],[Total Sales]]-Tabla2[[#This Row],[Operating Profit]]</f>
        <v>31785.599999999999</v>
      </c>
      <c r="N6278" s="6">
        <v>1814.4</v>
      </c>
      <c r="O6278" s="46">
        <f>Tabla2[[#This Row],[Operating Profit]]/Tabla2[[#This Row],[Total Sales]]</f>
        <v>5.3999999999999999E-2</v>
      </c>
      <c r="P6278" s="1" t="s">
        <v>82</v>
      </c>
    </row>
    <row r="6279" spans="1:16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3" t="str">
        <f>IFERROR(LEFT(Tabla2[[#This Row],[Product]],FIND(" ",Tabla2[[#This Row],[Product]])-3),Tabla2[[#This Row],[Product]])</f>
        <v>Men</v>
      </c>
      <c r="I6279" s="6">
        <v>42</v>
      </c>
      <c r="J6279" s="4">
        <v>1310</v>
      </c>
      <c r="K6279" s="6">
        <f>Tabla2[[#This Row],[Price per Unit]]*Tabla2[[#This Row],[Units Sold]]</f>
        <v>55020</v>
      </c>
      <c r="L6279" s="52">
        <f>Tabla2[[#This Row],[Units Sold]]/Cálculos!$C$11</f>
        <v>5.2846851840421872E-5</v>
      </c>
      <c r="M6279" s="6">
        <f>Tabla2[[#This Row],[Total Sales]]-Tabla2[[#This Row],[Operating Profit]]</f>
        <v>52269</v>
      </c>
      <c r="N6279" s="6">
        <v>2751</v>
      </c>
      <c r="O6279" s="46">
        <f>Tabla2[[#This Row],[Operating Profit]]/Tabla2[[#This Row],[Total Sales]]</f>
        <v>0.05</v>
      </c>
      <c r="P6279" s="1" t="s">
        <v>82</v>
      </c>
    </row>
    <row r="6280" spans="1:16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3" t="str">
        <f>IFERROR(LEFT(Tabla2[[#This Row],[Product]],FIND(" ",Tabla2[[#This Row],[Product]])-3),Tabla2[[#This Row],[Product]])</f>
        <v>Women</v>
      </c>
      <c r="I6280" s="6">
        <v>32</v>
      </c>
      <c r="J6280" s="4">
        <v>1890</v>
      </c>
      <c r="K6280" s="6">
        <f>Tabla2[[#This Row],[Price per Unit]]*Tabla2[[#This Row],[Units Sold]]</f>
        <v>60480</v>
      </c>
      <c r="L6280" s="52">
        <f>Tabla2[[#This Row],[Units Sold]]/Cálculos!$C$11</f>
        <v>7.6244694639997972E-5</v>
      </c>
      <c r="M6280" s="6">
        <f>Tabla2[[#This Row],[Total Sales]]-Tabla2[[#This Row],[Operating Profit]]</f>
        <v>56790.720000000001</v>
      </c>
      <c r="N6280" s="6">
        <v>3689.2799999999997</v>
      </c>
      <c r="O6280" s="46">
        <f>Tabla2[[#This Row],[Operating Profit]]/Tabla2[[#This Row],[Total Sales]]</f>
        <v>6.0999999999999999E-2</v>
      </c>
      <c r="P6280" s="1" t="s">
        <v>82</v>
      </c>
    </row>
    <row r="6281" spans="1:16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3" t="str">
        <f>IFERROR(LEFT(Tabla2[[#This Row],[Product]],FIND(" ",Tabla2[[#This Row],[Product]])-3),Tabla2[[#This Row],[Product]])</f>
        <v>Men</v>
      </c>
      <c r="I6281" s="6">
        <v>41</v>
      </c>
      <c r="J6281" s="4">
        <v>2460</v>
      </c>
      <c r="K6281" s="6">
        <f>Tabla2[[#This Row],[Price per Unit]]*Tabla2[[#This Row],[Units Sold]]</f>
        <v>100860</v>
      </c>
      <c r="L6281" s="52">
        <f>Tabla2[[#This Row],[Units Sold]]/Cálculos!$C$11</f>
        <v>9.9239126356822754E-5</v>
      </c>
      <c r="M6281" s="6">
        <f>Tabla2[[#This Row],[Total Sales]]-Tabla2[[#This Row],[Operating Profit]]</f>
        <v>95312.7</v>
      </c>
      <c r="N6281" s="6">
        <v>5547.3</v>
      </c>
      <c r="O6281" s="46">
        <f>Tabla2[[#This Row],[Operating Profit]]/Tabla2[[#This Row],[Total Sales]]</f>
        <v>5.5E-2</v>
      </c>
      <c r="P6281" s="1" t="s">
        <v>82</v>
      </c>
    </row>
    <row r="6282" spans="1:16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3" t="str">
        <f>IFERROR(LEFT(Tabla2[[#This Row],[Product]],FIND(" ",Tabla2[[#This Row],[Product]])-3),Tabla2[[#This Row],[Product]])</f>
        <v>Men</v>
      </c>
      <c r="I6282" s="6">
        <v>42</v>
      </c>
      <c r="J6282" s="4">
        <v>1820</v>
      </c>
      <c r="K6282" s="6">
        <f>Tabla2[[#This Row],[Price per Unit]]*Tabla2[[#This Row],[Units Sold]]</f>
        <v>76440</v>
      </c>
      <c r="L6282" s="52">
        <f>Tabla2[[#This Row],[Units Sold]]/Cálculos!$C$11</f>
        <v>7.3420817060738781E-5</v>
      </c>
      <c r="M6282" s="6">
        <f>Tabla2[[#This Row],[Total Sales]]-Tabla2[[#This Row],[Operating Profit]]</f>
        <v>72923.759999999995</v>
      </c>
      <c r="N6282" s="6">
        <v>3516.24</v>
      </c>
      <c r="O6282" s="46">
        <f>Tabla2[[#This Row],[Operating Profit]]/Tabla2[[#This Row],[Total Sales]]</f>
        <v>4.5999999999999999E-2</v>
      </c>
      <c r="P6282" s="1" t="s">
        <v>82</v>
      </c>
    </row>
    <row r="6283" spans="1:16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3" t="str">
        <f>IFERROR(LEFT(Tabla2[[#This Row],[Product]],FIND(" ",Tabla2[[#This Row],[Product]])-3),Tabla2[[#This Row],[Product]])</f>
        <v>Women</v>
      </c>
      <c r="I6283" s="6">
        <v>37</v>
      </c>
      <c r="J6283" s="4">
        <v>1690</v>
      </c>
      <c r="K6283" s="6">
        <f>Tabla2[[#This Row],[Price per Unit]]*Tabla2[[#This Row],[Units Sold]]</f>
        <v>62530</v>
      </c>
      <c r="L6283" s="52">
        <f>Tabla2[[#This Row],[Units Sold]]/Cálculos!$C$11</f>
        <v>6.8176472984971724E-5</v>
      </c>
      <c r="M6283" s="6">
        <f>Tabla2[[#This Row],[Total Sales]]-Tabla2[[#This Row],[Operating Profit]]</f>
        <v>59215.91</v>
      </c>
      <c r="N6283" s="6">
        <v>3314.09</v>
      </c>
      <c r="O6283" s="46">
        <f>Tabla2[[#This Row],[Operating Profit]]/Tabla2[[#This Row],[Total Sales]]</f>
        <v>5.3000000000000005E-2</v>
      </c>
      <c r="P6283" s="1" t="s">
        <v>82</v>
      </c>
    </row>
    <row r="6284" spans="1:16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3" t="str">
        <f>IFERROR(LEFT(Tabla2[[#This Row],[Product]],FIND(" ",Tabla2[[#This Row],[Product]])-3),Tabla2[[#This Row],[Product]])</f>
        <v>Women</v>
      </c>
      <c r="I6284" s="6">
        <v>38</v>
      </c>
      <c r="J6284" s="4">
        <v>1500</v>
      </c>
      <c r="K6284" s="6">
        <f>Tabla2[[#This Row],[Price per Unit]]*Tabla2[[#This Row],[Units Sold]]</f>
        <v>57000</v>
      </c>
      <c r="L6284" s="52">
        <f>Tabla2[[#This Row],[Units Sold]]/Cálculos!$C$11</f>
        <v>6.0511662412696801E-5</v>
      </c>
      <c r="M6284" s="6">
        <f>Tabla2[[#This Row],[Total Sales]]-Tabla2[[#This Row],[Operating Profit]]</f>
        <v>53922</v>
      </c>
      <c r="N6284" s="6">
        <v>3078</v>
      </c>
      <c r="O6284" s="46">
        <f>Tabla2[[#This Row],[Operating Profit]]/Tabla2[[#This Row],[Total Sales]]</f>
        <v>5.3999999999999999E-2</v>
      </c>
      <c r="P6284" s="1" t="s">
        <v>82</v>
      </c>
    </row>
    <row r="6285" spans="1:16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3" t="str">
        <f>IFERROR(LEFT(Tabla2[[#This Row],[Product]],FIND(" ",Tabla2[[#This Row],[Product]])-3),Tabla2[[#This Row],[Product]])</f>
        <v>Men</v>
      </c>
      <c r="I6285" s="6">
        <v>46</v>
      </c>
      <c r="J6285" s="4">
        <v>1500</v>
      </c>
      <c r="K6285" s="6">
        <f>Tabla2[[#This Row],[Price per Unit]]*Tabla2[[#This Row],[Units Sold]]</f>
        <v>69000</v>
      </c>
      <c r="L6285" s="52">
        <f>Tabla2[[#This Row],[Units Sold]]/Cálculos!$C$11</f>
        <v>6.0511662412696801E-5</v>
      </c>
      <c r="M6285" s="6">
        <f>Tabla2[[#This Row],[Total Sales]]-Tabla2[[#This Row],[Operating Profit]]</f>
        <v>65619</v>
      </c>
      <c r="N6285" s="6">
        <v>3381</v>
      </c>
      <c r="O6285" s="46">
        <f>Tabla2[[#This Row],[Operating Profit]]/Tabla2[[#This Row],[Total Sales]]</f>
        <v>4.9000000000000002E-2</v>
      </c>
      <c r="P6285" s="1" t="s">
        <v>82</v>
      </c>
    </row>
    <row r="6286" spans="1:16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3" t="str">
        <f>IFERROR(LEFT(Tabla2[[#This Row],[Product]],FIND(" ",Tabla2[[#This Row],[Product]])-3),Tabla2[[#This Row],[Product]])</f>
        <v>Women</v>
      </c>
      <c r="I6286" s="6">
        <v>51</v>
      </c>
      <c r="J6286" s="4">
        <v>2030</v>
      </c>
      <c r="K6286" s="6">
        <f>Tabla2[[#This Row],[Price per Unit]]*Tabla2[[#This Row],[Units Sold]]</f>
        <v>103530</v>
      </c>
      <c r="L6286" s="52">
        <f>Tabla2[[#This Row],[Units Sold]]/Cálculos!$C$11</f>
        <v>8.189244979851634E-5</v>
      </c>
      <c r="M6286" s="6">
        <f>Tabla2[[#This Row],[Total Sales]]-Tabla2[[#This Row],[Operating Profit]]</f>
        <v>97111.14</v>
      </c>
      <c r="N6286" s="6">
        <v>6418.86</v>
      </c>
      <c r="O6286" s="46">
        <f>Tabla2[[#This Row],[Operating Profit]]/Tabla2[[#This Row],[Total Sales]]</f>
        <v>6.2E-2</v>
      </c>
      <c r="P6286" s="1" t="s">
        <v>82</v>
      </c>
    </row>
    <row r="6287" spans="1:16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3" t="str">
        <f>IFERROR(LEFT(Tabla2[[#This Row],[Product]],FIND(" ",Tabla2[[#This Row],[Product]])-3),Tabla2[[#This Row],[Product]])</f>
        <v>Men</v>
      </c>
      <c r="I6287" s="6">
        <v>46</v>
      </c>
      <c r="J6287" s="4">
        <v>2380</v>
      </c>
      <c r="K6287" s="6">
        <f>Tabla2[[#This Row],[Price per Unit]]*Tabla2[[#This Row],[Units Sold]]</f>
        <v>109480</v>
      </c>
      <c r="L6287" s="52">
        <f>Tabla2[[#This Row],[Units Sold]]/Cálculos!$C$11</f>
        <v>9.6011837694812252E-5</v>
      </c>
      <c r="M6287" s="6">
        <f>Tabla2[[#This Row],[Total Sales]]-Tabla2[[#This Row],[Operating Profit]]</f>
        <v>103458.6</v>
      </c>
      <c r="N6287" s="6">
        <v>6021.4000000000005</v>
      </c>
      <c r="O6287" s="46">
        <f>Tabla2[[#This Row],[Operating Profit]]/Tabla2[[#This Row],[Total Sales]]</f>
        <v>5.5000000000000007E-2</v>
      </c>
      <c r="P6287" s="1" t="s">
        <v>82</v>
      </c>
    </row>
    <row r="6288" spans="1:16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3" t="str">
        <f>IFERROR(LEFT(Tabla2[[#This Row],[Product]],FIND(" ",Tabla2[[#This Row],[Product]])-3),Tabla2[[#This Row],[Product]])</f>
        <v>Men</v>
      </c>
      <c r="I6288" s="6">
        <v>42</v>
      </c>
      <c r="J6288" s="4">
        <v>1820</v>
      </c>
      <c r="K6288" s="6">
        <f>Tabla2[[#This Row],[Price per Unit]]*Tabla2[[#This Row],[Units Sold]]</f>
        <v>76440</v>
      </c>
      <c r="L6288" s="52">
        <f>Tabla2[[#This Row],[Units Sold]]/Cálculos!$C$11</f>
        <v>7.3420817060738781E-5</v>
      </c>
      <c r="M6288" s="6">
        <f>Tabla2[[#This Row],[Total Sales]]-Tabla2[[#This Row],[Operating Profit]]</f>
        <v>72847.320000000007</v>
      </c>
      <c r="N6288" s="6">
        <v>3592.68</v>
      </c>
      <c r="O6288" s="46">
        <f>Tabla2[[#This Row],[Operating Profit]]/Tabla2[[#This Row],[Total Sales]]</f>
        <v>4.7E-2</v>
      </c>
      <c r="P6288" s="1" t="s">
        <v>82</v>
      </c>
    </row>
    <row r="6289" spans="1:16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3" t="str">
        <f>IFERROR(LEFT(Tabla2[[#This Row],[Product]],FIND(" ",Tabla2[[#This Row],[Product]])-3),Tabla2[[#This Row],[Product]])</f>
        <v>Women</v>
      </c>
      <c r="I6289" s="6">
        <v>47</v>
      </c>
      <c r="J6289" s="4">
        <v>1690</v>
      </c>
      <c r="K6289" s="6">
        <f>Tabla2[[#This Row],[Price per Unit]]*Tabla2[[#This Row],[Units Sold]]</f>
        <v>79430</v>
      </c>
      <c r="L6289" s="52">
        <f>Tabla2[[#This Row],[Units Sold]]/Cálculos!$C$11</f>
        <v>6.8176472984971724E-5</v>
      </c>
      <c r="M6289" s="6">
        <f>Tabla2[[#This Row],[Total Sales]]-Tabla2[[#This Row],[Operating Profit]]</f>
        <v>75140.78</v>
      </c>
      <c r="N6289" s="6">
        <v>4289.22</v>
      </c>
      <c r="O6289" s="46">
        <f>Tabla2[[#This Row],[Operating Profit]]/Tabla2[[#This Row],[Total Sales]]</f>
        <v>5.4000000000000006E-2</v>
      </c>
      <c r="P6289" s="1" t="s">
        <v>82</v>
      </c>
    </row>
    <row r="6290" spans="1:16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3" t="str">
        <f>IFERROR(LEFT(Tabla2[[#This Row],[Product]],FIND(" ",Tabla2[[#This Row],[Product]])-3),Tabla2[[#This Row],[Product]])</f>
        <v>Women</v>
      </c>
      <c r="I6290" s="6">
        <v>49</v>
      </c>
      <c r="J6290" s="4">
        <v>1690</v>
      </c>
      <c r="K6290" s="6">
        <f>Tabla2[[#This Row],[Price per Unit]]*Tabla2[[#This Row],[Units Sold]]</f>
        <v>82810</v>
      </c>
      <c r="L6290" s="52">
        <f>Tabla2[[#This Row],[Units Sold]]/Cálculos!$C$11</f>
        <v>6.8176472984971724E-5</v>
      </c>
      <c r="M6290" s="6">
        <f>Tabla2[[#This Row],[Total Sales]]-Tabla2[[#This Row],[Operating Profit]]</f>
        <v>78586.69</v>
      </c>
      <c r="N6290" s="6">
        <v>4223.3100000000004</v>
      </c>
      <c r="O6290" s="46">
        <f>Tabla2[[#This Row],[Operating Profit]]/Tabla2[[#This Row],[Total Sales]]</f>
        <v>5.1000000000000004E-2</v>
      </c>
      <c r="P6290" s="1" t="s">
        <v>82</v>
      </c>
    </row>
    <row r="6291" spans="1:16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3" t="str">
        <f>IFERROR(LEFT(Tabla2[[#This Row],[Product]],FIND(" ",Tabla2[[#This Row],[Product]])-3),Tabla2[[#This Row],[Product]])</f>
        <v>Men</v>
      </c>
      <c r="I6291" s="6">
        <v>61</v>
      </c>
      <c r="J6291" s="4">
        <v>1630</v>
      </c>
      <c r="K6291" s="6">
        <f>Tabla2[[#This Row],[Price per Unit]]*Tabla2[[#This Row],[Units Sold]]</f>
        <v>99430</v>
      </c>
      <c r="L6291" s="52">
        <f>Tabla2[[#This Row],[Units Sold]]/Cálculos!$C$11</f>
        <v>6.5756006488463858E-5</v>
      </c>
      <c r="M6291" s="6">
        <f>Tabla2[[#This Row],[Total Sales]]-Tabla2[[#This Row],[Operating Profit]]</f>
        <v>94557.93</v>
      </c>
      <c r="N6291" s="6">
        <v>4872.07</v>
      </c>
      <c r="O6291" s="46">
        <f>Tabla2[[#This Row],[Operating Profit]]/Tabla2[[#This Row],[Total Sales]]</f>
        <v>4.8999999999999995E-2</v>
      </c>
      <c r="P6291" s="1" t="s">
        <v>82</v>
      </c>
    </row>
    <row r="6292" spans="1:16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3" t="str">
        <f>IFERROR(LEFT(Tabla2[[#This Row],[Product]],FIND(" ",Tabla2[[#This Row],[Product]])-3),Tabla2[[#This Row],[Product]])</f>
        <v>Women</v>
      </c>
      <c r="I6292" s="6">
        <v>67</v>
      </c>
      <c r="J6292" s="4">
        <v>2310</v>
      </c>
      <c r="K6292" s="6">
        <f>Tabla2[[#This Row],[Price per Unit]]*Tabla2[[#This Row],[Units Sold]]</f>
        <v>154770</v>
      </c>
      <c r="L6292" s="52">
        <f>Tabla2[[#This Row],[Units Sold]]/Cálculos!$C$11</f>
        <v>9.3187960115553075E-5</v>
      </c>
      <c r="M6292" s="6">
        <f>Tabla2[[#This Row],[Total Sales]]-Tabla2[[#This Row],[Operating Profit]]</f>
        <v>145483.79999999999</v>
      </c>
      <c r="N6292" s="6">
        <v>9286.1999999999989</v>
      </c>
      <c r="O6292" s="46">
        <f>Tabla2[[#This Row],[Operating Profit]]/Tabla2[[#This Row],[Total Sales]]</f>
        <v>5.9999999999999991E-2</v>
      </c>
      <c r="P6292" s="1" t="s">
        <v>82</v>
      </c>
    </row>
    <row r="6293" spans="1:16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3" t="str">
        <f>IFERROR(LEFT(Tabla2[[#This Row],[Product]],FIND(" ",Tabla2[[#This Row],[Product]])-3),Tabla2[[#This Row],[Product]])</f>
        <v>Men</v>
      </c>
      <c r="I6293" s="6">
        <v>60</v>
      </c>
      <c r="J6293" s="4">
        <v>2940</v>
      </c>
      <c r="K6293" s="6">
        <f>Tabla2[[#This Row],[Price per Unit]]*Tabla2[[#This Row],[Units Sold]]</f>
        <v>176400</v>
      </c>
      <c r="L6293" s="52">
        <f>Tabla2[[#This Row],[Units Sold]]/Cálculos!$C$11</f>
        <v>1.1860285832888572E-4</v>
      </c>
      <c r="M6293" s="6">
        <f>Tabla2[[#This Row],[Total Sales]]-Tabla2[[#This Row],[Operating Profit]]</f>
        <v>167580</v>
      </c>
      <c r="N6293" s="6">
        <v>8820</v>
      </c>
      <c r="O6293" s="46">
        <f>Tabla2[[#This Row],[Operating Profit]]/Tabla2[[#This Row],[Total Sales]]</f>
        <v>0.05</v>
      </c>
      <c r="P6293" s="1" t="s">
        <v>82</v>
      </c>
    </row>
    <row r="6294" spans="1:16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3" t="str">
        <f>IFERROR(LEFT(Tabla2[[#This Row],[Product]],FIND(" ",Tabla2[[#This Row],[Product]])-3),Tabla2[[#This Row],[Product]])</f>
        <v>Men</v>
      </c>
      <c r="I6294" s="6">
        <v>58</v>
      </c>
      <c r="J6294" s="4">
        <v>2240</v>
      </c>
      <c r="K6294" s="6">
        <f>Tabla2[[#This Row],[Price per Unit]]*Tabla2[[#This Row],[Units Sold]]</f>
        <v>129920</v>
      </c>
      <c r="L6294" s="52">
        <f>Tabla2[[#This Row],[Units Sold]]/Cálculos!$C$11</f>
        <v>9.0364082536293884E-5</v>
      </c>
      <c r="M6294" s="6">
        <f>Tabla2[[#This Row],[Total Sales]]-Tabla2[[#This Row],[Operating Profit]]</f>
        <v>123424</v>
      </c>
      <c r="N6294" s="6">
        <v>6496</v>
      </c>
      <c r="O6294" s="46">
        <f>Tabla2[[#This Row],[Operating Profit]]/Tabla2[[#This Row],[Total Sales]]</f>
        <v>0.05</v>
      </c>
      <c r="P6294" s="1" t="s">
        <v>82</v>
      </c>
    </row>
    <row r="6295" spans="1:16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3" t="str">
        <f>IFERROR(LEFT(Tabla2[[#This Row],[Product]],FIND(" ",Tabla2[[#This Row],[Product]])-3),Tabla2[[#This Row],[Product]])</f>
        <v>Women</v>
      </c>
      <c r="I6295" s="6">
        <v>53</v>
      </c>
      <c r="J6295" s="4">
        <v>1960</v>
      </c>
      <c r="K6295" s="6">
        <f>Tabla2[[#This Row],[Price per Unit]]*Tabla2[[#This Row],[Units Sold]]</f>
        <v>103880</v>
      </c>
      <c r="L6295" s="52">
        <f>Tabla2[[#This Row],[Units Sold]]/Cálculos!$C$11</f>
        <v>7.9068572219257149E-5</v>
      </c>
      <c r="M6295" s="6">
        <f>Tabla2[[#This Row],[Total Sales]]-Tabla2[[#This Row],[Operating Profit]]</f>
        <v>98166.6</v>
      </c>
      <c r="N6295" s="6">
        <v>5713.4000000000005</v>
      </c>
      <c r="O6295" s="46">
        <f>Tabla2[[#This Row],[Operating Profit]]/Tabla2[[#This Row],[Total Sales]]</f>
        <v>5.5000000000000007E-2</v>
      </c>
      <c r="P6295" s="1" t="s">
        <v>82</v>
      </c>
    </row>
    <row r="6296" spans="1:16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3" t="str">
        <f>IFERROR(LEFT(Tabla2[[#This Row],[Product]],FIND(" ",Tabla2[[#This Row],[Product]])-3),Tabla2[[#This Row],[Product]])</f>
        <v>Women</v>
      </c>
      <c r="I6296" s="6">
        <v>52</v>
      </c>
      <c r="J6296" s="4">
        <v>2030</v>
      </c>
      <c r="K6296" s="6">
        <f>Tabla2[[#This Row],[Price per Unit]]*Tabla2[[#This Row],[Units Sold]]</f>
        <v>105560</v>
      </c>
      <c r="L6296" s="52">
        <f>Tabla2[[#This Row],[Units Sold]]/Cálculos!$C$11</f>
        <v>8.189244979851634E-5</v>
      </c>
      <c r="M6296" s="6">
        <f>Tabla2[[#This Row],[Total Sales]]-Tabla2[[#This Row],[Operating Profit]]</f>
        <v>100176.44</v>
      </c>
      <c r="N6296" s="6">
        <v>5383.56</v>
      </c>
      <c r="O6296" s="46">
        <f>Tabla2[[#This Row],[Operating Profit]]/Tabla2[[#This Row],[Total Sales]]</f>
        <v>5.1000000000000004E-2</v>
      </c>
      <c r="P6296" s="1" t="s">
        <v>82</v>
      </c>
    </row>
    <row r="6297" spans="1:16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3" t="str">
        <f>IFERROR(LEFT(Tabla2[[#This Row],[Product]],FIND(" ",Tabla2[[#This Row],[Product]])-3),Tabla2[[#This Row],[Product]])</f>
        <v>Men</v>
      </c>
      <c r="I6297" s="6">
        <v>59</v>
      </c>
      <c r="J6297" s="4">
        <v>1820</v>
      </c>
      <c r="K6297" s="6">
        <f>Tabla2[[#This Row],[Price per Unit]]*Tabla2[[#This Row],[Units Sold]]</f>
        <v>107380</v>
      </c>
      <c r="L6297" s="52">
        <f>Tabla2[[#This Row],[Units Sold]]/Cálculos!$C$11</f>
        <v>7.3420817060738781E-5</v>
      </c>
      <c r="M6297" s="6">
        <f>Tabla2[[#This Row],[Total Sales]]-Tabla2[[#This Row],[Operating Profit]]</f>
        <v>102118.38</v>
      </c>
      <c r="N6297" s="6">
        <v>5261.62</v>
      </c>
      <c r="O6297" s="46">
        <f>Tabla2[[#This Row],[Operating Profit]]/Tabla2[[#This Row],[Total Sales]]</f>
        <v>4.9000000000000002E-2</v>
      </c>
      <c r="P6297" s="1" t="s">
        <v>82</v>
      </c>
    </row>
    <row r="6298" spans="1:16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3" t="str">
        <f>IFERROR(LEFT(Tabla2[[#This Row],[Product]],FIND(" ",Tabla2[[#This Row],[Product]])-3),Tabla2[[#This Row],[Product]])</f>
        <v>Women</v>
      </c>
      <c r="I6298" s="6">
        <v>64</v>
      </c>
      <c r="J6298" s="4">
        <v>2630</v>
      </c>
      <c r="K6298" s="6">
        <f>Tabla2[[#This Row],[Price per Unit]]*Tabla2[[#This Row],[Units Sold]]</f>
        <v>168320</v>
      </c>
      <c r="L6298" s="52">
        <f>Tabla2[[#This Row],[Units Sold]]/Cálculos!$C$11</f>
        <v>1.0609711476359505E-4</v>
      </c>
      <c r="M6298" s="6">
        <f>Tabla2[[#This Row],[Total Sales]]-Tabla2[[#This Row],[Operating Profit]]</f>
        <v>157715.84</v>
      </c>
      <c r="N6298" s="6">
        <v>10604.16</v>
      </c>
      <c r="O6298" s="46">
        <f>Tabla2[[#This Row],[Operating Profit]]/Tabla2[[#This Row],[Total Sales]]</f>
        <v>6.3E-2</v>
      </c>
      <c r="P6298" s="1" t="s">
        <v>82</v>
      </c>
    </row>
    <row r="6299" spans="1:16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3" t="str">
        <f>IFERROR(LEFT(Tabla2[[#This Row],[Product]],FIND(" ",Tabla2[[#This Row],[Product]])-3),Tabla2[[#This Row],[Product]])</f>
        <v>Men</v>
      </c>
      <c r="I6299" s="6">
        <v>61</v>
      </c>
      <c r="J6299" s="4">
        <v>3080</v>
      </c>
      <c r="K6299" s="6">
        <f>Tabla2[[#This Row],[Price per Unit]]*Tabla2[[#This Row],[Units Sold]]</f>
        <v>187880</v>
      </c>
      <c r="L6299" s="52">
        <f>Tabla2[[#This Row],[Units Sold]]/Cálculos!$C$11</f>
        <v>1.2425061348740409E-4</v>
      </c>
      <c r="M6299" s="6">
        <f>Tabla2[[#This Row],[Total Sales]]-Tabla2[[#This Row],[Operating Profit]]</f>
        <v>177922.36</v>
      </c>
      <c r="N6299" s="6">
        <v>9957.6400000000012</v>
      </c>
      <c r="O6299" s="46">
        <f>Tabla2[[#This Row],[Operating Profit]]/Tabla2[[#This Row],[Total Sales]]</f>
        <v>5.3000000000000005E-2</v>
      </c>
      <c r="P6299" s="1" t="s">
        <v>82</v>
      </c>
    </row>
    <row r="6300" spans="1:16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3" t="str">
        <f>IFERROR(LEFT(Tabla2[[#This Row],[Product]],FIND(" ",Tabla2[[#This Row],[Product]])-3),Tabla2[[#This Row],[Product]])</f>
        <v>Men</v>
      </c>
      <c r="I6300" s="6">
        <v>58</v>
      </c>
      <c r="J6300" s="4">
        <v>2000</v>
      </c>
      <c r="K6300" s="6">
        <f>Tabla2[[#This Row],[Price per Unit]]*Tabla2[[#This Row],[Units Sold]]</f>
        <v>116000</v>
      </c>
      <c r="L6300" s="52">
        <f>Tabla2[[#This Row],[Units Sold]]/Cálculos!$C$11</f>
        <v>8.0682216550262393E-5</v>
      </c>
      <c r="M6300" s="6">
        <f>Tabla2[[#This Row],[Total Sales]]-Tabla2[[#This Row],[Operating Profit]]</f>
        <v>110780</v>
      </c>
      <c r="N6300" s="6">
        <v>5219.9999999999991</v>
      </c>
      <c r="O6300" s="46">
        <f>Tabla2[[#This Row],[Operating Profit]]/Tabla2[[#This Row],[Total Sales]]</f>
        <v>4.4999999999999991E-2</v>
      </c>
      <c r="P6300" s="1" t="s">
        <v>82</v>
      </c>
    </row>
    <row r="6301" spans="1:16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3" t="str">
        <f>IFERROR(LEFT(Tabla2[[#This Row],[Product]],FIND(" ",Tabla2[[#This Row],[Product]])-3),Tabla2[[#This Row],[Product]])</f>
        <v>Women</v>
      </c>
      <c r="I6301" s="6">
        <v>54</v>
      </c>
      <c r="J6301" s="4">
        <v>2100</v>
      </c>
      <c r="K6301" s="6">
        <f>Tabla2[[#This Row],[Price per Unit]]*Tabla2[[#This Row],[Units Sold]]</f>
        <v>113400</v>
      </c>
      <c r="L6301" s="52">
        <f>Tabla2[[#This Row],[Units Sold]]/Cálculos!$C$11</f>
        <v>8.4716327377775517E-5</v>
      </c>
      <c r="M6301" s="6">
        <f>Tabla2[[#This Row],[Total Sales]]-Tabla2[[#This Row],[Operating Profit]]</f>
        <v>107389.8</v>
      </c>
      <c r="N6301" s="6">
        <v>6010.2000000000007</v>
      </c>
      <c r="O6301" s="46">
        <f>Tabla2[[#This Row],[Operating Profit]]/Tabla2[[#This Row],[Total Sales]]</f>
        <v>5.3000000000000005E-2</v>
      </c>
      <c r="P6301" s="1" t="s">
        <v>82</v>
      </c>
    </row>
    <row r="6302" spans="1:16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3" t="str">
        <f>IFERROR(LEFT(Tabla2[[#This Row],[Product]],FIND(" ",Tabla2[[#This Row],[Product]])-3),Tabla2[[#This Row],[Product]])</f>
        <v>Women</v>
      </c>
      <c r="I6302" s="6">
        <v>44</v>
      </c>
      <c r="J6302" s="4">
        <v>1820</v>
      </c>
      <c r="K6302" s="6">
        <f>Tabla2[[#This Row],[Price per Unit]]*Tabla2[[#This Row],[Units Sold]]</f>
        <v>80080</v>
      </c>
      <c r="L6302" s="52">
        <f>Tabla2[[#This Row],[Units Sold]]/Cálculos!$C$11</f>
        <v>7.3420817060738781E-5</v>
      </c>
      <c r="M6302" s="6">
        <f>Tabla2[[#This Row],[Total Sales]]-Tabla2[[#This Row],[Operating Profit]]</f>
        <v>75835.759999999995</v>
      </c>
      <c r="N6302" s="6">
        <v>4244.24</v>
      </c>
      <c r="O6302" s="46">
        <f>Tabla2[[#This Row],[Operating Profit]]/Tabla2[[#This Row],[Total Sales]]</f>
        <v>5.2999999999999999E-2</v>
      </c>
      <c r="P6302" s="1" t="s">
        <v>82</v>
      </c>
    </row>
    <row r="6303" spans="1:16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3" t="str">
        <f>IFERROR(LEFT(Tabla2[[#This Row],[Product]],FIND(" ",Tabla2[[#This Row],[Product]])-3),Tabla2[[#This Row],[Product]])</f>
        <v>Men</v>
      </c>
      <c r="I6303" s="6">
        <v>53</v>
      </c>
      <c r="J6303" s="4">
        <v>1760</v>
      </c>
      <c r="K6303" s="6">
        <f>Tabla2[[#This Row],[Price per Unit]]*Tabla2[[#This Row],[Units Sold]]</f>
        <v>93280</v>
      </c>
      <c r="L6303" s="52">
        <f>Tabla2[[#This Row],[Units Sold]]/Cálculos!$C$11</f>
        <v>7.1000350564230915E-5</v>
      </c>
      <c r="M6303" s="6">
        <f>Tabla2[[#This Row],[Total Sales]]-Tabla2[[#This Row],[Operating Profit]]</f>
        <v>88802.559999999998</v>
      </c>
      <c r="N6303" s="6">
        <v>4477.4399999999996</v>
      </c>
      <c r="O6303" s="46">
        <f>Tabla2[[#This Row],[Operating Profit]]/Tabla2[[#This Row],[Total Sales]]</f>
        <v>4.7999999999999994E-2</v>
      </c>
      <c r="P6303" s="1" t="s">
        <v>82</v>
      </c>
    </row>
    <row r="6304" spans="1:16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3" t="str">
        <f>IFERROR(LEFT(Tabla2[[#This Row],[Product]],FIND(" ",Tabla2[[#This Row],[Product]])-3),Tabla2[[#This Row],[Product]])</f>
        <v>Women</v>
      </c>
      <c r="I6304" s="6">
        <v>54</v>
      </c>
      <c r="J6304" s="4">
        <v>2310</v>
      </c>
      <c r="K6304" s="6">
        <f>Tabla2[[#This Row],[Price per Unit]]*Tabla2[[#This Row],[Units Sold]]</f>
        <v>124740</v>
      </c>
      <c r="L6304" s="52">
        <f>Tabla2[[#This Row],[Units Sold]]/Cálculos!$C$11</f>
        <v>9.3187960115553075E-5</v>
      </c>
      <c r="M6304" s="6">
        <f>Tabla2[[#This Row],[Total Sales]]-Tabla2[[#This Row],[Operating Profit]]</f>
        <v>116756.64</v>
      </c>
      <c r="N6304" s="6">
        <v>7983.3600000000006</v>
      </c>
      <c r="O6304" s="46">
        <f>Tabla2[[#This Row],[Operating Profit]]/Tabla2[[#This Row],[Total Sales]]</f>
        <v>6.4000000000000001E-2</v>
      </c>
      <c r="P6304" s="1" t="s">
        <v>82</v>
      </c>
    </row>
    <row r="6305" spans="1:16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3" t="str">
        <f>IFERROR(LEFT(Tabla2[[#This Row],[Product]],FIND(" ",Tabla2[[#This Row],[Product]])-3),Tabla2[[#This Row],[Product]])</f>
        <v>Men</v>
      </c>
      <c r="I6305" s="6">
        <v>53</v>
      </c>
      <c r="J6305" s="4">
        <v>2500</v>
      </c>
      <c r="K6305" s="6">
        <f>Tabla2[[#This Row],[Price per Unit]]*Tabla2[[#This Row],[Units Sold]]</f>
        <v>132500</v>
      </c>
      <c r="L6305" s="52">
        <f>Tabla2[[#This Row],[Units Sold]]/Cálculos!$C$11</f>
        <v>1.00852770687828E-4</v>
      </c>
      <c r="M6305" s="6">
        <f>Tabla2[[#This Row],[Total Sales]]-Tabla2[[#This Row],[Operating Profit]]</f>
        <v>125610</v>
      </c>
      <c r="N6305" s="6">
        <v>6890</v>
      </c>
      <c r="O6305" s="46">
        <f>Tabla2[[#This Row],[Operating Profit]]/Tabla2[[#This Row],[Total Sales]]</f>
        <v>5.1999999999999998E-2</v>
      </c>
      <c r="P6305" s="1" t="s">
        <v>82</v>
      </c>
    </row>
    <row r="6306" spans="1:16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3" t="str">
        <f>IFERROR(LEFT(Tabla2[[#This Row],[Product]],FIND(" ",Tabla2[[#This Row],[Product]])-3),Tabla2[[#This Row],[Product]])</f>
        <v>Men</v>
      </c>
      <c r="I6306" s="6">
        <v>49</v>
      </c>
      <c r="J6306" s="4">
        <v>1810</v>
      </c>
      <c r="K6306" s="6">
        <f>Tabla2[[#This Row],[Price per Unit]]*Tabla2[[#This Row],[Units Sold]]</f>
        <v>88690</v>
      </c>
      <c r="L6306" s="52">
        <f>Tabla2[[#This Row],[Units Sold]]/Cálculos!$C$11</f>
        <v>7.301740597798747E-5</v>
      </c>
      <c r="M6306" s="6">
        <f>Tabla2[[#This Row],[Total Sales]]-Tabla2[[#This Row],[Operating Profit]]</f>
        <v>84255.5</v>
      </c>
      <c r="N6306" s="6">
        <v>4434.5</v>
      </c>
      <c r="O6306" s="46">
        <f>Tabla2[[#This Row],[Operating Profit]]/Tabla2[[#This Row],[Total Sales]]</f>
        <v>0.05</v>
      </c>
      <c r="P6306" s="1" t="s">
        <v>82</v>
      </c>
    </row>
    <row r="6307" spans="1:16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3" t="str">
        <f>IFERROR(LEFT(Tabla2[[#This Row],[Product]],FIND(" ",Tabla2[[#This Row],[Product]])-3),Tabla2[[#This Row],[Product]])</f>
        <v>Women</v>
      </c>
      <c r="I6307" s="6">
        <v>28</v>
      </c>
      <c r="J6307" s="4">
        <v>1750</v>
      </c>
      <c r="K6307" s="6">
        <f>Tabla2[[#This Row],[Price per Unit]]*Tabla2[[#This Row],[Units Sold]]</f>
        <v>49000</v>
      </c>
      <c r="L6307" s="52">
        <f>Tabla2[[#This Row],[Units Sold]]/Cálculos!$C$11</f>
        <v>7.0596939481479604E-5</v>
      </c>
      <c r="M6307" s="6">
        <f>Tabla2[[#This Row],[Total Sales]]-Tabla2[[#This Row],[Operating Profit]]</f>
        <v>46501</v>
      </c>
      <c r="N6307" s="6">
        <v>2499</v>
      </c>
      <c r="O6307" s="46">
        <f>Tabla2[[#This Row],[Operating Profit]]/Tabla2[[#This Row],[Total Sales]]</f>
        <v>5.0999999999999997E-2</v>
      </c>
      <c r="P6307" s="1" t="s">
        <v>82</v>
      </c>
    </row>
    <row r="6308" spans="1:16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3" t="str">
        <f>IFERROR(LEFT(Tabla2[[#This Row],[Product]],FIND(" ",Tabla2[[#This Row],[Product]])-3),Tabla2[[#This Row],[Product]])</f>
        <v>Women</v>
      </c>
      <c r="I6308" s="6">
        <v>28</v>
      </c>
      <c r="J6308" s="4">
        <v>1500</v>
      </c>
      <c r="K6308" s="6">
        <f>Tabla2[[#This Row],[Price per Unit]]*Tabla2[[#This Row],[Units Sold]]</f>
        <v>42000</v>
      </c>
      <c r="L6308" s="52">
        <f>Tabla2[[#This Row],[Units Sold]]/Cálculos!$C$11</f>
        <v>6.0511662412696801E-5</v>
      </c>
      <c r="M6308" s="6">
        <f>Tabla2[[#This Row],[Total Sales]]-Tabla2[[#This Row],[Operating Profit]]</f>
        <v>39900</v>
      </c>
      <c r="N6308" s="6">
        <v>2100</v>
      </c>
      <c r="O6308" s="46">
        <f>Tabla2[[#This Row],[Operating Profit]]/Tabla2[[#This Row],[Total Sales]]</f>
        <v>0.05</v>
      </c>
      <c r="P6308" s="1" t="s">
        <v>82</v>
      </c>
    </row>
    <row r="6309" spans="1:16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3" t="str">
        <f>IFERROR(LEFT(Tabla2[[#This Row],[Product]],FIND(" ",Tabla2[[#This Row],[Product]])-3),Tabla2[[#This Row],[Product]])</f>
        <v>Men</v>
      </c>
      <c r="I6309" s="6">
        <v>38</v>
      </c>
      <c r="J6309" s="4">
        <v>1560</v>
      </c>
      <c r="K6309" s="6">
        <f>Tabla2[[#This Row],[Price per Unit]]*Tabla2[[#This Row],[Units Sold]]</f>
        <v>59280</v>
      </c>
      <c r="L6309" s="52">
        <f>Tabla2[[#This Row],[Units Sold]]/Cálculos!$C$11</f>
        <v>6.2932128909204668E-5</v>
      </c>
      <c r="M6309" s="6">
        <f>Tabla2[[#This Row],[Total Sales]]-Tabla2[[#This Row],[Operating Profit]]</f>
        <v>56553.120000000003</v>
      </c>
      <c r="N6309" s="6">
        <v>2726.8799999999997</v>
      </c>
      <c r="O6309" s="46">
        <f>Tabla2[[#This Row],[Operating Profit]]/Tabla2[[#This Row],[Total Sales]]</f>
        <v>4.5999999999999992E-2</v>
      </c>
      <c r="P6309" s="1" t="s">
        <v>82</v>
      </c>
    </row>
    <row r="6310" spans="1:16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3" t="str">
        <f>IFERROR(LEFT(Tabla2[[#This Row],[Product]],FIND(" ",Tabla2[[#This Row],[Product]])-3),Tabla2[[#This Row],[Product]])</f>
        <v>Women</v>
      </c>
      <c r="I6310" s="6">
        <v>41</v>
      </c>
      <c r="J6310" s="4">
        <v>2030</v>
      </c>
      <c r="K6310" s="6">
        <f>Tabla2[[#This Row],[Price per Unit]]*Tabla2[[#This Row],[Units Sold]]</f>
        <v>83230</v>
      </c>
      <c r="L6310" s="52">
        <f>Tabla2[[#This Row],[Units Sold]]/Cálculos!$C$11</f>
        <v>8.189244979851634E-5</v>
      </c>
      <c r="M6310" s="6">
        <f>Tabla2[[#This Row],[Total Sales]]-Tabla2[[#This Row],[Operating Profit]]</f>
        <v>78152.97</v>
      </c>
      <c r="N6310" s="6">
        <v>5077.03</v>
      </c>
      <c r="O6310" s="46">
        <f>Tabla2[[#This Row],[Operating Profit]]/Tabla2[[#This Row],[Total Sales]]</f>
        <v>6.0999999999999999E-2</v>
      </c>
      <c r="P6310" s="1" t="s">
        <v>82</v>
      </c>
    </row>
    <row r="6311" spans="1:16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3" t="str">
        <f>IFERROR(LEFT(Tabla2[[#This Row],[Product]],FIND(" ",Tabla2[[#This Row],[Product]])-3),Tabla2[[#This Row],[Product]])</f>
        <v>Men</v>
      </c>
      <c r="I6311" s="6">
        <v>42</v>
      </c>
      <c r="J6311" s="4">
        <v>2450</v>
      </c>
      <c r="K6311" s="6">
        <f>Tabla2[[#This Row],[Price per Unit]]*Tabla2[[#This Row],[Units Sold]]</f>
        <v>102900</v>
      </c>
      <c r="L6311" s="52">
        <f>Tabla2[[#This Row],[Units Sold]]/Cálculos!$C$11</f>
        <v>9.8835715274071443E-5</v>
      </c>
      <c r="M6311" s="6">
        <f>Tabla2[[#This Row],[Total Sales]]-Tabla2[[#This Row],[Operating Profit]]</f>
        <v>97343.4</v>
      </c>
      <c r="N6311" s="6">
        <v>5556.6</v>
      </c>
      <c r="O6311" s="46">
        <f>Tabla2[[#This Row],[Operating Profit]]/Tabla2[[#This Row],[Total Sales]]</f>
        <v>5.4000000000000006E-2</v>
      </c>
      <c r="P6311" s="1" t="s">
        <v>82</v>
      </c>
    </row>
    <row r="6312" spans="1:16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3" t="str">
        <f>IFERROR(LEFT(Tabla2[[#This Row],[Product]],FIND(" ",Tabla2[[#This Row],[Product]])-3),Tabla2[[#This Row],[Product]])</f>
        <v>Men</v>
      </c>
      <c r="I6312" s="6">
        <v>33</v>
      </c>
      <c r="J6312" s="4">
        <v>1960</v>
      </c>
      <c r="K6312" s="6">
        <f>Tabla2[[#This Row],[Price per Unit]]*Tabla2[[#This Row],[Units Sold]]</f>
        <v>64680</v>
      </c>
      <c r="L6312" s="52">
        <f>Tabla2[[#This Row],[Units Sold]]/Cálculos!$C$11</f>
        <v>7.9068572219257149E-5</v>
      </c>
      <c r="M6312" s="6">
        <f>Tabla2[[#This Row],[Total Sales]]-Tabla2[[#This Row],[Operating Profit]]</f>
        <v>61704.72</v>
      </c>
      <c r="N6312" s="6">
        <v>2975.2799999999997</v>
      </c>
      <c r="O6312" s="46">
        <f>Tabla2[[#This Row],[Operating Profit]]/Tabla2[[#This Row],[Total Sales]]</f>
        <v>4.5999999999999999E-2</v>
      </c>
      <c r="P6312" s="1" t="s">
        <v>82</v>
      </c>
    </row>
    <row r="6313" spans="1:16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3" t="str">
        <f>IFERROR(LEFT(Tabla2[[#This Row],[Product]],FIND(" ",Tabla2[[#This Row],[Product]])-3),Tabla2[[#This Row],[Product]])</f>
        <v>Women</v>
      </c>
      <c r="I6313" s="6">
        <v>34</v>
      </c>
      <c r="J6313" s="4">
        <v>1500</v>
      </c>
      <c r="K6313" s="6">
        <f>Tabla2[[#This Row],[Price per Unit]]*Tabla2[[#This Row],[Units Sold]]</f>
        <v>51000</v>
      </c>
      <c r="L6313" s="52">
        <f>Tabla2[[#This Row],[Units Sold]]/Cálculos!$C$11</f>
        <v>6.0511662412696801E-5</v>
      </c>
      <c r="M6313" s="6">
        <f>Tabla2[[#This Row],[Total Sales]]-Tabla2[[#This Row],[Operating Profit]]</f>
        <v>48399</v>
      </c>
      <c r="N6313" s="6">
        <v>2601</v>
      </c>
      <c r="O6313" s="46">
        <f>Tabla2[[#This Row],[Operating Profit]]/Tabla2[[#This Row],[Total Sales]]</f>
        <v>5.0999999999999997E-2</v>
      </c>
      <c r="P6313" s="1" t="s">
        <v>82</v>
      </c>
    </row>
    <row r="6314" spans="1:16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3" t="str">
        <f>IFERROR(LEFT(Tabla2[[#This Row],[Product]],FIND(" ",Tabla2[[#This Row],[Product]])-3),Tabla2[[#This Row],[Product]])</f>
        <v>Women</v>
      </c>
      <c r="I6314" s="6">
        <v>34</v>
      </c>
      <c r="J6314" s="4">
        <v>1600</v>
      </c>
      <c r="K6314" s="6">
        <f>Tabla2[[#This Row],[Price per Unit]]*Tabla2[[#This Row],[Units Sold]]</f>
        <v>54400</v>
      </c>
      <c r="L6314" s="52">
        <f>Tabla2[[#This Row],[Units Sold]]/Cálculos!$C$11</f>
        <v>6.4545773240209925E-5</v>
      </c>
      <c r="M6314" s="6">
        <f>Tabla2[[#This Row],[Total Sales]]-Tabla2[[#This Row],[Operating Profit]]</f>
        <v>51462.400000000001</v>
      </c>
      <c r="N6314" s="6">
        <v>2937.6000000000004</v>
      </c>
      <c r="O6314" s="46">
        <f>Tabla2[[#This Row],[Operating Profit]]/Tabla2[[#This Row],[Total Sales]]</f>
        <v>5.4000000000000006E-2</v>
      </c>
      <c r="P6314" s="1" t="s">
        <v>82</v>
      </c>
    </row>
    <row r="6315" spans="1:16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3" t="str">
        <f>IFERROR(LEFT(Tabla2[[#This Row],[Product]],FIND(" ",Tabla2[[#This Row],[Product]])-3),Tabla2[[#This Row],[Product]])</f>
        <v>Men</v>
      </c>
      <c r="I6315" s="6">
        <v>42</v>
      </c>
      <c r="J6315" s="4">
        <v>1490</v>
      </c>
      <c r="K6315" s="6">
        <f>Tabla2[[#This Row],[Price per Unit]]*Tabla2[[#This Row],[Units Sold]]</f>
        <v>62580</v>
      </c>
      <c r="L6315" s="52">
        <f>Tabla2[[#This Row],[Units Sold]]/Cálculos!$C$11</f>
        <v>6.010825132994549E-5</v>
      </c>
      <c r="M6315" s="6">
        <f>Tabla2[[#This Row],[Total Sales]]-Tabla2[[#This Row],[Operating Profit]]</f>
        <v>59638.74</v>
      </c>
      <c r="N6315" s="6">
        <v>2941.2599999999998</v>
      </c>
      <c r="O6315" s="46">
        <f>Tabla2[[#This Row],[Operating Profit]]/Tabla2[[#This Row],[Total Sales]]</f>
        <v>4.6999999999999993E-2</v>
      </c>
      <c r="P6315" s="1" t="s">
        <v>82</v>
      </c>
    </row>
    <row r="6316" spans="1:16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3" t="str">
        <f>IFERROR(LEFT(Tabla2[[#This Row],[Product]],FIND(" ",Tabla2[[#This Row],[Product]])-3),Tabla2[[#This Row],[Product]])</f>
        <v>Women</v>
      </c>
      <c r="I6316" s="6">
        <v>48</v>
      </c>
      <c r="J6316" s="4">
        <v>1760</v>
      </c>
      <c r="K6316" s="6">
        <f>Tabla2[[#This Row],[Price per Unit]]*Tabla2[[#This Row],[Units Sold]]</f>
        <v>84480</v>
      </c>
      <c r="L6316" s="52">
        <f>Tabla2[[#This Row],[Units Sold]]/Cálculos!$C$11</f>
        <v>7.1000350564230915E-5</v>
      </c>
      <c r="M6316" s="6">
        <f>Tabla2[[#This Row],[Total Sales]]-Tabla2[[#This Row],[Operating Profit]]</f>
        <v>79157.759999999995</v>
      </c>
      <c r="N6316" s="6">
        <v>5322.24</v>
      </c>
      <c r="O6316" s="46">
        <f>Tabla2[[#This Row],[Operating Profit]]/Tabla2[[#This Row],[Total Sales]]</f>
        <v>6.3E-2</v>
      </c>
      <c r="P6316" s="1" t="s">
        <v>82</v>
      </c>
    </row>
    <row r="6317" spans="1:16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3" t="str">
        <f>IFERROR(LEFT(Tabla2[[#This Row],[Product]],FIND(" ",Tabla2[[#This Row],[Product]])-3),Tabla2[[#This Row],[Product]])</f>
        <v>Men</v>
      </c>
      <c r="I6317" s="6">
        <v>44</v>
      </c>
      <c r="J6317" s="4">
        <v>2150</v>
      </c>
      <c r="K6317" s="6">
        <f>Tabla2[[#This Row],[Price per Unit]]*Tabla2[[#This Row],[Units Sold]]</f>
        <v>94600</v>
      </c>
      <c r="L6317" s="52">
        <f>Tabla2[[#This Row],[Units Sold]]/Cálculos!$C$11</f>
        <v>8.6733382791532085E-5</v>
      </c>
      <c r="M6317" s="6">
        <f>Tabla2[[#This Row],[Total Sales]]-Tabla2[[#This Row],[Operating Profit]]</f>
        <v>89397</v>
      </c>
      <c r="N6317" s="6">
        <v>5203</v>
      </c>
      <c r="O6317" s="46">
        <f>Tabla2[[#This Row],[Operating Profit]]/Tabla2[[#This Row],[Total Sales]]</f>
        <v>5.5E-2</v>
      </c>
      <c r="P6317" s="1" t="s">
        <v>82</v>
      </c>
    </row>
    <row r="6318" spans="1:16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3" t="str">
        <f>IFERROR(LEFT(Tabla2[[#This Row],[Product]],FIND(" ",Tabla2[[#This Row],[Product]])-3),Tabla2[[#This Row],[Product]])</f>
        <v>Men</v>
      </c>
      <c r="I6318" s="6">
        <v>32</v>
      </c>
      <c r="J6318" s="4">
        <v>1950</v>
      </c>
      <c r="K6318" s="6">
        <f>Tabla2[[#This Row],[Price per Unit]]*Tabla2[[#This Row],[Units Sold]]</f>
        <v>62400</v>
      </c>
      <c r="L6318" s="52">
        <f>Tabla2[[#This Row],[Units Sold]]/Cálculos!$C$11</f>
        <v>7.8665161136505838E-5</v>
      </c>
      <c r="M6318" s="6">
        <f>Tabla2[[#This Row],[Total Sales]]-Tabla2[[#This Row],[Operating Profit]]</f>
        <v>59467.199999999997</v>
      </c>
      <c r="N6318" s="6">
        <v>2932.7999999999997</v>
      </c>
      <c r="O6318" s="46">
        <f>Tabla2[[#This Row],[Operating Profit]]/Tabla2[[#This Row],[Total Sales]]</f>
        <v>4.6999999999999993E-2</v>
      </c>
      <c r="P6318" s="1" t="s">
        <v>82</v>
      </c>
    </row>
    <row r="6319" spans="1:16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3" t="str">
        <f>IFERROR(LEFT(Tabla2[[#This Row],[Product]],FIND(" ",Tabla2[[#This Row],[Product]])-3),Tabla2[[#This Row],[Product]])</f>
        <v>Women</v>
      </c>
      <c r="I6319" s="6">
        <v>38</v>
      </c>
      <c r="J6319" s="4">
        <v>1670</v>
      </c>
      <c r="K6319" s="6">
        <f>Tabla2[[#This Row],[Price per Unit]]*Tabla2[[#This Row],[Units Sold]]</f>
        <v>63460</v>
      </c>
      <c r="L6319" s="52">
        <f>Tabla2[[#This Row],[Units Sold]]/Cálculos!$C$11</f>
        <v>6.7369650819469102E-5</v>
      </c>
      <c r="M6319" s="6">
        <f>Tabla2[[#This Row],[Total Sales]]-Tabla2[[#This Row],[Operating Profit]]</f>
        <v>60033.16</v>
      </c>
      <c r="N6319" s="6">
        <v>3426.84</v>
      </c>
      <c r="O6319" s="46">
        <f>Tabla2[[#This Row],[Operating Profit]]/Tabla2[[#This Row],[Total Sales]]</f>
        <v>5.3999999999999999E-2</v>
      </c>
      <c r="P6319" s="1" t="s">
        <v>82</v>
      </c>
    </row>
    <row r="6320" spans="1:16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3" t="str">
        <f>IFERROR(LEFT(Tabla2[[#This Row],[Product]],FIND(" ",Tabla2[[#This Row],[Product]])-3),Tabla2[[#This Row],[Product]])</f>
        <v>Women</v>
      </c>
      <c r="I6320" s="6">
        <v>55</v>
      </c>
      <c r="J6320" s="4">
        <v>1630</v>
      </c>
      <c r="K6320" s="6">
        <f>Tabla2[[#This Row],[Price per Unit]]*Tabla2[[#This Row],[Units Sold]]</f>
        <v>89650</v>
      </c>
      <c r="L6320" s="52">
        <f>Tabla2[[#This Row],[Units Sold]]/Cálculos!$C$11</f>
        <v>6.5756006488463858E-5</v>
      </c>
      <c r="M6320" s="6">
        <f>Tabla2[[#This Row],[Total Sales]]-Tabla2[[#This Row],[Operating Profit]]</f>
        <v>85077.85</v>
      </c>
      <c r="N6320" s="6">
        <v>4572.1499999999996</v>
      </c>
      <c r="O6320" s="46">
        <f>Tabla2[[#This Row],[Operating Profit]]/Tabla2[[#This Row],[Total Sales]]</f>
        <v>5.0999999999999997E-2</v>
      </c>
      <c r="P6320" s="1" t="s">
        <v>82</v>
      </c>
    </row>
    <row r="6321" spans="1:16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3" t="str">
        <f>IFERROR(LEFT(Tabla2[[#This Row],[Product]],FIND(" ",Tabla2[[#This Row],[Product]])-3),Tabla2[[#This Row],[Product]])</f>
        <v>Men</v>
      </c>
      <c r="I6321" s="6">
        <v>72</v>
      </c>
      <c r="J6321" s="4">
        <v>1630</v>
      </c>
      <c r="K6321" s="6">
        <f>Tabla2[[#This Row],[Price per Unit]]*Tabla2[[#This Row],[Units Sold]]</f>
        <v>117360</v>
      </c>
      <c r="L6321" s="52">
        <f>Tabla2[[#This Row],[Units Sold]]/Cálculos!$C$11</f>
        <v>6.5756006488463858E-5</v>
      </c>
      <c r="M6321" s="6">
        <f>Tabla2[[#This Row],[Total Sales]]-Tabla2[[#This Row],[Operating Profit]]</f>
        <v>111609.36</v>
      </c>
      <c r="N6321" s="6">
        <v>5750.64</v>
      </c>
      <c r="O6321" s="46">
        <f>Tabla2[[#This Row],[Operating Profit]]/Tabla2[[#This Row],[Total Sales]]</f>
        <v>4.9000000000000002E-2</v>
      </c>
      <c r="P6321" s="1" t="s">
        <v>82</v>
      </c>
    </row>
    <row r="6322" spans="1:16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3" t="str">
        <f>IFERROR(LEFT(Tabla2[[#This Row],[Product]],FIND(" ",Tabla2[[#This Row],[Product]])-3),Tabla2[[#This Row],[Product]])</f>
        <v>Women</v>
      </c>
      <c r="I6322" s="6">
        <v>72</v>
      </c>
      <c r="J6322" s="4">
        <v>2100</v>
      </c>
      <c r="K6322" s="6">
        <f>Tabla2[[#This Row],[Price per Unit]]*Tabla2[[#This Row],[Units Sold]]</f>
        <v>151200</v>
      </c>
      <c r="L6322" s="52">
        <f>Tabla2[[#This Row],[Units Sold]]/Cálculos!$C$11</f>
        <v>8.4716327377775517E-5</v>
      </c>
      <c r="M6322" s="6">
        <f>Tabla2[[#This Row],[Total Sales]]-Tabla2[[#This Row],[Operating Profit]]</f>
        <v>141523.20000000001</v>
      </c>
      <c r="N6322" s="6">
        <v>9676.8000000000011</v>
      </c>
      <c r="O6322" s="46">
        <f>Tabla2[[#This Row],[Operating Profit]]/Tabla2[[#This Row],[Total Sales]]</f>
        <v>6.4000000000000001E-2</v>
      </c>
      <c r="P6322" s="1" t="s">
        <v>82</v>
      </c>
    </row>
    <row r="6323" spans="1:16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3" t="str">
        <f>IFERROR(LEFT(Tabla2[[#This Row],[Product]],FIND(" ",Tabla2[[#This Row],[Product]])-3),Tabla2[[#This Row],[Product]])</f>
        <v>Men</v>
      </c>
      <c r="I6323" s="6">
        <v>64</v>
      </c>
      <c r="J6323" s="4">
        <v>2440</v>
      </c>
      <c r="K6323" s="6">
        <f>Tabla2[[#This Row],[Price per Unit]]*Tabla2[[#This Row],[Units Sold]]</f>
        <v>156160</v>
      </c>
      <c r="L6323" s="52">
        <f>Tabla2[[#This Row],[Units Sold]]/Cálculos!$C$11</f>
        <v>9.8432304191320132E-5</v>
      </c>
      <c r="M6323" s="6">
        <f>Tabla2[[#This Row],[Total Sales]]-Tabla2[[#This Row],[Operating Profit]]</f>
        <v>148195.84</v>
      </c>
      <c r="N6323" s="6">
        <v>7964.16</v>
      </c>
      <c r="O6323" s="46">
        <f>Tabla2[[#This Row],[Operating Profit]]/Tabla2[[#This Row],[Total Sales]]</f>
        <v>5.0999999999999997E-2</v>
      </c>
      <c r="P6323" s="1" t="s">
        <v>82</v>
      </c>
    </row>
    <row r="6324" spans="1:16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3" t="str">
        <f>IFERROR(LEFT(Tabla2[[#This Row],[Product]],FIND(" ",Tabla2[[#This Row],[Product]])-3),Tabla2[[#This Row],[Product]])</f>
        <v>Men</v>
      </c>
      <c r="I6324" s="6">
        <v>55</v>
      </c>
      <c r="J6324" s="4">
        <v>2020</v>
      </c>
      <c r="K6324" s="6">
        <f>Tabla2[[#This Row],[Price per Unit]]*Tabla2[[#This Row],[Units Sold]]</f>
        <v>111100</v>
      </c>
      <c r="L6324" s="52">
        <f>Tabla2[[#This Row],[Units Sold]]/Cálculos!$C$11</f>
        <v>8.1489038715765028E-5</v>
      </c>
      <c r="M6324" s="6">
        <f>Tabla2[[#This Row],[Total Sales]]-Tabla2[[#This Row],[Operating Profit]]</f>
        <v>106100.5</v>
      </c>
      <c r="N6324" s="6">
        <v>4999.4999999999991</v>
      </c>
      <c r="O6324" s="46">
        <f>Tabla2[[#This Row],[Operating Profit]]/Tabla2[[#This Row],[Total Sales]]</f>
        <v>4.4999999999999991E-2</v>
      </c>
      <c r="P6324" s="1" t="s">
        <v>82</v>
      </c>
    </row>
    <row r="6325" spans="1:16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3" t="str">
        <f>IFERROR(LEFT(Tabla2[[#This Row],[Product]],FIND(" ",Tabla2[[#This Row],[Product]])-3),Tabla2[[#This Row],[Product]])</f>
        <v>Women</v>
      </c>
      <c r="I6325" s="6">
        <v>55</v>
      </c>
      <c r="J6325" s="4">
        <v>2180</v>
      </c>
      <c r="K6325" s="6">
        <f>Tabla2[[#This Row],[Price per Unit]]*Tabla2[[#This Row],[Units Sold]]</f>
        <v>119900</v>
      </c>
      <c r="L6325" s="52">
        <f>Tabla2[[#This Row],[Units Sold]]/Cálculos!$C$11</f>
        <v>8.7943616039786018E-5</v>
      </c>
      <c r="M6325" s="6">
        <f>Tabla2[[#This Row],[Total Sales]]-Tabla2[[#This Row],[Operating Profit]]</f>
        <v>113785.1</v>
      </c>
      <c r="N6325" s="6">
        <v>6114.9000000000005</v>
      </c>
      <c r="O6325" s="46">
        <f>Tabla2[[#This Row],[Operating Profit]]/Tabla2[[#This Row],[Total Sales]]</f>
        <v>5.1000000000000004E-2</v>
      </c>
      <c r="P6325" s="1" t="s">
        <v>82</v>
      </c>
    </row>
    <row r="6326" spans="1:16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3" t="str">
        <f>IFERROR(LEFT(Tabla2[[#This Row],[Product]],FIND(" ",Tabla2[[#This Row],[Product]])-3),Tabla2[[#This Row],[Product]])</f>
        <v>Women</v>
      </c>
      <c r="I6326" s="6">
        <v>55</v>
      </c>
      <c r="J6326" s="4">
        <v>1960</v>
      </c>
      <c r="K6326" s="6">
        <f>Tabla2[[#This Row],[Price per Unit]]*Tabla2[[#This Row],[Units Sold]]</f>
        <v>107800</v>
      </c>
      <c r="L6326" s="52">
        <f>Tabla2[[#This Row],[Units Sold]]/Cálculos!$C$11</f>
        <v>7.9068572219257149E-5</v>
      </c>
      <c r="M6326" s="6">
        <f>Tabla2[[#This Row],[Total Sales]]-Tabla2[[#This Row],[Operating Profit]]</f>
        <v>101978.8</v>
      </c>
      <c r="N6326" s="6">
        <v>5821.2000000000007</v>
      </c>
      <c r="O6326" s="46">
        <f>Tabla2[[#This Row],[Operating Profit]]/Tabla2[[#This Row],[Total Sales]]</f>
        <v>5.4000000000000006E-2</v>
      </c>
      <c r="P6326" s="1" t="s">
        <v>82</v>
      </c>
    </row>
    <row r="6327" spans="1:16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3" t="str">
        <f>IFERROR(LEFT(Tabla2[[#This Row],[Product]],FIND(" ",Tabla2[[#This Row],[Product]])-3),Tabla2[[#This Row],[Product]])</f>
        <v>Men</v>
      </c>
      <c r="I6327" s="6">
        <v>65</v>
      </c>
      <c r="J6327" s="4">
        <v>1690</v>
      </c>
      <c r="K6327" s="6">
        <f>Tabla2[[#This Row],[Price per Unit]]*Tabla2[[#This Row],[Units Sold]]</f>
        <v>109850</v>
      </c>
      <c r="L6327" s="52">
        <f>Tabla2[[#This Row],[Units Sold]]/Cálculos!$C$11</f>
        <v>6.8176472984971724E-5</v>
      </c>
      <c r="M6327" s="6">
        <f>Tabla2[[#This Row],[Total Sales]]-Tabla2[[#This Row],[Operating Profit]]</f>
        <v>104467.35</v>
      </c>
      <c r="N6327" s="6">
        <v>5382.65</v>
      </c>
      <c r="O6327" s="46">
        <f>Tabla2[[#This Row],[Operating Profit]]/Tabla2[[#This Row],[Total Sales]]</f>
        <v>4.8999999999999995E-2</v>
      </c>
      <c r="P6327" s="1" t="s">
        <v>82</v>
      </c>
    </row>
    <row r="6328" spans="1:16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3" t="str">
        <f>IFERROR(LEFT(Tabla2[[#This Row],[Product]],FIND(" ",Tabla2[[#This Row],[Product]])-3),Tabla2[[#This Row],[Product]])</f>
        <v>Women</v>
      </c>
      <c r="I6328" s="6">
        <v>69</v>
      </c>
      <c r="J6328" s="4">
        <v>2250</v>
      </c>
      <c r="K6328" s="6">
        <f>Tabla2[[#This Row],[Price per Unit]]*Tabla2[[#This Row],[Units Sold]]</f>
        <v>155250</v>
      </c>
      <c r="L6328" s="52">
        <f>Tabla2[[#This Row],[Units Sold]]/Cálculos!$C$11</f>
        <v>9.0767493619045195E-5</v>
      </c>
      <c r="M6328" s="6">
        <f>Tabla2[[#This Row],[Total Sales]]-Tabla2[[#This Row],[Operating Profit]]</f>
        <v>145158.75</v>
      </c>
      <c r="N6328" s="6">
        <v>10091.25</v>
      </c>
      <c r="O6328" s="46">
        <f>Tabla2[[#This Row],[Operating Profit]]/Tabla2[[#This Row],[Total Sales]]</f>
        <v>6.5000000000000002E-2</v>
      </c>
      <c r="P6328" s="1" t="s">
        <v>82</v>
      </c>
    </row>
    <row r="6329" spans="1:16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3" t="str">
        <f>IFERROR(LEFT(Tabla2[[#This Row],[Product]],FIND(" ",Tabla2[[#This Row],[Product]])-3),Tabla2[[#This Row],[Product]])</f>
        <v>Men</v>
      </c>
      <c r="I6329" s="6">
        <v>32</v>
      </c>
      <c r="J6329" s="4">
        <v>1940</v>
      </c>
      <c r="K6329" s="6">
        <f>Tabla2[[#This Row],[Price per Unit]]*Tabla2[[#This Row],[Units Sold]]</f>
        <v>62080</v>
      </c>
      <c r="L6329" s="52">
        <f>Tabla2[[#This Row],[Units Sold]]/Cálculos!$C$11</f>
        <v>7.8261750053754527E-5</v>
      </c>
      <c r="M6329" s="6">
        <f>Tabla2[[#This Row],[Total Sales]]-Tabla2[[#This Row],[Operating Profit]]</f>
        <v>58851.839999999997</v>
      </c>
      <c r="N6329" s="6">
        <v>3228.1600000000003</v>
      </c>
      <c r="O6329" s="46">
        <f>Tabla2[[#This Row],[Operating Profit]]/Tabla2[[#This Row],[Total Sales]]</f>
        <v>5.2000000000000005E-2</v>
      </c>
      <c r="P6329" s="1" t="s">
        <v>82</v>
      </c>
    </row>
    <row r="6330" spans="1:16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3" t="str">
        <f>IFERROR(LEFT(Tabla2[[#This Row],[Product]],FIND(" ",Tabla2[[#This Row],[Product]])-3),Tabla2[[#This Row],[Product]])</f>
        <v>Men</v>
      </c>
      <c r="I6330" s="6">
        <v>33</v>
      </c>
      <c r="J6330" s="4">
        <v>1500</v>
      </c>
      <c r="K6330" s="6">
        <f>Tabla2[[#This Row],[Price per Unit]]*Tabla2[[#This Row],[Units Sold]]</f>
        <v>49500</v>
      </c>
      <c r="L6330" s="52">
        <f>Tabla2[[#This Row],[Units Sold]]/Cálculos!$C$11</f>
        <v>6.0511662412696801E-5</v>
      </c>
      <c r="M6330" s="6">
        <f>Tabla2[[#This Row],[Total Sales]]-Tabla2[[#This Row],[Operating Profit]]</f>
        <v>47025</v>
      </c>
      <c r="N6330" s="6">
        <v>2475</v>
      </c>
      <c r="O6330" s="46">
        <f>Tabla2[[#This Row],[Operating Profit]]/Tabla2[[#This Row],[Total Sales]]</f>
        <v>0.05</v>
      </c>
      <c r="P6330" s="1" t="s">
        <v>82</v>
      </c>
    </row>
    <row r="6331" spans="1:16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3" t="str">
        <f>IFERROR(LEFT(Tabla2[[#This Row],[Product]],FIND(" ",Tabla2[[#This Row],[Product]])-3),Tabla2[[#This Row],[Product]])</f>
        <v>Women</v>
      </c>
      <c r="I6331" s="6">
        <v>24</v>
      </c>
      <c r="J6331" s="4">
        <v>1670</v>
      </c>
      <c r="K6331" s="6">
        <f>Tabla2[[#This Row],[Price per Unit]]*Tabla2[[#This Row],[Units Sold]]</f>
        <v>40080</v>
      </c>
      <c r="L6331" s="52">
        <f>Tabla2[[#This Row],[Units Sold]]/Cálculos!$C$11</f>
        <v>6.7369650819469102E-5</v>
      </c>
      <c r="M6331" s="6">
        <f>Tabla2[[#This Row],[Total Sales]]-Tabla2[[#This Row],[Operating Profit]]</f>
        <v>37915.68</v>
      </c>
      <c r="N6331" s="6">
        <v>2164.3200000000002</v>
      </c>
      <c r="O6331" s="46">
        <f>Tabla2[[#This Row],[Operating Profit]]/Tabla2[[#This Row],[Total Sales]]</f>
        <v>5.4000000000000006E-2</v>
      </c>
      <c r="P6331" s="1" t="s">
        <v>82</v>
      </c>
    </row>
    <row r="6332" spans="1:16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3" t="str">
        <f>IFERROR(LEFT(Tabla2[[#This Row],[Product]],FIND(" ",Tabla2[[#This Row],[Product]])-3),Tabla2[[#This Row],[Product]])</f>
        <v>Women</v>
      </c>
      <c r="I6332" s="6">
        <v>29</v>
      </c>
      <c r="J6332" s="4">
        <v>1230</v>
      </c>
      <c r="K6332" s="6">
        <f>Tabla2[[#This Row],[Price per Unit]]*Tabla2[[#This Row],[Units Sold]]</f>
        <v>35670</v>
      </c>
      <c r="L6332" s="52">
        <f>Tabla2[[#This Row],[Units Sold]]/Cálculos!$C$11</f>
        <v>4.9619563178411377E-5</v>
      </c>
      <c r="M6332" s="6">
        <f>Tabla2[[#This Row],[Total Sales]]-Tabla2[[#This Row],[Operating Profit]]</f>
        <v>33815.160000000003</v>
      </c>
      <c r="N6332" s="6">
        <v>1854.8400000000001</v>
      </c>
      <c r="O6332" s="46">
        <f>Tabla2[[#This Row],[Operating Profit]]/Tabla2[[#This Row],[Total Sales]]</f>
        <v>5.2000000000000005E-2</v>
      </c>
      <c r="P6332" s="1" t="s">
        <v>82</v>
      </c>
    </row>
    <row r="6333" spans="1:16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3" t="str">
        <f>IFERROR(LEFT(Tabla2[[#This Row],[Product]],FIND(" ",Tabla2[[#This Row],[Product]])-3),Tabla2[[#This Row],[Product]])</f>
        <v>Men</v>
      </c>
      <c r="I6333" s="6">
        <v>44</v>
      </c>
      <c r="J6333" s="4">
        <v>1280</v>
      </c>
      <c r="K6333" s="6">
        <f>Tabla2[[#This Row],[Price per Unit]]*Tabla2[[#This Row],[Units Sold]]</f>
        <v>56320</v>
      </c>
      <c r="L6333" s="52">
        <f>Tabla2[[#This Row],[Units Sold]]/Cálculos!$C$11</f>
        <v>5.1636618592167932E-5</v>
      </c>
      <c r="M6333" s="6">
        <f>Tabla2[[#This Row],[Total Sales]]-Tabla2[[#This Row],[Operating Profit]]</f>
        <v>53504</v>
      </c>
      <c r="N6333" s="6">
        <v>2816</v>
      </c>
      <c r="O6333" s="46">
        <f>Tabla2[[#This Row],[Operating Profit]]/Tabla2[[#This Row],[Total Sales]]</f>
        <v>0.05</v>
      </c>
      <c r="P6333" s="1" t="s">
        <v>82</v>
      </c>
    </row>
    <row r="6334" spans="1:16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3" t="str">
        <f>IFERROR(LEFT(Tabla2[[#This Row],[Product]],FIND(" ",Tabla2[[#This Row],[Product]])-3),Tabla2[[#This Row],[Product]])</f>
        <v>Women</v>
      </c>
      <c r="I6334" s="6">
        <v>32</v>
      </c>
      <c r="J6334" s="4">
        <v>1730</v>
      </c>
      <c r="K6334" s="6">
        <f>Tabla2[[#This Row],[Price per Unit]]*Tabla2[[#This Row],[Units Sold]]</f>
        <v>55360</v>
      </c>
      <c r="L6334" s="52">
        <f>Tabla2[[#This Row],[Units Sold]]/Cálculos!$C$11</f>
        <v>6.9790117315976968E-5</v>
      </c>
      <c r="M6334" s="6">
        <f>Tabla2[[#This Row],[Total Sales]]-Tabla2[[#This Row],[Operating Profit]]</f>
        <v>51761.599999999999</v>
      </c>
      <c r="N6334" s="6">
        <v>3598.4</v>
      </c>
      <c r="O6334" s="46">
        <f>Tabla2[[#This Row],[Operating Profit]]/Tabla2[[#This Row],[Total Sales]]</f>
        <v>6.5000000000000002E-2</v>
      </c>
      <c r="P6334" s="1" t="s">
        <v>82</v>
      </c>
    </row>
    <row r="6335" spans="1:16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3" t="str">
        <f>IFERROR(LEFT(Tabla2[[#This Row],[Product]],FIND(" ",Tabla2[[#This Row],[Product]])-3),Tabla2[[#This Row],[Product]])</f>
        <v>Men</v>
      </c>
      <c r="I6335" s="6">
        <v>32</v>
      </c>
      <c r="J6335" s="4">
        <v>2310</v>
      </c>
      <c r="K6335" s="6">
        <f>Tabla2[[#This Row],[Price per Unit]]*Tabla2[[#This Row],[Units Sold]]</f>
        <v>73920</v>
      </c>
      <c r="L6335" s="52">
        <f>Tabla2[[#This Row],[Units Sold]]/Cálculos!$C$11</f>
        <v>9.3187960115553075E-5</v>
      </c>
      <c r="M6335" s="6">
        <f>Tabla2[[#This Row],[Total Sales]]-Tabla2[[#This Row],[Operating Profit]]</f>
        <v>70224</v>
      </c>
      <c r="N6335" s="6">
        <v>3696</v>
      </c>
      <c r="O6335" s="46">
        <f>Tabla2[[#This Row],[Operating Profit]]/Tabla2[[#This Row],[Total Sales]]</f>
        <v>0.05</v>
      </c>
      <c r="P6335" s="1" t="s">
        <v>82</v>
      </c>
    </row>
    <row r="6336" spans="1:16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3" t="str">
        <f>IFERROR(LEFT(Tabla2[[#This Row],[Product]],FIND(" ",Tabla2[[#This Row],[Product]])-3),Tabla2[[#This Row],[Product]])</f>
        <v>Men</v>
      </c>
      <c r="I6336" s="6">
        <v>33</v>
      </c>
      <c r="J6336" s="4">
        <v>1430</v>
      </c>
      <c r="K6336" s="6">
        <f>Tabla2[[#This Row],[Price per Unit]]*Tabla2[[#This Row],[Units Sold]]</f>
        <v>47190</v>
      </c>
      <c r="L6336" s="52">
        <f>Tabla2[[#This Row],[Units Sold]]/Cálculos!$C$11</f>
        <v>5.7687784833437618E-5</v>
      </c>
      <c r="M6336" s="6">
        <f>Tabla2[[#This Row],[Total Sales]]-Tabla2[[#This Row],[Operating Profit]]</f>
        <v>44830.5</v>
      </c>
      <c r="N6336" s="6">
        <v>2359.5</v>
      </c>
      <c r="O6336" s="46">
        <f>Tabla2[[#This Row],[Operating Profit]]/Tabla2[[#This Row],[Total Sales]]</f>
        <v>0.05</v>
      </c>
      <c r="P6336" s="1" t="s">
        <v>82</v>
      </c>
    </row>
    <row r="6337" spans="1:16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3" t="str">
        <f>IFERROR(LEFT(Tabla2[[#This Row],[Product]],FIND(" ",Tabla2[[#This Row],[Product]])-3),Tabla2[[#This Row],[Product]])</f>
        <v>Women</v>
      </c>
      <c r="I6337" s="6">
        <v>23</v>
      </c>
      <c r="J6337" s="4">
        <v>1580</v>
      </c>
      <c r="K6337" s="6">
        <f>Tabla2[[#This Row],[Price per Unit]]*Tabla2[[#This Row],[Units Sold]]</f>
        <v>36340</v>
      </c>
      <c r="L6337" s="52">
        <f>Tabla2[[#This Row],[Units Sold]]/Cálculos!$C$11</f>
        <v>6.373895107470729E-5</v>
      </c>
      <c r="M6337" s="6">
        <f>Tabla2[[#This Row],[Total Sales]]-Tabla2[[#This Row],[Operating Profit]]</f>
        <v>34523</v>
      </c>
      <c r="N6337" s="6">
        <v>1817</v>
      </c>
      <c r="O6337" s="46">
        <f>Tabla2[[#This Row],[Operating Profit]]/Tabla2[[#This Row],[Total Sales]]</f>
        <v>0.05</v>
      </c>
      <c r="P6337" s="1" t="s">
        <v>82</v>
      </c>
    </row>
    <row r="6338" spans="1:16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3" t="str">
        <f>IFERROR(LEFT(Tabla2[[#This Row],[Product]],FIND(" ",Tabla2[[#This Row],[Product]])-3),Tabla2[[#This Row],[Product]])</f>
        <v>Women</v>
      </c>
      <c r="I6338" s="6">
        <v>29</v>
      </c>
      <c r="J6338" s="4">
        <v>1010</v>
      </c>
      <c r="K6338" s="6">
        <f>Tabla2[[#This Row],[Price per Unit]]*Tabla2[[#This Row],[Units Sold]]</f>
        <v>29290</v>
      </c>
      <c r="L6338" s="52">
        <f>Tabla2[[#This Row],[Units Sold]]/Cálculos!$C$11</f>
        <v>4.0744519357882514E-5</v>
      </c>
      <c r="M6338" s="6">
        <f>Tabla2[[#This Row],[Total Sales]]-Tabla2[[#This Row],[Operating Profit]]</f>
        <v>27825.5</v>
      </c>
      <c r="N6338" s="6">
        <v>1464.5</v>
      </c>
      <c r="O6338" s="46">
        <f>Tabla2[[#This Row],[Operating Profit]]/Tabla2[[#This Row],[Total Sales]]</f>
        <v>0.05</v>
      </c>
      <c r="P6338" s="1" t="s">
        <v>82</v>
      </c>
    </row>
    <row r="6339" spans="1:16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3" t="str">
        <f>IFERROR(LEFT(Tabla2[[#This Row],[Product]],FIND(" ",Tabla2[[#This Row],[Product]])-3),Tabla2[[#This Row],[Product]])</f>
        <v>Men</v>
      </c>
      <c r="I6339" s="6">
        <v>41</v>
      </c>
      <c r="J6339" s="4">
        <v>1220</v>
      </c>
      <c r="K6339" s="6">
        <f>Tabla2[[#This Row],[Price per Unit]]*Tabla2[[#This Row],[Units Sold]]</f>
        <v>50020</v>
      </c>
      <c r="L6339" s="52">
        <f>Tabla2[[#This Row],[Units Sold]]/Cálculos!$C$11</f>
        <v>4.9216152095660066E-5</v>
      </c>
      <c r="M6339" s="6">
        <f>Tabla2[[#This Row],[Total Sales]]-Tabla2[[#This Row],[Operating Profit]]</f>
        <v>47719.08</v>
      </c>
      <c r="N6339" s="6">
        <v>2300.9199999999996</v>
      </c>
      <c r="O6339" s="46">
        <f>Tabla2[[#This Row],[Operating Profit]]/Tabla2[[#This Row],[Total Sales]]</f>
        <v>4.5999999999999992E-2</v>
      </c>
      <c r="P6339" s="1" t="s">
        <v>82</v>
      </c>
    </row>
    <row r="6340" spans="1:16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3" t="str">
        <f>IFERROR(LEFT(Tabla2[[#This Row],[Product]],FIND(" ",Tabla2[[#This Row],[Product]])-3),Tabla2[[#This Row],[Product]])</f>
        <v>Women</v>
      </c>
      <c r="I6340" s="6">
        <v>29</v>
      </c>
      <c r="J6340" s="4">
        <v>1430</v>
      </c>
      <c r="K6340" s="6">
        <f>Tabla2[[#This Row],[Price per Unit]]*Tabla2[[#This Row],[Units Sold]]</f>
        <v>41470</v>
      </c>
      <c r="L6340" s="52">
        <f>Tabla2[[#This Row],[Units Sold]]/Cálculos!$C$11</f>
        <v>5.7687784833437618E-5</v>
      </c>
      <c r="M6340" s="6">
        <f>Tabla2[[#This Row],[Total Sales]]-Tabla2[[#This Row],[Operating Profit]]</f>
        <v>38940.33</v>
      </c>
      <c r="N6340" s="6">
        <v>2529.67</v>
      </c>
      <c r="O6340" s="46">
        <f>Tabla2[[#This Row],[Operating Profit]]/Tabla2[[#This Row],[Total Sales]]</f>
        <v>6.0999999999999999E-2</v>
      </c>
      <c r="P6340" s="1" t="s">
        <v>82</v>
      </c>
    </row>
    <row r="6341" spans="1:16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3" t="str">
        <f>IFERROR(LEFT(Tabla2[[#This Row],[Product]],FIND(" ",Tabla2[[#This Row],[Product]])-3),Tabla2[[#This Row],[Product]])</f>
        <v>Men</v>
      </c>
      <c r="I6341" s="6">
        <v>27</v>
      </c>
      <c r="J6341" s="4">
        <v>2310</v>
      </c>
      <c r="K6341" s="6">
        <f>Tabla2[[#This Row],[Price per Unit]]*Tabla2[[#This Row],[Units Sold]]</f>
        <v>62370</v>
      </c>
      <c r="L6341" s="52">
        <f>Tabla2[[#This Row],[Units Sold]]/Cálculos!$C$11</f>
        <v>9.3187960115553075E-5</v>
      </c>
      <c r="M6341" s="6">
        <f>Tabla2[[#This Row],[Total Sales]]-Tabla2[[#This Row],[Operating Profit]]</f>
        <v>59126.76</v>
      </c>
      <c r="N6341" s="6">
        <v>3243.2400000000002</v>
      </c>
      <c r="O6341" s="46">
        <f>Tabla2[[#This Row],[Operating Profit]]/Tabla2[[#This Row],[Total Sales]]</f>
        <v>5.2000000000000005E-2</v>
      </c>
      <c r="P6341" s="1" t="s">
        <v>82</v>
      </c>
    </row>
    <row r="6342" spans="1:16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3" t="str">
        <f>IFERROR(LEFT(Tabla2[[#This Row],[Product]],FIND(" ",Tabla2[[#This Row],[Product]])-3),Tabla2[[#This Row],[Product]])</f>
        <v>Men</v>
      </c>
      <c r="I6342" s="6">
        <v>27</v>
      </c>
      <c r="J6342" s="4">
        <v>1260</v>
      </c>
      <c r="K6342" s="6">
        <f>Tabla2[[#This Row],[Price per Unit]]*Tabla2[[#This Row],[Units Sold]]</f>
        <v>34020</v>
      </c>
      <c r="L6342" s="52">
        <f>Tabla2[[#This Row],[Units Sold]]/Cálculos!$C$11</f>
        <v>5.082979642666531E-5</v>
      </c>
      <c r="M6342" s="6">
        <f>Tabla2[[#This Row],[Total Sales]]-Tabla2[[#This Row],[Operating Profit]]</f>
        <v>32489.1</v>
      </c>
      <c r="N6342" s="6">
        <v>1530.8999999999999</v>
      </c>
      <c r="O6342" s="46">
        <f>Tabla2[[#This Row],[Operating Profit]]/Tabla2[[#This Row],[Total Sales]]</f>
        <v>4.4999999999999998E-2</v>
      </c>
      <c r="P6342" s="1" t="s">
        <v>82</v>
      </c>
    </row>
    <row r="6343" spans="1:16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3" t="str">
        <f>IFERROR(LEFT(Tabla2[[#This Row],[Product]],FIND(" ",Tabla2[[#This Row],[Product]])-3),Tabla2[[#This Row],[Product]])</f>
        <v>Women</v>
      </c>
      <c r="I6343" s="6">
        <v>20</v>
      </c>
      <c r="J6343" s="4">
        <v>1240</v>
      </c>
      <c r="K6343" s="6">
        <f>Tabla2[[#This Row],[Price per Unit]]*Tabla2[[#This Row],[Units Sold]]</f>
        <v>24800</v>
      </c>
      <c r="L6343" s="52">
        <f>Tabla2[[#This Row],[Units Sold]]/Cálculos!$C$11</f>
        <v>5.0022974261162688E-5</v>
      </c>
      <c r="M6343" s="6">
        <f>Tabla2[[#This Row],[Total Sales]]-Tabla2[[#This Row],[Operating Profit]]</f>
        <v>23485.599999999999</v>
      </c>
      <c r="N6343" s="6">
        <v>1314.4</v>
      </c>
      <c r="O6343" s="46">
        <f>Tabla2[[#This Row],[Operating Profit]]/Tabla2[[#This Row],[Total Sales]]</f>
        <v>5.3000000000000005E-2</v>
      </c>
      <c r="P6343" s="1" t="s">
        <v>82</v>
      </c>
    </row>
    <row r="6344" spans="1:16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3" t="str">
        <f>IFERROR(LEFT(Tabla2[[#This Row],[Product]],FIND(" ",Tabla2[[#This Row],[Product]])-3),Tabla2[[#This Row],[Product]])</f>
        <v>Women</v>
      </c>
      <c r="I6344" s="6">
        <v>24</v>
      </c>
      <c r="J6344" s="4">
        <v>980</v>
      </c>
      <c r="K6344" s="6">
        <f>Tabla2[[#This Row],[Price per Unit]]*Tabla2[[#This Row],[Units Sold]]</f>
        <v>23520</v>
      </c>
      <c r="L6344" s="52">
        <f>Tabla2[[#This Row],[Units Sold]]/Cálculos!$C$11</f>
        <v>3.9534286109628574E-5</v>
      </c>
      <c r="M6344" s="6">
        <f>Tabla2[[#This Row],[Total Sales]]-Tabla2[[#This Row],[Operating Profit]]</f>
        <v>22296.959999999999</v>
      </c>
      <c r="N6344" s="6">
        <v>1223.04</v>
      </c>
      <c r="O6344" s="46">
        <f>Tabla2[[#This Row],[Operating Profit]]/Tabla2[[#This Row],[Total Sales]]</f>
        <v>5.1999999999999998E-2</v>
      </c>
      <c r="P6344" s="1" t="s">
        <v>82</v>
      </c>
    </row>
    <row r="6345" spans="1:16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3" t="str">
        <f>IFERROR(LEFT(Tabla2[[#This Row],[Product]],FIND(" ",Tabla2[[#This Row],[Product]])-3),Tabla2[[#This Row],[Product]])</f>
        <v>Men</v>
      </c>
      <c r="I6345" s="6">
        <v>37</v>
      </c>
      <c r="J6345" s="4">
        <v>1130</v>
      </c>
      <c r="K6345" s="6">
        <f>Tabla2[[#This Row],[Price per Unit]]*Tabla2[[#This Row],[Units Sold]]</f>
        <v>41810</v>
      </c>
      <c r="L6345" s="52">
        <f>Tabla2[[#This Row],[Units Sold]]/Cálculos!$C$11</f>
        <v>4.5585452350898253E-5</v>
      </c>
      <c r="M6345" s="6">
        <f>Tabla2[[#This Row],[Total Sales]]-Tabla2[[#This Row],[Operating Profit]]</f>
        <v>39761.31</v>
      </c>
      <c r="N6345" s="6">
        <v>2048.69</v>
      </c>
      <c r="O6345" s="46">
        <f>Tabla2[[#This Row],[Operating Profit]]/Tabla2[[#This Row],[Total Sales]]</f>
        <v>4.9000000000000002E-2</v>
      </c>
      <c r="P6345" s="1" t="s">
        <v>82</v>
      </c>
    </row>
    <row r="6346" spans="1:16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3" t="str">
        <f>IFERROR(LEFT(Tabla2[[#This Row],[Product]],FIND(" ",Tabla2[[#This Row],[Product]])-3),Tabla2[[#This Row],[Product]])</f>
        <v>Women</v>
      </c>
      <c r="I6346" s="6">
        <v>28</v>
      </c>
      <c r="J6346" s="4">
        <v>1280</v>
      </c>
      <c r="K6346" s="6">
        <f>Tabla2[[#This Row],[Price per Unit]]*Tabla2[[#This Row],[Units Sold]]</f>
        <v>35840</v>
      </c>
      <c r="L6346" s="52">
        <f>Tabla2[[#This Row],[Units Sold]]/Cálculos!$C$11</f>
        <v>5.1636618592167932E-5</v>
      </c>
      <c r="M6346" s="6">
        <f>Tabla2[[#This Row],[Total Sales]]-Tabla2[[#This Row],[Operating Profit]]</f>
        <v>33653.760000000002</v>
      </c>
      <c r="N6346" s="6">
        <v>2186.2399999999998</v>
      </c>
      <c r="O6346" s="46">
        <f>Tabla2[[#This Row],[Operating Profit]]/Tabla2[[#This Row],[Total Sales]]</f>
        <v>6.0999999999999992E-2</v>
      </c>
      <c r="P6346" s="1" t="s">
        <v>82</v>
      </c>
    </row>
    <row r="6347" spans="1:16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3" t="str">
        <f>IFERROR(LEFT(Tabla2[[#This Row],[Product]],FIND(" ",Tabla2[[#This Row],[Product]])-3),Tabla2[[#This Row],[Product]])</f>
        <v>Men</v>
      </c>
      <c r="I6347" s="6">
        <v>28</v>
      </c>
      <c r="J6347" s="4">
        <v>2180</v>
      </c>
      <c r="K6347" s="6">
        <f>Tabla2[[#This Row],[Price per Unit]]*Tabla2[[#This Row],[Units Sold]]</f>
        <v>61040</v>
      </c>
      <c r="L6347" s="52">
        <f>Tabla2[[#This Row],[Units Sold]]/Cálculos!$C$11</f>
        <v>8.7943616039786018E-5</v>
      </c>
      <c r="M6347" s="6">
        <f>Tabla2[[#This Row],[Total Sales]]-Tabla2[[#This Row],[Operating Profit]]</f>
        <v>57682.8</v>
      </c>
      <c r="N6347" s="6">
        <v>3357.2000000000003</v>
      </c>
      <c r="O6347" s="46">
        <f>Tabla2[[#This Row],[Operating Profit]]/Tabla2[[#This Row],[Total Sales]]</f>
        <v>5.5000000000000007E-2</v>
      </c>
      <c r="P6347" s="1" t="s">
        <v>82</v>
      </c>
    </row>
    <row r="6348" spans="1:16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3" t="str">
        <f>IFERROR(LEFT(Tabla2[[#This Row],[Product]],FIND(" ",Tabla2[[#This Row],[Product]])-3),Tabla2[[#This Row],[Product]])</f>
        <v>Men</v>
      </c>
      <c r="I6348" s="6">
        <v>28</v>
      </c>
      <c r="J6348" s="4">
        <v>1110</v>
      </c>
      <c r="K6348" s="6">
        <f>Tabla2[[#This Row],[Price per Unit]]*Tabla2[[#This Row],[Units Sold]]</f>
        <v>31080</v>
      </c>
      <c r="L6348" s="52">
        <f>Tabla2[[#This Row],[Units Sold]]/Cálculos!$C$11</f>
        <v>4.4778630185395631E-5</v>
      </c>
      <c r="M6348" s="6">
        <f>Tabla2[[#This Row],[Total Sales]]-Tabla2[[#This Row],[Operating Profit]]</f>
        <v>29557.08</v>
      </c>
      <c r="N6348" s="6">
        <v>1522.92</v>
      </c>
      <c r="O6348" s="46">
        <f>Tabla2[[#This Row],[Operating Profit]]/Tabla2[[#This Row],[Total Sales]]</f>
        <v>4.9000000000000002E-2</v>
      </c>
      <c r="P6348" s="1" t="s">
        <v>82</v>
      </c>
    </row>
    <row r="6349" spans="1:16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3" t="str">
        <f>IFERROR(LEFT(Tabla2[[#This Row],[Product]],FIND(" ",Tabla2[[#This Row],[Product]])-3),Tabla2[[#This Row],[Product]])</f>
        <v>Women</v>
      </c>
      <c r="I6349" s="6">
        <v>19</v>
      </c>
      <c r="J6349" s="4">
        <v>1060</v>
      </c>
      <c r="K6349" s="6">
        <f>Tabla2[[#This Row],[Price per Unit]]*Tabla2[[#This Row],[Units Sold]]</f>
        <v>20140</v>
      </c>
      <c r="L6349" s="52">
        <f>Tabla2[[#This Row],[Units Sold]]/Cálculos!$C$11</f>
        <v>4.2761574771639069E-5</v>
      </c>
      <c r="M6349" s="6">
        <f>Tabla2[[#This Row],[Total Sales]]-Tabla2[[#This Row],[Operating Profit]]</f>
        <v>19072.580000000002</v>
      </c>
      <c r="N6349" s="6">
        <v>1067.42</v>
      </c>
      <c r="O6349" s="46">
        <f>Tabla2[[#This Row],[Operating Profit]]/Tabla2[[#This Row],[Total Sales]]</f>
        <v>5.3000000000000005E-2</v>
      </c>
      <c r="P6349" s="1" t="s">
        <v>82</v>
      </c>
    </row>
    <row r="6350" spans="1:16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3" t="str">
        <f>IFERROR(LEFT(Tabla2[[#This Row],[Product]],FIND(" ",Tabla2[[#This Row],[Product]])-3),Tabla2[[#This Row],[Product]])</f>
        <v>Women</v>
      </c>
      <c r="I6350" s="6">
        <v>24</v>
      </c>
      <c r="J6350" s="4">
        <v>1020</v>
      </c>
      <c r="K6350" s="6">
        <f>Tabla2[[#This Row],[Price per Unit]]*Tabla2[[#This Row],[Units Sold]]</f>
        <v>24480</v>
      </c>
      <c r="L6350" s="52">
        <f>Tabla2[[#This Row],[Units Sold]]/Cálculos!$C$11</f>
        <v>4.1147930440633825E-5</v>
      </c>
      <c r="M6350" s="6">
        <f>Tabla2[[#This Row],[Total Sales]]-Tabla2[[#This Row],[Operating Profit]]</f>
        <v>23256</v>
      </c>
      <c r="N6350" s="6">
        <v>1224</v>
      </c>
      <c r="O6350" s="46">
        <f>Tabla2[[#This Row],[Operating Profit]]/Tabla2[[#This Row],[Total Sales]]</f>
        <v>0.05</v>
      </c>
      <c r="P6350" s="1" t="s">
        <v>82</v>
      </c>
    </row>
    <row r="6351" spans="1:16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3" t="str">
        <f>IFERROR(LEFT(Tabla2[[#This Row],[Product]],FIND(" ",Tabla2[[#This Row],[Product]])-3),Tabla2[[#This Row],[Product]])</f>
        <v>Men</v>
      </c>
      <c r="I6351" s="6">
        <v>42</v>
      </c>
      <c r="J6351" s="4">
        <v>1010</v>
      </c>
      <c r="K6351" s="6">
        <f>Tabla2[[#This Row],[Price per Unit]]*Tabla2[[#This Row],[Units Sold]]</f>
        <v>42420</v>
      </c>
      <c r="L6351" s="52">
        <f>Tabla2[[#This Row],[Units Sold]]/Cálculos!$C$11</f>
        <v>4.0744519357882514E-5</v>
      </c>
      <c r="M6351" s="6">
        <f>Tabla2[[#This Row],[Total Sales]]-Tabla2[[#This Row],[Operating Profit]]</f>
        <v>40426.26</v>
      </c>
      <c r="N6351" s="6">
        <v>1993.7399999999998</v>
      </c>
      <c r="O6351" s="46">
        <f>Tabla2[[#This Row],[Operating Profit]]/Tabla2[[#This Row],[Total Sales]]</f>
        <v>4.6999999999999993E-2</v>
      </c>
      <c r="P6351" s="1" t="s">
        <v>82</v>
      </c>
    </row>
    <row r="6352" spans="1:16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3" t="str">
        <f>IFERROR(LEFT(Tabla2[[#This Row],[Product]],FIND(" ",Tabla2[[#This Row],[Product]])-3),Tabla2[[#This Row],[Product]])</f>
        <v>Women</v>
      </c>
      <c r="I6352" s="6">
        <v>34</v>
      </c>
      <c r="J6352" s="4">
        <v>1370</v>
      </c>
      <c r="K6352" s="6">
        <f>Tabla2[[#This Row],[Price per Unit]]*Tabla2[[#This Row],[Units Sold]]</f>
        <v>46580</v>
      </c>
      <c r="L6352" s="52">
        <f>Tabla2[[#This Row],[Units Sold]]/Cálculos!$C$11</f>
        <v>5.5267318336929745E-5</v>
      </c>
      <c r="M6352" s="6">
        <f>Tabla2[[#This Row],[Total Sales]]-Tabla2[[#This Row],[Operating Profit]]</f>
        <v>43552.3</v>
      </c>
      <c r="N6352" s="6">
        <v>3027.7000000000003</v>
      </c>
      <c r="O6352" s="46">
        <f>Tabla2[[#This Row],[Operating Profit]]/Tabla2[[#This Row],[Total Sales]]</f>
        <v>6.5000000000000002E-2</v>
      </c>
      <c r="P6352" s="1" t="s">
        <v>82</v>
      </c>
    </row>
    <row r="6353" spans="1:16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3" t="str">
        <f>IFERROR(LEFT(Tabla2[[#This Row],[Product]],FIND(" ",Tabla2[[#This Row],[Product]])-3),Tabla2[[#This Row],[Product]])</f>
        <v>Men</v>
      </c>
      <c r="I6353" s="6">
        <v>42</v>
      </c>
      <c r="J6353" s="4">
        <v>2070</v>
      </c>
      <c r="K6353" s="6">
        <f>Tabla2[[#This Row],[Price per Unit]]*Tabla2[[#This Row],[Units Sold]]</f>
        <v>86940</v>
      </c>
      <c r="L6353" s="52">
        <f>Tabla2[[#This Row],[Units Sold]]/Cálculos!$C$11</f>
        <v>8.3506094129521584E-5</v>
      </c>
      <c r="M6353" s="6">
        <f>Tabla2[[#This Row],[Total Sales]]-Tabla2[[#This Row],[Operating Profit]]</f>
        <v>82593</v>
      </c>
      <c r="N6353" s="6">
        <v>4347</v>
      </c>
      <c r="O6353" s="46">
        <f>Tabla2[[#This Row],[Operating Profit]]/Tabla2[[#This Row],[Total Sales]]</f>
        <v>0.05</v>
      </c>
      <c r="P6353" s="1" t="s">
        <v>82</v>
      </c>
    </row>
    <row r="6354" spans="1:16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3" t="str">
        <f>IFERROR(LEFT(Tabla2[[#This Row],[Product]],FIND(" ",Tabla2[[#This Row],[Product]])-3),Tabla2[[#This Row],[Product]])</f>
        <v>Men</v>
      </c>
      <c r="I6354" s="6">
        <v>44</v>
      </c>
      <c r="J6354" s="4">
        <v>1350</v>
      </c>
      <c r="K6354" s="6">
        <f>Tabla2[[#This Row],[Price per Unit]]*Tabla2[[#This Row],[Units Sold]]</f>
        <v>59400</v>
      </c>
      <c r="L6354" s="52">
        <f>Tabla2[[#This Row],[Units Sold]]/Cálculos!$C$11</f>
        <v>5.4460496171427116E-5</v>
      </c>
      <c r="M6354" s="6">
        <f>Tabla2[[#This Row],[Total Sales]]-Tabla2[[#This Row],[Operating Profit]]</f>
        <v>56489.4</v>
      </c>
      <c r="N6354" s="6">
        <v>2910.6</v>
      </c>
      <c r="O6354" s="46">
        <f>Tabla2[[#This Row],[Operating Profit]]/Tabla2[[#This Row],[Total Sales]]</f>
        <v>4.9000000000000002E-2</v>
      </c>
      <c r="P6354" s="1" t="s">
        <v>82</v>
      </c>
    </row>
    <row r="6355" spans="1:16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3" t="str">
        <f>IFERROR(LEFT(Tabla2[[#This Row],[Product]],FIND(" ",Tabla2[[#This Row],[Product]])-3),Tabla2[[#This Row],[Product]])</f>
        <v>Women</v>
      </c>
      <c r="I6355" s="6">
        <v>39</v>
      </c>
      <c r="J6355" s="4">
        <v>1430</v>
      </c>
      <c r="K6355" s="6">
        <f>Tabla2[[#This Row],[Price per Unit]]*Tabla2[[#This Row],[Units Sold]]</f>
        <v>55770</v>
      </c>
      <c r="L6355" s="52">
        <f>Tabla2[[#This Row],[Units Sold]]/Cálculos!$C$11</f>
        <v>5.7687784833437618E-5</v>
      </c>
      <c r="M6355" s="6">
        <f>Tabla2[[#This Row],[Total Sales]]-Tabla2[[#This Row],[Operating Profit]]</f>
        <v>52925.73</v>
      </c>
      <c r="N6355" s="6">
        <v>2844.27</v>
      </c>
      <c r="O6355" s="46">
        <f>Tabla2[[#This Row],[Operating Profit]]/Tabla2[[#This Row],[Total Sales]]</f>
        <v>5.0999999999999997E-2</v>
      </c>
      <c r="P6355" s="1" t="s">
        <v>82</v>
      </c>
    </row>
    <row r="6356" spans="1:16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3" t="str">
        <f>IFERROR(LEFT(Tabla2[[#This Row],[Product]],FIND(" ",Tabla2[[#This Row],[Product]])-3),Tabla2[[#This Row],[Product]])</f>
        <v>Women</v>
      </c>
      <c r="I6356" s="6">
        <v>38</v>
      </c>
      <c r="J6356" s="4">
        <v>1230</v>
      </c>
      <c r="K6356" s="6">
        <f>Tabla2[[#This Row],[Price per Unit]]*Tabla2[[#This Row],[Units Sold]]</f>
        <v>46740</v>
      </c>
      <c r="L6356" s="52">
        <f>Tabla2[[#This Row],[Units Sold]]/Cálculos!$C$11</f>
        <v>4.9619563178411377E-5</v>
      </c>
      <c r="M6356" s="6">
        <f>Tabla2[[#This Row],[Total Sales]]-Tabla2[[#This Row],[Operating Profit]]</f>
        <v>44169.3</v>
      </c>
      <c r="N6356" s="6">
        <v>2570.7000000000003</v>
      </c>
      <c r="O6356" s="46">
        <f>Tabla2[[#This Row],[Operating Profit]]/Tabla2[[#This Row],[Total Sales]]</f>
        <v>5.5000000000000007E-2</v>
      </c>
      <c r="P6356" s="1" t="s">
        <v>82</v>
      </c>
    </row>
    <row r="6357" spans="1:16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3" t="str">
        <f>IFERROR(LEFT(Tabla2[[#This Row],[Product]],FIND(" ",Tabla2[[#This Row],[Product]])-3),Tabla2[[#This Row],[Product]])</f>
        <v>Men</v>
      </c>
      <c r="I6357" s="6">
        <v>49</v>
      </c>
      <c r="J6357" s="4">
        <v>1260</v>
      </c>
      <c r="K6357" s="6">
        <f>Tabla2[[#This Row],[Price per Unit]]*Tabla2[[#This Row],[Units Sold]]</f>
        <v>61740</v>
      </c>
      <c r="L6357" s="52">
        <f>Tabla2[[#This Row],[Units Sold]]/Cálculos!$C$11</f>
        <v>5.082979642666531E-5</v>
      </c>
      <c r="M6357" s="6">
        <f>Tabla2[[#This Row],[Total Sales]]-Tabla2[[#This Row],[Operating Profit]]</f>
        <v>58899.96</v>
      </c>
      <c r="N6357" s="6">
        <v>2840.04</v>
      </c>
      <c r="O6357" s="46">
        <f>Tabla2[[#This Row],[Operating Profit]]/Tabla2[[#This Row],[Total Sales]]</f>
        <v>4.5999999999999999E-2</v>
      </c>
      <c r="P6357" s="1" t="s">
        <v>82</v>
      </c>
    </row>
    <row r="6358" spans="1:16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3" t="str">
        <f>IFERROR(LEFT(Tabla2[[#This Row],[Product]],FIND(" ",Tabla2[[#This Row],[Product]])-3),Tabla2[[#This Row],[Product]])</f>
        <v>Women</v>
      </c>
      <c r="I6358" s="6">
        <v>53</v>
      </c>
      <c r="J6358" s="4">
        <v>1430</v>
      </c>
      <c r="K6358" s="6">
        <f>Tabla2[[#This Row],[Price per Unit]]*Tabla2[[#This Row],[Units Sold]]</f>
        <v>75790</v>
      </c>
      <c r="L6358" s="52">
        <f>Tabla2[[#This Row],[Units Sold]]/Cálculos!$C$11</f>
        <v>5.7687784833437618E-5</v>
      </c>
      <c r="M6358" s="6">
        <f>Tabla2[[#This Row],[Total Sales]]-Tabla2[[#This Row],[Operating Profit]]</f>
        <v>70939.44</v>
      </c>
      <c r="N6358" s="6">
        <v>4850.5600000000004</v>
      </c>
      <c r="O6358" s="46">
        <f>Tabla2[[#This Row],[Operating Profit]]/Tabla2[[#This Row],[Total Sales]]</f>
        <v>6.4000000000000001E-2</v>
      </c>
      <c r="P6358" s="1" t="s">
        <v>82</v>
      </c>
    </row>
    <row r="6359" spans="1:16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3" t="str">
        <f>IFERROR(LEFT(Tabla2[[#This Row],[Product]],FIND(" ",Tabla2[[#This Row],[Product]])-3),Tabla2[[#This Row],[Product]])</f>
        <v>Men</v>
      </c>
      <c r="I6359" s="6">
        <v>49</v>
      </c>
      <c r="J6359" s="4">
        <v>2320</v>
      </c>
      <c r="K6359" s="6">
        <f>Tabla2[[#This Row],[Price per Unit]]*Tabla2[[#This Row],[Units Sold]]</f>
        <v>113680</v>
      </c>
      <c r="L6359" s="52">
        <f>Tabla2[[#This Row],[Units Sold]]/Cálculos!$C$11</f>
        <v>9.3591371198304386E-5</v>
      </c>
      <c r="M6359" s="6">
        <f>Tabla2[[#This Row],[Total Sales]]-Tabla2[[#This Row],[Operating Profit]]</f>
        <v>107654.96</v>
      </c>
      <c r="N6359" s="6">
        <v>6025.04</v>
      </c>
      <c r="O6359" s="46">
        <f>Tabla2[[#This Row],[Operating Profit]]/Tabla2[[#This Row],[Total Sales]]</f>
        <v>5.2999999999999999E-2</v>
      </c>
      <c r="P6359" s="1" t="s">
        <v>82</v>
      </c>
    </row>
    <row r="6360" spans="1:16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3" t="str">
        <f>IFERROR(LEFT(Tabla2[[#This Row],[Product]],FIND(" ",Tabla2[[#This Row],[Product]])-3),Tabla2[[#This Row],[Product]])</f>
        <v>Men</v>
      </c>
      <c r="I6360" s="6">
        <v>41</v>
      </c>
      <c r="J6360" s="4">
        <v>1380</v>
      </c>
      <c r="K6360" s="6">
        <f>Tabla2[[#This Row],[Price per Unit]]*Tabla2[[#This Row],[Units Sold]]</f>
        <v>56580</v>
      </c>
      <c r="L6360" s="52">
        <f>Tabla2[[#This Row],[Units Sold]]/Cálculos!$C$11</f>
        <v>5.5670729419681056E-5</v>
      </c>
      <c r="M6360" s="6">
        <f>Tabla2[[#This Row],[Total Sales]]-Tabla2[[#This Row],[Operating Profit]]</f>
        <v>53977.32</v>
      </c>
      <c r="N6360" s="6">
        <v>2602.6799999999998</v>
      </c>
      <c r="O6360" s="46">
        <f>Tabla2[[#This Row],[Operating Profit]]/Tabla2[[#This Row],[Total Sales]]</f>
        <v>4.5999999999999999E-2</v>
      </c>
      <c r="P6360" s="1" t="s">
        <v>82</v>
      </c>
    </row>
    <row r="6361" spans="1:16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3" t="str">
        <f>IFERROR(LEFT(Tabla2[[#This Row],[Product]],FIND(" ",Tabla2[[#This Row],[Product]])-3),Tabla2[[#This Row],[Product]])</f>
        <v>Women</v>
      </c>
      <c r="I6361" s="6">
        <v>49</v>
      </c>
      <c r="J6361" s="4">
        <v>1420</v>
      </c>
      <c r="K6361" s="6">
        <f>Tabla2[[#This Row],[Price per Unit]]*Tabla2[[#This Row],[Units Sold]]</f>
        <v>69580</v>
      </c>
      <c r="L6361" s="52">
        <f>Tabla2[[#This Row],[Units Sold]]/Cálculos!$C$11</f>
        <v>5.72843737506863E-5</v>
      </c>
      <c r="M6361" s="6">
        <f>Tabla2[[#This Row],[Total Sales]]-Tabla2[[#This Row],[Operating Profit]]</f>
        <v>65822.679999999993</v>
      </c>
      <c r="N6361" s="6">
        <v>3757.32</v>
      </c>
      <c r="O6361" s="46">
        <f>Tabla2[[#This Row],[Operating Profit]]/Tabla2[[#This Row],[Total Sales]]</f>
        <v>5.3999999999999999E-2</v>
      </c>
      <c r="P6361" s="1" t="s">
        <v>82</v>
      </c>
    </row>
    <row r="6362" spans="1:16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3" t="str">
        <f>IFERROR(LEFT(Tabla2[[#This Row],[Product]],FIND(" ",Tabla2[[#This Row],[Product]])-3),Tabla2[[#This Row],[Product]])</f>
        <v>Women</v>
      </c>
      <c r="I6362" s="6">
        <v>49</v>
      </c>
      <c r="J6362" s="4">
        <v>1400</v>
      </c>
      <c r="K6362" s="6">
        <f>Tabla2[[#This Row],[Price per Unit]]*Tabla2[[#This Row],[Units Sold]]</f>
        <v>68600</v>
      </c>
      <c r="L6362" s="52">
        <f>Tabla2[[#This Row],[Units Sold]]/Cálculos!$C$11</f>
        <v>5.6477551585183678E-5</v>
      </c>
      <c r="M6362" s="6">
        <f>Tabla2[[#This Row],[Total Sales]]-Tabla2[[#This Row],[Operating Profit]]</f>
        <v>65101.4</v>
      </c>
      <c r="N6362" s="6">
        <v>3498.6</v>
      </c>
      <c r="O6362" s="46">
        <f>Tabla2[[#This Row],[Operating Profit]]/Tabla2[[#This Row],[Total Sales]]</f>
        <v>5.0999999999999997E-2</v>
      </c>
      <c r="P6362" s="1" t="s">
        <v>82</v>
      </c>
    </row>
    <row r="6363" spans="1:16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3" t="str">
        <f>IFERROR(LEFT(Tabla2[[#This Row],[Product]],FIND(" ",Tabla2[[#This Row],[Product]])-3),Tabla2[[#This Row],[Product]])</f>
        <v>Men</v>
      </c>
      <c r="I6363" s="6">
        <v>62</v>
      </c>
      <c r="J6363" s="4">
        <v>1500</v>
      </c>
      <c r="K6363" s="6">
        <f>Tabla2[[#This Row],[Price per Unit]]*Tabla2[[#This Row],[Units Sold]]</f>
        <v>93000</v>
      </c>
      <c r="L6363" s="52">
        <f>Tabla2[[#This Row],[Units Sold]]/Cálculos!$C$11</f>
        <v>6.0511662412696801E-5</v>
      </c>
      <c r="M6363" s="6">
        <f>Tabla2[[#This Row],[Total Sales]]-Tabla2[[#This Row],[Operating Profit]]</f>
        <v>88629</v>
      </c>
      <c r="N6363" s="6">
        <v>4371</v>
      </c>
      <c r="O6363" s="46">
        <f>Tabla2[[#This Row],[Operating Profit]]/Tabla2[[#This Row],[Total Sales]]</f>
        <v>4.7E-2</v>
      </c>
      <c r="P6363" s="1" t="s">
        <v>82</v>
      </c>
    </row>
    <row r="6364" spans="1:16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3" t="str">
        <f>IFERROR(LEFT(Tabla2[[#This Row],[Product]],FIND(" ",Tabla2[[#This Row],[Product]])-3),Tabla2[[#This Row],[Product]])</f>
        <v>Women</v>
      </c>
      <c r="I6364" s="6">
        <v>64</v>
      </c>
      <c r="J6364" s="4">
        <v>1960</v>
      </c>
      <c r="K6364" s="6">
        <f>Tabla2[[#This Row],[Price per Unit]]*Tabla2[[#This Row],[Units Sold]]</f>
        <v>125440</v>
      </c>
      <c r="L6364" s="52">
        <f>Tabla2[[#This Row],[Units Sold]]/Cálculos!$C$11</f>
        <v>7.9068572219257149E-5</v>
      </c>
      <c r="M6364" s="6">
        <f>Tabla2[[#This Row],[Total Sales]]-Tabla2[[#This Row],[Operating Profit]]</f>
        <v>117662.72</v>
      </c>
      <c r="N6364" s="6">
        <v>7777.28</v>
      </c>
      <c r="O6364" s="46">
        <f>Tabla2[[#This Row],[Operating Profit]]/Tabla2[[#This Row],[Total Sales]]</f>
        <v>6.2E-2</v>
      </c>
      <c r="P6364" s="1" t="s">
        <v>82</v>
      </c>
    </row>
    <row r="6365" spans="1:16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3" t="str">
        <f>IFERROR(LEFT(Tabla2[[#This Row],[Product]],FIND(" ",Tabla2[[#This Row],[Product]])-3),Tabla2[[#This Row],[Product]])</f>
        <v>Men</v>
      </c>
      <c r="I6365" s="6">
        <v>63</v>
      </c>
      <c r="J6365" s="4">
        <v>2520</v>
      </c>
      <c r="K6365" s="6">
        <f>Tabla2[[#This Row],[Price per Unit]]*Tabla2[[#This Row],[Units Sold]]</f>
        <v>158760</v>
      </c>
      <c r="L6365" s="52">
        <f>Tabla2[[#This Row],[Units Sold]]/Cálculos!$C$11</f>
        <v>1.0165959285333062E-4</v>
      </c>
      <c r="M6365" s="6">
        <f>Tabla2[[#This Row],[Total Sales]]-Tabla2[[#This Row],[Operating Profit]]</f>
        <v>150504.48000000001</v>
      </c>
      <c r="N6365" s="6">
        <v>8255.52</v>
      </c>
      <c r="O6365" s="46">
        <f>Tabla2[[#This Row],[Operating Profit]]/Tabla2[[#This Row],[Total Sales]]</f>
        <v>5.2000000000000005E-2</v>
      </c>
      <c r="P6365" s="1" t="s">
        <v>82</v>
      </c>
    </row>
    <row r="6366" spans="1:16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3" t="str">
        <f>IFERROR(LEFT(Tabla2[[#This Row],[Product]],FIND(" ",Tabla2[[#This Row],[Product]])-3),Tabla2[[#This Row],[Product]])</f>
        <v>Men</v>
      </c>
      <c r="I6366" s="6">
        <v>56</v>
      </c>
      <c r="J6366" s="4">
        <v>1950</v>
      </c>
      <c r="K6366" s="6">
        <f>Tabla2[[#This Row],[Price per Unit]]*Tabla2[[#This Row],[Units Sold]]</f>
        <v>109200</v>
      </c>
      <c r="L6366" s="52">
        <f>Tabla2[[#This Row],[Units Sold]]/Cálculos!$C$11</f>
        <v>7.8665161136505838E-5</v>
      </c>
      <c r="M6366" s="6">
        <f>Tabla2[[#This Row],[Total Sales]]-Tabla2[[#This Row],[Operating Profit]]</f>
        <v>104067.6</v>
      </c>
      <c r="N6366" s="6">
        <v>5132.3999999999996</v>
      </c>
      <c r="O6366" s="46">
        <f>Tabla2[[#This Row],[Operating Profit]]/Tabla2[[#This Row],[Total Sales]]</f>
        <v>4.7E-2</v>
      </c>
      <c r="P6366" s="1" t="s">
        <v>82</v>
      </c>
    </row>
    <row r="6367" spans="1:16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3" t="str">
        <f>IFERROR(LEFT(Tabla2[[#This Row],[Product]],FIND(" ",Tabla2[[#This Row],[Product]])-3),Tabla2[[#This Row],[Product]])</f>
        <v>Women</v>
      </c>
      <c r="I6367" s="6">
        <v>51</v>
      </c>
      <c r="J6367" s="4">
        <v>1730</v>
      </c>
      <c r="K6367" s="6">
        <f>Tabla2[[#This Row],[Price per Unit]]*Tabla2[[#This Row],[Units Sold]]</f>
        <v>88230</v>
      </c>
      <c r="L6367" s="52">
        <f>Tabla2[[#This Row],[Units Sold]]/Cálculos!$C$11</f>
        <v>6.9790117315976968E-5</v>
      </c>
      <c r="M6367" s="6">
        <f>Tabla2[[#This Row],[Total Sales]]-Tabla2[[#This Row],[Operating Profit]]</f>
        <v>83730.27</v>
      </c>
      <c r="N6367" s="6">
        <v>4499.7300000000005</v>
      </c>
      <c r="O6367" s="46">
        <f>Tabla2[[#This Row],[Operating Profit]]/Tabla2[[#This Row],[Total Sales]]</f>
        <v>5.1000000000000004E-2</v>
      </c>
      <c r="P6367" s="1" t="s">
        <v>82</v>
      </c>
    </row>
    <row r="6368" spans="1:16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3" t="str">
        <f>IFERROR(LEFT(Tabla2[[#This Row],[Product]],FIND(" ",Tabla2[[#This Row],[Product]])-3),Tabla2[[#This Row],[Product]])</f>
        <v>Women</v>
      </c>
      <c r="I6368" s="6">
        <v>53</v>
      </c>
      <c r="J6368" s="4">
        <v>1520</v>
      </c>
      <c r="K6368" s="6">
        <f>Tabla2[[#This Row],[Price per Unit]]*Tabla2[[#This Row],[Units Sold]]</f>
        <v>80560</v>
      </c>
      <c r="L6368" s="52">
        <f>Tabla2[[#This Row],[Units Sold]]/Cálculos!$C$11</f>
        <v>6.1318484578199423E-5</v>
      </c>
      <c r="M6368" s="6">
        <f>Tabla2[[#This Row],[Total Sales]]-Tabla2[[#This Row],[Operating Profit]]</f>
        <v>76209.759999999995</v>
      </c>
      <c r="N6368" s="6">
        <v>4350.2400000000007</v>
      </c>
      <c r="O6368" s="46">
        <f>Tabla2[[#This Row],[Operating Profit]]/Tabla2[[#This Row],[Total Sales]]</f>
        <v>5.4000000000000006E-2</v>
      </c>
      <c r="P6368" s="1" t="s">
        <v>82</v>
      </c>
    </row>
    <row r="6369" spans="1:16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3" t="str">
        <f>IFERROR(LEFT(Tabla2[[#This Row],[Product]],FIND(" ",Tabla2[[#This Row],[Product]])-3),Tabla2[[#This Row],[Product]])</f>
        <v>Men</v>
      </c>
      <c r="I6369" s="6">
        <v>59</v>
      </c>
      <c r="J6369" s="4">
        <v>1540</v>
      </c>
      <c r="K6369" s="6">
        <f>Tabla2[[#This Row],[Price per Unit]]*Tabla2[[#This Row],[Units Sold]]</f>
        <v>90860</v>
      </c>
      <c r="L6369" s="52">
        <f>Tabla2[[#This Row],[Units Sold]]/Cálculos!$C$11</f>
        <v>6.2125306743702046E-5</v>
      </c>
      <c r="M6369" s="6">
        <f>Tabla2[[#This Row],[Total Sales]]-Tabla2[[#This Row],[Operating Profit]]</f>
        <v>86680.44</v>
      </c>
      <c r="N6369" s="6">
        <v>4179.5599999999995</v>
      </c>
      <c r="O6369" s="46">
        <f>Tabla2[[#This Row],[Operating Profit]]/Tabla2[[#This Row],[Total Sales]]</f>
        <v>4.5999999999999992E-2</v>
      </c>
      <c r="P6369" s="1" t="s">
        <v>82</v>
      </c>
    </row>
    <row r="6370" spans="1:16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3" t="str">
        <f>IFERROR(LEFT(Tabla2[[#This Row],[Product]],FIND(" ",Tabla2[[#This Row],[Product]])-3),Tabla2[[#This Row],[Product]])</f>
        <v>Women</v>
      </c>
      <c r="I6370" s="6">
        <v>69</v>
      </c>
      <c r="J6370" s="4">
        <v>1810</v>
      </c>
      <c r="K6370" s="6">
        <f>Tabla2[[#This Row],[Price per Unit]]*Tabla2[[#This Row],[Units Sold]]</f>
        <v>124890</v>
      </c>
      <c r="L6370" s="52">
        <f>Tabla2[[#This Row],[Units Sold]]/Cálculos!$C$11</f>
        <v>7.301740597798747E-5</v>
      </c>
      <c r="M6370" s="6">
        <f>Tabla2[[#This Row],[Total Sales]]-Tabla2[[#This Row],[Operating Profit]]</f>
        <v>117021.93</v>
      </c>
      <c r="N6370" s="6">
        <v>7868.07</v>
      </c>
      <c r="O6370" s="46">
        <f>Tabla2[[#This Row],[Operating Profit]]/Tabla2[[#This Row],[Total Sales]]</f>
        <v>6.3E-2</v>
      </c>
      <c r="P6370" s="1" t="s">
        <v>82</v>
      </c>
    </row>
    <row r="6371" spans="1:16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3" t="str">
        <f>IFERROR(LEFT(Tabla2[[#This Row],[Product]],FIND(" ",Tabla2[[#This Row],[Product]])-3),Tabla2[[#This Row],[Product]])</f>
        <v>Men</v>
      </c>
      <c r="I6371" s="6">
        <v>61</v>
      </c>
      <c r="J6371" s="4">
        <v>2280</v>
      </c>
      <c r="K6371" s="6">
        <f>Tabla2[[#This Row],[Price per Unit]]*Tabla2[[#This Row],[Units Sold]]</f>
        <v>139080</v>
      </c>
      <c r="L6371" s="52">
        <f>Tabla2[[#This Row],[Units Sold]]/Cálculos!$C$11</f>
        <v>9.1977726867299128E-5</v>
      </c>
      <c r="M6371" s="6">
        <f>Tabla2[[#This Row],[Total Sales]]-Tabla2[[#This Row],[Operating Profit]]</f>
        <v>132126</v>
      </c>
      <c r="N6371" s="6">
        <v>6954</v>
      </c>
      <c r="O6371" s="46">
        <f>Tabla2[[#This Row],[Operating Profit]]/Tabla2[[#This Row],[Total Sales]]</f>
        <v>0.05</v>
      </c>
      <c r="P6371" s="1" t="s">
        <v>82</v>
      </c>
    </row>
    <row r="6372" spans="1:16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3" t="str">
        <f>IFERROR(LEFT(Tabla2[[#This Row],[Product]],FIND(" ",Tabla2[[#This Row],[Product]])-3),Tabla2[[#This Row],[Product]])</f>
        <v>Men</v>
      </c>
      <c r="I6372" s="6">
        <v>58</v>
      </c>
      <c r="J6372" s="4">
        <v>1950</v>
      </c>
      <c r="K6372" s="6">
        <f>Tabla2[[#This Row],[Price per Unit]]*Tabla2[[#This Row],[Units Sold]]</f>
        <v>113100</v>
      </c>
      <c r="L6372" s="52">
        <f>Tabla2[[#This Row],[Units Sold]]/Cálculos!$C$11</f>
        <v>7.8665161136505838E-5</v>
      </c>
      <c r="M6372" s="6">
        <f>Tabla2[[#This Row],[Total Sales]]-Tabla2[[#This Row],[Operating Profit]]</f>
        <v>107897.4</v>
      </c>
      <c r="N6372" s="6">
        <v>5202.5999999999995</v>
      </c>
      <c r="O6372" s="46">
        <f>Tabla2[[#This Row],[Operating Profit]]/Tabla2[[#This Row],[Total Sales]]</f>
        <v>4.5999999999999992E-2</v>
      </c>
      <c r="P6372" s="1" t="s">
        <v>82</v>
      </c>
    </row>
    <row r="6373" spans="1:16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3" t="str">
        <f>IFERROR(LEFT(Tabla2[[#This Row],[Product]],FIND(" ",Tabla2[[#This Row],[Product]])-3),Tabla2[[#This Row],[Product]])</f>
        <v>Women</v>
      </c>
      <c r="I6373" s="6">
        <v>53</v>
      </c>
      <c r="J6373" s="4">
        <v>1500</v>
      </c>
      <c r="K6373" s="6">
        <f>Tabla2[[#This Row],[Price per Unit]]*Tabla2[[#This Row],[Units Sold]]</f>
        <v>79500</v>
      </c>
      <c r="L6373" s="52">
        <f>Tabla2[[#This Row],[Units Sold]]/Cálculos!$C$11</f>
        <v>6.0511662412696801E-5</v>
      </c>
      <c r="M6373" s="6">
        <f>Tabla2[[#This Row],[Total Sales]]-Tabla2[[#This Row],[Operating Profit]]</f>
        <v>75445.5</v>
      </c>
      <c r="N6373" s="6">
        <v>4054.5</v>
      </c>
      <c r="O6373" s="46">
        <f>Tabla2[[#This Row],[Operating Profit]]/Tabla2[[#This Row],[Total Sales]]</f>
        <v>5.0999999999999997E-2</v>
      </c>
      <c r="P6373" s="1" t="s">
        <v>82</v>
      </c>
    </row>
    <row r="6374" spans="1:16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3" t="str">
        <f>IFERROR(LEFT(Tabla2[[#This Row],[Product]],FIND(" ",Tabla2[[#This Row],[Product]])-3),Tabla2[[#This Row],[Product]])</f>
        <v>Women</v>
      </c>
      <c r="I6374" s="6">
        <v>41</v>
      </c>
      <c r="J6374" s="4">
        <v>1580</v>
      </c>
      <c r="K6374" s="6">
        <f>Tabla2[[#This Row],[Price per Unit]]*Tabla2[[#This Row],[Units Sold]]</f>
        <v>64780</v>
      </c>
      <c r="L6374" s="52">
        <f>Tabla2[[#This Row],[Units Sold]]/Cálculos!$C$11</f>
        <v>6.373895107470729E-5</v>
      </c>
      <c r="M6374" s="6">
        <f>Tabla2[[#This Row],[Total Sales]]-Tabla2[[#This Row],[Operating Profit]]</f>
        <v>61476.22</v>
      </c>
      <c r="N6374" s="6">
        <v>3303.78</v>
      </c>
      <c r="O6374" s="46">
        <f>Tabla2[[#This Row],[Operating Profit]]/Tabla2[[#This Row],[Total Sales]]</f>
        <v>5.1000000000000004E-2</v>
      </c>
      <c r="P6374" s="1" t="s">
        <v>82</v>
      </c>
    </row>
    <row r="6375" spans="1:16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3" t="str">
        <f>IFERROR(LEFT(Tabla2[[#This Row],[Product]],FIND(" ",Tabla2[[#This Row],[Product]])-3),Tabla2[[#This Row],[Product]])</f>
        <v>Men</v>
      </c>
      <c r="I6375" s="6">
        <v>50</v>
      </c>
      <c r="J6375" s="4">
        <v>1350</v>
      </c>
      <c r="K6375" s="6">
        <f>Tabla2[[#This Row],[Price per Unit]]*Tabla2[[#This Row],[Units Sold]]</f>
        <v>67500</v>
      </c>
      <c r="L6375" s="52">
        <f>Tabla2[[#This Row],[Units Sold]]/Cálculos!$C$11</f>
        <v>5.4460496171427116E-5</v>
      </c>
      <c r="M6375" s="6">
        <f>Tabla2[[#This Row],[Total Sales]]-Tabla2[[#This Row],[Operating Profit]]</f>
        <v>64192.5</v>
      </c>
      <c r="N6375" s="6">
        <v>3307.5</v>
      </c>
      <c r="O6375" s="46">
        <f>Tabla2[[#This Row],[Operating Profit]]/Tabla2[[#This Row],[Total Sales]]</f>
        <v>4.9000000000000002E-2</v>
      </c>
      <c r="P6375" s="1" t="s">
        <v>82</v>
      </c>
    </row>
    <row r="6376" spans="1:16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3" t="str">
        <f>IFERROR(LEFT(Tabla2[[#This Row],[Product]],FIND(" ",Tabla2[[#This Row],[Product]])-3),Tabla2[[#This Row],[Product]])</f>
        <v>Women</v>
      </c>
      <c r="I6376" s="6">
        <v>54</v>
      </c>
      <c r="J6376" s="4">
        <v>1690</v>
      </c>
      <c r="K6376" s="6">
        <f>Tabla2[[#This Row],[Price per Unit]]*Tabla2[[#This Row],[Units Sold]]</f>
        <v>91260</v>
      </c>
      <c r="L6376" s="52">
        <f>Tabla2[[#This Row],[Units Sold]]/Cálculos!$C$11</f>
        <v>6.8176472984971724E-5</v>
      </c>
      <c r="M6376" s="6">
        <f>Tabla2[[#This Row],[Total Sales]]-Tabla2[[#This Row],[Operating Profit]]</f>
        <v>85693.14</v>
      </c>
      <c r="N6376" s="6">
        <v>5566.86</v>
      </c>
      <c r="O6376" s="46">
        <f>Tabla2[[#This Row],[Operating Profit]]/Tabla2[[#This Row],[Total Sales]]</f>
        <v>6.0999999999999999E-2</v>
      </c>
      <c r="P6376" s="1" t="s">
        <v>82</v>
      </c>
    </row>
    <row r="6377" spans="1:16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3" t="str">
        <f>IFERROR(LEFT(Tabla2[[#This Row],[Product]],FIND(" ",Tabla2[[#This Row],[Product]])-3),Tabla2[[#This Row],[Product]])</f>
        <v>Men</v>
      </c>
      <c r="I6377" s="6">
        <v>50</v>
      </c>
      <c r="J6377" s="4">
        <v>2250</v>
      </c>
      <c r="K6377" s="6">
        <f>Tabla2[[#This Row],[Price per Unit]]*Tabla2[[#This Row],[Units Sold]]</f>
        <v>112500</v>
      </c>
      <c r="L6377" s="52">
        <f>Tabla2[[#This Row],[Units Sold]]/Cálculos!$C$11</f>
        <v>9.0767493619045195E-5</v>
      </c>
      <c r="M6377" s="6">
        <f>Tabla2[[#This Row],[Total Sales]]-Tabla2[[#This Row],[Operating Profit]]</f>
        <v>106425</v>
      </c>
      <c r="N6377" s="6">
        <v>6075</v>
      </c>
      <c r="O6377" s="46">
        <f>Tabla2[[#This Row],[Operating Profit]]/Tabla2[[#This Row],[Total Sales]]</f>
        <v>5.3999999999999999E-2</v>
      </c>
      <c r="P6377" s="1" t="s">
        <v>82</v>
      </c>
    </row>
    <row r="6378" spans="1:16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3" t="str">
        <f>IFERROR(LEFT(Tabla2[[#This Row],[Product]],FIND(" ",Tabla2[[#This Row],[Product]])-3),Tabla2[[#This Row],[Product]])</f>
        <v>Men</v>
      </c>
      <c r="I6378" s="6">
        <v>47</v>
      </c>
      <c r="J6378" s="4">
        <v>1730</v>
      </c>
      <c r="K6378" s="6">
        <f>Tabla2[[#This Row],[Price per Unit]]*Tabla2[[#This Row],[Units Sold]]</f>
        <v>81310</v>
      </c>
      <c r="L6378" s="52">
        <f>Tabla2[[#This Row],[Units Sold]]/Cálculos!$C$11</f>
        <v>6.9790117315976968E-5</v>
      </c>
      <c r="M6378" s="6">
        <f>Tabla2[[#This Row],[Total Sales]]-Tabla2[[#This Row],[Operating Profit]]</f>
        <v>77488.429999999993</v>
      </c>
      <c r="N6378" s="6">
        <v>3821.5699999999997</v>
      </c>
      <c r="O6378" s="46">
        <f>Tabla2[[#This Row],[Operating Profit]]/Tabla2[[#This Row],[Total Sales]]</f>
        <v>4.6999999999999993E-2</v>
      </c>
      <c r="P6378" s="1" t="s">
        <v>82</v>
      </c>
    </row>
    <row r="6379" spans="1:16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3" t="str">
        <f>IFERROR(LEFT(Tabla2[[#This Row],[Product]],FIND(" ",Tabla2[[#This Row],[Product]])-3),Tabla2[[#This Row],[Product]])</f>
        <v>Women</v>
      </c>
      <c r="I6379" s="6">
        <v>23</v>
      </c>
      <c r="J6379" s="4">
        <v>1380</v>
      </c>
      <c r="K6379" s="6">
        <f>Tabla2[[#This Row],[Price per Unit]]*Tabla2[[#This Row],[Units Sold]]</f>
        <v>31740</v>
      </c>
      <c r="L6379" s="52">
        <f>Tabla2[[#This Row],[Units Sold]]/Cálculos!$C$11</f>
        <v>5.5670729419681056E-5</v>
      </c>
      <c r="M6379" s="6">
        <f>Tabla2[[#This Row],[Total Sales]]-Tabla2[[#This Row],[Operating Profit]]</f>
        <v>29994.3</v>
      </c>
      <c r="N6379" s="6">
        <v>1745.7</v>
      </c>
      <c r="O6379" s="46">
        <f>Tabla2[[#This Row],[Operating Profit]]/Tabla2[[#This Row],[Total Sales]]</f>
        <v>5.5E-2</v>
      </c>
      <c r="P6379" s="1" t="s">
        <v>82</v>
      </c>
    </row>
    <row r="6380" spans="1:16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3" t="str">
        <f>IFERROR(LEFT(Tabla2[[#This Row],[Product]],FIND(" ",Tabla2[[#This Row],[Product]])-3),Tabla2[[#This Row],[Product]])</f>
        <v>Women</v>
      </c>
      <c r="I6380" s="6">
        <v>24</v>
      </c>
      <c r="J6380" s="4">
        <v>1130</v>
      </c>
      <c r="K6380" s="6">
        <f>Tabla2[[#This Row],[Price per Unit]]*Tabla2[[#This Row],[Units Sold]]</f>
        <v>27120</v>
      </c>
      <c r="L6380" s="52">
        <f>Tabla2[[#This Row],[Units Sold]]/Cálculos!$C$11</f>
        <v>4.5585452350898253E-5</v>
      </c>
      <c r="M6380" s="6">
        <f>Tabla2[[#This Row],[Total Sales]]-Tabla2[[#This Row],[Operating Profit]]</f>
        <v>25736.880000000001</v>
      </c>
      <c r="N6380" s="6">
        <v>1383.1200000000001</v>
      </c>
      <c r="O6380" s="46">
        <f>Tabla2[[#This Row],[Operating Profit]]/Tabla2[[#This Row],[Total Sales]]</f>
        <v>5.1000000000000004E-2</v>
      </c>
      <c r="P6380" s="1" t="s">
        <v>82</v>
      </c>
    </row>
    <row r="6381" spans="1:16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3" t="str">
        <f>IFERROR(LEFT(Tabla2[[#This Row],[Product]],FIND(" ",Tabla2[[#This Row],[Product]])-3),Tabla2[[#This Row],[Product]])</f>
        <v>Men</v>
      </c>
      <c r="I6381" s="6">
        <v>32</v>
      </c>
      <c r="J6381" s="4">
        <v>1220</v>
      </c>
      <c r="K6381" s="6">
        <f>Tabla2[[#This Row],[Price per Unit]]*Tabla2[[#This Row],[Units Sold]]</f>
        <v>39040</v>
      </c>
      <c r="L6381" s="52">
        <f>Tabla2[[#This Row],[Units Sold]]/Cálculos!$C$11</f>
        <v>4.9216152095660066E-5</v>
      </c>
      <c r="M6381" s="6">
        <f>Tabla2[[#This Row],[Total Sales]]-Tabla2[[#This Row],[Operating Profit]]</f>
        <v>37166.080000000002</v>
      </c>
      <c r="N6381" s="6">
        <v>1873.9199999999998</v>
      </c>
      <c r="O6381" s="46">
        <f>Tabla2[[#This Row],[Operating Profit]]/Tabla2[[#This Row],[Total Sales]]</f>
        <v>4.7999999999999994E-2</v>
      </c>
      <c r="P6381" s="1" t="s">
        <v>82</v>
      </c>
    </row>
    <row r="6382" spans="1:16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3" t="str">
        <f>IFERROR(LEFT(Tabla2[[#This Row],[Product]],FIND(" ",Tabla2[[#This Row],[Product]])-3),Tabla2[[#This Row],[Product]])</f>
        <v>Women</v>
      </c>
      <c r="I6382" s="6">
        <v>37</v>
      </c>
      <c r="J6382" s="4">
        <v>1380</v>
      </c>
      <c r="K6382" s="6">
        <f>Tabla2[[#This Row],[Price per Unit]]*Tabla2[[#This Row],[Units Sold]]</f>
        <v>51060</v>
      </c>
      <c r="L6382" s="52">
        <f>Tabla2[[#This Row],[Units Sold]]/Cálculos!$C$11</f>
        <v>5.5670729419681056E-5</v>
      </c>
      <c r="M6382" s="6">
        <f>Tabla2[[#This Row],[Total Sales]]-Tabla2[[#This Row],[Operating Profit]]</f>
        <v>47894.28</v>
      </c>
      <c r="N6382" s="6">
        <v>3165.72</v>
      </c>
      <c r="O6382" s="46">
        <f>Tabla2[[#This Row],[Operating Profit]]/Tabla2[[#This Row],[Total Sales]]</f>
        <v>6.1999999999999993E-2</v>
      </c>
      <c r="P6382" s="1" t="s">
        <v>82</v>
      </c>
    </row>
    <row r="6383" spans="1:16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3" t="str">
        <f>IFERROR(LEFT(Tabla2[[#This Row],[Product]],FIND(" ",Tabla2[[#This Row],[Product]])-3),Tabla2[[#This Row],[Product]])</f>
        <v>Men</v>
      </c>
      <c r="I6383" s="6">
        <v>36</v>
      </c>
      <c r="J6383" s="4">
        <v>2100</v>
      </c>
      <c r="K6383" s="6">
        <f>Tabla2[[#This Row],[Price per Unit]]*Tabla2[[#This Row],[Units Sold]]</f>
        <v>75600</v>
      </c>
      <c r="L6383" s="52">
        <f>Tabla2[[#This Row],[Units Sold]]/Cálculos!$C$11</f>
        <v>8.4716327377775517E-5</v>
      </c>
      <c r="M6383" s="6">
        <f>Tabla2[[#This Row],[Total Sales]]-Tabla2[[#This Row],[Operating Profit]]</f>
        <v>71668.800000000003</v>
      </c>
      <c r="N6383" s="6">
        <v>3931.2000000000003</v>
      </c>
      <c r="O6383" s="46">
        <f>Tabla2[[#This Row],[Operating Profit]]/Tabla2[[#This Row],[Total Sales]]</f>
        <v>5.2000000000000005E-2</v>
      </c>
      <c r="P6383" s="1" t="s">
        <v>82</v>
      </c>
    </row>
    <row r="6384" spans="1:16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3" t="str">
        <f>IFERROR(LEFT(Tabla2[[#This Row],[Product]],FIND(" ",Tabla2[[#This Row],[Product]])-3),Tabla2[[#This Row],[Product]])</f>
        <v>Men</v>
      </c>
      <c r="I6384" s="6">
        <v>29</v>
      </c>
      <c r="J6384" s="4">
        <v>1380</v>
      </c>
      <c r="K6384" s="6">
        <f>Tabla2[[#This Row],[Price per Unit]]*Tabla2[[#This Row],[Units Sold]]</f>
        <v>40020</v>
      </c>
      <c r="L6384" s="52">
        <f>Tabla2[[#This Row],[Units Sold]]/Cálculos!$C$11</f>
        <v>5.5670729419681056E-5</v>
      </c>
      <c r="M6384" s="6">
        <f>Tabla2[[#This Row],[Total Sales]]-Tabla2[[#This Row],[Operating Profit]]</f>
        <v>38139.06</v>
      </c>
      <c r="N6384" s="6">
        <v>1880.9399999999998</v>
      </c>
      <c r="O6384" s="46">
        <f>Tabla2[[#This Row],[Operating Profit]]/Tabla2[[#This Row],[Total Sales]]</f>
        <v>4.6999999999999993E-2</v>
      </c>
      <c r="P6384" s="1" t="s">
        <v>82</v>
      </c>
    </row>
    <row r="6385" spans="1:16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3" t="str">
        <f>IFERROR(LEFT(Tabla2[[#This Row],[Product]],FIND(" ",Tabla2[[#This Row],[Product]])-3),Tabla2[[#This Row],[Product]])</f>
        <v>Women</v>
      </c>
      <c r="I6385" s="6">
        <v>27</v>
      </c>
      <c r="J6385" s="4">
        <v>1060</v>
      </c>
      <c r="K6385" s="6">
        <f>Tabla2[[#This Row],[Price per Unit]]*Tabla2[[#This Row],[Units Sold]]</f>
        <v>28620</v>
      </c>
      <c r="L6385" s="52">
        <f>Tabla2[[#This Row],[Units Sold]]/Cálculos!$C$11</f>
        <v>4.2761574771639069E-5</v>
      </c>
      <c r="M6385" s="6">
        <f>Tabla2[[#This Row],[Total Sales]]-Tabla2[[#This Row],[Operating Profit]]</f>
        <v>27103.14</v>
      </c>
      <c r="N6385" s="6">
        <v>1516.8600000000001</v>
      </c>
      <c r="O6385" s="46">
        <f>Tabla2[[#This Row],[Operating Profit]]/Tabla2[[#This Row],[Total Sales]]</f>
        <v>5.3000000000000005E-2</v>
      </c>
      <c r="P6385" s="1" t="s">
        <v>82</v>
      </c>
    </row>
    <row r="6386" spans="1:16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3" t="str">
        <f>IFERROR(LEFT(Tabla2[[#This Row],[Product]],FIND(" ",Tabla2[[#This Row],[Product]])-3),Tabla2[[#This Row],[Product]])</f>
        <v>Women</v>
      </c>
      <c r="I6386" s="6">
        <v>29</v>
      </c>
      <c r="J6386" s="4">
        <v>1120</v>
      </c>
      <c r="K6386" s="6">
        <f>Tabla2[[#This Row],[Price per Unit]]*Tabla2[[#This Row],[Units Sold]]</f>
        <v>32480</v>
      </c>
      <c r="L6386" s="52">
        <f>Tabla2[[#This Row],[Units Sold]]/Cálculos!$C$11</f>
        <v>4.5182041268146942E-5</v>
      </c>
      <c r="M6386" s="6">
        <f>Tabla2[[#This Row],[Total Sales]]-Tabla2[[#This Row],[Operating Profit]]</f>
        <v>30823.52</v>
      </c>
      <c r="N6386" s="6">
        <v>1656.48</v>
      </c>
      <c r="O6386" s="46">
        <f>Tabla2[[#This Row],[Operating Profit]]/Tabla2[[#This Row],[Total Sales]]</f>
        <v>5.1000000000000004E-2</v>
      </c>
      <c r="P6386" s="1" t="s">
        <v>82</v>
      </c>
    </row>
    <row r="6387" spans="1:16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3" t="str">
        <f>IFERROR(LEFT(Tabla2[[#This Row],[Product]],FIND(" ",Tabla2[[#This Row],[Product]])-3),Tabla2[[#This Row],[Product]])</f>
        <v>Men</v>
      </c>
      <c r="I6387" s="6">
        <v>37</v>
      </c>
      <c r="J6387" s="4">
        <v>1160</v>
      </c>
      <c r="K6387" s="6">
        <f>Tabla2[[#This Row],[Price per Unit]]*Tabla2[[#This Row],[Units Sold]]</f>
        <v>42920</v>
      </c>
      <c r="L6387" s="52">
        <f>Tabla2[[#This Row],[Units Sold]]/Cálculos!$C$11</f>
        <v>4.6795685599152193E-5</v>
      </c>
      <c r="M6387" s="6">
        <f>Tabla2[[#This Row],[Total Sales]]-Tabla2[[#This Row],[Operating Profit]]</f>
        <v>40945.68</v>
      </c>
      <c r="N6387" s="6">
        <v>1974.32</v>
      </c>
      <c r="O6387" s="46">
        <f>Tabla2[[#This Row],[Operating Profit]]/Tabla2[[#This Row],[Total Sales]]</f>
        <v>4.5999999999999999E-2</v>
      </c>
      <c r="P6387" s="1" t="s">
        <v>82</v>
      </c>
    </row>
    <row r="6388" spans="1:16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3" t="str">
        <f>IFERROR(LEFT(Tabla2[[#This Row],[Product]],FIND(" ",Tabla2[[#This Row],[Product]])-3),Tabla2[[#This Row],[Product]])</f>
        <v>Women</v>
      </c>
      <c r="I6388" s="6">
        <v>38</v>
      </c>
      <c r="J6388" s="4">
        <v>1470</v>
      </c>
      <c r="K6388" s="6">
        <f>Tabla2[[#This Row],[Price per Unit]]*Tabla2[[#This Row],[Units Sold]]</f>
        <v>55860</v>
      </c>
      <c r="L6388" s="52">
        <f>Tabla2[[#This Row],[Units Sold]]/Cálculos!$C$11</f>
        <v>5.9301429164442862E-5</v>
      </c>
      <c r="M6388" s="6">
        <f>Tabla2[[#This Row],[Total Sales]]-Tabla2[[#This Row],[Operating Profit]]</f>
        <v>52340.82</v>
      </c>
      <c r="N6388" s="6">
        <v>3519.18</v>
      </c>
      <c r="O6388" s="46">
        <f>Tabla2[[#This Row],[Operating Profit]]/Tabla2[[#This Row],[Total Sales]]</f>
        <v>6.3E-2</v>
      </c>
      <c r="P6388" s="1" t="s">
        <v>82</v>
      </c>
    </row>
    <row r="6389" spans="1:16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3" t="str">
        <f>IFERROR(LEFT(Tabla2[[#This Row],[Product]],FIND(" ",Tabla2[[#This Row],[Product]])-3),Tabla2[[#This Row],[Product]])</f>
        <v>Men</v>
      </c>
      <c r="I6389" s="6">
        <v>34</v>
      </c>
      <c r="J6389" s="4">
        <v>1690</v>
      </c>
      <c r="K6389" s="6">
        <f>Tabla2[[#This Row],[Price per Unit]]*Tabla2[[#This Row],[Units Sold]]</f>
        <v>57460</v>
      </c>
      <c r="L6389" s="52">
        <f>Tabla2[[#This Row],[Units Sold]]/Cálculos!$C$11</f>
        <v>6.8176472984971724E-5</v>
      </c>
      <c r="M6389" s="6">
        <f>Tabla2[[#This Row],[Total Sales]]-Tabla2[[#This Row],[Operating Profit]]</f>
        <v>54472.08</v>
      </c>
      <c r="N6389" s="6">
        <v>2987.92</v>
      </c>
      <c r="O6389" s="46">
        <f>Tabla2[[#This Row],[Operating Profit]]/Tabla2[[#This Row],[Total Sales]]</f>
        <v>5.2000000000000005E-2</v>
      </c>
      <c r="P6389" s="1" t="s">
        <v>82</v>
      </c>
    </row>
    <row r="6390" spans="1:16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3" t="str">
        <f>IFERROR(LEFT(Tabla2[[#This Row],[Product]],FIND(" ",Tabla2[[#This Row],[Product]])-3),Tabla2[[#This Row],[Product]])</f>
        <v>Men</v>
      </c>
      <c r="I6390" s="6">
        <v>24</v>
      </c>
      <c r="J6390" s="4">
        <v>1400</v>
      </c>
      <c r="K6390" s="6">
        <f>Tabla2[[#This Row],[Price per Unit]]*Tabla2[[#This Row],[Units Sold]]</f>
        <v>33600</v>
      </c>
      <c r="L6390" s="52">
        <f>Tabla2[[#This Row],[Units Sold]]/Cálculos!$C$11</f>
        <v>5.6477551585183678E-5</v>
      </c>
      <c r="M6390" s="6">
        <f>Tabla2[[#This Row],[Total Sales]]-Tabla2[[#This Row],[Operating Profit]]</f>
        <v>32088</v>
      </c>
      <c r="N6390" s="6">
        <v>1511.9999999999998</v>
      </c>
      <c r="O6390" s="46">
        <f>Tabla2[[#This Row],[Operating Profit]]/Tabla2[[#This Row],[Total Sales]]</f>
        <v>4.4999999999999991E-2</v>
      </c>
      <c r="P6390" s="1" t="s">
        <v>82</v>
      </c>
    </row>
    <row r="6391" spans="1:16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3" t="str">
        <f>IFERROR(LEFT(Tabla2[[#This Row],[Product]],FIND(" ",Tabla2[[#This Row],[Product]])-3),Tabla2[[#This Row],[Product]])</f>
        <v>Women</v>
      </c>
      <c r="I6391" s="6">
        <v>32</v>
      </c>
      <c r="J6391" s="4">
        <v>1160</v>
      </c>
      <c r="K6391" s="6">
        <f>Tabla2[[#This Row],[Price per Unit]]*Tabla2[[#This Row],[Units Sold]]</f>
        <v>37120</v>
      </c>
      <c r="L6391" s="52">
        <f>Tabla2[[#This Row],[Units Sold]]/Cálculos!$C$11</f>
        <v>4.6795685599152193E-5</v>
      </c>
      <c r="M6391" s="6">
        <f>Tabla2[[#This Row],[Total Sales]]-Tabla2[[#This Row],[Operating Profit]]</f>
        <v>35264</v>
      </c>
      <c r="N6391" s="6">
        <v>1856</v>
      </c>
      <c r="O6391" s="46">
        <f>Tabla2[[#This Row],[Operating Profit]]/Tabla2[[#This Row],[Total Sales]]</f>
        <v>0.05</v>
      </c>
      <c r="P6391" s="1" t="s">
        <v>82</v>
      </c>
    </row>
    <row r="6392" spans="1:16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3" t="str">
        <f>IFERROR(LEFT(Tabla2[[#This Row],[Product]],FIND(" ",Tabla2[[#This Row],[Product]])-3),Tabla2[[#This Row],[Product]])</f>
        <v>Women</v>
      </c>
      <c r="I6392" s="6">
        <v>59</v>
      </c>
      <c r="J6392" s="4">
        <v>1350</v>
      </c>
      <c r="K6392" s="6">
        <f>Tabla2[[#This Row],[Price per Unit]]*Tabla2[[#This Row],[Units Sold]]</f>
        <v>79650</v>
      </c>
      <c r="L6392" s="52">
        <f>Tabla2[[#This Row],[Units Sold]]/Cálculos!$C$11</f>
        <v>5.4460496171427116E-5</v>
      </c>
      <c r="M6392" s="6">
        <f>Tabla2[[#This Row],[Total Sales]]-Tabla2[[#This Row],[Operating Profit]]</f>
        <v>75667.5</v>
      </c>
      <c r="N6392" s="6">
        <v>3982.5</v>
      </c>
      <c r="O6392" s="46">
        <f>Tabla2[[#This Row],[Operating Profit]]/Tabla2[[#This Row],[Total Sales]]</f>
        <v>0.05</v>
      </c>
      <c r="P6392" s="1" t="s">
        <v>82</v>
      </c>
    </row>
    <row r="6393" spans="1:16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3" t="str">
        <f>IFERROR(LEFT(Tabla2[[#This Row],[Product]],FIND(" ",Tabla2[[#This Row],[Product]])-3),Tabla2[[#This Row],[Product]])</f>
        <v>Men</v>
      </c>
      <c r="I6393" s="6">
        <v>76</v>
      </c>
      <c r="J6393" s="4">
        <v>1380</v>
      </c>
      <c r="K6393" s="6">
        <f>Tabla2[[#This Row],[Price per Unit]]*Tabla2[[#This Row],[Units Sold]]</f>
        <v>104880</v>
      </c>
      <c r="L6393" s="52">
        <f>Tabla2[[#This Row],[Units Sold]]/Cálculos!$C$11</f>
        <v>5.5670729419681056E-5</v>
      </c>
      <c r="M6393" s="6">
        <f>Tabla2[[#This Row],[Total Sales]]-Tabla2[[#This Row],[Operating Profit]]</f>
        <v>99740.88</v>
      </c>
      <c r="N6393" s="6">
        <v>5139.12</v>
      </c>
      <c r="O6393" s="46">
        <f>Tabla2[[#This Row],[Operating Profit]]/Tabla2[[#This Row],[Total Sales]]</f>
        <v>4.9000000000000002E-2</v>
      </c>
      <c r="P6393" s="1" t="s">
        <v>82</v>
      </c>
    </row>
    <row r="6394" spans="1:16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3" t="str">
        <f>IFERROR(LEFT(Tabla2[[#This Row],[Product]],FIND(" ",Tabla2[[#This Row],[Product]])-3),Tabla2[[#This Row],[Product]])</f>
        <v>Women</v>
      </c>
      <c r="I6394" s="6">
        <v>74</v>
      </c>
      <c r="J6394" s="4">
        <v>1670</v>
      </c>
      <c r="K6394" s="6">
        <f>Tabla2[[#This Row],[Price per Unit]]*Tabla2[[#This Row],[Units Sold]]</f>
        <v>123580</v>
      </c>
      <c r="L6394" s="52">
        <f>Tabla2[[#This Row],[Units Sold]]/Cálculos!$C$11</f>
        <v>6.7369650819469102E-5</v>
      </c>
      <c r="M6394" s="6">
        <f>Tabla2[[#This Row],[Total Sales]]-Tabla2[[#This Row],[Operating Profit]]</f>
        <v>115670.88</v>
      </c>
      <c r="N6394" s="6">
        <v>7909.12</v>
      </c>
      <c r="O6394" s="46">
        <f>Tabla2[[#This Row],[Operating Profit]]/Tabla2[[#This Row],[Total Sales]]</f>
        <v>6.4000000000000001E-2</v>
      </c>
      <c r="P6394" s="1" t="s">
        <v>82</v>
      </c>
    </row>
    <row r="6395" spans="1:16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3" t="str">
        <f>IFERROR(LEFT(Tabla2[[#This Row],[Product]],FIND(" ",Tabla2[[#This Row],[Product]])-3),Tabla2[[#This Row],[Product]])</f>
        <v>Men</v>
      </c>
      <c r="I6395" s="6">
        <v>70</v>
      </c>
      <c r="J6395" s="4">
        <v>2310</v>
      </c>
      <c r="K6395" s="6">
        <f>Tabla2[[#This Row],[Price per Unit]]*Tabla2[[#This Row],[Units Sold]]</f>
        <v>161700</v>
      </c>
      <c r="L6395" s="52">
        <f>Tabla2[[#This Row],[Units Sold]]/Cálculos!$C$11</f>
        <v>9.3187960115553075E-5</v>
      </c>
      <c r="M6395" s="6">
        <f>Tabla2[[#This Row],[Total Sales]]-Tabla2[[#This Row],[Operating Profit]]</f>
        <v>153615</v>
      </c>
      <c r="N6395" s="6">
        <v>8085</v>
      </c>
      <c r="O6395" s="46">
        <f>Tabla2[[#This Row],[Operating Profit]]/Tabla2[[#This Row],[Total Sales]]</f>
        <v>0.05</v>
      </c>
      <c r="P6395" s="1" t="s">
        <v>82</v>
      </c>
    </row>
    <row r="6396" spans="1:16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3" t="str">
        <f>IFERROR(LEFT(Tabla2[[#This Row],[Product]],FIND(" ",Tabla2[[#This Row],[Product]])-3),Tabla2[[#This Row],[Product]])</f>
        <v>Men</v>
      </c>
      <c r="I6396" s="6">
        <v>60</v>
      </c>
      <c r="J6396" s="4">
        <v>1810</v>
      </c>
      <c r="K6396" s="6">
        <f>Tabla2[[#This Row],[Price per Unit]]*Tabla2[[#This Row],[Units Sold]]</f>
        <v>108600</v>
      </c>
      <c r="L6396" s="52">
        <f>Tabla2[[#This Row],[Units Sold]]/Cálculos!$C$11</f>
        <v>7.301740597798747E-5</v>
      </c>
      <c r="M6396" s="6">
        <f>Tabla2[[#This Row],[Total Sales]]-Tabla2[[#This Row],[Operating Profit]]</f>
        <v>103495.8</v>
      </c>
      <c r="N6396" s="6">
        <v>5104.2</v>
      </c>
      <c r="O6396" s="46">
        <f>Tabla2[[#This Row],[Operating Profit]]/Tabla2[[#This Row],[Total Sales]]</f>
        <v>4.7E-2</v>
      </c>
      <c r="P6396" s="1" t="s">
        <v>82</v>
      </c>
    </row>
    <row r="6397" spans="1:16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3" t="str">
        <f>IFERROR(LEFT(Tabla2[[#This Row],[Product]],FIND(" ",Tabla2[[#This Row],[Product]])-3),Tabla2[[#This Row],[Product]])</f>
        <v>Women</v>
      </c>
      <c r="I6397" s="6">
        <v>59</v>
      </c>
      <c r="J6397" s="4">
        <v>1610</v>
      </c>
      <c r="K6397" s="6">
        <f>Tabla2[[#This Row],[Price per Unit]]*Tabla2[[#This Row],[Units Sold]]</f>
        <v>94990</v>
      </c>
      <c r="L6397" s="52">
        <f>Tabla2[[#This Row],[Units Sold]]/Cálculos!$C$11</f>
        <v>6.4949184322961236E-5</v>
      </c>
      <c r="M6397" s="6">
        <f>Tabla2[[#This Row],[Total Sales]]-Tabla2[[#This Row],[Operating Profit]]</f>
        <v>90050.52</v>
      </c>
      <c r="N6397" s="6">
        <v>4939.4800000000005</v>
      </c>
      <c r="O6397" s="46">
        <f>Tabla2[[#This Row],[Operating Profit]]/Tabla2[[#This Row],[Total Sales]]</f>
        <v>5.2000000000000005E-2</v>
      </c>
      <c r="P6397" s="1" t="s">
        <v>82</v>
      </c>
    </row>
    <row r="6398" spans="1:16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3" t="str">
        <f>IFERROR(LEFT(Tabla2[[#This Row],[Product]],FIND(" ",Tabla2[[#This Row],[Product]])-3),Tabla2[[#This Row],[Product]])</f>
        <v>Women</v>
      </c>
      <c r="I6398" s="6">
        <v>63</v>
      </c>
      <c r="J6398" s="4">
        <v>1470</v>
      </c>
      <c r="K6398" s="6">
        <f>Tabla2[[#This Row],[Price per Unit]]*Tabla2[[#This Row],[Units Sold]]</f>
        <v>92610</v>
      </c>
      <c r="L6398" s="52">
        <f>Tabla2[[#This Row],[Units Sold]]/Cálculos!$C$11</f>
        <v>5.9301429164442862E-5</v>
      </c>
      <c r="M6398" s="6">
        <f>Tabla2[[#This Row],[Total Sales]]-Tabla2[[#This Row],[Operating Profit]]</f>
        <v>87979.5</v>
      </c>
      <c r="N6398" s="6">
        <v>4630.5</v>
      </c>
      <c r="O6398" s="46">
        <f>Tabla2[[#This Row],[Operating Profit]]/Tabla2[[#This Row],[Total Sales]]</f>
        <v>0.05</v>
      </c>
      <c r="P6398" s="1" t="s">
        <v>82</v>
      </c>
    </row>
    <row r="6399" spans="1:16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3" t="str">
        <f>IFERROR(LEFT(Tabla2[[#This Row],[Product]],FIND(" ",Tabla2[[#This Row],[Product]])-3),Tabla2[[#This Row],[Product]])</f>
        <v>Men</v>
      </c>
      <c r="I6399" s="6">
        <v>68</v>
      </c>
      <c r="J6399" s="4">
        <v>1420</v>
      </c>
      <c r="K6399" s="6">
        <f>Tabla2[[#This Row],[Price per Unit]]*Tabla2[[#This Row],[Units Sold]]</f>
        <v>96560</v>
      </c>
      <c r="L6399" s="52">
        <f>Tabla2[[#This Row],[Units Sold]]/Cálculos!$C$11</f>
        <v>5.72843737506863E-5</v>
      </c>
      <c r="M6399" s="6">
        <f>Tabla2[[#This Row],[Total Sales]]-Tabla2[[#This Row],[Operating Profit]]</f>
        <v>91828.56</v>
      </c>
      <c r="N6399" s="6">
        <v>4731.4399999999996</v>
      </c>
      <c r="O6399" s="46">
        <f>Tabla2[[#This Row],[Operating Profit]]/Tabla2[[#This Row],[Total Sales]]</f>
        <v>4.8999999999999995E-2</v>
      </c>
      <c r="P6399" s="1" t="s">
        <v>82</v>
      </c>
    </row>
    <row r="6400" spans="1:16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3" t="str">
        <f>IFERROR(LEFT(Tabla2[[#This Row],[Product]],FIND(" ",Tabla2[[#This Row],[Product]])-3),Tabla2[[#This Row],[Product]])</f>
        <v>Women</v>
      </c>
      <c r="I6400" s="6">
        <v>74</v>
      </c>
      <c r="J6400" s="4">
        <v>1560</v>
      </c>
      <c r="K6400" s="6">
        <f>Tabla2[[#This Row],[Price per Unit]]*Tabla2[[#This Row],[Units Sold]]</f>
        <v>115440</v>
      </c>
      <c r="L6400" s="52">
        <f>Tabla2[[#This Row],[Units Sold]]/Cálculos!$C$11</f>
        <v>6.2932128909204668E-5</v>
      </c>
      <c r="M6400" s="6">
        <f>Tabla2[[#This Row],[Total Sales]]-Tabla2[[#This Row],[Operating Profit]]</f>
        <v>108513.60000000001</v>
      </c>
      <c r="N6400" s="6">
        <v>6926.4</v>
      </c>
      <c r="O6400" s="46">
        <f>Tabla2[[#This Row],[Operating Profit]]/Tabla2[[#This Row],[Total Sales]]</f>
        <v>0.06</v>
      </c>
      <c r="P6400" s="1" t="s">
        <v>82</v>
      </c>
    </row>
    <row r="6401" spans="1:16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3" t="str">
        <f>IFERROR(LEFT(Tabla2[[#This Row],[Product]],FIND(" ",Tabla2[[#This Row],[Product]])-3),Tabla2[[#This Row],[Product]])</f>
        <v>Men</v>
      </c>
      <c r="I6401" s="6">
        <v>37</v>
      </c>
      <c r="J6401" s="4">
        <v>1350</v>
      </c>
      <c r="K6401" s="6">
        <f>Tabla2[[#This Row],[Price per Unit]]*Tabla2[[#This Row],[Units Sold]]</f>
        <v>49950</v>
      </c>
      <c r="L6401" s="52">
        <f>Tabla2[[#This Row],[Units Sold]]/Cálculos!$C$11</f>
        <v>5.4460496171427116E-5</v>
      </c>
      <c r="M6401" s="6">
        <f>Tabla2[[#This Row],[Total Sales]]-Tabla2[[#This Row],[Operating Profit]]</f>
        <v>47252.7</v>
      </c>
      <c r="N6401" s="6">
        <v>2697.3</v>
      </c>
      <c r="O6401" s="46">
        <f>Tabla2[[#This Row],[Operating Profit]]/Tabla2[[#This Row],[Total Sales]]</f>
        <v>5.4000000000000006E-2</v>
      </c>
      <c r="P6401" s="1" t="s">
        <v>82</v>
      </c>
    </row>
    <row r="6402" spans="1:16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3" t="str">
        <f>IFERROR(LEFT(Tabla2[[#This Row],[Product]],FIND(" ",Tabla2[[#This Row],[Product]])-3),Tabla2[[#This Row],[Product]])</f>
        <v>Men</v>
      </c>
      <c r="I6402" s="6">
        <v>38</v>
      </c>
      <c r="J6402" s="4">
        <v>780</v>
      </c>
      <c r="K6402" s="6">
        <f>Tabla2[[#This Row],[Price per Unit]]*Tabla2[[#This Row],[Units Sold]]</f>
        <v>29640</v>
      </c>
      <c r="L6402" s="52">
        <f>Tabla2[[#This Row],[Units Sold]]/Cálculos!$C$11</f>
        <v>3.1466064454602334E-5</v>
      </c>
      <c r="M6402" s="6">
        <f>Tabla2[[#This Row],[Total Sales]]-Tabla2[[#This Row],[Operating Profit]]</f>
        <v>28246.92</v>
      </c>
      <c r="N6402" s="6">
        <v>1393.08</v>
      </c>
      <c r="O6402" s="46">
        <f>Tabla2[[#This Row],[Operating Profit]]/Tabla2[[#This Row],[Total Sales]]</f>
        <v>4.7E-2</v>
      </c>
      <c r="P6402" s="1" t="s">
        <v>82</v>
      </c>
    </row>
    <row r="6403" spans="1:16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3" t="str">
        <f>IFERROR(LEFT(Tabla2[[#This Row],[Product]],FIND(" ",Tabla2[[#This Row],[Product]])-3),Tabla2[[#This Row],[Product]])</f>
        <v>Women</v>
      </c>
      <c r="I6403" s="6">
        <v>28</v>
      </c>
      <c r="J6403" s="4">
        <v>750</v>
      </c>
      <c r="K6403" s="6">
        <f>Tabla2[[#This Row],[Price per Unit]]*Tabla2[[#This Row],[Units Sold]]</f>
        <v>21000</v>
      </c>
      <c r="L6403" s="52">
        <f>Tabla2[[#This Row],[Units Sold]]/Cálculos!$C$11</f>
        <v>3.0255831206348401E-5</v>
      </c>
      <c r="M6403" s="6">
        <f>Tabla2[[#This Row],[Total Sales]]-Tabla2[[#This Row],[Operating Profit]]</f>
        <v>19908</v>
      </c>
      <c r="N6403" s="6">
        <v>1092</v>
      </c>
      <c r="O6403" s="46">
        <f>Tabla2[[#This Row],[Operating Profit]]/Tabla2[[#This Row],[Total Sales]]</f>
        <v>5.1999999999999998E-2</v>
      </c>
      <c r="P6403" s="1" t="s">
        <v>82</v>
      </c>
    </row>
    <row r="6404" spans="1:16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3" t="str">
        <f>IFERROR(LEFT(Tabla2[[#This Row],[Product]],FIND(" ",Tabla2[[#This Row],[Product]])-3),Tabla2[[#This Row],[Product]])</f>
        <v>Women</v>
      </c>
      <c r="I6404" s="6">
        <v>34</v>
      </c>
      <c r="J6404" s="4">
        <v>420</v>
      </c>
      <c r="K6404" s="6">
        <f>Tabla2[[#This Row],[Price per Unit]]*Tabla2[[#This Row],[Units Sold]]</f>
        <v>14280</v>
      </c>
      <c r="L6404" s="52">
        <f>Tabla2[[#This Row],[Units Sold]]/Cálculos!$C$11</f>
        <v>1.6943265475555103E-5</v>
      </c>
      <c r="M6404" s="6">
        <f>Tabla2[[#This Row],[Total Sales]]-Tabla2[[#This Row],[Operating Profit]]</f>
        <v>13566</v>
      </c>
      <c r="N6404" s="6">
        <v>714</v>
      </c>
      <c r="O6404" s="46">
        <f>Tabla2[[#This Row],[Operating Profit]]/Tabla2[[#This Row],[Total Sales]]</f>
        <v>0.05</v>
      </c>
      <c r="P6404" s="1" t="s">
        <v>82</v>
      </c>
    </row>
    <row r="6405" spans="1:16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3" t="str">
        <f>IFERROR(LEFT(Tabla2[[#This Row],[Product]],FIND(" ",Tabla2[[#This Row],[Product]])-3),Tabla2[[#This Row],[Product]])</f>
        <v>Men</v>
      </c>
      <c r="I6405" s="6">
        <v>46</v>
      </c>
      <c r="J6405" s="4">
        <v>520</v>
      </c>
      <c r="K6405" s="6">
        <f>Tabla2[[#This Row],[Price per Unit]]*Tabla2[[#This Row],[Units Sold]]</f>
        <v>23920</v>
      </c>
      <c r="L6405" s="52">
        <f>Tabla2[[#This Row],[Units Sold]]/Cálculos!$C$11</f>
        <v>2.0977376303068224E-5</v>
      </c>
      <c r="M6405" s="6">
        <f>Tabla2[[#This Row],[Total Sales]]-Tabla2[[#This Row],[Operating Profit]]</f>
        <v>22795.759999999998</v>
      </c>
      <c r="N6405" s="6">
        <v>1124.24</v>
      </c>
      <c r="O6405" s="46">
        <f>Tabla2[[#This Row],[Operating Profit]]/Tabla2[[#This Row],[Total Sales]]</f>
        <v>4.7E-2</v>
      </c>
      <c r="P6405" s="1" t="s">
        <v>82</v>
      </c>
    </row>
    <row r="6406" spans="1:16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3" t="str">
        <f>IFERROR(LEFT(Tabla2[[#This Row],[Product]],FIND(" ",Tabla2[[#This Row],[Product]])-3),Tabla2[[#This Row],[Product]])</f>
        <v>Women</v>
      </c>
      <c r="I6406" s="6">
        <v>37</v>
      </c>
      <c r="J6406" s="4">
        <v>810</v>
      </c>
      <c r="K6406" s="6">
        <f>Tabla2[[#This Row],[Price per Unit]]*Tabla2[[#This Row],[Units Sold]]</f>
        <v>29970</v>
      </c>
      <c r="L6406" s="52">
        <f>Tabla2[[#This Row],[Units Sold]]/Cálculos!$C$11</f>
        <v>3.2676297702856274E-5</v>
      </c>
      <c r="M6406" s="6">
        <f>Tabla2[[#This Row],[Total Sales]]-Tabla2[[#This Row],[Operating Profit]]</f>
        <v>28351.62</v>
      </c>
      <c r="N6406" s="6">
        <v>1618.38</v>
      </c>
      <c r="O6406" s="46">
        <f>Tabla2[[#This Row],[Operating Profit]]/Tabla2[[#This Row],[Total Sales]]</f>
        <v>5.4000000000000006E-2</v>
      </c>
      <c r="P6406" s="1" t="s">
        <v>82</v>
      </c>
    </row>
    <row r="6407" spans="1:16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3" t="str">
        <f>IFERROR(LEFT(Tabla2[[#This Row],[Product]],FIND(" ",Tabla2[[#This Row],[Product]])-3),Tabla2[[#This Row],[Product]])</f>
        <v>Men</v>
      </c>
      <c r="I6407" s="6">
        <v>38</v>
      </c>
      <c r="J6407" s="4">
        <v>1380</v>
      </c>
      <c r="K6407" s="6">
        <f>Tabla2[[#This Row],[Price per Unit]]*Tabla2[[#This Row],[Units Sold]]</f>
        <v>52440</v>
      </c>
      <c r="L6407" s="52">
        <f>Tabla2[[#This Row],[Units Sold]]/Cálculos!$C$11</f>
        <v>5.5670729419681056E-5</v>
      </c>
      <c r="M6407" s="6">
        <f>Tabla2[[#This Row],[Total Sales]]-Tabla2[[#This Row],[Operating Profit]]</f>
        <v>49660.68</v>
      </c>
      <c r="N6407" s="6">
        <v>2779.32</v>
      </c>
      <c r="O6407" s="46">
        <f>Tabla2[[#This Row],[Operating Profit]]/Tabla2[[#This Row],[Total Sales]]</f>
        <v>5.3000000000000005E-2</v>
      </c>
      <c r="P6407" s="1" t="s">
        <v>82</v>
      </c>
    </row>
    <row r="6408" spans="1:16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3" t="str">
        <f>IFERROR(LEFT(Tabla2[[#This Row],[Product]],FIND(" ",Tabla2[[#This Row],[Product]])-3),Tabla2[[#This Row],[Product]])</f>
        <v>Men</v>
      </c>
      <c r="I6408" s="6">
        <v>38</v>
      </c>
      <c r="J6408" s="4">
        <v>580</v>
      </c>
      <c r="K6408" s="6">
        <f>Tabla2[[#This Row],[Price per Unit]]*Tabla2[[#This Row],[Units Sold]]</f>
        <v>22040</v>
      </c>
      <c r="L6408" s="52">
        <f>Tabla2[[#This Row],[Units Sold]]/Cálculos!$C$11</f>
        <v>2.3397842799576097E-5</v>
      </c>
      <c r="M6408" s="6">
        <f>Tabla2[[#This Row],[Total Sales]]-Tabla2[[#This Row],[Operating Profit]]</f>
        <v>21026.16</v>
      </c>
      <c r="N6408" s="6">
        <v>1013.8399999999999</v>
      </c>
      <c r="O6408" s="46">
        <f>Tabla2[[#This Row],[Operating Profit]]/Tabla2[[#This Row],[Total Sales]]</f>
        <v>4.5999999999999999E-2</v>
      </c>
      <c r="P6408" s="1" t="s">
        <v>82</v>
      </c>
    </row>
    <row r="6409" spans="1:16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3" t="str">
        <f>IFERROR(LEFT(Tabla2[[#This Row],[Product]],FIND(" ",Tabla2[[#This Row],[Product]])-3),Tabla2[[#This Row],[Product]])</f>
        <v>Women</v>
      </c>
      <c r="I6409" s="6">
        <v>29</v>
      </c>
      <c r="J6409" s="4">
        <v>630</v>
      </c>
      <c r="K6409" s="6">
        <f>Tabla2[[#This Row],[Price per Unit]]*Tabla2[[#This Row],[Units Sold]]</f>
        <v>18270</v>
      </c>
      <c r="L6409" s="52">
        <f>Tabla2[[#This Row],[Units Sold]]/Cálculos!$C$11</f>
        <v>2.5414898213332655E-5</v>
      </c>
      <c r="M6409" s="6">
        <f>Tabla2[[#This Row],[Total Sales]]-Tabla2[[#This Row],[Operating Profit]]</f>
        <v>17301.689999999999</v>
      </c>
      <c r="N6409" s="6">
        <v>968.31000000000006</v>
      </c>
      <c r="O6409" s="46">
        <f>Tabla2[[#This Row],[Operating Profit]]/Tabla2[[#This Row],[Total Sales]]</f>
        <v>5.3000000000000005E-2</v>
      </c>
      <c r="P6409" s="1" t="s">
        <v>82</v>
      </c>
    </row>
    <row r="6410" spans="1:16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3" t="str">
        <f>IFERROR(LEFT(Tabla2[[#This Row],[Product]],FIND(" ",Tabla2[[#This Row],[Product]])-3),Tabla2[[#This Row],[Product]])</f>
        <v>Women</v>
      </c>
      <c r="I6410" s="6">
        <v>34</v>
      </c>
      <c r="J6410" s="4">
        <v>340</v>
      </c>
      <c r="K6410" s="6">
        <f>Tabla2[[#This Row],[Price per Unit]]*Tabla2[[#This Row],[Units Sold]]</f>
        <v>11560</v>
      </c>
      <c r="L6410" s="52">
        <f>Tabla2[[#This Row],[Units Sold]]/Cálculos!$C$11</f>
        <v>1.3715976813544608E-5</v>
      </c>
      <c r="M6410" s="6">
        <f>Tabla2[[#This Row],[Total Sales]]-Tabla2[[#This Row],[Operating Profit]]</f>
        <v>10935.76</v>
      </c>
      <c r="N6410" s="6">
        <v>624.24</v>
      </c>
      <c r="O6410" s="46">
        <f>Tabla2[[#This Row],[Operating Profit]]/Tabla2[[#This Row],[Total Sales]]</f>
        <v>5.3999999999999999E-2</v>
      </c>
      <c r="P6410" s="1" t="s">
        <v>82</v>
      </c>
    </row>
    <row r="6411" spans="1:16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3" t="str">
        <f>IFERROR(LEFT(Tabla2[[#This Row],[Product]],FIND(" ",Tabla2[[#This Row],[Product]])-3),Tabla2[[#This Row],[Product]])</f>
        <v>Men</v>
      </c>
      <c r="I6411" s="6">
        <v>48</v>
      </c>
      <c r="J6411" s="4">
        <v>540</v>
      </c>
      <c r="K6411" s="6">
        <f>Tabla2[[#This Row],[Price per Unit]]*Tabla2[[#This Row],[Units Sold]]</f>
        <v>25920</v>
      </c>
      <c r="L6411" s="52">
        <f>Tabla2[[#This Row],[Units Sold]]/Cálculos!$C$11</f>
        <v>2.1784198468570849E-5</v>
      </c>
      <c r="M6411" s="6">
        <f>Tabla2[[#This Row],[Total Sales]]-Tabla2[[#This Row],[Operating Profit]]</f>
        <v>24701.759999999998</v>
      </c>
      <c r="N6411" s="6">
        <v>1218.24</v>
      </c>
      <c r="O6411" s="46">
        <f>Tabla2[[#This Row],[Operating Profit]]/Tabla2[[#This Row],[Total Sales]]</f>
        <v>4.7E-2</v>
      </c>
      <c r="P6411" s="1" t="s">
        <v>82</v>
      </c>
    </row>
    <row r="6412" spans="1:16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3" t="str">
        <f>IFERROR(LEFT(Tabla2[[#This Row],[Product]],FIND(" ",Tabla2[[#This Row],[Product]])-3),Tabla2[[#This Row],[Product]])</f>
        <v>Women</v>
      </c>
      <c r="I6412" s="6">
        <v>39</v>
      </c>
      <c r="J6412" s="4">
        <v>780</v>
      </c>
      <c r="K6412" s="6">
        <f>Tabla2[[#This Row],[Price per Unit]]*Tabla2[[#This Row],[Units Sold]]</f>
        <v>30420</v>
      </c>
      <c r="L6412" s="52">
        <f>Tabla2[[#This Row],[Units Sold]]/Cálculos!$C$11</f>
        <v>3.1466064454602334E-5</v>
      </c>
      <c r="M6412" s="6">
        <f>Tabla2[[#This Row],[Total Sales]]-Tabla2[[#This Row],[Operating Profit]]</f>
        <v>28868.58</v>
      </c>
      <c r="N6412" s="6">
        <v>1551.42</v>
      </c>
      <c r="O6412" s="46">
        <f>Tabla2[[#This Row],[Operating Profit]]/Tabla2[[#This Row],[Total Sales]]</f>
        <v>5.1000000000000004E-2</v>
      </c>
      <c r="P6412" s="1" t="s">
        <v>82</v>
      </c>
    </row>
    <row r="6413" spans="1:16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3" t="str">
        <f>IFERROR(LEFT(Tabla2[[#This Row],[Product]],FIND(" ",Tabla2[[#This Row],[Product]])-3),Tabla2[[#This Row],[Product]])</f>
        <v>Men</v>
      </c>
      <c r="I6413" s="6">
        <v>41</v>
      </c>
      <c r="J6413" s="4">
        <v>1560</v>
      </c>
      <c r="K6413" s="6">
        <f>Tabla2[[#This Row],[Price per Unit]]*Tabla2[[#This Row],[Units Sold]]</f>
        <v>63960</v>
      </c>
      <c r="L6413" s="52">
        <f>Tabla2[[#This Row],[Units Sold]]/Cálculos!$C$11</f>
        <v>6.2932128909204668E-5</v>
      </c>
      <c r="M6413" s="6">
        <f>Tabla2[[#This Row],[Total Sales]]-Tabla2[[#This Row],[Operating Profit]]</f>
        <v>60698.04</v>
      </c>
      <c r="N6413" s="6">
        <v>3261.96</v>
      </c>
      <c r="O6413" s="46">
        <f>Tabla2[[#This Row],[Operating Profit]]/Tabla2[[#This Row],[Total Sales]]</f>
        <v>5.1000000000000004E-2</v>
      </c>
      <c r="P6413" s="1" t="s">
        <v>82</v>
      </c>
    </row>
    <row r="6414" spans="1:16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3" t="str">
        <f>IFERROR(LEFT(Tabla2[[#This Row],[Product]],FIND(" ",Tabla2[[#This Row],[Product]])-3),Tabla2[[#This Row],[Product]])</f>
        <v>Men</v>
      </c>
      <c r="I6414" s="6">
        <v>41</v>
      </c>
      <c r="J6414" s="4">
        <v>590</v>
      </c>
      <c r="K6414" s="6">
        <f>Tabla2[[#This Row],[Price per Unit]]*Tabla2[[#This Row],[Units Sold]]</f>
        <v>24190</v>
      </c>
      <c r="L6414" s="52">
        <f>Tabla2[[#This Row],[Units Sold]]/Cálculos!$C$11</f>
        <v>2.3801253882327408E-5</v>
      </c>
      <c r="M6414" s="6">
        <f>Tabla2[[#This Row],[Total Sales]]-Tabla2[[#This Row],[Operating Profit]]</f>
        <v>23004.69</v>
      </c>
      <c r="N6414" s="6">
        <v>1185.31</v>
      </c>
      <c r="O6414" s="46">
        <f>Tabla2[[#This Row],[Operating Profit]]/Tabla2[[#This Row],[Total Sales]]</f>
        <v>4.8999999999999995E-2</v>
      </c>
      <c r="P6414" s="1" t="s">
        <v>82</v>
      </c>
    </row>
    <row r="6415" spans="1:16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3" t="str">
        <f>IFERROR(LEFT(Tabla2[[#This Row],[Product]],FIND(" ",Tabla2[[#This Row],[Product]])-3),Tabla2[[#This Row],[Product]])</f>
        <v>Women</v>
      </c>
      <c r="I6415" s="6">
        <v>34</v>
      </c>
      <c r="J6415" s="4">
        <v>730</v>
      </c>
      <c r="K6415" s="6">
        <f>Tabla2[[#This Row],[Price per Unit]]*Tabla2[[#This Row],[Units Sold]]</f>
        <v>24820</v>
      </c>
      <c r="L6415" s="52">
        <f>Tabla2[[#This Row],[Units Sold]]/Cálculos!$C$11</f>
        <v>2.9449009040845775E-5</v>
      </c>
      <c r="M6415" s="6">
        <f>Tabla2[[#This Row],[Total Sales]]-Tabla2[[#This Row],[Operating Profit]]</f>
        <v>23579</v>
      </c>
      <c r="N6415" s="6">
        <v>1241</v>
      </c>
      <c r="O6415" s="46">
        <f>Tabla2[[#This Row],[Operating Profit]]/Tabla2[[#This Row],[Total Sales]]</f>
        <v>0.05</v>
      </c>
      <c r="P6415" s="1" t="s">
        <v>82</v>
      </c>
    </row>
    <row r="6416" spans="1:16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3" t="str">
        <f>IFERROR(LEFT(Tabla2[[#This Row],[Product]],FIND(" ",Tabla2[[#This Row],[Product]])-3),Tabla2[[#This Row],[Product]])</f>
        <v>Women</v>
      </c>
      <c r="I6416" s="6">
        <v>36</v>
      </c>
      <c r="J6416" s="4">
        <v>270</v>
      </c>
      <c r="K6416" s="6">
        <f>Tabla2[[#This Row],[Price per Unit]]*Tabla2[[#This Row],[Units Sold]]</f>
        <v>9720</v>
      </c>
      <c r="L6416" s="52">
        <f>Tabla2[[#This Row],[Units Sold]]/Cálculos!$C$11</f>
        <v>1.0892099234285425E-5</v>
      </c>
      <c r="M6416" s="6">
        <f>Tabla2[[#This Row],[Total Sales]]-Tabla2[[#This Row],[Operating Profit]]</f>
        <v>9214.56</v>
      </c>
      <c r="N6416" s="6">
        <v>505.44</v>
      </c>
      <c r="O6416" s="46">
        <f>Tabla2[[#This Row],[Operating Profit]]/Tabla2[[#This Row],[Total Sales]]</f>
        <v>5.1999999999999998E-2</v>
      </c>
      <c r="P6416" s="1" t="s">
        <v>82</v>
      </c>
    </row>
    <row r="6417" spans="1:16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3" t="str">
        <f>IFERROR(LEFT(Tabla2[[#This Row],[Product]],FIND(" ",Tabla2[[#This Row],[Product]])-3),Tabla2[[#This Row],[Product]])</f>
        <v>Men</v>
      </c>
      <c r="I6417" s="6">
        <v>52</v>
      </c>
      <c r="J6417" s="4">
        <v>440</v>
      </c>
      <c r="K6417" s="6">
        <f>Tabla2[[#This Row],[Price per Unit]]*Tabla2[[#This Row],[Units Sold]]</f>
        <v>22880</v>
      </c>
      <c r="L6417" s="52">
        <f>Tabla2[[#This Row],[Units Sold]]/Cálculos!$C$11</f>
        <v>1.7750087641057729E-5</v>
      </c>
      <c r="M6417" s="6">
        <f>Tabla2[[#This Row],[Total Sales]]-Tabla2[[#This Row],[Operating Profit]]</f>
        <v>21827.52</v>
      </c>
      <c r="N6417" s="6">
        <v>1052.48</v>
      </c>
      <c r="O6417" s="46">
        <f>Tabla2[[#This Row],[Operating Profit]]/Tabla2[[#This Row],[Total Sales]]</f>
        <v>4.5999999999999999E-2</v>
      </c>
      <c r="P6417" s="1" t="s">
        <v>82</v>
      </c>
    </row>
    <row r="6418" spans="1:16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3" t="str">
        <f>IFERROR(LEFT(Tabla2[[#This Row],[Product]],FIND(" ",Tabla2[[#This Row],[Product]])-3),Tabla2[[#This Row],[Product]])</f>
        <v>Women</v>
      </c>
      <c r="I6418" s="6">
        <v>42</v>
      </c>
      <c r="J6418" s="4">
        <v>650</v>
      </c>
      <c r="K6418" s="6">
        <f>Tabla2[[#This Row],[Price per Unit]]*Tabla2[[#This Row],[Units Sold]]</f>
        <v>27300</v>
      </c>
      <c r="L6418" s="52">
        <f>Tabla2[[#This Row],[Units Sold]]/Cálculos!$C$11</f>
        <v>2.622172037883528E-5</v>
      </c>
      <c r="M6418" s="6">
        <f>Tabla2[[#This Row],[Total Sales]]-Tabla2[[#This Row],[Operating Profit]]</f>
        <v>25907.7</v>
      </c>
      <c r="N6418" s="6">
        <v>1392.3</v>
      </c>
      <c r="O6418" s="46">
        <f>Tabla2[[#This Row],[Operating Profit]]/Tabla2[[#This Row],[Total Sales]]</f>
        <v>5.0999999999999997E-2</v>
      </c>
      <c r="P6418" s="1" t="s">
        <v>82</v>
      </c>
    </row>
    <row r="6419" spans="1:16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3" t="str">
        <f>IFERROR(LEFT(Tabla2[[#This Row],[Product]],FIND(" ",Tabla2[[#This Row],[Product]])-3),Tabla2[[#This Row],[Product]])</f>
        <v>Men</v>
      </c>
      <c r="I6419" s="6">
        <v>41</v>
      </c>
      <c r="J6419" s="4">
        <v>1190</v>
      </c>
      <c r="K6419" s="6">
        <f>Tabla2[[#This Row],[Price per Unit]]*Tabla2[[#This Row],[Units Sold]]</f>
        <v>48790</v>
      </c>
      <c r="L6419" s="52">
        <f>Tabla2[[#This Row],[Units Sold]]/Cálculos!$C$11</f>
        <v>4.8005918847406126E-5</v>
      </c>
      <c r="M6419" s="6">
        <f>Tabla2[[#This Row],[Total Sales]]-Tabla2[[#This Row],[Operating Profit]]</f>
        <v>46106.55</v>
      </c>
      <c r="N6419" s="6">
        <v>2683.4500000000003</v>
      </c>
      <c r="O6419" s="46">
        <f>Tabla2[[#This Row],[Operating Profit]]/Tabla2[[#This Row],[Total Sales]]</f>
        <v>5.5000000000000007E-2</v>
      </c>
      <c r="P6419" s="1" t="s">
        <v>82</v>
      </c>
    </row>
    <row r="6420" spans="1:16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3" t="str">
        <f>IFERROR(LEFT(Tabla2[[#This Row],[Product]],FIND(" ",Tabla2[[#This Row],[Product]])-3),Tabla2[[#This Row],[Product]])</f>
        <v>Men</v>
      </c>
      <c r="I6420" s="6">
        <v>41</v>
      </c>
      <c r="J6420" s="4">
        <v>490</v>
      </c>
      <c r="K6420" s="6">
        <f>Tabla2[[#This Row],[Price per Unit]]*Tabla2[[#This Row],[Units Sold]]</f>
        <v>20090</v>
      </c>
      <c r="L6420" s="52">
        <f>Tabla2[[#This Row],[Units Sold]]/Cálculos!$C$11</f>
        <v>1.9767143054814287E-5</v>
      </c>
      <c r="M6420" s="6">
        <f>Tabla2[[#This Row],[Total Sales]]-Tabla2[[#This Row],[Operating Profit]]</f>
        <v>19125.68</v>
      </c>
      <c r="N6420" s="6">
        <v>964.31999999999994</v>
      </c>
      <c r="O6420" s="46">
        <f>Tabla2[[#This Row],[Operating Profit]]/Tabla2[[#This Row],[Total Sales]]</f>
        <v>4.7999999999999994E-2</v>
      </c>
      <c r="P6420" s="1" t="s">
        <v>82</v>
      </c>
    </row>
    <row r="6421" spans="1:16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3" t="str">
        <f>IFERROR(LEFT(Tabla2[[#This Row],[Product]],FIND(" ",Tabla2[[#This Row],[Product]])-3),Tabla2[[#This Row],[Product]])</f>
        <v>Women</v>
      </c>
      <c r="I6421" s="6">
        <v>38</v>
      </c>
      <c r="J6421" s="4">
        <v>490</v>
      </c>
      <c r="K6421" s="6">
        <f>Tabla2[[#This Row],[Price per Unit]]*Tabla2[[#This Row],[Units Sold]]</f>
        <v>18620</v>
      </c>
      <c r="L6421" s="52">
        <f>Tabla2[[#This Row],[Units Sold]]/Cálculos!$C$11</f>
        <v>1.9767143054814287E-5</v>
      </c>
      <c r="M6421" s="6">
        <f>Tabla2[[#This Row],[Total Sales]]-Tabla2[[#This Row],[Operating Profit]]</f>
        <v>17595.900000000001</v>
      </c>
      <c r="N6421" s="6">
        <v>1024.1000000000001</v>
      </c>
      <c r="O6421" s="46">
        <f>Tabla2[[#This Row],[Operating Profit]]/Tabla2[[#This Row],[Total Sales]]</f>
        <v>5.5000000000000007E-2</v>
      </c>
      <c r="P6421" s="1" t="s">
        <v>82</v>
      </c>
    </row>
    <row r="6422" spans="1:16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3" t="str">
        <f>IFERROR(LEFT(Tabla2[[#This Row],[Product]],FIND(" ",Tabla2[[#This Row],[Product]])-3),Tabla2[[#This Row],[Product]])</f>
        <v>Women</v>
      </c>
      <c r="I6422" s="6">
        <v>42</v>
      </c>
      <c r="J6422" s="4">
        <v>290</v>
      </c>
      <c r="K6422" s="6">
        <f>Tabla2[[#This Row],[Price per Unit]]*Tabla2[[#This Row],[Units Sold]]</f>
        <v>12180</v>
      </c>
      <c r="L6422" s="52">
        <f>Tabla2[[#This Row],[Units Sold]]/Cálculos!$C$11</f>
        <v>1.1698921399788048E-5</v>
      </c>
      <c r="M6422" s="6">
        <f>Tabla2[[#This Row],[Total Sales]]-Tabla2[[#This Row],[Operating Profit]]</f>
        <v>11571</v>
      </c>
      <c r="N6422" s="6">
        <v>609</v>
      </c>
      <c r="O6422" s="46">
        <f>Tabla2[[#This Row],[Operating Profit]]/Tabla2[[#This Row],[Total Sales]]</f>
        <v>0.05</v>
      </c>
      <c r="P6422" s="1" t="s">
        <v>82</v>
      </c>
    </row>
    <row r="6423" spans="1:16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3" t="str">
        <f>IFERROR(LEFT(Tabla2[[#This Row],[Product]],FIND(" ",Tabla2[[#This Row],[Product]])-3),Tabla2[[#This Row],[Product]])</f>
        <v>Men</v>
      </c>
      <c r="I6423" s="6">
        <v>47</v>
      </c>
      <c r="J6423" s="4">
        <v>350</v>
      </c>
      <c r="K6423" s="6">
        <f>Tabla2[[#This Row],[Price per Unit]]*Tabla2[[#This Row],[Units Sold]]</f>
        <v>16450</v>
      </c>
      <c r="L6423" s="52">
        <f>Tabla2[[#This Row],[Units Sold]]/Cálculos!$C$11</f>
        <v>1.4119387896295919E-5</v>
      </c>
      <c r="M6423" s="6">
        <f>Tabla2[[#This Row],[Total Sales]]-Tabla2[[#This Row],[Operating Profit]]</f>
        <v>15643.95</v>
      </c>
      <c r="N6423" s="6">
        <v>806.05</v>
      </c>
      <c r="O6423" s="46">
        <f>Tabla2[[#This Row],[Operating Profit]]/Tabla2[[#This Row],[Total Sales]]</f>
        <v>4.8999999999999995E-2</v>
      </c>
      <c r="P6423" s="1" t="s">
        <v>82</v>
      </c>
    </row>
    <row r="6424" spans="1:16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3" t="str">
        <f>IFERROR(LEFT(Tabla2[[#This Row],[Product]],FIND(" ",Tabla2[[#This Row],[Product]])-3),Tabla2[[#This Row],[Product]])</f>
        <v>Women</v>
      </c>
      <c r="I6424" s="6">
        <v>36</v>
      </c>
      <c r="J6424" s="4">
        <v>750</v>
      </c>
      <c r="K6424" s="6">
        <f>Tabla2[[#This Row],[Price per Unit]]*Tabla2[[#This Row],[Units Sold]]</f>
        <v>27000</v>
      </c>
      <c r="L6424" s="52">
        <f>Tabla2[[#This Row],[Units Sold]]/Cálculos!$C$11</f>
        <v>3.0255831206348401E-5</v>
      </c>
      <c r="M6424" s="6">
        <f>Tabla2[[#This Row],[Total Sales]]-Tabla2[[#This Row],[Operating Profit]]</f>
        <v>25650</v>
      </c>
      <c r="N6424" s="6">
        <v>1350</v>
      </c>
      <c r="O6424" s="46">
        <f>Tabla2[[#This Row],[Operating Profit]]/Tabla2[[#This Row],[Total Sales]]</f>
        <v>0.05</v>
      </c>
      <c r="P6424" s="1" t="s">
        <v>82</v>
      </c>
    </row>
    <row r="6425" spans="1:16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3" t="str">
        <f>IFERROR(LEFT(Tabla2[[#This Row],[Product]],FIND(" ",Tabla2[[#This Row],[Product]])-3),Tabla2[[#This Row],[Product]])</f>
        <v>Men</v>
      </c>
      <c r="I6425" s="6">
        <v>49</v>
      </c>
      <c r="J6425" s="4">
        <v>1560</v>
      </c>
      <c r="K6425" s="6">
        <f>Tabla2[[#This Row],[Price per Unit]]*Tabla2[[#This Row],[Units Sold]]</f>
        <v>76440</v>
      </c>
      <c r="L6425" s="52">
        <f>Tabla2[[#This Row],[Units Sold]]/Cálculos!$C$11</f>
        <v>6.2932128909204668E-5</v>
      </c>
      <c r="M6425" s="6">
        <f>Tabla2[[#This Row],[Total Sales]]-Tabla2[[#This Row],[Operating Profit]]</f>
        <v>72541.56</v>
      </c>
      <c r="N6425" s="6">
        <v>3898.44</v>
      </c>
      <c r="O6425" s="46">
        <f>Tabla2[[#This Row],[Operating Profit]]/Tabla2[[#This Row],[Total Sales]]</f>
        <v>5.1000000000000004E-2</v>
      </c>
      <c r="P6425" s="1" t="s">
        <v>82</v>
      </c>
    </row>
    <row r="6426" spans="1:16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3" t="str">
        <f>IFERROR(LEFT(Tabla2[[#This Row],[Product]],FIND(" ",Tabla2[[#This Row],[Product]])-3),Tabla2[[#This Row],[Product]])</f>
        <v>Men</v>
      </c>
      <c r="I6426" s="6">
        <v>42</v>
      </c>
      <c r="J6426" s="4">
        <v>680</v>
      </c>
      <c r="K6426" s="6">
        <f>Tabla2[[#This Row],[Price per Unit]]*Tabla2[[#This Row],[Units Sold]]</f>
        <v>28560</v>
      </c>
      <c r="L6426" s="52">
        <f>Tabla2[[#This Row],[Units Sold]]/Cálculos!$C$11</f>
        <v>2.7431953627089217E-5</v>
      </c>
      <c r="M6426" s="6">
        <f>Tabla2[[#This Row],[Total Sales]]-Tabla2[[#This Row],[Operating Profit]]</f>
        <v>27132</v>
      </c>
      <c r="N6426" s="6">
        <v>1428</v>
      </c>
      <c r="O6426" s="46">
        <f>Tabla2[[#This Row],[Operating Profit]]/Tabla2[[#This Row],[Total Sales]]</f>
        <v>0.05</v>
      </c>
      <c r="P6426" s="1" t="s">
        <v>82</v>
      </c>
    </row>
    <row r="6427" spans="1:16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3" t="str">
        <f>IFERROR(LEFT(Tabla2[[#This Row],[Product]],FIND(" ",Tabla2[[#This Row],[Product]])-3),Tabla2[[#This Row],[Product]])</f>
        <v>Women</v>
      </c>
      <c r="I6427" s="6">
        <v>38</v>
      </c>
      <c r="J6427" s="4">
        <v>580</v>
      </c>
      <c r="K6427" s="6">
        <f>Tabla2[[#This Row],[Price per Unit]]*Tabla2[[#This Row],[Units Sold]]</f>
        <v>22040</v>
      </c>
      <c r="L6427" s="52">
        <f>Tabla2[[#This Row],[Units Sold]]/Cálculos!$C$11</f>
        <v>2.3397842799576097E-5</v>
      </c>
      <c r="M6427" s="6">
        <f>Tabla2[[#This Row],[Total Sales]]-Tabla2[[#This Row],[Operating Profit]]</f>
        <v>20893.919999999998</v>
      </c>
      <c r="N6427" s="6">
        <v>1146.08</v>
      </c>
      <c r="O6427" s="46">
        <f>Tabla2[[#This Row],[Operating Profit]]/Tabla2[[#This Row],[Total Sales]]</f>
        <v>5.1999999999999998E-2</v>
      </c>
      <c r="P6427" s="1" t="s">
        <v>82</v>
      </c>
    </row>
    <row r="6428" spans="1:16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3" t="str">
        <f>IFERROR(LEFT(Tabla2[[#This Row],[Product]],FIND(" ",Tabla2[[#This Row],[Product]])-3),Tabla2[[#This Row],[Product]])</f>
        <v>Women</v>
      </c>
      <c r="I6428" s="6">
        <v>38</v>
      </c>
      <c r="J6428" s="4">
        <v>380</v>
      </c>
      <c r="K6428" s="6">
        <f>Tabla2[[#This Row],[Price per Unit]]*Tabla2[[#This Row],[Units Sold]]</f>
        <v>14440</v>
      </c>
      <c r="L6428" s="52">
        <f>Tabla2[[#This Row],[Units Sold]]/Cálculos!$C$11</f>
        <v>1.5329621144549856E-5</v>
      </c>
      <c r="M6428" s="6">
        <f>Tabla2[[#This Row],[Total Sales]]-Tabla2[[#This Row],[Operating Profit]]</f>
        <v>13660.24</v>
      </c>
      <c r="N6428" s="6">
        <v>779.7600000000001</v>
      </c>
      <c r="O6428" s="46">
        <f>Tabla2[[#This Row],[Operating Profit]]/Tabla2[[#This Row],[Total Sales]]</f>
        <v>5.4000000000000006E-2</v>
      </c>
      <c r="P6428" s="1" t="s">
        <v>82</v>
      </c>
    </row>
    <row r="6429" spans="1:16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3" t="str">
        <f>IFERROR(LEFT(Tabla2[[#This Row],[Product]],FIND(" ",Tabla2[[#This Row],[Product]])-3),Tabla2[[#This Row],[Product]])</f>
        <v>Men</v>
      </c>
      <c r="I6429" s="6">
        <v>46</v>
      </c>
      <c r="J6429" s="4">
        <v>420</v>
      </c>
      <c r="K6429" s="6">
        <f>Tabla2[[#This Row],[Price per Unit]]*Tabla2[[#This Row],[Units Sold]]</f>
        <v>19320</v>
      </c>
      <c r="L6429" s="52">
        <f>Tabla2[[#This Row],[Units Sold]]/Cálculos!$C$11</f>
        <v>1.6943265475555103E-5</v>
      </c>
      <c r="M6429" s="6">
        <f>Tabla2[[#This Row],[Total Sales]]-Tabla2[[#This Row],[Operating Profit]]</f>
        <v>18431.28</v>
      </c>
      <c r="N6429" s="6">
        <v>888.71999999999991</v>
      </c>
      <c r="O6429" s="46">
        <f>Tabla2[[#This Row],[Operating Profit]]/Tabla2[[#This Row],[Total Sales]]</f>
        <v>4.5999999999999992E-2</v>
      </c>
      <c r="P6429" s="1" t="s">
        <v>82</v>
      </c>
    </row>
    <row r="6430" spans="1:16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3" t="str">
        <f>IFERROR(LEFT(Tabla2[[#This Row],[Product]],FIND(" ",Tabla2[[#This Row],[Product]])-3),Tabla2[[#This Row],[Product]])</f>
        <v>Women</v>
      </c>
      <c r="I6430" s="6">
        <v>51</v>
      </c>
      <c r="J6430" s="4">
        <v>830</v>
      </c>
      <c r="K6430" s="6">
        <f>Tabla2[[#This Row],[Price per Unit]]*Tabla2[[#This Row],[Units Sold]]</f>
        <v>42330</v>
      </c>
      <c r="L6430" s="52">
        <f>Tabla2[[#This Row],[Units Sold]]/Cálculos!$C$11</f>
        <v>3.3483119868358896E-5</v>
      </c>
      <c r="M6430" s="6">
        <f>Tabla2[[#This Row],[Total Sales]]-Tabla2[[#This Row],[Operating Profit]]</f>
        <v>40171.17</v>
      </c>
      <c r="N6430" s="6">
        <v>2158.83</v>
      </c>
      <c r="O6430" s="46">
        <f>Tabla2[[#This Row],[Operating Profit]]/Tabla2[[#This Row],[Total Sales]]</f>
        <v>5.0999999999999997E-2</v>
      </c>
      <c r="P6430" s="1" t="s">
        <v>82</v>
      </c>
    </row>
    <row r="6431" spans="1:16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3" t="str">
        <f>IFERROR(LEFT(Tabla2[[#This Row],[Product]],FIND(" ",Tabla2[[#This Row],[Product]])-3),Tabla2[[#This Row],[Product]])</f>
        <v>Men</v>
      </c>
      <c r="I6431" s="6">
        <v>36</v>
      </c>
      <c r="J6431" s="4">
        <v>1420</v>
      </c>
      <c r="K6431" s="6">
        <f>Tabla2[[#This Row],[Price per Unit]]*Tabla2[[#This Row],[Units Sold]]</f>
        <v>51120</v>
      </c>
      <c r="L6431" s="52">
        <f>Tabla2[[#This Row],[Units Sold]]/Cálculos!$C$11</f>
        <v>5.72843737506863E-5</v>
      </c>
      <c r="M6431" s="6">
        <f>Tabla2[[#This Row],[Total Sales]]-Tabla2[[#This Row],[Operating Profit]]</f>
        <v>48564</v>
      </c>
      <c r="N6431" s="6">
        <v>2556</v>
      </c>
      <c r="O6431" s="46">
        <f>Tabla2[[#This Row],[Operating Profit]]/Tabla2[[#This Row],[Total Sales]]</f>
        <v>0.05</v>
      </c>
      <c r="P6431" s="1" t="s">
        <v>82</v>
      </c>
    </row>
    <row r="6432" spans="1:16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3" t="str">
        <f>IFERROR(LEFT(Tabla2[[#This Row],[Product]],FIND(" ",Tabla2[[#This Row],[Product]])-3),Tabla2[[#This Row],[Product]])</f>
        <v>Men</v>
      </c>
      <c r="I6432" s="6">
        <v>33</v>
      </c>
      <c r="J6432" s="4">
        <v>770</v>
      </c>
      <c r="K6432" s="6">
        <f>Tabla2[[#This Row],[Price per Unit]]*Tabla2[[#This Row],[Units Sold]]</f>
        <v>25410</v>
      </c>
      <c r="L6432" s="52">
        <f>Tabla2[[#This Row],[Units Sold]]/Cálculos!$C$11</f>
        <v>3.1062653371851023E-5</v>
      </c>
      <c r="M6432" s="6">
        <f>Tabla2[[#This Row],[Total Sales]]-Tabla2[[#This Row],[Operating Profit]]</f>
        <v>24164.91</v>
      </c>
      <c r="N6432" s="6">
        <v>1245.0899999999999</v>
      </c>
      <c r="O6432" s="46">
        <f>Tabla2[[#This Row],[Operating Profit]]/Tabla2[[#This Row],[Total Sales]]</f>
        <v>4.8999999999999995E-2</v>
      </c>
      <c r="P6432" s="1" t="s">
        <v>82</v>
      </c>
    </row>
    <row r="6433" spans="1:16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3" t="str">
        <f>IFERROR(LEFT(Tabla2[[#This Row],[Product]],FIND(" ",Tabla2[[#This Row],[Product]])-3),Tabla2[[#This Row],[Product]])</f>
        <v>Women</v>
      </c>
      <c r="I6433" s="6">
        <v>28</v>
      </c>
      <c r="J6433" s="4">
        <v>560</v>
      </c>
      <c r="K6433" s="6">
        <f>Tabla2[[#This Row],[Price per Unit]]*Tabla2[[#This Row],[Units Sold]]</f>
        <v>15680</v>
      </c>
      <c r="L6433" s="52">
        <f>Tabla2[[#This Row],[Units Sold]]/Cálculos!$C$11</f>
        <v>2.2591020634073471E-5</v>
      </c>
      <c r="M6433" s="6">
        <f>Tabla2[[#This Row],[Total Sales]]-Tabla2[[#This Row],[Operating Profit]]</f>
        <v>14817.6</v>
      </c>
      <c r="N6433" s="6">
        <v>862.40000000000009</v>
      </c>
      <c r="O6433" s="46">
        <f>Tabla2[[#This Row],[Operating Profit]]/Tabla2[[#This Row],[Total Sales]]</f>
        <v>5.5000000000000007E-2</v>
      </c>
      <c r="P6433" s="1" t="s">
        <v>82</v>
      </c>
    </row>
    <row r="6434" spans="1:16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3" t="str">
        <f>IFERROR(LEFT(Tabla2[[#This Row],[Product]],FIND(" ",Tabla2[[#This Row],[Product]])-3),Tabla2[[#This Row],[Product]])</f>
        <v>Women</v>
      </c>
      <c r="I6434" s="6">
        <v>29</v>
      </c>
      <c r="J6434" s="4">
        <v>520</v>
      </c>
      <c r="K6434" s="6">
        <f>Tabla2[[#This Row],[Price per Unit]]*Tabla2[[#This Row],[Units Sold]]</f>
        <v>15080</v>
      </c>
      <c r="L6434" s="52">
        <f>Tabla2[[#This Row],[Units Sold]]/Cálculos!$C$11</f>
        <v>2.0977376303068224E-5</v>
      </c>
      <c r="M6434" s="6">
        <f>Tabla2[[#This Row],[Total Sales]]-Tabla2[[#This Row],[Operating Profit]]</f>
        <v>14250.6</v>
      </c>
      <c r="N6434" s="6">
        <v>829.40000000000009</v>
      </c>
      <c r="O6434" s="46">
        <f>Tabla2[[#This Row],[Operating Profit]]/Tabla2[[#This Row],[Total Sales]]</f>
        <v>5.5000000000000007E-2</v>
      </c>
      <c r="P6434" s="1" t="s">
        <v>82</v>
      </c>
    </row>
    <row r="6435" spans="1:16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3" t="str">
        <f>IFERROR(LEFT(Tabla2[[#This Row],[Product]],FIND(" ",Tabla2[[#This Row],[Product]])-3),Tabla2[[#This Row],[Product]])</f>
        <v>Men</v>
      </c>
      <c r="I6435" s="6">
        <v>49</v>
      </c>
      <c r="J6435" s="4">
        <v>540</v>
      </c>
      <c r="K6435" s="6">
        <f>Tabla2[[#This Row],[Price per Unit]]*Tabla2[[#This Row],[Units Sold]]</f>
        <v>26460</v>
      </c>
      <c r="L6435" s="52">
        <f>Tabla2[[#This Row],[Units Sold]]/Cálculos!$C$11</f>
        <v>2.1784198468570849E-5</v>
      </c>
      <c r="M6435" s="6">
        <f>Tabla2[[#This Row],[Total Sales]]-Tabla2[[#This Row],[Operating Profit]]</f>
        <v>25163.46</v>
      </c>
      <c r="N6435" s="6">
        <v>1296.54</v>
      </c>
      <c r="O6435" s="46">
        <f>Tabla2[[#This Row],[Operating Profit]]/Tabla2[[#This Row],[Total Sales]]</f>
        <v>4.9000000000000002E-2</v>
      </c>
      <c r="P6435" s="1" t="s">
        <v>82</v>
      </c>
    </row>
    <row r="6436" spans="1:16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3" t="str">
        <f>IFERROR(LEFT(Tabla2[[#This Row],[Product]],FIND(" ",Tabla2[[#This Row],[Product]])-3),Tabla2[[#This Row],[Product]])</f>
        <v>Women</v>
      </c>
      <c r="I6436" s="6">
        <v>52</v>
      </c>
      <c r="J6436" s="4">
        <v>1010</v>
      </c>
      <c r="K6436" s="6">
        <f>Tabla2[[#This Row],[Price per Unit]]*Tabla2[[#This Row],[Units Sold]]</f>
        <v>52520</v>
      </c>
      <c r="L6436" s="52">
        <f>Tabla2[[#This Row],[Units Sold]]/Cálculos!$C$11</f>
        <v>4.0744519357882514E-5</v>
      </c>
      <c r="M6436" s="6">
        <f>Tabla2[[#This Row],[Total Sales]]-Tabla2[[#This Row],[Operating Profit]]</f>
        <v>49788.959999999999</v>
      </c>
      <c r="N6436" s="6">
        <v>2731.04</v>
      </c>
      <c r="O6436" s="46">
        <f>Tabla2[[#This Row],[Operating Profit]]/Tabla2[[#This Row],[Total Sales]]</f>
        <v>5.1999999999999998E-2</v>
      </c>
      <c r="P6436" s="1" t="s">
        <v>82</v>
      </c>
    </row>
    <row r="6437" spans="1:16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3" t="str">
        <f>IFERROR(LEFT(Tabla2[[#This Row],[Product]],FIND(" ",Tabla2[[#This Row],[Product]])-3),Tabla2[[#This Row],[Product]])</f>
        <v>Men</v>
      </c>
      <c r="I6437" s="6">
        <v>47</v>
      </c>
      <c r="J6437" s="4">
        <v>1680</v>
      </c>
      <c r="K6437" s="6">
        <f>Tabla2[[#This Row],[Price per Unit]]*Tabla2[[#This Row],[Units Sold]]</f>
        <v>78960</v>
      </c>
      <c r="L6437" s="52">
        <f>Tabla2[[#This Row],[Units Sold]]/Cálculos!$C$11</f>
        <v>6.7773061902220413E-5</v>
      </c>
      <c r="M6437" s="6">
        <f>Tabla2[[#This Row],[Total Sales]]-Tabla2[[#This Row],[Operating Profit]]</f>
        <v>74617.2</v>
      </c>
      <c r="N6437" s="6">
        <v>4342.8</v>
      </c>
      <c r="O6437" s="46">
        <f>Tabla2[[#This Row],[Operating Profit]]/Tabla2[[#This Row],[Total Sales]]</f>
        <v>5.5E-2</v>
      </c>
      <c r="P6437" s="1" t="s">
        <v>82</v>
      </c>
    </row>
    <row r="6438" spans="1:16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3" t="str">
        <f>IFERROR(LEFT(Tabla2[[#This Row],[Product]],FIND(" ",Tabla2[[#This Row],[Product]])-3),Tabla2[[#This Row],[Product]])</f>
        <v>Men</v>
      </c>
      <c r="I6438" s="6">
        <v>44</v>
      </c>
      <c r="J6438" s="4">
        <v>950</v>
      </c>
      <c r="K6438" s="6">
        <f>Tabla2[[#This Row],[Price per Unit]]*Tabla2[[#This Row],[Units Sold]]</f>
        <v>41800</v>
      </c>
      <c r="L6438" s="52">
        <f>Tabla2[[#This Row],[Units Sold]]/Cálculos!$C$11</f>
        <v>3.8324052861374641E-5</v>
      </c>
      <c r="M6438" s="6">
        <f>Tabla2[[#This Row],[Total Sales]]-Tabla2[[#This Row],[Operating Profit]]</f>
        <v>39751.800000000003</v>
      </c>
      <c r="N6438" s="6">
        <v>2048.1999999999998</v>
      </c>
      <c r="O6438" s="46">
        <f>Tabla2[[#This Row],[Operating Profit]]/Tabla2[[#This Row],[Total Sales]]</f>
        <v>4.8999999999999995E-2</v>
      </c>
      <c r="P6438" s="1" t="s">
        <v>82</v>
      </c>
    </row>
    <row r="6439" spans="1:16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3" t="str">
        <f>IFERROR(LEFT(Tabla2[[#This Row],[Product]],FIND(" ",Tabla2[[#This Row],[Product]])-3),Tabla2[[#This Row],[Product]])</f>
        <v>Women</v>
      </c>
      <c r="I6439" s="6">
        <v>38</v>
      </c>
      <c r="J6439" s="4">
        <v>690</v>
      </c>
      <c r="K6439" s="6">
        <f>Tabla2[[#This Row],[Price per Unit]]*Tabla2[[#This Row],[Units Sold]]</f>
        <v>26220</v>
      </c>
      <c r="L6439" s="52">
        <f>Tabla2[[#This Row],[Units Sold]]/Cálculos!$C$11</f>
        <v>2.7835364709840528E-5</v>
      </c>
      <c r="M6439" s="6">
        <f>Tabla2[[#This Row],[Total Sales]]-Tabla2[[#This Row],[Operating Profit]]</f>
        <v>24856.560000000001</v>
      </c>
      <c r="N6439" s="6">
        <v>1363.44</v>
      </c>
      <c r="O6439" s="46">
        <f>Tabla2[[#This Row],[Operating Profit]]/Tabla2[[#This Row],[Total Sales]]</f>
        <v>5.2000000000000005E-2</v>
      </c>
      <c r="P6439" s="1" t="s">
        <v>82</v>
      </c>
    </row>
    <row r="6440" spans="1:16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3" t="str">
        <f>IFERROR(LEFT(Tabla2[[#This Row],[Product]],FIND(" ",Tabla2[[#This Row],[Product]])-3),Tabla2[[#This Row],[Product]])</f>
        <v>Women</v>
      </c>
      <c r="I6440" s="6">
        <v>37</v>
      </c>
      <c r="J6440" s="4">
        <v>630</v>
      </c>
      <c r="K6440" s="6">
        <f>Tabla2[[#This Row],[Price per Unit]]*Tabla2[[#This Row],[Units Sold]]</f>
        <v>23310</v>
      </c>
      <c r="L6440" s="52">
        <f>Tabla2[[#This Row],[Units Sold]]/Cálculos!$C$11</f>
        <v>2.5414898213332655E-5</v>
      </c>
      <c r="M6440" s="6">
        <f>Tabla2[[#This Row],[Total Sales]]-Tabla2[[#This Row],[Operating Profit]]</f>
        <v>22051.26</v>
      </c>
      <c r="N6440" s="6">
        <v>1258.74</v>
      </c>
      <c r="O6440" s="46">
        <f>Tabla2[[#This Row],[Operating Profit]]/Tabla2[[#This Row],[Total Sales]]</f>
        <v>5.3999999999999999E-2</v>
      </c>
      <c r="P6440" s="1" t="s">
        <v>82</v>
      </c>
    </row>
    <row r="6441" spans="1:16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3" t="str">
        <f>IFERROR(LEFT(Tabla2[[#This Row],[Product]],FIND(" ",Tabla2[[#This Row],[Product]])-3),Tabla2[[#This Row],[Product]])</f>
        <v>Men</v>
      </c>
      <c r="I6441" s="6">
        <v>46</v>
      </c>
      <c r="J6441" s="4">
        <v>750</v>
      </c>
      <c r="K6441" s="6">
        <f>Tabla2[[#This Row],[Price per Unit]]*Tabla2[[#This Row],[Units Sold]]</f>
        <v>34500</v>
      </c>
      <c r="L6441" s="52">
        <f>Tabla2[[#This Row],[Units Sold]]/Cálculos!$C$11</f>
        <v>3.0255831206348401E-5</v>
      </c>
      <c r="M6441" s="6">
        <f>Tabla2[[#This Row],[Total Sales]]-Tabla2[[#This Row],[Operating Profit]]</f>
        <v>32913</v>
      </c>
      <c r="N6441" s="6">
        <v>1586.9999999999998</v>
      </c>
      <c r="O6441" s="46">
        <f>Tabla2[[#This Row],[Operating Profit]]/Tabla2[[#This Row],[Total Sales]]</f>
        <v>4.5999999999999992E-2</v>
      </c>
      <c r="P6441" s="1" t="s">
        <v>82</v>
      </c>
    </row>
    <row r="6442" spans="1:16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3" t="str">
        <f>IFERROR(LEFT(Tabla2[[#This Row],[Product]],FIND(" ",Tabla2[[#This Row],[Product]])-3),Tabla2[[#This Row],[Product]])</f>
        <v>Women</v>
      </c>
      <c r="I6442" s="6">
        <v>50</v>
      </c>
      <c r="J6442" s="4">
        <v>1150</v>
      </c>
      <c r="K6442" s="6">
        <f>Tabla2[[#This Row],[Price per Unit]]*Tabla2[[#This Row],[Units Sold]]</f>
        <v>57500</v>
      </c>
      <c r="L6442" s="52">
        <f>Tabla2[[#This Row],[Units Sold]]/Cálculos!$C$11</f>
        <v>4.6392274516400882E-5</v>
      </c>
      <c r="M6442" s="6">
        <f>Tabla2[[#This Row],[Total Sales]]-Tabla2[[#This Row],[Operating Profit]]</f>
        <v>54395</v>
      </c>
      <c r="N6442" s="6">
        <v>3105</v>
      </c>
      <c r="O6442" s="46">
        <f>Tabla2[[#This Row],[Operating Profit]]/Tabla2[[#This Row],[Total Sales]]</f>
        <v>5.3999999999999999E-2</v>
      </c>
      <c r="P6442" s="1" t="s">
        <v>82</v>
      </c>
    </row>
    <row r="6443" spans="1:16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3" t="str">
        <f>IFERROR(LEFT(Tabla2[[#This Row],[Product]],FIND(" ",Tabla2[[#This Row],[Product]])-3),Tabla2[[#This Row],[Product]])</f>
        <v>Men</v>
      </c>
      <c r="I6443" s="6">
        <v>46</v>
      </c>
      <c r="J6443" s="4">
        <v>1670</v>
      </c>
      <c r="K6443" s="6">
        <f>Tabla2[[#This Row],[Price per Unit]]*Tabla2[[#This Row],[Units Sold]]</f>
        <v>76820</v>
      </c>
      <c r="L6443" s="52">
        <f>Tabla2[[#This Row],[Units Sold]]/Cálculos!$C$11</f>
        <v>6.7369650819469102E-5</v>
      </c>
      <c r="M6443" s="6">
        <f>Tabla2[[#This Row],[Total Sales]]-Tabla2[[#This Row],[Operating Profit]]</f>
        <v>72671.72</v>
      </c>
      <c r="N6443" s="6">
        <v>4148.2800000000007</v>
      </c>
      <c r="O6443" s="46">
        <f>Tabla2[[#This Row],[Operating Profit]]/Tabla2[[#This Row],[Total Sales]]</f>
        <v>5.4000000000000006E-2</v>
      </c>
      <c r="P6443" s="1" t="s">
        <v>82</v>
      </c>
    </row>
    <row r="6444" spans="1:16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3" t="str">
        <f>IFERROR(LEFT(Tabla2[[#This Row],[Product]],FIND(" ",Tabla2[[#This Row],[Product]])-3),Tabla2[[#This Row],[Product]])</f>
        <v>Men</v>
      </c>
      <c r="I6444" s="6">
        <v>41</v>
      </c>
      <c r="J6444" s="4">
        <v>910</v>
      </c>
      <c r="K6444" s="6">
        <f>Tabla2[[#This Row],[Price per Unit]]*Tabla2[[#This Row],[Units Sold]]</f>
        <v>37310</v>
      </c>
      <c r="L6444" s="52">
        <f>Tabla2[[#This Row],[Units Sold]]/Cálculos!$C$11</f>
        <v>3.6710408530369391E-5</v>
      </c>
      <c r="M6444" s="6">
        <f>Tabla2[[#This Row],[Total Sales]]-Tabla2[[#This Row],[Operating Profit]]</f>
        <v>35556.43</v>
      </c>
      <c r="N6444" s="6">
        <v>1753.57</v>
      </c>
      <c r="O6444" s="46">
        <f>Tabla2[[#This Row],[Operating Profit]]/Tabla2[[#This Row],[Total Sales]]</f>
        <v>4.7E-2</v>
      </c>
      <c r="P6444" s="1" t="s">
        <v>82</v>
      </c>
    </row>
    <row r="6445" spans="1:16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3" t="str">
        <f>IFERROR(LEFT(Tabla2[[#This Row],[Product]],FIND(" ",Tabla2[[#This Row],[Product]])-3),Tabla2[[#This Row],[Product]])</f>
        <v>Women</v>
      </c>
      <c r="I6445" s="6">
        <v>36</v>
      </c>
      <c r="J6445" s="4">
        <v>800</v>
      </c>
      <c r="K6445" s="6">
        <f>Tabla2[[#This Row],[Price per Unit]]*Tabla2[[#This Row],[Units Sold]]</f>
        <v>28800</v>
      </c>
      <c r="L6445" s="52">
        <f>Tabla2[[#This Row],[Units Sold]]/Cálculos!$C$11</f>
        <v>3.2272886620104963E-5</v>
      </c>
      <c r="M6445" s="6">
        <f>Tabla2[[#This Row],[Total Sales]]-Tabla2[[#This Row],[Operating Profit]]</f>
        <v>27244.799999999999</v>
      </c>
      <c r="N6445" s="6">
        <v>1555.2</v>
      </c>
      <c r="O6445" s="46">
        <f>Tabla2[[#This Row],[Operating Profit]]/Tabla2[[#This Row],[Total Sales]]</f>
        <v>5.3999999999999999E-2</v>
      </c>
      <c r="P6445" s="1" t="s">
        <v>82</v>
      </c>
    </row>
    <row r="6446" spans="1:16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3" t="str">
        <f>IFERROR(LEFT(Tabla2[[#This Row],[Product]],FIND(" ",Tabla2[[#This Row],[Product]])-3),Tabla2[[#This Row],[Product]])</f>
        <v>Women</v>
      </c>
      <c r="I6446" s="6">
        <v>38</v>
      </c>
      <c r="J6446" s="4">
        <v>750</v>
      </c>
      <c r="K6446" s="6">
        <f>Tabla2[[#This Row],[Price per Unit]]*Tabla2[[#This Row],[Units Sold]]</f>
        <v>28500</v>
      </c>
      <c r="L6446" s="52">
        <f>Tabla2[[#This Row],[Units Sold]]/Cálculos!$C$11</f>
        <v>3.0255831206348401E-5</v>
      </c>
      <c r="M6446" s="6">
        <f>Tabla2[[#This Row],[Total Sales]]-Tabla2[[#This Row],[Operating Profit]]</f>
        <v>27075</v>
      </c>
      <c r="N6446" s="6">
        <v>1425</v>
      </c>
      <c r="O6446" s="46">
        <f>Tabla2[[#This Row],[Operating Profit]]/Tabla2[[#This Row],[Total Sales]]</f>
        <v>0.05</v>
      </c>
      <c r="P6446" s="1" t="s">
        <v>82</v>
      </c>
    </row>
    <row r="6447" spans="1:16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3" t="str">
        <f>IFERROR(LEFT(Tabla2[[#This Row],[Product]],FIND(" ",Tabla2[[#This Row],[Product]])-3),Tabla2[[#This Row],[Product]])</f>
        <v>Men</v>
      </c>
      <c r="I6447" s="6">
        <v>49</v>
      </c>
      <c r="J6447" s="4">
        <v>650</v>
      </c>
      <c r="K6447" s="6">
        <f>Tabla2[[#This Row],[Price per Unit]]*Tabla2[[#This Row],[Units Sold]]</f>
        <v>31850</v>
      </c>
      <c r="L6447" s="52">
        <f>Tabla2[[#This Row],[Units Sold]]/Cálculos!$C$11</f>
        <v>2.622172037883528E-5</v>
      </c>
      <c r="M6447" s="6">
        <f>Tabla2[[#This Row],[Total Sales]]-Tabla2[[#This Row],[Operating Profit]]</f>
        <v>30289.35</v>
      </c>
      <c r="N6447" s="6">
        <v>1560.6499999999999</v>
      </c>
      <c r="O6447" s="46">
        <f>Tabla2[[#This Row],[Operating Profit]]/Tabla2[[#This Row],[Total Sales]]</f>
        <v>4.8999999999999995E-2</v>
      </c>
      <c r="P6447" s="1" t="s">
        <v>82</v>
      </c>
    </row>
    <row r="6448" spans="1:16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3" t="str">
        <f>IFERROR(LEFT(Tabla2[[#This Row],[Product]],FIND(" ",Tabla2[[#This Row],[Product]])-3),Tabla2[[#This Row],[Product]])</f>
        <v>Women</v>
      </c>
      <c r="I6448" s="6">
        <v>51</v>
      </c>
      <c r="J6448" s="4">
        <v>1200</v>
      </c>
      <c r="K6448" s="6">
        <f>Tabla2[[#This Row],[Price per Unit]]*Tabla2[[#This Row],[Units Sold]]</f>
        <v>61200</v>
      </c>
      <c r="L6448" s="52">
        <f>Tabla2[[#This Row],[Units Sold]]/Cálculos!$C$11</f>
        <v>4.8409329930157437E-5</v>
      </c>
      <c r="M6448" s="6">
        <f>Tabla2[[#This Row],[Total Sales]]-Tabla2[[#This Row],[Operating Profit]]</f>
        <v>57895.199999999997</v>
      </c>
      <c r="N6448" s="6">
        <v>3304.8</v>
      </c>
      <c r="O6448" s="46">
        <f>Tabla2[[#This Row],[Operating Profit]]/Tabla2[[#This Row],[Total Sales]]</f>
        <v>5.4000000000000006E-2</v>
      </c>
      <c r="P6448" s="1" t="s">
        <v>82</v>
      </c>
    </row>
    <row r="6449" spans="1:16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3" t="str">
        <f>IFERROR(LEFT(Tabla2[[#This Row],[Product]],FIND(" ",Tabla2[[#This Row],[Product]])-3),Tabla2[[#This Row],[Product]])</f>
        <v>Men</v>
      </c>
      <c r="I6449" s="6">
        <v>48</v>
      </c>
      <c r="J6449" s="4">
        <v>1370</v>
      </c>
      <c r="K6449" s="6">
        <f>Tabla2[[#This Row],[Price per Unit]]*Tabla2[[#This Row],[Units Sold]]</f>
        <v>65760</v>
      </c>
      <c r="L6449" s="52">
        <f>Tabla2[[#This Row],[Units Sold]]/Cálculos!$C$11</f>
        <v>5.5267318336929745E-5</v>
      </c>
      <c r="M6449" s="6">
        <f>Tabla2[[#This Row],[Total Sales]]-Tabla2[[#This Row],[Operating Profit]]</f>
        <v>62274.720000000001</v>
      </c>
      <c r="N6449" s="6">
        <v>3485.28</v>
      </c>
      <c r="O6449" s="46">
        <f>Tabla2[[#This Row],[Operating Profit]]/Tabla2[[#This Row],[Total Sales]]</f>
        <v>5.3000000000000005E-2</v>
      </c>
      <c r="P6449" s="1" t="s">
        <v>82</v>
      </c>
    </row>
    <row r="6450" spans="1:16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3" t="str">
        <f>IFERROR(LEFT(Tabla2[[#This Row],[Product]],FIND(" ",Tabla2[[#This Row],[Product]])-3),Tabla2[[#This Row],[Product]])</f>
        <v>Men</v>
      </c>
      <c r="I6450" s="6">
        <v>44</v>
      </c>
      <c r="J6450" s="4">
        <v>940</v>
      </c>
      <c r="K6450" s="6">
        <f>Tabla2[[#This Row],[Price per Unit]]*Tabla2[[#This Row],[Units Sold]]</f>
        <v>41360</v>
      </c>
      <c r="L6450" s="52">
        <f>Tabla2[[#This Row],[Units Sold]]/Cálculos!$C$11</f>
        <v>3.792064177862333E-5</v>
      </c>
      <c r="M6450" s="6">
        <f>Tabla2[[#This Row],[Total Sales]]-Tabla2[[#This Row],[Operating Profit]]</f>
        <v>39333.360000000001</v>
      </c>
      <c r="N6450" s="6">
        <v>2026.6399999999999</v>
      </c>
      <c r="O6450" s="46">
        <f>Tabla2[[#This Row],[Operating Profit]]/Tabla2[[#This Row],[Total Sales]]</f>
        <v>4.8999999999999995E-2</v>
      </c>
      <c r="P6450" s="1" t="s">
        <v>82</v>
      </c>
    </row>
    <row r="6451" spans="1:16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3" t="str">
        <f>IFERROR(LEFT(Tabla2[[#This Row],[Product]],FIND(" ",Tabla2[[#This Row],[Product]])-3),Tabla2[[#This Row],[Product]])</f>
        <v>Women</v>
      </c>
      <c r="I6451" s="6">
        <v>33</v>
      </c>
      <c r="J6451" s="4">
        <v>650</v>
      </c>
      <c r="K6451" s="6">
        <f>Tabla2[[#This Row],[Price per Unit]]*Tabla2[[#This Row],[Units Sold]]</f>
        <v>21450</v>
      </c>
      <c r="L6451" s="52">
        <f>Tabla2[[#This Row],[Units Sold]]/Cálculos!$C$11</f>
        <v>2.622172037883528E-5</v>
      </c>
      <c r="M6451" s="6">
        <f>Tabla2[[#This Row],[Total Sales]]-Tabla2[[#This Row],[Operating Profit]]</f>
        <v>20313.150000000001</v>
      </c>
      <c r="N6451" s="6">
        <v>1136.8500000000001</v>
      </c>
      <c r="O6451" s="46">
        <f>Tabla2[[#This Row],[Operating Profit]]/Tabla2[[#This Row],[Total Sales]]</f>
        <v>5.3000000000000005E-2</v>
      </c>
      <c r="P6451" s="1" t="s">
        <v>82</v>
      </c>
    </row>
    <row r="6452" spans="1:16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3" t="str">
        <f>IFERROR(LEFT(Tabla2[[#This Row],[Product]],FIND(" ",Tabla2[[#This Row],[Product]])-3),Tabla2[[#This Row],[Product]])</f>
        <v>Women</v>
      </c>
      <c r="I6452" s="6">
        <v>32</v>
      </c>
      <c r="J6452" s="4">
        <v>540</v>
      </c>
      <c r="K6452" s="6">
        <f>Tabla2[[#This Row],[Price per Unit]]*Tabla2[[#This Row],[Units Sold]]</f>
        <v>17280</v>
      </c>
      <c r="L6452" s="52">
        <f>Tabla2[[#This Row],[Units Sold]]/Cálculos!$C$11</f>
        <v>2.1784198468570849E-5</v>
      </c>
      <c r="M6452" s="6">
        <f>Tabla2[[#This Row],[Total Sales]]-Tabla2[[#This Row],[Operating Profit]]</f>
        <v>16398.72</v>
      </c>
      <c r="N6452" s="6">
        <v>881.28</v>
      </c>
      <c r="O6452" s="46">
        <f>Tabla2[[#This Row],[Operating Profit]]/Tabla2[[#This Row],[Total Sales]]</f>
        <v>5.0999999999999997E-2</v>
      </c>
      <c r="P6452" s="1" t="s">
        <v>82</v>
      </c>
    </row>
    <row r="6453" spans="1:16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3" t="str">
        <f>IFERROR(LEFT(Tabla2[[#This Row],[Product]],FIND(" ",Tabla2[[#This Row],[Product]])-3),Tabla2[[#This Row],[Product]])</f>
        <v>Men</v>
      </c>
      <c r="I6453" s="6">
        <v>43</v>
      </c>
      <c r="J6453" s="4">
        <v>580</v>
      </c>
      <c r="K6453" s="6">
        <f>Tabla2[[#This Row],[Price per Unit]]*Tabla2[[#This Row],[Units Sold]]</f>
        <v>24940</v>
      </c>
      <c r="L6453" s="52">
        <f>Tabla2[[#This Row],[Units Sold]]/Cálculos!$C$11</f>
        <v>2.3397842799576097E-5</v>
      </c>
      <c r="M6453" s="6">
        <f>Tabla2[[#This Row],[Total Sales]]-Tabla2[[#This Row],[Operating Profit]]</f>
        <v>23767.82</v>
      </c>
      <c r="N6453" s="6">
        <v>1172.1799999999998</v>
      </c>
      <c r="O6453" s="46">
        <f>Tabla2[[#This Row],[Operating Profit]]/Tabla2[[#This Row],[Total Sales]]</f>
        <v>4.6999999999999993E-2</v>
      </c>
      <c r="P6453" s="1" t="s">
        <v>82</v>
      </c>
    </row>
    <row r="6454" spans="1:16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3" t="str">
        <f>IFERROR(LEFT(Tabla2[[#This Row],[Product]],FIND(" ",Tabla2[[#This Row],[Product]])-3),Tabla2[[#This Row],[Product]])</f>
        <v>Women</v>
      </c>
      <c r="I6454" s="6">
        <v>49</v>
      </c>
      <c r="J6454" s="4">
        <v>740</v>
      </c>
      <c r="K6454" s="6">
        <f>Tabla2[[#This Row],[Price per Unit]]*Tabla2[[#This Row],[Units Sold]]</f>
        <v>36260</v>
      </c>
      <c r="L6454" s="52">
        <f>Tabla2[[#This Row],[Units Sold]]/Cálculos!$C$11</f>
        <v>2.9852420123597086E-5</v>
      </c>
      <c r="M6454" s="6">
        <f>Tabla2[[#This Row],[Total Sales]]-Tabla2[[#This Row],[Operating Profit]]</f>
        <v>34374.480000000003</v>
      </c>
      <c r="N6454" s="6">
        <v>1885.52</v>
      </c>
      <c r="O6454" s="46">
        <f>Tabla2[[#This Row],[Operating Profit]]/Tabla2[[#This Row],[Total Sales]]</f>
        <v>5.1999999999999998E-2</v>
      </c>
      <c r="P6454" s="1" t="s">
        <v>82</v>
      </c>
    </row>
    <row r="6455" spans="1:16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3" t="str">
        <f>IFERROR(LEFT(Tabla2[[#This Row],[Product]],FIND(" ",Tabla2[[#This Row],[Product]])-3),Tabla2[[#This Row],[Product]])</f>
        <v>Men</v>
      </c>
      <c r="I6455" s="6">
        <v>53</v>
      </c>
      <c r="J6455" s="4">
        <v>1260</v>
      </c>
      <c r="K6455" s="6">
        <f>Tabla2[[#This Row],[Price per Unit]]*Tabla2[[#This Row],[Units Sold]]</f>
        <v>66780</v>
      </c>
      <c r="L6455" s="52">
        <f>Tabla2[[#This Row],[Units Sold]]/Cálculos!$C$11</f>
        <v>5.082979642666531E-5</v>
      </c>
      <c r="M6455" s="6">
        <f>Tabla2[[#This Row],[Total Sales]]-Tabla2[[#This Row],[Operating Profit]]</f>
        <v>63107.1</v>
      </c>
      <c r="N6455" s="6">
        <v>3672.9</v>
      </c>
      <c r="O6455" s="46">
        <f>Tabla2[[#This Row],[Operating Profit]]/Tabla2[[#This Row],[Total Sales]]</f>
        <v>5.5E-2</v>
      </c>
      <c r="P6455" s="1" t="s">
        <v>82</v>
      </c>
    </row>
    <row r="6456" spans="1:16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3" t="str">
        <f>IFERROR(LEFT(Tabla2[[#This Row],[Product]],FIND(" ",Tabla2[[#This Row],[Product]])-3),Tabla2[[#This Row],[Product]])</f>
        <v>Men</v>
      </c>
      <c r="I6456" s="6">
        <v>41</v>
      </c>
      <c r="J6456" s="4">
        <v>830</v>
      </c>
      <c r="K6456" s="6">
        <f>Tabla2[[#This Row],[Price per Unit]]*Tabla2[[#This Row],[Units Sold]]</f>
        <v>34030</v>
      </c>
      <c r="L6456" s="52">
        <f>Tabla2[[#This Row],[Units Sold]]/Cálculos!$C$11</f>
        <v>3.3483119868358896E-5</v>
      </c>
      <c r="M6456" s="6">
        <f>Tabla2[[#This Row],[Total Sales]]-Tabla2[[#This Row],[Operating Profit]]</f>
        <v>32328.5</v>
      </c>
      <c r="N6456" s="6">
        <v>1701.5</v>
      </c>
      <c r="O6456" s="46">
        <f>Tabla2[[#This Row],[Operating Profit]]/Tabla2[[#This Row],[Total Sales]]</f>
        <v>0.05</v>
      </c>
      <c r="P6456" s="1" t="s">
        <v>82</v>
      </c>
    </row>
    <row r="6457" spans="1:16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3" t="str">
        <f>IFERROR(LEFT(Tabla2[[#This Row],[Product]],FIND(" ",Tabla2[[#This Row],[Product]])-3),Tabla2[[#This Row],[Product]])</f>
        <v>Women</v>
      </c>
      <c r="I6457" s="6">
        <v>43</v>
      </c>
      <c r="J6457" s="4">
        <v>470</v>
      </c>
      <c r="K6457" s="6">
        <f>Tabla2[[#This Row],[Price per Unit]]*Tabla2[[#This Row],[Units Sold]]</f>
        <v>20210</v>
      </c>
      <c r="L6457" s="52">
        <f>Tabla2[[#This Row],[Units Sold]]/Cálculos!$C$11</f>
        <v>1.8960320889311665E-5</v>
      </c>
      <c r="M6457" s="6">
        <f>Tabla2[[#This Row],[Total Sales]]-Tabla2[[#This Row],[Operating Profit]]</f>
        <v>19118.66</v>
      </c>
      <c r="N6457" s="6">
        <v>1091.3400000000001</v>
      </c>
      <c r="O6457" s="46">
        <f>Tabla2[[#This Row],[Operating Profit]]/Tabla2[[#This Row],[Total Sales]]</f>
        <v>5.4000000000000006E-2</v>
      </c>
      <c r="P6457" s="1" t="s">
        <v>82</v>
      </c>
    </row>
    <row r="6458" spans="1:16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3" t="str">
        <f>IFERROR(LEFT(Tabla2[[#This Row],[Product]],FIND(" ",Tabla2[[#This Row],[Product]])-3),Tabla2[[#This Row],[Product]])</f>
        <v>Women</v>
      </c>
      <c r="I6458" s="6">
        <v>41</v>
      </c>
      <c r="J6458" s="4">
        <v>420</v>
      </c>
      <c r="K6458" s="6">
        <f>Tabla2[[#This Row],[Price per Unit]]*Tabla2[[#This Row],[Units Sold]]</f>
        <v>17220</v>
      </c>
      <c r="L6458" s="52">
        <f>Tabla2[[#This Row],[Units Sold]]/Cálculos!$C$11</f>
        <v>1.6943265475555103E-5</v>
      </c>
      <c r="M6458" s="6">
        <f>Tabla2[[#This Row],[Total Sales]]-Tabla2[[#This Row],[Operating Profit]]</f>
        <v>16324.56</v>
      </c>
      <c r="N6458" s="6">
        <v>895.44</v>
      </c>
      <c r="O6458" s="46">
        <f>Tabla2[[#This Row],[Operating Profit]]/Tabla2[[#This Row],[Total Sales]]</f>
        <v>5.2000000000000005E-2</v>
      </c>
      <c r="P6458" s="1" t="s">
        <v>82</v>
      </c>
    </row>
    <row r="6459" spans="1:16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3" t="str">
        <f>IFERROR(LEFT(Tabla2[[#This Row],[Product]],FIND(" ",Tabla2[[#This Row],[Product]])-3),Tabla2[[#This Row],[Product]])</f>
        <v>Men</v>
      </c>
      <c r="I6459" s="6">
        <v>53</v>
      </c>
      <c r="J6459" s="4">
        <v>410</v>
      </c>
      <c r="K6459" s="6">
        <f>Tabla2[[#This Row],[Price per Unit]]*Tabla2[[#This Row],[Units Sold]]</f>
        <v>21730</v>
      </c>
      <c r="L6459" s="52">
        <f>Tabla2[[#This Row],[Units Sold]]/Cálculos!$C$11</f>
        <v>1.6539854392803792E-5</v>
      </c>
      <c r="M6459" s="6">
        <f>Tabla2[[#This Row],[Total Sales]]-Tabla2[[#This Row],[Operating Profit]]</f>
        <v>20665.23</v>
      </c>
      <c r="N6459" s="6">
        <v>1064.77</v>
      </c>
      <c r="O6459" s="46">
        <f>Tabla2[[#This Row],[Operating Profit]]/Tabla2[[#This Row],[Total Sales]]</f>
        <v>4.9000000000000002E-2</v>
      </c>
      <c r="P6459" s="1" t="s">
        <v>82</v>
      </c>
    </row>
    <row r="6460" spans="1:16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3" t="str">
        <f>IFERROR(LEFT(Tabla2[[#This Row],[Product]],FIND(" ",Tabla2[[#This Row],[Product]])-3),Tabla2[[#This Row],[Product]])</f>
        <v>Women</v>
      </c>
      <c r="I6460" s="6">
        <v>53</v>
      </c>
      <c r="J6460" s="4">
        <v>830</v>
      </c>
      <c r="K6460" s="6">
        <f>Tabla2[[#This Row],[Price per Unit]]*Tabla2[[#This Row],[Units Sold]]</f>
        <v>43990</v>
      </c>
      <c r="L6460" s="52">
        <f>Tabla2[[#This Row],[Units Sold]]/Cálculos!$C$11</f>
        <v>3.3483119868358896E-5</v>
      </c>
      <c r="M6460" s="6">
        <f>Tabla2[[#This Row],[Total Sales]]-Tabla2[[#This Row],[Operating Profit]]</f>
        <v>41790.5</v>
      </c>
      <c r="N6460" s="6">
        <v>2199.5</v>
      </c>
      <c r="O6460" s="46">
        <f>Tabla2[[#This Row],[Operating Profit]]/Tabla2[[#This Row],[Total Sales]]</f>
        <v>0.05</v>
      </c>
      <c r="P6460" s="1" t="s">
        <v>82</v>
      </c>
    </row>
    <row r="6461" spans="1:16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3" t="str">
        <f>IFERROR(LEFT(Tabla2[[#This Row],[Product]],FIND(" ",Tabla2[[#This Row],[Product]])-3),Tabla2[[#This Row],[Product]])</f>
        <v>Men</v>
      </c>
      <c r="I6461" s="6">
        <v>48</v>
      </c>
      <c r="J6461" s="4">
        <v>1230</v>
      </c>
      <c r="K6461" s="6">
        <f>Tabla2[[#This Row],[Price per Unit]]*Tabla2[[#This Row],[Units Sold]]</f>
        <v>59040</v>
      </c>
      <c r="L6461" s="52">
        <f>Tabla2[[#This Row],[Units Sold]]/Cálculos!$C$11</f>
        <v>4.9619563178411377E-5</v>
      </c>
      <c r="M6461" s="6">
        <f>Tabla2[[#This Row],[Total Sales]]-Tabla2[[#This Row],[Operating Profit]]</f>
        <v>55969.919999999998</v>
      </c>
      <c r="N6461" s="6">
        <v>3070.08</v>
      </c>
      <c r="O6461" s="46">
        <f>Tabla2[[#This Row],[Operating Profit]]/Tabla2[[#This Row],[Total Sales]]</f>
        <v>5.1999999999999998E-2</v>
      </c>
      <c r="P6461" s="1" t="s">
        <v>82</v>
      </c>
    </row>
    <row r="6462" spans="1:16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3" t="str">
        <f>IFERROR(LEFT(Tabla2[[#This Row],[Product]],FIND(" ",Tabla2[[#This Row],[Product]])-3),Tabla2[[#This Row],[Product]])</f>
        <v>Men</v>
      </c>
      <c r="I6462" s="6">
        <v>39</v>
      </c>
      <c r="J6462" s="4">
        <v>720</v>
      </c>
      <c r="K6462" s="6">
        <f>Tabla2[[#This Row],[Price per Unit]]*Tabla2[[#This Row],[Units Sold]]</f>
        <v>28080</v>
      </c>
      <c r="L6462" s="52">
        <f>Tabla2[[#This Row],[Units Sold]]/Cálculos!$C$11</f>
        <v>2.9045597958094464E-5</v>
      </c>
      <c r="M6462" s="6">
        <f>Tabla2[[#This Row],[Total Sales]]-Tabla2[[#This Row],[Operating Profit]]</f>
        <v>26760.240000000002</v>
      </c>
      <c r="N6462" s="6">
        <v>1319.76</v>
      </c>
      <c r="O6462" s="46">
        <f>Tabla2[[#This Row],[Operating Profit]]/Tabla2[[#This Row],[Total Sales]]</f>
        <v>4.7E-2</v>
      </c>
      <c r="P6462" s="1" t="s">
        <v>82</v>
      </c>
    </row>
    <row r="6463" spans="1:16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3" t="str">
        <f>IFERROR(LEFT(Tabla2[[#This Row],[Product]],FIND(" ",Tabla2[[#This Row],[Product]])-3),Tabla2[[#This Row],[Product]])</f>
        <v>Women</v>
      </c>
      <c r="I6463" s="6">
        <v>41</v>
      </c>
      <c r="J6463" s="4">
        <v>570</v>
      </c>
      <c r="K6463" s="6">
        <f>Tabla2[[#This Row],[Price per Unit]]*Tabla2[[#This Row],[Units Sold]]</f>
        <v>23370</v>
      </c>
      <c r="L6463" s="52">
        <f>Tabla2[[#This Row],[Units Sold]]/Cálculos!$C$11</f>
        <v>2.2994431716824782E-5</v>
      </c>
      <c r="M6463" s="6">
        <f>Tabla2[[#This Row],[Total Sales]]-Tabla2[[#This Row],[Operating Profit]]</f>
        <v>22178.13</v>
      </c>
      <c r="N6463" s="6">
        <v>1191.8700000000001</v>
      </c>
      <c r="O6463" s="46">
        <f>Tabla2[[#This Row],[Operating Profit]]/Tabla2[[#This Row],[Total Sales]]</f>
        <v>5.1000000000000004E-2</v>
      </c>
      <c r="P6463" s="1" t="s">
        <v>82</v>
      </c>
    </row>
    <row r="6464" spans="1:16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3" t="str">
        <f>IFERROR(LEFT(Tabla2[[#This Row],[Product]],FIND(" ",Tabla2[[#This Row],[Product]])-3),Tabla2[[#This Row],[Product]])</f>
        <v>Women</v>
      </c>
      <c r="I6464" s="6">
        <v>52</v>
      </c>
      <c r="J6464" s="4">
        <v>520</v>
      </c>
      <c r="K6464" s="6">
        <f>Tabla2[[#This Row],[Price per Unit]]*Tabla2[[#This Row],[Units Sold]]</f>
        <v>27040</v>
      </c>
      <c r="L6464" s="52">
        <f>Tabla2[[#This Row],[Units Sold]]/Cálculos!$C$11</f>
        <v>2.0977376303068224E-5</v>
      </c>
      <c r="M6464" s="6">
        <f>Tabla2[[#This Row],[Total Sales]]-Tabla2[[#This Row],[Operating Profit]]</f>
        <v>25688</v>
      </c>
      <c r="N6464" s="6">
        <v>1352</v>
      </c>
      <c r="O6464" s="46">
        <f>Tabla2[[#This Row],[Operating Profit]]/Tabla2[[#This Row],[Total Sales]]</f>
        <v>0.05</v>
      </c>
      <c r="P6464" s="1" t="s">
        <v>82</v>
      </c>
    </row>
    <row r="6465" spans="1:16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3" t="str">
        <f>IFERROR(LEFT(Tabla2[[#This Row],[Product]],FIND(" ",Tabla2[[#This Row],[Product]])-3),Tabla2[[#This Row],[Product]])</f>
        <v>Men</v>
      </c>
      <c r="I6465" s="6">
        <v>59</v>
      </c>
      <c r="J6465" s="4">
        <v>530</v>
      </c>
      <c r="K6465" s="6">
        <f>Tabla2[[#This Row],[Price per Unit]]*Tabla2[[#This Row],[Units Sold]]</f>
        <v>31270</v>
      </c>
      <c r="L6465" s="52">
        <f>Tabla2[[#This Row],[Units Sold]]/Cálculos!$C$11</f>
        <v>2.1380787385819535E-5</v>
      </c>
      <c r="M6465" s="6">
        <f>Tabla2[[#This Row],[Total Sales]]-Tabla2[[#This Row],[Operating Profit]]</f>
        <v>29769.040000000001</v>
      </c>
      <c r="N6465" s="6">
        <v>1500.96</v>
      </c>
      <c r="O6465" s="46">
        <f>Tabla2[[#This Row],[Operating Profit]]/Tabla2[[#This Row],[Total Sales]]</f>
        <v>4.8000000000000001E-2</v>
      </c>
      <c r="P6465" s="1" t="s">
        <v>82</v>
      </c>
    </row>
    <row r="6466" spans="1:16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3" t="str">
        <f>IFERROR(LEFT(Tabla2[[#This Row],[Product]],FIND(" ",Tabla2[[#This Row],[Product]])-3),Tabla2[[#This Row],[Product]])</f>
        <v>Women</v>
      </c>
      <c r="I6466" s="6">
        <v>66</v>
      </c>
      <c r="J6466" s="4">
        <v>800</v>
      </c>
      <c r="K6466" s="6">
        <f>Tabla2[[#This Row],[Price per Unit]]*Tabla2[[#This Row],[Units Sold]]</f>
        <v>52800</v>
      </c>
      <c r="L6466" s="52">
        <f>Tabla2[[#This Row],[Units Sold]]/Cálculos!$C$11</f>
        <v>3.2272886620104963E-5</v>
      </c>
      <c r="M6466" s="6">
        <f>Tabla2[[#This Row],[Total Sales]]-Tabla2[[#This Row],[Operating Profit]]</f>
        <v>49948.800000000003</v>
      </c>
      <c r="N6466" s="6">
        <v>2851.2000000000003</v>
      </c>
      <c r="O6466" s="46">
        <f>Tabla2[[#This Row],[Operating Profit]]/Tabla2[[#This Row],[Total Sales]]</f>
        <v>5.4000000000000006E-2</v>
      </c>
      <c r="P6466" s="1" t="s">
        <v>82</v>
      </c>
    </row>
    <row r="6467" spans="1:16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3" t="str">
        <f>IFERROR(LEFT(Tabla2[[#This Row],[Product]],FIND(" ",Tabla2[[#This Row],[Product]])-3),Tabla2[[#This Row],[Product]])</f>
        <v>Men</v>
      </c>
      <c r="I6467" s="6">
        <v>59</v>
      </c>
      <c r="J6467" s="4">
        <v>1580</v>
      </c>
      <c r="K6467" s="6">
        <f>Tabla2[[#This Row],[Price per Unit]]*Tabla2[[#This Row],[Units Sold]]</f>
        <v>93220</v>
      </c>
      <c r="L6467" s="52">
        <f>Tabla2[[#This Row],[Units Sold]]/Cálculos!$C$11</f>
        <v>6.373895107470729E-5</v>
      </c>
      <c r="M6467" s="6">
        <f>Tabla2[[#This Row],[Total Sales]]-Tabla2[[#This Row],[Operating Profit]]</f>
        <v>88092.9</v>
      </c>
      <c r="N6467" s="6">
        <v>5127.1000000000004</v>
      </c>
      <c r="O6467" s="46">
        <f>Tabla2[[#This Row],[Operating Profit]]/Tabla2[[#This Row],[Total Sales]]</f>
        <v>5.5000000000000007E-2</v>
      </c>
      <c r="P6467" s="1" t="s">
        <v>82</v>
      </c>
    </row>
    <row r="6468" spans="1:16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3" t="str">
        <f>IFERROR(LEFT(Tabla2[[#This Row],[Product]],FIND(" ",Tabla2[[#This Row],[Product]])-3),Tabla2[[#This Row],[Product]])</f>
        <v>Men</v>
      </c>
      <c r="I6468" s="6">
        <v>52</v>
      </c>
      <c r="J6468" s="4">
        <v>980</v>
      </c>
      <c r="K6468" s="6">
        <f>Tabla2[[#This Row],[Price per Unit]]*Tabla2[[#This Row],[Units Sold]]</f>
        <v>50960</v>
      </c>
      <c r="L6468" s="52">
        <f>Tabla2[[#This Row],[Units Sold]]/Cálculos!$C$11</f>
        <v>3.9534286109628574E-5</v>
      </c>
      <c r="M6468" s="6">
        <f>Tabla2[[#This Row],[Total Sales]]-Tabla2[[#This Row],[Operating Profit]]</f>
        <v>48513.919999999998</v>
      </c>
      <c r="N6468" s="6">
        <v>2446.08</v>
      </c>
      <c r="O6468" s="46">
        <f>Tabla2[[#This Row],[Operating Profit]]/Tabla2[[#This Row],[Total Sales]]</f>
        <v>4.8000000000000001E-2</v>
      </c>
      <c r="P6468" s="1" t="s">
        <v>82</v>
      </c>
    </row>
    <row r="6469" spans="1:16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3" t="str">
        <f>IFERROR(LEFT(Tabla2[[#This Row],[Product]],FIND(" ",Tabla2[[#This Row],[Product]])-3),Tabla2[[#This Row],[Product]])</f>
        <v>Women</v>
      </c>
      <c r="I6469" s="6">
        <v>51</v>
      </c>
      <c r="J6469" s="4">
        <v>740</v>
      </c>
      <c r="K6469" s="6">
        <f>Tabla2[[#This Row],[Price per Unit]]*Tabla2[[#This Row],[Units Sold]]</f>
        <v>37740</v>
      </c>
      <c r="L6469" s="52">
        <f>Tabla2[[#This Row],[Units Sold]]/Cálculos!$C$11</f>
        <v>2.9852420123597086E-5</v>
      </c>
      <c r="M6469" s="6">
        <f>Tabla2[[#This Row],[Total Sales]]-Tabla2[[#This Row],[Operating Profit]]</f>
        <v>35664.300000000003</v>
      </c>
      <c r="N6469" s="6">
        <v>2075.7000000000003</v>
      </c>
      <c r="O6469" s="46">
        <f>Tabla2[[#This Row],[Operating Profit]]/Tabla2[[#This Row],[Total Sales]]</f>
        <v>5.5000000000000007E-2</v>
      </c>
      <c r="P6469" s="1" t="s">
        <v>82</v>
      </c>
    </row>
    <row r="6470" spans="1:16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3" t="str">
        <f>IFERROR(LEFT(Tabla2[[#This Row],[Product]],FIND(" ",Tabla2[[#This Row],[Product]])-3),Tabla2[[#This Row],[Product]])</f>
        <v>Women</v>
      </c>
      <c r="I6470" s="6">
        <v>49</v>
      </c>
      <c r="J6470" s="4">
        <v>680</v>
      </c>
      <c r="K6470" s="6">
        <f>Tabla2[[#This Row],[Price per Unit]]*Tabla2[[#This Row],[Units Sold]]</f>
        <v>33320</v>
      </c>
      <c r="L6470" s="52">
        <f>Tabla2[[#This Row],[Units Sold]]/Cálculos!$C$11</f>
        <v>2.7431953627089217E-5</v>
      </c>
      <c r="M6470" s="6">
        <f>Tabla2[[#This Row],[Total Sales]]-Tabla2[[#This Row],[Operating Profit]]</f>
        <v>31554.04</v>
      </c>
      <c r="N6470" s="6">
        <v>1765.96</v>
      </c>
      <c r="O6470" s="46">
        <f>Tabla2[[#This Row],[Operating Profit]]/Tabla2[[#This Row],[Total Sales]]</f>
        <v>5.2999999999999999E-2</v>
      </c>
      <c r="P6470" s="1" t="s">
        <v>82</v>
      </c>
    </row>
    <row r="6471" spans="1:16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3" t="str">
        <f>IFERROR(LEFT(Tabla2[[#This Row],[Product]],FIND(" ",Tabla2[[#This Row],[Product]])-3),Tabla2[[#This Row],[Product]])</f>
        <v>Men</v>
      </c>
      <c r="I6471" s="6">
        <v>54</v>
      </c>
      <c r="J6471" s="4">
        <v>680</v>
      </c>
      <c r="K6471" s="6">
        <f>Tabla2[[#This Row],[Price per Unit]]*Tabla2[[#This Row],[Units Sold]]</f>
        <v>36720</v>
      </c>
      <c r="L6471" s="52">
        <f>Tabla2[[#This Row],[Units Sold]]/Cálculos!$C$11</f>
        <v>2.7431953627089217E-5</v>
      </c>
      <c r="M6471" s="6">
        <f>Tabla2[[#This Row],[Total Sales]]-Tabla2[[#This Row],[Operating Profit]]</f>
        <v>34994.160000000003</v>
      </c>
      <c r="N6471" s="6">
        <v>1725.84</v>
      </c>
      <c r="O6471" s="46">
        <f>Tabla2[[#This Row],[Operating Profit]]/Tabla2[[#This Row],[Total Sales]]</f>
        <v>4.7E-2</v>
      </c>
      <c r="P6471" s="1" t="s">
        <v>82</v>
      </c>
    </row>
    <row r="6472" spans="1:16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3" t="str">
        <f>IFERROR(LEFT(Tabla2[[#This Row],[Product]],FIND(" ",Tabla2[[#This Row],[Product]])-3),Tabla2[[#This Row],[Product]])</f>
        <v>Women</v>
      </c>
      <c r="I6472" s="6">
        <v>64</v>
      </c>
      <c r="J6472" s="4">
        <v>980</v>
      </c>
      <c r="K6472" s="6">
        <f>Tabla2[[#This Row],[Price per Unit]]*Tabla2[[#This Row],[Units Sold]]</f>
        <v>62720</v>
      </c>
      <c r="L6472" s="52">
        <f>Tabla2[[#This Row],[Units Sold]]/Cálculos!$C$11</f>
        <v>3.9534286109628574E-5</v>
      </c>
      <c r="M6472" s="6">
        <f>Tabla2[[#This Row],[Total Sales]]-Tabla2[[#This Row],[Operating Profit]]</f>
        <v>59395.839999999997</v>
      </c>
      <c r="N6472" s="6">
        <v>3324.1600000000003</v>
      </c>
      <c r="O6472" s="46">
        <f>Tabla2[[#This Row],[Operating Profit]]/Tabla2[[#This Row],[Total Sales]]</f>
        <v>5.3000000000000005E-2</v>
      </c>
      <c r="P6472" s="1" t="s">
        <v>82</v>
      </c>
    </row>
    <row r="6473" spans="1:16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3" t="str">
        <f>IFERROR(LEFT(Tabla2[[#This Row],[Product]],FIND(" ",Tabla2[[#This Row],[Product]])-3),Tabla2[[#This Row],[Product]])</f>
        <v>Men</v>
      </c>
      <c r="I6473" s="6">
        <v>29</v>
      </c>
      <c r="J6473" s="4">
        <v>1890</v>
      </c>
      <c r="K6473" s="6">
        <f>Tabla2[[#This Row],[Price per Unit]]*Tabla2[[#This Row],[Units Sold]]</f>
        <v>54810</v>
      </c>
      <c r="L6473" s="52">
        <f>Tabla2[[#This Row],[Units Sold]]/Cálculos!$C$11</f>
        <v>7.6244694639997972E-5</v>
      </c>
      <c r="M6473" s="6">
        <f>Tabla2[[#This Row],[Total Sales]]-Tabla2[[#This Row],[Operating Profit]]</f>
        <v>51850.26</v>
      </c>
      <c r="N6473" s="6">
        <v>2959.7400000000002</v>
      </c>
      <c r="O6473" s="46">
        <f>Tabla2[[#This Row],[Operating Profit]]/Tabla2[[#This Row],[Total Sales]]</f>
        <v>5.4000000000000006E-2</v>
      </c>
      <c r="P6473" s="1" t="s">
        <v>82</v>
      </c>
    </row>
    <row r="6474" spans="1:16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3" t="str">
        <f>IFERROR(LEFT(Tabla2[[#This Row],[Product]],FIND(" ",Tabla2[[#This Row],[Product]])-3),Tabla2[[#This Row],[Product]])</f>
        <v>Men</v>
      </c>
      <c r="I6474" s="6">
        <v>29</v>
      </c>
      <c r="J6474" s="4">
        <v>1420</v>
      </c>
      <c r="K6474" s="6">
        <f>Tabla2[[#This Row],[Price per Unit]]*Tabla2[[#This Row],[Units Sold]]</f>
        <v>41180</v>
      </c>
      <c r="L6474" s="52">
        <f>Tabla2[[#This Row],[Units Sold]]/Cálculos!$C$11</f>
        <v>5.72843737506863E-5</v>
      </c>
      <c r="M6474" s="6">
        <f>Tabla2[[#This Row],[Total Sales]]-Tabla2[[#This Row],[Operating Profit]]</f>
        <v>39326.9</v>
      </c>
      <c r="N6474" s="6">
        <v>1853.1</v>
      </c>
      <c r="O6474" s="46">
        <f>Tabla2[[#This Row],[Operating Profit]]/Tabla2[[#This Row],[Total Sales]]</f>
        <v>4.4999999999999998E-2</v>
      </c>
      <c r="P6474" s="1" t="s">
        <v>82</v>
      </c>
    </row>
    <row r="6475" spans="1:16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3" t="str">
        <f>IFERROR(LEFT(Tabla2[[#This Row],[Product]],FIND(" ",Tabla2[[#This Row],[Product]])-3),Tabla2[[#This Row],[Product]])</f>
        <v>Women</v>
      </c>
      <c r="I6475" s="6">
        <v>18</v>
      </c>
      <c r="J6475" s="4">
        <v>1580</v>
      </c>
      <c r="K6475" s="6">
        <f>Tabla2[[#This Row],[Price per Unit]]*Tabla2[[#This Row],[Units Sold]]</f>
        <v>28440</v>
      </c>
      <c r="L6475" s="52">
        <f>Tabla2[[#This Row],[Units Sold]]/Cálculos!$C$11</f>
        <v>6.373895107470729E-5</v>
      </c>
      <c r="M6475" s="6">
        <f>Tabla2[[#This Row],[Total Sales]]-Tabla2[[#This Row],[Operating Profit]]</f>
        <v>26875.8</v>
      </c>
      <c r="N6475" s="6">
        <v>1564.2</v>
      </c>
      <c r="O6475" s="46">
        <f>Tabla2[[#This Row],[Operating Profit]]/Tabla2[[#This Row],[Total Sales]]</f>
        <v>5.5E-2</v>
      </c>
      <c r="P6475" s="1" t="s">
        <v>82</v>
      </c>
    </row>
    <row r="6476" spans="1:16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3" t="str">
        <f>IFERROR(LEFT(Tabla2[[#This Row],[Product]],FIND(" ",Tabla2[[#This Row],[Product]])-3),Tabla2[[#This Row],[Product]])</f>
        <v>Women</v>
      </c>
      <c r="I6476" s="6">
        <v>23</v>
      </c>
      <c r="J6476" s="4">
        <v>1010</v>
      </c>
      <c r="K6476" s="6">
        <f>Tabla2[[#This Row],[Price per Unit]]*Tabla2[[#This Row],[Units Sold]]</f>
        <v>23230</v>
      </c>
      <c r="L6476" s="52">
        <f>Tabla2[[#This Row],[Units Sold]]/Cálculos!$C$11</f>
        <v>4.0744519357882514E-5</v>
      </c>
      <c r="M6476" s="6">
        <f>Tabla2[[#This Row],[Total Sales]]-Tabla2[[#This Row],[Operating Profit]]</f>
        <v>21998.81</v>
      </c>
      <c r="N6476" s="6">
        <v>1231.19</v>
      </c>
      <c r="O6476" s="46">
        <f>Tabla2[[#This Row],[Operating Profit]]/Tabla2[[#This Row],[Total Sales]]</f>
        <v>5.3000000000000005E-2</v>
      </c>
      <c r="P6476" s="1" t="s">
        <v>82</v>
      </c>
    </row>
    <row r="6477" spans="1:16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3" t="str">
        <f>IFERROR(LEFT(Tabla2[[#This Row],[Product]],FIND(" ",Tabla2[[#This Row],[Product]])-3),Tabla2[[#This Row],[Product]])</f>
        <v>Men</v>
      </c>
      <c r="I6477" s="6">
        <v>38</v>
      </c>
      <c r="J6477" s="4">
        <v>1150</v>
      </c>
      <c r="K6477" s="6">
        <f>Tabla2[[#This Row],[Price per Unit]]*Tabla2[[#This Row],[Units Sold]]</f>
        <v>43700</v>
      </c>
      <c r="L6477" s="52">
        <f>Tabla2[[#This Row],[Units Sold]]/Cálculos!$C$11</f>
        <v>4.6392274516400882E-5</v>
      </c>
      <c r="M6477" s="6">
        <f>Tabla2[[#This Row],[Total Sales]]-Tabla2[[#This Row],[Operating Profit]]</f>
        <v>41602.400000000001</v>
      </c>
      <c r="N6477" s="6">
        <v>2097.6</v>
      </c>
      <c r="O6477" s="46">
        <f>Tabla2[[#This Row],[Operating Profit]]/Tabla2[[#This Row],[Total Sales]]</f>
        <v>4.8000000000000001E-2</v>
      </c>
      <c r="P6477" s="1" t="s">
        <v>82</v>
      </c>
    </row>
    <row r="6478" spans="1:16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3" t="str">
        <f>IFERROR(LEFT(Tabla2[[#This Row],[Product]],FIND(" ",Tabla2[[#This Row],[Product]])-3),Tabla2[[#This Row],[Product]])</f>
        <v>Women</v>
      </c>
      <c r="I6478" s="6">
        <v>29</v>
      </c>
      <c r="J6478" s="4">
        <v>1580</v>
      </c>
      <c r="K6478" s="6">
        <f>Tabla2[[#This Row],[Price per Unit]]*Tabla2[[#This Row],[Units Sold]]</f>
        <v>45820</v>
      </c>
      <c r="L6478" s="52">
        <f>Tabla2[[#This Row],[Units Sold]]/Cálculos!$C$11</f>
        <v>6.373895107470729E-5</v>
      </c>
      <c r="M6478" s="6">
        <f>Tabla2[[#This Row],[Total Sales]]-Tabla2[[#This Row],[Operating Profit]]</f>
        <v>42979.16</v>
      </c>
      <c r="N6478" s="6">
        <v>2840.84</v>
      </c>
      <c r="O6478" s="46">
        <f>Tabla2[[#This Row],[Operating Profit]]/Tabla2[[#This Row],[Total Sales]]</f>
        <v>6.2000000000000006E-2</v>
      </c>
      <c r="P6478" s="1" t="s">
        <v>82</v>
      </c>
    </row>
    <row r="6479" spans="1:16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3" t="str">
        <f>IFERROR(LEFT(Tabla2[[#This Row],[Product]],FIND(" ",Tabla2[[#This Row],[Product]])-3),Tabla2[[#This Row],[Product]])</f>
        <v>Men</v>
      </c>
      <c r="I6479" s="6">
        <v>28</v>
      </c>
      <c r="J6479" s="4">
        <v>2250</v>
      </c>
      <c r="K6479" s="6">
        <f>Tabla2[[#This Row],[Price per Unit]]*Tabla2[[#This Row],[Units Sold]]</f>
        <v>63000</v>
      </c>
      <c r="L6479" s="52">
        <f>Tabla2[[#This Row],[Units Sold]]/Cálculos!$C$11</f>
        <v>9.0767493619045195E-5</v>
      </c>
      <c r="M6479" s="6">
        <f>Tabla2[[#This Row],[Total Sales]]-Tabla2[[#This Row],[Operating Profit]]</f>
        <v>59724</v>
      </c>
      <c r="N6479" s="6">
        <v>3276</v>
      </c>
      <c r="O6479" s="46">
        <f>Tabla2[[#This Row],[Operating Profit]]/Tabla2[[#This Row],[Total Sales]]</f>
        <v>5.1999999999999998E-2</v>
      </c>
      <c r="P6479" s="1" t="s">
        <v>82</v>
      </c>
    </row>
    <row r="6480" spans="1:16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3" t="str">
        <f>IFERROR(LEFT(Tabla2[[#This Row],[Product]],FIND(" ",Tabla2[[#This Row],[Product]])-3),Tabla2[[#This Row],[Product]])</f>
        <v>Men</v>
      </c>
      <c r="I6480" s="6">
        <v>27</v>
      </c>
      <c r="J6480" s="4">
        <v>1060</v>
      </c>
      <c r="K6480" s="6">
        <f>Tabla2[[#This Row],[Price per Unit]]*Tabla2[[#This Row],[Units Sold]]</f>
        <v>28620</v>
      </c>
      <c r="L6480" s="52">
        <f>Tabla2[[#This Row],[Units Sold]]/Cálculos!$C$11</f>
        <v>4.2761574771639069E-5</v>
      </c>
      <c r="M6480" s="6">
        <f>Tabla2[[#This Row],[Total Sales]]-Tabla2[[#This Row],[Operating Profit]]</f>
        <v>27246.240000000002</v>
      </c>
      <c r="N6480" s="6">
        <v>1373.76</v>
      </c>
      <c r="O6480" s="46">
        <f>Tabla2[[#This Row],[Operating Profit]]/Tabla2[[#This Row],[Total Sales]]</f>
        <v>4.8000000000000001E-2</v>
      </c>
      <c r="P6480" s="1" t="s">
        <v>82</v>
      </c>
    </row>
    <row r="6481" spans="1:16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3" t="str">
        <f>IFERROR(LEFT(Tabla2[[#This Row],[Product]],FIND(" ",Tabla2[[#This Row],[Product]])-3),Tabla2[[#This Row],[Product]])</f>
        <v>Women</v>
      </c>
      <c r="I6481" s="6">
        <v>18</v>
      </c>
      <c r="J6481" s="4">
        <v>1240</v>
      </c>
      <c r="K6481" s="6">
        <f>Tabla2[[#This Row],[Price per Unit]]*Tabla2[[#This Row],[Units Sold]]</f>
        <v>22320</v>
      </c>
      <c r="L6481" s="52">
        <f>Tabla2[[#This Row],[Units Sold]]/Cálculos!$C$11</f>
        <v>5.0022974261162688E-5</v>
      </c>
      <c r="M6481" s="6">
        <f>Tabla2[[#This Row],[Total Sales]]-Tabla2[[#This Row],[Operating Profit]]</f>
        <v>21092.400000000001</v>
      </c>
      <c r="N6481" s="6">
        <v>1227.6000000000001</v>
      </c>
      <c r="O6481" s="46">
        <f>Tabla2[[#This Row],[Operating Profit]]/Tabla2[[#This Row],[Total Sales]]</f>
        <v>5.5000000000000007E-2</v>
      </c>
      <c r="P6481" s="1" t="s">
        <v>82</v>
      </c>
    </row>
    <row r="6482" spans="1:16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3" t="str">
        <f>IFERROR(LEFT(Tabla2[[#This Row],[Product]],FIND(" ",Tabla2[[#This Row],[Product]])-3),Tabla2[[#This Row],[Product]])</f>
        <v>Women</v>
      </c>
      <c r="I6482" s="6">
        <v>25</v>
      </c>
      <c r="J6482" s="4">
        <v>910</v>
      </c>
      <c r="K6482" s="6">
        <f>Tabla2[[#This Row],[Price per Unit]]*Tabla2[[#This Row],[Units Sold]]</f>
        <v>22750</v>
      </c>
      <c r="L6482" s="52">
        <f>Tabla2[[#This Row],[Units Sold]]/Cálculos!$C$11</f>
        <v>3.6710408530369391E-5</v>
      </c>
      <c r="M6482" s="6">
        <f>Tabla2[[#This Row],[Total Sales]]-Tabla2[[#This Row],[Operating Profit]]</f>
        <v>21612.5</v>
      </c>
      <c r="N6482" s="6">
        <v>1137.5</v>
      </c>
      <c r="O6482" s="46">
        <f>Tabla2[[#This Row],[Operating Profit]]/Tabla2[[#This Row],[Total Sales]]</f>
        <v>0.05</v>
      </c>
      <c r="P6482" s="1" t="s">
        <v>82</v>
      </c>
    </row>
    <row r="6483" spans="1:16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3" t="str">
        <f>IFERROR(LEFT(Tabla2[[#This Row],[Product]],FIND(" ",Tabla2[[#This Row],[Product]])-3),Tabla2[[#This Row],[Product]])</f>
        <v>Men</v>
      </c>
      <c r="I6483" s="6">
        <v>39</v>
      </c>
      <c r="J6483" s="4">
        <v>1080</v>
      </c>
      <c r="K6483" s="6">
        <f>Tabla2[[#This Row],[Price per Unit]]*Tabla2[[#This Row],[Units Sold]]</f>
        <v>42120</v>
      </c>
      <c r="L6483" s="52">
        <f>Tabla2[[#This Row],[Units Sold]]/Cálculos!$C$11</f>
        <v>4.3568396937141698E-5</v>
      </c>
      <c r="M6483" s="6">
        <f>Tabla2[[#This Row],[Total Sales]]-Tabla2[[#This Row],[Operating Profit]]</f>
        <v>40182.480000000003</v>
      </c>
      <c r="N6483" s="6">
        <v>1937.5199999999998</v>
      </c>
      <c r="O6483" s="46">
        <f>Tabla2[[#This Row],[Operating Profit]]/Tabla2[[#This Row],[Total Sales]]</f>
        <v>4.5999999999999992E-2</v>
      </c>
      <c r="P6483" s="1" t="s">
        <v>82</v>
      </c>
    </row>
    <row r="6484" spans="1:16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3" t="str">
        <f>IFERROR(LEFT(Tabla2[[#This Row],[Product]],FIND(" ",Tabla2[[#This Row],[Product]])-3),Tabla2[[#This Row],[Product]])</f>
        <v>Women</v>
      </c>
      <c r="I6484" s="6">
        <v>24</v>
      </c>
      <c r="J6484" s="4">
        <v>1250</v>
      </c>
      <c r="K6484" s="6">
        <f>Tabla2[[#This Row],[Price per Unit]]*Tabla2[[#This Row],[Units Sold]]</f>
        <v>30000</v>
      </c>
      <c r="L6484" s="52">
        <f>Tabla2[[#This Row],[Units Sold]]/Cálculos!$C$11</f>
        <v>5.0426385343913999E-5</v>
      </c>
      <c r="M6484" s="6">
        <f>Tabla2[[#This Row],[Total Sales]]-Tabla2[[#This Row],[Operating Profit]]</f>
        <v>28200</v>
      </c>
      <c r="N6484" s="6">
        <v>1800</v>
      </c>
      <c r="O6484" s="46">
        <f>Tabla2[[#This Row],[Operating Profit]]/Tabla2[[#This Row],[Total Sales]]</f>
        <v>0.06</v>
      </c>
      <c r="P6484" s="1" t="s">
        <v>82</v>
      </c>
    </row>
    <row r="6485" spans="1:16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3" t="str">
        <f>IFERROR(LEFT(Tabla2[[#This Row],[Product]],FIND(" ",Tabla2[[#This Row],[Product]])-3),Tabla2[[#This Row],[Product]])</f>
        <v>Men</v>
      </c>
      <c r="I6485" s="6">
        <v>23</v>
      </c>
      <c r="J6485" s="4">
        <v>1870</v>
      </c>
      <c r="K6485" s="6">
        <f>Tabla2[[#This Row],[Price per Unit]]*Tabla2[[#This Row],[Units Sold]]</f>
        <v>43010</v>
      </c>
      <c r="L6485" s="52">
        <f>Tabla2[[#This Row],[Units Sold]]/Cálculos!$C$11</f>
        <v>7.5437872474495336E-5</v>
      </c>
      <c r="M6485" s="6">
        <f>Tabla2[[#This Row],[Total Sales]]-Tabla2[[#This Row],[Operating Profit]]</f>
        <v>40644.449999999997</v>
      </c>
      <c r="N6485" s="6">
        <v>2365.5500000000002</v>
      </c>
      <c r="O6485" s="46">
        <f>Tabla2[[#This Row],[Operating Profit]]/Tabla2[[#This Row],[Total Sales]]</f>
        <v>5.5000000000000007E-2</v>
      </c>
      <c r="P6485" s="1" t="s">
        <v>82</v>
      </c>
    </row>
    <row r="6486" spans="1:16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3" t="str">
        <f>IFERROR(LEFT(Tabla2[[#This Row],[Product]],FIND(" ",Tabla2[[#This Row],[Product]])-3),Tabla2[[#This Row],[Product]])</f>
        <v>Men</v>
      </c>
      <c r="I6486" s="6">
        <v>24</v>
      </c>
      <c r="J6486" s="4">
        <v>1000</v>
      </c>
      <c r="K6486" s="6">
        <f>Tabla2[[#This Row],[Price per Unit]]*Tabla2[[#This Row],[Units Sold]]</f>
        <v>24000</v>
      </c>
      <c r="L6486" s="52">
        <f>Tabla2[[#This Row],[Units Sold]]/Cálculos!$C$11</f>
        <v>4.0341108275131196E-5</v>
      </c>
      <c r="M6486" s="6">
        <f>Tabla2[[#This Row],[Total Sales]]-Tabla2[[#This Row],[Operating Profit]]</f>
        <v>22872</v>
      </c>
      <c r="N6486" s="6">
        <v>1128</v>
      </c>
      <c r="O6486" s="46">
        <f>Tabla2[[#This Row],[Operating Profit]]/Tabla2[[#This Row],[Total Sales]]</f>
        <v>4.7E-2</v>
      </c>
      <c r="P6486" s="1" t="s">
        <v>82</v>
      </c>
    </row>
    <row r="6487" spans="1:16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3" t="str">
        <f>IFERROR(LEFT(Tabla2[[#This Row],[Product]],FIND(" ",Tabla2[[#This Row],[Product]])-3),Tabla2[[#This Row],[Product]])</f>
        <v>Women</v>
      </c>
      <c r="I6487" s="6">
        <v>14</v>
      </c>
      <c r="J6487" s="4">
        <v>1280</v>
      </c>
      <c r="K6487" s="6">
        <f>Tabla2[[#This Row],[Price per Unit]]*Tabla2[[#This Row],[Units Sold]]</f>
        <v>17920</v>
      </c>
      <c r="L6487" s="52">
        <f>Tabla2[[#This Row],[Units Sold]]/Cálculos!$C$11</f>
        <v>5.1636618592167932E-5</v>
      </c>
      <c r="M6487" s="6">
        <f>Tabla2[[#This Row],[Total Sales]]-Tabla2[[#This Row],[Operating Profit]]</f>
        <v>16970.240000000002</v>
      </c>
      <c r="N6487" s="6">
        <v>949.76</v>
      </c>
      <c r="O6487" s="46">
        <f>Tabla2[[#This Row],[Operating Profit]]/Tabla2[[#This Row],[Total Sales]]</f>
        <v>5.2999999999999999E-2</v>
      </c>
      <c r="P6487" s="1" t="s">
        <v>82</v>
      </c>
    </row>
    <row r="6488" spans="1:16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3" t="str">
        <f>IFERROR(LEFT(Tabla2[[#This Row],[Product]],FIND(" ",Tabla2[[#This Row],[Product]])-3),Tabla2[[#This Row],[Product]])</f>
        <v>Women</v>
      </c>
      <c r="I6488" s="6">
        <v>19</v>
      </c>
      <c r="J6488" s="4">
        <v>800</v>
      </c>
      <c r="K6488" s="6">
        <f>Tabla2[[#This Row],[Price per Unit]]*Tabla2[[#This Row],[Units Sold]]</f>
        <v>15200</v>
      </c>
      <c r="L6488" s="52">
        <f>Tabla2[[#This Row],[Units Sold]]/Cálculos!$C$11</f>
        <v>3.2272886620104963E-5</v>
      </c>
      <c r="M6488" s="6">
        <f>Tabla2[[#This Row],[Total Sales]]-Tabla2[[#This Row],[Operating Profit]]</f>
        <v>14409.6</v>
      </c>
      <c r="N6488" s="6">
        <v>790.4</v>
      </c>
      <c r="O6488" s="46">
        <f>Tabla2[[#This Row],[Operating Profit]]/Tabla2[[#This Row],[Total Sales]]</f>
        <v>5.1999999999999998E-2</v>
      </c>
      <c r="P6488" s="1" t="s">
        <v>82</v>
      </c>
    </row>
    <row r="6489" spans="1:16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3" t="str">
        <f>IFERROR(LEFT(Tabla2[[#This Row],[Product]],FIND(" ",Tabla2[[#This Row],[Product]])-3),Tabla2[[#This Row],[Product]])</f>
        <v>Men</v>
      </c>
      <c r="I6489" s="6">
        <v>32</v>
      </c>
      <c r="J6489" s="4">
        <v>810</v>
      </c>
      <c r="K6489" s="6">
        <f>Tabla2[[#This Row],[Price per Unit]]*Tabla2[[#This Row],[Units Sold]]</f>
        <v>25920</v>
      </c>
      <c r="L6489" s="52">
        <f>Tabla2[[#This Row],[Units Sold]]/Cálculos!$C$11</f>
        <v>3.2676297702856274E-5</v>
      </c>
      <c r="M6489" s="6">
        <f>Tabla2[[#This Row],[Total Sales]]-Tabla2[[#This Row],[Operating Profit]]</f>
        <v>24727.68</v>
      </c>
      <c r="N6489" s="6">
        <v>1192.32</v>
      </c>
      <c r="O6489" s="46">
        <f>Tabla2[[#This Row],[Operating Profit]]/Tabla2[[#This Row],[Total Sales]]</f>
        <v>4.5999999999999999E-2</v>
      </c>
      <c r="P6489" s="1" t="s">
        <v>82</v>
      </c>
    </row>
    <row r="6490" spans="1:16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3" t="str">
        <f>IFERROR(LEFT(Tabla2[[#This Row],[Product]],FIND(" ",Tabla2[[#This Row],[Product]])-3),Tabla2[[#This Row],[Product]])</f>
        <v>Women</v>
      </c>
      <c r="I6490" s="6">
        <v>24</v>
      </c>
      <c r="J6490" s="4">
        <v>1230</v>
      </c>
      <c r="K6490" s="6">
        <f>Tabla2[[#This Row],[Price per Unit]]*Tabla2[[#This Row],[Units Sold]]</f>
        <v>29520</v>
      </c>
      <c r="L6490" s="52">
        <f>Tabla2[[#This Row],[Units Sold]]/Cálculos!$C$11</f>
        <v>4.9619563178411377E-5</v>
      </c>
      <c r="M6490" s="6">
        <f>Tabla2[[#This Row],[Total Sales]]-Tabla2[[#This Row],[Operating Profit]]</f>
        <v>27689.759999999998</v>
      </c>
      <c r="N6490" s="6">
        <v>1830.24</v>
      </c>
      <c r="O6490" s="46">
        <f>Tabla2[[#This Row],[Operating Profit]]/Tabla2[[#This Row],[Total Sales]]</f>
        <v>6.2E-2</v>
      </c>
      <c r="P6490" s="1" t="s">
        <v>82</v>
      </c>
    </row>
    <row r="6491" spans="1:16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3" t="str">
        <f>IFERROR(LEFT(Tabla2[[#This Row],[Product]],FIND(" ",Tabla2[[#This Row],[Product]])-3),Tabla2[[#This Row],[Product]])</f>
        <v>Men</v>
      </c>
      <c r="I6491" s="6">
        <v>23</v>
      </c>
      <c r="J6491" s="4">
        <v>1690</v>
      </c>
      <c r="K6491" s="6">
        <f>Tabla2[[#This Row],[Price per Unit]]*Tabla2[[#This Row],[Units Sold]]</f>
        <v>38870</v>
      </c>
      <c r="L6491" s="52">
        <f>Tabla2[[#This Row],[Units Sold]]/Cálculos!$C$11</f>
        <v>6.8176472984971724E-5</v>
      </c>
      <c r="M6491" s="6">
        <f>Tabla2[[#This Row],[Total Sales]]-Tabla2[[#This Row],[Operating Profit]]</f>
        <v>36771.019999999997</v>
      </c>
      <c r="N6491" s="6">
        <v>2098.98</v>
      </c>
      <c r="O6491" s="46">
        <f>Tabla2[[#This Row],[Operating Profit]]/Tabla2[[#This Row],[Total Sales]]</f>
        <v>5.3999999999999999E-2</v>
      </c>
      <c r="P6491" s="1" t="s">
        <v>82</v>
      </c>
    </row>
    <row r="6492" spans="1:16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3" t="str">
        <f>IFERROR(LEFT(Tabla2[[#This Row],[Product]],FIND(" ",Tabla2[[#This Row],[Product]])-3),Tabla2[[#This Row],[Product]])</f>
        <v>Men</v>
      </c>
      <c r="I6492" s="6">
        <v>23</v>
      </c>
      <c r="J6492" s="4">
        <v>1090</v>
      </c>
      <c r="K6492" s="6">
        <f>Tabla2[[#This Row],[Price per Unit]]*Tabla2[[#This Row],[Units Sold]]</f>
        <v>25070</v>
      </c>
      <c r="L6492" s="52">
        <f>Tabla2[[#This Row],[Units Sold]]/Cálculos!$C$11</f>
        <v>4.3971808019893009E-5</v>
      </c>
      <c r="M6492" s="6">
        <f>Tabla2[[#This Row],[Total Sales]]-Tabla2[[#This Row],[Operating Profit]]</f>
        <v>23816.5</v>
      </c>
      <c r="N6492" s="6">
        <v>1253.5</v>
      </c>
      <c r="O6492" s="46">
        <f>Tabla2[[#This Row],[Operating Profit]]/Tabla2[[#This Row],[Total Sales]]</f>
        <v>0.05</v>
      </c>
      <c r="P6492" s="1" t="s">
        <v>82</v>
      </c>
    </row>
    <row r="6493" spans="1:16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3" t="str">
        <f>IFERROR(LEFT(Tabla2[[#This Row],[Product]],FIND(" ",Tabla2[[#This Row],[Product]])-3),Tabla2[[#This Row],[Product]])</f>
        <v>Women</v>
      </c>
      <c r="I6493" s="6">
        <v>14</v>
      </c>
      <c r="J6493" s="4">
        <v>1010</v>
      </c>
      <c r="K6493" s="6">
        <f>Tabla2[[#This Row],[Price per Unit]]*Tabla2[[#This Row],[Units Sold]]</f>
        <v>14140</v>
      </c>
      <c r="L6493" s="52">
        <f>Tabla2[[#This Row],[Units Sold]]/Cálculos!$C$11</f>
        <v>4.0744519357882514E-5</v>
      </c>
      <c r="M6493" s="6">
        <f>Tabla2[[#This Row],[Total Sales]]-Tabla2[[#This Row],[Operating Profit]]</f>
        <v>13362.3</v>
      </c>
      <c r="N6493" s="6">
        <v>777.7</v>
      </c>
      <c r="O6493" s="46">
        <f>Tabla2[[#This Row],[Operating Profit]]/Tabla2[[#This Row],[Total Sales]]</f>
        <v>5.5E-2</v>
      </c>
      <c r="P6493" s="1" t="s">
        <v>82</v>
      </c>
    </row>
    <row r="6494" spans="1:16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3" t="str">
        <f>IFERROR(LEFT(Tabla2[[#This Row],[Product]],FIND(" ",Tabla2[[#This Row],[Product]])-3),Tabla2[[#This Row],[Product]])</f>
        <v>Women</v>
      </c>
      <c r="I6494" s="6">
        <v>19</v>
      </c>
      <c r="J6494" s="4">
        <v>750</v>
      </c>
      <c r="K6494" s="6">
        <f>Tabla2[[#This Row],[Price per Unit]]*Tabla2[[#This Row],[Units Sold]]</f>
        <v>14250</v>
      </c>
      <c r="L6494" s="52">
        <f>Tabla2[[#This Row],[Units Sold]]/Cálculos!$C$11</f>
        <v>3.0255831206348401E-5</v>
      </c>
      <c r="M6494" s="6">
        <f>Tabla2[[#This Row],[Total Sales]]-Tabla2[[#This Row],[Operating Profit]]</f>
        <v>13509</v>
      </c>
      <c r="N6494" s="6">
        <v>741</v>
      </c>
      <c r="O6494" s="46">
        <f>Tabla2[[#This Row],[Operating Profit]]/Tabla2[[#This Row],[Total Sales]]</f>
        <v>5.1999999999999998E-2</v>
      </c>
      <c r="P6494" s="1" t="s">
        <v>82</v>
      </c>
    </row>
    <row r="6495" spans="1:16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3" t="str">
        <f>IFERROR(LEFT(Tabla2[[#This Row],[Product]],FIND(" ",Tabla2[[#This Row],[Product]])-3),Tabla2[[#This Row],[Product]])</f>
        <v>Men</v>
      </c>
      <c r="I6495" s="6">
        <v>38</v>
      </c>
      <c r="J6495" s="4">
        <v>810</v>
      </c>
      <c r="K6495" s="6">
        <f>Tabla2[[#This Row],[Price per Unit]]*Tabla2[[#This Row],[Units Sold]]</f>
        <v>30780</v>
      </c>
      <c r="L6495" s="52">
        <f>Tabla2[[#This Row],[Units Sold]]/Cálculos!$C$11</f>
        <v>3.2676297702856274E-5</v>
      </c>
      <c r="M6495" s="6">
        <f>Tabla2[[#This Row],[Total Sales]]-Tabla2[[#This Row],[Operating Profit]]</f>
        <v>29302.560000000001</v>
      </c>
      <c r="N6495" s="6">
        <v>1477.44</v>
      </c>
      <c r="O6495" s="46">
        <f>Tabla2[[#This Row],[Operating Profit]]/Tabla2[[#This Row],[Total Sales]]</f>
        <v>4.8000000000000001E-2</v>
      </c>
      <c r="P6495" s="1" t="s">
        <v>82</v>
      </c>
    </row>
    <row r="6496" spans="1:16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3" t="str">
        <f>IFERROR(LEFT(Tabla2[[#This Row],[Product]],FIND(" ",Tabla2[[#This Row],[Product]])-3),Tabla2[[#This Row],[Product]])</f>
        <v>Women</v>
      </c>
      <c r="I6496" s="6">
        <v>28</v>
      </c>
      <c r="J6496" s="4">
        <v>1240</v>
      </c>
      <c r="K6496" s="6">
        <f>Tabla2[[#This Row],[Price per Unit]]*Tabla2[[#This Row],[Units Sold]]</f>
        <v>34720</v>
      </c>
      <c r="L6496" s="52">
        <f>Tabla2[[#This Row],[Units Sold]]/Cálculos!$C$11</f>
        <v>5.0022974261162688E-5</v>
      </c>
      <c r="M6496" s="6">
        <f>Tabla2[[#This Row],[Total Sales]]-Tabla2[[#This Row],[Operating Profit]]</f>
        <v>32602.080000000002</v>
      </c>
      <c r="N6496" s="6">
        <v>2117.92</v>
      </c>
      <c r="O6496" s="46">
        <f>Tabla2[[#This Row],[Operating Profit]]/Tabla2[[#This Row],[Total Sales]]</f>
        <v>6.0999999999999999E-2</v>
      </c>
      <c r="P6496" s="1" t="s">
        <v>82</v>
      </c>
    </row>
    <row r="6497" spans="1:16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3" t="str">
        <f>IFERROR(LEFT(Tabla2[[#This Row],[Product]],FIND(" ",Tabla2[[#This Row],[Product]])-3),Tabla2[[#This Row],[Product]])</f>
        <v>Men</v>
      </c>
      <c r="I6497" s="6">
        <v>39</v>
      </c>
      <c r="J6497" s="4">
        <v>1940</v>
      </c>
      <c r="K6497" s="6">
        <f>Tabla2[[#This Row],[Price per Unit]]*Tabla2[[#This Row],[Units Sold]]</f>
        <v>75660</v>
      </c>
      <c r="L6497" s="52">
        <f>Tabla2[[#This Row],[Units Sold]]/Cálculos!$C$11</f>
        <v>7.8261750053754527E-5</v>
      </c>
      <c r="M6497" s="6">
        <f>Tabla2[[#This Row],[Total Sales]]-Tabla2[[#This Row],[Operating Profit]]</f>
        <v>71498.7</v>
      </c>
      <c r="N6497" s="6">
        <v>4161.3</v>
      </c>
      <c r="O6497" s="46">
        <f>Tabla2[[#This Row],[Operating Profit]]/Tabla2[[#This Row],[Total Sales]]</f>
        <v>5.5E-2</v>
      </c>
      <c r="P6497" s="1" t="s">
        <v>82</v>
      </c>
    </row>
    <row r="6498" spans="1:16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3" t="str">
        <f>IFERROR(LEFT(Tabla2[[#This Row],[Product]],FIND(" ",Tabla2[[#This Row],[Product]])-3),Tabla2[[#This Row],[Product]])</f>
        <v>Men</v>
      </c>
      <c r="I6498" s="6">
        <v>37</v>
      </c>
      <c r="J6498" s="4">
        <v>1310</v>
      </c>
      <c r="K6498" s="6">
        <f>Tabla2[[#This Row],[Price per Unit]]*Tabla2[[#This Row],[Units Sold]]</f>
        <v>48470</v>
      </c>
      <c r="L6498" s="52">
        <f>Tabla2[[#This Row],[Units Sold]]/Cálculos!$C$11</f>
        <v>5.2846851840421872E-5</v>
      </c>
      <c r="M6498" s="6">
        <f>Tabla2[[#This Row],[Total Sales]]-Tabla2[[#This Row],[Operating Profit]]</f>
        <v>46288.85</v>
      </c>
      <c r="N6498" s="6">
        <v>2181.1499999999996</v>
      </c>
      <c r="O6498" s="46">
        <f>Tabla2[[#This Row],[Operating Profit]]/Tabla2[[#This Row],[Total Sales]]</f>
        <v>4.4999999999999991E-2</v>
      </c>
      <c r="P6498" s="1" t="s">
        <v>82</v>
      </c>
    </row>
    <row r="6499" spans="1:16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3" t="str">
        <f>IFERROR(LEFT(Tabla2[[#This Row],[Product]],FIND(" ",Tabla2[[#This Row],[Product]])-3),Tabla2[[#This Row],[Product]])</f>
        <v>Women</v>
      </c>
      <c r="I6499" s="6">
        <v>33</v>
      </c>
      <c r="J6499" s="4">
        <v>1190</v>
      </c>
      <c r="K6499" s="6">
        <f>Tabla2[[#This Row],[Price per Unit]]*Tabla2[[#This Row],[Units Sold]]</f>
        <v>39270</v>
      </c>
      <c r="L6499" s="52">
        <f>Tabla2[[#This Row],[Units Sold]]/Cálculos!$C$11</f>
        <v>4.8005918847406126E-5</v>
      </c>
      <c r="M6499" s="6">
        <f>Tabla2[[#This Row],[Total Sales]]-Tabla2[[#This Row],[Operating Profit]]</f>
        <v>37149.42</v>
      </c>
      <c r="N6499" s="6">
        <v>2120.58</v>
      </c>
      <c r="O6499" s="46">
        <f>Tabla2[[#This Row],[Operating Profit]]/Tabla2[[#This Row],[Total Sales]]</f>
        <v>5.3999999999999999E-2</v>
      </c>
      <c r="P6499" s="1" t="s">
        <v>82</v>
      </c>
    </row>
    <row r="6500" spans="1:16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3" t="str">
        <f>IFERROR(LEFT(Tabla2[[#This Row],[Product]],FIND(" ",Tabla2[[#This Row],[Product]])-3),Tabla2[[#This Row],[Product]])</f>
        <v>Women</v>
      </c>
      <c r="I6500" s="6">
        <v>33</v>
      </c>
      <c r="J6500" s="4">
        <v>1010</v>
      </c>
      <c r="K6500" s="6">
        <f>Tabla2[[#This Row],[Price per Unit]]*Tabla2[[#This Row],[Units Sold]]</f>
        <v>33330</v>
      </c>
      <c r="L6500" s="52">
        <f>Tabla2[[#This Row],[Units Sold]]/Cálculos!$C$11</f>
        <v>4.0744519357882514E-5</v>
      </c>
      <c r="M6500" s="6">
        <f>Tabla2[[#This Row],[Total Sales]]-Tabla2[[#This Row],[Operating Profit]]</f>
        <v>31630.17</v>
      </c>
      <c r="N6500" s="6">
        <v>1699.83</v>
      </c>
      <c r="O6500" s="46">
        <f>Tabla2[[#This Row],[Operating Profit]]/Tabla2[[#This Row],[Total Sales]]</f>
        <v>5.0999999999999997E-2</v>
      </c>
      <c r="P6500" s="1" t="s">
        <v>82</v>
      </c>
    </row>
    <row r="6501" spans="1:16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3" t="str">
        <f>IFERROR(LEFT(Tabla2[[#This Row],[Product]],FIND(" ",Tabla2[[#This Row],[Product]])-3),Tabla2[[#This Row],[Product]])</f>
        <v>Men</v>
      </c>
      <c r="I6501" s="6">
        <v>41</v>
      </c>
      <c r="J6501" s="4">
        <v>1160</v>
      </c>
      <c r="K6501" s="6">
        <f>Tabla2[[#This Row],[Price per Unit]]*Tabla2[[#This Row],[Units Sold]]</f>
        <v>47560</v>
      </c>
      <c r="L6501" s="52">
        <f>Tabla2[[#This Row],[Units Sold]]/Cálculos!$C$11</f>
        <v>4.6795685599152193E-5</v>
      </c>
      <c r="M6501" s="6">
        <f>Tabla2[[#This Row],[Total Sales]]-Tabla2[[#This Row],[Operating Profit]]</f>
        <v>45324.68</v>
      </c>
      <c r="N6501" s="6">
        <v>2235.3199999999997</v>
      </c>
      <c r="O6501" s="46">
        <f>Tabla2[[#This Row],[Operating Profit]]/Tabla2[[#This Row],[Total Sales]]</f>
        <v>4.6999999999999993E-2</v>
      </c>
      <c r="P6501" s="1" t="s">
        <v>82</v>
      </c>
    </row>
    <row r="6502" spans="1:16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3" t="str">
        <f>IFERROR(LEFT(Tabla2[[#This Row],[Product]],FIND(" ",Tabla2[[#This Row],[Product]])-3),Tabla2[[#This Row],[Product]])</f>
        <v>Women</v>
      </c>
      <c r="I6502" s="6">
        <v>47</v>
      </c>
      <c r="J6502" s="4">
        <v>1400</v>
      </c>
      <c r="K6502" s="6">
        <f>Tabla2[[#This Row],[Price per Unit]]*Tabla2[[#This Row],[Units Sold]]</f>
        <v>65800</v>
      </c>
      <c r="L6502" s="52">
        <f>Tabla2[[#This Row],[Units Sold]]/Cálculos!$C$11</f>
        <v>5.6477551585183678E-5</v>
      </c>
      <c r="M6502" s="6">
        <f>Tabla2[[#This Row],[Total Sales]]-Tabla2[[#This Row],[Operating Profit]]</f>
        <v>61588.800000000003</v>
      </c>
      <c r="N6502" s="6">
        <v>4211.2</v>
      </c>
      <c r="O6502" s="46">
        <f>Tabla2[[#This Row],[Operating Profit]]/Tabla2[[#This Row],[Total Sales]]</f>
        <v>6.4000000000000001E-2</v>
      </c>
      <c r="P6502" s="1" t="s">
        <v>82</v>
      </c>
    </row>
    <row r="6503" spans="1:16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3" t="str">
        <f>IFERROR(LEFT(Tabla2[[#This Row],[Product]],FIND(" ",Tabla2[[#This Row],[Product]])-3),Tabla2[[#This Row],[Product]])</f>
        <v>Men</v>
      </c>
      <c r="I6503" s="6">
        <v>44</v>
      </c>
      <c r="J6503" s="4">
        <v>2100</v>
      </c>
      <c r="K6503" s="6">
        <f>Tabla2[[#This Row],[Price per Unit]]*Tabla2[[#This Row],[Units Sold]]</f>
        <v>92400</v>
      </c>
      <c r="L6503" s="52">
        <f>Tabla2[[#This Row],[Units Sold]]/Cálculos!$C$11</f>
        <v>8.4716327377775517E-5</v>
      </c>
      <c r="M6503" s="6">
        <f>Tabla2[[#This Row],[Total Sales]]-Tabla2[[#This Row],[Operating Profit]]</f>
        <v>87595.199999999997</v>
      </c>
      <c r="N6503" s="6">
        <v>4804.8</v>
      </c>
      <c r="O6503" s="46">
        <f>Tabla2[[#This Row],[Operating Profit]]/Tabla2[[#This Row],[Total Sales]]</f>
        <v>5.2000000000000005E-2</v>
      </c>
      <c r="P6503" s="1" t="s">
        <v>82</v>
      </c>
    </row>
    <row r="6504" spans="1:16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3" t="str">
        <f>IFERROR(LEFT(Tabla2[[#This Row],[Product]],FIND(" ",Tabla2[[#This Row],[Product]])-3),Tabla2[[#This Row],[Product]])</f>
        <v>Men</v>
      </c>
      <c r="I6504" s="6">
        <v>37</v>
      </c>
      <c r="J6504" s="4">
        <v>1250</v>
      </c>
      <c r="K6504" s="6">
        <f>Tabla2[[#This Row],[Price per Unit]]*Tabla2[[#This Row],[Units Sold]]</f>
        <v>46250</v>
      </c>
      <c r="L6504" s="52">
        <f>Tabla2[[#This Row],[Units Sold]]/Cálculos!$C$11</f>
        <v>5.0426385343913999E-5</v>
      </c>
      <c r="M6504" s="6">
        <f>Tabla2[[#This Row],[Total Sales]]-Tabla2[[#This Row],[Operating Profit]]</f>
        <v>44076.25</v>
      </c>
      <c r="N6504" s="6">
        <v>2173.75</v>
      </c>
      <c r="O6504" s="46">
        <f>Tabla2[[#This Row],[Operating Profit]]/Tabla2[[#This Row],[Total Sales]]</f>
        <v>4.7E-2</v>
      </c>
      <c r="P6504" s="1" t="s">
        <v>82</v>
      </c>
    </row>
    <row r="6505" spans="1:16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3" t="str">
        <f>IFERROR(LEFT(Tabla2[[#This Row],[Product]],FIND(" ",Tabla2[[#This Row],[Product]])-3),Tabla2[[#This Row],[Product]])</f>
        <v>Women</v>
      </c>
      <c r="I6505" s="6">
        <v>41</v>
      </c>
      <c r="J6505" s="4">
        <v>1430</v>
      </c>
      <c r="K6505" s="6">
        <f>Tabla2[[#This Row],[Price per Unit]]*Tabla2[[#This Row],[Units Sold]]</f>
        <v>58630</v>
      </c>
      <c r="L6505" s="52">
        <f>Tabla2[[#This Row],[Units Sold]]/Cálculos!$C$11</f>
        <v>5.7687784833437618E-5</v>
      </c>
      <c r="M6505" s="6">
        <f>Tabla2[[#This Row],[Total Sales]]-Tabla2[[#This Row],[Operating Profit]]</f>
        <v>55405.35</v>
      </c>
      <c r="N6505" s="6">
        <v>3224.65</v>
      </c>
      <c r="O6505" s="46">
        <f>Tabla2[[#This Row],[Operating Profit]]/Tabla2[[#This Row],[Total Sales]]</f>
        <v>5.5E-2</v>
      </c>
      <c r="P6505" s="1" t="s">
        <v>82</v>
      </c>
    </row>
    <row r="6506" spans="1:16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3" t="str">
        <f>IFERROR(LEFT(Tabla2[[#This Row],[Product]],FIND(" ",Tabla2[[#This Row],[Product]])-3),Tabla2[[#This Row],[Product]])</f>
        <v>Women</v>
      </c>
      <c r="I6506" s="6">
        <v>43</v>
      </c>
      <c r="J6506" s="4">
        <v>1170</v>
      </c>
      <c r="K6506" s="6">
        <f>Tabla2[[#This Row],[Price per Unit]]*Tabla2[[#This Row],[Units Sold]]</f>
        <v>50310</v>
      </c>
      <c r="L6506" s="52">
        <f>Tabla2[[#This Row],[Units Sold]]/Cálculos!$C$11</f>
        <v>4.7199096681903504E-5</v>
      </c>
      <c r="M6506" s="6">
        <f>Tabla2[[#This Row],[Total Sales]]-Tabla2[[#This Row],[Operating Profit]]</f>
        <v>47794.5</v>
      </c>
      <c r="N6506" s="6">
        <v>2515.5</v>
      </c>
      <c r="O6506" s="46">
        <f>Tabla2[[#This Row],[Operating Profit]]/Tabla2[[#This Row],[Total Sales]]</f>
        <v>0.05</v>
      </c>
      <c r="P6506" s="1" t="s">
        <v>82</v>
      </c>
    </row>
    <row r="6507" spans="1:16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3" t="str">
        <f>IFERROR(LEFT(Tabla2[[#This Row],[Product]],FIND(" ",Tabla2[[#This Row],[Product]])-3),Tabla2[[#This Row],[Product]])</f>
        <v>Men</v>
      </c>
      <c r="I6507" s="6">
        <v>57</v>
      </c>
      <c r="J6507" s="4">
        <v>1350</v>
      </c>
      <c r="K6507" s="6">
        <f>Tabla2[[#This Row],[Price per Unit]]*Tabla2[[#This Row],[Units Sold]]</f>
        <v>76950</v>
      </c>
      <c r="L6507" s="52">
        <f>Tabla2[[#This Row],[Units Sold]]/Cálculos!$C$11</f>
        <v>5.4460496171427116E-5</v>
      </c>
      <c r="M6507" s="6">
        <f>Tabla2[[#This Row],[Total Sales]]-Tabla2[[#This Row],[Operating Profit]]</f>
        <v>73487.25</v>
      </c>
      <c r="N6507" s="6">
        <v>3462.7499999999995</v>
      </c>
      <c r="O6507" s="46">
        <f>Tabla2[[#This Row],[Operating Profit]]/Tabla2[[#This Row],[Total Sales]]</f>
        <v>4.4999999999999991E-2</v>
      </c>
      <c r="P6507" s="1" t="s">
        <v>82</v>
      </c>
    </row>
    <row r="6508" spans="1:16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3" t="str">
        <f>IFERROR(LEFT(Tabla2[[#This Row],[Product]],FIND(" ",Tabla2[[#This Row],[Product]])-3),Tabla2[[#This Row],[Product]])</f>
        <v>Women</v>
      </c>
      <c r="I6508" s="6">
        <v>60</v>
      </c>
      <c r="J6508" s="4">
        <v>1880</v>
      </c>
      <c r="K6508" s="6">
        <f>Tabla2[[#This Row],[Price per Unit]]*Tabla2[[#This Row],[Units Sold]]</f>
        <v>112800</v>
      </c>
      <c r="L6508" s="52">
        <f>Tabla2[[#This Row],[Units Sold]]/Cálculos!$C$11</f>
        <v>7.5841283557246661E-5</v>
      </c>
      <c r="M6508" s="6">
        <f>Tabla2[[#This Row],[Total Sales]]-Tabla2[[#This Row],[Operating Profit]]</f>
        <v>105693.6</v>
      </c>
      <c r="N6508" s="6">
        <v>7106.4</v>
      </c>
      <c r="O6508" s="46">
        <f>Tabla2[[#This Row],[Operating Profit]]/Tabla2[[#This Row],[Total Sales]]</f>
        <v>6.3E-2</v>
      </c>
      <c r="P6508" s="1" t="s">
        <v>82</v>
      </c>
    </row>
    <row r="6509" spans="1:16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3" t="str">
        <f>IFERROR(LEFT(Tabla2[[#This Row],[Product]],FIND(" ",Tabla2[[#This Row],[Product]])-3),Tabla2[[#This Row],[Product]])</f>
        <v>Men</v>
      </c>
      <c r="I6509" s="6">
        <v>58</v>
      </c>
      <c r="J6509" s="4">
        <v>2210</v>
      </c>
      <c r="K6509" s="6">
        <f>Tabla2[[#This Row],[Price per Unit]]*Tabla2[[#This Row],[Units Sold]]</f>
        <v>128180</v>
      </c>
      <c r="L6509" s="52">
        <f>Tabla2[[#This Row],[Units Sold]]/Cálculos!$C$11</f>
        <v>8.9153849288039951E-5</v>
      </c>
      <c r="M6509" s="6">
        <f>Tabla2[[#This Row],[Total Sales]]-Tabla2[[#This Row],[Operating Profit]]</f>
        <v>121642.82</v>
      </c>
      <c r="N6509" s="6">
        <v>6537.18</v>
      </c>
      <c r="O6509" s="46">
        <f>Tabla2[[#This Row],[Operating Profit]]/Tabla2[[#This Row],[Total Sales]]</f>
        <v>5.1000000000000004E-2</v>
      </c>
      <c r="P6509" s="1" t="s">
        <v>82</v>
      </c>
    </row>
    <row r="6510" spans="1:16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3" t="str">
        <f>IFERROR(LEFT(Tabla2[[#This Row],[Product]],FIND(" ",Tabla2[[#This Row],[Product]])-3),Tabla2[[#This Row],[Product]])</f>
        <v>Men</v>
      </c>
      <c r="I6510" s="6">
        <v>53</v>
      </c>
      <c r="J6510" s="4">
        <v>1560</v>
      </c>
      <c r="K6510" s="6">
        <f>Tabla2[[#This Row],[Price per Unit]]*Tabla2[[#This Row],[Units Sold]]</f>
        <v>82680</v>
      </c>
      <c r="L6510" s="52">
        <f>Tabla2[[#This Row],[Units Sold]]/Cálculos!$C$11</f>
        <v>6.2932128909204668E-5</v>
      </c>
      <c r="M6510" s="6">
        <f>Tabla2[[#This Row],[Total Sales]]-Tabla2[[#This Row],[Operating Profit]]</f>
        <v>78959.399999999994</v>
      </c>
      <c r="N6510" s="6">
        <v>3720.5999999999995</v>
      </c>
      <c r="O6510" s="46">
        <f>Tabla2[[#This Row],[Operating Profit]]/Tabla2[[#This Row],[Total Sales]]</f>
        <v>4.4999999999999991E-2</v>
      </c>
      <c r="P6510" s="1" t="s">
        <v>82</v>
      </c>
    </row>
    <row r="6511" spans="1:16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3" t="str">
        <f>IFERROR(LEFT(Tabla2[[#This Row],[Product]],FIND(" ",Tabla2[[#This Row],[Product]])-3),Tabla2[[#This Row],[Product]])</f>
        <v>Women</v>
      </c>
      <c r="I6511" s="6">
        <v>48</v>
      </c>
      <c r="J6511" s="4">
        <v>1420</v>
      </c>
      <c r="K6511" s="6">
        <f>Tabla2[[#This Row],[Price per Unit]]*Tabla2[[#This Row],[Units Sold]]</f>
        <v>68160</v>
      </c>
      <c r="L6511" s="52">
        <f>Tabla2[[#This Row],[Units Sold]]/Cálculos!$C$11</f>
        <v>5.72843737506863E-5</v>
      </c>
      <c r="M6511" s="6">
        <f>Tabla2[[#This Row],[Total Sales]]-Tabla2[[#This Row],[Operating Profit]]</f>
        <v>64752</v>
      </c>
      <c r="N6511" s="6">
        <v>3408</v>
      </c>
      <c r="O6511" s="46">
        <f>Tabla2[[#This Row],[Operating Profit]]/Tabla2[[#This Row],[Total Sales]]</f>
        <v>0.05</v>
      </c>
      <c r="P6511" s="1" t="s">
        <v>82</v>
      </c>
    </row>
    <row r="6512" spans="1:16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3" t="str">
        <f>IFERROR(LEFT(Tabla2[[#This Row],[Product]],FIND(" ",Tabla2[[#This Row],[Product]])-3),Tabla2[[#This Row],[Product]])</f>
        <v>Women</v>
      </c>
      <c r="I6512" s="6">
        <v>48</v>
      </c>
      <c r="J6512" s="4">
        <v>1240</v>
      </c>
      <c r="K6512" s="6">
        <f>Tabla2[[#This Row],[Price per Unit]]*Tabla2[[#This Row],[Units Sold]]</f>
        <v>59520</v>
      </c>
      <c r="L6512" s="52">
        <f>Tabla2[[#This Row],[Units Sold]]/Cálculos!$C$11</f>
        <v>5.0022974261162688E-5</v>
      </c>
      <c r="M6512" s="6">
        <f>Tabla2[[#This Row],[Total Sales]]-Tabla2[[#This Row],[Operating Profit]]</f>
        <v>56365.440000000002</v>
      </c>
      <c r="N6512" s="6">
        <v>3154.56</v>
      </c>
      <c r="O6512" s="46">
        <f>Tabla2[[#This Row],[Operating Profit]]/Tabla2[[#This Row],[Total Sales]]</f>
        <v>5.2999999999999999E-2</v>
      </c>
      <c r="P6512" s="1" t="s">
        <v>82</v>
      </c>
    </row>
    <row r="6513" spans="1:16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3" t="str">
        <f>IFERROR(LEFT(Tabla2[[#This Row],[Product]],FIND(" ",Tabla2[[#This Row],[Product]])-3),Tabla2[[#This Row],[Product]])</f>
        <v>Men</v>
      </c>
      <c r="I6513" s="6">
        <v>59</v>
      </c>
      <c r="J6513" s="4">
        <v>1500</v>
      </c>
      <c r="K6513" s="6">
        <f>Tabla2[[#This Row],[Price per Unit]]*Tabla2[[#This Row],[Units Sold]]</f>
        <v>88500</v>
      </c>
      <c r="L6513" s="52">
        <f>Tabla2[[#This Row],[Units Sold]]/Cálculos!$C$11</f>
        <v>6.0511662412696801E-5</v>
      </c>
      <c r="M6513" s="6">
        <f>Tabla2[[#This Row],[Total Sales]]-Tabla2[[#This Row],[Operating Profit]]</f>
        <v>84252</v>
      </c>
      <c r="N6513" s="6">
        <v>4248</v>
      </c>
      <c r="O6513" s="46">
        <f>Tabla2[[#This Row],[Operating Profit]]/Tabla2[[#This Row],[Total Sales]]</f>
        <v>4.8000000000000001E-2</v>
      </c>
      <c r="P6513" s="1" t="s">
        <v>82</v>
      </c>
    </row>
    <row r="6514" spans="1:16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3" t="str">
        <f>IFERROR(LEFT(Tabla2[[#This Row],[Product]],FIND(" ",Tabla2[[#This Row],[Product]])-3),Tabla2[[#This Row],[Product]])</f>
        <v>Women</v>
      </c>
      <c r="I6514" s="6">
        <v>61</v>
      </c>
      <c r="J6514" s="4">
        <v>1760</v>
      </c>
      <c r="K6514" s="6">
        <f>Tabla2[[#This Row],[Price per Unit]]*Tabla2[[#This Row],[Units Sold]]</f>
        <v>107360</v>
      </c>
      <c r="L6514" s="52">
        <f>Tabla2[[#This Row],[Units Sold]]/Cálculos!$C$11</f>
        <v>7.1000350564230915E-5</v>
      </c>
      <c r="M6514" s="6">
        <f>Tabla2[[#This Row],[Total Sales]]-Tabla2[[#This Row],[Operating Profit]]</f>
        <v>100811.04</v>
      </c>
      <c r="N6514" s="6">
        <v>6548.96</v>
      </c>
      <c r="O6514" s="46">
        <f>Tabla2[[#This Row],[Operating Profit]]/Tabla2[[#This Row],[Total Sales]]</f>
        <v>6.0999999999999999E-2</v>
      </c>
      <c r="P6514" s="1" t="s">
        <v>82</v>
      </c>
    </row>
    <row r="6515" spans="1:16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3" t="str">
        <f>IFERROR(LEFT(Tabla2[[#This Row],[Product]],FIND(" ",Tabla2[[#This Row],[Product]])-3),Tabla2[[#This Row],[Product]])</f>
        <v>Men</v>
      </c>
      <c r="I6515" s="6">
        <v>56</v>
      </c>
      <c r="J6515" s="4">
        <v>2150</v>
      </c>
      <c r="K6515" s="6">
        <f>Tabla2[[#This Row],[Price per Unit]]*Tabla2[[#This Row],[Units Sold]]</f>
        <v>120400</v>
      </c>
      <c r="L6515" s="52">
        <f>Tabla2[[#This Row],[Units Sold]]/Cálculos!$C$11</f>
        <v>8.6733382791532085E-5</v>
      </c>
      <c r="M6515" s="6">
        <f>Tabla2[[#This Row],[Total Sales]]-Tabla2[[#This Row],[Operating Profit]]</f>
        <v>113898.4</v>
      </c>
      <c r="N6515" s="6">
        <v>6501.6</v>
      </c>
      <c r="O6515" s="46">
        <f>Tabla2[[#This Row],[Operating Profit]]/Tabla2[[#This Row],[Total Sales]]</f>
        <v>5.4000000000000006E-2</v>
      </c>
      <c r="P6515" s="1" t="s">
        <v>82</v>
      </c>
    </row>
    <row r="6516" spans="1:16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3" t="str">
        <f>IFERROR(LEFT(Tabla2[[#This Row],[Product]],FIND(" ",Tabla2[[#This Row],[Product]])-3),Tabla2[[#This Row],[Product]])</f>
        <v>Men</v>
      </c>
      <c r="I6516" s="6">
        <v>50</v>
      </c>
      <c r="J6516" s="4">
        <v>1680</v>
      </c>
      <c r="K6516" s="6">
        <f>Tabla2[[#This Row],[Price per Unit]]*Tabla2[[#This Row],[Units Sold]]</f>
        <v>84000</v>
      </c>
      <c r="L6516" s="52">
        <f>Tabla2[[#This Row],[Units Sold]]/Cálculos!$C$11</f>
        <v>6.7773061902220413E-5</v>
      </c>
      <c r="M6516" s="6">
        <f>Tabla2[[#This Row],[Total Sales]]-Tabla2[[#This Row],[Operating Profit]]</f>
        <v>79968</v>
      </c>
      <c r="N6516" s="6">
        <v>4032</v>
      </c>
      <c r="O6516" s="46">
        <f>Tabla2[[#This Row],[Operating Profit]]/Tabla2[[#This Row],[Total Sales]]</f>
        <v>4.8000000000000001E-2</v>
      </c>
      <c r="P6516" s="1" t="s">
        <v>82</v>
      </c>
    </row>
    <row r="6517" spans="1:16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3" t="str">
        <f>IFERROR(LEFT(Tabla2[[#This Row],[Product]],FIND(" ",Tabla2[[#This Row],[Product]])-3),Tabla2[[#This Row],[Product]])</f>
        <v>Women</v>
      </c>
      <c r="I6517" s="6">
        <v>48</v>
      </c>
      <c r="J6517" s="4">
        <v>1470</v>
      </c>
      <c r="K6517" s="6">
        <f>Tabla2[[#This Row],[Price per Unit]]*Tabla2[[#This Row],[Units Sold]]</f>
        <v>70560</v>
      </c>
      <c r="L6517" s="52">
        <f>Tabla2[[#This Row],[Units Sold]]/Cálculos!$C$11</f>
        <v>5.9301429164442862E-5</v>
      </c>
      <c r="M6517" s="6">
        <f>Tabla2[[#This Row],[Total Sales]]-Tabla2[[#This Row],[Operating Profit]]</f>
        <v>66890.880000000005</v>
      </c>
      <c r="N6517" s="6">
        <v>3669.1200000000003</v>
      </c>
      <c r="O6517" s="46">
        <f>Tabla2[[#This Row],[Operating Profit]]/Tabla2[[#This Row],[Total Sales]]</f>
        <v>5.2000000000000005E-2</v>
      </c>
      <c r="P6517" s="1" t="s">
        <v>82</v>
      </c>
    </row>
    <row r="6518" spans="1:16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3" t="str">
        <f>IFERROR(LEFT(Tabla2[[#This Row],[Product]],FIND(" ",Tabla2[[#This Row],[Product]])-3),Tabla2[[#This Row],[Product]])</f>
        <v>Women</v>
      </c>
      <c r="I6518" s="6">
        <v>39</v>
      </c>
      <c r="J6518" s="4">
        <v>1280</v>
      </c>
      <c r="K6518" s="6">
        <f>Tabla2[[#This Row],[Price per Unit]]*Tabla2[[#This Row],[Units Sold]]</f>
        <v>49920</v>
      </c>
      <c r="L6518" s="52">
        <f>Tabla2[[#This Row],[Units Sold]]/Cálculos!$C$11</f>
        <v>5.1636618592167932E-5</v>
      </c>
      <c r="M6518" s="6">
        <f>Tabla2[[#This Row],[Total Sales]]-Tabla2[[#This Row],[Operating Profit]]</f>
        <v>47324.160000000003</v>
      </c>
      <c r="N6518" s="6">
        <v>2595.84</v>
      </c>
      <c r="O6518" s="46">
        <f>Tabla2[[#This Row],[Operating Profit]]/Tabla2[[#This Row],[Total Sales]]</f>
        <v>5.2000000000000005E-2</v>
      </c>
      <c r="P6518" s="1" t="s">
        <v>82</v>
      </c>
    </row>
    <row r="6519" spans="1:16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3" t="str">
        <f>IFERROR(LEFT(Tabla2[[#This Row],[Product]],FIND(" ",Tabla2[[#This Row],[Product]])-3),Tabla2[[#This Row],[Product]])</f>
        <v>Men</v>
      </c>
      <c r="I6519" s="6">
        <v>46</v>
      </c>
      <c r="J6519" s="4">
        <v>1220</v>
      </c>
      <c r="K6519" s="6">
        <f>Tabla2[[#This Row],[Price per Unit]]*Tabla2[[#This Row],[Units Sold]]</f>
        <v>56120</v>
      </c>
      <c r="L6519" s="52">
        <f>Tabla2[[#This Row],[Units Sold]]/Cálculos!$C$11</f>
        <v>4.9216152095660066E-5</v>
      </c>
      <c r="M6519" s="6">
        <f>Tabla2[[#This Row],[Total Sales]]-Tabla2[[#This Row],[Operating Profit]]</f>
        <v>53594.6</v>
      </c>
      <c r="N6519" s="6">
        <v>2525.3999999999996</v>
      </c>
      <c r="O6519" s="46">
        <f>Tabla2[[#This Row],[Operating Profit]]/Tabla2[[#This Row],[Total Sales]]</f>
        <v>4.4999999999999991E-2</v>
      </c>
      <c r="P6519" s="1" t="s">
        <v>82</v>
      </c>
    </row>
    <row r="6520" spans="1:16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3" t="str">
        <f>IFERROR(LEFT(Tabla2[[#This Row],[Product]],FIND(" ",Tabla2[[#This Row],[Product]])-3),Tabla2[[#This Row],[Product]])</f>
        <v>Women</v>
      </c>
      <c r="I6520" s="6">
        <v>53</v>
      </c>
      <c r="J6520" s="4">
        <v>1690</v>
      </c>
      <c r="K6520" s="6">
        <f>Tabla2[[#This Row],[Price per Unit]]*Tabla2[[#This Row],[Units Sold]]</f>
        <v>89570</v>
      </c>
      <c r="L6520" s="52">
        <f>Tabla2[[#This Row],[Units Sold]]/Cálculos!$C$11</f>
        <v>6.8176472984971724E-5</v>
      </c>
      <c r="M6520" s="6">
        <f>Tabla2[[#This Row],[Total Sales]]-Tabla2[[#This Row],[Operating Profit]]</f>
        <v>83747.95</v>
      </c>
      <c r="N6520" s="6">
        <v>5822.05</v>
      </c>
      <c r="O6520" s="46">
        <f>Tabla2[[#This Row],[Operating Profit]]/Tabla2[[#This Row],[Total Sales]]</f>
        <v>6.5000000000000002E-2</v>
      </c>
      <c r="P6520" s="1" t="s">
        <v>82</v>
      </c>
    </row>
    <row r="6521" spans="1:16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3" t="str">
        <f>IFERROR(LEFT(Tabla2[[#This Row],[Product]],FIND(" ",Tabla2[[#This Row],[Product]])-3),Tabla2[[#This Row],[Product]])</f>
        <v>Men</v>
      </c>
      <c r="I6521" s="6">
        <v>47</v>
      </c>
      <c r="J6521" s="4">
        <v>2030</v>
      </c>
      <c r="K6521" s="6">
        <f>Tabla2[[#This Row],[Price per Unit]]*Tabla2[[#This Row],[Units Sold]]</f>
        <v>95410</v>
      </c>
      <c r="L6521" s="52">
        <f>Tabla2[[#This Row],[Units Sold]]/Cálculos!$C$11</f>
        <v>8.189244979851634E-5</v>
      </c>
      <c r="M6521" s="6">
        <f>Tabla2[[#This Row],[Total Sales]]-Tabla2[[#This Row],[Operating Profit]]</f>
        <v>90257.86</v>
      </c>
      <c r="N6521" s="6">
        <v>5152.1400000000003</v>
      </c>
      <c r="O6521" s="46">
        <f>Tabla2[[#This Row],[Operating Profit]]/Tabla2[[#This Row],[Total Sales]]</f>
        <v>5.4000000000000006E-2</v>
      </c>
      <c r="P6521" s="1" t="s">
        <v>82</v>
      </c>
    </row>
    <row r="6522" spans="1:16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3" t="str">
        <f>IFERROR(LEFT(Tabla2[[#This Row],[Product]],FIND(" ",Tabla2[[#This Row],[Product]])-3),Tabla2[[#This Row],[Product]])</f>
        <v>Men</v>
      </c>
      <c r="I6522" s="6">
        <v>42</v>
      </c>
      <c r="J6522" s="4">
        <v>1470</v>
      </c>
      <c r="K6522" s="6">
        <f>Tabla2[[#This Row],[Price per Unit]]*Tabla2[[#This Row],[Units Sold]]</f>
        <v>61740</v>
      </c>
      <c r="L6522" s="52">
        <f>Tabla2[[#This Row],[Units Sold]]/Cálculos!$C$11</f>
        <v>5.9301429164442862E-5</v>
      </c>
      <c r="M6522" s="6">
        <f>Tabla2[[#This Row],[Total Sales]]-Tabla2[[#This Row],[Operating Profit]]</f>
        <v>58961.7</v>
      </c>
      <c r="N6522" s="6">
        <v>2778.2999999999997</v>
      </c>
      <c r="O6522" s="46">
        <f>Tabla2[[#This Row],[Operating Profit]]/Tabla2[[#This Row],[Total Sales]]</f>
        <v>4.4999999999999998E-2</v>
      </c>
      <c r="P6522" s="1" t="s">
        <v>82</v>
      </c>
    </row>
    <row r="6523" spans="1:16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3" t="str">
        <f>IFERROR(LEFT(Tabla2[[#This Row],[Product]],FIND(" ",Tabla2[[#This Row],[Product]])-3),Tabla2[[#This Row],[Product]])</f>
        <v>Women</v>
      </c>
      <c r="I6523" s="6">
        <v>19</v>
      </c>
      <c r="J6523" s="4">
        <v>1230</v>
      </c>
      <c r="K6523" s="6">
        <f>Tabla2[[#This Row],[Price per Unit]]*Tabla2[[#This Row],[Units Sold]]</f>
        <v>23370</v>
      </c>
      <c r="L6523" s="52">
        <f>Tabla2[[#This Row],[Units Sold]]/Cálculos!$C$11</f>
        <v>4.9619563178411377E-5</v>
      </c>
      <c r="M6523" s="6">
        <f>Tabla2[[#This Row],[Total Sales]]-Tabla2[[#This Row],[Operating Profit]]</f>
        <v>22201.5</v>
      </c>
      <c r="N6523" s="6">
        <v>1168.5</v>
      </c>
      <c r="O6523" s="46">
        <f>Tabla2[[#This Row],[Operating Profit]]/Tabla2[[#This Row],[Total Sales]]</f>
        <v>0.05</v>
      </c>
      <c r="P6523" s="1" t="s">
        <v>82</v>
      </c>
    </row>
    <row r="6524" spans="1:16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3" t="str">
        <f>IFERROR(LEFT(Tabla2[[#This Row],[Product]],FIND(" ",Tabla2[[#This Row],[Product]])-3),Tabla2[[#This Row],[Product]])</f>
        <v>Women</v>
      </c>
      <c r="I6524" s="6">
        <v>19</v>
      </c>
      <c r="J6524" s="4">
        <v>1000</v>
      </c>
      <c r="K6524" s="6">
        <f>Tabla2[[#This Row],[Price per Unit]]*Tabla2[[#This Row],[Units Sold]]</f>
        <v>19000</v>
      </c>
      <c r="L6524" s="52">
        <f>Tabla2[[#This Row],[Units Sold]]/Cálculos!$C$11</f>
        <v>4.0341108275131196E-5</v>
      </c>
      <c r="M6524" s="6">
        <f>Tabla2[[#This Row],[Total Sales]]-Tabla2[[#This Row],[Operating Profit]]</f>
        <v>17955</v>
      </c>
      <c r="N6524" s="6">
        <v>1045</v>
      </c>
      <c r="O6524" s="46">
        <f>Tabla2[[#This Row],[Operating Profit]]/Tabla2[[#This Row],[Total Sales]]</f>
        <v>5.5E-2</v>
      </c>
      <c r="P6524" s="1" t="s">
        <v>82</v>
      </c>
    </row>
    <row r="6525" spans="1:16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3" t="str">
        <f>IFERROR(LEFT(Tabla2[[#This Row],[Product]],FIND(" ",Tabla2[[#This Row],[Product]])-3),Tabla2[[#This Row],[Product]])</f>
        <v>Men</v>
      </c>
      <c r="I6525" s="6">
        <v>29</v>
      </c>
      <c r="J6525" s="4">
        <v>1080</v>
      </c>
      <c r="K6525" s="6">
        <f>Tabla2[[#This Row],[Price per Unit]]*Tabla2[[#This Row],[Units Sold]]</f>
        <v>31320</v>
      </c>
      <c r="L6525" s="52">
        <f>Tabla2[[#This Row],[Units Sold]]/Cálculos!$C$11</f>
        <v>4.3568396937141698E-5</v>
      </c>
      <c r="M6525" s="6">
        <f>Tabla2[[#This Row],[Total Sales]]-Tabla2[[#This Row],[Operating Profit]]</f>
        <v>29816.639999999999</v>
      </c>
      <c r="N6525" s="6">
        <v>1503.36</v>
      </c>
      <c r="O6525" s="46">
        <f>Tabla2[[#This Row],[Operating Profit]]/Tabla2[[#This Row],[Total Sales]]</f>
        <v>4.7999999999999994E-2</v>
      </c>
      <c r="P6525" s="1" t="s">
        <v>82</v>
      </c>
    </row>
    <row r="6526" spans="1:16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3" t="str">
        <f>IFERROR(LEFT(Tabla2[[#This Row],[Product]],FIND(" ",Tabla2[[#This Row],[Product]])-3),Tabla2[[#This Row],[Product]])</f>
        <v>Women</v>
      </c>
      <c r="I6526" s="6">
        <v>32</v>
      </c>
      <c r="J6526" s="4">
        <v>1300</v>
      </c>
      <c r="K6526" s="6">
        <f>Tabla2[[#This Row],[Price per Unit]]*Tabla2[[#This Row],[Units Sold]]</f>
        <v>41600</v>
      </c>
      <c r="L6526" s="52">
        <f>Tabla2[[#This Row],[Units Sold]]/Cálculos!$C$11</f>
        <v>5.2443440757670561E-5</v>
      </c>
      <c r="M6526" s="6">
        <f>Tabla2[[#This Row],[Total Sales]]-Tabla2[[#This Row],[Operating Profit]]</f>
        <v>39020.800000000003</v>
      </c>
      <c r="N6526" s="6">
        <v>2579.1999999999998</v>
      </c>
      <c r="O6526" s="46">
        <f>Tabla2[[#This Row],[Operating Profit]]/Tabla2[[#This Row],[Total Sales]]</f>
        <v>6.1999999999999993E-2</v>
      </c>
      <c r="P6526" s="1" t="s">
        <v>82</v>
      </c>
    </row>
    <row r="6527" spans="1:16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3" t="str">
        <f>IFERROR(LEFT(Tabla2[[#This Row],[Product]],FIND(" ",Tabla2[[#This Row],[Product]])-3),Tabla2[[#This Row],[Product]])</f>
        <v>Men</v>
      </c>
      <c r="I6527" s="6">
        <v>32</v>
      </c>
      <c r="J6527" s="4">
        <v>1760</v>
      </c>
      <c r="K6527" s="6">
        <f>Tabla2[[#This Row],[Price per Unit]]*Tabla2[[#This Row],[Units Sold]]</f>
        <v>56320</v>
      </c>
      <c r="L6527" s="52">
        <f>Tabla2[[#This Row],[Units Sold]]/Cálculos!$C$11</f>
        <v>7.1000350564230915E-5</v>
      </c>
      <c r="M6527" s="6">
        <f>Tabla2[[#This Row],[Total Sales]]-Tabla2[[#This Row],[Operating Profit]]</f>
        <v>53278.720000000001</v>
      </c>
      <c r="N6527" s="6">
        <v>3041.28</v>
      </c>
      <c r="O6527" s="46">
        <f>Tabla2[[#This Row],[Operating Profit]]/Tabla2[[#This Row],[Total Sales]]</f>
        <v>5.4000000000000006E-2</v>
      </c>
      <c r="P6527" s="1" t="s">
        <v>82</v>
      </c>
    </row>
    <row r="6528" spans="1:16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3" t="str">
        <f>IFERROR(LEFT(Tabla2[[#This Row],[Product]],FIND(" ",Tabla2[[#This Row],[Product]])-3),Tabla2[[#This Row],[Product]])</f>
        <v>Men</v>
      </c>
      <c r="I6528" s="6">
        <v>25</v>
      </c>
      <c r="J6528" s="4">
        <v>1450</v>
      </c>
      <c r="K6528" s="6">
        <f>Tabla2[[#This Row],[Price per Unit]]*Tabla2[[#This Row],[Units Sold]]</f>
        <v>36250</v>
      </c>
      <c r="L6528" s="52">
        <f>Tabla2[[#This Row],[Units Sold]]/Cálculos!$C$11</f>
        <v>5.849460699894024E-5</v>
      </c>
      <c r="M6528" s="6">
        <f>Tabla2[[#This Row],[Total Sales]]-Tabla2[[#This Row],[Operating Profit]]</f>
        <v>34618.75</v>
      </c>
      <c r="N6528" s="6">
        <v>1631.2499999999998</v>
      </c>
      <c r="O6528" s="46">
        <f>Tabla2[[#This Row],[Operating Profit]]/Tabla2[[#This Row],[Total Sales]]</f>
        <v>4.4999999999999991E-2</v>
      </c>
      <c r="P6528" s="1" t="s">
        <v>82</v>
      </c>
    </row>
    <row r="6529" spans="1:16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3" t="str">
        <f>IFERROR(LEFT(Tabla2[[#This Row],[Product]],FIND(" ",Tabla2[[#This Row],[Product]])-3),Tabla2[[#This Row],[Product]])</f>
        <v>Women</v>
      </c>
      <c r="I6529" s="6">
        <v>24</v>
      </c>
      <c r="J6529" s="4">
        <v>980</v>
      </c>
      <c r="K6529" s="6">
        <f>Tabla2[[#This Row],[Price per Unit]]*Tabla2[[#This Row],[Units Sold]]</f>
        <v>23520</v>
      </c>
      <c r="L6529" s="52">
        <f>Tabla2[[#This Row],[Units Sold]]/Cálculos!$C$11</f>
        <v>3.9534286109628574E-5</v>
      </c>
      <c r="M6529" s="6">
        <f>Tabla2[[#This Row],[Total Sales]]-Tabla2[[#This Row],[Operating Profit]]</f>
        <v>22249.919999999998</v>
      </c>
      <c r="N6529" s="6">
        <v>1270.0800000000002</v>
      </c>
      <c r="O6529" s="46">
        <f>Tabla2[[#This Row],[Operating Profit]]/Tabla2[[#This Row],[Total Sales]]</f>
        <v>5.4000000000000006E-2</v>
      </c>
      <c r="P6529" s="1" t="s">
        <v>82</v>
      </c>
    </row>
    <row r="6530" spans="1:16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3" t="str">
        <f>IFERROR(LEFT(Tabla2[[#This Row],[Product]],FIND(" ",Tabla2[[#This Row],[Product]])-3),Tabla2[[#This Row],[Product]])</f>
        <v>Women</v>
      </c>
      <c r="I6530" s="6">
        <v>23</v>
      </c>
      <c r="J6530" s="4">
        <v>1050</v>
      </c>
      <c r="K6530" s="6">
        <f>Tabla2[[#This Row],[Price per Unit]]*Tabla2[[#This Row],[Units Sold]]</f>
        <v>24150</v>
      </c>
      <c r="L6530" s="52">
        <f>Tabla2[[#This Row],[Units Sold]]/Cálculos!$C$11</f>
        <v>4.2358163688887758E-5</v>
      </c>
      <c r="M6530" s="6">
        <f>Tabla2[[#This Row],[Total Sales]]-Tabla2[[#This Row],[Operating Profit]]</f>
        <v>22942.5</v>
      </c>
      <c r="N6530" s="6">
        <v>1207.5</v>
      </c>
      <c r="O6530" s="46">
        <f>Tabla2[[#This Row],[Operating Profit]]/Tabla2[[#This Row],[Total Sales]]</f>
        <v>0.05</v>
      </c>
      <c r="P6530" s="1" t="s">
        <v>82</v>
      </c>
    </row>
    <row r="6531" spans="1:16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3" t="str">
        <f>IFERROR(LEFT(Tabla2[[#This Row],[Product]],FIND(" ",Tabla2[[#This Row],[Product]])-3),Tabla2[[#This Row],[Product]])</f>
        <v>Men</v>
      </c>
      <c r="I6531" s="6">
        <v>32</v>
      </c>
      <c r="J6531" s="4">
        <v>980</v>
      </c>
      <c r="K6531" s="6">
        <f>Tabla2[[#This Row],[Price per Unit]]*Tabla2[[#This Row],[Units Sold]]</f>
        <v>31360</v>
      </c>
      <c r="L6531" s="52">
        <f>Tabla2[[#This Row],[Units Sold]]/Cálculos!$C$11</f>
        <v>3.9534286109628574E-5</v>
      </c>
      <c r="M6531" s="6">
        <f>Tabla2[[#This Row],[Total Sales]]-Tabla2[[#This Row],[Operating Profit]]</f>
        <v>29792</v>
      </c>
      <c r="N6531" s="6">
        <v>1568</v>
      </c>
      <c r="O6531" s="46">
        <f>Tabla2[[#This Row],[Operating Profit]]/Tabla2[[#This Row],[Total Sales]]</f>
        <v>0.05</v>
      </c>
      <c r="P6531" s="1" t="s">
        <v>82</v>
      </c>
    </row>
    <row r="6532" spans="1:16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3" t="str">
        <f>IFERROR(LEFT(Tabla2[[#This Row],[Product]],FIND(" ",Tabla2[[#This Row],[Product]])-3),Tabla2[[#This Row],[Product]])</f>
        <v>Women</v>
      </c>
      <c r="I6532" s="6">
        <v>33</v>
      </c>
      <c r="J6532" s="4">
        <v>1240</v>
      </c>
      <c r="K6532" s="6">
        <f>Tabla2[[#This Row],[Price per Unit]]*Tabla2[[#This Row],[Units Sold]]</f>
        <v>40920</v>
      </c>
      <c r="L6532" s="52">
        <f>Tabla2[[#This Row],[Units Sold]]/Cálculos!$C$11</f>
        <v>5.0022974261162688E-5</v>
      </c>
      <c r="M6532" s="6">
        <f>Tabla2[[#This Row],[Total Sales]]-Tabla2[[#This Row],[Operating Profit]]</f>
        <v>38301.120000000003</v>
      </c>
      <c r="N6532" s="6">
        <v>2618.88</v>
      </c>
      <c r="O6532" s="46">
        <f>Tabla2[[#This Row],[Operating Profit]]/Tabla2[[#This Row],[Total Sales]]</f>
        <v>6.4000000000000001E-2</v>
      </c>
      <c r="P6532" s="1" t="s">
        <v>82</v>
      </c>
    </row>
    <row r="6533" spans="1:16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3" t="str">
        <f>IFERROR(LEFT(Tabla2[[#This Row],[Product]],FIND(" ",Tabla2[[#This Row],[Product]])-3),Tabla2[[#This Row],[Product]])</f>
        <v>Men</v>
      </c>
      <c r="I6533" s="6">
        <v>28</v>
      </c>
      <c r="J6533" s="4">
        <v>1630</v>
      </c>
      <c r="K6533" s="6">
        <f>Tabla2[[#This Row],[Price per Unit]]*Tabla2[[#This Row],[Units Sold]]</f>
        <v>45640</v>
      </c>
      <c r="L6533" s="52">
        <f>Tabla2[[#This Row],[Units Sold]]/Cálculos!$C$11</f>
        <v>6.5756006488463858E-5</v>
      </c>
      <c r="M6533" s="6">
        <f>Tabla2[[#This Row],[Total Sales]]-Tabla2[[#This Row],[Operating Profit]]</f>
        <v>43175.44</v>
      </c>
      <c r="N6533" s="6">
        <v>2464.56</v>
      </c>
      <c r="O6533" s="46">
        <f>Tabla2[[#This Row],[Operating Profit]]/Tabla2[[#This Row],[Total Sales]]</f>
        <v>5.3999999999999999E-2</v>
      </c>
      <c r="P6533" s="1" t="s">
        <v>82</v>
      </c>
    </row>
    <row r="6534" spans="1:16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3" t="str">
        <f>IFERROR(LEFT(Tabla2[[#This Row],[Product]],FIND(" ",Tabla2[[#This Row],[Product]])-3),Tabla2[[#This Row],[Product]])</f>
        <v>Men</v>
      </c>
      <c r="I6534" s="6">
        <v>18</v>
      </c>
      <c r="J6534" s="4">
        <v>1170</v>
      </c>
      <c r="K6534" s="6">
        <f>Tabla2[[#This Row],[Price per Unit]]*Tabla2[[#This Row],[Units Sold]]</f>
        <v>21060</v>
      </c>
      <c r="L6534" s="52">
        <f>Tabla2[[#This Row],[Units Sold]]/Cálculos!$C$11</f>
        <v>4.7199096681903504E-5</v>
      </c>
      <c r="M6534" s="6">
        <f>Tabla2[[#This Row],[Total Sales]]-Tabla2[[#This Row],[Operating Profit]]</f>
        <v>20112.3</v>
      </c>
      <c r="N6534" s="6">
        <v>947.69999999999993</v>
      </c>
      <c r="O6534" s="46">
        <f>Tabla2[[#This Row],[Operating Profit]]/Tabla2[[#This Row],[Total Sales]]</f>
        <v>4.4999999999999998E-2</v>
      </c>
      <c r="P6534" s="1" t="s">
        <v>82</v>
      </c>
    </row>
    <row r="6535" spans="1:16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3" t="str">
        <f>IFERROR(LEFT(Tabla2[[#This Row],[Product]],FIND(" ",Tabla2[[#This Row],[Product]])-3),Tabla2[[#This Row],[Product]])</f>
        <v>Women</v>
      </c>
      <c r="I6535" s="6">
        <v>28</v>
      </c>
      <c r="J6535" s="4">
        <v>1110</v>
      </c>
      <c r="K6535" s="6">
        <f>Tabla2[[#This Row],[Price per Unit]]*Tabla2[[#This Row],[Units Sold]]</f>
        <v>31080</v>
      </c>
      <c r="L6535" s="52">
        <f>Tabla2[[#This Row],[Units Sold]]/Cálculos!$C$11</f>
        <v>4.4778630185395631E-5</v>
      </c>
      <c r="M6535" s="6">
        <f>Tabla2[[#This Row],[Total Sales]]-Tabla2[[#This Row],[Operating Profit]]</f>
        <v>29401.68</v>
      </c>
      <c r="N6535" s="6">
        <v>1678.3200000000002</v>
      </c>
      <c r="O6535" s="46">
        <f>Tabla2[[#This Row],[Operating Profit]]/Tabla2[[#This Row],[Total Sales]]</f>
        <v>5.4000000000000006E-2</v>
      </c>
      <c r="P6535" s="1" t="s">
        <v>82</v>
      </c>
    </row>
    <row r="6536" spans="1:16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3" t="str">
        <f>IFERROR(LEFT(Tabla2[[#This Row],[Product]],FIND(" ",Tabla2[[#This Row],[Product]])-3),Tabla2[[#This Row],[Product]])</f>
        <v>Women</v>
      </c>
      <c r="I6536" s="6">
        <v>54</v>
      </c>
      <c r="J6536" s="4">
        <v>1170</v>
      </c>
      <c r="K6536" s="6">
        <f>Tabla2[[#This Row],[Price per Unit]]*Tabla2[[#This Row],[Units Sold]]</f>
        <v>63180</v>
      </c>
      <c r="L6536" s="52">
        <f>Tabla2[[#This Row],[Units Sold]]/Cálculos!$C$11</f>
        <v>4.7199096681903504E-5</v>
      </c>
      <c r="M6536" s="6">
        <f>Tabla2[[#This Row],[Total Sales]]-Tabla2[[#This Row],[Operating Profit]]</f>
        <v>59831.46</v>
      </c>
      <c r="N6536" s="6">
        <v>3348.54</v>
      </c>
      <c r="O6536" s="46">
        <f>Tabla2[[#This Row],[Operating Profit]]/Tabla2[[#This Row],[Total Sales]]</f>
        <v>5.2999999999999999E-2</v>
      </c>
      <c r="P6536" s="1" t="s">
        <v>82</v>
      </c>
    </row>
    <row r="6537" spans="1:16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3" t="str">
        <f>IFERROR(LEFT(Tabla2[[#This Row],[Product]],FIND(" ",Tabla2[[#This Row],[Product]])-3),Tabla2[[#This Row],[Product]])</f>
        <v>Men</v>
      </c>
      <c r="I6537" s="6">
        <v>71</v>
      </c>
      <c r="J6537" s="4">
        <v>1230</v>
      </c>
      <c r="K6537" s="6">
        <f>Tabla2[[#This Row],[Price per Unit]]*Tabla2[[#This Row],[Units Sold]]</f>
        <v>87330</v>
      </c>
      <c r="L6537" s="52">
        <f>Tabla2[[#This Row],[Units Sold]]/Cálculos!$C$11</f>
        <v>4.9619563178411377E-5</v>
      </c>
      <c r="M6537" s="6">
        <f>Tabla2[[#This Row],[Total Sales]]-Tabla2[[#This Row],[Operating Profit]]</f>
        <v>83400.149999999994</v>
      </c>
      <c r="N6537" s="6">
        <v>3929.8499999999995</v>
      </c>
      <c r="O6537" s="46">
        <f>Tabla2[[#This Row],[Operating Profit]]/Tabla2[[#This Row],[Total Sales]]</f>
        <v>4.4999999999999991E-2</v>
      </c>
      <c r="P6537" s="1" t="s">
        <v>82</v>
      </c>
    </row>
    <row r="6538" spans="1:16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3" t="str">
        <f>IFERROR(LEFT(Tabla2[[#This Row],[Product]],FIND(" ",Tabla2[[#This Row],[Product]])-3),Tabla2[[#This Row],[Product]])</f>
        <v>Women</v>
      </c>
      <c r="I6538" s="6">
        <v>68</v>
      </c>
      <c r="J6538" s="4">
        <v>1580</v>
      </c>
      <c r="K6538" s="6">
        <f>Tabla2[[#This Row],[Price per Unit]]*Tabla2[[#This Row],[Units Sold]]</f>
        <v>107440</v>
      </c>
      <c r="L6538" s="52">
        <f>Tabla2[[#This Row],[Units Sold]]/Cálculos!$C$11</f>
        <v>6.373895107470729E-5</v>
      </c>
      <c r="M6538" s="6">
        <f>Tabla2[[#This Row],[Total Sales]]-Tabla2[[#This Row],[Operating Profit]]</f>
        <v>100886.16</v>
      </c>
      <c r="N6538" s="6">
        <v>6553.84</v>
      </c>
      <c r="O6538" s="46">
        <f>Tabla2[[#This Row],[Operating Profit]]/Tabla2[[#This Row],[Total Sales]]</f>
        <v>6.0999999999999999E-2</v>
      </c>
      <c r="P6538" s="1" t="s">
        <v>82</v>
      </c>
    </row>
    <row r="6539" spans="1:16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3" t="str">
        <f>IFERROR(LEFT(Tabla2[[#This Row],[Product]],FIND(" ",Tabla2[[#This Row],[Product]])-3),Tabla2[[#This Row],[Product]])</f>
        <v>Men</v>
      </c>
      <c r="I6539" s="6">
        <v>68</v>
      </c>
      <c r="J6539" s="4">
        <v>1940</v>
      </c>
      <c r="K6539" s="6">
        <f>Tabla2[[#This Row],[Price per Unit]]*Tabla2[[#This Row],[Units Sold]]</f>
        <v>131920</v>
      </c>
      <c r="L6539" s="52">
        <f>Tabla2[[#This Row],[Units Sold]]/Cálculos!$C$11</f>
        <v>7.8261750053754527E-5</v>
      </c>
      <c r="M6539" s="6">
        <f>Tabla2[[#This Row],[Total Sales]]-Tabla2[[#This Row],[Operating Profit]]</f>
        <v>124928.24</v>
      </c>
      <c r="N6539" s="6">
        <v>6991.76</v>
      </c>
      <c r="O6539" s="46">
        <f>Tabla2[[#This Row],[Operating Profit]]/Tabla2[[#This Row],[Total Sales]]</f>
        <v>5.2999999999999999E-2</v>
      </c>
      <c r="P6539" s="1" t="s">
        <v>82</v>
      </c>
    </row>
    <row r="6540" spans="1:16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3" t="str">
        <f>IFERROR(LEFT(Tabla2[[#This Row],[Product]],FIND(" ",Tabla2[[#This Row],[Product]])-3),Tabla2[[#This Row],[Product]])</f>
        <v>Men</v>
      </c>
      <c r="I6540" s="6">
        <v>58</v>
      </c>
      <c r="J6540" s="4">
        <v>1550</v>
      </c>
      <c r="K6540" s="6">
        <f>Tabla2[[#This Row],[Price per Unit]]*Tabla2[[#This Row],[Units Sold]]</f>
        <v>89900</v>
      </c>
      <c r="L6540" s="52">
        <f>Tabla2[[#This Row],[Units Sold]]/Cálculos!$C$11</f>
        <v>6.2528717826453357E-5</v>
      </c>
      <c r="M6540" s="6">
        <f>Tabla2[[#This Row],[Total Sales]]-Tabla2[[#This Row],[Operating Profit]]</f>
        <v>85494.9</v>
      </c>
      <c r="N6540" s="6">
        <v>4405.1000000000004</v>
      </c>
      <c r="O6540" s="46">
        <f>Tabla2[[#This Row],[Operating Profit]]/Tabla2[[#This Row],[Total Sales]]</f>
        <v>4.9000000000000002E-2</v>
      </c>
      <c r="P6540" s="1" t="s">
        <v>82</v>
      </c>
    </row>
    <row r="6541" spans="1:16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3" t="str">
        <f>IFERROR(LEFT(Tabla2[[#This Row],[Product]],FIND(" ",Tabla2[[#This Row],[Product]])-3),Tabla2[[#This Row],[Product]])</f>
        <v>Women</v>
      </c>
      <c r="I6541" s="6">
        <v>59</v>
      </c>
      <c r="J6541" s="4">
        <v>1370</v>
      </c>
      <c r="K6541" s="6">
        <f>Tabla2[[#This Row],[Price per Unit]]*Tabla2[[#This Row],[Units Sold]]</f>
        <v>80830</v>
      </c>
      <c r="L6541" s="52">
        <f>Tabla2[[#This Row],[Units Sold]]/Cálculos!$C$11</f>
        <v>5.5267318336929745E-5</v>
      </c>
      <c r="M6541" s="6">
        <f>Tabla2[[#This Row],[Total Sales]]-Tabla2[[#This Row],[Operating Profit]]</f>
        <v>76465.179999999993</v>
      </c>
      <c r="N6541" s="6">
        <v>4364.8200000000006</v>
      </c>
      <c r="O6541" s="46">
        <f>Tabla2[[#This Row],[Operating Profit]]/Tabla2[[#This Row],[Total Sales]]</f>
        <v>5.4000000000000006E-2</v>
      </c>
      <c r="P6541" s="1" t="s">
        <v>82</v>
      </c>
    </row>
    <row r="6542" spans="1:16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3" t="str">
        <f>IFERROR(LEFT(Tabla2[[#This Row],[Product]],FIND(" ",Tabla2[[#This Row],[Product]])-3),Tabla2[[#This Row],[Product]])</f>
        <v>Women</v>
      </c>
      <c r="I6542" s="6">
        <v>56</v>
      </c>
      <c r="J6542" s="4">
        <v>1330</v>
      </c>
      <c r="K6542" s="6">
        <f>Tabla2[[#This Row],[Price per Unit]]*Tabla2[[#This Row],[Units Sold]]</f>
        <v>74480</v>
      </c>
      <c r="L6542" s="52">
        <f>Tabla2[[#This Row],[Units Sold]]/Cálculos!$C$11</f>
        <v>5.3653674005924494E-5</v>
      </c>
      <c r="M6542" s="6">
        <f>Tabla2[[#This Row],[Total Sales]]-Tabla2[[#This Row],[Operating Profit]]</f>
        <v>70607.039999999994</v>
      </c>
      <c r="N6542" s="6">
        <v>3872.96</v>
      </c>
      <c r="O6542" s="46">
        <f>Tabla2[[#This Row],[Operating Profit]]/Tabla2[[#This Row],[Total Sales]]</f>
        <v>5.1999999999999998E-2</v>
      </c>
      <c r="P6542" s="1" t="s">
        <v>82</v>
      </c>
    </row>
    <row r="6543" spans="1:16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3" t="str">
        <f>IFERROR(LEFT(Tabla2[[#This Row],[Product]],FIND(" ",Tabla2[[#This Row],[Product]])-3),Tabla2[[#This Row],[Product]])</f>
        <v>Men</v>
      </c>
      <c r="I6543" s="6">
        <v>65</v>
      </c>
      <c r="J6543" s="4">
        <v>1240</v>
      </c>
      <c r="K6543" s="6">
        <f>Tabla2[[#This Row],[Price per Unit]]*Tabla2[[#This Row],[Units Sold]]</f>
        <v>80600</v>
      </c>
      <c r="L6543" s="52">
        <f>Tabla2[[#This Row],[Units Sold]]/Cálculos!$C$11</f>
        <v>5.0022974261162688E-5</v>
      </c>
      <c r="M6543" s="6">
        <f>Tabla2[[#This Row],[Total Sales]]-Tabla2[[#This Row],[Operating Profit]]</f>
        <v>76570</v>
      </c>
      <c r="N6543" s="6">
        <v>4030</v>
      </c>
      <c r="O6543" s="46">
        <f>Tabla2[[#This Row],[Operating Profit]]/Tabla2[[#This Row],[Total Sales]]</f>
        <v>0.05</v>
      </c>
      <c r="P6543" s="1" t="s">
        <v>82</v>
      </c>
    </row>
    <row r="6544" spans="1:16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3" t="str">
        <f>IFERROR(LEFT(Tabla2[[#This Row],[Product]],FIND(" ",Tabla2[[#This Row],[Product]])-3),Tabla2[[#This Row],[Product]])</f>
        <v>Women</v>
      </c>
      <c r="I6544" s="6">
        <v>71</v>
      </c>
      <c r="J6544" s="4">
        <v>1440</v>
      </c>
      <c r="K6544" s="6">
        <f>Tabla2[[#This Row],[Price per Unit]]*Tabla2[[#This Row],[Units Sold]]</f>
        <v>102240</v>
      </c>
      <c r="L6544" s="52">
        <f>Tabla2[[#This Row],[Units Sold]]/Cálculos!$C$11</f>
        <v>5.8091195916188929E-5</v>
      </c>
      <c r="M6544" s="6">
        <f>Tabla2[[#This Row],[Total Sales]]-Tabla2[[#This Row],[Operating Profit]]</f>
        <v>96003.36</v>
      </c>
      <c r="N6544" s="6">
        <v>6236.6399999999994</v>
      </c>
      <c r="O6544" s="46">
        <f>Tabla2[[#This Row],[Operating Profit]]/Tabla2[[#This Row],[Total Sales]]</f>
        <v>6.0999999999999992E-2</v>
      </c>
      <c r="P6544" s="1" t="s">
        <v>82</v>
      </c>
    </row>
    <row r="6545" spans="1:16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3" t="str">
        <f>IFERROR(LEFT(Tabla2[[#This Row],[Product]],FIND(" ",Tabla2[[#This Row],[Product]])-3),Tabla2[[#This Row],[Product]])</f>
        <v>Men</v>
      </c>
      <c r="I6545" s="6">
        <v>24</v>
      </c>
      <c r="J6545" s="4">
        <v>1760</v>
      </c>
      <c r="K6545" s="6">
        <f>Tabla2[[#This Row],[Price per Unit]]*Tabla2[[#This Row],[Units Sold]]</f>
        <v>42240</v>
      </c>
      <c r="L6545" s="52">
        <f>Tabla2[[#This Row],[Units Sold]]/Cálculos!$C$11</f>
        <v>7.1000350564230915E-5</v>
      </c>
      <c r="M6545" s="6">
        <f>Tabla2[[#This Row],[Total Sales]]-Tabla2[[#This Row],[Operating Profit]]</f>
        <v>40085.760000000002</v>
      </c>
      <c r="N6545" s="6">
        <v>2154.2400000000002</v>
      </c>
      <c r="O6545" s="46">
        <f>Tabla2[[#This Row],[Operating Profit]]/Tabla2[[#This Row],[Total Sales]]</f>
        <v>5.1000000000000004E-2</v>
      </c>
      <c r="P6545" s="1" t="s">
        <v>82</v>
      </c>
    </row>
    <row r="6546" spans="1:16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3" t="str">
        <f>IFERROR(LEFT(Tabla2[[#This Row],[Product]],FIND(" ",Tabla2[[#This Row],[Product]])-3),Tabla2[[#This Row],[Product]])</f>
        <v>Men</v>
      </c>
      <c r="I6546" s="6">
        <v>25</v>
      </c>
      <c r="J6546" s="4">
        <v>1310</v>
      </c>
      <c r="K6546" s="6">
        <f>Tabla2[[#This Row],[Price per Unit]]*Tabla2[[#This Row],[Units Sold]]</f>
        <v>32750</v>
      </c>
      <c r="L6546" s="52">
        <f>Tabla2[[#This Row],[Units Sold]]/Cálculos!$C$11</f>
        <v>5.2846851840421872E-5</v>
      </c>
      <c r="M6546" s="6">
        <f>Tabla2[[#This Row],[Total Sales]]-Tabla2[[#This Row],[Operating Profit]]</f>
        <v>31276.25</v>
      </c>
      <c r="N6546" s="6">
        <v>1473.7499999999998</v>
      </c>
      <c r="O6546" s="46">
        <f>Tabla2[[#This Row],[Operating Profit]]/Tabla2[[#This Row],[Total Sales]]</f>
        <v>4.4999999999999991E-2</v>
      </c>
      <c r="P6546" s="1" t="s">
        <v>82</v>
      </c>
    </row>
    <row r="6547" spans="1:16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3" t="str">
        <f>IFERROR(LEFT(Tabla2[[#This Row],[Product]],FIND(" ",Tabla2[[#This Row],[Product]])-3),Tabla2[[#This Row],[Product]])</f>
        <v>Women</v>
      </c>
      <c r="I6547" s="6">
        <v>14</v>
      </c>
      <c r="J6547" s="4">
        <v>1170</v>
      </c>
      <c r="K6547" s="6">
        <f>Tabla2[[#This Row],[Price per Unit]]*Tabla2[[#This Row],[Units Sold]]</f>
        <v>16380</v>
      </c>
      <c r="L6547" s="52">
        <f>Tabla2[[#This Row],[Units Sold]]/Cálculos!$C$11</f>
        <v>4.7199096681903504E-5</v>
      </c>
      <c r="M6547" s="6">
        <f>Tabla2[[#This Row],[Total Sales]]-Tabla2[[#This Row],[Operating Profit]]</f>
        <v>15544.62</v>
      </c>
      <c r="N6547" s="6">
        <v>835.38</v>
      </c>
      <c r="O6547" s="46">
        <f>Tabla2[[#This Row],[Operating Profit]]/Tabla2[[#This Row],[Total Sales]]</f>
        <v>5.0999999999999997E-2</v>
      </c>
      <c r="P6547" s="1" t="s">
        <v>82</v>
      </c>
    </row>
    <row r="6548" spans="1:16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3" t="str">
        <f>IFERROR(LEFT(Tabla2[[#This Row],[Product]],FIND(" ",Tabla2[[#This Row],[Product]])-3),Tabla2[[#This Row],[Product]])</f>
        <v>Women</v>
      </c>
      <c r="I6548" s="6">
        <v>19</v>
      </c>
      <c r="J6548" s="4">
        <v>780</v>
      </c>
      <c r="K6548" s="6">
        <f>Tabla2[[#This Row],[Price per Unit]]*Tabla2[[#This Row],[Units Sold]]</f>
        <v>14820</v>
      </c>
      <c r="L6548" s="52">
        <f>Tabla2[[#This Row],[Units Sold]]/Cálculos!$C$11</f>
        <v>3.1466064454602334E-5</v>
      </c>
      <c r="M6548" s="6">
        <f>Tabla2[[#This Row],[Total Sales]]-Tabla2[[#This Row],[Operating Profit]]</f>
        <v>14034.54</v>
      </c>
      <c r="N6548" s="6">
        <v>785.46</v>
      </c>
      <c r="O6548" s="46">
        <f>Tabla2[[#This Row],[Operating Profit]]/Tabla2[[#This Row],[Total Sales]]</f>
        <v>5.3000000000000005E-2</v>
      </c>
      <c r="P6548" s="1" t="s">
        <v>82</v>
      </c>
    </row>
    <row r="6549" spans="1:16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3" t="str">
        <f>IFERROR(LEFT(Tabla2[[#This Row],[Product]],FIND(" ",Tabla2[[#This Row],[Product]])-3),Tabla2[[#This Row],[Product]])</f>
        <v>Men</v>
      </c>
      <c r="I6549" s="6">
        <v>34</v>
      </c>
      <c r="J6549" s="4">
        <v>950</v>
      </c>
      <c r="K6549" s="6">
        <f>Tabla2[[#This Row],[Price per Unit]]*Tabla2[[#This Row],[Units Sold]]</f>
        <v>32300</v>
      </c>
      <c r="L6549" s="52">
        <f>Tabla2[[#This Row],[Units Sold]]/Cálculos!$C$11</f>
        <v>3.8324052861374641E-5</v>
      </c>
      <c r="M6549" s="6">
        <f>Tabla2[[#This Row],[Total Sales]]-Tabla2[[#This Row],[Operating Profit]]</f>
        <v>30749.599999999999</v>
      </c>
      <c r="N6549" s="6">
        <v>1550.3999999999999</v>
      </c>
      <c r="O6549" s="46">
        <f>Tabla2[[#This Row],[Operating Profit]]/Tabla2[[#This Row],[Total Sales]]</f>
        <v>4.7999999999999994E-2</v>
      </c>
      <c r="P6549" s="1" t="s">
        <v>82</v>
      </c>
    </row>
    <row r="6550" spans="1:16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3" t="str">
        <f>IFERROR(LEFT(Tabla2[[#This Row],[Product]],FIND(" ",Tabla2[[#This Row],[Product]])-3),Tabla2[[#This Row],[Product]])</f>
        <v>Women</v>
      </c>
      <c r="I6550" s="6">
        <v>23</v>
      </c>
      <c r="J6550" s="4">
        <v>1220</v>
      </c>
      <c r="K6550" s="6">
        <f>Tabla2[[#This Row],[Price per Unit]]*Tabla2[[#This Row],[Units Sold]]</f>
        <v>28060</v>
      </c>
      <c r="L6550" s="52">
        <f>Tabla2[[#This Row],[Units Sold]]/Cálculos!$C$11</f>
        <v>4.9216152095660066E-5</v>
      </c>
      <c r="M6550" s="6">
        <f>Tabla2[[#This Row],[Total Sales]]-Tabla2[[#This Row],[Operating Profit]]</f>
        <v>26600.880000000001</v>
      </c>
      <c r="N6550" s="6">
        <v>1459.1200000000001</v>
      </c>
      <c r="O6550" s="46">
        <f>Tabla2[[#This Row],[Operating Profit]]/Tabla2[[#This Row],[Total Sales]]</f>
        <v>5.2000000000000005E-2</v>
      </c>
      <c r="P6550" s="1" t="s">
        <v>82</v>
      </c>
    </row>
    <row r="6551" spans="1:16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3" t="str">
        <f>IFERROR(LEFT(Tabla2[[#This Row],[Product]],FIND(" ",Tabla2[[#This Row],[Product]])-3),Tabla2[[#This Row],[Product]])</f>
        <v>Men</v>
      </c>
      <c r="I6551" s="6">
        <v>24</v>
      </c>
      <c r="J6551" s="4">
        <v>1890</v>
      </c>
      <c r="K6551" s="6">
        <f>Tabla2[[#This Row],[Price per Unit]]*Tabla2[[#This Row],[Units Sold]]</f>
        <v>45360</v>
      </c>
      <c r="L6551" s="52">
        <f>Tabla2[[#This Row],[Units Sold]]/Cálculos!$C$11</f>
        <v>7.6244694639997972E-5</v>
      </c>
      <c r="M6551" s="6">
        <f>Tabla2[[#This Row],[Total Sales]]-Tabla2[[#This Row],[Operating Profit]]</f>
        <v>43046.64</v>
      </c>
      <c r="N6551" s="6">
        <v>2313.36</v>
      </c>
      <c r="O6551" s="46">
        <f>Tabla2[[#This Row],[Operating Profit]]/Tabla2[[#This Row],[Total Sales]]</f>
        <v>5.1000000000000004E-2</v>
      </c>
      <c r="P6551" s="1" t="s">
        <v>82</v>
      </c>
    </row>
    <row r="6552" spans="1:16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3" t="str">
        <f>IFERROR(LEFT(Tabla2[[#This Row],[Product]],FIND(" ",Tabla2[[#This Row],[Product]])-3),Tabla2[[#This Row],[Product]])</f>
        <v>Men</v>
      </c>
      <c r="I6552" s="6">
        <v>24</v>
      </c>
      <c r="J6552" s="4">
        <v>1050</v>
      </c>
      <c r="K6552" s="6">
        <f>Tabla2[[#This Row],[Price per Unit]]*Tabla2[[#This Row],[Units Sold]]</f>
        <v>25200</v>
      </c>
      <c r="L6552" s="52">
        <f>Tabla2[[#This Row],[Units Sold]]/Cálculos!$C$11</f>
        <v>4.2358163688887758E-5</v>
      </c>
      <c r="M6552" s="6">
        <f>Tabla2[[#This Row],[Total Sales]]-Tabla2[[#This Row],[Operating Profit]]</f>
        <v>24066</v>
      </c>
      <c r="N6552" s="6">
        <v>1134</v>
      </c>
      <c r="O6552" s="46">
        <f>Tabla2[[#This Row],[Operating Profit]]/Tabla2[[#This Row],[Total Sales]]</f>
        <v>4.4999999999999998E-2</v>
      </c>
      <c r="P6552" s="1" t="s">
        <v>82</v>
      </c>
    </row>
    <row r="6553" spans="1:16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3" t="str">
        <f>IFERROR(LEFT(Tabla2[[#This Row],[Product]],FIND(" ",Tabla2[[#This Row],[Product]])-3),Tabla2[[#This Row],[Product]])</f>
        <v>Women</v>
      </c>
      <c r="I6553" s="6">
        <v>14</v>
      </c>
      <c r="J6553" s="4">
        <v>1200</v>
      </c>
      <c r="K6553" s="6">
        <f>Tabla2[[#This Row],[Price per Unit]]*Tabla2[[#This Row],[Units Sold]]</f>
        <v>16800</v>
      </c>
      <c r="L6553" s="52">
        <f>Tabla2[[#This Row],[Units Sold]]/Cálculos!$C$11</f>
        <v>4.8409329930157437E-5</v>
      </c>
      <c r="M6553" s="6">
        <f>Tabla2[[#This Row],[Total Sales]]-Tabla2[[#This Row],[Operating Profit]]</f>
        <v>15960</v>
      </c>
      <c r="N6553" s="6">
        <v>840</v>
      </c>
      <c r="O6553" s="46">
        <f>Tabla2[[#This Row],[Operating Profit]]/Tabla2[[#This Row],[Total Sales]]</f>
        <v>0.05</v>
      </c>
      <c r="P6553" s="1" t="s">
        <v>82</v>
      </c>
    </row>
    <row r="6554" spans="1:16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3" t="str">
        <f>IFERROR(LEFT(Tabla2[[#This Row],[Product]],FIND(" ",Tabla2[[#This Row],[Product]])-3),Tabla2[[#This Row],[Product]])</f>
        <v>Women</v>
      </c>
      <c r="I6554" s="6">
        <v>18</v>
      </c>
      <c r="J6554" s="4">
        <v>700</v>
      </c>
      <c r="K6554" s="6">
        <f>Tabla2[[#This Row],[Price per Unit]]*Tabla2[[#This Row],[Units Sold]]</f>
        <v>12600</v>
      </c>
      <c r="L6554" s="52">
        <f>Tabla2[[#This Row],[Units Sold]]/Cálculos!$C$11</f>
        <v>2.8238775792591839E-5</v>
      </c>
      <c r="M6554" s="6">
        <f>Tabla2[[#This Row],[Total Sales]]-Tabla2[[#This Row],[Operating Profit]]</f>
        <v>11970</v>
      </c>
      <c r="N6554" s="6">
        <v>630</v>
      </c>
      <c r="O6554" s="46">
        <f>Tabla2[[#This Row],[Operating Profit]]/Tabla2[[#This Row],[Total Sales]]</f>
        <v>0.05</v>
      </c>
      <c r="P6554" s="1" t="s">
        <v>82</v>
      </c>
    </row>
    <row r="6555" spans="1:16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3" t="str">
        <f>IFERROR(LEFT(Tabla2[[#This Row],[Product]],FIND(" ",Tabla2[[#This Row],[Product]])-3),Tabla2[[#This Row],[Product]])</f>
        <v>Men</v>
      </c>
      <c r="I6555" s="6">
        <v>34</v>
      </c>
      <c r="J6555" s="4">
        <v>980</v>
      </c>
      <c r="K6555" s="6">
        <f>Tabla2[[#This Row],[Price per Unit]]*Tabla2[[#This Row],[Units Sold]]</f>
        <v>33320</v>
      </c>
      <c r="L6555" s="52">
        <f>Tabla2[[#This Row],[Units Sold]]/Cálculos!$C$11</f>
        <v>3.9534286109628574E-5</v>
      </c>
      <c r="M6555" s="6">
        <f>Tabla2[[#This Row],[Total Sales]]-Tabla2[[#This Row],[Operating Profit]]</f>
        <v>31820.6</v>
      </c>
      <c r="N6555" s="6">
        <v>1499.3999999999999</v>
      </c>
      <c r="O6555" s="46">
        <f>Tabla2[[#This Row],[Operating Profit]]/Tabla2[[#This Row],[Total Sales]]</f>
        <v>4.4999999999999998E-2</v>
      </c>
      <c r="P6555" s="1" t="s">
        <v>82</v>
      </c>
    </row>
    <row r="6556" spans="1:16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3" t="str">
        <f>IFERROR(LEFT(Tabla2[[#This Row],[Product]],FIND(" ",Tabla2[[#This Row],[Product]])-3),Tabla2[[#This Row],[Product]])</f>
        <v>Women</v>
      </c>
      <c r="I6556" s="6">
        <v>19</v>
      </c>
      <c r="J6556" s="4">
        <v>1150</v>
      </c>
      <c r="K6556" s="6">
        <f>Tabla2[[#This Row],[Price per Unit]]*Tabla2[[#This Row],[Units Sold]]</f>
        <v>21850</v>
      </c>
      <c r="L6556" s="52">
        <f>Tabla2[[#This Row],[Units Sold]]/Cálculos!$C$11</f>
        <v>4.6392274516400882E-5</v>
      </c>
      <c r="M6556" s="6">
        <f>Tabla2[[#This Row],[Total Sales]]-Tabla2[[#This Row],[Operating Profit]]</f>
        <v>20670.099999999999</v>
      </c>
      <c r="N6556" s="6">
        <v>1179.9000000000001</v>
      </c>
      <c r="O6556" s="46">
        <f>Tabla2[[#This Row],[Operating Profit]]/Tabla2[[#This Row],[Total Sales]]</f>
        <v>5.4000000000000006E-2</v>
      </c>
      <c r="P6556" s="1" t="s">
        <v>82</v>
      </c>
    </row>
    <row r="6557" spans="1:16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3" t="str">
        <f>IFERROR(LEFT(Tabla2[[#This Row],[Product]],FIND(" ",Tabla2[[#This Row],[Product]])-3),Tabla2[[#This Row],[Product]])</f>
        <v>Men</v>
      </c>
      <c r="I6557" s="6">
        <v>18</v>
      </c>
      <c r="J6557" s="4">
        <v>1810</v>
      </c>
      <c r="K6557" s="6">
        <f>Tabla2[[#This Row],[Price per Unit]]*Tabla2[[#This Row],[Units Sold]]</f>
        <v>32580</v>
      </c>
      <c r="L6557" s="52">
        <f>Tabla2[[#This Row],[Units Sold]]/Cálculos!$C$11</f>
        <v>7.301740597798747E-5</v>
      </c>
      <c r="M6557" s="6">
        <f>Tabla2[[#This Row],[Total Sales]]-Tabla2[[#This Row],[Operating Profit]]</f>
        <v>30853.26</v>
      </c>
      <c r="N6557" s="6">
        <v>1726.74</v>
      </c>
      <c r="O6557" s="46">
        <f>Tabla2[[#This Row],[Operating Profit]]/Tabla2[[#This Row],[Total Sales]]</f>
        <v>5.2999999999999999E-2</v>
      </c>
      <c r="P6557" s="1" t="s">
        <v>82</v>
      </c>
    </row>
    <row r="6558" spans="1:16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3" t="str">
        <f>IFERROR(LEFT(Tabla2[[#This Row],[Product]],FIND(" ",Tabla2[[#This Row],[Product]])-3),Tabla2[[#This Row],[Product]])</f>
        <v>Men</v>
      </c>
      <c r="I6558" s="6">
        <v>20</v>
      </c>
      <c r="J6558" s="4">
        <v>980</v>
      </c>
      <c r="K6558" s="6">
        <f>Tabla2[[#This Row],[Price per Unit]]*Tabla2[[#This Row],[Units Sold]]</f>
        <v>19600</v>
      </c>
      <c r="L6558" s="52">
        <f>Tabla2[[#This Row],[Units Sold]]/Cálculos!$C$11</f>
        <v>3.9534286109628574E-5</v>
      </c>
      <c r="M6558" s="6">
        <f>Tabla2[[#This Row],[Total Sales]]-Tabla2[[#This Row],[Operating Profit]]</f>
        <v>18718</v>
      </c>
      <c r="N6558" s="6">
        <v>881.99999999999989</v>
      </c>
      <c r="O6558" s="46">
        <f>Tabla2[[#This Row],[Operating Profit]]/Tabla2[[#This Row],[Total Sales]]</f>
        <v>4.4999999999999991E-2</v>
      </c>
      <c r="P6558" s="1" t="s">
        <v>82</v>
      </c>
    </row>
    <row r="6559" spans="1:16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3" t="str">
        <f>IFERROR(LEFT(Tabla2[[#This Row],[Product]],FIND(" ",Tabla2[[#This Row],[Product]])-3),Tabla2[[#This Row],[Product]])</f>
        <v>Women</v>
      </c>
      <c r="I6559" s="6">
        <v>10</v>
      </c>
      <c r="J6559" s="4">
        <v>880</v>
      </c>
      <c r="K6559" s="6">
        <f>Tabla2[[#This Row],[Price per Unit]]*Tabla2[[#This Row],[Units Sold]]</f>
        <v>8800</v>
      </c>
      <c r="L6559" s="52">
        <f>Tabla2[[#This Row],[Units Sold]]/Cálculos!$C$11</f>
        <v>3.5500175282115457E-5</v>
      </c>
      <c r="M6559" s="6">
        <f>Tabla2[[#This Row],[Total Sales]]-Tabla2[[#This Row],[Operating Profit]]</f>
        <v>8324.7999999999993</v>
      </c>
      <c r="N6559" s="6">
        <v>475.20000000000005</v>
      </c>
      <c r="O6559" s="46">
        <f>Tabla2[[#This Row],[Operating Profit]]/Tabla2[[#This Row],[Total Sales]]</f>
        <v>5.4000000000000006E-2</v>
      </c>
      <c r="P6559" s="1" t="s">
        <v>82</v>
      </c>
    </row>
    <row r="6560" spans="1:16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3" t="str">
        <f>IFERROR(LEFT(Tabla2[[#This Row],[Product]],FIND(" ",Tabla2[[#This Row],[Product]])-3),Tabla2[[#This Row],[Product]])</f>
        <v>Women</v>
      </c>
      <c r="I6560" s="6">
        <v>19</v>
      </c>
      <c r="J6560" s="4">
        <v>600</v>
      </c>
      <c r="K6560" s="6">
        <f>Tabla2[[#This Row],[Price per Unit]]*Tabla2[[#This Row],[Units Sold]]</f>
        <v>11400</v>
      </c>
      <c r="L6560" s="52">
        <f>Tabla2[[#This Row],[Units Sold]]/Cálculos!$C$11</f>
        <v>2.4204664965078719E-5</v>
      </c>
      <c r="M6560" s="6">
        <f>Tabla2[[#This Row],[Total Sales]]-Tabla2[[#This Row],[Operating Profit]]</f>
        <v>10807.2</v>
      </c>
      <c r="N6560" s="6">
        <v>592.80000000000007</v>
      </c>
      <c r="O6560" s="46">
        <f>Tabla2[[#This Row],[Operating Profit]]/Tabla2[[#This Row],[Total Sales]]</f>
        <v>5.2000000000000005E-2</v>
      </c>
      <c r="P6560" s="1" t="s">
        <v>82</v>
      </c>
    </row>
    <row r="6561" spans="1:16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3" t="str">
        <f>IFERROR(LEFT(Tabla2[[#This Row],[Product]],FIND(" ",Tabla2[[#This Row],[Product]])-3),Tabla2[[#This Row],[Product]])</f>
        <v>Men</v>
      </c>
      <c r="I6561" s="6">
        <v>32</v>
      </c>
      <c r="J6561" s="4">
        <v>650</v>
      </c>
      <c r="K6561" s="6">
        <f>Tabla2[[#This Row],[Price per Unit]]*Tabla2[[#This Row],[Units Sold]]</f>
        <v>20800</v>
      </c>
      <c r="L6561" s="52">
        <f>Tabla2[[#This Row],[Units Sold]]/Cálculos!$C$11</f>
        <v>2.622172037883528E-5</v>
      </c>
      <c r="M6561" s="6">
        <f>Tabla2[[#This Row],[Total Sales]]-Tabla2[[#This Row],[Operating Profit]]</f>
        <v>19843.2</v>
      </c>
      <c r="N6561" s="6">
        <v>956.8</v>
      </c>
      <c r="O6561" s="46">
        <f>Tabla2[[#This Row],[Operating Profit]]/Tabla2[[#This Row],[Total Sales]]</f>
        <v>4.5999999999999999E-2</v>
      </c>
      <c r="P6561" s="1" t="s">
        <v>82</v>
      </c>
    </row>
    <row r="6562" spans="1:16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3" t="str">
        <f>IFERROR(LEFT(Tabla2[[#This Row],[Product]],FIND(" ",Tabla2[[#This Row],[Product]])-3),Tabla2[[#This Row],[Product]])</f>
        <v>Women</v>
      </c>
      <c r="I6562" s="6">
        <v>24</v>
      </c>
      <c r="J6562" s="4">
        <v>1020</v>
      </c>
      <c r="K6562" s="6">
        <f>Tabla2[[#This Row],[Price per Unit]]*Tabla2[[#This Row],[Units Sold]]</f>
        <v>24480</v>
      </c>
      <c r="L6562" s="52">
        <f>Tabla2[[#This Row],[Units Sold]]/Cálculos!$C$11</f>
        <v>4.1147930440633825E-5</v>
      </c>
      <c r="M6562" s="6">
        <f>Tabla2[[#This Row],[Total Sales]]-Tabla2[[#This Row],[Operating Profit]]</f>
        <v>23231.52</v>
      </c>
      <c r="N6562" s="6">
        <v>1248.48</v>
      </c>
      <c r="O6562" s="46">
        <f>Tabla2[[#This Row],[Operating Profit]]/Tabla2[[#This Row],[Total Sales]]</f>
        <v>5.1000000000000004E-2</v>
      </c>
      <c r="P6562" s="1" t="s">
        <v>82</v>
      </c>
    </row>
    <row r="6563" spans="1:16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3" t="str">
        <f>IFERROR(LEFT(Tabla2[[#This Row],[Product]],FIND(" ",Tabla2[[#This Row],[Product]])-3),Tabla2[[#This Row],[Product]])</f>
        <v>Men</v>
      </c>
      <c r="I6563" s="6">
        <v>23</v>
      </c>
      <c r="J6563" s="4">
        <v>1740</v>
      </c>
      <c r="K6563" s="6">
        <f>Tabla2[[#This Row],[Price per Unit]]*Tabla2[[#This Row],[Units Sold]]</f>
        <v>40020</v>
      </c>
      <c r="L6563" s="52">
        <f>Tabla2[[#This Row],[Units Sold]]/Cálculos!$C$11</f>
        <v>7.0193528398728293E-5</v>
      </c>
      <c r="M6563" s="6">
        <f>Tabla2[[#This Row],[Total Sales]]-Tabla2[[#This Row],[Operating Profit]]</f>
        <v>37858.92</v>
      </c>
      <c r="N6563" s="6">
        <v>2161.08</v>
      </c>
      <c r="O6563" s="46">
        <f>Tabla2[[#This Row],[Operating Profit]]/Tabla2[[#This Row],[Total Sales]]</f>
        <v>5.3999999999999999E-2</v>
      </c>
      <c r="P6563" s="1" t="s">
        <v>82</v>
      </c>
    </row>
    <row r="6564" spans="1:16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3" t="str">
        <f>IFERROR(LEFT(Tabla2[[#This Row],[Product]],FIND(" ",Tabla2[[#This Row],[Product]])-3),Tabla2[[#This Row],[Product]])</f>
        <v>Men</v>
      </c>
      <c r="I6564" s="6">
        <v>24</v>
      </c>
      <c r="J6564" s="4">
        <v>810</v>
      </c>
      <c r="K6564" s="6">
        <f>Tabla2[[#This Row],[Price per Unit]]*Tabla2[[#This Row],[Units Sold]]</f>
        <v>19440</v>
      </c>
      <c r="L6564" s="52">
        <f>Tabla2[[#This Row],[Units Sold]]/Cálculos!$C$11</f>
        <v>3.2676297702856274E-5</v>
      </c>
      <c r="M6564" s="6">
        <f>Tabla2[[#This Row],[Total Sales]]-Tabla2[[#This Row],[Operating Profit]]</f>
        <v>18487.439999999999</v>
      </c>
      <c r="N6564" s="6">
        <v>952.56</v>
      </c>
      <c r="O6564" s="46">
        <f>Tabla2[[#This Row],[Operating Profit]]/Tabla2[[#This Row],[Total Sales]]</f>
        <v>4.8999999999999995E-2</v>
      </c>
      <c r="P6564" s="1" t="s">
        <v>82</v>
      </c>
    </row>
    <row r="6565" spans="1:16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3" t="str">
        <f>IFERROR(LEFT(Tabla2[[#This Row],[Product]],FIND(" ",Tabla2[[#This Row],[Product]])-3),Tabla2[[#This Row],[Product]])</f>
        <v>Women</v>
      </c>
      <c r="I6565" s="6">
        <v>14</v>
      </c>
      <c r="J6565" s="4">
        <v>750</v>
      </c>
      <c r="K6565" s="6">
        <f>Tabla2[[#This Row],[Price per Unit]]*Tabla2[[#This Row],[Units Sold]]</f>
        <v>10500</v>
      </c>
      <c r="L6565" s="52">
        <f>Tabla2[[#This Row],[Units Sold]]/Cálculos!$C$11</f>
        <v>3.0255831206348401E-5</v>
      </c>
      <c r="M6565" s="6">
        <f>Tabla2[[#This Row],[Total Sales]]-Tabla2[[#This Row],[Operating Profit]]</f>
        <v>9954</v>
      </c>
      <c r="N6565" s="6">
        <v>546</v>
      </c>
      <c r="O6565" s="46">
        <f>Tabla2[[#This Row],[Operating Profit]]/Tabla2[[#This Row],[Total Sales]]</f>
        <v>5.1999999999999998E-2</v>
      </c>
      <c r="P6565" s="1" t="s">
        <v>82</v>
      </c>
    </row>
    <row r="6566" spans="1:16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3" t="str">
        <f>IFERROR(LEFT(Tabla2[[#This Row],[Product]],FIND(" ",Tabla2[[#This Row],[Product]])-3),Tabla2[[#This Row],[Product]])</f>
        <v>Women</v>
      </c>
      <c r="I6566" s="6">
        <v>20</v>
      </c>
      <c r="J6566" s="4">
        <v>630</v>
      </c>
      <c r="K6566" s="6">
        <f>Tabla2[[#This Row],[Price per Unit]]*Tabla2[[#This Row],[Units Sold]]</f>
        <v>12600</v>
      </c>
      <c r="L6566" s="52">
        <f>Tabla2[[#This Row],[Units Sold]]/Cálculos!$C$11</f>
        <v>2.5414898213332655E-5</v>
      </c>
      <c r="M6566" s="6">
        <f>Tabla2[[#This Row],[Total Sales]]-Tabla2[[#This Row],[Operating Profit]]</f>
        <v>11932.2</v>
      </c>
      <c r="N6566" s="6">
        <v>667.80000000000007</v>
      </c>
      <c r="O6566" s="46">
        <f>Tabla2[[#This Row],[Operating Profit]]/Tabla2[[#This Row],[Total Sales]]</f>
        <v>5.3000000000000005E-2</v>
      </c>
      <c r="P6566" s="1" t="s">
        <v>82</v>
      </c>
    </row>
    <row r="6567" spans="1:16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3" t="str">
        <f>IFERROR(LEFT(Tabla2[[#This Row],[Product]],FIND(" ",Tabla2[[#This Row],[Product]])-3),Tabla2[[#This Row],[Product]])</f>
        <v>Men</v>
      </c>
      <c r="I6567" s="6">
        <v>37</v>
      </c>
      <c r="J6567" s="4">
        <v>730</v>
      </c>
      <c r="K6567" s="6">
        <f>Tabla2[[#This Row],[Price per Unit]]*Tabla2[[#This Row],[Units Sold]]</f>
        <v>27010</v>
      </c>
      <c r="L6567" s="52">
        <f>Tabla2[[#This Row],[Units Sold]]/Cálculos!$C$11</f>
        <v>2.9449009040845775E-5</v>
      </c>
      <c r="M6567" s="6">
        <f>Tabla2[[#This Row],[Total Sales]]-Tabla2[[#This Row],[Operating Profit]]</f>
        <v>25713.52</v>
      </c>
      <c r="N6567" s="6">
        <v>1296.48</v>
      </c>
      <c r="O6567" s="46">
        <f>Tabla2[[#This Row],[Operating Profit]]/Tabla2[[#This Row],[Total Sales]]</f>
        <v>4.8000000000000001E-2</v>
      </c>
      <c r="P6567" s="1" t="s">
        <v>82</v>
      </c>
    </row>
    <row r="6568" spans="1:16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3" t="str">
        <f>IFERROR(LEFT(Tabla2[[#This Row],[Product]],FIND(" ",Tabla2[[#This Row],[Product]])-3),Tabla2[[#This Row],[Product]])</f>
        <v>Women</v>
      </c>
      <c r="I6568" s="6">
        <v>28</v>
      </c>
      <c r="J6568" s="4">
        <v>1160</v>
      </c>
      <c r="K6568" s="6">
        <f>Tabla2[[#This Row],[Price per Unit]]*Tabla2[[#This Row],[Units Sold]]</f>
        <v>32480</v>
      </c>
      <c r="L6568" s="52">
        <f>Tabla2[[#This Row],[Units Sold]]/Cálculos!$C$11</f>
        <v>4.6795685599152193E-5</v>
      </c>
      <c r="M6568" s="6">
        <f>Tabla2[[#This Row],[Total Sales]]-Tabla2[[#This Row],[Operating Profit]]</f>
        <v>30823.52</v>
      </c>
      <c r="N6568" s="6">
        <v>1656.48</v>
      </c>
      <c r="O6568" s="46">
        <f>Tabla2[[#This Row],[Operating Profit]]/Tabla2[[#This Row],[Total Sales]]</f>
        <v>5.1000000000000004E-2</v>
      </c>
      <c r="P6568" s="1" t="s">
        <v>82</v>
      </c>
    </row>
    <row r="6569" spans="1:16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3" t="str">
        <f>IFERROR(LEFT(Tabla2[[#This Row],[Product]],FIND(" ",Tabla2[[#This Row],[Product]])-3),Tabla2[[#This Row],[Product]])</f>
        <v>Men</v>
      </c>
      <c r="I6569" s="6">
        <v>39</v>
      </c>
      <c r="J6569" s="4">
        <v>1810</v>
      </c>
      <c r="K6569" s="6">
        <f>Tabla2[[#This Row],[Price per Unit]]*Tabla2[[#This Row],[Units Sold]]</f>
        <v>70590</v>
      </c>
      <c r="L6569" s="52">
        <f>Tabla2[[#This Row],[Units Sold]]/Cálculos!$C$11</f>
        <v>7.301740597798747E-5</v>
      </c>
      <c r="M6569" s="6">
        <f>Tabla2[[#This Row],[Total Sales]]-Tabla2[[#This Row],[Operating Profit]]</f>
        <v>66778.14</v>
      </c>
      <c r="N6569" s="6">
        <v>3811.86</v>
      </c>
      <c r="O6569" s="46">
        <f>Tabla2[[#This Row],[Operating Profit]]/Tabla2[[#This Row],[Total Sales]]</f>
        <v>5.3999999999999999E-2</v>
      </c>
      <c r="P6569" s="1" t="s">
        <v>82</v>
      </c>
    </row>
    <row r="6570" spans="1:16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3" t="str">
        <f>IFERROR(LEFT(Tabla2[[#This Row],[Product]],FIND(" ",Tabla2[[#This Row],[Product]])-3),Tabla2[[#This Row],[Product]])</f>
        <v>Men</v>
      </c>
      <c r="I6570" s="6">
        <v>38</v>
      </c>
      <c r="J6570" s="4">
        <v>1130</v>
      </c>
      <c r="K6570" s="6">
        <f>Tabla2[[#This Row],[Price per Unit]]*Tabla2[[#This Row],[Units Sold]]</f>
        <v>42940</v>
      </c>
      <c r="L6570" s="52">
        <f>Tabla2[[#This Row],[Units Sold]]/Cálculos!$C$11</f>
        <v>4.5585452350898253E-5</v>
      </c>
      <c r="M6570" s="6">
        <f>Tabla2[[#This Row],[Total Sales]]-Tabla2[[#This Row],[Operating Profit]]</f>
        <v>40793</v>
      </c>
      <c r="N6570" s="6">
        <v>2147</v>
      </c>
      <c r="O6570" s="46">
        <f>Tabla2[[#This Row],[Operating Profit]]/Tabla2[[#This Row],[Total Sales]]</f>
        <v>0.05</v>
      </c>
      <c r="P6570" s="1" t="s">
        <v>82</v>
      </c>
    </row>
    <row r="6571" spans="1:16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3" t="str">
        <f>IFERROR(LEFT(Tabla2[[#This Row],[Product]],FIND(" ",Tabla2[[#This Row],[Product]])-3),Tabla2[[#This Row],[Product]])</f>
        <v>Women</v>
      </c>
      <c r="I6571" s="6">
        <v>34</v>
      </c>
      <c r="J6571" s="4">
        <v>910</v>
      </c>
      <c r="K6571" s="6">
        <f>Tabla2[[#This Row],[Price per Unit]]*Tabla2[[#This Row],[Units Sold]]</f>
        <v>30940</v>
      </c>
      <c r="L6571" s="52">
        <f>Tabla2[[#This Row],[Units Sold]]/Cálculos!$C$11</f>
        <v>3.6710408530369391E-5</v>
      </c>
      <c r="M6571" s="6">
        <f>Tabla2[[#This Row],[Total Sales]]-Tabla2[[#This Row],[Operating Profit]]</f>
        <v>29238.3</v>
      </c>
      <c r="N6571" s="6">
        <v>1701.7</v>
      </c>
      <c r="O6571" s="46">
        <f>Tabla2[[#This Row],[Operating Profit]]/Tabla2[[#This Row],[Total Sales]]</f>
        <v>5.5E-2</v>
      </c>
      <c r="P6571" s="1" t="s">
        <v>82</v>
      </c>
    </row>
    <row r="6572" spans="1:16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3" t="str">
        <f>IFERROR(LEFT(Tabla2[[#This Row],[Product]],FIND(" ",Tabla2[[#This Row],[Product]])-3),Tabla2[[#This Row],[Product]])</f>
        <v>Women</v>
      </c>
      <c r="I6572" s="6">
        <v>34</v>
      </c>
      <c r="J6572" s="4">
        <v>780</v>
      </c>
      <c r="K6572" s="6">
        <f>Tabla2[[#This Row],[Price per Unit]]*Tabla2[[#This Row],[Units Sold]]</f>
        <v>26520</v>
      </c>
      <c r="L6572" s="52">
        <f>Tabla2[[#This Row],[Units Sold]]/Cálculos!$C$11</f>
        <v>3.1466064454602334E-5</v>
      </c>
      <c r="M6572" s="6">
        <f>Tabla2[[#This Row],[Total Sales]]-Tabla2[[#This Row],[Operating Profit]]</f>
        <v>25114.44</v>
      </c>
      <c r="N6572" s="6">
        <v>1405.5600000000002</v>
      </c>
      <c r="O6572" s="46">
        <f>Tabla2[[#This Row],[Operating Profit]]/Tabla2[[#This Row],[Total Sales]]</f>
        <v>5.3000000000000005E-2</v>
      </c>
      <c r="P6572" s="1" t="s">
        <v>82</v>
      </c>
    </row>
    <row r="6573" spans="1:16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3" t="str">
        <f>IFERROR(LEFT(Tabla2[[#This Row],[Product]],FIND(" ",Tabla2[[#This Row],[Product]])-3),Tabla2[[#This Row],[Product]])</f>
        <v>Men</v>
      </c>
      <c r="I6573" s="6">
        <v>42</v>
      </c>
      <c r="J6573" s="4">
        <v>850</v>
      </c>
      <c r="K6573" s="6">
        <f>Tabla2[[#This Row],[Price per Unit]]*Tabla2[[#This Row],[Units Sold]]</f>
        <v>35700</v>
      </c>
      <c r="L6573" s="52">
        <f>Tabla2[[#This Row],[Units Sold]]/Cálculos!$C$11</f>
        <v>3.4289942033861518E-5</v>
      </c>
      <c r="M6573" s="6">
        <f>Tabla2[[#This Row],[Total Sales]]-Tabla2[[#This Row],[Operating Profit]]</f>
        <v>34022.1</v>
      </c>
      <c r="N6573" s="6">
        <v>1677.8999999999999</v>
      </c>
      <c r="O6573" s="46">
        <f>Tabla2[[#This Row],[Operating Profit]]/Tabla2[[#This Row],[Total Sales]]</f>
        <v>4.6999999999999993E-2</v>
      </c>
      <c r="P6573" s="1" t="s">
        <v>82</v>
      </c>
    </row>
    <row r="6574" spans="1:16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3" t="str">
        <f>IFERROR(LEFT(Tabla2[[#This Row],[Product]],FIND(" ",Tabla2[[#This Row],[Product]])-3),Tabla2[[#This Row],[Product]])</f>
        <v>Women</v>
      </c>
      <c r="I6574" s="6">
        <v>44</v>
      </c>
      <c r="J6574" s="4">
        <v>1110</v>
      </c>
      <c r="K6574" s="6">
        <f>Tabla2[[#This Row],[Price per Unit]]*Tabla2[[#This Row],[Units Sold]]</f>
        <v>48840</v>
      </c>
      <c r="L6574" s="52">
        <f>Tabla2[[#This Row],[Units Sold]]/Cálculos!$C$11</f>
        <v>4.4778630185395631E-5</v>
      </c>
      <c r="M6574" s="6">
        <f>Tabla2[[#This Row],[Total Sales]]-Tabla2[[#This Row],[Operating Profit]]</f>
        <v>46153.8</v>
      </c>
      <c r="N6574" s="6">
        <v>2686.2000000000003</v>
      </c>
      <c r="O6574" s="46">
        <f>Tabla2[[#This Row],[Operating Profit]]/Tabla2[[#This Row],[Total Sales]]</f>
        <v>5.5000000000000007E-2</v>
      </c>
      <c r="P6574" s="1" t="s">
        <v>82</v>
      </c>
    </row>
    <row r="6575" spans="1:16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3" t="str">
        <f>IFERROR(LEFT(Tabla2[[#This Row],[Product]],FIND(" ",Tabla2[[#This Row],[Product]])-3),Tabla2[[#This Row],[Product]])</f>
        <v>Men</v>
      </c>
      <c r="I6575" s="6">
        <v>36</v>
      </c>
      <c r="J6575" s="4">
        <v>2030</v>
      </c>
      <c r="K6575" s="6">
        <f>Tabla2[[#This Row],[Price per Unit]]*Tabla2[[#This Row],[Units Sold]]</f>
        <v>73080</v>
      </c>
      <c r="L6575" s="52">
        <f>Tabla2[[#This Row],[Units Sold]]/Cálculos!$C$11</f>
        <v>8.189244979851634E-5</v>
      </c>
      <c r="M6575" s="6">
        <f>Tabla2[[#This Row],[Total Sales]]-Tabla2[[#This Row],[Operating Profit]]</f>
        <v>69426</v>
      </c>
      <c r="N6575" s="6">
        <v>3654</v>
      </c>
      <c r="O6575" s="46">
        <f>Tabla2[[#This Row],[Operating Profit]]/Tabla2[[#This Row],[Total Sales]]</f>
        <v>0.05</v>
      </c>
      <c r="P6575" s="1" t="s">
        <v>82</v>
      </c>
    </row>
    <row r="6576" spans="1:16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3" t="str">
        <f>IFERROR(LEFT(Tabla2[[#This Row],[Product]],FIND(" ",Tabla2[[#This Row],[Product]])-3),Tabla2[[#This Row],[Product]])</f>
        <v>Men</v>
      </c>
      <c r="I6576" s="6">
        <v>32</v>
      </c>
      <c r="J6576" s="4">
        <v>1060</v>
      </c>
      <c r="K6576" s="6">
        <f>Tabla2[[#This Row],[Price per Unit]]*Tabla2[[#This Row],[Units Sold]]</f>
        <v>33920</v>
      </c>
      <c r="L6576" s="52">
        <f>Tabla2[[#This Row],[Units Sold]]/Cálculos!$C$11</f>
        <v>4.2761574771639069E-5</v>
      </c>
      <c r="M6576" s="6">
        <f>Tabla2[[#This Row],[Total Sales]]-Tabla2[[#This Row],[Operating Profit]]</f>
        <v>32257.919999999998</v>
      </c>
      <c r="N6576" s="6">
        <v>1662.08</v>
      </c>
      <c r="O6576" s="46">
        <f>Tabla2[[#This Row],[Operating Profit]]/Tabla2[[#This Row],[Total Sales]]</f>
        <v>4.8999999999999995E-2</v>
      </c>
      <c r="P6576" s="1" t="s">
        <v>82</v>
      </c>
    </row>
    <row r="6577" spans="1:16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3" t="str">
        <f>IFERROR(LEFT(Tabla2[[#This Row],[Product]],FIND(" ",Tabla2[[#This Row],[Product]])-3),Tabla2[[#This Row],[Product]])</f>
        <v>Women</v>
      </c>
      <c r="I6577" s="6">
        <v>38</v>
      </c>
      <c r="J6577" s="4">
        <v>1040</v>
      </c>
      <c r="K6577" s="6">
        <f>Tabla2[[#This Row],[Price per Unit]]*Tabla2[[#This Row],[Units Sold]]</f>
        <v>39520</v>
      </c>
      <c r="L6577" s="52">
        <f>Tabla2[[#This Row],[Units Sold]]/Cálculos!$C$11</f>
        <v>4.1954752606136447E-5</v>
      </c>
      <c r="M6577" s="6">
        <f>Tabla2[[#This Row],[Total Sales]]-Tabla2[[#This Row],[Operating Profit]]</f>
        <v>37385.919999999998</v>
      </c>
      <c r="N6577" s="6">
        <v>2134.08</v>
      </c>
      <c r="O6577" s="46">
        <f>Tabla2[[#This Row],[Operating Profit]]/Tabla2[[#This Row],[Total Sales]]</f>
        <v>5.3999999999999999E-2</v>
      </c>
      <c r="P6577" s="1" t="s">
        <v>82</v>
      </c>
    </row>
    <row r="6578" spans="1:16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3" t="str">
        <f>IFERROR(LEFT(Tabla2[[#This Row],[Product]],FIND(" ",Tabla2[[#This Row],[Product]])-3),Tabla2[[#This Row],[Product]])</f>
        <v>Women</v>
      </c>
      <c r="I6578" s="6">
        <v>37</v>
      </c>
      <c r="J6578" s="4">
        <v>980</v>
      </c>
      <c r="K6578" s="6">
        <f>Tabla2[[#This Row],[Price per Unit]]*Tabla2[[#This Row],[Units Sold]]</f>
        <v>36260</v>
      </c>
      <c r="L6578" s="52">
        <f>Tabla2[[#This Row],[Units Sold]]/Cálculos!$C$11</f>
        <v>3.9534286109628574E-5</v>
      </c>
      <c r="M6578" s="6">
        <f>Tabla2[[#This Row],[Total Sales]]-Tabla2[[#This Row],[Operating Profit]]</f>
        <v>34374.480000000003</v>
      </c>
      <c r="N6578" s="6">
        <v>1885.52</v>
      </c>
      <c r="O6578" s="46">
        <f>Tabla2[[#This Row],[Operating Profit]]/Tabla2[[#This Row],[Total Sales]]</f>
        <v>5.1999999999999998E-2</v>
      </c>
      <c r="P6578" s="1" t="s">
        <v>82</v>
      </c>
    </row>
    <row r="6579" spans="1:16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3" t="str">
        <f>IFERROR(LEFT(Tabla2[[#This Row],[Product]],FIND(" ",Tabla2[[#This Row],[Product]])-3),Tabla2[[#This Row],[Product]])</f>
        <v>Men</v>
      </c>
      <c r="I6579" s="6">
        <v>54</v>
      </c>
      <c r="J6579" s="4">
        <v>980</v>
      </c>
      <c r="K6579" s="6">
        <f>Tabla2[[#This Row],[Price per Unit]]*Tabla2[[#This Row],[Units Sold]]</f>
        <v>52920</v>
      </c>
      <c r="L6579" s="52">
        <f>Tabla2[[#This Row],[Units Sold]]/Cálculos!$C$11</f>
        <v>3.9534286109628574E-5</v>
      </c>
      <c r="M6579" s="6">
        <f>Tabla2[[#This Row],[Total Sales]]-Tabla2[[#This Row],[Operating Profit]]</f>
        <v>50379.839999999997</v>
      </c>
      <c r="N6579" s="6">
        <v>2540.16</v>
      </c>
      <c r="O6579" s="46">
        <f>Tabla2[[#This Row],[Operating Profit]]/Tabla2[[#This Row],[Total Sales]]</f>
        <v>4.7999999999999994E-2</v>
      </c>
      <c r="P6579" s="1" t="s">
        <v>82</v>
      </c>
    </row>
    <row r="6580" spans="1:16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3" t="str">
        <f>IFERROR(LEFT(Tabla2[[#This Row],[Product]],FIND(" ",Tabla2[[#This Row],[Product]])-3),Tabla2[[#This Row],[Product]])</f>
        <v>Women</v>
      </c>
      <c r="I6580" s="6">
        <v>54</v>
      </c>
      <c r="J6580" s="4">
        <v>1600</v>
      </c>
      <c r="K6580" s="6">
        <f>Tabla2[[#This Row],[Price per Unit]]*Tabla2[[#This Row],[Units Sold]]</f>
        <v>86400</v>
      </c>
      <c r="L6580" s="52">
        <f>Tabla2[[#This Row],[Units Sold]]/Cálculos!$C$11</f>
        <v>6.4545773240209925E-5</v>
      </c>
      <c r="M6580" s="6">
        <f>Tabla2[[#This Row],[Total Sales]]-Tabla2[[#This Row],[Operating Profit]]</f>
        <v>81734.399999999994</v>
      </c>
      <c r="N6580" s="6">
        <v>4665.6000000000004</v>
      </c>
      <c r="O6580" s="46">
        <f>Tabla2[[#This Row],[Operating Profit]]/Tabla2[[#This Row],[Total Sales]]</f>
        <v>5.4000000000000006E-2</v>
      </c>
      <c r="P6580" s="1" t="s">
        <v>82</v>
      </c>
    </row>
    <row r="6581" spans="1:16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3" t="str">
        <f>IFERROR(LEFT(Tabla2[[#This Row],[Product]],FIND(" ",Tabla2[[#This Row],[Product]])-3),Tabla2[[#This Row],[Product]])</f>
        <v>Men</v>
      </c>
      <c r="I6581" s="6">
        <v>50</v>
      </c>
      <c r="J6581" s="4">
        <v>2330</v>
      </c>
      <c r="K6581" s="6">
        <f>Tabla2[[#This Row],[Price per Unit]]*Tabla2[[#This Row],[Units Sold]]</f>
        <v>116500</v>
      </c>
      <c r="L6581" s="52">
        <f>Tabla2[[#This Row],[Units Sold]]/Cálculos!$C$11</f>
        <v>9.3994782281055697E-5</v>
      </c>
      <c r="M6581" s="6">
        <f>Tabla2[[#This Row],[Total Sales]]-Tabla2[[#This Row],[Operating Profit]]</f>
        <v>110675</v>
      </c>
      <c r="N6581" s="6">
        <v>5825</v>
      </c>
      <c r="O6581" s="46">
        <f>Tabla2[[#This Row],[Operating Profit]]/Tabla2[[#This Row],[Total Sales]]</f>
        <v>0.05</v>
      </c>
      <c r="P6581" s="1" t="s">
        <v>82</v>
      </c>
    </row>
    <row r="6582" spans="1:16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3" t="str">
        <f>IFERROR(LEFT(Tabla2[[#This Row],[Product]],FIND(" ",Tabla2[[#This Row],[Product]])-3),Tabla2[[#This Row],[Product]])</f>
        <v>Men</v>
      </c>
      <c r="I6582" s="6">
        <v>47</v>
      </c>
      <c r="J6582" s="4">
        <v>1470</v>
      </c>
      <c r="K6582" s="6">
        <f>Tabla2[[#This Row],[Price per Unit]]*Tabla2[[#This Row],[Units Sold]]</f>
        <v>69090</v>
      </c>
      <c r="L6582" s="52">
        <f>Tabla2[[#This Row],[Units Sold]]/Cálculos!$C$11</f>
        <v>5.9301429164442862E-5</v>
      </c>
      <c r="M6582" s="6">
        <f>Tabla2[[#This Row],[Total Sales]]-Tabla2[[#This Row],[Operating Profit]]</f>
        <v>65980.95</v>
      </c>
      <c r="N6582" s="6">
        <v>3109.0499999999997</v>
      </c>
      <c r="O6582" s="46">
        <f>Tabla2[[#This Row],[Operating Profit]]/Tabla2[[#This Row],[Total Sales]]</f>
        <v>4.4999999999999998E-2</v>
      </c>
      <c r="P6582" s="1" t="s">
        <v>82</v>
      </c>
    </row>
    <row r="6583" spans="1:16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3" t="str">
        <f>IFERROR(LEFT(Tabla2[[#This Row],[Product]],FIND(" ",Tabla2[[#This Row],[Product]])-3),Tabla2[[#This Row],[Product]])</f>
        <v>Women</v>
      </c>
      <c r="I6583" s="6">
        <v>43</v>
      </c>
      <c r="J6583" s="4">
        <v>1260</v>
      </c>
      <c r="K6583" s="6">
        <f>Tabla2[[#This Row],[Price per Unit]]*Tabla2[[#This Row],[Units Sold]]</f>
        <v>54180</v>
      </c>
      <c r="L6583" s="52">
        <f>Tabla2[[#This Row],[Units Sold]]/Cálculos!$C$11</f>
        <v>5.082979642666531E-5</v>
      </c>
      <c r="M6583" s="6">
        <f>Tabla2[[#This Row],[Total Sales]]-Tabla2[[#This Row],[Operating Profit]]</f>
        <v>51416.82</v>
      </c>
      <c r="N6583" s="6">
        <v>2763.18</v>
      </c>
      <c r="O6583" s="46">
        <f>Tabla2[[#This Row],[Operating Profit]]/Tabla2[[#This Row],[Total Sales]]</f>
        <v>5.0999999999999997E-2</v>
      </c>
      <c r="P6583" s="1" t="s">
        <v>82</v>
      </c>
    </row>
    <row r="6584" spans="1:16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3" t="str">
        <f>IFERROR(LEFT(Tabla2[[#This Row],[Product]],FIND(" ",Tabla2[[#This Row],[Product]])-3),Tabla2[[#This Row],[Product]])</f>
        <v>Women</v>
      </c>
      <c r="I6584" s="6">
        <v>41</v>
      </c>
      <c r="J6584" s="4">
        <v>1160</v>
      </c>
      <c r="K6584" s="6">
        <f>Tabla2[[#This Row],[Price per Unit]]*Tabla2[[#This Row],[Units Sold]]</f>
        <v>47560</v>
      </c>
      <c r="L6584" s="52">
        <f>Tabla2[[#This Row],[Units Sold]]/Cálculos!$C$11</f>
        <v>4.6795685599152193E-5</v>
      </c>
      <c r="M6584" s="6">
        <f>Tabla2[[#This Row],[Total Sales]]-Tabla2[[#This Row],[Operating Profit]]</f>
        <v>44991.76</v>
      </c>
      <c r="N6584" s="6">
        <v>2568.2400000000002</v>
      </c>
      <c r="O6584" s="46">
        <f>Tabla2[[#This Row],[Operating Profit]]/Tabla2[[#This Row],[Total Sales]]</f>
        <v>5.4000000000000006E-2</v>
      </c>
      <c r="P6584" s="1" t="s">
        <v>82</v>
      </c>
    </row>
    <row r="6585" spans="1:16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3" t="str">
        <f>IFERROR(LEFT(Tabla2[[#This Row],[Product]],FIND(" ",Tabla2[[#This Row],[Product]])-3),Tabla2[[#This Row],[Product]])</f>
        <v>Men</v>
      </c>
      <c r="I6585" s="6">
        <v>55</v>
      </c>
      <c r="J6585" s="4">
        <v>1190</v>
      </c>
      <c r="K6585" s="6">
        <f>Tabla2[[#This Row],[Price per Unit]]*Tabla2[[#This Row],[Units Sold]]</f>
        <v>65450</v>
      </c>
      <c r="L6585" s="52">
        <f>Tabla2[[#This Row],[Units Sold]]/Cálculos!$C$11</f>
        <v>4.8005918847406126E-5</v>
      </c>
      <c r="M6585" s="6">
        <f>Tabla2[[#This Row],[Total Sales]]-Tabla2[[#This Row],[Operating Profit]]</f>
        <v>62242.95</v>
      </c>
      <c r="N6585" s="6">
        <v>3207.0499999999997</v>
      </c>
      <c r="O6585" s="46">
        <f>Tabla2[[#This Row],[Operating Profit]]/Tabla2[[#This Row],[Total Sales]]</f>
        <v>4.8999999999999995E-2</v>
      </c>
      <c r="P6585" s="1" t="s">
        <v>82</v>
      </c>
    </row>
    <row r="6586" spans="1:16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3" t="str">
        <f>IFERROR(LEFT(Tabla2[[#This Row],[Product]],FIND(" ",Tabla2[[#This Row],[Product]])-3),Tabla2[[#This Row],[Product]])</f>
        <v>Women</v>
      </c>
      <c r="I6586" s="6">
        <v>63</v>
      </c>
      <c r="J6586" s="4">
        <v>1500</v>
      </c>
      <c r="K6586" s="6">
        <f>Tabla2[[#This Row],[Price per Unit]]*Tabla2[[#This Row],[Units Sold]]</f>
        <v>94500</v>
      </c>
      <c r="L6586" s="52">
        <f>Tabla2[[#This Row],[Units Sold]]/Cálculos!$C$11</f>
        <v>6.0511662412696801E-5</v>
      </c>
      <c r="M6586" s="6">
        <f>Tabla2[[#This Row],[Total Sales]]-Tabla2[[#This Row],[Operating Profit]]</f>
        <v>89397</v>
      </c>
      <c r="N6586" s="6">
        <v>5103</v>
      </c>
      <c r="O6586" s="46">
        <f>Tabla2[[#This Row],[Operating Profit]]/Tabla2[[#This Row],[Total Sales]]</f>
        <v>5.3999999999999999E-2</v>
      </c>
      <c r="P6586" s="1" t="s">
        <v>82</v>
      </c>
    </row>
    <row r="6587" spans="1:16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3" t="str">
        <f>IFERROR(LEFT(Tabla2[[#This Row],[Product]],FIND(" ",Tabla2[[#This Row],[Product]])-3),Tabla2[[#This Row],[Product]])</f>
        <v>Men</v>
      </c>
      <c r="I6587" s="6">
        <v>55</v>
      </c>
      <c r="J6587" s="4">
        <v>2100</v>
      </c>
      <c r="K6587" s="6">
        <f>Tabla2[[#This Row],[Price per Unit]]*Tabla2[[#This Row],[Units Sold]]</f>
        <v>115500</v>
      </c>
      <c r="L6587" s="52">
        <f>Tabla2[[#This Row],[Units Sold]]/Cálculos!$C$11</f>
        <v>8.4716327377775517E-5</v>
      </c>
      <c r="M6587" s="6">
        <f>Tabla2[[#This Row],[Total Sales]]-Tabla2[[#This Row],[Operating Profit]]</f>
        <v>109263</v>
      </c>
      <c r="N6587" s="6">
        <v>6237</v>
      </c>
      <c r="O6587" s="46">
        <f>Tabla2[[#This Row],[Operating Profit]]/Tabla2[[#This Row],[Total Sales]]</f>
        <v>5.3999999999999999E-2</v>
      </c>
      <c r="P6587" s="1" t="s">
        <v>82</v>
      </c>
    </row>
    <row r="6588" spans="1:16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3" t="str">
        <f>IFERROR(LEFT(Tabla2[[#This Row],[Product]],FIND(" ",Tabla2[[#This Row],[Product]])-3),Tabla2[[#This Row],[Product]])</f>
        <v>Men</v>
      </c>
      <c r="I6588" s="6">
        <v>50</v>
      </c>
      <c r="J6588" s="4">
        <v>1520</v>
      </c>
      <c r="K6588" s="6">
        <f>Tabla2[[#This Row],[Price per Unit]]*Tabla2[[#This Row],[Units Sold]]</f>
        <v>76000</v>
      </c>
      <c r="L6588" s="52">
        <f>Tabla2[[#This Row],[Units Sold]]/Cálculos!$C$11</f>
        <v>6.1318484578199423E-5</v>
      </c>
      <c r="M6588" s="6">
        <f>Tabla2[[#This Row],[Total Sales]]-Tabla2[[#This Row],[Operating Profit]]</f>
        <v>72352</v>
      </c>
      <c r="N6588" s="6">
        <v>3648</v>
      </c>
      <c r="O6588" s="46">
        <f>Tabla2[[#This Row],[Operating Profit]]/Tabla2[[#This Row],[Total Sales]]</f>
        <v>4.8000000000000001E-2</v>
      </c>
      <c r="P6588" s="1" t="s">
        <v>82</v>
      </c>
    </row>
    <row r="6589" spans="1:16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3" t="str">
        <f>IFERROR(LEFT(Tabla2[[#This Row],[Product]],FIND(" ",Tabla2[[#This Row],[Product]])-3),Tabla2[[#This Row],[Product]])</f>
        <v>Women</v>
      </c>
      <c r="I6589" s="6">
        <v>47</v>
      </c>
      <c r="J6589" s="4">
        <v>1260</v>
      </c>
      <c r="K6589" s="6">
        <f>Tabla2[[#This Row],[Price per Unit]]*Tabla2[[#This Row],[Units Sold]]</f>
        <v>59220</v>
      </c>
      <c r="L6589" s="52">
        <f>Tabla2[[#This Row],[Units Sold]]/Cálculos!$C$11</f>
        <v>5.082979642666531E-5</v>
      </c>
      <c r="M6589" s="6">
        <f>Tabla2[[#This Row],[Total Sales]]-Tabla2[[#This Row],[Operating Profit]]</f>
        <v>56140.56</v>
      </c>
      <c r="N6589" s="6">
        <v>3079.44</v>
      </c>
      <c r="O6589" s="46">
        <f>Tabla2[[#This Row],[Operating Profit]]/Tabla2[[#This Row],[Total Sales]]</f>
        <v>5.1999999999999998E-2</v>
      </c>
      <c r="P6589" s="1" t="s">
        <v>82</v>
      </c>
    </row>
    <row r="6590" spans="1:16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3" t="str">
        <f>IFERROR(LEFT(Tabla2[[#This Row],[Product]],FIND(" ",Tabla2[[#This Row],[Product]])-3),Tabla2[[#This Row],[Product]])</f>
        <v>Women</v>
      </c>
      <c r="I6590" s="6">
        <v>39</v>
      </c>
      <c r="J6590" s="4">
        <v>1040</v>
      </c>
      <c r="K6590" s="6">
        <f>Tabla2[[#This Row],[Price per Unit]]*Tabla2[[#This Row],[Units Sold]]</f>
        <v>40560</v>
      </c>
      <c r="L6590" s="52">
        <f>Tabla2[[#This Row],[Units Sold]]/Cálculos!$C$11</f>
        <v>4.1954752606136447E-5</v>
      </c>
      <c r="M6590" s="6">
        <f>Tabla2[[#This Row],[Total Sales]]-Tabla2[[#This Row],[Operating Profit]]</f>
        <v>38532</v>
      </c>
      <c r="N6590" s="6">
        <v>2028</v>
      </c>
      <c r="O6590" s="46">
        <f>Tabla2[[#This Row],[Operating Profit]]/Tabla2[[#This Row],[Total Sales]]</f>
        <v>0.05</v>
      </c>
      <c r="P6590" s="1" t="s">
        <v>82</v>
      </c>
    </row>
    <row r="6591" spans="1:16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3" t="str">
        <f>IFERROR(LEFT(Tabla2[[#This Row],[Product]],FIND(" ",Tabla2[[#This Row],[Product]])-3),Tabla2[[#This Row],[Product]])</f>
        <v>Men</v>
      </c>
      <c r="I6591" s="6">
        <v>48</v>
      </c>
      <c r="J6591" s="4">
        <v>1130</v>
      </c>
      <c r="K6591" s="6">
        <f>Tabla2[[#This Row],[Price per Unit]]*Tabla2[[#This Row],[Units Sold]]</f>
        <v>54240</v>
      </c>
      <c r="L6591" s="52">
        <f>Tabla2[[#This Row],[Units Sold]]/Cálculos!$C$11</f>
        <v>4.5585452350898253E-5</v>
      </c>
      <c r="M6591" s="6">
        <f>Tabla2[[#This Row],[Total Sales]]-Tabla2[[#This Row],[Operating Profit]]</f>
        <v>51582.239999999998</v>
      </c>
      <c r="N6591" s="6">
        <v>2657.7599999999998</v>
      </c>
      <c r="O6591" s="46">
        <f>Tabla2[[#This Row],[Operating Profit]]/Tabla2[[#This Row],[Total Sales]]</f>
        <v>4.8999999999999995E-2</v>
      </c>
      <c r="P6591" s="1" t="s">
        <v>82</v>
      </c>
    </row>
    <row r="6592" spans="1:16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3" t="str">
        <f>IFERROR(LEFT(Tabla2[[#This Row],[Product]],FIND(" ",Tabla2[[#This Row],[Product]])-3),Tabla2[[#This Row],[Product]])</f>
        <v>Women</v>
      </c>
      <c r="I6592" s="6">
        <v>50</v>
      </c>
      <c r="J6592" s="4">
        <v>1430</v>
      </c>
      <c r="K6592" s="6">
        <f>Tabla2[[#This Row],[Price per Unit]]*Tabla2[[#This Row],[Units Sold]]</f>
        <v>71500</v>
      </c>
      <c r="L6592" s="52">
        <f>Tabla2[[#This Row],[Units Sold]]/Cálculos!$C$11</f>
        <v>5.7687784833437618E-5</v>
      </c>
      <c r="M6592" s="6">
        <f>Tabla2[[#This Row],[Total Sales]]-Tabla2[[#This Row],[Operating Profit]]</f>
        <v>67782</v>
      </c>
      <c r="N6592" s="6">
        <v>3718</v>
      </c>
      <c r="O6592" s="46">
        <f>Tabla2[[#This Row],[Operating Profit]]/Tabla2[[#This Row],[Total Sales]]</f>
        <v>5.1999999999999998E-2</v>
      </c>
      <c r="P6592" s="1" t="s">
        <v>82</v>
      </c>
    </row>
    <row r="6593" spans="1:16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3" t="str">
        <f>IFERROR(LEFT(Tabla2[[#This Row],[Product]],FIND(" ",Tabla2[[#This Row],[Product]])-3),Tabla2[[#This Row],[Product]])</f>
        <v>Men</v>
      </c>
      <c r="I6593" s="6">
        <v>48</v>
      </c>
      <c r="J6593" s="4">
        <v>1820</v>
      </c>
      <c r="K6593" s="6">
        <f>Tabla2[[#This Row],[Price per Unit]]*Tabla2[[#This Row],[Units Sold]]</f>
        <v>87360</v>
      </c>
      <c r="L6593" s="52">
        <f>Tabla2[[#This Row],[Units Sold]]/Cálculos!$C$11</f>
        <v>7.3420817060738781E-5</v>
      </c>
      <c r="M6593" s="6">
        <f>Tabla2[[#This Row],[Total Sales]]-Tabla2[[#This Row],[Operating Profit]]</f>
        <v>82817.279999999999</v>
      </c>
      <c r="N6593" s="6">
        <v>4542.72</v>
      </c>
      <c r="O6593" s="46">
        <f>Tabla2[[#This Row],[Operating Profit]]/Tabla2[[#This Row],[Total Sales]]</f>
        <v>5.2000000000000005E-2</v>
      </c>
      <c r="P6593" s="1" t="s">
        <v>82</v>
      </c>
    </row>
    <row r="6594" spans="1:16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3" t="str">
        <f>IFERROR(LEFT(Tabla2[[#This Row],[Product]],FIND(" ",Tabla2[[#This Row],[Product]])-3),Tabla2[[#This Row],[Product]])</f>
        <v>Men</v>
      </c>
      <c r="I6594" s="6">
        <v>39</v>
      </c>
      <c r="J6594" s="4">
        <v>1260</v>
      </c>
      <c r="K6594" s="6">
        <f>Tabla2[[#This Row],[Price per Unit]]*Tabla2[[#This Row],[Units Sold]]</f>
        <v>49140</v>
      </c>
      <c r="L6594" s="52">
        <f>Tabla2[[#This Row],[Units Sold]]/Cálculos!$C$11</f>
        <v>5.082979642666531E-5</v>
      </c>
      <c r="M6594" s="6">
        <f>Tabla2[[#This Row],[Total Sales]]-Tabla2[[#This Row],[Operating Profit]]</f>
        <v>46781.279999999999</v>
      </c>
      <c r="N6594" s="6">
        <v>2358.7199999999998</v>
      </c>
      <c r="O6594" s="46">
        <f>Tabla2[[#This Row],[Operating Profit]]/Tabla2[[#This Row],[Total Sales]]</f>
        <v>4.7999999999999994E-2</v>
      </c>
      <c r="P6594" s="1" t="s">
        <v>82</v>
      </c>
    </row>
    <row r="6595" spans="1:16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3" t="str">
        <f>IFERROR(LEFT(Tabla2[[#This Row],[Product]],FIND(" ",Tabla2[[#This Row],[Product]])-3),Tabla2[[#This Row],[Product]])</f>
        <v>Women</v>
      </c>
      <c r="I6595" s="6">
        <v>14</v>
      </c>
      <c r="J6595" s="4">
        <v>880</v>
      </c>
      <c r="K6595" s="6">
        <f>Tabla2[[#This Row],[Price per Unit]]*Tabla2[[#This Row],[Units Sold]]</f>
        <v>12320</v>
      </c>
      <c r="L6595" s="52">
        <f>Tabla2[[#This Row],[Units Sold]]/Cálculos!$C$11</f>
        <v>3.5500175282115457E-5</v>
      </c>
      <c r="M6595" s="6">
        <f>Tabla2[[#This Row],[Total Sales]]-Tabla2[[#This Row],[Operating Profit]]</f>
        <v>11679.36</v>
      </c>
      <c r="N6595" s="6">
        <v>640.64</v>
      </c>
      <c r="O6595" s="46">
        <f>Tabla2[[#This Row],[Operating Profit]]/Tabla2[[#This Row],[Total Sales]]</f>
        <v>5.1999999999999998E-2</v>
      </c>
      <c r="P6595" s="1" t="s">
        <v>82</v>
      </c>
    </row>
    <row r="6596" spans="1:16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3" t="str">
        <f>IFERROR(LEFT(Tabla2[[#This Row],[Product]],FIND(" ",Tabla2[[#This Row],[Product]])-3),Tabla2[[#This Row],[Product]])</f>
        <v>Women</v>
      </c>
      <c r="I6596" s="6">
        <v>14</v>
      </c>
      <c r="J6596" s="4">
        <v>880</v>
      </c>
      <c r="K6596" s="6">
        <f>Tabla2[[#This Row],[Price per Unit]]*Tabla2[[#This Row],[Units Sold]]</f>
        <v>12320</v>
      </c>
      <c r="L6596" s="52">
        <f>Tabla2[[#This Row],[Units Sold]]/Cálculos!$C$11</f>
        <v>3.5500175282115457E-5</v>
      </c>
      <c r="M6596" s="6">
        <f>Tabla2[[#This Row],[Total Sales]]-Tabla2[[#This Row],[Operating Profit]]</f>
        <v>11679.36</v>
      </c>
      <c r="N6596" s="6">
        <v>640.64</v>
      </c>
      <c r="O6596" s="46">
        <f>Tabla2[[#This Row],[Operating Profit]]/Tabla2[[#This Row],[Total Sales]]</f>
        <v>5.1999999999999998E-2</v>
      </c>
      <c r="P6596" s="1" t="s">
        <v>82</v>
      </c>
    </row>
    <row r="6597" spans="1:16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3" t="str">
        <f>IFERROR(LEFT(Tabla2[[#This Row],[Product]],FIND(" ",Tabla2[[#This Row],[Product]])-3),Tabla2[[#This Row],[Product]])</f>
        <v>Men</v>
      </c>
      <c r="I6597" s="6">
        <v>23</v>
      </c>
      <c r="J6597" s="4">
        <v>940</v>
      </c>
      <c r="K6597" s="6">
        <f>Tabla2[[#This Row],[Price per Unit]]*Tabla2[[#This Row],[Units Sold]]</f>
        <v>21620</v>
      </c>
      <c r="L6597" s="52">
        <f>Tabla2[[#This Row],[Units Sold]]/Cálculos!$C$11</f>
        <v>3.792064177862333E-5</v>
      </c>
      <c r="M6597" s="6">
        <f>Tabla2[[#This Row],[Total Sales]]-Tabla2[[#This Row],[Operating Profit]]</f>
        <v>20539</v>
      </c>
      <c r="N6597" s="6">
        <v>1081</v>
      </c>
      <c r="O6597" s="46">
        <f>Tabla2[[#This Row],[Operating Profit]]/Tabla2[[#This Row],[Total Sales]]</f>
        <v>0.05</v>
      </c>
      <c r="P6597" s="1" t="s">
        <v>82</v>
      </c>
    </row>
    <row r="6598" spans="1:16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3" t="str">
        <f>IFERROR(LEFT(Tabla2[[#This Row],[Product]],FIND(" ",Tabla2[[#This Row],[Product]])-3),Tabla2[[#This Row],[Product]])</f>
        <v>Women</v>
      </c>
      <c r="I6598" s="6">
        <v>29</v>
      </c>
      <c r="J6598" s="4">
        <v>1190</v>
      </c>
      <c r="K6598" s="6">
        <f>Tabla2[[#This Row],[Price per Unit]]*Tabla2[[#This Row],[Units Sold]]</f>
        <v>34510</v>
      </c>
      <c r="L6598" s="52">
        <f>Tabla2[[#This Row],[Units Sold]]/Cálculos!$C$11</f>
        <v>4.8005918847406126E-5</v>
      </c>
      <c r="M6598" s="6">
        <f>Tabla2[[#This Row],[Total Sales]]-Tabla2[[#This Row],[Operating Profit]]</f>
        <v>32646.46</v>
      </c>
      <c r="N6598" s="6">
        <v>1863.5400000000002</v>
      </c>
      <c r="O6598" s="46">
        <f>Tabla2[[#This Row],[Operating Profit]]/Tabla2[[#This Row],[Total Sales]]</f>
        <v>5.4000000000000006E-2</v>
      </c>
      <c r="P6598" s="1" t="s">
        <v>82</v>
      </c>
    </row>
    <row r="6599" spans="1:16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3" t="str">
        <f>IFERROR(LEFT(Tabla2[[#This Row],[Product]],FIND(" ",Tabla2[[#This Row],[Product]])-3),Tabla2[[#This Row],[Product]])</f>
        <v>Men</v>
      </c>
      <c r="I6599" s="6">
        <v>27</v>
      </c>
      <c r="J6599" s="4">
        <v>1500</v>
      </c>
      <c r="K6599" s="6">
        <f>Tabla2[[#This Row],[Price per Unit]]*Tabla2[[#This Row],[Units Sold]]</f>
        <v>40500</v>
      </c>
      <c r="L6599" s="52">
        <f>Tabla2[[#This Row],[Units Sold]]/Cálculos!$C$11</f>
        <v>6.0511662412696801E-5</v>
      </c>
      <c r="M6599" s="6">
        <f>Tabla2[[#This Row],[Total Sales]]-Tabla2[[#This Row],[Operating Profit]]</f>
        <v>38475</v>
      </c>
      <c r="N6599" s="6">
        <v>2025</v>
      </c>
      <c r="O6599" s="46">
        <f>Tabla2[[#This Row],[Operating Profit]]/Tabla2[[#This Row],[Total Sales]]</f>
        <v>0.05</v>
      </c>
      <c r="P6599" s="1" t="s">
        <v>82</v>
      </c>
    </row>
    <row r="6600" spans="1:16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3" t="str">
        <f>IFERROR(LEFT(Tabla2[[#This Row],[Product]],FIND(" ",Tabla2[[#This Row],[Product]])-3),Tabla2[[#This Row],[Product]])</f>
        <v>Men</v>
      </c>
      <c r="I6600" s="6">
        <v>19</v>
      </c>
      <c r="J6600" s="4">
        <v>1060</v>
      </c>
      <c r="K6600" s="6">
        <f>Tabla2[[#This Row],[Price per Unit]]*Tabla2[[#This Row],[Units Sold]]</f>
        <v>20140</v>
      </c>
      <c r="L6600" s="52">
        <f>Tabla2[[#This Row],[Units Sold]]/Cálculos!$C$11</f>
        <v>4.2761574771639069E-5</v>
      </c>
      <c r="M6600" s="6">
        <f>Tabla2[[#This Row],[Total Sales]]-Tabla2[[#This Row],[Operating Profit]]</f>
        <v>19233.7</v>
      </c>
      <c r="N6600" s="6">
        <v>906.3</v>
      </c>
      <c r="O6600" s="46">
        <f>Tabla2[[#This Row],[Operating Profit]]/Tabla2[[#This Row],[Total Sales]]</f>
        <v>4.4999999999999998E-2</v>
      </c>
      <c r="P6600" s="1" t="s">
        <v>82</v>
      </c>
    </row>
    <row r="6601" spans="1:16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3" t="str">
        <f>IFERROR(LEFT(Tabla2[[#This Row],[Product]],FIND(" ",Tabla2[[#This Row],[Product]])-3),Tabla2[[#This Row],[Product]])</f>
        <v>Women</v>
      </c>
      <c r="I6601" s="6">
        <v>19</v>
      </c>
      <c r="J6601" s="4">
        <v>780</v>
      </c>
      <c r="K6601" s="6">
        <f>Tabla2[[#This Row],[Price per Unit]]*Tabla2[[#This Row],[Units Sold]]</f>
        <v>14820</v>
      </c>
      <c r="L6601" s="52">
        <f>Tabla2[[#This Row],[Units Sold]]/Cálculos!$C$11</f>
        <v>3.1466064454602334E-5</v>
      </c>
      <c r="M6601" s="6">
        <f>Tabla2[[#This Row],[Total Sales]]-Tabla2[[#This Row],[Operating Profit]]</f>
        <v>14079</v>
      </c>
      <c r="N6601" s="6">
        <v>741</v>
      </c>
      <c r="O6601" s="46">
        <f>Tabla2[[#This Row],[Operating Profit]]/Tabla2[[#This Row],[Total Sales]]</f>
        <v>0.05</v>
      </c>
      <c r="P6601" s="1" t="s">
        <v>82</v>
      </c>
    </row>
    <row r="6602" spans="1:16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3" t="str">
        <f>IFERROR(LEFT(Tabla2[[#This Row],[Product]],FIND(" ",Tabla2[[#This Row],[Product]])-3),Tabla2[[#This Row],[Product]])</f>
        <v>Women</v>
      </c>
      <c r="I6602" s="6">
        <v>19</v>
      </c>
      <c r="J6602" s="4">
        <v>720</v>
      </c>
      <c r="K6602" s="6">
        <f>Tabla2[[#This Row],[Price per Unit]]*Tabla2[[#This Row],[Units Sold]]</f>
        <v>13680</v>
      </c>
      <c r="L6602" s="52">
        <f>Tabla2[[#This Row],[Units Sold]]/Cálculos!$C$11</f>
        <v>2.9045597958094464E-5</v>
      </c>
      <c r="M6602" s="6">
        <f>Tabla2[[#This Row],[Total Sales]]-Tabla2[[#This Row],[Operating Profit]]</f>
        <v>12954.96</v>
      </c>
      <c r="N6602" s="6">
        <v>725.04000000000008</v>
      </c>
      <c r="O6602" s="46">
        <f>Tabla2[[#This Row],[Operating Profit]]/Tabla2[[#This Row],[Total Sales]]</f>
        <v>5.3000000000000005E-2</v>
      </c>
      <c r="P6602" s="1" t="s">
        <v>82</v>
      </c>
    </row>
    <row r="6603" spans="1:16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3" t="str">
        <f>IFERROR(LEFT(Tabla2[[#This Row],[Product]],FIND(" ",Tabla2[[#This Row],[Product]])-3),Tabla2[[#This Row],[Product]])</f>
        <v>Men</v>
      </c>
      <c r="I6603" s="6">
        <v>27</v>
      </c>
      <c r="J6603" s="4">
        <v>830</v>
      </c>
      <c r="K6603" s="6">
        <f>Tabla2[[#This Row],[Price per Unit]]*Tabla2[[#This Row],[Units Sold]]</f>
        <v>22410</v>
      </c>
      <c r="L6603" s="52">
        <f>Tabla2[[#This Row],[Units Sold]]/Cálculos!$C$11</f>
        <v>3.3483119868358896E-5</v>
      </c>
      <c r="M6603" s="6">
        <f>Tabla2[[#This Row],[Total Sales]]-Tabla2[[#This Row],[Operating Profit]]</f>
        <v>21356.73</v>
      </c>
      <c r="N6603" s="6">
        <v>1053.27</v>
      </c>
      <c r="O6603" s="46">
        <f>Tabla2[[#This Row],[Operating Profit]]/Tabla2[[#This Row],[Total Sales]]</f>
        <v>4.7E-2</v>
      </c>
      <c r="P6603" s="1" t="s">
        <v>82</v>
      </c>
    </row>
    <row r="6604" spans="1:16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3" t="str">
        <f>IFERROR(LEFT(Tabla2[[#This Row],[Product]],FIND(" ",Tabla2[[#This Row],[Product]])-3),Tabla2[[#This Row],[Product]])</f>
        <v>Women</v>
      </c>
      <c r="I6604" s="6">
        <v>29</v>
      </c>
      <c r="J6604" s="4">
        <v>1040</v>
      </c>
      <c r="K6604" s="6">
        <f>Tabla2[[#This Row],[Price per Unit]]*Tabla2[[#This Row],[Units Sold]]</f>
        <v>30160</v>
      </c>
      <c r="L6604" s="52">
        <f>Tabla2[[#This Row],[Units Sold]]/Cálculos!$C$11</f>
        <v>4.1954752606136447E-5</v>
      </c>
      <c r="M6604" s="6">
        <f>Tabla2[[#This Row],[Total Sales]]-Tabla2[[#This Row],[Operating Profit]]</f>
        <v>28561.52</v>
      </c>
      <c r="N6604" s="6">
        <v>1598.48</v>
      </c>
      <c r="O6604" s="46">
        <f>Tabla2[[#This Row],[Operating Profit]]/Tabla2[[#This Row],[Total Sales]]</f>
        <v>5.2999999999999999E-2</v>
      </c>
      <c r="P6604" s="1" t="s">
        <v>82</v>
      </c>
    </row>
    <row r="6605" spans="1:16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3" t="str">
        <f>IFERROR(LEFT(Tabla2[[#This Row],[Product]],FIND(" ",Tabla2[[#This Row],[Product]])-3),Tabla2[[#This Row],[Product]])</f>
        <v>Men</v>
      </c>
      <c r="I6605" s="6">
        <v>24</v>
      </c>
      <c r="J6605" s="4">
        <v>1430</v>
      </c>
      <c r="K6605" s="6">
        <f>Tabla2[[#This Row],[Price per Unit]]*Tabla2[[#This Row],[Units Sold]]</f>
        <v>34320</v>
      </c>
      <c r="L6605" s="52">
        <f>Tabla2[[#This Row],[Units Sold]]/Cálculos!$C$11</f>
        <v>5.7687784833437618E-5</v>
      </c>
      <c r="M6605" s="6">
        <f>Tabla2[[#This Row],[Total Sales]]-Tabla2[[#This Row],[Operating Profit]]</f>
        <v>32604</v>
      </c>
      <c r="N6605" s="6">
        <v>1716</v>
      </c>
      <c r="O6605" s="46">
        <f>Tabla2[[#This Row],[Operating Profit]]/Tabla2[[#This Row],[Total Sales]]</f>
        <v>0.05</v>
      </c>
      <c r="P6605" s="1" t="s">
        <v>82</v>
      </c>
    </row>
    <row r="6606" spans="1:16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3" t="str">
        <f>IFERROR(LEFT(Tabla2[[#This Row],[Product]],FIND(" ",Tabla2[[#This Row],[Product]])-3),Tabla2[[#This Row],[Product]])</f>
        <v>Men</v>
      </c>
      <c r="I6606" s="6">
        <v>14</v>
      </c>
      <c r="J6606" s="4">
        <v>940</v>
      </c>
      <c r="K6606" s="6">
        <f>Tabla2[[#This Row],[Price per Unit]]*Tabla2[[#This Row],[Units Sold]]</f>
        <v>13160</v>
      </c>
      <c r="L6606" s="52">
        <f>Tabla2[[#This Row],[Units Sold]]/Cálculos!$C$11</f>
        <v>3.792064177862333E-5</v>
      </c>
      <c r="M6606" s="6">
        <f>Tabla2[[#This Row],[Total Sales]]-Tabla2[[#This Row],[Operating Profit]]</f>
        <v>12502</v>
      </c>
      <c r="N6606" s="6">
        <v>658</v>
      </c>
      <c r="O6606" s="46">
        <f>Tabla2[[#This Row],[Operating Profit]]/Tabla2[[#This Row],[Total Sales]]</f>
        <v>0.05</v>
      </c>
      <c r="P6606" s="1" t="s">
        <v>82</v>
      </c>
    </row>
    <row r="6607" spans="1:16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3" t="str">
        <f>IFERROR(LEFT(Tabla2[[#This Row],[Product]],FIND(" ",Tabla2[[#This Row],[Product]])-3),Tabla2[[#This Row],[Product]])</f>
        <v>Women</v>
      </c>
      <c r="I6607" s="6">
        <v>23</v>
      </c>
      <c r="J6607" s="4">
        <v>900</v>
      </c>
      <c r="K6607" s="6">
        <f>Tabla2[[#This Row],[Price per Unit]]*Tabla2[[#This Row],[Units Sold]]</f>
        <v>20700</v>
      </c>
      <c r="L6607" s="52">
        <f>Tabla2[[#This Row],[Units Sold]]/Cálculos!$C$11</f>
        <v>3.630699744761808E-5</v>
      </c>
      <c r="M6607" s="6">
        <f>Tabla2[[#This Row],[Total Sales]]-Tabla2[[#This Row],[Operating Profit]]</f>
        <v>19644.3</v>
      </c>
      <c r="N6607" s="6">
        <v>1055.7</v>
      </c>
      <c r="O6607" s="46">
        <f>Tabla2[[#This Row],[Operating Profit]]/Tabla2[[#This Row],[Total Sales]]</f>
        <v>5.1000000000000004E-2</v>
      </c>
      <c r="P6607" s="1" t="s">
        <v>82</v>
      </c>
    </row>
    <row r="6608" spans="1:16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3" t="str">
        <f>IFERROR(LEFT(Tabla2[[#This Row],[Product]],FIND(" ",Tabla2[[#This Row],[Product]])-3),Tabla2[[#This Row],[Product]])</f>
        <v>Women</v>
      </c>
      <c r="I6608" s="6">
        <v>51</v>
      </c>
      <c r="J6608" s="4">
        <v>1090</v>
      </c>
      <c r="K6608" s="6">
        <f>Tabla2[[#This Row],[Price per Unit]]*Tabla2[[#This Row],[Units Sold]]</f>
        <v>55590</v>
      </c>
      <c r="L6608" s="52">
        <f>Tabla2[[#This Row],[Units Sold]]/Cálculos!$C$11</f>
        <v>4.3971808019893009E-5</v>
      </c>
      <c r="M6608" s="6">
        <f>Tabla2[[#This Row],[Total Sales]]-Tabla2[[#This Row],[Operating Profit]]</f>
        <v>52810.5</v>
      </c>
      <c r="N6608" s="6">
        <v>2779.5</v>
      </c>
      <c r="O6608" s="46">
        <f>Tabla2[[#This Row],[Operating Profit]]/Tabla2[[#This Row],[Total Sales]]</f>
        <v>0.05</v>
      </c>
      <c r="P6608" s="1" t="s">
        <v>82</v>
      </c>
    </row>
    <row r="6609" spans="1:16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3" t="str">
        <f>IFERROR(LEFT(Tabla2[[#This Row],[Product]],FIND(" ",Tabla2[[#This Row],[Product]])-3),Tabla2[[#This Row],[Product]])</f>
        <v>Men</v>
      </c>
      <c r="I6609" s="6">
        <v>69</v>
      </c>
      <c r="J6609" s="4">
        <v>910</v>
      </c>
      <c r="K6609" s="6">
        <f>Tabla2[[#This Row],[Price per Unit]]*Tabla2[[#This Row],[Units Sold]]</f>
        <v>62790</v>
      </c>
      <c r="L6609" s="52">
        <f>Tabla2[[#This Row],[Units Sold]]/Cálculos!$C$11</f>
        <v>3.6710408530369391E-5</v>
      </c>
      <c r="M6609" s="6">
        <f>Tabla2[[#This Row],[Total Sales]]-Tabla2[[#This Row],[Operating Profit]]</f>
        <v>59838.87</v>
      </c>
      <c r="N6609" s="6">
        <v>2951.1299999999997</v>
      </c>
      <c r="O6609" s="46">
        <f>Tabla2[[#This Row],[Operating Profit]]/Tabla2[[#This Row],[Total Sales]]</f>
        <v>4.6999999999999993E-2</v>
      </c>
      <c r="P6609" s="1" t="s">
        <v>82</v>
      </c>
    </row>
    <row r="6610" spans="1:16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3" t="str">
        <f>IFERROR(LEFT(Tabla2[[#This Row],[Product]],FIND(" ",Tabla2[[#This Row],[Product]])-3),Tabla2[[#This Row],[Product]])</f>
        <v>Women</v>
      </c>
      <c r="I6610" s="6">
        <v>73</v>
      </c>
      <c r="J6610" s="4">
        <v>1170</v>
      </c>
      <c r="K6610" s="6">
        <f>Tabla2[[#This Row],[Price per Unit]]*Tabla2[[#This Row],[Units Sold]]</f>
        <v>85410</v>
      </c>
      <c r="L6610" s="52">
        <f>Tabla2[[#This Row],[Units Sold]]/Cálculos!$C$11</f>
        <v>4.7199096681903504E-5</v>
      </c>
      <c r="M6610" s="6">
        <f>Tabla2[[#This Row],[Total Sales]]-Tabla2[[#This Row],[Operating Profit]]</f>
        <v>80883.27</v>
      </c>
      <c r="N6610" s="6">
        <v>4526.7300000000005</v>
      </c>
      <c r="O6610" s="46">
        <f>Tabla2[[#This Row],[Operating Profit]]/Tabla2[[#This Row],[Total Sales]]</f>
        <v>5.3000000000000005E-2</v>
      </c>
      <c r="P6610" s="1" t="s">
        <v>82</v>
      </c>
    </row>
    <row r="6611" spans="1:16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3" t="str">
        <f>IFERROR(LEFT(Tabla2[[#This Row],[Product]],FIND(" ",Tabla2[[#This Row],[Product]])-3),Tabla2[[#This Row],[Product]])</f>
        <v>Men</v>
      </c>
      <c r="I6611" s="6">
        <v>67</v>
      </c>
      <c r="J6611" s="4">
        <v>2030</v>
      </c>
      <c r="K6611" s="6">
        <f>Tabla2[[#This Row],[Price per Unit]]*Tabla2[[#This Row],[Units Sold]]</f>
        <v>136010</v>
      </c>
      <c r="L6611" s="52">
        <f>Tabla2[[#This Row],[Units Sold]]/Cálculos!$C$11</f>
        <v>8.189244979851634E-5</v>
      </c>
      <c r="M6611" s="6">
        <f>Tabla2[[#This Row],[Total Sales]]-Tabla2[[#This Row],[Operating Profit]]</f>
        <v>128529.45</v>
      </c>
      <c r="N6611" s="6">
        <v>7480.55</v>
      </c>
      <c r="O6611" s="46">
        <f>Tabla2[[#This Row],[Operating Profit]]/Tabla2[[#This Row],[Total Sales]]</f>
        <v>5.5E-2</v>
      </c>
      <c r="P6611" s="1" t="s">
        <v>82</v>
      </c>
    </row>
    <row r="6612" spans="1:16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3" t="str">
        <f>IFERROR(LEFT(Tabla2[[#This Row],[Product]],FIND(" ",Tabla2[[#This Row],[Product]])-3),Tabla2[[#This Row],[Product]])</f>
        <v>Men</v>
      </c>
      <c r="I6612" s="6">
        <v>54</v>
      </c>
      <c r="J6612" s="4">
        <v>1400</v>
      </c>
      <c r="K6612" s="6">
        <f>Tabla2[[#This Row],[Price per Unit]]*Tabla2[[#This Row],[Units Sold]]</f>
        <v>75600</v>
      </c>
      <c r="L6612" s="52">
        <f>Tabla2[[#This Row],[Units Sold]]/Cálculos!$C$11</f>
        <v>5.6477551585183678E-5</v>
      </c>
      <c r="M6612" s="6">
        <f>Tabla2[[#This Row],[Total Sales]]-Tabla2[[#This Row],[Operating Profit]]</f>
        <v>72046.8</v>
      </c>
      <c r="N6612" s="6">
        <v>3553.2</v>
      </c>
      <c r="O6612" s="46">
        <f>Tabla2[[#This Row],[Operating Profit]]/Tabla2[[#This Row],[Total Sales]]</f>
        <v>4.7E-2</v>
      </c>
      <c r="P6612" s="1" t="s">
        <v>82</v>
      </c>
    </row>
    <row r="6613" spans="1:16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3" t="str">
        <f>IFERROR(LEFT(Tabla2[[#This Row],[Product]],FIND(" ",Tabla2[[#This Row],[Product]])-3),Tabla2[[#This Row],[Product]])</f>
        <v>Women</v>
      </c>
      <c r="I6613" s="6">
        <v>55</v>
      </c>
      <c r="J6613" s="4">
        <v>1260</v>
      </c>
      <c r="K6613" s="6">
        <f>Tabla2[[#This Row],[Price per Unit]]*Tabla2[[#This Row],[Units Sold]]</f>
        <v>69300</v>
      </c>
      <c r="L6613" s="52">
        <f>Tabla2[[#This Row],[Units Sold]]/Cálculos!$C$11</f>
        <v>5.082979642666531E-5</v>
      </c>
      <c r="M6613" s="6">
        <f>Tabla2[[#This Row],[Total Sales]]-Tabla2[[#This Row],[Operating Profit]]</f>
        <v>65557.8</v>
      </c>
      <c r="N6613" s="6">
        <v>3742.2000000000003</v>
      </c>
      <c r="O6613" s="46">
        <f>Tabla2[[#This Row],[Operating Profit]]/Tabla2[[#This Row],[Total Sales]]</f>
        <v>5.4000000000000006E-2</v>
      </c>
      <c r="P6613" s="1" t="s">
        <v>82</v>
      </c>
    </row>
    <row r="6614" spans="1:16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3" t="str">
        <f>IFERROR(LEFT(Tabla2[[#This Row],[Product]],FIND(" ",Tabla2[[#This Row],[Product]])-3),Tabla2[[#This Row],[Product]])</f>
        <v>Women</v>
      </c>
      <c r="I6614" s="6">
        <v>57</v>
      </c>
      <c r="J6614" s="4">
        <v>1200</v>
      </c>
      <c r="K6614" s="6">
        <f>Tabla2[[#This Row],[Price per Unit]]*Tabla2[[#This Row],[Units Sold]]</f>
        <v>68400</v>
      </c>
      <c r="L6614" s="52">
        <f>Tabla2[[#This Row],[Units Sold]]/Cálculos!$C$11</f>
        <v>4.8409329930157437E-5</v>
      </c>
      <c r="M6614" s="6">
        <f>Tabla2[[#This Row],[Total Sales]]-Tabla2[[#This Row],[Operating Profit]]</f>
        <v>64911.6</v>
      </c>
      <c r="N6614" s="6">
        <v>3488.4</v>
      </c>
      <c r="O6614" s="46">
        <f>Tabla2[[#This Row],[Operating Profit]]/Tabla2[[#This Row],[Total Sales]]</f>
        <v>5.1000000000000004E-2</v>
      </c>
      <c r="P6614" s="1" t="s">
        <v>82</v>
      </c>
    </row>
    <row r="6615" spans="1:16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3" t="str">
        <f>IFERROR(LEFT(Tabla2[[#This Row],[Product]],FIND(" ",Tabla2[[#This Row],[Product]])-3),Tabla2[[#This Row],[Product]])</f>
        <v>Men</v>
      </c>
      <c r="I6615" s="6">
        <v>64</v>
      </c>
      <c r="J6615" s="4">
        <v>1120</v>
      </c>
      <c r="K6615" s="6">
        <f>Tabla2[[#This Row],[Price per Unit]]*Tabla2[[#This Row],[Units Sold]]</f>
        <v>71680</v>
      </c>
      <c r="L6615" s="52">
        <f>Tabla2[[#This Row],[Units Sold]]/Cálculos!$C$11</f>
        <v>4.5182041268146942E-5</v>
      </c>
      <c r="M6615" s="6">
        <f>Tabla2[[#This Row],[Total Sales]]-Tabla2[[#This Row],[Operating Profit]]</f>
        <v>68167.679999999993</v>
      </c>
      <c r="N6615" s="6">
        <v>3512.3199999999997</v>
      </c>
      <c r="O6615" s="46">
        <f>Tabla2[[#This Row],[Operating Profit]]/Tabla2[[#This Row],[Total Sales]]</f>
        <v>4.8999999999999995E-2</v>
      </c>
      <c r="P6615" s="1" t="s">
        <v>82</v>
      </c>
    </row>
    <row r="6616" spans="1:16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3" t="str">
        <f>IFERROR(LEFT(Tabla2[[#This Row],[Product]],FIND(" ",Tabla2[[#This Row],[Product]])-3),Tabla2[[#This Row],[Product]])</f>
        <v>Women</v>
      </c>
      <c r="I6616" s="6">
        <v>70</v>
      </c>
      <c r="J6616" s="4">
        <v>1500</v>
      </c>
      <c r="K6616" s="6">
        <f>Tabla2[[#This Row],[Price per Unit]]*Tabla2[[#This Row],[Units Sold]]</f>
        <v>105000</v>
      </c>
      <c r="L6616" s="52">
        <f>Tabla2[[#This Row],[Units Sold]]/Cálculos!$C$11</f>
        <v>6.0511662412696801E-5</v>
      </c>
      <c r="M6616" s="6">
        <f>Tabla2[[#This Row],[Total Sales]]-Tabla2[[#This Row],[Operating Profit]]</f>
        <v>99645</v>
      </c>
      <c r="N6616" s="6">
        <v>5355</v>
      </c>
      <c r="O6616" s="46">
        <f>Tabla2[[#This Row],[Operating Profit]]/Tabla2[[#This Row],[Total Sales]]</f>
        <v>5.0999999999999997E-2</v>
      </c>
      <c r="P6616" s="1" t="s">
        <v>82</v>
      </c>
    </row>
    <row r="6617" spans="1:16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3" t="str">
        <f>IFERROR(LEFT(Tabla2[[#This Row],[Product]],FIND(" ",Tabla2[[#This Row],[Product]])-3),Tabla2[[#This Row],[Product]])</f>
        <v>Men</v>
      </c>
      <c r="I6617" s="6">
        <v>24</v>
      </c>
      <c r="J6617" s="4">
        <v>1670</v>
      </c>
      <c r="K6617" s="6">
        <f>Tabla2[[#This Row],[Price per Unit]]*Tabla2[[#This Row],[Units Sold]]</f>
        <v>40080</v>
      </c>
      <c r="L6617" s="52">
        <f>Tabla2[[#This Row],[Units Sold]]/Cálculos!$C$11</f>
        <v>6.7369650819469102E-5</v>
      </c>
      <c r="M6617" s="6">
        <f>Tabla2[[#This Row],[Total Sales]]-Tabla2[[#This Row],[Operating Profit]]</f>
        <v>37955.760000000002</v>
      </c>
      <c r="N6617" s="6">
        <v>2124.2400000000002</v>
      </c>
      <c r="O6617" s="46">
        <f>Tabla2[[#This Row],[Operating Profit]]/Tabla2[[#This Row],[Total Sales]]</f>
        <v>5.3000000000000005E-2</v>
      </c>
      <c r="P6617" s="1" t="s">
        <v>82</v>
      </c>
    </row>
    <row r="6618" spans="1:16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3" t="str">
        <f>IFERROR(LEFT(Tabla2[[#This Row],[Product]],FIND(" ",Tabla2[[#This Row],[Product]])-3),Tabla2[[#This Row],[Product]])</f>
        <v>Men</v>
      </c>
      <c r="I6618" s="6">
        <v>25</v>
      </c>
      <c r="J6618" s="4">
        <v>1090</v>
      </c>
      <c r="K6618" s="6">
        <f>Tabla2[[#This Row],[Price per Unit]]*Tabla2[[#This Row],[Units Sold]]</f>
        <v>27250</v>
      </c>
      <c r="L6618" s="52">
        <f>Tabla2[[#This Row],[Units Sold]]/Cálculos!$C$11</f>
        <v>4.3971808019893009E-5</v>
      </c>
      <c r="M6618" s="6">
        <f>Tabla2[[#This Row],[Total Sales]]-Tabla2[[#This Row],[Operating Profit]]</f>
        <v>26023.75</v>
      </c>
      <c r="N6618" s="6">
        <v>1226.2499999999998</v>
      </c>
      <c r="O6618" s="46">
        <f>Tabla2[[#This Row],[Operating Profit]]/Tabla2[[#This Row],[Total Sales]]</f>
        <v>4.4999999999999991E-2</v>
      </c>
      <c r="P6618" s="1" t="s">
        <v>82</v>
      </c>
    </row>
    <row r="6619" spans="1:16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3" t="str">
        <f>IFERROR(LEFT(Tabla2[[#This Row],[Product]],FIND(" ",Tabla2[[#This Row],[Product]])-3),Tabla2[[#This Row],[Product]])</f>
        <v>Women</v>
      </c>
      <c r="I6619" s="6">
        <v>15</v>
      </c>
      <c r="J6619" s="4">
        <v>980</v>
      </c>
      <c r="K6619" s="6">
        <f>Tabla2[[#This Row],[Price per Unit]]*Tabla2[[#This Row],[Units Sold]]</f>
        <v>14700</v>
      </c>
      <c r="L6619" s="52">
        <f>Tabla2[[#This Row],[Units Sold]]/Cálculos!$C$11</f>
        <v>3.9534286109628574E-5</v>
      </c>
      <c r="M6619" s="6">
        <f>Tabla2[[#This Row],[Total Sales]]-Tabla2[[#This Row],[Operating Profit]]</f>
        <v>13891.5</v>
      </c>
      <c r="N6619" s="6">
        <v>808.50000000000011</v>
      </c>
      <c r="O6619" s="46">
        <f>Tabla2[[#This Row],[Operating Profit]]/Tabla2[[#This Row],[Total Sales]]</f>
        <v>5.5000000000000007E-2</v>
      </c>
      <c r="P6619" s="1" t="s">
        <v>82</v>
      </c>
    </row>
    <row r="6620" spans="1:16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3" t="str">
        <f>IFERROR(LEFT(Tabla2[[#This Row],[Product]],FIND(" ",Tabla2[[#This Row],[Product]])-3),Tabla2[[#This Row],[Product]])</f>
        <v>Women</v>
      </c>
      <c r="I6620" s="6">
        <v>18</v>
      </c>
      <c r="J6620" s="4">
        <v>650</v>
      </c>
      <c r="K6620" s="6">
        <f>Tabla2[[#This Row],[Price per Unit]]*Tabla2[[#This Row],[Units Sold]]</f>
        <v>11700</v>
      </c>
      <c r="L6620" s="52">
        <f>Tabla2[[#This Row],[Units Sold]]/Cálculos!$C$11</f>
        <v>2.622172037883528E-5</v>
      </c>
      <c r="M6620" s="6">
        <f>Tabla2[[#This Row],[Total Sales]]-Tabla2[[#This Row],[Operating Profit]]</f>
        <v>11056.5</v>
      </c>
      <c r="N6620" s="6">
        <v>643.5</v>
      </c>
      <c r="O6620" s="46">
        <f>Tabla2[[#This Row],[Operating Profit]]/Tabla2[[#This Row],[Total Sales]]</f>
        <v>5.5E-2</v>
      </c>
      <c r="P6620" s="1" t="s">
        <v>82</v>
      </c>
    </row>
    <row r="6621" spans="1:16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3" t="str">
        <f>IFERROR(LEFT(Tabla2[[#This Row],[Product]],FIND(" ",Tabla2[[#This Row],[Product]])-3),Tabla2[[#This Row],[Product]])</f>
        <v>Men</v>
      </c>
      <c r="I6621" s="6">
        <v>33</v>
      </c>
      <c r="J6621" s="4">
        <v>800</v>
      </c>
      <c r="K6621" s="6">
        <f>Tabla2[[#This Row],[Price per Unit]]*Tabla2[[#This Row],[Units Sold]]</f>
        <v>26400</v>
      </c>
      <c r="L6621" s="52">
        <f>Tabla2[[#This Row],[Units Sold]]/Cálculos!$C$11</f>
        <v>3.2272886620104963E-5</v>
      </c>
      <c r="M6621" s="6">
        <f>Tabla2[[#This Row],[Total Sales]]-Tabla2[[#This Row],[Operating Profit]]</f>
        <v>25080</v>
      </c>
      <c r="N6621" s="6">
        <v>1320</v>
      </c>
      <c r="O6621" s="46">
        <f>Tabla2[[#This Row],[Operating Profit]]/Tabla2[[#This Row],[Total Sales]]</f>
        <v>0.05</v>
      </c>
      <c r="P6621" s="1" t="s">
        <v>82</v>
      </c>
    </row>
    <row r="6622" spans="1:16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3" t="str">
        <f>IFERROR(LEFT(Tabla2[[#This Row],[Product]],FIND(" ",Tabla2[[#This Row],[Product]])-3),Tabla2[[#This Row],[Product]])</f>
        <v>Women</v>
      </c>
      <c r="I6622" s="6">
        <v>23</v>
      </c>
      <c r="J6622" s="4">
        <v>1010</v>
      </c>
      <c r="K6622" s="6">
        <f>Tabla2[[#This Row],[Price per Unit]]*Tabla2[[#This Row],[Units Sold]]</f>
        <v>23230</v>
      </c>
      <c r="L6622" s="52">
        <f>Tabla2[[#This Row],[Units Sold]]/Cálculos!$C$11</f>
        <v>4.0744519357882514E-5</v>
      </c>
      <c r="M6622" s="6">
        <f>Tabla2[[#This Row],[Total Sales]]-Tabla2[[#This Row],[Operating Profit]]</f>
        <v>22022.04</v>
      </c>
      <c r="N6622" s="6">
        <v>1207.96</v>
      </c>
      <c r="O6622" s="46">
        <f>Tabla2[[#This Row],[Operating Profit]]/Tabla2[[#This Row],[Total Sales]]</f>
        <v>5.2000000000000005E-2</v>
      </c>
      <c r="P6622" s="1" t="s">
        <v>82</v>
      </c>
    </row>
    <row r="6623" spans="1:16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3" t="str">
        <f>IFERROR(LEFT(Tabla2[[#This Row],[Product]],FIND(" ",Tabla2[[#This Row],[Product]])-3),Tabla2[[#This Row],[Product]])</f>
        <v>Men</v>
      </c>
      <c r="I6623" s="6">
        <v>24</v>
      </c>
      <c r="J6623" s="4">
        <v>1690</v>
      </c>
      <c r="K6623" s="6">
        <f>Tabla2[[#This Row],[Price per Unit]]*Tabla2[[#This Row],[Units Sold]]</f>
        <v>40560</v>
      </c>
      <c r="L6623" s="52">
        <f>Tabla2[[#This Row],[Units Sold]]/Cálculos!$C$11</f>
        <v>6.8176472984971724E-5</v>
      </c>
      <c r="M6623" s="6">
        <f>Tabla2[[#This Row],[Total Sales]]-Tabla2[[#This Row],[Operating Profit]]</f>
        <v>38450.879999999997</v>
      </c>
      <c r="N6623" s="6">
        <v>2109.12</v>
      </c>
      <c r="O6623" s="46">
        <f>Tabla2[[#This Row],[Operating Profit]]/Tabla2[[#This Row],[Total Sales]]</f>
        <v>5.1999999999999998E-2</v>
      </c>
      <c r="P6623" s="1" t="s">
        <v>82</v>
      </c>
    </row>
    <row r="6624" spans="1:16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3" t="str">
        <f>IFERROR(LEFT(Tabla2[[#This Row],[Product]],FIND(" ",Tabla2[[#This Row],[Product]])-3),Tabla2[[#This Row],[Product]])</f>
        <v>Men</v>
      </c>
      <c r="I6624" s="6">
        <v>23</v>
      </c>
      <c r="J6624" s="4">
        <v>800</v>
      </c>
      <c r="K6624" s="6">
        <f>Tabla2[[#This Row],[Price per Unit]]*Tabla2[[#This Row],[Units Sold]]</f>
        <v>18400</v>
      </c>
      <c r="L6624" s="52">
        <f>Tabla2[[#This Row],[Units Sold]]/Cálculos!$C$11</f>
        <v>3.2272886620104963E-5</v>
      </c>
      <c r="M6624" s="6">
        <f>Tabla2[[#This Row],[Total Sales]]-Tabla2[[#This Row],[Operating Profit]]</f>
        <v>17553.599999999999</v>
      </c>
      <c r="N6624" s="6">
        <v>846.4</v>
      </c>
      <c r="O6624" s="46">
        <f>Tabla2[[#This Row],[Operating Profit]]/Tabla2[[#This Row],[Total Sales]]</f>
        <v>4.5999999999999999E-2</v>
      </c>
      <c r="P6624" s="1" t="s">
        <v>82</v>
      </c>
    </row>
    <row r="6625" spans="1:16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3" t="str">
        <f>IFERROR(LEFT(Tabla2[[#This Row],[Product]],FIND(" ",Tabla2[[#This Row],[Product]])-3),Tabla2[[#This Row],[Product]])</f>
        <v>Women</v>
      </c>
      <c r="I6625" s="6">
        <v>15</v>
      </c>
      <c r="J6625" s="4">
        <v>910</v>
      </c>
      <c r="K6625" s="6">
        <f>Tabla2[[#This Row],[Price per Unit]]*Tabla2[[#This Row],[Units Sold]]</f>
        <v>13650</v>
      </c>
      <c r="L6625" s="52">
        <f>Tabla2[[#This Row],[Units Sold]]/Cálculos!$C$11</f>
        <v>3.6710408530369391E-5</v>
      </c>
      <c r="M6625" s="6">
        <f>Tabla2[[#This Row],[Total Sales]]-Tabla2[[#This Row],[Operating Profit]]</f>
        <v>12967.5</v>
      </c>
      <c r="N6625" s="6">
        <v>682.5</v>
      </c>
      <c r="O6625" s="46">
        <f>Tabla2[[#This Row],[Operating Profit]]/Tabla2[[#This Row],[Total Sales]]</f>
        <v>0.05</v>
      </c>
      <c r="P6625" s="1" t="s">
        <v>82</v>
      </c>
    </row>
    <row r="6626" spans="1:16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3" t="str">
        <f>IFERROR(LEFT(Tabla2[[#This Row],[Product]],FIND(" ",Tabla2[[#This Row],[Product]])-3),Tabla2[[#This Row],[Product]])</f>
        <v>Women</v>
      </c>
      <c r="I6626" s="6">
        <v>19</v>
      </c>
      <c r="J6626" s="4">
        <v>490</v>
      </c>
      <c r="K6626" s="6">
        <f>Tabla2[[#This Row],[Price per Unit]]*Tabla2[[#This Row],[Units Sold]]</f>
        <v>9310</v>
      </c>
      <c r="L6626" s="52">
        <f>Tabla2[[#This Row],[Units Sold]]/Cálculos!$C$11</f>
        <v>1.9767143054814287E-5</v>
      </c>
      <c r="M6626" s="6">
        <f>Tabla2[[#This Row],[Total Sales]]-Tabla2[[#This Row],[Operating Profit]]</f>
        <v>8835.19</v>
      </c>
      <c r="N6626" s="6">
        <v>474.81</v>
      </c>
      <c r="O6626" s="46">
        <f>Tabla2[[#This Row],[Operating Profit]]/Tabla2[[#This Row],[Total Sales]]</f>
        <v>5.1000000000000004E-2</v>
      </c>
      <c r="P6626" s="1" t="s">
        <v>82</v>
      </c>
    </row>
    <row r="6627" spans="1:16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3" t="str">
        <f>IFERROR(LEFT(Tabla2[[#This Row],[Product]],FIND(" ",Tabla2[[#This Row],[Product]])-3),Tabla2[[#This Row],[Product]])</f>
        <v>Men</v>
      </c>
      <c r="I6627" s="6">
        <v>34</v>
      </c>
      <c r="J6627" s="4">
        <v>750</v>
      </c>
      <c r="K6627" s="6">
        <f>Tabla2[[#This Row],[Price per Unit]]*Tabla2[[#This Row],[Units Sold]]</f>
        <v>25500</v>
      </c>
      <c r="L6627" s="52">
        <f>Tabla2[[#This Row],[Units Sold]]/Cálculos!$C$11</f>
        <v>3.0255831206348401E-5</v>
      </c>
      <c r="M6627" s="6">
        <f>Tabla2[[#This Row],[Total Sales]]-Tabla2[[#This Row],[Operating Profit]]</f>
        <v>24301.5</v>
      </c>
      <c r="N6627" s="6">
        <v>1198.5</v>
      </c>
      <c r="O6627" s="46">
        <f>Tabla2[[#This Row],[Operating Profit]]/Tabla2[[#This Row],[Total Sales]]</f>
        <v>4.7E-2</v>
      </c>
      <c r="P6627" s="1" t="s">
        <v>82</v>
      </c>
    </row>
    <row r="6628" spans="1:16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3" t="str">
        <f>IFERROR(LEFT(Tabla2[[#This Row],[Product]],FIND(" ",Tabla2[[#This Row],[Product]])-3),Tabla2[[#This Row],[Product]])</f>
        <v>Women</v>
      </c>
      <c r="I6628" s="6">
        <v>18</v>
      </c>
      <c r="J6628" s="4">
        <v>980</v>
      </c>
      <c r="K6628" s="6">
        <f>Tabla2[[#This Row],[Price per Unit]]*Tabla2[[#This Row],[Units Sold]]</f>
        <v>17640</v>
      </c>
      <c r="L6628" s="52">
        <f>Tabla2[[#This Row],[Units Sold]]/Cálculos!$C$11</f>
        <v>3.9534286109628574E-5</v>
      </c>
      <c r="M6628" s="6">
        <f>Tabla2[[#This Row],[Total Sales]]-Tabla2[[#This Row],[Operating Profit]]</f>
        <v>16740.36</v>
      </c>
      <c r="N6628" s="6">
        <v>899.64</v>
      </c>
      <c r="O6628" s="46">
        <f>Tabla2[[#This Row],[Operating Profit]]/Tabla2[[#This Row],[Total Sales]]</f>
        <v>5.0999999999999997E-2</v>
      </c>
      <c r="P6628" s="1" t="s">
        <v>82</v>
      </c>
    </row>
    <row r="6629" spans="1:16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3" t="str">
        <f>IFERROR(LEFT(Tabla2[[#This Row],[Product]],FIND(" ",Tabla2[[#This Row],[Product]])-3),Tabla2[[#This Row],[Product]])</f>
        <v>Men</v>
      </c>
      <c r="I6629" s="6">
        <v>19</v>
      </c>
      <c r="J6629" s="4">
        <v>1540</v>
      </c>
      <c r="K6629" s="6">
        <f>Tabla2[[#This Row],[Price per Unit]]*Tabla2[[#This Row],[Units Sold]]</f>
        <v>29260</v>
      </c>
      <c r="L6629" s="52">
        <f>Tabla2[[#This Row],[Units Sold]]/Cálculos!$C$11</f>
        <v>6.2125306743702046E-5</v>
      </c>
      <c r="M6629" s="6">
        <f>Tabla2[[#This Row],[Total Sales]]-Tabla2[[#This Row],[Operating Profit]]</f>
        <v>27797</v>
      </c>
      <c r="N6629" s="6">
        <v>1463</v>
      </c>
      <c r="O6629" s="46">
        <f>Tabla2[[#This Row],[Operating Profit]]/Tabla2[[#This Row],[Total Sales]]</f>
        <v>0.05</v>
      </c>
      <c r="P6629" s="1" t="s">
        <v>82</v>
      </c>
    </row>
    <row r="6630" spans="1:16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3" t="str">
        <f>IFERROR(LEFT(Tabla2[[#This Row],[Product]],FIND(" ",Tabla2[[#This Row],[Product]])-3),Tabla2[[#This Row],[Product]])</f>
        <v>Men</v>
      </c>
      <c r="I6630" s="6">
        <v>19</v>
      </c>
      <c r="J6630" s="4">
        <v>730</v>
      </c>
      <c r="K6630" s="6">
        <f>Tabla2[[#This Row],[Price per Unit]]*Tabla2[[#This Row],[Units Sold]]</f>
        <v>13870</v>
      </c>
      <c r="L6630" s="52">
        <f>Tabla2[[#This Row],[Units Sold]]/Cálculos!$C$11</f>
        <v>2.9449009040845775E-5</v>
      </c>
      <c r="M6630" s="6">
        <f>Tabla2[[#This Row],[Total Sales]]-Tabla2[[#This Row],[Operating Profit]]</f>
        <v>13204.24</v>
      </c>
      <c r="N6630" s="6">
        <v>665.76</v>
      </c>
      <c r="O6630" s="46">
        <f>Tabla2[[#This Row],[Operating Profit]]/Tabla2[[#This Row],[Total Sales]]</f>
        <v>4.8000000000000001E-2</v>
      </c>
      <c r="P6630" s="1" t="s">
        <v>82</v>
      </c>
    </row>
    <row r="6631" spans="1:16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3" t="str">
        <f>IFERROR(LEFT(Tabla2[[#This Row],[Product]],FIND(" ",Tabla2[[#This Row],[Product]])-3),Tabla2[[#This Row],[Product]])</f>
        <v>Women</v>
      </c>
      <c r="I6631" s="6">
        <v>9</v>
      </c>
      <c r="J6631" s="4">
        <v>800</v>
      </c>
      <c r="K6631" s="6">
        <f>Tabla2[[#This Row],[Price per Unit]]*Tabla2[[#This Row],[Units Sold]]</f>
        <v>7200</v>
      </c>
      <c r="L6631" s="52">
        <f>Tabla2[[#This Row],[Units Sold]]/Cálculos!$C$11</f>
        <v>3.2272886620104963E-5</v>
      </c>
      <c r="M6631" s="6">
        <f>Tabla2[[#This Row],[Total Sales]]-Tabla2[[#This Row],[Operating Profit]]</f>
        <v>6840</v>
      </c>
      <c r="N6631" s="6">
        <v>360</v>
      </c>
      <c r="O6631" s="46">
        <f>Tabla2[[#This Row],[Operating Profit]]/Tabla2[[#This Row],[Total Sales]]</f>
        <v>0.05</v>
      </c>
      <c r="P6631" s="1" t="s">
        <v>82</v>
      </c>
    </row>
    <row r="6632" spans="1:16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3" t="str">
        <f>IFERROR(LEFT(Tabla2[[#This Row],[Product]],FIND(" ",Tabla2[[#This Row],[Product]])-3),Tabla2[[#This Row],[Product]])</f>
        <v>Women</v>
      </c>
      <c r="I6632" s="6">
        <v>20</v>
      </c>
      <c r="J6632" s="4">
        <v>340</v>
      </c>
      <c r="K6632" s="6">
        <f>Tabla2[[#This Row],[Price per Unit]]*Tabla2[[#This Row],[Units Sold]]</f>
        <v>6800</v>
      </c>
      <c r="L6632" s="52">
        <f>Tabla2[[#This Row],[Units Sold]]/Cálculos!$C$11</f>
        <v>1.3715976813544608E-5</v>
      </c>
      <c r="M6632" s="6">
        <f>Tabla2[[#This Row],[Total Sales]]-Tabla2[[#This Row],[Operating Profit]]</f>
        <v>6460</v>
      </c>
      <c r="N6632" s="6">
        <v>340</v>
      </c>
      <c r="O6632" s="46">
        <f>Tabla2[[#This Row],[Operating Profit]]/Tabla2[[#This Row],[Total Sales]]</f>
        <v>0.05</v>
      </c>
      <c r="P6632" s="1" t="s">
        <v>82</v>
      </c>
    </row>
    <row r="6633" spans="1:16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3" t="str">
        <f>IFERROR(LEFT(Tabla2[[#This Row],[Product]],FIND(" ",Tabla2[[#This Row],[Product]])-3),Tabla2[[#This Row],[Product]])</f>
        <v>Men</v>
      </c>
      <c r="I6633" s="6">
        <v>34</v>
      </c>
      <c r="J6633" s="4">
        <v>490</v>
      </c>
      <c r="K6633" s="6">
        <f>Tabla2[[#This Row],[Price per Unit]]*Tabla2[[#This Row],[Units Sold]]</f>
        <v>16660</v>
      </c>
      <c r="L6633" s="52">
        <f>Tabla2[[#This Row],[Units Sold]]/Cálculos!$C$11</f>
        <v>1.9767143054814287E-5</v>
      </c>
      <c r="M6633" s="6">
        <f>Tabla2[[#This Row],[Total Sales]]-Tabla2[[#This Row],[Operating Profit]]</f>
        <v>15876.98</v>
      </c>
      <c r="N6633" s="6">
        <v>783.02</v>
      </c>
      <c r="O6633" s="46">
        <f>Tabla2[[#This Row],[Operating Profit]]/Tabla2[[#This Row],[Total Sales]]</f>
        <v>4.7E-2</v>
      </c>
      <c r="P6633" s="1" t="s">
        <v>82</v>
      </c>
    </row>
    <row r="6634" spans="1:16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3" t="str">
        <f>IFERROR(LEFT(Tabla2[[#This Row],[Product]],FIND(" ",Tabla2[[#This Row],[Product]])-3),Tabla2[[#This Row],[Product]])</f>
        <v>Women</v>
      </c>
      <c r="I6634" s="6">
        <v>23</v>
      </c>
      <c r="J6634" s="4">
        <v>690</v>
      </c>
      <c r="K6634" s="6">
        <f>Tabla2[[#This Row],[Price per Unit]]*Tabla2[[#This Row],[Units Sold]]</f>
        <v>15870</v>
      </c>
      <c r="L6634" s="52">
        <f>Tabla2[[#This Row],[Units Sold]]/Cálculos!$C$11</f>
        <v>2.7835364709840528E-5</v>
      </c>
      <c r="M6634" s="6">
        <f>Tabla2[[#This Row],[Total Sales]]-Tabla2[[#This Row],[Operating Profit]]</f>
        <v>15013.02</v>
      </c>
      <c r="N6634" s="6">
        <v>856.98</v>
      </c>
      <c r="O6634" s="46">
        <f>Tabla2[[#This Row],[Operating Profit]]/Tabla2[[#This Row],[Total Sales]]</f>
        <v>5.3999999999999999E-2</v>
      </c>
      <c r="P6634" s="1" t="s">
        <v>82</v>
      </c>
    </row>
    <row r="6635" spans="1:16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3" t="str">
        <f>IFERROR(LEFT(Tabla2[[#This Row],[Product]],FIND(" ",Tabla2[[#This Row],[Product]])-3),Tabla2[[#This Row],[Product]])</f>
        <v>Men</v>
      </c>
      <c r="I6635" s="6">
        <v>24</v>
      </c>
      <c r="J6635" s="4">
        <v>1520</v>
      </c>
      <c r="K6635" s="6">
        <f>Tabla2[[#This Row],[Price per Unit]]*Tabla2[[#This Row],[Units Sold]]</f>
        <v>36480</v>
      </c>
      <c r="L6635" s="52">
        <f>Tabla2[[#This Row],[Units Sold]]/Cálculos!$C$11</f>
        <v>6.1318484578199423E-5</v>
      </c>
      <c r="M6635" s="6">
        <f>Tabla2[[#This Row],[Total Sales]]-Tabla2[[#This Row],[Operating Profit]]</f>
        <v>34546.559999999998</v>
      </c>
      <c r="N6635" s="6">
        <v>1933.44</v>
      </c>
      <c r="O6635" s="46">
        <f>Tabla2[[#This Row],[Operating Profit]]/Tabla2[[#This Row],[Total Sales]]</f>
        <v>5.2999999999999999E-2</v>
      </c>
      <c r="P6635" s="1" t="s">
        <v>82</v>
      </c>
    </row>
    <row r="6636" spans="1:16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3" t="str">
        <f>IFERROR(LEFT(Tabla2[[#This Row],[Product]],FIND(" ",Tabla2[[#This Row],[Product]])-3),Tabla2[[#This Row],[Product]])</f>
        <v>Men</v>
      </c>
      <c r="I6636" s="6">
        <v>23</v>
      </c>
      <c r="J6636" s="4">
        <v>650</v>
      </c>
      <c r="K6636" s="6">
        <f>Tabla2[[#This Row],[Price per Unit]]*Tabla2[[#This Row],[Units Sold]]</f>
        <v>14950</v>
      </c>
      <c r="L6636" s="52">
        <f>Tabla2[[#This Row],[Units Sold]]/Cálculos!$C$11</f>
        <v>2.622172037883528E-5</v>
      </c>
      <c r="M6636" s="6">
        <f>Tabla2[[#This Row],[Total Sales]]-Tabla2[[#This Row],[Operating Profit]]</f>
        <v>14232.4</v>
      </c>
      <c r="N6636" s="6">
        <v>717.6</v>
      </c>
      <c r="O6636" s="46">
        <f>Tabla2[[#This Row],[Operating Profit]]/Tabla2[[#This Row],[Total Sales]]</f>
        <v>4.8000000000000001E-2</v>
      </c>
      <c r="P6636" s="1" t="s">
        <v>82</v>
      </c>
    </row>
    <row r="6637" spans="1:16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3" t="str">
        <f>IFERROR(LEFT(Tabla2[[#This Row],[Product]],FIND(" ",Tabla2[[#This Row],[Product]])-3),Tabla2[[#This Row],[Product]])</f>
        <v>Women</v>
      </c>
      <c r="I6637" s="6">
        <v>14</v>
      </c>
      <c r="J6637" s="4">
        <v>680</v>
      </c>
      <c r="K6637" s="6">
        <f>Tabla2[[#This Row],[Price per Unit]]*Tabla2[[#This Row],[Units Sold]]</f>
        <v>9520</v>
      </c>
      <c r="L6637" s="52">
        <f>Tabla2[[#This Row],[Units Sold]]/Cálculos!$C$11</f>
        <v>2.7431953627089217E-5</v>
      </c>
      <c r="M6637" s="6">
        <f>Tabla2[[#This Row],[Total Sales]]-Tabla2[[#This Row],[Operating Profit]]</f>
        <v>9015.44</v>
      </c>
      <c r="N6637" s="6">
        <v>504.56</v>
      </c>
      <c r="O6637" s="46">
        <f>Tabla2[[#This Row],[Operating Profit]]/Tabla2[[#This Row],[Total Sales]]</f>
        <v>5.2999999999999999E-2</v>
      </c>
      <c r="P6637" s="1" t="s">
        <v>82</v>
      </c>
    </row>
    <row r="6638" spans="1:16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3" t="str">
        <f>IFERROR(LEFT(Tabla2[[#This Row],[Product]],FIND(" ",Tabla2[[#This Row],[Product]])-3),Tabla2[[#This Row],[Product]])</f>
        <v>Women</v>
      </c>
      <c r="I6638" s="6">
        <v>18</v>
      </c>
      <c r="J6638" s="4">
        <v>450</v>
      </c>
      <c r="K6638" s="6">
        <f>Tabla2[[#This Row],[Price per Unit]]*Tabla2[[#This Row],[Units Sold]]</f>
        <v>8100</v>
      </c>
      <c r="L6638" s="52">
        <f>Tabla2[[#This Row],[Units Sold]]/Cálculos!$C$11</f>
        <v>1.815349872380904E-5</v>
      </c>
      <c r="M6638" s="6">
        <f>Tabla2[[#This Row],[Total Sales]]-Tabla2[[#This Row],[Operating Profit]]</f>
        <v>7670.7</v>
      </c>
      <c r="N6638" s="6">
        <v>429.3</v>
      </c>
      <c r="O6638" s="46">
        <f>Tabla2[[#This Row],[Operating Profit]]/Tabla2[[#This Row],[Total Sales]]</f>
        <v>5.2999999999999999E-2</v>
      </c>
      <c r="P6638" s="1" t="s">
        <v>82</v>
      </c>
    </row>
    <row r="6639" spans="1:16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3" t="str">
        <f>IFERROR(LEFT(Tabla2[[#This Row],[Product]],FIND(" ",Tabla2[[#This Row],[Product]])-3),Tabla2[[#This Row],[Product]])</f>
        <v>Men</v>
      </c>
      <c r="I6639" s="6">
        <v>38</v>
      </c>
      <c r="J6639" s="4">
        <v>530</v>
      </c>
      <c r="K6639" s="6">
        <f>Tabla2[[#This Row],[Price per Unit]]*Tabla2[[#This Row],[Units Sold]]</f>
        <v>20140</v>
      </c>
      <c r="L6639" s="52">
        <f>Tabla2[[#This Row],[Units Sold]]/Cálculos!$C$11</f>
        <v>2.1380787385819535E-5</v>
      </c>
      <c r="M6639" s="6">
        <f>Tabla2[[#This Row],[Total Sales]]-Tabla2[[#This Row],[Operating Profit]]</f>
        <v>19133</v>
      </c>
      <c r="N6639" s="6">
        <v>1007</v>
      </c>
      <c r="O6639" s="46">
        <f>Tabla2[[#This Row],[Operating Profit]]/Tabla2[[#This Row],[Total Sales]]</f>
        <v>0.05</v>
      </c>
      <c r="P6639" s="1" t="s">
        <v>82</v>
      </c>
    </row>
    <row r="6640" spans="1:16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3" t="str">
        <f>IFERROR(LEFT(Tabla2[[#This Row],[Product]],FIND(" ",Tabla2[[#This Row],[Product]])-3),Tabla2[[#This Row],[Product]])</f>
        <v>Women</v>
      </c>
      <c r="I6640" s="6">
        <v>28</v>
      </c>
      <c r="J6640" s="4">
        <v>940</v>
      </c>
      <c r="K6640" s="6">
        <f>Tabla2[[#This Row],[Price per Unit]]*Tabla2[[#This Row],[Units Sold]]</f>
        <v>26320</v>
      </c>
      <c r="L6640" s="52">
        <f>Tabla2[[#This Row],[Units Sold]]/Cálculos!$C$11</f>
        <v>3.792064177862333E-5</v>
      </c>
      <c r="M6640" s="6">
        <f>Tabla2[[#This Row],[Total Sales]]-Tabla2[[#This Row],[Operating Profit]]</f>
        <v>24872.400000000001</v>
      </c>
      <c r="N6640" s="6">
        <v>1447.6000000000001</v>
      </c>
      <c r="O6640" s="46">
        <f>Tabla2[[#This Row],[Operating Profit]]/Tabla2[[#This Row],[Total Sales]]</f>
        <v>5.5000000000000007E-2</v>
      </c>
      <c r="P6640" s="1" t="s">
        <v>82</v>
      </c>
    </row>
    <row r="6641" spans="1:16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3" t="str">
        <f>IFERROR(LEFT(Tabla2[[#This Row],[Product]],FIND(" ",Tabla2[[#This Row],[Product]])-3),Tabla2[[#This Row],[Product]])</f>
        <v>Men</v>
      </c>
      <c r="I6641" s="6">
        <v>36</v>
      </c>
      <c r="J6641" s="4">
        <v>1670</v>
      </c>
      <c r="K6641" s="6">
        <f>Tabla2[[#This Row],[Price per Unit]]*Tabla2[[#This Row],[Units Sold]]</f>
        <v>60120</v>
      </c>
      <c r="L6641" s="52">
        <f>Tabla2[[#This Row],[Units Sold]]/Cálculos!$C$11</f>
        <v>6.7369650819469102E-5</v>
      </c>
      <c r="M6641" s="6">
        <f>Tabla2[[#This Row],[Total Sales]]-Tabla2[[#This Row],[Operating Profit]]</f>
        <v>56873.52</v>
      </c>
      <c r="N6641" s="6">
        <v>3246.48</v>
      </c>
      <c r="O6641" s="46">
        <f>Tabla2[[#This Row],[Operating Profit]]/Tabla2[[#This Row],[Total Sales]]</f>
        <v>5.3999999999999999E-2</v>
      </c>
      <c r="P6641" s="1" t="s">
        <v>82</v>
      </c>
    </row>
    <row r="6642" spans="1:16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3" t="str">
        <f>IFERROR(LEFT(Tabla2[[#This Row],[Product]],FIND(" ",Tabla2[[#This Row],[Product]])-3),Tabla2[[#This Row],[Product]])</f>
        <v>Men</v>
      </c>
      <c r="I6642" s="6">
        <v>39</v>
      </c>
      <c r="J6642" s="4">
        <v>870</v>
      </c>
      <c r="K6642" s="6">
        <f>Tabla2[[#This Row],[Price per Unit]]*Tabla2[[#This Row],[Units Sold]]</f>
        <v>33930</v>
      </c>
      <c r="L6642" s="52">
        <f>Tabla2[[#This Row],[Units Sold]]/Cálculos!$C$11</f>
        <v>3.5096764199364146E-5</v>
      </c>
      <c r="M6642" s="6">
        <f>Tabla2[[#This Row],[Total Sales]]-Tabla2[[#This Row],[Operating Profit]]</f>
        <v>32403.15</v>
      </c>
      <c r="N6642" s="6">
        <v>1526.85</v>
      </c>
      <c r="O6642" s="46">
        <f>Tabla2[[#This Row],[Operating Profit]]/Tabla2[[#This Row],[Total Sales]]</f>
        <v>4.4999999999999998E-2</v>
      </c>
      <c r="P6642" s="1" t="s">
        <v>82</v>
      </c>
    </row>
    <row r="6643" spans="1:16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3" t="str">
        <f>IFERROR(LEFT(Tabla2[[#This Row],[Product]],FIND(" ",Tabla2[[#This Row],[Product]])-3),Tabla2[[#This Row],[Product]])</f>
        <v>Women</v>
      </c>
      <c r="I6643" s="6">
        <v>34</v>
      </c>
      <c r="J6643" s="4">
        <v>720</v>
      </c>
      <c r="K6643" s="6">
        <f>Tabla2[[#This Row],[Price per Unit]]*Tabla2[[#This Row],[Units Sold]]</f>
        <v>24480</v>
      </c>
      <c r="L6643" s="52">
        <f>Tabla2[[#This Row],[Units Sold]]/Cálculos!$C$11</f>
        <v>2.9045597958094464E-5</v>
      </c>
      <c r="M6643" s="6">
        <f>Tabla2[[#This Row],[Total Sales]]-Tabla2[[#This Row],[Operating Profit]]</f>
        <v>23207.040000000001</v>
      </c>
      <c r="N6643" s="6">
        <v>1272.96</v>
      </c>
      <c r="O6643" s="46">
        <f>Tabla2[[#This Row],[Operating Profit]]/Tabla2[[#This Row],[Total Sales]]</f>
        <v>5.2000000000000005E-2</v>
      </c>
      <c r="P6643" s="1" t="s">
        <v>82</v>
      </c>
    </row>
    <row r="6644" spans="1:16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3" t="str">
        <f>IFERROR(LEFT(Tabla2[[#This Row],[Product]],FIND(" ",Tabla2[[#This Row],[Product]])-3),Tabla2[[#This Row],[Product]])</f>
        <v>Women</v>
      </c>
      <c r="I6644" s="6">
        <v>34</v>
      </c>
      <c r="J6644" s="4">
        <v>590</v>
      </c>
      <c r="K6644" s="6">
        <f>Tabla2[[#This Row],[Price per Unit]]*Tabla2[[#This Row],[Units Sold]]</f>
        <v>20060</v>
      </c>
      <c r="L6644" s="52">
        <f>Tabla2[[#This Row],[Units Sold]]/Cálculos!$C$11</f>
        <v>2.3801253882327408E-5</v>
      </c>
      <c r="M6644" s="6">
        <f>Tabla2[[#This Row],[Total Sales]]-Tabla2[[#This Row],[Operating Profit]]</f>
        <v>18956.7</v>
      </c>
      <c r="N6644" s="6">
        <v>1103.3000000000002</v>
      </c>
      <c r="O6644" s="46">
        <f>Tabla2[[#This Row],[Operating Profit]]/Tabla2[[#This Row],[Total Sales]]</f>
        <v>5.5000000000000007E-2</v>
      </c>
      <c r="P6644" s="1" t="s">
        <v>82</v>
      </c>
    </row>
    <row r="6645" spans="1:16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3" t="str">
        <f>IFERROR(LEFT(Tabla2[[#This Row],[Product]],FIND(" ",Tabla2[[#This Row],[Product]])-3),Tabla2[[#This Row],[Product]])</f>
        <v>Men</v>
      </c>
      <c r="I6645" s="6">
        <v>43</v>
      </c>
      <c r="J6645" s="4">
        <v>750</v>
      </c>
      <c r="K6645" s="6">
        <f>Tabla2[[#This Row],[Price per Unit]]*Tabla2[[#This Row],[Units Sold]]</f>
        <v>32250</v>
      </c>
      <c r="L6645" s="52">
        <f>Tabla2[[#This Row],[Units Sold]]/Cálculos!$C$11</f>
        <v>3.0255831206348401E-5</v>
      </c>
      <c r="M6645" s="6">
        <f>Tabla2[[#This Row],[Total Sales]]-Tabla2[[#This Row],[Operating Profit]]</f>
        <v>30798.75</v>
      </c>
      <c r="N6645" s="6">
        <v>1451.2499999999998</v>
      </c>
      <c r="O6645" s="46">
        <f>Tabla2[[#This Row],[Operating Profit]]/Tabla2[[#This Row],[Total Sales]]</f>
        <v>4.4999999999999991E-2</v>
      </c>
      <c r="P6645" s="1" t="s">
        <v>82</v>
      </c>
    </row>
    <row r="6646" spans="1:16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3" t="str">
        <f>IFERROR(LEFT(Tabla2[[#This Row],[Product]],FIND(" ",Tabla2[[#This Row],[Product]])-3),Tabla2[[#This Row],[Product]])</f>
        <v>Women</v>
      </c>
      <c r="I6646" s="6">
        <v>42</v>
      </c>
      <c r="J6646" s="4">
        <v>980</v>
      </c>
      <c r="K6646" s="6">
        <f>Tabla2[[#This Row],[Price per Unit]]*Tabla2[[#This Row],[Units Sold]]</f>
        <v>41160</v>
      </c>
      <c r="L6646" s="52">
        <f>Tabla2[[#This Row],[Units Sold]]/Cálculos!$C$11</f>
        <v>3.9534286109628574E-5</v>
      </c>
      <c r="M6646" s="6">
        <f>Tabla2[[#This Row],[Total Sales]]-Tabla2[[#This Row],[Operating Profit]]</f>
        <v>39019.68</v>
      </c>
      <c r="N6646" s="6">
        <v>2140.3200000000002</v>
      </c>
      <c r="O6646" s="46">
        <f>Tabla2[[#This Row],[Operating Profit]]/Tabla2[[#This Row],[Total Sales]]</f>
        <v>5.2000000000000005E-2</v>
      </c>
      <c r="P6646" s="1" t="s">
        <v>82</v>
      </c>
    </row>
    <row r="6647" spans="1:16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3" t="str">
        <f>IFERROR(LEFT(Tabla2[[#This Row],[Product]],FIND(" ",Tabla2[[#This Row],[Product]])-3),Tabla2[[#This Row],[Product]])</f>
        <v>Men</v>
      </c>
      <c r="I6647" s="6">
        <v>38</v>
      </c>
      <c r="J6647" s="4">
        <v>1560</v>
      </c>
      <c r="K6647" s="6">
        <f>Tabla2[[#This Row],[Price per Unit]]*Tabla2[[#This Row],[Units Sold]]</f>
        <v>59280</v>
      </c>
      <c r="L6647" s="52">
        <f>Tabla2[[#This Row],[Units Sold]]/Cálculos!$C$11</f>
        <v>6.2932128909204668E-5</v>
      </c>
      <c r="M6647" s="6">
        <f>Tabla2[[#This Row],[Total Sales]]-Tabla2[[#This Row],[Operating Profit]]</f>
        <v>56256.72</v>
      </c>
      <c r="N6647" s="6">
        <v>3023.28</v>
      </c>
      <c r="O6647" s="46">
        <f>Tabla2[[#This Row],[Operating Profit]]/Tabla2[[#This Row],[Total Sales]]</f>
        <v>5.1000000000000004E-2</v>
      </c>
      <c r="P6647" s="1" t="s">
        <v>82</v>
      </c>
    </row>
    <row r="6648" spans="1:16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3" t="str">
        <f>IFERROR(LEFT(Tabla2[[#This Row],[Product]],FIND(" ",Tabla2[[#This Row],[Product]])-3),Tabla2[[#This Row],[Product]])</f>
        <v>Men</v>
      </c>
      <c r="I6648" s="6">
        <v>33</v>
      </c>
      <c r="J6648" s="4">
        <v>880</v>
      </c>
      <c r="K6648" s="6">
        <f>Tabla2[[#This Row],[Price per Unit]]*Tabla2[[#This Row],[Units Sold]]</f>
        <v>29040</v>
      </c>
      <c r="L6648" s="52">
        <f>Tabla2[[#This Row],[Units Sold]]/Cálculos!$C$11</f>
        <v>3.5500175282115457E-5</v>
      </c>
      <c r="M6648" s="6">
        <f>Tabla2[[#This Row],[Total Sales]]-Tabla2[[#This Row],[Operating Profit]]</f>
        <v>27733.200000000001</v>
      </c>
      <c r="N6648" s="6">
        <v>1306.8</v>
      </c>
      <c r="O6648" s="46">
        <f>Tabla2[[#This Row],[Operating Profit]]/Tabla2[[#This Row],[Total Sales]]</f>
        <v>4.4999999999999998E-2</v>
      </c>
      <c r="P6648" s="1" t="s">
        <v>82</v>
      </c>
    </row>
    <row r="6649" spans="1:16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3" t="str">
        <f>IFERROR(LEFT(Tabla2[[#This Row],[Product]],FIND(" ",Tabla2[[#This Row],[Product]])-3),Tabla2[[#This Row],[Product]])</f>
        <v>Women</v>
      </c>
      <c r="I6649" s="6">
        <v>36</v>
      </c>
      <c r="J6649" s="4">
        <v>880</v>
      </c>
      <c r="K6649" s="6">
        <f>Tabla2[[#This Row],[Price per Unit]]*Tabla2[[#This Row],[Units Sold]]</f>
        <v>31680</v>
      </c>
      <c r="L6649" s="52">
        <f>Tabla2[[#This Row],[Units Sold]]/Cálculos!$C$11</f>
        <v>3.5500175282115457E-5</v>
      </c>
      <c r="M6649" s="6">
        <f>Tabla2[[#This Row],[Total Sales]]-Tabla2[[#This Row],[Operating Profit]]</f>
        <v>30032.639999999999</v>
      </c>
      <c r="N6649" s="6">
        <v>1647.3600000000001</v>
      </c>
      <c r="O6649" s="46">
        <f>Tabla2[[#This Row],[Operating Profit]]/Tabla2[[#This Row],[Total Sales]]</f>
        <v>5.2000000000000005E-2</v>
      </c>
      <c r="P6649" s="1" t="s">
        <v>82</v>
      </c>
    </row>
    <row r="6650" spans="1:16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3" t="str">
        <f>IFERROR(LEFT(Tabla2[[#This Row],[Product]],FIND(" ",Tabla2[[#This Row],[Product]])-3),Tabla2[[#This Row],[Product]])</f>
        <v>Women</v>
      </c>
      <c r="I6650" s="6">
        <v>38</v>
      </c>
      <c r="J6650" s="4">
        <v>870</v>
      </c>
      <c r="K6650" s="6">
        <f>Tabla2[[#This Row],[Price per Unit]]*Tabla2[[#This Row],[Units Sold]]</f>
        <v>33060</v>
      </c>
      <c r="L6650" s="52">
        <f>Tabla2[[#This Row],[Units Sold]]/Cálculos!$C$11</f>
        <v>3.5096764199364146E-5</v>
      </c>
      <c r="M6650" s="6">
        <f>Tabla2[[#This Row],[Total Sales]]-Tabla2[[#This Row],[Operating Profit]]</f>
        <v>31407</v>
      </c>
      <c r="N6650" s="6">
        <v>1653</v>
      </c>
      <c r="O6650" s="46">
        <f>Tabla2[[#This Row],[Operating Profit]]/Tabla2[[#This Row],[Total Sales]]</f>
        <v>0.05</v>
      </c>
      <c r="P6650" s="1" t="s">
        <v>82</v>
      </c>
    </row>
    <row r="6651" spans="1:16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3" t="str">
        <f>IFERROR(LEFT(Tabla2[[#This Row],[Product]],FIND(" ",Tabla2[[#This Row],[Product]])-3),Tabla2[[#This Row],[Product]])</f>
        <v>Men</v>
      </c>
      <c r="I6651" s="6">
        <v>51</v>
      </c>
      <c r="J6651" s="4">
        <v>870</v>
      </c>
      <c r="K6651" s="6">
        <f>Tabla2[[#This Row],[Price per Unit]]*Tabla2[[#This Row],[Units Sold]]</f>
        <v>44370</v>
      </c>
      <c r="L6651" s="52">
        <f>Tabla2[[#This Row],[Units Sold]]/Cálculos!$C$11</f>
        <v>3.5096764199364146E-5</v>
      </c>
      <c r="M6651" s="6">
        <f>Tabla2[[#This Row],[Total Sales]]-Tabla2[[#This Row],[Operating Profit]]</f>
        <v>42284.61</v>
      </c>
      <c r="N6651" s="6">
        <v>2085.39</v>
      </c>
      <c r="O6651" s="46">
        <f>Tabla2[[#This Row],[Operating Profit]]/Tabla2[[#This Row],[Total Sales]]</f>
        <v>4.7E-2</v>
      </c>
      <c r="P6651" s="1" t="s">
        <v>82</v>
      </c>
    </row>
    <row r="6652" spans="1:16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3" t="str">
        <f>IFERROR(LEFT(Tabla2[[#This Row],[Product]],FIND(" ",Tabla2[[#This Row],[Product]])-3),Tabla2[[#This Row],[Product]])</f>
        <v>Women</v>
      </c>
      <c r="I6652" s="6">
        <v>55</v>
      </c>
      <c r="J6652" s="4">
        <v>1240</v>
      </c>
      <c r="K6652" s="6">
        <f>Tabla2[[#This Row],[Price per Unit]]*Tabla2[[#This Row],[Units Sold]]</f>
        <v>68200</v>
      </c>
      <c r="L6652" s="52">
        <f>Tabla2[[#This Row],[Units Sold]]/Cálculos!$C$11</f>
        <v>5.0022974261162688E-5</v>
      </c>
      <c r="M6652" s="6">
        <f>Tabla2[[#This Row],[Total Sales]]-Tabla2[[#This Row],[Operating Profit]]</f>
        <v>64721.8</v>
      </c>
      <c r="N6652" s="6">
        <v>3478.2000000000003</v>
      </c>
      <c r="O6652" s="46">
        <f>Tabla2[[#This Row],[Operating Profit]]/Tabla2[[#This Row],[Total Sales]]</f>
        <v>5.1000000000000004E-2</v>
      </c>
      <c r="P6652" s="1" t="s">
        <v>82</v>
      </c>
    </row>
    <row r="6653" spans="1:16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3" t="str">
        <f>IFERROR(LEFT(Tabla2[[#This Row],[Product]],FIND(" ",Tabla2[[#This Row],[Product]])-3),Tabla2[[#This Row],[Product]])</f>
        <v>Men</v>
      </c>
      <c r="I6653" s="6">
        <v>50</v>
      </c>
      <c r="J6653" s="4">
        <v>1820</v>
      </c>
      <c r="K6653" s="6">
        <f>Tabla2[[#This Row],[Price per Unit]]*Tabla2[[#This Row],[Units Sold]]</f>
        <v>91000</v>
      </c>
      <c r="L6653" s="52">
        <f>Tabla2[[#This Row],[Units Sold]]/Cálculos!$C$11</f>
        <v>7.3420817060738781E-5</v>
      </c>
      <c r="M6653" s="6">
        <f>Tabla2[[#This Row],[Total Sales]]-Tabla2[[#This Row],[Operating Profit]]</f>
        <v>86268</v>
      </c>
      <c r="N6653" s="6">
        <v>4732</v>
      </c>
      <c r="O6653" s="46">
        <f>Tabla2[[#This Row],[Operating Profit]]/Tabla2[[#This Row],[Total Sales]]</f>
        <v>5.1999999999999998E-2</v>
      </c>
      <c r="P6653" s="1" t="s">
        <v>82</v>
      </c>
    </row>
    <row r="6654" spans="1:16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3" t="str">
        <f>IFERROR(LEFT(Tabla2[[#This Row],[Product]],FIND(" ",Tabla2[[#This Row],[Product]])-3),Tabla2[[#This Row],[Product]])</f>
        <v>Men</v>
      </c>
      <c r="I6654" s="6">
        <v>45</v>
      </c>
      <c r="J6654" s="4">
        <v>1170</v>
      </c>
      <c r="K6654" s="6">
        <f>Tabla2[[#This Row],[Price per Unit]]*Tabla2[[#This Row],[Units Sold]]</f>
        <v>52650</v>
      </c>
      <c r="L6654" s="52">
        <f>Tabla2[[#This Row],[Units Sold]]/Cálculos!$C$11</f>
        <v>4.7199096681903504E-5</v>
      </c>
      <c r="M6654" s="6">
        <f>Tabla2[[#This Row],[Total Sales]]-Tabla2[[#This Row],[Operating Profit]]</f>
        <v>50017.5</v>
      </c>
      <c r="N6654" s="6">
        <v>2632.5</v>
      </c>
      <c r="O6654" s="46">
        <f>Tabla2[[#This Row],[Operating Profit]]/Tabla2[[#This Row],[Total Sales]]</f>
        <v>0.05</v>
      </c>
      <c r="P6654" s="1" t="s">
        <v>82</v>
      </c>
    </row>
    <row r="6655" spans="1:16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3" t="str">
        <f>IFERROR(LEFT(Tabla2[[#This Row],[Product]],FIND(" ",Tabla2[[#This Row],[Product]])-3),Tabla2[[#This Row],[Product]])</f>
        <v>Women</v>
      </c>
      <c r="I6655" s="6">
        <v>44</v>
      </c>
      <c r="J6655" s="4">
        <v>940</v>
      </c>
      <c r="K6655" s="6">
        <f>Tabla2[[#This Row],[Price per Unit]]*Tabla2[[#This Row],[Units Sold]]</f>
        <v>41360</v>
      </c>
      <c r="L6655" s="52">
        <f>Tabla2[[#This Row],[Units Sold]]/Cálculos!$C$11</f>
        <v>3.792064177862333E-5</v>
      </c>
      <c r="M6655" s="6">
        <f>Tabla2[[#This Row],[Total Sales]]-Tabla2[[#This Row],[Operating Profit]]</f>
        <v>39126.559999999998</v>
      </c>
      <c r="N6655" s="6">
        <v>2233.44</v>
      </c>
      <c r="O6655" s="46">
        <f>Tabla2[[#This Row],[Operating Profit]]/Tabla2[[#This Row],[Total Sales]]</f>
        <v>5.3999999999999999E-2</v>
      </c>
      <c r="P6655" s="1" t="s">
        <v>82</v>
      </c>
    </row>
    <row r="6656" spans="1:16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3" t="str">
        <f>IFERROR(LEFT(Tabla2[[#This Row],[Product]],FIND(" ",Tabla2[[#This Row],[Product]])-3),Tabla2[[#This Row],[Product]])</f>
        <v>Women</v>
      </c>
      <c r="I6656" s="6">
        <v>41</v>
      </c>
      <c r="J6656" s="4">
        <v>850</v>
      </c>
      <c r="K6656" s="6">
        <f>Tabla2[[#This Row],[Price per Unit]]*Tabla2[[#This Row],[Units Sold]]</f>
        <v>34850</v>
      </c>
      <c r="L6656" s="52">
        <f>Tabla2[[#This Row],[Units Sold]]/Cálculos!$C$11</f>
        <v>3.4289942033861518E-5</v>
      </c>
      <c r="M6656" s="6">
        <f>Tabla2[[#This Row],[Total Sales]]-Tabla2[[#This Row],[Operating Profit]]</f>
        <v>33002.949999999997</v>
      </c>
      <c r="N6656" s="6">
        <v>1847.0500000000002</v>
      </c>
      <c r="O6656" s="46">
        <f>Tabla2[[#This Row],[Operating Profit]]/Tabla2[[#This Row],[Total Sales]]</f>
        <v>5.3000000000000005E-2</v>
      </c>
      <c r="P6656" s="1" t="s">
        <v>82</v>
      </c>
    </row>
    <row r="6657" spans="1:16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3" t="str">
        <f>IFERROR(LEFT(Tabla2[[#This Row],[Product]],FIND(" ",Tabla2[[#This Row],[Product]])-3),Tabla2[[#This Row],[Product]])</f>
        <v>Men</v>
      </c>
      <c r="I6657" s="6">
        <v>59</v>
      </c>
      <c r="J6657" s="4">
        <v>980</v>
      </c>
      <c r="K6657" s="6">
        <f>Tabla2[[#This Row],[Price per Unit]]*Tabla2[[#This Row],[Units Sold]]</f>
        <v>57820</v>
      </c>
      <c r="L6657" s="52">
        <f>Tabla2[[#This Row],[Units Sold]]/Cálculos!$C$11</f>
        <v>3.9534286109628574E-5</v>
      </c>
      <c r="M6657" s="6">
        <f>Tabla2[[#This Row],[Total Sales]]-Tabla2[[#This Row],[Operating Profit]]</f>
        <v>55160.28</v>
      </c>
      <c r="N6657" s="6">
        <v>2659.72</v>
      </c>
      <c r="O6657" s="46">
        <f>Tabla2[[#This Row],[Operating Profit]]/Tabla2[[#This Row],[Total Sales]]</f>
        <v>4.5999999999999999E-2</v>
      </c>
      <c r="P6657" s="1" t="s">
        <v>82</v>
      </c>
    </row>
    <row r="6658" spans="1:16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3" t="str">
        <f>IFERROR(LEFT(Tabla2[[#This Row],[Product]],FIND(" ",Tabla2[[#This Row],[Product]])-3),Tabla2[[#This Row],[Product]])</f>
        <v>Women</v>
      </c>
      <c r="I6658" s="6">
        <v>61</v>
      </c>
      <c r="J6658" s="4">
        <v>1420</v>
      </c>
      <c r="K6658" s="6">
        <f>Tabla2[[#This Row],[Price per Unit]]*Tabla2[[#This Row],[Units Sold]]</f>
        <v>86620</v>
      </c>
      <c r="L6658" s="52">
        <f>Tabla2[[#This Row],[Units Sold]]/Cálculos!$C$11</f>
        <v>5.72843737506863E-5</v>
      </c>
      <c r="M6658" s="6">
        <f>Tabla2[[#This Row],[Total Sales]]-Tabla2[[#This Row],[Operating Profit]]</f>
        <v>81942.52</v>
      </c>
      <c r="N6658" s="6">
        <v>4677.4800000000005</v>
      </c>
      <c r="O6658" s="46">
        <f>Tabla2[[#This Row],[Operating Profit]]/Tabla2[[#This Row],[Total Sales]]</f>
        <v>5.4000000000000006E-2</v>
      </c>
      <c r="P6658" s="1" t="s">
        <v>82</v>
      </c>
    </row>
    <row r="6659" spans="1:16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3" t="str">
        <f>IFERROR(LEFT(Tabla2[[#This Row],[Product]],FIND(" ",Tabla2[[#This Row],[Product]])-3),Tabla2[[#This Row],[Product]])</f>
        <v>Men</v>
      </c>
      <c r="I6659" s="6">
        <v>56</v>
      </c>
      <c r="J6659" s="4">
        <v>1890</v>
      </c>
      <c r="K6659" s="6">
        <f>Tabla2[[#This Row],[Price per Unit]]*Tabla2[[#This Row],[Units Sold]]</f>
        <v>105840</v>
      </c>
      <c r="L6659" s="52">
        <f>Tabla2[[#This Row],[Units Sold]]/Cálculos!$C$11</f>
        <v>7.6244694639997972E-5</v>
      </c>
      <c r="M6659" s="6">
        <f>Tabla2[[#This Row],[Total Sales]]-Tabla2[[#This Row],[Operating Profit]]</f>
        <v>100442.16</v>
      </c>
      <c r="N6659" s="6">
        <v>5397.84</v>
      </c>
      <c r="O6659" s="46">
        <f>Tabla2[[#This Row],[Operating Profit]]/Tabla2[[#This Row],[Total Sales]]</f>
        <v>5.1000000000000004E-2</v>
      </c>
      <c r="P6659" s="1" t="s">
        <v>82</v>
      </c>
    </row>
    <row r="6660" spans="1:16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3" t="str">
        <f>IFERROR(LEFT(Tabla2[[#This Row],[Product]],FIND(" ",Tabla2[[#This Row],[Product]])-3),Tabla2[[#This Row],[Product]])</f>
        <v>Men</v>
      </c>
      <c r="I6660" s="6">
        <v>51</v>
      </c>
      <c r="J6660" s="4">
        <v>1130</v>
      </c>
      <c r="K6660" s="6">
        <f>Tabla2[[#This Row],[Price per Unit]]*Tabla2[[#This Row],[Units Sold]]</f>
        <v>57630</v>
      </c>
      <c r="L6660" s="52">
        <f>Tabla2[[#This Row],[Units Sold]]/Cálculos!$C$11</f>
        <v>4.5585452350898253E-5</v>
      </c>
      <c r="M6660" s="6">
        <f>Tabla2[[#This Row],[Total Sales]]-Tabla2[[#This Row],[Operating Profit]]</f>
        <v>54921.39</v>
      </c>
      <c r="N6660" s="6">
        <v>2708.6099999999997</v>
      </c>
      <c r="O6660" s="46">
        <f>Tabla2[[#This Row],[Operating Profit]]/Tabla2[[#This Row],[Total Sales]]</f>
        <v>4.6999999999999993E-2</v>
      </c>
      <c r="P6660" s="1" t="s">
        <v>82</v>
      </c>
    </row>
    <row r="6661" spans="1:16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3" t="str">
        <f>IFERROR(LEFT(Tabla2[[#This Row],[Product]],FIND(" ",Tabla2[[#This Row],[Product]])-3),Tabla2[[#This Row],[Product]])</f>
        <v>Women</v>
      </c>
      <c r="I6661" s="6">
        <v>47</v>
      </c>
      <c r="J6661" s="4">
        <v>1130</v>
      </c>
      <c r="K6661" s="6">
        <f>Tabla2[[#This Row],[Price per Unit]]*Tabla2[[#This Row],[Units Sold]]</f>
        <v>53110</v>
      </c>
      <c r="L6661" s="52">
        <f>Tabla2[[#This Row],[Units Sold]]/Cálculos!$C$11</f>
        <v>4.5585452350898253E-5</v>
      </c>
      <c r="M6661" s="6">
        <f>Tabla2[[#This Row],[Total Sales]]-Tabla2[[#This Row],[Operating Profit]]</f>
        <v>50295.17</v>
      </c>
      <c r="N6661" s="6">
        <v>2814.83</v>
      </c>
      <c r="O6661" s="46">
        <f>Tabla2[[#This Row],[Operating Profit]]/Tabla2[[#This Row],[Total Sales]]</f>
        <v>5.2999999999999999E-2</v>
      </c>
      <c r="P6661" s="1" t="s">
        <v>82</v>
      </c>
    </row>
    <row r="6662" spans="1:16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3" t="str">
        <f>IFERROR(LEFT(Tabla2[[#This Row],[Product]],FIND(" ",Tabla2[[#This Row],[Product]])-3),Tabla2[[#This Row],[Product]])</f>
        <v>Women</v>
      </c>
      <c r="I6662" s="6">
        <v>37</v>
      </c>
      <c r="J6662" s="4">
        <v>880</v>
      </c>
      <c r="K6662" s="6">
        <f>Tabla2[[#This Row],[Price per Unit]]*Tabla2[[#This Row],[Units Sold]]</f>
        <v>32560</v>
      </c>
      <c r="L6662" s="52">
        <f>Tabla2[[#This Row],[Units Sold]]/Cálculos!$C$11</f>
        <v>3.5500175282115457E-5</v>
      </c>
      <c r="M6662" s="6">
        <f>Tabla2[[#This Row],[Total Sales]]-Tabla2[[#This Row],[Operating Profit]]</f>
        <v>30866.880000000001</v>
      </c>
      <c r="N6662" s="6">
        <v>1693.1200000000001</v>
      </c>
      <c r="O6662" s="46">
        <f>Tabla2[[#This Row],[Operating Profit]]/Tabla2[[#This Row],[Total Sales]]</f>
        <v>5.2000000000000005E-2</v>
      </c>
      <c r="P6662" s="1" t="s">
        <v>82</v>
      </c>
    </row>
    <row r="6663" spans="1:16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3" t="str">
        <f>IFERROR(LEFT(Tabla2[[#This Row],[Product]],FIND(" ",Tabla2[[#This Row],[Product]])-3),Tabla2[[#This Row],[Product]])</f>
        <v>Men</v>
      </c>
      <c r="I6663" s="6">
        <v>47</v>
      </c>
      <c r="J6663" s="4">
        <v>810</v>
      </c>
      <c r="K6663" s="6">
        <f>Tabla2[[#This Row],[Price per Unit]]*Tabla2[[#This Row],[Units Sold]]</f>
        <v>38070</v>
      </c>
      <c r="L6663" s="52">
        <f>Tabla2[[#This Row],[Units Sold]]/Cálculos!$C$11</f>
        <v>3.2676297702856274E-5</v>
      </c>
      <c r="M6663" s="6">
        <f>Tabla2[[#This Row],[Total Sales]]-Tabla2[[#This Row],[Operating Profit]]</f>
        <v>36356.85</v>
      </c>
      <c r="N6663" s="6">
        <v>1713.1499999999999</v>
      </c>
      <c r="O6663" s="46">
        <f>Tabla2[[#This Row],[Operating Profit]]/Tabla2[[#This Row],[Total Sales]]</f>
        <v>4.4999999999999998E-2</v>
      </c>
      <c r="P6663" s="1" t="s">
        <v>82</v>
      </c>
    </row>
    <row r="6664" spans="1:16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3" t="str">
        <f>IFERROR(LEFT(Tabla2[[#This Row],[Product]],FIND(" ",Tabla2[[#This Row],[Product]])-3),Tabla2[[#This Row],[Product]])</f>
        <v>Women</v>
      </c>
      <c r="I6664" s="6">
        <v>50</v>
      </c>
      <c r="J6664" s="4">
        <v>1240</v>
      </c>
      <c r="K6664" s="6">
        <f>Tabla2[[#This Row],[Price per Unit]]*Tabla2[[#This Row],[Units Sold]]</f>
        <v>62000</v>
      </c>
      <c r="L6664" s="52">
        <f>Tabla2[[#This Row],[Units Sold]]/Cálculos!$C$11</f>
        <v>5.0022974261162688E-5</v>
      </c>
      <c r="M6664" s="6">
        <f>Tabla2[[#This Row],[Total Sales]]-Tabla2[[#This Row],[Operating Profit]]</f>
        <v>58776</v>
      </c>
      <c r="N6664" s="6">
        <v>3224</v>
      </c>
      <c r="O6664" s="46">
        <f>Tabla2[[#This Row],[Operating Profit]]/Tabla2[[#This Row],[Total Sales]]</f>
        <v>5.1999999999999998E-2</v>
      </c>
      <c r="P6664" s="1" t="s">
        <v>82</v>
      </c>
    </row>
    <row r="6665" spans="1:16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3" t="str">
        <f>IFERROR(LEFT(Tabla2[[#This Row],[Product]],FIND(" ",Tabla2[[#This Row],[Product]])-3),Tabla2[[#This Row],[Product]])</f>
        <v>Men</v>
      </c>
      <c r="I6665" s="6">
        <v>49</v>
      </c>
      <c r="J6665" s="4">
        <v>1500</v>
      </c>
      <c r="K6665" s="6">
        <f>Tabla2[[#This Row],[Price per Unit]]*Tabla2[[#This Row],[Units Sold]]</f>
        <v>73500</v>
      </c>
      <c r="L6665" s="52">
        <f>Tabla2[[#This Row],[Units Sold]]/Cálculos!$C$11</f>
        <v>6.0511662412696801E-5</v>
      </c>
      <c r="M6665" s="6">
        <f>Tabla2[[#This Row],[Total Sales]]-Tabla2[[#This Row],[Operating Profit]]</f>
        <v>69531</v>
      </c>
      <c r="N6665" s="6">
        <v>3969.0000000000005</v>
      </c>
      <c r="O6665" s="46">
        <f>Tabla2[[#This Row],[Operating Profit]]/Tabla2[[#This Row],[Total Sales]]</f>
        <v>5.4000000000000006E-2</v>
      </c>
      <c r="P6665" s="1" t="s">
        <v>82</v>
      </c>
    </row>
    <row r="6666" spans="1:16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3" t="str">
        <f>IFERROR(LEFT(Tabla2[[#This Row],[Product]],FIND(" ",Tabla2[[#This Row],[Product]])-3),Tabla2[[#This Row],[Product]])</f>
        <v>Men</v>
      </c>
      <c r="I6666" s="6">
        <v>38</v>
      </c>
      <c r="J6666" s="4">
        <v>980</v>
      </c>
      <c r="K6666" s="6">
        <f>Tabla2[[#This Row],[Price per Unit]]*Tabla2[[#This Row],[Units Sold]]</f>
        <v>37240</v>
      </c>
      <c r="L6666" s="52">
        <f>Tabla2[[#This Row],[Units Sold]]/Cálculos!$C$11</f>
        <v>3.9534286109628574E-5</v>
      </c>
      <c r="M6666" s="6">
        <f>Tabla2[[#This Row],[Total Sales]]-Tabla2[[#This Row],[Operating Profit]]</f>
        <v>35564.199999999997</v>
      </c>
      <c r="N6666" s="6">
        <v>1675.7999999999997</v>
      </c>
      <c r="O6666" s="46">
        <f>Tabla2[[#This Row],[Operating Profit]]/Tabla2[[#This Row],[Total Sales]]</f>
        <v>4.4999999999999991E-2</v>
      </c>
      <c r="P6666" s="1" t="s">
        <v>82</v>
      </c>
    </row>
    <row r="6667" spans="1:16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3" t="str">
        <f>IFERROR(LEFT(Tabla2[[#This Row],[Product]],FIND(" ",Tabla2[[#This Row],[Product]])-3),Tabla2[[#This Row],[Product]])</f>
        <v>Women</v>
      </c>
      <c r="I6667" s="6">
        <v>14</v>
      </c>
      <c r="J6667" s="4">
        <v>690</v>
      </c>
      <c r="K6667" s="6">
        <f>Tabla2[[#This Row],[Price per Unit]]*Tabla2[[#This Row],[Units Sold]]</f>
        <v>9660</v>
      </c>
      <c r="L6667" s="52">
        <f>Tabla2[[#This Row],[Units Sold]]/Cálculos!$C$11</f>
        <v>2.7835364709840528E-5</v>
      </c>
      <c r="M6667" s="6">
        <f>Tabla2[[#This Row],[Total Sales]]-Tabla2[[#This Row],[Operating Profit]]</f>
        <v>9167.34</v>
      </c>
      <c r="N6667" s="6">
        <v>492.66</v>
      </c>
      <c r="O6667" s="46">
        <f>Tabla2[[#This Row],[Operating Profit]]/Tabla2[[#This Row],[Total Sales]]</f>
        <v>5.1000000000000004E-2</v>
      </c>
      <c r="P6667" s="1" t="s">
        <v>82</v>
      </c>
    </row>
    <row r="6668" spans="1:16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3" t="str">
        <f>IFERROR(LEFT(Tabla2[[#This Row],[Product]],FIND(" ",Tabla2[[#This Row],[Product]])-3),Tabla2[[#This Row],[Product]])</f>
        <v>Women</v>
      </c>
      <c r="I6668" s="6">
        <v>14</v>
      </c>
      <c r="J6668" s="4">
        <v>630</v>
      </c>
      <c r="K6668" s="6">
        <f>Tabla2[[#This Row],[Price per Unit]]*Tabla2[[#This Row],[Units Sold]]</f>
        <v>8820</v>
      </c>
      <c r="L6668" s="52">
        <f>Tabla2[[#This Row],[Units Sold]]/Cálculos!$C$11</f>
        <v>2.5414898213332655E-5</v>
      </c>
      <c r="M6668" s="6">
        <f>Tabla2[[#This Row],[Total Sales]]-Tabla2[[#This Row],[Operating Profit]]</f>
        <v>8370.18</v>
      </c>
      <c r="N6668" s="6">
        <v>449.82</v>
      </c>
      <c r="O6668" s="46">
        <f>Tabla2[[#This Row],[Operating Profit]]/Tabla2[[#This Row],[Total Sales]]</f>
        <v>5.0999999999999997E-2</v>
      </c>
      <c r="P6668" s="1" t="s">
        <v>82</v>
      </c>
    </row>
    <row r="6669" spans="1:16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3" t="str">
        <f>IFERROR(LEFT(Tabla2[[#This Row],[Product]],FIND(" ",Tabla2[[#This Row],[Product]])-3),Tabla2[[#This Row],[Product]])</f>
        <v>Men</v>
      </c>
      <c r="I6669" s="6">
        <v>23</v>
      </c>
      <c r="J6669" s="4">
        <v>680</v>
      </c>
      <c r="K6669" s="6">
        <f>Tabla2[[#This Row],[Price per Unit]]*Tabla2[[#This Row],[Units Sold]]</f>
        <v>15640</v>
      </c>
      <c r="L6669" s="52">
        <f>Tabla2[[#This Row],[Units Sold]]/Cálculos!$C$11</f>
        <v>2.7431953627089217E-5</v>
      </c>
      <c r="M6669" s="6">
        <f>Tabla2[[#This Row],[Total Sales]]-Tabla2[[#This Row],[Operating Profit]]</f>
        <v>14936.2</v>
      </c>
      <c r="N6669" s="6">
        <v>703.8</v>
      </c>
      <c r="O6669" s="46">
        <f>Tabla2[[#This Row],[Operating Profit]]/Tabla2[[#This Row],[Total Sales]]</f>
        <v>4.4999999999999998E-2</v>
      </c>
      <c r="P6669" s="1" t="s">
        <v>82</v>
      </c>
    </row>
    <row r="6670" spans="1:16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3" t="str">
        <f>IFERROR(LEFT(Tabla2[[#This Row],[Product]],FIND(" ",Tabla2[[#This Row],[Product]])-3),Tabla2[[#This Row],[Product]])</f>
        <v>Women</v>
      </c>
      <c r="I6670" s="6">
        <v>28</v>
      </c>
      <c r="J6670" s="4">
        <v>910</v>
      </c>
      <c r="K6670" s="6">
        <f>Tabla2[[#This Row],[Price per Unit]]*Tabla2[[#This Row],[Units Sold]]</f>
        <v>25480</v>
      </c>
      <c r="L6670" s="52">
        <f>Tabla2[[#This Row],[Units Sold]]/Cálculos!$C$11</f>
        <v>3.6710408530369391E-5</v>
      </c>
      <c r="M6670" s="6">
        <f>Tabla2[[#This Row],[Total Sales]]-Tabla2[[#This Row],[Operating Profit]]</f>
        <v>24155.040000000001</v>
      </c>
      <c r="N6670" s="6">
        <v>1324.96</v>
      </c>
      <c r="O6670" s="46">
        <f>Tabla2[[#This Row],[Operating Profit]]/Tabla2[[#This Row],[Total Sales]]</f>
        <v>5.2000000000000005E-2</v>
      </c>
      <c r="P6670" s="1" t="s">
        <v>82</v>
      </c>
    </row>
    <row r="6671" spans="1:16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3" t="str">
        <f>IFERROR(LEFT(Tabla2[[#This Row],[Product]],FIND(" ",Tabla2[[#This Row],[Product]])-3),Tabla2[[#This Row],[Product]])</f>
        <v>Men</v>
      </c>
      <c r="I6671" s="6">
        <v>29</v>
      </c>
      <c r="J6671" s="4">
        <v>1370</v>
      </c>
      <c r="K6671" s="6">
        <f>Tabla2[[#This Row],[Price per Unit]]*Tabla2[[#This Row],[Units Sold]]</f>
        <v>39730</v>
      </c>
      <c r="L6671" s="52">
        <f>Tabla2[[#This Row],[Units Sold]]/Cálculos!$C$11</f>
        <v>5.5267318336929745E-5</v>
      </c>
      <c r="M6671" s="6">
        <f>Tabla2[[#This Row],[Total Sales]]-Tabla2[[#This Row],[Operating Profit]]</f>
        <v>37584.58</v>
      </c>
      <c r="N6671" s="6">
        <v>2145.42</v>
      </c>
      <c r="O6671" s="46">
        <f>Tabla2[[#This Row],[Operating Profit]]/Tabla2[[#This Row],[Total Sales]]</f>
        <v>5.3999999999999999E-2</v>
      </c>
      <c r="P6671" s="1" t="s">
        <v>82</v>
      </c>
    </row>
    <row r="6672" spans="1:16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3" t="str">
        <f>IFERROR(LEFT(Tabla2[[#This Row],[Product]],FIND(" ",Tabla2[[#This Row],[Product]])-3),Tabla2[[#This Row],[Product]])</f>
        <v>Men</v>
      </c>
      <c r="I6672" s="6">
        <v>19</v>
      </c>
      <c r="J6672" s="4">
        <v>880</v>
      </c>
      <c r="K6672" s="6">
        <f>Tabla2[[#This Row],[Price per Unit]]*Tabla2[[#This Row],[Units Sold]]</f>
        <v>16720</v>
      </c>
      <c r="L6672" s="52">
        <f>Tabla2[[#This Row],[Units Sold]]/Cálculos!$C$11</f>
        <v>3.5500175282115457E-5</v>
      </c>
      <c r="M6672" s="6">
        <f>Tabla2[[#This Row],[Total Sales]]-Tabla2[[#This Row],[Operating Profit]]</f>
        <v>15950.880000000001</v>
      </c>
      <c r="N6672" s="6">
        <v>769.11999999999989</v>
      </c>
      <c r="O6672" s="46">
        <f>Tabla2[[#This Row],[Operating Profit]]/Tabla2[[#This Row],[Total Sales]]</f>
        <v>4.5999999999999992E-2</v>
      </c>
      <c r="P6672" s="1" t="s">
        <v>82</v>
      </c>
    </row>
    <row r="6673" spans="1:16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3" t="str">
        <f>IFERROR(LEFT(Tabla2[[#This Row],[Product]],FIND(" ",Tabla2[[#This Row],[Product]])-3),Tabla2[[#This Row],[Product]])</f>
        <v>Women</v>
      </c>
      <c r="I6673" s="6">
        <v>20</v>
      </c>
      <c r="J6673" s="4">
        <v>560</v>
      </c>
      <c r="K6673" s="6">
        <f>Tabla2[[#This Row],[Price per Unit]]*Tabla2[[#This Row],[Units Sold]]</f>
        <v>11200</v>
      </c>
      <c r="L6673" s="52">
        <f>Tabla2[[#This Row],[Units Sold]]/Cálculos!$C$11</f>
        <v>2.2591020634073471E-5</v>
      </c>
      <c r="M6673" s="6">
        <f>Tabla2[[#This Row],[Total Sales]]-Tabla2[[#This Row],[Operating Profit]]</f>
        <v>10628.8</v>
      </c>
      <c r="N6673" s="6">
        <v>571.20000000000005</v>
      </c>
      <c r="O6673" s="46">
        <f>Tabla2[[#This Row],[Operating Profit]]/Tabla2[[#This Row],[Total Sales]]</f>
        <v>5.1000000000000004E-2</v>
      </c>
      <c r="P6673" s="1" t="s">
        <v>82</v>
      </c>
    </row>
    <row r="6674" spans="1:16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3" t="str">
        <f>IFERROR(LEFT(Tabla2[[#This Row],[Product]],FIND(" ",Tabla2[[#This Row],[Product]])-3),Tabla2[[#This Row],[Product]])</f>
        <v>Women</v>
      </c>
      <c r="I6674" s="6">
        <v>18</v>
      </c>
      <c r="J6674" s="4">
        <v>520</v>
      </c>
      <c r="K6674" s="6">
        <f>Tabla2[[#This Row],[Price per Unit]]*Tabla2[[#This Row],[Units Sold]]</f>
        <v>9360</v>
      </c>
      <c r="L6674" s="52">
        <f>Tabla2[[#This Row],[Units Sold]]/Cálculos!$C$11</f>
        <v>2.0977376303068224E-5</v>
      </c>
      <c r="M6674" s="6">
        <f>Tabla2[[#This Row],[Total Sales]]-Tabla2[[#This Row],[Operating Profit]]</f>
        <v>8873.2800000000007</v>
      </c>
      <c r="N6674" s="6">
        <v>486.72</v>
      </c>
      <c r="O6674" s="46">
        <f>Tabla2[[#This Row],[Operating Profit]]/Tabla2[[#This Row],[Total Sales]]</f>
        <v>5.2000000000000005E-2</v>
      </c>
      <c r="P6674" s="1" t="s">
        <v>82</v>
      </c>
    </row>
    <row r="6675" spans="1:16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3" t="str">
        <f>IFERROR(LEFT(Tabla2[[#This Row],[Product]],FIND(" ",Tabla2[[#This Row],[Product]])-3),Tabla2[[#This Row],[Product]])</f>
        <v>Men</v>
      </c>
      <c r="I6675" s="6">
        <v>29</v>
      </c>
      <c r="J6675" s="4">
        <v>500</v>
      </c>
      <c r="K6675" s="6">
        <f>Tabla2[[#This Row],[Price per Unit]]*Tabla2[[#This Row],[Units Sold]]</f>
        <v>14500</v>
      </c>
      <c r="L6675" s="52">
        <f>Tabla2[[#This Row],[Units Sold]]/Cálculos!$C$11</f>
        <v>2.0170554137565598E-5</v>
      </c>
      <c r="M6675" s="6">
        <f>Tabla2[[#This Row],[Total Sales]]-Tabla2[[#This Row],[Operating Profit]]</f>
        <v>13804</v>
      </c>
      <c r="N6675" s="6">
        <v>696</v>
      </c>
      <c r="O6675" s="46">
        <f>Tabla2[[#This Row],[Operating Profit]]/Tabla2[[#This Row],[Total Sales]]</f>
        <v>4.8000000000000001E-2</v>
      </c>
      <c r="P6675" s="1" t="s">
        <v>82</v>
      </c>
    </row>
    <row r="6676" spans="1:16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3" t="str">
        <f>IFERROR(LEFT(Tabla2[[#This Row],[Product]],FIND(" ",Tabla2[[#This Row],[Product]])-3),Tabla2[[#This Row],[Product]])</f>
        <v>Women</v>
      </c>
      <c r="I6676" s="6">
        <v>29</v>
      </c>
      <c r="J6676" s="4">
        <v>910</v>
      </c>
      <c r="K6676" s="6">
        <f>Tabla2[[#This Row],[Price per Unit]]*Tabla2[[#This Row],[Units Sold]]</f>
        <v>26390</v>
      </c>
      <c r="L6676" s="52">
        <f>Tabla2[[#This Row],[Units Sold]]/Cálculos!$C$11</f>
        <v>3.6710408530369391E-5</v>
      </c>
      <c r="M6676" s="6">
        <f>Tabla2[[#This Row],[Total Sales]]-Tabla2[[#This Row],[Operating Profit]]</f>
        <v>24938.55</v>
      </c>
      <c r="N6676" s="6">
        <v>1451.45</v>
      </c>
      <c r="O6676" s="46">
        <f>Tabla2[[#This Row],[Operating Profit]]/Tabla2[[#This Row],[Total Sales]]</f>
        <v>5.5E-2</v>
      </c>
      <c r="P6676" s="1" t="s">
        <v>82</v>
      </c>
    </row>
    <row r="6677" spans="1:16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3" t="str">
        <f>IFERROR(LEFT(Tabla2[[#This Row],[Product]],FIND(" ",Tabla2[[#This Row],[Product]])-3),Tabla2[[#This Row],[Product]])</f>
        <v>Men</v>
      </c>
      <c r="I6677" s="6">
        <v>23</v>
      </c>
      <c r="J6677" s="4">
        <v>1330</v>
      </c>
      <c r="K6677" s="6">
        <f>Tabla2[[#This Row],[Price per Unit]]*Tabla2[[#This Row],[Units Sold]]</f>
        <v>30590</v>
      </c>
      <c r="L6677" s="52">
        <f>Tabla2[[#This Row],[Units Sold]]/Cálculos!$C$11</f>
        <v>5.3653674005924494E-5</v>
      </c>
      <c r="M6677" s="6">
        <f>Tabla2[[#This Row],[Total Sales]]-Tabla2[[#This Row],[Operating Profit]]</f>
        <v>28938.14</v>
      </c>
      <c r="N6677" s="6">
        <v>1651.8600000000001</v>
      </c>
      <c r="O6677" s="46">
        <f>Tabla2[[#This Row],[Operating Profit]]/Tabla2[[#This Row],[Total Sales]]</f>
        <v>5.4000000000000006E-2</v>
      </c>
      <c r="P6677" s="1" t="s">
        <v>82</v>
      </c>
    </row>
    <row r="6678" spans="1:16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3" t="str">
        <f>IFERROR(LEFT(Tabla2[[#This Row],[Product]],FIND(" ",Tabla2[[#This Row],[Product]])-3),Tabla2[[#This Row],[Product]])</f>
        <v>Men</v>
      </c>
      <c r="I6678" s="6">
        <v>14</v>
      </c>
      <c r="J6678" s="4">
        <v>780</v>
      </c>
      <c r="K6678" s="6">
        <f>Tabla2[[#This Row],[Price per Unit]]*Tabla2[[#This Row],[Units Sold]]</f>
        <v>10920</v>
      </c>
      <c r="L6678" s="52">
        <f>Tabla2[[#This Row],[Units Sold]]/Cálculos!$C$11</f>
        <v>3.1466064454602334E-5</v>
      </c>
      <c r="M6678" s="6">
        <f>Tabla2[[#This Row],[Total Sales]]-Tabla2[[#This Row],[Operating Profit]]</f>
        <v>10406.76</v>
      </c>
      <c r="N6678" s="6">
        <v>513.24</v>
      </c>
      <c r="O6678" s="46">
        <f>Tabla2[[#This Row],[Operating Profit]]/Tabla2[[#This Row],[Total Sales]]</f>
        <v>4.7E-2</v>
      </c>
      <c r="P6678" s="1" t="s">
        <v>82</v>
      </c>
    </row>
    <row r="6679" spans="1:16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3" t="str">
        <f>IFERROR(LEFT(Tabla2[[#This Row],[Product]],FIND(" ",Tabla2[[#This Row],[Product]])-3),Tabla2[[#This Row],[Product]])</f>
        <v>Women</v>
      </c>
      <c r="I6679" s="6">
        <v>23</v>
      </c>
      <c r="J6679" s="4">
        <v>740</v>
      </c>
      <c r="K6679" s="6">
        <f>Tabla2[[#This Row],[Price per Unit]]*Tabla2[[#This Row],[Units Sold]]</f>
        <v>17020</v>
      </c>
      <c r="L6679" s="52">
        <f>Tabla2[[#This Row],[Units Sold]]/Cálculos!$C$11</f>
        <v>2.9852420123597086E-5</v>
      </c>
      <c r="M6679" s="6">
        <f>Tabla2[[#This Row],[Total Sales]]-Tabla2[[#This Row],[Operating Profit]]</f>
        <v>16100.92</v>
      </c>
      <c r="N6679" s="6">
        <v>919.08</v>
      </c>
      <c r="O6679" s="46">
        <f>Tabla2[[#This Row],[Operating Profit]]/Tabla2[[#This Row],[Total Sales]]</f>
        <v>5.3999999999999999E-2</v>
      </c>
      <c r="P6679" s="1" t="s">
        <v>82</v>
      </c>
    </row>
    <row r="6680" spans="1:16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3" t="str">
        <f>IFERROR(LEFT(Tabla2[[#This Row],[Product]],FIND(" ",Tabla2[[#This Row],[Product]])-3),Tabla2[[#This Row],[Product]])</f>
        <v>Women</v>
      </c>
      <c r="I6680" s="6">
        <v>52</v>
      </c>
      <c r="J6680" s="4">
        <v>750</v>
      </c>
      <c r="K6680" s="6">
        <f>Tabla2[[#This Row],[Price per Unit]]*Tabla2[[#This Row],[Units Sold]]</f>
        <v>39000</v>
      </c>
      <c r="L6680" s="52">
        <f>Tabla2[[#This Row],[Units Sold]]/Cálculos!$C$11</f>
        <v>3.0255831206348401E-5</v>
      </c>
      <c r="M6680" s="6">
        <f>Tabla2[[#This Row],[Total Sales]]-Tabla2[[#This Row],[Operating Profit]]</f>
        <v>36933</v>
      </c>
      <c r="N6680" s="6">
        <v>2067</v>
      </c>
      <c r="O6680" s="46">
        <f>Tabla2[[#This Row],[Operating Profit]]/Tabla2[[#This Row],[Total Sales]]</f>
        <v>5.2999999999999999E-2</v>
      </c>
      <c r="P6680" s="1" t="s">
        <v>82</v>
      </c>
    </row>
    <row r="6681" spans="1:16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3" t="str">
        <f>IFERROR(LEFT(Tabla2[[#This Row],[Product]],FIND(" ",Tabla2[[#This Row],[Product]])-3),Tabla2[[#This Row],[Product]])</f>
        <v>Men</v>
      </c>
      <c r="I6681" s="6">
        <v>71</v>
      </c>
      <c r="J6681" s="4">
        <v>770</v>
      </c>
      <c r="K6681" s="6">
        <f>Tabla2[[#This Row],[Price per Unit]]*Tabla2[[#This Row],[Units Sold]]</f>
        <v>54670</v>
      </c>
      <c r="L6681" s="52">
        <f>Tabla2[[#This Row],[Units Sold]]/Cálculos!$C$11</f>
        <v>3.1062653371851023E-5</v>
      </c>
      <c r="M6681" s="6">
        <f>Tabla2[[#This Row],[Total Sales]]-Tabla2[[#This Row],[Operating Profit]]</f>
        <v>51991.17</v>
      </c>
      <c r="N6681" s="6">
        <v>2678.83</v>
      </c>
      <c r="O6681" s="46">
        <f>Tabla2[[#This Row],[Operating Profit]]/Tabla2[[#This Row],[Total Sales]]</f>
        <v>4.9000000000000002E-2</v>
      </c>
      <c r="P6681" s="1" t="s">
        <v>82</v>
      </c>
    </row>
    <row r="6682" spans="1:16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3" t="str">
        <f>IFERROR(LEFT(Tabla2[[#This Row],[Product]],FIND(" ",Tabla2[[#This Row],[Product]])-3),Tabla2[[#This Row],[Product]])</f>
        <v>Women</v>
      </c>
      <c r="I6682" s="6">
        <v>72</v>
      </c>
      <c r="J6682" s="4">
        <v>1050</v>
      </c>
      <c r="K6682" s="6">
        <f>Tabla2[[#This Row],[Price per Unit]]*Tabla2[[#This Row],[Units Sold]]</f>
        <v>75600</v>
      </c>
      <c r="L6682" s="52">
        <f>Tabla2[[#This Row],[Units Sold]]/Cálculos!$C$11</f>
        <v>4.2358163688887758E-5</v>
      </c>
      <c r="M6682" s="6">
        <f>Tabla2[[#This Row],[Total Sales]]-Tabla2[[#This Row],[Operating Profit]]</f>
        <v>71820</v>
      </c>
      <c r="N6682" s="6">
        <v>3780</v>
      </c>
      <c r="O6682" s="46">
        <f>Tabla2[[#This Row],[Operating Profit]]/Tabla2[[#This Row],[Total Sales]]</f>
        <v>0.05</v>
      </c>
      <c r="P6682" s="1" t="s">
        <v>82</v>
      </c>
    </row>
    <row r="6683" spans="1:16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3" t="str">
        <f>IFERROR(LEFT(Tabla2[[#This Row],[Product]],FIND(" ",Tabla2[[#This Row],[Product]])-3),Tabla2[[#This Row],[Product]])</f>
        <v>Men</v>
      </c>
      <c r="I6683" s="6">
        <v>64</v>
      </c>
      <c r="J6683" s="4">
        <v>1690</v>
      </c>
      <c r="K6683" s="6">
        <f>Tabla2[[#This Row],[Price per Unit]]*Tabla2[[#This Row],[Units Sold]]</f>
        <v>108160</v>
      </c>
      <c r="L6683" s="52">
        <f>Tabla2[[#This Row],[Units Sold]]/Cálculos!$C$11</f>
        <v>6.8176472984971724E-5</v>
      </c>
      <c r="M6683" s="6">
        <f>Tabla2[[#This Row],[Total Sales]]-Tabla2[[#This Row],[Operating Profit]]</f>
        <v>102211.2</v>
      </c>
      <c r="N6683" s="6">
        <v>5948.8</v>
      </c>
      <c r="O6683" s="46">
        <f>Tabla2[[#This Row],[Operating Profit]]/Tabla2[[#This Row],[Total Sales]]</f>
        <v>5.5E-2</v>
      </c>
      <c r="P6683" s="1" t="s">
        <v>82</v>
      </c>
    </row>
    <row r="6684" spans="1:16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3" t="str">
        <f>IFERROR(LEFT(Tabla2[[#This Row],[Product]],FIND(" ",Tabla2[[#This Row],[Product]])-3),Tabla2[[#This Row],[Product]])</f>
        <v>Men</v>
      </c>
      <c r="I6684" s="6">
        <v>58</v>
      </c>
      <c r="J6684" s="4">
        <v>1190</v>
      </c>
      <c r="K6684" s="6">
        <f>Tabla2[[#This Row],[Price per Unit]]*Tabla2[[#This Row],[Units Sold]]</f>
        <v>69020</v>
      </c>
      <c r="L6684" s="52">
        <f>Tabla2[[#This Row],[Units Sold]]/Cálculos!$C$11</f>
        <v>4.8005918847406126E-5</v>
      </c>
      <c r="M6684" s="6">
        <f>Tabla2[[#This Row],[Total Sales]]-Tabla2[[#This Row],[Operating Profit]]</f>
        <v>65914.100000000006</v>
      </c>
      <c r="N6684" s="6">
        <v>3105.8999999999996</v>
      </c>
      <c r="O6684" s="46">
        <f>Tabla2[[#This Row],[Operating Profit]]/Tabla2[[#This Row],[Total Sales]]</f>
        <v>4.4999999999999991E-2</v>
      </c>
      <c r="P6684" s="1" t="s">
        <v>82</v>
      </c>
    </row>
    <row r="6685" spans="1:16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3" t="str">
        <f>IFERROR(LEFT(Tabla2[[#This Row],[Product]],FIND(" ",Tabla2[[#This Row],[Product]])-3),Tabla2[[#This Row],[Product]])</f>
        <v>Women</v>
      </c>
      <c r="I6685" s="6">
        <v>55</v>
      </c>
      <c r="J6685" s="4">
        <v>1010</v>
      </c>
      <c r="K6685" s="6">
        <f>Tabla2[[#This Row],[Price per Unit]]*Tabla2[[#This Row],[Units Sold]]</f>
        <v>55550</v>
      </c>
      <c r="L6685" s="52">
        <f>Tabla2[[#This Row],[Units Sold]]/Cálculos!$C$11</f>
        <v>4.0744519357882514E-5</v>
      </c>
      <c r="M6685" s="6">
        <f>Tabla2[[#This Row],[Total Sales]]-Tabla2[[#This Row],[Operating Profit]]</f>
        <v>52772.5</v>
      </c>
      <c r="N6685" s="6">
        <v>2777.5</v>
      </c>
      <c r="O6685" s="46">
        <f>Tabla2[[#This Row],[Operating Profit]]/Tabla2[[#This Row],[Total Sales]]</f>
        <v>0.05</v>
      </c>
      <c r="P6685" s="1" t="s">
        <v>82</v>
      </c>
    </row>
    <row r="6686" spans="1:16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3" t="str">
        <f>IFERROR(LEFT(Tabla2[[#This Row],[Product]],FIND(" ",Tabla2[[#This Row],[Product]])-3),Tabla2[[#This Row],[Product]])</f>
        <v>Women</v>
      </c>
      <c r="I6686" s="6">
        <v>54</v>
      </c>
      <c r="J6686" s="4">
        <v>940</v>
      </c>
      <c r="K6686" s="6">
        <f>Tabla2[[#This Row],[Price per Unit]]*Tabla2[[#This Row],[Units Sold]]</f>
        <v>50760</v>
      </c>
      <c r="L6686" s="52">
        <f>Tabla2[[#This Row],[Units Sold]]/Cálculos!$C$11</f>
        <v>3.792064177862333E-5</v>
      </c>
      <c r="M6686" s="6">
        <f>Tabla2[[#This Row],[Total Sales]]-Tabla2[[#This Row],[Operating Profit]]</f>
        <v>48069.72</v>
      </c>
      <c r="N6686" s="6">
        <v>2690.28</v>
      </c>
      <c r="O6686" s="46">
        <f>Tabla2[[#This Row],[Operating Profit]]/Tabla2[[#This Row],[Total Sales]]</f>
        <v>5.3000000000000005E-2</v>
      </c>
      <c r="P6686" s="1" t="s">
        <v>82</v>
      </c>
    </row>
    <row r="6687" spans="1:16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3" t="str">
        <f>IFERROR(LEFT(Tabla2[[#This Row],[Product]],FIND(" ",Tabla2[[#This Row],[Product]])-3),Tabla2[[#This Row],[Product]])</f>
        <v>Men</v>
      </c>
      <c r="I6687" s="6">
        <v>69</v>
      </c>
      <c r="J6687" s="4">
        <v>810</v>
      </c>
      <c r="K6687" s="6">
        <f>Tabla2[[#This Row],[Price per Unit]]*Tabla2[[#This Row],[Units Sold]]</f>
        <v>55890</v>
      </c>
      <c r="L6687" s="52">
        <f>Tabla2[[#This Row],[Units Sold]]/Cálculos!$C$11</f>
        <v>3.2676297702856274E-5</v>
      </c>
      <c r="M6687" s="6">
        <f>Tabla2[[#This Row],[Total Sales]]-Tabla2[[#This Row],[Operating Profit]]</f>
        <v>53207.28</v>
      </c>
      <c r="N6687" s="6">
        <v>2682.72</v>
      </c>
      <c r="O6687" s="46">
        <f>Tabla2[[#This Row],[Operating Profit]]/Tabla2[[#This Row],[Total Sales]]</f>
        <v>4.7999999999999994E-2</v>
      </c>
      <c r="P6687" s="1" t="s">
        <v>82</v>
      </c>
    </row>
    <row r="6688" spans="1:16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3" t="str">
        <f>IFERROR(LEFT(Tabla2[[#This Row],[Product]],FIND(" ",Tabla2[[#This Row],[Product]])-3),Tabla2[[#This Row],[Product]])</f>
        <v>Women</v>
      </c>
      <c r="I6688" s="6">
        <v>68</v>
      </c>
      <c r="J6688" s="4">
        <v>1230</v>
      </c>
      <c r="K6688" s="6">
        <f>Tabla2[[#This Row],[Price per Unit]]*Tabla2[[#This Row],[Units Sold]]</f>
        <v>83640</v>
      </c>
      <c r="L6688" s="52">
        <f>Tabla2[[#This Row],[Units Sold]]/Cálculos!$C$11</f>
        <v>4.9619563178411377E-5</v>
      </c>
      <c r="M6688" s="6">
        <f>Tabla2[[#This Row],[Total Sales]]-Tabla2[[#This Row],[Operating Profit]]</f>
        <v>79458</v>
      </c>
      <c r="N6688" s="6">
        <v>4182</v>
      </c>
      <c r="O6688" s="46">
        <f>Tabla2[[#This Row],[Operating Profit]]/Tabla2[[#This Row],[Total Sales]]</f>
        <v>0.05</v>
      </c>
      <c r="P6688" s="1" t="s">
        <v>82</v>
      </c>
    </row>
    <row r="6689" spans="1:16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3" t="str">
        <f>IFERROR(LEFT(Tabla2[[#This Row],[Product]],FIND(" ",Tabla2[[#This Row],[Product]])-3),Tabla2[[#This Row],[Product]])</f>
        <v>Men</v>
      </c>
      <c r="I6689" s="6">
        <v>23</v>
      </c>
      <c r="J6689" s="4">
        <v>1490</v>
      </c>
      <c r="K6689" s="6">
        <f>Tabla2[[#This Row],[Price per Unit]]*Tabla2[[#This Row],[Units Sold]]</f>
        <v>34270</v>
      </c>
      <c r="L6689" s="52">
        <f>Tabla2[[#This Row],[Units Sold]]/Cálculos!$C$11</f>
        <v>6.010825132994549E-5</v>
      </c>
      <c r="M6689" s="6">
        <f>Tabla2[[#This Row],[Total Sales]]-Tabla2[[#This Row],[Operating Profit]]</f>
        <v>32590.77</v>
      </c>
      <c r="N6689" s="6">
        <v>1679.23</v>
      </c>
      <c r="O6689" s="46">
        <f>Tabla2[[#This Row],[Operating Profit]]/Tabla2[[#This Row],[Total Sales]]</f>
        <v>4.9000000000000002E-2</v>
      </c>
      <c r="P6689" s="1" t="s">
        <v>82</v>
      </c>
    </row>
    <row r="6690" spans="1:16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3" t="str">
        <f>IFERROR(LEFT(Tabla2[[#This Row],[Product]],FIND(" ",Tabla2[[#This Row],[Product]])-3),Tabla2[[#This Row],[Product]])</f>
        <v>Men</v>
      </c>
      <c r="I6690" s="6">
        <v>23</v>
      </c>
      <c r="J6690" s="4">
        <v>910</v>
      </c>
      <c r="K6690" s="6">
        <f>Tabla2[[#This Row],[Price per Unit]]*Tabla2[[#This Row],[Units Sold]]</f>
        <v>20930</v>
      </c>
      <c r="L6690" s="52">
        <f>Tabla2[[#This Row],[Units Sold]]/Cálculos!$C$11</f>
        <v>3.6710408530369391E-5</v>
      </c>
      <c r="M6690" s="6">
        <f>Tabla2[[#This Row],[Total Sales]]-Tabla2[[#This Row],[Operating Profit]]</f>
        <v>19904.43</v>
      </c>
      <c r="N6690" s="6">
        <v>1025.57</v>
      </c>
      <c r="O6690" s="46">
        <f>Tabla2[[#This Row],[Operating Profit]]/Tabla2[[#This Row],[Total Sales]]</f>
        <v>4.8999999999999995E-2</v>
      </c>
      <c r="P6690" s="1" t="s">
        <v>82</v>
      </c>
    </row>
    <row r="6691" spans="1:16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3" t="str">
        <f>IFERROR(LEFT(Tabla2[[#This Row],[Product]],FIND(" ",Tabla2[[#This Row],[Product]])-3),Tabla2[[#This Row],[Product]])</f>
        <v>Women</v>
      </c>
      <c r="I6691" s="6">
        <v>14</v>
      </c>
      <c r="J6691" s="4">
        <v>880</v>
      </c>
      <c r="K6691" s="6">
        <f>Tabla2[[#This Row],[Price per Unit]]*Tabla2[[#This Row],[Units Sold]]</f>
        <v>12320</v>
      </c>
      <c r="L6691" s="52">
        <f>Tabla2[[#This Row],[Units Sold]]/Cálculos!$C$11</f>
        <v>3.5500175282115457E-5</v>
      </c>
      <c r="M6691" s="6">
        <f>Tabla2[[#This Row],[Total Sales]]-Tabla2[[#This Row],[Operating Profit]]</f>
        <v>11728.64</v>
      </c>
      <c r="N6691" s="6">
        <v>591.36</v>
      </c>
      <c r="O6691" s="46">
        <f>Tabla2[[#This Row],[Operating Profit]]/Tabla2[[#This Row],[Total Sales]]</f>
        <v>4.8000000000000001E-2</v>
      </c>
      <c r="P6691" s="1" t="s">
        <v>82</v>
      </c>
    </row>
    <row r="6692" spans="1:16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3" t="str">
        <f>IFERROR(LEFT(Tabla2[[#This Row],[Product]],FIND(" ",Tabla2[[#This Row],[Product]])-3),Tabla2[[#This Row],[Product]])</f>
        <v>Women</v>
      </c>
      <c r="I6692" s="6">
        <v>19</v>
      </c>
      <c r="J6692" s="4">
        <v>560</v>
      </c>
      <c r="K6692" s="6">
        <f>Tabla2[[#This Row],[Price per Unit]]*Tabla2[[#This Row],[Units Sold]]</f>
        <v>10640</v>
      </c>
      <c r="L6692" s="52">
        <f>Tabla2[[#This Row],[Units Sold]]/Cálculos!$C$11</f>
        <v>2.2591020634073471E-5</v>
      </c>
      <c r="M6692" s="6">
        <f>Tabla2[[#This Row],[Total Sales]]-Tabla2[[#This Row],[Operating Profit]]</f>
        <v>10118.64</v>
      </c>
      <c r="N6692" s="6">
        <v>521.36</v>
      </c>
      <c r="O6692" s="46">
        <f>Tabla2[[#This Row],[Operating Profit]]/Tabla2[[#This Row],[Total Sales]]</f>
        <v>4.9000000000000002E-2</v>
      </c>
      <c r="P6692" s="1" t="s">
        <v>82</v>
      </c>
    </row>
    <row r="6693" spans="1:16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3" t="str">
        <f>IFERROR(LEFT(Tabla2[[#This Row],[Product]],FIND(" ",Tabla2[[#This Row],[Product]])-3),Tabla2[[#This Row],[Product]])</f>
        <v>Men</v>
      </c>
      <c r="I6693" s="6">
        <v>33</v>
      </c>
      <c r="J6693" s="4">
        <v>650</v>
      </c>
      <c r="K6693" s="6">
        <f>Tabla2[[#This Row],[Price per Unit]]*Tabla2[[#This Row],[Units Sold]]</f>
        <v>21450</v>
      </c>
      <c r="L6693" s="52">
        <f>Tabla2[[#This Row],[Units Sold]]/Cálculos!$C$11</f>
        <v>2.622172037883528E-5</v>
      </c>
      <c r="M6693" s="6">
        <f>Tabla2[[#This Row],[Total Sales]]-Tabla2[[#This Row],[Operating Profit]]</f>
        <v>20420.400000000001</v>
      </c>
      <c r="N6693" s="6">
        <v>1029.5999999999999</v>
      </c>
      <c r="O6693" s="46">
        <f>Tabla2[[#This Row],[Operating Profit]]/Tabla2[[#This Row],[Total Sales]]</f>
        <v>4.7999999999999994E-2</v>
      </c>
      <c r="P6693" s="1" t="s">
        <v>82</v>
      </c>
    </row>
    <row r="6694" spans="1:16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3" t="str">
        <f>IFERROR(LEFT(Tabla2[[#This Row],[Product]],FIND(" ",Tabla2[[#This Row],[Product]])-3),Tabla2[[#This Row],[Product]])</f>
        <v>Women</v>
      </c>
      <c r="I6694" s="6">
        <v>23</v>
      </c>
      <c r="J6694" s="4">
        <v>1020</v>
      </c>
      <c r="K6694" s="6">
        <f>Tabla2[[#This Row],[Price per Unit]]*Tabla2[[#This Row],[Units Sold]]</f>
        <v>23460</v>
      </c>
      <c r="L6694" s="52">
        <f>Tabla2[[#This Row],[Units Sold]]/Cálculos!$C$11</f>
        <v>4.1147930440633825E-5</v>
      </c>
      <c r="M6694" s="6">
        <f>Tabla2[[#This Row],[Total Sales]]-Tabla2[[#This Row],[Operating Profit]]</f>
        <v>22287</v>
      </c>
      <c r="N6694" s="6">
        <v>1173</v>
      </c>
      <c r="O6694" s="46">
        <f>Tabla2[[#This Row],[Operating Profit]]/Tabla2[[#This Row],[Total Sales]]</f>
        <v>0.05</v>
      </c>
      <c r="P6694" s="1" t="s">
        <v>82</v>
      </c>
    </row>
    <row r="6695" spans="1:16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3" t="str">
        <f>IFERROR(LEFT(Tabla2[[#This Row],[Product]],FIND(" ",Tabla2[[#This Row],[Product]])-3),Tabla2[[#This Row],[Product]])</f>
        <v>Men</v>
      </c>
      <c r="I6695" s="6">
        <v>23</v>
      </c>
      <c r="J6695" s="4">
        <v>1620</v>
      </c>
      <c r="K6695" s="6">
        <f>Tabla2[[#This Row],[Price per Unit]]*Tabla2[[#This Row],[Units Sold]]</f>
        <v>37260</v>
      </c>
      <c r="L6695" s="52">
        <f>Tabla2[[#This Row],[Units Sold]]/Cálculos!$C$11</f>
        <v>6.5352595405712547E-5</v>
      </c>
      <c r="M6695" s="6">
        <f>Tabla2[[#This Row],[Total Sales]]-Tabla2[[#This Row],[Operating Profit]]</f>
        <v>35508.78</v>
      </c>
      <c r="N6695" s="6">
        <v>1751.2199999999998</v>
      </c>
      <c r="O6695" s="46">
        <f>Tabla2[[#This Row],[Operating Profit]]/Tabla2[[#This Row],[Total Sales]]</f>
        <v>4.6999999999999993E-2</v>
      </c>
      <c r="P6695" s="1" t="s">
        <v>82</v>
      </c>
    </row>
    <row r="6696" spans="1:16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3" t="str">
        <f>IFERROR(LEFT(Tabla2[[#This Row],[Product]],FIND(" ",Tabla2[[#This Row],[Product]])-3),Tabla2[[#This Row],[Product]])</f>
        <v>Men</v>
      </c>
      <c r="I6696" s="6">
        <v>23</v>
      </c>
      <c r="J6696" s="4">
        <v>650</v>
      </c>
      <c r="K6696" s="6">
        <f>Tabla2[[#This Row],[Price per Unit]]*Tabla2[[#This Row],[Units Sold]]</f>
        <v>14950</v>
      </c>
      <c r="L6696" s="52">
        <f>Tabla2[[#This Row],[Units Sold]]/Cálculos!$C$11</f>
        <v>2.622172037883528E-5</v>
      </c>
      <c r="M6696" s="6">
        <f>Tabla2[[#This Row],[Total Sales]]-Tabla2[[#This Row],[Operating Profit]]</f>
        <v>14202.5</v>
      </c>
      <c r="N6696" s="6">
        <v>747.5</v>
      </c>
      <c r="O6696" s="46">
        <f>Tabla2[[#This Row],[Operating Profit]]/Tabla2[[#This Row],[Total Sales]]</f>
        <v>0.05</v>
      </c>
      <c r="P6696" s="1" t="s">
        <v>82</v>
      </c>
    </row>
    <row r="6697" spans="1:16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3" t="str">
        <f>IFERROR(LEFT(Tabla2[[#This Row],[Product]],FIND(" ",Tabla2[[#This Row],[Product]])-3),Tabla2[[#This Row],[Product]])</f>
        <v>Women</v>
      </c>
      <c r="I6697" s="6">
        <v>14</v>
      </c>
      <c r="J6697" s="4">
        <v>750</v>
      </c>
      <c r="K6697" s="6">
        <f>Tabla2[[#This Row],[Price per Unit]]*Tabla2[[#This Row],[Units Sold]]</f>
        <v>10500</v>
      </c>
      <c r="L6697" s="52">
        <f>Tabla2[[#This Row],[Units Sold]]/Cálculos!$C$11</f>
        <v>3.0255831206348401E-5</v>
      </c>
      <c r="M6697" s="6">
        <f>Tabla2[[#This Row],[Total Sales]]-Tabla2[[#This Row],[Operating Profit]]</f>
        <v>9985.5</v>
      </c>
      <c r="N6697" s="6">
        <v>514.5</v>
      </c>
      <c r="O6697" s="46">
        <f>Tabla2[[#This Row],[Operating Profit]]/Tabla2[[#This Row],[Total Sales]]</f>
        <v>4.9000000000000002E-2</v>
      </c>
      <c r="P6697" s="1" t="s">
        <v>82</v>
      </c>
    </row>
    <row r="6698" spans="1:16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3" t="str">
        <f>IFERROR(LEFT(Tabla2[[#This Row],[Product]],FIND(" ",Tabla2[[#This Row],[Product]])-3),Tabla2[[#This Row],[Product]])</f>
        <v>Women</v>
      </c>
      <c r="I6698" s="6">
        <v>20</v>
      </c>
      <c r="J6698" s="4">
        <v>420</v>
      </c>
      <c r="K6698" s="6">
        <f>Tabla2[[#This Row],[Price per Unit]]*Tabla2[[#This Row],[Units Sold]]</f>
        <v>8400</v>
      </c>
      <c r="L6698" s="52">
        <f>Tabla2[[#This Row],[Units Sold]]/Cálculos!$C$11</f>
        <v>1.6943265475555103E-5</v>
      </c>
      <c r="M6698" s="6">
        <f>Tabla2[[#This Row],[Total Sales]]-Tabla2[[#This Row],[Operating Profit]]</f>
        <v>8022</v>
      </c>
      <c r="N6698" s="6">
        <v>377.99999999999994</v>
      </c>
      <c r="O6698" s="46">
        <f>Tabla2[[#This Row],[Operating Profit]]/Tabla2[[#This Row],[Total Sales]]</f>
        <v>4.4999999999999991E-2</v>
      </c>
      <c r="P6698" s="1" t="s">
        <v>82</v>
      </c>
    </row>
    <row r="6699" spans="1:16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3" t="str">
        <f>IFERROR(LEFT(Tabla2[[#This Row],[Product]],FIND(" ",Tabla2[[#This Row],[Product]])-3),Tabla2[[#This Row],[Product]])</f>
        <v>Men</v>
      </c>
      <c r="I6699" s="6">
        <v>32</v>
      </c>
      <c r="J6699" s="4">
        <v>680</v>
      </c>
      <c r="K6699" s="6">
        <f>Tabla2[[#This Row],[Price per Unit]]*Tabla2[[#This Row],[Units Sold]]</f>
        <v>21760</v>
      </c>
      <c r="L6699" s="52">
        <f>Tabla2[[#This Row],[Units Sold]]/Cálculos!$C$11</f>
        <v>2.7431953627089217E-5</v>
      </c>
      <c r="M6699" s="6">
        <f>Tabla2[[#This Row],[Total Sales]]-Tabla2[[#This Row],[Operating Profit]]</f>
        <v>20715.52</v>
      </c>
      <c r="N6699" s="6">
        <v>1044.48</v>
      </c>
      <c r="O6699" s="46">
        <f>Tabla2[[#This Row],[Operating Profit]]/Tabla2[[#This Row],[Total Sales]]</f>
        <v>4.8000000000000001E-2</v>
      </c>
      <c r="P6699" s="1" t="s">
        <v>82</v>
      </c>
    </row>
    <row r="6700" spans="1:16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3" t="str">
        <f>IFERROR(LEFT(Tabla2[[#This Row],[Product]],FIND(" ",Tabla2[[#This Row],[Product]])-3),Tabla2[[#This Row],[Product]])</f>
        <v>Women</v>
      </c>
      <c r="I6700" s="6">
        <v>18</v>
      </c>
      <c r="J6700" s="4">
        <v>980</v>
      </c>
      <c r="K6700" s="6">
        <f>Tabla2[[#This Row],[Price per Unit]]*Tabla2[[#This Row],[Units Sold]]</f>
        <v>17640</v>
      </c>
      <c r="L6700" s="52">
        <f>Tabla2[[#This Row],[Units Sold]]/Cálculos!$C$11</f>
        <v>3.9534286109628574E-5</v>
      </c>
      <c r="M6700" s="6">
        <f>Tabla2[[#This Row],[Total Sales]]-Tabla2[[#This Row],[Operating Profit]]</f>
        <v>16775.64</v>
      </c>
      <c r="N6700" s="6">
        <v>864.36</v>
      </c>
      <c r="O6700" s="46">
        <f>Tabla2[[#This Row],[Operating Profit]]/Tabla2[[#This Row],[Total Sales]]</f>
        <v>4.9000000000000002E-2</v>
      </c>
      <c r="P6700" s="1" t="s">
        <v>82</v>
      </c>
    </row>
    <row r="6701" spans="1:16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3" t="str">
        <f>IFERROR(LEFT(Tabla2[[#This Row],[Product]],FIND(" ",Tabla2[[#This Row],[Product]])-3),Tabla2[[#This Row],[Product]])</f>
        <v>Men</v>
      </c>
      <c r="I6701" s="6">
        <v>20</v>
      </c>
      <c r="J6701" s="4">
        <v>1530</v>
      </c>
      <c r="K6701" s="6">
        <f>Tabla2[[#This Row],[Price per Unit]]*Tabla2[[#This Row],[Units Sold]]</f>
        <v>30600</v>
      </c>
      <c r="L6701" s="52">
        <f>Tabla2[[#This Row],[Units Sold]]/Cálculos!$C$11</f>
        <v>6.1721895660950735E-5</v>
      </c>
      <c r="M6701" s="6">
        <f>Tabla2[[#This Row],[Total Sales]]-Tabla2[[#This Row],[Operating Profit]]</f>
        <v>29100.6</v>
      </c>
      <c r="N6701" s="6">
        <v>1499.3999999999999</v>
      </c>
      <c r="O6701" s="46">
        <f>Tabla2[[#This Row],[Operating Profit]]/Tabla2[[#This Row],[Total Sales]]</f>
        <v>4.8999999999999995E-2</v>
      </c>
      <c r="P6701" s="1" t="s">
        <v>82</v>
      </c>
    </row>
    <row r="6702" spans="1:16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3" t="str">
        <f>IFERROR(LEFT(Tabla2[[#This Row],[Product]],FIND(" ",Tabla2[[#This Row],[Product]])-3),Tabla2[[#This Row],[Product]])</f>
        <v>Men</v>
      </c>
      <c r="I6702" s="6">
        <v>19</v>
      </c>
      <c r="J6702" s="4">
        <v>590</v>
      </c>
      <c r="K6702" s="6">
        <f>Tabla2[[#This Row],[Price per Unit]]*Tabla2[[#This Row],[Units Sold]]</f>
        <v>11210</v>
      </c>
      <c r="L6702" s="52">
        <f>Tabla2[[#This Row],[Units Sold]]/Cálculos!$C$11</f>
        <v>2.3801253882327408E-5</v>
      </c>
      <c r="M6702" s="6">
        <f>Tabla2[[#This Row],[Total Sales]]-Tabla2[[#This Row],[Operating Profit]]</f>
        <v>10683.13</v>
      </c>
      <c r="N6702" s="6">
        <v>526.87</v>
      </c>
      <c r="O6702" s="46">
        <f>Tabla2[[#This Row],[Operating Profit]]/Tabla2[[#This Row],[Total Sales]]</f>
        <v>4.7E-2</v>
      </c>
      <c r="P6702" s="1" t="s">
        <v>82</v>
      </c>
    </row>
    <row r="6703" spans="1:16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3" t="str">
        <f>IFERROR(LEFT(Tabla2[[#This Row],[Product]],FIND(" ",Tabla2[[#This Row],[Product]])-3),Tabla2[[#This Row],[Product]])</f>
        <v>Women</v>
      </c>
      <c r="I6703" s="6">
        <v>9</v>
      </c>
      <c r="J6703" s="4">
        <v>750</v>
      </c>
      <c r="K6703" s="6">
        <f>Tabla2[[#This Row],[Price per Unit]]*Tabla2[[#This Row],[Units Sold]]</f>
        <v>6750</v>
      </c>
      <c r="L6703" s="52">
        <f>Tabla2[[#This Row],[Units Sold]]/Cálculos!$C$11</f>
        <v>3.0255831206348401E-5</v>
      </c>
      <c r="M6703" s="6">
        <f>Tabla2[[#This Row],[Total Sales]]-Tabla2[[#This Row],[Operating Profit]]</f>
        <v>6439.5</v>
      </c>
      <c r="N6703" s="6">
        <v>310.5</v>
      </c>
      <c r="O6703" s="46">
        <f>Tabla2[[#This Row],[Operating Profit]]/Tabla2[[#This Row],[Total Sales]]</f>
        <v>4.5999999999999999E-2</v>
      </c>
      <c r="P6703" s="1" t="s">
        <v>82</v>
      </c>
    </row>
    <row r="6704" spans="1:16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3" t="str">
        <f>IFERROR(LEFT(Tabla2[[#This Row],[Product]],FIND(" ",Tabla2[[#This Row],[Product]])-3),Tabla2[[#This Row],[Product]])</f>
        <v>Women</v>
      </c>
      <c r="I6704" s="6">
        <v>20</v>
      </c>
      <c r="J6704" s="4">
        <v>260</v>
      </c>
      <c r="K6704" s="6">
        <f>Tabla2[[#This Row],[Price per Unit]]*Tabla2[[#This Row],[Units Sold]]</f>
        <v>5200</v>
      </c>
      <c r="L6704" s="52">
        <f>Tabla2[[#This Row],[Units Sold]]/Cálculos!$C$11</f>
        <v>1.0488688151534112E-5</v>
      </c>
      <c r="M6704" s="6">
        <f>Tabla2[[#This Row],[Total Sales]]-Tabla2[[#This Row],[Operating Profit]]</f>
        <v>4950.3999999999996</v>
      </c>
      <c r="N6704" s="6">
        <v>249.6</v>
      </c>
      <c r="O6704" s="46">
        <f>Tabla2[[#This Row],[Operating Profit]]/Tabla2[[#This Row],[Total Sales]]</f>
        <v>4.8000000000000001E-2</v>
      </c>
      <c r="P6704" s="1" t="s">
        <v>82</v>
      </c>
    </row>
    <row r="6705" spans="1:16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3" t="str">
        <f>IFERROR(LEFT(Tabla2[[#This Row],[Product]],FIND(" ",Tabla2[[#This Row],[Product]])-3),Tabla2[[#This Row],[Product]])</f>
        <v>Men</v>
      </c>
      <c r="I6705" s="6">
        <v>32</v>
      </c>
      <c r="J6705" s="4">
        <v>410</v>
      </c>
      <c r="K6705" s="6">
        <f>Tabla2[[#This Row],[Price per Unit]]*Tabla2[[#This Row],[Units Sold]]</f>
        <v>13120</v>
      </c>
      <c r="L6705" s="52">
        <f>Tabla2[[#This Row],[Units Sold]]/Cálculos!$C$11</f>
        <v>1.6539854392803792E-5</v>
      </c>
      <c r="M6705" s="6">
        <f>Tabla2[[#This Row],[Total Sales]]-Tabla2[[#This Row],[Operating Profit]]</f>
        <v>12516.48</v>
      </c>
      <c r="N6705" s="6">
        <v>603.52</v>
      </c>
      <c r="O6705" s="46">
        <f>Tabla2[[#This Row],[Operating Profit]]/Tabla2[[#This Row],[Total Sales]]</f>
        <v>4.5999999999999999E-2</v>
      </c>
      <c r="P6705" s="1" t="s">
        <v>82</v>
      </c>
    </row>
    <row r="6706" spans="1:16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3" t="str">
        <f>IFERROR(LEFT(Tabla2[[#This Row],[Product]],FIND(" ",Tabla2[[#This Row],[Product]])-3),Tabla2[[#This Row],[Product]])</f>
        <v>Women</v>
      </c>
      <c r="I6706" s="6">
        <v>23</v>
      </c>
      <c r="J6706" s="4">
        <v>650</v>
      </c>
      <c r="K6706" s="6">
        <f>Tabla2[[#This Row],[Price per Unit]]*Tabla2[[#This Row],[Units Sold]]</f>
        <v>14950</v>
      </c>
      <c r="L6706" s="52">
        <f>Tabla2[[#This Row],[Units Sold]]/Cálculos!$C$11</f>
        <v>2.622172037883528E-5</v>
      </c>
      <c r="M6706" s="6">
        <f>Tabla2[[#This Row],[Total Sales]]-Tabla2[[#This Row],[Operating Profit]]</f>
        <v>14202.5</v>
      </c>
      <c r="N6706" s="6">
        <v>747.5</v>
      </c>
      <c r="O6706" s="46">
        <f>Tabla2[[#This Row],[Operating Profit]]/Tabla2[[#This Row],[Total Sales]]</f>
        <v>0.05</v>
      </c>
      <c r="P6706" s="1" t="s">
        <v>82</v>
      </c>
    </row>
    <row r="6707" spans="1:16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3" t="str">
        <f>IFERROR(LEFT(Tabla2[[#This Row],[Product]],FIND(" ",Tabla2[[#This Row],[Product]])-3),Tabla2[[#This Row],[Product]])</f>
        <v>Men</v>
      </c>
      <c r="I6707" s="6">
        <v>24</v>
      </c>
      <c r="J6707" s="4">
        <v>1500</v>
      </c>
      <c r="K6707" s="6">
        <f>Tabla2[[#This Row],[Price per Unit]]*Tabla2[[#This Row],[Units Sold]]</f>
        <v>36000</v>
      </c>
      <c r="L6707" s="52">
        <f>Tabla2[[#This Row],[Units Sold]]/Cálculos!$C$11</f>
        <v>6.0511662412696801E-5</v>
      </c>
      <c r="M6707" s="6">
        <f>Tabla2[[#This Row],[Total Sales]]-Tabla2[[#This Row],[Operating Profit]]</f>
        <v>34380</v>
      </c>
      <c r="N6707" s="6">
        <v>1619.9999999999998</v>
      </c>
      <c r="O6707" s="46">
        <f>Tabla2[[#This Row],[Operating Profit]]/Tabla2[[#This Row],[Total Sales]]</f>
        <v>4.4999999999999991E-2</v>
      </c>
      <c r="P6707" s="1" t="s">
        <v>82</v>
      </c>
    </row>
    <row r="6708" spans="1:16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3" t="str">
        <f>IFERROR(LEFT(Tabla2[[#This Row],[Product]],FIND(" ",Tabla2[[#This Row],[Product]])-3),Tabla2[[#This Row],[Product]])</f>
        <v>Men</v>
      </c>
      <c r="I6708" s="6">
        <v>25</v>
      </c>
      <c r="J6708" s="4">
        <v>580</v>
      </c>
      <c r="K6708" s="6">
        <f>Tabla2[[#This Row],[Price per Unit]]*Tabla2[[#This Row],[Units Sold]]</f>
        <v>14500</v>
      </c>
      <c r="L6708" s="52">
        <f>Tabla2[[#This Row],[Units Sold]]/Cálculos!$C$11</f>
        <v>2.3397842799576097E-5</v>
      </c>
      <c r="M6708" s="6">
        <f>Tabla2[[#This Row],[Total Sales]]-Tabla2[[#This Row],[Operating Profit]]</f>
        <v>13804</v>
      </c>
      <c r="N6708" s="6">
        <v>696</v>
      </c>
      <c r="O6708" s="46">
        <f>Tabla2[[#This Row],[Operating Profit]]/Tabla2[[#This Row],[Total Sales]]</f>
        <v>4.8000000000000001E-2</v>
      </c>
      <c r="P6708" s="1" t="s">
        <v>82</v>
      </c>
    </row>
    <row r="6709" spans="1:16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3" t="str">
        <f>IFERROR(LEFT(Tabla2[[#This Row],[Product]],FIND(" ",Tabla2[[#This Row],[Product]])-3),Tabla2[[#This Row],[Product]])</f>
        <v>Women</v>
      </c>
      <c r="I6709" s="6">
        <v>14</v>
      </c>
      <c r="J6709" s="4">
        <v>600</v>
      </c>
      <c r="K6709" s="6">
        <f>Tabla2[[#This Row],[Price per Unit]]*Tabla2[[#This Row],[Units Sold]]</f>
        <v>8400</v>
      </c>
      <c r="L6709" s="52">
        <f>Tabla2[[#This Row],[Units Sold]]/Cálculos!$C$11</f>
        <v>2.4204664965078719E-5</v>
      </c>
      <c r="M6709" s="6">
        <f>Tabla2[[#This Row],[Total Sales]]-Tabla2[[#This Row],[Operating Profit]]</f>
        <v>7980</v>
      </c>
      <c r="N6709" s="6">
        <v>420</v>
      </c>
      <c r="O6709" s="46">
        <f>Tabla2[[#This Row],[Operating Profit]]/Tabla2[[#This Row],[Total Sales]]</f>
        <v>0.05</v>
      </c>
      <c r="P6709" s="1" t="s">
        <v>82</v>
      </c>
    </row>
    <row r="6710" spans="1:16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3" t="str">
        <f>IFERROR(LEFT(Tabla2[[#This Row],[Product]],FIND(" ",Tabla2[[#This Row],[Product]])-3),Tabla2[[#This Row],[Product]])</f>
        <v>Women</v>
      </c>
      <c r="I6710" s="6">
        <v>19</v>
      </c>
      <c r="J6710" s="4">
        <v>350</v>
      </c>
      <c r="K6710" s="6">
        <f>Tabla2[[#This Row],[Price per Unit]]*Tabla2[[#This Row],[Units Sold]]</f>
        <v>6650</v>
      </c>
      <c r="L6710" s="52">
        <f>Tabla2[[#This Row],[Units Sold]]/Cálculos!$C$11</f>
        <v>1.4119387896295919E-5</v>
      </c>
      <c r="M6710" s="6">
        <f>Tabla2[[#This Row],[Total Sales]]-Tabla2[[#This Row],[Operating Profit]]</f>
        <v>6350.75</v>
      </c>
      <c r="N6710" s="6">
        <v>299.24999999999994</v>
      </c>
      <c r="O6710" s="46">
        <f>Tabla2[[#This Row],[Operating Profit]]/Tabla2[[#This Row],[Total Sales]]</f>
        <v>4.4999999999999991E-2</v>
      </c>
      <c r="P6710" s="1" t="s">
        <v>82</v>
      </c>
    </row>
    <row r="6711" spans="1:16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3" t="str">
        <f>IFERROR(LEFT(Tabla2[[#This Row],[Product]],FIND(" ",Tabla2[[#This Row],[Product]])-3),Tabla2[[#This Row],[Product]])</f>
        <v>Men</v>
      </c>
      <c r="I6711" s="6">
        <v>39</v>
      </c>
      <c r="J6711" s="4">
        <v>380</v>
      </c>
      <c r="K6711" s="6">
        <f>Tabla2[[#This Row],[Price per Unit]]*Tabla2[[#This Row],[Units Sold]]</f>
        <v>14820</v>
      </c>
      <c r="L6711" s="52">
        <f>Tabla2[[#This Row],[Units Sold]]/Cálculos!$C$11</f>
        <v>1.5329621144549856E-5</v>
      </c>
      <c r="M6711" s="6">
        <f>Tabla2[[#This Row],[Total Sales]]-Tabla2[[#This Row],[Operating Profit]]</f>
        <v>14093.82</v>
      </c>
      <c r="N6711" s="6">
        <v>726.18</v>
      </c>
      <c r="O6711" s="46">
        <f>Tabla2[[#This Row],[Operating Profit]]/Tabla2[[#This Row],[Total Sales]]</f>
        <v>4.8999999999999995E-2</v>
      </c>
      <c r="P6711" s="1" t="s">
        <v>82</v>
      </c>
    </row>
    <row r="6712" spans="1:16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3" t="str">
        <f>IFERROR(LEFT(Tabla2[[#This Row],[Product]],FIND(" ",Tabla2[[#This Row],[Product]])-3),Tabla2[[#This Row],[Product]])</f>
        <v>Women</v>
      </c>
      <c r="I6712" s="6">
        <v>29</v>
      </c>
      <c r="J6712" s="4">
        <v>810</v>
      </c>
      <c r="K6712" s="6">
        <f>Tabla2[[#This Row],[Price per Unit]]*Tabla2[[#This Row],[Units Sold]]</f>
        <v>23490</v>
      </c>
      <c r="L6712" s="52">
        <f>Tabla2[[#This Row],[Units Sold]]/Cálculos!$C$11</f>
        <v>3.2676297702856274E-5</v>
      </c>
      <c r="M6712" s="6">
        <f>Tabla2[[#This Row],[Total Sales]]-Tabla2[[#This Row],[Operating Profit]]</f>
        <v>22338.99</v>
      </c>
      <c r="N6712" s="6">
        <v>1151.01</v>
      </c>
      <c r="O6712" s="46">
        <f>Tabla2[[#This Row],[Operating Profit]]/Tabla2[[#This Row],[Total Sales]]</f>
        <v>4.9000000000000002E-2</v>
      </c>
      <c r="P6712" s="1" t="s">
        <v>82</v>
      </c>
    </row>
    <row r="6713" spans="1:16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3" t="str">
        <f>IFERROR(LEFT(Tabla2[[#This Row],[Product]],FIND(" ",Tabla2[[#This Row],[Product]])-3),Tabla2[[#This Row],[Product]])</f>
        <v>Men</v>
      </c>
      <c r="I6713" s="6">
        <v>36</v>
      </c>
      <c r="J6713" s="4">
        <v>1430</v>
      </c>
      <c r="K6713" s="6">
        <f>Tabla2[[#This Row],[Price per Unit]]*Tabla2[[#This Row],[Units Sold]]</f>
        <v>51480</v>
      </c>
      <c r="L6713" s="52">
        <f>Tabla2[[#This Row],[Units Sold]]/Cálculos!$C$11</f>
        <v>5.7687784833437618E-5</v>
      </c>
      <c r="M6713" s="6">
        <f>Tabla2[[#This Row],[Total Sales]]-Tabla2[[#This Row],[Operating Profit]]</f>
        <v>49163.4</v>
      </c>
      <c r="N6713" s="6">
        <v>2316.6</v>
      </c>
      <c r="O6713" s="46">
        <f>Tabla2[[#This Row],[Operating Profit]]/Tabla2[[#This Row],[Total Sales]]</f>
        <v>4.4999999999999998E-2</v>
      </c>
      <c r="P6713" s="1" t="s">
        <v>82</v>
      </c>
    </row>
    <row r="6714" spans="1:16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3" t="str">
        <f>IFERROR(LEFT(Tabla2[[#This Row],[Product]],FIND(" ",Tabla2[[#This Row],[Product]])-3),Tabla2[[#This Row],[Product]])</f>
        <v>Men</v>
      </c>
      <c r="I6714" s="6">
        <v>39</v>
      </c>
      <c r="J6714" s="4">
        <v>770</v>
      </c>
      <c r="K6714" s="6">
        <f>Tabla2[[#This Row],[Price per Unit]]*Tabla2[[#This Row],[Units Sold]]</f>
        <v>30030</v>
      </c>
      <c r="L6714" s="52">
        <f>Tabla2[[#This Row],[Units Sold]]/Cálculos!$C$11</f>
        <v>3.1062653371851023E-5</v>
      </c>
      <c r="M6714" s="6">
        <f>Tabla2[[#This Row],[Total Sales]]-Tabla2[[#This Row],[Operating Profit]]</f>
        <v>28588.560000000001</v>
      </c>
      <c r="N6714" s="6">
        <v>1441.44</v>
      </c>
      <c r="O6714" s="46">
        <f>Tabla2[[#This Row],[Operating Profit]]/Tabla2[[#This Row],[Total Sales]]</f>
        <v>4.8000000000000001E-2</v>
      </c>
      <c r="P6714" s="1" t="s">
        <v>82</v>
      </c>
    </row>
    <row r="6715" spans="1:16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3" t="str">
        <f>IFERROR(LEFT(Tabla2[[#This Row],[Product]],FIND(" ",Tabla2[[#This Row],[Product]])-3),Tabla2[[#This Row],[Product]])</f>
        <v>Women</v>
      </c>
      <c r="I6715" s="6">
        <v>32</v>
      </c>
      <c r="J6715" s="4">
        <v>650</v>
      </c>
      <c r="K6715" s="6">
        <f>Tabla2[[#This Row],[Price per Unit]]*Tabla2[[#This Row],[Units Sold]]</f>
        <v>20800</v>
      </c>
      <c r="L6715" s="52">
        <f>Tabla2[[#This Row],[Units Sold]]/Cálculos!$C$11</f>
        <v>2.622172037883528E-5</v>
      </c>
      <c r="M6715" s="6">
        <f>Tabla2[[#This Row],[Total Sales]]-Tabla2[[#This Row],[Operating Profit]]</f>
        <v>19780.8</v>
      </c>
      <c r="N6715" s="6">
        <v>1019.1999999999999</v>
      </c>
      <c r="O6715" s="46">
        <f>Tabla2[[#This Row],[Operating Profit]]/Tabla2[[#This Row],[Total Sales]]</f>
        <v>4.8999999999999995E-2</v>
      </c>
      <c r="P6715" s="1" t="s">
        <v>82</v>
      </c>
    </row>
    <row r="6716" spans="1:16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3" t="str">
        <f>IFERROR(LEFT(Tabla2[[#This Row],[Product]],FIND(" ",Tabla2[[#This Row],[Product]])-3),Tabla2[[#This Row],[Product]])</f>
        <v>Women</v>
      </c>
      <c r="I6716" s="6">
        <v>32</v>
      </c>
      <c r="J6716" s="4">
        <v>580</v>
      </c>
      <c r="K6716" s="6">
        <f>Tabla2[[#This Row],[Price per Unit]]*Tabla2[[#This Row],[Units Sold]]</f>
        <v>18560</v>
      </c>
      <c r="L6716" s="52">
        <f>Tabla2[[#This Row],[Units Sold]]/Cálculos!$C$11</f>
        <v>2.3397842799576097E-5</v>
      </c>
      <c r="M6716" s="6">
        <f>Tabla2[[#This Row],[Total Sales]]-Tabla2[[#This Row],[Operating Profit]]</f>
        <v>17632</v>
      </c>
      <c r="N6716" s="6">
        <v>928</v>
      </c>
      <c r="O6716" s="46">
        <f>Tabla2[[#This Row],[Operating Profit]]/Tabla2[[#This Row],[Total Sales]]</f>
        <v>0.05</v>
      </c>
      <c r="P6716" s="1" t="s">
        <v>82</v>
      </c>
    </row>
    <row r="6717" spans="1:16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3" t="str">
        <f>IFERROR(LEFT(Tabla2[[#This Row],[Product]],FIND(" ",Tabla2[[#This Row],[Product]])-3),Tabla2[[#This Row],[Product]])</f>
        <v>Men</v>
      </c>
      <c r="I6717" s="6">
        <v>43</v>
      </c>
      <c r="J6717" s="4">
        <v>560</v>
      </c>
      <c r="K6717" s="6">
        <f>Tabla2[[#This Row],[Price per Unit]]*Tabla2[[#This Row],[Units Sold]]</f>
        <v>24080</v>
      </c>
      <c r="L6717" s="52">
        <f>Tabla2[[#This Row],[Units Sold]]/Cálculos!$C$11</f>
        <v>2.2591020634073471E-5</v>
      </c>
      <c r="M6717" s="6">
        <f>Tabla2[[#This Row],[Total Sales]]-Tabla2[[#This Row],[Operating Profit]]</f>
        <v>22876</v>
      </c>
      <c r="N6717" s="6">
        <v>1204</v>
      </c>
      <c r="O6717" s="46">
        <f>Tabla2[[#This Row],[Operating Profit]]/Tabla2[[#This Row],[Total Sales]]</f>
        <v>0.05</v>
      </c>
      <c r="P6717" s="1" t="s">
        <v>82</v>
      </c>
    </row>
    <row r="6718" spans="1:16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3" t="str">
        <f>IFERROR(LEFT(Tabla2[[#This Row],[Product]],FIND(" ",Tabla2[[#This Row],[Product]])-3),Tabla2[[#This Row],[Product]])</f>
        <v>Women</v>
      </c>
      <c r="I6718" s="6">
        <v>42</v>
      </c>
      <c r="J6718" s="4">
        <v>940</v>
      </c>
      <c r="K6718" s="6">
        <f>Tabla2[[#This Row],[Price per Unit]]*Tabla2[[#This Row],[Units Sold]]</f>
        <v>39480</v>
      </c>
      <c r="L6718" s="52">
        <f>Tabla2[[#This Row],[Units Sold]]/Cálculos!$C$11</f>
        <v>3.792064177862333E-5</v>
      </c>
      <c r="M6718" s="6">
        <f>Tabla2[[#This Row],[Total Sales]]-Tabla2[[#This Row],[Operating Profit]]</f>
        <v>37703.4</v>
      </c>
      <c r="N6718" s="6">
        <v>1776.6</v>
      </c>
      <c r="O6718" s="46">
        <f>Tabla2[[#This Row],[Operating Profit]]/Tabla2[[#This Row],[Total Sales]]</f>
        <v>4.4999999999999998E-2</v>
      </c>
      <c r="P6718" s="1" t="s">
        <v>82</v>
      </c>
    </row>
    <row r="6719" spans="1:16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3" t="str">
        <f>IFERROR(LEFT(Tabla2[[#This Row],[Product]],FIND(" ",Tabla2[[#This Row],[Product]])-3),Tabla2[[#This Row],[Product]])</f>
        <v>Men</v>
      </c>
      <c r="I6719" s="6">
        <v>37</v>
      </c>
      <c r="J6719" s="4">
        <v>1440</v>
      </c>
      <c r="K6719" s="6">
        <f>Tabla2[[#This Row],[Price per Unit]]*Tabla2[[#This Row],[Units Sold]]</f>
        <v>53280</v>
      </c>
      <c r="L6719" s="52">
        <f>Tabla2[[#This Row],[Units Sold]]/Cálculos!$C$11</f>
        <v>5.8091195916188929E-5</v>
      </c>
      <c r="M6719" s="6">
        <f>Tabla2[[#This Row],[Total Sales]]-Tabla2[[#This Row],[Operating Profit]]</f>
        <v>50616</v>
      </c>
      <c r="N6719" s="6">
        <v>2664</v>
      </c>
      <c r="O6719" s="46">
        <f>Tabla2[[#This Row],[Operating Profit]]/Tabla2[[#This Row],[Total Sales]]</f>
        <v>0.05</v>
      </c>
      <c r="P6719" s="1" t="s">
        <v>82</v>
      </c>
    </row>
    <row r="6720" spans="1:16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3" t="str">
        <f>IFERROR(LEFT(Tabla2[[#This Row],[Product]],FIND(" ",Tabla2[[#This Row],[Product]])-3),Tabla2[[#This Row],[Product]])</f>
        <v>Men</v>
      </c>
      <c r="I6720" s="6">
        <v>32</v>
      </c>
      <c r="J6720" s="4">
        <v>940</v>
      </c>
      <c r="K6720" s="6">
        <f>Tabla2[[#This Row],[Price per Unit]]*Tabla2[[#This Row],[Units Sold]]</f>
        <v>30080</v>
      </c>
      <c r="L6720" s="52">
        <f>Tabla2[[#This Row],[Units Sold]]/Cálculos!$C$11</f>
        <v>3.792064177862333E-5</v>
      </c>
      <c r="M6720" s="6">
        <f>Tabla2[[#This Row],[Total Sales]]-Tabla2[[#This Row],[Operating Profit]]</f>
        <v>28636.16</v>
      </c>
      <c r="N6720" s="6">
        <v>1443.84</v>
      </c>
      <c r="O6720" s="46">
        <f>Tabla2[[#This Row],[Operating Profit]]/Tabla2[[#This Row],[Total Sales]]</f>
        <v>4.7999999999999994E-2</v>
      </c>
      <c r="P6720" s="1" t="s">
        <v>82</v>
      </c>
    </row>
    <row r="6721" spans="1:16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3" t="str">
        <f>IFERROR(LEFT(Tabla2[[#This Row],[Product]],FIND(" ",Tabla2[[#This Row],[Product]])-3),Tabla2[[#This Row],[Product]])</f>
        <v>Women</v>
      </c>
      <c r="I6721" s="6">
        <v>37</v>
      </c>
      <c r="J6721" s="4">
        <v>810</v>
      </c>
      <c r="K6721" s="6">
        <f>Tabla2[[#This Row],[Price per Unit]]*Tabla2[[#This Row],[Units Sold]]</f>
        <v>29970</v>
      </c>
      <c r="L6721" s="52">
        <f>Tabla2[[#This Row],[Units Sold]]/Cálculos!$C$11</f>
        <v>3.2676297702856274E-5</v>
      </c>
      <c r="M6721" s="6">
        <f>Tabla2[[#This Row],[Total Sales]]-Tabla2[[#This Row],[Operating Profit]]</f>
        <v>28591.38</v>
      </c>
      <c r="N6721" s="6">
        <v>1378.62</v>
      </c>
      <c r="O6721" s="46">
        <f>Tabla2[[#This Row],[Operating Profit]]/Tabla2[[#This Row],[Total Sales]]</f>
        <v>4.5999999999999999E-2</v>
      </c>
      <c r="P6721" s="1" t="s">
        <v>82</v>
      </c>
    </row>
    <row r="6722" spans="1:16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3" t="str">
        <f>IFERROR(LEFT(Tabla2[[#This Row],[Product]],FIND(" ",Tabla2[[#This Row],[Product]])-3),Tabla2[[#This Row],[Product]])</f>
        <v>Women</v>
      </c>
      <c r="I6722" s="6">
        <v>38</v>
      </c>
      <c r="J6722" s="4">
        <v>800</v>
      </c>
      <c r="K6722" s="6">
        <f>Tabla2[[#This Row],[Price per Unit]]*Tabla2[[#This Row],[Units Sold]]</f>
        <v>30400</v>
      </c>
      <c r="L6722" s="52">
        <f>Tabla2[[#This Row],[Units Sold]]/Cálculos!$C$11</f>
        <v>3.2272886620104963E-5</v>
      </c>
      <c r="M6722" s="6">
        <f>Tabla2[[#This Row],[Total Sales]]-Tabla2[[#This Row],[Operating Profit]]</f>
        <v>29032</v>
      </c>
      <c r="N6722" s="6">
        <v>1367.9999999999998</v>
      </c>
      <c r="O6722" s="46">
        <f>Tabla2[[#This Row],[Operating Profit]]/Tabla2[[#This Row],[Total Sales]]</f>
        <v>4.4999999999999991E-2</v>
      </c>
      <c r="P6722" s="1" t="s">
        <v>82</v>
      </c>
    </row>
    <row r="6723" spans="1:16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3" t="str">
        <f>IFERROR(LEFT(Tabla2[[#This Row],[Product]],FIND(" ",Tabla2[[#This Row],[Product]])-3),Tabla2[[#This Row],[Product]])</f>
        <v>Men</v>
      </c>
      <c r="I6723" s="6">
        <v>54</v>
      </c>
      <c r="J6723" s="4">
        <v>830</v>
      </c>
      <c r="K6723" s="6">
        <f>Tabla2[[#This Row],[Price per Unit]]*Tabla2[[#This Row],[Units Sold]]</f>
        <v>44820</v>
      </c>
      <c r="L6723" s="52">
        <f>Tabla2[[#This Row],[Units Sold]]/Cálculos!$C$11</f>
        <v>3.3483119868358896E-5</v>
      </c>
      <c r="M6723" s="6">
        <f>Tabla2[[#This Row],[Total Sales]]-Tabla2[[#This Row],[Operating Profit]]</f>
        <v>42668.639999999999</v>
      </c>
      <c r="N6723" s="6">
        <v>2151.36</v>
      </c>
      <c r="O6723" s="46">
        <f>Tabla2[[#This Row],[Operating Profit]]/Tabla2[[#This Row],[Total Sales]]</f>
        <v>4.8000000000000001E-2</v>
      </c>
      <c r="P6723" s="1" t="s">
        <v>82</v>
      </c>
    </row>
    <row r="6724" spans="1:16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3" t="str">
        <f>IFERROR(LEFT(Tabla2[[#This Row],[Product]],FIND(" ",Tabla2[[#This Row],[Product]])-3),Tabla2[[#This Row],[Product]])</f>
        <v>Women</v>
      </c>
      <c r="I6724" s="6">
        <v>58</v>
      </c>
      <c r="J6724" s="4">
        <v>1170</v>
      </c>
      <c r="K6724" s="6">
        <f>Tabla2[[#This Row],[Price per Unit]]*Tabla2[[#This Row],[Units Sold]]</f>
        <v>67860</v>
      </c>
      <c r="L6724" s="52">
        <f>Tabla2[[#This Row],[Units Sold]]/Cálculos!$C$11</f>
        <v>4.7199096681903504E-5</v>
      </c>
      <c r="M6724" s="6">
        <f>Tabla2[[#This Row],[Total Sales]]-Tabla2[[#This Row],[Operating Profit]]</f>
        <v>64534.86</v>
      </c>
      <c r="N6724" s="6">
        <v>3325.14</v>
      </c>
      <c r="O6724" s="46">
        <f>Tabla2[[#This Row],[Operating Profit]]/Tabla2[[#This Row],[Total Sales]]</f>
        <v>4.8999999999999995E-2</v>
      </c>
      <c r="P6724" s="1" t="s">
        <v>82</v>
      </c>
    </row>
    <row r="6725" spans="1:16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3" t="str">
        <f>IFERROR(LEFT(Tabla2[[#This Row],[Product]],FIND(" ",Tabla2[[#This Row],[Product]])-3),Tabla2[[#This Row],[Product]])</f>
        <v>Men</v>
      </c>
      <c r="I6725" s="6">
        <v>51</v>
      </c>
      <c r="J6725" s="4">
        <v>1820</v>
      </c>
      <c r="K6725" s="6">
        <f>Tabla2[[#This Row],[Price per Unit]]*Tabla2[[#This Row],[Units Sold]]</f>
        <v>92820</v>
      </c>
      <c r="L6725" s="52">
        <f>Tabla2[[#This Row],[Units Sold]]/Cálculos!$C$11</f>
        <v>7.3420817060738781E-5</v>
      </c>
      <c r="M6725" s="6">
        <f>Tabla2[[#This Row],[Total Sales]]-Tabla2[[#This Row],[Operating Profit]]</f>
        <v>88179</v>
      </c>
      <c r="N6725" s="6">
        <v>4641</v>
      </c>
      <c r="O6725" s="46">
        <f>Tabla2[[#This Row],[Operating Profit]]/Tabla2[[#This Row],[Total Sales]]</f>
        <v>0.05</v>
      </c>
      <c r="P6725" s="1" t="s">
        <v>82</v>
      </c>
    </row>
    <row r="6726" spans="1:16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3" t="str">
        <f>IFERROR(LEFT(Tabla2[[#This Row],[Product]],FIND(" ",Tabla2[[#This Row],[Product]])-3),Tabla2[[#This Row],[Product]])</f>
        <v>Men</v>
      </c>
      <c r="I6726" s="6">
        <v>49</v>
      </c>
      <c r="J6726" s="4">
        <v>1190</v>
      </c>
      <c r="K6726" s="6">
        <f>Tabla2[[#This Row],[Price per Unit]]*Tabla2[[#This Row],[Units Sold]]</f>
        <v>58310</v>
      </c>
      <c r="L6726" s="52">
        <f>Tabla2[[#This Row],[Units Sold]]/Cálculos!$C$11</f>
        <v>4.8005918847406126E-5</v>
      </c>
      <c r="M6726" s="6">
        <f>Tabla2[[#This Row],[Total Sales]]-Tabla2[[#This Row],[Operating Profit]]</f>
        <v>55394.5</v>
      </c>
      <c r="N6726" s="6">
        <v>2915.5</v>
      </c>
      <c r="O6726" s="46">
        <f>Tabla2[[#This Row],[Operating Profit]]/Tabla2[[#This Row],[Total Sales]]</f>
        <v>0.05</v>
      </c>
      <c r="P6726" s="1" t="s">
        <v>82</v>
      </c>
    </row>
    <row r="6727" spans="1:16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3" t="str">
        <f>IFERROR(LEFT(Tabla2[[#This Row],[Product]],FIND(" ",Tabla2[[#This Row],[Product]])-3),Tabla2[[#This Row],[Product]])</f>
        <v>Women</v>
      </c>
      <c r="I6727" s="6">
        <v>42</v>
      </c>
      <c r="J6727" s="4">
        <v>1020</v>
      </c>
      <c r="K6727" s="6">
        <f>Tabla2[[#This Row],[Price per Unit]]*Tabla2[[#This Row],[Units Sold]]</f>
        <v>42840</v>
      </c>
      <c r="L6727" s="52">
        <f>Tabla2[[#This Row],[Units Sold]]/Cálculos!$C$11</f>
        <v>4.1147930440633825E-5</v>
      </c>
      <c r="M6727" s="6">
        <f>Tabla2[[#This Row],[Total Sales]]-Tabla2[[#This Row],[Operating Profit]]</f>
        <v>40869.360000000001</v>
      </c>
      <c r="N6727" s="6">
        <v>1970.6399999999999</v>
      </c>
      <c r="O6727" s="46">
        <f>Tabla2[[#This Row],[Operating Profit]]/Tabla2[[#This Row],[Total Sales]]</f>
        <v>4.5999999999999999E-2</v>
      </c>
      <c r="P6727" s="1" t="s">
        <v>82</v>
      </c>
    </row>
    <row r="6728" spans="1:16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3" t="str">
        <f>IFERROR(LEFT(Tabla2[[#This Row],[Product]],FIND(" ",Tabla2[[#This Row],[Product]])-3),Tabla2[[#This Row],[Product]])</f>
        <v>Women</v>
      </c>
      <c r="I6728" s="6">
        <v>43</v>
      </c>
      <c r="J6728" s="4">
        <v>750</v>
      </c>
      <c r="K6728" s="6">
        <f>Tabla2[[#This Row],[Price per Unit]]*Tabla2[[#This Row],[Units Sold]]</f>
        <v>32250</v>
      </c>
      <c r="L6728" s="52">
        <f>Tabla2[[#This Row],[Units Sold]]/Cálculos!$C$11</f>
        <v>3.0255831206348401E-5</v>
      </c>
      <c r="M6728" s="6">
        <f>Tabla2[[#This Row],[Total Sales]]-Tabla2[[#This Row],[Operating Profit]]</f>
        <v>30669.75</v>
      </c>
      <c r="N6728" s="6">
        <v>1580.25</v>
      </c>
      <c r="O6728" s="46">
        <f>Tabla2[[#This Row],[Operating Profit]]/Tabla2[[#This Row],[Total Sales]]</f>
        <v>4.9000000000000002E-2</v>
      </c>
      <c r="P6728" s="1" t="s">
        <v>82</v>
      </c>
    </row>
    <row r="6729" spans="1:16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3" t="str">
        <f>IFERROR(LEFT(Tabla2[[#This Row],[Product]],FIND(" ",Tabla2[[#This Row],[Product]])-3),Tabla2[[#This Row],[Product]])</f>
        <v>Men</v>
      </c>
      <c r="I6729" s="6">
        <v>56</v>
      </c>
      <c r="J6729" s="4">
        <v>910</v>
      </c>
      <c r="K6729" s="6">
        <f>Tabla2[[#This Row],[Price per Unit]]*Tabla2[[#This Row],[Units Sold]]</f>
        <v>50960</v>
      </c>
      <c r="L6729" s="52">
        <f>Tabla2[[#This Row],[Units Sold]]/Cálculos!$C$11</f>
        <v>3.6710408530369391E-5</v>
      </c>
      <c r="M6729" s="6">
        <f>Tabla2[[#This Row],[Total Sales]]-Tabla2[[#This Row],[Operating Profit]]</f>
        <v>48615.839999999997</v>
      </c>
      <c r="N6729" s="6">
        <v>2344.16</v>
      </c>
      <c r="O6729" s="46">
        <f>Tabla2[[#This Row],[Operating Profit]]/Tabla2[[#This Row],[Total Sales]]</f>
        <v>4.5999999999999999E-2</v>
      </c>
      <c r="P6729" s="1" t="s">
        <v>82</v>
      </c>
    </row>
    <row r="6730" spans="1:16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3" t="str">
        <f>IFERROR(LEFT(Tabla2[[#This Row],[Product]],FIND(" ",Tabla2[[#This Row],[Product]])-3),Tabla2[[#This Row],[Product]])</f>
        <v>Women</v>
      </c>
      <c r="I6730" s="6">
        <v>60</v>
      </c>
      <c r="J6730" s="4">
        <v>1400</v>
      </c>
      <c r="K6730" s="6">
        <f>Tabla2[[#This Row],[Price per Unit]]*Tabla2[[#This Row],[Units Sold]]</f>
        <v>84000</v>
      </c>
      <c r="L6730" s="52">
        <f>Tabla2[[#This Row],[Units Sold]]/Cálculos!$C$11</f>
        <v>5.6477551585183678E-5</v>
      </c>
      <c r="M6730" s="6">
        <f>Tabla2[[#This Row],[Total Sales]]-Tabla2[[#This Row],[Operating Profit]]</f>
        <v>79884</v>
      </c>
      <c r="N6730" s="6">
        <v>4116</v>
      </c>
      <c r="O6730" s="46">
        <f>Tabla2[[#This Row],[Operating Profit]]/Tabla2[[#This Row],[Total Sales]]</f>
        <v>4.9000000000000002E-2</v>
      </c>
      <c r="P6730" s="1" t="s">
        <v>82</v>
      </c>
    </row>
    <row r="6731" spans="1:16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3" t="str">
        <f>IFERROR(LEFT(Tabla2[[#This Row],[Product]],FIND(" ",Tabla2[[#This Row],[Product]])-3),Tabla2[[#This Row],[Product]])</f>
        <v>Men</v>
      </c>
      <c r="I6731" s="6">
        <v>56</v>
      </c>
      <c r="J6731" s="4">
        <v>1890</v>
      </c>
      <c r="K6731" s="6">
        <f>Tabla2[[#This Row],[Price per Unit]]*Tabla2[[#This Row],[Units Sold]]</f>
        <v>105840</v>
      </c>
      <c r="L6731" s="52">
        <f>Tabla2[[#This Row],[Units Sold]]/Cálculos!$C$11</f>
        <v>7.6244694639997972E-5</v>
      </c>
      <c r="M6731" s="6">
        <f>Tabla2[[#This Row],[Total Sales]]-Tabla2[[#This Row],[Operating Profit]]</f>
        <v>100548</v>
      </c>
      <c r="N6731" s="6">
        <v>5292</v>
      </c>
      <c r="O6731" s="46">
        <f>Tabla2[[#This Row],[Operating Profit]]/Tabla2[[#This Row],[Total Sales]]</f>
        <v>0.05</v>
      </c>
      <c r="P6731" s="1" t="s">
        <v>82</v>
      </c>
    </row>
    <row r="6732" spans="1:16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3" t="str">
        <f>IFERROR(LEFT(Tabla2[[#This Row],[Product]],FIND(" ",Tabla2[[#This Row],[Product]])-3),Tabla2[[#This Row],[Product]])</f>
        <v>Men</v>
      </c>
      <c r="I6732" s="6">
        <v>51</v>
      </c>
      <c r="J6732" s="4">
        <v>1110</v>
      </c>
      <c r="K6732" s="6">
        <f>Tabla2[[#This Row],[Price per Unit]]*Tabla2[[#This Row],[Units Sold]]</f>
        <v>56610</v>
      </c>
      <c r="L6732" s="52">
        <f>Tabla2[[#This Row],[Units Sold]]/Cálculos!$C$11</f>
        <v>4.4778630185395631E-5</v>
      </c>
      <c r="M6732" s="6">
        <f>Tabla2[[#This Row],[Total Sales]]-Tabla2[[#This Row],[Operating Profit]]</f>
        <v>54062.55</v>
      </c>
      <c r="N6732" s="6">
        <v>2547.4499999999998</v>
      </c>
      <c r="O6732" s="46">
        <f>Tabla2[[#This Row],[Operating Profit]]/Tabla2[[#This Row],[Total Sales]]</f>
        <v>4.4999999999999998E-2</v>
      </c>
      <c r="P6732" s="1" t="s">
        <v>82</v>
      </c>
    </row>
    <row r="6733" spans="1:16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3" t="str">
        <f>IFERROR(LEFT(Tabla2[[#This Row],[Product]],FIND(" ",Tabla2[[#This Row],[Product]])-3),Tabla2[[#This Row],[Product]])</f>
        <v>Women</v>
      </c>
      <c r="I6733" s="6">
        <v>47</v>
      </c>
      <c r="J6733" s="4">
        <v>1020</v>
      </c>
      <c r="K6733" s="6">
        <f>Tabla2[[#This Row],[Price per Unit]]*Tabla2[[#This Row],[Units Sold]]</f>
        <v>47940</v>
      </c>
      <c r="L6733" s="52">
        <f>Tabla2[[#This Row],[Units Sold]]/Cálculos!$C$11</f>
        <v>4.1147930440633825E-5</v>
      </c>
      <c r="M6733" s="6">
        <f>Tabla2[[#This Row],[Total Sales]]-Tabla2[[#This Row],[Operating Profit]]</f>
        <v>45543</v>
      </c>
      <c r="N6733" s="6">
        <v>2397</v>
      </c>
      <c r="O6733" s="46">
        <f>Tabla2[[#This Row],[Operating Profit]]/Tabla2[[#This Row],[Total Sales]]</f>
        <v>0.05</v>
      </c>
      <c r="P6733" s="1" t="s">
        <v>82</v>
      </c>
    </row>
    <row r="6734" spans="1:16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3" t="str">
        <f>IFERROR(LEFT(Tabla2[[#This Row],[Product]],FIND(" ",Tabla2[[#This Row],[Product]])-3),Tabla2[[#This Row],[Product]])</f>
        <v>Women</v>
      </c>
      <c r="I6734" s="6">
        <v>37</v>
      </c>
      <c r="J6734" s="4">
        <v>900</v>
      </c>
      <c r="K6734" s="6">
        <f>Tabla2[[#This Row],[Price per Unit]]*Tabla2[[#This Row],[Units Sold]]</f>
        <v>33300</v>
      </c>
      <c r="L6734" s="52">
        <f>Tabla2[[#This Row],[Units Sold]]/Cálculos!$C$11</f>
        <v>3.630699744761808E-5</v>
      </c>
      <c r="M6734" s="6">
        <f>Tabla2[[#This Row],[Total Sales]]-Tabla2[[#This Row],[Operating Profit]]</f>
        <v>31668.3</v>
      </c>
      <c r="N6734" s="6">
        <v>1631.7</v>
      </c>
      <c r="O6734" s="46">
        <f>Tabla2[[#This Row],[Operating Profit]]/Tabla2[[#This Row],[Total Sales]]</f>
        <v>4.9000000000000002E-2</v>
      </c>
      <c r="P6734" s="1" t="s">
        <v>82</v>
      </c>
    </row>
    <row r="6735" spans="1:16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3" t="str">
        <f>IFERROR(LEFT(Tabla2[[#This Row],[Product]],FIND(" ",Tabla2[[#This Row],[Product]])-3),Tabla2[[#This Row],[Product]])</f>
        <v>Men</v>
      </c>
      <c r="I6735" s="6">
        <v>47</v>
      </c>
      <c r="J6735" s="4">
        <v>690</v>
      </c>
      <c r="K6735" s="6">
        <f>Tabla2[[#This Row],[Price per Unit]]*Tabla2[[#This Row],[Units Sold]]</f>
        <v>32430</v>
      </c>
      <c r="L6735" s="52">
        <f>Tabla2[[#This Row],[Units Sold]]/Cálculos!$C$11</f>
        <v>2.7835364709840528E-5</v>
      </c>
      <c r="M6735" s="6">
        <f>Tabla2[[#This Row],[Total Sales]]-Tabla2[[#This Row],[Operating Profit]]</f>
        <v>30808.5</v>
      </c>
      <c r="N6735" s="6">
        <v>1621.5</v>
      </c>
      <c r="O6735" s="46">
        <f>Tabla2[[#This Row],[Operating Profit]]/Tabla2[[#This Row],[Total Sales]]</f>
        <v>0.05</v>
      </c>
      <c r="P6735" s="1" t="s">
        <v>82</v>
      </c>
    </row>
    <row r="6736" spans="1:16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3" t="str">
        <f>IFERROR(LEFT(Tabla2[[#This Row],[Product]],FIND(" ",Tabla2[[#This Row],[Product]])-3),Tabla2[[#This Row],[Product]])</f>
        <v>Women</v>
      </c>
      <c r="I6736" s="6">
        <v>52</v>
      </c>
      <c r="J6736" s="4">
        <v>1130</v>
      </c>
      <c r="K6736" s="6">
        <f>Tabla2[[#This Row],[Price per Unit]]*Tabla2[[#This Row],[Units Sold]]</f>
        <v>58760</v>
      </c>
      <c r="L6736" s="52">
        <f>Tabla2[[#This Row],[Units Sold]]/Cálculos!$C$11</f>
        <v>4.5585452350898253E-5</v>
      </c>
      <c r="M6736" s="6">
        <f>Tabla2[[#This Row],[Total Sales]]-Tabla2[[#This Row],[Operating Profit]]</f>
        <v>55822</v>
      </c>
      <c r="N6736" s="6">
        <v>2938</v>
      </c>
      <c r="O6736" s="46">
        <f>Tabla2[[#This Row],[Operating Profit]]/Tabla2[[#This Row],[Total Sales]]</f>
        <v>0.05</v>
      </c>
      <c r="P6736" s="1" t="s">
        <v>82</v>
      </c>
    </row>
    <row r="6737" spans="1:16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3" t="str">
        <f>IFERROR(LEFT(Tabla2[[#This Row],[Product]],FIND(" ",Tabla2[[#This Row],[Product]])-3),Tabla2[[#This Row],[Product]])</f>
        <v>Men</v>
      </c>
      <c r="I6737" s="6">
        <v>47</v>
      </c>
      <c r="J6737" s="4">
        <v>1650</v>
      </c>
      <c r="K6737" s="6">
        <f>Tabla2[[#This Row],[Price per Unit]]*Tabla2[[#This Row],[Units Sold]]</f>
        <v>77550</v>
      </c>
      <c r="L6737" s="52">
        <f>Tabla2[[#This Row],[Units Sold]]/Cálculos!$C$11</f>
        <v>6.656282865396648E-5</v>
      </c>
      <c r="M6737" s="6">
        <f>Tabla2[[#This Row],[Total Sales]]-Tabla2[[#This Row],[Operating Profit]]</f>
        <v>73672.5</v>
      </c>
      <c r="N6737" s="6">
        <v>3877.5</v>
      </c>
      <c r="O6737" s="46">
        <f>Tabla2[[#This Row],[Operating Profit]]/Tabla2[[#This Row],[Total Sales]]</f>
        <v>0.05</v>
      </c>
      <c r="P6737" s="1" t="s">
        <v>82</v>
      </c>
    </row>
    <row r="6738" spans="1:16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3" t="str">
        <f>IFERROR(LEFT(Tabla2[[#This Row],[Product]],FIND(" ",Tabla2[[#This Row],[Product]])-3),Tabla2[[#This Row],[Product]])</f>
        <v>Men</v>
      </c>
      <c r="I6738" s="6">
        <v>38</v>
      </c>
      <c r="J6738" s="4">
        <v>910</v>
      </c>
      <c r="K6738" s="6">
        <f>Tabla2[[#This Row],[Price per Unit]]*Tabla2[[#This Row],[Units Sold]]</f>
        <v>34580</v>
      </c>
      <c r="L6738" s="52">
        <f>Tabla2[[#This Row],[Units Sold]]/Cálculos!$C$11</f>
        <v>3.6710408530369391E-5</v>
      </c>
      <c r="M6738" s="6">
        <f>Tabla2[[#This Row],[Total Sales]]-Tabla2[[#This Row],[Operating Profit]]</f>
        <v>33023.9</v>
      </c>
      <c r="N6738" s="6">
        <v>1556.1</v>
      </c>
      <c r="O6738" s="46">
        <f>Tabla2[[#This Row],[Operating Profit]]/Tabla2[[#This Row],[Total Sales]]</f>
        <v>4.4999999999999998E-2</v>
      </c>
      <c r="P6738" s="1" t="s">
        <v>82</v>
      </c>
    </row>
    <row r="6739" spans="1:16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3" t="str">
        <f>IFERROR(LEFT(Tabla2[[#This Row],[Product]],FIND(" ",Tabla2[[#This Row],[Product]])-3),Tabla2[[#This Row],[Product]])</f>
        <v>Women</v>
      </c>
      <c r="I6739" s="6">
        <v>15</v>
      </c>
      <c r="J6739" s="4">
        <v>750</v>
      </c>
      <c r="K6739" s="6">
        <f>Tabla2[[#This Row],[Price per Unit]]*Tabla2[[#This Row],[Units Sold]]</f>
        <v>11250</v>
      </c>
      <c r="L6739" s="52">
        <f>Tabla2[[#This Row],[Units Sold]]/Cálculos!$C$11</f>
        <v>3.0255831206348401E-5</v>
      </c>
      <c r="M6739" s="6">
        <f>Tabla2[[#This Row],[Total Sales]]-Tabla2[[#This Row],[Operating Profit]]</f>
        <v>10721.25</v>
      </c>
      <c r="N6739" s="6">
        <v>528.75</v>
      </c>
      <c r="O6739" s="46">
        <f>Tabla2[[#This Row],[Operating Profit]]/Tabla2[[#This Row],[Total Sales]]</f>
        <v>4.7E-2</v>
      </c>
      <c r="P6739" s="1" t="s">
        <v>82</v>
      </c>
    </row>
    <row r="6740" spans="1:16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3" t="str">
        <f>IFERROR(LEFT(Tabla2[[#This Row],[Product]],FIND(" ",Tabla2[[#This Row],[Product]])-3),Tabla2[[#This Row],[Product]])</f>
        <v>Women</v>
      </c>
      <c r="I6740" s="6">
        <v>14</v>
      </c>
      <c r="J6740" s="4">
        <v>650</v>
      </c>
      <c r="K6740" s="6">
        <f>Tabla2[[#This Row],[Price per Unit]]*Tabla2[[#This Row],[Units Sold]]</f>
        <v>9100</v>
      </c>
      <c r="L6740" s="52">
        <f>Tabla2[[#This Row],[Units Sold]]/Cálculos!$C$11</f>
        <v>2.622172037883528E-5</v>
      </c>
      <c r="M6740" s="6">
        <f>Tabla2[[#This Row],[Total Sales]]-Tabla2[[#This Row],[Operating Profit]]</f>
        <v>8672.2999999999993</v>
      </c>
      <c r="N6740" s="6">
        <v>427.7</v>
      </c>
      <c r="O6740" s="46">
        <f>Tabla2[[#This Row],[Operating Profit]]/Tabla2[[#This Row],[Total Sales]]</f>
        <v>4.7E-2</v>
      </c>
      <c r="P6740" s="1" t="s">
        <v>82</v>
      </c>
    </row>
    <row r="6741" spans="1:16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3" t="str">
        <f>IFERROR(LEFT(Tabla2[[#This Row],[Product]],FIND(" ",Tabla2[[#This Row],[Product]])-3),Tabla2[[#This Row],[Product]])</f>
        <v>Men</v>
      </c>
      <c r="I6741" s="6">
        <v>24</v>
      </c>
      <c r="J6741" s="4">
        <v>610</v>
      </c>
      <c r="K6741" s="6">
        <f>Tabla2[[#This Row],[Price per Unit]]*Tabla2[[#This Row],[Units Sold]]</f>
        <v>14640</v>
      </c>
      <c r="L6741" s="52">
        <f>Tabla2[[#This Row],[Units Sold]]/Cálculos!$C$11</f>
        <v>2.4608076047830033E-5</v>
      </c>
      <c r="M6741" s="6">
        <f>Tabla2[[#This Row],[Total Sales]]-Tabla2[[#This Row],[Operating Profit]]</f>
        <v>13922.64</v>
      </c>
      <c r="N6741" s="6">
        <v>717.36</v>
      </c>
      <c r="O6741" s="46">
        <f>Tabla2[[#This Row],[Operating Profit]]/Tabla2[[#This Row],[Total Sales]]</f>
        <v>4.9000000000000002E-2</v>
      </c>
      <c r="P6741" s="1" t="s">
        <v>82</v>
      </c>
    </row>
    <row r="6742" spans="1:16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3" t="str">
        <f>IFERROR(LEFT(Tabla2[[#This Row],[Product]],FIND(" ",Tabla2[[#This Row],[Product]])-3),Tabla2[[#This Row],[Product]])</f>
        <v>Women</v>
      </c>
      <c r="I6742" s="6">
        <v>29</v>
      </c>
      <c r="J6742" s="4">
        <v>940</v>
      </c>
      <c r="K6742" s="6">
        <f>Tabla2[[#This Row],[Price per Unit]]*Tabla2[[#This Row],[Units Sold]]</f>
        <v>27260</v>
      </c>
      <c r="L6742" s="52">
        <f>Tabla2[[#This Row],[Units Sold]]/Cálculos!$C$11</f>
        <v>3.792064177862333E-5</v>
      </c>
      <c r="M6742" s="6">
        <f>Tabla2[[#This Row],[Total Sales]]-Tabla2[[#This Row],[Operating Profit]]</f>
        <v>25924.26</v>
      </c>
      <c r="N6742" s="6">
        <v>1335.74</v>
      </c>
      <c r="O6742" s="46">
        <f>Tabla2[[#This Row],[Operating Profit]]/Tabla2[[#This Row],[Total Sales]]</f>
        <v>4.9000000000000002E-2</v>
      </c>
      <c r="P6742" s="1" t="s">
        <v>82</v>
      </c>
    </row>
    <row r="6743" spans="1:16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3" t="str">
        <f>IFERROR(LEFT(Tabla2[[#This Row],[Product]],FIND(" ",Tabla2[[#This Row],[Product]])-3),Tabla2[[#This Row],[Product]])</f>
        <v>Men</v>
      </c>
      <c r="I6743" s="6">
        <v>29</v>
      </c>
      <c r="J6743" s="4">
        <v>1450</v>
      </c>
      <c r="K6743" s="6">
        <f>Tabla2[[#This Row],[Price per Unit]]*Tabla2[[#This Row],[Units Sold]]</f>
        <v>42050</v>
      </c>
      <c r="L6743" s="52">
        <f>Tabla2[[#This Row],[Units Sold]]/Cálculos!$C$11</f>
        <v>5.849460699894024E-5</v>
      </c>
      <c r="M6743" s="6">
        <f>Tabla2[[#This Row],[Total Sales]]-Tabla2[[#This Row],[Operating Profit]]</f>
        <v>40115.699999999997</v>
      </c>
      <c r="N6743" s="6">
        <v>1934.3</v>
      </c>
      <c r="O6743" s="46">
        <f>Tabla2[[#This Row],[Operating Profit]]/Tabla2[[#This Row],[Total Sales]]</f>
        <v>4.5999999999999999E-2</v>
      </c>
      <c r="P6743" s="1" t="s">
        <v>82</v>
      </c>
    </row>
    <row r="6744" spans="1:16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3" t="str">
        <f>IFERROR(LEFT(Tabla2[[#This Row],[Product]],FIND(" ",Tabla2[[#This Row],[Product]])-3),Tabla2[[#This Row],[Product]])</f>
        <v>Men</v>
      </c>
      <c r="I6744" s="6">
        <v>19</v>
      </c>
      <c r="J6744" s="4">
        <v>850</v>
      </c>
      <c r="K6744" s="6">
        <f>Tabla2[[#This Row],[Price per Unit]]*Tabla2[[#This Row],[Units Sold]]</f>
        <v>16150</v>
      </c>
      <c r="L6744" s="52">
        <f>Tabla2[[#This Row],[Units Sold]]/Cálculos!$C$11</f>
        <v>3.4289942033861518E-5</v>
      </c>
      <c r="M6744" s="6">
        <f>Tabla2[[#This Row],[Total Sales]]-Tabla2[[#This Row],[Operating Profit]]</f>
        <v>15407.1</v>
      </c>
      <c r="N6744" s="6">
        <v>742.9</v>
      </c>
      <c r="O6744" s="46">
        <f>Tabla2[[#This Row],[Operating Profit]]/Tabla2[[#This Row],[Total Sales]]</f>
        <v>4.5999999999999999E-2</v>
      </c>
      <c r="P6744" s="1" t="s">
        <v>82</v>
      </c>
    </row>
    <row r="6745" spans="1:16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3" t="str">
        <f>IFERROR(LEFT(Tabla2[[#This Row],[Product]],FIND(" ",Tabla2[[#This Row],[Product]])-3),Tabla2[[#This Row],[Product]])</f>
        <v>Women</v>
      </c>
      <c r="I6745" s="6">
        <v>19</v>
      </c>
      <c r="J6745" s="4">
        <v>600</v>
      </c>
      <c r="K6745" s="6">
        <f>Tabla2[[#This Row],[Price per Unit]]*Tabla2[[#This Row],[Units Sold]]</f>
        <v>11400</v>
      </c>
      <c r="L6745" s="52">
        <f>Tabla2[[#This Row],[Units Sold]]/Cálculos!$C$11</f>
        <v>2.4204664965078719E-5</v>
      </c>
      <c r="M6745" s="6">
        <f>Tabla2[[#This Row],[Total Sales]]-Tabla2[[#This Row],[Operating Profit]]</f>
        <v>10864.2</v>
      </c>
      <c r="N6745" s="6">
        <v>535.79999999999995</v>
      </c>
      <c r="O6745" s="46">
        <f>Tabla2[[#This Row],[Operating Profit]]/Tabla2[[#This Row],[Total Sales]]</f>
        <v>4.6999999999999993E-2</v>
      </c>
      <c r="P6745" s="1" t="s">
        <v>82</v>
      </c>
    </row>
    <row r="6746" spans="1:16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3" t="str">
        <f>IFERROR(LEFT(Tabla2[[#This Row],[Product]],FIND(" ",Tabla2[[#This Row],[Product]])-3),Tabla2[[#This Row],[Product]])</f>
        <v>Women</v>
      </c>
      <c r="I6746" s="6">
        <v>19</v>
      </c>
      <c r="J6746" s="4">
        <v>470</v>
      </c>
      <c r="K6746" s="6">
        <f>Tabla2[[#This Row],[Price per Unit]]*Tabla2[[#This Row],[Units Sold]]</f>
        <v>8930</v>
      </c>
      <c r="L6746" s="52">
        <f>Tabla2[[#This Row],[Units Sold]]/Cálculos!$C$11</f>
        <v>1.8960320889311665E-5</v>
      </c>
      <c r="M6746" s="6">
        <f>Tabla2[[#This Row],[Total Sales]]-Tabla2[[#This Row],[Operating Profit]]</f>
        <v>8501.36</v>
      </c>
      <c r="N6746" s="6">
        <v>428.64</v>
      </c>
      <c r="O6746" s="46">
        <f>Tabla2[[#This Row],[Operating Profit]]/Tabla2[[#This Row],[Total Sales]]</f>
        <v>4.8000000000000001E-2</v>
      </c>
      <c r="P6746" s="1" t="s">
        <v>82</v>
      </c>
    </row>
    <row r="6747" spans="1:16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3" t="str">
        <f>IFERROR(LEFT(Tabla2[[#This Row],[Product]],FIND(" ",Tabla2[[#This Row],[Product]])-3),Tabla2[[#This Row],[Product]])</f>
        <v>Men</v>
      </c>
      <c r="I6747" s="6">
        <v>29</v>
      </c>
      <c r="J6747" s="4">
        <v>460</v>
      </c>
      <c r="K6747" s="6">
        <f>Tabla2[[#This Row],[Price per Unit]]*Tabla2[[#This Row],[Units Sold]]</f>
        <v>13340</v>
      </c>
      <c r="L6747" s="52">
        <f>Tabla2[[#This Row],[Units Sold]]/Cálculos!$C$11</f>
        <v>1.8556909806560351E-5</v>
      </c>
      <c r="M6747" s="6">
        <f>Tabla2[[#This Row],[Total Sales]]-Tabla2[[#This Row],[Operating Profit]]</f>
        <v>12686.34</v>
      </c>
      <c r="N6747" s="6">
        <v>653.66</v>
      </c>
      <c r="O6747" s="46">
        <f>Tabla2[[#This Row],[Operating Profit]]/Tabla2[[#This Row],[Total Sales]]</f>
        <v>4.8999999999999995E-2</v>
      </c>
      <c r="P6747" s="1" t="s">
        <v>82</v>
      </c>
    </row>
    <row r="6748" spans="1:16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3" t="str">
        <f>IFERROR(LEFT(Tabla2[[#This Row],[Product]],FIND(" ",Tabla2[[#This Row],[Product]])-3),Tabla2[[#This Row],[Product]])</f>
        <v>Women</v>
      </c>
      <c r="I6748" s="6">
        <v>28</v>
      </c>
      <c r="J6748" s="4">
        <v>900</v>
      </c>
      <c r="K6748" s="6">
        <f>Tabla2[[#This Row],[Price per Unit]]*Tabla2[[#This Row],[Units Sold]]</f>
        <v>25200</v>
      </c>
      <c r="L6748" s="52">
        <f>Tabla2[[#This Row],[Units Sold]]/Cálculos!$C$11</f>
        <v>3.630699744761808E-5</v>
      </c>
      <c r="M6748" s="6">
        <f>Tabla2[[#This Row],[Total Sales]]-Tabla2[[#This Row],[Operating Profit]]</f>
        <v>23990.400000000001</v>
      </c>
      <c r="N6748" s="6">
        <v>1209.5999999999999</v>
      </c>
      <c r="O6748" s="46">
        <f>Tabla2[[#This Row],[Operating Profit]]/Tabla2[[#This Row],[Total Sales]]</f>
        <v>4.7999999999999994E-2</v>
      </c>
      <c r="P6748" s="1" t="s">
        <v>82</v>
      </c>
    </row>
    <row r="6749" spans="1:16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3" t="str">
        <f>IFERROR(LEFT(Tabla2[[#This Row],[Product]],FIND(" ",Tabla2[[#This Row],[Product]])-3),Tabla2[[#This Row],[Product]])</f>
        <v>Men</v>
      </c>
      <c r="I6749" s="6">
        <v>23</v>
      </c>
      <c r="J6749" s="4">
        <v>1220</v>
      </c>
      <c r="K6749" s="6">
        <f>Tabla2[[#This Row],[Price per Unit]]*Tabla2[[#This Row],[Units Sold]]</f>
        <v>28060</v>
      </c>
      <c r="L6749" s="52">
        <f>Tabla2[[#This Row],[Units Sold]]/Cálculos!$C$11</f>
        <v>4.9216152095660066E-5</v>
      </c>
      <c r="M6749" s="6">
        <f>Tabla2[[#This Row],[Total Sales]]-Tabla2[[#This Row],[Operating Profit]]</f>
        <v>26741.18</v>
      </c>
      <c r="N6749" s="6">
        <v>1318.82</v>
      </c>
      <c r="O6749" s="46">
        <f>Tabla2[[#This Row],[Operating Profit]]/Tabla2[[#This Row],[Total Sales]]</f>
        <v>4.7E-2</v>
      </c>
      <c r="P6749" s="1" t="s">
        <v>82</v>
      </c>
    </row>
    <row r="6750" spans="1:16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3" t="str">
        <f>IFERROR(LEFT(Tabla2[[#This Row],[Product]],FIND(" ",Tabla2[[#This Row],[Product]])-3),Tabla2[[#This Row],[Product]])</f>
        <v>Men</v>
      </c>
      <c r="I6750" s="6">
        <v>14</v>
      </c>
      <c r="J6750" s="4">
        <v>720</v>
      </c>
      <c r="K6750" s="6">
        <f>Tabla2[[#This Row],[Price per Unit]]*Tabla2[[#This Row],[Units Sold]]</f>
        <v>10080</v>
      </c>
      <c r="L6750" s="52">
        <f>Tabla2[[#This Row],[Units Sold]]/Cálculos!$C$11</f>
        <v>2.9045597958094464E-5</v>
      </c>
      <c r="M6750" s="6">
        <f>Tabla2[[#This Row],[Total Sales]]-Tabla2[[#This Row],[Operating Profit]]</f>
        <v>9576</v>
      </c>
      <c r="N6750" s="6">
        <v>504</v>
      </c>
      <c r="O6750" s="46">
        <f>Tabla2[[#This Row],[Operating Profit]]/Tabla2[[#This Row],[Total Sales]]</f>
        <v>0.05</v>
      </c>
      <c r="P6750" s="1" t="s">
        <v>82</v>
      </c>
    </row>
    <row r="6751" spans="1:16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3" t="str">
        <f>IFERROR(LEFT(Tabla2[[#This Row],[Product]],FIND(" ",Tabla2[[#This Row],[Product]])-3),Tabla2[[#This Row],[Product]])</f>
        <v>Women</v>
      </c>
      <c r="I6751" s="6">
        <v>23</v>
      </c>
      <c r="J6751" s="4">
        <v>550</v>
      </c>
      <c r="K6751" s="6">
        <f>Tabla2[[#This Row],[Price per Unit]]*Tabla2[[#This Row],[Units Sold]]</f>
        <v>12650</v>
      </c>
      <c r="L6751" s="52">
        <f>Tabla2[[#This Row],[Units Sold]]/Cálculos!$C$11</f>
        <v>2.218760955132216E-5</v>
      </c>
      <c r="M6751" s="6">
        <f>Tabla2[[#This Row],[Total Sales]]-Tabla2[[#This Row],[Operating Profit]]</f>
        <v>12017.5</v>
      </c>
      <c r="N6751" s="6">
        <v>632.5</v>
      </c>
      <c r="O6751" s="46">
        <f>Tabla2[[#This Row],[Operating Profit]]/Tabla2[[#This Row],[Total Sales]]</f>
        <v>0.05</v>
      </c>
      <c r="P6751" s="1" t="s">
        <v>82</v>
      </c>
    </row>
    <row r="6752" spans="1:16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3" t="str">
        <f>IFERROR(LEFT(Tabla2[[#This Row],[Product]],FIND(" ",Tabla2[[#This Row],[Product]])-3),Tabla2[[#This Row],[Product]])</f>
        <v>Women</v>
      </c>
      <c r="I6752" s="6">
        <v>54</v>
      </c>
      <c r="J6752" s="4">
        <v>830</v>
      </c>
      <c r="K6752" s="6">
        <f>Tabla2[[#This Row],[Price per Unit]]*Tabla2[[#This Row],[Units Sold]]</f>
        <v>44820</v>
      </c>
      <c r="L6752" s="52">
        <f>Tabla2[[#This Row],[Units Sold]]/Cálculos!$C$11</f>
        <v>3.3483119868358896E-5</v>
      </c>
      <c r="M6752" s="6">
        <f>Tabla2[[#This Row],[Total Sales]]-Tabla2[[#This Row],[Operating Profit]]</f>
        <v>42668.639999999999</v>
      </c>
      <c r="N6752" s="6">
        <v>2151.36</v>
      </c>
      <c r="O6752" s="46">
        <f>Tabla2[[#This Row],[Operating Profit]]/Tabla2[[#This Row],[Total Sales]]</f>
        <v>4.8000000000000001E-2</v>
      </c>
      <c r="P6752" s="1" t="s">
        <v>82</v>
      </c>
    </row>
    <row r="6753" spans="1:16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3" t="str">
        <f>IFERROR(LEFT(Tabla2[[#This Row],[Product]],FIND(" ",Tabla2[[#This Row],[Product]])-3),Tabla2[[#This Row],[Product]])</f>
        <v>Men</v>
      </c>
      <c r="I6753" s="6">
        <v>68</v>
      </c>
      <c r="J6753" s="4">
        <v>700</v>
      </c>
      <c r="K6753" s="6">
        <f>Tabla2[[#This Row],[Price per Unit]]*Tabla2[[#This Row],[Units Sold]]</f>
        <v>47600</v>
      </c>
      <c r="L6753" s="52">
        <f>Tabla2[[#This Row],[Units Sold]]/Cálculos!$C$11</f>
        <v>2.8238775792591839E-5</v>
      </c>
      <c r="M6753" s="6">
        <f>Tabla2[[#This Row],[Total Sales]]-Tabla2[[#This Row],[Operating Profit]]</f>
        <v>45410.400000000001</v>
      </c>
      <c r="N6753" s="6">
        <v>2189.6</v>
      </c>
      <c r="O6753" s="46">
        <f>Tabla2[[#This Row],[Operating Profit]]/Tabla2[[#This Row],[Total Sales]]</f>
        <v>4.5999999999999999E-2</v>
      </c>
      <c r="P6753" s="1" t="s">
        <v>82</v>
      </c>
    </row>
    <row r="6754" spans="1:16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3" t="str">
        <f>IFERROR(LEFT(Tabla2[[#This Row],[Product]],FIND(" ",Tabla2[[#This Row],[Product]])-3),Tabla2[[#This Row],[Product]])</f>
        <v>Women</v>
      </c>
      <c r="I6754" s="6">
        <v>73</v>
      </c>
      <c r="J6754" s="4">
        <v>880</v>
      </c>
      <c r="K6754" s="6">
        <f>Tabla2[[#This Row],[Price per Unit]]*Tabla2[[#This Row],[Units Sold]]</f>
        <v>64240</v>
      </c>
      <c r="L6754" s="52">
        <f>Tabla2[[#This Row],[Units Sold]]/Cálculos!$C$11</f>
        <v>3.5500175282115457E-5</v>
      </c>
      <c r="M6754" s="6">
        <f>Tabla2[[#This Row],[Total Sales]]-Tabla2[[#This Row],[Operating Profit]]</f>
        <v>61284.959999999999</v>
      </c>
      <c r="N6754" s="6">
        <v>2955.04</v>
      </c>
      <c r="O6754" s="46">
        <f>Tabla2[[#This Row],[Operating Profit]]/Tabla2[[#This Row],[Total Sales]]</f>
        <v>4.5999999999999999E-2</v>
      </c>
      <c r="P6754" s="1" t="s">
        <v>82</v>
      </c>
    </row>
    <row r="6755" spans="1:16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3" t="str">
        <f>IFERROR(LEFT(Tabla2[[#This Row],[Product]],FIND(" ",Tabla2[[#This Row],[Product]])-3),Tabla2[[#This Row],[Product]])</f>
        <v>Men</v>
      </c>
      <c r="I6755" s="6">
        <v>66</v>
      </c>
      <c r="J6755" s="4">
        <v>1500</v>
      </c>
      <c r="K6755" s="6">
        <f>Tabla2[[#This Row],[Price per Unit]]*Tabla2[[#This Row],[Units Sold]]</f>
        <v>99000</v>
      </c>
      <c r="L6755" s="52">
        <f>Tabla2[[#This Row],[Units Sold]]/Cálculos!$C$11</f>
        <v>6.0511662412696801E-5</v>
      </c>
      <c r="M6755" s="6">
        <f>Tabla2[[#This Row],[Total Sales]]-Tabla2[[#This Row],[Operating Profit]]</f>
        <v>94050</v>
      </c>
      <c r="N6755" s="6">
        <v>4950</v>
      </c>
      <c r="O6755" s="46">
        <f>Tabla2[[#This Row],[Operating Profit]]/Tabla2[[#This Row],[Total Sales]]</f>
        <v>0.05</v>
      </c>
      <c r="P6755" s="1" t="s">
        <v>82</v>
      </c>
    </row>
    <row r="6756" spans="1:16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3" t="str">
        <f>IFERROR(LEFT(Tabla2[[#This Row],[Product]],FIND(" ",Tabla2[[#This Row],[Product]])-3),Tabla2[[#This Row],[Product]])</f>
        <v>Men</v>
      </c>
      <c r="I6756" s="6">
        <v>59</v>
      </c>
      <c r="J6756" s="4">
        <v>1200</v>
      </c>
      <c r="K6756" s="6">
        <f>Tabla2[[#This Row],[Price per Unit]]*Tabla2[[#This Row],[Units Sold]]</f>
        <v>70800</v>
      </c>
      <c r="L6756" s="52">
        <f>Tabla2[[#This Row],[Units Sold]]/Cálculos!$C$11</f>
        <v>4.8409329930157437E-5</v>
      </c>
      <c r="M6756" s="6">
        <f>Tabla2[[#This Row],[Total Sales]]-Tabla2[[#This Row],[Operating Profit]]</f>
        <v>67260</v>
      </c>
      <c r="N6756" s="6">
        <v>3540</v>
      </c>
      <c r="O6756" s="46">
        <f>Tabla2[[#This Row],[Operating Profit]]/Tabla2[[#This Row],[Total Sales]]</f>
        <v>0.05</v>
      </c>
      <c r="P6756" s="1" t="s">
        <v>82</v>
      </c>
    </row>
    <row r="6757" spans="1:16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3" t="str">
        <f>IFERROR(LEFT(Tabla2[[#This Row],[Product]],FIND(" ",Tabla2[[#This Row],[Product]])-3),Tabla2[[#This Row],[Product]])</f>
        <v>Women</v>
      </c>
      <c r="I6757" s="6">
        <v>58</v>
      </c>
      <c r="J6757" s="4">
        <v>950</v>
      </c>
      <c r="K6757" s="6">
        <f>Tabla2[[#This Row],[Price per Unit]]*Tabla2[[#This Row],[Units Sold]]</f>
        <v>55100</v>
      </c>
      <c r="L6757" s="52">
        <f>Tabla2[[#This Row],[Units Sold]]/Cálculos!$C$11</f>
        <v>3.8324052861374641E-5</v>
      </c>
      <c r="M6757" s="6">
        <f>Tabla2[[#This Row],[Total Sales]]-Tabla2[[#This Row],[Operating Profit]]</f>
        <v>52565.4</v>
      </c>
      <c r="N6757" s="6">
        <v>2534.6</v>
      </c>
      <c r="O6757" s="46">
        <f>Tabla2[[#This Row],[Operating Profit]]/Tabla2[[#This Row],[Total Sales]]</f>
        <v>4.5999999999999999E-2</v>
      </c>
      <c r="P6757" s="1" t="s">
        <v>82</v>
      </c>
    </row>
    <row r="6758" spans="1:16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3" t="str">
        <f>IFERROR(LEFT(Tabla2[[#This Row],[Product]],FIND(" ",Tabla2[[#This Row],[Product]])-3),Tabla2[[#This Row],[Product]])</f>
        <v>Women</v>
      </c>
      <c r="I6758" s="6">
        <v>59</v>
      </c>
      <c r="J6758" s="4">
        <v>900</v>
      </c>
      <c r="K6758" s="6">
        <f>Tabla2[[#This Row],[Price per Unit]]*Tabla2[[#This Row],[Units Sold]]</f>
        <v>53100</v>
      </c>
      <c r="L6758" s="52">
        <f>Tabla2[[#This Row],[Units Sold]]/Cálculos!$C$11</f>
        <v>3.630699744761808E-5</v>
      </c>
      <c r="M6758" s="6">
        <f>Tabla2[[#This Row],[Total Sales]]-Tabla2[[#This Row],[Operating Profit]]</f>
        <v>50710.5</v>
      </c>
      <c r="N6758" s="6">
        <v>2389.4999999999995</v>
      </c>
      <c r="O6758" s="46">
        <f>Tabla2[[#This Row],[Operating Profit]]/Tabla2[[#This Row],[Total Sales]]</f>
        <v>4.4999999999999991E-2</v>
      </c>
      <c r="P6758" s="1" t="s">
        <v>82</v>
      </c>
    </row>
    <row r="6759" spans="1:16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3" t="str">
        <f>IFERROR(LEFT(Tabla2[[#This Row],[Product]],FIND(" ",Tabla2[[#This Row],[Product]])-3),Tabla2[[#This Row],[Product]])</f>
        <v>Men</v>
      </c>
      <c r="I6759" s="6">
        <v>64</v>
      </c>
      <c r="J6759" s="4">
        <v>810</v>
      </c>
      <c r="K6759" s="6">
        <f>Tabla2[[#This Row],[Price per Unit]]*Tabla2[[#This Row],[Units Sold]]</f>
        <v>51840</v>
      </c>
      <c r="L6759" s="52">
        <f>Tabla2[[#This Row],[Units Sold]]/Cálculos!$C$11</f>
        <v>3.2676297702856274E-5</v>
      </c>
      <c r="M6759" s="6">
        <f>Tabla2[[#This Row],[Total Sales]]-Tabla2[[#This Row],[Operating Profit]]</f>
        <v>49248</v>
      </c>
      <c r="N6759" s="6">
        <v>2592</v>
      </c>
      <c r="O6759" s="46">
        <f>Tabla2[[#This Row],[Operating Profit]]/Tabla2[[#This Row],[Total Sales]]</f>
        <v>0.05</v>
      </c>
      <c r="P6759" s="1" t="s">
        <v>82</v>
      </c>
    </row>
    <row r="6760" spans="1:16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3" t="str">
        <f>IFERROR(LEFT(Tabla2[[#This Row],[Product]],FIND(" ",Tabla2[[#This Row],[Product]])-3),Tabla2[[#This Row],[Product]])</f>
        <v>Women</v>
      </c>
      <c r="I6760" s="6">
        <v>68</v>
      </c>
      <c r="J6760" s="4">
        <v>1120</v>
      </c>
      <c r="K6760" s="6">
        <f>Tabla2[[#This Row],[Price per Unit]]*Tabla2[[#This Row],[Units Sold]]</f>
        <v>76160</v>
      </c>
      <c r="L6760" s="52">
        <f>Tabla2[[#This Row],[Units Sold]]/Cálculos!$C$11</f>
        <v>4.5182041268146942E-5</v>
      </c>
      <c r="M6760" s="6">
        <f>Tabla2[[#This Row],[Total Sales]]-Tabla2[[#This Row],[Operating Profit]]</f>
        <v>72656.639999999999</v>
      </c>
      <c r="N6760" s="6">
        <v>3503.3599999999997</v>
      </c>
      <c r="O6760" s="46">
        <f>Tabla2[[#This Row],[Operating Profit]]/Tabla2[[#This Row],[Total Sales]]</f>
        <v>4.5999999999999992E-2</v>
      </c>
      <c r="P6760" s="1" t="s">
        <v>82</v>
      </c>
    </row>
    <row r="6761" spans="1:16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3" t="str">
        <f>IFERROR(LEFT(Tabla2[[#This Row],[Product]],FIND(" ",Tabla2[[#This Row],[Product]])-3),Tabla2[[#This Row],[Product]])</f>
        <v>Men</v>
      </c>
      <c r="I6761" s="6">
        <v>38</v>
      </c>
      <c r="J6761" s="4">
        <v>1380</v>
      </c>
      <c r="K6761" s="6">
        <f>Tabla2[[#This Row],[Price per Unit]]*Tabla2[[#This Row],[Units Sold]]</f>
        <v>52440</v>
      </c>
      <c r="L6761" s="52">
        <f>Tabla2[[#This Row],[Units Sold]]/Cálculos!$C$11</f>
        <v>5.5670729419681056E-5</v>
      </c>
      <c r="M6761" s="6">
        <f>Tabla2[[#This Row],[Total Sales]]-Tabla2[[#This Row],[Operating Profit]]</f>
        <v>49870.44</v>
      </c>
      <c r="N6761" s="6">
        <v>2569.56</v>
      </c>
      <c r="O6761" s="46">
        <f>Tabla2[[#This Row],[Operating Profit]]/Tabla2[[#This Row],[Total Sales]]</f>
        <v>4.9000000000000002E-2</v>
      </c>
      <c r="P6761" s="1" t="s">
        <v>82</v>
      </c>
    </row>
    <row r="6762" spans="1:16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3" t="str">
        <f>IFERROR(LEFT(Tabla2[[#This Row],[Product]],FIND(" ",Tabla2[[#This Row],[Product]])-3),Tabla2[[#This Row],[Product]])</f>
        <v>Men</v>
      </c>
      <c r="I6762" s="6">
        <v>37</v>
      </c>
      <c r="J6762" s="4">
        <v>800</v>
      </c>
      <c r="K6762" s="6">
        <f>Tabla2[[#This Row],[Price per Unit]]*Tabla2[[#This Row],[Units Sold]]</f>
        <v>29600</v>
      </c>
      <c r="L6762" s="52">
        <f>Tabla2[[#This Row],[Units Sold]]/Cálculos!$C$11</f>
        <v>3.2272886620104963E-5</v>
      </c>
      <c r="M6762" s="6">
        <f>Tabla2[[#This Row],[Total Sales]]-Tabla2[[#This Row],[Operating Profit]]</f>
        <v>28416</v>
      </c>
      <c r="N6762" s="6">
        <v>1184</v>
      </c>
      <c r="O6762" s="46">
        <f>Tabla2[[#This Row],[Operating Profit]]/Tabla2[[#This Row],[Total Sales]]</f>
        <v>0.04</v>
      </c>
      <c r="P6762" s="1" t="s">
        <v>82</v>
      </c>
    </row>
    <row r="6763" spans="1:16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3" t="str">
        <f>IFERROR(LEFT(Tabla2[[#This Row],[Product]],FIND(" ",Tabla2[[#This Row],[Product]])-3),Tabla2[[#This Row],[Product]])</f>
        <v>Women</v>
      </c>
      <c r="I6763" s="6">
        <v>27</v>
      </c>
      <c r="J6763" s="4">
        <v>830</v>
      </c>
      <c r="K6763" s="6">
        <f>Tabla2[[#This Row],[Price per Unit]]*Tabla2[[#This Row],[Units Sold]]</f>
        <v>22410</v>
      </c>
      <c r="L6763" s="52">
        <f>Tabla2[[#This Row],[Units Sold]]/Cálculos!$C$11</f>
        <v>3.3483119868358896E-5</v>
      </c>
      <c r="M6763" s="6">
        <f>Tabla2[[#This Row],[Total Sales]]-Tabla2[[#This Row],[Operating Profit]]</f>
        <v>21423.96</v>
      </c>
      <c r="N6763" s="6">
        <v>986.04</v>
      </c>
      <c r="O6763" s="46">
        <f>Tabla2[[#This Row],[Operating Profit]]/Tabla2[[#This Row],[Total Sales]]</f>
        <v>4.3999999999999997E-2</v>
      </c>
      <c r="P6763" s="1" t="s">
        <v>82</v>
      </c>
    </row>
    <row r="6764" spans="1:16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3" t="str">
        <f>IFERROR(LEFT(Tabla2[[#This Row],[Product]],FIND(" ",Tabla2[[#This Row],[Product]])-3),Tabla2[[#This Row],[Product]])</f>
        <v>Women</v>
      </c>
      <c r="I6764" s="6">
        <v>34</v>
      </c>
      <c r="J6764" s="4">
        <v>360</v>
      </c>
      <c r="K6764" s="6">
        <f>Tabla2[[#This Row],[Price per Unit]]*Tabla2[[#This Row],[Units Sold]]</f>
        <v>12240</v>
      </c>
      <c r="L6764" s="52">
        <f>Tabla2[[#This Row],[Units Sold]]/Cálculos!$C$11</f>
        <v>1.4522798979047232E-5</v>
      </c>
      <c r="M6764" s="6">
        <f>Tabla2[[#This Row],[Total Sales]]-Tabla2[[#This Row],[Operating Profit]]</f>
        <v>11750.4</v>
      </c>
      <c r="N6764" s="6">
        <v>489.6</v>
      </c>
      <c r="O6764" s="46">
        <f>Tabla2[[#This Row],[Operating Profit]]/Tabla2[[#This Row],[Total Sales]]</f>
        <v>0.04</v>
      </c>
      <c r="P6764" s="1" t="s">
        <v>82</v>
      </c>
    </row>
    <row r="6765" spans="1:16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3" t="str">
        <f>IFERROR(LEFT(Tabla2[[#This Row],[Product]],FIND(" ",Tabla2[[#This Row],[Product]])-3),Tabla2[[#This Row],[Product]])</f>
        <v>Men</v>
      </c>
      <c r="I6765" s="6">
        <v>48</v>
      </c>
      <c r="J6765" s="4">
        <v>440</v>
      </c>
      <c r="K6765" s="6">
        <f>Tabla2[[#This Row],[Price per Unit]]*Tabla2[[#This Row],[Units Sold]]</f>
        <v>21120</v>
      </c>
      <c r="L6765" s="52">
        <f>Tabla2[[#This Row],[Units Sold]]/Cálculos!$C$11</f>
        <v>1.7750087641057729E-5</v>
      </c>
      <c r="M6765" s="6">
        <f>Tabla2[[#This Row],[Total Sales]]-Tabla2[[#This Row],[Operating Profit]]</f>
        <v>20127.36</v>
      </c>
      <c r="N6765" s="6">
        <v>992.64</v>
      </c>
      <c r="O6765" s="46">
        <f>Tabla2[[#This Row],[Operating Profit]]/Tabla2[[#This Row],[Total Sales]]</f>
        <v>4.7E-2</v>
      </c>
      <c r="P6765" s="1" t="s">
        <v>82</v>
      </c>
    </row>
    <row r="6766" spans="1:16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3" t="str">
        <f>IFERROR(LEFT(Tabla2[[#This Row],[Product]],FIND(" ",Tabla2[[#This Row],[Product]])-3),Tabla2[[#This Row],[Product]])</f>
        <v>Women</v>
      </c>
      <c r="I6766" s="6">
        <v>37</v>
      </c>
      <c r="J6766" s="4">
        <v>720</v>
      </c>
      <c r="K6766" s="6">
        <f>Tabla2[[#This Row],[Price per Unit]]*Tabla2[[#This Row],[Units Sold]]</f>
        <v>26640</v>
      </c>
      <c r="L6766" s="52">
        <f>Tabla2[[#This Row],[Units Sold]]/Cálculos!$C$11</f>
        <v>2.9045597958094464E-5</v>
      </c>
      <c r="M6766" s="6">
        <f>Tabla2[[#This Row],[Total Sales]]-Tabla2[[#This Row],[Operating Profit]]</f>
        <v>25174.799999999999</v>
      </c>
      <c r="N6766" s="6">
        <v>1465.2</v>
      </c>
      <c r="O6766" s="46">
        <f>Tabla2[[#This Row],[Operating Profit]]/Tabla2[[#This Row],[Total Sales]]</f>
        <v>5.5E-2</v>
      </c>
      <c r="P6766" s="1" t="s">
        <v>82</v>
      </c>
    </row>
    <row r="6767" spans="1:16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3" t="str">
        <f>IFERROR(LEFT(Tabla2[[#This Row],[Product]],FIND(" ",Tabla2[[#This Row],[Product]])-3),Tabla2[[#This Row],[Product]])</f>
        <v>Men</v>
      </c>
      <c r="I6767" s="6">
        <v>37</v>
      </c>
      <c r="J6767" s="4">
        <v>1580</v>
      </c>
      <c r="K6767" s="6">
        <f>Tabla2[[#This Row],[Price per Unit]]*Tabla2[[#This Row],[Units Sold]]</f>
        <v>58460</v>
      </c>
      <c r="L6767" s="52">
        <f>Tabla2[[#This Row],[Units Sold]]/Cálculos!$C$11</f>
        <v>6.373895107470729E-5</v>
      </c>
      <c r="M6767" s="6">
        <f>Tabla2[[#This Row],[Total Sales]]-Tabla2[[#This Row],[Operating Profit]]</f>
        <v>55537</v>
      </c>
      <c r="N6767" s="6">
        <v>2923</v>
      </c>
      <c r="O6767" s="46">
        <f>Tabla2[[#This Row],[Operating Profit]]/Tabla2[[#This Row],[Total Sales]]</f>
        <v>0.05</v>
      </c>
      <c r="P6767" s="1" t="s">
        <v>82</v>
      </c>
    </row>
    <row r="6768" spans="1:16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3" t="str">
        <f>IFERROR(LEFT(Tabla2[[#This Row],[Product]],FIND(" ",Tabla2[[#This Row],[Product]])-3),Tabla2[[#This Row],[Product]])</f>
        <v>Men</v>
      </c>
      <c r="I6768" s="6">
        <v>39</v>
      </c>
      <c r="J6768" s="4">
        <v>470</v>
      </c>
      <c r="K6768" s="6">
        <f>Tabla2[[#This Row],[Price per Unit]]*Tabla2[[#This Row],[Units Sold]]</f>
        <v>18330</v>
      </c>
      <c r="L6768" s="52">
        <f>Tabla2[[#This Row],[Units Sold]]/Cálculos!$C$11</f>
        <v>1.8960320889311665E-5</v>
      </c>
      <c r="M6768" s="6">
        <f>Tabla2[[#This Row],[Total Sales]]-Tabla2[[#This Row],[Operating Profit]]</f>
        <v>17523.48</v>
      </c>
      <c r="N6768" s="6">
        <v>806.52</v>
      </c>
      <c r="O6768" s="46">
        <f>Tabla2[[#This Row],[Operating Profit]]/Tabla2[[#This Row],[Total Sales]]</f>
        <v>4.3999999999999997E-2</v>
      </c>
      <c r="P6768" s="1" t="s">
        <v>82</v>
      </c>
    </row>
    <row r="6769" spans="1:16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3" t="str">
        <f>IFERROR(LEFT(Tabla2[[#This Row],[Product]],FIND(" ",Tabla2[[#This Row],[Product]])-3),Tabla2[[#This Row],[Product]])</f>
        <v>Women</v>
      </c>
      <c r="I6769" s="6">
        <v>29</v>
      </c>
      <c r="J6769" s="4">
        <v>590</v>
      </c>
      <c r="K6769" s="6">
        <f>Tabla2[[#This Row],[Price per Unit]]*Tabla2[[#This Row],[Units Sold]]</f>
        <v>17110</v>
      </c>
      <c r="L6769" s="52">
        <f>Tabla2[[#This Row],[Units Sold]]/Cálculos!$C$11</f>
        <v>2.3801253882327408E-5</v>
      </c>
      <c r="M6769" s="6">
        <f>Tabla2[[#This Row],[Total Sales]]-Tabla2[[#This Row],[Operating Profit]]</f>
        <v>16374.27</v>
      </c>
      <c r="N6769" s="6">
        <v>735.73</v>
      </c>
      <c r="O6769" s="46">
        <f>Tabla2[[#This Row],[Operating Profit]]/Tabla2[[#This Row],[Total Sales]]</f>
        <v>4.3000000000000003E-2</v>
      </c>
      <c r="P6769" s="1" t="s">
        <v>82</v>
      </c>
    </row>
    <row r="6770" spans="1:16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3" t="str">
        <f>IFERROR(LEFT(Tabla2[[#This Row],[Product]],FIND(" ",Tabla2[[#This Row],[Product]])-3),Tabla2[[#This Row],[Product]])</f>
        <v>Women</v>
      </c>
      <c r="I6770" s="6">
        <v>33</v>
      </c>
      <c r="J6770" s="4">
        <v>250</v>
      </c>
      <c r="K6770" s="6">
        <f>Tabla2[[#This Row],[Price per Unit]]*Tabla2[[#This Row],[Units Sold]]</f>
        <v>8250</v>
      </c>
      <c r="L6770" s="52">
        <f>Tabla2[[#This Row],[Units Sold]]/Cálculos!$C$11</f>
        <v>1.0085277068782799E-5</v>
      </c>
      <c r="M6770" s="6">
        <f>Tabla2[[#This Row],[Total Sales]]-Tabla2[[#This Row],[Operating Profit]]</f>
        <v>7887</v>
      </c>
      <c r="N6770" s="6">
        <v>363</v>
      </c>
      <c r="O6770" s="46">
        <f>Tabla2[[#This Row],[Operating Profit]]/Tabla2[[#This Row],[Total Sales]]</f>
        <v>4.3999999999999997E-2</v>
      </c>
      <c r="P6770" s="1" t="s">
        <v>82</v>
      </c>
    </row>
    <row r="6771" spans="1:16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3" t="str">
        <f>IFERROR(LEFT(Tabla2[[#This Row],[Product]],FIND(" ",Tabla2[[#This Row],[Product]])-3),Tabla2[[#This Row],[Product]])</f>
        <v>Men</v>
      </c>
      <c r="I6771" s="6">
        <v>48</v>
      </c>
      <c r="J6771" s="4">
        <v>460</v>
      </c>
      <c r="K6771" s="6">
        <f>Tabla2[[#This Row],[Price per Unit]]*Tabla2[[#This Row],[Units Sold]]</f>
        <v>22080</v>
      </c>
      <c r="L6771" s="52">
        <f>Tabla2[[#This Row],[Units Sold]]/Cálculos!$C$11</f>
        <v>1.8556909806560351E-5</v>
      </c>
      <c r="M6771" s="6">
        <f>Tabla2[[#This Row],[Total Sales]]-Tabla2[[#This Row],[Operating Profit]]</f>
        <v>21086.400000000001</v>
      </c>
      <c r="N6771" s="6">
        <v>993.59999999999991</v>
      </c>
      <c r="O6771" s="46">
        <f>Tabla2[[#This Row],[Operating Profit]]/Tabla2[[#This Row],[Total Sales]]</f>
        <v>4.4999999999999998E-2</v>
      </c>
      <c r="P6771" s="1" t="s">
        <v>82</v>
      </c>
    </row>
    <row r="6772" spans="1:16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3" t="str">
        <f>IFERROR(LEFT(Tabla2[[#This Row],[Product]],FIND(" ",Tabla2[[#This Row],[Product]])-3),Tabla2[[#This Row],[Product]])</f>
        <v>Women</v>
      </c>
      <c r="I6772" s="6">
        <v>32</v>
      </c>
      <c r="J6772" s="4">
        <v>800</v>
      </c>
      <c r="K6772" s="6">
        <f>Tabla2[[#This Row],[Price per Unit]]*Tabla2[[#This Row],[Units Sold]]</f>
        <v>25600</v>
      </c>
      <c r="L6772" s="52">
        <f>Tabla2[[#This Row],[Units Sold]]/Cálculos!$C$11</f>
        <v>3.2272886620104963E-5</v>
      </c>
      <c r="M6772" s="6">
        <f>Tabla2[[#This Row],[Total Sales]]-Tabla2[[#This Row],[Operating Profit]]</f>
        <v>24192</v>
      </c>
      <c r="N6772" s="6">
        <v>1408</v>
      </c>
      <c r="O6772" s="46">
        <f>Tabla2[[#This Row],[Operating Profit]]/Tabla2[[#This Row],[Total Sales]]</f>
        <v>5.5E-2</v>
      </c>
      <c r="P6772" s="1" t="s">
        <v>82</v>
      </c>
    </row>
    <row r="6773" spans="1:16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3" t="str">
        <f>IFERROR(LEFT(Tabla2[[#This Row],[Product]],FIND(" ",Tabla2[[#This Row],[Product]])-3),Tabla2[[#This Row],[Product]])</f>
        <v>Men</v>
      </c>
      <c r="I6773" s="6">
        <v>39</v>
      </c>
      <c r="J6773" s="4">
        <v>1240</v>
      </c>
      <c r="K6773" s="6">
        <f>Tabla2[[#This Row],[Price per Unit]]*Tabla2[[#This Row],[Units Sold]]</f>
        <v>48360</v>
      </c>
      <c r="L6773" s="52">
        <f>Tabla2[[#This Row],[Units Sold]]/Cálculos!$C$11</f>
        <v>5.0022974261162688E-5</v>
      </c>
      <c r="M6773" s="6">
        <f>Tabla2[[#This Row],[Total Sales]]-Tabla2[[#This Row],[Operating Profit]]</f>
        <v>45990.36</v>
      </c>
      <c r="N6773" s="6">
        <v>2369.64</v>
      </c>
      <c r="O6773" s="46">
        <f>Tabla2[[#This Row],[Operating Profit]]/Tabla2[[#This Row],[Total Sales]]</f>
        <v>4.8999999999999995E-2</v>
      </c>
      <c r="P6773" s="1" t="s">
        <v>82</v>
      </c>
    </row>
    <row r="6774" spans="1:16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3" t="str">
        <f>IFERROR(LEFT(Tabla2[[#This Row],[Product]],FIND(" ",Tabla2[[#This Row],[Product]])-3),Tabla2[[#This Row],[Product]])</f>
        <v>Men</v>
      </c>
      <c r="I6774" s="6">
        <v>37</v>
      </c>
      <c r="J6774" s="4">
        <v>500</v>
      </c>
      <c r="K6774" s="6">
        <f>Tabla2[[#This Row],[Price per Unit]]*Tabla2[[#This Row],[Units Sold]]</f>
        <v>18500</v>
      </c>
      <c r="L6774" s="52">
        <f>Tabla2[[#This Row],[Units Sold]]/Cálculos!$C$11</f>
        <v>2.0170554137565598E-5</v>
      </c>
      <c r="M6774" s="6">
        <f>Tabla2[[#This Row],[Total Sales]]-Tabla2[[#This Row],[Operating Profit]]</f>
        <v>17723</v>
      </c>
      <c r="N6774" s="6">
        <v>777</v>
      </c>
      <c r="O6774" s="46">
        <f>Tabla2[[#This Row],[Operating Profit]]/Tabla2[[#This Row],[Total Sales]]</f>
        <v>4.2000000000000003E-2</v>
      </c>
      <c r="P6774" s="1" t="s">
        <v>82</v>
      </c>
    </row>
    <row r="6775" spans="1:16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3" t="str">
        <f>IFERROR(LEFT(Tabla2[[#This Row],[Product]],FIND(" ",Tabla2[[#This Row],[Product]])-3),Tabla2[[#This Row],[Product]])</f>
        <v>Women</v>
      </c>
      <c r="I6775" s="6">
        <v>27</v>
      </c>
      <c r="J6775" s="4">
        <v>590</v>
      </c>
      <c r="K6775" s="6">
        <f>Tabla2[[#This Row],[Price per Unit]]*Tabla2[[#This Row],[Units Sold]]</f>
        <v>15930</v>
      </c>
      <c r="L6775" s="52">
        <f>Tabla2[[#This Row],[Units Sold]]/Cálculos!$C$11</f>
        <v>2.3801253882327408E-5</v>
      </c>
      <c r="M6775" s="6">
        <f>Tabla2[[#This Row],[Total Sales]]-Tabla2[[#This Row],[Operating Profit]]</f>
        <v>15260.94</v>
      </c>
      <c r="N6775" s="6">
        <v>669.06</v>
      </c>
      <c r="O6775" s="46">
        <f>Tabla2[[#This Row],[Operating Profit]]/Tabla2[[#This Row],[Total Sales]]</f>
        <v>4.1999999999999996E-2</v>
      </c>
      <c r="P6775" s="1" t="s">
        <v>82</v>
      </c>
    </row>
    <row r="6776" spans="1:16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3" t="str">
        <f>IFERROR(LEFT(Tabla2[[#This Row],[Product]],FIND(" ",Tabla2[[#This Row],[Product]])-3),Tabla2[[#This Row],[Product]])</f>
        <v>Women</v>
      </c>
      <c r="I6776" s="6">
        <v>33</v>
      </c>
      <c r="J6776" s="4">
        <v>230</v>
      </c>
      <c r="K6776" s="6">
        <f>Tabla2[[#This Row],[Price per Unit]]*Tabla2[[#This Row],[Units Sold]]</f>
        <v>7590</v>
      </c>
      <c r="L6776" s="52">
        <f>Tabla2[[#This Row],[Units Sold]]/Cálculos!$C$11</f>
        <v>9.2784549032801754E-6</v>
      </c>
      <c r="M6776" s="6">
        <f>Tabla2[[#This Row],[Total Sales]]-Tabla2[[#This Row],[Operating Profit]]</f>
        <v>7256.04</v>
      </c>
      <c r="N6776" s="6">
        <v>333.96</v>
      </c>
      <c r="O6776" s="46">
        <f>Tabla2[[#This Row],[Operating Profit]]/Tabla2[[#This Row],[Total Sales]]</f>
        <v>4.3999999999999997E-2</v>
      </c>
      <c r="P6776" s="1" t="s">
        <v>82</v>
      </c>
    </row>
    <row r="6777" spans="1:16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3" t="str">
        <f>IFERROR(LEFT(Tabla2[[#This Row],[Product]],FIND(" ",Tabla2[[#This Row],[Product]])-3),Tabla2[[#This Row],[Product]])</f>
        <v>Men</v>
      </c>
      <c r="I6777" s="6">
        <v>47</v>
      </c>
      <c r="J6777" s="4">
        <v>310</v>
      </c>
      <c r="K6777" s="6">
        <f>Tabla2[[#This Row],[Price per Unit]]*Tabla2[[#This Row],[Units Sold]]</f>
        <v>14570</v>
      </c>
      <c r="L6777" s="52">
        <f>Tabla2[[#This Row],[Units Sold]]/Cálculos!$C$11</f>
        <v>1.2505743565290672E-5</v>
      </c>
      <c r="M6777" s="6">
        <f>Tabla2[[#This Row],[Total Sales]]-Tabla2[[#This Row],[Operating Profit]]</f>
        <v>13841.5</v>
      </c>
      <c r="N6777" s="6">
        <v>728.5</v>
      </c>
      <c r="O6777" s="46">
        <f>Tabla2[[#This Row],[Operating Profit]]/Tabla2[[#This Row],[Total Sales]]</f>
        <v>0.05</v>
      </c>
      <c r="P6777" s="1" t="s">
        <v>82</v>
      </c>
    </row>
    <row r="6778" spans="1:16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3" t="str">
        <f>IFERROR(LEFT(Tabla2[[#This Row],[Product]],FIND(" ",Tabla2[[#This Row],[Product]])-3),Tabla2[[#This Row],[Product]])</f>
        <v>Women</v>
      </c>
      <c r="I6778" s="6">
        <v>37</v>
      </c>
      <c r="J6778" s="4">
        <v>590</v>
      </c>
      <c r="K6778" s="6">
        <f>Tabla2[[#This Row],[Price per Unit]]*Tabla2[[#This Row],[Units Sold]]</f>
        <v>21830</v>
      </c>
      <c r="L6778" s="52">
        <f>Tabla2[[#This Row],[Units Sold]]/Cálculos!$C$11</f>
        <v>2.3801253882327408E-5</v>
      </c>
      <c r="M6778" s="6">
        <f>Tabla2[[#This Row],[Total Sales]]-Tabla2[[#This Row],[Operating Profit]]</f>
        <v>20673.009999999998</v>
      </c>
      <c r="N6778" s="6">
        <v>1156.99</v>
      </c>
      <c r="O6778" s="46">
        <f>Tabla2[[#This Row],[Operating Profit]]/Tabla2[[#This Row],[Total Sales]]</f>
        <v>5.2999999999999999E-2</v>
      </c>
      <c r="P6778" s="1" t="s">
        <v>82</v>
      </c>
    </row>
    <row r="6779" spans="1:16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3" t="str">
        <f>IFERROR(LEFT(Tabla2[[#This Row],[Product]],FIND(" ",Tabla2[[#This Row],[Product]])-3),Tabla2[[#This Row],[Product]])</f>
        <v>Men</v>
      </c>
      <c r="I6779" s="6">
        <v>38</v>
      </c>
      <c r="J6779" s="4">
        <v>1130</v>
      </c>
      <c r="K6779" s="6">
        <f>Tabla2[[#This Row],[Price per Unit]]*Tabla2[[#This Row],[Units Sold]]</f>
        <v>42940</v>
      </c>
      <c r="L6779" s="52">
        <f>Tabla2[[#This Row],[Units Sold]]/Cálculos!$C$11</f>
        <v>4.5585452350898253E-5</v>
      </c>
      <c r="M6779" s="6">
        <f>Tabla2[[#This Row],[Total Sales]]-Tabla2[[#This Row],[Operating Profit]]</f>
        <v>40964.76</v>
      </c>
      <c r="N6779" s="6">
        <v>1975.2399999999998</v>
      </c>
      <c r="O6779" s="46">
        <f>Tabla2[[#This Row],[Operating Profit]]/Tabla2[[#This Row],[Total Sales]]</f>
        <v>4.5999999999999992E-2</v>
      </c>
      <c r="P6779" s="1" t="s">
        <v>82</v>
      </c>
    </row>
    <row r="6780" spans="1:16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3" t="str">
        <f>IFERROR(LEFT(Tabla2[[#This Row],[Product]],FIND(" ",Tabla2[[#This Row],[Product]])-3),Tabla2[[#This Row],[Product]])</f>
        <v>Men</v>
      </c>
      <c r="I6780" s="6">
        <v>39</v>
      </c>
      <c r="J6780" s="4">
        <v>420</v>
      </c>
      <c r="K6780" s="6">
        <f>Tabla2[[#This Row],[Price per Unit]]*Tabla2[[#This Row],[Units Sold]]</f>
        <v>16380</v>
      </c>
      <c r="L6780" s="52">
        <f>Tabla2[[#This Row],[Units Sold]]/Cálculos!$C$11</f>
        <v>1.6943265475555103E-5</v>
      </c>
      <c r="M6780" s="6">
        <f>Tabla2[[#This Row],[Total Sales]]-Tabla2[[#This Row],[Operating Profit]]</f>
        <v>15708.42</v>
      </c>
      <c r="N6780" s="6">
        <v>671.57999999999993</v>
      </c>
      <c r="O6780" s="46">
        <f>Tabla2[[#This Row],[Operating Profit]]/Tabla2[[#This Row],[Total Sales]]</f>
        <v>4.0999999999999995E-2</v>
      </c>
      <c r="P6780" s="1" t="s">
        <v>82</v>
      </c>
    </row>
    <row r="6781" spans="1:16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3" t="str">
        <f>IFERROR(LEFT(Tabla2[[#This Row],[Product]],FIND(" ",Tabla2[[#This Row],[Product]])-3),Tabla2[[#This Row],[Product]])</f>
        <v>Women</v>
      </c>
      <c r="I6781" s="6">
        <v>29</v>
      </c>
      <c r="J6781" s="4">
        <v>450</v>
      </c>
      <c r="K6781" s="6">
        <f>Tabla2[[#This Row],[Price per Unit]]*Tabla2[[#This Row],[Units Sold]]</f>
        <v>13050</v>
      </c>
      <c r="L6781" s="52">
        <f>Tabla2[[#This Row],[Units Sold]]/Cálculos!$C$11</f>
        <v>1.815349872380904E-5</v>
      </c>
      <c r="M6781" s="6">
        <f>Tabla2[[#This Row],[Total Sales]]-Tabla2[[#This Row],[Operating Profit]]</f>
        <v>12528</v>
      </c>
      <c r="N6781" s="6">
        <v>522</v>
      </c>
      <c r="O6781" s="46">
        <f>Tabla2[[#This Row],[Operating Profit]]/Tabla2[[#This Row],[Total Sales]]</f>
        <v>0.04</v>
      </c>
      <c r="P6781" s="1" t="s">
        <v>82</v>
      </c>
    </row>
    <row r="6782" spans="1:16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3" t="str">
        <f>IFERROR(LEFT(Tabla2[[#This Row],[Product]],FIND(" ",Tabla2[[#This Row],[Product]])-3),Tabla2[[#This Row],[Product]])</f>
        <v>Women</v>
      </c>
      <c r="I6782" s="6">
        <v>34</v>
      </c>
      <c r="J6782" s="4">
        <v>200</v>
      </c>
      <c r="K6782" s="6">
        <f>Tabla2[[#This Row],[Price per Unit]]*Tabla2[[#This Row],[Units Sold]]</f>
        <v>6800</v>
      </c>
      <c r="L6782" s="52">
        <f>Tabla2[[#This Row],[Units Sold]]/Cálculos!$C$11</f>
        <v>8.0682216550262406E-6</v>
      </c>
      <c r="M6782" s="6">
        <f>Tabla2[[#This Row],[Total Sales]]-Tabla2[[#This Row],[Operating Profit]]</f>
        <v>6507.6</v>
      </c>
      <c r="N6782" s="6">
        <v>292.39999999999998</v>
      </c>
      <c r="O6782" s="46">
        <f>Tabla2[[#This Row],[Operating Profit]]/Tabla2[[#This Row],[Total Sales]]</f>
        <v>4.2999999999999997E-2</v>
      </c>
      <c r="P6782" s="1" t="s">
        <v>82</v>
      </c>
    </row>
    <row r="6783" spans="1:16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3" t="str">
        <f>IFERROR(LEFT(Tabla2[[#This Row],[Product]],FIND(" ",Tabla2[[#This Row],[Product]])-3),Tabla2[[#This Row],[Product]])</f>
        <v>Men</v>
      </c>
      <c r="I6783" s="6">
        <v>56</v>
      </c>
      <c r="J6783" s="4">
        <v>290</v>
      </c>
      <c r="K6783" s="6">
        <f>Tabla2[[#This Row],[Price per Unit]]*Tabla2[[#This Row],[Units Sold]]</f>
        <v>16240</v>
      </c>
      <c r="L6783" s="52">
        <f>Tabla2[[#This Row],[Units Sold]]/Cálculos!$C$11</f>
        <v>1.1698921399788048E-5</v>
      </c>
      <c r="M6783" s="6">
        <f>Tabla2[[#This Row],[Total Sales]]-Tabla2[[#This Row],[Operating Profit]]</f>
        <v>15492.96</v>
      </c>
      <c r="N6783" s="6">
        <v>747.04</v>
      </c>
      <c r="O6783" s="46">
        <f>Tabla2[[#This Row],[Operating Profit]]/Tabla2[[#This Row],[Total Sales]]</f>
        <v>4.5999999999999999E-2</v>
      </c>
      <c r="P6783" s="1" t="s">
        <v>82</v>
      </c>
    </row>
    <row r="6784" spans="1:16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3" t="str">
        <f>IFERROR(LEFT(Tabla2[[#This Row],[Product]],FIND(" ",Tabla2[[#This Row],[Product]])-3),Tabla2[[#This Row],[Product]])</f>
        <v>Women</v>
      </c>
      <c r="I6784" s="6">
        <v>48</v>
      </c>
      <c r="J6784" s="4">
        <v>610</v>
      </c>
      <c r="K6784" s="6">
        <f>Tabla2[[#This Row],[Price per Unit]]*Tabla2[[#This Row],[Units Sold]]</f>
        <v>29280</v>
      </c>
      <c r="L6784" s="52">
        <f>Tabla2[[#This Row],[Units Sold]]/Cálculos!$C$11</f>
        <v>2.4608076047830033E-5</v>
      </c>
      <c r="M6784" s="6">
        <f>Tabla2[[#This Row],[Total Sales]]-Tabla2[[#This Row],[Operating Profit]]</f>
        <v>27728.16</v>
      </c>
      <c r="N6784" s="6">
        <v>1551.8400000000001</v>
      </c>
      <c r="O6784" s="46">
        <f>Tabla2[[#This Row],[Operating Profit]]/Tabla2[[#This Row],[Total Sales]]</f>
        <v>5.3000000000000005E-2</v>
      </c>
      <c r="P6784" s="1" t="s">
        <v>82</v>
      </c>
    </row>
    <row r="6785" spans="1:16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3" t="str">
        <f>IFERROR(LEFT(Tabla2[[#This Row],[Product]],FIND(" ",Tabla2[[#This Row],[Product]])-3),Tabla2[[#This Row],[Product]])</f>
        <v>Men</v>
      </c>
      <c r="I6785" s="6">
        <v>58</v>
      </c>
      <c r="J6785" s="4">
        <v>1390</v>
      </c>
      <c r="K6785" s="6">
        <f>Tabla2[[#This Row],[Price per Unit]]*Tabla2[[#This Row],[Units Sold]]</f>
        <v>80620</v>
      </c>
      <c r="L6785" s="52">
        <f>Tabla2[[#This Row],[Units Sold]]/Cálculos!$C$11</f>
        <v>5.6074140502432367E-5</v>
      </c>
      <c r="M6785" s="6">
        <f>Tabla2[[#This Row],[Total Sales]]-Tabla2[[#This Row],[Operating Profit]]</f>
        <v>76830.86</v>
      </c>
      <c r="N6785" s="6">
        <v>3789.14</v>
      </c>
      <c r="O6785" s="46">
        <f>Tabla2[[#This Row],[Operating Profit]]/Tabla2[[#This Row],[Total Sales]]</f>
        <v>4.7E-2</v>
      </c>
      <c r="P6785" s="1" t="s">
        <v>82</v>
      </c>
    </row>
    <row r="6786" spans="1:16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3" t="str">
        <f>IFERROR(LEFT(Tabla2[[#This Row],[Product]],FIND(" ",Tabla2[[#This Row],[Product]])-3),Tabla2[[#This Row],[Product]])</f>
        <v>Men</v>
      </c>
      <c r="I6786" s="6">
        <v>45</v>
      </c>
      <c r="J6786" s="4">
        <v>600</v>
      </c>
      <c r="K6786" s="6">
        <f>Tabla2[[#This Row],[Price per Unit]]*Tabla2[[#This Row],[Units Sold]]</f>
        <v>27000</v>
      </c>
      <c r="L6786" s="52">
        <f>Tabla2[[#This Row],[Units Sold]]/Cálculos!$C$11</f>
        <v>2.4204664965078719E-5</v>
      </c>
      <c r="M6786" s="6">
        <f>Tabla2[[#This Row],[Total Sales]]-Tabla2[[#This Row],[Operating Profit]]</f>
        <v>25785</v>
      </c>
      <c r="N6786" s="6">
        <v>1214.9999999999998</v>
      </c>
      <c r="O6786" s="46">
        <f>Tabla2[[#This Row],[Operating Profit]]/Tabla2[[#This Row],[Total Sales]]</f>
        <v>4.4999999999999991E-2</v>
      </c>
      <c r="P6786" s="1" t="s">
        <v>82</v>
      </c>
    </row>
    <row r="6787" spans="1:16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3" t="str">
        <f>IFERROR(LEFT(Tabla2[[#This Row],[Product]],FIND(" ",Tabla2[[#This Row],[Product]])-3),Tabla2[[#This Row],[Product]])</f>
        <v>Women</v>
      </c>
      <c r="I6787" s="6">
        <v>43</v>
      </c>
      <c r="J6787" s="4">
        <v>460</v>
      </c>
      <c r="K6787" s="6">
        <f>Tabla2[[#This Row],[Price per Unit]]*Tabla2[[#This Row],[Units Sold]]</f>
        <v>19780</v>
      </c>
      <c r="L6787" s="52">
        <f>Tabla2[[#This Row],[Units Sold]]/Cálculos!$C$11</f>
        <v>1.8556909806560351E-5</v>
      </c>
      <c r="M6787" s="6">
        <f>Tabla2[[#This Row],[Total Sales]]-Tabla2[[#This Row],[Operating Profit]]</f>
        <v>18949.240000000002</v>
      </c>
      <c r="N6787" s="6">
        <v>830.76</v>
      </c>
      <c r="O6787" s="46">
        <f>Tabla2[[#This Row],[Operating Profit]]/Tabla2[[#This Row],[Total Sales]]</f>
        <v>4.2000000000000003E-2</v>
      </c>
      <c r="P6787" s="1" t="s">
        <v>82</v>
      </c>
    </row>
    <row r="6788" spans="1:16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3" t="str">
        <f>IFERROR(LEFT(Tabla2[[#This Row],[Product]],FIND(" ",Tabla2[[#This Row],[Product]])-3),Tabla2[[#This Row],[Product]])</f>
        <v>Women</v>
      </c>
      <c r="I6788" s="6">
        <v>43</v>
      </c>
      <c r="J6788" s="4">
        <v>260</v>
      </c>
      <c r="K6788" s="6">
        <f>Tabla2[[#This Row],[Price per Unit]]*Tabla2[[#This Row],[Units Sold]]</f>
        <v>11180</v>
      </c>
      <c r="L6788" s="52">
        <f>Tabla2[[#This Row],[Units Sold]]/Cálculos!$C$11</f>
        <v>1.0488688151534112E-5</v>
      </c>
      <c r="M6788" s="6">
        <f>Tabla2[[#This Row],[Total Sales]]-Tabla2[[#This Row],[Operating Profit]]</f>
        <v>10676.9</v>
      </c>
      <c r="N6788" s="6">
        <v>503.09999999999997</v>
      </c>
      <c r="O6788" s="46">
        <f>Tabla2[[#This Row],[Operating Profit]]/Tabla2[[#This Row],[Total Sales]]</f>
        <v>4.4999999999999998E-2</v>
      </c>
      <c r="P6788" s="1" t="s">
        <v>82</v>
      </c>
    </row>
    <row r="6789" spans="1:16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3" t="str">
        <f>IFERROR(LEFT(Tabla2[[#This Row],[Product]],FIND(" ",Tabla2[[#This Row],[Product]])-3),Tabla2[[#This Row],[Product]])</f>
        <v>Men</v>
      </c>
      <c r="I6789" s="6">
        <v>51</v>
      </c>
      <c r="J6789" s="4">
        <v>380</v>
      </c>
      <c r="K6789" s="6">
        <f>Tabla2[[#This Row],[Price per Unit]]*Tabla2[[#This Row],[Units Sold]]</f>
        <v>19380</v>
      </c>
      <c r="L6789" s="52">
        <f>Tabla2[[#This Row],[Units Sold]]/Cálculos!$C$11</f>
        <v>1.5329621144549856E-5</v>
      </c>
      <c r="M6789" s="6">
        <f>Tabla2[[#This Row],[Total Sales]]-Tabla2[[#This Row],[Operating Profit]]</f>
        <v>18411</v>
      </c>
      <c r="N6789" s="6">
        <v>969</v>
      </c>
      <c r="O6789" s="46">
        <f>Tabla2[[#This Row],[Operating Profit]]/Tabla2[[#This Row],[Total Sales]]</f>
        <v>0.05</v>
      </c>
      <c r="P6789" s="1" t="s">
        <v>82</v>
      </c>
    </row>
    <row r="6790" spans="1:16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3" t="str">
        <f>IFERROR(LEFT(Tabla2[[#This Row],[Product]],FIND(" ",Tabla2[[#This Row],[Product]])-3),Tabla2[[#This Row],[Product]])</f>
        <v>Women</v>
      </c>
      <c r="I6790" s="6">
        <v>58</v>
      </c>
      <c r="J6790" s="4">
        <v>680</v>
      </c>
      <c r="K6790" s="6">
        <f>Tabla2[[#This Row],[Price per Unit]]*Tabla2[[#This Row],[Units Sold]]</f>
        <v>39440</v>
      </c>
      <c r="L6790" s="52">
        <f>Tabla2[[#This Row],[Units Sold]]/Cálculos!$C$11</f>
        <v>2.7431953627089217E-5</v>
      </c>
      <c r="M6790" s="6">
        <f>Tabla2[[#This Row],[Total Sales]]-Tabla2[[#This Row],[Operating Profit]]</f>
        <v>37428.559999999998</v>
      </c>
      <c r="N6790" s="6">
        <v>2011.44</v>
      </c>
      <c r="O6790" s="46">
        <f>Tabla2[[#This Row],[Operating Profit]]/Tabla2[[#This Row],[Total Sales]]</f>
        <v>5.1000000000000004E-2</v>
      </c>
      <c r="P6790" s="1" t="s">
        <v>82</v>
      </c>
    </row>
    <row r="6791" spans="1:16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3" t="str">
        <f>IFERROR(LEFT(Tabla2[[#This Row],[Product]],FIND(" ",Tabla2[[#This Row],[Product]])-3),Tabla2[[#This Row],[Product]])</f>
        <v>Men</v>
      </c>
      <c r="I6791" s="6">
        <v>41</v>
      </c>
      <c r="J6791" s="4">
        <v>1350</v>
      </c>
      <c r="K6791" s="6">
        <f>Tabla2[[#This Row],[Price per Unit]]*Tabla2[[#This Row],[Units Sold]]</f>
        <v>55350</v>
      </c>
      <c r="L6791" s="52">
        <f>Tabla2[[#This Row],[Units Sold]]/Cálculos!$C$11</f>
        <v>5.4460496171427116E-5</v>
      </c>
      <c r="M6791" s="6">
        <f>Tabla2[[#This Row],[Total Sales]]-Tabla2[[#This Row],[Operating Profit]]</f>
        <v>52803.9</v>
      </c>
      <c r="N6791" s="6">
        <v>2546.1</v>
      </c>
      <c r="O6791" s="46">
        <f>Tabla2[[#This Row],[Operating Profit]]/Tabla2[[#This Row],[Total Sales]]</f>
        <v>4.5999999999999999E-2</v>
      </c>
      <c r="P6791" s="1" t="s">
        <v>82</v>
      </c>
    </row>
    <row r="6792" spans="1:16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3" t="str">
        <f>IFERROR(LEFT(Tabla2[[#This Row],[Product]],FIND(" ",Tabla2[[#This Row],[Product]])-3),Tabla2[[#This Row],[Product]])</f>
        <v>Men</v>
      </c>
      <c r="I6792" s="6">
        <v>39</v>
      </c>
      <c r="J6792" s="4">
        <v>700</v>
      </c>
      <c r="K6792" s="6">
        <f>Tabla2[[#This Row],[Price per Unit]]*Tabla2[[#This Row],[Units Sold]]</f>
        <v>27300</v>
      </c>
      <c r="L6792" s="52">
        <f>Tabla2[[#This Row],[Units Sold]]/Cálculos!$C$11</f>
        <v>2.8238775792591839E-5</v>
      </c>
      <c r="M6792" s="6">
        <f>Tabla2[[#This Row],[Total Sales]]-Tabla2[[#This Row],[Operating Profit]]</f>
        <v>26208</v>
      </c>
      <c r="N6792" s="6">
        <v>1092</v>
      </c>
      <c r="O6792" s="46">
        <f>Tabla2[[#This Row],[Operating Profit]]/Tabla2[[#This Row],[Total Sales]]</f>
        <v>0.04</v>
      </c>
      <c r="P6792" s="1" t="s">
        <v>82</v>
      </c>
    </row>
    <row r="6793" spans="1:16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3" t="str">
        <f>IFERROR(LEFT(Tabla2[[#This Row],[Product]],FIND(" ",Tabla2[[#This Row],[Product]])-3),Tabla2[[#This Row],[Product]])</f>
        <v>Women</v>
      </c>
      <c r="I6793" s="6">
        <v>32</v>
      </c>
      <c r="J6793" s="4">
        <v>540</v>
      </c>
      <c r="K6793" s="6">
        <f>Tabla2[[#This Row],[Price per Unit]]*Tabla2[[#This Row],[Units Sold]]</f>
        <v>17280</v>
      </c>
      <c r="L6793" s="52">
        <f>Tabla2[[#This Row],[Units Sold]]/Cálculos!$C$11</f>
        <v>2.1784198468570849E-5</v>
      </c>
      <c r="M6793" s="6">
        <f>Tabla2[[#This Row],[Total Sales]]-Tabla2[[#This Row],[Operating Profit]]</f>
        <v>16536.96</v>
      </c>
      <c r="N6793" s="6">
        <v>743.04</v>
      </c>
      <c r="O6793" s="46">
        <f>Tabla2[[#This Row],[Operating Profit]]/Tabla2[[#This Row],[Total Sales]]</f>
        <v>4.2999999999999997E-2</v>
      </c>
      <c r="P6793" s="1" t="s">
        <v>82</v>
      </c>
    </row>
    <row r="6794" spans="1:16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3" t="str">
        <f>IFERROR(LEFT(Tabla2[[#This Row],[Product]],FIND(" ",Tabla2[[#This Row],[Product]])-3),Tabla2[[#This Row],[Product]])</f>
        <v>Women</v>
      </c>
      <c r="I6794" s="6">
        <v>32</v>
      </c>
      <c r="J6794" s="4">
        <v>490</v>
      </c>
      <c r="K6794" s="6">
        <f>Tabla2[[#This Row],[Price per Unit]]*Tabla2[[#This Row],[Units Sold]]</f>
        <v>15680</v>
      </c>
      <c r="L6794" s="52">
        <f>Tabla2[[#This Row],[Units Sold]]/Cálculos!$C$11</f>
        <v>1.9767143054814287E-5</v>
      </c>
      <c r="M6794" s="6">
        <f>Tabla2[[#This Row],[Total Sales]]-Tabla2[[#This Row],[Operating Profit]]</f>
        <v>14974.4</v>
      </c>
      <c r="N6794" s="6">
        <v>705.59999999999991</v>
      </c>
      <c r="O6794" s="46">
        <f>Tabla2[[#This Row],[Operating Profit]]/Tabla2[[#This Row],[Total Sales]]</f>
        <v>4.4999999999999991E-2</v>
      </c>
      <c r="P6794" s="1" t="s">
        <v>82</v>
      </c>
    </row>
    <row r="6795" spans="1:16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3" t="str">
        <f>IFERROR(LEFT(Tabla2[[#This Row],[Product]],FIND(" ",Tabla2[[#This Row],[Product]])-3),Tabla2[[#This Row],[Product]])</f>
        <v>Men</v>
      </c>
      <c r="I6795" s="6">
        <v>41</v>
      </c>
      <c r="J6795" s="4">
        <v>510</v>
      </c>
      <c r="K6795" s="6">
        <f>Tabla2[[#This Row],[Price per Unit]]*Tabla2[[#This Row],[Units Sold]]</f>
        <v>20910</v>
      </c>
      <c r="L6795" s="52">
        <f>Tabla2[[#This Row],[Units Sold]]/Cálculos!$C$11</f>
        <v>2.0573965220316913E-5</v>
      </c>
      <c r="M6795" s="6">
        <f>Tabla2[[#This Row],[Total Sales]]-Tabla2[[#This Row],[Operating Profit]]</f>
        <v>19969.05</v>
      </c>
      <c r="N6795" s="6">
        <v>940.94999999999993</v>
      </c>
      <c r="O6795" s="46">
        <f>Tabla2[[#This Row],[Operating Profit]]/Tabla2[[#This Row],[Total Sales]]</f>
        <v>4.4999999999999998E-2</v>
      </c>
      <c r="P6795" s="1" t="s">
        <v>82</v>
      </c>
    </row>
    <row r="6796" spans="1:16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3" t="str">
        <f>IFERROR(LEFT(Tabla2[[#This Row],[Product]],FIND(" ",Tabla2[[#This Row],[Product]])-3),Tabla2[[#This Row],[Product]])</f>
        <v>Women</v>
      </c>
      <c r="I6796" s="6">
        <v>50</v>
      </c>
      <c r="J6796" s="4">
        <v>940</v>
      </c>
      <c r="K6796" s="6">
        <f>Tabla2[[#This Row],[Price per Unit]]*Tabla2[[#This Row],[Units Sold]]</f>
        <v>47000</v>
      </c>
      <c r="L6796" s="52">
        <f>Tabla2[[#This Row],[Units Sold]]/Cálculos!$C$11</f>
        <v>3.792064177862333E-5</v>
      </c>
      <c r="M6796" s="6">
        <f>Tabla2[[#This Row],[Total Sales]]-Tabla2[[#This Row],[Operating Profit]]</f>
        <v>44509</v>
      </c>
      <c r="N6796" s="6">
        <v>2491</v>
      </c>
      <c r="O6796" s="46">
        <f>Tabla2[[#This Row],[Operating Profit]]/Tabla2[[#This Row],[Total Sales]]</f>
        <v>5.2999999999999999E-2</v>
      </c>
      <c r="P6796" s="1" t="s">
        <v>82</v>
      </c>
    </row>
    <row r="6797" spans="1:16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3" t="str">
        <f>IFERROR(LEFT(Tabla2[[#This Row],[Product]],FIND(" ",Tabla2[[#This Row],[Product]])-3),Tabla2[[#This Row],[Product]])</f>
        <v>Men</v>
      </c>
      <c r="I6797" s="6">
        <v>47</v>
      </c>
      <c r="J6797" s="4">
        <v>1540</v>
      </c>
      <c r="K6797" s="6">
        <f>Tabla2[[#This Row],[Price per Unit]]*Tabla2[[#This Row],[Units Sold]]</f>
        <v>72380</v>
      </c>
      <c r="L6797" s="52">
        <f>Tabla2[[#This Row],[Units Sold]]/Cálculos!$C$11</f>
        <v>6.2125306743702046E-5</v>
      </c>
      <c r="M6797" s="6">
        <f>Tabla2[[#This Row],[Total Sales]]-Tabla2[[#This Row],[Operating Profit]]</f>
        <v>69050.52</v>
      </c>
      <c r="N6797" s="6">
        <v>3329.4799999999996</v>
      </c>
      <c r="O6797" s="46">
        <f>Tabla2[[#This Row],[Operating Profit]]/Tabla2[[#This Row],[Total Sales]]</f>
        <v>4.5999999999999992E-2</v>
      </c>
      <c r="P6797" s="1" t="s">
        <v>82</v>
      </c>
    </row>
    <row r="6798" spans="1:16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3" t="str">
        <f>IFERROR(LEFT(Tabla2[[#This Row],[Product]],FIND(" ",Tabla2[[#This Row],[Product]])-3),Tabla2[[#This Row],[Product]])</f>
        <v>Men</v>
      </c>
      <c r="I6798" s="6">
        <v>44</v>
      </c>
      <c r="J6798" s="4">
        <v>810</v>
      </c>
      <c r="K6798" s="6">
        <f>Tabla2[[#This Row],[Price per Unit]]*Tabla2[[#This Row],[Units Sold]]</f>
        <v>35640</v>
      </c>
      <c r="L6798" s="52">
        <f>Tabla2[[#This Row],[Units Sold]]/Cálculos!$C$11</f>
        <v>3.2676297702856274E-5</v>
      </c>
      <c r="M6798" s="6">
        <f>Tabla2[[#This Row],[Total Sales]]-Tabla2[[#This Row],[Operating Profit]]</f>
        <v>34036.199999999997</v>
      </c>
      <c r="N6798" s="6">
        <v>1603.8</v>
      </c>
      <c r="O6798" s="46">
        <f>Tabla2[[#This Row],[Operating Profit]]/Tabla2[[#This Row],[Total Sales]]</f>
        <v>4.4999999999999998E-2</v>
      </c>
      <c r="P6798" s="1" t="s">
        <v>82</v>
      </c>
    </row>
    <row r="6799" spans="1:16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3" t="str">
        <f>IFERROR(LEFT(Tabla2[[#This Row],[Product]],FIND(" ",Tabla2[[#This Row],[Product]])-3),Tabla2[[#This Row],[Product]])</f>
        <v>Women</v>
      </c>
      <c r="I6799" s="6">
        <v>37</v>
      </c>
      <c r="J6799" s="4">
        <v>610</v>
      </c>
      <c r="K6799" s="6">
        <f>Tabla2[[#This Row],[Price per Unit]]*Tabla2[[#This Row],[Units Sold]]</f>
        <v>22570</v>
      </c>
      <c r="L6799" s="52">
        <f>Tabla2[[#This Row],[Units Sold]]/Cálculos!$C$11</f>
        <v>2.4608076047830033E-5</v>
      </c>
      <c r="M6799" s="6">
        <f>Tabla2[[#This Row],[Total Sales]]-Tabla2[[#This Row],[Operating Profit]]</f>
        <v>21622.06</v>
      </c>
      <c r="N6799" s="6">
        <v>947.93999999999994</v>
      </c>
      <c r="O6799" s="46">
        <f>Tabla2[[#This Row],[Operating Profit]]/Tabla2[[#This Row],[Total Sales]]</f>
        <v>4.1999999999999996E-2</v>
      </c>
      <c r="P6799" s="1" t="s">
        <v>82</v>
      </c>
    </row>
    <row r="6800" spans="1:16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3" t="str">
        <f>IFERROR(LEFT(Tabla2[[#This Row],[Product]],FIND(" ",Tabla2[[#This Row],[Product]])-3),Tabla2[[#This Row],[Product]])</f>
        <v>Women</v>
      </c>
      <c r="I6800" s="6">
        <v>38</v>
      </c>
      <c r="J6800" s="4">
        <v>440</v>
      </c>
      <c r="K6800" s="6">
        <f>Tabla2[[#This Row],[Price per Unit]]*Tabla2[[#This Row],[Units Sold]]</f>
        <v>16720</v>
      </c>
      <c r="L6800" s="52">
        <f>Tabla2[[#This Row],[Units Sold]]/Cálculos!$C$11</f>
        <v>1.7750087641057729E-5</v>
      </c>
      <c r="M6800" s="6">
        <f>Tabla2[[#This Row],[Total Sales]]-Tabla2[[#This Row],[Operating Profit]]</f>
        <v>16001.04</v>
      </c>
      <c r="N6800" s="6">
        <v>718.96</v>
      </c>
      <c r="O6800" s="46">
        <f>Tabla2[[#This Row],[Operating Profit]]/Tabla2[[#This Row],[Total Sales]]</f>
        <v>4.3000000000000003E-2</v>
      </c>
      <c r="P6800" s="1" t="s">
        <v>82</v>
      </c>
    </row>
    <row r="6801" spans="1:16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3" t="str">
        <f>IFERROR(LEFT(Tabla2[[#This Row],[Product]],FIND(" ",Tabla2[[#This Row],[Product]])-3),Tabla2[[#This Row],[Product]])</f>
        <v>Men</v>
      </c>
      <c r="I6801" s="6">
        <v>49</v>
      </c>
      <c r="J6801" s="4">
        <v>520</v>
      </c>
      <c r="K6801" s="6">
        <f>Tabla2[[#This Row],[Price per Unit]]*Tabla2[[#This Row],[Units Sold]]</f>
        <v>25480</v>
      </c>
      <c r="L6801" s="52">
        <f>Tabla2[[#This Row],[Units Sold]]/Cálculos!$C$11</f>
        <v>2.0977376303068224E-5</v>
      </c>
      <c r="M6801" s="6">
        <f>Tabla2[[#This Row],[Total Sales]]-Tabla2[[#This Row],[Operating Profit]]</f>
        <v>24307.919999999998</v>
      </c>
      <c r="N6801" s="6">
        <v>1172.08</v>
      </c>
      <c r="O6801" s="46">
        <f>Tabla2[[#This Row],[Operating Profit]]/Tabla2[[#This Row],[Total Sales]]</f>
        <v>4.5999999999999999E-2</v>
      </c>
      <c r="P6801" s="1" t="s">
        <v>82</v>
      </c>
    </row>
    <row r="6802" spans="1:16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3" t="str">
        <f>IFERROR(LEFT(Tabla2[[#This Row],[Product]],FIND(" ",Tabla2[[#This Row],[Product]])-3),Tabla2[[#This Row],[Product]])</f>
        <v>Women</v>
      </c>
      <c r="I6802" s="6">
        <v>53</v>
      </c>
      <c r="J6802" s="4">
        <v>940</v>
      </c>
      <c r="K6802" s="6">
        <f>Tabla2[[#This Row],[Price per Unit]]*Tabla2[[#This Row],[Units Sold]]</f>
        <v>49820</v>
      </c>
      <c r="L6802" s="52">
        <f>Tabla2[[#This Row],[Units Sold]]/Cálculos!$C$11</f>
        <v>3.792064177862333E-5</v>
      </c>
      <c r="M6802" s="6">
        <f>Tabla2[[#This Row],[Total Sales]]-Tabla2[[#This Row],[Operating Profit]]</f>
        <v>47179.54</v>
      </c>
      <c r="N6802" s="6">
        <v>2640.46</v>
      </c>
      <c r="O6802" s="46">
        <f>Tabla2[[#This Row],[Operating Profit]]/Tabla2[[#This Row],[Total Sales]]</f>
        <v>5.2999999999999999E-2</v>
      </c>
      <c r="P6802" s="1" t="s">
        <v>82</v>
      </c>
    </row>
    <row r="6803" spans="1:16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3" t="str">
        <f>IFERROR(LEFT(Tabla2[[#This Row],[Product]],FIND(" ",Tabla2[[#This Row],[Product]])-3),Tabla2[[#This Row],[Product]])</f>
        <v>Men</v>
      </c>
      <c r="I6803" s="6">
        <v>49</v>
      </c>
      <c r="J6803" s="4">
        <v>1310</v>
      </c>
      <c r="K6803" s="6">
        <f>Tabla2[[#This Row],[Price per Unit]]*Tabla2[[#This Row],[Units Sold]]</f>
        <v>64190</v>
      </c>
      <c r="L6803" s="52">
        <f>Tabla2[[#This Row],[Units Sold]]/Cálculos!$C$11</f>
        <v>5.2846851840421872E-5</v>
      </c>
      <c r="M6803" s="6">
        <f>Tabla2[[#This Row],[Total Sales]]-Tabla2[[#This Row],[Operating Profit]]</f>
        <v>61108.88</v>
      </c>
      <c r="N6803" s="6">
        <v>3081.12</v>
      </c>
      <c r="O6803" s="46">
        <f>Tabla2[[#This Row],[Operating Profit]]/Tabla2[[#This Row],[Total Sales]]</f>
        <v>4.8000000000000001E-2</v>
      </c>
      <c r="P6803" s="1" t="s">
        <v>82</v>
      </c>
    </row>
    <row r="6804" spans="1:16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3" t="str">
        <f>IFERROR(LEFT(Tabla2[[#This Row],[Product]],FIND(" ",Tabla2[[#This Row],[Product]])-3),Tabla2[[#This Row],[Product]])</f>
        <v>Men</v>
      </c>
      <c r="I6804" s="6">
        <v>42</v>
      </c>
      <c r="J6804" s="4">
        <v>780</v>
      </c>
      <c r="K6804" s="6">
        <f>Tabla2[[#This Row],[Price per Unit]]*Tabla2[[#This Row],[Units Sold]]</f>
        <v>32760</v>
      </c>
      <c r="L6804" s="52">
        <f>Tabla2[[#This Row],[Units Sold]]/Cálculos!$C$11</f>
        <v>3.1466064454602334E-5</v>
      </c>
      <c r="M6804" s="6">
        <f>Tabla2[[#This Row],[Total Sales]]-Tabla2[[#This Row],[Operating Profit]]</f>
        <v>31285.8</v>
      </c>
      <c r="N6804" s="6">
        <v>1474.1999999999998</v>
      </c>
      <c r="O6804" s="46">
        <f>Tabla2[[#This Row],[Operating Profit]]/Tabla2[[#This Row],[Total Sales]]</f>
        <v>4.4999999999999991E-2</v>
      </c>
      <c r="P6804" s="1" t="s">
        <v>82</v>
      </c>
    </row>
    <row r="6805" spans="1:16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3" t="str">
        <f>IFERROR(LEFT(Tabla2[[#This Row],[Product]],FIND(" ",Tabla2[[#This Row],[Product]])-3),Tabla2[[#This Row],[Product]])</f>
        <v>Women</v>
      </c>
      <c r="I6805" s="6">
        <v>36</v>
      </c>
      <c r="J6805" s="4">
        <v>650</v>
      </c>
      <c r="K6805" s="6">
        <f>Tabla2[[#This Row],[Price per Unit]]*Tabla2[[#This Row],[Units Sold]]</f>
        <v>23400</v>
      </c>
      <c r="L6805" s="52">
        <f>Tabla2[[#This Row],[Units Sold]]/Cálculos!$C$11</f>
        <v>2.622172037883528E-5</v>
      </c>
      <c r="M6805" s="6">
        <f>Tabla2[[#This Row],[Total Sales]]-Tabla2[[#This Row],[Operating Profit]]</f>
        <v>22464</v>
      </c>
      <c r="N6805" s="6">
        <v>936</v>
      </c>
      <c r="O6805" s="46">
        <f>Tabla2[[#This Row],[Operating Profit]]/Tabla2[[#This Row],[Total Sales]]</f>
        <v>0.04</v>
      </c>
      <c r="P6805" s="1" t="s">
        <v>82</v>
      </c>
    </row>
    <row r="6806" spans="1:16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3" t="str">
        <f>IFERROR(LEFT(Tabla2[[#This Row],[Product]],FIND(" ",Tabla2[[#This Row],[Product]])-3),Tabla2[[#This Row],[Product]])</f>
        <v>Women</v>
      </c>
      <c r="I6806" s="6">
        <v>38</v>
      </c>
      <c r="J6806" s="4">
        <v>580</v>
      </c>
      <c r="K6806" s="6">
        <f>Tabla2[[#This Row],[Price per Unit]]*Tabla2[[#This Row],[Units Sold]]</f>
        <v>22040</v>
      </c>
      <c r="L6806" s="52">
        <f>Tabla2[[#This Row],[Units Sold]]/Cálculos!$C$11</f>
        <v>2.3397842799576097E-5</v>
      </c>
      <c r="M6806" s="6">
        <f>Tabla2[[#This Row],[Total Sales]]-Tabla2[[#This Row],[Operating Profit]]</f>
        <v>21092.28</v>
      </c>
      <c r="N6806" s="6">
        <v>947.72</v>
      </c>
      <c r="O6806" s="46">
        <f>Tabla2[[#This Row],[Operating Profit]]/Tabla2[[#This Row],[Total Sales]]</f>
        <v>4.3000000000000003E-2</v>
      </c>
      <c r="P6806" s="1" t="s">
        <v>82</v>
      </c>
    </row>
    <row r="6807" spans="1:16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3" t="str">
        <f>IFERROR(LEFT(Tabla2[[#This Row],[Product]],FIND(" ",Tabla2[[#This Row],[Product]])-3),Tabla2[[#This Row],[Product]])</f>
        <v>Men</v>
      </c>
      <c r="I6807" s="6">
        <v>47</v>
      </c>
      <c r="J6807" s="4">
        <v>460</v>
      </c>
      <c r="K6807" s="6">
        <f>Tabla2[[#This Row],[Price per Unit]]*Tabla2[[#This Row],[Units Sold]]</f>
        <v>21620</v>
      </c>
      <c r="L6807" s="52">
        <f>Tabla2[[#This Row],[Units Sold]]/Cálculos!$C$11</f>
        <v>1.8556909806560351E-5</v>
      </c>
      <c r="M6807" s="6">
        <f>Tabla2[[#This Row],[Total Sales]]-Tabla2[[#This Row],[Operating Profit]]</f>
        <v>20625.48</v>
      </c>
      <c r="N6807" s="6">
        <v>994.51999999999987</v>
      </c>
      <c r="O6807" s="46">
        <f>Tabla2[[#This Row],[Operating Profit]]/Tabla2[[#This Row],[Total Sales]]</f>
        <v>4.5999999999999992E-2</v>
      </c>
      <c r="P6807" s="1" t="s">
        <v>82</v>
      </c>
    </row>
    <row r="6808" spans="1:16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3" t="str">
        <f>IFERROR(LEFT(Tabla2[[#This Row],[Product]],FIND(" ",Tabla2[[#This Row],[Product]])-3),Tabla2[[#This Row],[Product]])</f>
        <v>Women</v>
      </c>
      <c r="I6808" s="6">
        <v>53</v>
      </c>
      <c r="J6808" s="4">
        <v>880</v>
      </c>
      <c r="K6808" s="6">
        <f>Tabla2[[#This Row],[Price per Unit]]*Tabla2[[#This Row],[Units Sold]]</f>
        <v>46640</v>
      </c>
      <c r="L6808" s="52">
        <f>Tabla2[[#This Row],[Units Sold]]/Cálculos!$C$11</f>
        <v>3.5500175282115457E-5</v>
      </c>
      <c r="M6808" s="6">
        <f>Tabla2[[#This Row],[Total Sales]]-Tabla2[[#This Row],[Operating Profit]]</f>
        <v>44308</v>
      </c>
      <c r="N6808" s="6">
        <v>2332</v>
      </c>
      <c r="O6808" s="46">
        <f>Tabla2[[#This Row],[Operating Profit]]/Tabla2[[#This Row],[Total Sales]]</f>
        <v>0.05</v>
      </c>
      <c r="P6808" s="1" t="s">
        <v>82</v>
      </c>
    </row>
    <row r="6809" spans="1:16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3" t="str">
        <f>IFERROR(LEFT(Tabla2[[#This Row],[Product]],FIND(" ",Tabla2[[#This Row],[Product]])-3),Tabla2[[#This Row],[Product]])</f>
        <v>Men</v>
      </c>
      <c r="I6809" s="6">
        <v>42</v>
      </c>
      <c r="J6809" s="4">
        <v>1380</v>
      </c>
      <c r="K6809" s="6">
        <f>Tabla2[[#This Row],[Price per Unit]]*Tabla2[[#This Row],[Units Sold]]</f>
        <v>57960</v>
      </c>
      <c r="L6809" s="52">
        <f>Tabla2[[#This Row],[Units Sold]]/Cálculos!$C$11</f>
        <v>5.5670729419681056E-5</v>
      </c>
      <c r="M6809" s="6">
        <f>Tabla2[[#This Row],[Total Sales]]-Tabla2[[#This Row],[Operating Profit]]</f>
        <v>55351.8</v>
      </c>
      <c r="N6809" s="6">
        <v>2608.1999999999998</v>
      </c>
      <c r="O6809" s="46">
        <f>Tabla2[[#This Row],[Operating Profit]]/Tabla2[[#This Row],[Total Sales]]</f>
        <v>4.4999999999999998E-2</v>
      </c>
      <c r="P6809" s="1" t="s">
        <v>82</v>
      </c>
    </row>
    <row r="6810" spans="1:16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3" t="str">
        <f>IFERROR(LEFT(Tabla2[[#This Row],[Product]],FIND(" ",Tabla2[[#This Row],[Product]])-3),Tabla2[[#This Row],[Product]])</f>
        <v>Men</v>
      </c>
      <c r="I6810" s="6">
        <v>39</v>
      </c>
      <c r="J6810" s="4">
        <v>800</v>
      </c>
      <c r="K6810" s="6">
        <f>Tabla2[[#This Row],[Price per Unit]]*Tabla2[[#This Row],[Units Sold]]</f>
        <v>31200</v>
      </c>
      <c r="L6810" s="52">
        <f>Tabla2[[#This Row],[Units Sold]]/Cálculos!$C$11</f>
        <v>3.2272886620104963E-5</v>
      </c>
      <c r="M6810" s="6">
        <f>Tabla2[[#This Row],[Total Sales]]-Tabla2[[#This Row],[Operating Profit]]</f>
        <v>29952</v>
      </c>
      <c r="N6810" s="6">
        <v>1248</v>
      </c>
      <c r="O6810" s="46">
        <f>Tabla2[[#This Row],[Operating Profit]]/Tabla2[[#This Row],[Total Sales]]</f>
        <v>0.04</v>
      </c>
      <c r="P6810" s="1" t="s">
        <v>82</v>
      </c>
    </row>
    <row r="6811" spans="1:16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3" t="str">
        <f>IFERROR(LEFT(Tabla2[[#This Row],[Product]],FIND(" ",Tabla2[[#This Row],[Product]])-3),Tabla2[[#This Row],[Product]])</f>
        <v>Women</v>
      </c>
      <c r="I6811" s="6">
        <v>32</v>
      </c>
      <c r="J6811" s="4">
        <v>530</v>
      </c>
      <c r="K6811" s="6">
        <f>Tabla2[[#This Row],[Price per Unit]]*Tabla2[[#This Row],[Units Sold]]</f>
        <v>16960</v>
      </c>
      <c r="L6811" s="52">
        <f>Tabla2[[#This Row],[Units Sold]]/Cálculos!$C$11</f>
        <v>2.1380787385819535E-5</v>
      </c>
      <c r="M6811" s="6">
        <f>Tabla2[[#This Row],[Total Sales]]-Tabla2[[#This Row],[Operating Profit]]</f>
        <v>16281.6</v>
      </c>
      <c r="N6811" s="6">
        <v>678.40000000000009</v>
      </c>
      <c r="O6811" s="46">
        <f>Tabla2[[#This Row],[Operating Profit]]/Tabla2[[#This Row],[Total Sales]]</f>
        <v>4.0000000000000008E-2</v>
      </c>
      <c r="P6811" s="1" t="s">
        <v>82</v>
      </c>
    </row>
    <row r="6812" spans="1:16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3" t="str">
        <f>IFERROR(LEFT(Tabla2[[#This Row],[Product]],FIND(" ",Tabla2[[#This Row],[Product]])-3),Tabla2[[#This Row],[Product]])</f>
        <v>Women</v>
      </c>
      <c r="I6812" s="6">
        <v>34</v>
      </c>
      <c r="J6812" s="4">
        <v>390</v>
      </c>
      <c r="K6812" s="6">
        <f>Tabla2[[#This Row],[Price per Unit]]*Tabla2[[#This Row],[Units Sold]]</f>
        <v>13260</v>
      </c>
      <c r="L6812" s="52">
        <f>Tabla2[[#This Row],[Units Sold]]/Cálculos!$C$11</f>
        <v>1.5733032227301167E-5</v>
      </c>
      <c r="M6812" s="6">
        <f>Tabla2[[#This Row],[Total Sales]]-Tabla2[[#This Row],[Operating Profit]]</f>
        <v>12729.6</v>
      </c>
      <c r="N6812" s="6">
        <v>530.4</v>
      </c>
      <c r="O6812" s="46">
        <f>Tabla2[[#This Row],[Operating Profit]]/Tabla2[[#This Row],[Total Sales]]</f>
        <v>0.04</v>
      </c>
      <c r="P6812" s="1" t="s">
        <v>82</v>
      </c>
    </row>
    <row r="6813" spans="1:16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3" t="str">
        <f>IFERROR(LEFT(Tabla2[[#This Row],[Product]],FIND(" ",Tabla2[[#This Row],[Product]])-3),Tabla2[[#This Row],[Product]])</f>
        <v>Men</v>
      </c>
      <c r="I6813" s="6">
        <v>41</v>
      </c>
      <c r="J6813" s="4">
        <v>420</v>
      </c>
      <c r="K6813" s="6">
        <f>Tabla2[[#This Row],[Price per Unit]]*Tabla2[[#This Row],[Units Sold]]</f>
        <v>17220</v>
      </c>
      <c r="L6813" s="52">
        <f>Tabla2[[#This Row],[Units Sold]]/Cálculos!$C$11</f>
        <v>1.6943265475555103E-5</v>
      </c>
      <c r="M6813" s="6">
        <f>Tabla2[[#This Row],[Total Sales]]-Tabla2[[#This Row],[Operating Profit]]</f>
        <v>16359</v>
      </c>
      <c r="N6813" s="6">
        <v>861</v>
      </c>
      <c r="O6813" s="46">
        <f>Tabla2[[#This Row],[Operating Profit]]/Tabla2[[#This Row],[Total Sales]]</f>
        <v>0.05</v>
      </c>
      <c r="P6813" s="1" t="s">
        <v>82</v>
      </c>
    </row>
    <row r="6814" spans="1:16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3" t="str">
        <f>IFERROR(LEFT(Tabla2[[#This Row],[Product]],FIND(" ",Tabla2[[#This Row],[Product]])-3),Tabla2[[#This Row],[Product]])</f>
        <v>Women</v>
      </c>
      <c r="I6814" s="6">
        <v>46</v>
      </c>
      <c r="J6814" s="4">
        <v>650</v>
      </c>
      <c r="K6814" s="6">
        <f>Tabla2[[#This Row],[Price per Unit]]*Tabla2[[#This Row],[Units Sold]]</f>
        <v>29900</v>
      </c>
      <c r="L6814" s="52">
        <f>Tabla2[[#This Row],[Units Sold]]/Cálculos!$C$11</f>
        <v>2.622172037883528E-5</v>
      </c>
      <c r="M6814" s="6">
        <f>Tabla2[[#This Row],[Total Sales]]-Tabla2[[#This Row],[Operating Profit]]</f>
        <v>28405</v>
      </c>
      <c r="N6814" s="6">
        <v>1495</v>
      </c>
      <c r="O6814" s="46">
        <f>Tabla2[[#This Row],[Operating Profit]]/Tabla2[[#This Row],[Total Sales]]</f>
        <v>0.05</v>
      </c>
      <c r="P6814" s="1" t="s">
        <v>82</v>
      </c>
    </row>
    <row r="6815" spans="1:16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3" t="str">
        <f>IFERROR(LEFT(Tabla2[[#This Row],[Product]],FIND(" ",Tabla2[[#This Row],[Product]])-3),Tabla2[[#This Row],[Product]])</f>
        <v>Men</v>
      </c>
      <c r="I6815" s="6">
        <v>54</v>
      </c>
      <c r="J6815" s="4">
        <v>1040</v>
      </c>
      <c r="K6815" s="6">
        <f>Tabla2[[#This Row],[Price per Unit]]*Tabla2[[#This Row],[Units Sold]]</f>
        <v>56160</v>
      </c>
      <c r="L6815" s="52">
        <f>Tabla2[[#This Row],[Units Sold]]/Cálculos!$C$11</f>
        <v>4.1954752606136447E-5</v>
      </c>
      <c r="M6815" s="6">
        <f>Tabla2[[#This Row],[Total Sales]]-Tabla2[[#This Row],[Operating Profit]]</f>
        <v>53576.639999999999</v>
      </c>
      <c r="N6815" s="6">
        <v>2583.3599999999997</v>
      </c>
      <c r="O6815" s="46">
        <f>Tabla2[[#This Row],[Operating Profit]]/Tabla2[[#This Row],[Total Sales]]</f>
        <v>4.5999999999999992E-2</v>
      </c>
      <c r="P6815" s="1" t="s">
        <v>82</v>
      </c>
    </row>
    <row r="6816" spans="1:16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3" t="str">
        <f>IFERROR(LEFT(Tabla2[[#This Row],[Product]],FIND(" ",Tabla2[[#This Row],[Product]])-3),Tabla2[[#This Row],[Product]])</f>
        <v>Men</v>
      </c>
      <c r="I6816" s="6">
        <v>41</v>
      </c>
      <c r="J6816" s="4">
        <v>750</v>
      </c>
      <c r="K6816" s="6">
        <f>Tabla2[[#This Row],[Price per Unit]]*Tabla2[[#This Row],[Units Sold]]</f>
        <v>30750</v>
      </c>
      <c r="L6816" s="52">
        <f>Tabla2[[#This Row],[Units Sold]]/Cálculos!$C$11</f>
        <v>3.0255831206348401E-5</v>
      </c>
      <c r="M6816" s="6">
        <f>Tabla2[[#This Row],[Total Sales]]-Tabla2[[#This Row],[Operating Profit]]</f>
        <v>29458.5</v>
      </c>
      <c r="N6816" s="6">
        <v>1291.5</v>
      </c>
      <c r="O6816" s="46">
        <f>Tabla2[[#This Row],[Operating Profit]]/Tabla2[[#This Row],[Total Sales]]</f>
        <v>4.2000000000000003E-2</v>
      </c>
      <c r="P6816" s="1" t="s">
        <v>82</v>
      </c>
    </row>
    <row r="6817" spans="1:16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3" t="str">
        <f>IFERROR(LEFT(Tabla2[[#This Row],[Product]],FIND(" ",Tabla2[[#This Row],[Product]])-3),Tabla2[[#This Row],[Product]])</f>
        <v>Women</v>
      </c>
      <c r="I6817" s="6">
        <v>43</v>
      </c>
      <c r="J6817" s="4">
        <v>420</v>
      </c>
      <c r="K6817" s="6">
        <f>Tabla2[[#This Row],[Price per Unit]]*Tabla2[[#This Row],[Units Sold]]</f>
        <v>18060</v>
      </c>
      <c r="L6817" s="52">
        <f>Tabla2[[#This Row],[Units Sold]]/Cálculos!$C$11</f>
        <v>1.6943265475555103E-5</v>
      </c>
      <c r="M6817" s="6">
        <f>Tabla2[[#This Row],[Total Sales]]-Tabla2[[#This Row],[Operating Profit]]</f>
        <v>17337.599999999999</v>
      </c>
      <c r="N6817" s="6">
        <v>722.40000000000009</v>
      </c>
      <c r="O6817" s="46">
        <f>Tabla2[[#This Row],[Operating Profit]]/Tabla2[[#This Row],[Total Sales]]</f>
        <v>4.0000000000000008E-2</v>
      </c>
      <c r="P6817" s="1" t="s">
        <v>82</v>
      </c>
    </row>
    <row r="6818" spans="1:16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3" t="str">
        <f>IFERROR(LEFT(Tabla2[[#This Row],[Product]],FIND(" ",Tabla2[[#This Row],[Product]])-3),Tabla2[[#This Row],[Product]])</f>
        <v>Women</v>
      </c>
      <c r="I6818" s="6">
        <v>43</v>
      </c>
      <c r="J6818" s="4">
        <v>360</v>
      </c>
      <c r="K6818" s="6">
        <f>Tabla2[[#This Row],[Price per Unit]]*Tabla2[[#This Row],[Units Sold]]</f>
        <v>15480</v>
      </c>
      <c r="L6818" s="52">
        <f>Tabla2[[#This Row],[Units Sold]]/Cálculos!$C$11</f>
        <v>1.4522798979047232E-5</v>
      </c>
      <c r="M6818" s="6">
        <f>Tabla2[[#This Row],[Total Sales]]-Tabla2[[#This Row],[Operating Profit]]</f>
        <v>14783.4</v>
      </c>
      <c r="N6818" s="6">
        <v>696.59999999999991</v>
      </c>
      <c r="O6818" s="46">
        <f>Tabla2[[#This Row],[Operating Profit]]/Tabla2[[#This Row],[Total Sales]]</f>
        <v>4.4999999999999991E-2</v>
      </c>
      <c r="P6818" s="1" t="s">
        <v>82</v>
      </c>
    </row>
    <row r="6819" spans="1:16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3" t="str">
        <f>IFERROR(LEFT(Tabla2[[#This Row],[Product]],FIND(" ",Tabla2[[#This Row],[Product]])-3),Tabla2[[#This Row],[Product]])</f>
        <v>Men</v>
      </c>
      <c r="I6819" s="6">
        <v>54</v>
      </c>
      <c r="J6819" s="4">
        <v>380</v>
      </c>
      <c r="K6819" s="6">
        <f>Tabla2[[#This Row],[Price per Unit]]*Tabla2[[#This Row],[Units Sold]]</f>
        <v>20520</v>
      </c>
      <c r="L6819" s="52">
        <f>Tabla2[[#This Row],[Units Sold]]/Cálculos!$C$11</f>
        <v>1.5329621144549856E-5</v>
      </c>
      <c r="M6819" s="6">
        <f>Tabla2[[#This Row],[Total Sales]]-Tabla2[[#This Row],[Operating Profit]]</f>
        <v>19555.560000000001</v>
      </c>
      <c r="N6819" s="6">
        <v>964.43999999999994</v>
      </c>
      <c r="O6819" s="46">
        <f>Tabla2[[#This Row],[Operating Profit]]/Tabla2[[#This Row],[Total Sales]]</f>
        <v>4.7E-2</v>
      </c>
      <c r="P6819" s="1" t="s">
        <v>82</v>
      </c>
    </row>
    <row r="6820" spans="1:16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3" t="str">
        <f>IFERROR(LEFT(Tabla2[[#This Row],[Product]],FIND(" ",Tabla2[[#This Row],[Product]])-3),Tabla2[[#This Row],[Product]])</f>
        <v>Women</v>
      </c>
      <c r="I6820" s="6">
        <v>55</v>
      </c>
      <c r="J6820" s="4">
        <v>700</v>
      </c>
      <c r="K6820" s="6">
        <f>Tabla2[[#This Row],[Price per Unit]]*Tabla2[[#This Row],[Units Sold]]</f>
        <v>38500</v>
      </c>
      <c r="L6820" s="52">
        <f>Tabla2[[#This Row],[Units Sold]]/Cálculos!$C$11</f>
        <v>2.8238775792591839E-5</v>
      </c>
      <c r="M6820" s="6">
        <f>Tabla2[[#This Row],[Total Sales]]-Tabla2[[#This Row],[Operating Profit]]</f>
        <v>36382.5</v>
      </c>
      <c r="N6820" s="6">
        <v>2117.5</v>
      </c>
      <c r="O6820" s="46">
        <f>Tabla2[[#This Row],[Operating Profit]]/Tabla2[[#This Row],[Total Sales]]</f>
        <v>5.5E-2</v>
      </c>
      <c r="P6820" s="1" t="s">
        <v>82</v>
      </c>
    </row>
    <row r="6821" spans="1:16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3" t="str">
        <f>IFERROR(LEFT(Tabla2[[#This Row],[Product]],FIND(" ",Tabla2[[#This Row],[Product]])-3),Tabla2[[#This Row],[Product]])</f>
        <v>Men</v>
      </c>
      <c r="I6821" s="6">
        <v>53</v>
      </c>
      <c r="J6821" s="4">
        <v>1040</v>
      </c>
      <c r="K6821" s="6">
        <f>Tabla2[[#This Row],[Price per Unit]]*Tabla2[[#This Row],[Units Sold]]</f>
        <v>55120</v>
      </c>
      <c r="L6821" s="52">
        <f>Tabla2[[#This Row],[Units Sold]]/Cálculos!$C$11</f>
        <v>4.1954752606136447E-5</v>
      </c>
      <c r="M6821" s="6">
        <f>Tabla2[[#This Row],[Total Sales]]-Tabla2[[#This Row],[Operating Profit]]</f>
        <v>52419.12</v>
      </c>
      <c r="N6821" s="6">
        <v>2700.88</v>
      </c>
      <c r="O6821" s="46">
        <f>Tabla2[[#This Row],[Operating Profit]]/Tabla2[[#This Row],[Total Sales]]</f>
        <v>4.9000000000000002E-2</v>
      </c>
      <c r="P6821" s="1" t="s">
        <v>82</v>
      </c>
    </row>
    <row r="6822" spans="1:16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3" t="str">
        <f>IFERROR(LEFT(Tabla2[[#This Row],[Product]],FIND(" ",Tabla2[[#This Row],[Product]])-3),Tabla2[[#This Row],[Product]])</f>
        <v>Men</v>
      </c>
      <c r="I6822" s="6">
        <v>41</v>
      </c>
      <c r="J6822" s="4">
        <v>630</v>
      </c>
      <c r="K6822" s="6">
        <f>Tabla2[[#This Row],[Price per Unit]]*Tabla2[[#This Row],[Units Sold]]</f>
        <v>25830</v>
      </c>
      <c r="L6822" s="52">
        <f>Tabla2[[#This Row],[Units Sold]]/Cálculos!$C$11</f>
        <v>2.5414898213332655E-5</v>
      </c>
      <c r="M6822" s="6">
        <f>Tabla2[[#This Row],[Total Sales]]-Tabla2[[#This Row],[Operating Profit]]</f>
        <v>24770.97</v>
      </c>
      <c r="N6822" s="6">
        <v>1059.03</v>
      </c>
      <c r="O6822" s="46">
        <f>Tabla2[[#This Row],[Operating Profit]]/Tabla2[[#This Row],[Total Sales]]</f>
        <v>4.1000000000000002E-2</v>
      </c>
      <c r="P6822" s="1" t="s">
        <v>82</v>
      </c>
    </row>
    <row r="6823" spans="1:16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3" t="str">
        <f>IFERROR(LEFT(Tabla2[[#This Row],[Product]],FIND(" ",Tabla2[[#This Row],[Product]])-3),Tabla2[[#This Row],[Product]])</f>
        <v>Women</v>
      </c>
      <c r="I6823" s="6">
        <v>43</v>
      </c>
      <c r="J6823" s="4">
        <v>570</v>
      </c>
      <c r="K6823" s="6">
        <f>Tabla2[[#This Row],[Price per Unit]]*Tabla2[[#This Row],[Units Sold]]</f>
        <v>24510</v>
      </c>
      <c r="L6823" s="52">
        <f>Tabla2[[#This Row],[Units Sold]]/Cálculos!$C$11</f>
        <v>2.2994431716824782E-5</v>
      </c>
      <c r="M6823" s="6">
        <f>Tabla2[[#This Row],[Total Sales]]-Tabla2[[#This Row],[Operating Profit]]</f>
        <v>23431.56</v>
      </c>
      <c r="N6823" s="6">
        <v>1078.44</v>
      </c>
      <c r="O6823" s="46">
        <f>Tabla2[[#This Row],[Operating Profit]]/Tabla2[[#This Row],[Total Sales]]</f>
        <v>4.4000000000000004E-2</v>
      </c>
      <c r="P6823" s="1" t="s">
        <v>82</v>
      </c>
    </row>
    <row r="6824" spans="1:16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3" t="str">
        <f>IFERROR(LEFT(Tabla2[[#This Row],[Product]],FIND(" ",Tabla2[[#This Row],[Product]])-3),Tabla2[[#This Row],[Product]])</f>
        <v>Women</v>
      </c>
      <c r="I6824" s="6">
        <v>43</v>
      </c>
      <c r="J6824" s="4">
        <v>440</v>
      </c>
      <c r="K6824" s="6">
        <f>Tabla2[[#This Row],[Price per Unit]]*Tabla2[[#This Row],[Units Sold]]</f>
        <v>18920</v>
      </c>
      <c r="L6824" s="52">
        <f>Tabla2[[#This Row],[Units Sold]]/Cálculos!$C$11</f>
        <v>1.7750087641057729E-5</v>
      </c>
      <c r="M6824" s="6">
        <f>Tabla2[[#This Row],[Total Sales]]-Tabla2[[#This Row],[Operating Profit]]</f>
        <v>18087.52</v>
      </c>
      <c r="N6824" s="6">
        <v>832.48</v>
      </c>
      <c r="O6824" s="46">
        <f>Tabla2[[#This Row],[Operating Profit]]/Tabla2[[#This Row],[Total Sales]]</f>
        <v>4.4000000000000004E-2</v>
      </c>
      <c r="P6824" s="1" t="s">
        <v>82</v>
      </c>
    </row>
    <row r="6825" spans="1:16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3" t="str">
        <f>IFERROR(LEFT(Tabla2[[#This Row],[Product]],FIND(" ",Tabla2[[#This Row],[Product]])-3),Tabla2[[#This Row],[Product]])</f>
        <v>Men</v>
      </c>
      <c r="I6825" s="6">
        <v>59</v>
      </c>
      <c r="J6825" s="4">
        <v>450</v>
      </c>
      <c r="K6825" s="6">
        <f>Tabla2[[#This Row],[Price per Unit]]*Tabla2[[#This Row],[Units Sold]]</f>
        <v>26550</v>
      </c>
      <c r="L6825" s="52">
        <f>Tabla2[[#This Row],[Units Sold]]/Cálculos!$C$11</f>
        <v>1.815349872380904E-5</v>
      </c>
      <c r="M6825" s="6">
        <f>Tabla2[[#This Row],[Total Sales]]-Tabla2[[#This Row],[Operating Profit]]</f>
        <v>25328.7</v>
      </c>
      <c r="N6825" s="6">
        <v>1221.3</v>
      </c>
      <c r="O6825" s="46">
        <f>Tabla2[[#This Row],[Operating Profit]]/Tabla2[[#This Row],[Total Sales]]</f>
        <v>4.5999999999999999E-2</v>
      </c>
      <c r="P6825" s="1" t="s">
        <v>82</v>
      </c>
    </row>
    <row r="6826" spans="1:16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3" t="str">
        <f>IFERROR(LEFT(Tabla2[[#This Row],[Product]],FIND(" ",Tabla2[[#This Row],[Product]])-3),Tabla2[[#This Row],[Product]])</f>
        <v>Women</v>
      </c>
      <c r="I6826" s="6">
        <v>61</v>
      </c>
      <c r="J6826" s="4">
        <v>650</v>
      </c>
      <c r="K6826" s="6">
        <f>Tabla2[[#This Row],[Price per Unit]]*Tabla2[[#This Row],[Units Sold]]</f>
        <v>39650</v>
      </c>
      <c r="L6826" s="52">
        <f>Tabla2[[#This Row],[Units Sold]]/Cálculos!$C$11</f>
        <v>2.622172037883528E-5</v>
      </c>
      <c r="M6826" s="6">
        <f>Tabla2[[#This Row],[Total Sales]]-Tabla2[[#This Row],[Operating Profit]]</f>
        <v>37667.5</v>
      </c>
      <c r="N6826" s="6">
        <v>1982.5</v>
      </c>
      <c r="O6826" s="46">
        <f>Tabla2[[#This Row],[Operating Profit]]/Tabla2[[#This Row],[Total Sales]]</f>
        <v>0.05</v>
      </c>
      <c r="P6826" s="1" t="s">
        <v>82</v>
      </c>
    </row>
    <row r="6827" spans="1:16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3" t="str">
        <f>IFERROR(LEFT(Tabla2[[#This Row],[Product]],FIND(" ",Tabla2[[#This Row],[Product]])-3),Tabla2[[#This Row],[Product]])</f>
        <v>Men</v>
      </c>
      <c r="I6827" s="6">
        <v>58</v>
      </c>
      <c r="J6827" s="4">
        <v>1400</v>
      </c>
      <c r="K6827" s="6">
        <f>Tabla2[[#This Row],[Price per Unit]]*Tabla2[[#This Row],[Units Sold]]</f>
        <v>81200</v>
      </c>
      <c r="L6827" s="52">
        <f>Tabla2[[#This Row],[Units Sold]]/Cálculos!$C$11</f>
        <v>5.6477551585183678E-5</v>
      </c>
      <c r="M6827" s="6">
        <f>Tabla2[[#This Row],[Total Sales]]-Tabla2[[#This Row],[Operating Profit]]</f>
        <v>77464.800000000003</v>
      </c>
      <c r="N6827" s="6">
        <v>3735.2</v>
      </c>
      <c r="O6827" s="46">
        <f>Tabla2[[#This Row],[Operating Profit]]/Tabla2[[#This Row],[Total Sales]]</f>
        <v>4.5999999999999999E-2</v>
      </c>
      <c r="P6827" s="1" t="s">
        <v>82</v>
      </c>
    </row>
    <row r="6828" spans="1:16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3" t="str">
        <f>IFERROR(LEFT(Tabla2[[#This Row],[Product]],FIND(" ",Tabla2[[#This Row],[Product]])-3),Tabla2[[#This Row],[Product]])</f>
        <v>Men</v>
      </c>
      <c r="I6828" s="6">
        <v>45</v>
      </c>
      <c r="J6828" s="4">
        <v>750</v>
      </c>
      <c r="K6828" s="6">
        <f>Tabla2[[#This Row],[Price per Unit]]*Tabla2[[#This Row],[Units Sold]]</f>
        <v>33750</v>
      </c>
      <c r="L6828" s="52">
        <f>Tabla2[[#This Row],[Units Sold]]/Cálculos!$C$11</f>
        <v>3.0255831206348401E-5</v>
      </c>
      <c r="M6828" s="6">
        <f>Tabla2[[#This Row],[Total Sales]]-Tabla2[[#This Row],[Operating Profit]]</f>
        <v>32298.75</v>
      </c>
      <c r="N6828" s="6">
        <v>1451.25</v>
      </c>
      <c r="O6828" s="46">
        <f>Tabla2[[#This Row],[Operating Profit]]/Tabla2[[#This Row],[Total Sales]]</f>
        <v>4.2999999999999997E-2</v>
      </c>
      <c r="P6828" s="1" t="s">
        <v>82</v>
      </c>
    </row>
    <row r="6829" spans="1:16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3" t="str">
        <f>IFERROR(LEFT(Tabla2[[#This Row],[Product]],FIND(" ",Tabla2[[#This Row],[Product]])-3),Tabla2[[#This Row],[Product]])</f>
        <v>Women</v>
      </c>
      <c r="I6829" s="6">
        <v>45</v>
      </c>
      <c r="J6829" s="4">
        <v>730</v>
      </c>
      <c r="K6829" s="6">
        <f>Tabla2[[#This Row],[Price per Unit]]*Tabla2[[#This Row],[Units Sold]]</f>
        <v>32850</v>
      </c>
      <c r="L6829" s="52">
        <f>Tabla2[[#This Row],[Units Sold]]/Cálculos!$C$11</f>
        <v>2.9449009040845775E-5</v>
      </c>
      <c r="M6829" s="6">
        <f>Tabla2[[#This Row],[Total Sales]]-Tabla2[[#This Row],[Operating Profit]]</f>
        <v>31470.3</v>
      </c>
      <c r="N6829" s="6">
        <v>1379.7</v>
      </c>
      <c r="O6829" s="46">
        <f>Tabla2[[#This Row],[Operating Profit]]/Tabla2[[#This Row],[Total Sales]]</f>
        <v>4.2000000000000003E-2</v>
      </c>
      <c r="P6829" s="1" t="s">
        <v>82</v>
      </c>
    </row>
    <row r="6830" spans="1:16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3" t="str">
        <f>IFERROR(LEFT(Tabla2[[#This Row],[Product]],FIND(" ",Tabla2[[#This Row],[Product]])-3),Tabla2[[#This Row],[Product]])</f>
        <v>Women</v>
      </c>
      <c r="I6830" s="6">
        <v>45</v>
      </c>
      <c r="J6830" s="4">
        <v>500</v>
      </c>
      <c r="K6830" s="6">
        <f>Tabla2[[#This Row],[Price per Unit]]*Tabla2[[#This Row],[Units Sold]]</f>
        <v>22500</v>
      </c>
      <c r="L6830" s="52">
        <f>Tabla2[[#This Row],[Units Sold]]/Cálculos!$C$11</f>
        <v>2.0170554137565598E-5</v>
      </c>
      <c r="M6830" s="6">
        <f>Tabla2[[#This Row],[Total Sales]]-Tabla2[[#This Row],[Operating Profit]]</f>
        <v>21487.5</v>
      </c>
      <c r="N6830" s="6">
        <v>1012.4999999999999</v>
      </c>
      <c r="O6830" s="46">
        <f>Tabla2[[#This Row],[Operating Profit]]/Tabla2[[#This Row],[Total Sales]]</f>
        <v>4.4999999999999998E-2</v>
      </c>
      <c r="P6830" s="1" t="s">
        <v>82</v>
      </c>
    </row>
    <row r="6831" spans="1:16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3" t="str">
        <f>IFERROR(LEFT(Tabla2[[#This Row],[Product]],FIND(" ",Tabla2[[#This Row],[Product]])-3),Tabla2[[#This Row],[Product]])</f>
        <v>Men</v>
      </c>
      <c r="I6831" s="6">
        <v>56</v>
      </c>
      <c r="J6831" s="4">
        <v>500</v>
      </c>
      <c r="K6831" s="6">
        <f>Tabla2[[#This Row],[Price per Unit]]*Tabla2[[#This Row],[Units Sold]]</f>
        <v>28000</v>
      </c>
      <c r="L6831" s="52">
        <f>Tabla2[[#This Row],[Units Sold]]/Cálculos!$C$11</f>
        <v>2.0170554137565598E-5</v>
      </c>
      <c r="M6831" s="6">
        <f>Tabla2[[#This Row],[Total Sales]]-Tabla2[[#This Row],[Operating Profit]]</f>
        <v>26740</v>
      </c>
      <c r="N6831" s="6">
        <v>1259.9999999999998</v>
      </c>
      <c r="O6831" s="46">
        <f>Tabla2[[#This Row],[Operating Profit]]/Tabla2[[#This Row],[Total Sales]]</f>
        <v>4.4999999999999991E-2</v>
      </c>
      <c r="P6831" s="1" t="s">
        <v>82</v>
      </c>
    </row>
    <row r="6832" spans="1:16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3" t="str">
        <f>IFERROR(LEFT(Tabla2[[#This Row],[Product]],FIND(" ",Tabla2[[#This Row],[Product]])-3),Tabla2[[#This Row],[Product]])</f>
        <v>Women</v>
      </c>
      <c r="I6832" s="6">
        <v>64</v>
      </c>
      <c r="J6832" s="4">
        <v>750</v>
      </c>
      <c r="K6832" s="6">
        <f>Tabla2[[#This Row],[Price per Unit]]*Tabla2[[#This Row],[Units Sold]]</f>
        <v>48000</v>
      </c>
      <c r="L6832" s="52">
        <f>Tabla2[[#This Row],[Units Sold]]/Cálculos!$C$11</f>
        <v>3.0255831206348401E-5</v>
      </c>
      <c r="M6832" s="6">
        <f>Tabla2[[#This Row],[Total Sales]]-Tabla2[[#This Row],[Operating Profit]]</f>
        <v>45504</v>
      </c>
      <c r="N6832" s="6">
        <v>2496</v>
      </c>
      <c r="O6832" s="46">
        <f>Tabla2[[#This Row],[Operating Profit]]/Tabla2[[#This Row],[Total Sales]]</f>
        <v>5.1999999999999998E-2</v>
      </c>
      <c r="P6832" s="1" t="s">
        <v>82</v>
      </c>
    </row>
    <row r="6833" spans="1:16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3" t="str">
        <f>IFERROR(LEFT(Tabla2[[#This Row],[Product]],FIND(" ",Tabla2[[#This Row],[Product]])-3),Tabla2[[#This Row],[Product]])</f>
        <v>Men</v>
      </c>
      <c r="I6833" s="6">
        <v>33</v>
      </c>
      <c r="J6833" s="4">
        <v>1280</v>
      </c>
      <c r="K6833" s="6">
        <f>Tabla2[[#This Row],[Price per Unit]]*Tabla2[[#This Row],[Units Sold]]</f>
        <v>42240</v>
      </c>
      <c r="L6833" s="52">
        <f>Tabla2[[#This Row],[Units Sold]]/Cálculos!$C$11</f>
        <v>5.1636618592167932E-5</v>
      </c>
      <c r="M6833" s="6">
        <f>Tabla2[[#This Row],[Total Sales]]-Tabla2[[#This Row],[Operating Profit]]</f>
        <v>40339.199999999997</v>
      </c>
      <c r="N6833" s="6">
        <v>1900.7999999999997</v>
      </c>
      <c r="O6833" s="46">
        <f>Tabla2[[#This Row],[Operating Profit]]/Tabla2[[#This Row],[Total Sales]]</f>
        <v>4.4999999999999991E-2</v>
      </c>
      <c r="P6833" s="1" t="s">
        <v>82</v>
      </c>
    </row>
    <row r="6834" spans="1:16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3" t="str">
        <f>IFERROR(LEFT(Tabla2[[#This Row],[Product]],FIND(" ",Tabla2[[#This Row],[Product]])-3),Tabla2[[#This Row],[Product]])</f>
        <v>Men</v>
      </c>
      <c r="I6834" s="6">
        <v>32</v>
      </c>
      <c r="J6834" s="4">
        <v>740</v>
      </c>
      <c r="K6834" s="6">
        <f>Tabla2[[#This Row],[Price per Unit]]*Tabla2[[#This Row],[Units Sold]]</f>
        <v>23680</v>
      </c>
      <c r="L6834" s="52">
        <f>Tabla2[[#This Row],[Units Sold]]/Cálculos!$C$11</f>
        <v>2.9852420123597086E-5</v>
      </c>
      <c r="M6834" s="6">
        <f>Tabla2[[#This Row],[Total Sales]]-Tabla2[[#This Row],[Operating Profit]]</f>
        <v>22638.080000000002</v>
      </c>
      <c r="N6834" s="6">
        <v>1041.92</v>
      </c>
      <c r="O6834" s="46">
        <f>Tabla2[[#This Row],[Operating Profit]]/Tabla2[[#This Row],[Total Sales]]</f>
        <v>4.4000000000000004E-2</v>
      </c>
      <c r="P6834" s="1" t="s">
        <v>82</v>
      </c>
    </row>
    <row r="6835" spans="1:16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3" t="str">
        <f>IFERROR(LEFT(Tabla2[[#This Row],[Product]],FIND(" ",Tabla2[[#This Row],[Product]])-3),Tabla2[[#This Row],[Product]])</f>
        <v>Women</v>
      </c>
      <c r="I6835" s="6">
        <v>25</v>
      </c>
      <c r="J6835" s="4">
        <v>740</v>
      </c>
      <c r="K6835" s="6">
        <f>Tabla2[[#This Row],[Price per Unit]]*Tabla2[[#This Row],[Units Sold]]</f>
        <v>18500</v>
      </c>
      <c r="L6835" s="52">
        <f>Tabla2[[#This Row],[Units Sold]]/Cálculos!$C$11</f>
        <v>2.9852420123597086E-5</v>
      </c>
      <c r="M6835" s="6">
        <f>Tabla2[[#This Row],[Total Sales]]-Tabla2[[#This Row],[Operating Profit]]</f>
        <v>17760</v>
      </c>
      <c r="N6835" s="6">
        <v>740</v>
      </c>
      <c r="O6835" s="46">
        <f>Tabla2[[#This Row],[Operating Profit]]/Tabla2[[#This Row],[Total Sales]]</f>
        <v>0.04</v>
      </c>
      <c r="P6835" s="1" t="s">
        <v>82</v>
      </c>
    </row>
    <row r="6836" spans="1:16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3" t="str">
        <f>IFERROR(LEFT(Tabla2[[#This Row],[Product]],FIND(" ",Tabla2[[#This Row],[Product]])-3),Tabla2[[#This Row],[Product]])</f>
        <v>Women</v>
      </c>
      <c r="I6836" s="6">
        <v>28</v>
      </c>
      <c r="J6836" s="4">
        <v>330</v>
      </c>
      <c r="K6836" s="6">
        <f>Tabla2[[#This Row],[Price per Unit]]*Tabla2[[#This Row],[Units Sold]]</f>
        <v>9240</v>
      </c>
      <c r="L6836" s="52">
        <f>Tabla2[[#This Row],[Units Sold]]/Cálculos!$C$11</f>
        <v>1.3312565730793296E-5</v>
      </c>
      <c r="M6836" s="6">
        <f>Tabla2[[#This Row],[Total Sales]]-Tabla2[[#This Row],[Operating Profit]]</f>
        <v>8824.2000000000007</v>
      </c>
      <c r="N6836" s="6">
        <v>415.79999999999995</v>
      </c>
      <c r="O6836" s="46">
        <f>Tabla2[[#This Row],[Operating Profit]]/Tabla2[[#This Row],[Total Sales]]</f>
        <v>4.4999999999999998E-2</v>
      </c>
      <c r="P6836" s="1" t="s">
        <v>82</v>
      </c>
    </row>
    <row r="6837" spans="1:16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3" t="str">
        <f>IFERROR(LEFT(Tabla2[[#This Row],[Product]],FIND(" ",Tabla2[[#This Row],[Product]])-3),Tabla2[[#This Row],[Product]])</f>
        <v>Men</v>
      </c>
      <c r="I6837" s="6">
        <v>43</v>
      </c>
      <c r="J6837" s="4">
        <v>490</v>
      </c>
      <c r="K6837" s="6">
        <f>Tabla2[[#This Row],[Price per Unit]]*Tabla2[[#This Row],[Units Sold]]</f>
        <v>21070</v>
      </c>
      <c r="L6837" s="52">
        <f>Tabla2[[#This Row],[Units Sold]]/Cálculos!$C$11</f>
        <v>1.9767143054814287E-5</v>
      </c>
      <c r="M6837" s="6">
        <f>Tabla2[[#This Row],[Total Sales]]-Tabla2[[#This Row],[Operating Profit]]</f>
        <v>20037.57</v>
      </c>
      <c r="N6837" s="6">
        <v>1032.43</v>
      </c>
      <c r="O6837" s="46">
        <f>Tabla2[[#This Row],[Operating Profit]]/Tabla2[[#This Row],[Total Sales]]</f>
        <v>4.9000000000000002E-2</v>
      </c>
      <c r="P6837" s="1" t="s">
        <v>82</v>
      </c>
    </row>
    <row r="6838" spans="1:16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3" t="str">
        <f>IFERROR(LEFT(Tabla2[[#This Row],[Product]],FIND(" ",Tabla2[[#This Row],[Product]])-3),Tabla2[[#This Row],[Product]])</f>
        <v>Women</v>
      </c>
      <c r="I6838" s="6">
        <v>33</v>
      </c>
      <c r="J6838" s="4">
        <v>720</v>
      </c>
      <c r="K6838" s="6">
        <f>Tabla2[[#This Row],[Price per Unit]]*Tabla2[[#This Row],[Units Sold]]</f>
        <v>23760</v>
      </c>
      <c r="L6838" s="52">
        <f>Tabla2[[#This Row],[Units Sold]]/Cálculos!$C$11</f>
        <v>2.9045597958094464E-5</v>
      </c>
      <c r="M6838" s="6">
        <f>Tabla2[[#This Row],[Total Sales]]-Tabla2[[#This Row],[Operating Profit]]</f>
        <v>22548.240000000002</v>
      </c>
      <c r="N6838" s="6">
        <v>1211.76</v>
      </c>
      <c r="O6838" s="46">
        <f>Tabla2[[#This Row],[Operating Profit]]/Tabla2[[#This Row],[Total Sales]]</f>
        <v>5.0999999999999997E-2</v>
      </c>
      <c r="P6838" s="1" t="s">
        <v>82</v>
      </c>
    </row>
    <row r="6839" spans="1:16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3" t="str">
        <f>IFERROR(LEFT(Tabla2[[#This Row],[Product]],FIND(" ",Tabla2[[#This Row],[Product]])-3),Tabla2[[#This Row],[Product]])</f>
        <v>Men</v>
      </c>
      <c r="I6839" s="6">
        <v>34</v>
      </c>
      <c r="J6839" s="4">
        <v>1520</v>
      </c>
      <c r="K6839" s="6">
        <f>Tabla2[[#This Row],[Price per Unit]]*Tabla2[[#This Row],[Units Sold]]</f>
        <v>51680</v>
      </c>
      <c r="L6839" s="52">
        <f>Tabla2[[#This Row],[Units Sold]]/Cálculos!$C$11</f>
        <v>6.1318484578199423E-5</v>
      </c>
      <c r="M6839" s="6">
        <f>Tabla2[[#This Row],[Total Sales]]-Tabla2[[#This Row],[Operating Profit]]</f>
        <v>49354.400000000001</v>
      </c>
      <c r="N6839" s="6">
        <v>2325.6</v>
      </c>
      <c r="O6839" s="46">
        <f>Tabla2[[#This Row],[Operating Profit]]/Tabla2[[#This Row],[Total Sales]]</f>
        <v>4.4999999999999998E-2</v>
      </c>
      <c r="P6839" s="1" t="s">
        <v>82</v>
      </c>
    </row>
    <row r="6840" spans="1:16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3" t="str">
        <f>IFERROR(LEFT(Tabla2[[#This Row],[Product]],FIND(" ",Tabla2[[#This Row],[Product]])-3),Tabla2[[#This Row],[Product]])</f>
        <v>Men</v>
      </c>
      <c r="I6840" s="6">
        <v>34</v>
      </c>
      <c r="J6840" s="4">
        <v>510</v>
      </c>
      <c r="K6840" s="6">
        <f>Tabla2[[#This Row],[Price per Unit]]*Tabla2[[#This Row],[Units Sold]]</f>
        <v>17340</v>
      </c>
      <c r="L6840" s="52">
        <f>Tabla2[[#This Row],[Units Sold]]/Cálculos!$C$11</f>
        <v>2.0573965220316913E-5</v>
      </c>
      <c r="M6840" s="6">
        <f>Tabla2[[#This Row],[Total Sales]]-Tabla2[[#This Row],[Operating Profit]]</f>
        <v>16594.38</v>
      </c>
      <c r="N6840" s="6">
        <v>745.62</v>
      </c>
      <c r="O6840" s="46">
        <f>Tabla2[[#This Row],[Operating Profit]]/Tabla2[[#This Row],[Total Sales]]</f>
        <v>4.3000000000000003E-2</v>
      </c>
      <c r="P6840" s="1" t="s">
        <v>82</v>
      </c>
    </row>
    <row r="6841" spans="1:16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3" t="str">
        <f>IFERROR(LEFT(Tabla2[[#This Row],[Product]],FIND(" ",Tabla2[[#This Row],[Product]])-3),Tabla2[[#This Row],[Product]])</f>
        <v>Women</v>
      </c>
      <c r="I6841" s="6">
        <v>24</v>
      </c>
      <c r="J6841" s="4">
        <v>680</v>
      </c>
      <c r="K6841" s="6">
        <f>Tabla2[[#This Row],[Price per Unit]]*Tabla2[[#This Row],[Units Sold]]</f>
        <v>16320</v>
      </c>
      <c r="L6841" s="52">
        <f>Tabla2[[#This Row],[Units Sold]]/Cálculos!$C$11</f>
        <v>2.7431953627089217E-5</v>
      </c>
      <c r="M6841" s="6">
        <f>Tabla2[[#This Row],[Total Sales]]-Tabla2[[#This Row],[Operating Profit]]</f>
        <v>15634.56</v>
      </c>
      <c r="N6841" s="6">
        <v>685.43999999999994</v>
      </c>
      <c r="O6841" s="46">
        <f>Tabla2[[#This Row],[Operating Profit]]/Tabla2[[#This Row],[Total Sales]]</f>
        <v>4.1999999999999996E-2</v>
      </c>
      <c r="P6841" s="1" t="s">
        <v>82</v>
      </c>
    </row>
    <row r="6842" spans="1:16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3" t="str">
        <f>IFERROR(LEFT(Tabla2[[#This Row],[Product]],FIND(" ",Tabla2[[#This Row],[Product]])-3),Tabla2[[#This Row],[Product]])</f>
        <v>Women</v>
      </c>
      <c r="I6842" s="6">
        <v>29</v>
      </c>
      <c r="J6842" s="4">
        <v>300</v>
      </c>
      <c r="K6842" s="6">
        <f>Tabla2[[#This Row],[Price per Unit]]*Tabla2[[#This Row],[Units Sold]]</f>
        <v>8700</v>
      </c>
      <c r="L6842" s="52">
        <f>Tabla2[[#This Row],[Units Sold]]/Cálculos!$C$11</f>
        <v>1.2102332482539359E-5</v>
      </c>
      <c r="M6842" s="6">
        <f>Tabla2[[#This Row],[Total Sales]]-Tabla2[[#This Row],[Operating Profit]]</f>
        <v>8308.5</v>
      </c>
      <c r="N6842" s="6">
        <v>391.49999999999994</v>
      </c>
      <c r="O6842" s="46">
        <f>Tabla2[[#This Row],[Operating Profit]]/Tabla2[[#This Row],[Total Sales]]</f>
        <v>4.4999999999999991E-2</v>
      </c>
      <c r="P6842" s="1" t="s">
        <v>82</v>
      </c>
    </row>
    <row r="6843" spans="1:16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3" t="str">
        <f>IFERROR(LEFT(Tabla2[[#This Row],[Product]],FIND(" ",Tabla2[[#This Row],[Product]])-3),Tabla2[[#This Row],[Product]])</f>
        <v>Men</v>
      </c>
      <c r="I6843" s="6">
        <v>42</v>
      </c>
      <c r="J6843" s="4">
        <v>510</v>
      </c>
      <c r="K6843" s="6">
        <f>Tabla2[[#This Row],[Price per Unit]]*Tabla2[[#This Row],[Units Sold]]</f>
        <v>21420</v>
      </c>
      <c r="L6843" s="52">
        <f>Tabla2[[#This Row],[Units Sold]]/Cálculos!$C$11</f>
        <v>2.0573965220316913E-5</v>
      </c>
      <c r="M6843" s="6">
        <f>Tabla2[[#This Row],[Total Sales]]-Tabla2[[#This Row],[Operating Profit]]</f>
        <v>20370.419999999998</v>
      </c>
      <c r="N6843" s="6">
        <v>1049.58</v>
      </c>
      <c r="O6843" s="46">
        <f>Tabla2[[#This Row],[Operating Profit]]/Tabla2[[#This Row],[Total Sales]]</f>
        <v>4.8999999999999995E-2</v>
      </c>
      <c r="P6843" s="1" t="s">
        <v>82</v>
      </c>
    </row>
    <row r="6844" spans="1:16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3" t="str">
        <f>IFERROR(LEFT(Tabla2[[#This Row],[Product]],FIND(" ",Tabla2[[#This Row],[Product]])-3),Tabla2[[#This Row],[Product]])</f>
        <v>Women</v>
      </c>
      <c r="I6844" s="6">
        <v>23</v>
      </c>
      <c r="J6844" s="4">
        <v>690</v>
      </c>
      <c r="K6844" s="6">
        <f>Tabla2[[#This Row],[Price per Unit]]*Tabla2[[#This Row],[Units Sold]]</f>
        <v>15870</v>
      </c>
      <c r="L6844" s="52">
        <f>Tabla2[[#This Row],[Units Sold]]/Cálculos!$C$11</f>
        <v>2.7835364709840528E-5</v>
      </c>
      <c r="M6844" s="6">
        <f>Tabla2[[#This Row],[Total Sales]]-Tabla2[[#This Row],[Operating Profit]]</f>
        <v>15060.63</v>
      </c>
      <c r="N6844" s="6">
        <v>809.37</v>
      </c>
      <c r="O6844" s="46">
        <f>Tabla2[[#This Row],[Operating Profit]]/Tabla2[[#This Row],[Total Sales]]</f>
        <v>5.1000000000000004E-2</v>
      </c>
      <c r="P6844" s="1" t="s">
        <v>82</v>
      </c>
    </row>
    <row r="6845" spans="1:16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3" t="str">
        <f>IFERROR(LEFT(Tabla2[[#This Row],[Product]],FIND(" ",Tabla2[[#This Row],[Product]])-3),Tabla2[[#This Row],[Product]])</f>
        <v>Men</v>
      </c>
      <c r="I6845" s="6">
        <v>29</v>
      </c>
      <c r="J6845" s="4">
        <v>1340</v>
      </c>
      <c r="K6845" s="6">
        <f>Tabla2[[#This Row],[Price per Unit]]*Tabla2[[#This Row],[Units Sold]]</f>
        <v>38860</v>
      </c>
      <c r="L6845" s="52">
        <f>Tabla2[[#This Row],[Units Sold]]/Cálculos!$C$11</f>
        <v>5.4057085088675805E-5</v>
      </c>
      <c r="M6845" s="6">
        <f>Tabla2[[#This Row],[Total Sales]]-Tabla2[[#This Row],[Operating Profit]]</f>
        <v>37033.58</v>
      </c>
      <c r="N6845" s="6">
        <v>1826.4199999999998</v>
      </c>
      <c r="O6845" s="46">
        <f>Tabla2[[#This Row],[Operating Profit]]/Tabla2[[#This Row],[Total Sales]]</f>
        <v>4.6999999999999993E-2</v>
      </c>
      <c r="P6845" s="1" t="s">
        <v>82</v>
      </c>
    </row>
    <row r="6846" spans="1:16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3" t="str">
        <f>IFERROR(LEFT(Tabla2[[#This Row],[Product]],FIND(" ",Tabla2[[#This Row],[Product]])-3),Tabla2[[#This Row],[Product]])</f>
        <v>Men</v>
      </c>
      <c r="I6846" s="6">
        <v>27</v>
      </c>
      <c r="J6846" s="4">
        <v>580</v>
      </c>
      <c r="K6846" s="6">
        <f>Tabla2[[#This Row],[Price per Unit]]*Tabla2[[#This Row],[Units Sold]]</f>
        <v>15660</v>
      </c>
      <c r="L6846" s="52">
        <f>Tabla2[[#This Row],[Units Sold]]/Cálculos!$C$11</f>
        <v>2.3397842799576097E-5</v>
      </c>
      <c r="M6846" s="6">
        <f>Tabla2[[#This Row],[Total Sales]]-Tabla2[[#This Row],[Operating Profit]]</f>
        <v>15002.28</v>
      </c>
      <c r="N6846" s="6">
        <v>657.72</v>
      </c>
      <c r="O6846" s="46">
        <f>Tabla2[[#This Row],[Operating Profit]]/Tabla2[[#This Row],[Total Sales]]</f>
        <v>4.2000000000000003E-2</v>
      </c>
      <c r="P6846" s="1" t="s">
        <v>82</v>
      </c>
    </row>
    <row r="6847" spans="1:16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3" t="str">
        <f>IFERROR(LEFT(Tabla2[[#This Row],[Product]],FIND(" ",Tabla2[[#This Row],[Product]])-3),Tabla2[[#This Row],[Product]])</f>
        <v>Women</v>
      </c>
      <c r="I6847" s="6">
        <v>19</v>
      </c>
      <c r="J6847" s="4">
        <v>560</v>
      </c>
      <c r="K6847" s="6">
        <f>Tabla2[[#This Row],[Price per Unit]]*Tabla2[[#This Row],[Units Sold]]</f>
        <v>10640</v>
      </c>
      <c r="L6847" s="52">
        <f>Tabla2[[#This Row],[Units Sold]]/Cálculos!$C$11</f>
        <v>2.2591020634073471E-5</v>
      </c>
      <c r="M6847" s="6">
        <f>Tabla2[[#This Row],[Total Sales]]-Tabla2[[#This Row],[Operating Profit]]</f>
        <v>10193.120000000001</v>
      </c>
      <c r="N6847" s="6">
        <v>446.88</v>
      </c>
      <c r="O6847" s="46">
        <f>Tabla2[[#This Row],[Operating Profit]]/Tabla2[[#This Row],[Total Sales]]</f>
        <v>4.2000000000000003E-2</v>
      </c>
      <c r="P6847" s="1" t="s">
        <v>82</v>
      </c>
    </row>
    <row r="6848" spans="1:16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3" t="str">
        <f>IFERROR(LEFT(Tabla2[[#This Row],[Product]],FIND(" ",Tabla2[[#This Row],[Product]])-3),Tabla2[[#This Row],[Product]])</f>
        <v>Women</v>
      </c>
      <c r="I6848" s="6">
        <v>25</v>
      </c>
      <c r="J6848" s="4">
        <v>220</v>
      </c>
      <c r="K6848" s="6">
        <f>Tabla2[[#This Row],[Price per Unit]]*Tabla2[[#This Row],[Units Sold]]</f>
        <v>5500</v>
      </c>
      <c r="L6848" s="52">
        <f>Tabla2[[#This Row],[Units Sold]]/Cálculos!$C$11</f>
        <v>8.8750438205288644E-6</v>
      </c>
      <c r="M6848" s="6">
        <f>Tabla2[[#This Row],[Total Sales]]-Tabla2[[#This Row],[Operating Profit]]</f>
        <v>5269</v>
      </c>
      <c r="N6848" s="6">
        <v>231</v>
      </c>
      <c r="O6848" s="46">
        <f>Tabla2[[#This Row],[Operating Profit]]/Tabla2[[#This Row],[Total Sales]]</f>
        <v>4.2000000000000003E-2</v>
      </c>
      <c r="P6848" s="1" t="s">
        <v>82</v>
      </c>
    </row>
    <row r="6849" spans="1:16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3" t="str">
        <f>IFERROR(LEFT(Tabla2[[#This Row],[Product]],FIND(" ",Tabla2[[#This Row],[Product]])-3),Tabla2[[#This Row],[Product]])</f>
        <v>Men</v>
      </c>
      <c r="I6849" s="6">
        <v>36</v>
      </c>
      <c r="J6849" s="4">
        <v>360</v>
      </c>
      <c r="K6849" s="6">
        <f>Tabla2[[#This Row],[Price per Unit]]*Tabla2[[#This Row],[Units Sold]]</f>
        <v>12960</v>
      </c>
      <c r="L6849" s="52">
        <f>Tabla2[[#This Row],[Units Sold]]/Cálculos!$C$11</f>
        <v>1.4522798979047232E-5</v>
      </c>
      <c r="M6849" s="6">
        <f>Tabla2[[#This Row],[Total Sales]]-Tabla2[[#This Row],[Operating Profit]]</f>
        <v>12312</v>
      </c>
      <c r="N6849" s="6">
        <v>648</v>
      </c>
      <c r="O6849" s="46">
        <f>Tabla2[[#This Row],[Operating Profit]]/Tabla2[[#This Row],[Total Sales]]</f>
        <v>0.05</v>
      </c>
      <c r="P6849" s="1" t="s">
        <v>82</v>
      </c>
    </row>
    <row r="6850" spans="1:16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3" t="str">
        <f>IFERROR(LEFT(Tabla2[[#This Row],[Product]],FIND(" ",Tabla2[[#This Row],[Product]])-3),Tabla2[[#This Row],[Product]])</f>
        <v>Women</v>
      </c>
      <c r="I6850" s="6">
        <v>28</v>
      </c>
      <c r="J6850" s="4">
        <v>630</v>
      </c>
      <c r="K6850" s="6">
        <f>Tabla2[[#This Row],[Price per Unit]]*Tabla2[[#This Row],[Units Sold]]</f>
        <v>17640</v>
      </c>
      <c r="L6850" s="52">
        <f>Tabla2[[#This Row],[Units Sold]]/Cálculos!$C$11</f>
        <v>2.5414898213332655E-5</v>
      </c>
      <c r="M6850" s="6">
        <f>Tabla2[[#This Row],[Total Sales]]-Tabla2[[#This Row],[Operating Profit]]</f>
        <v>16722.72</v>
      </c>
      <c r="N6850" s="6">
        <v>917.28000000000009</v>
      </c>
      <c r="O6850" s="46">
        <f>Tabla2[[#This Row],[Operating Profit]]/Tabla2[[#This Row],[Total Sales]]</f>
        <v>5.2000000000000005E-2</v>
      </c>
      <c r="P6850" s="1" t="s">
        <v>82</v>
      </c>
    </row>
    <row r="6851" spans="1:16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3" t="str">
        <f>IFERROR(LEFT(Tabla2[[#This Row],[Product]],FIND(" ",Tabla2[[#This Row],[Product]])-3),Tabla2[[#This Row],[Product]])</f>
        <v>Men</v>
      </c>
      <c r="I6851" s="6">
        <v>28</v>
      </c>
      <c r="J6851" s="4">
        <v>1130</v>
      </c>
      <c r="K6851" s="6">
        <f>Tabla2[[#This Row],[Price per Unit]]*Tabla2[[#This Row],[Units Sold]]</f>
        <v>31640</v>
      </c>
      <c r="L6851" s="52">
        <f>Tabla2[[#This Row],[Units Sold]]/Cálculos!$C$11</f>
        <v>4.5585452350898253E-5</v>
      </c>
      <c r="M6851" s="6">
        <f>Tabla2[[#This Row],[Total Sales]]-Tabla2[[#This Row],[Operating Profit]]</f>
        <v>30089.64</v>
      </c>
      <c r="N6851" s="6">
        <v>1550.36</v>
      </c>
      <c r="O6851" s="46">
        <f>Tabla2[[#This Row],[Operating Profit]]/Tabla2[[#This Row],[Total Sales]]</f>
        <v>4.8999999999999995E-2</v>
      </c>
      <c r="P6851" s="1" t="s">
        <v>82</v>
      </c>
    </row>
    <row r="6852" spans="1:16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3" t="str">
        <f>IFERROR(LEFT(Tabla2[[#This Row],[Product]],FIND(" ",Tabla2[[#This Row],[Product]])-3),Tabla2[[#This Row],[Product]])</f>
        <v>Men</v>
      </c>
      <c r="I6852" s="6">
        <v>28</v>
      </c>
      <c r="J6852" s="4">
        <v>440</v>
      </c>
      <c r="K6852" s="6">
        <f>Tabla2[[#This Row],[Price per Unit]]*Tabla2[[#This Row],[Units Sold]]</f>
        <v>12320</v>
      </c>
      <c r="L6852" s="52">
        <f>Tabla2[[#This Row],[Units Sold]]/Cálculos!$C$11</f>
        <v>1.7750087641057729E-5</v>
      </c>
      <c r="M6852" s="6">
        <f>Tabla2[[#This Row],[Total Sales]]-Tabla2[[#This Row],[Operating Profit]]</f>
        <v>11790.24</v>
      </c>
      <c r="N6852" s="6">
        <v>529.76</v>
      </c>
      <c r="O6852" s="46">
        <f>Tabla2[[#This Row],[Operating Profit]]/Tabla2[[#This Row],[Total Sales]]</f>
        <v>4.2999999999999997E-2</v>
      </c>
      <c r="P6852" s="1" t="s">
        <v>82</v>
      </c>
    </row>
    <row r="6853" spans="1:16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3" t="str">
        <f>IFERROR(LEFT(Tabla2[[#This Row],[Product]],FIND(" ",Tabla2[[#This Row],[Product]])-3),Tabla2[[#This Row],[Product]])</f>
        <v>Women</v>
      </c>
      <c r="I6853" s="6">
        <v>19</v>
      </c>
      <c r="J6853" s="4">
        <v>410</v>
      </c>
      <c r="K6853" s="6">
        <f>Tabla2[[#This Row],[Price per Unit]]*Tabla2[[#This Row],[Units Sold]]</f>
        <v>7790</v>
      </c>
      <c r="L6853" s="52">
        <f>Tabla2[[#This Row],[Units Sold]]/Cálculos!$C$11</f>
        <v>1.6539854392803792E-5</v>
      </c>
      <c r="M6853" s="6">
        <f>Tabla2[[#This Row],[Total Sales]]-Tabla2[[#This Row],[Operating Profit]]</f>
        <v>7462.82</v>
      </c>
      <c r="N6853" s="6">
        <v>327.18</v>
      </c>
      <c r="O6853" s="46">
        <f>Tabla2[[#This Row],[Operating Profit]]/Tabla2[[#This Row],[Total Sales]]</f>
        <v>4.2000000000000003E-2</v>
      </c>
      <c r="P6853" s="1" t="s">
        <v>82</v>
      </c>
    </row>
    <row r="6854" spans="1:16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3" t="str">
        <f>IFERROR(LEFT(Tabla2[[#This Row],[Product]],FIND(" ",Tabla2[[#This Row],[Product]])-3),Tabla2[[#This Row],[Product]])</f>
        <v>Women</v>
      </c>
      <c r="I6854" s="6">
        <v>24</v>
      </c>
      <c r="J6854" s="4">
        <v>220</v>
      </c>
      <c r="K6854" s="6">
        <f>Tabla2[[#This Row],[Price per Unit]]*Tabla2[[#This Row],[Units Sold]]</f>
        <v>5280</v>
      </c>
      <c r="L6854" s="52">
        <f>Tabla2[[#This Row],[Units Sold]]/Cálculos!$C$11</f>
        <v>8.8750438205288644E-6</v>
      </c>
      <c r="M6854" s="6">
        <f>Tabla2[[#This Row],[Total Sales]]-Tabla2[[#This Row],[Operating Profit]]</f>
        <v>5052.96</v>
      </c>
      <c r="N6854" s="6">
        <v>227.04</v>
      </c>
      <c r="O6854" s="46">
        <f>Tabla2[[#This Row],[Operating Profit]]/Tabla2[[#This Row],[Total Sales]]</f>
        <v>4.2999999999999997E-2</v>
      </c>
      <c r="P6854" s="1" t="s">
        <v>82</v>
      </c>
    </row>
    <row r="6855" spans="1:16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3" t="str">
        <f>IFERROR(LEFT(Tabla2[[#This Row],[Product]],FIND(" ",Tabla2[[#This Row],[Product]])-3),Tabla2[[#This Row],[Product]])</f>
        <v>Men</v>
      </c>
      <c r="I6855" s="6">
        <v>58</v>
      </c>
      <c r="J6855" s="4">
        <v>300</v>
      </c>
      <c r="K6855" s="6">
        <f>Tabla2[[#This Row],[Price per Unit]]*Tabla2[[#This Row],[Units Sold]]</f>
        <v>17400</v>
      </c>
      <c r="L6855" s="52">
        <f>Tabla2[[#This Row],[Units Sold]]/Cálculos!$C$11</f>
        <v>1.2102332482539359E-5</v>
      </c>
      <c r="M6855" s="6">
        <f>Tabla2[[#This Row],[Total Sales]]-Tabla2[[#This Row],[Operating Profit]]</f>
        <v>16564.8</v>
      </c>
      <c r="N6855" s="6">
        <v>835.19999999999993</v>
      </c>
      <c r="O6855" s="46">
        <f>Tabla2[[#This Row],[Operating Profit]]/Tabla2[[#This Row],[Total Sales]]</f>
        <v>4.7999999999999994E-2</v>
      </c>
      <c r="P6855" s="1" t="s">
        <v>82</v>
      </c>
    </row>
    <row r="6856" spans="1:16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3" t="str">
        <f>IFERROR(LEFT(Tabla2[[#This Row],[Product]],FIND(" ",Tabla2[[#This Row],[Product]])-3),Tabla2[[#This Row],[Product]])</f>
        <v>Women</v>
      </c>
      <c r="I6856" s="6">
        <v>49</v>
      </c>
      <c r="J6856" s="4">
        <v>680</v>
      </c>
      <c r="K6856" s="6">
        <f>Tabla2[[#This Row],[Price per Unit]]*Tabla2[[#This Row],[Units Sold]]</f>
        <v>33320</v>
      </c>
      <c r="L6856" s="52">
        <f>Tabla2[[#This Row],[Units Sold]]/Cálculos!$C$11</f>
        <v>2.7431953627089217E-5</v>
      </c>
      <c r="M6856" s="6">
        <f>Tabla2[[#This Row],[Total Sales]]-Tabla2[[#This Row],[Operating Profit]]</f>
        <v>31554.04</v>
      </c>
      <c r="N6856" s="6">
        <v>1765.96</v>
      </c>
      <c r="O6856" s="46">
        <f>Tabla2[[#This Row],[Operating Profit]]/Tabla2[[#This Row],[Total Sales]]</f>
        <v>5.2999999999999999E-2</v>
      </c>
      <c r="P6856" s="1" t="s">
        <v>82</v>
      </c>
    </row>
    <row r="6857" spans="1:16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3" t="str">
        <f>IFERROR(LEFT(Tabla2[[#This Row],[Product]],FIND(" ",Tabla2[[#This Row],[Product]])-3),Tabla2[[#This Row],[Product]])</f>
        <v>Men</v>
      </c>
      <c r="I6857" s="6">
        <v>55</v>
      </c>
      <c r="J6857" s="4">
        <v>1290</v>
      </c>
      <c r="K6857" s="6">
        <f>Tabla2[[#This Row],[Price per Unit]]*Tabla2[[#This Row],[Units Sold]]</f>
        <v>70950</v>
      </c>
      <c r="L6857" s="52">
        <f>Tabla2[[#This Row],[Units Sold]]/Cálculos!$C$11</f>
        <v>5.204002967491925E-5</v>
      </c>
      <c r="M6857" s="6">
        <f>Tabla2[[#This Row],[Total Sales]]-Tabla2[[#This Row],[Operating Profit]]</f>
        <v>67544.399999999994</v>
      </c>
      <c r="N6857" s="6">
        <v>3405.6</v>
      </c>
      <c r="O6857" s="46">
        <f>Tabla2[[#This Row],[Operating Profit]]/Tabla2[[#This Row],[Total Sales]]</f>
        <v>4.8000000000000001E-2</v>
      </c>
      <c r="P6857" s="1" t="s">
        <v>82</v>
      </c>
    </row>
    <row r="6858" spans="1:16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3" t="str">
        <f>IFERROR(LEFT(Tabla2[[#This Row],[Product]],FIND(" ",Tabla2[[#This Row],[Product]])-3),Tabla2[[#This Row],[Product]])</f>
        <v>Men</v>
      </c>
      <c r="I6858" s="6">
        <v>41</v>
      </c>
      <c r="J6858" s="4">
        <v>540</v>
      </c>
      <c r="K6858" s="6">
        <f>Tabla2[[#This Row],[Price per Unit]]*Tabla2[[#This Row],[Units Sold]]</f>
        <v>22140</v>
      </c>
      <c r="L6858" s="52">
        <f>Tabla2[[#This Row],[Units Sold]]/Cálculos!$C$11</f>
        <v>2.1784198468570849E-5</v>
      </c>
      <c r="M6858" s="6">
        <f>Tabla2[[#This Row],[Total Sales]]-Tabla2[[#This Row],[Operating Profit]]</f>
        <v>21165.84</v>
      </c>
      <c r="N6858" s="6">
        <v>974.16</v>
      </c>
      <c r="O6858" s="46">
        <f>Tabla2[[#This Row],[Operating Profit]]/Tabla2[[#This Row],[Total Sales]]</f>
        <v>4.3999999999999997E-2</v>
      </c>
      <c r="P6858" s="1" t="s">
        <v>82</v>
      </c>
    </row>
    <row r="6859" spans="1:16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3" t="str">
        <f>IFERROR(LEFT(Tabla2[[#This Row],[Product]],FIND(" ",Tabla2[[#This Row],[Product]])-3),Tabla2[[#This Row],[Product]])</f>
        <v>Women</v>
      </c>
      <c r="I6859" s="6">
        <v>37</v>
      </c>
      <c r="J6859" s="4">
        <v>510</v>
      </c>
      <c r="K6859" s="6">
        <f>Tabla2[[#This Row],[Price per Unit]]*Tabla2[[#This Row],[Units Sold]]</f>
        <v>18870</v>
      </c>
      <c r="L6859" s="52">
        <f>Tabla2[[#This Row],[Units Sold]]/Cálculos!$C$11</f>
        <v>2.0573965220316913E-5</v>
      </c>
      <c r="M6859" s="6">
        <f>Tabla2[[#This Row],[Total Sales]]-Tabla2[[#This Row],[Operating Profit]]</f>
        <v>18058.59</v>
      </c>
      <c r="N6859" s="6">
        <v>811.41</v>
      </c>
      <c r="O6859" s="46">
        <f>Tabla2[[#This Row],[Operating Profit]]/Tabla2[[#This Row],[Total Sales]]</f>
        <v>4.2999999999999997E-2</v>
      </c>
      <c r="P6859" s="1" t="s">
        <v>82</v>
      </c>
    </row>
    <row r="6860" spans="1:16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3" t="str">
        <f>IFERROR(LEFT(Tabla2[[#This Row],[Product]],FIND(" ",Tabla2[[#This Row],[Product]])-3),Tabla2[[#This Row],[Product]])</f>
        <v>Women</v>
      </c>
      <c r="I6860" s="6">
        <v>36</v>
      </c>
      <c r="J6860" s="4">
        <v>260</v>
      </c>
      <c r="K6860" s="6">
        <f>Tabla2[[#This Row],[Price per Unit]]*Tabla2[[#This Row],[Units Sold]]</f>
        <v>9360</v>
      </c>
      <c r="L6860" s="52">
        <f>Tabla2[[#This Row],[Units Sold]]/Cálculos!$C$11</f>
        <v>1.0488688151534112E-5</v>
      </c>
      <c r="M6860" s="6">
        <f>Tabla2[[#This Row],[Total Sales]]-Tabla2[[#This Row],[Operating Profit]]</f>
        <v>8948.16</v>
      </c>
      <c r="N6860" s="6">
        <v>411.84</v>
      </c>
      <c r="O6860" s="46">
        <f>Tabla2[[#This Row],[Operating Profit]]/Tabla2[[#This Row],[Total Sales]]</f>
        <v>4.3999999999999997E-2</v>
      </c>
      <c r="P6860" s="1" t="s">
        <v>82</v>
      </c>
    </row>
    <row r="6861" spans="1:16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3" t="str">
        <f>IFERROR(LEFT(Tabla2[[#This Row],[Product]],FIND(" ",Tabla2[[#This Row],[Product]])-3),Tabla2[[#This Row],[Product]])</f>
        <v>Men</v>
      </c>
      <c r="I6861" s="6">
        <v>46</v>
      </c>
      <c r="J6861" s="4">
        <v>310</v>
      </c>
      <c r="K6861" s="6">
        <f>Tabla2[[#This Row],[Price per Unit]]*Tabla2[[#This Row],[Units Sold]]</f>
        <v>14260</v>
      </c>
      <c r="L6861" s="52">
        <f>Tabla2[[#This Row],[Units Sold]]/Cálculos!$C$11</f>
        <v>1.2505743565290672E-5</v>
      </c>
      <c r="M6861" s="6">
        <f>Tabla2[[#This Row],[Total Sales]]-Tabla2[[#This Row],[Operating Profit]]</f>
        <v>13575.52</v>
      </c>
      <c r="N6861" s="6">
        <v>684.48</v>
      </c>
      <c r="O6861" s="46">
        <f>Tabla2[[#This Row],[Operating Profit]]/Tabla2[[#This Row],[Total Sales]]</f>
        <v>4.8000000000000001E-2</v>
      </c>
      <c r="P6861" s="1" t="s">
        <v>82</v>
      </c>
    </row>
    <row r="6862" spans="1:16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3" t="str">
        <f>IFERROR(LEFT(Tabla2[[#This Row],[Product]],FIND(" ",Tabla2[[#This Row],[Product]])-3),Tabla2[[#This Row],[Product]])</f>
        <v>Women</v>
      </c>
      <c r="I6862" s="6">
        <v>52</v>
      </c>
      <c r="J6862" s="4">
        <v>750</v>
      </c>
      <c r="K6862" s="6">
        <f>Tabla2[[#This Row],[Price per Unit]]*Tabla2[[#This Row],[Units Sold]]</f>
        <v>39000</v>
      </c>
      <c r="L6862" s="52">
        <f>Tabla2[[#This Row],[Units Sold]]/Cálculos!$C$11</f>
        <v>3.0255831206348401E-5</v>
      </c>
      <c r="M6862" s="6">
        <f>Tabla2[[#This Row],[Total Sales]]-Tabla2[[#This Row],[Operating Profit]]</f>
        <v>37011</v>
      </c>
      <c r="N6862" s="6">
        <v>1989</v>
      </c>
      <c r="O6862" s="46">
        <f>Tabla2[[#This Row],[Operating Profit]]/Tabla2[[#This Row],[Total Sales]]</f>
        <v>5.0999999999999997E-2</v>
      </c>
      <c r="P6862" s="1" t="s">
        <v>82</v>
      </c>
    </row>
    <row r="6863" spans="1:16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3" t="str">
        <f>IFERROR(LEFT(Tabla2[[#This Row],[Product]],FIND(" ",Tabla2[[#This Row],[Product]])-3),Tabla2[[#This Row],[Product]])</f>
        <v>Men</v>
      </c>
      <c r="I6863" s="6">
        <v>36</v>
      </c>
      <c r="J6863" s="4">
        <v>1250</v>
      </c>
      <c r="K6863" s="6">
        <f>Tabla2[[#This Row],[Price per Unit]]*Tabla2[[#This Row],[Units Sold]]</f>
        <v>45000</v>
      </c>
      <c r="L6863" s="52">
        <f>Tabla2[[#This Row],[Units Sold]]/Cálculos!$C$11</f>
        <v>5.0426385343913999E-5</v>
      </c>
      <c r="M6863" s="6">
        <f>Tabla2[[#This Row],[Total Sales]]-Tabla2[[#This Row],[Operating Profit]]</f>
        <v>42975</v>
      </c>
      <c r="N6863" s="6">
        <v>2024.9999999999998</v>
      </c>
      <c r="O6863" s="46">
        <f>Tabla2[[#This Row],[Operating Profit]]/Tabla2[[#This Row],[Total Sales]]</f>
        <v>4.4999999999999998E-2</v>
      </c>
      <c r="P6863" s="1" t="s">
        <v>82</v>
      </c>
    </row>
    <row r="6864" spans="1:16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3" t="str">
        <f>IFERROR(LEFT(Tabla2[[#This Row],[Product]],FIND(" ",Tabla2[[#This Row],[Product]])-3),Tabla2[[#This Row],[Product]])</f>
        <v>Men</v>
      </c>
      <c r="I6864" s="6">
        <v>32</v>
      </c>
      <c r="J6864" s="4">
        <v>650</v>
      </c>
      <c r="K6864" s="6">
        <f>Tabla2[[#This Row],[Price per Unit]]*Tabla2[[#This Row],[Units Sold]]</f>
        <v>20800</v>
      </c>
      <c r="L6864" s="52">
        <f>Tabla2[[#This Row],[Units Sold]]/Cálculos!$C$11</f>
        <v>2.622172037883528E-5</v>
      </c>
      <c r="M6864" s="6">
        <f>Tabla2[[#This Row],[Total Sales]]-Tabla2[[#This Row],[Operating Profit]]</f>
        <v>19905.599999999999</v>
      </c>
      <c r="N6864" s="6">
        <v>894.4</v>
      </c>
      <c r="O6864" s="46">
        <f>Tabla2[[#This Row],[Operating Profit]]/Tabla2[[#This Row],[Total Sales]]</f>
        <v>4.2999999999999997E-2</v>
      </c>
      <c r="P6864" s="1" t="s">
        <v>82</v>
      </c>
    </row>
    <row r="6865" spans="1:16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3" t="str">
        <f>IFERROR(LEFT(Tabla2[[#This Row],[Product]],FIND(" ",Tabla2[[#This Row],[Product]])-3),Tabla2[[#This Row],[Product]])</f>
        <v>Women</v>
      </c>
      <c r="I6865" s="6">
        <v>27</v>
      </c>
      <c r="J6865" s="4">
        <v>600</v>
      </c>
      <c r="K6865" s="6">
        <f>Tabla2[[#This Row],[Price per Unit]]*Tabla2[[#This Row],[Units Sold]]</f>
        <v>16200</v>
      </c>
      <c r="L6865" s="52">
        <f>Tabla2[[#This Row],[Units Sold]]/Cálculos!$C$11</f>
        <v>2.4204664965078719E-5</v>
      </c>
      <c r="M6865" s="6">
        <f>Tabla2[[#This Row],[Total Sales]]-Tabla2[[#This Row],[Operating Profit]]</f>
        <v>15552</v>
      </c>
      <c r="N6865" s="6">
        <v>648</v>
      </c>
      <c r="O6865" s="46">
        <f>Tabla2[[#This Row],[Operating Profit]]/Tabla2[[#This Row],[Total Sales]]</f>
        <v>0.04</v>
      </c>
      <c r="P6865" s="1" t="s">
        <v>82</v>
      </c>
    </row>
    <row r="6866" spans="1:16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3" t="str">
        <f>IFERROR(LEFT(Tabla2[[#This Row],[Product]],FIND(" ",Tabla2[[#This Row],[Product]])-3),Tabla2[[#This Row],[Product]])</f>
        <v>Women</v>
      </c>
      <c r="I6866" s="6">
        <v>29</v>
      </c>
      <c r="J6866" s="4">
        <v>510</v>
      </c>
      <c r="K6866" s="6">
        <f>Tabla2[[#This Row],[Price per Unit]]*Tabla2[[#This Row],[Units Sold]]</f>
        <v>14790</v>
      </c>
      <c r="L6866" s="52">
        <f>Tabla2[[#This Row],[Units Sold]]/Cálculos!$C$11</f>
        <v>2.0573965220316913E-5</v>
      </c>
      <c r="M6866" s="6">
        <f>Tabla2[[#This Row],[Total Sales]]-Tabla2[[#This Row],[Operating Profit]]</f>
        <v>14168.82</v>
      </c>
      <c r="N6866" s="6">
        <v>621.17999999999995</v>
      </c>
      <c r="O6866" s="46">
        <f>Tabla2[[#This Row],[Operating Profit]]/Tabla2[[#This Row],[Total Sales]]</f>
        <v>4.1999999999999996E-2</v>
      </c>
      <c r="P6866" s="1" t="s">
        <v>82</v>
      </c>
    </row>
    <row r="6867" spans="1:16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3" t="str">
        <f>IFERROR(LEFT(Tabla2[[#This Row],[Product]],FIND(" ",Tabla2[[#This Row],[Product]])-3),Tabla2[[#This Row],[Product]])</f>
        <v>Men</v>
      </c>
      <c r="I6867" s="6">
        <v>38</v>
      </c>
      <c r="J6867" s="4">
        <v>470</v>
      </c>
      <c r="K6867" s="6">
        <f>Tabla2[[#This Row],[Price per Unit]]*Tabla2[[#This Row],[Units Sold]]</f>
        <v>17860</v>
      </c>
      <c r="L6867" s="52">
        <f>Tabla2[[#This Row],[Units Sold]]/Cálculos!$C$11</f>
        <v>1.8960320889311665E-5</v>
      </c>
      <c r="M6867" s="6">
        <f>Tabla2[[#This Row],[Total Sales]]-Tabla2[[#This Row],[Operating Profit]]</f>
        <v>17038.439999999999</v>
      </c>
      <c r="N6867" s="6">
        <v>821.56</v>
      </c>
      <c r="O6867" s="46">
        <f>Tabla2[[#This Row],[Operating Profit]]/Tabla2[[#This Row],[Total Sales]]</f>
        <v>4.5999999999999999E-2</v>
      </c>
      <c r="P6867" s="1" t="s">
        <v>82</v>
      </c>
    </row>
    <row r="6868" spans="1:16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3" t="str">
        <f>IFERROR(LEFT(Tabla2[[#This Row],[Product]],FIND(" ",Tabla2[[#This Row],[Product]])-3),Tabla2[[#This Row],[Product]])</f>
        <v>Women</v>
      </c>
      <c r="I6868" s="6">
        <v>51</v>
      </c>
      <c r="J6868" s="4">
        <v>910</v>
      </c>
      <c r="K6868" s="6">
        <f>Tabla2[[#This Row],[Price per Unit]]*Tabla2[[#This Row],[Units Sold]]</f>
        <v>46410</v>
      </c>
      <c r="L6868" s="52">
        <f>Tabla2[[#This Row],[Units Sold]]/Cálculos!$C$11</f>
        <v>3.6710408530369391E-5</v>
      </c>
      <c r="M6868" s="6">
        <f>Tabla2[[#This Row],[Total Sales]]-Tabla2[[#This Row],[Operating Profit]]</f>
        <v>43903.86</v>
      </c>
      <c r="N6868" s="6">
        <v>2506.1400000000003</v>
      </c>
      <c r="O6868" s="46">
        <f>Tabla2[[#This Row],[Operating Profit]]/Tabla2[[#This Row],[Total Sales]]</f>
        <v>5.4000000000000006E-2</v>
      </c>
      <c r="P6868" s="1" t="s">
        <v>82</v>
      </c>
    </row>
    <row r="6869" spans="1:16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3" t="str">
        <f>IFERROR(LEFT(Tabla2[[#This Row],[Product]],FIND(" ",Tabla2[[#This Row],[Product]])-3),Tabla2[[#This Row],[Product]])</f>
        <v>Men</v>
      </c>
      <c r="I6869" s="6">
        <v>48</v>
      </c>
      <c r="J6869" s="4">
        <v>1600</v>
      </c>
      <c r="K6869" s="6">
        <f>Tabla2[[#This Row],[Price per Unit]]*Tabla2[[#This Row],[Units Sold]]</f>
        <v>76800</v>
      </c>
      <c r="L6869" s="52">
        <f>Tabla2[[#This Row],[Units Sold]]/Cálculos!$C$11</f>
        <v>6.4545773240209925E-5</v>
      </c>
      <c r="M6869" s="6">
        <f>Tabla2[[#This Row],[Total Sales]]-Tabla2[[#This Row],[Operating Profit]]</f>
        <v>73036.800000000003</v>
      </c>
      <c r="N6869" s="6">
        <v>3763.2</v>
      </c>
      <c r="O6869" s="46">
        <f>Tabla2[[#This Row],[Operating Profit]]/Tabla2[[#This Row],[Total Sales]]</f>
        <v>4.8999999999999995E-2</v>
      </c>
      <c r="P6869" s="1" t="s">
        <v>82</v>
      </c>
    </row>
    <row r="6870" spans="1:16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3" t="str">
        <f>IFERROR(LEFT(Tabla2[[#This Row],[Product]],FIND(" ",Tabla2[[#This Row],[Product]])-3),Tabla2[[#This Row],[Product]])</f>
        <v>Men</v>
      </c>
      <c r="I6870" s="6">
        <v>44</v>
      </c>
      <c r="J6870" s="4">
        <v>840</v>
      </c>
      <c r="K6870" s="6">
        <f>Tabla2[[#This Row],[Price per Unit]]*Tabla2[[#This Row],[Units Sold]]</f>
        <v>36960</v>
      </c>
      <c r="L6870" s="52">
        <f>Tabla2[[#This Row],[Units Sold]]/Cálculos!$C$11</f>
        <v>3.3886530951110207E-5</v>
      </c>
      <c r="M6870" s="6">
        <f>Tabla2[[#This Row],[Total Sales]]-Tabla2[[#This Row],[Operating Profit]]</f>
        <v>35370.720000000001</v>
      </c>
      <c r="N6870" s="6">
        <v>1589.28</v>
      </c>
      <c r="O6870" s="46">
        <f>Tabla2[[#This Row],[Operating Profit]]/Tabla2[[#This Row],[Total Sales]]</f>
        <v>4.2999999999999997E-2</v>
      </c>
      <c r="P6870" s="1" t="s">
        <v>82</v>
      </c>
    </row>
    <row r="6871" spans="1:16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3" t="str">
        <f>IFERROR(LEFT(Tabla2[[#This Row],[Product]],FIND(" ",Tabla2[[#This Row],[Product]])-3),Tabla2[[#This Row],[Product]])</f>
        <v>Women</v>
      </c>
      <c r="I6871" s="6">
        <v>37</v>
      </c>
      <c r="J6871" s="4">
        <v>590</v>
      </c>
      <c r="K6871" s="6">
        <f>Tabla2[[#This Row],[Price per Unit]]*Tabla2[[#This Row],[Units Sold]]</f>
        <v>21830</v>
      </c>
      <c r="L6871" s="52">
        <f>Tabla2[[#This Row],[Units Sold]]/Cálculos!$C$11</f>
        <v>2.3801253882327408E-5</v>
      </c>
      <c r="M6871" s="6">
        <f>Tabla2[[#This Row],[Total Sales]]-Tabla2[[#This Row],[Operating Profit]]</f>
        <v>20956.8</v>
      </c>
      <c r="N6871" s="6">
        <v>873.2</v>
      </c>
      <c r="O6871" s="46">
        <f>Tabla2[[#This Row],[Operating Profit]]/Tabla2[[#This Row],[Total Sales]]</f>
        <v>0.04</v>
      </c>
      <c r="P6871" s="1" t="s">
        <v>82</v>
      </c>
    </row>
    <row r="6872" spans="1:16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3" t="str">
        <f>IFERROR(LEFT(Tabla2[[#This Row],[Product]],FIND(" ",Tabla2[[#This Row],[Product]])-3),Tabla2[[#This Row],[Product]])</f>
        <v>Women</v>
      </c>
      <c r="I6872" s="6">
        <v>38</v>
      </c>
      <c r="J6872" s="4">
        <v>530</v>
      </c>
      <c r="K6872" s="6">
        <f>Tabla2[[#This Row],[Price per Unit]]*Tabla2[[#This Row],[Units Sold]]</f>
        <v>20140</v>
      </c>
      <c r="L6872" s="52">
        <f>Tabla2[[#This Row],[Units Sold]]/Cálculos!$C$11</f>
        <v>2.1380787385819535E-5</v>
      </c>
      <c r="M6872" s="6">
        <f>Tabla2[[#This Row],[Total Sales]]-Tabla2[[#This Row],[Operating Profit]]</f>
        <v>19273.98</v>
      </c>
      <c r="N6872" s="6">
        <v>866.02</v>
      </c>
      <c r="O6872" s="46">
        <f>Tabla2[[#This Row],[Operating Profit]]/Tabla2[[#This Row],[Total Sales]]</f>
        <v>4.2999999999999997E-2</v>
      </c>
      <c r="P6872" s="1" t="s">
        <v>82</v>
      </c>
    </row>
    <row r="6873" spans="1:16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3" t="str">
        <f>IFERROR(LEFT(Tabla2[[#This Row],[Product]],FIND(" ",Tabla2[[#This Row],[Product]])-3),Tabla2[[#This Row],[Product]])</f>
        <v>Men</v>
      </c>
      <c r="I6873" s="6">
        <v>49</v>
      </c>
      <c r="J6873" s="4">
        <v>600</v>
      </c>
      <c r="K6873" s="6">
        <f>Tabla2[[#This Row],[Price per Unit]]*Tabla2[[#This Row],[Units Sold]]</f>
        <v>29400</v>
      </c>
      <c r="L6873" s="52">
        <f>Tabla2[[#This Row],[Units Sold]]/Cálculos!$C$11</f>
        <v>2.4204664965078719E-5</v>
      </c>
      <c r="M6873" s="6">
        <f>Tabla2[[#This Row],[Total Sales]]-Tabla2[[#This Row],[Operating Profit]]</f>
        <v>28047.599999999999</v>
      </c>
      <c r="N6873" s="6">
        <v>1352.3999999999999</v>
      </c>
      <c r="O6873" s="46">
        <f>Tabla2[[#This Row],[Operating Profit]]/Tabla2[[#This Row],[Total Sales]]</f>
        <v>4.5999999999999992E-2</v>
      </c>
      <c r="P6873" s="1" t="s">
        <v>82</v>
      </c>
    </row>
    <row r="6874" spans="1:16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3" t="str">
        <f>IFERROR(LEFT(Tabla2[[#This Row],[Product]],FIND(" ",Tabla2[[#This Row],[Product]])-3),Tabla2[[#This Row],[Product]])</f>
        <v>Women</v>
      </c>
      <c r="I6874" s="6">
        <v>54</v>
      </c>
      <c r="J6874" s="4">
        <v>980</v>
      </c>
      <c r="K6874" s="6">
        <f>Tabla2[[#This Row],[Price per Unit]]*Tabla2[[#This Row],[Units Sold]]</f>
        <v>52920</v>
      </c>
      <c r="L6874" s="52">
        <f>Tabla2[[#This Row],[Units Sold]]/Cálculos!$C$11</f>
        <v>3.9534286109628574E-5</v>
      </c>
      <c r="M6874" s="6">
        <f>Tabla2[[#This Row],[Total Sales]]-Tabla2[[#This Row],[Operating Profit]]</f>
        <v>50062.32</v>
      </c>
      <c r="N6874" s="6">
        <v>2857.6800000000003</v>
      </c>
      <c r="O6874" s="46">
        <f>Tabla2[[#This Row],[Operating Profit]]/Tabla2[[#This Row],[Total Sales]]</f>
        <v>5.4000000000000006E-2</v>
      </c>
      <c r="P6874" s="1" t="s">
        <v>82</v>
      </c>
    </row>
    <row r="6875" spans="1:16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3" t="str">
        <f>IFERROR(LEFT(Tabla2[[#This Row],[Product]],FIND(" ",Tabla2[[#This Row],[Product]])-3),Tabla2[[#This Row],[Product]])</f>
        <v>Men</v>
      </c>
      <c r="I6875" s="6">
        <v>46</v>
      </c>
      <c r="J6875" s="4">
        <v>1470</v>
      </c>
      <c r="K6875" s="6">
        <f>Tabla2[[#This Row],[Price per Unit]]*Tabla2[[#This Row],[Units Sold]]</f>
        <v>67620</v>
      </c>
      <c r="L6875" s="52">
        <f>Tabla2[[#This Row],[Units Sold]]/Cálculos!$C$11</f>
        <v>5.9301429164442862E-5</v>
      </c>
      <c r="M6875" s="6">
        <f>Tabla2[[#This Row],[Total Sales]]-Tabla2[[#This Row],[Operating Profit]]</f>
        <v>64306.62</v>
      </c>
      <c r="N6875" s="6">
        <v>3313.38</v>
      </c>
      <c r="O6875" s="46">
        <f>Tabla2[[#This Row],[Operating Profit]]/Tabla2[[#This Row],[Total Sales]]</f>
        <v>4.9000000000000002E-2</v>
      </c>
      <c r="P6875" s="1" t="s">
        <v>82</v>
      </c>
    </row>
    <row r="6876" spans="1:16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3" t="str">
        <f>IFERROR(LEFT(Tabla2[[#This Row],[Product]],FIND(" ",Tabla2[[#This Row],[Product]])-3),Tabla2[[#This Row],[Product]])</f>
        <v>Men</v>
      </c>
      <c r="I6876" s="6">
        <v>42</v>
      </c>
      <c r="J6876" s="4">
        <v>900</v>
      </c>
      <c r="K6876" s="6">
        <f>Tabla2[[#This Row],[Price per Unit]]*Tabla2[[#This Row],[Units Sold]]</f>
        <v>37800</v>
      </c>
      <c r="L6876" s="52">
        <f>Tabla2[[#This Row],[Units Sold]]/Cálculos!$C$11</f>
        <v>3.630699744761808E-5</v>
      </c>
      <c r="M6876" s="6">
        <f>Tabla2[[#This Row],[Total Sales]]-Tabla2[[#This Row],[Operating Profit]]</f>
        <v>36288</v>
      </c>
      <c r="N6876" s="6">
        <v>1512</v>
      </c>
      <c r="O6876" s="46">
        <f>Tabla2[[#This Row],[Operating Profit]]/Tabla2[[#This Row],[Total Sales]]</f>
        <v>0.04</v>
      </c>
      <c r="P6876" s="1" t="s">
        <v>82</v>
      </c>
    </row>
    <row r="6877" spans="1:16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3" t="str">
        <f>IFERROR(LEFT(Tabla2[[#This Row],[Product]],FIND(" ",Tabla2[[#This Row],[Product]])-3),Tabla2[[#This Row],[Product]])</f>
        <v>Women</v>
      </c>
      <c r="I6877" s="6">
        <v>37</v>
      </c>
      <c r="J6877" s="4">
        <v>630</v>
      </c>
      <c r="K6877" s="6">
        <f>Tabla2[[#This Row],[Price per Unit]]*Tabla2[[#This Row],[Units Sold]]</f>
        <v>23310</v>
      </c>
      <c r="L6877" s="52">
        <f>Tabla2[[#This Row],[Units Sold]]/Cálculos!$C$11</f>
        <v>2.5414898213332655E-5</v>
      </c>
      <c r="M6877" s="6">
        <f>Tabla2[[#This Row],[Total Sales]]-Tabla2[[#This Row],[Operating Profit]]</f>
        <v>22354.29</v>
      </c>
      <c r="N6877" s="6">
        <v>955.70999999999992</v>
      </c>
      <c r="O6877" s="46">
        <f>Tabla2[[#This Row],[Operating Profit]]/Tabla2[[#This Row],[Total Sales]]</f>
        <v>4.0999999999999995E-2</v>
      </c>
      <c r="P6877" s="1" t="s">
        <v>82</v>
      </c>
    </row>
    <row r="6878" spans="1:16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3" t="str">
        <f>IFERROR(LEFT(Tabla2[[#This Row],[Product]],FIND(" ",Tabla2[[#This Row],[Product]])-3),Tabla2[[#This Row],[Product]])</f>
        <v>Women</v>
      </c>
      <c r="I6878" s="6">
        <v>38</v>
      </c>
      <c r="J6878" s="4">
        <v>520</v>
      </c>
      <c r="K6878" s="6">
        <f>Tabla2[[#This Row],[Price per Unit]]*Tabla2[[#This Row],[Units Sold]]</f>
        <v>19760</v>
      </c>
      <c r="L6878" s="52">
        <f>Tabla2[[#This Row],[Units Sold]]/Cálculos!$C$11</f>
        <v>2.0977376303068224E-5</v>
      </c>
      <c r="M6878" s="6">
        <f>Tabla2[[#This Row],[Total Sales]]-Tabla2[[#This Row],[Operating Profit]]</f>
        <v>18949.84</v>
      </c>
      <c r="N6878" s="6">
        <v>810.16</v>
      </c>
      <c r="O6878" s="46">
        <f>Tabla2[[#This Row],[Operating Profit]]/Tabla2[[#This Row],[Total Sales]]</f>
        <v>4.1000000000000002E-2</v>
      </c>
      <c r="P6878" s="1" t="s">
        <v>82</v>
      </c>
    </row>
    <row r="6879" spans="1:16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3" t="str">
        <f>IFERROR(LEFT(Tabla2[[#This Row],[Product]],FIND(" ",Tabla2[[#This Row],[Product]])-3),Tabla2[[#This Row],[Product]])</f>
        <v>Men</v>
      </c>
      <c r="I6879" s="6">
        <v>46</v>
      </c>
      <c r="J6879" s="4">
        <v>440</v>
      </c>
      <c r="K6879" s="6">
        <f>Tabla2[[#This Row],[Price per Unit]]*Tabla2[[#This Row],[Units Sold]]</f>
        <v>20240</v>
      </c>
      <c r="L6879" s="52">
        <f>Tabla2[[#This Row],[Units Sold]]/Cálculos!$C$11</f>
        <v>1.7750087641057729E-5</v>
      </c>
      <c r="M6879" s="6">
        <f>Tabla2[[#This Row],[Total Sales]]-Tabla2[[#This Row],[Operating Profit]]</f>
        <v>19308.96</v>
      </c>
      <c r="N6879" s="6">
        <v>931.04</v>
      </c>
      <c r="O6879" s="46">
        <f>Tabla2[[#This Row],[Operating Profit]]/Tabla2[[#This Row],[Total Sales]]</f>
        <v>4.5999999999999999E-2</v>
      </c>
      <c r="P6879" s="1" t="s">
        <v>82</v>
      </c>
    </row>
    <row r="6880" spans="1:16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3" t="str">
        <f>IFERROR(LEFT(Tabla2[[#This Row],[Product]],FIND(" ",Tabla2[[#This Row],[Product]])-3),Tabla2[[#This Row],[Product]])</f>
        <v>Women</v>
      </c>
      <c r="I6880" s="6">
        <v>54</v>
      </c>
      <c r="J6880" s="4">
        <v>950</v>
      </c>
      <c r="K6880" s="6">
        <f>Tabla2[[#This Row],[Price per Unit]]*Tabla2[[#This Row],[Units Sold]]</f>
        <v>51300</v>
      </c>
      <c r="L6880" s="52">
        <f>Tabla2[[#This Row],[Units Sold]]/Cálculos!$C$11</f>
        <v>3.8324052861374641E-5</v>
      </c>
      <c r="M6880" s="6">
        <f>Tabla2[[#This Row],[Total Sales]]-Tabla2[[#This Row],[Operating Profit]]</f>
        <v>48581.1</v>
      </c>
      <c r="N6880" s="6">
        <v>2718.9</v>
      </c>
      <c r="O6880" s="46">
        <f>Tabla2[[#This Row],[Operating Profit]]/Tabla2[[#This Row],[Total Sales]]</f>
        <v>5.2999999999999999E-2</v>
      </c>
      <c r="P6880" s="1" t="s">
        <v>82</v>
      </c>
    </row>
    <row r="6881" spans="1:16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3" t="str">
        <f>IFERROR(LEFT(Tabla2[[#This Row],[Product]],FIND(" ",Tabla2[[#This Row],[Product]])-3),Tabla2[[#This Row],[Product]])</f>
        <v>Men</v>
      </c>
      <c r="I6881" s="6">
        <v>36</v>
      </c>
      <c r="J6881" s="4">
        <v>1330</v>
      </c>
      <c r="K6881" s="6">
        <f>Tabla2[[#This Row],[Price per Unit]]*Tabla2[[#This Row],[Units Sold]]</f>
        <v>47880</v>
      </c>
      <c r="L6881" s="52">
        <f>Tabla2[[#This Row],[Units Sold]]/Cálculos!$C$11</f>
        <v>5.3653674005924494E-5</v>
      </c>
      <c r="M6881" s="6">
        <f>Tabla2[[#This Row],[Total Sales]]-Tabla2[[#This Row],[Operating Profit]]</f>
        <v>45486</v>
      </c>
      <c r="N6881" s="6">
        <v>2394</v>
      </c>
      <c r="O6881" s="46">
        <f>Tabla2[[#This Row],[Operating Profit]]/Tabla2[[#This Row],[Total Sales]]</f>
        <v>0.05</v>
      </c>
      <c r="P6881" s="1" t="s">
        <v>82</v>
      </c>
    </row>
    <row r="6882" spans="1:16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3" t="str">
        <f>IFERROR(LEFT(Tabla2[[#This Row],[Product]],FIND(" ",Tabla2[[#This Row],[Product]])-3),Tabla2[[#This Row],[Product]])</f>
        <v>Men</v>
      </c>
      <c r="I6882" s="6">
        <v>34</v>
      </c>
      <c r="J6882" s="4">
        <v>720</v>
      </c>
      <c r="K6882" s="6">
        <f>Tabla2[[#This Row],[Price per Unit]]*Tabla2[[#This Row],[Units Sold]]</f>
        <v>24480</v>
      </c>
      <c r="L6882" s="52">
        <f>Tabla2[[#This Row],[Units Sold]]/Cálculos!$C$11</f>
        <v>2.9045597958094464E-5</v>
      </c>
      <c r="M6882" s="6">
        <f>Tabla2[[#This Row],[Total Sales]]-Tabla2[[#This Row],[Operating Profit]]</f>
        <v>23427.360000000001</v>
      </c>
      <c r="N6882" s="6">
        <v>1052.6399999999999</v>
      </c>
      <c r="O6882" s="46">
        <f>Tabla2[[#This Row],[Operating Profit]]/Tabla2[[#This Row],[Total Sales]]</f>
        <v>4.2999999999999997E-2</v>
      </c>
      <c r="P6882" s="1" t="s">
        <v>82</v>
      </c>
    </row>
    <row r="6883" spans="1:16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3" t="str">
        <f>IFERROR(LEFT(Tabla2[[#This Row],[Product]],FIND(" ",Tabla2[[#This Row],[Product]])-3),Tabla2[[#This Row],[Product]])</f>
        <v>Women</v>
      </c>
      <c r="I6883" s="6">
        <v>27</v>
      </c>
      <c r="J6883" s="4">
        <v>510</v>
      </c>
      <c r="K6883" s="6">
        <f>Tabla2[[#This Row],[Price per Unit]]*Tabla2[[#This Row],[Units Sold]]</f>
        <v>13770</v>
      </c>
      <c r="L6883" s="52">
        <f>Tabla2[[#This Row],[Units Sold]]/Cálculos!$C$11</f>
        <v>2.0573965220316913E-5</v>
      </c>
      <c r="M6883" s="6">
        <f>Tabla2[[#This Row],[Total Sales]]-Tabla2[[#This Row],[Operating Profit]]</f>
        <v>13164.12</v>
      </c>
      <c r="N6883" s="6">
        <v>605.88</v>
      </c>
      <c r="O6883" s="46">
        <f>Tabla2[[#This Row],[Operating Profit]]/Tabla2[[#This Row],[Total Sales]]</f>
        <v>4.3999999999999997E-2</v>
      </c>
      <c r="P6883" s="1" t="s">
        <v>82</v>
      </c>
    </row>
    <row r="6884" spans="1:16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3" t="str">
        <f>IFERROR(LEFT(Tabla2[[#This Row],[Product]],FIND(" ",Tabla2[[#This Row],[Product]])-3),Tabla2[[#This Row],[Product]])</f>
        <v>Women</v>
      </c>
      <c r="I6884" s="6">
        <v>28</v>
      </c>
      <c r="J6884" s="4">
        <v>440</v>
      </c>
      <c r="K6884" s="6">
        <f>Tabla2[[#This Row],[Price per Unit]]*Tabla2[[#This Row],[Units Sold]]</f>
        <v>12320</v>
      </c>
      <c r="L6884" s="52">
        <f>Tabla2[[#This Row],[Units Sold]]/Cálculos!$C$11</f>
        <v>1.7750087641057729E-5</v>
      </c>
      <c r="M6884" s="6">
        <f>Tabla2[[#This Row],[Total Sales]]-Tabla2[[#This Row],[Operating Profit]]</f>
        <v>11814.88</v>
      </c>
      <c r="N6884" s="6">
        <v>505.11999999999995</v>
      </c>
      <c r="O6884" s="46">
        <f>Tabla2[[#This Row],[Operating Profit]]/Tabla2[[#This Row],[Total Sales]]</f>
        <v>4.0999999999999995E-2</v>
      </c>
      <c r="P6884" s="1" t="s">
        <v>82</v>
      </c>
    </row>
    <row r="6885" spans="1:16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3" t="str">
        <f>IFERROR(LEFT(Tabla2[[#This Row],[Product]],FIND(" ",Tabla2[[#This Row],[Product]])-3),Tabla2[[#This Row],[Product]])</f>
        <v>Men</v>
      </c>
      <c r="I6885" s="6">
        <v>36</v>
      </c>
      <c r="J6885" s="4">
        <v>420</v>
      </c>
      <c r="K6885" s="6">
        <f>Tabla2[[#This Row],[Price per Unit]]*Tabla2[[#This Row],[Units Sold]]</f>
        <v>15120</v>
      </c>
      <c r="L6885" s="52">
        <f>Tabla2[[#This Row],[Units Sold]]/Cálculos!$C$11</f>
        <v>1.6943265475555103E-5</v>
      </c>
      <c r="M6885" s="6">
        <f>Tabla2[[#This Row],[Total Sales]]-Tabla2[[#This Row],[Operating Profit]]</f>
        <v>14379.12</v>
      </c>
      <c r="N6885" s="6">
        <v>740.88</v>
      </c>
      <c r="O6885" s="46">
        <f>Tabla2[[#This Row],[Operating Profit]]/Tabla2[[#This Row],[Total Sales]]</f>
        <v>4.9000000000000002E-2</v>
      </c>
      <c r="P6885" s="1" t="s">
        <v>82</v>
      </c>
    </row>
    <row r="6886" spans="1:16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3" t="str">
        <f>IFERROR(LEFT(Tabla2[[#This Row],[Product]],FIND(" ",Tabla2[[#This Row],[Product]])-3),Tabla2[[#This Row],[Product]])</f>
        <v>Women</v>
      </c>
      <c r="I6886" s="6">
        <v>44</v>
      </c>
      <c r="J6886" s="4">
        <v>630</v>
      </c>
      <c r="K6886" s="6">
        <f>Tabla2[[#This Row],[Price per Unit]]*Tabla2[[#This Row],[Units Sold]]</f>
        <v>27720</v>
      </c>
      <c r="L6886" s="52">
        <f>Tabla2[[#This Row],[Units Sold]]/Cálculos!$C$11</f>
        <v>2.5414898213332655E-5</v>
      </c>
      <c r="M6886" s="6">
        <f>Tabla2[[#This Row],[Total Sales]]-Tabla2[[#This Row],[Operating Profit]]</f>
        <v>26195.4</v>
      </c>
      <c r="N6886" s="6">
        <v>1524.6000000000001</v>
      </c>
      <c r="O6886" s="46">
        <f>Tabla2[[#This Row],[Operating Profit]]/Tabla2[[#This Row],[Total Sales]]</f>
        <v>5.5000000000000007E-2</v>
      </c>
      <c r="P6886" s="1" t="s">
        <v>82</v>
      </c>
    </row>
    <row r="6887" spans="1:16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3" t="str">
        <f>IFERROR(LEFT(Tabla2[[#This Row],[Product]],FIND(" ",Tabla2[[#This Row],[Product]])-3),Tabla2[[#This Row],[Product]])</f>
        <v>Men</v>
      </c>
      <c r="I6887" s="6">
        <v>49</v>
      </c>
      <c r="J6887" s="4">
        <v>1160</v>
      </c>
      <c r="K6887" s="6">
        <f>Tabla2[[#This Row],[Price per Unit]]*Tabla2[[#This Row],[Units Sold]]</f>
        <v>56840</v>
      </c>
      <c r="L6887" s="52">
        <f>Tabla2[[#This Row],[Units Sold]]/Cálculos!$C$11</f>
        <v>4.6795685599152193E-5</v>
      </c>
      <c r="M6887" s="6">
        <f>Tabla2[[#This Row],[Total Sales]]-Tabla2[[#This Row],[Operating Profit]]</f>
        <v>54168.52</v>
      </c>
      <c r="N6887" s="6">
        <v>2671.48</v>
      </c>
      <c r="O6887" s="46">
        <f>Tabla2[[#This Row],[Operating Profit]]/Tabla2[[#This Row],[Total Sales]]</f>
        <v>4.7E-2</v>
      </c>
      <c r="P6887" s="1" t="s">
        <v>82</v>
      </c>
    </row>
    <row r="6888" spans="1:16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3" t="str">
        <f>IFERROR(LEFT(Tabla2[[#This Row],[Product]],FIND(" ",Tabla2[[#This Row],[Product]])-3),Tabla2[[#This Row],[Product]])</f>
        <v>Men</v>
      </c>
      <c r="I6888" s="6">
        <v>36</v>
      </c>
      <c r="J6888" s="4">
        <v>730</v>
      </c>
      <c r="K6888" s="6">
        <f>Tabla2[[#This Row],[Price per Unit]]*Tabla2[[#This Row],[Units Sold]]</f>
        <v>26280</v>
      </c>
      <c r="L6888" s="52">
        <f>Tabla2[[#This Row],[Units Sold]]/Cálculos!$C$11</f>
        <v>2.9449009040845775E-5</v>
      </c>
      <c r="M6888" s="6">
        <f>Tabla2[[#This Row],[Total Sales]]-Tabla2[[#This Row],[Operating Profit]]</f>
        <v>25202.52</v>
      </c>
      <c r="N6888" s="6">
        <v>1077.48</v>
      </c>
      <c r="O6888" s="46">
        <f>Tabla2[[#This Row],[Operating Profit]]/Tabla2[[#This Row],[Total Sales]]</f>
        <v>4.1000000000000002E-2</v>
      </c>
      <c r="P6888" s="1" t="s">
        <v>82</v>
      </c>
    </row>
    <row r="6889" spans="1:16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3" t="str">
        <f>IFERROR(LEFT(Tabla2[[#This Row],[Product]],FIND(" ",Tabla2[[#This Row],[Product]])-3),Tabla2[[#This Row],[Product]])</f>
        <v>Women</v>
      </c>
      <c r="I6889" s="6">
        <v>39</v>
      </c>
      <c r="J6889" s="4">
        <v>390</v>
      </c>
      <c r="K6889" s="6">
        <f>Tabla2[[#This Row],[Price per Unit]]*Tabla2[[#This Row],[Units Sold]]</f>
        <v>15210</v>
      </c>
      <c r="L6889" s="52">
        <f>Tabla2[[#This Row],[Units Sold]]/Cálculos!$C$11</f>
        <v>1.5733032227301167E-5</v>
      </c>
      <c r="M6889" s="6">
        <f>Tabla2[[#This Row],[Total Sales]]-Tabla2[[#This Row],[Operating Profit]]</f>
        <v>14540.76</v>
      </c>
      <c r="N6889" s="6">
        <v>669.24</v>
      </c>
      <c r="O6889" s="46">
        <f>Tabla2[[#This Row],[Operating Profit]]/Tabla2[[#This Row],[Total Sales]]</f>
        <v>4.3999999999999997E-2</v>
      </c>
      <c r="P6889" s="1" t="s">
        <v>82</v>
      </c>
    </row>
    <row r="6890" spans="1:16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3" t="str">
        <f>IFERROR(LEFT(Tabla2[[#This Row],[Product]],FIND(" ",Tabla2[[#This Row],[Product]])-3),Tabla2[[#This Row],[Product]])</f>
        <v>Women</v>
      </c>
      <c r="I6890" s="6">
        <v>38</v>
      </c>
      <c r="J6890" s="4">
        <v>330</v>
      </c>
      <c r="K6890" s="6">
        <f>Tabla2[[#This Row],[Price per Unit]]*Tabla2[[#This Row],[Units Sold]]</f>
        <v>12540</v>
      </c>
      <c r="L6890" s="52">
        <f>Tabla2[[#This Row],[Units Sold]]/Cálculos!$C$11</f>
        <v>1.3312565730793296E-5</v>
      </c>
      <c r="M6890" s="6">
        <f>Tabla2[[#This Row],[Total Sales]]-Tabla2[[#This Row],[Operating Profit]]</f>
        <v>12038.4</v>
      </c>
      <c r="N6890" s="6">
        <v>501.6</v>
      </c>
      <c r="O6890" s="46">
        <f>Tabla2[[#This Row],[Operating Profit]]/Tabla2[[#This Row],[Total Sales]]</f>
        <v>0.04</v>
      </c>
      <c r="P6890" s="1" t="s">
        <v>82</v>
      </c>
    </row>
    <row r="6891" spans="1:16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3" t="str">
        <f>IFERROR(LEFT(Tabla2[[#This Row],[Product]],FIND(" ",Tabla2[[#This Row],[Product]])-3),Tabla2[[#This Row],[Product]])</f>
        <v>Men</v>
      </c>
      <c r="I6891" s="6">
        <v>45</v>
      </c>
      <c r="J6891" s="4">
        <v>340</v>
      </c>
      <c r="K6891" s="6">
        <f>Tabla2[[#This Row],[Price per Unit]]*Tabla2[[#This Row],[Units Sold]]</f>
        <v>15300</v>
      </c>
      <c r="L6891" s="52">
        <f>Tabla2[[#This Row],[Units Sold]]/Cálculos!$C$11</f>
        <v>1.3715976813544608E-5</v>
      </c>
      <c r="M6891" s="6">
        <f>Tabla2[[#This Row],[Total Sales]]-Tabla2[[#This Row],[Operating Profit]]</f>
        <v>14580.9</v>
      </c>
      <c r="N6891" s="6">
        <v>719.09999999999991</v>
      </c>
      <c r="O6891" s="46">
        <f>Tabla2[[#This Row],[Operating Profit]]/Tabla2[[#This Row],[Total Sales]]</f>
        <v>4.6999999999999993E-2</v>
      </c>
      <c r="P6891" s="1" t="s">
        <v>82</v>
      </c>
    </row>
    <row r="6892" spans="1:16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3" t="str">
        <f>IFERROR(LEFT(Tabla2[[#This Row],[Product]],FIND(" ",Tabla2[[#This Row],[Product]])-3),Tabla2[[#This Row],[Product]])</f>
        <v>Women</v>
      </c>
      <c r="I6892" s="6">
        <v>53</v>
      </c>
      <c r="J6892" s="4">
        <v>730</v>
      </c>
      <c r="K6892" s="6">
        <f>Tabla2[[#This Row],[Price per Unit]]*Tabla2[[#This Row],[Units Sold]]</f>
        <v>38690</v>
      </c>
      <c r="L6892" s="52">
        <f>Tabla2[[#This Row],[Units Sold]]/Cálculos!$C$11</f>
        <v>2.9449009040845775E-5</v>
      </c>
      <c r="M6892" s="6">
        <f>Tabla2[[#This Row],[Total Sales]]-Tabla2[[#This Row],[Operating Profit]]</f>
        <v>36639.43</v>
      </c>
      <c r="N6892" s="6">
        <v>2050.5700000000002</v>
      </c>
      <c r="O6892" s="46">
        <f>Tabla2[[#This Row],[Operating Profit]]/Tabla2[[#This Row],[Total Sales]]</f>
        <v>5.3000000000000005E-2</v>
      </c>
      <c r="P6892" s="1" t="s">
        <v>82</v>
      </c>
    </row>
    <row r="6893" spans="1:16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3" t="str">
        <f>IFERROR(LEFT(Tabla2[[#This Row],[Product]],FIND(" ",Tabla2[[#This Row],[Product]])-3),Tabla2[[#This Row],[Product]])</f>
        <v>Men</v>
      </c>
      <c r="I6893" s="6">
        <v>49</v>
      </c>
      <c r="J6893" s="4">
        <v>1200</v>
      </c>
      <c r="K6893" s="6">
        <f>Tabla2[[#This Row],[Price per Unit]]*Tabla2[[#This Row],[Units Sold]]</f>
        <v>58800</v>
      </c>
      <c r="L6893" s="52">
        <f>Tabla2[[#This Row],[Units Sold]]/Cálculos!$C$11</f>
        <v>4.8409329930157437E-5</v>
      </c>
      <c r="M6893" s="6">
        <f>Tabla2[[#This Row],[Total Sales]]-Tabla2[[#This Row],[Operating Profit]]</f>
        <v>55860</v>
      </c>
      <c r="N6893" s="6">
        <v>2940</v>
      </c>
      <c r="O6893" s="46">
        <f>Tabla2[[#This Row],[Operating Profit]]/Tabla2[[#This Row],[Total Sales]]</f>
        <v>0.05</v>
      </c>
      <c r="P6893" s="1" t="s">
        <v>82</v>
      </c>
    </row>
    <row r="6894" spans="1:16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3" t="str">
        <f>IFERROR(LEFT(Tabla2[[#This Row],[Product]],FIND(" ",Tabla2[[#This Row],[Product]])-3),Tabla2[[#This Row],[Product]])</f>
        <v>Men</v>
      </c>
      <c r="I6894" s="6">
        <v>36</v>
      </c>
      <c r="J6894" s="4">
        <v>730</v>
      </c>
      <c r="K6894" s="6">
        <f>Tabla2[[#This Row],[Price per Unit]]*Tabla2[[#This Row],[Units Sold]]</f>
        <v>26280</v>
      </c>
      <c r="L6894" s="52">
        <f>Tabla2[[#This Row],[Units Sold]]/Cálculos!$C$11</f>
        <v>2.9449009040845775E-5</v>
      </c>
      <c r="M6894" s="6">
        <f>Tabla2[[#This Row],[Total Sales]]-Tabla2[[#This Row],[Operating Profit]]</f>
        <v>25097.4</v>
      </c>
      <c r="N6894" s="6">
        <v>1182.5999999999999</v>
      </c>
      <c r="O6894" s="46">
        <f>Tabla2[[#This Row],[Operating Profit]]/Tabla2[[#This Row],[Total Sales]]</f>
        <v>4.4999999999999998E-2</v>
      </c>
      <c r="P6894" s="1" t="s">
        <v>82</v>
      </c>
    </row>
    <row r="6895" spans="1:16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3" t="str">
        <f>IFERROR(LEFT(Tabla2[[#This Row],[Product]],FIND(" ",Tabla2[[#This Row],[Product]])-3),Tabla2[[#This Row],[Product]])</f>
        <v>Women</v>
      </c>
      <c r="I6895" s="6">
        <v>39</v>
      </c>
      <c r="J6895" s="4">
        <v>530</v>
      </c>
      <c r="K6895" s="6">
        <f>Tabla2[[#This Row],[Price per Unit]]*Tabla2[[#This Row],[Units Sold]]</f>
        <v>20670</v>
      </c>
      <c r="L6895" s="52">
        <f>Tabla2[[#This Row],[Units Sold]]/Cálculos!$C$11</f>
        <v>2.1380787385819535E-5</v>
      </c>
      <c r="M6895" s="6">
        <f>Tabla2[[#This Row],[Total Sales]]-Tabla2[[#This Row],[Operating Profit]]</f>
        <v>19760.52</v>
      </c>
      <c r="N6895" s="6">
        <v>909.48</v>
      </c>
      <c r="O6895" s="46">
        <f>Tabla2[[#This Row],[Operating Profit]]/Tabla2[[#This Row],[Total Sales]]</f>
        <v>4.3999999999999997E-2</v>
      </c>
      <c r="P6895" s="1" t="s">
        <v>82</v>
      </c>
    </row>
    <row r="6896" spans="1:16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3" t="str">
        <f>IFERROR(LEFT(Tabla2[[#This Row],[Product]],FIND(" ",Tabla2[[#This Row],[Product]])-3),Tabla2[[#This Row],[Product]])</f>
        <v>Women</v>
      </c>
      <c r="I6896" s="6">
        <v>39</v>
      </c>
      <c r="J6896" s="4">
        <v>470</v>
      </c>
      <c r="K6896" s="6">
        <f>Tabla2[[#This Row],[Price per Unit]]*Tabla2[[#This Row],[Units Sold]]</f>
        <v>18330</v>
      </c>
      <c r="L6896" s="52">
        <f>Tabla2[[#This Row],[Units Sold]]/Cálculos!$C$11</f>
        <v>1.8960320889311665E-5</v>
      </c>
      <c r="M6896" s="6">
        <f>Tabla2[[#This Row],[Total Sales]]-Tabla2[[#This Row],[Operating Profit]]</f>
        <v>17541.810000000001</v>
      </c>
      <c r="N6896" s="6">
        <v>788.18999999999994</v>
      </c>
      <c r="O6896" s="46">
        <f>Tabla2[[#This Row],[Operating Profit]]/Tabla2[[#This Row],[Total Sales]]</f>
        <v>4.2999999999999997E-2</v>
      </c>
      <c r="P6896" s="1" t="s">
        <v>82</v>
      </c>
    </row>
    <row r="6897" spans="1:16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3" t="str">
        <f>IFERROR(LEFT(Tabla2[[#This Row],[Product]],FIND(" ",Tabla2[[#This Row],[Product]])-3),Tabla2[[#This Row],[Product]])</f>
        <v>Men</v>
      </c>
      <c r="I6897" s="6">
        <v>55</v>
      </c>
      <c r="J6897" s="4">
        <v>440</v>
      </c>
      <c r="K6897" s="6">
        <f>Tabla2[[#This Row],[Price per Unit]]*Tabla2[[#This Row],[Units Sold]]</f>
        <v>24200</v>
      </c>
      <c r="L6897" s="52">
        <f>Tabla2[[#This Row],[Units Sold]]/Cálculos!$C$11</f>
        <v>1.7750087641057729E-5</v>
      </c>
      <c r="M6897" s="6">
        <f>Tabla2[[#This Row],[Total Sales]]-Tabla2[[#This Row],[Operating Profit]]</f>
        <v>23111</v>
      </c>
      <c r="N6897" s="6">
        <v>1089</v>
      </c>
      <c r="O6897" s="46">
        <f>Tabla2[[#This Row],[Operating Profit]]/Tabla2[[#This Row],[Total Sales]]</f>
        <v>4.4999999999999998E-2</v>
      </c>
      <c r="P6897" s="1" t="s">
        <v>82</v>
      </c>
    </row>
    <row r="6898" spans="1:16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3" t="str">
        <f>IFERROR(LEFT(Tabla2[[#This Row],[Product]],FIND(" ",Tabla2[[#This Row],[Product]])-3),Tabla2[[#This Row],[Product]])</f>
        <v>Women</v>
      </c>
      <c r="I6898" s="6">
        <v>60</v>
      </c>
      <c r="J6898" s="4">
        <v>650</v>
      </c>
      <c r="K6898" s="6">
        <f>Tabla2[[#This Row],[Price per Unit]]*Tabla2[[#This Row],[Units Sold]]</f>
        <v>39000</v>
      </c>
      <c r="L6898" s="52">
        <f>Tabla2[[#This Row],[Units Sold]]/Cálculos!$C$11</f>
        <v>2.622172037883528E-5</v>
      </c>
      <c r="M6898" s="6">
        <f>Tabla2[[#This Row],[Total Sales]]-Tabla2[[#This Row],[Operating Profit]]</f>
        <v>37011</v>
      </c>
      <c r="N6898" s="6">
        <v>1989</v>
      </c>
      <c r="O6898" s="46">
        <f>Tabla2[[#This Row],[Operating Profit]]/Tabla2[[#This Row],[Total Sales]]</f>
        <v>5.0999999999999997E-2</v>
      </c>
      <c r="P6898" s="1" t="s">
        <v>82</v>
      </c>
    </row>
    <row r="6899" spans="1:16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3" t="str">
        <f>IFERROR(LEFT(Tabla2[[#This Row],[Product]],FIND(" ",Tabla2[[#This Row],[Product]])-3),Tabla2[[#This Row],[Product]])</f>
        <v>Men</v>
      </c>
      <c r="I6899" s="6">
        <v>55</v>
      </c>
      <c r="J6899" s="4">
        <v>1500</v>
      </c>
      <c r="K6899" s="6">
        <f>Tabla2[[#This Row],[Price per Unit]]*Tabla2[[#This Row],[Units Sold]]</f>
        <v>82500</v>
      </c>
      <c r="L6899" s="52">
        <f>Tabla2[[#This Row],[Units Sold]]/Cálculos!$C$11</f>
        <v>6.0511662412696801E-5</v>
      </c>
      <c r="M6899" s="6">
        <f>Tabla2[[#This Row],[Total Sales]]-Tabla2[[#This Row],[Operating Profit]]</f>
        <v>78705</v>
      </c>
      <c r="N6899" s="6">
        <v>3794.9999999999995</v>
      </c>
      <c r="O6899" s="46">
        <f>Tabla2[[#This Row],[Operating Profit]]/Tabla2[[#This Row],[Total Sales]]</f>
        <v>4.5999999999999992E-2</v>
      </c>
      <c r="P6899" s="1" t="s">
        <v>82</v>
      </c>
    </row>
    <row r="6900" spans="1:16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3" t="str">
        <f>IFERROR(LEFT(Tabla2[[#This Row],[Product]],FIND(" ",Tabla2[[#This Row],[Product]])-3),Tabla2[[#This Row],[Product]])</f>
        <v>Men</v>
      </c>
      <c r="I6900" s="6">
        <v>46</v>
      </c>
      <c r="J6900" s="4">
        <v>750</v>
      </c>
      <c r="K6900" s="6">
        <f>Tabla2[[#This Row],[Price per Unit]]*Tabla2[[#This Row],[Units Sold]]</f>
        <v>34500</v>
      </c>
      <c r="L6900" s="52">
        <f>Tabla2[[#This Row],[Units Sold]]/Cálculos!$C$11</f>
        <v>3.0255831206348401E-5</v>
      </c>
      <c r="M6900" s="6">
        <f>Tabla2[[#This Row],[Total Sales]]-Tabla2[[#This Row],[Operating Profit]]</f>
        <v>32947.5</v>
      </c>
      <c r="N6900" s="6">
        <v>1552.4999999999998</v>
      </c>
      <c r="O6900" s="46">
        <f>Tabla2[[#This Row],[Operating Profit]]/Tabla2[[#This Row],[Total Sales]]</f>
        <v>4.4999999999999991E-2</v>
      </c>
      <c r="P6900" s="1" t="s">
        <v>82</v>
      </c>
    </row>
    <row r="6901" spans="1:16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3" t="str">
        <f>IFERROR(LEFT(Tabla2[[#This Row],[Product]],FIND(" ",Tabla2[[#This Row],[Product]])-3),Tabla2[[#This Row],[Product]])</f>
        <v>Women</v>
      </c>
      <c r="I6901" s="6">
        <v>48</v>
      </c>
      <c r="J6901" s="4">
        <v>730</v>
      </c>
      <c r="K6901" s="6">
        <f>Tabla2[[#This Row],[Price per Unit]]*Tabla2[[#This Row],[Units Sold]]</f>
        <v>35040</v>
      </c>
      <c r="L6901" s="52">
        <f>Tabla2[[#This Row],[Units Sold]]/Cálculos!$C$11</f>
        <v>2.9449009040845775E-5</v>
      </c>
      <c r="M6901" s="6">
        <f>Tabla2[[#This Row],[Total Sales]]-Tabla2[[#This Row],[Operating Profit]]</f>
        <v>33463.199999999997</v>
      </c>
      <c r="N6901" s="6">
        <v>1576.8</v>
      </c>
      <c r="O6901" s="46">
        <f>Tabla2[[#This Row],[Operating Profit]]/Tabla2[[#This Row],[Total Sales]]</f>
        <v>4.4999999999999998E-2</v>
      </c>
      <c r="P6901" s="1" t="s">
        <v>82</v>
      </c>
    </row>
    <row r="6902" spans="1:16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3" t="str">
        <f>IFERROR(LEFT(Tabla2[[#This Row],[Product]],FIND(" ",Tabla2[[#This Row],[Product]])-3),Tabla2[[#This Row],[Product]])</f>
        <v>Women</v>
      </c>
      <c r="I6902" s="6">
        <v>47</v>
      </c>
      <c r="J6902" s="4">
        <v>540</v>
      </c>
      <c r="K6902" s="6">
        <f>Tabla2[[#This Row],[Price per Unit]]*Tabla2[[#This Row],[Units Sold]]</f>
        <v>25380</v>
      </c>
      <c r="L6902" s="52">
        <f>Tabla2[[#This Row],[Units Sold]]/Cálculos!$C$11</f>
        <v>2.1784198468570849E-5</v>
      </c>
      <c r="M6902" s="6">
        <f>Tabla2[[#This Row],[Total Sales]]-Tabla2[[#This Row],[Operating Profit]]</f>
        <v>24339.42</v>
      </c>
      <c r="N6902" s="6">
        <v>1040.58</v>
      </c>
      <c r="O6902" s="46">
        <f>Tabla2[[#This Row],[Operating Profit]]/Tabla2[[#This Row],[Total Sales]]</f>
        <v>4.0999999999999995E-2</v>
      </c>
      <c r="P6902" s="1" t="s">
        <v>82</v>
      </c>
    </row>
    <row r="6903" spans="1:16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3" t="str">
        <f>IFERROR(LEFT(Tabla2[[#This Row],[Product]],FIND(" ",Tabla2[[#This Row],[Product]])-3),Tabla2[[#This Row],[Product]])</f>
        <v>Men</v>
      </c>
      <c r="I6903" s="6">
        <v>58</v>
      </c>
      <c r="J6903" s="4">
        <v>540</v>
      </c>
      <c r="K6903" s="6">
        <f>Tabla2[[#This Row],[Price per Unit]]*Tabla2[[#This Row],[Units Sold]]</f>
        <v>31320</v>
      </c>
      <c r="L6903" s="52">
        <f>Tabla2[[#This Row],[Units Sold]]/Cálculos!$C$11</f>
        <v>2.1784198468570849E-5</v>
      </c>
      <c r="M6903" s="6">
        <f>Tabla2[[#This Row],[Total Sales]]-Tabla2[[#This Row],[Operating Profit]]</f>
        <v>29910.6</v>
      </c>
      <c r="N6903" s="6">
        <v>1409.3999999999999</v>
      </c>
      <c r="O6903" s="46">
        <f>Tabla2[[#This Row],[Operating Profit]]/Tabla2[[#This Row],[Total Sales]]</f>
        <v>4.4999999999999998E-2</v>
      </c>
      <c r="P6903" s="1" t="s">
        <v>82</v>
      </c>
    </row>
    <row r="6904" spans="1:16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3" t="str">
        <f>IFERROR(LEFT(Tabla2[[#This Row],[Product]],FIND(" ",Tabla2[[#This Row],[Product]])-3),Tabla2[[#This Row],[Product]])</f>
        <v>Women</v>
      </c>
      <c r="I6904" s="6">
        <v>63</v>
      </c>
      <c r="J6904" s="4">
        <v>780</v>
      </c>
      <c r="K6904" s="6">
        <f>Tabla2[[#This Row],[Price per Unit]]*Tabla2[[#This Row],[Units Sold]]</f>
        <v>49140</v>
      </c>
      <c r="L6904" s="52">
        <f>Tabla2[[#This Row],[Units Sold]]/Cálculos!$C$11</f>
        <v>3.1466064454602334E-5</v>
      </c>
      <c r="M6904" s="6">
        <f>Tabla2[[#This Row],[Total Sales]]-Tabla2[[#This Row],[Operating Profit]]</f>
        <v>46535.58</v>
      </c>
      <c r="N6904" s="6">
        <v>2604.42</v>
      </c>
      <c r="O6904" s="46">
        <f>Tabla2[[#This Row],[Operating Profit]]/Tabla2[[#This Row],[Total Sales]]</f>
        <v>5.2999999999999999E-2</v>
      </c>
      <c r="P6904" s="1" t="s">
        <v>82</v>
      </c>
    </row>
    <row r="6905" spans="1:16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3" t="str">
        <f>IFERROR(LEFT(Tabla2[[#This Row],[Product]],FIND(" ",Tabla2[[#This Row],[Product]])-3),Tabla2[[#This Row],[Product]])</f>
        <v>Men</v>
      </c>
      <c r="I6905" s="6">
        <v>27</v>
      </c>
      <c r="J6905" s="4">
        <v>1130</v>
      </c>
      <c r="K6905" s="6">
        <f>Tabla2[[#This Row],[Price per Unit]]*Tabla2[[#This Row],[Units Sold]]</f>
        <v>30510</v>
      </c>
      <c r="L6905" s="52">
        <f>Tabla2[[#This Row],[Units Sold]]/Cálculos!$C$11</f>
        <v>4.5585452350898253E-5</v>
      </c>
      <c r="M6905" s="6">
        <f>Tabla2[[#This Row],[Total Sales]]-Tabla2[[#This Row],[Operating Profit]]</f>
        <v>29137.05</v>
      </c>
      <c r="N6905" s="6">
        <v>1372.9499999999998</v>
      </c>
      <c r="O6905" s="46">
        <f>Tabla2[[#This Row],[Operating Profit]]/Tabla2[[#This Row],[Total Sales]]</f>
        <v>4.4999999999999991E-2</v>
      </c>
      <c r="P6905" s="1" t="s">
        <v>82</v>
      </c>
    </row>
    <row r="6906" spans="1:16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3" t="str">
        <f>IFERROR(LEFT(Tabla2[[#This Row],[Product]],FIND(" ",Tabla2[[#This Row],[Product]])-3),Tabla2[[#This Row],[Product]])</f>
        <v>Men</v>
      </c>
      <c r="I6906" s="6">
        <v>29</v>
      </c>
      <c r="J6906" s="4">
        <v>700</v>
      </c>
      <c r="K6906" s="6">
        <f>Tabla2[[#This Row],[Price per Unit]]*Tabla2[[#This Row],[Units Sold]]</f>
        <v>20300</v>
      </c>
      <c r="L6906" s="52">
        <f>Tabla2[[#This Row],[Units Sold]]/Cálculos!$C$11</f>
        <v>2.8238775792591839E-5</v>
      </c>
      <c r="M6906" s="6">
        <f>Tabla2[[#This Row],[Total Sales]]-Tabla2[[#This Row],[Operating Profit]]</f>
        <v>19366.2</v>
      </c>
      <c r="N6906" s="6">
        <v>933.8</v>
      </c>
      <c r="O6906" s="46">
        <f>Tabla2[[#This Row],[Operating Profit]]/Tabla2[[#This Row],[Total Sales]]</f>
        <v>4.5999999999999999E-2</v>
      </c>
      <c r="P6906" s="1" t="s">
        <v>82</v>
      </c>
    </row>
    <row r="6907" spans="1:16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3" t="str">
        <f>IFERROR(LEFT(Tabla2[[#This Row],[Product]],FIND(" ",Tabla2[[#This Row],[Product]])-3),Tabla2[[#This Row],[Product]])</f>
        <v>Women</v>
      </c>
      <c r="I6907" s="6">
        <v>19</v>
      </c>
      <c r="J6907" s="4">
        <v>680</v>
      </c>
      <c r="K6907" s="6">
        <f>Tabla2[[#This Row],[Price per Unit]]*Tabla2[[#This Row],[Units Sold]]</f>
        <v>12920</v>
      </c>
      <c r="L6907" s="52">
        <f>Tabla2[[#This Row],[Units Sold]]/Cálculos!$C$11</f>
        <v>2.7431953627089217E-5</v>
      </c>
      <c r="M6907" s="6">
        <f>Tabla2[[#This Row],[Total Sales]]-Tabla2[[#This Row],[Operating Profit]]</f>
        <v>12338.6</v>
      </c>
      <c r="N6907" s="6">
        <v>581.4</v>
      </c>
      <c r="O6907" s="46">
        <f>Tabla2[[#This Row],[Operating Profit]]/Tabla2[[#This Row],[Total Sales]]</f>
        <v>4.4999999999999998E-2</v>
      </c>
      <c r="P6907" s="1" t="s">
        <v>82</v>
      </c>
    </row>
    <row r="6908" spans="1:16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3" t="str">
        <f>IFERROR(LEFT(Tabla2[[#This Row],[Product]],FIND(" ",Tabla2[[#This Row],[Product]])-3),Tabla2[[#This Row],[Product]])</f>
        <v>Women</v>
      </c>
      <c r="I6908" s="6">
        <v>24</v>
      </c>
      <c r="J6908" s="4">
        <v>260</v>
      </c>
      <c r="K6908" s="6">
        <f>Tabla2[[#This Row],[Price per Unit]]*Tabla2[[#This Row],[Units Sold]]</f>
        <v>6240</v>
      </c>
      <c r="L6908" s="52">
        <f>Tabla2[[#This Row],[Units Sold]]/Cálculos!$C$11</f>
        <v>1.0488688151534112E-5</v>
      </c>
      <c r="M6908" s="6">
        <f>Tabla2[[#This Row],[Total Sales]]-Tabla2[[#This Row],[Operating Profit]]</f>
        <v>5959.2</v>
      </c>
      <c r="N6908" s="6">
        <v>280.79999999999995</v>
      </c>
      <c r="O6908" s="46">
        <f>Tabla2[[#This Row],[Operating Profit]]/Tabla2[[#This Row],[Total Sales]]</f>
        <v>4.4999999999999991E-2</v>
      </c>
      <c r="P6908" s="1" t="s">
        <v>82</v>
      </c>
    </row>
    <row r="6909" spans="1:16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3" t="str">
        <f>IFERROR(LEFT(Tabla2[[#This Row],[Product]],FIND(" ",Tabla2[[#This Row],[Product]])-3),Tabla2[[#This Row],[Product]])</f>
        <v>Men</v>
      </c>
      <c r="I6909" s="6">
        <v>38</v>
      </c>
      <c r="J6909" s="4">
        <v>420</v>
      </c>
      <c r="K6909" s="6">
        <f>Tabla2[[#This Row],[Price per Unit]]*Tabla2[[#This Row],[Units Sold]]</f>
        <v>15960</v>
      </c>
      <c r="L6909" s="52">
        <f>Tabla2[[#This Row],[Units Sold]]/Cálculos!$C$11</f>
        <v>1.6943265475555103E-5</v>
      </c>
      <c r="M6909" s="6">
        <f>Tabla2[[#This Row],[Total Sales]]-Tabla2[[#This Row],[Operating Profit]]</f>
        <v>14954.52</v>
      </c>
      <c r="N6909" s="6">
        <v>1005.48</v>
      </c>
      <c r="O6909" s="46">
        <f>Tabla2[[#This Row],[Operating Profit]]/Tabla2[[#This Row],[Total Sales]]</f>
        <v>6.3E-2</v>
      </c>
      <c r="P6909" s="1" t="s">
        <v>82</v>
      </c>
    </row>
    <row r="6910" spans="1:16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3" t="str">
        <f>IFERROR(LEFT(Tabla2[[#This Row],[Product]],FIND(" ",Tabla2[[#This Row],[Product]])-3),Tabla2[[#This Row],[Product]])</f>
        <v>Women</v>
      </c>
      <c r="I6910" s="6">
        <v>28</v>
      </c>
      <c r="J6910" s="4">
        <v>750</v>
      </c>
      <c r="K6910" s="6">
        <f>Tabla2[[#This Row],[Price per Unit]]*Tabla2[[#This Row],[Units Sold]]</f>
        <v>21000</v>
      </c>
      <c r="L6910" s="52">
        <f>Tabla2[[#This Row],[Units Sold]]/Cálculos!$C$11</f>
        <v>3.0255831206348401E-5</v>
      </c>
      <c r="M6910" s="6">
        <f>Tabla2[[#This Row],[Total Sales]]-Tabla2[[#This Row],[Operating Profit]]</f>
        <v>19908</v>
      </c>
      <c r="N6910" s="6">
        <v>1092</v>
      </c>
      <c r="O6910" s="46">
        <f>Tabla2[[#This Row],[Operating Profit]]/Tabla2[[#This Row],[Total Sales]]</f>
        <v>5.1999999999999998E-2</v>
      </c>
      <c r="P6910" s="1" t="s">
        <v>82</v>
      </c>
    </row>
    <row r="6911" spans="1:16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3" t="str">
        <f>IFERROR(LEFT(Tabla2[[#This Row],[Product]],FIND(" ",Tabla2[[#This Row],[Product]])-3),Tabla2[[#This Row],[Product]])</f>
        <v>Men</v>
      </c>
      <c r="I6911" s="6">
        <v>28</v>
      </c>
      <c r="J6911" s="4">
        <v>1450</v>
      </c>
      <c r="K6911" s="6">
        <f>Tabla2[[#This Row],[Price per Unit]]*Tabla2[[#This Row],[Units Sold]]</f>
        <v>40600</v>
      </c>
      <c r="L6911" s="52">
        <f>Tabla2[[#This Row],[Units Sold]]/Cálculos!$C$11</f>
        <v>5.849460699894024E-5</v>
      </c>
      <c r="M6911" s="6">
        <f>Tabla2[[#This Row],[Total Sales]]-Tabla2[[#This Row],[Operating Profit]]</f>
        <v>38813.599999999999</v>
      </c>
      <c r="N6911" s="6">
        <v>1786.4</v>
      </c>
      <c r="O6911" s="46">
        <f>Tabla2[[#This Row],[Operating Profit]]/Tabla2[[#This Row],[Total Sales]]</f>
        <v>4.4000000000000004E-2</v>
      </c>
      <c r="P6911" s="1" t="s">
        <v>82</v>
      </c>
    </row>
    <row r="6912" spans="1:16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3" t="str">
        <f>IFERROR(LEFT(Tabla2[[#This Row],[Product]],FIND(" ",Tabla2[[#This Row],[Product]])-3),Tabla2[[#This Row],[Product]])</f>
        <v>Men</v>
      </c>
      <c r="I6912" s="6">
        <v>28</v>
      </c>
      <c r="J6912" s="4">
        <v>450</v>
      </c>
      <c r="K6912" s="6">
        <f>Tabla2[[#This Row],[Price per Unit]]*Tabla2[[#This Row],[Units Sold]]</f>
        <v>12600</v>
      </c>
      <c r="L6912" s="52">
        <f>Tabla2[[#This Row],[Units Sold]]/Cálculos!$C$11</f>
        <v>1.815349872380904E-5</v>
      </c>
      <c r="M6912" s="6">
        <f>Tabla2[[#This Row],[Total Sales]]-Tabla2[[#This Row],[Operating Profit]]</f>
        <v>12020.4</v>
      </c>
      <c r="N6912" s="6">
        <v>579.59999999999991</v>
      </c>
      <c r="O6912" s="46">
        <f>Tabla2[[#This Row],[Operating Profit]]/Tabla2[[#This Row],[Total Sales]]</f>
        <v>4.5999999999999992E-2</v>
      </c>
      <c r="P6912" s="1" t="s">
        <v>82</v>
      </c>
    </row>
    <row r="6913" spans="1:16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3" t="str">
        <f>IFERROR(LEFT(Tabla2[[#This Row],[Product]],FIND(" ",Tabla2[[#This Row],[Product]])-3),Tabla2[[#This Row],[Product]])</f>
        <v>Women</v>
      </c>
      <c r="I6913" s="6">
        <v>19</v>
      </c>
      <c r="J6913" s="4">
        <v>560</v>
      </c>
      <c r="K6913" s="6">
        <f>Tabla2[[#This Row],[Price per Unit]]*Tabla2[[#This Row],[Units Sold]]</f>
        <v>10640</v>
      </c>
      <c r="L6913" s="52">
        <f>Tabla2[[#This Row],[Units Sold]]/Cálculos!$C$11</f>
        <v>2.2591020634073471E-5</v>
      </c>
      <c r="M6913" s="6">
        <f>Tabla2[[#This Row],[Total Sales]]-Tabla2[[#This Row],[Operating Profit]]</f>
        <v>10203.76</v>
      </c>
      <c r="N6913" s="6">
        <v>436.23999999999995</v>
      </c>
      <c r="O6913" s="46">
        <f>Tabla2[[#This Row],[Operating Profit]]/Tabla2[[#This Row],[Total Sales]]</f>
        <v>4.0999999999999995E-2</v>
      </c>
      <c r="P6913" s="1" t="s">
        <v>82</v>
      </c>
    </row>
    <row r="6914" spans="1:16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3" t="str">
        <f>IFERROR(LEFT(Tabla2[[#This Row],[Product]],FIND(" ",Tabla2[[#This Row],[Product]])-3),Tabla2[[#This Row],[Product]])</f>
        <v>Women</v>
      </c>
      <c r="I6914" s="6">
        <v>25</v>
      </c>
      <c r="J6914" s="4">
        <v>230</v>
      </c>
      <c r="K6914" s="6">
        <f>Tabla2[[#This Row],[Price per Unit]]*Tabla2[[#This Row],[Units Sold]]</f>
        <v>5750</v>
      </c>
      <c r="L6914" s="52">
        <f>Tabla2[[#This Row],[Units Sold]]/Cálculos!$C$11</f>
        <v>9.2784549032801754E-6</v>
      </c>
      <c r="M6914" s="6">
        <f>Tabla2[[#This Row],[Total Sales]]-Tabla2[[#This Row],[Operating Profit]]</f>
        <v>5497</v>
      </c>
      <c r="N6914" s="6">
        <v>253</v>
      </c>
      <c r="O6914" s="46">
        <f>Tabla2[[#This Row],[Operating Profit]]/Tabla2[[#This Row],[Total Sales]]</f>
        <v>4.3999999999999997E-2</v>
      </c>
      <c r="P6914" s="1" t="s">
        <v>82</v>
      </c>
    </row>
    <row r="6915" spans="1:16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3" t="str">
        <f>IFERROR(LEFT(Tabla2[[#This Row],[Product]],FIND(" ",Tabla2[[#This Row],[Product]])-3),Tabla2[[#This Row],[Product]])</f>
        <v>Men</v>
      </c>
      <c r="I6915" s="6">
        <v>38</v>
      </c>
      <c r="J6915" s="4">
        <v>380</v>
      </c>
      <c r="K6915" s="6">
        <f>Tabla2[[#This Row],[Price per Unit]]*Tabla2[[#This Row],[Units Sold]]</f>
        <v>14440</v>
      </c>
      <c r="L6915" s="52">
        <f>Tabla2[[#This Row],[Units Sold]]/Cálculos!$C$11</f>
        <v>1.5329621144549856E-5</v>
      </c>
      <c r="M6915" s="6">
        <f>Tabla2[[#This Row],[Total Sales]]-Tabla2[[#This Row],[Operating Profit]]</f>
        <v>13501.4</v>
      </c>
      <c r="N6915" s="6">
        <v>938.6</v>
      </c>
      <c r="O6915" s="46">
        <f>Tabla2[[#This Row],[Operating Profit]]/Tabla2[[#This Row],[Total Sales]]</f>
        <v>6.5000000000000002E-2</v>
      </c>
      <c r="P6915" s="1" t="s">
        <v>82</v>
      </c>
    </row>
    <row r="6916" spans="1:16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3" t="str">
        <f>IFERROR(LEFT(Tabla2[[#This Row],[Product]],FIND(" ",Tabla2[[#This Row],[Product]])-3),Tabla2[[#This Row],[Product]])</f>
        <v>Women</v>
      </c>
      <c r="I6916" s="6">
        <v>14</v>
      </c>
      <c r="J6916" s="4">
        <v>680</v>
      </c>
      <c r="K6916" s="6">
        <f>Tabla2[[#This Row],[Price per Unit]]*Tabla2[[#This Row],[Units Sold]]</f>
        <v>9520</v>
      </c>
      <c r="L6916" s="52">
        <f>Tabla2[[#This Row],[Units Sold]]/Cálculos!$C$11</f>
        <v>2.7431953627089217E-5</v>
      </c>
      <c r="M6916" s="6">
        <f>Tabla2[[#This Row],[Total Sales]]-Tabla2[[#This Row],[Operating Profit]]</f>
        <v>9005.92</v>
      </c>
      <c r="N6916" s="6">
        <v>514.08000000000004</v>
      </c>
      <c r="O6916" s="46">
        <f>Tabla2[[#This Row],[Operating Profit]]/Tabla2[[#This Row],[Total Sales]]</f>
        <v>5.4000000000000006E-2</v>
      </c>
      <c r="P6916" s="1" t="s">
        <v>82</v>
      </c>
    </row>
    <row r="6917" spans="1:16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3" t="str">
        <f>IFERROR(LEFT(Tabla2[[#This Row],[Product]],FIND(" ",Tabla2[[#This Row],[Product]])-3),Tabla2[[#This Row],[Product]])</f>
        <v>Men</v>
      </c>
      <c r="I6917" s="6">
        <v>19</v>
      </c>
      <c r="J6917" s="4">
        <v>1360</v>
      </c>
      <c r="K6917" s="6">
        <f>Tabla2[[#This Row],[Price per Unit]]*Tabla2[[#This Row],[Units Sold]]</f>
        <v>25840</v>
      </c>
      <c r="L6917" s="52">
        <f>Tabla2[[#This Row],[Units Sold]]/Cálculos!$C$11</f>
        <v>5.4863907254178434E-5</v>
      </c>
      <c r="M6917" s="6">
        <f>Tabla2[[#This Row],[Total Sales]]-Tabla2[[#This Row],[Operating Profit]]</f>
        <v>24806.400000000001</v>
      </c>
      <c r="N6917" s="6">
        <v>1033.6000000000001</v>
      </c>
      <c r="O6917" s="46">
        <f>Tabla2[[#This Row],[Operating Profit]]/Tabla2[[#This Row],[Total Sales]]</f>
        <v>4.0000000000000008E-2</v>
      </c>
      <c r="P6917" s="1" t="s">
        <v>82</v>
      </c>
    </row>
    <row r="6918" spans="1:16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3" t="str">
        <f>IFERROR(LEFT(Tabla2[[#This Row],[Product]],FIND(" ",Tabla2[[#This Row],[Product]])-3),Tabla2[[#This Row],[Product]])</f>
        <v>Men</v>
      </c>
      <c r="I6918" s="6">
        <v>19</v>
      </c>
      <c r="J6918" s="4">
        <v>470</v>
      </c>
      <c r="K6918" s="6">
        <f>Tabla2[[#This Row],[Price per Unit]]*Tabla2[[#This Row],[Units Sold]]</f>
        <v>8930</v>
      </c>
      <c r="L6918" s="52">
        <f>Tabla2[[#This Row],[Units Sold]]/Cálculos!$C$11</f>
        <v>1.8960320889311665E-5</v>
      </c>
      <c r="M6918" s="6">
        <f>Tabla2[[#This Row],[Total Sales]]-Tabla2[[#This Row],[Operating Profit]]</f>
        <v>8528.15</v>
      </c>
      <c r="N6918" s="6">
        <v>401.84999999999997</v>
      </c>
      <c r="O6918" s="46">
        <f>Tabla2[[#This Row],[Operating Profit]]/Tabla2[[#This Row],[Total Sales]]</f>
        <v>4.4999999999999998E-2</v>
      </c>
      <c r="P6918" s="1" t="s">
        <v>82</v>
      </c>
    </row>
    <row r="6919" spans="1:16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3" t="str">
        <f>IFERROR(LEFT(Tabla2[[#This Row],[Product]],FIND(" ",Tabla2[[#This Row],[Product]])-3),Tabla2[[#This Row],[Product]])</f>
        <v>Women</v>
      </c>
      <c r="I6919" s="6">
        <v>9</v>
      </c>
      <c r="J6919" s="4">
        <v>650</v>
      </c>
      <c r="K6919" s="6">
        <f>Tabla2[[#This Row],[Price per Unit]]*Tabla2[[#This Row],[Units Sold]]</f>
        <v>5850</v>
      </c>
      <c r="L6919" s="52">
        <f>Tabla2[[#This Row],[Units Sold]]/Cálculos!$C$11</f>
        <v>2.622172037883528E-5</v>
      </c>
      <c r="M6919" s="6">
        <f>Tabla2[[#This Row],[Total Sales]]-Tabla2[[#This Row],[Operating Profit]]</f>
        <v>5616</v>
      </c>
      <c r="N6919" s="6">
        <v>234</v>
      </c>
      <c r="O6919" s="46">
        <f>Tabla2[[#This Row],[Operating Profit]]/Tabla2[[#This Row],[Total Sales]]</f>
        <v>0.04</v>
      </c>
      <c r="P6919" s="1" t="s">
        <v>82</v>
      </c>
    </row>
    <row r="6920" spans="1:16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3" t="str">
        <f>IFERROR(LEFT(Tabla2[[#This Row],[Product]],FIND(" ",Tabla2[[#This Row],[Product]])-3),Tabla2[[#This Row],[Product]])</f>
        <v>Women</v>
      </c>
      <c r="I6920" s="6">
        <v>14</v>
      </c>
      <c r="J6920" s="4">
        <v>280</v>
      </c>
      <c r="K6920" s="6">
        <f>Tabla2[[#This Row],[Price per Unit]]*Tabla2[[#This Row],[Units Sold]]</f>
        <v>3920</v>
      </c>
      <c r="L6920" s="52">
        <f>Tabla2[[#This Row],[Units Sold]]/Cálculos!$C$11</f>
        <v>1.1295510317036736E-5</v>
      </c>
      <c r="M6920" s="6">
        <f>Tabla2[[#This Row],[Total Sales]]-Tabla2[[#This Row],[Operating Profit]]</f>
        <v>3755.36</v>
      </c>
      <c r="N6920" s="6">
        <v>164.64</v>
      </c>
      <c r="O6920" s="46">
        <f>Tabla2[[#This Row],[Operating Profit]]/Tabla2[[#This Row],[Total Sales]]</f>
        <v>4.1999999999999996E-2</v>
      </c>
      <c r="P6920" s="1" t="s">
        <v>82</v>
      </c>
    </row>
    <row r="6921" spans="1:16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3" t="str">
        <f>IFERROR(LEFT(Tabla2[[#This Row],[Product]],FIND(" ",Tabla2[[#This Row],[Product]])-3),Tabla2[[#This Row],[Product]])</f>
        <v>Men</v>
      </c>
      <c r="I6921" s="6">
        <v>28</v>
      </c>
      <c r="J6921" s="4">
        <v>390</v>
      </c>
      <c r="K6921" s="6">
        <f>Tabla2[[#This Row],[Price per Unit]]*Tabla2[[#This Row],[Units Sold]]</f>
        <v>10920</v>
      </c>
      <c r="L6921" s="52">
        <f>Tabla2[[#This Row],[Units Sold]]/Cálculos!$C$11</f>
        <v>1.5733032227301167E-5</v>
      </c>
      <c r="M6921" s="6">
        <f>Tabla2[[#This Row],[Total Sales]]-Tabla2[[#This Row],[Operating Profit]]</f>
        <v>10221.120000000001</v>
      </c>
      <c r="N6921" s="6">
        <v>698.88</v>
      </c>
      <c r="O6921" s="46">
        <f>Tabla2[[#This Row],[Operating Profit]]/Tabla2[[#This Row],[Total Sales]]</f>
        <v>6.4000000000000001E-2</v>
      </c>
      <c r="P6921" s="1" t="s">
        <v>82</v>
      </c>
    </row>
    <row r="6922" spans="1:16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3" t="str">
        <f>IFERROR(LEFT(Tabla2[[#This Row],[Product]],FIND(" ",Tabla2[[#This Row],[Product]])-3),Tabla2[[#This Row],[Product]])</f>
        <v>Women</v>
      </c>
      <c r="I6922" s="6">
        <v>20</v>
      </c>
      <c r="J6922" s="4">
        <v>680</v>
      </c>
      <c r="K6922" s="6">
        <f>Tabla2[[#This Row],[Price per Unit]]*Tabla2[[#This Row],[Units Sold]]</f>
        <v>13600</v>
      </c>
      <c r="L6922" s="52">
        <f>Tabla2[[#This Row],[Units Sold]]/Cálculos!$C$11</f>
        <v>2.7431953627089217E-5</v>
      </c>
      <c r="M6922" s="6">
        <f>Tabla2[[#This Row],[Total Sales]]-Tabla2[[#This Row],[Operating Profit]]</f>
        <v>12879.2</v>
      </c>
      <c r="N6922" s="6">
        <v>720.80000000000007</v>
      </c>
      <c r="O6922" s="46">
        <f>Tabla2[[#This Row],[Operating Profit]]/Tabla2[[#This Row],[Total Sales]]</f>
        <v>5.3000000000000005E-2</v>
      </c>
      <c r="P6922" s="1" t="s">
        <v>82</v>
      </c>
    </row>
    <row r="6923" spans="1:16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3" t="str">
        <f>IFERROR(LEFT(Tabla2[[#This Row],[Product]],FIND(" ",Tabla2[[#This Row],[Product]])-3),Tabla2[[#This Row],[Product]])</f>
        <v>Men</v>
      </c>
      <c r="I6923" s="6">
        <v>20</v>
      </c>
      <c r="J6923" s="4">
        <v>1240</v>
      </c>
      <c r="K6923" s="6">
        <f>Tabla2[[#This Row],[Price per Unit]]*Tabla2[[#This Row],[Units Sold]]</f>
        <v>24800</v>
      </c>
      <c r="L6923" s="52">
        <f>Tabla2[[#This Row],[Units Sold]]/Cálculos!$C$11</f>
        <v>5.0022974261162688E-5</v>
      </c>
      <c r="M6923" s="6">
        <f>Tabla2[[#This Row],[Total Sales]]-Tabla2[[#This Row],[Operating Profit]]</f>
        <v>23684</v>
      </c>
      <c r="N6923" s="6">
        <v>1116</v>
      </c>
      <c r="O6923" s="46">
        <f>Tabla2[[#This Row],[Operating Profit]]/Tabla2[[#This Row],[Total Sales]]</f>
        <v>4.4999999999999998E-2</v>
      </c>
      <c r="P6923" s="1" t="s">
        <v>82</v>
      </c>
    </row>
    <row r="6924" spans="1:16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3" t="str">
        <f>IFERROR(LEFT(Tabla2[[#This Row],[Product]],FIND(" ",Tabla2[[#This Row],[Product]])-3),Tabla2[[#This Row],[Product]])</f>
        <v>Men</v>
      </c>
      <c r="I6924" s="6">
        <v>18</v>
      </c>
      <c r="J6924" s="4">
        <v>490</v>
      </c>
      <c r="K6924" s="6">
        <f>Tabla2[[#This Row],[Price per Unit]]*Tabla2[[#This Row],[Units Sold]]</f>
        <v>8820</v>
      </c>
      <c r="L6924" s="52">
        <f>Tabla2[[#This Row],[Units Sold]]/Cálculos!$C$11</f>
        <v>1.9767143054814287E-5</v>
      </c>
      <c r="M6924" s="6">
        <f>Tabla2[[#This Row],[Total Sales]]-Tabla2[[#This Row],[Operating Profit]]</f>
        <v>8387.82</v>
      </c>
      <c r="N6924" s="6">
        <v>432.18</v>
      </c>
      <c r="O6924" s="46">
        <f>Tabla2[[#This Row],[Operating Profit]]/Tabla2[[#This Row],[Total Sales]]</f>
        <v>4.9000000000000002E-2</v>
      </c>
      <c r="P6924" s="1" t="s">
        <v>82</v>
      </c>
    </row>
    <row r="6925" spans="1:16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3" t="str">
        <f>IFERROR(LEFT(Tabla2[[#This Row],[Product]],FIND(" ",Tabla2[[#This Row],[Product]])-3),Tabla2[[#This Row],[Product]])</f>
        <v>Women</v>
      </c>
      <c r="I6925" s="6">
        <v>10</v>
      </c>
      <c r="J6925" s="4">
        <v>530</v>
      </c>
      <c r="K6925" s="6">
        <f>Tabla2[[#This Row],[Price per Unit]]*Tabla2[[#This Row],[Units Sold]]</f>
        <v>5300</v>
      </c>
      <c r="L6925" s="52">
        <f>Tabla2[[#This Row],[Units Sold]]/Cálculos!$C$11</f>
        <v>2.1380787385819535E-5</v>
      </c>
      <c r="M6925" s="6">
        <f>Tabla2[[#This Row],[Total Sales]]-Tabla2[[#This Row],[Operating Profit]]</f>
        <v>5066.8</v>
      </c>
      <c r="N6925" s="6">
        <v>233.2</v>
      </c>
      <c r="O6925" s="46">
        <f>Tabla2[[#This Row],[Operating Profit]]/Tabla2[[#This Row],[Total Sales]]</f>
        <v>4.3999999999999997E-2</v>
      </c>
      <c r="P6925" s="1" t="s">
        <v>82</v>
      </c>
    </row>
    <row r="6926" spans="1:16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3" t="str">
        <f>IFERROR(LEFT(Tabla2[[#This Row],[Product]],FIND(" ",Tabla2[[#This Row],[Product]])-3),Tabla2[[#This Row],[Product]])</f>
        <v>Women</v>
      </c>
      <c r="I6926" s="6">
        <v>15</v>
      </c>
      <c r="J6926" s="4">
        <v>280</v>
      </c>
      <c r="K6926" s="6">
        <f>Tabla2[[#This Row],[Price per Unit]]*Tabla2[[#This Row],[Units Sold]]</f>
        <v>4200</v>
      </c>
      <c r="L6926" s="52">
        <f>Tabla2[[#This Row],[Units Sold]]/Cálculos!$C$11</f>
        <v>1.1295510317036736E-5</v>
      </c>
      <c r="M6926" s="6">
        <f>Tabla2[[#This Row],[Total Sales]]-Tabla2[[#This Row],[Operating Profit]]</f>
        <v>4011</v>
      </c>
      <c r="N6926" s="6">
        <v>188.99999999999997</v>
      </c>
      <c r="O6926" s="46">
        <f>Tabla2[[#This Row],[Operating Profit]]/Tabla2[[#This Row],[Total Sales]]</f>
        <v>4.4999999999999991E-2</v>
      </c>
      <c r="P6926" s="1" t="s">
        <v>82</v>
      </c>
    </row>
    <row r="6927" spans="1:16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3" t="str">
        <f>IFERROR(LEFT(Tabla2[[#This Row],[Product]],FIND(" ",Tabla2[[#This Row],[Product]])-3),Tabla2[[#This Row],[Product]])</f>
        <v>Men</v>
      </c>
      <c r="I6927" s="6">
        <v>55</v>
      </c>
      <c r="J6927" s="4">
        <v>340</v>
      </c>
      <c r="K6927" s="6">
        <f>Tabla2[[#This Row],[Price per Unit]]*Tabla2[[#This Row],[Units Sold]]</f>
        <v>18700</v>
      </c>
      <c r="L6927" s="52">
        <f>Tabla2[[#This Row],[Units Sold]]/Cálculos!$C$11</f>
        <v>1.3715976813544608E-5</v>
      </c>
      <c r="M6927" s="6">
        <f>Tabla2[[#This Row],[Total Sales]]-Tabla2[[#This Row],[Operating Profit]]</f>
        <v>17559.3</v>
      </c>
      <c r="N6927" s="6">
        <v>1140.7</v>
      </c>
      <c r="O6927" s="46">
        <f>Tabla2[[#This Row],[Operating Profit]]/Tabla2[[#This Row],[Total Sales]]</f>
        <v>6.1000000000000006E-2</v>
      </c>
      <c r="P6927" s="1" t="s">
        <v>82</v>
      </c>
    </row>
    <row r="6928" spans="1:16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3" t="str">
        <f>IFERROR(LEFT(Tabla2[[#This Row],[Product]],FIND(" ",Tabla2[[#This Row],[Product]])-3),Tabla2[[#This Row],[Product]])</f>
        <v>Women</v>
      </c>
      <c r="I6928" s="6">
        <v>46</v>
      </c>
      <c r="J6928" s="4">
        <v>630</v>
      </c>
      <c r="K6928" s="6">
        <f>Tabla2[[#This Row],[Price per Unit]]*Tabla2[[#This Row],[Units Sold]]</f>
        <v>28980</v>
      </c>
      <c r="L6928" s="52">
        <f>Tabla2[[#This Row],[Units Sold]]/Cálculos!$C$11</f>
        <v>2.5414898213332655E-5</v>
      </c>
      <c r="M6928" s="6">
        <f>Tabla2[[#This Row],[Total Sales]]-Tabla2[[#This Row],[Operating Profit]]</f>
        <v>27473.040000000001</v>
      </c>
      <c r="N6928" s="6">
        <v>1506.96</v>
      </c>
      <c r="O6928" s="46">
        <f>Tabla2[[#This Row],[Operating Profit]]/Tabla2[[#This Row],[Total Sales]]</f>
        <v>5.2000000000000005E-2</v>
      </c>
      <c r="P6928" s="1" t="s">
        <v>82</v>
      </c>
    </row>
    <row r="6929" spans="1:16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3" t="str">
        <f>IFERROR(LEFT(Tabla2[[#This Row],[Product]],FIND(" ",Tabla2[[#This Row],[Product]])-3),Tabla2[[#This Row],[Product]])</f>
        <v>Men</v>
      </c>
      <c r="I6929" s="6">
        <v>57</v>
      </c>
      <c r="J6929" s="4">
        <v>1460</v>
      </c>
      <c r="K6929" s="6">
        <f>Tabla2[[#This Row],[Price per Unit]]*Tabla2[[#This Row],[Units Sold]]</f>
        <v>83220</v>
      </c>
      <c r="L6929" s="52">
        <f>Tabla2[[#This Row],[Units Sold]]/Cálculos!$C$11</f>
        <v>5.8898018081691551E-5</v>
      </c>
      <c r="M6929" s="6">
        <f>Tabla2[[#This Row],[Total Sales]]-Tabla2[[#This Row],[Operating Profit]]</f>
        <v>79724.759999999995</v>
      </c>
      <c r="N6929" s="6">
        <v>3495.24</v>
      </c>
      <c r="O6929" s="46">
        <f>Tabla2[[#This Row],[Operating Profit]]/Tabla2[[#This Row],[Total Sales]]</f>
        <v>4.1999999999999996E-2</v>
      </c>
      <c r="P6929" s="1" t="s">
        <v>82</v>
      </c>
    </row>
    <row r="6930" spans="1:16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3" t="str">
        <f>IFERROR(LEFT(Tabla2[[#This Row],[Product]],FIND(" ",Tabla2[[#This Row],[Product]])-3),Tabla2[[#This Row],[Product]])</f>
        <v>Men</v>
      </c>
      <c r="I6930" s="6">
        <v>37</v>
      </c>
      <c r="J6930" s="4">
        <v>630</v>
      </c>
      <c r="K6930" s="6">
        <f>Tabla2[[#This Row],[Price per Unit]]*Tabla2[[#This Row],[Units Sold]]</f>
        <v>23310</v>
      </c>
      <c r="L6930" s="52">
        <f>Tabla2[[#This Row],[Units Sold]]/Cálculos!$C$11</f>
        <v>2.5414898213332655E-5</v>
      </c>
      <c r="M6930" s="6">
        <f>Tabla2[[#This Row],[Total Sales]]-Tabla2[[#This Row],[Operating Profit]]</f>
        <v>22237.74</v>
      </c>
      <c r="N6930" s="6">
        <v>1072.26</v>
      </c>
      <c r="O6930" s="46">
        <f>Tabla2[[#This Row],[Operating Profit]]/Tabla2[[#This Row],[Total Sales]]</f>
        <v>4.5999999999999999E-2</v>
      </c>
      <c r="P6930" s="1" t="s">
        <v>82</v>
      </c>
    </row>
    <row r="6931" spans="1:16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3" t="str">
        <f>IFERROR(LEFT(Tabla2[[#This Row],[Product]],FIND(" ",Tabla2[[#This Row],[Product]])-3),Tabla2[[#This Row],[Product]])</f>
        <v>Women</v>
      </c>
      <c r="I6931" s="6">
        <v>33</v>
      </c>
      <c r="J6931" s="4">
        <v>540</v>
      </c>
      <c r="K6931" s="6">
        <f>Tabla2[[#This Row],[Price per Unit]]*Tabla2[[#This Row],[Units Sold]]</f>
        <v>17820</v>
      </c>
      <c r="L6931" s="52">
        <f>Tabla2[[#This Row],[Units Sold]]/Cálculos!$C$11</f>
        <v>2.1784198468570849E-5</v>
      </c>
      <c r="M6931" s="6">
        <f>Tabla2[[#This Row],[Total Sales]]-Tabla2[[#This Row],[Operating Profit]]</f>
        <v>17089.38</v>
      </c>
      <c r="N6931" s="6">
        <v>730.62</v>
      </c>
      <c r="O6931" s="46">
        <f>Tabla2[[#This Row],[Operating Profit]]/Tabla2[[#This Row],[Total Sales]]</f>
        <v>4.1000000000000002E-2</v>
      </c>
      <c r="P6931" s="1" t="s">
        <v>82</v>
      </c>
    </row>
    <row r="6932" spans="1:16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3" t="str">
        <f>IFERROR(LEFT(Tabla2[[#This Row],[Product]],FIND(" ",Tabla2[[#This Row],[Product]])-3),Tabla2[[#This Row],[Product]])</f>
        <v>Women</v>
      </c>
      <c r="I6932" s="6">
        <v>33</v>
      </c>
      <c r="J6932" s="4">
        <v>340</v>
      </c>
      <c r="K6932" s="6">
        <f>Tabla2[[#This Row],[Price per Unit]]*Tabla2[[#This Row],[Units Sold]]</f>
        <v>11220</v>
      </c>
      <c r="L6932" s="52">
        <f>Tabla2[[#This Row],[Units Sold]]/Cálculos!$C$11</f>
        <v>1.3715976813544608E-5</v>
      </c>
      <c r="M6932" s="6">
        <f>Tabla2[[#This Row],[Total Sales]]-Tabla2[[#This Row],[Operating Profit]]</f>
        <v>10726.32</v>
      </c>
      <c r="N6932" s="6">
        <v>493.68</v>
      </c>
      <c r="O6932" s="46">
        <f>Tabla2[[#This Row],[Operating Profit]]/Tabla2[[#This Row],[Total Sales]]</f>
        <v>4.3999999999999997E-2</v>
      </c>
      <c r="P6932" s="1" t="s">
        <v>82</v>
      </c>
    </row>
    <row r="6933" spans="1:16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3" t="str">
        <f>IFERROR(LEFT(Tabla2[[#This Row],[Product]],FIND(" ",Tabla2[[#This Row],[Product]])-3),Tabla2[[#This Row],[Product]])</f>
        <v>Men</v>
      </c>
      <c r="I6933" s="6">
        <v>43</v>
      </c>
      <c r="J6933" s="4">
        <v>420</v>
      </c>
      <c r="K6933" s="6">
        <f>Tabla2[[#This Row],[Price per Unit]]*Tabla2[[#This Row],[Units Sold]]</f>
        <v>18060</v>
      </c>
      <c r="L6933" s="52">
        <f>Tabla2[[#This Row],[Units Sold]]/Cálculos!$C$11</f>
        <v>1.6943265475555103E-5</v>
      </c>
      <c r="M6933" s="6">
        <f>Tabla2[[#This Row],[Total Sales]]-Tabla2[[#This Row],[Operating Profit]]</f>
        <v>16886.099999999999</v>
      </c>
      <c r="N6933" s="6">
        <v>1173.9000000000001</v>
      </c>
      <c r="O6933" s="46">
        <f>Tabla2[[#This Row],[Operating Profit]]/Tabla2[[#This Row],[Total Sales]]</f>
        <v>6.5000000000000002E-2</v>
      </c>
      <c r="P6933" s="1" t="s">
        <v>82</v>
      </c>
    </row>
    <row r="6934" spans="1:16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3" t="str">
        <f>IFERROR(LEFT(Tabla2[[#This Row],[Product]],FIND(" ",Tabla2[[#This Row],[Product]])-3),Tabla2[[#This Row],[Product]])</f>
        <v>Women</v>
      </c>
      <c r="I6934" s="6">
        <v>46</v>
      </c>
      <c r="J6934" s="4">
        <v>690</v>
      </c>
      <c r="K6934" s="6">
        <f>Tabla2[[#This Row],[Price per Unit]]*Tabla2[[#This Row],[Units Sold]]</f>
        <v>31740</v>
      </c>
      <c r="L6934" s="52">
        <f>Tabla2[[#This Row],[Units Sold]]/Cálculos!$C$11</f>
        <v>2.7835364709840528E-5</v>
      </c>
      <c r="M6934" s="6">
        <f>Tabla2[[#This Row],[Total Sales]]-Tabla2[[#This Row],[Operating Profit]]</f>
        <v>30089.52</v>
      </c>
      <c r="N6934" s="6">
        <v>1650.48</v>
      </c>
      <c r="O6934" s="46">
        <f>Tabla2[[#This Row],[Operating Profit]]/Tabla2[[#This Row],[Total Sales]]</f>
        <v>5.1999999999999998E-2</v>
      </c>
      <c r="P6934" s="1" t="s">
        <v>82</v>
      </c>
    </row>
    <row r="6935" spans="1:16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3" t="str">
        <f>IFERROR(LEFT(Tabla2[[#This Row],[Product]],FIND(" ",Tabla2[[#This Row],[Product]])-3),Tabla2[[#This Row],[Product]])</f>
        <v>Men</v>
      </c>
      <c r="I6935" s="6">
        <v>32</v>
      </c>
      <c r="J6935" s="4">
        <v>1370</v>
      </c>
      <c r="K6935" s="6">
        <f>Tabla2[[#This Row],[Price per Unit]]*Tabla2[[#This Row],[Units Sold]]</f>
        <v>43840</v>
      </c>
      <c r="L6935" s="52">
        <f>Tabla2[[#This Row],[Units Sold]]/Cálculos!$C$11</f>
        <v>5.5267318336929745E-5</v>
      </c>
      <c r="M6935" s="6">
        <f>Tabla2[[#This Row],[Total Sales]]-Tabla2[[#This Row],[Operating Profit]]</f>
        <v>41998.720000000001</v>
      </c>
      <c r="N6935" s="6">
        <v>1841.28</v>
      </c>
      <c r="O6935" s="46">
        <f>Tabla2[[#This Row],[Operating Profit]]/Tabla2[[#This Row],[Total Sales]]</f>
        <v>4.2000000000000003E-2</v>
      </c>
      <c r="P6935" s="1" t="s">
        <v>82</v>
      </c>
    </row>
    <row r="6936" spans="1:16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3" t="str">
        <f>IFERROR(LEFT(Tabla2[[#This Row],[Product]],FIND(" ",Tabla2[[#This Row],[Product]])-3),Tabla2[[#This Row],[Product]])</f>
        <v>Men</v>
      </c>
      <c r="I6936" s="6">
        <v>28</v>
      </c>
      <c r="J6936" s="4">
        <v>770</v>
      </c>
      <c r="K6936" s="6">
        <f>Tabla2[[#This Row],[Price per Unit]]*Tabla2[[#This Row],[Units Sold]]</f>
        <v>21560</v>
      </c>
      <c r="L6936" s="52">
        <f>Tabla2[[#This Row],[Units Sold]]/Cálculos!$C$11</f>
        <v>3.1062653371851023E-5</v>
      </c>
      <c r="M6936" s="6">
        <f>Tabla2[[#This Row],[Total Sales]]-Tabla2[[#This Row],[Operating Profit]]</f>
        <v>20525.12</v>
      </c>
      <c r="N6936" s="6">
        <v>1034.8799999999999</v>
      </c>
      <c r="O6936" s="46">
        <f>Tabla2[[#This Row],[Operating Profit]]/Tabla2[[#This Row],[Total Sales]]</f>
        <v>4.7999999999999994E-2</v>
      </c>
      <c r="P6936" s="1" t="s">
        <v>82</v>
      </c>
    </row>
    <row r="6937" spans="1:16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3" t="str">
        <f>IFERROR(LEFT(Tabla2[[#This Row],[Product]],FIND(" ",Tabla2[[#This Row],[Product]])-3),Tabla2[[#This Row],[Product]])</f>
        <v>Women</v>
      </c>
      <c r="I6937" s="6">
        <v>23</v>
      </c>
      <c r="J6937" s="4">
        <v>500</v>
      </c>
      <c r="K6937" s="6">
        <f>Tabla2[[#This Row],[Price per Unit]]*Tabla2[[#This Row],[Units Sold]]</f>
        <v>11500</v>
      </c>
      <c r="L6937" s="52">
        <f>Tabla2[[#This Row],[Units Sold]]/Cálculos!$C$11</f>
        <v>2.0170554137565598E-5</v>
      </c>
      <c r="M6937" s="6">
        <f>Tabla2[[#This Row],[Total Sales]]-Tabla2[[#This Row],[Operating Profit]]</f>
        <v>10982.5</v>
      </c>
      <c r="N6937" s="6">
        <v>517.5</v>
      </c>
      <c r="O6937" s="46">
        <f>Tabla2[[#This Row],[Operating Profit]]/Tabla2[[#This Row],[Total Sales]]</f>
        <v>4.4999999999999998E-2</v>
      </c>
      <c r="P6937" s="1" t="s">
        <v>82</v>
      </c>
    </row>
    <row r="6938" spans="1:16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3" t="str">
        <f>IFERROR(LEFT(Tabla2[[#This Row],[Product]],FIND(" ",Tabla2[[#This Row],[Product]])-3),Tabla2[[#This Row],[Product]])</f>
        <v>Women</v>
      </c>
      <c r="I6938" s="6">
        <v>24</v>
      </c>
      <c r="J6938" s="4">
        <v>440</v>
      </c>
      <c r="K6938" s="6">
        <f>Tabla2[[#This Row],[Price per Unit]]*Tabla2[[#This Row],[Units Sold]]</f>
        <v>10560</v>
      </c>
      <c r="L6938" s="52">
        <f>Tabla2[[#This Row],[Units Sold]]/Cálculos!$C$11</f>
        <v>1.7750087641057729E-5</v>
      </c>
      <c r="M6938" s="6">
        <f>Tabla2[[#This Row],[Total Sales]]-Tabla2[[#This Row],[Operating Profit]]</f>
        <v>10095.36</v>
      </c>
      <c r="N6938" s="6">
        <v>464.64</v>
      </c>
      <c r="O6938" s="46">
        <f>Tabla2[[#This Row],[Operating Profit]]/Tabla2[[#This Row],[Total Sales]]</f>
        <v>4.3999999999999997E-2</v>
      </c>
      <c r="P6938" s="1" t="s">
        <v>82</v>
      </c>
    </row>
    <row r="6939" spans="1:16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3" t="str">
        <f>IFERROR(LEFT(Tabla2[[#This Row],[Product]],FIND(" ",Tabla2[[#This Row],[Product]])-3),Tabla2[[#This Row],[Product]])</f>
        <v>Men</v>
      </c>
      <c r="I6939" s="6">
        <v>34</v>
      </c>
      <c r="J6939" s="4">
        <v>440</v>
      </c>
      <c r="K6939" s="6">
        <f>Tabla2[[#This Row],[Price per Unit]]*Tabla2[[#This Row],[Units Sold]]</f>
        <v>14960</v>
      </c>
      <c r="L6939" s="52">
        <f>Tabla2[[#This Row],[Units Sold]]/Cálculos!$C$11</f>
        <v>1.7750087641057729E-5</v>
      </c>
      <c r="M6939" s="6">
        <f>Tabla2[[#This Row],[Total Sales]]-Tabla2[[#This Row],[Operating Profit]]</f>
        <v>14002.56</v>
      </c>
      <c r="N6939" s="6">
        <v>957.44</v>
      </c>
      <c r="O6939" s="46">
        <f>Tabla2[[#This Row],[Operating Profit]]/Tabla2[[#This Row],[Total Sales]]</f>
        <v>6.4000000000000001E-2</v>
      </c>
      <c r="P6939" s="1" t="s">
        <v>82</v>
      </c>
    </row>
    <row r="6940" spans="1:16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3" t="str">
        <f>IFERROR(LEFT(Tabla2[[#This Row],[Product]],FIND(" ",Tabla2[[#This Row],[Product]])-3),Tabla2[[#This Row],[Product]])</f>
        <v>Women</v>
      </c>
      <c r="I6940" s="6">
        <v>51</v>
      </c>
      <c r="J6940" s="4">
        <v>850</v>
      </c>
      <c r="K6940" s="6">
        <f>Tabla2[[#This Row],[Price per Unit]]*Tabla2[[#This Row],[Units Sold]]</f>
        <v>43350</v>
      </c>
      <c r="L6940" s="52">
        <f>Tabla2[[#This Row],[Units Sold]]/Cálculos!$C$11</f>
        <v>3.4289942033861518E-5</v>
      </c>
      <c r="M6940" s="6">
        <f>Tabla2[[#This Row],[Total Sales]]-Tabla2[[#This Row],[Operating Profit]]</f>
        <v>41052.449999999997</v>
      </c>
      <c r="N6940" s="6">
        <v>2297.5500000000002</v>
      </c>
      <c r="O6940" s="46">
        <f>Tabla2[[#This Row],[Operating Profit]]/Tabla2[[#This Row],[Total Sales]]</f>
        <v>5.3000000000000005E-2</v>
      </c>
      <c r="P6940" s="1" t="s">
        <v>82</v>
      </c>
    </row>
    <row r="6941" spans="1:16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3" t="str">
        <f>IFERROR(LEFT(Tabla2[[#This Row],[Product]],FIND(" ",Tabla2[[#This Row],[Product]])-3),Tabla2[[#This Row],[Product]])</f>
        <v>Men</v>
      </c>
      <c r="I6941" s="6">
        <v>49</v>
      </c>
      <c r="J6941" s="4">
        <v>1380</v>
      </c>
      <c r="K6941" s="6">
        <f>Tabla2[[#This Row],[Price per Unit]]*Tabla2[[#This Row],[Units Sold]]</f>
        <v>67620</v>
      </c>
      <c r="L6941" s="52">
        <f>Tabla2[[#This Row],[Units Sold]]/Cálculos!$C$11</f>
        <v>5.5670729419681056E-5</v>
      </c>
      <c r="M6941" s="6">
        <f>Tabla2[[#This Row],[Total Sales]]-Tabla2[[#This Row],[Operating Profit]]</f>
        <v>64644.72</v>
      </c>
      <c r="N6941" s="6">
        <v>2975.28</v>
      </c>
      <c r="O6941" s="46">
        <f>Tabla2[[#This Row],[Operating Profit]]/Tabla2[[#This Row],[Total Sales]]</f>
        <v>4.4000000000000004E-2</v>
      </c>
      <c r="P6941" s="1" t="s">
        <v>82</v>
      </c>
    </row>
    <row r="6942" spans="1:16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3" t="str">
        <f>IFERROR(LEFT(Tabla2[[#This Row],[Product]],FIND(" ",Tabla2[[#This Row],[Product]])-3),Tabla2[[#This Row],[Product]])</f>
        <v>Men</v>
      </c>
      <c r="I6942" s="6">
        <v>44</v>
      </c>
      <c r="J6942" s="4">
        <v>870</v>
      </c>
      <c r="K6942" s="6">
        <f>Tabla2[[#This Row],[Price per Unit]]*Tabla2[[#This Row],[Units Sold]]</f>
        <v>38280</v>
      </c>
      <c r="L6942" s="52">
        <f>Tabla2[[#This Row],[Units Sold]]/Cálculos!$C$11</f>
        <v>3.5096764199364146E-5</v>
      </c>
      <c r="M6942" s="6">
        <f>Tabla2[[#This Row],[Total Sales]]-Tabla2[[#This Row],[Operating Profit]]</f>
        <v>36404.28</v>
      </c>
      <c r="N6942" s="6">
        <v>1875.72</v>
      </c>
      <c r="O6942" s="46">
        <f>Tabla2[[#This Row],[Operating Profit]]/Tabla2[[#This Row],[Total Sales]]</f>
        <v>4.9000000000000002E-2</v>
      </c>
      <c r="P6942" s="1" t="s">
        <v>82</v>
      </c>
    </row>
    <row r="6943" spans="1:16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3" t="str">
        <f>IFERROR(LEFT(Tabla2[[#This Row],[Product]],FIND(" ",Tabla2[[#This Row],[Product]])-3),Tabla2[[#This Row],[Product]])</f>
        <v>Women</v>
      </c>
      <c r="I6943" s="6">
        <v>36</v>
      </c>
      <c r="J6943" s="4">
        <v>680</v>
      </c>
      <c r="K6943" s="6">
        <f>Tabla2[[#This Row],[Price per Unit]]*Tabla2[[#This Row],[Units Sold]]</f>
        <v>24480</v>
      </c>
      <c r="L6943" s="52">
        <f>Tabla2[[#This Row],[Units Sold]]/Cálculos!$C$11</f>
        <v>2.7431953627089217E-5</v>
      </c>
      <c r="M6943" s="6">
        <f>Tabla2[[#This Row],[Total Sales]]-Tabla2[[#This Row],[Operating Profit]]</f>
        <v>23402.880000000001</v>
      </c>
      <c r="N6943" s="6">
        <v>1077.1200000000001</v>
      </c>
      <c r="O6943" s="46">
        <f>Tabla2[[#This Row],[Operating Profit]]/Tabla2[[#This Row],[Total Sales]]</f>
        <v>4.4000000000000004E-2</v>
      </c>
      <c r="P6943" s="1" t="s">
        <v>82</v>
      </c>
    </row>
    <row r="6944" spans="1:16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3" t="str">
        <f>IFERROR(LEFT(Tabla2[[#This Row],[Product]],FIND(" ",Tabla2[[#This Row],[Product]])-3),Tabla2[[#This Row],[Product]])</f>
        <v>Women</v>
      </c>
      <c r="I6944" s="6">
        <v>37</v>
      </c>
      <c r="J6944" s="4">
        <v>470</v>
      </c>
      <c r="K6944" s="6">
        <f>Tabla2[[#This Row],[Price per Unit]]*Tabla2[[#This Row],[Units Sold]]</f>
        <v>17390</v>
      </c>
      <c r="L6944" s="52">
        <f>Tabla2[[#This Row],[Units Sold]]/Cálculos!$C$11</f>
        <v>1.8960320889311665E-5</v>
      </c>
      <c r="M6944" s="6">
        <f>Tabla2[[#This Row],[Total Sales]]-Tabla2[[#This Row],[Operating Profit]]</f>
        <v>16677.009999999998</v>
      </c>
      <c r="N6944" s="6">
        <v>712.99</v>
      </c>
      <c r="O6944" s="46">
        <f>Tabla2[[#This Row],[Operating Profit]]/Tabla2[[#This Row],[Total Sales]]</f>
        <v>4.1000000000000002E-2</v>
      </c>
      <c r="P6944" s="1" t="s">
        <v>82</v>
      </c>
    </row>
    <row r="6945" spans="1:16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3" t="str">
        <f>IFERROR(LEFT(Tabla2[[#This Row],[Product]],FIND(" ",Tabla2[[#This Row],[Product]])-3),Tabla2[[#This Row],[Product]])</f>
        <v>Men</v>
      </c>
      <c r="I6945" s="6">
        <v>46</v>
      </c>
      <c r="J6945" s="4">
        <v>600</v>
      </c>
      <c r="K6945" s="6">
        <f>Tabla2[[#This Row],[Price per Unit]]*Tabla2[[#This Row],[Units Sold]]</f>
        <v>27600</v>
      </c>
      <c r="L6945" s="52">
        <f>Tabla2[[#This Row],[Units Sold]]/Cálculos!$C$11</f>
        <v>2.4204664965078719E-5</v>
      </c>
      <c r="M6945" s="6">
        <f>Tabla2[[#This Row],[Total Sales]]-Tabla2[[#This Row],[Operating Profit]]</f>
        <v>25944</v>
      </c>
      <c r="N6945" s="6">
        <v>1656</v>
      </c>
      <c r="O6945" s="46">
        <f>Tabla2[[#This Row],[Operating Profit]]/Tabla2[[#This Row],[Total Sales]]</f>
        <v>0.06</v>
      </c>
      <c r="P6945" s="1" t="s">
        <v>82</v>
      </c>
    </row>
    <row r="6946" spans="1:16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3" t="str">
        <f>IFERROR(LEFT(Tabla2[[#This Row],[Product]],FIND(" ",Tabla2[[#This Row],[Product]])-3),Tabla2[[#This Row],[Product]])</f>
        <v>Women</v>
      </c>
      <c r="I6946" s="6">
        <v>51</v>
      </c>
      <c r="J6946" s="4">
        <v>940</v>
      </c>
      <c r="K6946" s="6">
        <f>Tabla2[[#This Row],[Price per Unit]]*Tabla2[[#This Row],[Units Sold]]</f>
        <v>47940</v>
      </c>
      <c r="L6946" s="52">
        <f>Tabla2[[#This Row],[Units Sold]]/Cálculos!$C$11</f>
        <v>3.792064177862333E-5</v>
      </c>
      <c r="M6946" s="6">
        <f>Tabla2[[#This Row],[Total Sales]]-Tabla2[[#This Row],[Operating Profit]]</f>
        <v>45543</v>
      </c>
      <c r="N6946" s="6">
        <v>2397</v>
      </c>
      <c r="O6946" s="46">
        <f>Tabla2[[#This Row],[Operating Profit]]/Tabla2[[#This Row],[Total Sales]]</f>
        <v>0.05</v>
      </c>
      <c r="P6946" s="1" t="s">
        <v>82</v>
      </c>
    </row>
    <row r="6947" spans="1:16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3" t="str">
        <f>IFERROR(LEFT(Tabla2[[#This Row],[Product]],FIND(" ",Tabla2[[#This Row],[Product]])-3),Tabla2[[#This Row],[Product]])</f>
        <v>Men</v>
      </c>
      <c r="I6947" s="6">
        <v>49</v>
      </c>
      <c r="J6947" s="4">
        <v>1310</v>
      </c>
      <c r="K6947" s="6">
        <f>Tabla2[[#This Row],[Price per Unit]]*Tabla2[[#This Row],[Units Sold]]</f>
        <v>64190</v>
      </c>
      <c r="L6947" s="52">
        <f>Tabla2[[#This Row],[Units Sold]]/Cálculos!$C$11</f>
        <v>5.2846851840421872E-5</v>
      </c>
      <c r="M6947" s="6">
        <f>Tabla2[[#This Row],[Total Sales]]-Tabla2[[#This Row],[Operating Profit]]</f>
        <v>61494.02</v>
      </c>
      <c r="N6947" s="6">
        <v>2695.98</v>
      </c>
      <c r="O6947" s="46">
        <f>Tabla2[[#This Row],[Operating Profit]]/Tabla2[[#This Row],[Total Sales]]</f>
        <v>4.2000000000000003E-2</v>
      </c>
      <c r="P6947" s="1" t="s">
        <v>82</v>
      </c>
    </row>
    <row r="6948" spans="1:16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3" t="str">
        <f>IFERROR(LEFT(Tabla2[[#This Row],[Product]],FIND(" ",Tabla2[[#This Row],[Product]])-3),Tabla2[[#This Row],[Product]])</f>
        <v>Men</v>
      </c>
      <c r="I6948" s="6">
        <v>42</v>
      </c>
      <c r="J6948" s="4">
        <v>780</v>
      </c>
      <c r="K6948" s="6">
        <f>Tabla2[[#This Row],[Price per Unit]]*Tabla2[[#This Row],[Units Sold]]</f>
        <v>32760</v>
      </c>
      <c r="L6948" s="52">
        <f>Tabla2[[#This Row],[Units Sold]]/Cálculos!$C$11</f>
        <v>3.1466064454602334E-5</v>
      </c>
      <c r="M6948" s="6">
        <f>Tabla2[[#This Row],[Total Sales]]-Tabla2[[#This Row],[Operating Profit]]</f>
        <v>31253.040000000001</v>
      </c>
      <c r="N6948" s="6">
        <v>1506.9599999999998</v>
      </c>
      <c r="O6948" s="46">
        <f>Tabla2[[#This Row],[Operating Profit]]/Tabla2[[#This Row],[Total Sales]]</f>
        <v>4.5999999999999992E-2</v>
      </c>
      <c r="P6948" s="1" t="s">
        <v>82</v>
      </c>
    </row>
    <row r="6949" spans="1:16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3" t="str">
        <f>IFERROR(LEFT(Tabla2[[#This Row],[Product]],FIND(" ",Tabla2[[#This Row],[Product]])-3),Tabla2[[#This Row],[Product]])</f>
        <v>Women</v>
      </c>
      <c r="I6949" s="6">
        <v>39</v>
      </c>
      <c r="J6949" s="4">
        <v>610</v>
      </c>
      <c r="K6949" s="6">
        <f>Tabla2[[#This Row],[Price per Unit]]*Tabla2[[#This Row],[Units Sold]]</f>
        <v>23790</v>
      </c>
      <c r="L6949" s="52">
        <f>Tabla2[[#This Row],[Units Sold]]/Cálculos!$C$11</f>
        <v>2.4608076047830033E-5</v>
      </c>
      <c r="M6949" s="6">
        <f>Tabla2[[#This Row],[Total Sales]]-Tabla2[[#This Row],[Operating Profit]]</f>
        <v>22767.03</v>
      </c>
      <c r="N6949" s="6">
        <v>1022.97</v>
      </c>
      <c r="O6949" s="46">
        <f>Tabla2[[#This Row],[Operating Profit]]/Tabla2[[#This Row],[Total Sales]]</f>
        <v>4.3000000000000003E-2</v>
      </c>
      <c r="P6949" s="1" t="s">
        <v>82</v>
      </c>
    </row>
    <row r="6950" spans="1:16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3" t="str">
        <f>IFERROR(LEFT(Tabla2[[#This Row],[Product]],FIND(" ",Tabla2[[#This Row],[Product]])-3),Tabla2[[#This Row],[Product]])</f>
        <v>Women</v>
      </c>
      <c r="I6950" s="6">
        <v>37</v>
      </c>
      <c r="J6950" s="4">
        <v>540</v>
      </c>
      <c r="K6950" s="6">
        <f>Tabla2[[#This Row],[Price per Unit]]*Tabla2[[#This Row],[Units Sold]]</f>
        <v>19980</v>
      </c>
      <c r="L6950" s="52">
        <f>Tabla2[[#This Row],[Units Sold]]/Cálculos!$C$11</f>
        <v>2.1784198468570849E-5</v>
      </c>
      <c r="M6950" s="6">
        <f>Tabla2[[#This Row],[Total Sales]]-Tabla2[[#This Row],[Operating Profit]]</f>
        <v>19160.82</v>
      </c>
      <c r="N6950" s="6">
        <v>819.18</v>
      </c>
      <c r="O6950" s="46">
        <f>Tabla2[[#This Row],[Operating Profit]]/Tabla2[[#This Row],[Total Sales]]</f>
        <v>4.0999999999999995E-2</v>
      </c>
      <c r="P6950" s="1" t="s">
        <v>82</v>
      </c>
    </row>
    <row r="6951" spans="1:16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3" t="str">
        <f>IFERROR(LEFT(Tabla2[[#This Row],[Product]],FIND(" ",Tabla2[[#This Row],[Product]])-3),Tabla2[[#This Row],[Product]])</f>
        <v>Men</v>
      </c>
      <c r="I6951" s="6">
        <v>48</v>
      </c>
      <c r="J6951" s="4">
        <v>510</v>
      </c>
      <c r="K6951" s="6">
        <f>Tabla2[[#This Row],[Price per Unit]]*Tabla2[[#This Row],[Units Sold]]</f>
        <v>24480</v>
      </c>
      <c r="L6951" s="52">
        <f>Tabla2[[#This Row],[Units Sold]]/Cálculos!$C$11</f>
        <v>2.0573965220316913E-5</v>
      </c>
      <c r="M6951" s="6">
        <f>Tabla2[[#This Row],[Total Sales]]-Tabla2[[#This Row],[Operating Profit]]</f>
        <v>23011.200000000001</v>
      </c>
      <c r="N6951" s="6">
        <v>1468.8</v>
      </c>
      <c r="O6951" s="46">
        <f>Tabla2[[#This Row],[Operating Profit]]/Tabla2[[#This Row],[Total Sales]]</f>
        <v>0.06</v>
      </c>
      <c r="P6951" s="1" t="s">
        <v>82</v>
      </c>
    </row>
    <row r="6952" spans="1:16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3" t="str">
        <f>IFERROR(LEFT(Tabla2[[#This Row],[Product]],FIND(" ",Tabla2[[#This Row],[Product]])-3),Tabla2[[#This Row],[Product]])</f>
        <v>Women</v>
      </c>
      <c r="I6952" s="6">
        <v>53</v>
      </c>
      <c r="J6952" s="4">
        <v>980</v>
      </c>
      <c r="K6952" s="6">
        <f>Tabla2[[#This Row],[Price per Unit]]*Tabla2[[#This Row],[Units Sold]]</f>
        <v>51940</v>
      </c>
      <c r="L6952" s="52">
        <f>Tabla2[[#This Row],[Units Sold]]/Cálculos!$C$11</f>
        <v>3.9534286109628574E-5</v>
      </c>
      <c r="M6952" s="6">
        <f>Tabla2[[#This Row],[Total Sales]]-Tabla2[[#This Row],[Operating Profit]]</f>
        <v>49083.3</v>
      </c>
      <c r="N6952" s="6">
        <v>2856.7000000000003</v>
      </c>
      <c r="O6952" s="46">
        <f>Tabla2[[#This Row],[Operating Profit]]/Tabla2[[#This Row],[Total Sales]]</f>
        <v>5.5000000000000007E-2</v>
      </c>
      <c r="P6952" s="1" t="s">
        <v>82</v>
      </c>
    </row>
    <row r="6953" spans="1:16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3" t="str">
        <f>IFERROR(LEFT(Tabla2[[#This Row],[Product]],FIND(" ",Tabla2[[#This Row],[Product]])-3),Tabla2[[#This Row],[Product]])</f>
        <v>Men</v>
      </c>
      <c r="I6953" s="6">
        <v>34</v>
      </c>
      <c r="J6953" s="4">
        <v>1330</v>
      </c>
      <c r="K6953" s="6">
        <f>Tabla2[[#This Row],[Price per Unit]]*Tabla2[[#This Row],[Units Sold]]</f>
        <v>45220</v>
      </c>
      <c r="L6953" s="52">
        <f>Tabla2[[#This Row],[Units Sold]]/Cálculos!$C$11</f>
        <v>5.3653674005924494E-5</v>
      </c>
      <c r="M6953" s="6">
        <f>Tabla2[[#This Row],[Total Sales]]-Tabla2[[#This Row],[Operating Profit]]</f>
        <v>43411.199999999997</v>
      </c>
      <c r="N6953" s="6">
        <v>1808.8000000000002</v>
      </c>
      <c r="O6953" s="46">
        <f>Tabla2[[#This Row],[Operating Profit]]/Tabla2[[#This Row],[Total Sales]]</f>
        <v>0.04</v>
      </c>
      <c r="P6953" s="1" t="s">
        <v>82</v>
      </c>
    </row>
    <row r="6954" spans="1:16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3" t="str">
        <f>IFERROR(LEFT(Tabla2[[#This Row],[Product]],FIND(" ",Tabla2[[#This Row],[Product]])-3),Tabla2[[#This Row],[Product]])</f>
        <v>Men</v>
      </c>
      <c r="I6954" s="6">
        <v>27</v>
      </c>
      <c r="J6954" s="4">
        <v>770</v>
      </c>
      <c r="K6954" s="6">
        <f>Tabla2[[#This Row],[Price per Unit]]*Tabla2[[#This Row],[Units Sold]]</f>
        <v>20790</v>
      </c>
      <c r="L6954" s="52">
        <f>Tabla2[[#This Row],[Units Sold]]/Cálculos!$C$11</f>
        <v>3.1062653371851023E-5</v>
      </c>
      <c r="M6954" s="6">
        <f>Tabla2[[#This Row],[Total Sales]]-Tabla2[[#This Row],[Operating Profit]]</f>
        <v>19812.87</v>
      </c>
      <c r="N6954" s="6">
        <v>977.13</v>
      </c>
      <c r="O6954" s="46">
        <f>Tabla2[[#This Row],[Operating Profit]]/Tabla2[[#This Row],[Total Sales]]</f>
        <v>4.7E-2</v>
      </c>
      <c r="P6954" s="1" t="s">
        <v>82</v>
      </c>
    </row>
    <row r="6955" spans="1:16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3" t="str">
        <f>IFERROR(LEFT(Tabla2[[#This Row],[Product]],FIND(" ",Tabla2[[#This Row],[Product]])-3),Tabla2[[#This Row],[Product]])</f>
        <v>Women</v>
      </c>
      <c r="I6955" s="6">
        <v>24</v>
      </c>
      <c r="J6955" s="4">
        <v>490</v>
      </c>
      <c r="K6955" s="6">
        <f>Tabla2[[#This Row],[Price per Unit]]*Tabla2[[#This Row],[Units Sold]]</f>
        <v>11760</v>
      </c>
      <c r="L6955" s="52">
        <f>Tabla2[[#This Row],[Units Sold]]/Cálculos!$C$11</f>
        <v>1.9767143054814287E-5</v>
      </c>
      <c r="M6955" s="6">
        <f>Tabla2[[#This Row],[Total Sales]]-Tabla2[[#This Row],[Operating Profit]]</f>
        <v>11289.6</v>
      </c>
      <c r="N6955" s="6">
        <v>470.40000000000003</v>
      </c>
      <c r="O6955" s="46">
        <f>Tabla2[[#This Row],[Operating Profit]]/Tabla2[[#This Row],[Total Sales]]</f>
        <v>0.04</v>
      </c>
      <c r="P6955" s="1" t="s">
        <v>82</v>
      </c>
    </row>
    <row r="6956" spans="1:16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3" t="str">
        <f>IFERROR(LEFT(Tabla2[[#This Row],[Product]],FIND(" ",Tabla2[[#This Row],[Product]])-3),Tabla2[[#This Row],[Product]])</f>
        <v>Women</v>
      </c>
      <c r="I6956" s="6">
        <v>23</v>
      </c>
      <c r="J6956" s="4">
        <v>380</v>
      </c>
      <c r="K6956" s="6">
        <f>Tabla2[[#This Row],[Price per Unit]]*Tabla2[[#This Row],[Units Sold]]</f>
        <v>8740</v>
      </c>
      <c r="L6956" s="52">
        <f>Tabla2[[#This Row],[Units Sold]]/Cálculos!$C$11</f>
        <v>1.5329621144549856E-5</v>
      </c>
      <c r="M6956" s="6">
        <f>Tabla2[[#This Row],[Total Sales]]-Tabla2[[#This Row],[Operating Profit]]</f>
        <v>8346.7000000000007</v>
      </c>
      <c r="N6956" s="6">
        <v>393.29999999999995</v>
      </c>
      <c r="O6956" s="46">
        <f>Tabla2[[#This Row],[Operating Profit]]/Tabla2[[#This Row],[Total Sales]]</f>
        <v>4.4999999999999991E-2</v>
      </c>
      <c r="P6956" s="1" t="s">
        <v>82</v>
      </c>
    </row>
    <row r="6957" spans="1:16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3" t="str">
        <f>IFERROR(LEFT(Tabla2[[#This Row],[Product]],FIND(" ",Tabla2[[#This Row],[Product]])-3),Tabla2[[#This Row],[Product]])</f>
        <v>Men</v>
      </c>
      <c r="I6957" s="6">
        <v>34</v>
      </c>
      <c r="J6957" s="4">
        <v>450</v>
      </c>
      <c r="K6957" s="6">
        <f>Tabla2[[#This Row],[Price per Unit]]*Tabla2[[#This Row],[Units Sold]]</f>
        <v>15300</v>
      </c>
      <c r="L6957" s="52">
        <f>Tabla2[[#This Row],[Units Sold]]/Cálculos!$C$11</f>
        <v>1.815349872380904E-5</v>
      </c>
      <c r="M6957" s="6">
        <f>Tabla2[[#This Row],[Total Sales]]-Tabla2[[#This Row],[Operating Profit]]</f>
        <v>14366.7</v>
      </c>
      <c r="N6957" s="6">
        <v>933.3</v>
      </c>
      <c r="O6957" s="46">
        <f>Tabla2[[#This Row],[Operating Profit]]/Tabla2[[#This Row],[Total Sales]]</f>
        <v>6.0999999999999999E-2</v>
      </c>
      <c r="P6957" s="1" t="s">
        <v>82</v>
      </c>
    </row>
    <row r="6958" spans="1:16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3" t="str">
        <f>IFERROR(LEFT(Tabla2[[#This Row],[Product]],FIND(" ",Tabla2[[#This Row],[Product]])-3),Tabla2[[#This Row],[Product]])</f>
        <v>Women</v>
      </c>
      <c r="I6958" s="6">
        <v>36</v>
      </c>
      <c r="J6958" s="4">
        <v>610</v>
      </c>
      <c r="K6958" s="6">
        <f>Tabla2[[#This Row],[Price per Unit]]*Tabla2[[#This Row],[Units Sold]]</f>
        <v>21960</v>
      </c>
      <c r="L6958" s="52">
        <f>Tabla2[[#This Row],[Units Sold]]/Cálculos!$C$11</f>
        <v>2.4608076047830033E-5</v>
      </c>
      <c r="M6958" s="6">
        <f>Tabla2[[#This Row],[Total Sales]]-Tabla2[[#This Row],[Operating Profit]]</f>
        <v>20862</v>
      </c>
      <c r="N6958" s="6">
        <v>1098</v>
      </c>
      <c r="O6958" s="46">
        <f>Tabla2[[#This Row],[Operating Profit]]/Tabla2[[#This Row],[Total Sales]]</f>
        <v>0.05</v>
      </c>
      <c r="P6958" s="1" t="s">
        <v>82</v>
      </c>
    </row>
    <row r="6959" spans="1:16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3" t="str">
        <f>IFERROR(LEFT(Tabla2[[#This Row],[Product]],FIND(" ",Tabla2[[#This Row],[Product]])-3),Tabla2[[#This Row],[Product]])</f>
        <v>Men</v>
      </c>
      <c r="I6959" s="6">
        <v>43</v>
      </c>
      <c r="J6959" s="4">
        <v>1120</v>
      </c>
      <c r="K6959" s="6">
        <f>Tabla2[[#This Row],[Price per Unit]]*Tabla2[[#This Row],[Units Sold]]</f>
        <v>48160</v>
      </c>
      <c r="L6959" s="52">
        <f>Tabla2[[#This Row],[Units Sold]]/Cálculos!$C$11</f>
        <v>4.5182041268146942E-5</v>
      </c>
      <c r="M6959" s="6">
        <f>Tabla2[[#This Row],[Total Sales]]-Tabla2[[#This Row],[Operating Profit]]</f>
        <v>46185.440000000002</v>
      </c>
      <c r="N6959" s="6">
        <v>1974.56</v>
      </c>
      <c r="O6959" s="46">
        <f>Tabla2[[#This Row],[Operating Profit]]/Tabla2[[#This Row],[Total Sales]]</f>
        <v>4.1000000000000002E-2</v>
      </c>
      <c r="P6959" s="1" t="s">
        <v>82</v>
      </c>
    </row>
    <row r="6960" spans="1:16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3" t="str">
        <f>IFERROR(LEFT(Tabla2[[#This Row],[Product]],FIND(" ",Tabla2[[#This Row],[Product]])-3),Tabla2[[#This Row],[Product]])</f>
        <v>Men</v>
      </c>
      <c r="I6960" s="6">
        <v>32</v>
      </c>
      <c r="J6960" s="4">
        <v>750</v>
      </c>
      <c r="K6960" s="6">
        <f>Tabla2[[#This Row],[Price per Unit]]*Tabla2[[#This Row],[Units Sold]]</f>
        <v>24000</v>
      </c>
      <c r="L6960" s="52">
        <f>Tabla2[[#This Row],[Units Sold]]/Cálculos!$C$11</f>
        <v>3.0255831206348401E-5</v>
      </c>
      <c r="M6960" s="6">
        <f>Tabla2[[#This Row],[Total Sales]]-Tabla2[[#This Row],[Operating Profit]]</f>
        <v>22896</v>
      </c>
      <c r="N6960" s="6">
        <v>1104</v>
      </c>
      <c r="O6960" s="46">
        <f>Tabla2[[#This Row],[Operating Profit]]/Tabla2[[#This Row],[Total Sales]]</f>
        <v>4.5999999999999999E-2</v>
      </c>
      <c r="P6960" s="1" t="s">
        <v>82</v>
      </c>
    </row>
    <row r="6961" spans="1:16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3" t="str">
        <f>IFERROR(LEFT(Tabla2[[#This Row],[Product]],FIND(" ",Tabla2[[#This Row],[Product]])-3),Tabla2[[#This Row],[Product]])</f>
        <v>Women</v>
      </c>
      <c r="I6961" s="6">
        <v>34</v>
      </c>
      <c r="J6961" s="4">
        <v>390</v>
      </c>
      <c r="K6961" s="6">
        <f>Tabla2[[#This Row],[Price per Unit]]*Tabla2[[#This Row],[Units Sold]]</f>
        <v>13260</v>
      </c>
      <c r="L6961" s="52">
        <f>Tabla2[[#This Row],[Units Sold]]/Cálculos!$C$11</f>
        <v>1.5733032227301167E-5</v>
      </c>
      <c r="M6961" s="6">
        <f>Tabla2[[#This Row],[Total Sales]]-Tabla2[[#This Row],[Operating Profit]]</f>
        <v>12716.34</v>
      </c>
      <c r="N6961" s="6">
        <v>543.66</v>
      </c>
      <c r="O6961" s="46">
        <f>Tabla2[[#This Row],[Operating Profit]]/Tabla2[[#This Row],[Total Sales]]</f>
        <v>4.0999999999999995E-2</v>
      </c>
      <c r="P6961" s="1" t="s">
        <v>82</v>
      </c>
    </row>
    <row r="6962" spans="1:16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3" t="str">
        <f>IFERROR(LEFT(Tabla2[[#This Row],[Product]],FIND(" ",Tabla2[[#This Row],[Product]])-3),Tabla2[[#This Row],[Product]])</f>
        <v>Women</v>
      </c>
      <c r="I6962" s="6">
        <v>34</v>
      </c>
      <c r="J6962" s="4">
        <v>310</v>
      </c>
      <c r="K6962" s="6">
        <f>Tabla2[[#This Row],[Price per Unit]]*Tabla2[[#This Row],[Units Sold]]</f>
        <v>10540</v>
      </c>
      <c r="L6962" s="52">
        <f>Tabla2[[#This Row],[Units Sold]]/Cálculos!$C$11</f>
        <v>1.2505743565290672E-5</v>
      </c>
      <c r="M6962" s="6">
        <f>Tabla2[[#This Row],[Total Sales]]-Tabla2[[#This Row],[Operating Profit]]</f>
        <v>10097.32</v>
      </c>
      <c r="N6962" s="6">
        <v>442.68</v>
      </c>
      <c r="O6962" s="46">
        <f>Tabla2[[#This Row],[Operating Profit]]/Tabla2[[#This Row],[Total Sales]]</f>
        <v>4.2000000000000003E-2</v>
      </c>
      <c r="P6962" s="1" t="s">
        <v>82</v>
      </c>
    </row>
    <row r="6963" spans="1:16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3" t="str">
        <f>IFERROR(LEFT(Tabla2[[#This Row],[Product]],FIND(" ",Tabla2[[#This Row],[Product]])-3),Tabla2[[#This Row],[Product]])</f>
        <v>Men</v>
      </c>
      <c r="I6963" s="6">
        <v>42</v>
      </c>
      <c r="J6963" s="4">
        <v>380</v>
      </c>
      <c r="K6963" s="6">
        <f>Tabla2[[#This Row],[Price per Unit]]*Tabla2[[#This Row],[Units Sold]]</f>
        <v>15960</v>
      </c>
      <c r="L6963" s="52">
        <f>Tabla2[[#This Row],[Units Sold]]/Cálculos!$C$11</f>
        <v>1.5329621144549856E-5</v>
      </c>
      <c r="M6963" s="6">
        <f>Tabla2[[#This Row],[Total Sales]]-Tabla2[[#This Row],[Operating Profit]]</f>
        <v>14938.56</v>
      </c>
      <c r="N6963" s="6">
        <v>1021.44</v>
      </c>
      <c r="O6963" s="46">
        <f>Tabla2[[#This Row],[Operating Profit]]/Tabla2[[#This Row],[Total Sales]]</f>
        <v>6.4000000000000001E-2</v>
      </c>
      <c r="P6963" s="1" t="s">
        <v>82</v>
      </c>
    </row>
    <row r="6964" spans="1:16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3" t="str">
        <f>IFERROR(LEFT(Tabla2[[#This Row],[Product]],FIND(" ",Tabla2[[#This Row],[Product]])-3),Tabla2[[#This Row],[Product]])</f>
        <v>Women</v>
      </c>
      <c r="I6964" s="6">
        <v>49</v>
      </c>
      <c r="J6964" s="4">
        <v>730</v>
      </c>
      <c r="K6964" s="6">
        <f>Tabla2[[#This Row],[Price per Unit]]*Tabla2[[#This Row],[Units Sold]]</f>
        <v>35770</v>
      </c>
      <c r="L6964" s="52">
        <f>Tabla2[[#This Row],[Units Sold]]/Cálculos!$C$11</f>
        <v>2.9449009040845775E-5</v>
      </c>
      <c r="M6964" s="6">
        <f>Tabla2[[#This Row],[Total Sales]]-Tabla2[[#This Row],[Operating Profit]]</f>
        <v>33874.19</v>
      </c>
      <c r="N6964" s="6">
        <v>1895.8100000000002</v>
      </c>
      <c r="O6964" s="46">
        <f>Tabla2[[#This Row],[Operating Profit]]/Tabla2[[#This Row],[Total Sales]]</f>
        <v>5.3000000000000005E-2</v>
      </c>
      <c r="P6964" s="1" t="s">
        <v>82</v>
      </c>
    </row>
    <row r="6965" spans="1:16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3" t="str">
        <f>IFERROR(LEFT(Tabla2[[#This Row],[Product]],FIND(" ",Tabla2[[#This Row],[Product]])-3),Tabla2[[#This Row],[Product]])</f>
        <v>Men</v>
      </c>
      <c r="I6965" s="6">
        <v>41</v>
      </c>
      <c r="J6965" s="4">
        <v>1120</v>
      </c>
      <c r="K6965" s="6">
        <f>Tabla2[[#This Row],[Price per Unit]]*Tabla2[[#This Row],[Units Sold]]</f>
        <v>45920</v>
      </c>
      <c r="L6965" s="52">
        <f>Tabla2[[#This Row],[Units Sold]]/Cálculos!$C$11</f>
        <v>4.5182041268146942E-5</v>
      </c>
      <c r="M6965" s="6">
        <f>Tabla2[[#This Row],[Total Sales]]-Tabla2[[#This Row],[Operating Profit]]</f>
        <v>43899.519999999997</v>
      </c>
      <c r="N6965" s="6">
        <v>2020.48</v>
      </c>
      <c r="O6965" s="46">
        <f>Tabla2[[#This Row],[Operating Profit]]/Tabla2[[#This Row],[Total Sales]]</f>
        <v>4.3999999999999997E-2</v>
      </c>
      <c r="P6965" s="1" t="s">
        <v>82</v>
      </c>
    </row>
    <row r="6966" spans="1:16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3" t="str">
        <f>IFERROR(LEFT(Tabla2[[#This Row],[Product]],FIND(" ",Tabla2[[#This Row],[Product]])-3),Tabla2[[#This Row],[Product]])</f>
        <v>Men</v>
      </c>
      <c r="I6966" s="6">
        <v>32</v>
      </c>
      <c r="J6966" s="4">
        <v>720</v>
      </c>
      <c r="K6966" s="6">
        <f>Tabla2[[#This Row],[Price per Unit]]*Tabla2[[#This Row],[Units Sold]]</f>
        <v>23040</v>
      </c>
      <c r="L6966" s="52">
        <f>Tabla2[[#This Row],[Units Sold]]/Cálculos!$C$11</f>
        <v>2.9045597958094464E-5</v>
      </c>
      <c r="M6966" s="6">
        <f>Tabla2[[#This Row],[Total Sales]]-Tabla2[[#This Row],[Operating Profit]]</f>
        <v>21911.040000000001</v>
      </c>
      <c r="N6966" s="6">
        <v>1128.96</v>
      </c>
      <c r="O6966" s="46">
        <f>Tabla2[[#This Row],[Operating Profit]]/Tabla2[[#This Row],[Total Sales]]</f>
        <v>4.9000000000000002E-2</v>
      </c>
      <c r="P6966" s="1" t="s">
        <v>82</v>
      </c>
    </row>
    <row r="6967" spans="1:16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3" t="str">
        <f>IFERROR(LEFT(Tabla2[[#This Row],[Product]],FIND(" ",Tabla2[[#This Row],[Product]])-3),Tabla2[[#This Row],[Product]])</f>
        <v>Women</v>
      </c>
      <c r="I6967" s="6">
        <v>32</v>
      </c>
      <c r="J6967" s="4">
        <v>570</v>
      </c>
      <c r="K6967" s="6">
        <f>Tabla2[[#This Row],[Price per Unit]]*Tabla2[[#This Row],[Units Sold]]</f>
        <v>18240</v>
      </c>
      <c r="L6967" s="52">
        <f>Tabla2[[#This Row],[Units Sold]]/Cálculos!$C$11</f>
        <v>2.2994431716824782E-5</v>
      </c>
      <c r="M6967" s="6">
        <f>Tabla2[[#This Row],[Total Sales]]-Tabla2[[#This Row],[Operating Profit]]</f>
        <v>17437.439999999999</v>
      </c>
      <c r="N6967" s="6">
        <v>802.56000000000006</v>
      </c>
      <c r="O6967" s="46">
        <f>Tabla2[[#This Row],[Operating Profit]]/Tabla2[[#This Row],[Total Sales]]</f>
        <v>4.4000000000000004E-2</v>
      </c>
      <c r="P6967" s="1" t="s">
        <v>82</v>
      </c>
    </row>
    <row r="6968" spans="1:16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3" t="str">
        <f>IFERROR(LEFT(Tabla2[[#This Row],[Product]],FIND(" ",Tabla2[[#This Row],[Product]])-3),Tabla2[[#This Row],[Product]])</f>
        <v>Women</v>
      </c>
      <c r="I6968" s="6">
        <v>34</v>
      </c>
      <c r="J6968" s="4">
        <v>520</v>
      </c>
      <c r="K6968" s="6">
        <f>Tabla2[[#This Row],[Price per Unit]]*Tabla2[[#This Row],[Units Sold]]</f>
        <v>17680</v>
      </c>
      <c r="L6968" s="52">
        <f>Tabla2[[#This Row],[Units Sold]]/Cálculos!$C$11</f>
        <v>2.0977376303068224E-5</v>
      </c>
      <c r="M6968" s="6">
        <f>Tabla2[[#This Row],[Total Sales]]-Tabla2[[#This Row],[Operating Profit]]</f>
        <v>16955.12</v>
      </c>
      <c r="N6968" s="6">
        <v>724.88</v>
      </c>
      <c r="O6968" s="46">
        <f>Tabla2[[#This Row],[Operating Profit]]/Tabla2[[#This Row],[Total Sales]]</f>
        <v>4.1000000000000002E-2</v>
      </c>
      <c r="P6968" s="1" t="s">
        <v>82</v>
      </c>
    </row>
    <row r="6969" spans="1:16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3" t="str">
        <f>IFERROR(LEFT(Tabla2[[#This Row],[Product]],FIND(" ",Tabla2[[#This Row],[Product]])-3),Tabla2[[#This Row],[Product]])</f>
        <v>Men</v>
      </c>
      <c r="I6969" s="6">
        <v>55</v>
      </c>
      <c r="J6969" s="4">
        <v>490</v>
      </c>
      <c r="K6969" s="6">
        <f>Tabla2[[#This Row],[Price per Unit]]*Tabla2[[#This Row],[Units Sold]]</f>
        <v>26950</v>
      </c>
      <c r="L6969" s="52">
        <f>Tabla2[[#This Row],[Units Sold]]/Cálculos!$C$11</f>
        <v>1.9767143054814287E-5</v>
      </c>
      <c r="M6969" s="6">
        <f>Tabla2[[#This Row],[Total Sales]]-Tabla2[[#This Row],[Operating Profit]]</f>
        <v>25333</v>
      </c>
      <c r="N6969" s="6">
        <v>1617</v>
      </c>
      <c r="O6969" s="46">
        <f>Tabla2[[#This Row],[Operating Profit]]/Tabla2[[#This Row],[Total Sales]]</f>
        <v>0.06</v>
      </c>
      <c r="P6969" s="1" t="s">
        <v>82</v>
      </c>
    </row>
    <row r="6970" spans="1:16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3" t="str">
        <f>IFERROR(LEFT(Tabla2[[#This Row],[Product]],FIND(" ",Tabla2[[#This Row],[Product]])-3),Tabla2[[#This Row],[Product]])</f>
        <v>Women</v>
      </c>
      <c r="I6970" s="6">
        <v>59</v>
      </c>
      <c r="J6970" s="4">
        <v>720</v>
      </c>
      <c r="K6970" s="6">
        <f>Tabla2[[#This Row],[Price per Unit]]*Tabla2[[#This Row],[Units Sold]]</f>
        <v>42480</v>
      </c>
      <c r="L6970" s="52">
        <f>Tabla2[[#This Row],[Units Sold]]/Cálculos!$C$11</f>
        <v>2.9045597958094464E-5</v>
      </c>
      <c r="M6970" s="6">
        <f>Tabla2[[#This Row],[Total Sales]]-Tabla2[[#This Row],[Operating Profit]]</f>
        <v>40271.040000000001</v>
      </c>
      <c r="N6970" s="6">
        <v>2208.96</v>
      </c>
      <c r="O6970" s="46">
        <f>Tabla2[[#This Row],[Operating Profit]]/Tabla2[[#This Row],[Total Sales]]</f>
        <v>5.1999999999999998E-2</v>
      </c>
      <c r="P6970" s="1" t="s">
        <v>82</v>
      </c>
    </row>
    <row r="6971" spans="1:16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3" t="str">
        <f>IFERROR(LEFT(Tabla2[[#This Row],[Product]],FIND(" ",Tabla2[[#This Row],[Product]])-3),Tabla2[[#This Row],[Product]])</f>
        <v>Men</v>
      </c>
      <c r="I6971" s="6">
        <v>54</v>
      </c>
      <c r="J6971" s="4">
        <v>1470</v>
      </c>
      <c r="K6971" s="6">
        <f>Tabla2[[#This Row],[Price per Unit]]*Tabla2[[#This Row],[Units Sold]]</f>
        <v>79380</v>
      </c>
      <c r="L6971" s="52">
        <f>Tabla2[[#This Row],[Units Sold]]/Cálculos!$C$11</f>
        <v>5.9301429164442862E-5</v>
      </c>
      <c r="M6971" s="6">
        <f>Tabla2[[#This Row],[Total Sales]]-Tabla2[[#This Row],[Operating Profit]]</f>
        <v>76046.039999999994</v>
      </c>
      <c r="N6971" s="6">
        <v>3333.96</v>
      </c>
      <c r="O6971" s="46">
        <f>Tabla2[[#This Row],[Operating Profit]]/Tabla2[[#This Row],[Total Sales]]</f>
        <v>4.2000000000000003E-2</v>
      </c>
      <c r="P6971" s="1" t="s">
        <v>82</v>
      </c>
    </row>
    <row r="6972" spans="1:16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3" t="str">
        <f>IFERROR(LEFT(Tabla2[[#This Row],[Product]],FIND(" ",Tabla2[[#This Row],[Product]])-3),Tabla2[[#This Row],[Product]])</f>
        <v>Men</v>
      </c>
      <c r="I6972" s="6">
        <v>47</v>
      </c>
      <c r="J6972" s="4">
        <v>910</v>
      </c>
      <c r="K6972" s="6">
        <f>Tabla2[[#This Row],[Price per Unit]]*Tabla2[[#This Row],[Units Sold]]</f>
        <v>42770</v>
      </c>
      <c r="L6972" s="52">
        <f>Tabla2[[#This Row],[Units Sold]]/Cálculos!$C$11</f>
        <v>3.6710408530369391E-5</v>
      </c>
      <c r="M6972" s="6">
        <f>Tabla2[[#This Row],[Total Sales]]-Tabla2[[#This Row],[Operating Profit]]</f>
        <v>40759.81</v>
      </c>
      <c r="N6972" s="6">
        <v>2010.1899999999998</v>
      </c>
      <c r="O6972" s="46">
        <f>Tabla2[[#This Row],[Operating Profit]]/Tabla2[[#This Row],[Total Sales]]</f>
        <v>4.6999999999999993E-2</v>
      </c>
      <c r="P6972" s="1" t="s">
        <v>82</v>
      </c>
    </row>
    <row r="6973" spans="1:16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3" t="str">
        <f>IFERROR(LEFT(Tabla2[[#This Row],[Product]],FIND(" ",Tabla2[[#This Row],[Product]])-3),Tabla2[[#This Row],[Product]])</f>
        <v>Women</v>
      </c>
      <c r="I6973" s="6">
        <v>47</v>
      </c>
      <c r="J6973" s="4">
        <v>830</v>
      </c>
      <c r="K6973" s="6">
        <f>Tabla2[[#This Row],[Price per Unit]]*Tabla2[[#This Row],[Units Sold]]</f>
        <v>39010</v>
      </c>
      <c r="L6973" s="52">
        <f>Tabla2[[#This Row],[Units Sold]]/Cálculos!$C$11</f>
        <v>3.3483119868358896E-5</v>
      </c>
      <c r="M6973" s="6">
        <f>Tabla2[[#This Row],[Total Sales]]-Tabla2[[#This Row],[Operating Profit]]</f>
        <v>37371.58</v>
      </c>
      <c r="N6973" s="6">
        <v>1638.4199999999998</v>
      </c>
      <c r="O6973" s="46">
        <f>Tabla2[[#This Row],[Operating Profit]]/Tabla2[[#This Row],[Total Sales]]</f>
        <v>4.1999999999999996E-2</v>
      </c>
      <c r="P6973" s="1" t="s">
        <v>82</v>
      </c>
    </row>
    <row r="6974" spans="1:16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3" t="str">
        <f>IFERROR(LEFT(Tabla2[[#This Row],[Product]],FIND(" ",Tabla2[[#This Row],[Product]])-3),Tabla2[[#This Row],[Product]])</f>
        <v>Women</v>
      </c>
      <c r="I6974" s="6">
        <v>49</v>
      </c>
      <c r="J6974" s="4">
        <v>610</v>
      </c>
      <c r="K6974" s="6">
        <f>Tabla2[[#This Row],[Price per Unit]]*Tabla2[[#This Row],[Units Sold]]</f>
        <v>29890</v>
      </c>
      <c r="L6974" s="52">
        <f>Tabla2[[#This Row],[Units Sold]]/Cálculos!$C$11</f>
        <v>2.4608076047830033E-5</v>
      </c>
      <c r="M6974" s="6">
        <f>Tabla2[[#This Row],[Total Sales]]-Tabla2[[#This Row],[Operating Profit]]</f>
        <v>28604.73</v>
      </c>
      <c r="N6974" s="6">
        <v>1285.27</v>
      </c>
      <c r="O6974" s="46">
        <f>Tabla2[[#This Row],[Operating Profit]]/Tabla2[[#This Row],[Total Sales]]</f>
        <v>4.2999999999999997E-2</v>
      </c>
      <c r="P6974" s="1" t="s">
        <v>82</v>
      </c>
    </row>
    <row r="6975" spans="1:16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3" t="str">
        <f>IFERROR(LEFT(Tabla2[[#This Row],[Product]],FIND(" ",Tabla2[[#This Row],[Product]])-3),Tabla2[[#This Row],[Product]])</f>
        <v>Men</v>
      </c>
      <c r="I6975" s="6">
        <v>59</v>
      </c>
      <c r="J6975" s="4">
        <v>590</v>
      </c>
      <c r="K6975" s="6">
        <f>Tabla2[[#This Row],[Price per Unit]]*Tabla2[[#This Row],[Units Sold]]</f>
        <v>34810</v>
      </c>
      <c r="L6975" s="52">
        <f>Tabla2[[#This Row],[Units Sold]]/Cálculos!$C$11</f>
        <v>2.3801253882327408E-5</v>
      </c>
      <c r="M6975" s="6">
        <f>Tabla2[[#This Row],[Total Sales]]-Tabla2[[#This Row],[Operating Profit]]</f>
        <v>32686.59</v>
      </c>
      <c r="N6975" s="6">
        <v>2123.41</v>
      </c>
      <c r="O6975" s="46">
        <f>Tabla2[[#This Row],[Operating Profit]]/Tabla2[[#This Row],[Total Sales]]</f>
        <v>6.0999999999999999E-2</v>
      </c>
      <c r="P6975" s="1" t="s">
        <v>82</v>
      </c>
    </row>
    <row r="6976" spans="1:16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3" t="str">
        <f>IFERROR(LEFT(Tabla2[[#This Row],[Product]],FIND(" ",Tabla2[[#This Row],[Product]])-3),Tabla2[[#This Row],[Product]])</f>
        <v>Women</v>
      </c>
      <c r="I6976" s="6">
        <v>59</v>
      </c>
      <c r="J6976" s="4">
        <v>880</v>
      </c>
      <c r="K6976" s="6">
        <f>Tabla2[[#This Row],[Price per Unit]]*Tabla2[[#This Row],[Units Sold]]</f>
        <v>51920</v>
      </c>
      <c r="L6976" s="52">
        <f>Tabla2[[#This Row],[Units Sold]]/Cálculos!$C$11</f>
        <v>3.5500175282115457E-5</v>
      </c>
      <c r="M6976" s="6">
        <f>Tabla2[[#This Row],[Total Sales]]-Tabla2[[#This Row],[Operating Profit]]</f>
        <v>49064.4</v>
      </c>
      <c r="N6976" s="6">
        <v>2855.6000000000004</v>
      </c>
      <c r="O6976" s="46">
        <f>Tabla2[[#This Row],[Operating Profit]]/Tabla2[[#This Row],[Total Sales]]</f>
        <v>5.5000000000000007E-2</v>
      </c>
      <c r="P6976" s="1" t="s">
        <v>82</v>
      </c>
    </row>
    <row r="6977" spans="1:16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3" t="str">
        <f>IFERROR(LEFT(Tabla2[[#This Row],[Product]],FIND(" ",Tabla2[[#This Row],[Product]])-3),Tabla2[[#This Row],[Product]])</f>
        <v>Men</v>
      </c>
      <c r="I6977" s="6">
        <v>28</v>
      </c>
      <c r="J6977" s="4">
        <v>1260</v>
      </c>
      <c r="K6977" s="6">
        <f>Tabla2[[#This Row],[Price per Unit]]*Tabla2[[#This Row],[Units Sold]]</f>
        <v>35280</v>
      </c>
      <c r="L6977" s="52">
        <f>Tabla2[[#This Row],[Units Sold]]/Cálculos!$C$11</f>
        <v>5.082979642666531E-5</v>
      </c>
      <c r="M6977" s="6">
        <f>Tabla2[[#This Row],[Total Sales]]-Tabla2[[#This Row],[Operating Profit]]</f>
        <v>33692.400000000001</v>
      </c>
      <c r="N6977" s="6">
        <v>1587.6</v>
      </c>
      <c r="O6977" s="46">
        <f>Tabla2[[#This Row],[Operating Profit]]/Tabla2[[#This Row],[Total Sales]]</f>
        <v>4.4999999999999998E-2</v>
      </c>
      <c r="P6977" s="1" t="s">
        <v>82</v>
      </c>
    </row>
    <row r="6978" spans="1:16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3" t="str">
        <f>IFERROR(LEFT(Tabla2[[#This Row],[Product]],FIND(" ",Tabla2[[#This Row],[Product]])-3),Tabla2[[#This Row],[Product]])</f>
        <v>Men</v>
      </c>
      <c r="I6978" s="6">
        <v>29</v>
      </c>
      <c r="J6978" s="4">
        <v>700</v>
      </c>
      <c r="K6978" s="6">
        <f>Tabla2[[#This Row],[Price per Unit]]*Tabla2[[#This Row],[Units Sold]]</f>
        <v>20300</v>
      </c>
      <c r="L6978" s="52">
        <f>Tabla2[[#This Row],[Units Sold]]/Cálculos!$C$11</f>
        <v>2.8238775792591839E-5</v>
      </c>
      <c r="M6978" s="6">
        <f>Tabla2[[#This Row],[Total Sales]]-Tabla2[[#This Row],[Operating Profit]]</f>
        <v>19366.2</v>
      </c>
      <c r="N6978" s="6">
        <v>933.8</v>
      </c>
      <c r="O6978" s="46">
        <f>Tabla2[[#This Row],[Operating Profit]]/Tabla2[[#This Row],[Total Sales]]</f>
        <v>4.5999999999999999E-2</v>
      </c>
      <c r="P6978" s="1" t="s">
        <v>82</v>
      </c>
    </row>
    <row r="6979" spans="1:16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3" t="str">
        <f>IFERROR(LEFT(Tabla2[[#This Row],[Product]],FIND(" ",Tabla2[[#This Row],[Product]])-3),Tabla2[[#This Row],[Product]])</f>
        <v>Women</v>
      </c>
      <c r="I6979" s="6">
        <v>18</v>
      </c>
      <c r="J6979" s="4">
        <v>650</v>
      </c>
      <c r="K6979" s="6">
        <f>Tabla2[[#This Row],[Price per Unit]]*Tabla2[[#This Row],[Units Sold]]</f>
        <v>11700</v>
      </c>
      <c r="L6979" s="52">
        <f>Tabla2[[#This Row],[Units Sold]]/Cálculos!$C$11</f>
        <v>2.622172037883528E-5</v>
      </c>
      <c r="M6979" s="6">
        <f>Tabla2[[#This Row],[Total Sales]]-Tabla2[[#This Row],[Operating Profit]]</f>
        <v>11220.3</v>
      </c>
      <c r="N6979" s="6">
        <v>479.7</v>
      </c>
      <c r="O6979" s="46">
        <f>Tabla2[[#This Row],[Operating Profit]]/Tabla2[[#This Row],[Total Sales]]</f>
        <v>4.1000000000000002E-2</v>
      </c>
      <c r="P6979" s="1" t="s">
        <v>82</v>
      </c>
    </row>
    <row r="6980" spans="1:16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3" t="str">
        <f>IFERROR(LEFT(Tabla2[[#This Row],[Product]],FIND(" ",Tabla2[[#This Row],[Product]])-3),Tabla2[[#This Row],[Product]])</f>
        <v>Women</v>
      </c>
      <c r="I6980" s="6">
        <v>23</v>
      </c>
      <c r="J6980" s="4">
        <v>290</v>
      </c>
      <c r="K6980" s="6">
        <f>Tabla2[[#This Row],[Price per Unit]]*Tabla2[[#This Row],[Units Sold]]</f>
        <v>6670</v>
      </c>
      <c r="L6980" s="52">
        <f>Tabla2[[#This Row],[Units Sold]]/Cálculos!$C$11</f>
        <v>1.1698921399788048E-5</v>
      </c>
      <c r="M6980" s="6">
        <f>Tabla2[[#This Row],[Total Sales]]-Tabla2[[#This Row],[Operating Profit]]</f>
        <v>6369.85</v>
      </c>
      <c r="N6980" s="6">
        <v>300.14999999999998</v>
      </c>
      <c r="O6980" s="46">
        <f>Tabla2[[#This Row],[Operating Profit]]/Tabla2[[#This Row],[Total Sales]]</f>
        <v>4.4999999999999998E-2</v>
      </c>
      <c r="P6980" s="1" t="s">
        <v>82</v>
      </c>
    </row>
    <row r="6981" spans="1:16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3" t="str">
        <f>IFERROR(LEFT(Tabla2[[#This Row],[Product]],FIND(" ",Tabla2[[#This Row],[Product]])-3),Tabla2[[#This Row],[Product]])</f>
        <v>Men</v>
      </c>
      <c r="I6981" s="6">
        <v>38</v>
      </c>
      <c r="J6981" s="4">
        <v>450</v>
      </c>
      <c r="K6981" s="6">
        <f>Tabla2[[#This Row],[Price per Unit]]*Tabla2[[#This Row],[Units Sold]]</f>
        <v>17100</v>
      </c>
      <c r="L6981" s="52">
        <f>Tabla2[[#This Row],[Units Sold]]/Cálculos!$C$11</f>
        <v>1.815349872380904E-5</v>
      </c>
      <c r="M6981" s="6">
        <f>Tabla2[[#This Row],[Total Sales]]-Tabla2[[#This Row],[Operating Profit]]</f>
        <v>16039.8</v>
      </c>
      <c r="N6981" s="6">
        <v>1060.2</v>
      </c>
      <c r="O6981" s="46">
        <f>Tabla2[[#This Row],[Operating Profit]]/Tabla2[[#This Row],[Total Sales]]</f>
        <v>6.2E-2</v>
      </c>
      <c r="P6981" s="1" t="s">
        <v>82</v>
      </c>
    </row>
    <row r="6982" spans="1:16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3" t="str">
        <f>IFERROR(LEFT(Tabla2[[#This Row],[Product]],FIND(" ",Tabla2[[#This Row],[Product]])-3),Tabla2[[#This Row],[Product]])</f>
        <v>Women</v>
      </c>
      <c r="I6982" s="6">
        <v>28</v>
      </c>
      <c r="J6982" s="4">
        <v>730</v>
      </c>
      <c r="K6982" s="6">
        <f>Tabla2[[#This Row],[Price per Unit]]*Tabla2[[#This Row],[Units Sold]]</f>
        <v>20440</v>
      </c>
      <c r="L6982" s="52">
        <f>Tabla2[[#This Row],[Units Sold]]/Cálculos!$C$11</f>
        <v>2.9449009040845775E-5</v>
      </c>
      <c r="M6982" s="6">
        <f>Tabla2[[#This Row],[Total Sales]]-Tabla2[[#This Row],[Operating Profit]]</f>
        <v>19315.8</v>
      </c>
      <c r="N6982" s="6">
        <v>1124.2</v>
      </c>
      <c r="O6982" s="46">
        <f>Tabla2[[#This Row],[Operating Profit]]/Tabla2[[#This Row],[Total Sales]]</f>
        <v>5.5E-2</v>
      </c>
      <c r="P6982" s="1" t="s">
        <v>82</v>
      </c>
    </row>
    <row r="6983" spans="1:16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3" t="str">
        <f>IFERROR(LEFT(Tabla2[[#This Row],[Product]],FIND(" ",Tabla2[[#This Row],[Product]])-3),Tabla2[[#This Row],[Product]])</f>
        <v>Men</v>
      </c>
      <c r="I6983" s="6">
        <v>29</v>
      </c>
      <c r="J6983" s="4">
        <v>1400</v>
      </c>
      <c r="K6983" s="6">
        <f>Tabla2[[#This Row],[Price per Unit]]*Tabla2[[#This Row],[Units Sold]]</f>
        <v>40600</v>
      </c>
      <c r="L6983" s="52">
        <f>Tabla2[[#This Row],[Units Sold]]/Cálculos!$C$11</f>
        <v>5.6477551585183678E-5</v>
      </c>
      <c r="M6983" s="6">
        <f>Tabla2[[#This Row],[Total Sales]]-Tabla2[[#This Row],[Operating Profit]]</f>
        <v>38935.4</v>
      </c>
      <c r="N6983" s="6">
        <v>1664.6</v>
      </c>
      <c r="O6983" s="46">
        <f>Tabla2[[#This Row],[Operating Profit]]/Tabla2[[#This Row],[Total Sales]]</f>
        <v>4.0999999999999995E-2</v>
      </c>
      <c r="P6983" s="1" t="s">
        <v>82</v>
      </c>
    </row>
    <row r="6984" spans="1:16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3" t="str">
        <f>IFERROR(LEFT(Tabla2[[#This Row],[Product]],FIND(" ",Tabla2[[#This Row],[Product]])-3),Tabla2[[#This Row],[Product]])</f>
        <v>Men</v>
      </c>
      <c r="I6984" s="6">
        <v>29</v>
      </c>
      <c r="J6984" s="4">
        <v>390</v>
      </c>
      <c r="K6984" s="6">
        <f>Tabla2[[#This Row],[Price per Unit]]*Tabla2[[#This Row],[Units Sold]]</f>
        <v>11310</v>
      </c>
      <c r="L6984" s="52">
        <f>Tabla2[[#This Row],[Units Sold]]/Cálculos!$C$11</f>
        <v>1.5733032227301167E-5</v>
      </c>
      <c r="M6984" s="6">
        <f>Tabla2[[#This Row],[Total Sales]]-Tabla2[[#This Row],[Operating Profit]]</f>
        <v>10755.81</v>
      </c>
      <c r="N6984" s="6">
        <v>554.18999999999994</v>
      </c>
      <c r="O6984" s="46">
        <f>Tabla2[[#This Row],[Operating Profit]]/Tabla2[[#This Row],[Total Sales]]</f>
        <v>4.8999999999999995E-2</v>
      </c>
      <c r="P6984" s="1" t="s">
        <v>82</v>
      </c>
    </row>
    <row r="6985" spans="1:16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3" t="str">
        <f>IFERROR(LEFT(Tabla2[[#This Row],[Product]],FIND(" ",Tabla2[[#This Row],[Product]])-3),Tabla2[[#This Row],[Product]])</f>
        <v>Women</v>
      </c>
      <c r="I6985" s="6">
        <v>20</v>
      </c>
      <c r="J6985" s="4">
        <v>600</v>
      </c>
      <c r="K6985" s="6">
        <f>Tabla2[[#This Row],[Price per Unit]]*Tabla2[[#This Row],[Units Sold]]</f>
        <v>12000</v>
      </c>
      <c r="L6985" s="52">
        <f>Tabla2[[#This Row],[Units Sold]]/Cálculos!$C$11</f>
        <v>2.4204664965078719E-5</v>
      </c>
      <c r="M6985" s="6">
        <f>Tabla2[[#This Row],[Total Sales]]-Tabla2[[#This Row],[Operating Profit]]</f>
        <v>11484</v>
      </c>
      <c r="N6985" s="6">
        <v>516</v>
      </c>
      <c r="O6985" s="46">
        <f>Tabla2[[#This Row],[Operating Profit]]/Tabla2[[#This Row],[Total Sales]]</f>
        <v>4.2999999999999997E-2</v>
      </c>
      <c r="P6985" s="1" t="s">
        <v>82</v>
      </c>
    </row>
    <row r="6986" spans="1:16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3" t="str">
        <f>IFERROR(LEFT(Tabla2[[#This Row],[Product]],FIND(" ",Tabla2[[#This Row],[Product]])-3),Tabla2[[#This Row],[Product]])</f>
        <v>Women</v>
      </c>
      <c r="I6986" s="6">
        <v>23</v>
      </c>
      <c r="J6986" s="4">
        <v>200</v>
      </c>
      <c r="K6986" s="6">
        <f>Tabla2[[#This Row],[Price per Unit]]*Tabla2[[#This Row],[Units Sold]]</f>
        <v>4600</v>
      </c>
      <c r="L6986" s="52">
        <f>Tabla2[[#This Row],[Units Sold]]/Cálculos!$C$11</f>
        <v>8.0682216550262406E-6</v>
      </c>
      <c r="M6986" s="6">
        <f>Tabla2[[#This Row],[Total Sales]]-Tabla2[[#This Row],[Operating Profit]]</f>
        <v>4402.2</v>
      </c>
      <c r="N6986" s="6">
        <v>197.79999999999998</v>
      </c>
      <c r="O6986" s="46">
        <f>Tabla2[[#This Row],[Operating Profit]]/Tabla2[[#This Row],[Total Sales]]</f>
        <v>4.2999999999999997E-2</v>
      </c>
      <c r="P6986" s="1" t="s">
        <v>82</v>
      </c>
    </row>
    <row r="6987" spans="1:16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3" t="str">
        <f>IFERROR(LEFT(Tabla2[[#This Row],[Product]],FIND(" ",Tabla2[[#This Row],[Product]])-3),Tabla2[[#This Row],[Product]])</f>
        <v>Men</v>
      </c>
      <c r="I6987" s="6">
        <v>38</v>
      </c>
      <c r="J6987" s="4">
        <v>380</v>
      </c>
      <c r="K6987" s="6">
        <f>Tabla2[[#This Row],[Price per Unit]]*Tabla2[[#This Row],[Units Sold]]</f>
        <v>14440</v>
      </c>
      <c r="L6987" s="52">
        <f>Tabla2[[#This Row],[Units Sold]]/Cálculos!$C$11</f>
        <v>1.5329621144549856E-5</v>
      </c>
      <c r="M6987" s="6">
        <f>Tabla2[[#This Row],[Total Sales]]-Tabla2[[#This Row],[Operating Profit]]</f>
        <v>13559.16</v>
      </c>
      <c r="N6987" s="6">
        <v>880.84</v>
      </c>
      <c r="O6987" s="46">
        <f>Tabla2[[#This Row],[Operating Profit]]/Tabla2[[#This Row],[Total Sales]]</f>
        <v>6.1000000000000006E-2</v>
      </c>
      <c r="P6987" s="1" t="s">
        <v>82</v>
      </c>
    </row>
    <row r="6988" spans="1:16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3" t="str">
        <f>IFERROR(LEFT(Tabla2[[#This Row],[Product]],FIND(" ",Tabla2[[#This Row],[Product]])-3),Tabla2[[#This Row],[Product]])</f>
        <v>Women</v>
      </c>
      <c r="I6988" s="6">
        <v>14</v>
      </c>
      <c r="J6988" s="4">
        <v>650</v>
      </c>
      <c r="K6988" s="6">
        <f>Tabla2[[#This Row],[Price per Unit]]*Tabla2[[#This Row],[Units Sold]]</f>
        <v>9100</v>
      </c>
      <c r="L6988" s="52">
        <f>Tabla2[[#This Row],[Units Sold]]/Cálculos!$C$11</f>
        <v>2.622172037883528E-5</v>
      </c>
      <c r="M6988" s="6">
        <f>Tabla2[[#This Row],[Total Sales]]-Tabla2[[#This Row],[Operating Profit]]</f>
        <v>8635.9</v>
      </c>
      <c r="N6988" s="6">
        <v>464.1</v>
      </c>
      <c r="O6988" s="46">
        <f>Tabla2[[#This Row],[Operating Profit]]/Tabla2[[#This Row],[Total Sales]]</f>
        <v>5.1000000000000004E-2</v>
      </c>
      <c r="P6988" s="1" t="s">
        <v>82</v>
      </c>
    </row>
    <row r="6989" spans="1:16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3" t="str">
        <f>IFERROR(LEFT(Tabla2[[#This Row],[Product]],FIND(" ",Tabla2[[#This Row],[Product]])-3),Tabla2[[#This Row],[Product]])</f>
        <v>Men</v>
      </c>
      <c r="I6989" s="6">
        <v>19</v>
      </c>
      <c r="J6989" s="4">
        <v>1410</v>
      </c>
      <c r="K6989" s="6">
        <f>Tabla2[[#This Row],[Price per Unit]]*Tabla2[[#This Row],[Units Sold]]</f>
        <v>26790</v>
      </c>
      <c r="L6989" s="52">
        <f>Tabla2[[#This Row],[Units Sold]]/Cálculos!$C$11</f>
        <v>5.6880962667934989E-5</v>
      </c>
      <c r="M6989" s="6">
        <f>Tabla2[[#This Row],[Total Sales]]-Tabla2[[#This Row],[Operating Profit]]</f>
        <v>25691.61</v>
      </c>
      <c r="N6989" s="6">
        <v>1098.3899999999999</v>
      </c>
      <c r="O6989" s="46">
        <f>Tabla2[[#This Row],[Operating Profit]]/Tabla2[[#This Row],[Total Sales]]</f>
        <v>4.0999999999999995E-2</v>
      </c>
      <c r="P6989" s="1" t="s">
        <v>82</v>
      </c>
    </row>
    <row r="6990" spans="1:16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3" t="str">
        <f>IFERROR(LEFT(Tabla2[[#This Row],[Product]],FIND(" ",Tabla2[[#This Row],[Product]])-3),Tabla2[[#This Row],[Product]])</f>
        <v>Men</v>
      </c>
      <c r="I6990" s="6">
        <v>19</v>
      </c>
      <c r="J6990" s="4">
        <v>440</v>
      </c>
      <c r="K6990" s="6">
        <f>Tabla2[[#This Row],[Price per Unit]]*Tabla2[[#This Row],[Units Sold]]</f>
        <v>8360</v>
      </c>
      <c r="L6990" s="52">
        <f>Tabla2[[#This Row],[Units Sold]]/Cálculos!$C$11</f>
        <v>1.7750087641057729E-5</v>
      </c>
      <c r="M6990" s="6">
        <f>Tabla2[[#This Row],[Total Sales]]-Tabla2[[#This Row],[Operating Profit]]</f>
        <v>7942</v>
      </c>
      <c r="N6990" s="6">
        <v>418</v>
      </c>
      <c r="O6990" s="46">
        <f>Tabla2[[#This Row],[Operating Profit]]/Tabla2[[#This Row],[Total Sales]]</f>
        <v>0.05</v>
      </c>
      <c r="P6990" s="1" t="s">
        <v>82</v>
      </c>
    </row>
    <row r="6991" spans="1:16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3" t="str">
        <f>IFERROR(LEFT(Tabla2[[#This Row],[Product]],FIND(" ",Tabla2[[#This Row],[Product]])-3),Tabla2[[#This Row],[Product]])</f>
        <v>Women</v>
      </c>
      <c r="I6991" s="6">
        <v>9</v>
      </c>
      <c r="J6991" s="4">
        <v>590</v>
      </c>
      <c r="K6991" s="6">
        <f>Tabla2[[#This Row],[Price per Unit]]*Tabla2[[#This Row],[Units Sold]]</f>
        <v>5310</v>
      </c>
      <c r="L6991" s="52">
        <f>Tabla2[[#This Row],[Units Sold]]/Cálculos!$C$11</f>
        <v>2.3801253882327408E-5</v>
      </c>
      <c r="M6991" s="6">
        <f>Tabla2[[#This Row],[Total Sales]]-Tabla2[[#This Row],[Operating Profit]]</f>
        <v>5076.3599999999997</v>
      </c>
      <c r="N6991" s="6">
        <v>233.64000000000001</v>
      </c>
      <c r="O6991" s="46">
        <f>Tabla2[[#This Row],[Operating Profit]]/Tabla2[[#This Row],[Total Sales]]</f>
        <v>4.4000000000000004E-2</v>
      </c>
      <c r="P6991" s="1" t="s">
        <v>82</v>
      </c>
    </row>
    <row r="6992" spans="1:16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3" t="str">
        <f>IFERROR(LEFT(Tabla2[[#This Row],[Product]],FIND(" ",Tabla2[[#This Row],[Product]])-3),Tabla2[[#This Row],[Product]])</f>
        <v>Women</v>
      </c>
      <c r="I6992" s="6">
        <v>14</v>
      </c>
      <c r="J6992" s="4">
        <v>200</v>
      </c>
      <c r="K6992" s="6">
        <f>Tabla2[[#This Row],[Price per Unit]]*Tabla2[[#This Row],[Units Sold]]</f>
        <v>2800</v>
      </c>
      <c r="L6992" s="52">
        <f>Tabla2[[#This Row],[Units Sold]]/Cálculos!$C$11</f>
        <v>8.0682216550262406E-6</v>
      </c>
      <c r="M6992" s="6">
        <f>Tabla2[[#This Row],[Total Sales]]-Tabla2[[#This Row],[Operating Profit]]</f>
        <v>2685.2</v>
      </c>
      <c r="N6992" s="6">
        <v>114.8</v>
      </c>
      <c r="O6992" s="46">
        <f>Tabla2[[#This Row],[Operating Profit]]/Tabla2[[#This Row],[Total Sales]]</f>
        <v>4.1000000000000002E-2</v>
      </c>
      <c r="P6992" s="1" t="s">
        <v>82</v>
      </c>
    </row>
    <row r="6993" spans="1:16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3" t="str">
        <f>IFERROR(LEFT(Tabla2[[#This Row],[Product]],FIND(" ",Tabla2[[#This Row],[Product]])-3),Tabla2[[#This Row],[Product]])</f>
        <v>Men</v>
      </c>
      <c r="I6993" s="6">
        <v>29</v>
      </c>
      <c r="J6993" s="4">
        <v>340</v>
      </c>
      <c r="K6993" s="6">
        <f>Tabla2[[#This Row],[Price per Unit]]*Tabla2[[#This Row],[Units Sold]]</f>
        <v>9860</v>
      </c>
      <c r="L6993" s="52">
        <f>Tabla2[[#This Row],[Units Sold]]/Cálculos!$C$11</f>
        <v>1.3715976813544608E-5</v>
      </c>
      <c r="M6993" s="6">
        <f>Tabla2[[#This Row],[Total Sales]]-Tabla2[[#This Row],[Operating Profit]]</f>
        <v>9258.5400000000009</v>
      </c>
      <c r="N6993" s="6">
        <v>601.46</v>
      </c>
      <c r="O6993" s="46">
        <f>Tabla2[[#This Row],[Operating Profit]]/Tabla2[[#This Row],[Total Sales]]</f>
        <v>6.1000000000000006E-2</v>
      </c>
      <c r="P6993" s="1" t="s">
        <v>82</v>
      </c>
    </row>
    <row r="6994" spans="1:16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3" t="str">
        <f>IFERROR(LEFT(Tabla2[[#This Row],[Product]],FIND(" ",Tabla2[[#This Row],[Product]])-3),Tabla2[[#This Row],[Product]])</f>
        <v>Women</v>
      </c>
      <c r="I6994" s="6">
        <v>18</v>
      </c>
      <c r="J6994" s="4">
        <v>630</v>
      </c>
      <c r="K6994" s="6">
        <f>Tabla2[[#This Row],[Price per Unit]]*Tabla2[[#This Row],[Units Sold]]</f>
        <v>11340</v>
      </c>
      <c r="L6994" s="52">
        <f>Tabla2[[#This Row],[Units Sold]]/Cálculos!$C$11</f>
        <v>2.5414898213332655E-5</v>
      </c>
      <c r="M6994" s="6">
        <f>Tabla2[[#This Row],[Total Sales]]-Tabla2[[#This Row],[Operating Profit]]</f>
        <v>10727.64</v>
      </c>
      <c r="N6994" s="6">
        <v>612.36</v>
      </c>
      <c r="O6994" s="46">
        <f>Tabla2[[#This Row],[Operating Profit]]/Tabla2[[#This Row],[Total Sales]]</f>
        <v>5.3999999999999999E-2</v>
      </c>
      <c r="P6994" s="1" t="s">
        <v>82</v>
      </c>
    </row>
    <row r="6995" spans="1:16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3" t="str">
        <f>IFERROR(LEFT(Tabla2[[#This Row],[Product]],FIND(" ",Tabla2[[#This Row],[Product]])-3),Tabla2[[#This Row],[Product]])</f>
        <v>Men</v>
      </c>
      <c r="I6995" s="6">
        <v>18</v>
      </c>
      <c r="J6995" s="4">
        <v>1220</v>
      </c>
      <c r="K6995" s="6">
        <f>Tabla2[[#This Row],[Price per Unit]]*Tabla2[[#This Row],[Units Sold]]</f>
        <v>21960</v>
      </c>
      <c r="L6995" s="52">
        <f>Tabla2[[#This Row],[Units Sold]]/Cálculos!$C$11</f>
        <v>4.9216152095660066E-5</v>
      </c>
      <c r="M6995" s="6">
        <f>Tabla2[[#This Row],[Total Sales]]-Tabla2[[#This Row],[Operating Profit]]</f>
        <v>21059.64</v>
      </c>
      <c r="N6995" s="6">
        <v>900.3599999999999</v>
      </c>
      <c r="O6995" s="46">
        <f>Tabla2[[#This Row],[Operating Profit]]/Tabla2[[#This Row],[Total Sales]]</f>
        <v>4.0999999999999995E-2</v>
      </c>
      <c r="P6995" s="1" t="s">
        <v>82</v>
      </c>
    </row>
    <row r="6996" spans="1:16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3" t="str">
        <f>IFERROR(LEFT(Tabla2[[#This Row],[Product]],FIND(" ",Tabla2[[#This Row],[Product]])-3),Tabla2[[#This Row],[Product]])</f>
        <v>Men</v>
      </c>
      <c r="I6996" s="6">
        <v>20</v>
      </c>
      <c r="J6996" s="4">
        <v>390</v>
      </c>
      <c r="K6996" s="6">
        <f>Tabla2[[#This Row],[Price per Unit]]*Tabla2[[#This Row],[Units Sold]]</f>
        <v>7800</v>
      </c>
      <c r="L6996" s="52">
        <f>Tabla2[[#This Row],[Units Sold]]/Cálculos!$C$11</f>
        <v>1.5733032227301167E-5</v>
      </c>
      <c r="M6996" s="6">
        <f>Tabla2[[#This Row],[Total Sales]]-Tabla2[[#This Row],[Operating Profit]]</f>
        <v>7441.2</v>
      </c>
      <c r="N6996" s="6">
        <v>358.79999999999995</v>
      </c>
      <c r="O6996" s="46">
        <f>Tabla2[[#This Row],[Operating Profit]]/Tabla2[[#This Row],[Total Sales]]</f>
        <v>4.5999999999999992E-2</v>
      </c>
      <c r="P6996" s="1" t="s">
        <v>82</v>
      </c>
    </row>
    <row r="6997" spans="1:16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3" t="str">
        <f>IFERROR(LEFT(Tabla2[[#This Row],[Product]],FIND(" ",Tabla2[[#This Row],[Product]])-3),Tabla2[[#This Row],[Product]])</f>
        <v>Women</v>
      </c>
      <c r="I6997" s="6">
        <v>9</v>
      </c>
      <c r="J6997" s="4">
        <v>410</v>
      </c>
      <c r="K6997" s="6">
        <f>Tabla2[[#This Row],[Price per Unit]]*Tabla2[[#This Row],[Units Sold]]</f>
        <v>3690</v>
      </c>
      <c r="L6997" s="52">
        <f>Tabla2[[#This Row],[Units Sold]]/Cálculos!$C$11</f>
        <v>1.6539854392803792E-5</v>
      </c>
      <c r="M6997" s="6">
        <f>Tabla2[[#This Row],[Total Sales]]-Tabla2[[#This Row],[Operating Profit]]</f>
        <v>3531.33</v>
      </c>
      <c r="N6997" s="6">
        <v>158.66999999999999</v>
      </c>
      <c r="O6997" s="46">
        <f>Tabla2[[#This Row],[Operating Profit]]/Tabla2[[#This Row],[Total Sales]]</f>
        <v>4.2999999999999997E-2</v>
      </c>
      <c r="P6997" s="1" t="s">
        <v>82</v>
      </c>
    </row>
    <row r="6998" spans="1:16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3" t="str">
        <f>IFERROR(LEFT(Tabla2[[#This Row],[Product]],FIND(" ",Tabla2[[#This Row],[Product]])-3),Tabla2[[#This Row],[Product]])</f>
        <v>Women</v>
      </c>
      <c r="I6998" s="6">
        <v>15</v>
      </c>
      <c r="J6998" s="4">
        <v>220</v>
      </c>
      <c r="K6998" s="6">
        <f>Tabla2[[#This Row],[Price per Unit]]*Tabla2[[#This Row],[Units Sold]]</f>
        <v>3300</v>
      </c>
      <c r="L6998" s="52">
        <f>Tabla2[[#This Row],[Units Sold]]/Cálculos!$C$11</f>
        <v>8.8750438205288644E-6</v>
      </c>
      <c r="M6998" s="6">
        <f>Tabla2[[#This Row],[Total Sales]]-Tabla2[[#This Row],[Operating Profit]]</f>
        <v>3164.7</v>
      </c>
      <c r="N6998" s="6">
        <v>135.29999999999998</v>
      </c>
      <c r="O6998" s="46">
        <f>Tabla2[[#This Row],[Operating Profit]]/Tabla2[[#This Row],[Total Sales]]</f>
        <v>4.0999999999999995E-2</v>
      </c>
      <c r="P6998" s="1" t="s">
        <v>82</v>
      </c>
    </row>
    <row r="6999" spans="1:16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3" t="str">
        <f>IFERROR(LEFT(Tabla2[[#This Row],[Product]],FIND(" ",Tabla2[[#This Row],[Product]])-3),Tabla2[[#This Row],[Product]])</f>
        <v>Men</v>
      </c>
      <c r="I6999" s="6">
        <v>55</v>
      </c>
      <c r="J6999" s="4">
        <v>260</v>
      </c>
      <c r="K6999" s="6">
        <f>Tabla2[[#This Row],[Price per Unit]]*Tabla2[[#This Row],[Units Sold]]</f>
        <v>14300</v>
      </c>
      <c r="L6999" s="52">
        <f>Tabla2[[#This Row],[Units Sold]]/Cálculos!$C$11</f>
        <v>1.0488688151534112E-5</v>
      </c>
      <c r="M6999" s="6">
        <f>Tabla2[[#This Row],[Total Sales]]-Tabla2[[#This Row],[Operating Profit]]</f>
        <v>13413.4</v>
      </c>
      <c r="N6999" s="6">
        <v>886.6</v>
      </c>
      <c r="O6999" s="46">
        <f>Tabla2[[#This Row],[Operating Profit]]/Tabla2[[#This Row],[Total Sales]]</f>
        <v>6.2E-2</v>
      </c>
      <c r="P6999" s="1" t="s">
        <v>82</v>
      </c>
    </row>
    <row r="7000" spans="1:16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3" t="str">
        <f>IFERROR(LEFT(Tabla2[[#This Row],[Product]],FIND(" ",Tabla2[[#This Row],[Product]])-3),Tabla2[[#This Row],[Product]])</f>
        <v>Women</v>
      </c>
      <c r="I7000" s="6">
        <v>49</v>
      </c>
      <c r="J7000" s="4">
        <v>610</v>
      </c>
      <c r="K7000" s="6">
        <f>Tabla2[[#This Row],[Price per Unit]]*Tabla2[[#This Row],[Units Sold]]</f>
        <v>29890</v>
      </c>
      <c r="L7000" s="52">
        <f>Tabla2[[#This Row],[Units Sold]]/Cálculos!$C$11</f>
        <v>2.4608076047830033E-5</v>
      </c>
      <c r="M7000" s="6">
        <f>Tabla2[[#This Row],[Total Sales]]-Tabla2[[#This Row],[Operating Profit]]</f>
        <v>28246.05</v>
      </c>
      <c r="N7000" s="6">
        <v>1643.95</v>
      </c>
      <c r="O7000" s="46">
        <f>Tabla2[[#This Row],[Operating Profit]]/Tabla2[[#This Row],[Total Sales]]</f>
        <v>5.5E-2</v>
      </c>
      <c r="P7000" s="1" t="s">
        <v>82</v>
      </c>
    </row>
    <row r="7001" spans="1:16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3" t="str">
        <f>IFERROR(LEFT(Tabla2[[#This Row],[Product]],FIND(" ",Tabla2[[#This Row],[Product]])-3),Tabla2[[#This Row],[Product]])</f>
        <v>Men</v>
      </c>
      <c r="I7001" s="6">
        <v>58</v>
      </c>
      <c r="J7001" s="4">
        <v>1340</v>
      </c>
      <c r="K7001" s="6">
        <f>Tabla2[[#This Row],[Price per Unit]]*Tabla2[[#This Row],[Units Sold]]</f>
        <v>77720</v>
      </c>
      <c r="L7001" s="52">
        <f>Tabla2[[#This Row],[Units Sold]]/Cálculos!$C$11</f>
        <v>5.4057085088675805E-5</v>
      </c>
      <c r="M7001" s="6">
        <f>Tabla2[[#This Row],[Total Sales]]-Tabla2[[#This Row],[Operating Profit]]</f>
        <v>74533.48</v>
      </c>
      <c r="N7001" s="6">
        <v>3186.52</v>
      </c>
      <c r="O7001" s="46">
        <f>Tabla2[[#This Row],[Operating Profit]]/Tabla2[[#This Row],[Total Sales]]</f>
        <v>4.1000000000000002E-2</v>
      </c>
      <c r="P7001" s="1" t="s">
        <v>82</v>
      </c>
    </row>
    <row r="7002" spans="1:16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3" t="str">
        <f>IFERROR(LEFT(Tabla2[[#This Row],[Product]],FIND(" ",Tabla2[[#This Row],[Product]])-3),Tabla2[[#This Row],[Product]])</f>
        <v>Men</v>
      </c>
      <c r="I7002" s="6">
        <v>39</v>
      </c>
      <c r="J7002" s="4">
        <v>500</v>
      </c>
      <c r="K7002" s="6">
        <f>Tabla2[[#This Row],[Price per Unit]]*Tabla2[[#This Row],[Units Sold]]</f>
        <v>19500</v>
      </c>
      <c r="L7002" s="52">
        <f>Tabla2[[#This Row],[Units Sold]]/Cálculos!$C$11</f>
        <v>2.0170554137565598E-5</v>
      </c>
      <c r="M7002" s="6">
        <f>Tabla2[[#This Row],[Total Sales]]-Tabla2[[#This Row],[Operating Profit]]</f>
        <v>18544.5</v>
      </c>
      <c r="N7002" s="6">
        <v>955.5</v>
      </c>
      <c r="O7002" s="46">
        <f>Tabla2[[#This Row],[Operating Profit]]/Tabla2[[#This Row],[Total Sales]]</f>
        <v>4.9000000000000002E-2</v>
      </c>
      <c r="P7002" s="1" t="s">
        <v>82</v>
      </c>
    </row>
    <row r="7003" spans="1:16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3" t="str">
        <f>IFERROR(LEFT(Tabla2[[#This Row],[Product]],FIND(" ",Tabla2[[#This Row],[Product]])-3),Tabla2[[#This Row],[Product]])</f>
        <v>Women</v>
      </c>
      <c r="I7003" s="6">
        <v>33</v>
      </c>
      <c r="J7003" s="4">
        <v>490</v>
      </c>
      <c r="K7003" s="6">
        <f>Tabla2[[#This Row],[Price per Unit]]*Tabla2[[#This Row],[Units Sold]]</f>
        <v>16170</v>
      </c>
      <c r="L7003" s="52">
        <f>Tabla2[[#This Row],[Units Sold]]/Cálculos!$C$11</f>
        <v>1.9767143054814287E-5</v>
      </c>
      <c r="M7003" s="6">
        <f>Tabla2[[#This Row],[Total Sales]]-Tabla2[[#This Row],[Operating Profit]]</f>
        <v>15442.35</v>
      </c>
      <c r="N7003" s="6">
        <v>727.65</v>
      </c>
      <c r="O7003" s="46">
        <f>Tabla2[[#This Row],[Operating Profit]]/Tabla2[[#This Row],[Total Sales]]</f>
        <v>4.4999999999999998E-2</v>
      </c>
      <c r="P7003" s="1" t="s">
        <v>82</v>
      </c>
    </row>
    <row r="7004" spans="1:16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3" t="str">
        <f>IFERROR(LEFT(Tabla2[[#This Row],[Product]],FIND(" ",Tabla2[[#This Row],[Product]])-3),Tabla2[[#This Row],[Product]])</f>
        <v>Women</v>
      </c>
      <c r="I7004" s="6">
        <v>32</v>
      </c>
      <c r="J7004" s="4">
        <v>380</v>
      </c>
      <c r="K7004" s="6">
        <f>Tabla2[[#This Row],[Price per Unit]]*Tabla2[[#This Row],[Units Sold]]</f>
        <v>12160</v>
      </c>
      <c r="L7004" s="52">
        <f>Tabla2[[#This Row],[Units Sold]]/Cálculos!$C$11</f>
        <v>1.5329621144549856E-5</v>
      </c>
      <c r="M7004" s="6">
        <f>Tabla2[[#This Row],[Total Sales]]-Tabla2[[#This Row],[Operating Profit]]</f>
        <v>11624.96</v>
      </c>
      <c r="N7004" s="6">
        <v>535.04</v>
      </c>
      <c r="O7004" s="46">
        <f>Tabla2[[#This Row],[Operating Profit]]/Tabla2[[#This Row],[Total Sales]]</f>
        <v>4.3999999999999997E-2</v>
      </c>
      <c r="P7004" s="1" t="s">
        <v>82</v>
      </c>
    </row>
    <row r="7005" spans="1:16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3" t="str">
        <f>IFERROR(LEFT(Tabla2[[#This Row],[Product]],FIND(" ",Tabla2[[#This Row],[Product]])-3),Tabla2[[#This Row],[Product]])</f>
        <v>Men</v>
      </c>
      <c r="I7005" s="6">
        <v>44</v>
      </c>
      <c r="J7005" s="4">
        <v>530</v>
      </c>
      <c r="K7005" s="6">
        <f>Tabla2[[#This Row],[Price per Unit]]*Tabla2[[#This Row],[Units Sold]]</f>
        <v>23320</v>
      </c>
      <c r="L7005" s="52">
        <f>Tabla2[[#This Row],[Units Sold]]/Cálculos!$C$11</f>
        <v>2.1380787385819535E-5</v>
      </c>
      <c r="M7005" s="6">
        <f>Tabla2[[#This Row],[Total Sales]]-Tabla2[[#This Row],[Operating Profit]]</f>
        <v>21897.48</v>
      </c>
      <c r="N7005" s="6">
        <v>1422.52</v>
      </c>
      <c r="O7005" s="46">
        <f>Tabla2[[#This Row],[Operating Profit]]/Tabla2[[#This Row],[Total Sales]]</f>
        <v>6.0999999999999999E-2</v>
      </c>
      <c r="P7005" s="1" t="s">
        <v>82</v>
      </c>
    </row>
    <row r="7006" spans="1:16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3" t="str">
        <f>IFERROR(LEFT(Tabla2[[#This Row],[Product]],FIND(" ",Tabla2[[#This Row],[Product]])-3),Tabla2[[#This Row],[Product]])</f>
        <v>Women</v>
      </c>
      <c r="I7006" s="6">
        <v>47</v>
      </c>
      <c r="J7006" s="4">
        <v>900</v>
      </c>
      <c r="K7006" s="6">
        <f>Tabla2[[#This Row],[Price per Unit]]*Tabla2[[#This Row],[Units Sold]]</f>
        <v>42300</v>
      </c>
      <c r="L7006" s="52">
        <f>Tabla2[[#This Row],[Units Sold]]/Cálculos!$C$11</f>
        <v>3.630699744761808E-5</v>
      </c>
      <c r="M7006" s="6">
        <f>Tabla2[[#This Row],[Total Sales]]-Tabla2[[#This Row],[Operating Profit]]</f>
        <v>40142.699999999997</v>
      </c>
      <c r="N7006" s="6">
        <v>2157.3000000000002</v>
      </c>
      <c r="O7006" s="46">
        <f>Tabla2[[#This Row],[Operating Profit]]/Tabla2[[#This Row],[Total Sales]]</f>
        <v>5.1000000000000004E-2</v>
      </c>
      <c r="P7006" s="1" t="s">
        <v>82</v>
      </c>
    </row>
    <row r="7007" spans="1:16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3" t="str">
        <f>IFERROR(LEFT(Tabla2[[#This Row],[Product]],FIND(" ",Tabla2[[#This Row],[Product]])-3),Tabla2[[#This Row],[Product]])</f>
        <v>Men</v>
      </c>
      <c r="I7007" s="6">
        <v>32</v>
      </c>
      <c r="J7007" s="4">
        <v>1600</v>
      </c>
      <c r="K7007" s="6">
        <f>Tabla2[[#This Row],[Price per Unit]]*Tabla2[[#This Row],[Units Sold]]</f>
        <v>51200</v>
      </c>
      <c r="L7007" s="52">
        <f>Tabla2[[#This Row],[Units Sold]]/Cálculos!$C$11</f>
        <v>6.4545773240209925E-5</v>
      </c>
      <c r="M7007" s="6">
        <f>Tabla2[[#This Row],[Total Sales]]-Tabla2[[#This Row],[Operating Profit]]</f>
        <v>48947.199999999997</v>
      </c>
      <c r="N7007" s="6">
        <v>2252.8000000000002</v>
      </c>
      <c r="O7007" s="46">
        <f>Tabla2[[#This Row],[Operating Profit]]/Tabla2[[#This Row],[Total Sales]]</f>
        <v>4.4000000000000004E-2</v>
      </c>
      <c r="P7007" s="1" t="s">
        <v>82</v>
      </c>
    </row>
    <row r="7008" spans="1:16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3" t="str">
        <f>IFERROR(LEFT(Tabla2[[#This Row],[Product]],FIND(" ",Tabla2[[#This Row],[Product]])-3),Tabla2[[#This Row],[Product]])</f>
        <v>Men</v>
      </c>
      <c r="I7008" s="6">
        <v>27</v>
      </c>
      <c r="J7008" s="4">
        <v>900</v>
      </c>
      <c r="K7008" s="6">
        <f>Tabla2[[#This Row],[Price per Unit]]*Tabla2[[#This Row],[Units Sold]]</f>
        <v>24300</v>
      </c>
      <c r="L7008" s="52">
        <f>Tabla2[[#This Row],[Units Sold]]/Cálculos!$C$11</f>
        <v>3.630699744761808E-5</v>
      </c>
      <c r="M7008" s="6">
        <f>Tabla2[[#This Row],[Total Sales]]-Tabla2[[#This Row],[Operating Profit]]</f>
        <v>23109.3</v>
      </c>
      <c r="N7008" s="6">
        <v>1190.7</v>
      </c>
      <c r="O7008" s="46">
        <f>Tabla2[[#This Row],[Operating Profit]]/Tabla2[[#This Row],[Total Sales]]</f>
        <v>4.9000000000000002E-2</v>
      </c>
      <c r="P7008" s="1" t="s">
        <v>82</v>
      </c>
    </row>
    <row r="7009" spans="1:16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3" t="str">
        <f>IFERROR(LEFT(Tabla2[[#This Row],[Product]],FIND(" ",Tabla2[[#This Row],[Product]])-3),Tabla2[[#This Row],[Product]])</f>
        <v>Women</v>
      </c>
      <c r="I7009" s="6">
        <v>24</v>
      </c>
      <c r="J7009" s="4">
        <v>520</v>
      </c>
      <c r="K7009" s="6">
        <f>Tabla2[[#This Row],[Price per Unit]]*Tabla2[[#This Row],[Units Sold]]</f>
        <v>12480</v>
      </c>
      <c r="L7009" s="52">
        <f>Tabla2[[#This Row],[Units Sold]]/Cálculos!$C$11</f>
        <v>2.0977376303068224E-5</v>
      </c>
      <c r="M7009" s="6">
        <f>Tabla2[[#This Row],[Total Sales]]-Tabla2[[#This Row],[Operating Profit]]</f>
        <v>11930.88</v>
      </c>
      <c r="N7009" s="6">
        <v>549.12</v>
      </c>
      <c r="O7009" s="46">
        <f>Tabla2[[#This Row],[Operating Profit]]/Tabla2[[#This Row],[Total Sales]]</f>
        <v>4.3999999999999997E-2</v>
      </c>
      <c r="P7009" s="1" t="s">
        <v>82</v>
      </c>
    </row>
    <row r="7010" spans="1:16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3" t="str">
        <f>IFERROR(LEFT(Tabla2[[#This Row],[Product]],FIND(" ",Tabla2[[#This Row],[Product]])-3),Tabla2[[#This Row],[Product]])</f>
        <v>Women</v>
      </c>
      <c r="I7010" s="6">
        <v>24</v>
      </c>
      <c r="J7010" s="4">
        <v>470</v>
      </c>
      <c r="K7010" s="6">
        <f>Tabla2[[#This Row],[Price per Unit]]*Tabla2[[#This Row],[Units Sold]]</f>
        <v>11280</v>
      </c>
      <c r="L7010" s="52">
        <f>Tabla2[[#This Row],[Units Sold]]/Cálculos!$C$11</f>
        <v>1.8960320889311665E-5</v>
      </c>
      <c r="M7010" s="6">
        <f>Tabla2[[#This Row],[Total Sales]]-Tabla2[[#This Row],[Operating Profit]]</f>
        <v>10817.52</v>
      </c>
      <c r="N7010" s="6">
        <v>462.47999999999996</v>
      </c>
      <c r="O7010" s="46">
        <f>Tabla2[[#This Row],[Operating Profit]]/Tabla2[[#This Row],[Total Sales]]</f>
        <v>4.0999999999999995E-2</v>
      </c>
      <c r="P7010" s="1" t="s">
        <v>82</v>
      </c>
    </row>
    <row r="7011" spans="1:16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3" t="str">
        <f>IFERROR(LEFT(Tabla2[[#This Row],[Product]],FIND(" ",Tabla2[[#This Row],[Product]])-3),Tabla2[[#This Row],[Product]])</f>
        <v>Men</v>
      </c>
      <c r="I7011" s="6">
        <v>34</v>
      </c>
      <c r="J7011" s="4">
        <v>460</v>
      </c>
      <c r="K7011" s="6">
        <f>Tabla2[[#This Row],[Price per Unit]]*Tabla2[[#This Row],[Units Sold]]</f>
        <v>15640</v>
      </c>
      <c r="L7011" s="52">
        <f>Tabla2[[#This Row],[Units Sold]]/Cálculos!$C$11</f>
        <v>1.8556909806560351E-5</v>
      </c>
      <c r="M7011" s="6">
        <f>Tabla2[[#This Row],[Total Sales]]-Tabla2[[#This Row],[Operating Profit]]</f>
        <v>14701.6</v>
      </c>
      <c r="N7011" s="6">
        <v>938.4</v>
      </c>
      <c r="O7011" s="46">
        <f>Tabla2[[#This Row],[Operating Profit]]/Tabla2[[#This Row],[Total Sales]]</f>
        <v>0.06</v>
      </c>
      <c r="P7011" s="1" t="s">
        <v>82</v>
      </c>
    </row>
    <row r="7012" spans="1:16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3" t="str">
        <f>IFERROR(LEFT(Tabla2[[#This Row],[Product]],FIND(" ",Tabla2[[#This Row],[Product]])-3),Tabla2[[#This Row],[Product]])</f>
        <v>Women</v>
      </c>
      <c r="I7012" s="6">
        <v>51</v>
      </c>
      <c r="J7012" s="4">
        <v>980</v>
      </c>
      <c r="K7012" s="6">
        <f>Tabla2[[#This Row],[Price per Unit]]*Tabla2[[#This Row],[Units Sold]]</f>
        <v>49980</v>
      </c>
      <c r="L7012" s="52">
        <f>Tabla2[[#This Row],[Units Sold]]/Cálculos!$C$11</f>
        <v>3.9534286109628574E-5</v>
      </c>
      <c r="M7012" s="6">
        <f>Tabla2[[#This Row],[Total Sales]]-Tabla2[[#This Row],[Operating Profit]]</f>
        <v>47231.1</v>
      </c>
      <c r="N7012" s="6">
        <v>2748.9</v>
      </c>
      <c r="O7012" s="46">
        <f>Tabla2[[#This Row],[Operating Profit]]/Tabla2[[#This Row],[Total Sales]]</f>
        <v>5.5E-2</v>
      </c>
      <c r="P7012" s="1" t="s">
        <v>82</v>
      </c>
    </row>
    <row r="7013" spans="1:16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3" t="str">
        <f>IFERROR(LEFT(Tabla2[[#This Row],[Product]],FIND(" ",Tabla2[[#This Row],[Product]])-3),Tabla2[[#This Row],[Product]])</f>
        <v>Men</v>
      </c>
      <c r="I7013" s="6">
        <v>45</v>
      </c>
      <c r="J7013" s="4">
        <v>1490</v>
      </c>
      <c r="K7013" s="6">
        <f>Tabla2[[#This Row],[Price per Unit]]*Tabla2[[#This Row],[Units Sold]]</f>
        <v>67050</v>
      </c>
      <c r="L7013" s="52">
        <f>Tabla2[[#This Row],[Units Sold]]/Cálculos!$C$11</f>
        <v>6.010825132994549E-5</v>
      </c>
      <c r="M7013" s="6">
        <f>Tabla2[[#This Row],[Total Sales]]-Tabla2[[#This Row],[Operating Profit]]</f>
        <v>64233.9</v>
      </c>
      <c r="N7013" s="6">
        <v>2816.1</v>
      </c>
      <c r="O7013" s="46">
        <f>Tabla2[[#This Row],[Operating Profit]]/Tabla2[[#This Row],[Total Sales]]</f>
        <v>4.1999999999999996E-2</v>
      </c>
      <c r="P7013" s="1" t="s">
        <v>82</v>
      </c>
    </row>
    <row r="7014" spans="1:16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3" t="str">
        <f>IFERROR(LEFT(Tabla2[[#This Row],[Product]],FIND(" ",Tabla2[[#This Row],[Product]])-3),Tabla2[[#This Row],[Product]])</f>
        <v>Men</v>
      </c>
      <c r="I7014" s="6">
        <v>42</v>
      </c>
      <c r="J7014" s="4">
        <v>870</v>
      </c>
      <c r="K7014" s="6">
        <f>Tabla2[[#This Row],[Price per Unit]]*Tabla2[[#This Row],[Units Sold]]</f>
        <v>36540</v>
      </c>
      <c r="L7014" s="52">
        <f>Tabla2[[#This Row],[Units Sold]]/Cálculos!$C$11</f>
        <v>3.5096764199364146E-5</v>
      </c>
      <c r="M7014" s="6">
        <f>Tabla2[[#This Row],[Total Sales]]-Tabla2[[#This Row],[Operating Profit]]</f>
        <v>34749.54</v>
      </c>
      <c r="N7014" s="6">
        <v>1790.46</v>
      </c>
      <c r="O7014" s="46">
        <f>Tabla2[[#This Row],[Operating Profit]]/Tabla2[[#This Row],[Total Sales]]</f>
        <v>4.9000000000000002E-2</v>
      </c>
      <c r="P7014" s="1" t="s">
        <v>82</v>
      </c>
    </row>
    <row r="7015" spans="1:16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3" t="str">
        <f>IFERROR(LEFT(Tabla2[[#This Row],[Product]],FIND(" ",Tabla2[[#This Row],[Product]])-3),Tabla2[[#This Row],[Product]])</f>
        <v>Women</v>
      </c>
      <c r="I7015" s="6">
        <v>38</v>
      </c>
      <c r="J7015" s="4">
        <v>610</v>
      </c>
      <c r="K7015" s="6">
        <f>Tabla2[[#This Row],[Price per Unit]]*Tabla2[[#This Row],[Units Sold]]</f>
        <v>23180</v>
      </c>
      <c r="L7015" s="52">
        <f>Tabla2[[#This Row],[Units Sold]]/Cálculos!$C$11</f>
        <v>2.4608076047830033E-5</v>
      </c>
      <c r="M7015" s="6">
        <f>Tabla2[[#This Row],[Total Sales]]-Tabla2[[#This Row],[Operating Profit]]</f>
        <v>22183.26</v>
      </c>
      <c r="N7015" s="6">
        <v>996.74</v>
      </c>
      <c r="O7015" s="46">
        <f>Tabla2[[#This Row],[Operating Profit]]/Tabla2[[#This Row],[Total Sales]]</f>
        <v>4.3000000000000003E-2</v>
      </c>
      <c r="P7015" s="1" t="s">
        <v>82</v>
      </c>
    </row>
    <row r="7016" spans="1:16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3" t="str">
        <f>IFERROR(LEFT(Tabla2[[#This Row],[Product]],FIND(" ",Tabla2[[#This Row],[Product]])-3),Tabla2[[#This Row],[Product]])</f>
        <v>Women</v>
      </c>
      <c r="I7016" s="6">
        <v>38</v>
      </c>
      <c r="J7016" s="4">
        <v>510</v>
      </c>
      <c r="K7016" s="6">
        <f>Tabla2[[#This Row],[Price per Unit]]*Tabla2[[#This Row],[Units Sold]]</f>
        <v>19380</v>
      </c>
      <c r="L7016" s="52">
        <f>Tabla2[[#This Row],[Units Sold]]/Cálculos!$C$11</f>
        <v>2.0573965220316913E-5</v>
      </c>
      <c r="M7016" s="6">
        <f>Tabla2[[#This Row],[Total Sales]]-Tabla2[[#This Row],[Operating Profit]]</f>
        <v>18566.04</v>
      </c>
      <c r="N7016" s="6">
        <v>813.95999999999992</v>
      </c>
      <c r="O7016" s="46">
        <f>Tabla2[[#This Row],[Operating Profit]]/Tabla2[[#This Row],[Total Sales]]</f>
        <v>4.1999999999999996E-2</v>
      </c>
      <c r="P7016" s="1" t="s">
        <v>82</v>
      </c>
    </row>
    <row r="7017" spans="1:16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3" t="str">
        <f>IFERROR(LEFT(Tabla2[[#This Row],[Product]],FIND(" ",Tabla2[[#This Row],[Product]])-3),Tabla2[[#This Row],[Product]])</f>
        <v>Men</v>
      </c>
      <c r="I7017" s="6">
        <v>48</v>
      </c>
      <c r="J7017" s="4">
        <v>500</v>
      </c>
      <c r="K7017" s="6">
        <f>Tabla2[[#This Row],[Price per Unit]]*Tabla2[[#This Row],[Units Sold]]</f>
        <v>24000</v>
      </c>
      <c r="L7017" s="52">
        <f>Tabla2[[#This Row],[Units Sold]]/Cálculos!$C$11</f>
        <v>2.0170554137565598E-5</v>
      </c>
      <c r="M7017" s="6">
        <f>Tabla2[[#This Row],[Total Sales]]-Tabla2[[#This Row],[Operating Profit]]</f>
        <v>22512</v>
      </c>
      <c r="N7017" s="6">
        <v>1488</v>
      </c>
      <c r="O7017" s="46">
        <f>Tabla2[[#This Row],[Operating Profit]]/Tabla2[[#This Row],[Total Sales]]</f>
        <v>6.2E-2</v>
      </c>
      <c r="P7017" s="1" t="s">
        <v>82</v>
      </c>
    </row>
    <row r="7018" spans="1:16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3" t="str">
        <f>IFERROR(LEFT(Tabla2[[#This Row],[Product]],FIND(" ",Tabla2[[#This Row],[Product]])-3),Tabla2[[#This Row],[Product]])</f>
        <v>Women</v>
      </c>
      <c r="I7018" s="6">
        <v>52</v>
      </c>
      <c r="J7018" s="4">
        <v>940</v>
      </c>
      <c r="K7018" s="6">
        <f>Tabla2[[#This Row],[Price per Unit]]*Tabla2[[#This Row],[Units Sold]]</f>
        <v>48880</v>
      </c>
      <c r="L7018" s="52">
        <f>Tabla2[[#This Row],[Units Sold]]/Cálculos!$C$11</f>
        <v>3.792064177862333E-5</v>
      </c>
      <c r="M7018" s="6">
        <f>Tabla2[[#This Row],[Total Sales]]-Tabla2[[#This Row],[Operating Profit]]</f>
        <v>46240.480000000003</v>
      </c>
      <c r="N7018" s="6">
        <v>2639.52</v>
      </c>
      <c r="O7018" s="46">
        <f>Tabla2[[#This Row],[Operating Profit]]/Tabla2[[#This Row],[Total Sales]]</f>
        <v>5.3999999999999999E-2</v>
      </c>
      <c r="P7018" s="1" t="s">
        <v>82</v>
      </c>
    </row>
    <row r="7019" spans="1:16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3" t="str">
        <f>IFERROR(LEFT(Tabla2[[#This Row],[Product]],FIND(" ",Tabla2[[#This Row],[Product]])-3),Tabla2[[#This Row],[Product]])</f>
        <v>Men</v>
      </c>
      <c r="I7019" s="6">
        <v>46</v>
      </c>
      <c r="J7019" s="4">
        <v>1580</v>
      </c>
      <c r="K7019" s="6">
        <f>Tabla2[[#This Row],[Price per Unit]]*Tabla2[[#This Row],[Units Sold]]</f>
        <v>72680</v>
      </c>
      <c r="L7019" s="52">
        <f>Tabla2[[#This Row],[Units Sold]]/Cálculos!$C$11</f>
        <v>6.373895107470729E-5</v>
      </c>
      <c r="M7019" s="6">
        <f>Tabla2[[#This Row],[Total Sales]]-Tabla2[[#This Row],[Operating Profit]]</f>
        <v>69627.44</v>
      </c>
      <c r="N7019" s="6">
        <v>3052.56</v>
      </c>
      <c r="O7019" s="46">
        <f>Tabla2[[#This Row],[Operating Profit]]/Tabla2[[#This Row],[Total Sales]]</f>
        <v>4.2000000000000003E-2</v>
      </c>
      <c r="P7019" s="1" t="s">
        <v>82</v>
      </c>
    </row>
    <row r="7020" spans="1:16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3" t="str">
        <f>IFERROR(LEFT(Tabla2[[#This Row],[Product]],FIND(" ",Tabla2[[#This Row],[Product]])-3),Tabla2[[#This Row],[Product]])</f>
        <v>Men</v>
      </c>
      <c r="I7020" s="6">
        <v>43</v>
      </c>
      <c r="J7020" s="4">
        <v>840</v>
      </c>
      <c r="K7020" s="6">
        <f>Tabla2[[#This Row],[Price per Unit]]*Tabla2[[#This Row],[Units Sold]]</f>
        <v>36120</v>
      </c>
      <c r="L7020" s="52">
        <f>Tabla2[[#This Row],[Units Sold]]/Cálculos!$C$11</f>
        <v>3.3886530951110207E-5</v>
      </c>
      <c r="M7020" s="6">
        <f>Tabla2[[#This Row],[Total Sales]]-Tabla2[[#This Row],[Operating Profit]]</f>
        <v>34422.36</v>
      </c>
      <c r="N7020" s="6">
        <v>1697.6399999999999</v>
      </c>
      <c r="O7020" s="46">
        <f>Tabla2[[#This Row],[Operating Profit]]/Tabla2[[#This Row],[Total Sales]]</f>
        <v>4.6999999999999993E-2</v>
      </c>
      <c r="P7020" s="1" t="s">
        <v>82</v>
      </c>
    </row>
    <row r="7021" spans="1:16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3" t="str">
        <f>IFERROR(LEFT(Tabla2[[#This Row],[Product]],FIND(" ",Tabla2[[#This Row],[Product]])-3),Tabla2[[#This Row],[Product]])</f>
        <v>Women</v>
      </c>
      <c r="I7021" s="6">
        <v>39</v>
      </c>
      <c r="J7021" s="4">
        <v>560</v>
      </c>
      <c r="K7021" s="6">
        <f>Tabla2[[#This Row],[Price per Unit]]*Tabla2[[#This Row],[Units Sold]]</f>
        <v>21840</v>
      </c>
      <c r="L7021" s="52">
        <f>Tabla2[[#This Row],[Units Sold]]/Cálculos!$C$11</f>
        <v>2.2591020634073471E-5</v>
      </c>
      <c r="M7021" s="6">
        <f>Tabla2[[#This Row],[Total Sales]]-Tabla2[[#This Row],[Operating Profit]]</f>
        <v>20966.400000000001</v>
      </c>
      <c r="N7021" s="6">
        <v>873.6</v>
      </c>
      <c r="O7021" s="46">
        <f>Tabla2[[#This Row],[Operating Profit]]/Tabla2[[#This Row],[Total Sales]]</f>
        <v>0.04</v>
      </c>
      <c r="P7021" s="1" t="s">
        <v>82</v>
      </c>
    </row>
    <row r="7022" spans="1:16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3" t="str">
        <f>IFERROR(LEFT(Tabla2[[#This Row],[Product]],FIND(" ",Tabla2[[#This Row],[Product]])-3),Tabla2[[#This Row],[Product]])</f>
        <v>Women</v>
      </c>
      <c r="I7022" s="6">
        <v>39</v>
      </c>
      <c r="J7022" s="4">
        <v>500</v>
      </c>
      <c r="K7022" s="6">
        <f>Tabla2[[#This Row],[Price per Unit]]*Tabla2[[#This Row],[Units Sold]]</f>
        <v>19500</v>
      </c>
      <c r="L7022" s="52">
        <f>Tabla2[[#This Row],[Units Sold]]/Cálculos!$C$11</f>
        <v>2.0170554137565598E-5</v>
      </c>
      <c r="M7022" s="6">
        <f>Tabla2[[#This Row],[Total Sales]]-Tabla2[[#This Row],[Operating Profit]]</f>
        <v>18622.5</v>
      </c>
      <c r="N7022" s="6">
        <v>877.49999999999989</v>
      </c>
      <c r="O7022" s="46">
        <f>Tabla2[[#This Row],[Operating Profit]]/Tabla2[[#This Row],[Total Sales]]</f>
        <v>4.4999999999999991E-2</v>
      </c>
      <c r="P7022" s="1" t="s">
        <v>82</v>
      </c>
    </row>
    <row r="7023" spans="1:16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3" t="str">
        <f>IFERROR(LEFT(Tabla2[[#This Row],[Product]],FIND(" ",Tabla2[[#This Row],[Product]])-3),Tabla2[[#This Row],[Product]])</f>
        <v>Men</v>
      </c>
      <c r="I7023" s="6">
        <v>48</v>
      </c>
      <c r="J7023" s="4">
        <v>460</v>
      </c>
      <c r="K7023" s="6">
        <f>Tabla2[[#This Row],[Price per Unit]]*Tabla2[[#This Row],[Units Sold]]</f>
        <v>22080</v>
      </c>
      <c r="L7023" s="52">
        <f>Tabla2[[#This Row],[Units Sold]]/Cálculos!$C$11</f>
        <v>1.8556909806560351E-5</v>
      </c>
      <c r="M7023" s="6">
        <f>Tabla2[[#This Row],[Total Sales]]-Tabla2[[#This Row],[Operating Profit]]</f>
        <v>20644.8</v>
      </c>
      <c r="N7023" s="6">
        <v>1435.2</v>
      </c>
      <c r="O7023" s="46">
        <f>Tabla2[[#This Row],[Operating Profit]]/Tabla2[[#This Row],[Total Sales]]</f>
        <v>6.5000000000000002E-2</v>
      </c>
      <c r="P7023" s="1" t="s">
        <v>82</v>
      </c>
    </row>
    <row r="7024" spans="1:16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3" t="str">
        <f>IFERROR(LEFT(Tabla2[[#This Row],[Product]],FIND(" ",Tabla2[[#This Row],[Product]])-3),Tabla2[[#This Row],[Product]])</f>
        <v>Women</v>
      </c>
      <c r="I7024" s="6">
        <v>52</v>
      </c>
      <c r="J7024" s="4">
        <v>1020</v>
      </c>
      <c r="K7024" s="6">
        <f>Tabla2[[#This Row],[Price per Unit]]*Tabla2[[#This Row],[Units Sold]]</f>
        <v>53040</v>
      </c>
      <c r="L7024" s="52">
        <f>Tabla2[[#This Row],[Units Sold]]/Cálculos!$C$11</f>
        <v>4.1147930440633825E-5</v>
      </c>
      <c r="M7024" s="6">
        <f>Tabla2[[#This Row],[Total Sales]]-Tabla2[[#This Row],[Operating Profit]]</f>
        <v>50334.96</v>
      </c>
      <c r="N7024" s="6">
        <v>2705.04</v>
      </c>
      <c r="O7024" s="46">
        <f>Tabla2[[#This Row],[Operating Profit]]/Tabla2[[#This Row],[Total Sales]]</f>
        <v>5.0999999999999997E-2</v>
      </c>
      <c r="P7024" s="1" t="s">
        <v>82</v>
      </c>
    </row>
    <row r="7025" spans="1:16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3" t="str">
        <f>IFERROR(LEFT(Tabla2[[#This Row],[Product]],FIND(" ",Tabla2[[#This Row],[Product]])-3),Tabla2[[#This Row],[Product]])</f>
        <v>Men</v>
      </c>
      <c r="I7025" s="6">
        <v>33</v>
      </c>
      <c r="J7025" s="4">
        <v>1430</v>
      </c>
      <c r="K7025" s="6">
        <f>Tabla2[[#This Row],[Price per Unit]]*Tabla2[[#This Row],[Units Sold]]</f>
        <v>47190</v>
      </c>
      <c r="L7025" s="52">
        <f>Tabla2[[#This Row],[Units Sold]]/Cálculos!$C$11</f>
        <v>5.7687784833437618E-5</v>
      </c>
      <c r="M7025" s="6">
        <f>Tabla2[[#This Row],[Total Sales]]-Tabla2[[#This Row],[Operating Profit]]</f>
        <v>45255.21</v>
      </c>
      <c r="N7025" s="6">
        <v>1934.79</v>
      </c>
      <c r="O7025" s="46">
        <f>Tabla2[[#This Row],[Operating Profit]]/Tabla2[[#This Row],[Total Sales]]</f>
        <v>4.1000000000000002E-2</v>
      </c>
      <c r="P7025" s="1" t="s">
        <v>82</v>
      </c>
    </row>
    <row r="7026" spans="1:16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3" t="str">
        <f>IFERROR(LEFT(Tabla2[[#This Row],[Product]],FIND(" ",Tabla2[[#This Row],[Product]])-3),Tabla2[[#This Row],[Product]])</f>
        <v>Men</v>
      </c>
      <c r="I7026" s="6">
        <v>29</v>
      </c>
      <c r="J7026" s="4">
        <v>650</v>
      </c>
      <c r="K7026" s="6">
        <f>Tabla2[[#This Row],[Price per Unit]]*Tabla2[[#This Row],[Units Sold]]</f>
        <v>18850</v>
      </c>
      <c r="L7026" s="52">
        <f>Tabla2[[#This Row],[Units Sold]]/Cálculos!$C$11</f>
        <v>2.622172037883528E-5</v>
      </c>
      <c r="M7026" s="6">
        <f>Tabla2[[#This Row],[Total Sales]]-Tabla2[[#This Row],[Operating Profit]]</f>
        <v>18001.75</v>
      </c>
      <c r="N7026" s="6">
        <v>848.24999999999989</v>
      </c>
      <c r="O7026" s="46">
        <f>Tabla2[[#This Row],[Operating Profit]]/Tabla2[[#This Row],[Total Sales]]</f>
        <v>4.4999999999999991E-2</v>
      </c>
      <c r="P7026" s="1" t="s">
        <v>82</v>
      </c>
    </row>
    <row r="7027" spans="1:16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3" t="str">
        <f>IFERROR(LEFT(Tabla2[[#This Row],[Product]],FIND(" ",Tabla2[[#This Row],[Product]])-3),Tabla2[[#This Row],[Product]])</f>
        <v>Women</v>
      </c>
      <c r="I7027" s="6">
        <v>24</v>
      </c>
      <c r="J7027" s="4">
        <v>440</v>
      </c>
      <c r="K7027" s="6">
        <f>Tabla2[[#This Row],[Price per Unit]]*Tabla2[[#This Row],[Units Sold]]</f>
        <v>10560</v>
      </c>
      <c r="L7027" s="52">
        <f>Tabla2[[#This Row],[Units Sold]]/Cálculos!$C$11</f>
        <v>1.7750087641057729E-5</v>
      </c>
      <c r="M7027" s="6">
        <f>Tabla2[[#This Row],[Total Sales]]-Tabla2[[#This Row],[Operating Profit]]</f>
        <v>10084.799999999999</v>
      </c>
      <c r="N7027" s="6">
        <v>475.19999999999993</v>
      </c>
      <c r="O7027" s="46">
        <f>Tabla2[[#This Row],[Operating Profit]]/Tabla2[[#This Row],[Total Sales]]</f>
        <v>4.4999999999999991E-2</v>
      </c>
      <c r="P7027" s="1" t="s">
        <v>82</v>
      </c>
    </row>
    <row r="7028" spans="1:16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3" t="str">
        <f>IFERROR(LEFT(Tabla2[[#This Row],[Product]],FIND(" ",Tabla2[[#This Row],[Product]])-3),Tabla2[[#This Row],[Product]])</f>
        <v>Women</v>
      </c>
      <c r="I7028" s="6">
        <v>23</v>
      </c>
      <c r="J7028" s="4">
        <v>340</v>
      </c>
      <c r="K7028" s="6">
        <f>Tabla2[[#This Row],[Price per Unit]]*Tabla2[[#This Row],[Units Sold]]</f>
        <v>7820</v>
      </c>
      <c r="L7028" s="52">
        <f>Tabla2[[#This Row],[Units Sold]]/Cálculos!$C$11</f>
        <v>1.3715976813544608E-5</v>
      </c>
      <c r="M7028" s="6">
        <f>Tabla2[[#This Row],[Total Sales]]-Tabla2[[#This Row],[Operating Profit]]</f>
        <v>7468.1</v>
      </c>
      <c r="N7028" s="6">
        <v>351.9</v>
      </c>
      <c r="O7028" s="46">
        <f>Tabla2[[#This Row],[Operating Profit]]/Tabla2[[#This Row],[Total Sales]]</f>
        <v>4.4999999999999998E-2</v>
      </c>
      <c r="P7028" s="1" t="s">
        <v>82</v>
      </c>
    </row>
    <row r="7029" spans="1:16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3" t="str">
        <f>IFERROR(LEFT(Tabla2[[#This Row],[Product]],FIND(" ",Tabla2[[#This Row],[Product]])-3),Tabla2[[#This Row],[Product]])</f>
        <v>Men</v>
      </c>
      <c r="I7029" s="6">
        <v>33</v>
      </c>
      <c r="J7029" s="4">
        <v>330</v>
      </c>
      <c r="K7029" s="6">
        <f>Tabla2[[#This Row],[Price per Unit]]*Tabla2[[#This Row],[Units Sold]]</f>
        <v>10890</v>
      </c>
      <c r="L7029" s="52">
        <f>Tabla2[[#This Row],[Units Sold]]/Cálculos!$C$11</f>
        <v>1.3312565730793296E-5</v>
      </c>
      <c r="M7029" s="6">
        <f>Tabla2[[#This Row],[Total Sales]]-Tabla2[[#This Row],[Operating Profit]]</f>
        <v>10182.15</v>
      </c>
      <c r="N7029" s="6">
        <v>707.85</v>
      </c>
      <c r="O7029" s="46">
        <f>Tabla2[[#This Row],[Operating Profit]]/Tabla2[[#This Row],[Total Sales]]</f>
        <v>6.5000000000000002E-2</v>
      </c>
      <c r="P7029" s="1" t="s">
        <v>82</v>
      </c>
    </row>
    <row r="7030" spans="1:16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3" t="str">
        <f>IFERROR(LEFT(Tabla2[[#This Row],[Product]],FIND(" ",Tabla2[[#This Row],[Product]])-3),Tabla2[[#This Row],[Product]])</f>
        <v>Women</v>
      </c>
      <c r="I7030" s="6">
        <v>38</v>
      </c>
      <c r="J7030" s="4">
        <v>520</v>
      </c>
      <c r="K7030" s="6">
        <f>Tabla2[[#This Row],[Price per Unit]]*Tabla2[[#This Row],[Units Sold]]</f>
        <v>19760</v>
      </c>
      <c r="L7030" s="52">
        <f>Tabla2[[#This Row],[Units Sold]]/Cálculos!$C$11</f>
        <v>2.0977376303068224E-5</v>
      </c>
      <c r="M7030" s="6">
        <f>Tabla2[[#This Row],[Total Sales]]-Tabla2[[#This Row],[Operating Profit]]</f>
        <v>18772</v>
      </c>
      <c r="N7030" s="6">
        <v>988</v>
      </c>
      <c r="O7030" s="46">
        <f>Tabla2[[#This Row],[Operating Profit]]/Tabla2[[#This Row],[Total Sales]]</f>
        <v>0.05</v>
      </c>
      <c r="P7030" s="1" t="s">
        <v>82</v>
      </c>
    </row>
    <row r="7031" spans="1:16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3" t="str">
        <f>IFERROR(LEFT(Tabla2[[#This Row],[Product]],FIND(" ",Tabla2[[#This Row],[Product]])-3),Tabla2[[#This Row],[Product]])</f>
        <v>Men</v>
      </c>
      <c r="I7031" s="6">
        <v>43</v>
      </c>
      <c r="J7031" s="4">
        <v>1130</v>
      </c>
      <c r="K7031" s="6">
        <f>Tabla2[[#This Row],[Price per Unit]]*Tabla2[[#This Row],[Units Sold]]</f>
        <v>48590</v>
      </c>
      <c r="L7031" s="52">
        <f>Tabla2[[#This Row],[Units Sold]]/Cálculos!$C$11</f>
        <v>4.5585452350898253E-5</v>
      </c>
      <c r="M7031" s="6">
        <f>Tabla2[[#This Row],[Total Sales]]-Tabla2[[#This Row],[Operating Profit]]</f>
        <v>46549.22</v>
      </c>
      <c r="N7031" s="6">
        <v>2040.78</v>
      </c>
      <c r="O7031" s="46">
        <f>Tabla2[[#This Row],[Operating Profit]]/Tabla2[[#This Row],[Total Sales]]</f>
        <v>4.2000000000000003E-2</v>
      </c>
      <c r="P7031" s="1" t="s">
        <v>82</v>
      </c>
    </row>
    <row r="7032" spans="1:16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3" t="str">
        <f>IFERROR(LEFT(Tabla2[[#This Row],[Product]],FIND(" ",Tabla2[[#This Row],[Product]])-3),Tabla2[[#This Row],[Product]])</f>
        <v>Men</v>
      </c>
      <c r="I7032" s="6">
        <v>33</v>
      </c>
      <c r="J7032" s="4">
        <v>680</v>
      </c>
      <c r="K7032" s="6">
        <f>Tabla2[[#This Row],[Price per Unit]]*Tabla2[[#This Row],[Units Sold]]</f>
        <v>22440</v>
      </c>
      <c r="L7032" s="52">
        <f>Tabla2[[#This Row],[Units Sold]]/Cálculos!$C$11</f>
        <v>2.7431953627089217E-5</v>
      </c>
      <c r="M7032" s="6">
        <f>Tabla2[[#This Row],[Total Sales]]-Tabla2[[#This Row],[Operating Profit]]</f>
        <v>21362.880000000001</v>
      </c>
      <c r="N7032" s="6">
        <v>1077.1199999999999</v>
      </c>
      <c r="O7032" s="46">
        <f>Tabla2[[#This Row],[Operating Profit]]/Tabla2[[#This Row],[Total Sales]]</f>
        <v>4.7999999999999994E-2</v>
      </c>
      <c r="P7032" s="1" t="s">
        <v>82</v>
      </c>
    </row>
    <row r="7033" spans="1:16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3" t="str">
        <f>IFERROR(LEFT(Tabla2[[#This Row],[Product]],FIND(" ",Tabla2[[#This Row],[Product]])-3),Tabla2[[#This Row],[Product]])</f>
        <v>Women</v>
      </c>
      <c r="I7033" s="6">
        <v>34</v>
      </c>
      <c r="J7033" s="4">
        <v>330</v>
      </c>
      <c r="K7033" s="6">
        <f>Tabla2[[#This Row],[Price per Unit]]*Tabla2[[#This Row],[Units Sold]]</f>
        <v>11220</v>
      </c>
      <c r="L7033" s="52">
        <f>Tabla2[[#This Row],[Units Sold]]/Cálculos!$C$11</f>
        <v>1.3312565730793296E-5</v>
      </c>
      <c r="M7033" s="6">
        <f>Tabla2[[#This Row],[Total Sales]]-Tabla2[[#This Row],[Operating Profit]]</f>
        <v>10737.54</v>
      </c>
      <c r="N7033" s="6">
        <v>482.46</v>
      </c>
      <c r="O7033" s="46">
        <f>Tabla2[[#This Row],[Operating Profit]]/Tabla2[[#This Row],[Total Sales]]</f>
        <v>4.2999999999999997E-2</v>
      </c>
      <c r="P7033" s="1" t="s">
        <v>82</v>
      </c>
    </row>
    <row r="7034" spans="1:16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3" t="str">
        <f>IFERROR(LEFT(Tabla2[[#This Row],[Product]],FIND(" ",Tabla2[[#This Row],[Product]])-3),Tabla2[[#This Row],[Product]])</f>
        <v>Women</v>
      </c>
      <c r="I7034" s="6">
        <v>32</v>
      </c>
      <c r="J7034" s="4">
        <v>330</v>
      </c>
      <c r="K7034" s="6">
        <f>Tabla2[[#This Row],[Price per Unit]]*Tabla2[[#This Row],[Units Sold]]</f>
        <v>10560</v>
      </c>
      <c r="L7034" s="52">
        <f>Tabla2[[#This Row],[Units Sold]]/Cálculos!$C$11</f>
        <v>1.3312565730793296E-5</v>
      </c>
      <c r="M7034" s="6">
        <f>Tabla2[[#This Row],[Total Sales]]-Tabla2[[#This Row],[Operating Profit]]</f>
        <v>10127.040000000001</v>
      </c>
      <c r="N7034" s="6">
        <v>432.96</v>
      </c>
      <c r="O7034" s="46">
        <f>Tabla2[[#This Row],[Operating Profit]]/Tabla2[[#This Row],[Total Sales]]</f>
        <v>4.0999999999999995E-2</v>
      </c>
      <c r="P7034" s="1" t="s">
        <v>82</v>
      </c>
    </row>
    <row r="7035" spans="1:16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3" t="str">
        <f>IFERROR(LEFT(Tabla2[[#This Row],[Product]],FIND(" ",Tabla2[[#This Row],[Product]])-3),Tabla2[[#This Row],[Product]])</f>
        <v>Men</v>
      </c>
      <c r="I7035" s="6">
        <v>44</v>
      </c>
      <c r="J7035" s="4">
        <v>330</v>
      </c>
      <c r="K7035" s="6">
        <f>Tabla2[[#This Row],[Price per Unit]]*Tabla2[[#This Row],[Units Sold]]</f>
        <v>14520</v>
      </c>
      <c r="L7035" s="52">
        <f>Tabla2[[#This Row],[Units Sold]]/Cálculos!$C$11</f>
        <v>1.3312565730793296E-5</v>
      </c>
      <c r="M7035" s="6">
        <f>Tabla2[[#This Row],[Total Sales]]-Tabla2[[#This Row],[Operating Profit]]</f>
        <v>13605.24</v>
      </c>
      <c r="N7035" s="6">
        <v>914.76</v>
      </c>
      <c r="O7035" s="46">
        <f>Tabla2[[#This Row],[Operating Profit]]/Tabla2[[#This Row],[Total Sales]]</f>
        <v>6.3E-2</v>
      </c>
      <c r="P7035" s="1" t="s">
        <v>82</v>
      </c>
    </row>
    <row r="7036" spans="1:16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3" t="str">
        <f>IFERROR(LEFT(Tabla2[[#This Row],[Product]],FIND(" ",Tabla2[[#This Row],[Product]])-3),Tabla2[[#This Row],[Product]])</f>
        <v>Women</v>
      </c>
      <c r="I7036" s="6">
        <v>46</v>
      </c>
      <c r="J7036" s="4">
        <v>650</v>
      </c>
      <c r="K7036" s="6">
        <f>Tabla2[[#This Row],[Price per Unit]]*Tabla2[[#This Row],[Units Sold]]</f>
        <v>29900</v>
      </c>
      <c r="L7036" s="52">
        <f>Tabla2[[#This Row],[Units Sold]]/Cálculos!$C$11</f>
        <v>2.622172037883528E-5</v>
      </c>
      <c r="M7036" s="6">
        <f>Tabla2[[#This Row],[Total Sales]]-Tabla2[[#This Row],[Operating Profit]]</f>
        <v>28375.1</v>
      </c>
      <c r="N7036" s="6">
        <v>1524.9</v>
      </c>
      <c r="O7036" s="46">
        <f>Tabla2[[#This Row],[Operating Profit]]/Tabla2[[#This Row],[Total Sales]]</f>
        <v>5.1000000000000004E-2</v>
      </c>
      <c r="P7036" s="1" t="s">
        <v>82</v>
      </c>
    </row>
    <row r="7037" spans="1:16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3" t="str">
        <f>IFERROR(LEFT(Tabla2[[#This Row],[Product]],FIND(" ",Tabla2[[#This Row],[Product]])-3),Tabla2[[#This Row],[Product]])</f>
        <v>Men</v>
      </c>
      <c r="I7037" s="6">
        <v>41</v>
      </c>
      <c r="J7037" s="4">
        <v>1040</v>
      </c>
      <c r="K7037" s="6">
        <f>Tabla2[[#This Row],[Price per Unit]]*Tabla2[[#This Row],[Units Sold]]</f>
        <v>42640</v>
      </c>
      <c r="L7037" s="52">
        <f>Tabla2[[#This Row],[Units Sold]]/Cálculos!$C$11</f>
        <v>4.1954752606136447E-5</v>
      </c>
      <c r="M7037" s="6">
        <f>Tabla2[[#This Row],[Total Sales]]-Tabla2[[#This Row],[Operating Profit]]</f>
        <v>40806.480000000003</v>
      </c>
      <c r="N7037" s="6">
        <v>1833.52</v>
      </c>
      <c r="O7037" s="46">
        <f>Tabla2[[#This Row],[Operating Profit]]/Tabla2[[#This Row],[Total Sales]]</f>
        <v>4.2999999999999997E-2</v>
      </c>
      <c r="P7037" s="1" t="s">
        <v>82</v>
      </c>
    </row>
    <row r="7038" spans="1:16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3" t="str">
        <f>IFERROR(LEFT(Tabla2[[#This Row],[Product]],FIND(" ",Tabla2[[#This Row],[Product]])-3),Tabla2[[#This Row],[Product]])</f>
        <v>Men</v>
      </c>
      <c r="I7038" s="6">
        <v>32</v>
      </c>
      <c r="J7038" s="4">
        <v>780</v>
      </c>
      <c r="K7038" s="6">
        <f>Tabla2[[#This Row],[Price per Unit]]*Tabla2[[#This Row],[Units Sold]]</f>
        <v>24960</v>
      </c>
      <c r="L7038" s="52">
        <f>Tabla2[[#This Row],[Units Sold]]/Cálculos!$C$11</f>
        <v>3.1466064454602334E-5</v>
      </c>
      <c r="M7038" s="6">
        <f>Tabla2[[#This Row],[Total Sales]]-Tabla2[[#This Row],[Operating Profit]]</f>
        <v>23786.880000000001</v>
      </c>
      <c r="N7038" s="6">
        <v>1173.1199999999999</v>
      </c>
      <c r="O7038" s="46">
        <f>Tabla2[[#This Row],[Operating Profit]]/Tabla2[[#This Row],[Total Sales]]</f>
        <v>4.6999999999999993E-2</v>
      </c>
      <c r="P7038" s="1" t="s">
        <v>82</v>
      </c>
    </row>
    <row r="7039" spans="1:16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3" t="str">
        <f>IFERROR(LEFT(Tabla2[[#This Row],[Product]],FIND(" ",Tabla2[[#This Row],[Product]])-3),Tabla2[[#This Row],[Product]])</f>
        <v>Women</v>
      </c>
      <c r="I7039" s="6">
        <v>33</v>
      </c>
      <c r="J7039" s="4">
        <v>690</v>
      </c>
      <c r="K7039" s="6">
        <f>Tabla2[[#This Row],[Price per Unit]]*Tabla2[[#This Row],[Units Sold]]</f>
        <v>22770</v>
      </c>
      <c r="L7039" s="52">
        <f>Tabla2[[#This Row],[Units Sold]]/Cálculos!$C$11</f>
        <v>2.7835364709840528E-5</v>
      </c>
      <c r="M7039" s="6">
        <f>Tabla2[[#This Row],[Total Sales]]-Tabla2[[#This Row],[Operating Profit]]</f>
        <v>21813.66</v>
      </c>
      <c r="N7039" s="6">
        <v>956.33999999999992</v>
      </c>
      <c r="O7039" s="46">
        <f>Tabla2[[#This Row],[Operating Profit]]/Tabla2[[#This Row],[Total Sales]]</f>
        <v>4.1999999999999996E-2</v>
      </c>
      <c r="P7039" s="1" t="s">
        <v>82</v>
      </c>
    </row>
    <row r="7040" spans="1:16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3" t="str">
        <f>IFERROR(LEFT(Tabla2[[#This Row],[Product]],FIND(" ",Tabla2[[#This Row],[Product]])-3),Tabla2[[#This Row],[Product]])</f>
        <v>Women</v>
      </c>
      <c r="I7040" s="6">
        <v>33</v>
      </c>
      <c r="J7040" s="4">
        <v>650</v>
      </c>
      <c r="K7040" s="6">
        <f>Tabla2[[#This Row],[Price per Unit]]*Tabla2[[#This Row],[Units Sold]]</f>
        <v>21450</v>
      </c>
      <c r="L7040" s="52">
        <f>Tabla2[[#This Row],[Units Sold]]/Cálculos!$C$11</f>
        <v>2.622172037883528E-5</v>
      </c>
      <c r="M7040" s="6">
        <f>Tabla2[[#This Row],[Total Sales]]-Tabla2[[#This Row],[Operating Profit]]</f>
        <v>20484.75</v>
      </c>
      <c r="N7040" s="6">
        <v>965.24999999999989</v>
      </c>
      <c r="O7040" s="46">
        <f>Tabla2[[#This Row],[Operating Profit]]/Tabla2[[#This Row],[Total Sales]]</f>
        <v>4.4999999999999991E-2</v>
      </c>
      <c r="P7040" s="1" t="s">
        <v>82</v>
      </c>
    </row>
    <row r="7041" spans="1:16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3" t="str">
        <f>IFERROR(LEFT(Tabla2[[#This Row],[Product]],FIND(" ",Tabla2[[#This Row],[Product]])-3),Tabla2[[#This Row],[Product]])</f>
        <v>Men</v>
      </c>
      <c r="I7041" s="6">
        <v>58</v>
      </c>
      <c r="J7041" s="4">
        <v>560</v>
      </c>
      <c r="K7041" s="6">
        <f>Tabla2[[#This Row],[Price per Unit]]*Tabla2[[#This Row],[Units Sold]]</f>
        <v>32480</v>
      </c>
      <c r="L7041" s="52">
        <f>Tabla2[[#This Row],[Units Sold]]/Cálculos!$C$11</f>
        <v>2.2591020634073471E-5</v>
      </c>
      <c r="M7041" s="6">
        <f>Tabla2[[#This Row],[Total Sales]]-Tabla2[[#This Row],[Operating Profit]]</f>
        <v>30466.240000000002</v>
      </c>
      <c r="N7041" s="6">
        <v>2013.76</v>
      </c>
      <c r="O7041" s="46">
        <f>Tabla2[[#This Row],[Operating Profit]]/Tabla2[[#This Row],[Total Sales]]</f>
        <v>6.2E-2</v>
      </c>
      <c r="P7041" s="1" t="s">
        <v>82</v>
      </c>
    </row>
    <row r="7042" spans="1:16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3" t="str">
        <f>IFERROR(LEFT(Tabla2[[#This Row],[Product]],FIND(" ",Tabla2[[#This Row],[Product]])-3),Tabla2[[#This Row],[Product]])</f>
        <v>Women</v>
      </c>
      <c r="I7042" s="6">
        <v>61</v>
      </c>
      <c r="J7042" s="4">
        <v>750</v>
      </c>
      <c r="K7042" s="6">
        <f>Tabla2[[#This Row],[Price per Unit]]*Tabla2[[#This Row],[Units Sold]]</f>
        <v>45750</v>
      </c>
      <c r="L7042" s="52">
        <f>Tabla2[[#This Row],[Units Sold]]/Cálculos!$C$11</f>
        <v>3.0255831206348401E-5</v>
      </c>
      <c r="M7042" s="6">
        <f>Tabla2[[#This Row],[Total Sales]]-Tabla2[[#This Row],[Operating Profit]]</f>
        <v>43416.75</v>
      </c>
      <c r="N7042" s="6">
        <v>2333.25</v>
      </c>
      <c r="O7042" s="46">
        <f>Tabla2[[#This Row],[Operating Profit]]/Tabla2[[#This Row],[Total Sales]]</f>
        <v>5.0999999999999997E-2</v>
      </c>
      <c r="P7042" s="1" t="s">
        <v>82</v>
      </c>
    </row>
    <row r="7043" spans="1:16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3" t="str">
        <f>IFERROR(LEFT(Tabla2[[#This Row],[Product]],FIND(" ",Tabla2[[#This Row],[Product]])-3),Tabla2[[#This Row],[Product]])</f>
        <v>Men</v>
      </c>
      <c r="I7043" s="6">
        <v>58</v>
      </c>
      <c r="J7043" s="4">
        <v>1380</v>
      </c>
      <c r="K7043" s="6">
        <f>Tabla2[[#This Row],[Price per Unit]]*Tabla2[[#This Row],[Units Sold]]</f>
        <v>80040</v>
      </c>
      <c r="L7043" s="52">
        <f>Tabla2[[#This Row],[Units Sold]]/Cálculos!$C$11</f>
        <v>5.5670729419681056E-5</v>
      </c>
      <c r="M7043" s="6">
        <f>Tabla2[[#This Row],[Total Sales]]-Tabla2[[#This Row],[Operating Profit]]</f>
        <v>76758.36</v>
      </c>
      <c r="N7043" s="6">
        <v>3281.64</v>
      </c>
      <c r="O7043" s="46">
        <f>Tabla2[[#This Row],[Operating Profit]]/Tabla2[[#This Row],[Total Sales]]</f>
        <v>4.1000000000000002E-2</v>
      </c>
      <c r="P7043" s="1" t="s">
        <v>82</v>
      </c>
    </row>
    <row r="7044" spans="1:16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3" t="str">
        <f>IFERROR(LEFT(Tabla2[[#This Row],[Product]],FIND(" ",Tabla2[[#This Row],[Product]])-3),Tabla2[[#This Row],[Product]])</f>
        <v>Men</v>
      </c>
      <c r="I7044" s="6">
        <v>49</v>
      </c>
      <c r="J7044" s="4">
        <v>1020</v>
      </c>
      <c r="K7044" s="6">
        <f>Tabla2[[#This Row],[Price per Unit]]*Tabla2[[#This Row],[Units Sold]]</f>
        <v>49980</v>
      </c>
      <c r="L7044" s="52">
        <f>Tabla2[[#This Row],[Units Sold]]/Cálculos!$C$11</f>
        <v>4.1147930440633825E-5</v>
      </c>
      <c r="M7044" s="6">
        <f>Tabla2[[#This Row],[Total Sales]]-Tabla2[[#This Row],[Operating Profit]]</f>
        <v>47630.94</v>
      </c>
      <c r="N7044" s="6">
        <v>2349.06</v>
      </c>
      <c r="O7044" s="46">
        <f>Tabla2[[#This Row],[Operating Profit]]/Tabla2[[#This Row],[Total Sales]]</f>
        <v>4.7E-2</v>
      </c>
      <c r="P7044" s="1" t="s">
        <v>82</v>
      </c>
    </row>
    <row r="7045" spans="1:16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3" t="str">
        <f>IFERROR(LEFT(Tabla2[[#This Row],[Product]],FIND(" ",Tabla2[[#This Row],[Product]])-3),Tabla2[[#This Row],[Product]])</f>
        <v>Women</v>
      </c>
      <c r="I7045" s="6">
        <v>45</v>
      </c>
      <c r="J7045" s="4">
        <v>870</v>
      </c>
      <c r="K7045" s="6">
        <f>Tabla2[[#This Row],[Price per Unit]]*Tabla2[[#This Row],[Units Sold]]</f>
        <v>39150</v>
      </c>
      <c r="L7045" s="52">
        <f>Tabla2[[#This Row],[Units Sold]]/Cálculos!$C$11</f>
        <v>3.5096764199364146E-5</v>
      </c>
      <c r="M7045" s="6">
        <f>Tabla2[[#This Row],[Total Sales]]-Tabla2[[#This Row],[Operating Profit]]</f>
        <v>37427.4</v>
      </c>
      <c r="N7045" s="6">
        <v>1722.6</v>
      </c>
      <c r="O7045" s="46">
        <f>Tabla2[[#This Row],[Operating Profit]]/Tabla2[[#This Row],[Total Sales]]</f>
        <v>4.3999999999999997E-2</v>
      </c>
      <c r="P7045" s="1" t="s">
        <v>82</v>
      </c>
    </row>
    <row r="7046" spans="1:16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3" t="str">
        <f>IFERROR(LEFT(Tabla2[[#This Row],[Product]],FIND(" ",Tabla2[[#This Row],[Product]])-3),Tabla2[[#This Row],[Product]])</f>
        <v>Women</v>
      </c>
      <c r="I7046" s="6">
        <v>48</v>
      </c>
      <c r="J7046" s="4">
        <v>730</v>
      </c>
      <c r="K7046" s="6">
        <f>Tabla2[[#This Row],[Price per Unit]]*Tabla2[[#This Row],[Units Sold]]</f>
        <v>35040</v>
      </c>
      <c r="L7046" s="52">
        <f>Tabla2[[#This Row],[Units Sold]]/Cálculos!$C$11</f>
        <v>2.9449009040845775E-5</v>
      </c>
      <c r="M7046" s="6">
        <f>Tabla2[[#This Row],[Total Sales]]-Tabla2[[#This Row],[Operating Profit]]</f>
        <v>33463.199999999997</v>
      </c>
      <c r="N7046" s="6">
        <v>1576.8</v>
      </c>
      <c r="O7046" s="46">
        <f>Tabla2[[#This Row],[Operating Profit]]/Tabla2[[#This Row],[Total Sales]]</f>
        <v>4.4999999999999998E-2</v>
      </c>
      <c r="P7046" s="1" t="s">
        <v>82</v>
      </c>
    </row>
    <row r="7047" spans="1:16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3" t="str">
        <f>IFERROR(LEFT(Tabla2[[#This Row],[Product]],FIND(" ",Tabla2[[#This Row],[Product]])-3),Tabla2[[#This Row],[Product]])</f>
        <v>Men</v>
      </c>
      <c r="I7047" s="6">
        <v>57</v>
      </c>
      <c r="J7047" s="4">
        <v>730</v>
      </c>
      <c r="K7047" s="6">
        <f>Tabla2[[#This Row],[Price per Unit]]*Tabla2[[#This Row],[Units Sold]]</f>
        <v>41610</v>
      </c>
      <c r="L7047" s="52">
        <f>Tabla2[[#This Row],[Units Sold]]/Cálculos!$C$11</f>
        <v>2.9449009040845775E-5</v>
      </c>
      <c r="M7047" s="6">
        <f>Tabla2[[#This Row],[Total Sales]]-Tabla2[[#This Row],[Operating Profit]]</f>
        <v>39113.4</v>
      </c>
      <c r="N7047" s="6">
        <v>2496.6</v>
      </c>
      <c r="O7047" s="46">
        <f>Tabla2[[#This Row],[Operating Profit]]/Tabla2[[#This Row],[Total Sales]]</f>
        <v>0.06</v>
      </c>
      <c r="P7047" s="1" t="s">
        <v>82</v>
      </c>
    </row>
    <row r="7048" spans="1:16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3" t="str">
        <f>IFERROR(LEFT(Tabla2[[#This Row],[Product]],FIND(" ",Tabla2[[#This Row],[Product]])-3),Tabla2[[#This Row],[Product]])</f>
        <v>Women</v>
      </c>
      <c r="I7048" s="6">
        <v>59</v>
      </c>
      <c r="J7048" s="4">
        <v>880</v>
      </c>
      <c r="K7048" s="6">
        <f>Tabla2[[#This Row],[Price per Unit]]*Tabla2[[#This Row],[Units Sold]]</f>
        <v>51920</v>
      </c>
      <c r="L7048" s="52">
        <f>Tabla2[[#This Row],[Units Sold]]/Cálculos!$C$11</f>
        <v>3.5500175282115457E-5</v>
      </c>
      <c r="M7048" s="6">
        <f>Tabla2[[#This Row],[Total Sales]]-Tabla2[[#This Row],[Operating Profit]]</f>
        <v>49220.160000000003</v>
      </c>
      <c r="N7048" s="6">
        <v>2699.84</v>
      </c>
      <c r="O7048" s="46">
        <f>Tabla2[[#This Row],[Operating Profit]]/Tabla2[[#This Row],[Total Sales]]</f>
        <v>5.2000000000000005E-2</v>
      </c>
      <c r="P7048" s="1" t="s">
        <v>82</v>
      </c>
    </row>
    <row r="7049" spans="1:16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3" t="str">
        <f>IFERROR(LEFT(Tabla2[[#This Row],[Product]],FIND(" ",Tabla2[[#This Row],[Product]])-3),Tabla2[[#This Row],[Product]])</f>
        <v>Men</v>
      </c>
      <c r="I7049" s="6">
        <v>32</v>
      </c>
      <c r="J7049" s="4">
        <v>1400</v>
      </c>
      <c r="K7049" s="6">
        <f>Tabla2[[#This Row],[Price per Unit]]*Tabla2[[#This Row],[Units Sold]]</f>
        <v>44800</v>
      </c>
      <c r="L7049" s="52">
        <f>Tabla2[[#This Row],[Units Sold]]/Cálculos!$C$11</f>
        <v>5.6477551585183678E-5</v>
      </c>
      <c r="M7049" s="6">
        <f>Tabla2[[#This Row],[Total Sales]]-Tabla2[[#This Row],[Operating Profit]]</f>
        <v>42470.400000000001</v>
      </c>
      <c r="N7049" s="6">
        <v>2329.6</v>
      </c>
      <c r="O7049" s="46">
        <f>Tabla2[[#This Row],[Operating Profit]]/Tabla2[[#This Row],[Total Sales]]</f>
        <v>5.1999999999999998E-2</v>
      </c>
      <c r="P7049" s="1" t="s">
        <v>82</v>
      </c>
    </row>
    <row r="7050" spans="1:16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3" t="str">
        <f>IFERROR(LEFT(Tabla2[[#This Row],[Product]],FIND(" ",Tabla2[[#This Row],[Product]])-3),Tabla2[[#This Row],[Product]])</f>
        <v>Men</v>
      </c>
      <c r="I7050" s="6">
        <v>32</v>
      </c>
      <c r="J7050" s="4">
        <v>780</v>
      </c>
      <c r="K7050" s="6">
        <f>Tabla2[[#This Row],[Price per Unit]]*Tabla2[[#This Row],[Units Sold]]</f>
        <v>24960</v>
      </c>
      <c r="L7050" s="52">
        <f>Tabla2[[#This Row],[Units Sold]]/Cálculos!$C$11</f>
        <v>3.1466064454602334E-5</v>
      </c>
      <c r="M7050" s="6">
        <f>Tabla2[[#This Row],[Total Sales]]-Tabla2[[#This Row],[Operating Profit]]</f>
        <v>23687.040000000001</v>
      </c>
      <c r="N7050" s="6">
        <v>1272.96</v>
      </c>
      <c r="O7050" s="46">
        <f>Tabla2[[#This Row],[Operating Profit]]/Tabla2[[#This Row],[Total Sales]]</f>
        <v>5.1000000000000004E-2</v>
      </c>
      <c r="P7050" s="1" t="s">
        <v>82</v>
      </c>
    </row>
    <row r="7051" spans="1:16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3" t="str">
        <f>IFERROR(LEFT(Tabla2[[#This Row],[Product]],FIND(" ",Tabla2[[#This Row],[Product]])-3),Tabla2[[#This Row],[Product]])</f>
        <v>Women</v>
      </c>
      <c r="I7051" s="6">
        <v>24</v>
      </c>
      <c r="J7051" s="4">
        <v>870</v>
      </c>
      <c r="K7051" s="6">
        <f>Tabla2[[#This Row],[Price per Unit]]*Tabla2[[#This Row],[Units Sold]]</f>
        <v>20880</v>
      </c>
      <c r="L7051" s="52">
        <f>Tabla2[[#This Row],[Units Sold]]/Cálculos!$C$11</f>
        <v>3.5096764199364146E-5</v>
      </c>
      <c r="M7051" s="6">
        <f>Tabla2[[#This Row],[Total Sales]]-Tabla2[[#This Row],[Operating Profit]]</f>
        <v>19940.400000000001</v>
      </c>
      <c r="N7051" s="6">
        <v>939.59999999999991</v>
      </c>
      <c r="O7051" s="46">
        <f>Tabla2[[#This Row],[Operating Profit]]/Tabla2[[#This Row],[Total Sales]]</f>
        <v>4.4999999999999998E-2</v>
      </c>
      <c r="P7051" s="1" t="s">
        <v>82</v>
      </c>
    </row>
    <row r="7052" spans="1:16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3" t="str">
        <f>IFERROR(LEFT(Tabla2[[#This Row],[Product]],FIND(" ",Tabla2[[#This Row],[Product]])-3),Tabla2[[#This Row],[Product]])</f>
        <v>Women</v>
      </c>
      <c r="I7052" s="6">
        <v>28</v>
      </c>
      <c r="J7052" s="4">
        <v>440</v>
      </c>
      <c r="K7052" s="6">
        <f>Tabla2[[#This Row],[Price per Unit]]*Tabla2[[#This Row],[Units Sold]]</f>
        <v>12320</v>
      </c>
      <c r="L7052" s="52">
        <f>Tabla2[[#This Row],[Units Sold]]/Cálculos!$C$11</f>
        <v>1.7750087641057729E-5</v>
      </c>
      <c r="M7052" s="6">
        <f>Tabla2[[#This Row],[Total Sales]]-Tabla2[[#This Row],[Operating Profit]]</f>
        <v>11728.64</v>
      </c>
      <c r="N7052" s="6">
        <v>591.36</v>
      </c>
      <c r="O7052" s="46">
        <f>Tabla2[[#This Row],[Operating Profit]]/Tabla2[[#This Row],[Total Sales]]</f>
        <v>4.8000000000000001E-2</v>
      </c>
      <c r="P7052" s="1" t="s">
        <v>82</v>
      </c>
    </row>
    <row r="7053" spans="1:16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3" t="str">
        <f>IFERROR(LEFT(Tabla2[[#This Row],[Product]],FIND(" ",Tabla2[[#This Row],[Product]])-3),Tabla2[[#This Row],[Product]])</f>
        <v>Men</v>
      </c>
      <c r="I7053" s="6">
        <v>41</v>
      </c>
      <c r="J7053" s="4">
        <v>580</v>
      </c>
      <c r="K7053" s="6">
        <f>Tabla2[[#This Row],[Price per Unit]]*Tabla2[[#This Row],[Units Sold]]</f>
        <v>23780</v>
      </c>
      <c r="L7053" s="52">
        <f>Tabla2[[#This Row],[Units Sold]]/Cálculos!$C$11</f>
        <v>2.3397842799576097E-5</v>
      </c>
      <c r="M7053" s="6">
        <f>Tabla2[[#This Row],[Total Sales]]-Tabla2[[#This Row],[Operating Profit]]</f>
        <v>22733.68</v>
      </c>
      <c r="N7053" s="6">
        <v>1046.32</v>
      </c>
      <c r="O7053" s="46">
        <f>Tabla2[[#This Row],[Operating Profit]]/Tabla2[[#This Row],[Total Sales]]</f>
        <v>4.3999999999999997E-2</v>
      </c>
      <c r="P7053" s="1" t="s">
        <v>82</v>
      </c>
    </row>
    <row r="7054" spans="1:16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3" t="str">
        <f>IFERROR(LEFT(Tabla2[[#This Row],[Product]],FIND(" ",Tabla2[[#This Row],[Product]])-3),Tabla2[[#This Row],[Product]])</f>
        <v>Women</v>
      </c>
      <c r="I7054" s="6">
        <v>32</v>
      </c>
      <c r="J7054" s="4">
        <v>840</v>
      </c>
      <c r="K7054" s="6">
        <f>Tabla2[[#This Row],[Price per Unit]]*Tabla2[[#This Row],[Units Sold]]</f>
        <v>26880</v>
      </c>
      <c r="L7054" s="52">
        <f>Tabla2[[#This Row],[Units Sold]]/Cálculos!$C$11</f>
        <v>3.3886530951110207E-5</v>
      </c>
      <c r="M7054" s="6">
        <f>Tabla2[[#This Row],[Total Sales]]-Tabla2[[#This Row],[Operating Profit]]</f>
        <v>25536</v>
      </c>
      <c r="N7054" s="6">
        <v>1344</v>
      </c>
      <c r="O7054" s="46">
        <f>Tabla2[[#This Row],[Operating Profit]]/Tabla2[[#This Row],[Total Sales]]</f>
        <v>0.05</v>
      </c>
      <c r="P7054" s="1" t="s">
        <v>82</v>
      </c>
    </row>
    <row r="7055" spans="1:16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3" t="str">
        <f>IFERROR(LEFT(Tabla2[[#This Row],[Product]],FIND(" ",Tabla2[[#This Row],[Product]])-3),Tabla2[[#This Row],[Product]])</f>
        <v>Men</v>
      </c>
      <c r="I7055" s="6">
        <v>34</v>
      </c>
      <c r="J7055" s="4">
        <v>1600</v>
      </c>
      <c r="K7055" s="6">
        <f>Tabla2[[#This Row],[Price per Unit]]*Tabla2[[#This Row],[Units Sold]]</f>
        <v>54400</v>
      </c>
      <c r="L7055" s="52">
        <f>Tabla2[[#This Row],[Units Sold]]/Cálculos!$C$11</f>
        <v>6.4545773240209925E-5</v>
      </c>
      <c r="M7055" s="6">
        <f>Tabla2[[#This Row],[Total Sales]]-Tabla2[[#This Row],[Operating Profit]]</f>
        <v>51408</v>
      </c>
      <c r="N7055" s="6">
        <v>2992.0000000000005</v>
      </c>
      <c r="O7055" s="46">
        <f>Tabla2[[#This Row],[Operating Profit]]/Tabla2[[#This Row],[Total Sales]]</f>
        <v>5.5000000000000007E-2</v>
      </c>
      <c r="P7055" s="1" t="s">
        <v>82</v>
      </c>
    </row>
    <row r="7056" spans="1:16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3" t="str">
        <f>IFERROR(LEFT(Tabla2[[#This Row],[Product]],FIND(" ",Tabla2[[#This Row],[Product]])-3),Tabla2[[#This Row],[Product]])</f>
        <v>Men</v>
      </c>
      <c r="I7056" s="6">
        <v>34</v>
      </c>
      <c r="J7056" s="4">
        <v>520</v>
      </c>
      <c r="K7056" s="6">
        <f>Tabla2[[#This Row],[Price per Unit]]*Tabla2[[#This Row],[Units Sold]]</f>
        <v>17680</v>
      </c>
      <c r="L7056" s="52">
        <f>Tabla2[[#This Row],[Units Sold]]/Cálculos!$C$11</f>
        <v>2.0977376303068224E-5</v>
      </c>
      <c r="M7056" s="6">
        <f>Tabla2[[#This Row],[Total Sales]]-Tabla2[[#This Row],[Operating Profit]]</f>
        <v>16778.32</v>
      </c>
      <c r="N7056" s="6">
        <v>901.68000000000006</v>
      </c>
      <c r="O7056" s="46">
        <f>Tabla2[[#This Row],[Operating Profit]]/Tabla2[[#This Row],[Total Sales]]</f>
        <v>5.1000000000000004E-2</v>
      </c>
      <c r="P7056" s="1" t="s">
        <v>82</v>
      </c>
    </row>
    <row r="7057" spans="1:16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3" t="str">
        <f>IFERROR(LEFT(Tabla2[[#This Row],[Product]],FIND(" ",Tabla2[[#This Row],[Product]])-3),Tabla2[[#This Row],[Product]])</f>
        <v>Women</v>
      </c>
      <c r="I7057" s="6">
        <v>24</v>
      </c>
      <c r="J7057" s="4">
        <v>730</v>
      </c>
      <c r="K7057" s="6">
        <f>Tabla2[[#This Row],[Price per Unit]]*Tabla2[[#This Row],[Units Sold]]</f>
        <v>17520</v>
      </c>
      <c r="L7057" s="52">
        <f>Tabla2[[#This Row],[Units Sold]]/Cálculos!$C$11</f>
        <v>2.9449009040845775E-5</v>
      </c>
      <c r="M7057" s="6">
        <f>Tabla2[[#This Row],[Total Sales]]-Tabla2[[#This Row],[Operating Profit]]</f>
        <v>16644</v>
      </c>
      <c r="N7057" s="6">
        <v>876</v>
      </c>
      <c r="O7057" s="46">
        <f>Tabla2[[#This Row],[Operating Profit]]/Tabla2[[#This Row],[Total Sales]]</f>
        <v>0.05</v>
      </c>
      <c r="P7057" s="1" t="s">
        <v>82</v>
      </c>
    </row>
    <row r="7058" spans="1:16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3" t="str">
        <f>IFERROR(LEFT(Tabla2[[#This Row],[Product]],FIND(" ",Tabla2[[#This Row],[Product]])-3),Tabla2[[#This Row],[Product]])</f>
        <v>Women</v>
      </c>
      <c r="I7058" s="6">
        <v>29</v>
      </c>
      <c r="J7058" s="4">
        <v>360</v>
      </c>
      <c r="K7058" s="6">
        <f>Tabla2[[#This Row],[Price per Unit]]*Tabla2[[#This Row],[Units Sold]]</f>
        <v>10440</v>
      </c>
      <c r="L7058" s="52">
        <f>Tabla2[[#This Row],[Units Sold]]/Cálculos!$C$11</f>
        <v>1.4522798979047232E-5</v>
      </c>
      <c r="M7058" s="6">
        <f>Tabla2[[#This Row],[Total Sales]]-Tabla2[[#This Row],[Operating Profit]]</f>
        <v>9949.32</v>
      </c>
      <c r="N7058" s="6">
        <v>490.67999999999995</v>
      </c>
      <c r="O7058" s="46">
        <f>Tabla2[[#This Row],[Operating Profit]]/Tabla2[[#This Row],[Total Sales]]</f>
        <v>4.6999999999999993E-2</v>
      </c>
      <c r="P7058" s="1" t="s">
        <v>82</v>
      </c>
    </row>
    <row r="7059" spans="1:16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3" t="str">
        <f>IFERROR(LEFT(Tabla2[[#This Row],[Product]],FIND(" ",Tabla2[[#This Row],[Product]])-3),Tabla2[[#This Row],[Product]])</f>
        <v>Men</v>
      </c>
      <c r="I7059" s="6">
        <v>41</v>
      </c>
      <c r="J7059" s="4">
        <v>580</v>
      </c>
      <c r="K7059" s="6">
        <f>Tabla2[[#This Row],[Price per Unit]]*Tabla2[[#This Row],[Units Sold]]</f>
        <v>23780</v>
      </c>
      <c r="L7059" s="52">
        <f>Tabla2[[#This Row],[Units Sold]]/Cálculos!$C$11</f>
        <v>2.3397842799576097E-5</v>
      </c>
      <c r="M7059" s="6">
        <f>Tabla2[[#This Row],[Total Sales]]-Tabla2[[#This Row],[Operating Profit]]</f>
        <v>22733.68</v>
      </c>
      <c r="N7059" s="6">
        <v>1046.32</v>
      </c>
      <c r="O7059" s="46">
        <f>Tabla2[[#This Row],[Operating Profit]]/Tabla2[[#This Row],[Total Sales]]</f>
        <v>4.3999999999999997E-2</v>
      </c>
      <c r="P7059" s="1" t="s">
        <v>82</v>
      </c>
    </row>
    <row r="7060" spans="1:16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3" t="str">
        <f>IFERROR(LEFT(Tabla2[[#This Row],[Product]],FIND(" ",Tabla2[[#This Row],[Product]])-3),Tabla2[[#This Row],[Product]])</f>
        <v>Women</v>
      </c>
      <c r="I7060" s="6">
        <v>19</v>
      </c>
      <c r="J7060" s="4">
        <v>750</v>
      </c>
      <c r="K7060" s="6">
        <f>Tabla2[[#This Row],[Price per Unit]]*Tabla2[[#This Row],[Units Sold]]</f>
        <v>14250</v>
      </c>
      <c r="L7060" s="52">
        <f>Tabla2[[#This Row],[Units Sold]]/Cálculos!$C$11</f>
        <v>3.0255831206348401E-5</v>
      </c>
      <c r="M7060" s="6">
        <f>Tabla2[[#This Row],[Total Sales]]-Tabla2[[#This Row],[Operating Profit]]</f>
        <v>13523.25</v>
      </c>
      <c r="N7060" s="6">
        <v>726.75</v>
      </c>
      <c r="O7060" s="46">
        <f>Tabla2[[#This Row],[Operating Profit]]/Tabla2[[#This Row],[Total Sales]]</f>
        <v>5.0999999999999997E-2</v>
      </c>
      <c r="P7060" s="1" t="s">
        <v>82</v>
      </c>
    </row>
    <row r="7061" spans="1:16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3" t="str">
        <f>IFERROR(LEFT(Tabla2[[#This Row],[Product]],FIND(" ",Tabla2[[#This Row],[Product]])-3),Tabla2[[#This Row],[Product]])</f>
        <v>Men</v>
      </c>
      <c r="I7061" s="6">
        <v>23</v>
      </c>
      <c r="J7061" s="4">
        <v>1510</v>
      </c>
      <c r="K7061" s="6">
        <f>Tabla2[[#This Row],[Price per Unit]]*Tabla2[[#This Row],[Units Sold]]</f>
        <v>34730</v>
      </c>
      <c r="L7061" s="52">
        <f>Tabla2[[#This Row],[Units Sold]]/Cálculos!$C$11</f>
        <v>6.0915073495448112E-5</v>
      </c>
      <c r="M7061" s="6">
        <f>Tabla2[[#This Row],[Total Sales]]-Tabla2[[#This Row],[Operating Profit]]</f>
        <v>32958.769999999997</v>
      </c>
      <c r="N7061" s="6">
        <v>1771.23</v>
      </c>
      <c r="O7061" s="46">
        <f>Tabla2[[#This Row],[Operating Profit]]/Tabla2[[#This Row],[Total Sales]]</f>
        <v>5.1000000000000004E-2</v>
      </c>
      <c r="P7061" s="1" t="s">
        <v>82</v>
      </c>
    </row>
    <row r="7062" spans="1:16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3" t="str">
        <f>IFERROR(LEFT(Tabla2[[#This Row],[Product]],FIND(" ",Tabla2[[#This Row],[Product]])-3),Tabla2[[#This Row],[Product]])</f>
        <v>Men</v>
      </c>
      <c r="I7062" s="6">
        <v>23</v>
      </c>
      <c r="J7062" s="4">
        <v>610</v>
      </c>
      <c r="K7062" s="6">
        <f>Tabla2[[#This Row],[Price per Unit]]*Tabla2[[#This Row],[Units Sold]]</f>
        <v>14030</v>
      </c>
      <c r="L7062" s="52">
        <f>Tabla2[[#This Row],[Units Sold]]/Cálculos!$C$11</f>
        <v>2.4608076047830033E-5</v>
      </c>
      <c r="M7062" s="6">
        <f>Tabla2[[#This Row],[Total Sales]]-Tabla2[[#This Row],[Operating Profit]]</f>
        <v>13258.35</v>
      </c>
      <c r="N7062" s="6">
        <v>771.65000000000009</v>
      </c>
      <c r="O7062" s="46">
        <f>Tabla2[[#This Row],[Operating Profit]]/Tabla2[[#This Row],[Total Sales]]</f>
        <v>5.5000000000000007E-2</v>
      </c>
      <c r="P7062" s="1" t="s">
        <v>82</v>
      </c>
    </row>
    <row r="7063" spans="1:16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3" t="str">
        <f>IFERROR(LEFT(Tabla2[[#This Row],[Product]],FIND(" ",Tabla2[[#This Row],[Product]])-3),Tabla2[[#This Row],[Product]])</f>
        <v>Women</v>
      </c>
      <c r="I7063" s="6">
        <v>14</v>
      </c>
      <c r="J7063" s="4">
        <v>720</v>
      </c>
      <c r="K7063" s="6">
        <f>Tabla2[[#This Row],[Price per Unit]]*Tabla2[[#This Row],[Units Sold]]</f>
        <v>10080</v>
      </c>
      <c r="L7063" s="52">
        <f>Tabla2[[#This Row],[Units Sold]]/Cálculos!$C$11</f>
        <v>2.9045597958094464E-5</v>
      </c>
      <c r="M7063" s="6">
        <f>Tabla2[[#This Row],[Total Sales]]-Tabla2[[#This Row],[Operating Profit]]</f>
        <v>9576</v>
      </c>
      <c r="N7063" s="6">
        <v>504</v>
      </c>
      <c r="O7063" s="46">
        <f>Tabla2[[#This Row],[Operating Profit]]/Tabla2[[#This Row],[Total Sales]]</f>
        <v>0.05</v>
      </c>
      <c r="P7063" s="1" t="s">
        <v>82</v>
      </c>
    </row>
    <row r="7064" spans="1:16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3" t="str">
        <f>IFERROR(LEFT(Tabla2[[#This Row],[Product]],FIND(" ",Tabla2[[#This Row],[Product]])-3),Tabla2[[#This Row],[Product]])</f>
        <v>Women</v>
      </c>
      <c r="I7064" s="6">
        <v>19</v>
      </c>
      <c r="J7064" s="4">
        <v>310</v>
      </c>
      <c r="K7064" s="6">
        <f>Tabla2[[#This Row],[Price per Unit]]*Tabla2[[#This Row],[Units Sold]]</f>
        <v>5890</v>
      </c>
      <c r="L7064" s="52">
        <f>Tabla2[[#This Row],[Units Sold]]/Cálculos!$C$11</f>
        <v>1.2505743565290672E-5</v>
      </c>
      <c r="M7064" s="6">
        <f>Tabla2[[#This Row],[Total Sales]]-Tabla2[[#This Row],[Operating Profit]]</f>
        <v>5624.95</v>
      </c>
      <c r="N7064" s="6">
        <v>265.04999999999995</v>
      </c>
      <c r="O7064" s="46">
        <f>Tabla2[[#This Row],[Operating Profit]]/Tabla2[[#This Row],[Total Sales]]</f>
        <v>4.4999999999999991E-2</v>
      </c>
      <c r="P7064" s="1" t="s">
        <v>82</v>
      </c>
    </row>
    <row r="7065" spans="1:16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3" t="str">
        <f>IFERROR(LEFT(Tabla2[[#This Row],[Product]],FIND(" ",Tabla2[[#This Row],[Product]])-3),Tabla2[[#This Row],[Product]])</f>
        <v>Men</v>
      </c>
      <c r="I7065" s="6">
        <v>32</v>
      </c>
      <c r="J7065" s="4">
        <v>440</v>
      </c>
      <c r="K7065" s="6">
        <f>Tabla2[[#This Row],[Price per Unit]]*Tabla2[[#This Row],[Units Sold]]</f>
        <v>14080</v>
      </c>
      <c r="L7065" s="52">
        <f>Tabla2[[#This Row],[Units Sold]]/Cálculos!$C$11</f>
        <v>1.7750087641057729E-5</v>
      </c>
      <c r="M7065" s="6">
        <f>Tabla2[[#This Row],[Total Sales]]-Tabla2[[#This Row],[Operating Profit]]</f>
        <v>13474.56</v>
      </c>
      <c r="N7065" s="6">
        <v>605.43999999999994</v>
      </c>
      <c r="O7065" s="46">
        <f>Tabla2[[#This Row],[Operating Profit]]/Tabla2[[#This Row],[Total Sales]]</f>
        <v>4.2999999999999997E-2</v>
      </c>
      <c r="P7065" s="1" t="s">
        <v>82</v>
      </c>
    </row>
    <row r="7066" spans="1:16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3" t="str">
        <f>IFERROR(LEFT(Tabla2[[#This Row],[Product]],FIND(" ",Tabla2[[#This Row],[Product]])-3),Tabla2[[#This Row],[Product]])</f>
        <v>Women</v>
      </c>
      <c r="I7066" s="6">
        <v>24</v>
      </c>
      <c r="J7066" s="4">
        <v>740</v>
      </c>
      <c r="K7066" s="6">
        <f>Tabla2[[#This Row],[Price per Unit]]*Tabla2[[#This Row],[Units Sold]]</f>
        <v>17760</v>
      </c>
      <c r="L7066" s="52">
        <f>Tabla2[[#This Row],[Units Sold]]/Cálculos!$C$11</f>
        <v>2.9852420123597086E-5</v>
      </c>
      <c r="M7066" s="6">
        <f>Tabla2[[#This Row],[Total Sales]]-Tabla2[[#This Row],[Operating Profit]]</f>
        <v>16836.48</v>
      </c>
      <c r="N7066" s="6">
        <v>923.52</v>
      </c>
      <c r="O7066" s="46">
        <f>Tabla2[[#This Row],[Operating Profit]]/Tabla2[[#This Row],[Total Sales]]</f>
        <v>5.1999999999999998E-2</v>
      </c>
      <c r="P7066" s="1" t="s">
        <v>82</v>
      </c>
    </row>
    <row r="7067" spans="1:16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3" t="str">
        <f>IFERROR(LEFT(Tabla2[[#This Row],[Product]],FIND(" ",Tabla2[[#This Row],[Product]])-3),Tabla2[[#This Row],[Product]])</f>
        <v>Men</v>
      </c>
      <c r="I7067" s="6">
        <v>23</v>
      </c>
      <c r="J7067" s="4">
        <v>1250</v>
      </c>
      <c r="K7067" s="6">
        <f>Tabla2[[#This Row],[Price per Unit]]*Tabla2[[#This Row],[Units Sold]]</f>
        <v>28750</v>
      </c>
      <c r="L7067" s="52">
        <f>Tabla2[[#This Row],[Units Sold]]/Cálculos!$C$11</f>
        <v>5.0426385343913999E-5</v>
      </c>
      <c r="M7067" s="6">
        <f>Tabla2[[#This Row],[Total Sales]]-Tabla2[[#This Row],[Operating Profit]]</f>
        <v>27168.75</v>
      </c>
      <c r="N7067" s="6">
        <v>1581.2500000000002</v>
      </c>
      <c r="O7067" s="46">
        <f>Tabla2[[#This Row],[Operating Profit]]/Tabla2[[#This Row],[Total Sales]]</f>
        <v>5.5000000000000007E-2</v>
      </c>
      <c r="P7067" s="1" t="s">
        <v>82</v>
      </c>
    </row>
    <row r="7068" spans="1:16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3" t="str">
        <f>IFERROR(LEFT(Tabla2[[#This Row],[Product]],FIND(" ",Tabla2[[#This Row],[Product]])-3),Tabla2[[#This Row],[Product]])</f>
        <v>Men</v>
      </c>
      <c r="I7068" s="6">
        <v>23</v>
      </c>
      <c r="J7068" s="4">
        <v>540</v>
      </c>
      <c r="K7068" s="6">
        <f>Tabla2[[#This Row],[Price per Unit]]*Tabla2[[#This Row],[Units Sold]]</f>
        <v>12420</v>
      </c>
      <c r="L7068" s="52">
        <f>Tabla2[[#This Row],[Units Sold]]/Cálculos!$C$11</f>
        <v>2.1784198468570849E-5</v>
      </c>
      <c r="M7068" s="6">
        <f>Tabla2[[#This Row],[Total Sales]]-Tabla2[[#This Row],[Operating Profit]]</f>
        <v>11774.16</v>
      </c>
      <c r="N7068" s="6">
        <v>645.84</v>
      </c>
      <c r="O7068" s="46">
        <f>Tabla2[[#This Row],[Operating Profit]]/Tabla2[[#This Row],[Total Sales]]</f>
        <v>5.2000000000000005E-2</v>
      </c>
      <c r="P7068" s="1" t="s">
        <v>82</v>
      </c>
    </row>
    <row r="7069" spans="1:16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3" t="str">
        <f>IFERROR(LEFT(Tabla2[[#This Row],[Product]],FIND(" ",Tabla2[[#This Row],[Product]])-3),Tabla2[[#This Row],[Product]])</f>
        <v>Women</v>
      </c>
      <c r="I7069" s="6">
        <v>14</v>
      </c>
      <c r="J7069" s="4">
        <v>520</v>
      </c>
      <c r="K7069" s="6">
        <f>Tabla2[[#This Row],[Price per Unit]]*Tabla2[[#This Row],[Units Sold]]</f>
        <v>7280</v>
      </c>
      <c r="L7069" s="52">
        <f>Tabla2[[#This Row],[Units Sold]]/Cálculos!$C$11</f>
        <v>2.0977376303068224E-5</v>
      </c>
      <c r="M7069" s="6">
        <f>Tabla2[[#This Row],[Total Sales]]-Tabla2[[#This Row],[Operating Profit]]</f>
        <v>6916</v>
      </c>
      <c r="N7069" s="6">
        <v>364</v>
      </c>
      <c r="O7069" s="46">
        <f>Tabla2[[#This Row],[Operating Profit]]/Tabla2[[#This Row],[Total Sales]]</f>
        <v>0.05</v>
      </c>
      <c r="P7069" s="1" t="s">
        <v>82</v>
      </c>
    </row>
    <row r="7070" spans="1:16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3" t="str">
        <f>IFERROR(LEFT(Tabla2[[#This Row],[Product]],FIND(" ",Tabla2[[#This Row],[Product]])-3),Tabla2[[#This Row],[Product]])</f>
        <v>Women</v>
      </c>
      <c r="I7070" s="6">
        <v>19</v>
      </c>
      <c r="J7070" s="4">
        <v>360</v>
      </c>
      <c r="K7070" s="6">
        <f>Tabla2[[#This Row],[Price per Unit]]*Tabla2[[#This Row],[Units Sold]]</f>
        <v>6840</v>
      </c>
      <c r="L7070" s="52">
        <f>Tabla2[[#This Row],[Units Sold]]/Cálculos!$C$11</f>
        <v>1.4522798979047232E-5</v>
      </c>
      <c r="M7070" s="6">
        <f>Tabla2[[#This Row],[Total Sales]]-Tabla2[[#This Row],[Operating Profit]]</f>
        <v>6511.68</v>
      </c>
      <c r="N7070" s="6">
        <v>328.32</v>
      </c>
      <c r="O7070" s="46">
        <f>Tabla2[[#This Row],[Operating Profit]]/Tabla2[[#This Row],[Total Sales]]</f>
        <v>4.8000000000000001E-2</v>
      </c>
      <c r="P7070" s="1" t="s">
        <v>82</v>
      </c>
    </row>
    <row r="7071" spans="1:16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3" t="str">
        <f>IFERROR(LEFT(Tabla2[[#This Row],[Product]],FIND(" ",Tabla2[[#This Row],[Product]])-3),Tabla2[[#This Row],[Product]])</f>
        <v>Men</v>
      </c>
      <c r="I7071" s="6">
        <v>61</v>
      </c>
      <c r="J7071" s="4">
        <v>450</v>
      </c>
      <c r="K7071" s="6">
        <f>Tabla2[[#This Row],[Price per Unit]]*Tabla2[[#This Row],[Units Sold]]</f>
        <v>27450</v>
      </c>
      <c r="L7071" s="52">
        <f>Tabla2[[#This Row],[Units Sold]]/Cálculos!$C$11</f>
        <v>1.815349872380904E-5</v>
      </c>
      <c r="M7071" s="6">
        <f>Tabla2[[#This Row],[Total Sales]]-Tabla2[[#This Row],[Operating Profit]]</f>
        <v>26242.2</v>
      </c>
      <c r="N7071" s="6">
        <v>1207.8</v>
      </c>
      <c r="O7071" s="46">
        <f>Tabla2[[#This Row],[Operating Profit]]/Tabla2[[#This Row],[Total Sales]]</f>
        <v>4.3999999999999997E-2</v>
      </c>
      <c r="P7071" s="1" t="s">
        <v>82</v>
      </c>
    </row>
    <row r="7072" spans="1:16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3" t="str">
        <f>IFERROR(LEFT(Tabla2[[#This Row],[Product]],FIND(" ",Tabla2[[#This Row],[Product]])-3),Tabla2[[#This Row],[Product]])</f>
        <v>Women</v>
      </c>
      <c r="I7072" s="6">
        <v>47</v>
      </c>
      <c r="J7072" s="4">
        <v>720</v>
      </c>
      <c r="K7072" s="6">
        <f>Tabla2[[#This Row],[Price per Unit]]*Tabla2[[#This Row],[Units Sold]]</f>
        <v>33840</v>
      </c>
      <c r="L7072" s="52">
        <f>Tabla2[[#This Row],[Units Sold]]/Cálculos!$C$11</f>
        <v>2.9045597958094464E-5</v>
      </c>
      <c r="M7072" s="6">
        <f>Tabla2[[#This Row],[Total Sales]]-Tabla2[[#This Row],[Operating Profit]]</f>
        <v>31978.799999999999</v>
      </c>
      <c r="N7072" s="6">
        <v>1861.2</v>
      </c>
      <c r="O7072" s="46">
        <f>Tabla2[[#This Row],[Operating Profit]]/Tabla2[[#This Row],[Total Sales]]</f>
        <v>5.5E-2</v>
      </c>
      <c r="P7072" s="1" t="s">
        <v>82</v>
      </c>
    </row>
    <row r="7073" spans="1:16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3" t="str">
        <f>IFERROR(LEFT(Tabla2[[#This Row],[Product]],FIND(" ",Tabla2[[#This Row],[Product]])-3),Tabla2[[#This Row],[Product]])</f>
        <v>Men</v>
      </c>
      <c r="I7073" s="6">
        <v>54</v>
      </c>
      <c r="J7073" s="4">
        <v>1640</v>
      </c>
      <c r="K7073" s="6">
        <f>Tabla2[[#This Row],[Price per Unit]]*Tabla2[[#This Row],[Units Sold]]</f>
        <v>88560</v>
      </c>
      <c r="L7073" s="52">
        <f>Tabla2[[#This Row],[Units Sold]]/Cálculos!$C$11</f>
        <v>6.6159417571215169E-5</v>
      </c>
      <c r="M7073" s="6">
        <f>Tabla2[[#This Row],[Total Sales]]-Tabla2[[#This Row],[Operating Profit]]</f>
        <v>84132</v>
      </c>
      <c r="N7073" s="6">
        <v>4428</v>
      </c>
      <c r="O7073" s="46">
        <f>Tabla2[[#This Row],[Operating Profit]]/Tabla2[[#This Row],[Total Sales]]</f>
        <v>0.05</v>
      </c>
      <c r="P7073" s="1" t="s">
        <v>82</v>
      </c>
    </row>
    <row r="7074" spans="1:16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3" t="str">
        <f>IFERROR(LEFT(Tabla2[[#This Row],[Product]],FIND(" ",Tabla2[[#This Row],[Product]])-3),Tabla2[[#This Row],[Product]])</f>
        <v>Men</v>
      </c>
      <c r="I7074" s="6">
        <v>37</v>
      </c>
      <c r="J7074" s="4">
        <v>730</v>
      </c>
      <c r="K7074" s="6">
        <f>Tabla2[[#This Row],[Price per Unit]]*Tabla2[[#This Row],[Units Sold]]</f>
        <v>27010</v>
      </c>
      <c r="L7074" s="52">
        <f>Tabla2[[#This Row],[Units Sold]]/Cálculos!$C$11</f>
        <v>2.9449009040845775E-5</v>
      </c>
      <c r="M7074" s="6">
        <f>Tabla2[[#This Row],[Total Sales]]-Tabla2[[#This Row],[Operating Profit]]</f>
        <v>25524.45</v>
      </c>
      <c r="N7074" s="6">
        <v>1485.5500000000002</v>
      </c>
      <c r="O7074" s="46">
        <f>Tabla2[[#This Row],[Operating Profit]]/Tabla2[[#This Row],[Total Sales]]</f>
        <v>5.5000000000000007E-2</v>
      </c>
      <c r="P7074" s="1" t="s">
        <v>82</v>
      </c>
    </row>
    <row r="7075" spans="1:16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3" t="str">
        <f>IFERROR(LEFT(Tabla2[[#This Row],[Product]],FIND(" ",Tabla2[[#This Row],[Product]])-3),Tabla2[[#This Row],[Product]])</f>
        <v>Women</v>
      </c>
      <c r="I7075" s="6">
        <v>34</v>
      </c>
      <c r="J7075" s="4">
        <v>560</v>
      </c>
      <c r="K7075" s="6">
        <f>Tabla2[[#This Row],[Price per Unit]]*Tabla2[[#This Row],[Units Sold]]</f>
        <v>19040</v>
      </c>
      <c r="L7075" s="52">
        <f>Tabla2[[#This Row],[Units Sold]]/Cálculos!$C$11</f>
        <v>2.2591020634073471E-5</v>
      </c>
      <c r="M7075" s="6">
        <f>Tabla2[[#This Row],[Total Sales]]-Tabla2[[#This Row],[Operating Profit]]</f>
        <v>18145.12</v>
      </c>
      <c r="N7075" s="6">
        <v>894.88</v>
      </c>
      <c r="O7075" s="46">
        <f>Tabla2[[#This Row],[Operating Profit]]/Tabla2[[#This Row],[Total Sales]]</f>
        <v>4.7E-2</v>
      </c>
      <c r="P7075" s="1" t="s">
        <v>82</v>
      </c>
    </row>
    <row r="7076" spans="1:16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3" t="str">
        <f>IFERROR(LEFT(Tabla2[[#This Row],[Product]],FIND(" ",Tabla2[[#This Row],[Product]])-3),Tabla2[[#This Row],[Product]])</f>
        <v>Women</v>
      </c>
      <c r="I7076" s="6">
        <v>34</v>
      </c>
      <c r="J7076" s="4">
        <v>490</v>
      </c>
      <c r="K7076" s="6">
        <f>Tabla2[[#This Row],[Price per Unit]]*Tabla2[[#This Row],[Units Sold]]</f>
        <v>16660</v>
      </c>
      <c r="L7076" s="52">
        <f>Tabla2[[#This Row],[Units Sold]]/Cálculos!$C$11</f>
        <v>1.9767143054814287E-5</v>
      </c>
      <c r="M7076" s="6">
        <f>Tabla2[[#This Row],[Total Sales]]-Tabla2[[#This Row],[Operating Profit]]</f>
        <v>15843.66</v>
      </c>
      <c r="N7076" s="6">
        <v>816.34</v>
      </c>
      <c r="O7076" s="46">
        <f>Tabla2[[#This Row],[Operating Profit]]/Tabla2[[#This Row],[Total Sales]]</f>
        <v>4.9000000000000002E-2</v>
      </c>
      <c r="P7076" s="1" t="s">
        <v>82</v>
      </c>
    </row>
    <row r="7077" spans="1:16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3" t="str">
        <f>IFERROR(LEFT(Tabla2[[#This Row],[Product]],FIND(" ",Tabla2[[#This Row],[Product]])-3),Tabla2[[#This Row],[Product]])</f>
        <v>Men</v>
      </c>
      <c r="I7077" s="6">
        <v>44</v>
      </c>
      <c r="J7077" s="4">
        <v>580</v>
      </c>
      <c r="K7077" s="6">
        <f>Tabla2[[#This Row],[Price per Unit]]*Tabla2[[#This Row],[Units Sold]]</f>
        <v>25520</v>
      </c>
      <c r="L7077" s="52">
        <f>Tabla2[[#This Row],[Units Sold]]/Cálculos!$C$11</f>
        <v>2.3397842799576097E-5</v>
      </c>
      <c r="M7077" s="6">
        <f>Tabla2[[#This Row],[Total Sales]]-Tabla2[[#This Row],[Operating Profit]]</f>
        <v>24371.599999999999</v>
      </c>
      <c r="N7077" s="6">
        <v>1148.3999999999999</v>
      </c>
      <c r="O7077" s="46">
        <f>Tabla2[[#This Row],[Operating Profit]]/Tabla2[[#This Row],[Total Sales]]</f>
        <v>4.4999999999999991E-2</v>
      </c>
      <c r="P7077" s="1" t="s">
        <v>82</v>
      </c>
    </row>
    <row r="7078" spans="1:16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3" t="str">
        <f>IFERROR(LEFT(Tabla2[[#This Row],[Product]],FIND(" ",Tabla2[[#This Row],[Product]])-3),Tabla2[[#This Row],[Product]])</f>
        <v>Women</v>
      </c>
      <c r="I7078" s="6">
        <v>53</v>
      </c>
      <c r="J7078" s="4">
        <v>910</v>
      </c>
      <c r="K7078" s="6">
        <f>Tabla2[[#This Row],[Price per Unit]]*Tabla2[[#This Row],[Units Sold]]</f>
        <v>48230</v>
      </c>
      <c r="L7078" s="52">
        <f>Tabla2[[#This Row],[Units Sold]]/Cálculos!$C$11</f>
        <v>3.6710408530369391E-5</v>
      </c>
      <c r="M7078" s="6">
        <f>Tabla2[[#This Row],[Total Sales]]-Tabla2[[#This Row],[Operating Profit]]</f>
        <v>45722.04</v>
      </c>
      <c r="N7078" s="6">
        <v>2507.96</v>
      </c>
      <c r="O7078" s="46">
        <f>Tabla2[[#This Row],[Operating Profit]]/Tabla2[[#This Row],[Total Sales]]</f>
        <v>5.1999999999999998E-2</v>
      </c>
      <c r="P7078" s="1" t="s">
        <v>82</v>
      </c>
    </row>
    <row r="7079" spans="1:16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3" t="str">
        <f>IFERROR(LEFT(Tabla2[[#This Row],[Product]],FIND(" ",Tabla2[[#This Row],[Product]])-3),Tabla2[[#This Row],[Product]])</f>
        <v>Men</v>
      </c>
      <c r="I7079" s="6">
        <v>36</v>
      </c>
      <c r="J7079" s="4">
        <v>1550</v>
      </c>
      <c r="K7079" s="6">
        <f>Tabla2[[#This Row],[Price per Unit]]*Tabla2[[#This Row],[Units Sold]]</f>
        <v>55800</v>
      </c>
      <c r="L7079" s="52">
        <f>Tabla2[[#This Row],[Units Sold]]/Cálculos!$C$11</f>
        <v>6.2528717826453357E-5</v>
      </c>
      <c r="M7079" s="6">
        <f>Tabla2[[#This Row],[Total Sales]]-Tabla2[[#This Row],[Operating Profit]]</f>
        <v>52731</v>
      </c>
      <c r="N7079" s="6">
        <v>3069.0000000000005</v>
      </c>
      <c r="O7079" s="46">
        <f>Tabla2[[#This Row],[Operating Profit]]/Tabla2[[#This Row],[Total Sales]]</f>
        <v>5.5000000000000007E-2</v>
      </c>
      <c r="P7079" s="1" t="s">
        <v>82</v>
      </c>
    </row>
    <row r="7080" spans="1:16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3" t="str">
        <f>IFERROR(LEFT(Tabla2[[#This Row],[Product]],FIND(" ",Tabla2[[#This Row],[Product]])-3),Tabla2[[#This Row],[Product]])</f>
        <v>Men</v>
      </c>
      <c r="I7080" s="6">
        <v>32</v>
      </c>
      <c r="J7080" s="4">
        <v>940</v>
      </c>
      <c r="K7080" s="6">
        <f>Tabla2[[#This Row],[Price per Unit]]*Tabla2[[#This Row],[Units Sold]]</f>
        <v>30080</v>
      </c>
      <c r="L7080" s="52">
        <f>Tabla2[[#This Row],[Units Sold]]/Cálculos!$C$11</f>
        <v>3.792064177862333E-5</v>
      </c>
      <c r="M7080" s="6">
        <f>Tabla2[[#This Row],[Total Sales]]-Tabla2[[#This Row],[Operating Profit]]</f>
        <v>28485.759999999998</v>
      </c>
      <c r="N7080" s="6">
        <v>1594.24</v>
      </c>
      <c r="O7080" s="46">
        <f>Tabla2[[#This Row],[Operating Profit]]/Tabla2[[#This Row],[Total Sales]]</f>
        <v>5.2999999999999999E-2</v>
      </c>
      <c r="P7080" s="1" t="s">
        <v>82</v>
      </c>
    </row>
    <row r="7081" spans="1:16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3" t="str">
        <f>IFERROR(LEFT(Tabla2[[#This Row],[Product]],FIND(" ",Tabla2[[#This Row],[Product]])-3),Tabla2[[#This Row],[Product]])</f>
        <v>Women</v>
      </c>
      <c r="I7081" s="6">
        <v>27</v>
      </c>
      <c r="J7081" s="4">
        <v>500</v>
      </c>
      <c r="K7081" s="6">
        <f>Tabla2[[#This Row],[Price per Unit]]*Tabla2[[#This Row],[Units Sold]]</f>
        <v>13500</v>
      </c>
      <c r="L7081" s="52">
        <f>Tabla2[[#This Row],[Units Sold]]/Cálculos!$C$11</f>
        <v>2.0170554137565598E-5</v>
      </c>
      <c r="M7081" s="6">
        <f>Tabla2[[#This Row],[Total Sales]]-Tabla2[[#This Row],[Operating Profit]]</f>
        <v>12892.5</v>
      </c>
      <c r="N7081" s="6">
        <v>607.49999999999989</v>
      </c>
      <c r="O7081" s="46">
        <f>Tabla2[[#This Row],[Operating Profit]]/Tabla2[[#This Row],[Total Sales]]</f>
        <v>4.4999999999999991E-2</v>
      </c>
      <c r="P7081" s="1" t="s">
        <v>82</v>
      </c>
    </row>
    <row r="7082" spans="1:16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3" t="str">
        <f>IFERROR(LEFT(Tabla2[[#This Row],[Product]],FIND(" ",Tabla2[[#This Row],[Product]])-3),Tabla2[[#This Row],[Product]])</f>
        <v>Women</v>
      </c>
      <c r="I7082" s="6">
        <v>29</v>
      </c>
      <c r="J7082" s="4">
        <v>460</v>
      </c>
      <c r="K7082" s="6">
        <f>Tabla2[[#This Row],[Price per Unit]]*Tabla2[[#This Row],[Units Sold]]</f>
        <v>13340</v>
      </c>
      <c r="L7082" s="52">
        <f>Tabla2[[#This Row],[Units Sold]]/Cálculos!$C$11</f>
        <v>1.8556909806560351E-5</v>
      </c>
      <c r="M7082" s="6">
        <f>Tabla2[[#This Row],[Total Sales]]-Tabla2[[#This Row],[Operating Profit]]</f>
        <v>12713.02</v>
      </c>
      <c r="N7082" s="6">
        <v>626.98</v>
      </c>
      <c r="O7082" s="46">
        <f>Tabla2[[#This Row],[Operating Profit]]/Tabla2[[#This Row],[Total Sales]]</f>
        <v>4.7E-2</v>
      </c>
      <c r="P7082" s="1" t="s">
        <v>82</v>
      </c>
    </row>
    <row r="7083" spans="1:16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3" t="str">
        <f>IFERROR(LEFT(Tabla2[[#This Row],[Product]],FIND(" ",Tabla2[[#This Row],[Product]])-3),Tabla2[[#This Row],[Product]])</f>
        <v>Men</v>
      </c>
      <c r="I7083" s="6">
        <v>36</v>
      </c>
      <c r="J7083" s="4">
        <v>530</v>
      </c>
      <c r="K7083" s="6">
        <f>Tabla2[[#This Row],[Price per Unit]]*Tabla2[[#This Row],[Units Sold]]</f>
        <v>19080</v>
      </c>
      <c r="L7083" s="52">
        <f>Tabla2[[#This Row],[Units Sold]]/Cálculos!$C$11</f>
        <v>2.1380787385819535E-5</v>
      </c>
      <c r="M7083" s="6">
        <f>Tabla2[[#This Row],[Total Sales]]-Tabla2[[#This Row],[Operating Profit]]</f>
        <v>18221.400000000001</v>
      </c>
      <c r="N7083" s="6">
        <v>858.59999999999991</v>
      </c>
      <c r="O7083" s="46">
        <f>Tabla2[[#This Row],[Operating Profit]]/Tabla2[[#This Row],[Total Sales]]</f>
        <v>4.4999999999999998E-2</v>
      </c>
      <c r="P7083" s="1" t="s">
        <v>82</v>
      </c>
    </row>
    <row r="7084" spans="1:16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3" t="str">
        <f>IFERROR(LEFT(Tabla2[[#This Row],[Product]],FIND(" ",Tabla2[[#This Row],[Product]])-3),Tabla2[[#This Row],[Product]])</f>
        <v>Women</v>
      </c>
      <c r="I7084" s="6">
        <v>56</v>
      </c>
      <c r="J7084" s="4">
        <v>910</v>
      </c>
      <c r="K7084" s="6">
        <f>Tabla2[[#This Row],[Price per Unit]]*Tabla2[[#This Row],[Units Sold]]</f>
        <v>50960</v>
      </c>
      <c r="L7084" s="52">
        <f>Tabla2[[#This Row],[Units Sold]]/Cálculos!$C$11</f>
        <v>3.6710408530369391E-5</v>
      </c>
      <c r="M7084" s="6">
        <f>Tabla2[[#This Row],[Total Sales]]-Tabla2[[#This Row],[Operating Profit]]</f>
        <v>48361.04</v>
      </c>
      <c r="N7084" s="6">
        <v>2598.96</v>
      </c>
      <c r="O7084" s="46">
        <f>Tabla2[[#This Row],[Operating Profit]]/Tabla2[[#This Row],[Total Sales]]</f>
        <v>5.1000000000000004E-2</v>
      </c>
      <c r="P7084" s="1" t="s">
        <v>82</v>
      </c>
    </row>
    <row r="7085" spans="1:16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3" t="str">
        <f>IFERROR(LEFT(Tabla2[[#This Row],[Product]],FIND(" ",Tabla2[[#This Row],[Product]])-3),Tabla2[[#This Row],[Product]])</f>
        <v>Men</v>
      </c>
      <c r="I7085" s="6">
        <v>51</v>
      </c>
      <c r="J7085" s="4">
        <v>1490</v>
      </c>
      <c r="K7085" s="6">
        <f>Tabla2[[#This Row],[Price per Unit]]*Tabla2[[#This Row],[Units Sold]]</f>
        <v>75990</v>
      </c>
      <c r="L7085" s="52">
        <f>Tabla2[[#This Row],[Units Sold]]/Cálculos!$C$11</f>
        <v>6.010825132994549E-5</v>
      </c>
      <c r="M7085" s="6">
        <f>Tabla2[[#This Row],[Total Sales]]-Tabla2[[#This Row],[Operating Profit]]</f>
        <v>71962.53</v>
      </c>
      <c r="N7085" s="6">
        <v>4027.4700000000003</v>
      </c>
      <c r="O7085" s="46">
        <f>Tabla2[[#This Row],[Operating Profit]]/Tabla2[[#This Row],[Total Sales]]</f>
        <v>5.3000000000000005E-2</v>
      </c>
      <c r="P7085" s="1" t="s">
        <v>82</v>
      </c>
    </row>
    <row r="7086" spans="1:16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3" t="str">
        <f>IFERROR(LEFT(Tabla2[[#This Row],[Product]],FIND(" ",Tabla2[[#This Row],[Product]])-3),Tabla2[[#This Row],[Product]])</f>
        <v>Men</v>
      </c>
      <c r="I7086" s="6">
        <v>49</v>
      </c>
      <c r="J7086" s="4">
        <v>840</v>
      </c>
      <c r="K7086" s="6">
        <f>Tabla2[[#This Row],[Price per Unit]]*Tabla2[[#This Row],[Units Sold]]</f>
        <v>41160</v>
      </c>
      <c r="L7086" s="52">
        <f>Tabla2[[#This Row],[Units Sold]]/Cálculos!$C$11</f>
        <v>3.3886530951110207E-5</v>
      </c>
      <c r="M7086" s="6">
        <f>Tabla2[[#This Row],[Total Sales]]-Tabla2[[#This Row],[Operating Profit]]</f>
        <v>39102</v>
      </c>
      <c r="N7086" s="6">
        <v>2058</v>
      </c>
      <c r="O7086" s="46">
        <f>Tabla2[[#This Row],[Operating Profit]]/Tabla2[[#This Row],[Total Sales]]</f>
        <v>0.05</v>
      </c>
      <c r="P7086" s="1" t="s">
        <v>82</v>
      </c>
    </row>
    <row r="7087" spans="1:16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3" t="str">
        <f>IFERROR(LEFT(Tabla2[[#This Row],[Product]],FIND(" ",Tabla2[[#This Row],[Product]])-3),Tabla2[[#This Row],[Product]])</f>
        <v>Women</v>
      </c>
      <c r="I7087" s="6">
        <v>42</v>
      </c>
      <c r="J7087" s="4">
        <v>680</v>
      </c>
      <c r="K7087" s="6">
        <f>Tabla2[[#This Row],[Price per Unit]]*Tabla2[[#This Row],[Units Sold]]</f>
        <v>28560</v>
      </c>
      <c r="L7087" s="52">
        <f>Tabla2[[#This Row],[Units Sold]]/Cálculos!$C$11</f>
        <v>2.7431953627089217E-5</v>
      </c>
      <c r="M7087" s="6">
        <f>Tabla2[[#This Row],[Total Sales]]-Tabla2[[#This Row],[Operating Profit]]</f>
        <v>27274.799999999999</v>
      </c>
      <c r="N7087" s="6">
        <v>1285.1999999999998</v>
      </c>
      <c r="O7087" s="46">
        <f>Tabla2[[#This Row],[Operating Profit]]/Tabla2[[#This Row],[Total Sales]]</f>
        <v>4.4999999999999991E-2</v>
      </c>
      <c r="P7087" s="1" t="s">
        <v>82</v>
      </c>
    </row>
    <row r="7088" spans="1:16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3" t="str">
        <f>IFERROR(LEFT(Tabla2[[#This Row],[Product]],FIND(" ",Tabla2[[#This Row],[Product]])-3),Tabla2[[#This Row],[Product]])</f>
        <v>Women</v>
      </c>
      <c r="I7088" s="6">
        <v>42</v>
      </c>
      <c r="J7088" s="4">
        <v>490</v>
      </c>
      <c r="K7088" s="6">
        <f>Tabla2[[#This Row],[Price per Unit]]*Tabla2[[#This Row],[Units Sold]]</f>
        <v>20580</v>
      </c>
      <c r="L7088" s="52">
        <f>Tabla2[[#This Row],[Units Sold]]/Cálculos!$C$11</f>
        <v>1.9767143054814287E-5</v>
      </c>
      <c r="M7088" s="6">
        <f>Tabla2[[#This Row],[Total Sales]]-Tabla2[[#This Row],[Operating Profit]]</f>
        <v>19612.740000000002</v>
      </c>
      <c r="N7088" s="6">
        <v>967.26</v>
      </c>
      <c r="O7088" s="46">
        <f>Tabla2[[#This Row],[Operating Profit]]/Tabla2[[#This Row],[Total Sales]]</f>
        <v>4.7E-2</v>
      </c>
      <c r="P7088" s="1" t="s">
        <v>82</v>
      </c>
    </row>
    <row r="7089" spans="1:16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3" t="str">
        <f>IFERROR(LEFT(Tabla2[[#This Row],[Product]],FIND(" ",Tabla2[[#This Row],[Product]])-3),Tabla2[[#This Row],[Product]])</f>
        <v>Men</v>
      </c>
      <c r="I7089" s="6">
        <v>51</v>
      </c>
      <c r="J7089" s="4">
        <v>500</v>
      </c>
      <c r="K7089" s="6">
        <f>Tabla2[[#This Row],[Price per Unit]]*Tabla2[[#This Row],[Units Sold]]</f>
        <v>25500</v>
      </c>
      <c r="L7089" s="52">
        <f>Tabla2[[#This Row],[Units Sold]]/Cálculos!$C$11</f>
        <v>2.0170554137565598E-5</v>
      </c>
      <c r="M7089" s="6">
        <f>Tabla2[[#This Row],[Total Sales]]-Tabla2[[#This Row],[Operating Profit]]</f>
        <v>24429</v>
      </c>
      <c r="N7089" s="6">
        <v>1071</v>
      </c>
      <c r="O7089" s="46">
        <f>Tabla2[[#This Row],[Operating Profit]]/Tabla2[[#This Row],[Total Sales]]</f>
        <v>4.2000000000000003E-2</v>
      </c>
      <c r="P7089" s="1" t="s">
        <v>82</v>
      </c>
    </row>
    <row r="7090" spans="1:16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3" t="str">
        <f>IFERROR(LEFT(Tabla2[[#This Row],[Product]],FIND(" ",Tabla2[[#This Row],[Product]])-3),Tabla2[[#This Row],[Product]])</f>
        <v>Women</v>
      </c>
      <c r="I7090" s="6">
        <v>54</v>
      </c>
      <c r="J7090" s="4">
        <v>1010</v>
      </c>
      <c r="K7090" s="6">
        <f>Tabla2[[#This Row],[Price per Unit]]*Tabla2[[#This Row],[Units Sold]]</f>
        <v>54540</v>
      </c>
      <c r="L7090" s="52">
        <f>Tabla2[[#This Row],[Units Sold]]/Cálculos!$C$11</f>
        <v>4.0744519357882514E-5</v>
      </c>
      <c r="M7090" s="6">
        <f>Tabla2[[#This Row],[Total Sales]]-Tabla2[[#This Row],[Operating Profit]]</f>
        <v>51758.46</v>
      </c>
      <c r="N7090" s="6">
        <v>2781.54</v>
      </c>
      <c r="O7090" s="46">
        <f>Tabla2[[#This Row],[Operating Profit]]/Tabla2[[#This Row],[Total Sales]]</f>
        <v>5.0999999999999997E-2</v>
      </c>
      <c r="P7090" s="1" t="s">
        <v>82</v>
      </c>
    </row>
    <row r="7091" spans="1:16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3" t="str">
        <f>IFERROR(LEFT(Tabla2[[#This Row],[Product]],FIND(" ",Tabla2[[#This Row],[Product]])-3),Tabla2[[#This Row],[Product]])</f>
        <v>Men</v>
      </c>
      <c r="I7091" s="6">
        <v>47</v>
      </c>
      <c r="J7091" s="4">
        <v>1520</v>
      </c>
      <c r="K7091" s="6">
        <f>Tabla2[[#This Row],[Price per Unit]]*Tabla2[[#This Row],[Units Sold]]</f>
        <v>71440</v>
      </c>
      <c r="L7091" s="52">
        <f>Tabla2[[#This Row],[Units Sold]]/Cálculos!$C$11</f>
        <v>6.1318484578199423E-5</v>
      </c>
      <c r="M7091" s="6">
        <f>Tabla2[[#This Row],[Total Sales]]-Tabla2[[#This Row],[Operating Profit]]</f>
        <v>67510.8</v>
      </c>
      <c r="N7091" s="6">
        <v>3929.2000000000003</v>
      </c>
      <c r="O7091" s="46">
        <f>Tabla2[[#This Row],[Operating Profit]]/Tabla2[[#This Row],[Total Sales]]</f>
        <v>5.5000000000000007E-2</v>
      </c>
      <c r="P7091" s="1" t="s">
        <v>82</v>
      </c>
    </row>
    <row r="7092" spans="1:16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3" t="str">
        <f>IFERROR(LEFT(Tabla2[[#This Row],[Product]],FIND(" ",Tabla2[[#This Row],[Product]])-3),Tabla2[[#This Row],[Product]])</f>
        <v>Men</v>
      </c>
      <c r="I7092" s="6">
        <v>41</v>
      </c>
      <c r="J7092" s="4">
        <v>870</v>
      </c>
      <c r="K7092" s="6">
        <f>Tabla2[[#This Row],[Price per Unit]]*Tabla2[[#This Row],[Units Sold]]</f>
        <v>35670</v>
      </c>
      <c r="L7092" s="52">
        <f>Tabla2[[#This Row],[Units Sold]]/Cálculos!$C$11</f>
        <v>3.5096764199364146E-5</v>
      </c>
      <c r="M7092" s="6">
        <f>Tabla2[[#This Row],[Total Sales]]-Tabla2[[#This Row],[Operating Profit]]</f>
        <v>33743.82</v>
      </c>
      <c r="N7092" s="6">
        <v>1926.18</v>
      </c>
      <c r="O7092" s="46">
        <f>Tabla2[[#This Row],[Operating Profit]]/Tabla2[[#This Row],[Total Sales]]</f>
        <v>5.3999999999999999E-2</v>
      </c>
      <c r="P7092" s="1" t="s">
        <v>82</v>
      </c>
    </row>
    <row r="7093" spans="1:16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3" t="str">
        <f>IFERROR(LEFT(Tabla2[[#This Row],[Product]],FIND(" ",Tabla2[[#This Row],[Product]])-3),Tabla2[[#This Row],[Product]])</f>
        <v>Women</v>
      </c>
      <c r="I7093" s="6">
        <v>37</v>
      </c>
      <c r="J7093" s="4">
        <v>560</v>
      </c>
      <c r="K7093" s="6">
        <f>Tabla2[[#This Row],[Price per Unit]]*Tabla2[[#This Row],[Units Sold]]</f>
        <v>20720</v>
      </c>
      <c r="L7093" s="52">
        <f>Tabla2[[#This Row],[Units Sold]]/Cálculos!$C$11</f>
        <v>2.2591020634073471E-5</v>
      </c>
      <c r="M7093" s="6">
        <f>Tabla2[[#This Row],[Total Sales]]-Tabla2[[#This Row],[Operating Profit]]</f>
        <v>19746.16</v>
      </c>
      <c r="N7093" s="6">
        <v>973.83999999999992</v>
      </c>
      <c r="O7093" s="46">
        <f>Tabla2[[#This Row],[Operating Profit]]/Tabla2[[#This Row],[Total Sales]]</f>
        <v>4.6999999999999993E-2</v>
      </c>
      <c r="P7093" s="1" t="s">
        <v>82</v>
      </c>
    </row>
    <row r="7094" spans="1:16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3" t="str">
        <f>IFERROR(LEFT(Tabla2[[#This Row],[Product]],FIND(" ",Tabla2[[#This Row],[Product]])-3),Tabla2[[#This Row],[Product]])</f>
        <v>Women</v>
      </c>
      <c r="I7094" s="6">
        <v>38</v>
      </c>
      <c r="J7094" s="4">
        <v>600</v>
      </c>
      <c r="K7094" s="6">
        <f>Tabla2[[#This Row],[Price per Unit]]*Tabla2[[#This Row],[Units Sold]]</f>
        <v>22800</v>
      </c>
      <c r="L7094" s="52">
        <f>Tabla2[[#This Row],[Units Sold]]/Cálculos!$C$11</f>
        <v>2.4204664965078719E-5</v>
      </c>
      <c r="M7094" s="6">
        <f>Tabla2[[#This Row],[Total Sales]]-Tabla2[[#This Row],[Operating Profit]]</f>
        <v>21728.400000000001</v>
      </c>
      <c r="N7094" s="6">
        <v>1071.5999999999999</v>
      </c>
      <c r="O7094" s="46">
        <f>Tabla2[[#This Row],[Operating Profit]]/Tabla2[[#This Row],[Total Sales]]</f>
        <v>4.6999999999999993E-2</v>
      </c>
      <c r="P7094" s="1" t="s">
        <v>82</v>
      </c>
    </row>
    <row r="7095" spans="1:16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3" t="str">
        <f>IFERROR(LEFT(Tabla2[[#This Row],[Product]],FIND(" ",Tabla2[[#This Row],[Product]])-3),Tabla2[[#This Row],[Product]])</f>
        <v>Men</v>
      </c>
      <c r="I7095" s="6">
        <v>47</v>
      </c>
      <c r="J7095" s="4">
        <v>530</v>
      </c>
      <c r="K7095" s="6">
        <f>Tabla2[[#This Row],[Price per Unit]]*Tabla2[[#This Row],[Units Sold]]</f>
        <v>24910</v>
      </c>
      <c r="L7095" s="52">
        <f>Tabla2[[#This Row],[Units Sold]]/Cálculos!$C$11</f>
        <v>2.1380787385819535E-5</v>
      </c>
      <c r="M7095" s="6">
        <f>Tabla2[[#This Row],[Total Sales]]-Tabla2[[#This Row],[Operating Profit]]</f>
        <v>23789.05</v>
      </c>
      <c r="N7095" s="6">
        <v>1120.9499999999998</v>
      </c>
      <c r="O7095" s="46">
        <f>Tabla2[[#This Row],[Operating Profit]]/Tabla2[[#This Row],[Total Sales]]</f>
        <v>4.4999999999999991E-2</v>
      </c>
      <c r="P7095" s="1" t="s">
        <v>82</v>
      </c>
    </row>
    <row r="7096" spans="1:16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3" t="str">
        <f>IFERROR(LEFT(Tabla2[[#This Row],[Product]],FIND(" ",Tabla2[[#This Row],[Product]])-3),Tabla2[[#This Row],[Product]])</f>
        <v>Women</v>
      </c>
      <c r="I7096" s="6">
        <v>54</v>
      </c>
      <c r="J7096" s="4">
        <v>910</v>
      </c>
      <c r="K7096" s="6">
        <f>Tabla2[[#This Row],[Price per Unit]]*Tabla2[[#This Row],[Units Sold]]</f>
        <v>49140</v>
      </c>
      <c r="L7096" s="52">
        <f>Tabla2[[#This Row],[Units Sold]]/Cálculos!$C$11</f>
        <v>3.6710408530369391E-5</v>
      </c>
      <c r="M7096" s="6">
        <f>Tabla2[[#This Row],[Total Sales]]-Tabla2[[#This Row],[Operating Profit]]</f>
        <v>46535.58</v>
      </c>
      <c r="N7096" s="6">
        <v>2604.42</v>
      </c>
      <c r="O7096" s="46">
        <f>Tabla2[[#This Row],[Operating Profit]]/Tabla2[[#This Row],[Total Sales]]</f>
        <v>5.2999999999999999E-2</v>
      </c>
      <c r="P7096" s="1" t="s">
        <v>82</v>
      </c>
    </row>
    <row r="7097" spans="1:16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3" t="str">
        <f>IFERROR(LEFT(Tabla2[[#This Row],[Product]],FIND(" ",Tabla2[[#This Row],[Product]])-3),Tabla2[[#This Row],[Product]])</f>
        <v>Men</v>
      </c>
      <c r="I7097" s="6">
        <v>33</v>
      </c>
      <c r="J7097" s="4">
        <v>1330</v>
      </c>
      <c r="K7097" s="6">
        <f>Tabla2[[#This Row],[Price per Unit]]*Tabla2[[#This Row],[Units Sold]]</f>
        <v>43890</v>
      </c>
      <c r="L7097" s="52">
        <f>Tabla2[[#This Row],[Units Sold]]/Cálculos!$C$11</f>
        <v>5.3653674005924494E-5</v>
      </c>
      <c r="M7097" s="6">
        <f>Tabla2[[#This Row],[Total Sales]]-Tabla2[[#This Row],[Operating Profit]]</f>
        <v>41519.94</v>
      </c>
      <c r="N7097" s="6">
        <v>2370.06</v>
      </c>
      <c r="O7097" s="46">
        <f>Tabla2[[#This Row],[Operating Profit]]/Tabla2[[#This Row],[Total Sales]]</f>
        <v>5.3999999999999999E-2</v>
      </c>
      <c r="P7097" s="1" t="s">
        <v>82</v>
      </c>
    </row>
    <row r="7098" spans="1:16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3" t="str">
        <f>IFERROR(LEFT(Tabla2[[#This Row],[Product]],FIND(" ",Tabla2[[#This Row],[Product]])-3),Tabla2[[#This Row],[Product]])</f>
        <v>Men</v>
      </c>
      <c r="I7098" s="6">
        <v>29</v>
      </c>
      <c r="J7098" s="4">
        <v>740</v>
      </c>
      <c r="K7098" s="6">
        <f>Tabla2[[#This Row],[Price per Unit]]*Tabla2[[#This Row],[Units Sold]]</f>
        <v>21460</v>
      </c>
      <c r="L7098" s="52">
        <f>Tabla2[[#This Row],[Units Sold]]/Cálculos!$C$11</f>
        <v>2.9852420123597086E-5</v>
      </c>
      <c r="M7098" s="6">
        <f>Tabla2[[#This Row],[Total Sales]]-Tabla2[[#This Row],[Operating Profit]]</f>
        <v>20387</v>
      </c>
      <c r="N7098" s="6">
        <v>1073</v>
      </c>
      <c r="O7098" s="46">
        <f>Tabla2[[#This Row],[Operating Profit]]/Tabla2[[#This Row],[Total Sales]]</f>
        <v>0.05</v>
      </c>
      <c r="P7098" s="1" t="s">
        <v>82</v>
      </c>
    </row>
    <row r="7099" spans="1:16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3" t="str">
        <f>IFERROR(LEFT(Tabla2[[#This Row],[Product]],FIND(" ",Tabla2[[#This Row],[Product]])-3),Tabla2[[#This Row],[Product]])</f>
        <v>Women</v>
      </c>
      <c r="I7099" s="6">
        <v>23</v>
      </c>
      <c r="J7099" s="4">
        <v>490</v>
      </c>
      <c r="K7099" s="6">
        <f>Tabla2[[#This Row],[Price per Unit]]*Tabla2[[#This Row],[Units Sold]]</f>
        <v>11270</v>
      </c>
      <c r="L7099" s="52">
        <f>Tabla2[[#This Row],[Units Sold]]/Cálculos!$C$11</f>
        <v>1.9767143054814287E-5</v>
      </c>
      <c r="M7099" s="6">
        <f>Tabla2[[#This Row],[Total Sales]]-Tabla2[[#This Row],[Operating Profit]]</f>
        <v>10740.31</v>
      </c>
      <c r="N7099" s="6">
        <v>529.68999999999994</v>
      </c>
      <c r="O7099" s="46">
        <f>Tabla2[[#This Row],[Operating Profit]]/Tabla2[[#This Row],[Total Sales]]</f>
        <v>4.6999999999999993E-2</v>
      </c>
      <c r="P7099" s="1" t="s">
        <v>82</v>
      </c>
    </row>
    <row r="7100" spans="1:16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3" t="str">
        <f>IFERROR(LEFT(Tabla2[[#This Row],[Product]],FIND(" ",Tabla2[[#This Row],[Product]])-3),Tabla2[[#This Row],[Product]])</f>
        <v>Women</v>
      </c>
      <c r="I7100" s="6">
        <v>24</v>
      </c>
      <c r="J7100" s="4">
        <v>410</v>
      </c>
      <c r="K7100" s="6">
        <f>Tabla2[[#This Row],[Price per Unit]]*Tabla2[[#This Row],[Units Sold]]</f>
        <v>9840</v>
      </c>
      <c r="L7100" s="52">
        <f>Tabla2[[#This Row],[Units Sold]]/Cálculos!$C$11</f>
        <v>1.6539854392803792E-5</v>
      </c>
      <c r="M7100" s="6">
        <f>Tabla2[[#This Row],[Total Sales]]-Tabla2[[#This Row],[Operating Profit]]</f>
        <v>9377.52</v>
      </c>
      <c r="N7100" s="6">
        <v>462.47999999999996</v>
      </c>
      <c r="O7100" s="46">
        <f>Tabla2[[#This Row],[Operating Profit]]/Tabla2[[#This Row],[Total Sales]]</f>
        <v>4.6999999999999993E-2</v>
      </c>
      <c r="P7100" s="1" t="s">
        <v>82</v>
      </c>
    </row>
    <row r="7101" spans="1:16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3" t="str">
        <f>IFERROR(LEFT(Tabla2[[#This Row],[Product]],FIND(" ",Tabla2[[#This Row],[Product]])-3),Tabla2[[#This Row],[Product]])</f>
        <v>Men</v>
      </c>
      <c r="I7101" s="6">
        <v>33</v>
      </c>
      <c r="J7101" s="4">
        <v>420</v>
      </c>
      <c r="K7101" s="6">
        <f>Tabla2[[#This Row],[Price per Unit]]*Tabla2[[#This Row],[Units Sold]]</f>
        <v>13860</v>
      </c>
      <c r="L7101" s="52">
        <f>Tabla2[[#This Row],[Units Sold]]/Cálculos!$C$11</f>
        <v>1.6943265475555103E-5</v>
      </c>
      <c r="M7101" s="6">
        <f>Tabla2[[#This Row],[Total Sales]]-Tabla2[[#This Row],[Operating Profit]]</f>
        <v>13305.6</v>
      </c>
      <c r="N7101" s="6">
        <v>554.4</v>
      </c>
      <c r="O7101" s="46">
        <f>Tabla2[[#This Row],[Operating Profit]]/Tabla2[[#This Row],[Total Sales]]</f>
        <v>0.04</v>
      </c>
      <c r="P7101" s="1" t="s">
        <v>82</v>
      </c>
    </row>
    <row r="7102" spans="1:16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3" t="str">
        <f>IFERROR(LEFT(Tabla2[[#This Row],[Product]],FIND(" ",Tabla2[[#This Row],[Product]])-3),Tabla2[[#This Row],[Product]])</f>
        <v>Women</v>
      </c>
      <c r="I7102" s="6">
        <v>36</v>
      </c>
      <c r="J7102" s="4">
        <v>680</v>
      </c>
      <c r="K7102" s="6">
        <f>Tabla2[[#This Row],[Price per Unit]]*Tabla2[[#This Row],[Units Sold]]</f>
        <v>24480</v>
      </c>
      <c r="L7102" s="52">
        <f>Tabla2[[#This Row],[Units Sold]]/Cálculos!$C$11</f>
        <v>2.7431953627089217E-5</v>
      </c>
      <c r="M7102" s="6">
        <f>Tabla2[[#This Row],[Total Sales]]-Tabla2[[#This Row],[Operating Profit]]</f>
        <v>23207.040000000001</v>
      </c>
      <c r="N7102" s="6">
        <v>1272.96</v>
      </c>
      <c r="O7102" s="46">
        <f>Tabla2[[#This Row],[Operating Profit]]/Tabla2[[#This Row],[Total Sales]]</f>
        <v>5.2000000000000005E-2</v>
      </c>
      <c r="P7102" s="1" t="s">
        <v>82</v>
      </c>
    </row>
    <row r="7103" spans="1:16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3" t="str">
        <f>IFERROR(LEFT(Tabla2[[#This Row],[Product]],FIND(" ",Tabla2[[#This Row],[Product]])-3),Tabla2[[#This Row],[Product]])</f>
        <v>Men</v>
      </c>
      <c r="I7103" s="6">
        <v>41</v>
      </c>
      <c r="J7103" s="4">
        <v>1160</v>
      </c>
      <c r="K7103" s="6">
        <f>Tabla2[[#This Row],[Price per Unit]]*Tabla2[[#This Row],[Units Sold]]</f>
        <v>47560</v>
      </c>
      <c r="L7103" s="52">
        <f>Tabla2[[#This Row],[Units Sold]]/Cálculos!$C$11</f>
        <v>4.6795685599152193E-5</v>
      </c>
      <c r="M7103" s="6">
        <f>Tabla2[[#This Row],[Total Sales]]-Tabla2[[#This Row],[Operating Profit]]</f>
        <v>45039.32</v>
      </c>
      <c r="N7103" s="6">
        <v>2520.6800000000003</v>
      </c>
      <c r="O7103" s="46">
        <f>Tabla2[[#This Row],[Operating Profit]]/Tabla2[[#This Row],[Total Sales]]</f>
        <v>5.3000000000000005E-2</v>
      </c>
      <c r="P7103" s="1" t="s">
        <v>82</v>
      </c>
    </row>
    <row r="7104" spans="1:16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3" t="str">
        <f>IFERROR(LEFT(Tabla2[[#This Row],[Product]],FIND(" ",Tabla2[[#This Row],[Product]])-3),Tabla2[[#This Row],[Product]])</f>
        <v>Men</v>
      </c>
      <c r="I7104" s="6">
        <v>32</v>
      </c>
      <c r="J7104" s="4">
        <v>650</v>
      </c>
      <c r="K7104" s="6">
        <f>Tabla2[[#This Row],[Price per Unit]]*Tabla2[[#This Row],[Units Sold]]</f>
        <v>20800</v>
      </c>
      <c r="L7104" s="52">
        <f>Tabla2[[#This Row],[Units Sold]]/Cálculos!$C$11</f>
        <v>2.622172037883528E-5</v>
      </c>
      <c r="M7104" s="6">
        <f>Tabla2[[#This Row],[Total Sales]]-Tabla2[[#This Row],[Operating Profit]]</f>
        <v>19656</v>
      </c>
      <c r="N7104" s="6">
        <v>1144</v>
      </c>
      <c r="O7104" s="46">
        <f>Tabla2[[#This Row],[Operating Profit]]/Tabla2[[#This Row],[Total Sales]]</f>
        <v>5.5E-2</v>
      </c>
      <c r="P7104" s="1" t="s">
        <v>82</v>
      </c>
    </row>
    <row r="7105" spans="1:16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3" t="str">
        <f>IFERROR(LEFT(Tabla2[[#This Row],[Product]],FIND(" ",Tabla2[[#This Row],[Product]])-3),Tabla2[[#This Row],[Product]])</f>
        <v>Women</v>
      </c>
      <c r="I7105" s="6">
        <v>32</v>
      </c>
      <c r="J7105" s="4">
        <v>380</v>
      </c>
      <c r="K7105" s="6">
        <f>Tabla2[[#This Row],[Price per Unit]]*Tabla2[[#This Row],[Units Sold]]</f>
        <v>12160</v>
      </c>
      <c r="L7105" s="52">
        <f>Tabla2[[#This Row],[Units Sold]]/Cálculos!$C$11</f>
        <v>1.5329621144549856E-5</v>
      </c>
      <c r="M7105" s="6">
        <f>Tabla2[[#This Row],[Total Sales]]-Tabla2[[#This Row],[Operating Profit]]</f>
        <v>11588.48</v>
      </c>
      <c r="N7105" s="6">
        <v>571.52</v>
      </c>
      <c r="O7105" s="46">
        <f>Tabla2[[#This Row],[Operating Profit]]/Tabla2[[#This Row],[Total Sales]]</f>
        <v>4.7E-2</v>
      </c>
      <c r="P7105" s="1" t="s">
        <v>82</v>
      </c>
    </row>
    <row r="7106" spans="1:16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3" t="str">
        <f>IFERROR(LEFT(Tabla2[[#This Row],[Product]],FIND(" ",Tabla2[[#This Row],[Product]])-3),Tabla2[[#This Row],[Product]])</f>
        <v>Women</v>
      </c>
      <c r="I7106" s="6">
        <v>33</v>
      </c>
      <c r="J7106" s="4">
        <v>440</v>
      </c>
      <c r="K7106" s="6">
        <f>Tabla2[[#This Row],[Price per Unit]]*Tabla2[[#This Row],[Units Sold]]</f>
        <v>14520</v>
      </c>
      <c r="L7106" s="52">
        <f>Tabla2[[#This Row],[Units Sold]]/Cálculos!$C$11</f>
        <v>1.7750087641057729E-5</v>
      </c>
      <c r="M7106" s="6">
        <f>Tabla2[[#This Row],[Total Sales]]-Tabla2[[#This Row],[Operating Profit]]</f>
        <v>13852.08</v>
      </c>
      <c r="N7106" s="6">
        <v>667.92</v>
      </c>
      <c r="O7106" s="46">
        <f>Tabla2[[#This Row],[Operating Profit]]/Tabla2[[#This Row],[Total Sales]]</f>
        <v>4.5999999999999999E-2</v>
      </c>
      <c r="P7106" s="1" t="s">
        <v>82</v>
      </c>
    </row>
    <row r="7107" spans="1:16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3" t="str">
        <f>IFERROR(LEFT(Tabla2[[#This Row],[Product]],FIND(" ",Tabla2[[#This Row],[Product]])-3),Tabla2[[#This Row],[Product]])</f>
        <v>Men</v>
      </c>
      <c r="I7107" s="6">
        <v>41</v>
      </c>
      <c r="J7107" s="4">
        <v>380</v>
      </c>
      <c r="K7107" s="6">
        <f>Tabla2[[#This Row],[Price per Unit]]*Tabla2[[#This Row],[Units Sold]]</f>
        <v>15580</v>
      </c>
      <c r="L7107" s="52">
        <f>Tabla2[[#This Row],[Units Sold]]/Cálculos!$C$11</f>
        <v>1.5329621144549856E-5</v>
      </c>
      <c r="M7107" s="6">
        <f>Tabla2[[#This Row],[Total Sales]]-Tabla2[[#This Row],[Operating Profit]]</f>
        <v>14894.48</v>
      </c>
      <c r="N7107" s="6">
        <v>685.52</v>
      </c>
      <c r="O7107" s="46">
        <f>Tabla2[[#This Row],[Operating Profit]]/Tabla2[[#This Row],[Total Sales]]</f>
        <v>4.3999999999999997E-2</v>
      </c>
      <c r="P7107" s="1" t="s">
        <v>82</v>
      </c>
    </row>
    <row r="7108" spans="1:16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3" t="str">
        <f>IFERROR(LEFT(Tabla2[[#This Row],[Product]],FIND(" ",Tabla2[[#This Row],[Product]])-3),Tabla2[[#This Row],[Product]])</f>
        <v>Women</v>
      </c>
      <c r="I7108" s="6">
        <v>48</v>
      </c>
      <c r="J7108" s="4">
        <v>830</v>
      </c>
      <c r="K7108" s="6">
        <f>Tabla2[[#This Row],[Price per Unit]]*Tabla2[[#This Row],[Units Sold]]</f>
        <v>39840</v>
      </c>
      <c r="L7108" s="52">
        <f>Tabla2[[#This Row],[Units Sold]]/Cálculos!$C$11</f>
        <v>3.3483119868358896E-5</v>
      </c>
      <c r="M7108" s="6">
        <f>Tabla2[[#This Row],[Total Sales]]-Tabla2[[#This Row],[Operating Profit]]</f>
        <v>37728.480000000003</v>
      </c>
      <c r="N7108" s="6">
        <v>2111.52</v>
      </c>
      <c r="O7108" s="46">
        <f>Tabla2[[#This Row],[Operating Profit]]/Tabla2[[#This Row],[Total Sales]]</f>
        <v>5.2999999999999999E-2</v>
      </c>
      <c r="P7108" s="1" t="s">
        <v>82</v>
      </c>
    </row>
    <row r="7109" spans="1:16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3" t="str">
        <f>IFERROR(LEFT(Tabla2[[#This Row],[Product]],FIND(" ",Tabla2[[#This Row],[Product]])-3),Tabla2[[#This Row],[Product]])</f>
        <v>Men</v>
      </c>
      <c r="I7109" s="6">
        <v>41</v>
      </c>
      <c r="J7109" s="4">
        <v>1230</v>
      </c>
      <c r="K7109" s="6">
        <f>Tabla2[[#This Row],[Price per Unit]]*Tabla2[[#This Row],[Units Sold]]</f>
        <v>50430</v>
      </c>
      <c r="L7109" s="52">
        <f>Tabla2[[#This Row],[Units Sold]]/Cálculos!$C$11</f>
        <v>4.9619563178411377E-5</v>
      </c>
      <c r="M7109" s="6">
        <f>Tabla2[[#This Row],[Total Sales]]-Tabla2[[#This Row],[Operating Profit]]</f>
        <v>47858.07</v>
      </c>
      <c r="N7109" s="6">
        <v>2571.9299999999998</v>
      </c>
      <c r="O7109" s="46">
        <f>Tabla2[[#This Row],[Operating Profit]]/Tabla2[[#This Row],[Total Sales]]</f>
        <v>5.0999999999999997E-2</v>
      </c>
      <c r="P7109" s="1" t="s">
        <v>82</v>
      </c>
    </row>
    <row r="7110" spans="1:16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3" t="str">
        <f>IFERROR(LEFT(Tabla2[[#This Row],[Product]],FIND(" ",Tabla2[[#This Row],[Product]])-3),Tabla2[[#This Row],[Product]])</f>
        <v>Men</v>
      </c>
      <c r="I7110" s="6">
        <v>33</v>
      </c>
      <c r="J7110" s="4">
        <v>980</v>
      </c>
      <c r="K7110" s="6">
        <f>Tabla2[[#This Row],[Price per Unit]]*Tabla2[[#This Row],[Units Sold]]</f>
        <v>32340</v>
      </c>
      <c r="L7110" s="52">
        <f>Tabla2[[#This Row],[Units Sold]]/Cálculos!$C$11</f>
        <v>3.9534286109628574E-5</v>
      </c>
      <c r="M7110" s="6">
        <f>Tabla2[[#This Row],[Total Sales]]-Tabla2[[#This Row],[Operating Profit]]</f>
        <v>30561.3</v>
      </c>
      <c r="N7110" s="6">
        <v>1778.7</v>
      </c>
      <c r="O7110" s="46">
        <f>Tabla2[[#This Row],[Operating Profit]]/Tabla2[[#This Row],[Total Sales]]</f>
        <v>5.5E-2</v>
      </c>
      <c r="P7110" s="1" t="s">
        <v>82</v>
      </c>
    </row>
    <row r="7111" spans="1:16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3" t="str">
        <f>IFERROR(LEFT(Tabla2[[#This Row],[Product]],FIND(" ",Tabla2[[#This Row],[Product]])-3),Tabla2[[#This Row],[Product]])</f>
        <v>Women</v>
      </c>
      <c r="I7111" s="6">
        <v>32</v>
      </c>
      <c r="J7111" s="4">
        <v>810</v>
      </c>
      <c r="K7111" s="6">
        <f>Tabla2[[#This Row],[Price per Unit]]*Tabla2[[#This Row],[Units Sold]]</f>
        <v>25920</v>
      </c>
      <c r="L7111" s="52">
        <f>Tabla2[[#This Row],[Units Sold]]/Cálculos!$C$11</f>
        <v>3.2676297702856274E-5</v>
      </c>
      <c r="M7111" s="6">
        <f>Tabla2[[#This Row],[Total Sales]]-Tabla2[[#This Row],[Operating Profit]]</f>
        <v>24675.84</v>
      </c>
      <c r="N7111" s="6">
        <v>1244.1599999999999</v>
      </c>
      <c r="O7111" s="46">
        <f>Tabla2[[#This Row],[Operating Profit]]/Tabla2[[#This Row],[Total Sales]]</f>
        <v>4.7999999999999994E-2</v>
      </c>
      <c r="P7111" s="1" t="s">
        <v>82</v>
      </c>
    </row>
    <row r="7112" spans="1:16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3" t="str">
        <f>IFERROR(LEFT(Tabla2[[#This Row],[Product]],FIND(" ",Tabla2[[#This Row],[Product]])-3),Tabla2[[#This Row],[Product]])</f>
        <v>Women</v>
      </c>
      <c r="I7112" s="6">
        <v>34</v>
      </c>
      <c r="J7112" s="4">
        <v>830</v>
      </c>
      <c r="K7112" s="6">
        <f>Tabla2[[#This Row],[Price per Unit]]*Tabla2[[#This Row],[Units Sold]]</f>
        <v>28220</v>
      </c>
      <c r="L7112" s="52">
        <f>Tabla2[[#This Row],[Units Sold]]/Cálculos!$C$11</f>
        <v>3.3483119868358896E-5</v>
      </c>
      <c r="M7112" s="6">
        <f>Tabla2[[#This Row],[Total Sales]]-Tabla2[[#This Row],[Operating Profit]]</f>
        <v>26809</v>
      </c>
      <c r="N7112" s="6">
        <v>1411</v>
      </c>
      <c r="O7112" s="46">
        <f>Tabla2[[#This Row],[Operating Profit]]/Tabla2[[#This Row],[Total Sales]]</f>
        <v>0.05</v>
      </c>
      <c r="P7112" s="1" t="s">
        <v>82</v>
      </c>
    </row>
    <row r="7113" spans="1:16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3" t="str">
        <f>IFERROR(LEFT(Tabla2[[#This Row],[Product]],FIND(" ",Tabla2[[#This Row],[Product]])-3),Tabla2[[#This Row],[Product]])</f>
        <v>Men</v>
      </c>
      <c r="I7113" s="6">
        <v>55</v>
      </c>
      <c r="J7113" s="4">
        <v>750</v>
      </c>
      <c r="K7113" s="6">
        <f>Tabla2[[#This Row],[Price per Unit]]*Tabla2[[#This Row],[Units Sold]]</f>
        <v>41250</v>
      </c>
      <c r="L7113" s="52">
        <f>Tabla2[[#This Row],[Units Sold]]/Cálculos!$C$11</f>
        <v>3.0255831206348401E-5</v>
      </c>
      <c r="M7113" s="6">
        <f>Tabla2[[#This Row],[Total Sales]]-Tabla2[[#This Row],[Operating Profit]]</f>
        <v>39600</v>
      </c>
      <c r="N7113" s="6">
        <v>1650</v>
      </c>
      <c r="O7113" s="46">
        <f>Tabla2[[#This Row],[Operating Profit]]/Tabla2[[#This Row],[Total Sales]]</f>
        <v>0.04</v>
      </c>
      <c r="P7113" s="1" t="s">
        <v>82</v>
      </c>
    </row>
    <row r="7114" spans="1:16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3" t="str">
        <f>IFERROR(LEFT(Tabla2[[#This Row],[Product]],FIND(" ",Tabla2[[#This Row],[Product]])-3),Tabla2[[#This Row],[Product]])</f>
        <v>Women</v>
      </c>
      <c r="I7114" s="6">
        <v>61</v>
      </c>
      <c r="J7114" s="4">
        <v>910</v>
      </c>
      <c r="K7114" s="6">
        <f>Tabla2[[#This Row],[Price per Unit]]*Tabla2[[#This Row],[Units Sold]]</f>
        <v>55510</v>
      </c>
      <c r="L7114" s="52">
        <f>Tabla2[[#This Row],[Units Sold]]/Cálculos!$C$11</f>
        <v>3.6710408530369391E-5</v>
      </c>
      <c r="M7114" s="6">
        <f>Tabla2[[#This Row],[Total Sales]]-Tabla2[[#This Row],[Operating Profit]]</f>
        <v>52512.46</v>
      </c>
      <c r="N7114" s="6">
        <v>2997.5400000000004</v>
      </c>
      <c r="O7114" s="46">
        <f>Tabla2[[#This Row],[Operating Profit]]/Tabla2[[#This Row],[Total Sales]]</f>
        <v>5.4000000000000006E-2</v>
      </c>
      <c r="P7114" s="1" t="s">
        <v>82</v>
      </c>
    </row>
    <row r="7115" spans="1:16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3" t="str">
        <f>IFERROR(LEFT(Tabla2[[#This Row],[Product]],FIND(" ",Tabla2[[#This Row],[Product]])-3),Tabla2[[#This Row],[Product]])</f>
        <v>Men</v>
      </c>
      <c r="I7115" s="6">
        <v>58</v>
      </c>
      <c r="J7115" s="4">
        <v>1500</v>
      </c>
      <c r="K7115" s="6">
        <f>Tabla2[[#This Row],[Price per Unit]]*Tabla2[[#This Row],[Units Sold]]</f>
        <v>87000</v>
      </c>
      <c r="L7115" s="52">
        <f>Tabla2[[#This Row],[Units Sold]]/Cálculos!$C$11</f>
        <v>6.0511662412696801E-5</v>
      </c>
      <c r="M7115" s="6">
        <f>Tabla2[[#This Row],[Total Sales]]-Tabla2[[#This Row],[Operating Profit]]</f>
        <v>82563</v>
      </c>
      <c r="N7115" s="6">
        <v>4437</v>
      </c>
      <c r="O7115" s="46">
        <f>Tabla2[[#This Row],[Operating Profit]]/Tabla2[[#This Row],[Total Sales]]</f>
        <v>5.0999999999999997E-2</v>
      </c>
      <c r="P7115" s="1" t="s">
        <v>82</v>
      </c>
    </row>
    <row r="7116" spans="1:16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3" t="str">
        <f>IFERROR(LEFT(Tabla2[[#This Row],[Product]],FIND(" ",Tabla2[[#This Row],[Product]])-3),Tabla2[[#This Row],[Product]])</f>
        <v>Men</v>
      </c>
      <c r="I7116" s="6">
        <v>49</v>
      </c>
      <c r="J7116" s="4">
        <v>1080</v>
      </c>
      <c r="K7116" s="6">
        <f>Tabla2[[#This Row],[Price per Unit]]*Tabla2[[#This Row],[Units Sold]]</f>
        <v>52920</v>
      </c>
      <c r="L7116" s="52">
        <f>Tabla2[[#This Row],[Units Sold]]/Cálculos!$C$11</f>
        <v>4.3568396937141698E-5</v>
      </c>
      <c r="M7116" s="6">
        <f>Tabla2[[#This Row],[Total Sales]]-Tabla2[[#This Row],[Operating Profit]]</f>
        <v>50009.4</v>
      </c>
      <c r="N7116" s="6">
        <v>2910.6000000000004</v>
      </c>
      <c r="O7116" s="46">
        <f>Tabla2[[#This Row],[Operating Profit]]/Tabla2[[#This Row],[Total Sales]]</f>
        <v>5.5000000000000007E-2</v>
      </c>
      <c r="P7116" s="1" t="s">
        <v>82</v>
      </c>
    </row>
    <row r="7117" spans="1:16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3" t="str">
        <f>IFERROR(LEFT(Tabla2[[#This Row],[Product]],FIND(" ",Tabla2[[#This Row],[Product]])-3),Tabla2[[#This Row],[Product]])</f>
        <v>Women</v>
      </c>
      <c r="I7117" s="6">
        <v>49</v>
      </c>
      <c r="J7117" s="4">
        <v>1050</v>
      </c>
      <c r="K7117" s="6">
        <f>Tabla2[[#This Row],[Price per Unit]]*Tabla2[[#This Row],[Units Sold]]</f>
        <v>51450</v>
      </c>
      <c r="L7117" s="52">
        <f>Tabla2[[#This Row],[Units Sold]]/Cálculos!$C$11</f>
        <v>4.2358163688887758E-5</v>
      </c>
      <c r="M7117" s="6">
        <f>Tabla2[[#This Row],[Total Sales]]-Tabla2[[#This Row],[Operating Profit]]</f>
        <v>49083.3</v>
      </c>
      <c r="N7117" s="6">
        <v>2366.6999999999998</v>
      </c>
      <c r="O7117" s="46">
        <f>Tabla2[[#This Row],[Operating Profit]]/Tabla2[[#This Row],[Total Sales]]</f>
        <v>4.5999999999999999E-2</v>
      </c>
      <c r="P7117" s="1" t="s">
        <v>82</v>
      </c>
    </row>
    <row r="7118" spans="1:16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3" t="str">
        <f>IFERROR(LEFT(Tabla2[[#This Row],[Product]],FIND(" ",Tabla2[[#This Row],[Product]])-3),Tabla2[[#This Row],[Product]])</f>
        <v>Women</v>
      </c>
      <c r="I7118" s="6">
        <v>45</v>
      </c>
      <c r="J7118" s="4">
        <v>870</v>
      </c>
      <c r="K7118" s="6">
        <f>Tabla2[[#This Row],[Price per Unit]]*Tabla2[[#This Row],[Units Sold]]</f>
        <v>39150</v>
      </c>
      <c r="L7118" s="52">
        <f>Tabla2[[#This Row],[Units Sold]]/Cálculos!$C$11</f>
        <v>3.5096764199364146E-5</v>
      </c>
      <c r="M7118" s="6">
        <f>Tabla2[[#This Row],[Total Sales]]-Tabla2[[#This Row],[Operating Profit]]</f>
        <v>37192.5</v>
      </c>
      <c r="N7118" s="6">
        <v>1957.5</v>
      </c>
      <c r="O7118" s="46">
        <f>Tabla2[[#This Row],[Operating Profit]]/Tabla2[[#This Row],[Total Sales]]</f>
        <v>0.05</v>
      </c>
      <c r="P7118" s="1" t="s">
        <v>82</v>
      </c>
    </row>
    <row r="7119" spans="1:16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3" t="str">
        <f>IFERROR(LEFT(Tabla2[[#This Row],[Product]],FIND(" ",Tabla2[[#This Row],[Product]])-3),Tabla2[[#This Row],[Product]])</f>
        <v>Men</v>
      </c>
      <c r="I7119" s="6">
        <v>54</v>
      </c>
      <c r="J7119" s="4">
        <v>840</v>
      </c>
      <c r="K7119" s="6">
        <f>Tabla2[[#This Row],[Price per Unit]]*Tabla2[[#This Row],[Units Sold]]</f>
        <v>45360</v>
      </c>
      <c r="L7119" s="52">
        <f>Tabla2[[#This Row],[Units Sold]]/Cálculos!$C$11</f>
        <v>3.3886530951110207E-5</v>
      </c>
      <c r="M7119" s="6">
        <f>Tabla2[[#This Row],[Total Sales]]-Tabla2[[#This Row],[Operating Profit]]</f>
        <v>43409.52</v>
      </c>
      <c r="N7119" s="6">
        <v>1950.48</v>
      </c>
      <c r="O7119" s="46">
        <f>Tabla2[[#This Row],[Operating Profit]]/Tabla2[[#This Row],[Total Sales]]</f>
        <v>4.3000000000000003E-2</v>
      </c>
      <c r="P7119" s="1" t="s">
        <v>82</v>
      </c>
    </row>
    <row r="7120" spans="1:16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3" t="str">
        <f>IFERROR(LEFT(Tabla2[[#This Row],[Product]],FIND(" ",Tabla2[[#This Row],[Product]])-3),Tabla2[[#This Row],[Product]])</f>
        <v>Women</v>
      </c>
      <c r="I7120" s="6">
        <v>62</v>
      </c>
      <c r="J7120" s="4">
        <v>1200</v>
      </c>
      <c r="K7120" s="6">
        <f>Tabla2[[#This Row],[Price per Unit]]*Tabla2[[#This Row],[Units Sold]]</f>
        <v>74400</v>
      </c>
      <c r="L7120" s="52">
        <f>Tabla2[[#This Row],[Units Sold]]/Cálculos!$C$11</f>
        <v>4.8409329930157437E-5</v>
      </c>
      <c r="M7120" s="6">
        <f>Tabla2[[#This Row],[Total Sales]]-Tabla2[[#This Row],[Operating Profit]]</f>
        <v>70680</v>
      </c>
      <c r="N7120" s="6">
        <v>3720</v>
      </c>
      <c r="O7120" s="46">
        <f>Tabla2[[#This Row],[Operating Profit]]/Tabla2[[#This Row],[Total Sales]]</f>
        <v>0.05</v>
      </c>
      <c r="P7120" s="1" t="s">
        <v>82</v>
      </c>
    </row>
    <row r="7121" spans="1:16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3" t="str">
        <f>IFERROR(LEFT(Tabla2[[#This Row],[Product]],FIND(" ",Tabla2[[#This Row],[Product]])-3),Tabla2[[#This Row],[Product]])</f>
        <v>Men</v>
      </c>
      <c r="I7121" s="6">
        <v>32</v>
      </c>
      <c r="J7121" s="4">
        <v>1250</v>
      </c>
      <c r="K7121" s="6">
        <f>Tabla2[[#This Row],[Price per Unit]]*Tabla2[[#This Row],[Units Sold]]</f>
        <v>40000</v>
      </c>
      <c r="L7121" s="52">
        <f>Tabla2[[#This Row],[Units Sold]]/Cálculos!$C$11</f>
        <v>5.0426385343913999E-5</v>
      </c>
      <c r="M7121" s="6">
        <f>Tabla2[[#This Row],[Total Sales]]-Tabla2[[#This Row],[Operating Profit]]</f>
        <v>37920</v>
      </c>
      <c r="N7121" s="6">
        <v>2080</v>
      </c>
      <c r="O7121" s="46">
        <f>Tabla2[[#This Row],[Operating Profit]]/Tabla2[[#This Row],[Total Sales]]</f>
        <v>5.1999999999999998E-2</v>
      </c>
      <c r="P7121" s="1" t="s">
        <v>82</v>
      </c>
    </row>
    <row r="7122" spans="1:16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3" t="str">
        <f>IFERROR(LEFT(Tabla2[[#This Row],[Product]],FIND(" ",Tabla2[[#This Row],[Product]])-3),Tabla2[[#This Row],[Product]])</f>
        <v>Men</v>
      </c>
      <c r="I7122" s="6">
        <v>32</v>
      </c>
      <c r="J7122" s="4">
        <v>750</v>
      </c>
      <c r="K7122" s="6">
        <f>Tabla2[[#This Row],[Price per Unit]]*Tabla2[[#This Row],[Units Sold]]</f>
        <v>24000</v>
      </c>
      <c r="L7122" s="52">
        <f>Tabla2[[#This Row],[Units Sold]]/Cálculos!$C$11</f>
        <v>3.0255831206348401E-5</v>
      </c>
      <c r="M7122" s="6">
        <f>Tabla2[[#This Row],[Total Sales]]-Tabla2[[#This Row],[Operating Profit]]</f>
        <v>22680</v>
      </c>
      <c r="N7122" s="6">
        <v>1320</v>
      </c>
      <c r="O7122" s="46">
        <f>Tabla2[[#This Row],[Operating Profit]]/Tabla2[[#This Row],[Total Sales]]</f>
        <v>5.5E-2</v>
      </c>
      <c r="P7122" s="1" t="s">
        <v>82</v>
      </c>
    </row>
    <row r="7123" spans="1:16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3" t="str">
        <f>IFERROR(LEFT(Tabla2[[#This Row],[Product]],FIND(" ",Tabla2[[#This Row],[Product]])-3),Tabla2[[#This Row],[Product]])</f>
        <v>Women</v>
      </c>
      <c r="I7123" s="6">
        <v>25</v>
      </c>
      <c r="J7123" s="4">
        <v>870</v>
      </c>
      <c r="K7123" s="6">
        <f>Tabla2[[#This Row],[Price per Unit]]*Tabla2[[#This Row],[Units Sold]]</f>
        <v>21750</v>
      </c>
      <c r="L7123" s="52">
        <f>Tabla2[[#This Row],[Units Sold]]/Cálculos!$C$11</f>
        <v>3.5096764199364146E-5</v>
      </c>
      <c r="M7123" s="6">
        <f>Tabla2[[#This Row],[Total Sales]]-Tabla2[[#This Row],[Operating Profit]]</f>
        <v>20553.75</v>
      </c>
      <c r="N7123" s="6">
        <v>1196.25</v>
      </c>
      <c r="O7123" s="46">
        <f>Tabla2[[#This Row],[Operating Profit]]/Tabla2[[#This Row],[Total Sales]]</f>
        <v>5.5E-2</v>
      </c>
      <c r="P7123" s="1" t="s">
        <v>82</v>
      </c>
    </row>
    <row r="7124" spans="1:16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3" t="str">
        <f>IFERROR(LEFT(Tabla2[[#This Row],[Product]],FIND(" ",Tabla2[[#This Row],[Product]])-3),Tabla2[[#This Row],[Product]])</f>
        <v>Women</v>
      </c>
      <c r="I7124" s="6">
        <v>29</v>
      </c>
      <c r="J7124" s="4">
        <v>450</v>
      </c>
      <c r="K7124" s="6">
        <f>Tabla2[[#This Row],[Price per Unit]]*Tabla2[[#This Row],[Units Sold]]</f>
        <v>13050</v>
      </c>
      <c r="L7124" s="52">
        <f>Tabla2[[#This Row],[Units Sold]]/Cálculos!$C$11</f>
        <v>1.815349872380904E-5</v>
      </c>
      <c r="M7124" s="6">
        <f>Tabla2[[#This Row],[Total Sales]]-Tabla2[[#This Row],[Operating Profit]]</f>
        <v>12345.3</v>
      </c>
      <c r="N7124" s="6">
        <v>704.7</v>
      </c>
      <c r="O7124" s="46">
        <f>Tabla2[[#This Row],[Operating Profit]]/Tabla2[[#This Row],[Total Sales]]</f>
        <v>5.4000000000000006E-2</v>
      </c>
      <c r="P7124" s="1" t="s">
        <v>82</v>
      </c>
    </row>
    <row r="7125" spans="1:16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3" t="str">
        <f>IFERROR(LEFT(Tabla2[[#This Row],[Product]],FIND(" ",Tabla2[[#This Row],[Product]])-3),Tabla2[[#This Row],[Product]])</f>
        <v>Men</v>
      </c>
      <c r="I7125" s="6">
        <v>41</v>
      </c>
      <c r="J7125" s="4">
        <v>540</v>
      </c>
      <c r="K7125" s="6">
        <f>Tabla2[[#This Row],[Price per Unit]]*Tabla2[[#This Row],[Units Sold]]</f>
        <v>22140</v>
      </c>
      <c r="L7125" s="52">
        <f>Tabla2[[#This Row],[Units Sold]]/Cálculos!$C$11</f>
        <v>2.1784198468570849E-5</v>
      </c>
      <c r="M7125" s="6">
        <f>Tabla2[[#This Row],[Total Sales]]-Tabla2[[#This Row],[Operating Profit]]</f>
        <v>21010.86</v>
      </c>
      <c r="N7125" s="6">
        <v>1129.1400000000001</v>
      </c>
      <c r="O7125" s="46">
        <f>Tabla2[[#This Row],[Operating Profit]]/Tabla2[[#This Row],[Total Sales]]</f>
        <v>5.1000000000000004E-2</v>
      </c>
      <c r="P7125" s="1" t="s">
        <v>82</v>
      </c>
    </row>
    <row r="7126" spans="1:16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3" t="str">
        <f>IFERROR(LEFT(Tabla2[[#This Row],[Product]],FIND(" ",Tabla2[[#This Row],[Product]])-3),Tabla2[[#This Row],[Product]])</f>
        <v>Women</v>
      </c>
      <c r="I7126" s="6">
        <v>34</v>
      </c>
      <c r="J7126" s="4">
        <v>750</v>
      </c>
      <c r="K7126" s="6">
        <f>Tabla2[[#This Row],[Price per Unit]]*Tabla2[[#This Row],[Units Sold]]</f>
        <v>25500</v>
      </c>
      <c r="L7126" s="52">
        <f>Tabla2[[#This Row],[Units Sold]]/Cálculos!$C$11</f>
        <v>3.0255831206348401E-5</v>
      </c>
      <c r="M7126" s="6">
        <f>Tabla2[[#This Row],[Total Sales]]-Tabla2[[#This Row],[Operating Profit]]</f>
        <v>24225</v>
      </c>
      <c r="N7126" s="6">
        <v>1275</v>
      </c>
      <c r="O7126" s="46">
        <f>Tabla2[[#This Row],[Operating Profit]]/Tabla2[[#This Row],[Total Sales]]</f>
        <v>0.05</v>
      </c>
      <c r="P7126" s="1" t="s">
        <v>82</v>
      </c>
    </row>
    <row r="7127" spans="1:16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3" t="str">
        <f>IFERROR(LEFT(Tabla2[[#This Row],[Product]],FIND(" ",Tabla2[[#This Row],[Product]])-3),Tabla2[[#This Row],[Product]])</f>
        <v>Men</v>
      </c>
      <c r="I7127" s="6">
        <v>33</v>
      </c>
      <c r="J7127" s="4">
        <v>1490</v>
      </c>
      <c r="K7127" s="6">
        <f>Tabla2[[#This Row],[Price per Unit]]*Tabla2[[#This Row],[Units Sold]]</f>
        <v>49170</v>
      </c>
      <c r="L7127" s="52">
        <f>Tabla2[[#This Row],[Units Sold]]/Cálculos!$C$11</f>
        <v>6.010825132994549E-5</v>
      </c>
      <c r="M7127" s="6">
        <f>Tabla2[[#This Row],[Total Sales]]-Tabla2[[#This Row],[Operating Profit]]</f>
        <v>46514.82</v>
      </c>
      <c r="N7127" s="6">
        <v>2655.1800000000003</v>
      </c>
      <c r="O7127" s="46">
        <f>Tabla2[[#This Row],[Operating Profit]]/Tabla2[[#This Row],[Total Sales]]</f>
        <v>5.4000000000000006E-2</v>
      </c>
      <c r="P7127" s="1" t="s">
        <v>82</v>
      </c>
    </row>
    <row r="7128" spans="1:16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3" t="str">
        <f>IFERROR(LEFT(Tabla2[[#This Row],[Product]],FIND(" ",Tabla2[[#This Row],[Product]])-3),Tabla2[[#This Row],[Product]])</f>
        <v>Men</v>
      </c>
      <c r="I7128" s="6">
        <v>38</v>
      </c>
      <c r="J7128" s="4">
        <v>500</v>
      </c>
      <c r="K7128" s="6">
        <f>Tabla2[[#This Row],[Price per Unit]]*Tabla2[[#This Row],[Units Sold]]</f>
        <v>19000</v>
      </c>
      <c r="L7128" s="52">
        <f>Tabla2[[#This Row],[Units Sold]]/Cálculos!$C$11</f>
        <v>2.0170554137565598E-5</v>
      </c>
      <c r="M7128" s="6">
        <f>Tabla2[[#This Row],[Total Sales]]-Tabla2[[#This Row],[Operating Profit]]</f>
        <v>17955</v>
      </c>
      <c r="N7128" s="6">
        <v>1045</v>
      </c>
      <c r="O7128" s="46">
        <f>Tabla2[[#This Row],[Operating Profit]]/Tabla2[[#This Row],[Total Sales]]</f>
        <v>5.5E-2</v>
      </c>
      <c r="P7128" s="1" t="s">
        <v>82</v>
      </c>
    </row>
    <row r="7129" spans="1:16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3" t="str">
        <f>IFERROR(LEFT(Tabla2[[#This Row],[Product]],FIND(" ",Tabla2[[#This Row],[Product]])-3),Tabla2[[#This Row],[Product]])</f>
        <v>Women</v>
      </c>
      <c r="I7129" s="6">
        <v>27</v>
      </c>
      <c r="J7129" s="4">
        <v>750</v>
      </c>
      <c r="K7129" s="6">
        <f>Tabla2[[#This Row],[Price per Unit]]*Tabla2[[#This Row],[Units Sold]]</f>
        <v>20250</v>
      </c>
      <c r="L7129" s="52">
        <f>Tabla2[[#This Row],[Units Sold]]/Cálculos!$C$11</f>
        <v>3.0255831206348401E-5</v>
      </c>
      <c r="M7129" s="6">
        <f>Tabla2[[#This Row],[Total Sales]]-Tabla2[[#This Row],[Operating Profit]]</f>
        <v>19217.25</v>
      </c>
      <c r="N7129" s="6">
        <v>1032.75</v>
      </c>
      <c r="O7129" s="46">
        <f>Tabla2[[#This Row],[Operating Profit]]/Tabla2[[#This Row],[Total Sales]]</f>
        <v>5.0999999999999997E-2</v>
      </c>
      <c r="P7129" s="1" t="s">
        <v>82</v>
      </c>
    </row>
    <row r="7130" spans="1:16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3" t="str">
        <f>IFERROR(LEFT(Tabla2[[#This Row],[Product]],FIND(" ",Tabla2[[#This Row],[Product]])-3),Tabla2[[#This Row],[Product]])</f>
        <v>Women</v>
      </c>
      <c r="I7130" s="6">
        <v>34</v>
      </c>
      <c r="J7130" s="4">
        <v>490</v>
      </c>
      <c r="K7130" s="6">
        <f>Tabla2[[#This Row],[Price per Unit]]*Tabla2[[#This Row],[Units Sold]]</f>
        <v>16660</v>
      </c>
      <c r="L7130" s="52">
        <f>Tabla2[[#This Row],[Units Sold]]/Cálculos!$C$11</f>
        <v>1.9767143054814287E-5</v>
      </c>
      <c r="M7130" s="6">
        <f>Tabla2[[#This Row],[Total Sales]]-Tabla2[[#This Row],[Operating Profit]]</f>
        <v>15777.02</v>
      </c>
      <c r="N7130" s="6">
        <v>882.98</v>
      </c>
      <c r="O7130" s="46">
        <f>Tabla2[[#This Row],[Operating Profit]]/Tabla2[[#This Row],[Total Sales]]</f>
        <v>5.2999999999999999E-2</v>
      </c>
      <c r="P7130" s="1" t="s">
        <v>82</v>
      </c>
    </row>
    <row r="7131" spans="1:16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3" t="str">
        <f>IFERROR(LEFT(Tabla2[[#This Row],[Product]],FIND(" ",Tabla2[[#This Row],[Product]])-3),Tabla2[[#This Row],[Product]])</f>
        <v>Men</v>
      </c>
      <c r="I7131" s="6">
        <v>48</v>
      </c>
      <c r="J7131" s="4">
        <v>650</v>
      </c>
      <c r="K7131" s="6">
        <f>Tabla2[[#This Row],[Price per Unit]]*Tabla2[[#This Row],[Units Sold]]</f>
        <v>31200</v>
      </c>
      <c r="L7131" s="52">
        <f>Tabla2[[#This Row],[Units Sold]]/Cálculos!$C$11</f>
        <v>2.622172037883528E-5</v>
      </c>
      <c r="M7131" s="6">
        <f>Tabla2[[#This Row],[Total Sales]]-Tabla2[[#This Row],[Operating Profit]]</f>
        <v>29546.400000000001</v>
      </c>
      <c r="N7131" s="6">
        <v>1653.6000000000001</v>
      </c>
      <c r="O7131" s="46">
        <f>Tabla2[[#This Row],[Operating Profit]]/Tabla2[[#This Row],[Total Sales]]</f>
        <v>5.3000000000000005E-2</v>
      </c>
      <c r="P7131" s="1" t="s">
        <v>82</v>
      </c>
    </row>
    <row r="7132" spans="1:16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3" t="str">
        <f>IFERROR(LEFT(Tabla2[[#This Row],[Product]],FIND(" ",Tabla2[[#This Row],[Product]])-3),Tabla2[[#This Row],[Product]])</f>
        <v>Women</v>
      </c>
      <c r="I7132" s="6">
        <v>24</v>
      </c>
      <c r="J7132" s="4">
        <v>1050</v>
      </c>
      <c r="K7132" s="6">
        <f>Tabla2[[#This Row],[Price per Unit]]*Tabla2[[#This Row],[Units Sold]]</f>
        <v>25200</v>
      </c>
      <c r="L7132" s="52">
        <f>Tabla2[[#This Row],[Units Sold]]/Cálculos!$C$11</f>
        <v>4.2358163688887758E-5</v>
      </c>
      <c r="M7132" s="6">
        <f>Tabla2[[#This Row],[Total Sales]]-Tabla2[[#This Row],[Operating Profit]]</f>
        <v>23839.200000000001</v>
      </c>
      <c r="N7132" s="6">
        <v>1360.8000000000002</v>
      </c>
      <c r="O7132" s="46">
        <f>Tabla2[[#This Row],[Operating Profit]]/Tabla2[[#This Row],[Total Sales]]</f>
        <v>5.4000000000000006E-2</v>
      </c>
      <c r="P7132" s="1" t="s">
        <v>82</v>
      </c>
    </row>
    <row r="7133" spans="1:16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3" t="str">
        <f>IFERROR(LEFT(Tabla2[[#This Row],[Product]],FIND(" ",Tabla2[[#This Row],[Product]])-3),Tabla2[[#This Row],[Product]])</f>
        <v>Men</v>
      </c>
      <c r="I7133" s="6">
        <v>28</v>
      </c>
      <c r="J7133" s="4">
        <v>1650</v>
      </c>
      <c r="K7133" s="6">
        <f>Tabla2[[#This Row],[Price per Unit]]*Tabla2[[#This Row],[Units Sold]]</f>
        <v>46200</v>
      </c>
      <c r="L7133" s="52">
        <f>Tabla2[[#This Row],[Units Sold]]/Cálculos!$C$11</f>
        <v>6.656282865396648E-5</v>
      </c>
      <c r="M7133" s="6">
        <f>Tabla2[[#This Row],[Total Sales]]-Tabla2[[#This Row],[Operating Profit]]</f>
        <v>43843.8</v>
      </c>
      <c r="N7133" s="6">
        <v>2356.1999999999998</v>
      </c>
      <c r="O7133" s="46">
        <f>Tabla2[[#This Row],[Operating Profit]]/Tabla2[[#This Row],[Total Sales]]</f>
        <v>5.0999999999999997E-2</v>
      </c>
      <c r="P7133" s="1" t="s">
        <v>82</v>
      </c>
    </row>
    <row r="7134" spans="1:16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3" t="str">
        <f>IFERROR(LEFT(Tabla2[[#This Row],[Product]],FIND(" ",Tabla2[[#This Row],[Product]])-3),Tabla2[[#This Row],[Product]])</f>
        <v>Men</v>
      </c>
      <c r="I7134" s="6">
        <v>27</v>
      </c>
      <c r="J7134" s="4">
        <v>690</v>
      </c>
      <c r="K7134" s="6">
        <f>Tabla2[[#This Row],[Price per Unit]]*Tabla2[[#This Row],[Units Sold]]</f>
        <v>18630</v>
      </c>
      <c r="L7134" s="52">
        <f>Tabla2[[#This Row],[Units Sold]]/Cálculos!$C$11</f>
        <v>2.7835364709840528E-5</v>
      </c>
      <c r="M7134" s="6">
        <f>Tabla2[[#This Row],[Total Sales]]-Tabla2[[#This Row],[Operating Profit]]</f>
        <v>17623.98</v>
      </c>
      <c r="N7134" s="6">
        <v>1006.0200000000001</v>
      </c>
      <c r="O7134" s="46">
        <f>Tabla2[[#This Row],[Operating Profit]]/Tabla2[[#This Row],[Total Sales]]</f>
        <v>5.4000000000000006E-2</v>
      </c>
      <c r="P7134" s="1" t="s">
        <v>82</v>
      </c>
    </row>
    <row r="7135" spans="1:16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3" t="str">
        <f>IFERROR(LEFT(Tabla2[[#This Row],[Product]],FIND(" ",Tabla2[[#This Row],[Product]])-3),Tabla2[[#This Row],[Product]])</f>
        <v>Women</v>
      </c>
      <c r="I7135" s="6">
        <v>19</v>
      </c>
      <c r="J7135" s="4">
        <v>910</v>
      </c>
      <c r="K7135" s="6">
        <f>Tabla2[[#This Row],[Price per Unit]]*Tabla2[[#This Row],[Units Sold]]</f>
        <v>17290</v>
      </c>
      <c r="L7135" s="52">
        <f>Tabla2[[#This Row],[Units Sold]]/Cálculos!$C$11</f>
        <v>3.6710408530369391E-5</v>
      </c>
      <c r="M7135" s="6">
        <f>Tabla2[[#This Row],[Total Sales]]-Tabla2[[#This Row],[Operating Profit]]</f>
        <v>16356.34</v>
      </c>
      <c r="N7135" s="6">
        <v>933.66000000000008</v>
      </c>
      <c r="O7135" s="46">
        <f>Tabla2[[#This Row],[Operating Profit]]/Tabla2[[#This Row],[Total Sales]]</f>
        <v>5.4000000000000006E-2</v>
      </c>
      <c r="P7135" s="1" t="s">
        <v>82</v>
      </c>
    </row>
    <row r="7136" spans="1:16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3" t="str">
        <f>IFERROR(LEFT(Tabla2[[#This Row],[Product]],FIND(" ",Tabla2[[#This Row],[Product]])-3),Tabla2[[#This Row],[Product]])</f>
        <v>Women</v>
      </c>
      <c r="I7136" s="6">
        <v>23</v>
      </c>
      <c r="J7136" s="4">
        <v>490</v>
      </c>
      <c r="K7136" s="6">
        <f>Tabla2[[#This Row],[Price per Unit]]*Tabla2[[#This Row],[Units Sold]]</f>
        <v>11270</v>
      </c>
      <c r="L7136" s="52">
        <f>Tabla2[[#This Row],[Units Sold]]/Cálculos!$C$11</f>
        <v>1.9767143054814287E-5</v>
      </c>
      <c r="M7136" s="6">
        <f>Tabla2[[#This Row],[Total Sales]]-Tabla2[[#This Row],[Operating Profit]]</f>
        <v>10672.69</v>
      </c>
      <c r="N7136" s="6">
        <v>597.31000000000006</v>
      </c>
      <c r="O7136" s="46">
        <f>Tabla2[[#This Row],[Operating Profit]]/Tabla2[[#This Row],[Total Sales]]</f>
        <v>5.3000000000000005E-2</v>
      </c>
      <c r="P7136" s="1" t="s">
        <v>82</v>
      </c>
    </row>
    <row r="7137" spans="1:16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3" t="str">
        <f>IFERROR(LEFT(Tabla2[[#This Row],[Product]],FIND(" ",Tabla2[[#This Row],[Product]])-3),Tabla2[[#This Row],[Product]])</f>
        <v>Men</v>
      </c>
      <c r="I7137" s="6">
        <v>37</v>
      </c>
      <c r="J7137" s="4">
        <v>590</v>
      </c>
      <c r="K7137" s="6">
        <f>Tabla2[[#This Row],[Price per Unit]]*Tabla2[[#This Row],[Units Sold]]</f>
        <v>21830</v>
      </c>
      <c r="L7137" s="52">
        <f>Tabla2[[#This Row],[Units Sold]]/Cálculos!$C$11</f>
        <v>2.3801253882327408E-5</v>
      </c>
      <c r="M7137" s="6">
        <f>Tabla2[[#This Row],[Total Sales]]-Tabla2[[#This Row],[Operating Profit]]</f>
        <v>20738.5</v>
      </c>
      <c r="N7137" s="6">
        <v>1091.5</v>
      </c>
      <c r="O7137" s="46">
        <f>Tabla2[[#This Row],[Operating Profit]]/Tabla2[[#This Row],[Total Sales]]</f>
        <v>0.05</v>
      </c>
      <c r="P7137" s="1" t="s">
        <v>82</v>
      </c>
    </row>
    <row r="7138" spans="1:16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3" t="str">
        <f>IFERROR(LEFT(Tabla2[[#This Row],[Product]],FIND(" ",Tabla2[[#This Row],[Product]])-3),Tabla2[[#This Row],[Product]])</f>
        <v>Women</v>
      </c>
      <c r="I7138" s="6">
        <v>29</v>
      </c>
      <c r="J7138" s="4">
        <v>810</v>
      </c>
      <c r="K7138" s="6">
        <f>Tabla2[[#This Row],[Price per Unit]]*Tabla2[[#This Row],[Units Sold]]</f>
        <v>23490</v>
      </c>
      <c r="L7138" s="52">
        <f>Tabla2[[#This Row],[Units Sold]]/Cálculos!$C$11</f>
        <v>3.2676297702856274E-5</v>
      </c>
      <c r="M7138" s="6">
        <f>Tabla2[[#This Row],[Total Sales]]-Tabla2[[#This Row],[Operating Profit]]</f>
        <v>22221.54</v>
      </c>
      <c r="N7138" s="6">
        <v>1268.46</v>
      </c>
      <c r="O7138" s="46">
        <f>Tabla2[[#This Row],[Operating Profit]]/Tabla2[[#This Row],[Total Sales]]</f>
        <v>5.3999999999999999E-2</v>
      </c>
      <c r="P7138" s="1" t="s">
        <v>82</v>
      </c>
    </row>
    <row r="7139" spans="1:16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3" t="str">
        <f>IFERROR(LEFT(Tabla2[[#This Row],[Product]],FIND(" ",Tabla2[[#This Row],[Product]])-3),Tabla2[[#This Row],[Product]])</f>
        <v>Men</v>
      </c>
      <c r="I7139" s="6">
        <v>27</v>
      </c>
      <c r="J7139" s="4">
        <v>1430</v>
      </c>
      <c r="K7139" s="6">
        <f>Tabla2[[#This Row],[Price per Unit]]*Tabla2[[#This Row],[Units Sold]]</f>
        <v>38610</v>
      </c>
      <c r="L7139" s="52">
        <f>Tabla2[[#This Row],[Units Sold]]/Cálculos!$C$11</f>
        <v>5.7687784833437618E-5</v>
      </c>
      <c r="M7139" s="6">
        <f>Tabla2[[#This Row],[Total Sales]]-Tabla2[[#This Row],[Operating Profit]]</f>
        <v>36640.89</v>
      </c>
      <c r="N7139" s="6">
        <v>1969.1100000000001</v>
      </c>
      <c r="O7139" s="46">
        <f>Tabla2[[#This Row],[Operating Profit]]/Tabla2[[#This Row],[Total Sales]]</f>
        <v>5.1000000000000004E-2</v>
      </c>
      <c r="P7139" s="1" t="s">
        <v>82</v>
      </c>
    </row>
    <row r="7140" spans="1:16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3" t="str">
        <f>IFERROR(LEFT(Tabla2[[#This Row],[Product]],FIND(" ",Tabla2[[#This Row],[Product]])-3),Tabla2[[#This Row],[Product]])</f>
        <v>Men</v>
      </c>
      <c r="I7140" s="6">
        <v>28</v>
      </c>
      <c r="J7140" s="4">
        <v>750</v>
      </c>
      <c r="K7140" s="6">
        <f>Tabla2[[#This Row],[Price per Unit]]*Tabla2[[#This Row],[Units Sold]]</f>
        <v>21000</v>
      </c>
      <c r="L7140" s="52">
        <f>Tabla2[[#This Row],[Units Sold]]/Cálculos!$C$11</f>
        <v>3.0255831206348401E-5</v>
      </c>
      <c r="M7140" s="6">
        <f>Tabla2[[#This Row],[Total Sales]]-Tabla2[[#This Row],[Operating Profit]]</f>
        <v>19845</v>
      </c>
      <c r="N7140" s="6">
        <v>1155</v>
      </c>
      <c r="O7140" s="46">
        <f>Tabla2[[#This Row],[Operating Profit]]/Tabla2[[#This Row],[Total Sales]]</f>
        <v>5.5E-2</v>
      </c>
      <c r="P7140" s="1" t="s">
        <v>82</v>
      </c>
    </row>
    <row r="7141" spans="1:16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3" t="str">
        <f>IFERROR(LEFT(Tabla2[[#This Row],[Product]],FIND(" ",Tabla2[[#This Row],[Product]])-3),Tabla2[[#This Row],[Product]])</f>
        <v>Women</v>
      </c>
      <c r="I7141" s="6">
        <v>19</v>
      </c>
      <c r="J7141" s="4">
        <v>680</v>
      </c>
      <c r="K7141" s="6">
        <f>Tabla2[[#This Row],[Price per Unit]]*Tabla2[[#This Row],[Units Sold]]</f>
        <v>12920</v>
      </c>
      <c r="L7141" s="52">
        <f>Tabla2[[#This Row],[Units Sold]]/Cálculos!$C$11</f>
        <v>2.7431953627089217E-5</v>
      </c>
      <c r="M7141" s="6">
        <f>Tabla2[[#This Row],[Total Sales]]-Tabla2[[#This Row],[Operating Profit]]</f>
        <v>12222.32</v>
      </c>
      <c r="N7141" s="6">
        <v>697.68000000000006</v>
      </c>
      <c r="O7141" s="46">
        <f>Tabla2[[#This Row],[Operating Profit]]/Tabla2[[#This Row],[Total Sales]]</f>
        <v>5.4000000000000006E-2</v>
      </c>
      <c r="P7141" s="1" t="s">
        <v>82</v>
      </c>
    </row>
    <row r="7142" spans="1:16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3" t="str">
        <f>IFERROR(LEFT(Tabla2[[#This Row],[Product]],FIND(" ",Tabla2[[#This Row],[Product]])-3),Tabla2[[#This Row],[Product]])</f>
        <v>Women</v>
      </c>
      <c r="I7142" s="6">
        <v>25</v>
      </c>
      <c r="J7142" s="4">
        <v>470</v>
      </c>
      <c r="K7142" s="6">
        <f>Tabla2[[#This Row],[Price per Unit]]*Tabla2[[#This Row],[Units Sold]]</f>
        <v>11750</v>
      </c>
      <c r="L7142" s="52">
        <f>Tabla2[[#This Row],[Units Sold]]/Cálculos!$C$11</f>
        <v>1.8960320889311665E-5</v>
      </c>
      <c r="M7142" s="6">
        <f>Tabla2[[#This Row],[Total Sales]]-Tabla2[[#This Row],[Operating Profit]]</f>
        <v>11139</v>
      </c>
      <c r="N7142" s="6">
        <v>611</v>
      </c>
      <c r="O7142" s="46">
        <f>Tabla2[[#This Row],[Operating Profit]]/Tabla2[[#This Row],[Total Sales]]</f>
        <v>5.1999999999999998E-2</v>
      </c>
      <c r="P7142" s="1" t="s">
        <v>82</v>
      </c>
    </row>
    <row r="7143" spans="1:16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3" t="str">
        <f>IFERROR(LEFT(Tabla2[[#This Row],[Product]],FIND(" ",Tabla2[[#This Row],[Product]])-3),Tabla2[[#This Row],[Product]])</f>
        <v>Men</v>
      </c>
      <c r="I7143" s="6">
        <v>60</v>
      </c>
      <c r="J7143" s="4">
        <v>560</v>
      </c>
      <c r="K7143" s="6">
        <f>Tabla2[[#This Row],[Price per Unit]]*Tabla2[[#This Row],[Units Sold]]</f>
        <v>33600</v>
      </c>
      <c r="L7143" s="52">
        <f>Tabla2[[#This Row],[Units Sold]]/Cálculos!$C$11</f>
        <v>2.2591020634073471E-5</v>
      </c>
      <c r="M7143" s="6">
        <f>Tabla2[[#This Row],[Total Sales]]-Tabla2[[#This Row],[Operating Profit]]</f>
        <v>31752</v>
      </c>
      <c r="N7143" s="6">
        <v>1848.0000000000002</v>
      </c>
      <c r="O7143" s="46">
        <f>Tabla2[[#This Row],[Operating Profit]]/Tabla2[[#This Row],[Total Sales]]</f>
        <v>5.5000000000000007E-2</v>
      </c>
      <c r="P7143" s="1" t="s">
        <v>82</v>
      </c>
    </row>
    <row r="7144" spans="1:16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3" t="str">
        <f>IFERROR(LEFT(Tabla2[[#This Row],[Product]],FIND(" ",Tabla2[[#This Row],[Product]])-3),Tabla2[[#This Row],[Product]])</f>
        <v>Women</v>
      </c>
      <c r="I7144" s="6">
        <v>47</v>
      </c>
      <c r="J7144" s="4">
        <v>940</v>
      </c>
      <c r="K7144" s="6">
        <f>Tabla2[[#This Row],[Price per Unit]]*Tabla2[[#This Row],[Units Sold]]</f>
        <v>44180</v>
      </c>
      <c r="L7144" s="52">
        <f>Tabla2[[#This Row],[Units Sold]]/Cálculos!$C$11</f>
        <v>3.792064177862333E-5</v>
      </c>
      <c r="M7144" s="6">
        <f>Tabla2[[#This Row],[Total Sales]]-Tabla2[[#This Row],[Operating Profit]]</f>
        <v>41926.82</v>
      </c>
      <c r="N7144" s="6">
        <v>2253.1799999999998</v>
      </c>
      <c r="O7144" s="46">
        <f>Tabla2[[#This Row],[Operating Profit]]/Tabla2[[#This Row],[Total Sales]]</f>
        <v>5.0999999999999997E-2</v>
      </c>
      <c r="P7144" s="1" t="s">
        <v>82</v>
      </c>
    </row>
    <row r="7145" spans="1:16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3" t="str">
        <f>IFERROR(LEFT(Tabla2[[#This Row],[Product]],FIND(" ",Tabla2[[#This Row],[Product]])-3),Tabla2[[#This Row],[Product]])</f>
        <v>Men</v>
      </c>
      <c r="I7145" s="6">
        <v>58</v>
      </c>
      <c r="J7145" s="4">
        <v>1790</v>
      </c>
      <c r="K7145" s="6">
        <f>Tabla2[[#This Row],[Price per Unit]]*Tabla2[[#This Row],[Units Sold]]</f>
        <v>103820</v>
      </c>
      <c r="L7145" s="52">
        <f>Tabla2[[#This Row],[Units Sold]]/Cálculos!$C$11</f>
        <v>7.2210583812484848E-5</v>
      </c>
      <c r="M7145" s="6">
        <f>Tabla2[[#This Row],[Total Sales]]-Tabla2[[#This Row],[Operating Profit]]</f>
        <v>98421.36</v>
      </c>
      <c r="N7145" s="6">
        <v>5398.64</v>
      </c>
      <c r="O7145" s="46">
        <f>Tabla2[[#This Row],[Operating Profit]]/Tabla2[[#This Row],[Total Sales]]</f>
        <v>5.2000000000000005E-2</v>
      </c>
      <c r="P7145" s="1" t="s">
        <v>82</v>
      </c>
    </row>
    <row r="7146" spans="1:16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3" t="str">
        <f>IFERROR(LEFT(Tabla2[[#This Row],[Product]],FIND(" ",Tabla2[[#This Row],[Product]])-3),Tabla2[[#This Row],[Product]])</f>
        <v>Men</v>
      </c>
      <c r="I7146" s="6">
        <v>37</v>
      </c>
      <c r="J7146" s="4">
        <v>870</v>
      </c>
      <c r="K7146" s="6">
        <f>Tabla2[[#This Row],[Price per Unit]]*Tabla2[[#This Row],[Units Sold]]</f>
        <v>32190</v>
      </c>
      <c r="L7146" s="52">
        <f>Tabla2[[#This Row],[Units Sold]]/Cálculos!$C$11</f>
        <v>3.5096764199364146E-5</v>
      </c>
      <c r="M7146" s="6">
        <f>Tabla2[[#This Row],[Total Sales]]-Tabla2[[#This Row],[Operating Profit]]</f>
        <v>30548.31</v>
      </c>
      <c r="N7146" s="6">
        <v>1641.69</v>
      </c>
      <c r="O7146" s="46">
        <f>Tabla2[[#This Row],[Operating Profit]]/Tabla2[[#This Row],[Total Sales]]</f>
        <v>5.1000000000000004E-2</v>
      </c>
      <c r="P7146" s="1" t="s">
        <v>82</v>
      </c>
    </row>
    <row r="7147" spans="1:16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3" t="str">
        <f>IFERROR(LEFT(Tabla2[[#This Row],[Product]],FIND(" ",Tabla2[[#This Row],[Product]])-3),Tabla2[[#This Row],[Product]])</f>
        <v>Women</v>
      </c>
      <c r="I7147" s="6">
        <v>32</v>
      </c>
      <c r="J7147" s="4">
        <v>770</v>
      </c>
      <c r="K7147" s="6">
        <f>Tabla2[[#This Row],[Price per Unit]]*Tabla2[[#This Row],[Units Sold]]</f>
        <v>24640</v>
      </c>
      <c r="L7147" s="52">
        <f>Tabla2[[#This Row],[Units Sold]]/Cálculos!$C$11</f>
        <v>3.1062653371851023E-5</v>
      </c>
      <c r="M7147" s="6">
        <f>Tabla2[[#This Row],[Total Sales]]-Tabla2[[#This Row],[Operating Profit]]</f>
        <v>23284.799999999999</v>
      </c>
      <c r="N7147" s="6">
        <v>1355.2</v>
      </c>
      <c r="O7147" s="46">
        <f>Tabla2[[#This Row],[Operating Profit]]/Tabla2[[#This Row],[Total Sales]]</f>
        <v>5.5E-2</v>
      </c>
      <c r="P7147" s="1" t="s">
        <v>82</v>
      </c>
    </row>
    <row r="7148" spans="1:16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3" t="str">
        <f>IFERROR(LEFT(Tabla2[[#This Row],[Product]],FIND(" ",Tabla2[[#This Row],[Product]])-3),Tabla2[[#This Row],[Product]])</f>
        <v>Women</v>
      </c>
      <c r="I7148" s="6">
        <v>33</v>
      </c>
      <c r="J7148" s="4">
        <v>500</v>
      </c>
      <c r="K7148" s="6">
        <f>Tabla2[[#This Row],[Price per Unit]]*Tabla2[[#This Row],[Units Sold]]</f>
        <v>16500</v>
      </c>
      <c r="L7148" s="52">
        <f>Tabla2[[#This Row],[Units Sold]]/Cálculos!$C$11</f>
        <v>2.0170554137565598E-5</v>
      </c>
      <c r="M7148" s="6">
        <f>Tabla2[[#This Row],[Total Sales]]-Tabla2[[#This Row],[Operating Profit]]</f>
        <v>15592.5</v>
      </c>
      <c r="N7148" s="6">
        <v>907.50000000000011</v>
      </c>
      <c r="O7148" s="46">
        <f>Tabla2[[#This Row],[Operating Profit]]/Tabla2[[#This Row],[Total Sales]]</f>
        <v>5.5000000000000007E-2</v>
      </c>
      <c r="P7148" s="1" t="s">
        <v>82</v>
      </c>
    </row>
    <row r="7149" spans="1:16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3" t="str">
        <f>IFERROR(LEFT(Tabla2[[#This Row],[Product]],FIND(" ",Tabla2[[#This Row],[Product]])-3),Tabla2[[#This Row],[Product]])</f>
        <v>Men</v>
      </c>
      <c r="I7149" s="6">
        <v>42</v>
      </c>
      <c r="J7149" s="4">
        <v>680</v>
      </c>
      <c r="K7149" s="6">
        <f>Tabla2[[#This Row],[Price per Unit]]*Tabla2[[#This Row],[Units Sold]]</f>
        <v>28560</v>
      </c>
      <c r="L7149" s="52">
        <f>Tabla2[[#This Row],[Units Sold]]/Cálculos!$C$11</f>
        <v>2.7431953627089217E-5</v>
      </c>
      <c r="M7149" s="6">
        <f>Tabla2[[#This Row],[Total Sales]]-Tabla2[[#This Row],[Operating Profit]]</f>
        <v>27017.759999999998</v>
      </c>
      <c r="N7149" s="6">
        <v>1542.24</v>
      </c>
      <c r="O7149" s="46">
        <f>Tabla2[[#This Row],[Operating Profit]]/Tabla2[[#This Row],[Total Sales]]</f>
        <v>5.3999999999999999E-2</v>
      </c>
      <c r="P7149" s="1" t="s">
        <v>82</v>
      </c>
    </row>
    <row r="7150" spans="1:16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3" t="str">
        <f>IFERROR(LEFT(Tabla2[[#This Row],[Product]],FIND(" ",Tabla2[[#This Row],[Product]])-3),Tabla2[[#This Row],[Product]])</f>
        <v>Women</v>
      </c>
      <c r="I7150" s="6">
        <v>52</v>
      </c>
      <c r="J7150" s="4">
        <v>950</v>
      </c>
      <c r="K7150" s="6">
        <f>Tabla2[[#This Row],[Price per Unit]]*Tabla2[[#This Row],[Units Sold]]</f>
        <v>49400</v>
      </c>
      <c r="L7150" s="52">
        <f>Tabla2[[#This Row],[Units Sold]]/Cálculos!$C$11</f>
        <v>3.8324052861374641E-5</v>
      </c>
      <c r="M7150" s="6">
        <f>Tabla2[[#This Row],[Total Sales]]-Tabla2[[#This Row],[Operating Profit]]</f>
        <v>46683</v>
      </c>
      <c r="N7150" s="6">
        <v>2717</v>
      </c>
      <c r="O7150" s="46">
        <f>Tabla2[[#This Row],[Operating Profit]]/Tabla2[[#This Row],[Total Sales]]</f>
        <v>5.5E-2</v>
      </c>
      <c r="P7150" s="1" t="s">
        <v>82</v>
      </c>
    </row>
    <row r="7151" spans="1:16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3" t="str">
        <f>IFERROR(LEFT(Tabla2[[#This Row],[Product]],FIND(" ",Tabla2[[#This Row],[Product]])-3),Tabla2[[#This Row],[Product]])</f>
        <v>Men</v>
      </c>
      <c r="I7151" s="6">
        <v>43</v>
      </c>
      <c r="J7151" s="4">
        <v>1500</v>
      </c>
      <c r="K7151" s="6">
        <f>Tabla2[[#This Row],[Price per Unit]]*Tabla2[[#This Row],[Units Sold]]</f>
        <v>64500</v>
      </c>
      <c r="L7151" s="52">
        <f>Tabla2[[#This Row],[Units Sold]]/Cálculos!$C$11</f>
        <v>6.0511662412696801E-5</v>
      </c>
      <c r="M7151" s="6">
        <f>Tabla2[[#This Row],[Total Sales]]-Tabla2[[#This Row],[Operating Profit]]</f>
        <v>61146</v>
      </c>
      <c r="N7151" s="6">
        <v>3354</v>
      </c>
      <c r="O7151" s="46">
        <f>Tabla2[[#This Row],[Operating Profit]]/Tabla2[[#This Row],[Total Sales]]</f>
        <v>5.1999999999999998E-2</v>
      </c>
      <c r="P7151" s="1" t="s">
        <v>82</v>
      </c>
    </row>
    <row r="7152" spans="1:16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3" t="str">
        <f>IFERROR(LEFT(Tabla2[[#This Row],[Product]],FIND(" ",Tabla2[[#This Row],[Product]])-3),Tabla2[[#This Row],[Product]])</f>
        <v>Men</v>
      </c>
      <c r="I7152" s="6">
        <v>37</v>
      </c>
      <c r="J7152" s="4">
        <v>1190</v>
      </c>
      <c r="K7152" s="6">
        <f>Tabla2[[#This Row],[Price per Unit]]*Tabla2[[#This Row],[Units Sold]]</f>
        <v>44030</v>
      </c>
      <c r="L7152" s="52">
        <f>Tabla2[[#This Row],[Units Sold]]/Cálculos!$C$11</f>
        <v>4.8005918847406126E-5</v>
      </c>
      <c r="M7152" s="6">
        <f>Tabla2[[#This Row],[Total Sales]]-Tabla2[[#This Row],[Operating Profit]]</f>
        <v>41828.5</v>
      </c>
      <c r="N7152" s="6">
        <v>2201.5</v>
      </c>
      <c r="O7152" s="46">
        <f>Tabla2[[#This Row],[Operating Profit]]/Tabla2[[#This Row],[Total Sales]]</f>
        <v>0.05</v>
      </c>
      <c r="P7152" s="1" t="s">
        <v>82</v>
      </c>
    </row>
    <row r="7153" spans="1:16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3" t="str">
        <f>IFERROR(LEFT(Tabla2[[#This Row],[Product]],FIND(" ",Tabla2[[#This Row],[Product]])-3),Tabla2[[#This Row],[Product]])</f>
        <v>Women</v>
      </c>
      <c r="I7153" s="6">
        <v>33</v>
      </c>
      <c r="J7153" s="4">
        <v>810</v>
      </c>
      <c r="K7153" s="6">
        <f>Tabla2[[#This Row],[Price per Unit]]*Tabla2[[#This Row],[Units Sold]]</f>
        <v>26730</v>
      </c>
      <c r="L7153" s="52">
        <f>Tabla2[[#This Row],[Units Sold]]/Cálculos!$C$11</f>
        <v>3.2676297702856274E-5</v>
      </c>
      <c r="M7153" s="6">
        <f>Tabla2[[#This Row],[Total Sales]]-Tabla2[[#This Row],[Operating Profit]]</f>
        <v>25286.58</v>
      </c>
      <c r="N7153" s="6">
        <v>1443.42</v>
      </c>
      <c r="O7153" s="46">
        <f>Tabla2[[#This Row],[Operating Profit]]/Tabla2[[#This Row],[Total Sales]]</f>
        <v>5.3999999999999999E-2</v>
      </c>
      <c r="P7153" s="1" t="s">
        <v>82</v>
      </c>
    </row>
    <row r="7154" spans="1:16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3" t="str">
        <f>IFERROR(LEFT(Tabla2[[#This Row],[Product]],FIND(" ",Tabla2[[#This Row],[Product]])-3),Tabla2[[#This Row],[Product]])</f>
        <v>Women</v>
      </c>
      <c r="I7154" s="6">
        <v>33</v>
      </c>
      <c r="J7154" s="4">
        <v>690</v>
      </c>
      <c r="K7154" s="6">
        <f>Tabla2[[#This Row],[Price per Unit]]*Tabla2[[#This Row],[Units Sold]]</f>
        <v>22770</v>
      </c>
      <c r="L7154" s="52">
        <f>Tabla2[[#This Row],[Units Sold]]/Cálculos!$C$11</f>
        <v>2.7835364709840528E-5</v>
      </c>
      <c r="M7154" s="6">
        <f>Tabla2[[#This Row],[Total Sales]]-Tabla2[[#This Row],[Operating Profit]]</f>
        <v>21585.96</v>
      </c>
      <c r="N7154" s="6">
        <v>1184.04</v>
      </c>
      <c r="O7154" s="46">
        <f>Tabla2[[#This Row],[Operating Profit]]/Tabla2[[#This Row],[Total Sales]]</f>
        <v>5.1999999999999998E-2</v>
      </c>
      <c r="P7154" s="1" t="s">
        <v>82</v>
      </c>
    </row>
    <row r="7155" spans="1:16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3" t="str">
        <f>IFERROR(LEFT(Tabla2[[#This Row],[Product]],FIND(" ",Tabla2[[#This Row],[Product]])-3),Tabla2[[#This Row],[Product]])</f>
        <v>Men</v>
      </c>
      <c r="I7155" s="6">
        <v>41</v>
      </c>
      <c r="J7155" s="4">
        <v>740</v>
      </c>
      <c r="K7155" s="6">
        <f>Tabla2[[#This Row],[Price per Unit]]*Tabla2[[#This Row],[Units Sold]]</f>
        <v>30340</v>
      </c>
      <c r="L7155" s="52">
        <f>Tabla2[[#This Row],[Units Sold]]/Cálculos!$C$11</f>
        <v>2.9852420123597086E-5</v>
      </c>
      <c r="M7155" s="6">
        <f>Tabla2[[#This Row],[Total Sales]]-Tabla2[[#This Row],[Operating Profit]]</f>
        <v>28671.3</v>
      </c>
      <c r="N7155" s="6">
        <v>1668.7</v>
      </c>
      <c r="O7155" s="46">
        <f>Tabla2[[#This Row],[Operating Profit]]/Tabla2[[#This Row],[Total Sales]]</f>
        <v>5.5E-2</v>
      </c>
      <c r="P7155" s="1" t="s">
        <v>82</v>
      </c>
    </row>
    <row r="7156" spans="1:16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3" t="str">
        <f>IFERROR(LEFT(Tabla2[[#This Row],[Product]],FIND(" ",Tabla2[[#This Row],[Product]])-3),Tabla2[[#This Row],[Product]])</f>
        <v>Women</v>
      </c>
      <c r="I7156" s="6">
        <v>59</v>
      </c>
      <c r="J7156" s="4">
        <v>1150</v>
      </c>
      <c r="K7156" s="6">
        <f>Tabla2[[#This Row],[Price per Unit]]*Tabla2[[#This Row],[Units Sold]]</f>
        <v>67850</v>
      </c>
      <c r="L7156" s="52">
        <f>Tabla2[[#This Row],[Units Sold]]/Cálculos!$C$11</f>
        <v>4.6392274516400882E-5</v>
      </c>
      <c r="M7156" s="6">
        <f>Tabla2[[#This Row],[Total Sales]]-Tabla2[[#This Row],[Operating Profit]]</f>
        <v>64321.8</v>
      </c>
      <c r="N7156" s="6">
        <v>3528.2000000000003</v>
      </c>
      <c r="O7156" s="46">
        <f>Tabla2[[#This Row],[Operating Profit]]/Tabla2[[#This Row],[Total Sales]]</f>
        <v>5.2000000000000005E-2</v>
      </c>
      <c r="P7156" s="1" t="s">
        <v>82</v>
      </c>
    </row>
    <row r="7157" spans="1:16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3" t="str">
        <f>IFERROR(LEFT(Tabla2[[#This Row],[Product]],FIND(" ",Tabla2[[#This Row],[Product]])-3),Tabla2[[#This Row],[Product]])</f>
        <v>Men</v>
      </c>
      <c r="I7157" s="6">
        <v>55</v>
      </c>
      <c r="J7157" s="4">
        <v>1820</v>
      </c>
      <c r="K7157" s="6">
        <f>Tabla2[[#This Row],[Price per Unit]]*Tabla2[[#This Row],[Units Sold]]</f>
        <v>100100</v>
      </c>
      <c r="L7157" s="52">
        <f>Tabla2[[#This Row],[Units Sold]]/Cálculos!$C$11</f>
        <v>7.3420817060738781E-5</v>
      </c>
      <c r="M7157" s="6">
        <f>Tabla2[[#This Row],[Total Sales]]-Tabla2[[#This Row],[Operating Profit]]</f>
        <v>94894.8</v>
      </c>
      <c r="N7157" s="6">
        <v>5205.2</v>
      </c>
      <c r="O7157" s="46">
        <f>Tabla2[[#This Row],[Operating Profit]]/Tabla2[[#This Row],[Total Sales]]</f>
        <v>5.1999999999999998E-2</v>
      </c>
      <c r="P7157" s="1" t="s">
        <v>82</v>
      </c>
    </row>
    <row r="7158" spans="1:16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3" t="str">
        <f>IFERROR(LEFT(Tabla2[[#This Row],[Product]],FIND(" ",Tabla2[[#This Row],[Product]])-3),Tabla2[[#This Row],[Product]])</f>
        <v>Men</v>
      </c>
      <c r="I7158" s="6">
        <v>50</v>
      </c>
      <c r="J7158" s="4">
        <v>1160</v>
      </c>
      <c r="K7158" s="6">
        <f>Tabla2[[#This Row],[Price per Unit]]*Tabla2[[#This Row],[Units Sold]]</f>
        <v>58000</v>
      </c>
      <c r="L7158" s="52">
        <f>Tabla2[[#This Row],[Units Sold]]/Cálculos!$C$11</f>
        <v>4.6795685599152193E-5</v>
      </c>
      <c r="M7158" s="6">
        <f>Tabla2[[#This Row],[Total Sales]]-Tabla2[[#This Row],[Operating Profit]]</f>
        <v>54926</v>
      </c>
      <c r="N7158" s="6">
        <v>3074</v>
      </c>
      <c r="O7158" s="46">
        <f>Tabla2[[#This Row],[Operating Profit]]/Tabla2[[#This Row],[Total Sales]]</f>
        <v>5.2999999999999999E-2</v>
      </c>
      <c r="P7158" s="1" t="s">
        <v>82</v>
      </c>
    </row>
    <row r="7159" spans="1:16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3" t="str">
        <f>IFERROR(LEFT(Tabla2[[#This Row],[Product]],FIND(" ",Tabla2[[#This Row],[Product]])-3),Tabla2[[#This Row],[Product]])</f>
        <v>Women</v>
      </c>
      <c r="I7159" s="6">
        <v>49</v>
      </c>
      <c r="J7159" s="4">
        <v>980</v>
      </c>
      <c r="K7159" s="6">
        <f>Tabla2[[#This Row],[Price per Unit]]*Tabla2[[#This Row],[Units Sold]]</f>
        <v>48020</v>
      </c>
      <c r="L7159" s="52">
        <f>Tabla2[[#This Row],[Units Sold]]/Cálculos!$C$11</f>
        <v>3.9534286109628574E-5</v>
      </c>
      <c r="M7159" s="6">
        <f>Tabla2[[#This Row],[Total Sales]]-Tabla2[[#This Row],[Operating Profit]]</f>
        <v>45474.94</v>
      </c>
      <c r="N7159" s="6">
        <v>2545.06</v>
      </c>
      <c r="O7159" s="46">
        <f>Tabla2[[#This Row],[Operating Profit]]/Tabla2[[#This Row],[Total Sales]]</f>
        <v>5.2999999999999999E-2</v>
      </c>
      <c r="P7159" s="1" t="s">
        <v>82</v>
      </c>
    </row>
    <row r="7160" spans="1:16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3" t="str">
        <f>IFERROR(LEFT(Tabla2[[#This Row],[Product]],FIND(" ",Tabla2[[#This Row],[Product]])-3),Tabla2[[#This Row],[Product]])</f>
        <v>Women</v>
      </c>
      <c r="I7160" s="6">
        <v>48</v>
      </c>
      <c r="J7160" s="4">
        <v>770</v>
      </c>
      <c r="K7160" s="6">
        <f>Tabla2[[#This Row],[Price per Unit]]*Tabla2[[#This Row],[Units Sold]]</f>
        <v>36960</v>
      </c>
      <c r="L7160" s="52">
        <f>Tabla2[[#This Row],[Units Sold]]/Cálculos!$C$11</f>
        <v>3.1062653371851023E-5</v>
      </c>
      <c r="M7160" s="6">
        <f>Tabla2[[#This Row],[Total Sales]]-Tabla2[[#This Row],[Operating Profit]]</f>
        <v>35075.040000000001</v>
      </c>
      <c r="N7160" s="6">
        <v>1884.96</v>
      </c>
      <c r="O7160" s="46">
        <f>Tabla2[[#This Row],[Operating Profit]]/Tabla2[[#This Row],[Total Sales]]</f>
        <v>5.1000000000000004E-2</v>
      </c>
      <c r="P7160" s="1" t="s">
        <v>82</v>
      </c>
    </row>
    <row r="7161" spans="1:16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3" t="str">
        <f>IFERROR(LEFT(Tabla2[[#This Row],[Product]],FIND(" ",Tabla2[[#This Row],[Product]])-3),Tabla2[[#This Row],[Product]])</f>
        <v>Men</v>
      </c>
      <c r="I7161" s="6">
        <v>54</v>
      </c>
      <c r="J7161" s="4">
        <v>870</v>
      </c>
      <c r="K7161" s="6">
        <f>Tabla2[[#This Row],[Price per Unit]]*Tabla2[[#This Row],[Units Sold]]</f>
        <v>46980</v>
      </c>
      <c r="L7161" s="52">
        <f>Tabla2[[#This Row],[Units Sold]]/Cálculos!$C$11</f>
        <v>3.5096764199364146E-5</v>
      </c>
      <c r="M7161" s="6">
        <f>Tabla2[[#This Row],[Total Sales]]-Tabla2[[#This Row],[Operating Profit]]</f>
        <v>44443.08</v>
      </c>
      <c r="N7161" s="6">
        <v>2536.92</v>
      </c>
      <c r="O7161" s="46">
        <f>Tabla2[[#This Row],[Operating Profit]]/Tabla2[[#This Row],[Total Sales]]</f>
        <v>5.3999999999999999E-2</v>
      </c>
      <c r="P7161" s="1" t="s">
        <v>82</v>
      </c>
    </row>
    <row r="7162" spans="1:16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3" t="str">
        <f>IFERROR(LEFT(Tabla2[[#This Row],[Product]],FIND(" ",Tabla2[[#This Row],[Product]])-3),Tabla2[[#This Row],[Product]])</f>
        <v>Women</v>
      </c>
      <c r="I7162" s="6">
        <v>63</v>
      </c>
      <c r="J7162" s="4">
        <v>1330</v>
      </c>
      <c r="K7162" s="6">
        <f>Tabla2[[#This Row],[Price per Unit]]*Tabla2[[#This Row],[Units Sold]]</f>
        <v>83790</v>
      </c>
      <c r="L7162" s="52">
        <f>Tabla2[[#This Row],[Units Sold]]/Cálculos!$C$11</f>
        <v>5.3653674005924494E-5</v>
      </c>
      <c r="M7162" s="6">
        <f>Tabla2[[#This Row],[Total Sales]]-Tabla2[[#This Row],[Operating Profit]]</f>
        <v>79265.34</v>
      </c>
      <c r="N7162" s="6">
        <v>4524.66</v>
      </c>
      <c r="O7162" s="46">
        <f>Tabla2[[#This Row],[Operating Profit]]/Tabla2[[#This Row],[Total Sales]]</f>
        <v>5.3999999999999999E-2</v>
      </c>
      <c r="P7162" s="1" t="s">
        <v>82</v>
      </c>
    </row>
    <row r="7163" spans="1:16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3" t="str">
        <f>IFERROR(LEFT(Tabla2[[#This Row],[Product]],FIND(" ",Tabla2[[#This Row],[Product]])-3),Tabla2[[#This Row],[Product]])</f>
        <v>Men</v>
      </c>
      <c r="I7163" s="6">
        <v>46</v>
      </c>
      <c r="J7163" s="4">
        <v>1310</v>
      </c>
      <c r="K7163" s="6">
        <f>Tabla2[[#This Row],[Price per Unit]]*Tabla2[[#This Row],[Units Sold]]</f>
        <v>60260</v>
      </c>
      <c r="L7163" s="52">
        <f>Tabla2[[#This Row],[Units Sold]]/Cálculos!$C$11</f>
        <v>5.2846851840421872E-5</v>
      </c>
      <c r="M7163" s="6">
        <f>Tabla2[[#This Row],[Total Sales]]-Tabla2[[#This Row],[Operating Profit]]</f>
        <v>57126.48</v>
      </c>
      <c r="N7163" s="6">
        <v>3133.52</v>
      </c>
      <c r="O7163" s="46">
        <f>Tabla2[[#This Row],[Operating Profit]]/Tabla2[[#This Row],[Total Sales]]</f>
        <v>5.1999999999999998E-2</v>
      </c>
      <c r="P7163" s="1" t="s">
        <v>82</v>
      </c>
    </row>
    <row r="7164" spans="1:16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3" t="str">
        <f>IFERROR(LEFT(Tabla2[[#This Row],[Product]],FIND(" ",Tabla2[[#This Row],[Product]])-3),Tabla2[[#This Row],[Product]])</f>
        <v>Men</v>
      </c>
      <c r="I7164" s="6">
        <v>42</v>
      </c>
      <c r="J7164" s="4">
        <v>900</v>
      </c>
      <c r="K7164" s="6">
        <f>Tabla2[[#This Row],[Price per Unit]]*Tabla2[[#This Row],[Units Sold]]</f>
        <v>37800</v>
      </c>
      <c r="L7164" s="52">
        <f>Tabla2[[#This Row],[Units Sold]]/Cálculos!$C$11</f>
        <v>3.630699744761808E-5</v>
      </c>
      <c r="M7164" s="6">
        <f>Tabla2[[#This Row],[Total Sales]]-Tabla2[[#This Row],[Operating Profit]]</f>
        <v>35721</v>
      </c>
      <c r="N7164" s="6">
        <v>2079</v>
      </c>
      <c r="O7164" s="46">
        <f>Tabla2[[#This Row],[Operating Profit]]/Tabla2[[#This Row],[Total Sales]]</f>
        <v>5.5E-2</v>
      </c>
      <c r="P7164" s="1" t="s">
        <v>82</v>
      </c>
    </row>
    <row r="7165" spans="1:16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3" t="str">
        <f>IFERROR(LEFT(Tabla2[[#This Row],[Product]],FIND(" ",Tabla2[[#This Row],[Product]])-3),Tabla2[[#This Row],[Product]])</f>
        <v>Women</v>
      </c>
      <c r="I7165" s="6">
        <v>38</v>
      </c>
      <c r="J7165" s="4">
        <v>870</v>
      </c>
      <c r="K7165" s="6">
        <f>Tabla2[[#This Row],[Price per Unit]]*Tabla2[[#This Row],[Units Sold]]</f>
        <v>33060</v>
      </c>
      <c r="L7165" s="52">
        <f>Tabla2[[#This Row],[Units Sold]]/Cálculos!$C$11</f>
        <v>3.5096764199364146E-5</v>
      </c>
      <c r="M7165" s="6">
        <f>Tabla2[[#This Row],[Total Sales]]-Tabla2[[#This Row],[Operating Profit]]</f>
        <v>31340.880000000001</v>
      </c>
      <c r="N7165" s="6">
        <v>1719.1200000000001</v>
      </c>
      <c r="O7165" s="46">
        <f>Tabla2[[#This Row],[Operating Profit]]/Tabla2[[#This Row],[Total Sales]]</f>
        <v>5.2000000000000005E-2</v>
      </c>
      <c r="P7165" s="1" t="s">
        <v>82</v>
      </c>
    </row>
    <row r="7166" spans="1:16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3" t="str">
        <f>IFERROR(LEFT(Tabla2[[#This Row],[Product]],FIND(" ",Tabla2[[#This Row],[Product]])-3),Tabla2[[#This Row],[Product]])</f>
        <v>Women</v>
      </c>
      <c r="I7166" s="6">
        <v>36</v>
      </c>
      <c r="J7166" s="4">
        <v>720</v>
      </c>
      <c r="K7166" s="6">
        <f>Tabla2[[#This Row],[Price per Unit]]*Tabla2[[#This Row],[Units Sold]]</f>
        <v>25920</v>
      </c>
      <c r="L7166" s="52">
        <f>Tabla2[[#This Row],[Units Sold]]/Cálculos!$C$11</f>
        <v>2.9045597958094464E-5</v>
      </c>
      <c r="M7166" s="6">
        <f>Tabla2[[#This Row],[Total Sales]]-Tabla2[[#This Row],[Operating Profit]]</f>
        <v>24598.080000000002</v>
      </c>
      <c r="N7166" s="6">
        <v>1321.92</v>
      </c>
      <c r="O7166" s="46">
        <f>Tabla2[[#This Row],[Operating Profit]]/Tabla2[[#This Row],[Total Sales]]</f>
        <v>5.1000000000000004E-2</v>
      </c>
      <c r="P7166" s="1" t="s">
        <v>82</v>
      </c>
    </row>
    <row r="7167" spans="1:16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3" t="str">
        <f>IFERROR(LEFT(Tabla2[[#This Row],[Product]],FIND(" ",Tabla2[[#This Row],[Product]])-3),Tabla2[[#This Row],[Product]])</f>
        <v>Men</v>
      </c>
      <c r="I7167" s="6">
        <v>49</v>
      </c>
      <c r="J7167" s="4">
        <v>680</v>
      </c>
      <c r="K7167" s="6">
        <f>Tabla2[[#This Row],[Price per Unit]]*Tabla2[[#This Row],[Units Sold]]</f>
        <v>33320</v>
      </c>
      <c r="L7167" s="52">
        <f>Tabla2[[#This Row],[Units Sold]]/Cálculos!$C$11</f>
        <v>2.7431953627089217E-5</v>
      </c>
      <c r="M7167" s="6">
        <f>Tabla2[[#This Row],[Total Sales]]-Tabla2[[#This Row],[Operating Profit]]</f>
        <v>31520.720000000001</v>
      </c>
      <c r="N7167" s="6">
        <v>1799.2800000000002</v>
      </c>
      <c r="O7167" s="46">
        <f>Tabla2[[#This Row],[Operating Profit]]/Tabla2[[#This Row],[Total Sales]]</f>
        <v>5.4000000000000006E-2</v>
      </c>
      <c r="P7167" s="1" t="s">
        <v>82</v>
      </c>
    </row>
    <row r="7168" spans="1:16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3" t="str">
        <f>IFERROR(LEFT(Tabla2[[#This Row],[Product]],FIND(" ",Tabla2[[#This Row],[Product]])-3),Tabla2[[#This Row],[Product]])</f>
        <v>Women</v>
      </c>
      <c r="I7168" s="6">
        <v>54</v>
      </c>
      <c r="J7168" s="4">
        <v>1150</v>
      </c>
      <c r="K7168" s="6">
        <f>Tabla2[[#This Row],[Price per Unit]]*Tabla2[[#This Row],[Units Sold]]</f>
        <v>62100</v>
      </c>
      <c r="L7168" s="52">
        <f>Tabla2[[#This Row],[Units Sold]]/Cálculos!$C$11</f>
        <v>4.6392274516400882E-5</v>
      </c>
      <c r="M7168" s="6">
        <f>Tabla2[[#This Row],[Total Sales]]-Tabla2[[#This Row],[Operating Profit]]</f>
        <v>58746.6</v>
      </c>
      <c r="N7168" s="6">
        <v>3353.4</v>
      </c>
      <c r="O7168" s="46">
        <f>Tabla2[[#This Row],[Operating Profit]]/Tabla2[[#This Row],[Total Sales]]</f>
        <v>5.3999999999999999E-2</v>
      </c>
      <c r="P7168" s="1" t="s">
        <v>82</v>
      </c>
    </row>
    <row r="7169" spans="1:16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3" t="str">
        <f>IFERROR(LEFT(Tabla2[[#This Row],[Product]],FIND(" ",Tabla2[[#This Row],[Product]])-3),Tabla2[[#This Row],[Product]])</f>
        <v>Men</v>
      </c>
      <c r="I7169" s="6">
        <v>34</v>
      </c>
      <c r="J7169" s="4">
        <v>1540</v>
      </c>
      <c r="K7169" s="6">
        <f>Tabla2[[#This Row],[Price per Unit]]*Tabla2[[#This Row],[Units Sold]]</f>
        <v>52360</v>
      </c>
      <c r="L7169" s="52">
        <f>Tabla2[[#This Row],[Units Sold]]/Cálculos!$C$11</f>
        <v>6.2125306743702046E-5</v>
      </c>
      <c r="M7169" s="6">
        <f>Tabla2[[#This Row],[Total Sales]]-Tabla2[[#This Row],[Operating Profit]]</f>
        <v>49689.64</v>
      </c>
      <c r="N7169" s="6">
        <v>2670.36</v>
      </c>
      <c r="O7169" s="46">
        <f>Tabla2[[#This Row],[Operating Profit]]/Tabla2[[#This Row],[Total Sales]]</f>
        <v>5.1000000000000004E-2</v>
      </c>
      <c r="P7169" s="1" t="s">
        <v>82</v>
      </c>
    </row>
    <row r="7170" spans="1:16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3" t="str">
        <f>IFERROR(LEFT(Tabla2[[#This Row],[Product]],FIND(" ",Tabla2[[#This Row],[Product]])-3),Tabla2[[#This Row],[Product]])</f>
        <v>Men</v>
      </c>
      <c r="I7170" s="6">
        <v>29</v>
      </c>
      <c r="J7170" s="4">
        <v>910</v>
      </c>
      <c r="K7170" s="6">
        <f>Tabla2[[#This Row],[Price per Unit]]*Tabla2[[#This Row],[Units Sold]]</f>
        <v>26390</v>
      </c>
      <c r="L7170" s="52">
        <f>Tabla2[[#This Row],[Units Sold]]/Cálculos!$C$11</f>
        <v>3.6710408530369391E-5</v>
      </c>
      <c r="M7170" s="6">
        <f>Tabla2[[#This Row],[Total Sales]]-Tabla2[[#This Row],[Operating Profit]]</f>
        <v>24991.33</v>
      </c>
      <c r="N7170" s="6">
        <v>1398.67</v>
      </c>
      <c r="O7170" s="46">
        <f>Tabla2[[#This Row],[Operating Profit]]/Tabla2[[#This Row],[Total Sales]]</f>
        <v>5.3000000000000005E-2</v>
      </c>
      <c r="P7170" s="1" t="s">
        <v>82</v>
      </c>
    </row>
    <row r="7171" spans="1:16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3" t="str">
        <f>IFERROR(LEFT(Tabla2[[#This Row],[Product]],FIND(" ",Tabla2[[#This Row],[Product]])-3),Tabla2[[#This Row],[Product]])</f>
        <v>Women</v>
      </c>
      <c r="I7171" s="6">
        <v>24</v>
      </c>
      <c r="J7171" s="4">
        <v>680</v>
      </c>
      <c r="K7171" s="6">
        <f>Tabla2[[#This Row],[Price per Unit]]*Tabla2[[#This Row],[Units Sold]]</f>
        <v>16320</v>
      </c>
      <c r="L7171" s="52">
        <f>Tabla2[[#This Row],[Units Sold]]/Cálculos!$C$11</f>
        <v>2.7431953627089217E-5</v>
      </c>
      <c r="M7171" s="6">
        <f>Tabla2[[#This Row],[Total Sales]]-Tabla2[[#This Row],[Operating Profit]]</f>
        <v>15438.72</v>
      </c>
      <c r="N7171" s="6">
        <v>881.28000000000009</v>
      </c>
      <c r="O7171" s="46">
        <f>Tabla2[[#This Row],[Operating Profit]]/Tabla2[[#This Row],[Total Sales]]</f>
        <v>5.4000000000000006E-2</v>
      </c>
      <c r="P7171" s="1" t="s">
        <v>82</v>
      </c>
    </row>
    <row r="7172" spans="1:16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3" t="str">
        <f>IFERROR(LEFT(Tabla2[[#This Row],[Product]],FIND(" ",Tabla2[[#This Row],[Product]])-3),Tabla2[[#This Row],[Product]])</f>
        <v>Women</v>
      </c>
      <c r="I7172" s="6">
        <v>23</v>
      </c>
      <c r="J7172" s="4">
        <v>590</v>
      </c>
      <c r="K7172" s="6">
        <f>Tabla2[[#This Row],[Price per Unit]]*Tabla2[[#This Row],[Units Sold]]</f>
        <v>13570</v>
      </c>
      <c r="L7172" s="52">
        <f>Tabla2[[#This Row],[Units Sold]]/Cálculos!$C$11</f>
        <v>2.3801253882327408E-5</v>
      </c>
      <c r="M7172" s="6">
        <f>Tabla2[[#This Row],[Total Sales]]-Tabla2[[#This Row],[Operating Profit]]</f>
        <v>12891.5</v>
      </c>
      <c r="N7172" s="6">
        <v>678.5</v>
      </c>
      <c r="O7172" s="46">
        <f>Tabla2[[#This Row],[Operating Profit]]/Tabla2[[#This Row],[Total Sales]]</f>
        <v>0.05</v>
      </c>
      <c r="P7172" s="1" t="s">
        <v>82</v>
      </c>
    </row>
    <row r="7173" spans="1:16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3" t="str">
        <f>IFERROR(LEFT(Tabla2[[#This Row],[Product]],FIND(" ",Tabla2[[#This Row],[Product]])-3),Tabla2[[#This Row],[Product]])</f>
        <v>Men</v>
      </c>
      <c r="I7173" s="6">
        <v>32</v>
      </c>
      <c r="J7173" s="4">
        <v>610</v>
      </c>
      <c r="K7173" s="6">
        <f>Tabla2[[#This Row],[Price per Unit]]*Tabla2[[#This Row],[Units Sold]]</f>
        <v>19520</v>
      </c>
      <c r="L7173" s="52">
        <f>Tabla2[[#This Row],[Units Sold]]/Cálculos!$C$11</f>
        <v>2.4608076047830033E-5</v>
      </c>
      <c r="M7173" s="6">
        <f>Tabla2[[#This Row],[Total Sales]]-Tabla2[[#This Row],[Operating Profit]]</f>
        <v>18504.96</v>
      </c>
      <c r="N7173" s="6">
        <v>1015.0400000000001</v>
      </c>
      <c r="O7173" s="46">
        <f>Tabla2[[#This Row],[Operating Profit]]/Tabla2[[#This Row],[Total Sales]]</f>
        <v>5.2000000000000005E-2</v>
      </c>
      <c r="P7173" s="1" t="s">
        <v>82</v>
      </c>
    </row>
    <row r="7174" spans="1:16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3" t="str">
        <f>IFERROR(LEFT(Tabla2[[#This Row],[Product]],FIND(" ",Tabla2[[#This Row],[Product]])-3),Tabla2[[#This Row],[Product]])</f>
        <v>Women</v>
      </c>
      <c r="I7174" s="6">
        <v>36</v>
      </c>
      <c r="J7174" s="4">
        <v>750</v>
      </c>
      <c r="K7174" s="6">
        <f>Tabla2[[#This Row],[Price per Unit]]*Tabla2[[#This Row],[Units Sold]]</f>
        <v>27000</v>
      </c>
      <c r="L7174" s="52">
        <f>Tabla2[[#This Row],[Units Sold]]/Cálculos!$C$11</f>
        <v>3.0255831206348401E-5</v>
      </c>
      <c r="M7174" s="6">
        <f>Tabla2[[#This Row],[Total Sales]]-Tabla2[[#This Row],[Operating Profit]]</f>
        <v>25623</v>
      </c>
      <c r="N7174" s="6">
        <v>1377</v>
      </c>
      <c r="O7174" s="46">
        <f>Tabla2[[#This Row],[Operating Profit]]/Tabla2[[#This Row],[Total Sales]]</f>
        <v>5.0999999999999997E-2</v>
      </c>
      <c r="P7174" s="1" t="s">
        <v>82</v>
      </c>
    </row>
    <row r="7175" spans="1:16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3" t="str">
        <f>IFERROR(LEFT(Tabla2[[#This Row],[Product]],FIND(" ",Tabla2[[#This Row],[Product]])-3),Tabla2[[#This Row],[Product]])</f>
        <v>Men</v>
      </c>
      <c r="I7175" s="6">
        <v>41</v>
      </c>
      <c r="J7175" s="4">
        <v>1150</v>
      </c>
      <c r="K7175" s="6">
        <f>Tabla2[[#This Row],[Price per Unit]]*Tabla2[[#This Row],[Units Sold]]</f>
        <v>47150</v>
      </c>
      <c r="L7175" s="52">
        <f>Tabla2[[#This Row],[Units Sold]]/Cálculos!$C$11</f>
        <v>4.6392274516400882E-5</v>
      </c>
      <c r="M7175" s="6">
        <f>Tabla2[[#This Row],[Total Sales]]-Tabla2[[#This Row],[Operating Profit]]</f>
        <v>44603.9</v>
      </c>
      <c r="N7175" s="6">
        <v>2546.1000000000004</v>
      </c>
      <c r="O7175" s="46">
        <f>Tabla2[[#This Row],[Operating Profit]]/Tabla2[[#This Row],[Total Sales]]</f>
        <v>5.4000000000000006E-2</v>
      </c>
      <c r="P7175" s="1" t="s">
        <v>82</v>
      </c>
    </row>
    <row r="7176" spans="1:16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3" t="str">
        <f>IFERROR(LEFT(Tabla2[[#This Row],[Product]],FIND(" ",Tabla2[[#This Row],[Product]])-3),Tabla2[[#This Row],[Product]])</f>
        <v>Men</v>
      </c>
      <c r="I7176" s="6">
        <v>32</v>
      </c>
      <c r="J7176" s="4">
        <v>800</v>
      </c>
      <c r="K7176" s="6">
        <f>Tabla2[[#This Row],[Price per Unit]]*Tabla2[[#This Row],[Units Sold]]</f>
        <v>25600</v>
      </c>
      <c r="L7176" s="52">
        <f>Tabla2[[#This Row],[Units Sold]]/Cálculos!$C$11</f>
        <v>3.2272886620104963E-5</v>
      </c>
      <c r="M7176" s="6">
        <f>Tabla2[[#This Row],[Total Sales]]-Tabla2[[#This Row],[Operating Profit]]</f>
        <v>24268.799999999999</v>
      </c>
      <c r="N7176" s="6">
        <v>1331.2</v>
      </c>
      <c r="O7176" s="46">
        <f>Tabla2[[#This Row],[Operating Profit]]/Tabla2[[#This Row],[Total Sales]]</f>
        <v>5.2000000000000005E-2</v>
      </c>
      <c r="P7176" s="1" t="s">
        <v>82</v>
      </c>
    </row>
    <row r="7177" spans="1:16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3" t="str">
        <f>IFERROR(LEFT(Tabla2[[#This Row],[Product]],FIND(" ",Tabla2[[#This Row],[Product]])-3),Tabla2[[#This Row],[Product]])</f>
        <v>Women</v>
      </c>
      <c r="I7177" s="6">
        <v>33</v>
      </c>
      <c r="J7177" s="4">
        <v>440</v>
      </c>
      <c r="K7177" s="6">
        <f>Tabla2[[#This Row],[Price per Unit]]*Tabla2[[#This Row],[Units Sold]]</f>
        <v>14520</v>
      </c>
      <c r="L7177" s="52">
        <f>Tabla2[[#This Row],[Units Sold]]/Cálculos!$C$11</f>
        <v>1.7750087641057729E-5</v>
      </c>
      <c r="M7177" s="6">
        <f>Tabla2[[#This Row],[Total Sales]]-Tabla2[[#This Row],[Operating Profit]]</f>
        <v>13750.44</v>
      </c>
      <c r="N7177" s="6">
        <v>769.56000000000006</v>
      </c>
      <c r="O7177" s="46">
        <f>Tabla2[[#This Row],[Operating Profit]]/Tabla2[[#This Row],[Total Sales]]</f>
        <v>5.3000000000000005E-2</v>
      </c>
      <c r="P7177" s="1" t="s">
        <v>82</v>
      </c>
    </row>
    <row r="7178" spans="1:16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3" t="str">
        <f>IFERROR(LEFT(Tabla2[[#This Row],[Product]],FIND(" ",Tabla2[[#This Row],[Product]])-3),Tabla2[[#This Row],[Product]])</f>
        <v>Women</v>
      </c>
      <c r="I7178" s="6">
        <v>32</v>
      </c>
      <c r="J7178" s="4">
        <v>470</v>
      </c>
      <c r="K7178" s="6">
        <f>Tabla2[[#This Row],[Price per Unit]]*Tabla2[[#This Row],[Units Sold]]</f>
        <v>15040</v>
      </c>
      <c r="L7178" s="52">
        <f>Tabla2[[#This Row],[Units Sold]]/Cálculos!$C$11</f>
        <v>1.8960320889311665E-5</v>
      </c>
      <c r="M7178" s="6">
        <f>Tabla2[[#This Row],[Total Sales]]-Tabla2[[#This Row],[Operating Profit]]</f>
        <v>14242.88</v>
      </c>
      <c r="N7178" s="6">
        <v>797.12</v>
      </c>
      <c r="O7178" s="46">
        <f>Tabla2[[#This Row],[Operating Profit]]/Tabla2[[#This Row],[Total Sales]]</f>
        <v>5.2999999999999999E-2</v>
      </c>
      <c r="P7178" s="1" t="s">
        <v>82</v>
      </c>
    </row>
    <row r="7179" spans="1:16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3" t="str">
        <f>IFERROR(LEFT(Tabla2[[#This Row],[Product]],FIND(" ",Tabla2[[#This Row],[Product]])-3),Tabla2[[#This Row],[Product]])</f>
        <v>Men</v>
      </c>
      <c r="I7179" s="6">
        <v>41</v>
      </c>
      <c r="J7179" s="4">
        <v>530</v>
      </c>
      <c r="K7179" s="6">
        <f>Tabla2[[#This Row],[Price per Unit]]*Tabla2[[#This Row],[Units Sold]]</f>
        <v>21730</v>
      </c>
      <c r="L7179" s="52">
        <f>Tabla2[[#This Row],[Units Sold]]/Cálculos!$C$11</f>
        <v>2.1380787385819535E-5</v>
      </c>
      <c r="M7179" s="6">
        <f>Tabla2[[#This Row],[Total Sales]]-Tabla2[[#This Row],[Operating Profit]]</f>
        <v>20534.849999999999</v>
      </c>
      <c r="N7179" s="6">
        <v>1195.1500000000001</v>
      </c>
      <c r="O7179" s="46">
        <f>Tabla2[[#This Row],[Operating Profit]]/Tabla2[[#This Row],[Total Sales]]</f>
        <v>5.5000000000000007E-2</v>
      </c>
      <c r="P7179" s="1" t="s">
        <v>82</v>
      </c>
    </row>
    <row r="7180" spans="1:16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3" t="str">
        <f>IFERROR(LEFT(Tabla2[[#This Row],[Product]],FIND(" ",Tabla2[[#This Row],[Product]])-3),Tabla2[[#This Row],[Product]])</f>
        <v>Women</v>
      </c>
      <c r="I7180" s="6">
        <v>47</v>
      </c>
      <c r="J7180" s="4">
        <v>840</v>
      </c>
      <c r="K7180" s="6">
        <f>Tabla2[[#This Row],[Price per Unit]]*Tabla2[[#This Row],[Units Sold]]</f>
        <v>39480</v>
      </c>
      <c r="L7180" s="52">
        <f>Tabla2[[#This Row],[Units Sold]]/Cálculos!$C$11</f>
        <v>3.3886530951110207E-5</v>
      </c>
      <c r="M7180" s="6">
        <f>Tabla2[[#This Row],[Total Sales]]-Tabla2[[#This Row],[Operating Profit]]</f>
        <v>37506</v>
      </c>
      <c r="N7180" s="6">
        <v>1974</v>
      </c>
      <c r="O7180" s="46">
        <f>Tabla2[[#This Row],[Operating Profit]]/Tabla2[[#This Row],[Total Sales]]</f>
        <v>0.05</v>
      </c>
      <c r="P7180" s="1" t="s">
        <v>82</v>
      </c>
    </row>
    <row r="7181" spans="1:16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3" t="str">
        <f>IFERROR(LEFT(Tabla2[[#This Row],[Product]],FIND(" ",Tabla2[[#This Row],[Product]])-3),Tabla2[[#This Row],[Product]])</f>
        <v>Men</v>
      </c>
      <c r="I7181" s="6">
        <v>44</v>
      </c>
      <c r="J7181" s="4">
        <v>1170</v>
      </c>
      <c r="K7181" s="6">
        <f>Tabla2[[#This Row],[Price per Unit]]*Tabla2[[#This Row],[Units Sold]]</f>
        <v>51480</v>
      </c>
      <c r="L7181" s="52">
        <f>Tabla2[[#This Row],[Units Sold]]/Cálculos!$C$11</f>
        <v>4.7199096681903504E-5</v>
      </c>
      <c r="M7181" s="6">
        <f>Tabla2[[#This Row],[Total Sales]]-Tabla2[[#This Row],[Operating Profit]]</f>
        <v>48803.040000000001</v>
      </c>
      <c r="N7181" s="6">
        <v>2676.96</v>
      </c>
      <c r="O7181" s="46">
        <f>Tabla2[[#This Row],[Operating Profit]]/Tabla2[[#This Row],[Total Sales]]</f>
        <v>5.1999999999999998E-2</v>
      </c>
      <c r="P7181" s="1" t="s">
        <v>82</v>
      </c>
    </row>
    <row r="7182" spans="1:16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3" t="str">
        <f>IFERROR(LEFT(Tabla2[[#This Row],[Product]],FIND(" ",Tabla2[[#This Row],[Product]])-3),Tabla2[[#This Row],[Product]])</f>
        <v>Men</v>
      </c>
      <c r="I7182" s="6">
        <v>33</v>
      </c>
      <c r="J7182" s="4">
        <v>950</v>
      </c>
      <c r="K7182" s="6">
        <f>Tabla2[[#This Row],[Price per Unit]]*Tabla2[[#This Row],[Units Sold]]</f>
        <v>31350</v>
      </c>
      <c r="L7182" s="52">
        <f>Tabla2[[#This Row],[Units Sold]]/Cálculos!$C$11</f>
        <v>3.8324052861374641E-5</v>
      </c>
      <c r="M7182" s="6">
        <f>Tabla2[[#This Row],[Total Sales]]-Tabla2[[#This Row],[Operating Profit]]</f>
        <v>29688.45</v>
      </c>
      <c r="N7182" s="6">
        <v>1661.5500000000002</v>
      </c>
      <c r="O7182" s="46">
        <f>Tabla2[[#This Row],[Operating Profit]]/Tabla2[[#This Row],[Total Sales]]</f>
        <v>5.3000000000000005E-2</v>
      </c>
      <c r="P7182" s="1" t="s">
        <v>82</v>
      </c>
    </row>
    <row r="7183" spans="1:16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3" t="str">
        <f>IFERROR(LEFT(Tabla2[[#This Row],[Product]],FIND(" ",Tabla2[[#This Row],[Product]])-3),Tabla2[[#This Row],[Product]])</f>
        <v>Women</v>
      </c>
      <c r="I7183" s="6">
        <v>32</v>
      </c>
      <c r="J7183" s="4">
        <v>770</v>
      </c>
      <c r="K7183" s="6">
        <f>Tabla2[[#This Row],[Price per Unit]]*Tabla2[[#This Row],[Units Sold]]</f>
        <v>24640</v>
      </c>
      <c r="L7183" s="52">
        <f>Tabla2[[#This Row],[Units Sold]]/Cálculos!$C$11</f>
        <v>3.1062653371851023E-5</v>
      </c>
      <c r="M7183" s="6">
        <f>Tabla2[[#This Row],[Total Sales]]-Tabla2[[#This Row],[Operating Profit]]</f>
        <v>23408</v>
      </c>
      <c r="N7183" s="6">
        <v>1232</v>
      </c>
      <c r="O7183" s="46">
        <f>Tabla2[[#This Row],[Operating Profit]]/Tabla2[[#This Row],[Total Sales]]</f>
        <v>0.05</v>
      </c>
      <c r="P7183" s="1" t="s">
        <v>82</v>
      </c>
    </row>
    <row r="7184" spans="1:16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3" t="str">
        <f>IFERROR(LEFT(Tabla2[[#This Row],[Product]],FIND(" ",Tabla2[[#This Row],[Product]])-3),Tabla2[[#This Row],[Product]])</f>
        <v>Women</v>
      </c>
      <c r="I7184" s="6">
        <v>38</v>
      </c>
      <c r="J7184" s="4">
        <v>910</v>
      </c>
      <c r="K7184" s="6">
        <f>Tabla2[[#This Row],[Price per Unit]]*Tabla2[[#This Row],[Units Sold]]</f>
        <v>34580</v>
      </c>
      <c r="L7184" s="52">
        <f>Tabla2[[#This Row],[Units Sold]]/Cálculos!$C$11</f>
        <v>3.6710408530369391E-5</v>
      </c>
      <c r="M7184" s="6">
        <f>Tabla2[[#This Row],[Total Sales]]-Tabla2[[#This Row],[Operating Profit]]</f>
        <v>32678.1</v>
      </c>
      <c r="N7184" s="6">
        <v>1901.9</v>
      </c>
      <c r="O7184" s="46">
        <f>Tabla2[[#This Row],[Operating Profit]]/Tabla2[[#This Row],[Total Sales]]</f>
        <v>5.5E-2</v>
      </c>
      <c r="P7184" s="1" t="s">
        <v>82</v>
      </c>
    </row>
    <row r="7185" spans="1:16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3" t="str">
        <f>IFERROR(LEFT(Tabla2[[#This Row],[Product]],FIND(" ",Tabla2[[#This Row],[Product]])-3),Tabla2[[#This Row],[Product]])</f>
        <v>Men</v>
      </c>
      <c r="I7185" s="6">
        <v>62</v>
      </c>
      <c r="J7185" s="4">
        <v>780</v>
      </c>
      <c r="K7185" s="6">
        <f>Tabla2[[#This Row],[Price per Unit]]*Tabla2[[#This Row],[Units Sold]]</f>
        <v>48360</v>
      </c>
      <c r="L7185" s="52">
        <f>Tabla2[[#This Row],[Units Sold]]/Cálculos!$C$11</f>
        <v>3.1466064454602334E-5</v>
      </c>
      <c r="M7185" s="6">
        <f>Tabla2[[#This Row],[Total Sales]]-Tabla2[[#This Row],[Operating Profit]]</f>
        <v>45796.92</v>
      </c>
      <c r="N7185" s="6">
        <v>2563.08</v>
      </c>
      <c r="O7185" s="46">
        <f>Tabla2[[#This Row],[Operating Profit]]/Tabla2[[#This Row],[Total Sales]]</f>
        <v>5.2999999999999999E-2</v>
      </c>
      <c r="P7185" s="1" t="s">
        <v>82</v>
      </c>
    </row>
    <row r="7186" spans="1:16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3" t="str">
        <f>IFERROR(LEFT(Tabla2[[#This Row],[Product]],FIND(" ",Tabla2[[#This Row],[Product]])-3),Tabla2[[#This Row],[Product]])</f>
        <v>Women</v>
      </c>
      <c r="I7186" s="6">
        <v>64</v>
      </c>
      <c r="J7186" s="4">
        <v>1000</v>
      </c>
      <c r="K7186" s="6">
        <f>Tabla2[[#This Row],[Price per Unit]]*Tabla2[[#This Row],[Units Sold]]</f>
        <v>64000</v>
      </c>
      <c r="L7186" s="52">
        <f>Tabla2[[#This Row],[Units Sold]]/Cálculos!$C$11</f>
        <v>4.0341108275131196E-5</v>
      </c>
      <c r="M7186" s="6">
        <f>Tabla2[[#This Row],[Total Sales]]-Tabla2[[#This Row],[Operating Profit]]</f>
        <v>60736</v>
      </c>
      <c r="N7186" s="6">
        <v>3264</v>
      </c>
      <c r="O7186" s="46">
        <f>Tabla2[[#This Row],[Operating Profit]]/Tabla2[[#This Row],[Total Sales]]</f>
        <v>5.0999999999999997E-2</v>
      </c>
      <c r="P7186" s="1" t="s">
        <v>82</v>
      </c>
    </row>
    <row r="7187" spans="1:16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3" t="str">
        <f>IFERROR(LEFT(Tabla2[[#This Row],[Product]],FIND(" ",Tabla2[[#This Row],[Product]])-3),Tabla2[[#This Row],[Product]])</f>
        <v>Men</v>
      </c>
      <c r="I7187" s="6">
        <v>60</v>
      </c>
      <c r="J7187" s="4">
        <v>1760</v>
      </c>
      <c r="K7187" s="6">
        <f>Tabla2[[#This Row],[Price per Unit]]*Tabla2[[#This Row],[Units Sold]]</f>
        <v>105600</v>
      </c>
      <c r="L7187" s="52">
        <f>Tabla2[[#This Row],[Units Sold]]/Cálculos!$C$11</f>
        <v>7.1000350564230915E-5</v>
      </c>
      <c r="M7187" s="6">
        <f>Tabla2[[#This Row],[Total Sales]]-Tabla2[[#This Row],[Operating Profit]]</f>
        <v>100108.8</v>
      </c>
      <c r="N7187" s="6">
        <v>5491.2</v>
      </c>
      <c r="O7187" s="46">
        <f>Tabla2[[#This Row],[Operating Profit]]/Tabla2[[#This Row],[Total Sales]]</f>
        <v>5.1999999999999998E-2</v>
      </c>
      <c r="P7187" s="1" t="s">
        <v>82</v>
      </c>
    </row>
    <row r="7188" spans="1:16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3" t="str">
        <f>IFERROR(LEFT(Tabla2[[#This Row],[Product]],FIND(" ",Tabla2[[#This Row],[Product]])-3),Tabla2[[#This Row],[Product]])</f>
        <v>Men</v>
      </c>
      <c r="I7188" s="6">
        <v>52</v>
      </c>
      <c r="J7188" s="4">
        <v>1350</v>
      </c>
      <c r="K7188" s="6">
        <f>Tabla2[[#This Row],[Price per Unit]]*Tabla2[[#This Row],[Units Sold]]</f>
        <v>70200</v>
      </c>
      <c r="L7188" s="52">
        <f>Tabla2[[#This Row],[Units Sold]]/Cálculos!$C$11</f>
        <v>5.4460496171427116E-5</v>
      </c>
      <c r="M7188" s="6">
        <f>Tabla2[[#This Row],[Total Sales]]-Tabla2[[#This Row],[Operating Profit]]</f>
        <v>66549.600000000006</v>
      </c>
      <c r="N7188" s="6">
        <v>3650.4</v>
      </c>
      <c r="O7188" s="46">
        <f>Tabla2[[#This Row],[Operating Profit]]/Tabla2[[#This Row],[Total Sales]]</f>
        <v>5.2000000000000005E-2</v>
      </c>
      <c r="P7188" s="1" t="s">
        <v>82</v>
      </c>
    </row>
    <row r="7189" spans="1:16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3" t="str">
        <f>IFERROR(LEFT(Tabla2[[#This Row],[Product]],FIND(" ",Tabla2[[#This Row],[Product]])-3),Tabla2[[#This Row],[Product]])</f>
        <v>Women</v>
      </c>
      <c r="I7189" s="6">
        <v>50</v>
      </c>
      <c r="J7189" s="4">
        <v>1120</v>
      </c>
      <c r="K7189" s="6">
        <f>Tabla2[[#This Row],[Price per Unit]]*Tabla2[[#This Row],[Units Sold]]</f>
        <v>56000</v>
      </c>
      <c r="L7189" s="52">
        <f>Tabla2[[#This Row],[Units Sold]]/Cálculos!$C$11</f>
        <v>4.5182041268146942E-5</v>
      </c>
      <c r="M7189" s="6">
        <f>Tabla2[[#This Row],[Total Sales]]-Tabla2[[#This Row],[Operating Profit]]</f>
        <v>53032</v>
      </c>
      <c r="N7189" s="6">
        <v>2968</v>
      </c>
      <c r="O7189" s="46">
        <f>Tabla2[[#This Row],[Operating Profit]]/Tabla2[[#This Row],[Total Sales]]</f>
        <v>5.2999999999999999E-2</v>
      </c>
      <c r="P7189" s="1" t="s">
        <v>82</v>
      </c>
    </row>
    <row r="7190" spans="1:16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3" t="str">
        <f>IFERROR(LEFT(Tabla2[[#This Row],[Product]],FIND(" ",Tabla2[[#This Row],[Product]])-3),Tabla2[[#This Row],[Product]])</f>
        <v>Women</v>
      </c>
      <c r="I7190" s="6">
        <v>53</v>
      </c>
      <c r="J7190" s="4">
        <v>1020</v>
      </c>
      <c r="K7190" s="6">
        <f>Tabla2[[#This Row],[Price per Unit]]*Tabla2[[#This Row],[Units Sold]]</f>
        <v>54060</v>
      </c>
      <c r="L7190" s="52">
        <f>Tabla2[[#This Row],[Units Sold]]/Cálculos!$C$11</f>
        <v>4.1147930440633825E-5</v>
      </c>
      <c r="M7190" s="6">
        <f>Tabla2[[#This Row],[Total Sales]]-Tabla2[[#This Row],[Operating Profit]]</f>
        <v>51302.94</v>
      </c>
      <c r="N7190" s="6">
        <v>2757.06</v>
      </c>
      <c r="O7190" s="46">
        <f>Tabla2[[#This Row],[Operating Profit]]/Tabla2[[#This Row],[Total Sales]]</f>
        <v>5.0999999999999997E-2</v>
      </c>
      <c r="P7190" s="1" t="s">
        <v>82</v>
      </c>
    </row>
    <row r="7191" spans="1:16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3" t="str">
        <f>IFERROR(LEFT(Tabla2[[#This Row],[Product]],FIND(" ",Tabla2[[#This Row],[Product]])-3),Tabla2[[#This Row],[Product]])</f>
        <v>Men</v>
      </c>
      <c r="I7191" s="6">
        <v>61</v>
      </c>
      <c r="J7191" s="4">
        <v>950</v>
      </c>
      <c r="K7191" s="6">
        <f>Tabla2[[#This Row],[Price per Unit]]*Tabla2[[#This Row],[Units Sold]]</f>
        <v>57950</v>
      </c>
      <c r="L7191" s="52">
        <f>Tabla2[[#This Row],[Units Sold]]/Cálculos!$C$11</f>
        <v>3.8324052861374641E-5</v>
      </c>
      <c r="M7191" s="6">
        <f>Tabla2[[#This Row],[Total Sales]]-Tabla2[[#This Row],[Operating Profit]]</f>
        <v>55052.5</v>
      </c>
      <c r="N7191" s="6">
        <v>2897.5</v>
      </c>
      <c r="O7191" s="46">
        <f>Tabla2[[#This Row],[Operating Profit]]/Tabla2[[#This Row],[Total Sales]]</f>
        <v>0.05</v>
      </c>
      <c r="P7191" s="1" t="s">
        <v>82</v>
      </c>
    </row>
    <row r="7192" spans="1:16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3" t="str">
        <f>IFERROR(LEFT(Tabla2[[#This Row],[Product]],FIND(" ",Tabla2[[#This Row],[Product]])-3),Tabla2[[#This Row],[Product]])</f>
        <v>Women</v>
      </c>
      <c r="I7192" s="6">
        <v>68</v>
      </c>
      <c r="J7192" s="4">
        <v>1220</v>
      </c>
      <c r="K7192" s="6">
        <f>Tabla2[[#This Row],[Price per Unit]]*Tabla2[[#This Row],[Units Sold]]</f>
        <v>82960</v>
      </c>
      <c r="L7192" s="52">
        <f>Tabla2[[#This Row],[Units Sold]]/Cálculos!$C$11</f>
        <v>4.9216152095660066E-5</v>
      </c>
      <c r="M7192" s="6">
        <f>Tabla2[[#This Row],[Total Sales]]-Tabla2[[#This Row],[Operating Profit]]</f>
        <v>78397.2</v>
      </c>
      <c r="N7192" s="6">
        <v>4562.8</v>
      </c>
      <c r="O7192" s="46">
        <f>Tabla2[[#This Row],[Operating Profit]]/Tabla2[[#This Row],[Total Sales]]</f>
        <v>5.5E-2</v>
      </c>
      <c r="P7192" s="1" t="s">
        <v>82</v>
      </c>
    </row>
    <row r="7193" spans="1:16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3" t="str">
        <f>IFERROR(LEFT(Tabla2[[#This Row],[Product]],FIND(" ",Tabla2[[#This Row],[Product]])-3),Tabla2[[#This Row],[Product]])</f>
        <v>Men</v>
      </c>
      <c r="I7193" s="6">
        <v>33</v>
      </c>
      <c r="J7193" s="4">
        <v>1060</v>
      </c>
      <c r="K7193" s="6">
        <f>Tabla2[[#This Row],[Price per Unit]]*Tabla2[[#This Row],[Units Sold]]</f>
        <v>34980</v>
      </c>
      <c r="L7193" s="52">
        <f>Tabla2[[#This Row],[Units Sold]]/Cálculos!$C$11</f>
        <v>4.2761574771639069E-5</v>
      </c>
      <c r="M7193" s="6">
        <f>Tabla2[[#This Row],[Total Sales]]-Tabla2[[#This Row],[Operating Profit]]</f>
        <v>33231</v>
      </c>
      <c r="N7193" s="6">
        <v>1749</v>
      </c>
      <c r="O7193" s="46">
        <f>Tabla2[[#This Row],[Operating Profit]]/Tabla2[[#This Row],[Total Sales]]</f>
        <v>0.05</v>
      </c>
      <c r="P7193" s="1" t="s">
        <v>82</v>
      </c>
    </row>
    <row r="7194" spans="1:16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3" t="str">
        <f>IFERROR(LEFT(Tabla2[[#This Row],[Product]],FIND(" ",Tabla2[[#This Row],[Product]])-3),Tabla2[[#This Row],[Product]])</f>
        <v>Men</v>
      </c>
      <c r="I7194" s="6">
        <v>34</v>
      </c>
      <c r="J7194" s="4">
        <v>680</v>
      </c>
      <c r="K7194" s="6">
        <f>Tabla2[[#This Row],[Price per Unit]]*Tabla2[[#This Row],[Units Sold]]</f>
        <v>23120</v>
      </c>
      <c r="L7194" s="52">
        <f>Tabla2[[#This Row],[Units Sold]]/Cálculos!$C$11</f>
        <v>2.7431953627089217E-5</v>
      </c>
      <c r="M7194" s="6">
        <f>Tabla2[[#This Row],[Total Sales]]-Tabla2[[#This Row],[Operating Profit]]</f>
        <v>22033.360000000001</v>
      </c>
      <c r="N7194" s="6">
        <v>1086.6399999999999</v>
      </c>
      <c r="O7194" s="46">
        <f>Tabla2[[#This Row],[Operating Profit]]/Tabla2[[#This Row],[Total Sales]]</f>
        <v>4.6999999999999993E-2</v>
      </c>
      <c r="P7194" s="1" t="s">
        <v>82</v>
      </c>
    </row>
    <row r="7195" spans="1:16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3" t="str">
        <f>IFERROR(LEFT(Tabla2[[#This Row],[Product]],FIND(" ",Tabla2[[#This Row],[Product]])-3),Tabla2[[#This Row],[Product]])</f>
        <v>Women</v>
      </c>
      <c r="I7195" s="6">
        <v>24</v>
      </c>
      <c r="J7195" s="4">
        <v>630</v>
      </c>
      <c r="K7195" s="6">
        <f>Tabla2[[#This Row],[Price per Unit]]*Tabla2[[#This Row],[Units Sold]]</f>
        <v>15120</v>
      </c>
      <c r="L7195" s="52">
        <f>Tabla2[[#This Row],[Units Sold]]/Cálculos!$C$11</f>
        <v>2.5414898213332655E-5</v>
      </c>
      <c r="M7195" s="6">
        <f>Tabla2[[#This Row],[Total Sales]]-Tabla2[[#This Row],[Operating Profit]]</f>
        <v>14424.48</v>
      </c>
      <c r="N7195" s="6">
        <v>695.52</v>
      </c>
      <c r="O7195" s="46">
        <f>Tabla2[[#This Row],[Operating Profit]]/Tabla2[[#This Row],[Total Sales]]</f>
        <v>4.5999999999999999E-2</v>
      </c>
      <c r="P7195" s="1" t="s">
        <v>82</v>
      </c>
    </row>
    <row r="7196" spans="1:16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3" t="str">
        <f>IFERROR(LEFT(Tabla2[[#This Row],[Product]],FIND(" ",Tabla2[[#This Row],[Product]])-3),Tabla2[[#This Row],[Product]])</f>
        <v>Women</v>
      </c>
      <c r="I7196" s="6">
        <v>28</v>
      </c>
      <c r="J7196" s="4">
        <v>200</v>
      </c>
      <c r="K7196" s="6">
        <f>Tabla2[[#This Row],[Price per Unit]]*Tabla2[[#This Row],[Units Sold]]</f>
        <v>5600</v>
      </c>
      <c r="L7196" s="52">
        <f>Tabla2[[#This Row],[Units Sold]]/Cálculos!$C$11</f>
        <v>8.0682216550262406E-6</v>
      </c>
      <c r="M7196" s="6">
        <f>Tabla2[[#This Row],[Total Sales]]-Tabla2[[#This Row],[Operating Profit]]</f>
        <v>5320</v>
      </c>
      <c r="N7196" s="6">
        <v>280</v>
      </c>
      <c r="O7196" s="46">
        <f>Tabla2[[#This Row],[Operating Profit]]/Tabla2[[#This Row],[Total Sales]]</f>
        <v>0.05</v>
      </c>
      <c r="P7196" s="1" t="s">
        <v>82</v>
      </c>
    </row>
    <row r="7197" spans="1:16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3" t="str">
        <f>IFERROR(LEFT(Tabla2[[#This Row],[Product]],FIND(" ",Tabla2[[#This Row],[Product]])-3),Tabla2[[#This Row],[Product]])</f>
        <v>Men</v>
      </c>
      <c r="I7197" s="6">
        <v>42</v>
      </c>
      <c r="J7197" s="4">
        <v>330</v>
      </c>
      <c r="K7197" s="6">
        <f>Tabla2[[#This Row],[Price per Unit]]*Tabla2[[#This Row],[Units Sold]]</f>
        <v>13860</v>
      </c>
      <c r="L7197" s="52">
        <f>Tabla2[[#This Row],[Units Sold]]/Cálculos!$C$11</f>
        <v>1.3312565730793296E-5</v>
      </c>
      <c r="M7197" s="6">
        <f>Tabla2[[#This Row],[Total Sales]]-Tabla2[[#This Row],[Operating Profit]]</f>
        <v>13264.02</v>
      </c>
      <c r="N7197" s="6">
        <v>595.98</v>
      </c>
      <c r="O7197" s="46">
        <f>Tabla2[[#This Row],[Operating Profit]]/Tabla2[[#This Row],[Total Sales]]</f>
        <v>4.3000000000000003E-2</v>
      </c>
      <c r="P7197" s="1" t="s">
        <v>82</v>
      </c>
    </row>
    <row r="7198" spans="1:16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3" t="str">
        <f>IFERROR(LEFT(Tabla2[[#This Row],[Product]],FIND(" ",Tabla2[[#This Row],[Product]])-3),Tabla2[[#This Row],[Product]])</f>
        <v>Women</v>
      </c>
      <c r="I7198" s="6">
        <v>33</v>
      </c>
      <c r="J7198" s="4">
        <v>590</v>
      </c>
      <c r="K7198" s="6">
        <f>Tabla2[[#This Row],[Price per Unit]]*Tabla2[[#This Row],[Units Sold]]</f>
        <v>19470</v>
      </c>
      <c r="L7198" s="52">
        <f>Tabla2[[#This Row],[Units Sold]]/Cálculos!$C$11</f>
        <v>2.3801253882327408E-5</v>
      </c>
      <c r="M7198" s="6">
        <f>Tabla2[[#This Row],[Total Sales]]-Tabla2[[#This Row],[Operating Profit]]</f>
        <v>18691.2</v>
      </c>
      <c r="N7198" s="6">
        <v>778.80000000000007</v>
      </c>
      <c r="O7198" s="46">
        <f>Tabla2[[#This Row],[Operating Profit]]/Tabla2[[#This Row],[Total Sales]]</f>
        <v>0.04</v>
      </c>
      <c r="P7198" s="1" t="s">
        <v>82</v>
      </c>
    </row>
    <row r="7199" spans="1:16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3" t="str">
        <f>IFERROR(LEFT(Tabla2[[#This Row],[Product]],FIND(" ",Tabla2[[#This Row],[Product]])-3),Tabla2[[#This Row],[Product]])</f>
        <v>Men</v>
      </c>
      <c r="I7199" s="6">
        <v>32</v>
      </c>
      <c r="J7199" s="4">
        <v>1380</v>
      </c>
      <c r="K7199" s="6">
        <f>Tabla2[[#This Row],[Price per Unit]]*Tabla2[[#This Row],[Units Sold]]</f>
        <v>44160</v>
      </c>
      <c r="L7199" s="52">
        <f>Tabla2[[#This Row],[Units Sold]]/Cálculos!$C$11</f>
        <v>5.5670729419681056E-5</v>
      </c>
      <c r="M7199" s="6">
        <f>Tabla2[[#This Row],[Total Sales]]-Tabla2[[#This Row],[Operating Profit]]</f>
        <v>41819.519999999997</v>
      </c>
      <c r="N7199" s="6">
        <v>2340.48</v>
      </c>
      <c r="O7199" s="46">
        <f>Tabla2[[#This Row],[Operating Profit]]/Tabla2[[#This Row],[Total Sales]]</f>
        <v>5.2999999999999999E-2</v>
      </c>
      <c r="P7199" s="1" t="s">
        <v>82</v>
      </c>
    </row>
    <row r="7200" spans="1:16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3" t="str">
        <f>IFERROR(LEFT(Tabla2[[#This Row],[Product]],FIND(" ",Tabla2[[#This Row],[Product]])-3),Tabla2[[#This Row],[Product]])</f>
        <v>Men</v>
      </c>
      <c r="I7200" s="6">
        <v>34</v>
      </c>
      <c r="J7200" s="4">
        <v>380</v>
      </c>
      <c r="K7200" s="6">
        <f>Tabla2[[#This Row],[Price per Unit]]*Tabla2[[#This Row],[Units Sold]]</f>
        <v>12920</v>
      </c>
      <c r="L7200" s="52">
        <f>Tabla2[[#This Row],[Units Sold]]/Cálculos!$C$11</f>
        <v>1.5329621144549856E-5</v>
      </c>
      <c r="M7200" s="6">
        <f>Tabla2[[#This Row],[Total Sales]]-Tabla2[[#This Row],[Operating Profit]]</f>
        <v>12325.68</v>
      </c>
      <c r="N7200" s="6">
        <v>594.31999999999994</v>
      </c>
      <c r="O7200" s="46">
        <f>Tabla2[[#This Row],[Operating Profit]]/Tabla2[[#This Row],[Total Sales]]</f>
        <v>4.5999999999999992E-2</v>
      </c>
      <c r="P7200" s="1" t="s">
        <v>82</v>
      </c>
    </row>
    <row r="7201" spans="1:16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3" t="str">
        <f>IFERROR(LEFT(Tabla2[[#This Row],[Product]],FIND(" ",Tabla2[[#This Row],[Product]])-3),Tabla2[[#This Row],[Product]])</f>
        <v>Women</v>
      </c>
      <c r="I7201" s="6">
        <v>24</v>
      </c>
      <c r="J7201" s="4">
        <v>460</v>
      </c>
      <c r="K7201" s="6">
        <f>Tabla2[[#This Row],[Price per Unit]]*Tabla2[[#This Row],[Units Sold]]</f>
        <v>11040</v>
      </c>
      <c r="L7201" s="52">
        <f>Tabla2[[#This Row],[Units Sold]]/Cálculos!$C$11</f>
        <v>1.8556909806560351E-5</v>
      </c>
      <c r="M7201" s="6">
        <f>Tabla2[[#This Row],[Total Sales]]-Tabla2[[#This Row],[Operating Profit]]</f>
        <v>10521.12</v>
      </c>
      <c r="N7201" s="6">
        <v>518.88</v>
      </c>
      <c r="O7201" s="46">
        <f>Tabla2[[#This Row],[Operating Profit]]/Tabla2[[#This Row],[Total Sales]]</f>
        <v>4.7E-2</v>
      </c>
      <c r="P7201" s="1" t="s">
        <v>82</v>
      </c>
    </row>
    <row r="7202" spans="1:16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3" t="str">
        <f>IFERROR(LEFT(Tabla2[[#This Row],[Product]],FIND(" ",Tabla2[[#This Row],[Product]])-3),Tabla2[[#This Row],[Product]])</f>
        <v>Women</v>
      </c>
      <c r="I7202" s="6">
        <v>28</v>
      </c>
      <c r="J7202" s="4">
        <v>140</v>
      </c>
      <c r="K7202" s="6">
        <f>Tabla2[[#This Row],[Price per Unit]]*Tabla2[[#This Row],[Units Sold]]</f>
        <v>3920</v>
      </c>
      <c r="L7202" s="52">
        <f>Tabla2[[#This Row],[Units Sold]]/Cálculos!$C$11</f>
        <v>5.6477551585183678E-6</v>
      </c>
      <c r="M7202" s="6">
        <f>Tabla2[[#This Row],[Total Sales]]-Tabla2[[#This Row],[Operating Profit]]</f>
        <v>3724</v>
      </c>
      <c r="N7202" s="6">
        <v>196</v>
      </c>
      <c r="O7202" s="46">
        <f>Tabla2[[#This Row],[Operating Profit]]/Tabla2[[#This Row],[Total Sales]]</f>
        <v>0.05</v>
      </c>
      <c r="P7202" s="1" t="s">
        <v>82</v>
      </c>
    </row>
    <row r="7203" spans="1:16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3" t="str">
        <f>IFERROR(LEFT(Tabla2[[#This Row],[Product]],FIND(" ",Tabla2[[#This Row],[Product]])-3),Tabla2[[#This Row],[Product]])</f>
        <v>Men</v>
      </c>
      <c r="I7203" s="6">
        <v>41</v>
      </c>
      <c r="J7203" s="4">
        <v>310</v>
      </c>
      <c r="K7203" s="6">
        <f>Tabla2[[#This Row],[Price per Unit]]*Tabla2[[#This Row],[Units Sold]]</f>
        <v>12710</v>
      </c>
      <c r="L7203" s="52">
        <f>Tabla2[[#This Row],[Units Sold]]/Cálculos!$C$11</f>
        <v>1.2505743565290672E-5</v>
      </c>
      <c r="M7203" s="6">
        <f>Tabla2[[#This Row],[Total Sales]]-Tabla2[[#This Row],[Operating Profit]]</f>
        <v>12138.05</v>
      </c>
      <c r="N7203" s="6">
        <v>571.94999999999993</v>
      </c>
      <c r="O7203" s="46">
        <f>Tabla2[[#This Row],[Operating Profit]]/Tabla2[[#This Row],[Total Sales]]</f>
        <v>4.4999999999999991E-2</v>
      </c>
      <c r="P7203" s="1" t="s">
        <v>82</v>
      </c>
    </row>
    <row r="7204" spans="1:16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3" t="str">
        <f>IFERROR(LEFT(Tabla2[[#This Row],[Product]],FIND(" ",Tabla2[[#This Row],[Product]])-3),Tabla2[[#This Row],[Product]])</f>
        <v>Women</v>
      </c>
      <c r="I7204" s="6">
        <v>34</v>
      </c>
      <c r="J7204" s="4">
        <v>630</v>
      </c>
      <c r="K7204" s="6">
        <f>Tabla2[[#This Row],[Price per Unit]]*Tabla2[[#This Row],[Units Sold]]</f>
        <v>21420</v>
      </c>
      <c r="L7204" s="52">
        <f>Tabla2[[#This Row],[Units Sold]]/Cálculos!$C$11</f>
        <v>2.5414898213332655E-5</v>
      </c>
      <c r="M7204" s="6">
        <f>Tabla2[[#This Row],[Total Sales]]-Tabla2[[#This Row],[Operating Profit]]</f>
        <v>20498.939999999999</v>
      </c>
      <c r="N7204" s="6">
        <v>921.06</v>
      </c>
      <c r="O7204" s="46">
        <f>Tabla2[[#This Row],[Operating Profit]]/Tabla2[[#This Row],[Total Sales]]</f>
        <v>4.2999999999999997E-2</v>
      </c>
      <c r="P7204" s="1" t="s">
        <v>82</v>
      </c>
    </row>
    <row r="7205" spans="1:16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3" t="str">
        <f>IFERROR(LEFT(Tabla2[[#This Row],[Product]],FIND(" ",Tabla2[[#This Row],[Product]])-3),Tabla2[[#This Row],[Product]])</f>
        <v>Men</v>
      </c>
      <c r="I7205" s="6">
        <v>32</v>
      </c>
      <c r="J7205" s="4">
        <v>1250</v>
      </c>
      <c r="K7205" s="6">
        <f>Tabla2[[#This Row],[Price per Unit]]*Tabla2[[#This Row],[Units Sold]]</f>
        <v>40000</v>
      </c>
      <c r="L7205" s="52">
        <f>Tabla2[[#This Row],[Units Sold]]/Cálculos!$C$11</f>
        <v>5.0426385343913999E-5</v>
      </c>
      <c r="M7205" s="6">
        <f>Tabla2[[#This Row],[Total Sales]]-Tabla2[[#This Row],[Operating Profit]]</f>
        <v>37880</v>
      </c>
      <c r="N7205" s="6">
        <v>2120</v>
      </c>
      <c r="O7205" s="46">
        <f>Tabla2[[#This Row],[Operating Profit]]/Tabla2[[#This Row],[Total Sales]]</f>
        <v>5.2999999999999999E-2</v>
      </c>
      <c r="P7205" s="1" t="s">
        <v>82</v>
      </c>
    </row>
    <row r="7206" spans="1:16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3" t="str">
        <f>IFERROR(LEFT(Tabla2[[#This Row],[Product]],FIND(" ",Tabla2[[#This Row],[Product]])-3),Tabla2[[#This Row],[Product]])</f>
        <v>Men</v>
      </c>
      <c r="I7206" s="6">
        <v>34</v>
      </c>
      <c r="J7206" s="4">
        <v>390</v>
      </c>
      <c r="K7206" s="6">
        <f>Tabla2[[#This Row],[Price per Unit]]*Tabla2[[#This Row],[Units Sold]]</f>
        <v>13260</v>
      </c>
      <c r="L7206" s="52">
        <f>Tabla2[[#This Row],[Units Sold]]/Cálculos!$C$11</f>
        <v>1.5733032227301167E-5</v>
      </c>
      <c r="M7206" s="6">
        <f>Tabla2[[#This Row],[Total Sales]]-Tabla2[[#This Row],[Operating Profit]]</f>
        <v>12636.78</v>
      </c>
      <c r="N7206" s="6">
        <v>623.21999999999991</v>
      </c>
      <c r="O7206" s="46">
        <f>Tabla2[[#This Row],[Operating Profit]]/Tabla2[[#This Row],[Total Sales]]</f>
        <v>4.6999999999999993E-2</v>
      </c>
      <c r="P7206" s="1" t="s">
        <v>82</v>
      </c>
    </row>
    <row r="7207" spans="1:16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3" t="str">
        <f>IFERROR(LEFT(Tabla2[[#This Row],[Product]],FIND(" ",Tabla2[[#This Row],[Product]])-3),Tabla2[[#This Row],[Product]])</f>
        <v>Women</v>
      </c>
      <c r="I7207" s="6">
        <v>24</v>
      </c>
      <c r="J7207" s="4">
        <v>530</v>
      </c>
      <c r="K7207" s="6">
        <f>Tabla2[[#This Row],[Price per Unit]]*Tabla2[[#This Row],[Units Sold]]</f>
        <v>12720</v>
      </c>
      <c r="L7207" s="52">
        <f>Tabla2[[#This Row],[Units Sold]]/Cálculos!$C$11</f>
        <v>2.1380787385819535E-5</v>
      </c>
      <c r="M7207" s="6">
        <f>Tabla2[[#This Row],[Total Sales]]-Tabla2[[#This Row],[Operating Profit]]</f>
        <v>12096.72</v>
      </c>
      <c r="N7207" s="6">
        <v>623.28</v>
      </c>
      <c r="O7207" s="46">
        <f>Tabla2[[#This Row],[Operating Profit]]/Tabla2[[#This Row],[Total Sales]]</f>
        <v>4.8999999999999995E-2</v>
      </c>
      <c r="P7207" s="1" t="s">
        <v>82</v>
      </c>
    </row>
    <row r="7208" spans="1:16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3" t="str">
        <f>IFERROR(LEFT(Tabla2[[#This Row],[Product]],FIND(" ",Tabla2[[#This Row],[Product]])-3),Tabla2[[#This Row],[Product]])</f>
        <v>Women</v>
      </c>
      <c r="I7208" s="6">
        <v>29</v>
      </c>
      <c r="J7208" s="4">
        <v>70</v>
      </c>
      <c r="K7208" s="6">
        <f>Tabla2[[#This Row],[Price per Unit]]*Tabla2[[#This Row],[Units Sold]]</f>
        <v>2030</v>
      </c>
      <c r="L7208" s="52">
        <f>Tabla2[[#This Row],[Units Sold]]/Cálculos!$C$11</f>
        <v>2.8238775792591839E-6</v>
      </c>
      <c r="M7208" s="6">
        <f>Tabla2[[#This Row],[Total Sales]]-Tabla2[[#This Row],[Operating Profit]]</f>
        <v>1936.62</v>
      </c>
      <c r="N7208" s="6">
        <v>93.38</v>
      </c>
      <c r="O7208" s="46">
        <f>Tabla2[[#This Row],[Operating Profit]]/Tabla2[[#This Row],[Total Sales]]</f>
        <v>4.5999999999999999E-2</v>
      </c>
      <c r="P7208" s="1" t="s">
        <v>82</v>
      </c>
    </row>
    <row r="7209" spans="1:16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3" t="str">
        <f>IFERROR(LEFT(Tabla2[[#This Row],[Product]],FIND(" ",Tabla2[[#This Row],[Product]])-3),Tabla2[[#This Row],[Product]])</f>
        <v>Men</v>
      </c>
      <c r="I7209" s="6">
        <v>43</v>
      </c>
      <c r="J7209" s="4">
        <v>220</v>
      </c>
      <c r="K7209" s="6">
        <f>Tabla2[[#This Row],[Price per Unit]]*Tabla2[[#This Row],[Units Sold]]</f>
        <v>9460</v>
      </c>
      <c r="L7209" s="52">
        <f>Tabla2[[#This Row],[Units Sold]]/Cálculos!$C$11</f>
        <v>8.8750438205288644E-6</v>
      </c>
      <c r="M7209" s="6">
        <f>Tabla2[[#This Row],[Total Sales]]-Tabla2[[#This Row],[Operating Profit]]</f>
        <v>9053.2199999999993</v>
      </c>
      <c r="N7209" s="6">
        <v>406.78</v>
      </c>
      <c r="O7209" s="46">
        <f>Tabla2[[#This Row],[Operating Profit]]/Tabla2[[#This Row],[Total Sales]]</f>
        <v>4.2999999999999997E-2</v>
      </c>
      <c r="P7209" s="1" t="s">
        <v>82</v>
      </c>
    </row>
    <row r="7210" spans="1:16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3" t="str">
        <f>IFERROR(LEFT(Tabla2[[#This Row],[Product]],FIND(" ",Tabla2[[#This Row],[Product]])-3),Tabla2[[#This Row],[Product]])</f>
        <v>Women</v>
      </c>
      <c r="I7210" s="6">
        <v>33</v>
      </c>
      <c r="J7210" s="4">
        <v>490</v>
      </c>
      <c r="K7210" s="6">
        <f>Tabla2[[#This Row],[Price per Unit]]*Tabla2[[#This Row],[Units Sold]]</f>
        <v>16170</v>
      </c>
      <c r="L7210" s="52">
        <f>Tabla2[[#This Row],[Units Sold]]/Cálculos!$C$11</f>
        <v>1.9767143054814287E-5</v>
      </c>
      <c r="M7210" s="6">
        <f>Tabla2[[#This Row],[Total Sales]]-Tabla2[[#This Row],[Operating Profit]]</f>
        <v>15442.35</v>
      </c>
      <c r="N7210" s="6">
        <v>727.65</v>
      </c>
      <c r="O7210" s="46">
        <f>Tabla2[[#This Row],[Operating Profit]]/Tabla2[[#This Row],[Total Sales]]</f>
        <v>4.4999999999999998E-2</v>
      </c>
      <c r="P7210" s="1" t="s">
        <v>82</v>
      </c>
    </row>
    <row r="7211" spans="1:16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3" t="str">
        <f>IFERROR(LEFT(Tabla2[[#This Row],[Product]],FIND(" ",Tabla2[[#This Row],[Product]])-3),Tabla2[[#This Row],[Product]])</f>
        <v>Men</v>
      </c>
      <c r="I7211" s="6">
        <v>33</v>
      </c>
      <c r="J7211" s="4">
        <v>1280</v>
      </c>
      <c r="K7211" s="6">
        <f>Tabla2[[#This Row],[Price per Unit]]*Tabla2[[#This Row],[Units Sold]]</f>
        <v>42240</v>
      </c>
      <c r="L7211" s="52">
        <f>Tabla2[[#This Row],[Units Sold]]/Cálculos!$C$11</f>
        <v>5.1636618592167932E-5</v>
      </c>
      <c r="M7211" s="6">
        <f>Tabla2[[#This Row],[Total Sales]]-Tabla2[[#This Row],[Operating Profit]]</f>
        <v>40085.760000000002</v>
      </c>
      <c r="N7211" s="6">
        <v>2154.2400000000002</v>
      </c>
      <c r="O7211" s="46">
        <f>Tabla2[[#This Row],[Operating Profit]]/Tabla2[[#This Row],[Total Sales]]</f>
        <v>5.1000000000000004E-2</v>
      </c>
      <c r="P7211" s="1" t="s">
        <v>82</v>
      </c>
    </row>
    <row r="7212" spans="1:16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3" t="str">
        <f>IFERROR(LEFT(Tabla2[[#This Row],[Product]],FIND(" ",Tabla2[[#This Row],[Product]])-3),Tabla2[[#This Row],[Product]])</f>
        <v>Men</v>
      </c>
      <c r="I7212" s="6">
        <v>32</v>
      </c>
      <c r="J7212" s="4">
        <v>310</v>
      </c>
      <c r="K7212" s="6">
        <f>Tabla2[[#This Row],[Price per Unit]]*Tabla2[[#This Row],[Units Sold]]</f>
        <v>9920</v>
      </c>
      <c r="L7212" s="52">
        <f>Tabla2[[#This Row],[Units Sold]]/Cálculos!$C$11</f>
        <v>1.2505743565290672E-5</v>
      </c>
      <c r="M7212" s="6">
        <f>Tabla2[[#This Row],[Total Sales]]-Tabla2[[#This Row],[Operating Profit]]</f>
        <v>9453.76</v>
      </c>
      <c r="N7212" s="6">
        <v>466.23999999999995</v>
      </c>
      <c r="O7212" s="46">
        <f>Tabla2[[#This Row],[Operating Profit]]/Tabla2[[#This Row],[Total Sales]]</f>
        <v>4.6999999999999993E-2</v>
      </c>
      <c r="P7212" s="1" t="s">
        <v>82</v>
      </c>
    </row>
    <row r="7213" spans="1:16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3" t="str">
        <f>IFERROR(LEFT(Tabla2[[#This Row],[Product]],FIND(" ",Tabla2[[#This Row],[Product]])-3),Tabla2[[#This Row],[Product]])</f>
        <v>Women</v>
      </c>
      <c r="I7213" s="6">
        <v>24</v>
      </c>
      <c r="J7213" s="4">
        <v>330</v>
      </c>
      <c r="K7213" s="6">
        <f>Tabla2[[#This Row],[Price per Unit]]*Tabla2[[#This Row],[Units Sold]]</f>
        <v>7920</v>
      </c>
      <c r="L7213" s="52">
        <f>Tabla2[[#This Row],[Units Sold]]/Cálculos!$C$11</f>
        <v>1.3312565730793296E-5</v>
      </c>
      <c r="M7213" s="6">
        <f>Tabla2[[#This Row],[Total Sales]]-Tabla2[[#This Row],[Operating Profit]]</f>
        <v>7531.92</v>
      </c>
      <c r="N7213" s="6">
        <v>388.08</v>
      </c>
      <c r="O7213" s="46">
        <f>Tabla2[[#This Row],[Operating Profit]]/Tabla2[[#This Row],[Total Sales]]</f>
        <v>4.8999999999999995E-2</v>
      </c>
      <c r="P7213" s="1" t="s">
        <v>82</v>
      </c>
    </row>
    <row r="7214" spans="1:16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3" t="str">
        <f>IFERROR(LEFT(Tabla2[[#This Row],[Product]],FIND(" ",Tabla2[[#This Row],[Product]])-3),Tabla2[[#This Row],[Product]])</f>
        <v>Women</v>
      </c>
      <c r="I7214" s="6">
        <v>27</v>
      </c>
      <c r="J7214" s="4">
        <v>130</v>
      </c>
      <c r="K7214" s="6">
        <f>Tabla2[[#This Row],[Price per Unit]]*Tabla2[[#This Row],[Units Sold]]</f>
        <v>3510</v>
      </c>
      <c r="L7214" s="52">
        <f>Tabla2[[#This Row],[Units Sold]]/Cálculos!$C$11</f>
        <v>5.2443440757670559E-6</v>
      </c>
      <c r="M7214" s="6">
        <f>Tabla2[[#This Row],[Total Sales]]-Tabla2[[#This Row],[Operating Profit]]</f>
        <v>3345.03</v>
      </c>
      <c r="N7214" s="6">
        <v>164.97</v>
      </c>
      <c r="O7214" s="46">
        <f>Tabla2[[#This Row],[Operating Profit]]/Tabla2[[#This Row],[Total Sales]]</f>
        <v>4.7E-2</v>
      </c>
      <c r="P7214" s="1" t="s">
        <v>82</v>
      </c>
    </row>
    <row r="7215" spans="1:16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3" t="str">
        <f>IFERROR(LEFT(Tabla2[[#This Row],[Product]],FIND(" ",Tabla2[[#This Row],[Product]])-3),Tabla2[[#This Row],[Product]])</f>
        <v>Men</v>
      </c>
      <c r="I7215" s="6">
        <v>41</v>
      </c>
      <c r="J7215" s="4">
        <v>150</v>
      </c>
      <c r="K7215" s="6">
        <f>Tabla2[[#This Row],[Price per Unit]]*Tabla2[[#This Row],[Units Sold]]</f>
        <v>6150</v>
      </c>
      <c r="L7215" s="52">
        <f>Tabla2[[#This Row],[Units Sold]]/Cálculos!$C$11</f>
        <v>6.0511662412696796E-6</v>
      </c>
      <c r="M7215" s="6">
        <f>Tabla2[[#This Row],[Total Sales]]-Tabla2[[#This Row],[Operating Profit]]</f>
        <v>5873.25</v>
      </c>
      <c r="N7215" s="6">
        <v>276.75</v>
      </c>
      <c r="O7215" s="46">
        <f>Tabla2[[#This Row],[Operating Profit]]/Tabla2[[#This Row],[Total Sales]]</f>
        <v>4.4999999999999998E-2</v>
      </c>
      <c r="P7215" s="1" t="s">
        <v>82</v>
      </c>
    </row>
    <row r="7216" spans="1:16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3" t="str">
        <f>IFERROR(LEFT(Tabla2[[#This Row],[Product]],FIND(" ",Tabla2[[#This Row],[Product]])-3),Tabla2[[#This Row],[Product]])</f>
        <v>Women</v>
      </c>
      <c r="I7216" s="6">
        <v>32</v>
      </c>
      <c r="J7216" s="4">
        <v>520</v>
      </c>
      <c r="K7216" s="6">
        <f>Tabla2[[#This Row],[Price per Unit]]*Tabla2[[#This Row],[Units Sold]]</f>
        <v>16640</v>
      </c>
      <c r="L7216" s="52">
        <f>Tabla2[[#This Row],[Units Sold]]/Cálculos!$C$11</f>
        <v>2.0977376303068224E-5</v>
      </c>
      <c r="M7216" s="6">
        <f>Tabla2[[#This Row],[Total Sales]]-Tabla2[[#This Row],[Operating Profit]]</f>
        <v>15907.84</v>
      </c>
      <c r="N7216" s="6">
        <v>732.16</v>
      </c>
      <c r="O7216" s="46">
        <f>Tabla2[[#This Row],[Operating Profit]]/Tabla2[[#This Row],[Total Sales]]</f>
        <v>4.3999999999999997E-2</v>
      </c>
      <c r="P7216" s="1" t="s">
        <v>82</v>
      </c>
    </row>
    <row r="7217" spans="1:16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3" t="str">
        <f>IFERROR(LEFT(Tabla2[[#This Row],[Product]],FIND(" ",Tabla2[[#This Row],[Product]])-3),Tabla2[[#This Row],[Product]])</f>
        <v>Men</v>
      </c>
      <c r="I7217" s="6">
        <v>49</v>
      </c>
      <c r="J7217" s="4">
        <v>1180</v>
      </c>
      <c r="K7217" s="6">
        <f>Tabla2[[#This Row],[Price per Unit]]*Tabla2[[#This Row],[Units Sold]]</f>
        <v>57820</v>
      </c>
      <c r="L7217" s="52">
        <f>Tabla2[[#This Row],[Units Sold]]/Cálculos!$C$11</f>
        <v>4.7602507764654815E-5</v>
      </c>
      <c r="M7217" s="6">
        <f>Tabla2[[#This Row],[Total Sales]]-Tabla2[[#This Row],[Operating Profit]]</f>
        <v>54813.36</v>
      </c>
      <c r="N7217" s="6">
        <v>3006.6400000000003</v>
      </c>
      <c r="O7217" s="46">
        <f>Tabla2[[#This Row],[Operating Profit]]/Tabla2[[#This Row],[Total Sales]]</f>
        <v>5.2000000000000005E-2</v>
      </c>
      <c r="P7217" s="1" t="s">
        <v>82</v>
      </c>
    </row>
    <row r="7218" spans="1:16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3" t="str">
        <f>IFERROR(LEFT(Tabla2[[#This Row],[Product]],FIND(" ",Tabla2[[#This Row],[Product]])-3),Tabla2[[#This Row],[Product]])</f>
        <v>Men</v>
      </c>
      <c r="I7218" s="6">
        <v>42</v>
      </c>
      <c r="J7218" s="4">
        <v>470</v>
      </c>
      <c r="K7218" s="6">
        <f>Tabla2[[#This Row],[Price per Unit]]*Tabla2[[#This Row],[Units Sold]]</f>
        <v>19740</v>
      </c>
      <c r="L7218" s="52">
        <f>Tabla2[[#This Row],[Units Sold]]/Cálculos!$C$11</f>
        <v>1.8960320889311665E-5</v>
      </c>
      <c r="M7218" s="6">
        <f>Tabla2[[#This Row],[Total Sales]]-Tabla2[[#This Row],[Operating Profit]]</f>
        <v>18831.96</v>
      </c>
      <c r="N7218" s="6">
        <v>908.04</v>
      </c>
      <c r="O7218" s="46">
        <f>Tabla2[[#This Row],[Operating Profit]]/Tabla2[[#This Row],[Total Sales]]</f>
        <v>4.5999999999999999E-2</v>
      </c>
      <c r="P7218" s="1" t="s">
        <v>82</v>
      </c>
    </row>
    <row r="7219" spans="1:16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3" t="str">
        <f>IFERROR(LEFT(Tabla2[[#This Row],[Product]],FIND(" ",Tabla2[[#This Row],[Product]])-3),Tabla2[[#This Row],[Product]])</f>
        <v>Women</v>
      </c>
      <c r="I7219" s="6">
        <v>36</v>
      </c>
      <c r="J7219" s="4">
        <v>380</v>
      </c>
      <c r="K7219" s="6">
        <f>Tabla2[[#This Row],[Price per Unit]]*Tabla2[[#This Row],[Units Sold]]</f>
        <v>13680</v>
      </c>
      <c r="L7219" s="52">
        <f>Tabla2[[#This Row],[Units Sold]]/Cálculos!$C$11</f>
        <v>1.5329621144549856E-5</v>
      </c>
      <c r="M7219" s="6">
        <f>Tabla2[[#This Row],[Total Sales]]-Tabla2[[#This Row],[Operating Profit]]</f>
        <v>13023.36</v>
      </c>
      <c r="N7219" s="6">
        <v>656.64</v>
      </c>
      <c r="O7219" s="46">
        <f>Tabla2[[#This Row],[Operating Profit]]/Tabla2[[#This Row],[Total Sales]]</f>
        <v>4.8000000000000001E-2</v>
      </c>
      <c r="P7219" s="1" t="s">
        <v>82</v>
      </c>
    </row>
    <row r="7220" spans="1:16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3" t="str">
        <f>IFERROR(LEFT(Tabla2[[#This Row],[Product]],FIND(" ",Tabla2[[#This Row],[Product]])-3),Tabla2[[#This Row],[Product]])</f>
        <v>Women</v>
      </c>
      <c r="I7220" s="6">
        <v>37</v>
      </c>
      <c r="J7220" s="4">
        <v>300</v>
      </c>
      <c r="K7220" s="6">
        <f>Tabla2[[#This Row],[Price per Unit]]*Tabla2[[#This Row],[Units Sold]]</f>
        <v>11100</v>
      </c>
      <c r="L7220" s="52">
        <f>Tabla2[[#This Row],[Units Sold]]/Cálculos!$C$11</f>
        <v>1.2102332482539359E-5</v>
      </c>
      <c r="M7220" s="6">
        <f>Tabla2[[#This Row],[Total Sales]]-Tabla2[[#This Row],[Operating Profit]]</f>
        <v>10567.2</v>
      </c>
      <c r="N7220" s="6">
        <v>532.79999999999995</v>
      </c>
      <c r="O7220" s="46">
        <f>Tabla2[[#This Row],[Operating Profit]]/Tabla2[[#This Row],[Total Sales]]</f>
        <v>4.7999999999999994E-2</v>
      </c>
      <c r="P7220" s="1" t="s">
        <v>82</v>
      </c>
    </row>
    <row r="7221" spans="1:16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3" t="str">
        <f>IFERROR(LEFT(Tabla2[[#This Row],[Product]],FIND(" ",Tabla2[[#This Row],[Product]])-3),Tabla2[[#This Row],[Product]])</f>
        <v>Men</v>
      </c>
      <c r="I7221" s="6">
        <v>49</v>
      </c>
      <c r="J7221" s="4">
        <v>360</v>
      </c>
      <c r="K7221" s="6">
        <f>Tabla2[[#This Row],[Price per Unit]]*Tabla2[[#This Row],[Units Sold]]</f>
        <v>17640</v>
      </c>
      <c r="L7221" s="52">
        <f>Tabla2[[#This Row],[Units Sold]]/Cálculos!$C$11</f>
        <v>1.4522798979047232E-5</v>
      </c>
      <c r="M7221" s="6">
        <f>Tabla2[[#This Row],[Total Sales]]-Tabla2[[#This Row],[Operating Profit]]</f>
        <v>16899.12</v>
      </c>
      <c r="N7221" s="6">
        <v>740.88</v>
      </c>
      <c r="O7221" s="46">
        <f>Tabla2[[#This Row],[Operating Profit]]/Tabla2[[#This Row],[Total Sales]]</f>
        <v>4.2000000000000003E-2</v>
      </c>
      <c r="P7221" s="1" t="s">
        <v>82</v>
      </c>
    </row>
    <row r="7222" spans="1:16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3" t="str">
        <f>IFERROR(LEFT(Tabla2[[#This Row],[Product]],FIND(" ",Tabla2[[#This Row],[Product]])-3),Tabla2[[#This Row],[Product]])</f>
        <v>Women</v>
      </c>
      <c r="I7222" s="6">
        <v>52</v>
      </c>
      <c r="J7222" s="4">
        <v>630</v>
      </c>
      <c r="K7222" s="6">
        <f>Tabla2[[#This Row],[Price per Unit]]*Tabla2[[#This Row],[Units Sold]]</f>
        <v>32760</v>
      </c>
      <c r="L7222" s="52">
        <f>Tabla2[[#This Row],[Units Sold]]/Cálculos!$C$11</f>
        <v>2.5414898213332655E-5</v>
      </c>
      <c r="M7222" s="6">
        <f>Tabla2[[#This Row],[Total Sales]]-Tabla2[[#This Row],[Operating Profit]]</f>
        <v>31416.84</v>
      </c>
      <c r="N7222" s="6">
        <v>1343.1599999999999</v>
      </c>
      <c r="O7222" s="46">
        <f>Tabla2[[#This Row],[Operating Profit]]/Tabla2[[#This Row],[Total Sales]]</f>
        <v>4.0999999999999995E-2</v>
      </c>
      <c r="P7222" s="1" t="s">
        <v>82</v>
      </c>
    </row>
    <row r="7223" spans="1:16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3" t="str">
        <f>IFERROR(LEFT(Tabla2[[#This Row],[Product]],FIND(" ",Tabla2[[#This Row],[Product]])-3),Tabla2[[#This Row],[Product]])</f>
        <v>Men</v>
      </c>
      <c r="I7223" s="6">
        <v>47</v>
      </c>
      <c r="J7223" s="4">
        <v>1250</v>
      </c>
      <c r="K7223" s="6">
        <f>Tabla2[[#This Row],[Price per Unit]]*Tabla2[[#This Row],[Units Sold]]</f>
        <v>58750</v>
      </c>
      <c r="L7223" s="52">
        <f>Tabla2[[#This Row],[Units Sold]]/Cálculos!$C$11</f>
        <v>5.0426385343913999E-5</v>
      </c>
      <c r="M7223" s="6">
        <f>Tabla2[[#This Row],[Total Sales]]-Tabla2[[#This Row],[Operating Profit]]</f>
        <v>55812.5</v>
      </c>
      <c r="N7223" s="6">
        <v>2937.5</v>
      </c>
      <c r="O7223" s="46">
        <f>Tabla2[[#This Row],[Operating Profit]]/Tabla2[[#This Row],[Total Sales]]</f>
        <v>0.05</v>
      </c>
      <c r="P7223" s="1" t="s">
        <v>82</v>
      </c>
    </row>
    <row r="7224" spans="1:16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3" t="str">
        <f>IFERROR(LEFT(Tabla2[[#This Row],[Product]],FIND(" ",Tabla2[[#This Row],[Product]])-3),Tabla2[[#This Row],[Product]])</f>
        <v>Men</v>
      </c>
      <c r="I7224" s="6">
        <v>41</v>
      </c>
      <c r="J7224" s="4">
        <v>750</v>
      </c>
      <c r="K7224" s="6">
        <f>Tabla2[[#This Row],[Price per Unit]]*Tabla2[[#This Row],[Units Sold]]</f>
        <v>30750</v>
      </c>
      <c r="L7224" s="52">
        <f>Tabla2[[#This Row],[Units Sold]]/Cálculos!$C$11</f>
        <v>3.0255831206348401E-5</v>
      </c>
      <c r="M7224" s="6">
        <f>Tabla2[[#This Row],[Total Sales]]-Tabla2[[#This Row],[Operating Profit]]</f>
        <v>29304.75</v>
      </c>
      <c r="N7224" s="6">
        <v>1445.25</v>
      </c>
      <c r="O7224" s="46">
        <f>Tabla2[[#This Row],[Operating Profit]]/Tabla2[[#This Row],[Total Sales]]</f>
        <v>4.7E-2</v>
      </c>
      <c r="P7224" s="1" t="s">
        <v>82</v>
      </c>
    </row>
    <row r="7225" spans="1:16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3" t="str">
        <f>IFERROR(LEFT(Tabla2[[#This Row],[Product]],FIND(" ",Tabla2[[#This Row],[Product]])-3),Tabla2[[#This Row],[Product]])</f>
        <v>Women</v>
      </c>
      <c r="I7225" s="6">
        <v>37</v>
      </c>
      <c r="J7225" s="4">
        <v>470</v>
      </c>
      <c r="K7225" s="6">
        <f>Tabla2[[#This Row],[Price per Unit]]*Tabla2[[#This Row],[Units Sold]]</f>
        <v>17390</v>
      </c>
      <c r="L7225" s="52">
        <f>Tabla2[[#This Row],[Units Sold]]/Cálculos!$C$11</f>
        <v>1.8960320889311665E-5</v>
      </c>
      <c r="M7225" s="6">
        <f>Tabla2[[#This Row],[Total Sales]]-Tabla2[[#This Row],[Operating Profit]]</f>
        <v>16520.5</v>
      </c>
      <c r="N7225" s="6">
        <v>869.5</v>
      </c>
      <c r="O7225" s="46">
        <f>Tabla2[[#This Row],[Operating Profit]]/Tabla2[[#This Row],[Total Sales]]</f>
        <v>0.05</v>
      </c>
      <c r="P7225" s="1" t="s">
        <v>82</v>
      </c>
    </row>
    <row r="7226" spans="1:16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3" t="str">
        <f>IFERROR(LEFT(Tabla2[[#This Row],[Product]],FIND(" ",Tabla2[[#This Row],[Product]])-3),Tabla2[[#This Row],[Product]])</f>
        <v>Women</v>
      </c>
      <c r="I7226" s="6">
        <v>37</v>
      </c>
      <c r="J7226" s="4">
        <v>440</v>
      </c>
      <c r="K7226" s="6">
        <f>Tabla2[[#This Row],[Price per Unit]]*Tabla2[[#This Row],[Units Sold]]</f>
        <v>16280</v>
      </c>
      <c r="L7226" s="52">
        <f>Tabla2[[#This Row],[Units Sold]]/Cálculos!$C$11</f>
        <v>1.7750087641057729E-5</v>
      </c>
      <c r="M7226" s="6">
        <f>Tabla2[[#This Row],[Total Sales]]-Tabla2[[#This Row],[Operating Profit]]</f>
        <v>15466</v>
      </c>
      <c r="N7226" s="6">
        <v>814</v>
      </c>
      <c r="O7226" s="46">
        <f>Tabla2[[#This Row],[Operating Profit]]/Tabla2[[#This Row],[Total Sales]]</f>
        <v>0.05</v>
      </c>
      <c r="P7226" s="1" t="s">
        <v>82</v>
      </c>
    </row>
    <row r="7227" spans="1:16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3" t="str">
        <f>IFERROR(LEFT(Tabla2[[#This Row],[Product]],FIND(" ",Tabla2[[#This Row],[Product]])-3),Tabla2[[#This Row],[Product]])</f>
        <v>Men</v>
      </c>
      <c r="I7227" s="6">
        <v>49</v>
      </c>
      <c r="J7227" s="4">
        <v>420</v>
      </c>
      <c r="K7227" s="6">
        <f>Tabla2[[#This Row],[Price per Unit]]*Tabla2[[#This Row],[Units Sold]]</f>
        <v>20580</v>
      </c>
      <c r="L7227" s="52">
        <f>Tabla2[[#This Row],[Units Sold]]/Cálculos!$C$11</f>
        <v>1.6943265475555103E-5</v>
      </c>
      <c r="M7227" s="6">
        <f>Tabla2[[#This Row],[Total Sales]]-Tabla2[[#This Row],[Operating Profit]]</f>
        <v>19674.48</v>
      </c>
      <c r="N7227" s="6">
        <v>905.52</v>
      </c>
      <c r="O7227" s="46">
        <f>Tabla2[[#This Row],[Operating Profit]]/Tabla2[[#This Row],[Total Sales]]</f>
        <v>4.3999999999999997E-2</v>
      </c>
      <c r="P7227" s="1" t="s">
        <v>82</v>
      </c>
    </row>
    <row r="7228" spans="1:16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3" t="str">
        <f>IFERROR(LEFT(Tabla2[[#This Row],[Product]],FIND(" ",Tabla2[[#This Row],[Product]])-3),Tabla2[[#This Row],[Product]])</f>
        <v>Women</v>
      </c>
      <c r="I7228" s="6">
        <v>53</v>
      </c>
      <c r="J7228" s="4">
        <v>840</v>
      </c>
      <c r="K7228" s="6">
        <f>Tabla2[[#This Row],[Price per Unit]]*Tabla2[[#This Row],[Units Sold]]</f>
        <v>44520</v>
      </c>
      <c r="L7228" s="52">
        <f>Tabla2[[#This Row],[Units Sold]]/Cálculos!$C$11</f>
        <v>3.3886530951110207E-5</v>
      </c>
      <c r="M7228" s="6">
        <f>Tabla2[[#This Row],[Total Sales]]-Tabla2[[#This Row],[Operating Profit]]</f>
        <v>42516.6</v>
      </c>
      <c r="N7228" s="6">
        <v>2003.3999999999999</v>
      </c>
      <c r="O7228" s="46">
        <f>Tabla2[[#This Row],[Operating Profit]]/Tabla2[[#This Row],[Total Sales]]</f>
        <v>4.4999999999999998E-2</v>
      </c>
      <c r="P7228" s="1" t="s">
        <v>82</v>
      </c>
    </row>
    <row r="7229" spans="1:16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3" t="str">
        <f>IFERROR(LEFT(Tabla2[[#This Row],[Product]],FIND(" ",Tabla2[[#This Row],[Product]])-3),Tabla2[[#This Row],[Product]])</f>
        <v>Men</v>
      </c>
      <c r="I7229" s="6">
        <v>49</v>
      </c>
      <c r="J7229" s="4">
        <v>1310</v>
      </c>
      <c r="K7229" s="6">
        <f>Tabla2[[#This Row],[Price per Unit]]*Tabla2[[#This Row],[Units Sold]]</f>
        <v>64190</v>
      </c>
      <c r="L7229" s="52">
        <f>Tabla2[[#This Row],[Units Sold]]/Cálculos!$C$11</f>
        <v>5.2846851840421872E-5</v>
      </c>
      <c r="M7229" s="6">
        <f>Tabla2[[#This Row],[Total Sales]]-Tabla2[[#This Row],[Operating Profit]]</f>
        <v>60852.12</v>
      </c>
      <c r="N7229" s="6">
        <v>3337.88</v>
      </c>
      <c r="O7229" s="46">
        <f>Tabla2[[#This Row],[Operating Profit]]/Tabla2[[#This Row],[Total Sales]]</f>
        <v>5.2000000000000005E-2</v>
      </c>
      <c r="P7229" s="1" t="s">
        <v>82</v>
      </c>
    </row>
    <row r="7230" spans="1:16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3" t="str">
        <f>IFERROR(LEFT(Tabla2[[#This Row],[Product]],FIND(" ",Tabla2[[#This Row],[Product]])-3),Tabla2[[#This Row],[Product]])</f>
        <v>Men</v>
      </c>
      <c r="I7230" s="6">
        <v>42</v>
      </c>
      <c r="J7230" s="4">
        <v>720</v>
      </c>
      <c r="K7230" s="6">
        <f>Tabla2[[#This Row],[Price per Unit]]*Tabla2[[#This Row],[Units Sold]]</f>
        <v>30240</v>
      </c>
      <c r="L7230" s="52">
        <f>Tabla2[[#This Row],[Units Sold]]/Cálculos!$C$11</f>
        <v>2.9045597958094464E-5</v>
      </c>
      <c r="M7230" s="6">
        <f>Tabla2[[#This Row],[Total Sales]]-Tabla2[[#This Row],[Operating Profit]]</f>
        <v>28788.48</v>
      </c>
      <c r="N7230" s="6">
        <v>1451.52</v>
      </c>
      <c r="O7230" s="46">
        <f>Tabla2[[#This Row],[Operating Profit]]/Tabla2[[#This Row],[Total Sales]]</f>
        <v>4.8000000000000001E-2</v>
      </c>
      <c r="P7230" s="1" t="s">
        <v>82</v>
      </c>
    </row>
    <row r="7231" spans="1:16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3" t="str">
        <f>IFERROR(LEFT(Tabla2[[#This Row],[Product]],FIND(" ",Tabla2[[#This Row],[Product]])-3),Tabla2[[#This Row],[Product]])</f>
        <v>Women</v>
      </c>
      <c r="I7231" s="6">
        <v>37</v>
      </c>
      <c r="J7231" s="4">
        <v>600</v>
      </c>
      <c r="K7231" s="6">
        <f>Tabla2[[#This Row],[Price per Unit]]*Tabla2[[#This Row],[Units Sold]]</f>
        <v>22200</v>
      </c>
      <c r="L7231" s="52">
        <f>Tabla2[[#This Row],[Units Sold]]/Cálculos!$C$11</f>
        <v>2.4204664965078719E-5</v>
      </c>
      <c r="M7231" s="6">
        <f>Tabla2[[#This Row],[Total Sales]]-Tabla2[[#This Row],[Operating Profit]]</f>
        <v>21112.2</v>
      </c>
      <c r="N7231" s="6">
        <v>1087.8</v>
      </c>
      <c r="O7231" s="46">
        <f>Tabla2[[#This Row],[Operating Profit]]/Tabla2[[#This Row],[Total Sales]]</f>
        <v>4.8999999999999995E-2</v>
      </c>
      <c r="P7231" s="1" t="s">
        <v>82</v>
      </c>
    </row>
    <row r="7232" spans="1:16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3" t="str">
        <f>IFERROR(LEFT(Tabla2[[#This Row],[Product]],FIND(" ",Tabla2[[#This Row],[Product]])-3),Tabla2[[#This Row],[Product]])</f>
        <v>Women</v>
      </c>
      <c r="I7232" s="6">
        <v>36</v>
      </c>
      <c r="J7232" s="4">
        <v>450</v>
      </c>
      <c r="K7232" s="6">
        <f>Tabla2[[#This Row],[Price per Unit]]*Tabla2[[#This Row],[Units Sold]]</f>
        <v>16200</v>
      </c>
      <c r="L7232" s="52">
        <f>Tabla2[[#This Row],[Units Sold]]/Cálculos!$C$11</f>
        <v>1.815349872380904E-5</v>
      </c>
      <c r="M7232" s="6">
        <f>Tabla2[[#This Row],[Total Sales]]-Tabla2[[#This Row],[Operating Profit]]</f>
        <v>15438.6</v>
      </c>
      <c r="N7232" s="6">
        <v>761.4</v>
      </c>
      <c r="O7232" s="46">
        <f>Tabla2[[#This Row],[Operating Profit]]/Tabla2[[#This Row],[Total Sales]]</f>
        <v>4.7E-2</v>
      </c>
      <c r="P7232" s="1" t="s">
        <v>82</v>
      </c>
    </row>
    <row r="7233" spans="1:16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3" t="str">
        <f>IFERROR(LEFT(Tabla2[[#This Row],[Product]],FIND(" ",Tabla2[[#This Row],[Product]])-3),Tabla2[[#This Row],[Product]])</f>
        <v>Men</v>
      </c>
      <c r="I7233" s="6">
        <v>46</v>
      </c>
      <c r="J7233" s="4">
        <v>510</v>
      </c>
      <c r="K7233" s="6">
        <f>Tabla2[[#This Row],[Price per Unit]]*Tabla2[[#This Row],[Units Sold]]</f>
        <v>23460</v>
      </c>
      <c r="L7233" s="52">
        <f>Tabla2[[#This Row],[Units Sold]]/Cálculos!$C$11</f>
        <v>2.0573965220316913E-5</v>
      </c>
      <c r="M7233" s="6">
        <f>Tabla2[[#This Row],[Total Sales]]-Tabla2[[#This Row],[Operating Profit]]</f>
        <v>22404.3</v>
      </c>
      <c r="N7233" s="6">
        <v>1055.6999999999998</v>
      </c>
      <c r="O7233" s="46">
        <f>Tabla2[[#This Row],[Operating Profit]]/Tabla2[[#This Row],[Total Sales]]</f>
        <v>4.4999999999999991E-2</v>
      </c>
      <c r="P7233" s="1" t="s">
        <v>82</v>
      </c>
    </row>
    <row r="7234" spans="1:16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3" t="str">
        <f>IFERROR(LEFT(Tabla2[[#This Row],[Product]],FIND(" ",Tabla2[[#This Row],[Product]])-3),Tabla2[[#This Row],[Product]])</f>
        <v>Women</v>
      </c>
      <c r="I7234" s="6">
        <v>54</v>
      </c>
      <c r="J7234" s="4">
        <v>1020</v>
      </c>
      <c r="K7234" s="6">
        <f>Tabla2[[#This Row],[Price per Unit]]*Tabla2[[#This Row],[Units Sold]]</f>
        <v>55080</v>
      </c>
      <c r="L7234" s="52">
        <f>Tabla2[[#This Row],[Units Sold]]/Cálculos!$C$11</f>
        <v>4.1147930440633825E-5</v>
      </c>
      <c r="M7234" s="6">
        <f>Tabla2[[#This Row],[Total Sales]]-Tabla2[[#This Row],[Operating Profit]]</f>
        <v>52766.64</v>
      </c>
      <c r="N7234" s="6">
        <v>2313.36</v>
      </c>
      <c r="O7234" s="46">
        <f>Tabla2[[#This Row],[Operating Profit]]/Tabla2[[#This Row],[Total Sales]]</f>
        <v>4.2000000000000003E-2</v>
      </c>
      <c r="P7234" s="1" t="s">
        <v>82</v>
      </c>
    </row>
    <row r="7235" spans="1:16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3" t="str">
        <f>IFERROR(LEFT(Tabla2[[#This Row],[Product]],FIND(" ",Tabla2[[#This Row],[Product]])-3),Tabla2[[#This Row],[Product]])</f>
        <v>Men</v>
      </c>
      <c r="I7235" s="6">
        <v>48</v>
      </c>
      <c r="J7235" s="4">
        <v>1350</v>
      </c>
      <c r="K7235" s="6">
        <f>Tabla2[[#This Row],[Price per Unit]]*Tabla2[[#This Row],[Units Sold]]</f>
        <v>64800</v>
      </c>
      <c r="L7235" s="52">
        <f>Tabla2[[#This Row],[Units Sold]]/Cálculos!$C$11</f>
        <v>5.4460496171427116E-5</v>
      </c>
      <c r="M7235" s="6">
        <f>Tabla2[[#This Row],[Total Sales]]-Tabla2[[#This Row],[Operating Profit]]</f>
        <v>61365.599999999999</v>
      </c>
      <c r="N7235" s="6">
        <v>3434.4</v>
      </c>
      <c r="O7235" s="46">
        <f>Tabla2[[#This Row],[Operating Profit]]/Tabla2[[#This Row],[Total Sales]]</f>
        <v>5.2999999999999999E-2</v>
      </c>
      <c r="P7235" s="1" t="s">
        <v>82</v>
      </c>
    </row>
    <row r="7236" spans="1:16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3" t="str">
        <f>IFERROR(LEFT(Tabla2[[#This Row],[Product]],FIND(" ",Tabla2[[#This Row],[Product]])-3),Tabla2[[#This Row],[Product]])</f>
        <v>Men</v>
      </c>
      <c r="I7236" s="6">
        <v>41</v>
      </c>
      <c r="J7236" s="4">
        <v>830</v>
      </c>
      <c r="K7236" s="6">
        <f>Tabla2[[#This Row],[Price per Unit]]*Tabla2[[#This Row],[Units Sold]]</f>
        <v>34030</v>
      </c>
      <c r="L7236" s="52">
        <f>Tabla2[[#This Row],[Units Sold]]/Cálculos!$C$11</f>
        <v>3.3483119868358896E-5</v>
      </c>
      <c r="M7236" s="6">
        <f>Tabla2[[#This Row],[Total Sales]]-Tabla2[[#This Row],[Operating Profit]]</f>
        <v>32328.5</v>
      </c>
      <c r="N7236" s="6">
        <v>1701.5</v>
      </c>
      <c r="O7236" s="46">
        <f>Tabla2[[#This Row],[Operating Profit]]/Tabla2[[#This Row],[Total Sales]]</f>
        <v>0.05</v>
      </c>
      <c r="P7236" s="1" t="s">
        <v>82</v>
      </c>
    </row>
    <row r="7237" spans="1:16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3" t="str">
        <f>IFERROR(LEFT(Tabla2[[#This Row],[Product]],FIND(" ",Tabla2[[#This Row],[Product]])-3),Tabla2[[#This Row],[Product]])</f>
        <v>Women</v>
      </c>
      <c r="I7237" s="6">
        <v>39</v>
      </c>
      <c r="J7237" s="4">
        <v>600</v>
      </c>
      <c r="K7237" s="6">
        <f>Tabla2[[#This Row],[Price per Unit]]*Tabla2[[#This Row],[Units Sold]]</f>
        <v>23400</v>
      </c>
      <c r="L7237" s="52">
        <f>Tabla2[[#This Row],[Units Sold]]/Cálculos!$C$11</f>
        <v>2.4204664965078719E-5</v>
      </c>
      <c r="M7237" s="6">
        <f>Tabla2[[#This Row],[Total Sales]]-Tabla2[[#This Row],[Operating Profit]]</f>
        <v>22230</v>
      </c>
      <c r="N7237" s="6">
        <v>1170</v>
      </c>
      <c r="O7237" s="46">
        <f>Tabla2[[#This Row],[Operating Profit]]/Tabla2[[#This Row],[Total Sales]]</f>
        <v>0.05</v>
      </c>
      <c r="P7237" s="1" t="s">
        <v>82</v>
      </c>
    </row>
    <row r="7238" spans="1:16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3" t="str">
        <f>IFERROR(LEFT(Tabla2[[#This Row],[Product]],FIND(" ",Tabla2[[#This Row],[Product]])-3),Tabla2[[#This Row],[Product]])</f>
        <v>Women</v>
      </c>
      <c r="I7238" s="6">
        <v>37</v>
      </c>
      <c r="J7238" s="4">
        <v>440</v>
      </c>
      <c r="K7238" s="6">
        <f>Tabla2[[#This Row],[Price per Unit]]*Tabla2[[#This Row],[Units Sold]]</f>
        <v>16280</v>
      </c>
      <c r="L7238" s="52">
        <f>Tabla2[[#This Row],[Units Sold]]/Cálculos!$C$11</f>
        <v>1.7750087641057729E-5</v>
      </c>
      <c r="M7238" s="6">
        <f>Tabla2[[#This Row],[Total Sales]]-Tabla2[[#This Row],[Operating Profit]]</f>
        <v>15531.12</v>
      </c>
      <c r="N7238" s="6">
        <v>748.88</v>
      </c>
      <c r="O7238" s="46">
        <f>Tabla2[[#This Row],[Operating Profit]]/Tabla2[[#This Row],[Total Sales]]</f>
        <v>4.5999999999999999E-2</v>
      </c>
      <c r="P7238" s="1" t="s">
        <v>82</v>
      </c>
    </row>
    <row r="7239" spans="1:16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3" t="str">
        <f>IFERROR(LEFT(Tabla2[[#This Row],[Product]],FIND(" ",Tabla2[[#This Row],[Product]])-3),Tabla2[[#This Row],[Product]])</f>
        <v>Men</v>
      </c>
      <c r="I7239" s="6">
        <v>47</v>
      </c>
      <c r="J7239" s="4">
        <v>380</v>
      </c>
      <c r="K7239" s="6">
        <f>Tabla2[[#This Row],[Price per Unit]]*Tabla2[[#This Row],[Units Sold]]</f>
        <v>17860</v>
      </c>
      <c r="L7239" s="52">
        <f>Tabla2[[#This Row],[Units Sold]]/Cálculos!$C$11</f>
        <v>1.5329621144549856E-5</v>
      </c>
      <c r="M7239" s="6">
        <f>Tabla2[[#This Row],[Total Sales]]-Tabla2[[#This Row],[Operating Profit]]</f>
        <v>17056.3</v>
      </c>
      <c r="N7239" s="6">
        <v>803.69999999999993</v>
      </c>
      <c r="O7239" s="46">
        <f>Tabla2[[#This Row],[Operating Profit]]/Tabla2[[#This Row],[Total Sales]]</f>
        <v>4.4999999999999998E-2</v>
      </c>
      <c r="P7239" s="1" t="s">
        <v>82</v>
      </c>
    </row>
    <row r="7240" spans="1:16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3" t="str">
        <f>IFERROR(LEFT(Tabla2[[#This Row],[Product]],FIND(" ",Tabla2[[#This Row],[Product]])-3),Tabla2[[#This Row],[Product]])</f>
        <v>Women</v>
      </c>
      <c r="I7240" s="6">
        <v>53</v>
      </c>
      <c r="J7240" s="4">
        <v>810</v>
      </c>
      <c r="K7240" s="6">
        <f>Tabla2[[#This Row],[Price per Unit]]*Tabla2[[#This Row],[Units Sold]]</f>
        <v>42930</v>
      </c>
      <c r="L7240" s="52">
        <f>Tabla2[[#This Row],[Units Sold]]/Cálculos!$C$11</f>
        <v>3.2676297702856274E-5</v>
      </c>
      <c r="M7240" s="6">
        <f>Tabla2[[#This Row],[Total Sales]]-Tabla2[[#This Row],[Operating Profit]]</f>
        <v>41084.01</v>
      </c>
      <c r="N7240" s="6">
        <v>1845.99</v>
      </c>
      <c r="O7240" s="46">
        <f>Tabla2[[#This Row],[Operating Profit]]/Tabla2[[#This Row],[Total Sales]]</f>
        <v>4.3000000000000003E-2</v>
      </c>
      <c r="P7240" s="1" t="s">
        <v>82</v>
      </c>
    </row>
    <row r="7241" spans="1:16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3" t="str">
        <f>IFERROR(LEFT(Tabla2[[#This Row],[Product]],FIND(" ",Tabla2[[#This Row],[Product]])-3),Tabla2[[#This Row],[Product]])</f>
        <v>Men</v>
      </c>
      <c r="I7241" s="6">
        <v>49</v>
      </c>
      <c r="J7241" s="4">
        <v>1280</v>
      </c>
      <c r="K7241" s="6">
        <f>Tabla2[[#This Row],[Price per Unit]]*Tabla2[[#This Row],[Units Sold]]</f>
        <v>62720</v>
      </c>
      <c r="L7241" s="52">
        <f>Tabla2[[#This Row],[Units Sold]]/Cálculos!$C$11</f>
        <v>5.1636618592167932E-5</v>
      </c>
      <c r="M7241" s="6">
        <f>Tabla2[[#This Row],[Total Sales]]-Tabla2[[#This Row],[Operating Profit]]</f>
        <v>59521.279999999999</v>
      </c>
      <c r="N7241" s="6">
        <v>3198.7200000000003</v>
      </c>
      <c r="O7241" s="46">
        <f>Tabla2[[#This Row],[Operating Profit]]/Tabla2[[#This Row],[Total Sales]]</f>
        <v>5.1000000000000004E-2</v>
      </c>
      <c r="P7241" s="1" t="s">
        <v>82</v>
      </c>
    </row>
    <row r="7242" spans="1:16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3" t="str">
        <f>IFERROR(LEFT(Tabla2[[#This Row],[Product]],FIND(" ",Tabla2[[#This Row],[Product]])-3),Tabla2[[#This Row],[Product]])</f>
        <v>Men</v>
      </c>
      <c r="I7242" s="6">
        <v>44</v>
      </c>
      <c r="J7242" s="4">
        <v>630</v>
      </c>
      <c r="K7242" s="6">
        <f>Tabla2[[#This Row],[Price per Unit]]*Tabla2[[#This Row],[Units Sold]]</f>
        <v>27720</v>
      </c>
      <c r="L7242" s="52">
        <f>Tabla2[[#This Row],[Units Sold]]/Cálculos!$C$11</f>
        <v>2.5414898213332655E-5</v>
      </c>
      <c r="M7242" s="6">
        <f>Tabla2[[#This Row],[Total Sales]]-Tabla2[[#This Row],[Operating Profit]]</f>
        <v>26472.6</v>
      </c>
      <c r="N7242" s="6">
        <v>1247.3999999999999</v>
      </c>
      <c r="O7242" s="46">
        <f>Tabla2[[#This Row],[Operating Profit]]/Tabla2[[#This Row],[Total Sales]]</f>
        <v>4.4999999999999998E-2</v>
      </c>
      <c r="P7242" s="1" t="s">
        <v>82</v>
      </c>
    </row>
    <row r="7243" spans="1:16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3" t="str">
        <f>IFERROR(LEFT(Tabla2[[#This Row],[Product]],FIND(" ",Tabla2[[#This Row],[Product]])-3),Tabla2[[#This Row],[Product]])</f>
        <v>Women</v>
      </c>
      <c r="I7243" s="6">
        <v>38</v>
      </c>
      <c r="J7243" s="4">
        <v>360</v>
      </c>
      <c r="K7243" s="6">
        <f>Tabla2[[#This Row],[Price per Unit]]*Tabla2[[#This Row],[Units Sold]]</f>
        <v>13680</v>
      </c>
      <c r="L7243" s="52">
        <f>Tabla2[[#This Row],[Units Sold]]/Cálculos!$C$11</f>
        <v>1.4522798979047232E-5</v>
      </c>
      <c r="M7243" s="6">
        <f>Tabla2[[#This Row],[Total Sales]]-Tabla2[[#This Row],[Operating Profit]]</f>
        <v>12996</v>
      </c>
      <c r="N7243" s="6">
        <v>684</v>
      </c>
      <c r="O7243" s="46">
        <f>Tabla2[[#This Row],[Operating Profit]]/Tabla2[[#This Row],[Total Sales]]</f>
        <v>0.05</v>
      </c>
      <c r="P7243" s="1" t="s">
        <v>82</v>
      </c>
    </row>
    <row r="7244" spans="1:16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3" t="str">
        <f>IFERROR(LEFT(Tabla2[[#This Row],[Product]],FIND(" ",Tabla2[[#This Row],[Product]])-3),Tabla2[[#This Row],[Product]])</f>
        <v>Women</v>
      </c>
      <c r="I7244" s="6">
        <v>36</v>
      </c>
      <c r="J7244" s="4">
        <v>250</v>
      </c>
      <c r="K7244" s="6">
        <f>Tabla2[[#This Row],[Price per Unit]]*Tabla2[[#This Row],[Units Sold]]</f>
        <v>9000</v>
      </c>
      <c r="L7244" s="52">
        <f>Tabla2[[#This Row],[Units Sold]]/Cálculos!$C$11</f>
        <v>1.0085277068782799E-5</v>
      </c>
      <c r="M7244" s="6">
        <f>Tabla2[[#This Row],[Total Sales]]-Tabla2[[#This Row],[Operating Profit]]</f>
        <v>8595</v>
      </c>
      <c r="N7244" s="6">
        <v>404.99999999999994</v>
      </c>
      <c r="O7244" s="46">
        <f>Tabla2[[#This Row],[Operating Profit]]/Tabla2[[#This Row],[Total Sales]]</f>
        <v>4.4999999999999991E-2</v>
      </c>
      <c r="P7244" s="1" t="s">
        <v>82</v>
      </c>
    </row>
    <row r="7245" spans="1:16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3" t="str">
        <f>IFERROR(LEFT(Tabla2[[#This Row],[Product]],FIND(" ",Tabla2[[#This Row],[Product]])-3),Tabla2[[#This Row],[Product]])</f>
        <v>Men</v>
      </c>
      <c r="I7245" s="6">
        <v>48</v>
      </c>
      <c r="J7245" s="4">
        <v>300</v>
      </c>
      <c r="K7245" s="6">
        <f>Tabla2[[#This Row],[Price per Unit]]*Tabla2[[#This Row],[Units Sold]]</f>
        <v>14400</v>
      </c>
      <c r="L7245" s="52">
        <f>Tabla2[[#This Row],[Units Sold]]/Cálculos!$C$11</f>
        <v>1.2102332482539359E-5</v>
      </c>
      <c r="M7245" s="6">
        <f>Tabla2[[#This Row],[Total Sales]]-Tabla2[[#This Row],[Operating Profit]]</f>
        <v>13780.8</v>
      </c>
      <c r="N7245" s="6">
        <v>619.20000000000005</v>
      </c>
      <c r="O7245" s="46">
        <f>Tabla2[[#This Row],[Operating Profit]]/Tabla2[[#This Row],[Total Sales]]</f>
        <v>4.3000000000000003E-2</v>
      </c>
      <c r="P7245" s="1" t="s">
        <v>82</v>
      </c>
    </row>
    <row r="7246" spans="1:16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3" t="str">
        <f>IFERROR(LEFT(Tabla2[[#This Row],[Product]],FIND(" ",Tabla2[[#This Row],[Product]])-3),Tabla2[[#This Row],[Product]])</f>
        <v>Women</v>
      </c>
      <c r="I7246" s="6">
        <v>54</v>
      </c>
      <c r="J7246" s="4">
        <v>500</v>
      </c>
      <c r="K7246" s="6">
        <f>Tabla2[[#This Row],[Price per Unit]]*Tabla2[[#This Row],[Units Sold]]</f>
        <v>27000</v>
      </c>
      <c r="L7246" s="52">
        <f>Tabla2[[#This Row],[Units Sold]]/Cálculos!$C$11</f>
        <v>2.0170554137565598E-5</v>
      </c>
      <c r="M7246" s="6">
        <f>Tabla2[[#This Row],[Total Sales]]-Tabla2[[#This Row],[Operating Profit]]</f>
        <v>25920</v>
      </c>
      <c r="N7246" s="6">
        <v>1080</v>
      </c>
      <c r="O7246" s="46">
        <f>Tabla2[[#This Row],[Operating Profit]]/Tabla2[[#This Row],[Total Sales]]</f>
        <v>0.04</v>
      </c>
      <c r="P7246" s="1" t="s">
        <v>82</v>
      </c>
    </row>
    <row r="7247" spans="1:16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3" t="str">
        <f>IFERROR(LEFT(Tabla2[[#This Row],[Product]],FIND(" ",Tabla2[[#This Row],[Product]])-3),Tabla2[[#This Row],[Product]])</f>
        <v>Men</v>
      </c>
      <c r="I7247" s="6">
        <v>52</v>
      </c>
      <c r="J7247" s="4">
        <v>1130</v>
      </c>
      <c r="K7247" s="6">
        <f>Tabla2[[#This Row],[Price per Unit]]*Tabla2[[#This Row],[Units Sold]]</f>
        <v>58760</v>
      </c>
      <c r="L7247" s="52">
        <f>Tabla2[[#This Row],[Units Sold]]/Cálculos!$C$11</f>
        <v>4.5585452350898253E-5</v>
      </c>
      <c r="M7247" s="6">
        <f>Tabla2[[#This Row],[Total Sales]]-Tabla2[[#This Row],[Operating Profit]]</f>
        <v>55586.96</v>
      </c>
      <c r="N7247" s="6">
        <v>3173.0400000000004</v>
      </c>
      <c r="O7247" s="46">
        <f>Tabla2[[#This Row],[Operating Profit]]/Tabla2[[#This Row],[Total Sales]]</f>
        <v>5.4000000000000006E-2</v>
      </c>
      <c r="P7247" s="1" t="s">
        <v>82</v>
      </c>
    </row>
    <row r="7248" spans="1:16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3" t="str">
        <f>IFERROR(LEFT(Tabla2[[#This Row],[Product]],FIND(" ",Tabla2[[#This Row],[Product]])-3),Tabla2[[#This Row],[Product]])</f>
        <v>Men</v>
      </c>
      <c r="I7248" s="6">
        <v>48</v>
      </c>
      <c r="J7248" s="4">
        <v>580</v>
      </c>
      <c r="K7248" s="6">
        <f>Tabla2[[#This Row],[Price per Unit]]*Tabla2[[#This Row],[Units Sold]]</f>
        <v>27840</v>
      </c>
      <c r="L7248" s="52">
        <f>Tabla2[[#This Row],[Units Sold]]/Cálculos!$C$11</f>
        <v>2.3397842799576097E-5</v>
      </c>
      <c r="M7248" s="6">
        <f>Tabla2[[#This Row],[Total Sales]]-Tabla2[[#This Row],[Operating Profit]]</f>
        <v>26559.360000000001</v>
      </c>
      <c r="N7248" s="6">
        <v>1280.6399999999999</v>
      </c>
      <c r="O7248" s="46">
        <f>Tabla2[[#This Row],[Operating Profit]]/Tabla2[[#This Row],[Total Sales]]</f>
        <v>4.5999999999999992E-2</v>
      </c>
      <c r="P7248" s="1" t="s">
        <v>82</v>
      </c>
    </row>
    <row r="7249" spans="1:16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3" t="str">
        <f>IFERROR(LEFT(Tabla2[[#This Row],[Product]],FIND(" ",Tabla2[[#This Row],[Product]])-3),Tabla2[[#This Row],[Product]])</f>
        <v>Women</v>
      </c>
      <c r="I7249" s="6">
        <v>49</v>
      </c>
      <c r="J7249" s="4">
        <v>250</v>
      </c>
      <c r="K7249" s="6">
        <f>Tabla2[[#This Row],[Price per Unit]]*Tabla2[[#This Row],[Units Sold]]</f>
        <v>12250</v>
      </c>
      <c r="L7249" s="52">
        <f>Tabla2[[#This Row],[Units Sold]]/Cálculos!$C$11</f>
        <v>1.0085277068782799E-5</v>
      </c>
      <c r="M7249" s="6">
        <f>Tabla2[[#This Row],[Total Sales]]-Tabla2[[#This Row],[Operating Profit]]</f>
        <v>11686.5</v>
      </c>
      <c r="N7249" s="6">
        <v>563.5</v>
      </c>
      <c r="O7249" s="46">
        <f>Tabla2[[#This Row],[Operating Profit]]/Tabla2[[#This Row],[Total Sales]]</f>
        <v>4.5999999999999999E-2</v>
      </c>
      <c r="P7249" s="1" t="s">
        <v>82</v>
      </c>
    </row>
    <row r="7250" spans="1:16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3" t="str">
        <f>IFERROR(LEFT(Tabla2[[#This Row],[Product]],FIND(" ",Tabla2[[#This Row],[Product]])-3),Tabla2[[#This Row],[Product]])</f>
        <v>Women</v>
      </c>
      <c r="I7250" s="6">
        <v>49</v>
      </c>
      <c r="J7250" s="4">
        <v>210</v>
      </c>
      <c r="K7250" s="6">
        <f>Tabla2[[#This Row],[Price per Unit]]*Tabla2[[#This Row],[Units Sold]]</f>
        <v>10290</v>
      </c>
      <c r="L7250" s="52">
        <f>Tabla2[[#This Row],[Units Sold]]/Cálculos!$C$11</f>
        <v>8.4716327377775517E-6</v>
      </c>
      <c r="M7250" s="6">
        <f>Tabla2[[#This Row],[Total Sales]]-Tabla2[[#This Row],[Operating Profit]]</f>
        <v>9775.5</v>
      </c>
      <c r="N7250" s="6">
        <v>514.5</v>
      </c>
      <c r="O7250" s="46">
        <f>Tabla2[[#This Row],[Operating Profit]]/Tabla2[[#This Row],[Total Sales]]</f>
        <v>0.05</v>
      </c>
      <c r="P7250" s="1" t="s">
        <v>82</v>
      </c>
    </row>
    <row r="7251" spans="1:16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3" t="str">
        <f>IFERROR(LEFT(Tabla2[[#This Row],[Product]],FIND(" ",Tabla2[[#This Row],[Product]])-3),Tabla2[[#This Row],[Product]])</f>
        <v>Men</v>
      </c>
      <c r="I7251" s="6">
        <v>56</v>
      </c>
      <c r="J7251" s="4">
        <v>200</v>
      </c>
      <c r="K7251" s="6">
        <f>Tabla2[[#This Row],[Price per Unit]]*Tabla2[[#This Row],[Units Sold]]</f>
        <v>11200</v>
      </c>
      <c r="L7251" s="52">
        <f>Tabla2[[#This Row],[Units Sold]]/Cálculos!$C$11</f>
        <v>8.0682216550262406E-6</v>
      </c>
      <c r="M7251" s="6">
        <f>Tabla2[[#This Row],[Total Sales]]-Tabla2[[#This Row],[Operating Profit]]</f>
        <v>10752</v>
      </c>
      <c r="N7251" s="6">
        <v>448</v>
      </c>
      <c r="O7251" s="46">
        <f>Tabla2[[#This Row],[Operating Profit]]/Tabla2[[#This Row],[Total Sales]]</f>
        <v>0.04</v>
      </c>
      <c r="P7251" s="1" t="s">
        <v>82</v>
      </c>
    </row>
    <row r="7252" spans="1:16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3" t="str">
        <f>IFERROR(LEFT(Tabla2[[#This Row],[Product]],FIND(" ",Tabla2[[#This Row],[Product]])-3),Tabla2[[#This Row],[Product]])</f>
        <v>Women</v>
      </c>
      <c r="I7252" s="6">
        <v>60</v>
      </c>
      <c r="J7252" s="4">
        <v>520</v>
      </c>
      <c r="K7252" s="6">
        <f>Tabla2[[#This Row],[Price per Unit]]*Tabla2[[#This Row],[Units Sold]]</f>
        <v>31200</v>
      </c>
      <c r="L7252" s="52">
        <f>Tabla2[[#This Row],[Units Sold]]/Cálculos!$C$11</f>
        <v>2.0977376303068224E-5</v>
      </c>
      <c r="M7252" s="6">
        <f>Tabla2[[#This Row],[Total Sales]]-Tabla2[[#This Row],[Operating Profit]]</f>
        <v>29952</v>
      </c>
      <c r="N7252" s="6">
        <v>1248</v>
      </c>
      <c r="O7252" s="46">
        <f>Tabla2[[#This Row],[Operating Profit]]/Tabla2[[#This Row],[Total Sales]]</f>
        <v>0.04</v>
      </c>
      <c r="P7252" s="1" t="s">
        <v>82</v>
      </c>
    </row>
    <row r="7253" spans="1:16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3" t="str">
        <f>IFERROR(LEFT(Tabla2[[#This Row],[Product]],FIND(" ",Tabla2[[#This Row],[Product]])-3),Tabla2[[#This Row],[Product]])</f>
        <v>Men</v>
      </c>
      <c r="I7253" s="6">
        <v>58</v>
      </c>
      <c r="J7253" s="4">
        <v>880</v>
      </c>
      <c r="K7253" s="6">
        <f>Tabla2[[#This Row],[Price per Unit]]*Tabla2[[#This Row],[Units Sold]]</f>
        <v>51040</v>
      </c>
      <c r="L7253" s="52">
        <f>Tabla2[[#This Row],[Units Sold]]/Cálculos!$C$11</f>
        <v>3.5500175282115457E-5</v>
      </c>
      <c r="M7253" s="6">
        <f>Tabla2[[#This Row],[Total Sales]]-Tabla2[[#This Row],[Operating Profit]]</f>
        <v>48232.800000000003</v>
      </c>
      <c r="N7253" s="6">
        <v>2807.2000000000003</v>
      </c>
      <c r="O7253" s="46">
        <f>Tabla2[[#This Row],[Operating Profit]]/Tabla2[[#This Row],[Total Sales]]</f>
        <v>5.5000000000000007E-2</v>
      </c>
      <c r="P7253" s="1" t="s">
        <v>82</v>
      </c>
    </row>
    <row r="7254" spans="1:16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3" t="str">
        <f>IFERROR(LEFT(Tabla2[[#This Row],[Product]],FIND(" ",Tabla2[[#This Row],[Product]])-3),Tabla2[[#This Row],[Product]])</f>
        <v>Men</v>
      </c>
      <c r="I7254" s="6">
        <v>45</v>
      </c>
      <c r="J7254" s="4">
        <v>510</v>
      </c>
      <c r="K7254" s="6">
        <f>Tabla2[[#This Row],[Price per Unit]]*Tabla2[[#This Row],[Units Sold]]</f>
        <v>22950</v>
      </c>
      <c r="L7254" s="52">
        <f>Tabla2[[#This Row],[Units Sold]]/Cálculos!$C$11</f>
        <v>2.0573965220316913E-5</v>
      </c>
      <c r="M7254" s="6">
        <f>Tabla2[[#This Row],[Total Sales]]-Tabla2[[#This Row],[Operating Profit]]</f>
        <v>21871.35</v>
      </c>
      <c r="N7254" s="6">
        <v>1078.6499999999999</v>
      </c>
      <c r="O7254" s="46">
        <f>Tabla2[[#This Row],[Operating Profit]]/Tabla2[[#This Row],[Total Sales]]</f>
        <v>4.6999999999999993E-2</v>
      </c>
      <c r="P7254" s="1" t="s">
        <v>82</v>
      </c>
    </row>
    <row r="7255" spans="1:16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3" t="str">
        <f>IFERROR(LEFT(Tabla2[[#This Row],[Product]],FIND(" ",Tabla2[[#This Row],[Product]])-3),Tabla2[[#This Row],[Product]])</f>
        <v>Women</v>
      </c>
      <c r="I7255" s="6">
        <v>49</v>
      </c>
      <c r="J7255" s="4">
        <v>480</v>
      </c>
      <c r="K7255" s="6">
        <f>Tabla2[[#This Row],[Price per Unit]]*Tabla2[[#This Row],[Units Sold]]</f>
        <v>23520</v>
      </c>
      <c r="L7255" s="52">
        <f>Tabla2[[#This Row],[Units Sold]]/Cálculos!$C$11</f>
        <v>1.9363731972062976E-5</v>
      </c>
      <c r="M7255" s="6">
        <f>Tabla2[[#This Row],[Total Sales]]-Tabla2[[#This Row],[Operating Profit]]</f>
        <v>22344</v>
      </c>
      <c r="N7255" s="6">
        <v>1176</v>
      </c>
      <c r="O7255" s="46">
        <f>Tabla2[[#This Row],[Operating Profit]]/Tabla2[[#This Row],[Total Sales]]</f>
        <v>0.05</v>
      </c>
      <c r="P7255" s="1" t="s">
        <v>82</v>
      </c>
    </row>
    <row r="7256" spans="1:16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3" t="str">
        <f>IFERROR(LEFT(Tabla2[[#This Row],[Product]],FIND(" ",Tabla2[[#This Row],[Product]])-3),Tabla2[[#This Row],[Product]])</f>
        <v>Women</v>
      </c>
      <c r="I7256" s="6">
        <v>48</v>
      </c>
      <c r="J7256" s="4">
        <v>410</v>
      </c>
      <c r="K7256" s="6">
        <f>Tabla2[[#This Row],[Price per Unit]]*Tabla2[[#This Row],[Units Sold]]</f>
        <v>19680</v>
      </c>
      <c r="L7256" s="52">
        <f>Tabla2[[#This Row],[Units Sold]]/Cálculos!$C$11</f>
        <v>1.6539854392803792E-5</v>
      </c>
      <c r="M7256" s="6">
        <f>Tabla2[[#This Row],[Total Sales]]-Tabla2[[#This Row],[Operating Profit]]</f>
        <v>18774.72</v>
      </c>
      <c r="N7256" s="6">
        <v>905.28</v>
      </c>
      <c r="O7256" s="46">
        <f>Tabla2[[#This Row],[Operating Profit]]/Tabla2[[#This Row],[Total Sales]]</f>
        <v>4.5999999999999999E-2</v>
      </c>
      <c r="P7256" s="1" t="s">
        <v>82</v>
      </c>
    </row>
    <row r="7257" spans="1:16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3" t="str">
        <f>IFERROR(LEFT(Tabla2[[#This Row],[Product]],FIND(" ",Tabla2[[#This Row],[Product]])-3),Tabla2[[#This Row],[Product]])</f>
        <v>Men</v>
      </c>
      <c r="I7257" s="6">
        <v>56</v>
      </c>
      <c r="J7257" s="4">
        <v>310</v>
      </c>
      <c r="K7257" s="6">
        <f>Tabla2[[#This Row],[Price per Unit]]*Tabla2[[#This Row],[Units Sold]]</f>
        <v>17360</v>
      </c>
      <c r="L7257" s="52">
        <f>Tabla2[[#This Row],[Units Sold]]/Cálculos!$C$11</f>
        <v>1.2505743565290672E-5</v>
      </c>
      <c r="M7257" s="6">
        <f>Tabla2[[#This Row],[Total Sales]]-Tabla2[[#This Row],[Operating Profit]]</f>
        <v>16596.16</v>
      </c>
      <c r="N7257" s="6">
        <v>763.84</v>
      </c>
      <c r="O7257" s="46">
        <f>Tabla2[[#This Row],[Operating Profit]]/Tabla2[[#This Row],[Total Sales]]</f>
        <v>4.4000000000000004E-2</v>
      </c>
      <c r="P7257" s="1" t="s">
        <v>82</v>
      </c>
    </row>
    <row r="7258" spans="1:16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3" t="str">
        <f>IFERROR(LEFT(Tabla2[[#This Row],[Product]],FIND(" ",Tabla2[[#This Row],[Product]])-3),Tabla2[[#This Row],[Product]])</f>
        <v>Women</v>
      </c>
      <c r="I7258" s="6">
        <v>62</v>
      </c>
      <c r="J7258" s="4">
        <v>630</v>
      </c>
      <c r="K7258" s="6">
        <f>Tabla2[[#This Row],[Price per Unit]]*Tabla2[[#This Row],[Units Sold]]</f>
        <v>39060</v>
      </c>
      <c r="L7258" s="52">
        <f>Tabla2[[#This Row],[Units Sold]]/Cálculos!$C$11</f>
        <v>2.5414898213332655E-5</v>
      </c>
      <c r="M7258" s="6">
        <f>Tabla2[[#This Row],[Total Sales]]-Tabla2[[#This Row],[Operating Profit]]</f>
        <v>37380.42</v>
      </c>
      <c r="N7258" s="6">
        <v>1679.58</v>
      </c>
      <c r="O7258" s="46">
        <f>Tabla2[[#This Row],[Operating Profit]]/Tabla2[[#This Row],[Total Sales]]</f>
        <v>4.2999999999999997E-2</v>
      </c>
      <c r="P7258" s="1" t="s">
        <v>82</v>
      </c>
    </row>
    <row r="7259" spans="1:16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3" t="str">
        <f>IFERROR(LEFT(Tabla2[[#This Row],[Product]],FIND(" ",Tabla2[[#This Row],[Product]])-3),Tabla2[[#This Row],[Product]])</f>
        <v>Men</v>
      </c>
      <c r="I7259" s="6">
        <v>57</v>
      </c>
      <c r="J7259" s="4">
        <v>1220</v>
      </c>
      <c r="K7259" s="6">
        <f>Tabla2[[#This Row],[Price per Unit]]*Tabla2[[#This Row],[Units Sold]]</f>
        <v>69540</v>
      </c>
      <c r="L7259" s="52">
        <f>Tabla2[[#This Row],[Units Sold]]/Cálculos!$C$11</f>
        <v>4.9216152095660066E-5</v>
      </c>
      <c r="M7259" s="6">
        <f>Tabla2[[#This Row],[Total Sales]]-Tabla2[[#This Row],[Operating Profit]]</f>
        <v>66063</v>
      </c>
      <c r="N7259" s="6">
        <v>3477</v>
      </c>
      <c r="O7259" s="46">
        <f>Tabla2[[#This Row],[Operating Profit]]/Tabla2[[#This Row],[Total Sales]]</f>
        <v>0.05</v>
      </c>
      <c r="P7259" s="1" t="s">
        <v>82</v>
      </c>
    </row>
    <row r="7260" spans="1:16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3" t="str">
        <f>IFERROR(LEFT(Tabla2[[#This Row],[Product]],FIND(" ",Tabla2[[#This Row],[Product]])-3),Tabla2[[#This Row],[Product]])</f>
        <v>Men</v>
      </c>
      <c r="I7260" s="6">
        <v>46</v>
      </c>
      <c r="J7260" s="4">
        <v>650</v>
      </c>
      <c r="K7260" s="6">
        <f>Tabla2[[#This Row],[Price per Unit]]*Tabla2[[#This Row],[Units Sold]]</f>
        <v>29900</v>
      </c>
      <c r="L7260" s="52">
        <f>Tabla2[[#This Row],[Units Sold]]/Cálculos!$C$11</f>
        <v>2.622172037883528E-5</v>
      </c>
      <c r="M7260" s="6">
        <f>Tabla2[[#This Row],[Total Sales]]-Tabla2[[#This Row],[Operating Profit]]</f>
        <v>28405</v>
      </c>
      <c r="N7260" s="6">
        <v>1495</v>
      </c>
      <c r="O7260" s="46">
        <f>Tabla2[[#This Row],[Operating Profit]]/Tabla2[[#This Row],[Total Sales]]</f>
        <v>0.05</v>
      </c>
      <c r="P7260" s="1" t="s">
        <v>82</v>
      </c>
    </row>
    <row r="7261" spans="1:16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3" t="str">
        <f>IFERROR(LEFT(Tabla2[[#This Row],[Product]],FIND(" ",Tabla2[[#This Row],[Product]])-3),Tabla2[[#This Row],[Product]])</f>
        <v>Women</v>
      </c>
      <c r="I7261" s="6">
        <v>45</v>
      </c>
      <c r="J7261" s="4">
        <v>650</v>
      </c>
      <c r="K7261" s="6">
        <f>Tabla2[[#This Row],[Price per Unit]]*Tabla2[[#This Row],[Units Sold]]</f>
        <v>29250</v>
      </c>
      <c r="L7261" s="52">
        <f>Tabla2[[#This Row],[Units Sold]]/Cálculos!$C$11</f>
        <v>2.622172037883528E-5</v>
      </c>
      <c r="M7261" s="6">
        <f>Tabla2[[#This Row],[Total Sales]]-Tabla2[[#This Row],[Operating Profit]]</f>
        <v>27875.25</v>
      </c>
      <c r="N7261" s="6">
        <v>1374.75</v>
      </c>
      <c r="O7261" s="46">
        <f>Tabla2[[#This Row],[Operating Profit]]/Tabla2[[#This Row],[Total Sales]]</f>
        <v>4.7E-2</v>
      </c>
      <c r="P7261" s="1" t="s">
        <v>82</v>
      </c>
    </row>
    <row r="7262" spans="1:16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3" t="str">
        <f>IFERROR(LEFT(Tabla2[[#This Row],[Product]],FIND(" ",Tabla2[[#This Row],[Product]])-3),Tabla2[[#This Row],[Product]])</f>
        <v>Women</v>
      </c>
      <c r="I7262" s="6">
        <v>49</v>
      </c>
      <c r="J7262" s="4">
        <v>440</v>
      </c>
      <c r="K7262" s="6">
        <f>Tabla2[[#This Row],[Price per Unit]]*Tabla2[[#This Row],[Units Sold]]</f>
        <v>21560</v>
      </c>
      <c r="L7262" s="52">
        <f>Tabla2[[#This Row],[Units Sold]]/Cálculos!$C$11</f>
        <v>1.7750087641057729E-5</v>
      </c>
      <c r="M7262" s="6">
        <f>Tabla2[[#This Row],[Total Sales]]-Tabla2[[#This Row],[Operating Profit]]</f>
        <v>20546.68</v>
      </c>
      <c r="N7262" s="6">
        <v>1013.3199999999999</v>
      </c>
      <c r="O7262" s="46">
        <f>Tabla2[[#This Row],[Operating Profit]]/Tabla2[[#This Row],[Total Sales]]</f>
        <v>4.7E-2</v>
      </c>
      <c r="P7262" s="1" t="s">
        <v>82</v>
      </c>
    </row>
    <row r="7263" spans="1:16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3" t="str">
        <f>IFERROR(LEFT(Tabla2[[#This Row],[Product]],FIND(" ",Tabla2[[#This Row],[Product]])-3),Tabla2[[#This Row],[Product]])</f>
        <v>Men</v>
      </c>
      <c r="I7263" s="6">
        <v>54</v>
      </c>
      <c r="J7263" s="4">
        <v>510</v>
      </c>
      <c r="K7263" s="6">
        <f>Tabla2[[#This Row],[Price per Unit]]*Tabla2[[#This Row],[Units Sold]]</f>
        <v>27540</v>
      </c>
      <c r="L7263" s="52">
        <f>Tabla2[[#This Row],[Units Sold]]/Cálculos!$C$11</f>
        <v>2.0573965220316913E-5</v>
      </c>
      <c r="M7263" s="6">
        <f>Tabla2[[#This Row],[Total Sales]]-Tabla2[[#This Row],[Operating Profit]]</f>
        <v>26410.86</v>
      </c>
      <c r="N7263" s="6">
        <v>1129.1399999999999</v>
      </c>
      <c r="O7263" s="46">
        <f>Tabla2[[#This Row],[Operating Profit]]/Tabla2[[#This Row],[Total Sales]]</f>
        <v>4.0999999999999995E-2</v>
      </c>
      <c r="P7263" s="1" t="s">
        <v>82</v>
      </c>
    </row>
    <row r="7264" spans="1:16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3" t="str">
        <f>IFERROR(LEFT(Tabla2[[#This Row],[Product]],FIND(" ",Tabla2[[#This Row],[Product]])-3),Tabla2[[#This Row],[Product]])</f>
        <v>Women</v>
      </c>
      <c r="I7264" s="6">
        <v>61</v>
      </c>
      <c r="J7264" s="4">
        <v>720</v>
      </c>
      <c r="K7264" s="6">
        <f>Tabla2[[#This Row],[Price per Unit]]*Tabla2[[#This Row],[Units Sold]]</f>
        <v>43920</v>
      </c>
      <c r="L7264" s="52">
        <f>Tabla2[[#This Row],[Units Sold]]/Cálculos!$C$11</f>
        <v>2.9045597958094464E-5</v>
      </c>
      <c r="M7264" s="6">
        <f>Tabla2[[#This Row],[Total Sales]]-Tabla2[[#This Row],[Operating Profit]]</f>
        <v>42075.360000000001</v>
      </c>
      <c r="N7264" s="6">
        <v>1844.6399999999999</v>
      </c>
      <c r="O7264" s="46">
        <f>Tabla2[[#This Row],[Operating Profit]]/Tabla2[[#This Row],[Total Sales]]</f>
        <v>4.1999999999999996E-2</v>
      </c>
      <c r="P7264" s="1" t="s">
        <v>82</v>
      </c>
    </row>
    <row r="7265" spans="1:16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3" t="str">
        <f>IFERROR(LEFT(Tabla2[[#This Row],[Product]],FIND(" ",Tabla2[[#This Row],[Product]])-3),Tabla2[[#This Row],[Product]])</f>
        <v>Men</v>
      </c>
      <c r="I7265" s="6">
        <v>36</v>
      </c>
      <c r="J7265" s="4">
        <v>1370</v>
      </c>
      <c r="K7265" s="6">
        <f>Tabla2[[#This Row],[Price per Unit]]*Tabla2[[#This Row],[Units Sold]]</f>
        <v>49320</v>
      </c>
      <c r="L7265" s="52">
        <f>Tabla2[[#This Row],[Units Sold]]/Cálculos!$C$11</f>
        <v>5.5267318336929745E-5</v>
      </c>
      <c r="M7265" s="6">
        <f>Tabla2[[#This Row],[Total Sales]]-Tabla2[[#This Row],[Operating Profit]]</f>
        <v>47100.6</v>
      </c>
      <c r="N7265" s="6">
        <v>2219.3999999999996</v>
      </c>
      <c r="O7265" s="46">
        <f>Tabla2[[#This Row],[Operating Profit]]/Tabla2[[#This Row],[Total Sales]]</f>
        <v>4.4999999999999991E-2</v>
      </c>
      <c r="P7265" s="1" t="s">
        <v>82</v>
      </c>
    </row>
    <row r="7266" spans="1:16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3" t="str">
        <f>IFERROR(LEFT(Tabla2[[#This Row],[Product]],FIND(" ",Tabla2[[#This Row],[Product]])-3),Tabla2[[#This Row],[Product]])</f>
        <v>Men</v>
      </c>
      <c r="I7266" s="6">
        <v>38</v>
      </c>
      <c r="J7266" s="4">
        <v>810</v>
      </c>
      <c r="K7266" s="6">
        <f>Tabla2[[#This Row],[Price per Unit]]*Tabla2[[#This Row],[Units Sold]]</f>
        <v>30780</v>
      </c>
      <c r="L7266" s="52">
        <f>Tabla2[[#This Row],[Units Sold]]/Cálculos!$C$11</f>
        <v>3.2676297702856274E-5</v>
      </c>
      <c r="M7266" s="6">
        <f>Tabla2[[#This Row],[Total Sales]]-Tabla2[[#This Row],[Operating Profit]]</f>
        <v>29241</v>
      </c>
      <c r="N7266" s="6">
        <v>1539</v>
      </c>
      <c r="O7266" s="46">
        <f>Tabla2[[#This Row],[Operating Profit]]/Tabla2[[#This Row],[Total Sales]]</f>
        <v>0.05</v>
      </c>
      <c r="P7266" s="1" t="s">
        <v>82</v>
      </c>
    </row>
    <row r="7267" spans="1:16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3" t="str">
        <f>IFERROR(LEFT(Tabla2[[#This Row],[Product]],FIND(" ",Tabla2[[#This Row],[Product]])-3),Tabla2[[#This Row],[Product]])</f>
        <v>Women</v>
      </c>
      <c r="I7267" s="6">
        <v>29</v>
      </c>
      <c r="J7267" s="4">
        <v>910</v>
      </c>
      <c r="K7267" s="6">
        <f>Tabla2[[#This Row],[Price per Unit]]*Tabla2[[#This Row],[Units Sold]]</f>
        <v>26390</v>
      </c>
      <c r="L7267" s="52">
        <f>Tabla2[[#This Row],[Units Sold]]/Cálculos!$C$11</f>
        <v>3.6710408530369391E-5</v>
      </c>
      <c r="M7267" s="6">
        <f>Tabla2[[#This Row],[Total Sales]]-Tabla2[[#This Row],[Operating Profit]]</f>
        <v>24991.33</v>
      </c>
      <c r="N7267" s="6">
        <v>1398.67</v>
      </c>
      <c r="O7267" s="46">
        <f>Tabla2[[#This Row],[Operating Profit]]/Tabla2[[#This Row],[Total Sales]]</f>
        <v>5.3000000000000005E-2</v>
      </c>
      <c r="P7267" s="1" t="s">
        <v>82</v>
      </c>
    </row>
    <row r="7268" spans="1:16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3" t="str">
        <f>IFERROR(LEFT(Tabla2[[#This Row],[Product]],FIND(" ",Tabla2[[#This Row],[Product]])-3),Tabla2[[#This Row],[Product]])</f>
        <v>Women</v>
      </c>
      <c r="I7268" s="6">
        <v>32</v>
      </c>
      <c r="J7268" s="4">
        <v>470</v>
      </c>
      <c r="K7268" s="6">
        <f>Tabla2[[#This Row],[Price per Unit]]*Tabla2[[#This Row],[Units Sold]]</f>
        <v>15040</v>
      </c>
      <c r="L7268" s="52">
        <f>Tabla2[[#This Row],[Units Sold]]/Cálculos!$C$11</f>
        <v>1.8960320889311665E-5</v>
      </c>
      <c r="M7268" s="6">
        <f>Tabla2[[#This Row],[Total Sales]]-Tabla2[[#This Row],[Operating Profit]]</f>
        <v>14212.8</v>
      </c>
      <c r="N7268" s="6">
        <v>827.2</v>
      </c>
      <c r="O7268" s="46">
        <f>Tabla2[[#This Row],[Operating Profit]]/Tabla2[[#This Row],[Total Sales]]</f>
        <v>5.5E-2</v>
      </c>
      <c r="P7268" s="1" t="s">
        <v>82</v>
      </c>
    </row>
    <row r="7269" spans="1:16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3" t="str">
        <f>IFERROR(LEFT(Tabla2[[#This Row],[Product]],FIND(" ",Tabla2[[#This Row],[Product]])-3),Tabla2[[#This Row],[Product]])</f>
        <v>Men</v>
      </c>
      <c r="I7269" s="6">
        <v>49</v>
      </c>
      <c r="J7269" s="4">
        <v>590</v>
      </c>
      <c r="K7269" s="6">
        <f>Tabla2[[#This Row],[Price per Unit]]*Tabla2[[#This Row],[Units Sold]]</f>
        <v>28910</v>
      </c>
      <c r="L7269" s="52">
        <f>Tabla2[[#This Row],[Units Sold]]/Cálculos!$C$11</f>
        <v>2.3801253882327408E-5</v>
      </c>
      <c r="M7269" s="6">
        <f>Tabla2[[#This Row],[Total Sales]]-Tabla2[[#This Row],[Operating Profit]]</f>
        <v>27695.78</v>
      </c>
      <c r="N7269" s="6">
        <v>1214.22</v>
      </c>
      <c r="O7269" s="46">
        <f>Tabla2[[#This Row],[Operating Profit]]/Tabla2[[#This Row],[Total Sales]]</f>
        <v>4.2000000000000003E-2</v>
      </c>
      <c r="P7269" s="1" t="s">
        <v>82</v>
      </c>
    </row>
    <row r="7270" spans="1:16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3" t="str">
        <f>IFERROR(LEFT(Tabla2[[#This Row],[Product]],FIND(" ",Tabla2[[#This Row],[Product]])-3),Tabla2[[#This Row],[Product]])</f>
        <v>Women</v>
      </c>
      <c r="I7270" s="6">
        <v>36</v>
      </c>
      <c r="J7270" s="4">
        <v>810</v>
      </c>
      <c r="K7270" s="6">
        <f>Tabla2[[#This Row],[Price per Unit]]*Tabla2[[#This Row],[Units Sold]]</f>
        <v>29160</v>
      </c>
      <c r="L7270" s="52">
        <f>Tabla2[[#This Row],[Units Sold]]/Cálculos!$C$11</f>
        <v>3.2676297702856274E-5</v>
      </c>
      <c r="M7270" s="6">
        <f>Tabla2[[#This Row],[Total Sales]]-Tabla2[[#This Row],[Operating Profit]]</f>
        <v>27672.84</v>
      </c>
      <c r="N7270" s="6">
        <v>1487.16</v>
      </c>
      <c r="O7270" s="46">
        <f>Tabla2[[#This Row],[Operating Profit]]/Tabla2[[#This Row],[Total Sales]]</f>
        <v>5.1000000000000004E-2</v>
      </c>
      <c r="P7270" s="1" t="s">
        <v>82</v>
      </c>
    </row>
    <row r="7271" spans="1:16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3" t="str">
        <f>IFERROR(LEFT(Tabla2[[#This Row],[Product]],FIND(" ",Tabla2[[#This Row],[Product]])-3),Tabla2[[#This Row],[Product]])</f>
        <v>Men</v>
      </c>
      <c r="I7271" s="6">
        <v>39</v>
      </c>
      <c r="J7271" s="4">
        <v>1440</v>
      </c>
      <c r="K7271" s="6">
        <f>Tabla2[[#This Row],[Price per Unit]]*Tabla2[[#This Row],[Units Sold]]</f>
        <v>56160</v>
      </c>
      <c r="L7271" s="52">
        <f>Tabla2[[#This Row],[Units Sold]]/Cálculos!$C$11</f>
        <v>5.8091195916188929E-5</v>
      </c>
      <c r="M7271" s="6">
        <f>Tabla2[[#This Row],[Total Sales]]-Tabla2[[#This Row],[Operating Profit]]</f>
        <v>53352</v>
      </c>
      <c r="N7271" s="6">
        <v>2808</v>
      </c>
      <c r="O7271" s="46">
        <f>Tabla2[[#This Row],[Operating Profit]]/Tabla2[[#This Row],[Total Sales]]</f>
        <v>0.05</v>
      </c>
      <c r="P7271" s="1" t="s">
        <v>82</v>
      </c>
    </row>
    <row r="7272" spans="1:16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3" t="str">
        <f>IFERROR(LEFT(Tabla2[[#This Row],[Product]],FIND(" ",Tabla2[[#This Row],[Product]])-3),Tabla2[[#This Row],[Product]])</f>
        <v>Men</v>
      </c>
      <c r="I7272" s="6">
        <v>37</v>
      </c>
      <c r="J7272" s="4">
        <v>610</v>
      </c>
      <c r="K7272" s="6">
        <f>Tabla2[[#This Row],[Price per Unit]]*Tabla2[[#This Row],[Units Sold]]</f>
        <v>22570</v>
      </c>
      <c r="L7272" s="52">
        <f>Tabla2[[#This Row],[Units Sold]]/Cálculos!$C$11</f>
        <v>2.4608076047830033E-5</v>
      </c>
      <c r="M7272" s="6">
        <f>Tabla2[[#This Row],[Total Sales]]-Tabla2[[#This Row],[Operating Profit]]</f>
        <v>21531.78</v>
      </c>
      <c r="N7272" s="6">
        <v>1038.22</v>
      </c>
      <c r="O7272" s="46">
        <f>Tabla2[[#This Row],[Operating Profit]]/Tabla2[[#This Row],[Total Sales]]</f>
        <v>4.5999999999999999E-2</v>
      </c>
      <c r="P7272" s="1" t="s">
        <v>82</v>
      </c>
    </row>
    <row r="7273" spans="1:16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3" t="str">
        <f>IFERROR(LEFT(Tabla2[[#This Row],[Product]],FIND(" ",Tabla2[[#This Row],[Product]])-3),Tabla2[[#This Row],[Product]])</f>
        <v>Women</v>
      </c>
      <c r="I7273" s="6">
        <v>27</v>
      </c>
      <c r="J7273" s="4">
        <v>690</v>
      </c>
      <c r="K7273" s="6">
        <f>Tabla2[[#This Row],[Price per Unit]]*Tabla2[[#This Row],[Units Sold]]</f>
        <v>18630</v>
      </c>
      <c r="L7273" s="52">
        <f>Tabla2[[#This Row],[Units Sold]]/Cálculos!$C$11</f>
        <v>2.7835364709840528E-5</v>
      </c>
      <c r="M7273" s="6">
        <f>Tabla2[[#This Row],[Total Sales]]-Tabla2[[#This Row],[Operating Profit]]</f>
        <v>17679.87</v>
      </c>
      <c r="N7273" s="6">
        <v>950.13</v>
      </c>
      <c r="O7273" s="46">
        <f>Tabla2[[#This Row],[Operating Profit]]/Tabla2[[#This Row],[Total Sales]]</f>
        <v>5.0999999999999997E-2</v>
      </c>
      <c r="P7273" s="1" t="s">
        <v>82</v>
      </c>
    </row>
    <row r="7274" spans="1:16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3" t="str">
        <f>IFERROR(LEFT(Tabla2[[#This Row],[Product]],FIND(" ",Tabla2[[#This Row],[Product]])-3),Tabla2[[#This Row],[Product]])</f>
        <v>Women</v>
      </c>
      <c r="I7274" s="6">
        <v>33</v>
      </c>
      <c r="J7274" s="4">
        <v>450</v>
      </c>
      <c r="K7274" s="6">
        <f>Tabla2[[#This Row],[Price per Unit]]*Tabla2[[#This Row],[Units Sold]]</f>
        <v>14850</v>
      </c>
      <c r="L7274" s="52">
        <f>Tabla2[[#This Row],[Units Sold]]/Cálculos!$C$11</f>
        <v>1.815349872380904E-5</v>
      </c>
      <c r="M7274" s="6">
        <f>Tabla2[[#This Row],[Total Sales]]-Tabla2[[#This Row],[Operating Profit]]</f>
        <v>14033.25</v>
      </c>
      <c r="N7274" s="6">
        <v>816.75000000000011</v>
      </c>
      <c r="O7274" s="46">
        <f>Tabla2[[#This Row],[Operating Profit]]/Tabla2[[#This Row],[Total Sales]]</f>
        <v>5.5000000000000007E-2</v>
      </c>
      <c r="P7274" s="1" t="s">
        <v>82</v>
      </c>
    </row>
    <row r="7275" spans="1:16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3" t="str">
        <f>IFERROR(LEFT(Tabla2[[#This Row],[Product]],FIND(" ",Tabla2[[#This Row],[Product]])-3),Tabla2[[#This Row],[Product]])</f>
        <v>Men</v>
      </c>
      <c r="I7275" s="6">
        <v>45</v>
      </c>
      <c r="J7275" s="4">
        <v>650</v>
      </c>
      <c r="K7275" s="6">
        <f>Tabla2[[#This Row],[Price per Unit]]*Tabla2[[#This Row],[Units Sold]]</f>
        <v>29250</v>
      </c>
      <c r="L7275" s="52">
        <f>Tabla2[[#This Row],[Units Sold]]/Cálculos!$C$11</f>
        <v>2.622172037883528E-5</v>
      </c>
      <c r="M7275" s="6">
        <f>Tabla2[[#This Row],[Total Sales]]-Tabla2[[#This Row],[Operating Profit]]</f>
        <v>28050.75</v>
      </c>
      <c r="N7275" s="6">
        <v>1199.25</v>
      </c>
      <c r="O7275" s="46">
        <f>Tabla2[[#This Row],[Operating Profit]]/Tabla2[[#This Row],[Total Sales]]</f>
        <v>4.1000000000000002E-2</v>
      </c>
      <c r="P7275" s="1" t="s">
        <v>82</v>
      </c>
    </row>
    <row r="7276" spans="1:16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3" t="str">
        <f>IFERROR(LEFT(Tabla2[[#This Row],[Product]],FIND(" ",Tabla2[[#This Row],[Product]])-3),Tabla2[[#This Row],[Product]])</f>
        <v>Women</v>
      </c>
      <c r="I7276" s="6">
        <v>39</v>
      </c>
      <c r="J7276" s="4">
        <v>980</v>
      </c>
      <c r="K7276" s="6">
        <f>Tabla2[[#This Row],[Price per Unit]]*Tabla2[[#This Row],[Units Sold]]</f>
        <v>38220</v>
      </c>
      <c r="L7276" s="52">
        <f>Tabla2[[#This Row],[Units Sold]]/Cálculos!$C$11</f>
        <v>3.9534286109628574E-5</v>
      </c>
      <c r="M7276" s="6">
        <f>Tabla2[[#This Row],[Total Sales]]-Tabla2[[#This Row],[Operating Profit]]</f>
        <v>36194.339999999997</v>
      </c>
      <c r="N7276" s="6">
        <v>2025.66</v>
      </c>
      <c r="O7276" s="46">
        <f>Tabla2[[#This Row],[Operating Profit]]/Tabla2[[#This Row],[Total Sales]]</f>
        <v>5.3000000000000005E-2</v>
      </c>
      <c r="P7276" s="1" t="s">
        <v>82</v>
      </c>
    </row>
    <row r="7277" spans="1:16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3" t="str">
        <f>IFERROR(LEFT(Tabla2[[#This Row],[Product]],FIND(" ",Tabla2[[#This Row],[Product]])-3),Tabla2[[#This Row],[Product]])</f>
        <v>Men</v>
      </c>
      <c r="I7277" s="6">
        <v>36</v>
      </c>
      <c r="J7277" s="4">
        <v>1580</v>
      </c>
      <c r="K7277" s="6">
        <f>Tabla2[[#This Row],[Price per Unit]]*Tabla2[[#This Row],[Units Sold]]</f>
        <v>56880</v>
      </c>
      <c r="L7277" s="52">
        <f>Tabla2[[#This Row],[Units Sold]]/Cálculos!$C$11</f>
        <v>6.373895107470729E-5</v>
      </c>
      <c r="M7277" s="6">
        <f>Tabla2[[#This Row],[Total Sales]]-Tabla2[[#This Row],[Operating Profit]]</f>
        <v>54263.519999999997</v>
      </c>
      <c r="N7277" s="6">
        <v>2616.48</v>
      </c>
      <c r="O7277" s="46">
        <f>Tabla2[[#This Row],[Operating Profit]]/Tabla2[[#This Row],[Total Sales]]</f>
        <v>4.5999999999999999E-2</v>
      </c>
      <c r="P7277" s="1" t="s">
        <v>82</v>
      </c>
    </row>
    <row r="7278" spans="1:16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3" t="str">
        <f>IFERROR(LEFT(Tabla2[[#This Row],[Product]],FIND(" ",Tabla2[[#This Row],[Product]])-3),Tabla2[[#This Row],[Product]])</f>
        <v>Men</v>
      </c>
      <c r="I7278" s="6">
        <v>39</v>
      </c>
      <c r="J7278" s="4">
        <v>680</v>
      </c>
      <c r="K7278" s="6">
        <f>Tabla2[[#This Row],[Price per Unit]]*Tabla2[[#This Row],[Units Sold]]</f>
        <v>26520</v>
      </c>
      <c r="L7278" s="52">
        <f>Tabla2[[#This Row],[Units Sold]]/Cálculos!$C$11</f>
        <v>2.7431953627089217E-5</v>
      </c>
      <c r="M7278" s="6">
        <f>Tabla2[[#This Row],[Total Sales]]-Tabla2[[#This Row],[Operating Profit]]</f>
        <v>25326.6</v>
      </c>
      <c r="N7278" s="6">
        <v>1193.3999999999999</v>
      </c>
      <c r="O7278" s="46">
        <f>Tabla2[[#This Row],[Operating Profit]]/Tabla2[[#This Row],[Total Sales]]</f>
        <v>4.4999999999999991E-2</v>
      </c>
      <c r="P7278" s="1" t="s">
        <v>82</v>
      </c>
    </row>
    <row r="7279" spans="1:16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3" t="str">
        <f>IFERROR(LEFT(Tabla2[[#This Row],[Product]],FIND(" ",Tabla2[[#This Row],[Product]])-3),Tabla2[[#This Row],[Product]])</f>
        <v>Women</v>
      </c>
      <c r="I7279" s="6">
        <v>29</v>
      </c>
      <c r="J7279" s="4">
        <v>690</v>
      </c>
      <c r="K7279" s="6">
        <f>Tabla2[[#This Row],[Price per Unit]]*Tabla2[[#This Row],[Units Sold]]</f>
        <v>20010</v>
      </c>
      <c r="L7279" s="52">
        <f>Tabla2[[#This Row],[Units Sold]]/Cálculos!$C$11</f>
        <v>2.7835364709840528E-5</v>
      </c>
      <c r="M7279" s="6">
        <f>Tabla2[[#This Row],[Total Sales]]-Tabla2[[#This Row],[Operating Profit]]</f>
        <v>18929.46</v>
      </c>
      <c r="N7279" s="6">
        <v>1080.54</v>
      </c>
      <c r="O7279" s="46">
        <f>Tabla2[[#This Row],[Operating Profit]]/Tabla2[[#This Row],[Total Sales]]</f>
        <v>5.3999999999999999E-2</v>
      </c>
      <c r="P7279" s="1" t="s">
        <v>82</v>
      </c>
    </row>
    <row r="7280" spans="1:16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3" t="str">
        <f>IFERROR(LEFT(Tabla2[[#This Row],[Product]],FIND(" ",Tabla2[[#This Row],[Product]])-3),Tabla2[[#This Row],[Product]])</f>
        <v>Women</v>
      </c>
      <c r="I7280" s="6">
        <v>32</v>
      </c>
      <c r="J7280" s="4">
        <v>310</v>
      </c>
      <c r="K7280" s="6">
        <f>Tabla2[[#This Row],[Price per Unit]]*Tabla2[[#This Row],[Units Sold]]</f>
        <v>9920</v>
      </c>
      <c r="L7280" s="52">
        <f>Tabla2[[#This Row],[Units Sold]]/Cálculos!$C$11</f>
        <v>1.2505743565290672E-5</v>
      </c>
      <c r="M7280" s="6">
        <f>Tabla2[[#This Row],[Total Sales]]-Tabla2[[#This Row],[Operating Profit]]</f>
        <v>9394.24</v>
      </c>
      <c r="N7280" s="6">
        <v>525.76</v>
      </c>
      <c r="O7280" s="46">
        <f>Tabla2[[#This Row],[Operating Profit]]/Tabla2[[#This Row],[Total Sales]]</f>
        <v>5.2999999999999999E-2</v>
      </c>
      <c r="P7280" s="1" t="s">
        <v>82</v>
      </c>
    </row>
    <row r="7281" spans="1:16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3" t="str">
        <f>IFERROR(LEFT(Tabla2[[#This Row],[Product]],FIND(" ",Tabla2[[#This Row],[Product]])-3),Tabla2[[#This Row],[Product]])</f>
        <v>Men</v>
      </c>
      <c r="I7281" s="6">
        <v>46</v>
      </c>
      <c r="J7281" s="4">
        <v>490</v>
      </c>
      <c r="K7281" s="6">
        <f>Tabla2[[#This Row],[Price per Unit]]*Tabla2[[#This Row],[Units Sold]]</f>
        <v>22540</v>
      </c>
      <c r="L7281" s="52">
        <f>Tabla2[[#This Row],[Units Sold]]/Cálculos!$C$11</f>
        <v>1.9767143054814287E-5</v>
      </c>
      <c r="M7281" s="6">
        <f>Tabla2[[#This Row],[Total Sales]]-Tabla2[[#This Row],[Operating Profit]]</f>
        <v>21615.86</v>
      </c>
      <c r="N7281" s="6">
        <v>924.14</v>
      </c>
      <c r="O7281" s="46">
        <f>Tabla2[[#This Row],[Operating Profit]]/Tabla2[[#This Row],[Total Sales]]</f>
        <v>4.1000000000000002E-2</v>
      </c>
      <c r="P7281" s="1" t="s">
        <v>82</v>
      </c>
    </row>
    <row r="7282" spans="1:16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3" t="str">
        <f>IFERROR(LEFT(Tabla2[[#This Row],[Product]],FIND(" ",Tabla2[[#This Row],[Product]])-3),Tabla2[[#This Row],[Product]])</f>
        <v>Women</v>
      </c>
      <c r="I7282" s="6">
        <v>39</v>
      </c>
      <c r="J7282" s="4">
        <v>720</v>
      </c>
      <c r="K7282" s="6">
        <f>Tabla2[[#This Row],[Price per Unit]]*Tabla2[[#This Row],[Units Sold]]</f>
        <v>28080</v>
      </c>
      <c r="L7282" s="52">
        <f>Tabla2[[#This Row],[Units Sold]]/Cálculos!$C$11</f>
        <v>2.9045597958094464E-5</v>
      </c>
      <c r="M7282" s="6">
        <f>Tabla2[[#This Row],[Total Sales]]-Tabla2[[#This Row],[Operating Profit]]</f>
        <v>26676</v>
      </c>
      <c r="N7282" s="6">
        <v>1404</v>
      </c>
      <c r="O7282" s="46">
        <f>Tabla2[[#This Row],[Operating Profit]]/Tabla2[[#This Row],[Total Sales]]</f>
        <v>0.05</v>
      </c>
      <c r="P7282" s="1" t="s">
        <v>82</v>
      </c>
    </row>
    <row r="7283" spans="1:16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3" t="str">
        <f>IFERROR(LEFT(Tabla2[[#This Row],[Product]],FIND(" ",Tabla2[[#This Row],[Product]])-3),Tabla2[[#This Row],[Product]])</f>
        <v>Men</v>
      </c>
      <c r="I7283" s="6">
        <v>36</v>
      </c>
      <c r="J7283" s="4">
        <v>1310</v>
      </c>
      <c r="K7283" s="6">
        <f>Tabla2[[#This Row],[Price per Unit]]*Tabla2[[#This Row],[Units Sold]]</f>
        <v>47160</v>
      </c>
      <c r="L7283" s="52">
        <f>Tabla2[[#This Row],[Units Sold]]/Cálculos!$C$11</f>
        <v>5.2846851840421872E-5</v>
      </c>
      <c r="M7283" s="6">
        <f>Tabla2[[#This Row],[Total Sales]]-Tabla2[[#This Row],[Operating Profit]]</f>
        <v>44802</v>
      </c>
      <c r="N7283" s="6">
        <v>2358</v>
      </c>
      <c r="O7283" s="46">
        <f>Tabla2[[#This Row],[Operating Profit]]/Tabla2[[#This Row],[Total Sales]]</f>
        <v>0.05</v>
      </c>
      <c r="P7283" s="1" t="s">
        <v>82</v>
      </c>
    </row>
    <row r="7284" spans="1:16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3" t="str">
        <f>IFERROR(LEFT(Tabla2[[#This Row],[Product]],FIND(" ",Tabla2[[#This Row],[Product]])-3),Tabla2[[#This Row],[Product]])</f>
        <v>Men</v>
      </c>
      <c r="I7284" s="6">
        <v>38</v>
      </c>
      <c r="J7284" s="4">
        <v>610</v>
      </c>
      <c r="K7284" s="6">
        <f>Tabla2[[#This Row],[Price per Unit]]*Tabla2[[#This Row],[Units Sold]]</f>
        <v>23180</v>
      </c>
      <c r="L7284" s="52">
        <f>Tabla2[[#This Row],[Units Sold]]/Cálculos!$C$11</f>
        <v>2.4608076047830033E-5</v>
      </c>
      <c r="M7284" s="6">
        <f>Tabla2[[#This Row],[Total Sales]]-Tabla2[[#This Row],[Operating Profit]]</f>
        <v>22090.54</v>
      </c>
      <c r="N7284" s="6">
        <v>1089.46</v>
      </c>
      <c r="O7284" s="46">
        <f>Tabla2[[#This Row],[Operating Profit]]/Tabla2[[#This Row],[Total Sales]]</f>
        <v>4.7E-2</v>
      </c>
      <c r="P7284" s="1" t="s">
        <v>82</v>
      </c>
    </row>
    <row r="7285" spans="1:16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3" t="str">
        <f>IFERROR(LEFT(Tabla2[[#This Row],[Product]],FIND(" ",Tabla2[[#This Row],[Product]])-3),Tabla2[[#This Row],[Product]])</f>
        <v>Women</v>
      </c>
      <c r="I7285" s="6">
        <v>27</v>
      </c>
      <c r="J7285" s="4">
        <v>590</v>
      </c>
      <c r="K7285" s="6">
        <f>Tabla2[[#This Row],[Price per Unit]]*Tabla2[[#This Row],[Units Sold]]</f>
        <v>15930</v>
      </c>
      <c r="L7285" s="52">
        <f>Tabla2[[#This Row],[Units Sold]]/Cálculos!$C$11</f>
        <v>2.3801253882327408E-5</v>
      </c>
      <c r="M7285" s="6">
        <f>Tabla2[[#This Row],[Total Sales]]-Tabla2[[#This Row],[Operating Profit]]</f>
        <v>15053.85</v>
      </c>
      <c r="N7285" s="6">
        <v>876.15000000000009</v>
      </c>
      <c r="O7285" s="46">
        <f>Tabla2[[#This Row],[Operating Profit]]/Tabla2[[#This Row],[Total Sales]]</f>
        <v>5.5000000000000007E-2</v>
      </c>
      <c r="P7285" s="1" t="s">
        <v>82</v>
      </c>
    </row>
    <row r="7286" spans="1:16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3" t="str">
        <f>IFERROR(LEFT(Tabla2[[#This Row],[Product]],FIND(" ",Tabla2[[#This Row],[Product]])-3),Tabla2[[#This Row],[Product]])</f>
        <v>Women</v>
      </c>
      <c r="I7286" s="6">
        <v>32</v>
      </c>
      <c r="J7286" s="4">
        <v>440</v>
      </c>
      <c r="K7286" s="6">
        <f>Tabla2[[#This Row],[Price per Unit]]*Tabla2[[#This Row],[Units Sold]]</f>
        <v>14080</v>
      </c>
      <c r="L7286" s="52">
        <f>Tabla2[[#This Row],[Units Sold]]/Cálculos!$C$11</f>
        <v>1.7750087641057729E-5</v>
      </c>
      <c r="M7286" s="6">
        <f>Tabla2[[#This Row],[Total Sales]]-Tabla2[[#This Row],[Operating Profit]]</f>
        <v>13361.92</v>
      </c>
      <c r="N7286" s="6">
        <v>718.08</v>
      </c>
      <c r="O7286" s="46">
        <f>Tabla2[[#This Row],[Operating Profit]]/Tabla2[[#This Row],[Total Sales]]</f>
        <v>5.1000000000000004E-2</v>
      </c>
      <c r="P7286" s="1" t="s">
        <v>82</v>
      </c>
    </row>
    <row r="7287" spans="1:16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3" t="str">
        <f>IFERROR(LEFT(Tabla2[[#This Row],[Product]],FIND(" ",Tabla2[[#This Row],[Product]])-3),Tabla2[[#This Row],[Product]])</f>
        <v>Men</v>
      </c>
      <c r="I7287" s="6">
        <v>47</v>
      </c>
      <c r="J7287" s="4">
        <v>450</v>
      </c>
      <c r="K7287" s="6">
        <f>Tabla2[[#This Row],[Price per Unit]]*Tabla2[[#This Row],[Units Sold]]</f>
        <v>21150</v>
      </c>
      <c r="L7287" s="52">
        <f>Tabla2[[#This Row],[Units Sold]]/Cálculos!$C$11</f>
        <v>1.815349872380904E-5</v>
      </c>
      <c r="M7287" s="6">
        <f>Tabla2[[#This Row],[Total Sales]]-Tabla2[[#This Row],[Operating Profit]]</f>
        <v>20198.25</v>
      </c>
      <c r="N7287" s="6">
        <v>951.74999999999989</v>
      </c>
      <c r="O7287" s="46">
        <f>Tabla2[[#This Row],[Operating Profit]]/Tabla2[[#This Row],[Total Sales]]</f>
        <v>4.4999999999999991E-2</v>
      </c>
      <c r="P7287" s="1" t="s">
        <v>82</v>
      </c>
    </row>
    <row r="7288" spans="1:16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3" t="str">
        <f>IFERROR(LEFT(Tabla2[[#This Row],[Product]],FIND(" ",Tabla2[[#This Row],[Product]])-3),Tabla2[[#This Row],[Product]])</f>
        <v>Women</v>
      </c>
      <c r="I7288" s="6">
        <v>38</v>
      </c>
      <c r="J7288" s="4">
        <v>780</v>
      </c>
      <c r="K7288" s="6">
        <f>Tabla2[[#This Row],[Price per Unit]]*Tabla2[[#This Row],[Units Sold]]</f>
        <v>29640</v>
      </c>
      <c r="L7288" s="52">
        <f>Tabla2[[#This Row],[Units Sold]]/Cálculos!$C$11</f>
        <v>3.1466064454602334E-5</v>
      </c>
      <c r="M7288" s="6">
        <f>Tabla2[[#This Row],[Total Sales]]-Tabla2[[#This Row],[Operating Profit]]</f>
        <v>28039.439999999999</v>
      </c>
      <c r="N7288" s="6">
        <v>1600.5600000000002</v>
      </c>
      <c r="O7288" s="46">
        <f>Tabla2[[#This Row],[Operating Profit]]/Tabla2[[#This Row],[Total Sales]]</f>
        <v>5.4000000000000006E-2</v>
      </c>
      <c r="P7288" s="1" t="s">
        <v>82</v>
      </c>
    </row>
    <row r="7289" spans="1:16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3" t="str">
        <f>IFERROR(LEFT(Tabla2[[#This Row],[Product]],FIND(" ",Tabla2[[#This Row],[Product]])-3),Tabla2[[#This Row],[Product]])</f>
        <v>Men</v>
      </c>
      <c r="I7289" s="6">
        <v>51</v>
      </c>
      <c r="J7289" s="4">
        <v>1600</v>
      </c>
      <c r="K7289" s="6">
        <f>Tabla2[[#This Row],[Price per Unit]]*Tabla2[[#This Row],[Units Sold]]</f>
        <v>81600</v>
      </c>
      <c r="L7289" s="52">
        <f>Tabla2[[#This Row],[Units Sold]]/Cálculos!$C$11</f>
        <v>6.4545773240209925E-5</v>
      </c>
      <c r="M7289" s="6">
        <f>Tabla2[[#This Row],[Total Sales]]-Tabla2[[#This Row],[Operating Profit]]</f>
        <v>77683.199999999997</v>
      </c>
      <c r="N7289" s="6">
        <v>3916.7999999999997</v>
      </c>
      <c r="O7289" s="46">
        <f>Tabla2[[#This Row],[Operating Profit]]/Tabla2[[#This Row],[Total Sales]]</f>
        <v>4.7999999999999994E-2</v>
      </c>
      <c r="P7289" s="1" t="s">
        <v>82</v>
      </c>
    </row>
    <row r="7290" spans="1:16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3" t="str">
        <f>IFERROR(LEFT(Tabla2[[#This Row],[Product]],FIND(" ",Tabla2[[#This Row],[Product]])-3),Tabla2[[#This Row],[Product]])</f>
        <v>Men</v>
      </c>
      <c r="I7290" s="6">
        <v>47</v>
      </c>
      <c r="J7290" s="4">
        <v>690</v>
      </c>
      <c r="K7290" s="6">
        <f>Tabla2[[#This Row],[Price per Unit]]*Tabla2[[#This Row],[Units Sold]]</f>
        <v>32430</v>
      </c>
      <c r="L7290" s="52">
        <f>Tabla2[[#This Row],[Units Sold]]/Cálculos!$C$11</f>
        <v>2.7835364709840528E-5</v>
      </c>
      <c r="M7290" s="6">
        <f>Tabla2[[#This Row],[Total Sales]]-Tabla2[[#This Row],[Operating Profit]]</f>
        <v>30970.65</v>
      </c>
      <c r="N7290" s="6">
        <v>1459.35</v>
      </c>
      <c r="O7290" s="46">
        <f>Tabla2[[#This Row],[Operating Profit]]/Tabla2[[#This Row],[Total Sales]]</f>
        <v>4.4999999999999998E-2</v>
      </c>
      <c r="P7290" s="1" t="s">
        <v>82</v>
      </c>
    </row>
    <row r="7291" spans="1:16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3" t="str">
        <f>IFERROR(LEFT(Tabla2[[#This Row],[Product]],FIND(" ",Tabla2[[#This Row],[Product]])-3),Tabla2[[#This Row],[Product]])</f>
        <v>Women</v>
      </c>
      <c r="I7291" s="6">
        <v>41</v>
      </c>
      <c r="J7291" s="4">
        <v>810</v>
      </c>
      <c r="K7291" s="6">
        <f>Tabla2[[#This Row],[Price per Unit]]*Tabla2[[#This Row],[Units Sold]]</f>
        <v>33210</v>
      </c>
      <c r="L7291" s="52">
        <f>Tabla2[[#This Row],[Units Sold]]/Cálculos!$C$11</f>
        <v>3.2676297702856274E-5</v>
      </c>
      <c r="M7291" s="6">
        <f>Tabla2[[#This Row],[Total Sales]]-Tabla2[[#This Row],[Operating Profit]]</f>
        <v>31483.08</v>
      </c>
      <c r="N7291" s="6">
        <v>1726.92</v>
      </c>
      <c r="O7291" s="46">
        <f>Tabla2[[#This Row],[Operating Profit]]/Tabla2[[#This Row],[Total Sales]]</f>
        <v>5.2000000000000005E-2</v>
      </c>
      <c r="P7291" s="1" t="s">
        <v>82</v>
      </c>
    </row>
    <row r="7292" spans="1:16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3" t="str">
        <f>IFERROR(LEFT(Tabla2[[#This Row],[Product]],FIND(" ",Tabla2[[#This Row],[Product]])-3),Tabla2[[#This Row],[Product]])</f>
        <v>Women</v>
      </c>
      <c r="I7292" s="6">
        <v>41</v>
      </c>
      <c r="J7292" s="4">
        <v>650</v>
      </c>
      <c r="K7292" s="6">
        <f>Tabla2[[#This Row],[Price per Unit]]*Tabla2[[#This Row],[Units Sold]]</f>
        <v>26650</v>
      </c>
      <c r="L7292" s="52">
        <f>Tabla2[[#This Row],[Units Sold]]/Cálculos!$C$11</f>
        <v>2.622172037883528E-5</v>
      </c>
      <c r="M7292" s="6">
        <f>Tabla2[[#This Row],[Total Sales]]-Tabla2[[#This Row],[Operating Profit]]</f>
        <v>25264.2</v>
      </c>
      <c r="N7292" s="6">
        <v>1385.8</v>
      </c>
      <c r="O7292" s="46">
        <f>Tabla2[[#This Row],[Operating Profit]]/Tabla2[[#This Row],[Total Sales]]</f>
        <v>5.1999999999999998E-2</v>
      </c>
      <c r="P7292" s="1" t="s">
        <v>82</v>
      </c>
    </row>
    <row r="7293" spans="1:16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3" t="str">
        <f>IFERROR(LEFT(Tabla2[[#This Row],[Product]],FIND(" ",Tabla2[[#This Row],[Product]])-3),Tabla2[[#This Row],[Product]])</f>
        <v>Men</v>
      </c>
      <c r="I7293" s="6">
        <v>50</v>
      </c>
      <c r="J7293" s="4">
        <v>740</v>
      </c>
      <c r="K7293" s="6">
        <f>Tabla2[[#This Row],[Price per Unit]]*Tabla2[[#This Row],[Units Sold]]</f>
        <v>37000</v>
      </c>
      <c r="L7293" s="52">
        <f>Tabla2[[#This Row],[Units Sold]]/Cálculos!$C$11</f>
        <v>2.9852420123597086E-5</v>
      </c>
      <c r="M7293" s="6">
        <f>Tabla2[[#This Row],[Total Sales]]-Tabla2[[#This Row],[Operating Profit]]</f>
        <v>35446</v>
      </c>
      <c r="N7293" s="6">
        <v>1554</v>
      </c>
      <c r="O7293" s="46">
        <f>Tabla2[[#This Row],[Operating Profit]]/Tabla2[[#This Row],[Total Sales]]</f>
        <v>4.2000000000000003E-2</v>
      </c>
      <c r="P7293" s="1" t="s">
        <v>82</v>
      </c>
    </row>
    <row r="7294" spans="1:16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3" t="str">
        <f>IFERROR(LEFT(Tabla2[[#This Row],[Product]],FIND(" ",Tabla2[[#This Row],[Product]])-3),Tabla2[[#This Row],[Product]])</f>
        <v>Women</v>
      </c>
      <c r="I7294" s="6">
        <v>54</v>
      </c>
      <c r="J7294" s="4">
        <v>1040</v>
      </c>
      <c r="K7294" s="6">
        <f>Tabla2[[#This Row],[Price per Unit]]*Tabla2[[#This Row],[Units Sold]]</f>
        <v>56160</v>
      </c>
      <c r="L7294" s="52">
        <f>Tabla2[[#This Row],[Units Sold]]/Cálculos!$C$11</f>
        <v>4.1954752606136447E-5</v>
      </c>
      <c r="M7294" s="6">
        <f>Tabla2[[#This Row],[Total Sales]]-Tabla2[[#This Row],[Operating Profit]]</f>
        <v>53071.199999999997</v>
      </c>
      <c r="N7294" s="6">
        <v>3088.8</v>
      </c>
      <c r="O7294" s="46">
        <f>Tabla2[[#This Row],[Operating Profit]]/Tabla2[[#This Row],[Total Sales]]</f>
        <v>5.5E-2</v>
      </c>
      <c r="P7294" s="1" t="s">
        <v>82</v>
      </c>
    </row>
    <row r="7295" spans="1:16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3" t="str">
        <f>IFERROR(LEFT(Tabla2[[#This Row],[Product]],FIND(" ",Tabla2[[#This Row],[Product]])-3),Tabla2[[#This Row],[Product]])</f>
        <v>Men</v>
      </c>
      <c r="I7295" s="6">
        <v>51</v>
      </c>
      <c r="J7295" s="4">
        <v>1890</v>
      </c>
      <c r="K7295" s="6">
        <f>Tabla2[[#This Row],[Price per Unit]]*Tabla2[[#This Row],[Units Sold]]</f>
        <v>96390</v>
      </c>
      <c r="L7295" s="52">
        <f>Tabla2[[#This Row],[Units Sold]]/Cálculos!$C$11</f>
        <v>7.6244694639997972E-5</v>
      </c>
      <c r="M7295" s="6">
        <f>Tabla2[[#This Row],[Total Sales]]-Tabla2[[#This Row],[Operating Profit]]</f>
        <v>91956.06</v>
      </c>
      <c r="N7295" s="6">
        <v>4433.9399999999996</v>
      </c>
      <c r="O7295" s="46">
        <f>Tabla2[[#This Row],[Operating Profit]]/Tabla2[[#This Row],[Total Sales]]</f>
        <v>4.5999999999999999E-2</v>
      </c>
      <c r="P7295" s="1" t="s">
        <v>82</v>
      </c>
    </row>
    <row r="7296" spans="1:16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3" t="str">
        <f>IFERROR(LEFT(Tabla2[[#This Row],[Product]],FIND(" ",Tabla2[[#This Row],[Product]])-3),Tabla2[[#This Row],[Product]])</f>
        <v>Men</v>
      </c>
      <c r="I7296" s="6">
        <v>48</v>
      </c>
      <c r="J7296" s="4">
        <v>1200</v>
      </c>
      <c r="K7296" s="6">
        <f>Tabla2[[#This Row],[Price per Unit]]*Tabla2[[#This Row],[Units Sold]]</f>
        <v>57600</v>
      </c>
      <c r="L7296" s="52">
        <f>Tabla2[[#This Row],[Units Sold]]/Cálculos!$C$11</f>
        <v>4.8409329930157437E-5</v>
      </c>
      <c r="M7296" s="6">
        <f>Tabla2[[#This Row],[Total Sales]]-Tabla2[[#This Row],[Operating Profit]]</f>
        <v>55008</v>
      </c>
      <c r="N7296" s="6">
        <v>2591.9999999999995</v>
      </c>
      <c r="O7296" s="46">
        <f>Tabla2[[#This Row],[Operating Profit]]/Tabla2[[#This Row],[Total Sales]]</f>
        <v>4.4999999999999991E-2</v>
      </c>
      <c r="P7296" s="1" t="s">
        <v>82</v>
      </c>
    </row>
    <row r="7297" spans="1:16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3" t="str">
        <f>IFERROR(LEFT(Tabla2[[#This Row],[Product]],FIND(" ",Tabla2[[#This Row],[Product]])-3),Tabla2[[#This Row],[Product]])</f>
        <v>Women</v>
      </c>
      <c r="I7297" s="6">
        <v>43</v>
      </c>
      <c r="J7297" s="4">
        <v>850</v>
      </c>
      <c r="K7297" s="6">
        <f>Tabla2[[#This Row],[Price per Unit]]*Tabla2[[#This Row],[Units Sold]]</f>
        <v>36550</v>
      </c>
      <c r="L7297" s="52">
        <f>Tabla2[[#This Row],[Units Sold]]/Cálculos!$C$11</f>
        <v>3.4289942033861518E-5</v>
      </c>
      <c r="M7297" s="6">
        <f>Tabla2[[#This Row],[Total Sales]]-Tabla2[[#This Row],[Operating Profit]]</f>
        <v>34612.85</v>
      </c>
      <c r="N7297" s="6">
        <v>1937.15</v>
      </c>
      <c r="O7297" s="46">
        <f>Tabla2[[#This Row],[Operating Profit]]/Tabla2[[#This Row],[Total Sales]]</f>
        <v>5.3000000000000005E-2</v>
      </c>
      <c r="P7297" s="1" t="s">
        <v>82</v>
      </c>
    </row>
    <row r="7298" spans="1:16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3" t="str">
        <f>IFERROR(LEFT(Tabla2[[#This Row],[Product]],FIND(" ",Tabla2[[#This Row],[Product]])-3),Tabla2[[#This Row],[Product]])</f>
        <v>Women</v>
      </c>
      <c r="I7298" s="6">
        <v>41</v>
      </c>
      <c r="J7298" s="4">
        <v>750</v>
      </c>
      <c r="K7298" s="6">
        <f>Tabla2[[#This Row],[Price per Unit]]*Tabla2[[#This Row],[Units Sold]]</f>
        <v>30750</v>
      </c>
      <c r="L7298" s="52">
        <f>Tabla2[[#This Row],[Units Sold]]/Cálculos!$C$11</f>
        <v>3.0255831206348401E-5</v>
      </c>
      <c r="M7298" s="6">
        <f>Tabla2[[#This Row],[Total Sales]]-Tabla2[[#This Row],[Operating Profit]]</f>
        <v>29058.75</v>
      </c>
      <c r="N7298" s="6">
        <v>1691.2500000000002</v>
      </c>
      <c r="O7298" s="46">
        <f>Tabla2[[#This Row],[Operating Profit]]/Tabla2[[#This Row],[Total Sales]]</f>
        <v>5.5000000000000007E-2</v>
      </c>
      <c r="P7298" s="1" t="s">
        <v>82</v>
      </c>
    </row>
    <row r="7299" spans="1:16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3" t="str">
        <f>IFERROR(LEFT(Tabla2[[#This Row],[Product]],FIND(" ",Tabla2[[#This Row],[Product]])-3),Tabla2[[#This Row],[Product]])</f>
        <v>Men</v>
      </c>
      <c r="I7299" s="6">
        <v>50</v>
      </c>
      <c r="J7299" s="4">
        <v>750</v>
      </c>
      <c r="K7299" s="6">
        <f>Tabla2[[#This Row],[Price per Unit]]*Tabla2[[#This Row],[Units Sold]]</f>
        <v>37500</v>
      </c>
      <c r="L7299" s="52">
        <f>Tabla2[[#This Row],[Units Sold]]/Cálculos!$C$11</f>
        <v>3.0255831206348401E-5</v>
      </c>
      <c r="M7299" s="6">
        <f>Tabla2[[#This Row],[Total Sales]]-Tabla2[[#This Row],[Operating Profit]]</f>
        <v>36000</v>
      </c>
      <c r="N7299" s="6">
        <v>1500</v>
      </c>
      <c r="O7299" s="46">
        <f>Tabla2[[#This Row],[Operating Profit]]/Tabla2[[#This Row],[Total Sales]]</f>
        <v>0.04</v>
      </c>
      <c r="P7299" s="1" t="s">
        <v>82</v>
      </c>
    </row>
    <row r="7300" spans="1:16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3" t="str">
        <f>IFERROR(LEFT(Tabla2[[#This Row],[Product]],FIND(" ",Tabla2[[#This Row],[Product]])-3),Tabla2[[#This Row],[Product]])</f>
        <v>Women</v>
      </c>
      <c r="I7300" s="6">
        <v>56</v>
      </c>
      <c r="J7300" s="4">
        <v>1350</v>
      </c>
      <c r="K7300" s="6">
        <f>Tabla2[[#This Row],[Price per Unit]]*Tabla2[[#This Row],[Units Sold]]</f>
        <v>75600</v>
      </c>
      <c r="L7300" s="52">
        <f>Tabla2[[#This Row],[Units Sold]]/Cálculos!$C$11</f>
        <v>5.4460496171427116E-5</v>
      </c>
      <c r="M7300" s="6">
        <f>Tabla2[[#This Row],[Total Sales]]-Tabla2[[#This Row],[Operating Profit]]</f>
        <v>71593.2</v>
      </c>
      <c r="N7300" s="6">
        <v>4006.8</v>
      </c>
      <c r="O7300" s="46">
        <f>Tabla2[[#This Row],[Operating Profit]]/Tabla2[[#This Row],[Total Sales]]</f>
        <v>5.3000000000000005E-2</v>
      </c>
      <c r="P7300" s="1" t="s">
        <v>82</v>
      </c>
    </row>
    <row r="7301" spans="1:16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3" t="str">
        <f>IFERROR(LEFT(Tabla2[[#This Row],[Product]],FIND(" ",Tabla2[[#This Row],[Product]])-3),Tabla2[[#This Row],[Product]])</f>
        <v>Men</v>
      </c>
      <c r="I7301" s="6">
        <v>53</v>
      </c>
      <c r="J7301" s="4">
        <v>1820</v>
      </c>
      <c r="K7301" s="6">
        <f>Tabla2[[#This Row],[Price per Unit]]*Tabla2[[#This Row],[Units Sold]]</f>
        <v>96460</v>
      </c>
      <c r="L7301" s="52">
        <f>Tabla2[[#This Row],[Units Sold]]/Cálculos!$C$11</f>
        <v>7.3420817060738781E-5</v>
      </c>
      <c r="M7301" s="6">
        <f>Tabla2[[#This Row],[Total Sales]]-Tabla2[[#This Row],[Operating Profit]]</f>
        <v>91637</v>
      </c>
      <c r="N7301" s="6">
        <v>4823</v>
      </c>
      <c r="O7301" s="46">
        <f>Tabla2[[#This Row],[Operating Profit]]/Tabla2[[#This Row],[Total Sales]]</f>
        <v>0.05</v>
      </c>
      <c r="P7301" s="1" t="s">
        <v>82</v>
      </c>
    </row>
    <row r="7302" spans="1:16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3" t="str">
        <f>IFERROR(LEFT(Tabla2[[#This Row],[Product]],FIND(" ",Tabla2[[#This Row],[Product]])-3),Tabla2[[#This Row],[Product]])</f>
        <v>Men</v>
      </c>
      <c r="I7302" s="6">
        <v>47</v>
      </c>
      <c r="J7302" s="4">
        <v>1190</v>
      </c>
      <c r="K7302" s="6">
        <f>Tabla2[[#This Row],[Price per Unit]]*Tabla2[[#This Row],[Units Sold]]</f>
        <v>55930</v>
      </c>
      <c r="L7302" s="52">
        <f>Tabla2[[#This Row],[Units Sold]]/Cálculos!$C$11</f>
        <v>4.8005918847406126E-5</v>
      </c>
      <c r="M7302" s="6">
        <f>Tabla2[[#This Row],[Total Sales]]-Tabla2[[#This Row],[Operating Profit]]</f>
        <v>53413.15</v>
      </c>
      <c r="N7302" s="6">
        <v>2516.85</v>
      </c>
      <c r="O7302" s="46">
        <f>Tabla2[[#This Row],[Operating Profit]]/Tabla2[[#This Row],[Total Sales]]</f>
        <v>4.4999999999999998E-2</v>
      </c>
      <c r="P7302" s="1" t="s">
        <v>82</v>
      </c>
    </row>
    <row r="7303" spans="1:16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3" t="str">
        <f>IFERROR(LEFT(Tabla2[[#This Row],[Product]],FIND(" ",Tabla2[[#This Row],[Product]])-3),Tabla2[[#This Row],[Product]])</f>
        <v>Women</v>
      </c>
      <c r="I7303" s="6">
        <v>41</v>
      </c>
      <c r="J7303" s="4">
        <v>1020</v>
      </c>
      <c r="K7303" s="6">
        <f>Tabla2[[#This Row],[Price per Unit]]*Tabla2[[#This Row],[Units Sold]]</f>
        <v>41820</v>
      </c>
      <c r="L7303" s="52">
        <f>Tabla2[[#This Row],[Units Sold]]/Cálculos!$C$11</f>
        <v>4.1147930440633825E-5</v>
      </c>
      <c r="M7303" s="6">
        <f>Tabla2[[#This Row],[Total Sales]]-Tabla2[[#This Row],[Operating Profit]]</f>
        <v>39561.72</v>
      </c>
      <c r="N7303" s="6">
        <v>2258.2800000000002</v>
      </c>
      <c r="O7303" s="46">
        <f>Tabla2[[#This Row],[Operating Profit]]/Tabla2[[#This Row],[Total Sales]]</f>
        <v>5.4000000000000006E-2</v>
      </c>
      <c r="P7303" s="1" t="s">
        <v>82</v>
      </c>
    </row>
    <row r="7304" spans="1:16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3" t="str">
        <f>IFERROR(LEFT(Tabla2[[#This Row],[Product]],FIND(" ",Tabla2[[#This Row],[Product]])-3),Tabla2[[#This Row],[Product]])</f>
        <v>Women</v>
      </c>
      <c r="I7304" s="6">
        <v>43</v>
      </c>
      <c r="J7304" s="4">
        <v>900</v>
      </c>
      <c r="K7304" s="6">
        <f>Tabla2[[#This Row],[Price per Unit]]*Tabla2[[#This Row],[Units Sold]]</f>
        <v>38700</v>
      </c>
      <c r="L7304" s="52">
        <f>Tabla2[[#This Row],[Units Sold]]/Cálculos!$C$11</f>
        <v>3.630699744761808E-5</v>
      </c>
      <c r="M7304" s="6">
        <f>Tabla2[[#This Row],[Total Sales]]-Tabla2[[#This Row],[Operating Profit]]</f>
        <v>36648.9</v>
      </c>
      <c r="N7304" s="6">
        <v>2051.1</v>
      </c>
      <c r="O7304" s="46">
        <f>Tabla2[[#This Row],[Operating Profit]]/Tabla2[[#This Row],[Total Sales]]</f>
        <v>5.2999999999999999E-2</v>
      </c>
      <c r="P7304" s="1" t="s">
        <v>82</v>
      </c>
    </row>
    <row r="7305" spans="1:16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3" t="str">
        <f>IFERROR(LEFT(Tabla2[[#This Row],[Product]],FIND(" ",Tabla2[[#This Row],[Product]])-3),Tabla2[[#This Row],[Product]])</f>
        <v>Men</v>
      </c>
      <c r="I7305" s="6">
        <v>51</v>
      </c>
      <c r="J7305" s="4">
        <v>940</v>
      </c>
      <c r="K7305" s="6">
        <f>Tabla2[[#This Row],[Price per Unit]]*Tabla2[[#This Row],[Units Sold]]</f>
        <v>47940</v>
      </c>
      <c r="L7305" s="52">
        <f>Tabla2[[#This Row],[Units Sold]]/Cálculos!$C$11</f>
        <v>3.792064177862333E-5</v>
      </c>
      <c r="M7305" s="6">
        <f>Tabla2[[#This Row],[Total Sales]]-Tabla2[[#This Row],[Operating Profit]]</f>
        <v>45974.46</v>
      </c>
      <c r="N7305" s="6">
        <v>1965.54</v>
      </c>
      <c r="O7305" s="46">
        <f>Tabla2[[#This Row],[Operating Profit]]/Tabla2[[#This Row],[Total Sales]]</f>
        <v>4.1000000000000002E-2</v>
      </c>
      <c r="P7305" s="1" t="s">
        <v>82</v>
      </c>
    </row>
    <row r="7306" spans="1:16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3" t="str">
        <f>IFERROR(LEFT(Tabla2[[#This Row],[Product]],FIND(" ",Tabla2[[#This Row],[Product]])-3),Tabla2[[#This Row],[Product]])</f>
        <v>Women</v>
      </c>
      <c r="I7306" s="6">
        <v>55</v>
      </c>
      <c r="J7306" s="4">
        <v>1450</v>
      </c>
      <c r="K7306" s="6">
        <f>Tabla2[[#This Row],[Price per Unit]]*Tabla2[[#This Row],[Units Sold]]</f>
        <v>79750</v>
      </c>
      <c r="L7306" s="52">
        <f>Tabla2[[#This Row],[Units Sold]]/Cálculos!$C$11</f>
        <v>5.849460699894024E-5</v>
      </c>
      <c r="M7306" s="6">
        <f>Tabla2[[#This Row],[Total Sales]]-Tabla2[[#This Row],[Operating Profit]]</f>
        <v>75762.5</v>
      </c>
      <c r="N7306" s="6">
        <v>3987.5</v>
      </c>
      <c r="O7306" s="46">
        <f>Tabla2[[#This Row],[Operating Profit]]/Tabla2[[#This Row],[Total Sales]]</f>
        <v>0.05</v>
      </c>
      <c r="P7306" s="1" t="s">
        <v>82</v>
      </c>
    </row>
    <row r="7307" spans="1:16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3" t="str">
        <f>IFERROR(LEFT(Tabla2[[#This Row],[Product]],FIND(" ",Tabla2[[#This Row],[Product]])-3),Tabla2[[#This Row],[Product]])</f>
        <v>Men</v>
      </c>
      <c r="I7307" s="6">
        <v>50</v>
      </c>
      <c r="J7307" s="4">
        <v>1630</v>
      </c>
      <c r="K7307" s="6">
        <f>Tabla2[[#This Row],[Price per Unit]]*Tabla2[[#This Row],[Units Sold]]</f>
        <v>81500</v>
      </c>
      <c r="L7307" s="52">
        <f>Tabla2[[#This Row],[Units Sold]]/Cálculos!$C$11</f>
        <v>6.5756006488463858E-5</v>
      </c>
      <c r="M7307" s="6">
        <f>Tabla2[[#This Row],[Total Sales]]-Tabla2[[#This Row],[Operating Profit]]</f>
        <v>77506.5</v>
      </c>
      <c r="N7307" s="6">
        <v>3993.5</v>
      </c>
      <c r="O7307" s="46">
        <f>Tabla2[[#This Row],[Operating Profit]]/Tabla2[[#This Row],[Total Sales]]</f>
        <v>4.9000000000000002E-2</v>
      </c>
      <c r="P7307" s="1" t="s">
        <v>82</v>
      </c>
    </row>
    <row r="7308" spans="1:16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3" t="str">
        <f>IFERROR(LEFT(Tabla2[[#This Row],[Product]],FIND(" ",Tabla2[[#This Row],[Product]])-3),Tabla2[[#This Row],[Product]])</f>
        <v>Men</v>
      </c>
      <c r="I7308" s="6">
        <v>47</v>
      </c>
      <c r="J7308" s="4">
        <v>1280</v>
      </c>
      <c r="K7308" s="6">
        <f>Tabla2[[#This Row],[Price per Unit]]*Tabla2[[#This Row],[Units Sold]]</f>
        <v>60160</v>
      </c>
      <c r="L7308" s="52">
        <f>Tabla2[[#This Row],[Units Sold]]/Cálculos!$C$11</f>
        <v>5.1636618592167932E-5</v>
      </c>
      <c r="M7308" s="6">
        <f>Tabla2[[#This Row],[Total Sales]]-Tabla2[[#This Row],[Operating Profit]]</f>
        <v>57392.639999999999</v>
      </c>
      <c r="N7308" s="6">
        <v>2767.3599999999997</v>
      </c>
      <c r="O7308" s="46">
        <f>Tabla2[[#This Row],[Operating Profit]]/Tabla2[[#This Row],[Total Sales]]</f>
        <v>4.5999999999999992E-2</v>
      </c>
      <c r="P7308" s="1" t="s">
        <v>82</v>
      </c>
    </row>
    <row r="7309" spans="1:16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3" t="str">
        <f>IFERROR(LEFT(Tabla2[[#This Row],[Product]],FIND(" ",Tabla2[[#This Row],[Product]])-3),Tabla2[[#This Row],[Product]])</f>
        <v>Women</v>
      </c>
      <c r="I7309" s="6">
        <v>42</v>
      </c>
      <c r="J7309" s="4">
        <v>1050</v>
      </c>
      <c r="K7309" s="6">
        <f>Tabla2[[#This Row],[Price per Unit]]*Tabla2[[#This Row],[Units Sold]]</f>
        <v>44100</v>
      </c>
      <c r="L7309" s="52">
        <f>Tabla2[[#This Row],[Units Sold]]/Cálculos!$C$11</f>
        <v>4.2358163688887758E-5</v>
      </c>
      <c r="M7309" s="6">
        <f>Tabla2[[#This Row],[Total Sales]]-Tabla2[[#This Row],[Operating Profit]]</f>
        <v>41895</v>
      </c>
      <c r="N7309" s="6">
        <v>2205</v>
      </c>
      <c r="O7309" s="46">
        <f>Tabla2[[#This Row],[Operating Profit]]/Tabla2[[#This Row],[Total Sales]]</f>
        <v>0.05</v>
      </c>
      <c r="P7309" s="1" t="s">
        <v>82</v>
      </c>
    </row>
    <row r="7310" spans="1:16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3" t="str">
        <f>IFERROR(LEFT(Tabla2[[#This Row],[Product]],FIND(" ",Tabla2[[#This Row],[Product]])-3),Tabla2[[#This Row],[Product]])</f>
        <v>Women</v>
      </c>
      <c r="I7310" s="6">
        <v>41</v>
      </c>
      <c r="J7310" s="4">
        <v>630</v>
      </c>
      <c r="K7310" s="6">
        <f>Tabla2[[#This Row],[Price per Unit]]*Tabla2[[#This Row],[Units Sold]]</f>
        <v>25830</v>
      </c>
      <c r="L7310" s="52">
        <f>Tabla2[[#This Row],[Units Sold]]/Cálculos!$C$11</f>
        <v>2.5414898213332655E-5</v>
      </c>
      <c r="M7310" s="6">
        <f>Tabla2[[#This Row],[Total Sales]]-Tabla2[[#This Row],[Operating Profit]]</f>
        <v>24538.5</v>
      </c>
      <c r="N7310" s="6">
        <v>1291.5</v>
      </c>
      <c r="O7310" s="46">
        <f>Tabla2[[#This Row],[Operating Profit]]/Tabla2[[#This Row],[Total Sales]]</f>
        <v>0.05</v>
      </c>
      <c r="P7310" s="1" t="s">
        <v>82</v>
      </c>
    </row>
    <row r="7311" spans="1:16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3" t="str">
        <f>IFERROR(LEFT(Tabla2[[#This Row],[Product]],FIND(" ",Tabla2[[#This Row],[Product]])-3),Tabla2[[#This Row],[Product]])</f>
        <v>Men</v>
      </c>
      <c r="I7311" s="6">
        <v>50</v>
      </c>
      <c r="J7311" s="4">
        <v>630</v>
      </c>
      <c r="K7311" s="6">
        <f>Tabla2[[#This Row],[Price per Unit]]*Tabla2[[#This Row],[Units Sold]]</f>
        <v>31500</v>
      </c>
      <c r="L7311" s="52">
        <f>Tabla2[[#This Row],[Units Sold]]/Cálculos!$C$11</f>
        <v>2.5414898213332655E-5</v>
      </c>
      <c r="M7311" s="6">
        <f>Tabla2[[#This Row],[Total Sales]]-Tabla2[[#This Row],[Operating Profit]]</f>
        <v>30082.5</v>
      </c>
      <c r="N7311" s="6">
        <v>1417.4999999999998</v>
      </c>
      <c r="O7311" s="46">
        <f>Tabla2[[#This Row],[Operating Profit]]/Tabla2[[#This Row],[Total Sales]]</f>
        <v>4.4999999999999991E-2</v>
      </c>
      <c r="P7311" s="1" t="s">
        <v>82</v>
      </c>
    </row>
    <row r="7312" spans="1:16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3" t="str">
        <f>IFERROR(LEFT(Tabla2[[#This Row],[Product]],FIND(" ",Tabla2[[#This Row],[Product]])-3),Tabla2[[#This Row],[Product]])</f>
        <v>Women</v>
      </c>
      <c r="I7312" s="6">
        <v>59</v>
      </c>
      <c r="J7312" s="4">
        <v>1200</v>
      </c>
      <c r="K7312" s="6">
        <f>Tabla2[[#This Row],[Price per Unit]]*Tabla2[[#This Row],[Units Sold]]</f>
        <v>70800</v>
      </c>
      <c r="L7312" s="52">
        <f>Tabla2[[#This Row],[Units Sold]]/Cálculos!$C$11</f>
        <v>4.8409329930157437E-5</v>
      </c>
      <c r="M7312" s="6">
        <f>Tabla2[[#This Row],[Total Sales]]-Tabla2[[#This Row],[Operating Profit]]</f>
        <v>67118.399999999994</v>
      </c>
      <c r="N7312" s="6">
        <v>3681.6</v>
      </c>
      <c r="O7312" s="46">
        <f>Tabla2[[#This Row],[Operating Profit]]/Tabla2[[#This Row],[Total Sales]]</f>
        <v>5.1999999999999998E-2</v>
      </c>
      <c r="P7312" s="1" t="s">
        <v>82</v>
      </c>
    </row>
    <row r="7313" spans="1:16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3" t="str">
        <f>IFERROR(LEFT(Tabla2[[#This Row],[Product]],FIND(" ",Tabla2[[#This Row],[Product]])-3),Tabla2[[#This Row],[Product]])</f>
        <v>Men</v>
      </c>
      <c r="I7313" s="6">
        <v>50</v>
      </c>
      <c r="J7313" s="4">
        <v>1420</v>
      </c>
      <c r="K7313" s="6">
        <f>Tabla2[[#This Row],[Price per Unit]]*Tabla2[[#This Row],[Units Sold]]</f>
        <v>71000</v>
      </c>
      <c r="L7313" s="52">
        <f>Tabla2[[#This Row],[Units Sold]]/Cálculos!$C$11</f>
        <v>5.72843737506863E-5</v>
      </c>
      <c r="M7313" s="6">
        <f>Tabla2[[#This Row],[Total Sales]]-Tabla2[[#This Row],[Operating Profit]]</f>
        <v>67521</v>
      </c>
      <c r="N7313" s="6">
        <v>3479</v>
      </c>
      <c r="O7313" s="46">
        <f>Tabla2[[#This Row],[Operating Profit]]/Tabla2[[#This Row],[Total Sales]]</f>
        <v>4.9000000000000002E-2</v>
      </c>
      <c r="P7313" s="1" t="s">
        <v>82</v>
      </c>
    </row>
    <row r="7314" spans="1:16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3" t="str">
        <f>IFERROR(LEFT(Tabla2[[#This Row],[Product]],FIND(" ",Tabla2[[#This Row],[Product]])-3),Tabla2[[#This Row],[Product]])</f>
        <v>Men</v>
      </c>
      <c r="I7314" s="6">
        <v>47</v>
      </c>
      <c r="J7314" s="4">
        <v>850</v>
      </c>
      <c r="K7314" s="6">
        <f>Tabla2[[#This Row],[Price per Unit]]*Tabla2[[#This Row],[Units Sold]]</f>
        <v>39950</v>
      </c>
      <c r="L7314" s="52">
        <f>Tabla2[[#This Row],[Units Sold]]/Cálculos!$C$11</f>
        <v>3.4289942033861518E-5</v>
      </c>
      <c r="M7314" s="6">
        <f>Tabla2[[#This Row],[Total Sales]]-Tabla2[[#This Row],[Operating Profit]]</f>
        <v>38152.25</v>
      </c>
      <c r="N7314" s="6">
        <v>1797.7499999999998</v>
      </c>
      <c r="O7314" s="46">
        <f>Tabla2[[#This Row],[Operating Profit]]/Tabla2[[#This Row],[Total Sales]]</f>
        <v>4.4999999999999991E-2</v>
      </c>
      <c r="P7314" s="1" t="s">
        <v>82</v>
      </c>
    </row>
    <row r="7315" spans="1:16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3" t="str">
        <f>IFERROR(LEFT(Tabla2[[#This Row],[Product]],FIND(" ",Tabla2[[#This Row],[Product]])-3),Tabla2[[#This Row],[Product]])</f>
        <v>Women</v>
      </c>
      <c r="I7315" s="6">
        <v>43</v>
      </c>
      <c r="J7315" s="4">
        <v>610</v>
      </c>
      <c r="K7315" s="6">
        <f>Tabla2[[#This Row],[Price per Unit]]*Tabla2[[#This Row],[Units Sold]]</f>
        <v>26230</v>
      </c>
      <c r="L7315" s="52">
        <f>Tabla2[[#This Row],[Units Sold]]/Cálculos!$C$11</f>
        <v>2.4608076047830033E-5</v>
      </c>
      <c r="M7315" s="6">
        <f>Tabla2[[#This Row],[Total Sales]]-Tabla2[[#This Row],[Operating Profit]]</f>
        <v>24892.27</v>
      </c>
      <c r="N7315" s="6">
        <v>1337.73</v>
      </c>
      <c r="O7315" s="46">
        <f>Tabla2[[#This Row],[Operating Profit]]/Tabla2[[#This Row],[Total Sales]]</f>
        <v>5.1000000000000004E-2</v>
      </c>
      <c r="P7315" s="1" t="s">
        <v>82</v>
      </c>
    </row>
    <row r="7316" spans="1:16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3" t="str">
        <f>IFERROR(LEFT(Tabla2[[#This Row],[Product]],FIND(" ",Tabla2[[#This Row],[Product]])-3),Tabla2[[#This Row],[Product]])</f>
        <v>Women</v>
      </c>
      <c r="I7316" s="6">
        <v>41</v>
      </c>
      <c r="J7316" s="4">
        <v>600</v>
      </c>
      <c r="K7316" s="6">
        <f>Tabla2[[#This Row],[Price per Unit]]*Tabla2[[#This Row],[Units Sold]]</f>
        <v>24600</v>
      </c>
      <c r="L7316" s="52">
        <f>Tabla2[[#This Row],[Units Sold]]/Cálculos!$C$11</f>
        <v>2.4204664965078719E-5</v>
      </c>
      <c r="M7316" s="6">
        <f>Tabla2[[#This Row],[Total Sales]]-Tabla2[[#This Row],[Operating Profit]]</f>
        <v>23345.4</v>
      </c>
      <c r="N7316" s="6">
        <v>1254.5999999999999</v>
      </c>
      <c r="O7316" s="46">
        <f>Tabla2[[#This Row],[Operating Profit]]/Tabla2[[#This Row],[Total Sales]]</f>
        <v>5.0999999999999997E-2</v>
      </c>
      <c r="P7316" s="1" t="s">
        <v>82</v>
      </c>
    </row>
    <row r="7317" spans="1:16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3" t="str">
        <f>IFERROR(LEFT(Tabla2[[#This Row],[Product]],FIND(" ",Tabla2[[#This Row],[Product]])-3),Tabla2[[#This Row],[Product]])</f>
        <v>Men</v>
      </c>
      <c r="I7317" s="6">
        <v>50</v>
      </c>
      <c r="J7317" s="4">
        <v>600</v>
      </c>
      <c r="K7317" s="6">
        <f>Tabla2[[#This Row],[Price per Unit]]*Tabla2[[#This Row],[Units Sold]]</f>
        <v>30000</v>
      </c>
      <c r="L7317" s="52">
        <f>Tabla2[[#This Row],[Units Sold]]/Cálculos!$C$11</f>
        <v>2.4204664965078719E-5</v>
      </c>
      <c r="M7317" s="6">
        <f>Tabla2[[#This Row],[Total Sales]]-Tabla2[[#This Row],[Operating Profit]]</f>
        <v>28680</v>
      </c>
      <c r="N7317" s="6">
        <v>1320</v>
      </c>
      <c r="O7317" s="46">
        <f>Tabla2[[#This Row],[Operating Profit]]/Tabla2[[#This Row],[Total Sales]]</f>
        <v>4.3999999999999997E-2</v>
      </c>
      <c r="P7317" s="1" t="s">
        <v>82</v>
      </c>
    </row>
    <row r="7318" spans="1:16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3" t="str">
        <f>IFERROR(LEFT(Tabla2[[#This Row],[Product]],FIND(" ",Tabla2[[#This Row],[Product]])-3),Tabla2[[#This Row],[Product]])</f>
        <v>Women</v>
      </c>
      <c r="I7318" s="6">
        <v>58</v>
      </c>
      <c r="J7318" s="4">
        <v>840</v>
      </c>
      <c r="K7318" s="6">
        <f>Tabla2[[#This Row],[Price per Unit]]*Tabla2[[#This Row],[Units Sold]]</f>
        <v>48720</v>
      </c>
      <c r="L7318" s="52">
        <f>Tabla2[[#This Row],[Units Sold]]/Cálculos!$C$11</f>
        <v>3.3886530951110207E-5</v>
      </c>
      <c r="M7318" s="6">
        <f>Tabla2[[#This Row],[Total Sales]]-Tabla2[[#This Row],[Operating Profit]]</f>
        <v>46089.120000000003</v>
      </c>
      <c r="N7318" s="6">
        <v>2630.88</v>
      </c>
      <c r="O7318" s="46">
        <f>Tabla2[[#This Row],[Operating Profit]]/Tabla2[[#This Row],[Total Sales]]</f>
        <v>5.3999999999999999E-2</v>
      </c>
      <c r="P7318" s="1" t="s">
        <v>82</v>
      </c>
    </row>
    <row r="7319" spans="1:16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3" t="str">
        <f>IFERROR(LEFT(Tabla2[[#This Row],[Product]],FIND(" ",Tabla2[[#This Row],[Product]])-3),Tabla2[[#This Row],[Product]])</f>
        <v>Men</v>
      </c>
      <c r="I7319" s="6">
        <v>56</v>
      </c>
      <c r="J7319" s="4">
        <v>1280</v>
      </c>
      <c r="K7319" s="6">
        <f>Tabla2[[#This Row],[Price per Unit]]*Tabla2[[#This Row],[Units Sold]]</f>
        <v>71680</v>
      </c>
      <c r="L7319" s="52">
        <f>Tabla2[[#This Row],[Units Sold]]/Cálculos!$C$11</f>
        <v>5.1636618592167932E-5</v>
      </c>
      <c r="M7319" s="6">
        <f>Tabla2[[#This Row],[Total Sales]]-Tabla2[[#This Row],[Operating Profit]]</f>
        <v>68454.399999999994</v>
      </c>
      <c r="N7319" s="6">
        <v>3225.5999999999995</v>
      </c>
      <c r="O7319" s="46">
        <f>Tabla2[[#This Row],[Operating Profit]]/Tabla2[[#This Row],[Total Sales]]</f>
        <v>4.4999999999999991E-2</v>
      </c>
      <c r="P7319" s="1" t="s">
        <v>82</v>
      </c>
    </row>
    <row r="7320" spans="1:16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3" t="str">
        <f>IFERROR(LEFT(Tabla2[[#This Row],[Product]],FIND(" ",Tabla2[[#This Row],[Product]])-3),Tabla2[[#This Row],[Product]])</f>
        <v>Men</v>
      </c>
      <c r="I7320" s="6">
        <v>51</v>
      </c>
      <c r="J7320" s="4">
        <v>900</v>
      </c>
      <c r="K7320" s="6">
        <f>Tabla2[[#This Row],[Price per Unit]]*Tabla2[[#This Row],[Units Sold]]</f>
        <v>45900</v>
      </c>
      <c r="L7320" s="52">
        <f>Tabla2[[#This Row],[Units Sold]]/Cálculos!$C$11</f>
        <v>3.630699744761808E-5</v>
      </c>
      <c r="M7320" s="6">
        <f>Tabla2[[#This Row],[Total Sales]]-Tabla2[[#This Row],[Operating Profit]]</f>
        <v>43788.6</v>
      </c>
      <c r="N7320" s="6">
        <v>2111.3999999999996</v>
      </c>
      <c r="O7320" s="46">
        <f>Tabla2[[#This Row],[Operating Profit]]/Tabla2[[#This Row],[Total Sales]]</f>
        <v>4.5999999999999992E-2</v>
      </c>
      <c r="P7320" s="1" t="s">
        <v>82</v>
      </c>
    </row>
    <row r="7321" spans="1:16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3" t="str">
        <f>IFERROR(LEFT(Tabla2[[#This Row],[Product]],FIND(" ",Tabla2[[#This Row],[Product]])-3),Tabla2[[#This Row],[Product]])</f>
        <v>Women</v>
      </c>
      <c r="I7321" s="6">
        <v>50</v>
      </c>
      <c r="J7321" s="4">
        <v>520</v>
      </c>
      <c r="K7321" s="6">
        <f>Tabla2[[#This Row],[Price per Unit]]*Tabla2[[#This Row],[Units Sold]]</f>
        <v>26000</v>
      </c>
      <c r="L7321" s="52">
        <f>Tabla2[[#This Row],[Units Sold]]/Cálculos!$C$11</f>
        <v>2.0977376303068224E-5</v>
      </c>
      <c r="M7321" s="6">
        <f>Tabla2[[#This Row],[Total Sales]]-Tabla2[[#This Row],[Operating Profit]]</f>
        <v>24570</v>
      </c>
      <c r="N7321" s="6">
        <v>1430.0000000000002</v>
      </c>
      <c r="O7321" s="46">
        <f>Tabla2[[#This Row],[Operating Profit]]/Tabla2[[#This Row],[Total Sales]]</f>
        <v>5.5000000000000007E-2</v>
      </c>
      <c r="P7321" s="1" t="s">
        <v>82</v>
      </c>
    </row>
    <row r="7322" spans="1:16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3" t="str">
        <f>IFERROR(LEFT(Tabla2[[#This Row],[Product]],FIND(" ",Tabla2[[#This Row],[Product]])-3),Tabla2[[#This Row],[Product]])</f>
        <v>Women</v>
      </c>
      <c r="I7322" s="6">
        <v>52</v>
      </c>
      <c r="J7322" s="4">
        <v>440</v>
      </c>
      <c r="K7322" s="6">
        <f>Tabla2[[#This Row],[Price per Unit]]*Tabla2[[#This Row],[Units Sold]]</f>
        <v>22880</v>
      </c>
      <c r="L7322" s="52">
        <f>Tabla2[[#This Row],[Units Sold]]/Cálculos!$C$11</f>
        <v>1.7750087641057729E-5</v>
      </c>
      <c r="M7322" s="6">
        <f>Tabla2[[#This Row],[Total Sales]]-Tabla2[[#This Row],[Operating Profit]]</f>
        <v>21736</v>
      </c>
      <c r="N7322" s="6">
        <v>1144</v>
      </c>
      <c r="O7322" s="46">
        <f>Tabla2[[#This Row],[Operating Profit]]/Tabla2[[#This Row],[Total Sales]]</f>
        <v>0.05</v>
      </c>
      <c r="P7322" s="1" t="s">
        <v>82</v>
      </c>
    </row>
    <row r="7323" spans="1:16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3" t="str">
        <f>IFERROR(LEFT(Tabla2[[#This Row],[Product]],FIND(" ",Tabla2[[#This Row],[Product]])-3),Tabla2[[#This Row],[Product]])</f>
        <v>Men</v>
      </c>
      <c r="I7323" s="6">
        <v>62</v>
      </c>
      <c r="J7323" s="4">
        <v>490</v>
      </c>
      <c r="K7323" s="6">
        <f>Tabla2[[#This Row],[Price per Unit]]*Tabla2[[#This Row],[Units Sold]]</f>
        <v>30380</v>
      </c>
      <c r="L7323" s="52">
        <f>Tabla2[[#This Row],[Units Sold]]/Cálculos!$C$11</f>
        <v>1.9767143054814287E-5</v>
      </c>
      <c r="M7323" s="6">
        <f>Tabla2[[#This Row],[Total Sales]]-Tabla2[[#This Row],[Operating Profit]]</f>
        <v>29164.799999999999</v>
      </c>
      <c r="N7323" s="6">
        <v>1215.2</v>
      </c>
      <c r="O7323" s="46">
        <f>Tabla2[[#This Row],[Operating Profit]]/Tabla2[[#This Row],[Total Sales]]</f>
        <v>0.04</v>
      </c>
      <c r="P7323" s="1" t="s">
        <v>82</v>
      </c>
    </row>
    <row r="7324" spans="1:16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3" t="str">
        <f>IFERROR(LEFT(Tabla2[[#This Row],[Product]],FIND(" ",Tabla2[[#This Row],[Product]])-3),Tabla2[[#This Row],[Product]])</f>
        <v>Women</v>
      </c>
      <c r="I7324" s="6">
        <v>63</v>
      </c>
      <c r="J7324" s="4">
        <v>780</v>
      </c>
      <c r="K7324" s="6">
        <f>Tabla2[[#This Row],[Price per Unit]]*Tabla2[[#This Row],[Units Sold]]</f>
        <v>49140</v>
      </c>
      <c r="L7324" s="52">
        <f>Tabla2[[#This Row],[Units Sold]]/Cálculos!$C$11</f>
        <v>3.1466064454602334E-5</v>
      </c>
      <c r="M7324" s="6">
        <f>Tabla2[[#This Row],[Total Sales]]-Tabla2[[#This Row],[Operating Profit]]</f>
        <v>46437.3</v>
      </c>
      <c r="N7324" s="6">
        <v>2702.7000000000003</v>
      </c>
      <c r="O7324" s="46">
        <f>Tabla2[[#This Row],[Operating Profit]]/Tabla2[[#This Row],[Total Sales]]</f>
        <v>5.5000000000000007E-2</v>
      </c>
      <c r="P7324" s="1" t="s">
        <v>82</v>
      </c>
    </row>
    <row r="7325" spans="1:16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3" t="str">
        <f>IFERROR(LEFT(Tabla2[[#This Row],[Product]],FIND(" ",Tabla2[[#This Row],[Product]])-3),Tabla2[[#This Row],[Product]])</f>
        <v>Men</v>
      </c>
      <c r="I7325" s="6">
        <v>60</v>
      </c>
      <c r="J7325" s="4">
        <v>1350</v>
      </c>
      <c r="K7325" s="6">
        <f>Tabla2[[#This Row],[Price per Unit]]*Tabla2[[#This Row],[Units Sold]]</f>
        <v>81000</v>
      </c>
      <c r="L7325" s="52">
        <f>Tabla2[[#This Row],[Units Sold]]/Cálculos!$C$11</f>
        <v>5.4460496171427116E-5</v>
      </c>
      <c r="M7325" s="6">
        <f>Tabla2[[#This Row],[Total Sales]]-Tabla2[[#This Row],[Operating Profit]]</f>
        <v>77193</v>
      </c>
      <c r="N7325" s="6">
        <v>3807</v>
      </c>
      <c r="O7325" s="46">
        <f>Tabla2[[#This Row],[Operating Profit]]/Tabla2[[#This Row],[Total Sales]]</f>
        <v>4.7E-2</v>
      </c>
      <c r="P7325" s="1" t="s">
        <v>82</v>
      </c>
    </row>
    <row r="7326" spans="1:16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3" t="str">
        <f>IFERROR(LEFT(Tabla2[[#This Row],[Product]],FIND(" ",Tabla2[[#This Row],[Product]])-3),Tabla2[[#This Row],[Product]])</f>
        <v>Men</v>
      </c>
      <c r="I7326" s="6">
        <v>53</v>
      </c>
      <c r="J7326" s="4">
        <v>850</v>
      </c>
      <c r="K7326" s="6">
        <f>Tabla2[[#This Row],[Price per Unit]]*Tabla2[[#This Row],[Units Sold]]</f>
        <v>45050</v>
      </c>
      <c r="L7326" s="52">
        <f>Tabla2[[#This Row],[Units Sold]]/Cálculos!$C$11</f>
        <v>3.4289942033861518E-5</v>
      </c>
      <c r="M7326" s="6">
        <f>Tabla2[[#This Row],[Total Sales]]-Tabla2[[#This Row],[Operating Profit]]</f>
        <v>42977.7</v>
      </c>
      <c r="N7326" s="6">
        <v>2072.2999999999997</v>
      </c>
      <c r="O7326" s="46">
        <f>Tabla2[[#This Row],[Operating Profit]]/Tabla2[[#This Row],[Total Sales]]</f>
        <v>4.5999999999999992E-2</v>
      </c>
      <c r="P7326" s="1" t="s">
        <v>82</v>
      </c>
    </row>
    <row r="7327" spans="1:16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3" t="str">
        <f>IFERROR(LEFT(Tabla2[[#This Row],[Product]],FIND(" ",Tabla2[[#This Row],[Product]])-3),Tabla2[[#This Row],[Product]])</f>
        <v>Women</v>
      </c>
      <c r="I7327" s="6">
        <v>52</v>
      </c>
      <c r="J7327" s="4">
        <v>860</v>
      </c>
      <c r="K7327" s="6">
        <f>Tabla2[[#This Row],[Price per Unit]]*Tabla2[[#This Row],[Units Sold]]</f>
        <v>44720</v>
      </c>
      <c r="L7327" s="52">
        <f>Tabla2[[#This Row],[Units Sold]]/Cálculos!$C$11</f>
        <v>3.4693353116612829E-5</v>
      </c>
      <c r="M7327" s="6">
        <f>Tabla2[[#This Row],[Total Sales]]-Tabla2[[#This Row],[Operating Profit]]</f>
        <v>42439.28</v>
      </c>
      <c r="N7327" s="6">
        <v>2280.7200000000003</v>
      </c>
      <c r="O7327" s="46">
        <f>Tabla2[[#This Row],[Operating Profit]]/Tabla2[[#This Row],[Total Sales]]</f>
        <v>5.1000000000000004E-2</v>
      </c>
      <c r="P7327" s="1" t="s">
        <v>82</v>
      </c>
    </row>
    <row r="7328" spans="1:16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3" t="str">
        <f>IFERROR(LEFT(Tabla2[[#This Row],[Product]],FIND(" ",Tabla2[[#This Row],[Product]])-3),Tabla2[[#This Row],[Product]])</f>
        <v>Women</v>
      </c>
      <c r="I7328" s="6">
        <v>51</v>
      </c>
      <c r="J7328" s="4">
        <v>840</v>
      </c>
      <c r="K7328" s="6">
        <f>Tabla2[[#This Row],[Price per Unit]]*Tabla2[[#This Row],[Units Sold]]</f>
        <v>42840</v>
      </c>
      <c r="L7328" s="52">
        <f>Tabla2[[#This Row],[Units Sold]]/Cálculos!$C$11</f>
        <v>3.3886530951110207E-5</v>
      </c>
      <c r="M7328" s="6">
        <f>Tabla2[[#This Row],[Total Sales]]-Tabla2[[#This Row],[Operating Profit]]</f>
        <v>40569.480000000003</v>
      </c>
      <c r="N7328" s="6">
        <v>2270.52</v>
      </c>
      <c r="O7328" s="46">
        <f>Tabla2[[#This Row],[Operating Profit]]/Tabla2[[#This Row],[Total Sales]]</f>
        <v>5.2999999999999999E-2</v>
      </c>
      <c r="P7328" s="1" t="s">
        <v>82</v>
      </c>
    </row>
    <row r="7329" spans="1:16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3" t="str">
        <f>IFERROR(LEFT(Tabla2[[#This Row],[Product]],FIND(" ",Tabla2[[#This Row],[Product]])-3),Tabla2[[#This Row],[Product]])</f>
        <v>Men</v>
      </c>
      <c r="I7329" s="6">
        <v>60</v>
      </c>
      <c r="J7329" s="4">
        <v>720</v>
      </c>
      <c r="K7329" s="6">
        <f>Tabla2[[#This Row],[Price per Unit]]*Tabla2[[#This Row],[Units Sold]]</f>
        <v>43200</v>
      </c>
      <c r="L7329" s="52">
        <f>Tabla2[[#This Row],[Units Sold]]/Cálculos!$C$11</f>
        <v>2.9045597958094464E-5</v>
      </c>
      <c r="M7329" s="6">
        <f>Tabla2[[#This Row],[Total Sales]]-Tabla2[[#This Row],[Operating Profit]]</f>
        <v>41472</v>
      </c>
      <c r="N7329" s="6">
        <v>1728</v>
      </c>
      <c r="O7329" s="46">
        <f>Tabla2[[#This Row],[Operating Profit]]/Tabla2[[#This Row],[Total Sales]]</f>
        <v>0.04</v>
      </c>
      <c r="P7329" s="1" t="s">
        <v>82</v>
      </c>
    </row>
    <row r="7330" spans="1:16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3" t="str">
        <f>IFERROR(LEFT(Tabla2[[#This Row],[Product]],FIND(" ",Tabla2[[#This Row],[Product]])-3),Tabla2[[#This Row],[Product]])</f>
        <v>Women</v>
      </c>
      <c r="I7330" s="6">
        <v>64</v>
      </c>
      <c r="J7330" s="4">
        <v>980</v>
      </c>
      <c r="K7330" s="6">
        <f>Tabla2[[#This Row],[Price per Unit]]*Tabla2[[#This Row],[Units Sold]]</f>
        <v>62720</v>
      </c>
      <c r="L7330" s="52">
        <f>Tabla2[[#This Row],[Units Sold]]/Cálculos!$C$11</f>
        <v>3.9534286109628574E-5</v>
      </c>
      <c r="M7330" s="6">
        <f>Tabla2[[#This Row],[Total Sales]]-Tabla2[[#This Row],[Operating Profit]]</f>
        <v>59270.400000000001</v>
      </c>
      <c r="N7330" s="6">
        <v>3449.6000000000004</v>
      </c>
      <c r="O7330" s="46">
        <f>Tabla2[[#This Row],[Operating Profit]]/Tabla2[[#This Row],[Total Sales]]</f>
        <v>5.5000000000000007E-2</v>
      </c>
      <c r="P7330" s="1" t="s">
        <v>82</v>
      </c>
    </row>
    <row r="7331" spans="1:16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3" t="str">
        <f>IFERROR(LEFT(Tabla2[[#This Row],[Product]],FIND(" ",Tabla2[[#This Row],[Product]])-3),Tabla2[[#This Row],[Product]])</f>
        <v>Men</v>
      </c>
      <c r="I7331" s="6">
        <v>62</v>
      </c>
      <c r="J7331" s="4">
        <v>1680</v>
      </c>
      <c r="K7331" s="6">
        <f>Tabla2[[#This Row],[Price per Unit]]*Tabla2[[#This Row],[Units Sold]]</f>
        <v>104160</v>
      </c>
      <c r="L7331" s="52">
        <f>Tabla2[[#This Row],[Units Sold]]/Cálculos!$C$11</f>
        <v>6.7773061902220413E-5</v>
      </c>
      <c r="M7331" s="6">
        <f>Tabla2[[#This Row],[Total Sales]]-Tabla2[[#This Row],[Operating Profit]]</f>
        <v>99264.48</v>
      </c>
      <c r="N7331" s="6">
        <v>4895.5199999999995</v>
      </c>
      <c r="O7331" s="46">
        <f>Tabla2[[#This Row],[Operating Profit]]/Tabla2[[#This Row],[Total Sales]]</f>
        <v>4.6999999999999993E-2</v>
      </c>
      <c r="P7331" s="1" t="s">
        <v>82</v>
      </c>
    </row>
    <row r="7332" spans="1:16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3" t="str">
        <f>IFERROR(LEFT(Tabla2[[#This Row],[Product]],FIND(" ",Tabla2[[#This Row],[Product]])-3),Tabla2[[#This Row],[Product]])</f>
        <v>Men</v>
      </c>
      <c r="I7332" s="6">
        <v>50</v>
      </c>
      <c r="J7332" s="4">
        <v>1000</v>
      </c>
      <c r="K7332" s="6">
        <f>Tabla2[[#This Row],[Price per Unit]]*Tabla2[[#This Row],[Units Sold]]</f>
        <v>50000</v>
      </c>
      <c r="L7332" s="52">
        <f>Tabla2[[#This Row],[Units Sold]]/Cálculos!$C$11</f>
        <v>4.0341108275131196E-5</v>
      </c>
      <c r="M7332" s="6">
        <f>Tabla2[[#This Row],[Total Sales]]-Tabla2[[#This Row],[Operating Profit]]</f>
        <v>47600</v>
      </c>
      <c r="N7332" s="6">
        <v>2400</v>
      </c>
      <c r="O7332" s="46">
        <f>Tabla2[[#This Row],[Operating Profit]]/Tabla2[[#This Row],[Total Sales]]</f>
        <v>4.8000000000000001E-2</v>
      </c>
      <c r="P7332" s="1" t="s">
        <v>82</v>
      </c>
    </row>
    <row r="7333" spans="1:16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3" t="str">
        <f>IFERROR(LEFT(Tabla2[[#This Row],[Product]],FIND(" ",Tabla2[[#This Row],[Product]])-3),Tabla2[[#This Row],[Product]])</f>
        <v>Women</v>
      </c>
      <c r="I7333" s="6">
        <v>50</v>
      </c>
      <c r="J7333" s="4">
        <v>1090</v>
      </c>
      <c r="K7333" s="6">
        <f>Tabla2[[#This Row],[Price per Unit]]*Tabla2[[#This Row],[Units Sold]]</f>
        <v>54500</v>
      </c>
      <c r="L7333" s="52">
        <f>Tabla2[[#This Row],[Units Sold]]/Cálculos!$C$11</f>
        <v>4.3971808019893009E-5</v>
      </c>
      <c r="M7333" s="6">
        <f>Tabla2[[#This Row],[Total Sales]]-Tabla2[[#This Row],[Operating Profit]]</f>
        <v>51557</v>
      </c>
      <c r="N7333" s="6">
        <v>2943</v>
      </c>
      <c r="O7333" s="46">
        <f>Tabla2[[#This Row],[Operating Profit]]/Tabla2[[#This Row],[Total Sales]]</f>
        <v>5.3999999999999999E-2</v>
      </c>
      <c r="P7333" s="1" t="s">
        <v>82</v>
      </c>
    </row>
    <row r="7334" spans="1:16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3" t="str">
        <f>IFERROR(LEFT(Tabla2[[#This Row],[Product]],FIND(" ",Tabla2[[#This Row],[Product]])-3),Tabla2[[#This Row],[Product]])</f>
        <v>Women</v>
      </c>
      <c r="I7334" s="6">
        <v>53</v>
      </c>
      <c r="J7334" s="4">
        <v>980</v>
      </c>
      <c r="K7334" s="6">
        <f>Tabla2[[#This Row],[Price per Unit]]*Tabla2[[#This Row],[Units Sold]]</f>
        <v>51940</v>
      </c>
      <c r="L7334" s="52">
        <f>Tabla2[[#This Row],[Units Sold]]/Cálculos!$C$11</f>
        <v>3.9534286109628574E-5</v>
      </c>
      <c r="M7334" s="6">
        <f>Tabla2[[#This Row],[Total Sales]]-Tabla2[[#This Row],[Operating Profit]]</f>
        <v>49135.24</v>
      </c>
      <c r="N7334" s="6">
        <v>2804.76</v>
      </c>
      <c r="O7334" s="46">
        <f>Tabla2[[#This Row],[Operating Profit]]/Tabla2[[#This Row],[Total Sales]]</f>
        <v>5.4000000000000006E-2</v>
      </c>
      <c r="P7334" s="1" t="s">
        <v>82</v>
      </c>
    </row>
    <row r="7335" spans="1:16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3" t="str">
        <f>IFERROR(LEFT(Tabla2[[#This Row],[Product]],FIND(" ",Tabla2[[#This Row],[Product]])-3),Tabla2[[#This Row],[Product]])</f>
        <v>Men</v>
      </c>
      <c r="I7335" s="6">
        <v>61</v>
      </c>
      <c r="J7335" s="4">
        <v>910</v>
      </c>
      <c r="K7335" s="6">
        <f>Tabla2[[#This Row],[Price per Unit]]*Tabla2[[#This Row],[Units Sold]]</f>
        <v>55510</v>
      </c>
      <c r="L7335" s="52">
        <f>Tabla2[[#This Row],[Units Sold]]/Cálculos!$C$11</f>
        <v>3.6710408530369391E-5</v>
      </c>
      <c r="M7335" s="6">
        <f>Tabla2[[#This Row],[Total Sales]]-Tabla2[[#This Row],[Operating Profit]]</f>
        <v>53289.599999999999</v>
      </c>
      <c r="N7335" s="6">
        <v>2220.4</v>
      </c>
      <c r="O7335" s="46">
        <f>Tabla2[[#This Row],[Operating Profit]]/Tabla2[[#This Row],[Total Sales]]</f>
        <v>0.04</v>
      </c>
      <c r="P7335" s="1" t="s">
        <v>82</v>
      </c>
    </row>
    <row r="7336" spans="1:16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3" t="str">
        <f>IFERROR(LEFT(Tabla2[[#This Row],[Product]],FIND(" ",Tabla2[[#This Row],[Product]])-3),Tabla2[[#This Row],[Product]])</f>
        <v>Women</v>
      </c>
      <c r="I7336" s="6">
        <v>65</v>
      </c>
      <c r="J7336" s="4">
        <v>1230</v>
      </c>
      <c r="K7336" s="6">
        <f>Tabla2[[#This Row],[Price per Unit]]*Tabla2[[#This Row],[Units Sold]]</f>
        <v>79950</v>
      </c>
      <c r="L7336" s="52">
        <f>Tabla2[[#This Row],[Units Sold]]/Cálculos!$C$11</f>
        <v>4.9619563178411377E-5</v>
      </c>
      <c r="M7336" s="6">
        <f>Tabla2[[#This Row],[Total Sales]]-Tabla2[[#This Row],[Operating Profit]]</f>
        <v>75952.5</v>
      </c>
      <c r="N7336" s="6">
        <v>3997.5</v>
      </c>
      <c r="O7336" s="46">
        <f>Tabla2[[#This Row],[Operating Profit]]/Tabla2[[#This Row],[Total Sales]]</f>
        <v>0.05</v>
      </c>
      <c r="P7336" s="1" t="s">
        <v>82</v>
      </c>
    </row>
    <row r="7337" spans="1:16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3" t="str">
        <f>IFERROR(LEFT(Tabla2[[#This Row],[Product]],FIND(" ",Tabla2[[#This Row],[Product]])-3),Tabla2[[#This Row],[Product]])</f>
        <v>Men</v>
      </c>
      <c r="I7337" s="6">
        <v>32</v>
      </c>
      <c r="J7337" s="4">
        <v>1380</v>
      </c>
      <c r="K7337" s="6">
        <f>Tabla2[[#This Row],[Price per Unit]]*Tabla2[[#This Row],[Units Sold]]</f>
        <v>44160</v>
      </c>
      <c r="L7337" s="52">
        <f>Tabla2[[#This Row],[Units Sold]]/Cálculos!$C$11</f>
        <v>5.5670729419681056E-5</v>
      </c>
      <c r="M7337" s="6">
        <f>Tabla2[[#This Row],[Total Sales]]-Tabla2[[#This Row],[Operating Profit]]</f>
        <v>41952</v>
      </c>
      <c r="N7337" s="6">
        <v>2208</v>
      </c>
      <c r="O7337" s="46">
        <f>Tabla2[[#This Row],[Operating Profit]]/Tabla2[[#This Row],[Total Sales]]</f>
        <v>0.05</v>
      </c>
      <c r="P7337" s="1" t="s">
        <v>82</v>
      </c>
    </row>
    <row r="7338" spans="1:16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3" t="str">
        <f>IFERROR(LEFT(Tabla2[[#This Row],[Product]],FIND(" ",Tabla2[[#This Row],[Product]])-3),Tabla2[[#This Row],[Product]])</f>
        <v>Men</v>
      </c>
      <c r="I7338" s="6">
        <v>33</v>
      </c>
      <c r="J7338" s="4">
        <v>770</v>
      </c>
      <c r="K7338" s="6">
        <f>Tabla2[[#This Row],[Price per Unit]]*Tabla2[[#This Row],[Units Sold]]</f>
        <v>25410</v>
      </c>
      <c r="L7338" s="52">
        <f>Tabla2[[#This Row],[Units Sold]]/Cálculos!$C$11</f>
        <v>3.1062653371851023E-5</v>
      </c>
      <c r="M7338" s="6">
        <f>Tabla2[[#This Row],[Total Sales]]-Tabla2[[#This Row],[Operating Profit]]</f>
        <v>24215.73</v>
      </c>
      <c r="N7338" s="6">
        <v>1194.27</v>
      </c>
      <c r="O7338" s="46">
        <f>Tabla2[[#This Row],[Operating Profit]]/Tabla2[[#This Row],[Total Sales]]</f>
        <v>4.7E-2</v>
      </c>
      <c r="P7338" s="1" t="s">
        <v>82</v>
      </c>
    </row>
    <row r="7339" spans="1:16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3" t="str">
        <f>IFERROR(LEFT(Tabla2[[#This Row],[Product]],FIND(" ",Tabla2[[#This Row],[Product]])-3),Tabla2[[#This Row],[Product]])</f>
        <v>Women</v>
      </c>
      <c r="I7339" s="6">
        <v>24</v>
      </c>
      <c r="J7339" s="4">
        <v>720</v>
      </c>
      <c r="K7339" s="6">
        <f>Tabla2[[#This Row],[Price per Unit]]*Tabla2[[#This Row],[Units Sold]]</f>
        <v>17280</v>
      </c>
      <c r="L7339" s="52">
        <f>Tabla2[[#This Row],[Units Sold]]/Cálculos!$C$11</f>
        <v>2.9045597958094464E-5</v>
      </c>
      <c r="M7339" s="6">
        <f>Tabla2[[#This Row],[Total Sales]]-Tabla2[[#This Row],[Operating Profit]]</f>
        <v>16398.72</v>
      </c>
      <c r="N7339" s="6">
        <v>881.28</v>
      </c>
      <c r="O7339" s="46">
        <f>Tabla2[[#This Row],[Operating Profit]]/Tabla2[[#This Row],[Total Sales]]</f>
        <v>5.0999999999999997E-2</v>
      </c>
      <c r="P7339" s="1" t="s">
        <v>82</v>
      </c>
    </row>
    <row r="7340" spans="1:16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3" t="str">
        <f>IFERROR(LEFT(Tabla2[[#This Row],[Product]],FIND(" ",Tabla2[[#This Row],[Product]])-3),Tabla2[[#This Row],[Product]])</f>
        <v>Women</v>
      </c>
      <c r="I7340" s="6">
        <v>27</v>
      </c>
      <c r="J7340" s="4">
        <v>380</v>
      </c>
      <c r="K7340" s="6">
        <f>Tabla2[[#This Row],[Price per Unit]]*Tabla2[[#This Row],[Units Sold]]</f>
        <v>10260</v>
      </c>
      <c r="L7340" s="52">
        <f>Tabla2[[#This Row],[Units Sold]]/Cálculos!$C$11</f>
        <v>1.5329621144549856E-5</v>
      </c>
      <c r="M7340" s="6">
        <f>Tabla2[[#This Row],[Total Sales]]-Tabla2[[#This Row],[Operating Profit]]</f>
        <v>9747</v>
      </c>
      <c r="N7340" s="6">
        <v>513</v>
      </c>
      <c r="O7340" s="46">
        <f>Tabla2[[#This Row],[Operating Profit]]/Tabla2[[#This Row],[Total Sales]]</f>
        <v>0.05</v>
      </c>
      <c r="P7340" s="1" t="s">
        <v>82</v>
      </c>
    </row>
    <row r="7341" spans="1:16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3" t="str">
        <f>IFERROR(LEFT(Tabla2[[#This Row],[Product]],FIND(" ",Tabla2[[#This Row],[Product]])-3),Tabla2[[#This Row],[Product]])</f>
        <v>Men</v>
      </c>
      <c r="I7341" s="6">
        <v>41</v>
      </c>
      <c r="J7341" s="4">
        <v>470</v>
      </c>
      <c r="K7341" s="6">
        <f>Tabla2[[#This Row],[Price per Unit]]*Tabla2[[#This Row],[Units Sold]]</f>
        <v>19270</v>
      </c>
      <c r="L7341" s="52">
        <f>Tabla2[[#This Row],[Units Sold]]/Cálculos!$C$11</f>
        <v>1.8960320889311665E-5</v>
      </c>
      <c r="M7341" s="6">
        <f>Tabla2[[#This Row],[Total Sales]]-Tabla2[[#This Row],[Operating Profit]]</f>
        <v>18499.2</v>
      </c>
      <c r="N7341" s="6">
        <v>770.80000000000007</v>
      </c>
      <c r="O7341" s="46">
        <f>Tabla2[[#This Row],[Operating Profit]]/Tabla2[[#This Row],[Total Sales]]</f>
        <v>0.04</v>
      </c>
      <c r="P7341" s="1" t="s">
        <v>82</v>
      </c>
    </row>
    <row r="7342" spans="1:16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3" t="str">
        <f>IFERROR(LEFT(Tabla2[[#This Row],[Product]],FIND(" ",Tabla2[[#This Row],[Product]])-3),Tabla2[[#This Row],[Product]])</f>
        <v>Women</v>
      </c>
      <c r="I7342" s="6">
        <v>33</v>
      </c>
      <c r="J7342" s="4">
        <v>690</v>
      </c>
      <c r="K7342" s="6">
        <f>Tabla2[[#This Row],[Price per Unit]]*Tabla2[[#This Row],[Units Sold]]</f>
        <v>22770</v>
      </c>
      <c r="L7342" s="52">
        <f>Tabla2[[#This Row],[Units Sold]]/Cálculos!$C$11</f>
        <v>2.7835364709840528E-5</v>
      </c>
      <c r="M7342" s="6">
        <f>Tabla2[[#This Row],[Total Sales]]-Tabla2[[#This Row],[Operating Profit]]</f>
        <v>21517.65</v>
      </c>
      <c r="N7342" s="6">
        <v>1252.3500000000001</v>
      </c>
      <c r="O7342" s="46">
        <f>Tabla2[[#This Row],[Operating Profit]]/Tabla2[[#This Row],[Total Sales]]</f>
        <v>5.5000000000000007E-2</v>
      </c>
      <c r="P7342" s="1" t="s">
        <v>82</v>
      </c>
    </row>
    <row r="7343" spans="1:16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3" t="str">
        <f>IFERROR(LEFT(Tabla2[[#This Row],[Product]],FIND(" ",Tabla2[[#This Row],[Product]])-3),Tabla2[[#This Row],[Product]])</f>
        <v>Men</v>
      </c>
      <c r="I7343" s="6">
        <v>34</v>
      </c>
      <c r="J7343" s="4">
        <v>1470</v>
      </c>
      <c r="K7343" s="6">
        <f>Tabla2[[#This Row],[Price per Unit]]*Tabla2[[#This Row],[Units Sold]]</f>
        <v>49980</v>
      </c>
      <c r="L7343" s="52">
        <f>Tabla2[[#This Row],[Units Sold]]/Cálculos!$C$11</f>
        <v>5.9301429164442862E-5</v>
      </c>
      <c r="M7343" s="6">
        <f>Tabla2[[#This Row],[Total Sales]]-Tabla2[[#This Row],[Operating Profit]]</f>
        <v>47580.959999999999</v>
      </c>
      <c r="N7343" s="6">
        <v>2399.04</v>
      </c>
      <c r="O7343" s="46">
        <f>Tabla2[[#This Row],[Operating Profit]]/Tabla2[[#This Row],[Total Sales]]</f>
        <v>4.8000000000000001E-2</v>
      </c>
      <c r="P7343" s="1" t="s">
        <v>82</v>
      </c>
    </row>
    <row r="7344" spans="1:16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3" t="str">
        <f>IFERROR(LEFT(Tabla2[[#This Row],[Product]],FIND(" ",Tabla2[[#This Row],[Product]])-3),Tabla2[[#This Row],[Product]])</f>
        <v>Men</v>
      </c>
      <c r="I7344" s="6">
        <v>32</v>
      </c>
      <c r="J7344" s="4">
        <v>530</v>
      </c>
      <c r="K7344" s="6">
        <f>Tabla2[[#This Row],[Price per Unit]]*Tabla2[[#This Row],[Units Sold]]</f>
        <v>16960</v>
      </c>
      <c r="L7344" s="52">
        <f>Tabla2[[#This Row],[Units Sold]]/Cálculos!$C$11</f>
        <v>2.1380787385819535E-5</v>
      </c>
      <c r="M7344" s="6">
        <f>Tabla2[[#This Row],[Total Sales]]-Tabla2[[#This Row],[Operating Profit]]</f>
        <v>16112</v>
      </c>
      <c r="N7344" s="6">
        <v>848</v>
      </c>
      <c r="O7344" s="46">
        <f>Tabla2[[#This Row],[Operating Profit]]/Tabla2[[#This Row],[Total Sales]]</f>
        <v>0.05</v>
      </c>
      <c r="P7344" s="1" t="s">
        <v>82</v>
      </c>
    </row>
    <row r="7345" spans="1:16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3" t="str">
        <f>IFERROR(LEFT(Tabla2[[#This Row],[Product]],FIND(" ",Tabla2[[#This Row],[Product]])-3),Tabla2[[#This Row],[Product]])</f>
        <v>Women</v>
      </c>
      <c r="I7345" s="6">
        <v>24</v>
      </c>
      <c r="J7345" s="4">
        <v>630</v>
      </c>
      <c r="K7345" s="6">
        <f>Tabla2[[#This Row],[Price per Unit]]*Tabla2[[#This Row],[Units Sold]]</f>
        <v>15120</v>
      </c>
      <c r="L7345" s="52">
        <f>Tabla2[[#This Row],[Units Sold]]/Cálculos!$C$11</f>
        <v>2.5414898213332655E-5</v>
      </c>
      <c r="M7345" s="6">
        <f>Tabla2[[#This Row],[Total Sales]]-Tabla2[[#This Row],[Operating Profit]]</f>
        <v>14348.88</v>
      </c>
      <c r="N7345" s="6">
        <v>771.12</v>
      </c>
      <c r="O7345" s="46">
        <f>Tabla2[[#This Row],[Operating Profit]]/Tabla2[[#This Row],[Total Sales]]</f>
        <v>5.1000000000000004E-2</v>
      </c>
      <c r="P7345" s="1" t="s">
        <v>82</v>
      </c>
    </row>
    <row r="7346" spans="1:16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3" t="str">
        <f>IFERROR(LEFT(Tabla2[[#This Row],[Product]],FIND(" ",Tabla2[[#This Row],[Product]])-3),Tabla2[[#This Row],[Product]])</f>
        <v>Women</v>
      </c>
      <c r="I7346" s="6">
        <v>29</v>
      </c>
      <c r="J7346" s="4">
        <v>300</v>
      </c>
      <c r="K7346" s="6">
        <f>Tabla2[[#This Row],[Price per Unit]]*Tabla2[[#This Row],[Units Sold]]</f>
        <v>8700</v>
      </c>
      <c r="L7346" s="52">
        <f>Tabla2[[#This Row],[Units Sold]]/Cálculos!$C$11</f>
        <v>1.2102332482539359E-5</v>
      </c>
      <c r="M7346" s="6">
        <f>Tabla2[[#This Row],[Total Sales]]-Tabla2[[#This Row],[Operating Profit]]</f>
        <v>8238.9</v>
      </c>
      <c r="N7346" s="6">
        <v>461.1</v>
      </c>
      <c r="O7346" s="46">
        <f>Tabla2[[#This Row],[Operating Profit]]/Tabla2[[#This Row],[Total Sales]]</f>
        <v>5.3000000000000005E-2</v>
      </c>
      <c r="P7346" s="1" t="s">
        <v>82</v>
      </c>
    </row>
    <row r="7347" spans="1:16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3" t="str">
        <f>IFERROR(LEFT(Tabla2[[#This Row],[Product]],FIND(" ",Tabla2[[#This Row],[Product]])-3),Tabla2[[#This Row],[Product]])</f>
        <v>Men</v>
      </c>
      <c r="I7347" s="6">
        <v>41</v>
      </c>
      <c r="J7347" s="4">
        <v>470</v>
      </c>
      <c r="K7347" s="6">
        <f>Tabla2[[#This Row],[Price per Unit]]*Tabla2[[#This Row],[Units Sold]]</f>
        <v>19270</v>
      </c>
      <c r="L7347" s="52">
        <f>Tabla2[[#This Row],[Units Sold]]/Cálculos!$C$11</f>
        <v>1.8960320889311665E-5</v>
      </c>
      <c r="M7347" s="6">
        <f>Tabla2[[#This Row],[Total Sales]]-Tabla2[[#This Row],[Operating Profit]]</f>
        <v>18499.2</v>
      </c>
      <c r="N7347" s="6">
        <v>770.80000000000007</v>
      </c>
      <c r="O7347" s="46">
        <f>Tabla2[[#This Row],[Operating Profit]]/Tabla2[[#This Row],[Total Sales]]</f>
        <v>0.04</v>
      </c>
      <c r="P7347" s="1" t="s">
        <v>82</v>
      </c>
    </row>
    <row r="7348" spans="1:16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3" t="str">
        <f>IFERROR(LEFT(Tabla2[[#This Row],[Product]],FIND(" ",Tabla2[[#This Row],[Product]])-3),Tabla2[[#This Row],[Product]])</f>
        <v>Women</v>
      </c>
      <c r="I7348" s="6">
        <v>32</v>
      </c>
      <c r="J7348" s="4">
        <v>740</v>
      </c>
      <c r="K7348" s="6">
        <f>Tabla2[[#This Row],[Price per Unit]]*Tabla2[[#This Row],[Units Sold]]</f>
        <v>23680</v>
      </c>
      <c r="L7348" s="52">
        <f>Tabla2[[#This Row],[Units Sold]]/Cálculos!$C$11</f>
        <v>2.9852420123597086E-5</v>
      </c>
      <c r="M7348" s="6">
        <f>Tabla2[[#This Row],[Total Sales]]-Tabla2[[#This Row],[Operating Profit]]</f>
        <v>22424.959999999999</v>
      </c>
      <c r="N7348" s="6">
        <v>1255.04</v>
      </c>
      <c r="O7348" s="46">
        <f>Tabla2[[#This Row],[Operating Profit]]/Tabla2[[#This Row],[Total Sales]]</f>
        <v>5.2999999999999999E-2</v>
      </c>
      <c r="P7348" s="1" t="s">
        <v>82</v>
      </c>
    </row>
    <row r="7349" spans="1:16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3" t="str">
        <f>IFERROR(LEFT(Tabla2[[#This Row],[Product]],FIND(" ",Tabla2[[#This Row],[Product]])-3),Tabla2[[#This Row],[Product]])</f>
        <v>Men</v>
      </c>
      <c r="I7349" s="6">
        <v>32</v>
      </c>
      <c r="J7349" s="4">
        <v>1440</v>
      </c>
      <c r="K7349" s="6">
        <f>Tabla2[[#This Row],[Price per Unit]]*Tabla2[[#This Row],[Units Sold]]</f>
        <v>46080</v>
      </c>
      <c r="L7349" s="52">
        <f>Tabla2[[#This Row],[Units Sold]]/Cálculos!$C$11</f>
        <v>5.8091195916188929E-5</v>
      </c>
      <c r="M7349" s="6">
        <f>Tabla2[[#This Row],[Total Sales]]-Tabla2[[#This Row],[Operating Profit]]</f>
        <v>43960.32</v>
      </c>
      <c r="N7349" s="6">
        <v>2119.6799999999998</v>
      </c>
      <c r="O7349" s="46">
        <f>Tabla2[[#This Row],[Operating Profit]]/Tabla2[[#This Row],[Total Sales]]</f>
        <v>4.5999999999999999E-2</v>
      </c>
      <c r="P7349" s="1" t="s">
        <v>82</v>
      </c>
    </row>
    <row r="7350" spans="1:16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3" t="str">
        <f>IFERROR(LEFT(Tabla2[[#This Row],[Product]],FIND(" ",Tabla2[[#This Row],[Product]])-3),Tabla2[[#This Row],[Product]])</f>
        <v>Men</v>
      </c>
      <c r="I7350" s="6">
        <v>32</v>
      </c>
      <c r="J7350" s="4">
        <v>580</v>
      </c>
      <c r="K7350" s="6">
        <f>Tabla2[[#This Row],[Price per Unit]]*Tabla2[[#This Row],[Units Sold]]</f>
        <v>18560</v>
      </c>
      <c r="L7350" s="52">
        <f>Tabla2[[#This Row],[Units Sold]]/Cálculos!$C$11</f>
        <v>2.3397842799576097E-5</v>
      </c>
      <c r="M7350" s="6">
        <f>Tabla2[[#This Row],[Total Sales]]-Tabla2[[#This Row],[Operating Profit]]</f>
        <v>17650.560000000001</v>
      </c>
      <c r="N7350" s="6">
        <v>909.43999999999994</v>
      </c>
      <c r="O7350" s="46">
        <f>Tabla2[[#This Row],[Operating Profit]]/Tabla2[[#This Row],[Total Sales]]</f>
        <v>4.8999999999999995E-2</v>
      </c>
      <c r="P7350" s="1" t="s">
        <v>82</v>
      </c>
    </row>
    <row r="7351" spans="1:16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3" t="str">
        <f>IFERROR(LEFT(Tabla2[[#This Row],[Product]],FIND(" ",Tabla2[[#This Row],[Product]])-3),Tabla2[[#This Row],[Product]])</f>
        <v>Women</v>
      </c>
      <c r="I7351" s="6">
        <v>24</v>
      </c>
      <c r="J7351" s="4">
        <v>590</v>
      </c>
      <c r="K7351" s="6">
        <f>Tabla2[[#This Row],[Price per Unit]]*Tabla2[[#This Row],[Units Sold]]</f>
        <v>14160</v>
      </c>
      <c r="L7351" s="52">
        <f>Tabla2[[#This Row],[Units Sold]]/Cálculos!$C$11</f>
        <v>2.3801253882327408E-5</v>
      </c>
      <c r="M7351" s="6">
        <f>Tabla2[[#This Row],[Total Sales]]-Tabla2[[#This Row],[Operating Profit]]</f>
        <v>13409.52</v>
      </c>
      <c r="N7351" s="6">
        <v>750.48</v>
      </c>
      <c r="O7351" s="46">
        <f>Tabla2[[#This Row],[Operating Profit]]/Tabla2[[#This Row],[Total Sales]]</f>
        <v>5.2999999999999999E-2</v>
      </c>
      <c r="P7351" s="1" t="s">
        <v>82</v>
      </c>
    </row>
    <row r="7352" spans="1:16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3" t="str">
        <f>IFERROR(LEFT(Tabla2[[#This Row],[Product]],FIND(" ",Tabla2[[#This Row],[Product]])-3),Tabla2[[#This Row],[Product]])</f>
        <v>Women</v>
      </c>
      <c r="I7352" s="6">
        <v>27</v>
      </c>
      <c r="J7352" s="4">
        <v>220</v>
      </c>
      <c r="K7352" s="6">
        <f>Tabla2[[#This Row],[Price per Unit]]*Tabla2[[#This Row],[Units Sold]]</f>
        <v>5940</v>
      </c>
      <c r="L7352" s="52">
        <f>Tabla2[[#This Row],[Units Sold]]/Cálculos!$C$11</f>
        <v>8.8750438205288644E-6</v>
      </c>
      <c r="M7352" s="6">
        <f>Tabla2[[#This Row],[Total Sales]]-Tabla2[[#This Row],[Operating Profit]]</f>
        <v>5631.12</v>
      </c>
      <c r="N7352" s="6">
        <v>308.88</v>
      </c>
      <c r="O7352" s="46">
        <f>Tabla2[[#This Row],[Operating Profit]]/Tabla2[[#This Row],[Total Sales]]</f>
        <v>5.1999999999999998E-2</v>
      </c>
      <c r="P7352" s="1" t="s">
        <v>82</v>
      </c>
    </row>
    <row r="7353" spans="1:16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3" t="str">
        <f>IFERROR(LEFT(Tabla2[[#This Row],[Product]],FIND(" ",Tabla2[[#This Row],[Product]])-3),Tabla2[[#This Row],[Product]])</f>
        <v>Men</v>
      </c>
      <c r="I7353" s="6">
        <v>43</v>
      </c>
      <c r="J7353" s="4">
        <v>340</v>
      </c>
      <c r="K7353" s="6">
        <f>Tabla2[[#This Row],[Price per Unit]]*Tabla2[[#This Row],[Units Sold]]</f>
        <v>14620</v>
      </c>
      <c r="L7353" s="52">
        <f>Tabla2[[#This Row],[Units Sold]]/Cálculos!$C$11</f>
        <v>1.3715976813544608E-5</v>
      </c>
      <c r="M7353" s="6">
        <f>Tabla2[[#This Row],[Total Sales]]-Tabla2[[#This Row],[Operating Profit]]</f>
        <v>13962.1</v>
      </c>
      <c r="N7353" s="6">
        <v>657.9</v>
      </c>
      <c r="O7353" s="46">
        <f>Tabla2[[#This Row],[Operating Profit]]/Tabla2[[#This Row],[Total Sales]]</f>
        <v>4.4999999999999998E-2</v>
      </c>
      <c r="P7353" s="1" t="s">
        <v>82</v>
      </c>
    </row>
    <row r="7354" spans="1:16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3" t="str">
        <f>IFERROR(LEFT(Tabla2[[#This Row],[Product]],FIND(" ",Tabla2[[#This Row],[Product]])-3),Tabla2[[#This Row],[Product]])</f>
        <v>Women</v>
      </c>
      <c r="I7354" s="6">
        <v>32</v>
      </c>
      <c r="J7354" s="4">
        <v>610</v>
      </c>
      <c r="K7354" s="6">
        <f>Tabla2[[#This Row],[Price per Unit]]*Tabla2[[#This Row],[Units Sold]]</f>
        <v>19520</v>
      </c>
      <c r="L7354" s="52">
        <f>Tabla2[[#This Row],[Units Sold]]/Cálculos!$C$11</f>
        <v>2.4608076047830033E-5</v>
      </c>
      <c r="M7354" s="6">
        <f>Tabla2[[#This Row],[Total Sales]]-Tabla2[[#This Row],[Operating Profit]]</f>
        <v>18544</v>
      </c>
      <c r="N7354" s="6">
        <v>976</v>
      </c>
      <c r="O7354" s="46">
        <f>Tabla2[[#This Row],[Operating Profit]]/Tabla2[[#This Row],[Total Sales]]</f>
        <v>0.05</v>
      </c>
      <c r="P7354" s="1" t="s">
        <v>82</v>
      </c>
    </row>
    <row r="7355" spans="1:16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3" t="str">
        <f>IFERROR(LEFT(Tabla2[[#This Row],[Product]],FIND(" ",Tabla2[[#This Row],[Product]])-3),Tabla2[[#This Row],[Product]])</f>
        <v>Men</v>
      </c>
      <c r="I7355" s="6">
        <v>34</v>
      </c>
      <c r="J7355" s="4">
        <v>1330</v>
      </c>
      <c r="K7355" s="6">
        <f>Tabla2[[#This Row],[Price per Unit]]*Tabla2[[#This Row],[Units Sold]]</f>
        <v>45220</v>
      </c>
      <c r="L7355" s="52">
        <f>Tabla2[[#This Row],[Units Sold]]/Cálculos!$C$11</f>
        <v>5.3653674005924494E-5</v>
      </c>
      <c r="M7355" s="6">
        <f>Tabla2[[#This Row],[Total Sales]]-Tabla2[[#This Row],[Operating Profit]]</f>
        <v>42959</v>
      </c>
      <c r="N7355" s="6">
        <v>2261</v>
      </c>
      <c r="O7355" s="46">
        <f>Tabla2[[#This Row],[Operating Profit]]/Tabla2[[#This Row],[Total Sales]]</f>
        <v>0.05</v>
      </c>
      <c r="P7355" s="1" t="s">
        <v>82</v>
      </c>
    </row>
    <row r="7356" spans="1:16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3" t="str">
        <f>IFERROR(LEFT(Tabla2[[#This Row],[Product]],FIND(" ",Tabla2[[#This Row],[Product]])-3),Tabla2[[#This Row],[Product]])</f>
        <v>Men</v>
      </c>
      <c r="I7356" s="6">
        <v>33</v>
      </c>
      <c r="J7356" s="4">
        <v>510</v>
      </c>
      <c r="K7356" s="6">
        <f>Tabla2[[#This Row],[Price per Unit]]*Tabla2[[#This Row],[Units Sold]]</f>
        <v>16830</v>
      </c>
      <c r="L7356" s="52">
        <f>Tabla2[[#This Row],[Units Sold]]/Cálculos!$C$11</f>
        <v>2.0573965220316913E-5</v>
      </c>
      <c r="M7356" s="6">
        <f>Tabla2[[#This Row],[Total Sales]]-Tabla2[[#This Row],[Operating Profit]]</f>
        <v>16055.82</v>
      </c>
      <c r="N7356" s="6">
        <v>774.18</v>
      </c>
      <c r="O7356" s="46">
        <f>Tabla2[[#This Row],[Operating Profit]]/Tabla2[[#This Row],[Total Sales]]</f>
        <v>4.5999999999999999E-2</v>
      </c>
      <c r="P7356" s="1" t="s">
        <v>82</v>
      </c>
    </row>
    <row r="7357" spans="1:16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3" t="str">
        <f>IFERROR(LEFT(Tabla2[[#This Row],[Product]],FIND(" ",Tabla2[[#This Row],[Product]])-3),Tabla2[[#This Row],[Product]])</f>
        <v>Women</v>
      </c>
      <c r="I7357" s="6">
        <v>24</v>
      </c>
      <c r="J7357" s="4">
        <v>510</v>
      </c>
      <c r="K7357" s="6">
        <f>Tabla2[[#This Row],[Price per Unit]]*Tabla2[[#This Row],[Units Sold]]</f>
        <v>12240</v>
      </c>
      <c r="L7357" s="52">
        <f>Tabla2[[#This Row],[Units Sold]]/Cálculos!$C$11</f>
        <v>2.0573965220316913E-5</v>
      </c>
      <c r="M7357" s="6">
        <f>Tabla2[[#This Row],[Total Sales]]-Tabla2[[#This Row],[Operating Profit]]</f>
        <v>11628</v>
      </c>
      <c r="N7357" s="6">
        <v>612</v>
      </c>
      <c r="O7357" s="46">
        <f>Tabla2[[#This Row],[Operating Profit]]/Tabla2[[#This Row],[Total Sales]]</f>
        <v>0.05</v>
      </c>
      <c r="P7357" s="1" t="s">
        <v>82</v>
      </c>
    </row>
    <row r="7358" spans="1:16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3" t="str">
        <f>IFERROR(LEFT(Tabla2[[#This Row],[Product]],FIND(" ",Tabla2[[#This Row],[Product]])-3),Tabla2[[#This Row],[Product]])</f>
        <v>Women</v>
      </c>
      <c r="I7358" s="6">
        <v>27</v>
      </c>
      <c r="J7358" s="4">
        <v>270</v>
      </c>
      <c r="K7358" s="6">
        <f>Tabla2[[#This Row],[Price per Unit]]*Tabla2[[#This Row],[Units Sold]]</f>
        <v>7290</v>
      </c>
      <c r="L7358" s="52">
        <f>Tabla2[[#This Row],[Units Sold]]/Cálculos!$C$11</f>
        <v>1.0892099234285425E-5</v>
      </c>
      <c r="M7358" s="6">
        <f>Tabla2[[#This Row],[Total Sales]]-Tabla2[[#This Row],[Operating Profit]]</f>
        <v>6918.21</v>
      </c>
      <c r="N7358" s="6">
        <v>371.79</v>
      </c>
      <c r="O7358" s="46">
        <f>Tabla2[[#This Row],[Operating Profit]]/Tabla2[[#This Row],[Total Sales]]</f>
        <v>5.1000000000000004E-2</v>
      </c>
      <c r="P7358" s="1" t="s">
        <v>82</v>
      </c>
    </row>
    <row r="7359" spans="1:16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3" t="str">
        <f>IFERROR(LEFT(Tabla2[[#This Row],[Product]],FIND(" ",Tabla2[[#This Row],[Product]])-3),Tabla2[[#This Row],[Product]])</f>
        <v>Men</v>
      </c>
      <c r="I7359" s="6">
        <v>44</v>
      </c>
      <c r="J7359" s="4">
        <v>270</v>
      </c>
      <c r="K7359" s="6">
        <f>Tabla2[[#This Row],[Price per Unit]]*Tabla2[[#This Row],[Units Sold]]</f>
        <v>11880</v>
      </c>
      <c r="L7359" s="52">
        <f>Tabla2[[#This Row],[Units Sold]]/Cálculos!$C$11</f>
        <v>1.0892099234285425E-5</v>
      </c>
      <c r="M7359" s="6">
        <f>Tabla2[[#This Row],[Total Sales]]-Tabla2[[#This Row],[Operating Profit]]</f>
        <v>11357.28</v>
      </c>
      <c r="N7359" s="6">
        <v>522.72</v>
      </c>
      <c r="O7359" s="46">
        <f>Tabla2[[#This Row],[Operating Profit]]/Tabla2[[#This Row],[Total Sales]]</f>
        <v>4.4000000000000004E-2</v>
      </c>
      <c r="P7359" s="1" t="s">
        <v>82</v>
      </c>
    </row>
    <row r="7360" spans="1:16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3" t="str">
        <f>IFERROR(LEFT(Tabla2[[#This Row],[Product]],FIND(" ",Tabla2[[#This Row],[Product]])-3),Tabla2[[#This Row],[Product]])</f>
        <v>Women</v>
      </c>
      <c r="I7360" s="6">
        <v>33</v>
      </c>
      <c r="J7360" s="4">
        <v>680</v>
      </c>
      <c r="K7360" s="6">
        <f>Tabla2[[#This Row],[Price per Unit]]*Tabla2[[#This Row],[Units Sold]]</f>
        <v>22440</v>
      </c>
      <c r="L7360" s="52">
        <f>Tabla2[[#This Row],[Units Sold]]/Cálculos!$C$11</f>
        <v>2.7431953627089217E-5</v>
      </c>
      <c r="M7360" s="6">
        <f>Tabla2[[#This Row],[Total Sales]]-Tabla2[[#This Row],[Operating Profit]]</f>
        <v>21228.240000000002</v>
      </c>
      <c r="N7360" s="6">
        <v>1211.76</v>
      </c>
      <c r="O7360" s="46">
        <f>Tabla2[[#This Row],[Operating Profit]]/Tabla2[[#This Row],[Total Sales]]</f>
        <v>5.3999999999999999E-2</v>
      </c>
      <c r="P7360" s="1" t="s">
        <v>82</v>
      </c>
    </row>
    <row r="7361" spans="1:16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3" t="str">
        <f>IFERROR(LEFT(Tabla2[[#This Row],[Product]],FIND(" ",Tabla2[[#This Row],[Product]])-3),Tabla2[[#This Row],[Product]])</f>
        <v>Men</v>
      </c>
      <c r="I7361" s="6">
        <v>48</v>
      </c>
      <c r="J7361" s="4">
        <v>1300</v>
      </c>
      <c r="K7361" s="6">
        <f>Tabla2[[#This Row],[Price per Unit]]*Tabla2[[#This Row],[Units Sold]]</f>
        <v>62400</v>
      </c>
      <c r="L7361" s="52">
        <f>Tabla2[[#This Row],[Units Sold]]/Cálculos!$C$11</f>
        <v>5.2443440757670561E-5</v>
      </c>
      <c r="M7361" s="6">
        <f>Tabla2[[#This Row],[Total Sales]]-Tabla2[[#This Row],[Operating Profit]]</f>
        <v>59467.199999999997</v>
      </c>
      <c r="N7361" s="6">
        <v>2932.7999999999997</v>
      </c>
      <c r="O7361" s="46">
        <f>Tabla2[[#This Row],[Operating Profit]]/Tabla2[[#This Row],[Total Sales]]</f>
        <v>4.6999999999999993E-2</v>
      </c>
      <c r="P7361" s="1" t="s">
        <v>82</v>
      </c>
    </row>
    <row r="7362" spans="1:16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3" t="str">
        <f>IFERROR(LEFT(Tabla2[[#This Row],[Product]],FIND(" ",Tabla2[[#This Row],[Product]])-3),Tabla2[[#This Row],[Product]])</f>
        <v>Men</v>
      </c>
      <c r="I7362" s="6">
        <v>41</v>
      </c>
      <c r="J7362" s="4">
        <v>680</v>
      </c>
      <c r="K7362" s="6">
        <f>Tabla2[[#This Row],[Price per Unit]]*Tabla2[[#This Row],[Units Sold]]</f>
        <v>27880</v>
      </c>
      <c r="L7362" s="52">
        <f>Tabla2[[#This Row],[Units Sold]]/Cálculos!$C$11</f>
        <v>2.7431953627089217E-5</v>
      </c>
      <c r="M7362" s="6">
        <f>Tabla2[[#This Row],[Total Sales]]-Tabla2[[#This Row],[Operating Profit]]</f>
        <v>26486</v>
      </c>
      <c r="N7362" s="6">
        <v>1394</v>
      </c>
      <c r="O7362" s="46">
        <f>Tabla2[[#This Row],[Operating Profit]]/Tabla2[[#This Row],[Total Sales]]</f>
        <v>0.05</v>
      </c>
      <c r="P7362" s="1" t="s">
        <v>82</v>
      </c>
    </row>
    <row r="7363" spans="1:16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3" t="str">
        <f>IFERROR(LEFT(Tabla2[[#This Row],[Product]],FIND(" ",Tabla2[[#This Row],[Product]])-3),Tabla2[[#This Row],[Product]])</f>
        <v>Women</v>
      </c>
      <c r="I7363" s="6">
        <v>38</v>
      </c>
      <c r="J7363" s="4">
        <v>750</v>
      </c>
      <c r="K7363" s="6">
        <f>Tabla2[[#This Row],[Price per Unit]]*Tabla2[[#This Row],[Units Sold]]</f>
        <v>28500</v>
      </c>
      <c r="L7363" s="52">
        <f>Tabla2[[#This Row],[Units Sold]]/Cálculos!$C$11</f>
        <v>3.0255831206348401E-5</v>
      </c>
      <c r="M7363" s="6">
        <f>Tabla2[[#This Row],[Total Sales]]-Tabla2[[#This Row],[Operating Profit]]</f>
        <v>27075</v>
      </c>
      <c r="N7363" s="6">
        <v>1425</v>
      </c>
      <c r="O7363" s="46">
        <f>Tabla2[[#This Row],[Operating Profit]]/Tabla2[[#This Row],[Total Sales]]</f>
        <v>0.05</v>
      </c>
      <c r="P7363" s="1" t="s">
        <v>82</v>
      </c>
    </row>
    <row r="7364" spans="1:16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3" t="str">
        <f>IFERROR(LEFT(Tabla2[[#This Row],[Product]],FIND(" ",Tabla2[[#This Row],[Product]])-3),Tabla2[[#This Row],[Product]])</f>
        <v>Women</v>
      </c>
      <c r="I7364" s="6">
        <v>38</v>
      </c>
      <c r="J7364" s="4">
        <v>560</v>
      </c>
      <c r="K7364" s="6">
        <f>Tabla2[[#This Row],[Price per Unit]]*Tabla2[[#This Row],[Units Sold]]</f>
        <v>21280</v>
      </c>
      <c r="L7364" s="52">
        <f>Tabla2[[#This Row],[Units Sold]]/Cálculos!$C$11</f>
        <v>2.2591020634073471E-5</v>
      </c>
      <c r="M7364" s="6">
        <f>Tabla2[[#This Row],[Total Sales]]-Tabla2[[#This Row],[Operating Profit]]</f>
        <v>20216</v>
      </c>
      <c r="N7364" s="6">
        <v>1064</v>
      </c>
      <c r="O7364" s="46">
        <f>Tabla2[[#This Row],[Operating Profit]]/Tabla2[[#This Row],[Total Sales]]</f>
        <v>0.05</v>
      </c>
      <c r="P7364" s="1" t="s">
        <v>82</v>
      </c>
    </row>
    <row r="7365" spans="1:16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3" t="str">
        <f>IFERROR(LEFT(Tabla2[[#This Row],[Product]],FIND(" ",Tabla2[[#This Row],[Product]])-3),Tabla2[[#This Row],[Product]])</f>
        <v>Men</v>
      </c>
      <c r="I7365" s="6">
        <v>47</v>
      </c>
      <c r="J7365" s="4">
        <v>680</v>
      </c>
      <c r="K7365" s="6">
        <f>Tabla2[[#This Row],[Price per Unit]]*Tabla2[[#This Row],[Units Sold]]</f>
        <v>31960</v>
      </c>
      <c r="L7365" s="52">
        <f>Tabla2[[#This Row],[Units Sold]]/Cálculos!$C$11</f>
        <v>2.7431953627089217E-5</v>
      </c>
      <c r="M7365" s="6">
        <f>Tabla2[[#This Row],[Total Sales]]-Tabla2[[#This Row],[Operating Profit]]</f>
        <v>30649.64</v>
      </c>
      <c r="N7365" s="6">
        <v>1310.3599999999999</v>
      </c>
      <c r="O7365" s="46">
        <f>Tabla2[[#This Row],[Operating Profit]]/Tabla2[[#This Row],[Total Sales]]</f>
        <v>4.0999999999999995E-2</v>
      </c>
      <c r="P7365" s="1" t="s">
        <v>82</v>
      </c>
    </row>
    <row r="7366" spans="1:16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3" t="str">
        <f>IFERROR(LEFT(Tabla2[[#This Row],[Product]],FIND(" ",Tabla2[[#This Row],[Product]])-3),Tabla2[[#This Row],[Product]])</f>
        <v>Women</v>
      </c>
      <c r="I7366" s="6">
        <v>51</v>
      </c>
      <c r="J7366" s="4">
        <v>1020</v>
      </c>
      <c r="K7366" s="6">
        <f>Tabla2[[#This Row],[Price per Unit]]*Tabla2[[#This Row],[Units Sold]]</f>
        <v>52020</v>
      </c>
      <c r="L7366" s="52">
        <f>Tabla2[[#This Row],[Units Sold]]/Cálculos!$C$11</f>
        <v>4.1147930440633825E-5</v>
      </c>
      <c r="M7366" s="6">
        <f>Tabla2[[#This Row],[Total Sales]]-Tabla2[[#This Row],[Operating Profit]]</f>
        <v>49314.96</v>
      </c>
      <c r="N7366" s="6">
        <v>2705.04</v>
      </c>
      <c r="O7366" s="46">
        <f>Tabla2[[#This Row],[Operating Profit]]/Tabla2[[#This Row],[Total Sales]]</f>
        <v>5.1999999999999998E-2</v>
      </c>
      <c r="P7366" s="1" t="s">
        <v>82</v>
      </c>
    </row>
    <row r="7367" spans="1:16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3" t="str">
        <f>IFERROR(LEFT(Tabla2[[#This Row],[Product]],FIND(" ",Tabla2[[#This Row],[Product]])-3),Tabla2[[#This Row],[Product]])</f>
        <v>Men</v>
      </c>
      <c r="I7367" s="6">
        <v>45</v>
      </c>
      <c r="J7367" s="4">
        <v>1560</v>
      </c>
      <c r="K7367" s="6">
        <f>Tabla2[[#This Row],[Price per Unit]]*Tabla2[[#This Row],[Units Sold]]</f>
        <v>70200</v>
      </c>
      <c r="L7367" s="52">
        <f>Tabla2[[#This Row],[Units Sold]]/Cálculos!$C$11</f>
        <v>6.2932128909204668E-5</v>
      </c>
      <c r="M7367" s="6">
        <f>Tabla2[[#This Row],[Total Sales]]-Tabla2[[#This Row],[Operating Profit]]</f>
        <v>66970.8</v>
      </c>
      <c r="N7367" s="6">
        <v>3229.2</v>
      </c>
      <c r="O7367" s="46">
        <f>Tabla2[[#This Row],[Operating Profit]]/Tabla2[[#This Row],[Total Sales]]</f>
        <v>4.5999999999999999E-2</v>
      </c>
      <c r="P7367" s="1" t="s">
        <v>82</v>
      </c>
    </row>
    <row r="7368" spans="1:16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3" t="str">
        <f>IFERROR(LEFT(Tabla2[[#This Row],[Product]],FIND(" ",Tabla2[[#This Row],[Product]])-3),Tabla2[[#This Row],[Product]])</f>
        <v>Men</v>
      </c>
      <c r="I7368" s="6">
        <v>44</v>
      </c>
      <c r="J7368" s="4">
        <v>1050</v>
      </c>
      <c r="K7368" s="6">
        <f>Tabla2[[#This Row],[Price per Unit]]*Tabla2[[#This Row],[Units Sold]]</f>
        <v>46200</v>
      </c>
      <c r="L7368" s="52">
        <f>Tabla2[[#This Row],[Units Sold]]/Cálculos!$C$11</f>
        <v>4.2358163688887758E-5</v>
      </c>
      <c r="M7368" s="6">
        <f>Tabla2[[#This Row],[Total Sales]]-Tabla2[[#This Row],[Operating Profit]]</f>
        <v>44074.8</v>
      </c>
      <c r="N7368" s="6">
        <v>2125.1999999999998</v>
      </c>
      <c r="O7368" s="46">
        <f>Tabla2[[#This Row],[Operating Profit]]/Tabla2[[#This Row],[Total Sales]]</f>
        <v>4.5999999999999999E-2</v>
      </c>
      <c r="P7368" s="1" t="s">
        <v>82</v>
      </c>
    </row>
    <row r="7369" spans="1:16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3" t="str">
        <f>IFERROR(LEFT(Tabla2[[#This Row],[Product]],FIND(" ",Tabla2[[#This Row],[Product]])-3),Tabla2[[#This Row],[Product]])</f>
        <v>Women</v>
      </c>
      <c r="I7369" s="6">
        <v>38</v>
      </c>
      <c r="J7369" s="4">
        <v>690</v>
      </c>
      <c r="K7369" s="6">
        <f>Tabla2[[#This Row],[Price per Unit]]*Tabla2[[#This Row],[Units Sold]]</f>
        <v>26220</v>
      </c>
      <c r="L7369" s="52">
        <f>Tabla2[[#This Row],[Units Sold]]/Cálculos!$C$11</f>
        <v>2.7835364709840528E-5</v>
      </c>
      <c r="M7369" s="6">
        <f>Tabla2[[#This Row],[Total Sales]]-Tabla2[[#This Row],[Operating Profit]]</f>
        <v>24830.34</v>
      </c>
      <c r="N7369" s="6">
        <v>1389.66</v>
      </c>
      <c r="O7369" s="46">
        <f>Tabla2[[#This Row],[Operating Profit]]/Tabla2[[#This Row],[Total Sales]]</f>
        <v>5.3000000000000005E-2</v>
      </c>
      <c r="P7369" s="1" t="s">
        <v>82</v>
      </c>
    </row>
    <row r="7370" spans="1:16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3" t="str">
        <f>IFERROR(LEFT(Tabla2[[#This Row],[Product]],FIND(" ",Tabla2[[#This Row],[Product]])-3),Tabla2[[#This Row],[Product]])</f>
        <v>Women</v>
      </c>
      <c r="I7370" s="6">
        <v>39</v>
      </c>
      <c r="J7370" s="4">
        <v>650</v>
      </c>
      <c r="K7370" s="6">
        <f>Tabla2[[#This Row],[Price per Unit]]*Tabla2[[#This Row],[Units Sold]]</f>
        <v>25350</v>
      </c>
      <c r="L7370" s="52">
        <f>Tabla2[[#This Row],[Units Sold]]/Cálculos!$C$11</f>
        <v>2.622172037883528E-5</v>
      </c>
      <c r="M7370" s="6">
        <f>Tabla2[[#This Row],[Total Sales]]-Tabla2[[#This Row],[Operating Profit]]</f>
        <v>23981.1</v>
      </c>
      <c r="N7370" s="6">
        <v>1368.9</v>
      </c>
      <c r="O7370" s="46">
        <f>Tabla2[[#This Row],[Operating Profit]]/Tabla2[[#This Row],[Total Sales]]</f>
        <v>5.4000000000000006E-2</v>
      </c>
      <c r="P7370" s="1" t="s">
        <v>82</v>
      </c>
    </row>
    <row r="7371" spans="1:16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3" t="str">
        <f>IFERROR(LEFT(Tabla2[[#This Row],[Product]],FIND(" ",Tabla2[[#This Row],[Product]])-3),Tabla2[[#This Row],[Product]])</f>
        <v>Men</v>
      </c>
      <c r="I7371" s="6">
        <v>46</v>
      </c>
      <c r="J7371" s="4">
        <v>650</v>
      </c>
      <c r="K7371" s="6">
        <f>Tabla2[[#This Row],[Price per Unit]]*Tabla2[[#This Row],[Units Sold]]</f>
        <v>29900</v>
      </c>
      <c r="L7371" s="52">
        <f>Tabla2[[#This Row],[Units Sold]]/Cálculos!$C$11</f>
        <v>2.622172037883528E-5</v>
      </c>
      <c r="M7371" s="6">
        <f>Tabla2[[#This Row],[Total Sales]]-Tabla2[[#This Row],[Operating Profit]]</f>
        <v>28554.5</v>
      </c>
      <c r="N7371" s="6">
        <v>1345.4999999999998</v>
      </c>
      <c r="O7371" s="46">
        <f>Tabla2[[#This Row],[Operating Profit]]/Tabla2[[#This Row],[Total Sales]]</f>
        <v>4.4999999999999991E-2</v>
      </c>
      <c r="P7371" s="1" t="s">
        <v>82</v>
      </c>
    </row>
    <row r="7372" spans="1:16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3" t="str">
        <f>IFERROR(LEFT(Tabla2[[#This Row],[Product]],FIND(" ",Tabla2[[#This Row],[Product]])-3),Tabla2[[#This Row],[Product]])</f>
        <v>Women</v>
      </c>
      <c r="I7372" s="6">
        <v>50</v>
      </c>
      <c r="J7372" s="4">
        <v>1200</v>
      </c>
      <c r="K7372" s="6">
        <f>Tabla2[[#This Row],[Price per Unit]]*Tabla2[[#This Row],[Units Sold]]</f>
        <v>60000</v>
      </c>
      <c r="L7372" s="52">
        <f>Tabla2[[#This Row],[Units Sold]]/Cálculos!$C$11</f>
        <v>4.8409329930157437E-5</v>
      </c>
      <c r="M7372" s="6">
        <f>Tabla2[[#This Row],[Total Sales]]-Tabla2[[#This Row],[Operating Profit]]</f>
        <v>57000</v>
      </c>
      <c r="N7372" s="6">
        <v>3000</v>
      </c>
      <c r="O7372" s="46">
        <f>Tabla2[[#This Row],[Operating Profit]]/Tabla2[[#This Row],[Total Sales]]</f>
        <v>0.05</v>
      </c>
      <c r="P7372" s="1" t="s">
        <v>82</v>
      </c>
    </row>
    <row r="7373" spans="1:16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3" t="str">
        <f>IFERROR(LEFT(Tabla2[[#This Row],[Product]],FIND(" ",Tabla2[[#This Row],[Product]])-3),Tabla2[[#This Row],[Product]])</f>
        <v>Men</v>
      </c>
      <c r="I7373" s="6">
        <v>47</v>
      </c>
      <c r="J7373" s="4">
        <v>1880</v>
      </c>
      <c r="K7373" s="6">
        <f>Tabla2[[#This Row],[Price per Unit]]*Tabla2[[#This Row],[Units Sold]]</f>
        <v>88360</v>
      </c>
      <c r="L7373" s="52">
        <f>Tabla2[[#This Row],[Units Sold]]/Cálculos!$C$11</f>
        <v>7.5841283557246661E-5</v>
      </c>
      <c r="M7373" s="6">
        <f>Tabla2[[#This Row],[Total Sales]]-Tabla2[[#This Row],[Operating Profit]]</f>
        <v>84207.08</v>
      </c>
      <c r="N7373" s="6">
        <v>4152.92</v>
      </c>
      <c r="O7373" s="46">
        <f>Tabla2[[#This Row],[Operating Profit]]/Tabla2[[#This Row],[Total Sales]]</f>
        <v>4.7E-2</v>
      </c>
      <c r="P7373" s="1" t="s">
        <v>82</v>
      </c>
    </row>
    <row r="7374" spans="1:16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3" t="str">
        <f>IFERROR(LEFT(Tabla2[[#This Row],[Product]],FIND(" ",Tabla2[[#This Row],[Product]])-3),Tabla2[[#This Row],[Product]])</f>
        <v>Men</v>
      </c>
      <c r="I7374" s="6">
        <v>42</v>
      </c>
      <c r="J7374" s="4">
        <v>980</v>
      </c>
      <c r="K7374" s="6">
        <f>Tabla2[[#This Row],[Price per Unit]]*Tabla2[[#This Row],[Units Sold]]</f>
        <v>41160</v>
      </c>
      <c r="L7374" s="52">
        <f>Tabla2[[#This Row],[Units Sold]]/Cálculos!$C$11</f>
        <v>3.9534286109628574E-5</v>
      </c>
      <c r="M7374" s="6">
        <f>Tabla2[[#This Row],[Total Sales]]-Tabla2[[#This Row],[Operating Profit]]</f>
        <v>39102</v>
      </c>
      <c r="N7374" s="6">
        <v>2058</v>
      </c>
      <c r="O7374" s="46">
        <f>Tabla2[[#This Row],[Operating Profit]]/Tabla2[[#This Row],[Total Sales]]</f>
        <v>0.05</v>
      </c>
      <c r="P7374" s="1" t="s">
        <v>82</v>
      </c>
    </row>
    <row r="7375" spans="1:16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3" t="str">
        <f>IFERROR(LEFT(Tabla2[[#This Row],[Product]],FIND(" ",Tabla2[[#This Row],[Product]])-3),Tabla2[[#This Row],[Product]])</f>
        <v>Women</v>
      </c>
      <c r="I7375" s="6">
        <v>37</v>
      </c>
      <c r="J7375" s="4">
        <v>810</v>
      </c>
      <c r="K7375" s="6">
        <f>Tabla2[[#This Row],[Price per Unit]]*Tabla2[[#This Row],[Units Sold]]</f>
        <v>29970</v>
      </c>
      <c r="L7375" s="52">
        <f>Tabla2[[#This Row],[Units Sold]]/Cálculos!$C$11</f>
        <v>3.2676297702856274E-5</v>
      </c>
      <c r="M7375" s="6">
        <f>Tabla2[[#This Row],[Total Sales]]-Tabla2[[#This Row],[Operating Profit]]</f>
        <v>28411.56</v>
      </c>
      <c r="N7375" s="6">
        <v>1558.44</v>
      </c>
      <c r="O7375" s="46">
        <f>Tabla2[[#This Row],[Operating Profit]]/Tabla2[[#This Row],[Total Sales]]</f>
        <v>5.2000000000000005E-2</v>
      </c>
      <c r="P7375" s="1" t="s">
        <v>82</v>
      </c>
    </row>
    <row r="7376" spans="1:16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3" t="str">
        <f>IFERROR(LEFT(Tabla2[[#This Row],[Product]],FIND(" ",Tabla2[[#This Row],[Product]])-3),Tabla2[[#This Row],[Product]])</f>
        <v>Women</v>
      </c>
      <c r="I7376" s="6">
        <v>36</v>
      </c>
      <c r="J7376" s="4">
        <v>630</v>
      </c>
      <c r="K7376" s="6">
        <f>Tabla2[[#This Row],[Price per Unit]]*Tabla2[[#This Row],[Units Sold]]</f>
        <v>22680</v>
      </c>
      <c r="L7376" s="52">
        <f>Tabla2[[#This Row],[Units Sold]]/Cálculos!$C$11</f>
        <v>2.5414898213332655E-5</v>
      </c>
      <c r="M7376" s="6">
        <f>Tabla2[[#This Row],[Total Sales]]-Tabla2[[#This Row],[Operating Profit]]</f>
        <v>21455.279999999999</v>
      </c>
      <c r="N7376" s="6">
        <v>1224.72</v>
      </c>
      <c r="O7376" s="46">
        <f>Tabla2[[#This Row],[Operating Profit]]/Tabla2[[#This Row],[Total Sales]]</f>
        <v>5.3999999999999999E-2</v>
      </c>
      <c r="P7376" s="1" t="s">
        <v>82</v>
      </c>
    </row>
    <row r="7377" spans="1:16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3" t="str">
        <f>IFERROR(LEFT(Tabla2[[#This Row],[Product]],FIND(" ",Tabla2[[#This Row],[Product]])-3),Tabla2[[#This Row],[Product]])</f>
        <v>Men</v>
      </c>
      <c r="I7377" s="6">
        <v>48</v>
      </c>
      <c r="J7377" s="4">
        <v>740</v>
      </c>
      <c r="K7377" s="6">
        <f>Tabla2[[#This Row],[Price per Unit]]*Tabla2[[#This Row],[Units Sold]]</f>
        <v>35520</v>
      </c>
      <c r="L7377" s="52">
        <f>Tabla2[[#This Row],[Units Sold]]/Cálculos!$C$11</f>
        <v>2.9852420123597086E-5</v>
      </c>
      <c r="M7377" s="6">
        <f>Tabla2[[#This Row],[Total Sales]]-Tabla2[[#This Row],[Operating Profit]]</f>
        <v>33992.639999999999</v>
      </c>
      <c r="N7377" s="6">
        <v>1527.36</v>
      </c>
      <c r="O7377" s="46">
        <f>Tabla2[[#This Row],[Operating Profit]]/Tabla2[[#This Row],[Total Sales]]</f>
        <v>4.2999999999999997E-2</v>
      </c>
      <c r="P7377" s="1" t="s">
        <v>82</v>
      </c>
    </row>
    <row r="7378" spans="1:16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3" t="str">
        <f>IFERROR(LEFT(Tabla2[[#This Row],[Product]],FIND(" ",Tabla2[[#This Row],[Product]])-3),Tabla2[[#This Row],[Product]])</f>
        <v>Women</v>
      </c>
      <c r="I7378" s="6">
        <v>54</v>
      </c>
      <c r="J7378" s="4">
        <v>1310</v>
      </c>
      <c r="K7378" s="6">
        <f>Tabla2[[#This Row],[Price per Unit]]*Tabla2[[#This Row],[Units Sold]]</f>
        <v>70740</v>
      </c>
      <c r="L7378" s="52">
        <f>Tabla2[[#This Row],[Units Sold]]/Cálculos!$C$11</f>
        <v>5.2846851840421872E-5</v>
      </c>
      <c r="M7378" s="6">
        <f>Tabla2[[#This Row],[Total Sales]]-Tabla2[[#This Row],[Operating Profit]]</f>
        <v>66990.78</v>
      </c>
      <c r="N7378" s="6">
        <v>3749.2200000000003</v>
      </c>
      <c r="O7378" s="46">
        <f>Tabla2[[#This Row],[Operating Profit]]/Tabla2[[#This Row],[Total Sales]]</f>
        <v>5.3000000000000005E-2</v>
      </c>
      <c r="P7378" s="1" t="s">
        <v>82</v>
      </c>
    </row>
    <row r="7379" spans="1:16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3" t="str">
        <f>IFERROR(LEFT(Tabla2[[#This Row],[Product]],FIND(" ",Tabla2[[#This Row],[Product]])-3),Tabla2[[#This Row],[Product]])</f>
        <v>Men</v>
      </c>
      <c r="I7379" s="6">
        <v>47</v>
      </c>
      <c r="J7379" s="4">
        <v>1800</v>
      </c>
      <c r="K7379" s="6">
        <f>Tabla2[[#This Row],[Price per Unit]]*Tabla2[[#This Row],[Units Sold]]</f>
        <v>84600</v>
      </c>
      <c r="L7379" s="52">
        <f>Tabla2[[#This Row],[Units Sold]]/Cálculos!$C$11</f>
        <v>7.2613994895236159E-5</v>
      </c>
      <c r="M7379" s="6">
        <f>Tabla2[[#This Row],[Total Sales]]-Tabla2[[#This Row],[Operating Profit]]</f>
        <v>80539.199999999997</v>
      </c>
      <c r="N7379" s="6">
        <v>4060.7999999999997</v>
      </c>
      <c r="O7379" s="46">
        <f>Tabla2[[#This Row],[Operating Profit]]/Tabla2[[#This Row],[Total Sales]]</f>
        <v>4.7999999999999994E-2</v>
      </c>
      <c r="P7379" s="1" t="s">
        <v>82</v>
      </c>
    </row>
    <row r="7380" spans="1:16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3" t="str">
        <f>IFERROR(LEFT(Tabla2[[#This Row],[Product]],FIND(" ",Tabla2[[#This Row],[Product]])-3),Tabla2[[#This Row],[Product]])</f>
        <v>Men</v>
      </c>
      <c r="I7380" s="6">
        <v>42</v>
      </c>
      <c r="J7380" s="4">
        <v>1010</v>
      </c>
      <c r="K7380" s="6">
        <f>Tabla2[[#This Row],[Price per Unit]]*Tabla2[[#This Row],[Units Sold]]</f>
        <v>42420</v>
      </c>
      <c r="L7380" s="52">
        <f>Tabla2[[#This Row],[Units Sold]]/Cálculos!$C$11</f>
        <v>4.0744519357882514E-5</v>
      </c>
      <c r="M7380" s="6">
        <f>Tabla2[[#This Row],[Total Sales]]-Tabla2[[#This Row],[Operating Profit]]</f>
        <v>40426.26</v>
      </c>
      <c r="N7380" s="6">
        <v>1993.7399999999998</v>
      </c>
      <c r="O7380" s="46">
        <f>Tabla2[[#This Row],[Operating Profit]]/Tabla2[[#This Row],[Total Sales]]</f>
        <v>4.6999999999999993E-2</v>
      </c>
      <c r="P7380" s="1" t="s">
        <v>82</v>
      </c>
    </row>
    <row r="7381" spans="1:16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3" t="str">
        <f>IFERROR(LEFT(Tabla2[[#This Row],[Product]],FIND(" ",Tabla2[[#This Row],[Product]])-3),Tabla2[[#This Row],[Product]])</f>
        <v>Women</v>
      </c>
      <c r="I7381" s="6">
        <v>37</v>
      </c>
      <c r="J7381" s="4">
        <v>750</v>
      </c>
      <c r="K7381" s="6">
        <f>Tabla2[[#This Row],[Price per Unit]]*Tabla2[[#This Row],[Units Sold]]</f>
        <v>27750</v>
      </c>
      <c r="L7381" s="52">
        <f>Tabla2[[#This Row],[Units Sold]]/Cálculos!$C$11</f>
        <v>3.0255831206348401E-5</v>
      </c>
      <c r="M7381" s="6">
        <f>Tabla2[[#This Row],[Total Sales]]-Tabla2[[#This Row],[Operating Profit]]</f>
        <v>26251.5</v>
      </c>
      <c r="N7381" s="6">
        <v>1498.5</v>
      </c>
      <c r="O7381" s="46">
        <f>Tabla2[[#This Row],[Operating Profit]]/Tabla2[[#This Row],[Total Sales]]</f>
        <v>5.3999999999999999E-2</v>
      </c>
      <c r="P7381" s="1" t="s">
        <v>82</v>
      </c>
    </row>
    <row r="7382" spans="1:16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3" t="str">
        <f>IFERROR(LEFT(Tabla2[[#This Row],[Product]],FIND(" ",Tabla2[[#This Row],[Product]])-3),Tabla2[[#This Row],[Product]])</f>
        <v>Women</v>
      </c>
      <c r="I7382" s="6">
        <v>36</v>
      </c>
      <c r="J7382" s="4">
        <v>520</v>
      </c>
      <c r="K7382" s="6">
        <f>Tabla2[[#This Row],[Price per Unit]]*Tabla2[[#This Row],[Units Sold]]</f>
        <v>18720</v>
      </c>
      <c r="L7382" s="52">
        <f>Tabla2[[#This Row],[Units Sold]]/Cálculos!$C$11</f>
        <v>2.0977376303068224E-5</v>
      </c>
      <c r="M7382" s="6">
        <f>Tabla2[[#This Row],[Total Sales]]-Tabla2[[#This Row],[Operating Profit]]</f>
        <v>17765.28</v>
      </c>
      <c r="N7382" s="6">
        <v>954.72</v>
      </c>
      <c r="O7382" s="46">
        <f>Tabla2[[#This Row],[Operating Profit]]/Tabla2[[#This Row],[Total Sales]]</f>
        <v>5.1000000000000004E-2</v>
      </c>
      <c r="P7382" s="1" t="s">
        <v>82</v>
      </c>
    </row>
    <row r="7383" spans="1:16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3" t="str">
        <f>IFERROR(LEFT(Tabla2[[#This Row],[Product]],FIND(" ",Tabla2[[#This Row],[Product]])-3),Tabla2[[#This Row],[Product]])</f>
        <v>Men</v>
      </c>
      <c r="I7383" s="6">
        <v>46</v>
      </c>
      <c r="J7383" s="4">
        <v>460</v>
      </c>
      <c r="K7383" s="6">
        <f>Tabla2[[#This Row],[Price per Unit]]*Tabla2[[#This Row],[Units Sold]]</f>
        <v>21160</v>
      </c>
      <c r="L7383" s="52">
        <f>Tabla2[[#This Row],[Units Sold]]/Cálculos!$C$11</f>
        <v>1.8556909806560351E-5</v>
      </c>
      <c r="M7383" s="6">
        <f>Tabla2[[#This Row],[Total Sales]]-Tabla2[[#This Row],[Operating Profit]]</f>
        <v>20250.12</v>
      </c>
      <c r="N7383" s="6">
        <v>909.88</v>
      </c>
      <c r="O7383" s="46">
        <f>Tabla2[[#This Row],[Operating Profit]]/Tabla2[[#This Row],[Total Sales]]</f>
        <v>4.2999999999999997E-2</v>
      </c>
      <c r="P7383" s="1" t="s">
        <v>82</v>
      </c>
    </row>
    <row r="7384" spans="1:16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3" t="str">
        <f>IFERROR(LEFT(Tabla2[[#This Row],[Product]],FIND(" ",Tabla2[[#This Row],[Product]])-3),Tabla2[[#This Row],[Product]])</f>
        <v>Women</v>
      </c>
      <c r="I7384" s="6">
        <v>52</v>
      </c>
      <c r="J7384" s="4">
        <v>1050</v>
      </c>
      <c r="K7384" s="6">
        <f>Tabla2[[#This Row],[Price per Unit]]*Tabla2[[#This Row],[Units Sold]]</f>
        <v>54600</v>
      </c>
      <c r="L7384" s="52">
        <f>Tabla2[[#This Row],[Units Sold]]/Cálculos!$C$11</f>
        <v>4.2358163688887758E-5</v>
      </c>
      <c r="M7384" s="6">
        <f>Tabla2[[#This Row],[Total Sales]]-Tabla2[[#This Row],[Operating Profit]]</f>
        <v>51706.2</v>
      </c>
      <c r="N7384" s="6">
        <v>2893.8</v>
      </c>
      <c r="O7384" s="46">
        <f>Tabla2[[#This Row],[Operating Profit]]/Tabla2[[#This Row],[Total Sales]]</f>
        <v>5.3000000000000005E-2</v>
      </c>
      <c r="P7384" s="1" t="s">
        <v>82</v>
      </c>
    </row>
    <row r="7385" spans="1:16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3" t="str">
        <f>IFERROR(LEFT(Tabla2[[#This Row],[Product]],FIND(" ",Tabla2[[#This Row],[Product]])-3),Tabla2[[#This Row],[Product]])</f>
        <v>Men</v>
      </c>
      <c r="I7385" s="6">
        <v>46</v>
      </c>
      <c r="J7385" s="4">
        <v>1240</v>
      </c>
      <c r="K7385" s="6">
        <f>Tabla2[[#This Row],[Price per Unit]]*Tabla2[[#This Row],[Units Sold]]</f>
        <v>57040</v>
      </c>
      <c r="L7385" s="52">
        <f>Tabla2[[#This Row],[Units Sold]]/Cálculos!$C$11</f>
        <v>5.0022974261162688E-5</v>
      </c>
      <c r="M7385" s="6">
        <f>Tabla2[[#This Row],[Total Sales]]-Tabla2[[#This Row],[Operating Profit]]</f>
        <v>54245.04</v>
      </c>
      <c r="N7385" s="6">
        <v>2794.96</v>
      </c>
      <c r="O7385" s="46">
        <f>Tabla2[[#This Row],[Operating Profit]]/Tabla2[[#This Row],[Total Sales]]</f>
        <v>4.9000000000000002E-2</v>
      </c>
      <c r="P7385" s="1" t="s">
        <v>82</v>
      </c>
    </row>
    <row r="7386" spans="1:16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3" t="str">
        <f>IFERROR(LEFT(Tabla2[[#This Row],[Product]],FIND(" ",Tabla2[[#This Row],[Product]])-3),Tabla2[[#This Row],[Product]])</f>
        <v>Men</v>
      </c>
      <c r="I7386" s="6">
        <v>41</v>
      </c>
      <c r="J7386" s="4">
        <v>720</v>
      </c>
      <c r="K7386" s="6">
        <f>Tabla2[[#This Row],[Price per Unit]]*Tabla2[[#This Row],[Units Sold]]</f>
        <v>29520</v>
      </c>
      <c r="L7386" s="52">
        <f>Tabla2[[#This Row],[Units Sold]]/Cálculos!$C$11</f>
        <v>2.9045597958094464E-5</v>
      </c>
      <c r="M7386" s="6">
        <f>Tabla2[[#This Row],[Total Sales]]-Tabla2[[#This Row],[Operating Profit]]</f>
        <v>28044</v>
      </c>
      <c r="N7386" s="6">
        <v>1476</v>
      </c>
      <c r="O7386" s="46">
        <f>Tabla2[[#This Row],[Operating Profit]]/Tabla2[[#This Row],[Total Sales]]</f>
        <v>0.05</v>
      </c>
      <c r="P7386" s="1" t="s">
        <v>82</v>
      </c>
    </row>
    <row r="7387" spans="1:16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3" t="str">
        <f>IFERROR(LEFT(Tabla2[[#This Row],[Product]],FIND(" ",Tabla2[[#This Row],[Product]])-3),Tabla2[[#This Row],[Product]])</f>
        <v>Women</v>
      </c>
      <c r="I7387" s="6">
        <v>39</v>
      </c>
      <c r="J7387" s="4">
        <v>510</v>
      </c>
      <c r="K7387" s="6">
        <f>Tabla2[[#This Row],[Price per Unit]]*Tabla2[[#This Row],[Units Sold]]</f>
        <v>19890</v>
      </c>
      <c r="L7387" s="52">
        <f>Tabla2[[#This Row],[Units Sold]]/Cálculos!$C$11</f>
        <v>2.0573965220316913E-5</v>
      </c>
      <c r="M7387" s="6">
        <f>Tabla2[[#This Row],[Total Sales]]-Tabla2[[#This Row],[Operating Profit]]</f>
        <v>18835.830000000002</v>
      </c>
      <c r="N7387" s="6">
        <v>1054.17</v>
      </c>
      <c r="O7387" s="46">
        <f>Tabla2[[#This Row],[Operating Profit]]/Tabla2[[#This Row],[Total Sales]]</f>
        <v>5.3000000000000005E-2</v>
      </c>
      <c r="P7387" s="1" t="s">
        <v>82</v>
      </c>
    </row>
    <row r="7388" spans="1:16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3" t="str">
        <f>IFERROR(LEFT(Tabla2[[#This Row],[Product]],FIND(" ",Tabla2[[#This Row],[Product]])-3),Tabla2[[#This Row],[Product]])</f>
        <v>Women</v>
      </c>
      <c r="I7388" s="6">
        <v>37</v>
      </c>
      <c r="J7388" s="4">
        <v>380</v>
      </c>
      <c r="K7388" s="6">
        <f>Tabla2[[#This Row],[Price per Unit]]*Tabla2[[#This Row],[Units Sold]]</f>
        <v>14060</v>
      </c>
      <c r="L7388" s="52">
        <f>Tabla2[[#This Row],[Units Sold]]/Cálculos!$C$11</f>
        <v>1.5329621144549856E-5</v>
      </c>
      <c r="M7388" s="6">
        <f>Tabla2[[#This Row],[Total Sales]]-Tabla2[[#This Row],[Operating Profit]]</f>
        <v>13314.82</v>
      </c>
      <c r="N7388" s="6">
        <v>745.18000000000006</v>
      </c>
      <c r="O7388" s="46">
        <f>Tabla2[[#This Row],[Operating Profit]]/Tabla2[[#This Row],[Total Sales]]</f>
        <v>5.3000000000000005E-2</v>
      </c>
      <c r="P7388" s="1" t="s">
        <v>82</v>
      </c>
    </row>
    <row r="7389" spans="1:16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3" t="str">
        <f>IFERROR(LEFT(Tabla2[[#This Row],[Product]],FIND(" ",Tabla2[[#This Row],[Product]])-3),Tabla2[[#This Row],[Product]])</f>
        <v>Men</v>
      </c>
      <c r="I7389" s="6">
        <v>47</v>
      </c>
      <c r="J7389" s="4">
        <v>410</v>
      </c>
      <c r="K7389" s="6">
        <f>Tabla2[[#This Row],[Price per Unit]]*Tabla2[[#This Row],[Units Sold]]</f>
        <v>19270</v>
      </c>
      <c r="L7389" s="52">
        <f>Tabla2[[#This Row],[Units Sold]]/Cálculos!$C$11</f>
        <v>1.6539854392803792E-5</v>
      </c>
      <c r="M7389" s="6">
        <f>Tabla2[[#This Row],[Total Sales]]-Tabla2[[#This Row],[Operating Profit]]</f>
        <v>18479.93</v>
      </c>
      <c r="N7389" s="6">
        <v>790.06999999999994</v>
      </c>
      <c r="O7389" s="46">
        <f>Tabla2[[#This Row],[Operating Profit]]/Tabla2[[#This Row],[Total Sales]]</f>
        <v>4.0999999999999995E-2</v>
      </c>
      <c r="P7389" s="1" t="s">
        <v>82</v>
      </c>
    </row>
    <row r="7390" spans="1:16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3" t="str">
        <f>IFERROR(LEFT(Tabla2[[#This Row],[Product]],FIND(" ",Tabla2[[#This Row],[Product]])-3),Tabla2[[#This Row],[Product]])</f>
        <v>Women</v>
      </c>
      <c r="I7390" s="6">
        <v>50</v>
      </c>
      <c r="J7390" s="4">
        <v>730</v>
      </c>
      <c r="K7390" s="6">
        <f>Tabla2[[#This Row],[Price per Unit]]*Tabla2[[#This Row],[Units Sold]]</f>
        <v>36500</v>
      </c>
      <c r="L7390" s="52">
        <f>Tabla2[[#This Row],[Units Sold]]/Cálculos!$C$11</f>
        <v>2.9449009040845775E-5</v>
      </c>
      <c r="M7390" s="6">
        <f>Tabla2[[#This Row],[Total Sales]]-Tabla2[[#This Row],[Operating Profit]]</f>
        <v>34565.5</v>
      </c>
      <c r="N7390" s="6">
        <v>1934.5</v>
      </c>
      <c r="O7390" s="46">
        <f>Tabla2[[#This Row],[Operating Profit]]/Tabla2[[#This Row],[Total Sales]]</f>
        <v>5.2999999999999999E-2</v>
      </c>
      <c r="P7390" s="1" t="s">
        <v>82</v>
      </c>
    </row>
    <row r="7391" spans="1:16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3" t="str">
        <f>IFERROR(LEFT(Tabla2[[#This Row],[Product]],FIND(" ",Tabla2[[#This Row],[Product]])-3),Tabla2[[#This Row],[Product]])</f>
        <v>Men</v>
      </c>
      <c r="I7391" s="6">
        <v>53</v>
      </c>
      <c r="J7391" s="4">
        <v>1190</v>
      </c>
      <c r="K7391" s="6">
        <f>Tabla2[[#This Row],[Price per Unit]]*Tabla2[[#This Row],[Units Sold]]</f>
        <v>63070</v>
      </c>
      <c r="L7391" s="52">
        <f>Tabla2[[#This Row],[Units Sold]]/Cálculos!$C$11</f>
        <v>4.8005918847406126E-5</v>
      </c>
      <c r="M7391" s="6">
        <f>Tabla2[[#This Row],[Total Sales]]-Tabla2[[#This Row],[Operating Profit]]</f>
        <v>60168.78</v>
      </c>
      <c r="N7391" s="6">
        <v>2901.22</v>
      </c>
      <c r="O7391" s="46">
        <f>Tabla2[[#This Row],[Operating Profit]]/Tabla2[[#This Row],[Total Sales]]</f>
        <v>4.5999999999999999E-2</v>
      </c>
      <c r="P7391" s="1" t="s">
        <v>82</v>
      </c>
    </row>
    <row r="7392" spans="1:16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3" t="str">
        <f>IFERROR(LEFT(Tabla2[[#This Row],[Product]],FIND(" ",Tabla2[[#This Row],[Product]])-3),Tabla2[[#This Row],[Product]])</f>
        <v>Men</v>
      </c>
      <c r="I7392" s="6">
        <v>48</v>
      </c>
      <c r="J7392" s="4">
        <v>630</v>
      </c>
      <c r="K7392" s="6">
        <f>Tabla2[[#This Row],[Price per Unit]]*Tabla2[[#This Row],[Units Sold]]</f>
        <v>30240</v>
      </c>
      <c r="L7392" s="52">
        <f>Tabla2[[#This Row],[Units Sold]]/Cálculos!$C$11</f>
        <v>2.5414898213332655E-5</v>
      </c>
      <c r="M7392" s="6">
        <f>Tabla2[[#This Row],[Total Sales]]-Tabla2[[#This Row],[Operating Profit]]</f>
        <v>28728</v>
      </c>
      <c r="N7392" s="6">
        <v>1512</v>
      </c>
      <c r="O7392" s="46">
        <f>Tabla2[[#This Row],[Operating Profit]]/Tabla2[[#This Row],[Total Sales]]</f>
        <v>0.05</v>
      </c>
      <c r="P7392" s="1" t="s">
        <v>82</v>
      </c>
    </row>
    <row r="7393" spans="1:16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3" t="str">
        <f>IFERROR(LEFT(Tabla2[[#This Row],[Product]],FIND(" ",Tabla2[[#This Row],[Product]])-3),Tabla2[[#This Row],[Product]])</f>
        <v>Women</v>
      </c>
      <c r="I7393" s="6">
        <v>46</v>
      </c>
      <c r="J7393" s="4">
        <v>420</v>
      </c>
      <c r="K7393" s="6">
        <f>Tabla2[[#This Row],[Price per Unit]]*Tabla2[[#This Row],[Units Sold]]</f>
        <v>19320</v>
      </c>
      <c r="L7393" s="52">
        <f>Tabla2[[#This Row],[Units Sold]]/Cálculos!$C$11</f>
        <v>1.6943265475555103E-5</v>
      </c>
      <c r="M7393" s="6">
        <f>Tabla2[[#This Row],[Total Sales]]-Tabla2[[#This Row],[Operating Profit]]</f>
        <v>18354</v>
      </c>
      <c r="N7393" s="6">
        <v>966</v>
      </c>
      <c r="O7393" s="46">
        <f>Tabla2[[#This Row],[Operating Profit]]/Tabla2[[#This Row],[Total Sales]]</f>
        <v>0.05</v>
      </c>
      <c r="P7393" s="1" t="s">
        <v>82</v>
      </c>
    </row>
    <row r="7394" spans="1:16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3" t="str">
        <f>IFERROR(LEFT(Tabla2[[#This Row],[Product]],FIND(" ",Tabla2[[#This Row],[Product]])-3),Tabla2[[#This Row],[Product]])</f>
        <v>Women</v>
      </c>
      <c r="I7394" s="6">
        <v>48</v>
      </c>
      <c r="J7394" s="4">
        <v>310</v>
      </c>
      <c r="K7394" s="6">
        <f>Tabla2[[#This Row],[Price per Unit]]*Tabla2[[#This Row],[Units Sold]]</f>
        <v>14880</v>
      </c>
      <c r="L7394" s="52">
        <f>Tabla2[[#This Row],[Units Sold]]/Cálculos!$C$11</f>
        <v>1.2505743565290672E-5</v>
      </c>
      <c r="M7394" s="6">
        <f>Tabla2[[#This Row],[Total Sales]]-Tabla2[[#This Row],[Operating Profit]]</f>
        <v>14106.24</v>
      </c>
      <c r="N7394" s="6">
        <v>773.76</v>
      </c>
      <c r="O7394" s="46">
        <f>Tabla2[[#This Row],[Operating Profit]]/Tabla2[[#This Row],[Total Sales]]</f>
        <v>5.1999999999999998E-2</v>
      </c>
      <c r="P7394" s="1" t="s">
        <v>82</v>
      </c>
    </row>
    <row r="7395" spans="1:16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3" t="str">
        <f>IFERROR(LEFT(Tabla2[[#This Row],[Product]],FIND(" ",Tabla2[[#This Row],[Product]])-3),Tabla2[[#This Row],[Product]])</f>
        <v>Men</v>
      </c>
      <c r="I7395" s="6">
        <v>58</v>
      </c>
      <c r="J7395" s="4">
        <v>380</v>
      </c>
      <c r="K7395" s="6">
        <f>Tabla2[[#This Row],[Price per Unit]]*Tabla2[[#This Row],[Units Sold]]</f>
        <v>22040</v>
      </c>
      <c r="L7395" s="52">
        <f>Tabla2[[#This Row],[Units Sold]]/Cálculos!$C$11</f>
        <v>1.5329621144549856E-5</v>
      </c>
      <c r="M7395" s="6">
        <f>Tabla2[[#This Row],[Total Sales]]-Tabla2[[#This Row],[Operating Profit]]</f>
        <v>21136.36</v>
      </c>
      <c r="N7395" s="6">
        <v>903.64</v>
      </c>
      <c r="O7395" s="46">
        <f>Tabla2[[#This Row],[Operating Profit]]/Tabla2[[#This Row],[Total Sales]]</f>
        <v>4.1000000000000002E-2</v>
      </c>
      <c r="P7395" s="1" t="s">
        <v>82</v>
      </c>
    </row>
    <row r="7396" spans="1:16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3" t="str">
        <f>IFERROR(LEFT(Tabla2[[#This Row],[Product]],FIND(" ",Tabla2[[#This Row],[Product]])-3),Tabla2[[#This Row],[Product]])</f>
        <v>Women</v>
      </c>
      <c r="I7396" s="6">
        <v>62</v>
      </c>
      <c r="J7396" s="4">
        <v>680</v>
      </c>
      <c r="K7396" s="6">
        <f>Tabla2[[#This Row],[Price per Unit]]*Tabla2[[#This Row],[Units Sold]]</f>
        <v>42160</v>
      </c>
      <c r="L7396" s="52">
        <f>Tabla2[[#This Row],[Units Sold]]/Cálculos!$C$11</f>
        <v>2.7431953627089217E-5</v>
      </c>
      <c r="M7396" s="6">
        <f>Tabla2[[#This Row],[Total Sales]]-Tabla2[[#This Row],[Operating Profit]]</f>
        <v>39925.519999999997</v>
      </c>
      <c r="N7396" s="6">
        <v>2234.48</v>
      </c>
      <c r="O7396" s="46">
        <f>Tabla2[[#This Row],[Operating Profit]]/Tabla2[[#This Row],[Total Sales]]</f>
        <v>5.2999999999999999E-2</v>
      </c>
      <c r="P7396" s="1" t="s">
        <v>82</v>
      </c>
    </row>
    <row r="7397" spans="1:16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3" t="str">
        <f>IFERROR(LEFT(Tabla2[[#This Row],[Product]],FIND(" ",Tabla2[[#This Row],[Product]])-3),Tabla2[[#This Row],[Product]])</f>
        <v>Men</v>
      </c>
      <c r="I7397" s="6">
        <v>59</v>
      </c>
      <c r="J7397" s="4">
        <v>1080</v>
      </c>
      <c r="K7397" s="6">
        <f>Tabla2[[#This Row],[Price per Unit]]*Tabla2[[#This Row],[Units Sold]]</f>
        <v>63720</v>
      </c>
      <c r="L7397" s="52">
        <f>Tabla2[[#This Row],[Units Sold]]/Cálculos!$C$11</f>
        <v>4.3568396937141698E-5</v>
      </c>
      <c r="M7397" s="6">
        <f>Tabla2[[#This Row],[Total Sales]]-Tabla2[[#This Row],[Operating Profit]]</f>
        <v>60661.440000000002</v>
      </c>
      <c r="N7397" s="6">
        <v>3058.56</v>
      </c>
      <c r="O7397" s="46">
        <f>Tabla2[[#This Row],[Operating Profit]]/Tabla2[[#This Row],[Total Sales]]</f>
        <v>4.8000000000000001E-2</v>
      </c>
      <c r="P7397" s="1" t="s">
        <v>82</v>
      </c>
    </row>
    <row r="7398" spans="1:16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3" t="str">
        <f>IFERROR(LEFT(Tabla2[[#This Row],[Product]],FIND(" ",Tabla2[[#This Row],[Product]])-3),Tabla2[[#This Row],[Product]])</f>
        <v>Men</v>
      </c>
      <c r="I7398" s="6">
        <v>46</v>
      </c>
      <c r="J7398" s="4">
        <v>800</v>
      </c>
      <c r="K7398" s="6">
        <f>Tabla2[[#This Row],[Price per Unit]]*Tabla2[[#This Row],[Units Sold]]</f>
        <v>36800</v>
      </c>
      <c r="L7398" s="52">
        <f>Tabla2[[#This Row],[Units Sold]]/Cálculos!$C$11</f>
        <v>3.2272886620104963E-5</v>
      </c>
      <c r="M7398" s="6">
        <f>Tabla2[[#This Row],[Total Sales]]-Tabla2[[#This Row],[Operating Profit]]</f>
        <v>34996.800000000003</v>
      </c>
      <c r="N7398" s="6">
        <v>1803.2</v>
      </c>
      <c r="O7398" s="46">
        <f>Tabla2[[#This Row],[Operating Profit]]/Tabla2[[#This Row],[Total Sales]]</f>
        <v>4.9000000000000002E-2</v>
      </c>
      <c r="P7398" s="1" t="s">
        <v>82</v>
      </c>
    </row>
    <row r="7399" spans="1:16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3" t="str">
        <f>IFERROR(LEFT(Tabla2[[#This Row],[Product]],FIND(" ",Tabla2[[#This Row],[Product]])-3),Tabla2[[#This Row],[Product]])</f>
        <v>Women</v>
      </c>
      <c r="I7399" s="6">
        <v>48</v>
      </c>
      <c r="J7399" s="4">
        <v>680</v>
      </c>
      <c r="K7399" s="6">
        <f>Tabla2[[#This Row],[Price per Unit]]*Tabla2[[#This Row],[Units Sold]]</f>
        <v>32640</v>
      </c>
      <c r="L7399" s="52">
        <f>Tabla2[[#This Row],[Units Sold]]/Cálculos!$C$11</f>
        <v>2.7431953627089217E-5</v>
      </c>
      <c r="M7399" s="6">
        <f>Tabla2[[#This Row],[Total Sales]]-Tabla2[[#This Row],[Operating Profit]]</f>
        <v>30975.360000000001</v>
      </c>
      <c r="N7399" s="6">
        <v>1664.64</v>
      </c>
      <c r="O7399" s="46">
        <f>Tabla2[[#This Row],[Operating Profit]]/Tabla2[[#This Row],[Total Sales]]</f>
        <v>5.1000000000000004E-2</v>
      </c>
      <c r="P7399" s="1" t="s">
        <v>82</v>
      </c>
    </row>
    <row r="7400" spans="1:16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3" t="str">
        <f>IFERROR(LEFT(Tabla2[[#This Row],[Product]],FIND(" ",Tabla2[[#This Row],[Product]])-3),Tabla2[[#This Row],[Product]])</f>
        <v>Women</v>
      </c>
      <c r="I7400" s="6">
        <v>49</v>
      </c>
      <c r="J7400" s="4">
        <v>650</v>
      </c>
      <c r="K7400" s="6">
        <f>Tabla2[[#This Row],[Price per Unit]]*Tabla2[[#This Row],[Units Sold]]</f>
        <v>31850</v>
      </c>
      <c r="L7400" s="52">
        <f>Tabla2[[#This Row],[Units Sold]]/Cálculos!$C$11</f>
        <v>2.622172037883528E-5</v>
      </c>
      <c r="M7400" s="6">
        <f>Tabla2[[#This Row],[Total Sales]]-Tabla2[[#This Row],[Operating Profit]]</f>
        <v>30098.25</v>
      </c>
      <c r="N7400" s="6">
        <v>1751.7500000000002</v>
      </c>
      <c r="O7400" s="46">
        <f>Tabla2[[#This Row],[Operating Profit]]/Tabla2[[#This Row],[Total Sales]]</f>
        <v>5.5000000000000007E-2</v>
      </c>
      <c r="P7400" s="1" t="s">
        <v>82</v>
      </c>
    </row>
    <row r="7401" spans="1:16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3" t="str">
        <f>IFERROR(LEFT(Tabla2[[#This Row],[Product]],FIND(" ",Tabla2[[#This Row],[Product]])-3),Tabla2[[#This Row],[Product]])</f>
        <v>Men</v>
      </c>
      <c r="I7401" s="6">
        <v>55</v>
      </c>
      <c r="J7401" s="4">
        <v>590</v>
      </c>
      <c r="K7401" s="6">
        <f>Tabla2[[#This Row],[Price per Unit]]*Tabla2[[#This Row],[Units Sold]]</f>
        <v>32450</v>
      </c>
      <c r="L7401" s="52">
        <f>Tabla2[[#This Row],[Units Sold]]/Cálculos!$C$11</f>
        <v>2.3801253882327408E-5</v>
      </c>
      <c r="M7401" s="6">
        <f>Tabla2[[#This Row],[Total Sales]]-Tabla2[[#This Row],[Operating Profit]]</f>
        <v>31022.2</v>
      </c>
      <c r="N7401" s="6">
        <v>1427.8</v>
      </c>
      <c r="O7401" s="46">
        <f>Tabla2[[#This Row],[Operating Profit]]/Tabla2[[#This Row],[Total Sales]]</f>
        <v>4.3999999999999997E-2</v>
      </c>
      <c r="P7401" s="1" t="s">
        <v>82</v>
      </c>
    </row>
    <row r="7402" spans="1:16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3" t="str">
        <f>IFERROR(LEFT(Tabla2[[#This Row],[Product]],FIND(" ",Tabla2[[#This Row],[Product]])-3),Tabla2[[#This Row],[Product]])</f>
        <v>Women</v>
      </c>
      <c r="I7402" s="6">
        <v>59</v>
      </c>
      <c r="J7402" s="4">
        <v>910</v>
      </c>
      <c r="K7402" s="6">
        <f>Tabla2[[#This Row],[Price per Unit]]*Tabla2[[#This Row],[Units Sold]]</f>
        <v>53690</v>
      </c>
      <c r="L7402" s="52">
        <f>Tabla2[[#This Row],[Units Sold]]/Cálculos!$C$11</f>
        <v>3.6710408530369391E-5</v>
      </c>
      <c r="M7402" s="6">
        <f>Tabla2[[#This Row],[Total Sales]]-Tabla2[[#This Row],[Operating Profit]]</f>
        <v>50844.43</v>
      </c>
      <c r="N7402" s="6">
        <v>2845.57</v>
      </c>
      <c r="O7402" s="46">
        <f>Tabla2[[#This Row],[Operating Profit]]/Tabla2[[#This Row],[Total Sales]]</f>
        <v>5.3000000000000005E-2</v>
      </c>
      <c r="P7402" s="1" t="s">
        <v>82</v>
      </c>
    </row>
    <row r="7403" spans="1:16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3" t="str">
        <f>IFERROR(LEFT(Tabla2[[#This Row],[Product]],FIND(" ",Tabla2[[#This Row],[Product]])-3),Tabla2[[#This Row],[Product]])</f>
        <v>Men</v>
      </c>
      <c r="I7403" s="6">
        <v>55</v>
      </c>
      <c r="J7403" s="4">
        <v>1490</v>
      </c>
      <c r="K7403" s="6">
        <f>Tabla2[[#This Row],[Price per Unit]]*Tabla2[[#This Row],[Units Sold]]</f>
        <v>81950</v>
      </c>
      <c r="L7403" s="52">
        <f>Tabla2[[#This Row],[Units Sold]]/Cálculos!$C$11</f>
        <v>6.010825132994549E-5</v>
      </c>
      <c r="M7403" s="6">
        <f>Tabla2[[#This Row],[Total Sales]]-Tabla2[[#This Row],[Operating Profit]]</f>
        <v>78016.399999999994</v>
      </c>
      <c r="N7403" s="6">
        <v>3933.6</v>
      </c>
      <c r="O7403" s="46">
        <f>Tabla2[[#This Row],[Operating Profit]]/Tabla2[[#This Row],[Total Sales]]</f>
        <v>4.8000000000000001E-2</v>
      </c>
      <c r="P7403" s="1" t="s">
        <v>82</v>
      </c>
    </row>
    <row r="7404" spans="1:16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3" t="str">
        <f>IFERROR(LEFT(Tabla2[[#This Row],[Product]],FIND(" ",Tabla2[[#This Row],[Product]])-3),Tabla2[[#This Row],[Product]])</f>
        <v>Men</v>
      </c>
      <c r="I7404" s="6">
        <v>49</v>
      </c>
      <c r="J7404" s="4">
        <v>1050</v>
      </c>
      <c r="K7404" s="6">
        <f>Tabla2[[#This Row],[Price per Unit]]*Tabla2[[#This Row],[Units Sold]]</f>
        <v>51450</v>
      </c>
      <c r="L7404" s="52">
        <f>Tabla2[[#This Row],[Units Sold]]/Cálculos!$C$11</f>
        <v>4.2358163688887758E-5</v>
      </c>
      <c r="M7404" s="6">
        <f>Tabla2[[#This Row],[Total Sales]]-Tabla2[[#This Row],[Operating Profit]]</f>
        <v>48980.4</v>
      </c>
      <c r="N7404" s="6">
        <v>2469.6</v>
      </c>
      <c r="O7404" s="46">
        <f>Tabla2[[#This Row],[Operating Profit]]/Tabla2[[#This Row],[Total Sales]]</f>
        <v>4.8000000000000001E-2</v>
      </c>
      <c r="P7404" s="1" t="s">
        <v>82</v>
      </c>
    </row>
    <row r="7405" spans="1:16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3" t="str">
        <f>IFERROR(LEFT(Tabla2[[#This Row],[Product]],FIND(" ",Tabla2[[#This Row],[Product]])-3),Tabla2[[#This Row],[Product]])</f>
        <v>Women</v>
      </c>
      <c r="I7405" s="6">
        <v>49</v>
      </c>
      <c r="J7405" s="4">
        <v>910</v>
      </c>
      <c r="K7405" s="6">
        <f>Tabla2[[#This Row],[Price per Unit]]*Tabla2[[#This Row],[Units Sold]]</f>
        <v>44590</v>
      </c>
      <c r="L7405" s="52">
        <f>Tabla2[[#This Row],[Units Sold]]/Cálculos!$C$11</f>
        <v>3.6710408530369391E-5</v>
      </c>
      <c r="M7405" s="6">
        <f>Tabla2[[#This Row],[Total Sales]]-Tabla2[[#This Row],[Operating Profit]]</f>
        <v>42360.5</v>
      </c>
      <c r="N7405" s="6">
        <v>2229.5</v>
      </c>
      <c r="O7405" s="46">
        <f>Tabla2[[#This Row],[Operating Profit]]/Tabla2[[#This Row],[Total Sales]]</f>
        <v>0.05</v>
      </c>
      <c r="P7405" s="1" t="s">
        <v>82</v>
      </c>
    </row>
    <row r="7406" spans="1:16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3" t="str">
        <f>IFERROR(LEFT(Tabla2[[#This Row],[Product]],FIND(" ",Tabla2[[#This Row],[Product]])-3),Tabla2[[#This Row],[Product]])</f>
        <v>Women</v>
      </c>
      <c r="I7406" s="6">
        <v>47</v>
      </c>
      <c r="J7406" s="4">
        <v>830</v>
      </c>
      <c r="K7406" s="6">
        <f>Tabla2[[#This Row],[Price per Unit]]*Tabla2[[#This Row],[Units Sold]]</f>
        <v>39010</v>
      </c>
      <c r="L7406" s="52">
        <f>Tabla2[[#This Row],[Units Sold]]/Cálculos!$C$11</f>
        <v>3.3483119868358896E-5</v>
      </c>
      <c r="M7406" s="6">
        <f>Tabla2[[#This Row],[Total Sales]]-Tabla2[[#This Row],[Operating Profit]]</f>
        <v>37020.49</v>
      </c>
      <c r="N7406" s="6">
        <v>1989.51</v>
      </c>
      <c r="O7406" s="46">
        <f>Tabla2[[#This Row],[Operating Profit]]/Tabla2[[#This Row],[Total Sales]]</f>
        <v>5.0999999999999997E-2</v>
      </c>
      <c r="P7406" s="1" t="s">
        <v>82</v>
      </c>
    </row>
    <row r="7407" spans="1:16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3" t="str">
        <f>IFERROR(LEFT(Tabla2[[#This Row],[Product]],FIND(" ",Tabla2[[#This Row],[Product]])-3),Tabla2[[#This Row],[Product]])</f>
        <v>Men</v>
      </c>
      <c r="I7407" s="6">
        <v>55</v>
      </c>
      <c r="J7407" s="4">
        <v>830</v>
      </c>
      <c r="K7407" s="6">
        <f>Tabla2[[#This Row],[Price per Unit]]*Tabla2[[#This Row],[Units Sold]]</f>
        <v>45650</v>
      </c>
      <c r="L7407" s="52">
        <f>Tabla2[[#This Row],[Units Sold]]/Cálculos!$C$11</f>
        <v>3.3483119868358896E-5</v>
      </c>
      <c r="M7407" s="6">
        <f>Tabla2[[#This Row],[Total Sales]]-Tabla2[[#This Row],[Operating Profit]]</f>
        <v>43595.75</v>
      </c>
      <c r="N7407" s="6">
        <v>2054.25</v>
      </c>
      <c r="O7407" s="46">
        <f>Tabla2[[#This Row],[Operating Profit]]/Tabla2[[#This Row],[Total Sales]]</f>
        <v>4.4999999999999998E-2</v>
      </c>
      <c r="P7407" s="1" t="s">
        <v>82</v>
      </c>
    </row>
    <row r="7408" spans="1:16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3" t="str">
        <f>IFERROR(LEFT(Tabla2[[#This Row],[Product]],FIND(" ",Tabla2[[#This Row],[Product]])-3),Tabla2[[#This Row],[Product]])</f>
        <v>Women</v>
      </c>
      <c r="I7408" s="6">
        <v>59</v>
      </c>
      <c r="J7408" s="4">
        <v>1010</v>
      </c>
      <c r="K7408" s="6">
        <f>Tabla2[[#This Row],[Price per Unit]]*Tabla2[[#This Row],[Units Sold]]</f>
        <v>59590</v>
      </c>
      <c r="L7408" s="52">
        <f>Tabla2[[#This Row],[Units Sold]]/Cálculos!$C$11</f>
        <v>4.0744519357882514E-5</v>
      </c>
      <c r="M7408" s="6">
        <f>Tabla2[[#This Row],[Total Sales]]-Tabla2[[#This Row],[Operating Profit]]</f>
        <v>56372.14</v>
      </c>
      <c r="N7408" s="6">
        <v>3217.86</v>
      </c>
      <c r="O7408" s="46">
        <f>Tabla2[[#This Row],[Operating Profit]]/Tabla2[[#This Row],[Total Sales]]</f>
        <v>5.3999999999999999E-2</v>
      </c>
      <c r="P7408" s="1" t="s">
        <v>82</v>
      </c>
    </row>
    <row r="7409" spans="1:16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3" t="str">
        <f>IFERROR(LEFT(Tabla2[[#This Row],[Product]],FIND(" ",Tabla2[[#This Row],[Product]])-3),Tabla2[[#This Row],[Product]])</f>
        <v>Men</v>
      </c>
      <c r="I7409" s="6">
        <v>38</v>
      </c>
      <c r="J7409" s="4">
        <v>1250</v>
      </c>
      <c r="K7409" s="6">
        <f>Tabla2[[#This Row],[Price per Unit]]*Tabla2[[#This Row],[Units Sold]]</f>
        <v>47500</v>
      </c>
      <c r="L7409" s="52">
        <f>Tabla2[[#This Row],[Units Sold]]/Cálculos!$C$11</f>
        <v>5.0426385343913999E-5</v>
      </c>
      <c r="M7409" s="6">
        <f>Tabla2[[#This Row],[Total Sales]]-Tabla2[[#This Row],[Operating Profit]]</f>
        <v>45077.5</v>
      </c>
      <c r="N7409" s="6">
        <v>2422.5</v>
      </c>
      <c r="O7409" s="46">
        <f>Tabla2[[#This Row],[Operating Profit]]/Tabla2[[#This Row],[Total Sales]]</f>
        <v>5.0999999999999997E-2</v>
      </c>
      <c r="P7409" s="1" t="s">
        <v>82</v>
      </c>
    </row>
    <row r="7410" spans="1:16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3" t="str">
        <f>IFERROR(LEFT(Tabla2[[#This Row],[Product]],FIND(" ",Tabla2[[#This Row],[Product]])-3),Tabla2[[#This Row],[Product]])</f>
        <v>Men</v>
      </c>
      <c r="I7410" s="6">
        <v>37</v>
      </c>
      <c r="J7410" s="4">
        <v>870</v>
      </c>
      <c r="K7410" s="6">
        <f>Tabla2[[#This Row],[Price per Unit]]*Tabla2[[#This Row],[Units Sold]]</f>
        <v>32190</v>
      </c>
      <c r="L7410" s="52">
        <f>Tabla2[[#This Row],[Units Sold]]/Cálculos!$C$11</f>
        <v>3.5096764199364146E-5</v>
      </c>
      <c r="M7410" s="6">
        <f>Tabla2[[#This Row],[Total Sales]]-Tabla2[[#This Row],[Operating Profit]]</f>
        <v>30516.12</v>
      </c>
      <c r="N7410" s="6">
        <v>1673.88</v>
      </c>
      <c r="O7410" s="46">
        <f>Tabla2[[#This Row],[Operating Profit]]/Tabla2[[#This Row],[Total Sales]]</f>
        <v>5.2000000000000005E-2</v>
      </c>
      <c r="P7410" s="1" t="s">
        <v>82</v>
      </c>
    </row>
    <row r="7411" spans="1:16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3" t="str">
        <f>IFERROR(LEFT(Tabla2[[#This Row],[Product]],FIND(" ",Tabla2[[#This Row],[Product]])-3),Tabla2[[#This Row],[Product]])</f>
        <v>Women</v>
      </c>
      <c r="I7411" s="6">
        <v>28</v>
      </c>
      <c r="J7411" s="4">
        <v>900</v>
      </c>
      <c r="K7411" s="6">
        <f>Tabla2[[#This Row],[Price per Unit]]*Tabla2[[#This Row],[Units Sold]]</f>
        <v>25200</v>
      </c>
      <c r="L7411" s="52">
        <f>Tabla2[[#This Row],[Units Sold]]/Cálculos!$C$11</f>
        <v>3.630699744761808E-5</v>
      </c>
      <c r="M7411" s="6">
        <f>Tabla2[[#This Row],[Total Sales]]-Tabla2[[#This Row],[Operating Profit]]</f>
        <v>24192</v>
      </c>
      <c r="N7411" s="6">
        <v>1008</v>
      </c>
      <c r="O7411" s="46">
        <f>Tabla2[[#This Row],[Operating Profit]]/Tabla2[[#This Row],[Total Sales]]</f>
        <v>0.04</v>
      </c>
      <c r="P7411" s="1" t="s">
        <v>82</v>
      </c>
    </row>
    <row r="7412" spans="1:16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3" t="str">
        <f>IFERROR(LEFT(Tabla2[[#This Row],[Product]],FIND(" ",Tabla2[[#This Row],[Product]])-3),Tabla2[[#This Row],[Product]])</f>
        <v>Women</v>
      </c>
      <c r="I7412" s="6">
        <v>33</v>
      </c>
      <c r="J7412" s="4">
        <v>420</v>
      </c>
      <c r="K7412" s="6">
        <f>Tabla2[[#This Row],[Price per Unit]]*Tabla2[[#This Row],[Units Sold]]</f>
        <v>13860</v>
      </c>
      <c r="L7412" s="52">
        <f>Tabla2[[#This Row],[Units Sold]]/Cálculos!$C$11</f>
        <v>1.6943265475555103E-5</v>
      </c>
      <c r="M7412" s="6">
        <f>Tabla2[[#This Row],[Total Sales]]-Tabla2[[#This Row],[Operating Profit]]</f>
        <v>13250.16</v>
      </c>
      <c r="N7412" s="6">
        <v>609.84</v>
      </c>
      <c r="O7412" s="46">
        <f>Tabla2[[#This Row],[Operating Profit]]/Tabla2[[#This Row],[Total Sales]]</f>
        <v>4.4000000000000004E-2</v>
      </c>
      <c r="P7412" s="1" t="s">
        <v>82</v>
      </c>
    </row>
    <row r="7413" spans="1:16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3" t="str">
        <f>IFERROR(LEFT(Tabla2[[#This Row],[Product]],FIND(" ",Tabla2[[#This Row],[Product]])-3),Tabla2[[#This Row],[Product]])</f>
        <v>Men</v>
      </c>
      <c r="I7413" s="6">
        <v>49</v>
      </c>
      <c r="J7413" s="4">
        <v>600</v>
      </c>
      <c r="K7413" s="6">
        <f>Tabla2[[#This Row],[Price per Unit]]*Tabla2[[#This Row],[Units Sold]]</f>
        <v>29400</v>
      </c>
      <c r="L7413" s="52">
        <f>Tabla2[[#This Row],[Units Sold]]/Cálculos!$C$11</f>
        <v>2.4204664965078719E-5</v>
      </c>
      <c r="M7413" s="6">
        <f>Tabla2[[#This Row],[Total Sales]]-Tabla2[[#This Row],[Operating Profit]]</f>
        <v>28194.6</v>
      </c>
      <c r="N7413" s="6">
        <v>1205.3999999999999</v>
      </c>
      <c r="O7413" s="46">
        <f>Tabla2[[#This Row],[Operating Profit]]/Tabla2[[#This Row],[Total Sales]]</f>
        <v>4.0999999999999995E-2</v>
      </c>
      <c r="P7413" s="1" t="s">
        <v>82</v>
      </c>
    </row>
    <row r="7414" spans="1:16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3" t="str">
        <f>IFERROR(LEFT(Tabla2[[#This Row],[Product]],FIND(" ",Tabla2[[#This Row],[Product]])-3),Tabla2[[#This Row],[Product]])</f>
        <v>Women</v>
      </c>
      <c r="I7414" s="6">
        <v>37</v>
      </c>
      <c r="J7414" s="4">
        <v>810</v>
      </c>
      <c r="K7414" s="6">
        <f>Tabla2[[#This Row],[Price per Unit]]*Tabla2[[#This Row],[Units Sold]]</f>
        <v>29970</v>
      </c>
      <c r="L7414" s="52">
        <f>Tabla2[[#This Row],[Units Sold]]/Cálculos!$C$11</f>
        <v>3.2676297702856274E-5</v>
      </c>
      <c r="M7414" s="6">
        <f>Tabla2[[#This Row],[Total Sales]]-Tabla2[[#This Row],[Operating Profit]]</f>
        <v>28471.5</v>
      </c>
      <c r="N7414" s="6">
        <v>1498.5</v>
      </c>
      <c r="O7414" s="46">
        <f>Tabla2[[#This Row],[Operating Profit]]/Tabla2[[#This Row],[Total Sales]]</f>
        <v>0.05</v>
      </c>
      <c r="P7414" s="1" t="s">
        <v>82</v>
      </c>
    </row>
    <row r="7415" spans="1:16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3" t="str">
        <f>IFERROR(LEFT(Tabla2[[#This Row],[Product]],FIND(" ",Tabla2[[#This Row],[Product]])-3),Tabla2[[#This Row],[Product]])</f>
        <v>Men</v>
      </c>
      <c r="I7415" s="6">
        <v>39</v>
      </c>
      <c r="J7415" s="4">
        <v>1490</v>
      </c>
      <c r="K7415" s="6">
        <f>Tabla2[[#This Row],[Price per Unit]]*Tabla2[[#This Row],[Units Sold]]</f>
        <v>58110</v>
      </c>
      <c r="L7415" s="52">
        <f>Tabla2[[#This Row],[Units Sold]]/Cálculos!$C$11</f>
        <v>6.010825132994549E-5</v>
      </c>
      <c r="M7415" s="6">
        <f>Tabla2[[#This Row],[Total Sales]]-Tabla2[[#This Row],[Operating Profit]]</f>
        <v>55204.5</v>
      </c>
      <c r="N7415" s="6">
        <v>2905.5</v>
      </c>
      <c r="O7415" s="46">
        <f>Tabla2[[#This Row],[Operating Profit]]/Tabla2[[#This Row],[Total Sales]]</f>
        <v>0.05</v>
      </c>
      <c r="P7415" s="1" t="s">
        <v>82</v>
      </c>
    </row>
    <row r="7416" spans="1:16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3" t="str">
        <f>IFERROR(LEFT(Tabla2[[#This Row],[Product]],FIND(" ",Tabla2[[#This Row],[Product]])-3),Tabla2[[#This Row],[Product]])</f>
        <v>Men</v>
      </c>
      <c r="I7416" s="6">
        <v>37</v>
      </c>
      <c r="J7416" s="4">
        <v>540</v>
      </c>
      <c r="K7416" s="6">
        <f>Tabla2[[#This Row],[Price per Unit]]*Tabla2[[#This Row],[Units Sold]]</f>
        <v>19980</v>
      </c>
      <c r="L7416" s="52">
        <f>Tabla2[[#This Row],[Units Sold]]/Cálculos!$C$11</f>
        <v>2.1784198468570849E-5</v>
      </c>
      <c r="M7416" s="6">
        <f>Tabla2[[#This Row],[Total Sales]]-Tabla2[[#This Row],[Operating Profit]]</f>
        <v>18981</v>
      </c>
      <c r="N7416" s="6">
        <v>999</v>
      </c>
      <c r="O7416" s="46">
        <f>Tabla2[[#This Row],[Operating Profit]]/Tabla2[[#This Row],[Total Sales]]</f>
        <v>0.05</v>
      </c>
      <c r="P7416" s="1" t="s">
        <v>82</v>
      </c>
    </row>
    <row r="7417" spans="1:16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3" t="str">
        <f>IFERROR(LEFT(Tabla2[[#This Row],[Product]],FIND(" ",Tabla2[[#This Row],[Product]])-3),Tabla2[[#This Row],[Product]])</f>
        <v>Women</v>
      </c>
      <c r="I7417" s="6">
        <v>29</v>
      </c>
      <c r="J7417" s="4">
        <v>650</v>
      </c>
      <c r="K7417" s="6">
        <f>Tabla2[[#This Row],[Price per Unit]]*Tabla2[[#This Row],[Units Sold]]</f>
        <v>18850</v>
      </c>
      <c r="L7417" s="52">
        <f>Tabla2[[#This Row],[Units Sold]]/Cálculos!$C$11</f>
        <v>2.622172037883528E-5</v>
      </c>
      <c r="M7417" s="6">
        <f>Tabla2[[#This Row],[Total Sales]]-Tabla2[[#This Row],[Operating Profit]]</f>
        <v>18001.75</v>
      </c>
      <c r="N7417" s="6">
        <v>848.24999999999989</v>
      </c>
      <c r="O7417" s="46">
        <f>Tabla2[[#This Row],[Operating Profit]]/Tabla2[[#This Row],[Total Sales]]</f>
        <v>4.4999999999999991E-2</v>
      </c>
      <c r="P7417" s="1" t="s">
        <v>82</v>
      </c>
    </row>
    <row r="7418" spans="1:16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3" t="str">
        <f>IFERROR(LEFT(Tabla2[[#This Row],[Product]],FIND(" ",Tabla2[[#This Row],[Product]])-3),Tabla2[[#This Row],[Product]])</f>
        <v>Women</v>
      </c>
      <c r="I7418" s="6">
        <v>32</v>
      </c>
      <c r="J7418" s="4">
        <v>340</v>
      </c>
      <c r="K7418" s="6">
        <f>Tabla2[[#This Row],[Price per Unit]]*Tabla2[[#This Row],[Units Sold]]</f>
        <v>10880</v>
      </c>
      <c r="L7418" s="52">
        <f>Tabla2[[#This Row],[Units Sold]]/Cálculos!$C$11</f>
        <v>1.3715976813544608E-5</v>
      </c>
      <c r="M7418" s="6">
        <f>Tabla2[[#This Row],[Total Sales]]-Tabla2[[#This Row],[Operating Profit]]</f>
        <v>10401.280000000001</v>
      </c>
      <c r="N7418" s="6">
        <v>478.72</v>
      </c>
      <c r="O7418" s="46">
        <f>Tabla2[[#This Row],[Operating Profit]]/Tabla2[[#This Row],[Total Sales]]</f>
        <v>4.4000000000000004E-2</v>
      </c>
      <c r="P7418" s="1" t="s">
        <v>82</v>
      </c>
    </row>
    <row r="7419" spans="1:16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3" t="str">
        <f>IFERROR(LEFT(Tabla2[[#This Row],[Product]],FIND(" ",Tabla2[[#This Row],[Product]])-3),Tabla2[[#This Row],[Product]])</f>
        <v>Men</v>
      </c>
      <c r="I7419" s="6">
        <v>49</v>
      </c>
      <c r="J7419" s="4">
        <v>600</v>
      </c>
      <c r="K7419" s="6">
        <f>Tabla2[[#This Row],[Price per Unit]]*Tabla2[[#This Row],[Units Sold]]</f>
        <v>29400</v>
      </c>
      <c r="L7419" s="52">
        <f>Tabla2[[#This Row],[Units Sold]]/Cálculos!$C$11</f>
        <v>2.4204664965078719E-5</v>
      </c>
      <c r="M7419" s="6">
        <f>Tabla2[[#This Row],[Total Sales]]-Tabla2[[#This Row],[Operating Profit]]</f>
        <v>28106.400000000001</v>
      </c>
      <c r="N7419" s="6">
        <v>1293.5999999999999</v>
      </c>
      <c r="O7419" s="46">
        <f>Tabla2[[#This Row],[Operating Profit]]/Tabla2[[#This Row],[Total Sales]]</f>
        <v>4.3999999999999997E-2</v>
      </c>
      <c r="P7419" s="1" t="s">
        <v>82</v>
      </c>
    </row>
    <row r="7420" spans="1:16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3" t="str">
        <f>IFERROR(LEFT(Tabla2[[#This Row],[Product]],FIND(" ",Tabla2[[#This Row],[Product]])-3),Tabla2[[#This Row],[Product]])</f>
        <v>Women</v>
      </c>
      <c r="I7420" s="6">
        <v>39</v>
      </c>
      <c r="J7420" s="4">
        <v>840</v>
      </c>
      <c r="K7420" s="6">
        <f>Tabla2[[#This Row],[Price per Unit]]*Tabla2[[#This Row],[Units Sold]]</f>
        <v>32760</v>
      </c>
      <c r="L7420" s="52">
        <f>Tabla2[[#This Row],[Units Sold]]/Cálculos!$C$11</f>
        <v>3.3886530951110207E-5</v>
      </c>
      <c r="M7420" s="6">
        <f>Tabla2[[#This Row],[Total Sales]]-Tabla2[[#This Row],[Operating Profit]]</f>
        <v>31285.8</v>
      </c>
      <c r="N7420" s="6">
        <v>1474.1999999999998</v>
      </c>
      <c r="O7420" s="46">
        <f>Tabla2[[#This Row],[Operating Profit]]/Tabla2[[#This Row],[Total Sales]]</f>
        <v>4.4999999999999991E-2</v>
      </c>
      <c r="P7420" s="1" t="s">
        <v>82</v>
      </c>
    </row>
    <row r="7421" spans="1:16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3" t="str">
        <f>IFERROR(LEFT(Tabla2[[#This Row],[Product]],FIND(" ",Tabla2[[#This Row],[Product]])-3),Tabla2[[#This Row],[Product]])</f>
        <v>Men</v>
      </c>
      <c r="I7421" s="6">
        <v>39</v>
      </c>
      <c r="J7421" s="4">
        <v>1300</v>
      </c>
      <c r="K7421" s="6">
        <f>Tabla2[[#This Row],[Price per Unit]]*Tabla2[[#This Row],[Units Sold]]</f>
        <v>50700</v>
      </c>
      <c r="L7421" s="52">
        <f>Tabla2[[#This Row],[Units Sold]]/Cálculos!$C$11</f>
        <v>5.2443440757670561E-5</v>
      </c>
      <c r="M7421" s="6">
        <f>Tabla2[[#This Row],[Total Sales]]-Tabla2[[#This Row],[Operating Profit]]</f>
        <v>48165</v>
      </c>
      <c r="N7421" s="6">
        <v>2535</v>
      </c>
      <c r="O7421" s="46">
        <f>Tabla2[[#This Row],[Operating Profit]]/Tabla2[[#This Row],[Total Sales]]</f>
        <v>0.05</v>
      </c>
      <c r="P7421" s="1" t="s">
        <v>82</v>
      </c>
    </row>
    <row r="7422" spans="1:16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3" t="str">
        <f>IFERROR(LEFT(Tabla2[[#This Row],[Product]],FIND(" ",Tabla2[[#This Row],[Product]])-3),Tabla2[[#This Row],[Product]])</f>
        <v>Men</v>
      </c>
      <c r="I7422" s="6">
        <v>38</v>
      </c>
      <c r="J7422" s="4">
        <v>560</v>
      </c>
      <c r="K7422" s="6">
        <f>Tabla2[[#This Row],[Price per Unit]]*Tabla2[[#This Row],[Units Sold]]</f>
        <v>21280</v>
      </c>
      <c r="L7422" s="52">
        <f>Tabla2[[#This Row],[Units Sold]]/Cálculos!$C$11</f>
        <v>2.2591020634073471E-5</v>
      </c>
      <c r="M7422" s="6">
        <f>Tabla2[[#This Row],[Total Sales]]-Tabla2[[#This Row],[Operating Profit]]</f>
        <v>20130.88</v>
      </c>
      <c r="N7422" s="6">
        <v>1149.1200000000001</v>
      </c>
      <c r="O7422" s="46">
        <f>Tabla2[[#This Row],[Operating Profit]]/Tabla2[[#This Row],[Total Sales]]</f>
        <v>5.4000000000000006E-2</v>
      </c>
      <c r="P7422" s="1" t="s">
        <v>82</v>
      </c>
    </row>
    <row r="7423" spans="1:16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3" t="str">
        <f>IFERROR(LEFT(Tabla2[[#This Row],[Product]],FIND(" ",Tabla2[[#This Row],[Product]])-3),Tabla2[[#This Row],[Product]])</f>
        <v>Women</v>
      </c>
      <c r="I7423" s="6">
        <v>29</v>
      </c>
      <c r="J7423" s="4">
        <v>680</v>
      </c>
      <c r="K7423" s="6">
        <f>Tabla2[[#This Row],[Price per Unit]]*Tabla2[[#This Row],[Units Sold]]</f>
        <v>19720</v>
      </c>
      <c r="L7423" s="52">
        <f>Tabla2[[#This Row],[Units Sold]]/Cálculos!$C$11</f>
        <v>2.7431953627089217E-5</v>
      </c>
      <c r="M7423" s="6">
        <f>Tabla2[[#This Row],[Total Sales]]-Tabla2[[#This Row],[Operating Profit]]</f>
        <v>18832.599999999999</v>
      </c>
      <c r="N7423" s="6">
        <v>887.39999999999986</v>
      </c>
      <c r="O7423" s="46">
        <f>Tabla2[[#This Row],[Operating Profit]]/Tabla2[[#This Row],[Total Sales]]</f>
        <v>4.4999999999999991E-2</v>
      </c>
      <c r="P7423" s="1" t="s">
        <v>82</v>
      </c>
    </row>
    <row r="7424" spans="1:16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3" t="str">
        <f>IFERROR(LEFT(Tabla2[[#This Row],[Product]],FIND(" ",Tabla2[[#This Row],[Product]])-3),Tabla2[[#This Row],[Product]])</f>
        <v>Women</v>
      </c>
      <c r="I7424" s="6">
        <v>32</v>
      </c>
      <c r="J7424" s="4">
        <v>300</v>
      </c>
      <c r="K7424" s="6">
        <f>Tabla2[[#This Row],[Price per Unit]]*Tabla2[[#This Row],[Units Sold]]</f>
        <v>9600</v>
      </c>
      <c r="L7424" s="52">
        <f>Tabla2[[#This Row],[Units Sold]]/Cálculos!$C$11</f>
        <v>1.2102332482539359E-5</v>
      </c>
      <c r="M7424" s="6">
        <f>Tabla2[[#This Row],[Total Sales]]-Tabla2[[#This Row],[Operating Profit]]</f>
        <v>9196.7999999999993</v>
      </c>
      <c r="N7424" s="6">
        <v>403.2</v>
      </c>
      <c r="O7424" s="46">
        <f>Tabla2[[#This Row],[Operating Profit]]/Tabla2[[#This Row],[Total Sales]]</f>
        <v>4.1999999999999996E-2</v>
      </c>
      <c r="P7424" s="1" t="s">
        <v>82</v>
      </c>
    </row>
    <row r="7425" spans="1:16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3" t="str">
        <f>IFERROR(LEFT(Tabla2[[#This Row],[Product]],FIND(" ",Tabla2[[#This Row],[Product]])-3),Tabla2[[#This Row],[Product]])</f>
        <v>Men</v>
      </c>
      <c r="I7425" s="6">
        <v>48</v>
      </c>
      <c r="J7425" s="4">
        <v>390</v>
      </c>
      <c r="K7425" s="6">
        <f>Tabla2[[#This Row],[Price per Unit]]*Tabla2[[#This Row],[Units Sold]]</f>
        <v>18720</v>
      </c>
      <c r="L7425" s="52">
        <f>Tabla2[[#This Row],[Units Sold]]/Cálculos!$C$11</f>
        <v>1.5733032227301167E-5</v>
      </c>
      <c r="M7425" s="6">
        <f>Tabla2[[#This Row],[Total Sales]]-Tabla2[[#This Row],[Operating Profit]]</f>
        <v>17971.2</v>
      </c>
      <c r="N7425" s="6">
        <v>748.80000000000007</v>
      </c>
      <c r="O7425" s="46">
        <f>Tabla2[[#This Row],[Operating Profit]]/Tabla2[[#This Row],[Total Sales]]</f>
        <v>0.04</v>
      </c>
      <c r="P7425" s="1" t="s">
        <v>82</v>
      </c>
    </row>
    <row r="7426" spans="1:16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3" t="str">
        <f>IFERROR(LEFT(Tabla2[[#This Row],[Product]],FIND(" ",Tabla2[[#This Row],[Product]])-3),Tabla2[[#This Row],[Product]])</f>
        <v>Women</v>
      </c>
      <c r="I7426" s="6">
        <v>38</v>
      </c>
      <c r="J7426" s="4">
        <v>730</v>
      </c>
      <c r="K7426" s="6">
        <f>Tabla2[[#This Row],[Price per Unit]]*Tabla2[[#This Row],[Units Sold]]</f>
        <v>27740</v>
      </c>
      <c r="L7426" s="52">
        <f>Tabla2[[#This Row],[Units Sold]]/Cálculos!$C$11</f>
        <v>2.9449009040845775E-5</v>
      </c>
      <c r="M7426" s="6">
        <f>Tabla2[[#This Row],[Total Sales]]-Tabla2[[#This Row],[Operating Profit]]</f>
        <v>26380.74</v>
      </c>
      <c r="N7426" s="6">
        <v>1359.26</v>
      </c>
      <c r="O7426" s="46">
        <f>Tabla2[[#This Row],[Operating Profit]]/Tabla2[[#This Row],[Total Sales]]</f>
        <v>4.9000000000000002E-2</v>
      </c>
      <c r="P7426" s="1" t="s">
        <v>82</v>
      </c>
    </row>
    <row r="7427" spans="1:16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3" t="str">
        <f>IFERROR(LEFT(Tabla2[[#This Row],[Product]],FIND(" ",Tabla2[[#This Row],[Product]])-3),Tabla2[[#This Row],[Product]])</f>
        <v>Men</v>
      </c>
      <c r="I7427" s="6">
        <v>36</v>
      </c>
      <c r="J7427" s="4">
        <v>1500</v>
      </c>
      <c r="K7427" s="6">
        <f>Tabla2[[#This Row],[Price per Unit]]*Tabla2[[#This Row],[Units Sold]]</f>
        <v>54000</v>
      </c>
      <c r="L7427" s="52">
        <f>Tabla2[[#This Row],[Units Sold]]/Cálculos!$C$11</f>
        <v>6.0511662412696801E-5</v>
      </c>
      <c r="M7427" s="6">
        <f>Tabla2[[#This Row],[Total Sales]]-Tabla2[[#This Row],[Operating Profit]]</f>
        <v>51300</v>
      </c>
      <c r="N7427" s="6">
        <v>2700</v>
      </c>
      <c r="O7427" s="46">
        <f>Tabla2[[#This Row],[Operating Profit]]/Tabla2[[#This Row],[Total Sales]]</f>
        <v>0.05</v>
      </c>
      <c r="P7427" s="1" t="s">
        <v>82</v>
      </c>
    </row>
    <row r="7428" spans="1:16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3" t="str">
        <f>IFERROR(LEFT(Tabla2[[#This Row],[Product]],FIND(" ",Tabla2[[#This Row],[Product]])-3),Tabla2[[#This Row],[Product]])</f>
        <v>Men</v>
      </c>
      <c r="I7428" s="6">
        <v>38</v>
      </c>
      <c r="J7428" s="4">
        <v>580</v>
      </c>
      <c r="K7428" s="6">
        <f>Tabla2[[#This Row],[Price per Unit]]*Tabla2[[#This Row],[Units Sold]]</f>
        <v>22040</v>
      </c>
      <c r="L7428" s="52">
        <f>Tabla2[[#This Row],[Units Sold]]/Cálculos!$C$11</f>
        <v>2.3397842799576097E-5</v>
      </c>
      <c r="M7428" s="6">
        <f>Tabla2[[#This Row],[Total Sales]]-Tabla2[[#This Row],[Operating Profit]]</f>
        <v>20827.8</v>
      </c>
      <c r="N7428" s="6">
        <v>1212.2</v>
      </c>
      <c r="O7428" s="46">
        <f>Tabla2[[#This Row],[Operating Profit]]/Tabla2[[#This Row],[Total Sales]]</f>
        <v>5.5E-2</v>
      </c>
      <c r="P7428" s="1" t="s">
        <v>82</v>
      </c>
    </row>
    <row r="7429" spans="1:16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3" t="str">
        <f>IFERROR(LEFT(Tabla2[[#This Row],[Product]],FIND(" ",Tabla2[[#This Row],[Product]])-3),Tabla2[[#This Row],[Product]])</f>
        <v>Women</v>
      </c>
      <c r="I7429" s="6">
        <v>29</v>
      </c>
      <c r="J7429" s="4">
        <v>560</v>
      </c>
      <c r="K7429" s="6">
        <f>Tabla2[[#This Row],[Price per Unit]]*Tabla2[[#This Row],[Units Sold]]</f>
        <v>16240</v>
      </c>
      <c r="L7429" s="52">
        <f>Tabla2[[#This Row],[Units Sold]]/Cálculos!$C$11</f>
        <v>2.2591020634073471E-5</v>
      </c>
      <c r="M7429" s="6">
        <f>Tabla2[[#This Row],[Total Sales]]-Tabla2[[#This Row],[Operating Profit]]</f>
        <v>15541.68</v>
      </c>
      <c r="N7429" s="6">
        <v>698.31999999999994</v>
      </c>
      <c r="O7429" s="46">
        <f>Tabla2[[#This Row],[Operating Profit]]/Tabla2[[#This Row],[Total Sales]]</f>
        <v>4.2999999999999997E-2</v>
      </c>
      <c r="P7429" s="1" t="s">
        <v>82</v>
      </c>
    </row>
    <row r="7430" spans="1:16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3" t="str">
        <f>IFERROR(LEFT(Tabla2[[#This Row],[Product]],FIND(" ",Tabla2[[#This Row],[Product]])-3),Tabla2[[#This Row],[Product]])</f>
        <v>Women</v>
      </c>
      <c r="I7430" s="6">
        <v>32</v>
      </c>
      <c r="J7430" s="4">
        <v>380</v>
      </c>
      <c r="K7430" s="6">
        <f>Tabla2[[#This Row],[Price per Unit]]*Tabla2[[#This Row],[Units Sold]]</f>
        <v>12160</v>
      </c>
      <c r="L7430" s="52">
        <f>Tabla2[[#This Row],[Units Sold]]/Cálculos!$C$11</f>
        <v>1.5329621144549856E-5</v>
      </c>
      <c r="M7430" s="6">
        <f>Tabla2[[#This Row],[Total Sales]]-Tabla2[[#This Row],[Operating Profit]]</f>
        <v>11612.8</v>
      </c>
      <c r="N7430" s="6">
        <v>547.19999999999993</v>
      </c>
      <c r="O7430" s="46">
        <f>Tabla2[[#This Row],[Operating Profit]]/Tabla2[[#This Row],[Total Sales]]</f>
        <v>4.4999999999999991E-2</v>
      </c>
      <c r="P7430" s="1" t="s">
        <v>82</v>
      </c>
    </row>
    <row r="7431" spans="1:16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3" t="str">
        <f>IFERROR(LEFT(Tabla2[[#This Row],[Product]],FIND(" ",Tabla2[[#This Row],[Product]])-3),Tabla2[[#This Row],[Product]])</f>
        <v>Men</v>
      </c>
      <c r="I7431" s="6">
        <v>46</v>
      </c>
      <c r="J7431" s="4">
        <v>350</v>
      </c>
      <c r="K7431" s="6">
        <f>Tabla2[[#This Row],[Price per Unit]]*Tabla2[[#This Row],[Units Sold]]</f>
        <v>16100</v>
      </c>
      <c r="L7431" s="52">
        <f>Tabla2[[#This Row],[Units Sold]]/Cálculos!$C$11</f>
        <v>1.4119387896295919E-5</v>
      </c>
      <c r="M7431" s="6">
        <f>Tabla2[[#This Row],[Total Sales]]-Tabla2[[#This Row],[Operating Profit]]</f>
        <v>15375.5</v>
      </c>
      <c r="N7431" s="6">
        <v>724.49999999999989</v>
      </c>
      <c r="O7431" s="46">
        <f>Tabla2[[#This Row],[Operating Profit]]/Tabla2[[#This Row],[Total Sales]]</f>
        <v>4.4999999999999991E-2</v>
      </c>
      <c r="P7431" s="1" t="s">
        <v>82</v>
      </c>
    </row>
    <row r="7432" spans="1:16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3" t="str">
        <f>IFERROR(LEFT(Tabla2[[#This Row],[Product]],FIND(" ",Tabla2[[#This Row],[Product]])-3),Tabla2[[#This Row],[Product]])</f>
        <v>Women</v>
      </c>
      <c r="I7432" s="6">
        <v>36</v>
      </c>
      <c r="J7432" s="4">
        <v>690</v>
      </c>
      <c r="K7432" s="6">
        <f>Tabla2[[#This Row],[Price per Unit]]*Tabla2[[#This Row],[Units Sold]]</f>
        <v>24840</v>
      </c>
      <c r="L7432" s="52">
        <f>Tabla2[[#This Row],[Units Sold]]/Cálculos!$C$11</f>
        <v>2.7835364709840528E-5</v>
      </c>
      <c r="M7432" s="6">
        <f>Tabla2[[#This Row],[Total Sales]]-Tabla2[[#This Row],[Operating Profit]]</f>
        <v>23598</v>
      </c>
      <c r="N7432" s="6">
        <v>1242</v>
      </c>
      <c r="O7432" s="46">
        <f>Tabla2[[#This Row],[Operating Profit]]/Tabla2[[#This Row],[Total Sales]]</f>
        <v>0.05</v>
      </c>
      <c r="P7432" s="1" t="s">
        <v>82</v>
      </c>
    </row>
    <row r="7433" spans="1:16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3" t="str">
        <f>IFERROR(LEFT(Tabla2[[#This Row],[Product]],FIND(" ",Tabla2[[#This Row],[Product]])-3),Tabla2[[#This Row],[Product]])</f>
        <v>Men</v>
      </c>
      <c r="I7433" s="6">
        <v>54</v>
      </c>
      <c r="J7433" s="4">
        <v>1420</v>
      </c>
      <c r="K7433" s="6">
        <f>Tabla2[[#This Row],[Price per Unit]]*Tabla2[[#This Row],[Units Sold]]</f>
        <v>76680</v>
      </c>
      <c r="L7433" s="52">
        <f>Tabla2[[#This Row],[Units Sold]]/Cálculos!$C$11</f>
        <v>5.72843737506863E-5</v>
      </c>
      <c r="M7433" s="6">
        <f>Tabla2[[#This Row],[Total Sales]]-Tabla2[[#This Row],[Operating Profit]]</f>
        <v>72769.320000000007</v>
      </c>
      <c r="N7433" s="6">
        <v>3910.6800000000003</v>
      </c>
      <c r="O7433" s="46">
        <f>Tabla2[[#This Row],[Operating Profit]]/Tabla2[[#This Row],[Total Sales]]</f>
        <v>5.1000000000000004E-2</v>
      </c>
      <c r="P7433" s="1" t="s">
        <v>82</v>
      </c>
    </row>
    <row r="7434" spans="1:16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3" t="str">
        <f>IFERROR(LEFT(Tabla2[[#This Row],[Product]],FIND(" ",Tabla2[[#This Row],[Product]])-3),Tabla2[[#This Row],[Product]])</f>
        <v>Men</v>
      </c>
      <c r="I7434" s="6">
        <v>48</v>
      </c>
      <c r="J7434" s="4">
        <v>730</v>
      </c>
      <c r="K7434" s="6">
        <f>Tabla2[[#This Row],[Price per Unit]]*Tabla2[[#This Row],[Units Sold]]</f>
        <v>35040</v>
      </c>
      <c r="L7434" s="52">
        <f>Tabla2[[#This Row],[Units Sold]]/Cálculos!$C$11</f>
        <v>2.9449009040845775E-5</v>
      </c>
      <c r="M7434" s="6">
        <f>Tabla2[[#This Row],[Total Sales]]-Tabla2[[#This Row],[Operating Profit]]</f>
        <v>33182.879999999997</v>
      </c>
      <c r="N7434" s="6">
        <v>1857.1200000000001</v>
      </c>
      <c r="O7434" s="46">
        <f>Tabla2[[#This Row],[Operating Profit]]/Tabla2[[#This Row],[Total Sales]]</f>
        <v>5.3000000000000005E-2</v>
      </c>
      <c r="P7434" s="1" t="s">
        <v>82</v>
      </c>
    </row>
    <row r="7435" spans="1:16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3" t="str">
        <f>IFERROR(LEFT(Tabla2[[#This Row],[Product]],FIND(" ",Tabla2[[#This Row],[Product]])-3),Tabla2[[#This Row],[Product]])</f>
        <v>Women</v>
      </c>
      <c r="I7435" s="6">
        <v>43</v>
      </c>
      <c r="J7435" s="4">
        <v>740</v>
      </c>
      <c r="K7435" s="6">
        <f>Tabla2[[#This Row],[Price per Unit]]*Tabla2[[#This Row],[Units Sold]]</f>
        <v>31820</v>
      </c>
      <c r="L7435" s="52">
        <f>Tabla2[[#This Row],[Units Sold]]/Cálculos!$C$11</f>
        <v>2.9852420123597086E-5</v>
      </c>
      <c r="M7435" s="6">
        <f>Tabla2[[#This Row],[Total Sales]]-Tabla2[[#This Row],[Operating Profit]]</f>
        <v>30547.200000000001</v>
      </c>
      <c r="N7435" s="6">
        <v>1272.8000000000002</v>
      </c>
      <c r="O7435" s="46">
        <f>Tabla2[[#This Row],[Operating Profit]]/Tabla2[[#This Row],[Total Sales]]</f>
        <v>4.0000000000000008E-2</v>
      </c>
      <c r="P7435" s="1" t="s">
        <v>82</v>
      </c>
    </row>
    <row r="7436" spans="1:16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3" t="str">
        <f>IFERROR(LEFT(Tabla2[[#This Row],[Product]],FIND(" ",Tabla2[[#This Row],[Product]])-3),Tabla2[[#This Row],[Product]])</f>
        <v>Women</v>
      </c>
      <c r="I7436" s="6">
        <v>44</v>
      </c>
      <c r="J7436" s="4">
        <v>630</v>
      </c>
      <c r="K7436" s="6">
        <f>Tabla2[[#This Row],[Price per Unit]]*Tabla2[[#This Row],[Units Sold]]</f>
        <v>27720</v>
      </c>
      <c r="L7436" s="52">
        <f>Tabla2[[#This Row],[Units Sold]]/Cálculos!$C$11</f>
        <v>2.5414898213332655E-5</v>
      </c>
      <c r="M7436" s="6">
        <f>Tabla2[[#This Row],[Total Sales]]-Tabla2[[#This Row],[Operating Profit]]</f>
        <v>26583.48</v>
      </c>
      <c r="N7436" s="6">
        <v>1136.52</v>
      </c>
      <c r="O7436" s="46">
        <f>Tabla2[[#This Row],[Operating Profit]]/Tabla2[[#This Row],[Total Sales]]</f>
        <v>4.1000000000000002E-2</v>
      </c>
      <c r="P7436" s="1" t="s">
        <v>82</v>
      </c>
    </row>
    <row r="7437" spans="1:16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3" t="str">
        <f>IFERROR(LEFT(Tabla2[[#This Row],[Product]],FIND(" ",Tabla2[[#This Row],[Product]])-3),Tabla2[[#This Row],[Product]])</f>
        <v>Men</v>
      </c>
      <c r="I7437" s="6">
        <v>50</v>
      </c>
      <c r="J7437" s="4">
        <v>700</v>
      </c>
      <c r="K7437" s="6">
        <f>Tabla2[[#This Row],[Price per Unit]]*Tabla2[[#This Row],[Units Sold]]</f>
        <v>35000</v>
      </c>
      <c r="L7437" s="52">
        <f>Tabla2[[#This Row],[Units Sold]]/Cálculos!$C$11</f>
        <v>2.8238775792591839E-5</v>
      </c>
      <c r="M7437" s="6">
        <f>Tabla2[[#This Row],[Total Sales]]-Tabla2[[#This Row],[Operating Profit]]</f>
        <v>33460</v>
      </c>
      <c r="N7437" s="6">
        <v>1540</v>
      </c>
      <c r="O7437" s="46">
        <f>Tabla2[[#This Row],[Operating Profit]]/Tabla2[[#This Row],[Total Sales]]</f>
        <v>4.3999999999999997E-2</v>
      </c>
      <c r="P7437" s="1" t="s">
        <v>82</v>
      </c>
    </row>
    <row r="7438" spans="1:16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3" t="str">
        <f>IFERROR(LEFT(Tabla2[[#This Row],[Product]],FIND(" ",Tabla2[[#This Row],[Product]])-3),Tabla2[[#This Row],[Product]])</f>
        <v>Women</v>
      </c>
      <c r="I7438" s="6">
        <v>55</v>
      </c>
      <c r="J7438" s="4">
        <v>1130</v>
      </c>
      <c r="K7438" s="6">
        <f>Tabla2[[#This Row],[Price per Unit]]*Tabla2[[#This Row],[Units Sold]]</f>
        <v>62150</v>
      </c>
      <c r="L7438" s="52">
        <f>Tabla2[[#This Row],[Units Sold]]/Cálculos!$C$11</f>
        <v>4.5585452350898253E-5</v>
      </c>
      <c r="M7438" s="6">
        <f>Tabla2[[#This Row],[Total Sales]]-Tabla2[[#This Row],[Operating Profit]]</f>
        <v>59104.65</v>
      </c>
      <c r="N7438" s="6">
        <v>3045.35</v>
      </c>
      <c r="O7438" s="46">
        <f>Tabla2[[#This Row],[Operating Profit]]/Tabla2[[#This Row],[Total Sales]]</f>
        <v>4.9000000000000002E-2</v>
      </c>
      <c r="P7438" s="1" t="s">
        <v>82</v>
      </c>
    </row>
    <row r="7439" spans="1:16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3" t="str">
        <f>IFERROR(LEFT(Tabla2[[#This Row],[Product]],FIND(" ",Tabla2[[#This Row],[Product]])-3),Tabla2[[#This Row],[Product]])</f>
        <v>Men</v>
      </c>
      <c r="I7439" s="6">
        <v>50</v>
      </c>
      <c r="J7439" s="4">
        <v>1750</v>
      </c>
      <c r="K7439" s="6">
        <f>Tabla2[[#This Row],[Price per Unit]]*Tabla2[[#This Row],[Units Sold]]</f>
        <v>87500</v>
      </c>
      <c r="L7439" s="52">
        <f>Tabla2[[#This Row],[Units Sold]]/Cálculos!$C$11</f>
        <v>7.0596939481479604E-5</v>
      </c>
      <c r="M7439" s="6">
        <f>Tabla2[[#This Row],[Total Sales]]-Tabla2[[#This Row],[Operating Profit]]</f>
        <v>82687.5</v>
      </c>
      <c r="N7439" s="6">
        <v>4812.5</v>
      </c>
      <c r="O7439" s="46">
        <f>Tabla2[[#This Row],[Operating Profit]]/Tabla2[[#This Row],[Total Sales]]</f>
        <v>5.5E-2</v>
      </c>
      <c r="P7439" s="1" t="s">
        <v>82</v>
      </c>
    </row>
    <row r="7440" spans="1:16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3" t="str">
        <f>IFERROR(LEFT(Tabla2[[#This Row],[Product]],FIND(" ",Tabla2[[#This Row],[Product]])-3),Tabla2[[#This Row],[Product]])</f>
        <v>Men</v>
      </c>
      <c r="I7440" s="6">
        <v>48</v>
      </c>
      <c r="J7440" s="4">
        <v>940</v>
      </c>
      <c r="K7440" s="6">
        <f>Tabla2[[#This Row],[Price per Unit]]*Tabla2[[#This Row],[Units Sold]]</f>
        <v>45120</v>
      </c>
      <c r="L7440" s="52">
        <f>Tabla2[[#This Row],[Units Sold]]/Cálculos!$C$11</f>
        <v>3.792064177862333E-5</v>
      </c>
      <c r="M7440" s="6">
        <f>Tabla2[[#This Row],[Total Sales]]-Tabla2[[#This Row],[Operating Profit]]</f>
        <v>42864</v>
      </c>
      <c r="N7440" s="6">
        <v>2256</v>
      </c>
      <c r="O7440" s="46">
        <f>Tabla2[[#This Row],[Operating Profit]]/Tabla2[[#This Row],[Total Sales]]</f>
        <v>0.05</v>
      </c>
      <c r="P7440" s="1" t="s">
        <v>82</v>
      </c>
    </row>
    <row r="7441" spans="1:16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3" t="str">
        <f>IFERROR(LEFT(Tabla2[[#This Row],[Product]],FIND(" ",Tabla2[[#This Row],[Product]])-3),Tabla2[[#This Row],[Product]])</f>
        <v>Women</v>
      </c>
      <c r="I7441" s="6">
        <v>42</v>
      </c>
      <c r="J7441" s="4">
        <v>870</v>
      </c>
      <c r="K7441" s="6">
        <f>Tabla2[[#This Row],[Price per Unit]]*Tabla2[[#This Row],[Units Sold]]</f>
        <v>36540</v>
      </c>
      <c r="L7441" s="52">
        <f>Tabla2[[#This Row],[Units Sold]]/Cálculos!$C$11</f>
        <v>3.5096764199364146E-5</v>
      </c>
      <c r="M7441" s="6">
        <f>Tabla2[[#This Row],[Total Sales]]-Tabla2[[#This Row],[Operating Profit]]</f>
        <v>34895.699999999997</v>
      </c>
      <c r="N7441" s="6">
        <v>1644.2999999999997</v>
      </c>
      <c r="O7441" s="46">
        <f>Tabla2[[#This Row],[Operating Profit]]/Tabla2[[#This Row],[Total Sales]]</f>
        <v>4.4999999999999991E-2</v>
      </c>
      <c r="P7441" s="1" t="s">
        <v>82</v>
      </c>
    </row>
    <row r="7442" spans="1:16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3" t="str">
        <f>IFERROR(LEFT(Tabla2[[#This Row],[Product]],FIND(" ",Tabla2[[#This Row],[Product]])-3),Tabla2[[#This Row],[Product]])</f>
        <v>Women</v>
      </c>
      <c r="I7442" s="6">
        <v>42</v>
      </c>
      <c r="J7442" s="4">
        <v>800</v>
      </c>
      <c r="K7442" s="6">
        <f>Tabla2[[#This Row],[Price per Unit]]*Tabla2[[#This Row],[Units Sold]]</f>
        <v>33600</v>
      </c>
      <c r="L7442" s="52">
        <f>Tabla2[[#This Row],[Units Sold]]/Cálculos!$C$11</f>
        <v>3.2272886620104963E-5</v>
      </c>
      <c r="M7442" s="6">
        <f>Tabla2[[#This Row],[Total Sales]]-Tabla2[[#This Row],[Operating Profit]]</f>
        <v>32188.799999999999</v>
      </c>
      <c r="N7442" s="6">
        <v>1411.2</v>
      </c>
      <c r="O7442" s="46">
        <f>Tabla2[[#This Row],[Operating Profit]]/Tabla2[[#This Row],[Total Sales]]</f>
        <v>4.2000000000000003E-2</v>
      </c>
      <c r="P7442" s="1" t="s">
        <v>82</v>
      </c>
    </row>
    <row r="7443" spans="1:16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3" t="str">
        <f>IFERROR(LEFT(Tabla2[[#This Row],[Product]],FIND(" ",Tabla2[[#This Row],[Product]])-3),Tabla2[[#This Row],[Product]])</f>
        <v>Men</v>
      </c>
      <c r="I7443" s="6">
        <v>53</v>
      </c>
      <c r="J7443" s="4">
        <v>740</v>
      </c>
      <c r="K7443" s="6">
        <f>Tabla2[[#This Row],[Price per Unit]]*Tabla2[[#This Row],[Units Sold]]</f>
        <v>39220</v>
      </c>
      <c r="L7443" s="52">
        <f>Tabla2[[#This Row],[Units Sold]]/Cálculos!$C$11</f>
        <v>2.9852420123597086E-5</v>
      </c>
      <c r="M7443" s="6">
        <f>Tabla2[[#This Row],[Total Sales]]-Tabla2[[#This Row],[Operating Profit]]</f>
        <v>37494.32</v>
      </c>
      <c r="N7443" s="6">
        <v>1725.68</v>
      </c>
      <c r="O7443" s="46">
        <f>Tabla2[[#This Row],[Operating Profit]]/Tabla2[[#This Row],[Total Sales]]</f>
        <v>4.4000000000000004E-2</v>
      </c>
      <c r="P7443" s="1" t="s">
        <v>82</v>
      </c>
    </row>
    <row r="7444" spans="1:16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3" t="str">
        <f>IFERROR(LEFT(Tabla2[[#This Row],[Product]],FIND(" ",Tabla2[[#This Row],[Product]])-3),Tabla2[[#This Row],[Product]])</f>
        <v>Women</v>
      </c>
      <c r="I7444" s="6">
        <v>56</v>
      </c>
      <c r="J7444" s="4">
        <v>1230</v>
      </c>
      <c r="K7444" s="6">
        <f>Tabla2[[#This Row],[Price per Unit]]*Tabla2[[#This Row],[Units Sold]]</f>
        <v>68880</v>
      </c>
      <c r="L7444" s="52">
        <f>Tabla2[[#This Row],[Units Sold]]/Cálculos!$C$11</f>
        <v>4.9619563178411377E-5</v>
      </c>
      <c r="M7444" s="6">
        <f>Tabla2[[#This Row],[Total Sales]]-Tabla2[[#This Row],[Operating Profit]]</f>
        <v>65504.88</v>
      </c>
      <c r="N7444" s="6">
        <v>3375.12</v>
      </c>
      <c r="O7444" s="46">
        <f>Tabla2[[#This Row],[Operating Profit]]/Tabla2[[#This Row],[Total Sales]]</f>
        <v>4.8999999999999995E-2</v>
      </c>
      <c r="P7444" s="1" t="s">
        <v>82</v>
      </c>
    </row>
    <row r="7445" spans="1:16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3" t="str">
        <f>IFERROR(LEFT(Tabla2[[#This Row],[Product]],FIND(" ",Tabla2[[#This Row],[Product]])-3),Tabla2[[#This Row],[Product]])</f>
        <v>Men</v>
      </c>
      <c r="I7445" s="6">
        <v>54</v>
      </c>
      <c r="J7445" s="4">
        <v>1890</v>
      </c>
      <c r="K7445" s="6">
        <f>Tabla2[[#This Row],[Price per Unit]]*Tabla2[[#This Row],[Units Sold]]</f>
        <v>102060</v>
      </c>
      <c r="L7445" s="52">
        <f>Tabla2[[#This Row],[Units Sold]]/Cálculos!$C$11</f>
        <v>7.6244694639997972E-5</v>
      </c>
      <c r="M7445" s="6">
        <f>Tabla2[[#This Row],[Total Sales]]-Tabla2[[#This Row],[Operating Profit]]</f>
        <v>96548.76</v>
      </c>
      <c r="N7445" s="6">
        <v>5511.2400000000007</v>
      </c>
      <c r="O7445" s="46">
        <f>Tabla2[[#This Row],[Operating Profit]]/Tabla2[[#This Row],[Total Sales]]</f>
        <v>5.4000000000000006E-2</v>
      </c>
      <c r="P7445" s="1" t="s">
        <v>82</v>
      </c>
    </row>
    <row r="7446" spans="1:16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3" t="str">
        <f>IFERROR(LEFT(Tabla2[[#This Row],[Product]],FIND(" ",Tabla2[[#This Row],[Product]])-3),Tabla2[[#This Row],[Product]])</f>
        <v>Men</v>
      </c>
      <c r="I7446" s="6">
        <v>48</v>
      </c>
      <c r="J7446" s="4">
        <v>1120</v>
      </c>
      <c r="K7446" s="6">
        <f>Tabla2[[#This Row],[Price per Unit]]*Tabla2[[#This Row],[Units Sold]]</f>
        <v>53760</v>
      </c>
      <c r="L7446" s="52">
        <f>Tabla2[[#This Row],[Units Sold]]/Cálculos!$C$11</f>
        <v>4.5182041268146942E-5</v>
      </c>
      <c r="M7446" s="6">
        <f>Tabla2[[#This Row],[Total Sales]]-Tabla2[[#This Row],[Operating Profit]]</f>
        <v>50910.720000000001</v>
      </c>
      <c r="N7446" s="6">
        <v>2849.28</v>
      </c>
      <c r="O7446" s="46">
        <f>Tabla2[[#This Row],[Operating Profit]]/Tabla2[[#This Row],[Total Sales]]</f>
        <v>5.3000000000000005E-2</v>
      </c>
      <c r="P7446" s="1" t="s">
        <v>82</v>
      </c>
    </row>
    <row r="7447" spans="1:16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3" t="str">
        <f>IFERROR(LEFT(Tabla2[[#This Row],[Product]],FIND(" ",Tabla2[[#This Row],[Product]])-3),Tabla2[[#This Row],[Product]])</f>
        <v>Women</v>
      </c>
      <c r="I7447" s="6">
        <v>44</v>
      </c>
      <c r="J7447" s="4">
        <v>810</v>
      </c>
      <c r="K7447" s="6">
        <f>Tabla2[[#This Row],[Price per Unit]]*Tabla2[[#This Row],[Units Sold]]</f>
        <v>35640</v>
      </c>
      <c r="L7447" s="52">
        <f>Tabla2[[#This Row],[Units Sold]]/Cálculos!$C$11</f>
        <v>3.2676297702856274E-5</v>
      </c>
      <c r="M7447" s="6">
        <f>Tabla2[[#This Row],[Total Sales]]-Tabla2[[#This Row],[Operating Profit]]</f>
        <v>34071.839999999997</v>
      </c>
      <c r="N7447" s="6">
        <v>1568.16</v>
      </c>
      <c r="O7447" s="46">
        <f>Tabla2[[#This Row],[Operating Profit]]/Tabla2[[#This Row],[Total Sales]]</f>
        <v>4.4000000000000004E-2</v>
      </c>
      <c r="P7447" s="1" t="s">
        <v>82</v>
      </c>
    </row>
    <row r="7448" spans="1:16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3" t="str">
        <f>IFERROR(LEFT(Tabla2[[#This Row],[Product]],FIND(" ",Tabla2[[#This Row],[Product]])-3),Tabla2[[#This Row],[Product]])</f>
        <v>Women</v>
      </c>
      <c r="I7448" s="6">
        <v>42</v>
      </c>
      <c r="J7448" s="4">
        <v>800</v>
      </c>
      <c r="K7448" s="6">
        <f>Tabla2[[#This Row],[Price per Unit]]*Tabla2[[#This Row],[Units Sold]]</f>
        <v>33600</v>
      </c>
      <c r="L7448" s="52">
        <f>Tabla2[[#This Row],[Units Sold]]/Cálculos!$C$11</f>
        <v>3.2272886620104963E-5</v>
      </c>
      <c r="M7448" s="6">
        <f>Tabla2[[#This Row],[Total Sales]]-Tabla2[[#This Row],[Operating Profit]]</f>
        <v>32121.599999999999</v>
      </c>
      <c r="N7448" s="6">
        <v>1478.4</v>
      </c>
      <c r="O7448" s="46">
        <f>Tabla2[[#This Row],[Operating Profit]]/Tabla2[[#This Row],[Total Sales]]</f>
        <v>4.4000000000000004E-2</v>
      </c>
      <c r="P7448" s="1" t="s">
        <v>82</v>
      </c>
    </row>
    <row r="7449" spans="1:16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3" t="str">
        <f>IFERROR(LEFT(Tabla2[[#This Row],[Product]],FIND(" ",Tabla2[[#This Row],[Product]])-3),Tabla2[[#This Row],[Product]])</f>
        <v>Men</v>
      </c>
      <c r="I7449" s="6">
        <v>53</v>
      </c>
      <c r="J7449" s="4">
        <v>810</v>
      </c>
      <c r="K7449" s="6">
        <f>Tabla2[[#This Row],[Price per Unit]]*Tabla2[[#This Row],[Units Sold]]</f>
        <v>42930</v>
      </c>
      <c r="L7449" s="52">
        <f>Tabla2[[#This Row],[Units Sold]]/Cálculos!$C$11</f>
        <v>3.2676297702856274E-5</v>
      </c>
      <c r="M7449" s="6">
        <f>Tabla2[[#This Row],[Total Sales]]-Tabla2[[#This Row],[Operating Profit]]</f>
        <v>41041.08</v>
      </c>
      <c r="N7449" s="6">
        <v>1888.92</v>
      </c>
      <c r="O7449" s="46">
        <f>Tabla2[[#This Row],[Operating Profit]]/Tabla2[[#This Row],[Total Sales]]</f>
        <v>4.4000000000000004E-2</v>
      </c>
      <c r="P7449" s="1" t="s">
        <v>82</v>
      </c>
    </row>
    <row r="7450" spans="1:16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3" t="str">
        <f>IFERROR(LEFT(Tabla2[[#This Row],[Product]],FIND(" ",Tabla2[[#This Row],[Product]])-3),Tabla2[[#This Row],[Product]])</f>
        <v>Women</v>
      </c>
      <c r="I7450" s="6">
        <v>56</v>
      </c>
      <c r="J7450" s="4">
        <v>1430</v>
      </c>
      <c r="K7450" s="6">
        <f>Tabla2[[#This Row],[Price per Unit]]*Tabla2[[#This Row],[Units Sold]]</f>
        <v>80080</v>
      </c>
      <c r="L7450" s="52">
        <f>Tabla2[[#This Row],[Units Sold]]/Cálculos!$C$11</f>
        <v>5.7687784833437618E-5</v>
      </c>
      <c r="M7450" s="6">
        <f>Tabla2[[#This Row],[Total Sales]]-Tabla2[[#This Row],[Operating Profit]]</f>
        <v>76236.160000000003</v>
      </c>
      <c r="N7450" s="6">
        <v>3843.8399999999997</v>
      </c>
      <c r="O7450" s="46">
        <f>Tabla2[[#This Row],[Operating Profit]]/Tabla2[[#This Row],[Total Sales]]</f>
        <v>4.7999999999999994E-2</v>
      </c>
      <c r="P7450" s="1" t="s">
        <v>82</v>
      </c>
    </row>
    <row r="7451" spans="1:16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3" t="str">
        <f>IFERROR(LEFT(Tabla2[[#This Row],[Product]],FIND(" ",Tabla2[[#This Row],[Product]])-3),Tabla2[[#This Row],[Product]])</f>
        <v>Men</v>
      </c>
      <c r="I7451" s="6">
        <v>51</v>
      </c>
      <c r="J7451" s="4">
        <v>1630</v>
      </c>
      <c r="K7451" s="6">
        <f>Tabla2[[#This Row],[Price per Unit]]*Tabla2[[#This Row],[Units Sold]]</f>
        <v>83130</v>
      </c>
      <c r="L7451" s="52">
        <f>Tabla2[[#This Row],[Units Sold]]/Cálculos!$C$11</f>
        <v>6.5756006488463858E-5</v>
      </c>
      <c r="M7451" s="6">
        <f>Tabla2[[#This Row],[Total Sales]]-Tabla2[[#This Row],[Operating Profit]]</f>
        <v>78557.850000000006</v>
      </c>
      <c r="N7451" s="6">
        <v>4572.1500000000005</v>
      </c>
      <c r="O7451" s="46">
        <f>Tabla2[[#This Row],[Operating Profit]]/Tabla2[[#This Row],[Total Sales]]</f>
        <v>5.5000000000000007E-2</v>
      </c>
      <c r="P7451" s="1" t="s">
        <v>82</v>
      </c>
    </row>
    <row r="7452" spans="1:16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3" t="str">
        <f>IFERROR(LEFT(Tabla2[[#This Row],[Product]],FIND(" ",Tabla2[[#This Row],[Product]])-3),Tabla2[[#This Row],[Product]])</f>
        <v>Men</v>
      </c>
      <c r="I7452" s="6">
        <v>48</v>
      </c>
      <c r="J7452" s="4">
        <v>1080</v>
      </c>
      <c r="K7452" s="6">
        <f>Tabla2[[#This Row],[Price per Unit]]*Tabla2[[#This Row],[Units Sold]]</f>
        <v>51840</v>
      </c>
      <c r="L7452" s="52">
        <f>Tabla2[[#This Row],[Units Sold]]/Cálculos!$C$11</f>
        <v>4.3568396937141698E-5</v>
      </c>
      <c r="M7452" s="6">
        <f>Tabla2[[#This Row],[Total Sales]]-Tabla2[[#This Row],[Operating Profit]]</f>
        <v>48988.800000000003</v>
      </c>
      <c r="N7452" s="6">
        <v>2851.2000000000003</v>
      </c>
      <c r="O7452" s="46">
        <f>Tabla2[[#This Row],[Operating Profit]]/Tabla2[[#This Row],[Total Sales]]</f>
        <v>5.5000000000000007E-2</v>
      </c>
      <c r="P7452" s="1" t="s">
        <v>82</v>
      </c>
    </row>
    <row r="7453" spans="1:16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3" t="str">
        <f>IFERROR(LEFT(Tabla2[[#This Row],[Product]],FIND(" ",Tabla2[[#This Row],[Product]])-3),Tabla2[[#This Row],[Product]])</f>
        <v>Women</v>
      </c>
      <c r="I7453" s="6">
        <v>41</v>
      </c>
      <c r="J7453" s="4">
        <v>850</v>
      </c>
      <c r="K7453" s="6">
        <f>Tabla2[[#This Row],[Price per Unit]]*Tabla2[[#This Row],[Units Sold]]</f>
        <v>34850</v>
      </c>
      <c r="L7453" s="52">
        <f>Tabla2[[#This Row],[Units Sold]]/Cálculos!$C$11</f>
        <v>3.4289942033861518E-5</v>
      </c>
      <c r="M7453" s="6">
        <f>Tabla2[[#This Row],[Total Sales]]-Tabla2[[#This Row],[Operating Profit]]</f>
        <v>33386.300000000003</v>
      </c>
      <c r="N7453" s="6">
        <v>1463.7</v>
      </c>
      <c r="O7453" s="46">
        <f>Tabla2[[#This Row],[Operating Profit]]/Tabla2[[#This Row],[Total Sales]]</f>
        <v>4.2000000000000003E-2</v>
      </c>
      <c r="P7453" s="1" t="s">
        <v>82</v>
      </c>
    </row>
    <row r="7454" spans="1:16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3" t="str">
        <f>IFERROR(LEFT(Tabla2[[#This Row],[Product]],FIND(" ",Tabla2[[#This Row],[Product]])-3),Tabla2[[#This Row],[Product]])</f>
        <v>Women</v>
      </c>
      <c r="I7454" s="6">
        <v>41</v>
      </c>
      <c r="J7454" s="4">
        <v>680</v>
      </c>
      <c r="K7454" s="6">
        <f>Tabla2[[#This Row],[Price per Unit]]*Tabla2[[#This Row],[Units Sold]]</f>
        <v>27880</v>
      </c>
      <c r="L7454" s="52">
        <f>Tabla2[[#This Row],[Units Sold]]/Cálculos!$C$11</f>
        <v>2.7431953627089217E-5</v>
      </c>
      <c r="M7454" s="6">
        <f>Tabla2[[#This Row],[Total Sales]]-Tabla2[[#This Row],[Operating Profit]]</f>
        <v>26736.92</v>
      </c>
      <c r="N7454" s="6">
        <v>1143.08</v>
      </c>
      <c r="O7454" s="46">
        <f>Tabla2[[#This Row],[Operating Profit]]/Tabla2[[#This Row],[Total Sales]]</f>
        <v>4.0999999999999995E-2</v>
      </c>
      <c r="P7454" s="1" t="s">
        <v>82</v>
      </c>
    </row>
    <row r="7455" spans="1:16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3" t="str">
        <f>IFERROR(LEFT(Tabla2[[#This Row],[Product]],FIND(" ",Tabla2[[#This Row],[Product]])-3),Tabla2[[#This Row],[Product]])</f>
        <v>Men</v>
      </c>
      <c r="I7455" s="6">
        <v>51</v>
      </c>
      <c r="J7455" s="4">
        <v>520</v>
      </c>
      <c r="K7455" s="6">
        <f>Tabla2[[#This Row],[Price per Unit]]*Tabla2[[#This Row],[Units Sold]]</f>
        <v>26520</v>
      </c>
      <c r="L7455" s="52">
        <f>Tabla2[[#This Row],[Units Sold]]/Cálculos!$C$11</f>
        <v>2.0977376303068224E-5</v>
      </c>
      <c r="M7455" s="6">
        <f>Tabla2[[#This Row],[Total Sales]]-Tabla2[[#This Row],[Operating Profit]]</f>
        <v>25353.119999999999</v>
      </c>
      <c r="N7455" s="6">
        <v>1166.8800000000001</v>
      </c>
      <c r="O7455" s="46">
        <f>Tabla2[[#This Row],[Operating Profit]]/Tabla2[[#This Row],[Total Sales]]</f>
        <v>4.4000000000000004E-2</v>
      </c>
      <c r="P7455" s="1" t="s">
        <v>82</v>
      </c>
    </row>
    <row r="7456" spans="1:16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3" t="str">
        <f>IFERROR(LEFT(Tabla2[[#This Row],[Product]],FIND(" ",Tabla2[[#This Row],[Product]])-3),Tabla2[[#This Row],[Product]])</f>
        <v>Women</v>
      </c>
      <c r="I7456" s="6">
        <v>55</v>
      </c>
      <c r="J7456" s="4">
        <v>1050</v>
      </c>
      <c r="K7456" s="6">
        <f>Tabla2[[#This Row],[Price per Unit]]*Tabla2[[#This Row],[Units Sold]]</f>
        <v>57750</v>
      </c>
      <c r="L7456" s="52">
        <f>Tabla2[[#This Row],[Units Sold]]/Cálculos!$C$11</f>
        <v>4.2358163688887758E-5</v>
      </c>
      <c r="M7456" s="6">
        <f>Tabla2[[#This Row],[Total Sales]]-Tabla2[[#This Row],[Operating Profit]]</f>
        <v>54862.5</v>
      </c>
      <c r="N7456" s="6">
        <v>2887.5</v>
      </c>
      <c r="O7456" s="46">
        <f>Tabla2[[#This Row],[Operating Profit]]/Tabla2[[#This Row],[Total Sales]]</f>
        <v>0.05</v>
      </c>
      <c r="P7456" s="1" t="s">
        <v>82</v>
      </c>
    </row>
    <row r="7457" spans="1:16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3" t="str">
        <f>IFERROR(LEFT(Tabla2[[#This Row],[Product]],FIND(" ",Tabla2[[#This Row],[Product]])-3),Tabla2[[#This Row],[Product]])</f>
        <v>Men</v>
      </c>
      <c r="I7457" s="6">
        <v>52</v>
      </c>
      <c r="J7457" s="4">
        <v>1250</v>
      </c>
      <c r="K7457" s="6">
        <f>Tabla2[[#This Row],[Price per Unit]]*Tabla2[[#This Row],[Units Sold]]</f>
        <v>65000</v>
      </c>
      <c r="L7457" s="52">
        <f>Tabla2[[#This Row],[Units Sold]]/Cálculos!$C$11</f>
        <v>5.0426385343913999E-5</v>
      </c>
      <c r="M7457" s="6">
        <f>Tabla2[[#This Row],[Total Sales]]-Tabla2[[#This Row],[Operating Profit]]</f>
        <v>61490</v>
      </c>
      <c r="N7457" s="6">
        <v>3510.0000000000005</v>
      </c>
      <c r="O7457" s="46">
        <f>Tabla2[[#This Row],[Operating Profit]]/Tabla2[[#This Row],[Total Sales]]</f>
        <v>5.4000000000000006E-2</v>
      </c>
      <c r="P7457" s="1" t="s">
        <v>82</v>
      </c>
    </row>
    <row r="7458" spans="1:16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3" t="str">
        <f>IFERROR(LEFT(Tabla2[[#This Row],[Product]],FIND(" ",Tabla2[[#This Row],[Product]])-3),Tabla2[[#This Row],[Product]])</f>
        <v>Men</v>
      </c>
      <c r="I7458" s="6">
        <v>47</v>
      </c>
      <c r="J7458" s="4">
        <v>750</v>
      </c>
      <c r="K7458" s="6">
        <f>Tabla2[[#This Row],[Price per Unit]]*Tabla2[[#This Row],[Units Sold]]</f>
        <v>35250</v>
      </c>
      <c r="L7458" s="52">
        <f>Tabla2[[#This Row],[Units Sold]]/Cálculos!$C$11</f>
        <v>3.0255831206348401E-5</v>
      </c>
      <c r="M7458" s="6">
        <f>Tabla2[[#This Row],[Total Sales]]-Tabla2[[#This Row],[Operating Profit]]</f>
        <v>33417</v>
      </c>
      <c r="N7458" s="6">
        <v>1833</v>
      </c>
      <c r="O7458" s="46">
        <f>Tabla2[[#This Row],[Operating Profit]]/Tabla2[[#This Row],[Total Sales]]</f>
        <v>5.1999999999999998E-2</v>
      </c>
      <c r="P7458" s="1" t="s">
        <v>82</v>
      </c>
    </row>
    <row r="7459" spans="1:16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3" t="str">
        <f>IFERROR(LEFT(Tabla2[[#This Row],[Product]],FIND(" ",Tabla2[[#This Row],[Product]])-3),Tabla2[[#This Row],[Product]])</f>
        <v>Women</v>
      </c>
      <c r="I7459" s="6">
        <v>41</v>
      </c>
      <c r="J7459" s="4">
        <v>600</v>
      </c>
      <c r="K7459" s="6">
        <f>Tabla2[[#This Row],[Price per Unit]]*Tabla2[[#This Row],[Units Sold]]</f>
        <v>24600</v>
      </c>
      <c r="L7459" s="52">
        <f>Tabla2[[#This Row],[Units Sold]]/Cálculos!$C$11</f>
        <v>2.4204664965078719E-5</v>
      </c>
      <c r="M7459" s="6">
        <f>Tabla2[[#This Row],[Total Sales]]-Tabla2[[#This Row],[Operating Profit]]</f>
        <v>23517.599999999999</v>
      </c>
      <c r="N7459" s="6">
        <v>1082.4000000000001</v>
      </c>
      <c r="O7459" s="46">
        <f>Tabla2[[#This Row],[Operating Profit]]/Tabla2[[#This Row],[Total Sales]]</f>
        <v>4.4000000000000004E-2</v>
      </c>
      <c r="P7459" s="1" t="s">
        <v>82</v>
      </c>
    </row>
    <row r="7460" spans="1:16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3" t="str">
        <f>IFERROR(LEFT(Tabla2[[#This Row],[Product]],FIND(" ",Tabla2[[#This Row],[Product]])-3),Tabla2[[#This Row],[Product]])</f>
        <v>Women</v>
      </c>
      <c r="I7460" s="6">
        <v>41</v>
      </c>
      <c r="J7460" s="4">
        <v>460</v>
      </c>
      <c r="K7460" s="6">
        <f>Tabla2[[#This Row],[Price per Unit]]*Tabla2[[#This Row],[Units Sold]]</f>
        <v>18860</v>
      </c>
      <c r="L7460" s="52">
        <f>Tabla2[[#This Row],[Units Sold]]/Cálculos!$C$11</f>
        <v>1.8556909806560351E-5</v>
      </c>
      <c r="M7460" s="6">
        <f>Tabla2[[#This Row],[Total Sales]]-Tabla2[[#This Row],[Operating Profit]]</f>
        <v>18011.3</v>
      </c>
      <c r="N7460" s="6">
        <v>848.69999999999993</v>
      </c>
      <c r="O7460" s="46">
        <f>Tabla2[[#This Row],[Operating Profit]]/Tabla2[[#This Row],[Total Sales]]</f>
        <v>4.4999999999999998E-2</v>
      </c>
      <c r="P7460" s="1" t="s">
        <v>82</v>
      </c>
    </row>
    <row r="7461" spans="1:16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3" t="str">
        <f>IFERROR(LEFT(Tabla2[[#This Row],[Product]],FIND(" ",Tabla2[[#This Row],[Product]])-3),Tabla2[[#This Row],[Product]])</f>
        <v>Men</v>
      </c>
      <c r="I7461" s="6">
        <v>50</v>
      </c>
      <c r="J7461" s="4">
        <v>510</v>
      </c>
      <c r="K7461" s="6">
        <f>Tabla2[[#This Row],[Price per Unit]]*Tabla2[[#This Row],[Units Sold]]</f>
        <v>25500</v>
      </c>
      <c r="L7461" s="52">
        <f>Tabla2[[#This Row],[Units Sold]]/Cálculos!$C$11</f>
        <v>2.0573965220316913E-5</v>
      </c>
      <c r="M7461" s="6">
        <f>Tabla2[[#This Row],[Total Sales]]-Tabla2[[#This Row],[Operating Profit]]</f>
        <v>24429</v>
      </c>
      <c r="N7461" s="6">
        <v>1071</v>
      </c>
      <c r="O7461" s="46">
        <f>Tabla2[[#This Row],[Operating Profit]]/Tabla2[[#This Row],[Total Sales]]</f>
        <v>4.2000000000000003E-2</v>
      </c>
      <c r="P7461" s="1" t="s">
        <v>82</v>
      </c>
    </row>
    <row r="7462" spans="1:16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3" t="str">
        <f>IFERROR(LEFT(Tabla2[[#This Row],[Product]],FIND(" ",Tabla2[[#This Row],[Product]])-3),Tabla2[[#This Row],[Product]])</f>
        <v>Women</v>
      </c>
      <c r="I7462" s="6">
        <v>54</v>
      </c>
      <c r="J7462" s="4">
        <v>830</v>
      </c>
      <c r="K7462" s="6">
        <f>Tabla2[[#This Row],[Price per Unit]]*Tabla2[[#This Row],[Units Sold]]</f>
        <v>44820</v>
      </c>
      <c r="L7462" s="52">
        <f>Tabla2[[#This Row],[Units Sold]]/Cálculos!$C$11</f>
        <v>3.3483119868358896E-5</v>
      </c>
      <c r="M7462" s="6">
        <f>Tabla2[[#This Row],[Total Sales]]-Tabla2[[#This Row],[Operating Profit]]</f>
        <v>42623.82</v>
      </c>
      <c r="N7462" s="6">
        <v>2196.1799999999998</v>
      </c>
      <c r="O7462" s="46">
        <f>Tabla2[[#This Row],[Operating Profit]]/Tabla2[[#This Row],[Total Sales]]</f>
        <v>4.8999999999999995E-2</v>
      </c>
      <c r="P7462" s="1" t="s">
        <v>82</v>
      </c>
    </row>
    <row r="7463" spans="1:16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3" t="str">
        <f>IFERROR(LEFT(Tabla2[[#This Row],[Product]],FIND(" ",Tabla2[[#This Row],[Product]])-3),Tabla2[[#This Row],[Product]])</f>
        <v>Men</v>
      </c>
      <c r="I7463" s="6">
        <v>59</v>
      </c>
      <c r="J7463" s="4">
        <v>1130</v>
      </c>
      <c r="K7463" s="6">
        <f>Tabla2[[#This Row],[Price per Unit]]*Tabla2[[#This Row],[Units Sold]]</f>
        <v>66670</v>
      </c>
      <c r="L7463" s="52">
        <f>Tabla2[[#This Row],[Units Sold]]/Cálculos!$C$11</f>
        <v>4.5585452350898253E-5</v>
      </c>
      <c r="M7463" s="6">
        <f>Tabla2[[#This Row],[Total Sales]]-Tabla2[[#This Row],[Operating Profit]]</f>
        <v>63003.15</v>
      </c>
      <c r="N7463" s="6">
        <v>3666.8500000000004</v>
      </c>
      <c r="O7463" s="46">
        <f>Tabla2[[#This Row],[Operating Profit]]/Tabla2[[#This Row],[Total Sales]]</f>
        <v>5.5000000000000007E-2</v>
      </c>
      <c r="P7463" s="1" t="s">
        <v>82</v>
      </c>
    </row>
    <row r="7464" spans="1:16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3" t="str">
        <f>IFERROR(LEFT(Tabla2[[#This Row],[Product]],FIND(" ",Tabla2[[#This Row],[Product]])-3),Tabla2[[#This Row],[Product]])</f>
        <v>Men</v>
      </c>
      <c r="I7464" s="6">
        <v>52</v>
      </c>
      <c r="J7464" s="4">
        <v>720</v>
      </c>
      <c r="K7464" s="6">
        <f>Tabla2[[#This Row],[Price per Unit]]*Tabla2[[#This Row],[Units Sold]]</f>
        <v>37440</v>
      </c>
      <c r="L7464" s="52">
        <f>Tabla2[[#This Row],[Units Sold]]/Cálculos!$C$11</f>
        <v>2.9045597958094464E-5</v>
      </c>
      <c r="M7464" s="6">
        <f>Tabla2[[#This Row],[Total Sales]]-Tabla2[[#This Row],[Operating Profit]]</f>
        <v>35568</v>
      </c>
      <c r="N7464" s="6">
        <v>1872</v>
      </c>
      <c r="O7464" s="46">
        <f>Tabla2[[#This Row],[Operating Profit]]/Tabla2[[#This Row],[Total Sales]]</f>
        <v>0.05</v>
      </c>
      <c r="P7464" s="1" t="s">
        <v>82</v>
      </c>
    </row>
    <row r="7465" spans="1:16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3" t="str">
        <f>IFERROR(LEFT(Tabla2[[#This Row],[Product]],FIND(" ",Tabla2[[#This Row],[Product]])-3),Tabla2[[#This Row],[Product]])</f>
        <v>Women</v>
      </c>
      <c r="I7465" s="6">
        <v>53</v>
      </c>
      <c r="J7465" s="4">
        <v>490</v>
      </c>
      <c r="K7465" s="6">
        <f>Tabla2[[#This Row],[Price per Unit]]*Tabla2[[#This Row],[Units Sold]]</f>
        <v>25970</v>
      </c>
      <c r="L7465" s="52">
        <f>Tabla2[[#This Row],[Units Sold]]/Cálculos!$C$11</f>
        <v>1.9767143054814287E-5</v>
      </c>
      <c r="M7465" s="6">
        <f>Tabla2[[#This Row],[Total Sales]]-Tabla2[[#This Row],[Operating Profit]]</f>
        <v>24853.29</v>
      </c>
      <c r="N7465" s="6">
        <v>1116.71</v>
      </c>
      <c r="O7465" s="46">
        <f>Tabla2[[#This Row],[Operating Profit]]/Tabla2[[#This Row],[Total Sales]]</f>
        <v>4.3000000000000003E-2</v>
      </c>
      <c r="P7465" s="1" t="s">
        <v>82</v>
      </c>
    </row>
    <row r="7466" spans="1:16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3" t="str">
        <f>IFERROR(LEFT(Tabla2[[#This Row],[Product]],FIND(" ",Tabla2[[#This Row],[Product]])-3),Tabla2[[#This Row],[Product]])</f>
        <v>Women</v>
      </c>
      <c r="I7466" s="6">
        <v>50</v>
      </c>
      <c r="J7466" s="4">
        <v>380</v>
      </c>
      <c r="K7466" s="6">
        <f>Tabla2[[#This Row],[Price per Unit]]*Tabla2[[#This Row],[Units Sold]]</f>
        <v>19000</v>
      </c>
      <c r="L7466" s="52">
        <f>Tabla2[[#This Row],[Units Sold]]/Cálculos!$C$11</f>
        <v>1.5329621144549856E-5</v>
      </c>
      <c r="M7466" s="6">
        <f>Tabla2[[#This Row],[Total Sales]]-Tabla2[[#This Row],[Operating Profit]]</f>
        <v>18240</v>
      </c>
      <c r="N7466" s="6">
        <v>760</v>
      </c>
      <c r="O7466" s="46">
        <f>Tabla2[[#This Row],[Operating Profit]]/Tabla2[[#This Row],[Total Sales]]</f>
        <v>0.04</v>
      </c>
      <c r="P7466" s="1" t="s">
        <v>82</v>
      </c>
    </row>
    <row r="7467" spans="1:16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3" t="str">
        <f>IFERROR(LEFT(Tabla2[[#This Row],[Product]],FIND(" ",Tabla2[[#This Row],[Product]])-3),Tabla2[[#This Row],[Product]])</f>
        <v>Men</v>
      </c>
      <c r="I7467" s="6">
        <v>64</v>
      </c>
      <c r="J7467" s="4">
        <v>420</v>
      </c>
      <c r="K7467" s="6">
        <f>Tabla2[[#This Row],[Price per Unit]]*Tabla2[[#This Row],[Units Sold]]</f>
        <v>26880</v>
      </c>
      <c r="L7467" s="52">
        <f>Tabla2[[#This Row],[Units Sold]]/Cálculos!$C$11</f>
        <v>1.6943265475555103E-5</v>
      </c>
      <c r="M7467" s="6">
        <f>Tabla2[[#This Row],[Total Sales]]-Tabla2[[#This Row],[Operating Profit]]</f>
        <v>25751.040000000001</v>
      </c>
      <c r="N7467" s="6">
        <v>1128.96</v>
      </c>
      <c r="O7467" s="46">
        <f>Tabla2[[#This Row],[Operating Profit]]/Tabla2[[#This Row],[Total Sales]]</f>
        <v>4.2000000000000003E-2</v>
      </c>
      <c r="P7467" s="1" t="s">
        <v>82</v>
      </c>
    </row>
    <row r="7468" spans="1:16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3" t="str">
        <f>IFERROR(LEFT(Tabla2[[#This Row],[Product]],FIND(" ",Tabla2[[#This Row],[Product]])-3),Tabla2[[#This Row],[Product]])</f>
        <v>Women</v>
      </c>
      <c r="I7468" s="6">
        <v>63</v>
      </c>
      <c r="J7468" s="4">
        <v>740</v>
      </c>
      <c r="K7468" s="6">
        <f>Tabla2[[#This Row],[Price per Unit]]*Tabla2[[#This Row],[Units Sold]]</f>
        <v>46620</v>
      </c>
      <c r="L7468" s="52">
        <f>Tabla2[[#This Row],[Units Sold]]/Cálculos!$C$11</f>
        <v>2.9852420123597086E-5</v>
      </c>
      <c r="M7468" s="6">
        <f>Tabla2[[#This Row],[Total Sales]]-Tabla2[[#This Row],[Operating Profit]]</f>
        <v>44289</v>
      </c>
      <c r="N7468" s="6">
        <v>2331</v>
      </c>
      <c r="O7468" s="46">
        <f>Tabla2[[#This Row],[Operating Profit]]/Tabla2[[#This Row],[Total Sales]]</f>
        <v>0.05</v>
      </c>
      <c r="P7468" s="1" t="s">
        <v>82</v>
      </c>
    </row>
    <row r="7469" spans="1:16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3" t="str">
        <f>IFERROR(LEFT(Tabla2[[#This Row],[Product]],FIND(" ",Tabla2[[#This Row],[Product]])-3),Tabla2[[#This Row],[Product]])</f>
        <v>Men</v>
      </c>
      <c r="I7469" s="6">
        <v>60</v>
      </c>
      <c r="J7469" s="4">
        <v>1110</v>
      </c>
      <c r="K7469" s="6">
        <f>Tabla2[[#This Row],[Price per Unit]]*Tabla2[[#This Row],[Units Sold]]</f>
        <v>66600</v>
      </c>
      <c r="L7469" s="52">
        <f>Tabla2[[#This Row],[Units Sold]]/Cálculos!$C$11</f>
        <v>4.4778630185395631E-5</v>
      </c>
      <c r="M7469" s="6">
        <f>Tabla2[[#This Row],[Total Sales]]-Tabla2[[#This Row],[Operating Profit]]</f>
        <v>63270</v>
      </c>
      <c r="N7469" s="6">
        <v>3330</v>
      </c>
      <c r="O7469" s="46">
        <f>Tabla2[[#This Row],[Operating Profit]]/Tabla2[[#This Row],[Total Sales]]</f>
        <v>0.05</v>
      </c>
      <c r="P7469" s="1" t="s">
        <v>82</v>
      </c>
    </row>
    <row r="7470" spans="1:16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3" t="str">
        <f>IFERROR(LEFT(Tabla2[[#This Row],[Product]],FIND(" ",Tabla2[[#This Row],[Product]])-3),Tabla2[[#This Row],[Product]])</f>
        <v>Men</v>
      </c>
      <c r="I7470" s="6">
        <v>51</v>
      </c>
      <c r="J7470" s="4">
        <v>840</v>
      </c>
      <c r="K7470" s="6">
        <f>Tabla2[[#This Row],[Price per Unit]]*Tabla2[[#This Row],[Units Sold]]</f>
        <v>42840</v>
      </c>
      <c r="L7470" s="52">
        <f>Tabla2[[#This Row],[Units Sold]]/Cálculos!$C$11</f>
        <v>3.3886530951110207E-5</v>
      </c>
      <c r="M7470" s="6">
        <f>Tabla2[[#This Row],[Total Sales]]-Tabla2[[#This Row],[Operating Profit]]</f>
        <v>40612.32</v>
      </c>
      <c r="N7470" s="6">
        <v>2227.6800000000003</v>
      </c>
      <c r="O7470" s="46">
        <f>Tabla2[[#This Row],[Operating Profit]]/Tabla2[[#This Row],[Total Sales]]</f>
        <v>5.2000000000000005E-2</v>
      </c>
      <c r="P7470" s="1" t="s">
        <v>82</v>
      </c>
    </row>
    <row r="7471" spans="1:16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3" t="str">
        <f>IFERROR(LEFT(Tabla2[[#This Row],[Product]],FIND(" ",Tabla2[[#This Row],[Product]])-3),Tabla2[[#This Row],[Product]])</f>
        <v>Women</v>
      </c>
      <c r="I7471" s="6">
        <v>51</v>
      </c>
      <c r="J7471" s="4">
        <v>800</v>
      </c>
      <c r="K7471" s="6">
        <f>Tabla2[[#This Row],[Price per Unit]]*Tabla2[[#This Row],[Units Sold]]</f>
        <v>40800</v>
      </c>
      <c r="L7471" s="52">
        <f>Tabla2[[#This Row],[Units Sold]]/Cálculos!$C$11</f>
        <v>3.2272886620104963E-5</v>
      </c>
      <c r="M7471" s="6">
        <f>Tabla2[[#This Row],[Total Sales]]-Tabla2[[#This Row],[Operating Profit]]</f>
        <v>38964</v>
      </c>
      <c r="N7471" s="6">
        <v>1835.9999999999998</v>
      </c>
      <c r="O7471" s="46">
        <f>Tabla2[[#This Row],[Operating Profit]]/Tabla2[[#This Row],[Total Sales]]</f>
        <v>4.4999999999999991E-2</v>
      </c>
      <c r="P7471" s="1" t="s">
        <v>82</v>
      </c>
    </row>
    <row r="7472" spans="1:16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3" t="str">
        <f>IFERROR(LEFT(Tabla2[[#This Row],[Product]],FIND(" ",Tabla2[[#This Row],[Product]])-3),Tabla2[[#This Row],[Product]])</f>
        <v>Women</v>
      </c>
      <c r="I7472" s="6">
        <v>50</v>
      </c>
      <c r="J7472" s="4">
        <v>800</v>
      </c>
      <c r="K7472" s="6">
        <f>Tabla2[[#This Row],[Price per Unit]]*Tabla2[[#This Row],[Units Sold]]</f>
        <v>40000</v>
      </c>
      <c r="L7472" s="52">
        <f>Tabla2[[#This Row],[Units Sold]]/Cálculos!$C$11</f>
        <v>3.2272886620104963E-5</v>
      </c>
      <c r="M7472" s="6">
        <f>Tabla2[[#This Row],[Total Sales]]-Tabla2[[#This Row],[Operating Profit]]</f>
        <v>38320</v>
      </c>
      <c r="N7472" s="6">
        <v>1680</v>
      </c>
      <c r="O7472" s="46">
        <f>Tabla2[[#This Row],[Operating Profit]]/Tabla2[[#This Row],[Total Sales]]</f>
        <v>4.2000000000000003E-2</v>
      </c>
      <c r="P7472" s="1" t="s">
        <v>82</v>
      </c>
    </row>
    <row r="7473" spans="1:16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3" t="str">
        <f>IFERROR(LEFT(Tabla2[[#This Row],[Product]],FIND(" ",Tabla2[[#This Row],[Product]])-3),Tabla2[[#This Row],[Product]])</f>
        <v>Men</v>
      </c>
      <c r="I7473" s="6">
        <v>60</v>
      </c>
      <c r="J7473" s="4">
        <v>680</v>
      </c>
      <c r="K7473" s="6">
        <f>Tabla2[[#This Row],[Price per Unit]]*Tabla2[[#This Row],[Units Sold]]</f>
        <v>40800</v>
      </c>
      <c r="L7473" s="52">
        <f>Tabla2[[#This Row],[Units Sold]]/Cálculos!$C$11</f>
        <v>2.7431953627089217E-5</v>
      </c>
      <c r="M7473" s="6">
        <f>Tabla2[[#This Row],[Total Sales]]-Tabla2[[#This Row],[Operating Profit]]</f>
        <v>39004.800000000003</v>
      </c>
      <c r="N7473" s="6">
        <v>1795.2</v>
      </c>
      <c r="O7473" s="46">
        <f>Tabla2[[#This Row],[Operating Profit]]/Tabla2[[#This Row],[Total Sales]]</f>
        <v>4.4000000000000004E-2</v>
      </c>
      <c r="P7473" s="1" t="s">
        <v>82</v>
      </c>
    </row>
    <row r="7474" spans="1:16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3" t="str">
        <f>IFERROR(LEFT(Tabla2[[#This Row],[Product]],FIND(" ",Tabla2[[#This Row],[Product]])-3),Tabla2[[#This Row],[Product]])</f>
        <v>Women</v>
      </c>
      <c r="I7474" s="6">
        <v>67</v>
      </c>
      <c r="J7474" s="4">
        <v>950</v>
      </c>
      <c r="K7474" s="6">
        <f>Tabla2[[#This Row],[Price per Unit]]*Tabla2[[#This Row],[Units Sold]]</f>
        <v>63650</v>
      </c>
      <c r="L7474" s="52">
        <f>Tabla2[[#This Row],[Units Sold]]/Cálculos!$C$11</f>
        <v>3.8324052861374641E-5</v>
      </c>
      <c r="M7474" s="6">
        <f>Tabla2[[#This Row],[Total Sales]]-Tabla2[[#This Row],[Operating Profit]]</f>
        <v>60658.45</v>
      </c>
      <c r="N7474" s="6">
        <v>2991.5499999999997</v>
      </c>
      <c r="O7474" s="46">
        <f>Tabla2[[#This Row],[Operating Profit]]/Tabla2[[#This Row],[Total Sales]]</f>
        <v>4.6999999999999993E-2</v>
      </c>
      <c r="P7474" s="1" t="s">
        <v>82</v>
      </c>
    </row>
    <row r="7475" spans="1:16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3" t="str">
        <f>IFERROR(LEFT(Tabla2[[#This Row],[Product]],FIND(" ",Tabla2[[#This Row],[Product]])-3),Tabla2[[#This Row],[Product]])</f>
        <v>Men</v>
      </c>
      <c r="I7475" s="6">
        <v>59</v>
      </c>
      <c r="J7475" s="4">
        <v>1500</v>
      </c>
      <c r="K7475" s="6">
        <f>Tabla2[[#This Row],[Price per Unit]]*Tabla2[[#This Row],[Units Sold]]</f>
        <v>88500</v>
      </c>
      <c r="L7475" s="52">
        <f>Tabla2[[#This Row],[Units Sold]]/Cálculos!$C$11</f>
        <v>6.0511662412696801E-5</v>
      </c>
      <c r="M7475" s="6">
        <f>Tabla2[[#This Row],[Total Sales]]-Tabla2[[#This Row],[Operating Profit]]</f>
        <v>83986.5</v>
      </c>
      <c r="N7475" s="6">
        <v>4513.5</v>
      </c>
      <c r="O7475" s="46">
        <f>Tabla2[[#This Row],[Operating Profit]]/Tabla2[[#This Row],[Total Sales]]</f>
        <v>5.0999999999999997E-2</v>
      </c>
      <c r="P7475" s="1" t="s">
        <v>82</v>
      </c>
    </row>
    <row r="7476" spans="1:16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3" t="str">
        <f>IFERROR(LEFT(Tabla2[[#This Row],[Product]],FIND(" ",Tabla2[[#This Row],[Product]])-3),Tabla2[[#This Row],[Product]])</f>
        <v>Men</v>
      </c>
      <c r="I7476" s="6">
        <v>51</v>
      </c>
      <c r="J7476" s="4">
        <v>1010</v>
      </c>
      <c r="K7476" s="6">
        <f>Tabla2[[#This Row],[Price per Unit]]*Tabla2[[#This Row],[Units Sold]]</f>
        <v>51510</v>
      </c>
      <c r="L7476" s="52">
        <f>Tabla2[[#This Row],[Units Sold]]/Cálculos!$C$11</f>
        <v>4.0744519357882514E-5</v>
      </c>
      <c r="M7476" s="6">
        <f>Tabla2[[#This Row],[Total Sales]]-Tabla2[[#This Row],[Operating Profit]]</f>
        <v>48882.99</v>
      </c>
      <c r="N7476" s="6">
        <v>2627.01</v>
      </c>
      <c r="O7476" s="46">
        <f>Tabla2[[#This Row],[Operating Profit]]/Tabla2[[#This Row],[Total Sales]]</f>
        <v>5.1000000000000004E-2</v>
      </c>
      <c r="P7476" s="1" t="s">
        <v>82</v>
      </c>
    </row>
    <row r="7477" spans="1:16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3" t="str">
        <f>IFERROR(LEFT(Tabla2[[#This Row],[Product]],FIND(" ",Tabla2[[#This Row],[Product]])-3),Tabla2[[#This Row],[Product]])</f>
        <v>Women</v>
      </c>
      <c r="I7477" s="6">
        <v>50</v>
      </c>
      <c r="J7477" s="4">
        <v>880</v>
      </c>
      <c r="K7477" s="6">
        <f>Tabla2[[#This Row],[Price per Unit]]*Tabla2[[#This Row],[Units Sold]]</f>
        <v>44000</v>
      </c>
      <c r="L7477" s="52">
        <f>Tabla2[[#This Row],[Units Sold]]/Cálculos!$C$11</f>
        <v>3.5500175282115457E-5</v>
      </c>
      <c r="M7477" s="6">
        <f>Tabla2[[#This Row],[Total Sales]]-Tabla2[[#This Row],[Operating Profit]]</f>
        <v>42020</v>
      </c>
      <c r="N7477" s="6">
        <v>1979.9999999999998</v>
      </c>
      <c r="O7477" s="46">
        <f>Tabla2[[#This Row],[Operating Profit]]/Tabla2[[#This Row],[Total Sales]]</f>
        <v>4.4999999999999991E-2</v>
      </c>
      <c r="P7477" s="1" t="s">
        <v>82</v>
      </c>
    </row>
    <row r="7478" spans="1:16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3" t="str">
        <f>IFERROR(LEFT(Tabla2[[#This Row],[Product]],FIND(" ",Tabla2[[#This Row],[Product]])-3),Tabla2[[#This Row],[Product]])</f>
        <v>Women</v>
      </c>
      <c r="I7478" s="6">
        <v>53</v>
      </c>
      <c r="J7478" s="4">
        <v>870</v>
      </c>
      <c r="K7478" s="6">
        <f>Tabla2[[#This Row],[Price per Unit]]*Tabla2[[#This Row],[Units Sold]]</f>
        <v>46110</v>
      </c>
      <c r="L7478" s="52">
        <f>Tabla2[[#This Row],[Units Sold]]/Cálculos!$C$11</f>
        <v>3.5096764199364146E-5</v>
      </c>
      <c r="M7478" s="6">
        <f>Tabla2[[#This Row],[Total Sales]]-Tabla2[[#This Row],[Operating Profit]]</f>
        <v>44173.38</v>
      </c>
      <c r="N7478" s="6">
        <v>1936.62</v>
      </c>
      <c r="O7478" s="46">
        <f>Tabla2[[#This Row],[Operating Profit]]/Tabla2[[#This Row],[Total Sales]]</f>
        <v>4.1999999999999996E-2</v>
      </c>
      <c r="P7478" s="1" t="s">
        <v>82</v>
      </c>
    </row>
    <row r="7479" spans="1:16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3" t="str">
        <f>IFERROR(LEFT(Tabla2[[#This Row],[Product]],FIND(" ",Tabla2[[#This Row],[Product]])-3),Tabla2[[#This Row],[Product]])</f>
        <v>Men</v>
      </c>
      <c r="I7479" s="6">
        <v>60</v>
      </c>
      <c r="J7479" s="4">
        <v>780</v>
      </c>
      <c r="K7479" s="6">
        <f>Tabla2[[#This Row],[Price per Unit]]*Tabla2[[#This Row],[Units Sold]]</f>
        <v>46800</v>
      </c>
      <c r="L7479" s="52">
        <f>Tabla2[[#This Row],[Units Sold]]/Cálculos!$C$11</f>
        <v>3.1466064454602334E-5</v>
      </c>
      <c r="M7479" s="6">
        <f>Tabla2[[#This Row],[Total Sales]]-Tabla2[[#This Row],[Operating Profit]]</f>
        <v>44694</v>
      </c>
      <c r="N7479" s="6">
        <v>2106</v>
      </c>
      <c r="O7479" s="46">
        <f>Tabla2[[#This Row],[Operating Profit]]/Tabla2[[#This Row],[Total Sales]]</f>
        <v>4.4999999999999998E-2</v>
      </c>
      <c r="P7479" s="1" t="s">
        <v>82</v>
      </c>
    </row>
    <row r="7480" spans="1:16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3" t="str">
        <f>IFERROR(LEFT(Tabla2[[#This Row],[Product]],FIND(" ",Tabla2[[#This Row],[Product]])-3),Tabla2[[#This Row],[Product]])</f>
        <v>Women</v>
      </c>
      <c r="I7480" s="6">
        <v>67</v>
      </c>
      <c r="J7480" s="4">
        <v>1120</v>
      </c>
      <c r="K7480" s="6">
        <f>Tabla2[[#This Row],[Price per Unit]]*Tabla2[[#This Row],[Units Sold]]</f>
        <v>75040</v>
      </c>
      <c r="L7480" s="52">
        <f>Tabla2[[#This Row],[Units Sold]]/Cálculos!$C$11</f>
        <v>4.5182041268146942E-5</v>
      </c>
      <c r="M7480" s="6">
        <f>Tabla2[[#This Row],[Total Sales]]-Tabla2[[#This Row],[Operating Profit]]</f>
        <v>71588.160000000003</v>
      </c>
      <c r="N7480" s="6">
        <v>3451.8399999999997</v>
      </c>
      <c r="O7480" s="46">
        <f>Tabla2[[#This Row],[Operating Profit]]/Tabla2[[#This Row],[Total Sales]]</f>
        <v>4.5999999999999999E-2</v>
      </c>
      <c r="P7480" s="1" t="s">
        <v>82</v>
      </c>
    </row>
    <row r="7481" spans="1:16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3" t="str">
        <f>IFERROR(LEFT(Tabla2[[#This Row],[Product]],FIND(" ",Tabla2[[#This Row],[Product]])-3),Tabla2[[#This Row],[Product]])</f>
        <v>Men</v>
      </c>
      <c r="I7481" s="6">
        <v>34</v>
      </c>
      <c r="J7481" s="4">
        <v>1150</v>
      </c>
      <c r="K7481" s="6">
        <f>Tabla2[[#This Row],[Price per Unit]]*Tabla2[[#This Row],[Units Sold]]</f>
        <v>39100</v>
      </c>
      <c r="L7481" s="52">
        <f>Tabla2[[#This Row],[Units Sold]]/Cálculos!$C$11</f>
        <v>4.6392274516400882E-5</v>
      </c>
      <c r="M7481" s="6">
        <f>Tabla2[[#This Row],[Total Sales]]-Tabla2[[#This Row],[Operating Profit]]</f>
        <v>37301.4</v>
      </c>
      <c r="N7481" s="6">
        <v>1798.6</v>
      </c>
      <c r="O7481" s="46">
        <f>Tabla2[[#This Row],[Operating Profit]]/Tabla2[[#This Row],[Total Sales]]</f>
        <v>4.5999999999999999E-2</v>
      </c>
      <c r="P7481" s="1" t="s">
        <v>82</v>
      </c>
    </row>
    <row r="7482" spans="1:16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3" t="str">
        <f>IFERROR(LEFT(Tabla2[[#This Row],[Product]],FIND(" ",Tabla2[[#This Row],[Product]])-3),Tabla2[[#This Row],[Product]])</f>
        <v>Men</v>
      </c>
      <c r="I7482" s="6">
        <v>34</v>
      </c>
      <c r="J7482" s="4">
        <v>630</v>
      </c>
      <c r="K7482" s="6">
        <f>Tabla2[[#This Row],[Price per Unit]]*Tabla2[[#This Row],[Units Sold]]</f>
        <v>21420</v>
      </c>
      <c r="L7482" s="52">
        <f>Tabla2[[#This Row],[Units Sold]]/Cálculos!$C$11</f>
        <v>2.5414898213332655E-5</v>
      </c>
      <c r="M7482" s="6">
        <f>Tabla2[[#This Row],[Total Sales]]-Tabla2[[#This Row],[Operating Profit]]</f>
        <v>20456.099999999999</v>
      </c>
      <c r="N7482" s="6">
        <v>963.89999999999986</v>
      </c>
      <c r="O7482" s="46">
        <f>Tabla2[[#This Row],[Operating Profit]]/Tabla2[[#This Row],[Total Sales]]</f>
        <v>4.4999999999999991E-2</v>
      </c>
      <c r="P7482" s="1" t="s">
        <v>82</v>
      </c>
    </row>
    <row r="7483" spans="1:16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3" t="str">
        <f>IFERROR(LEFT(Tabla2[[#This Row],[Product]],FIND(" ",Tabla2[[#This Row],[Product]])-3),Tabla2[[#This Row],[Product]])</f>
        <v>Women</v>
      </c>
      <c r="I7483" s="6">
        <v>24</v>
      </c>
      <c r="J7483" s="4">
        <v>630</v>
      </c>
      <c r="K7483" s="6">
        <f>Tabla2[[#This Row],[Price per Unit]]*Tabla2[[#This Row],[Units Sold]]</f>
        <v>15120</v>
      </c>
      <c r="L7483" s="52">
        <f>Tabla2[[#This Row],[Units Sold]]/Cálculos!$C$11</f>
        <v>2.5414898213332655E-5</v>
      </c>
      <c r="M7483" s="6">
        <f>Tabla2[[#This Row],[Total Sales]]-Tabla2[[#This Row],[Operating Profit]]</f>
        <v>14288.4</v>
      </c>
      <c r="N7483" s="6">
        <v>831.6</v>
      </c>
      <c r="O7483" s="46">
        <f>Tabla2[[#This Row],[Operating Profit]]/Tabla2[[#This Row],[Total Sales]]</f>
        <v>5.5E-2</v>
      </c>
      <c r="P7483" s="1" t="s">
        <v>82</v>
      </c>
    </row>
    <row r="7484" spans="1:16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3" t="str">
        <f>IFERROR(LEFT(Tabla2[[#This Row],[Product]],FIND(" ",Tabla2[[#This Row],[Product]])-3),Tabla2[[#This Row],[Product]])</f>
        <v>Women</v>
      </c>
      <c r="I7484" s="6">
        <v>29</v>
      </c>
      <c r="J7484" s="4">
        <v>200</v>
      </c>
      <c r="K7484" s="6">
        <f>Tabla2[[#This Row],[Price per Unit]]*Tabla2[[#This Row],[Units Sold]]</f>
        <v>5800</v>
      </c>
      <c r="L7484" s="52">
        <f>Tabla2[[#This Row],[Units Sold]]/Cálculos!$C$11</f>
        <v>8.0682216550262406E-6</v>
      </c>
      <c r="M7484" s="6">
        <f>Tabla2[[#This Row],[Total Sales]]-Tabla2[[#This Row],[Operating Profit]]</f>
        <v>5492.6</v>
      </c>
      <c r="N7484" s="6">
        <v>307.40000000000003</v>
      </c>
      <c r="O7484" s="46">
        <f>Tabla2[[#This Row],[Operating Profit]]/Tabla2[[#This Row],[Total Sales]]</f>
        <v>5.3000000000000005E-2</v>
      </c>
      <c r="P7484" s="1" t="s">
        <v>82</v>
      </c>
    </row>
    <row r="7485" spans="1:16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3" t="str">
        <f>IFERROR(LEFT(Tabla2[[#This Row],[Product]],FIND(" ",Tabla2[[#This Row],[Product]])-3),Tabla2[[#This Row],[Product]])</f>
        <v>Men</v>
      </c>
      <c r="I7485" s="6">
        <v>44</v>
      </c>
      <c r="J7485" s="4">
        <v>330</v>
      </c>
      <c r="K7485" s="6">
        <f>Tabla2[[#This Row],[Price per Unit]]*Tabla2[[#This Row],[Units Sold]]</f>
        <v>14520</v>
      </c>
      <c r="L7485" s="52">
        <f>Tabla2[[#This Row],[Units Sold]]/Cálculos!$C$11</f>
        <v>1.3312565730793296E-5</v>
      </c>
      <c r="M7485" s="6">
        <f>Tabla2[[#This Row],[Total Sales]]-Tabla2[[#This Row],[Operating Profit]]</f>
        <v>13939.2</v>
      </c>
      <c r="N7485" s="6">
        <v>580.80000000000007</v>
      </c>
      <c r="O7485" s="46">
        <f>Tabla2[[#This Row],[Operating Profit]]/Tabla2[[#This Row],[Total Sales]]</f>
        <v>4.0000000000000008E-2</v>
      </c>
      <c r="P7485" s="1" t="s">
        <v>82</v>
      </c>
    </row>
    <row r="7486" spans="1:16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3" t="str">
        <f>IFERROR(LEFT(Tabla2[[#This Row],[Product]],FIND(" ",Tabla2[[#This Row],[Product]])-3),Tabla2[[#This Row],[Product]])</f>
        <v>Women</v>
      </c>
      <c r="I7486" s="6">
        <v>33</v>
      </c>
      <c r="J7486" s="4">
        <v>630</v>
      </c>
      <c r="K7486" s="6">
        <f>Tabla2[[#This Row],[Price per Unit]]*Tabla2[[#This Row],[Units Sold]]</f>
        <v>20790</v>
      </c>
      <c r="L7486" s="52">
        <f>Tabla2[[#This Row],[Units Sold]]/Cálculos!$C$11</f>
        <v>2.5414898213332655E-5</v>
      </c>
      <c r="M7486" s="6">
        <f>Tabla2[[#This Row],[Total Sales]]-Tabla2[[#This Row],[Operating Profit]]</f>
        <v>19667.34</v>
      </c>
      <c r="N7486" s="6">
        <v>1122.6600000000001</v>
      </c>
      <c r="O7486" s="46">
        <f>Tabla2[[#This Row],[Operating Profit]]/Tabla2[[#This Row],[Total Sales]]</f>
        <v>5.4000000000000006E-2</v>
      </c>
      <c r="P7486" s="1" t="s">
        <v>82</v>
      </c>
    </row>
    <row r="7487" spans="1:16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3" t="str">
        <f>IFERROR(LEFT(Tabla2[[#This Row],[Product]],FIND(" ",Tabla2[[#This Row],[Product]])-3),Tabla2[[#This Row],[Product]])</f>
        <v>Men</v>
      </c>
      <c r="I7487" s="6">
        <v>34</v>
      </c>
      <c r="J7487" s="4">
        <v>1190</v>
      </c>
      <c r="K7487" s="6">
        <f>Tabla2[[#This Row],[Price per Unit]]*Tabla2[[#This Row],[Units Sold]]</f>
        <v>40460</v>
      </c>
      <c r="L7487" s="52">
        <f>Tabla2[[#This Row],[Units Sold]]/Cálculos!$C$11</f>
        <v>4.8005918847406126E-5</v>
      </c>
      <c r="M7487" s="6">
        <f>Tabla2[[#This Row],[Total Sales]]-Tabla2[[#This Row],[Operating Profit]]</f>
        <v>38477.46</v>
      </c>
      <c r="N7487" s="6">
        <v>1982.54</v>
      </c>
      <c r="O7487" s="46">
        <f>Tabla2[[#This Row],[Operating Profit]]/Tabla2[[#This Row],[Total Sales]]</f>
        <v>4.9000000000000002E-2</v>
      </c>
      <c r="P7487" s="1" t="s">
        <v>82</v>
      </c>
    </row>
    <row r="7488" spans="1:16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3" t="str">
        <f>IFERROR(LEFT(Tabla2[[#This Row],[Product]],FIND(" ",Tabla2[[#This Row],[Product]])-3),Tabla2[[#This Row],[Product]])</f>
        <v>Men</v>
      </c>
      <c r="I7488" s="6">
        <v>34</v>
      </c>
      <c r="J7488" s="4">
        <v>360</v>
      </c>
      <c r="K7488" s="6">
        <f>Tabla2[[#This Row],[Price per Unit]]*Tabla2[[#This Row],[Units Sold]]</f>
        <v>12240</v>
      </c>
      <c r="L7488" s="52">
        <f>Tabla2[[#This Row],[Units Sold]]/Cálculos!$C$11</f>
        <v>1.4522798979047232E-5</v>
      </c>
      <c r="M7488" s="6">
        <f>Tabla2[[#This Row],[Total Sales]]-Tabla2[[#This Row],[Operating Profit]]</f>
        <v>11664.72</v>
      </c>
      <c r="N7488" s="6">
        <v>575.28</v>
      </c>
      <c r="O7488" s="46">
        <f>Tabla2[[#This Row],[Operating Profit]]/Tabla2[[#This Row],[Total Sales]]</f>
        <v>4.7E-2</v>
      </c>
      <c r="P7488" s="1" t="s">
        <v>82</v>
      </c>
    </row>
    <row r="7489" spans="1:16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3" t="str">
        <f>IFERROR(LEFT(Tabla2[[#This Row],[Product]],FIND(" ",Tabla2[[#This Row],[Product]])-3),Tabla2[[#This Row],[Product]])</f>
        <v>Women</v>
      </c>
      <c r="I7489" s="6">
        <v>24</v>
      </c>
      <c r="J7489" s="4">
        <v>490</v>
      </c>
      <c r="K7489" s="6">
        <f>Tabla2[[#This Row],[Price per Unit]]*Tabla2[[#This Row],[Units Sold]]</f>
        <v>11760</v>
      </c>
      <c r="L7489" s="52">
        <f>Tabla2[[#This Row],[Units Sold]]/Cálculos!$C$11</f>
        <v>1.9767143054814287E-5</v>
      </c>
      <c r="M7489" s="6">
        <f>Tabla2[[#This Row],[Total Sales]]-Tabla2[[#This Row],[Operating Profit]]</f>
        <v>11172</v>
      </c>
      <c r="N7489" s="6">
        <v>588</v>
      </c>
      <c r="O7489" s="46">
        <f>Tabla2[[#This Row],[Operating Profit]]/Tabla2[[#This Row],[Total Sales]]</f>
        <v>0.05</v>
      </c>
      <c r="P7489" s="1" t="s">
        <v>82</v>
      </c>
    </row>
    <row r="7490" spans="1:16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3" t="str">
        <f>IFERROR(LEFT(Tabla2[[#This Row],[Product]],FIND(" ",Tabla2[[#This Row],[Product]])-3),Tabla2[[#This Row],[Product]])</f>
        <v>Women</v>
      </c>
      <c r="I7490" s="6">
        <v>29</v>
      </c>
      <c r="J7490" s="4">
        <v>130</v>
      </c>
      <c r="K7490" s="6">
        <f>Tabla2[[#This Row],[Price per Unit]]*Tabla2[[#This Row],[Units Sold]]</f>
        <v>3770</v>
      </c>
      <c r="L7490" s="52">
        <f>Tabla2[[#This Row],[Units Sold]]/Cálculos!$C$11</f>
        <v>5.2443440757670559E-6</v>
      </c>
      <c r="M7490" s="6">
        <f>Tabla2[[#This Row],[Total Sales]]-Tabla2[[#This Row],[Operating Profit]]</f>
        <v>3566.42</v>
      </c>
      <c r="N7490" s="6">
        <v>203.58</v>
      </c>
      <c r="O7490" s="46">
        <f>Tabla2[[#This Row],[Operating Profit]]/Tabla2[[#This Row],[Total Sales]]</f>
        <v>5.4000000000000006E-2</v>
      </c>
      <c r="P7490" s="1" t="s">
        <v>82</v>
      </c>
    </row>
    <row r="7491" spans="1:16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3" t="str">
        <f>IFERROR(LEFT(Tabla2[[#This Row],[Product]],FIND(" ",Tabla2[[#This Row],[Product]])-3),Tabla2[[#This Row],[Product]])</f>
        <v>Men</v>
      </c>
      <c r="I7491" s="6">
        <v>41</v>
      </c>
      <c r="J7491" s="4">
        <v>350</v>
      </c>
      <c r="K7491" s="6">
        <f>Tabla2[[#This Row],[Price per Unit]]*Tabla2[[#This Row],[Units Sold]]</f>
        <v>14350</v>
      </c>
      <c r="L7491" s="52">
        <f>Tabla2[[#This Row],[Units Sold]]/Cálculos!$C$11</f>
        <v>1.4119387896295919E-5</v>
      </c>
      <c r="M7491" s="6">
        <f>Tabla2[[#This Row],[Total Sales]]-Tabla2[[#This Row],[Operating Profit]]</f>
        <v>13761.65</v>
      </c>
      <c r="N7491" s="6">
        <v>588.34999999999991</v>
      </c>
      <c r="O7491" s="46">
        <f>Tabla2[[#This Row],[Operating Profit]]/Tabla2[[#This Row],[Total Sales]]</f>
        <v>4.0999999999999995E-2</v>
      </c>
      <c r="P7491" s="1" t="s">
        <v>82</v>
      </c>
    </row>
    <row r="7492" spans="1:16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3" t="str">
        <f>IFERROR(LEFT(Tabla2[[#This Row],[Product]],FIND(" ",Tabla2[[#This Row],[Product]])-3),Tabla2[[#This Row],[Product]])</f>
        <v>Women</v>
      </c>
      <c r="I7492" s="6">
        <v>33</v>
      </c>
      <c r="J7492" s="4">
        <v>650</v>
      </c>
      <c r="K7492" s="6">
        <f>Tabla2[[#This Row],[Price per Unit]]*Tabla2[[#This Row],[Units Sold]]</f>
        <v>21450</v>
      </c>
      <c r="L7492" s="52">
        <f>Tabla2[[#This Row],[Units Sold]]/Cálculos!$C$11</f>
        <v>2.622172037883528E-5</v>
      </c>
      <c r="M7492" s="6">
        <f>Tabla2[[#This Row],[Total Sales]]-Tabla2[[#This Row],[Operating Profit]]</f>
        <v>20313.150000000001</v>
      </c>
      <c r="N7492" s="6">
        <v>1136.8500000000001</v>
      </c>
      <c r="O7492" s="46">
        <f>Tabla2[[#This Row],[Operating Profit]]/Tabla2[[#This Row],[Total Sales]]</f>
        <v>5.3000000000000005E-2</v>
      </c>
      <c r="P7492" s="1" t="s">
        <v>82</v>
      </c>
    </row>
    <row r="7493" spans="1:16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3" t="str">
        <f>IFERROR(LEFT(Tabla2[[#This Row],[Product]],FIND(" ",Tabla2[[#This Row],[Product]])-3),Tabla2[[#This Row],[Product]])</f>
        <v>Men</v>
      </c>
      <c r="I7493" s="6">
        <v>34</v>
      </c>
      <c r="J7493" s="4">
        <v>1110</v>
      </c>
      <c r="K7493" s="6">
        <f>Tabla2[[#This Row],[Price per Unit]]*Tabla2[[#This Row],[Units Sold]]</f>
        <v>37740</v>
      </c>
      <c r="L7493" s="52">
        <f>Tabla2[[#This Row],[Units Sold]]/Cálculos!$C$11</f>
        <v>4.4778630185395631E-5</v>
      </c>
      <c r="M7493" s="6">
        <f>Tabla2[[#This Row],[Total Sales]]-Tabla2[[#This Row],[Operating Profit]]</f>
        <v>35853</v>
      </c>
      <c r="N7493" s="6">
        <v>1887</v>
      </c>
      <c r="O7493" s="46">
        <f>Tabla2[[#This Row],[Operating Profit]]/Tabla2[[#This Row],[Total Sales]]</f>
        <v>0.05</v>
      </c>
      <c r="P7493" s="1" t="s">
        <v>82</v>
      </c>
    </row>
    <row r="7494" spans="1:16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3" t="str">
        <f>IFERROR(LEFT(Tabla2[[#This Row],[Product]],FIND(" ",Tabla2[[#This Row],[Product]])-3),Tabla2[[#This Row],[Product]])</f>
        <v>Men</v>
      </c>
      <c r="I7494" s="6">
        <v>34</v>
      </c>
      <c r="J7494" s="4">
        <v>440</v>
      </c>
      <c r="K7494" s="6">
        <f>Tabla2[[#This Row],[Price per Unit]]*Tabla2[[#This Row],[Units Sold]]</f>
        <v>14960</v>
      </c>
      <c r="L7494" s="52">
        <f>Tabla2[[#This Row],[Units Sold]]/Cálculos!$C$11</f>
        <v>1.7750087641057729E-5</v>
      </c>
      <c r="M7494" s="6">
        <f>Tabla2[[#This Row],[Total Sales]]-Tabla2[[#This Row],[Operating Profit]]</f>
        <v>14286.8</v>
      </c>
      <c r="N7494" s="6">
        <v>673.19999999999993</v>
      </c>
      <c r="O7494" s="46">
        <f>Tabla2[[#This Row],[Operating Profit]]/Tabla2[[#This Row],[Total Sales]]</f>
        <v>4.4999999999999998E-2</v>
      </c>
      <c r="P7494" s="1" t="s">
        <v>82</v>
      </c>
    </row>
    <row r="7495" spans="1:16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3" t="str">
        <f>IFERROR(LEFT(Tabla2[[#This Row],[Product]],FIND(" ",Tabla2[[#This Row],[Product]])-3),Tabla2[[#This Row],[Product]])</f>
        <v>Women</v>
      </c>
      <c r="I7495" s="6">
        <v>23</v>
      </c>
      <c r="J7495" s="4">
        <v>510</v>
      </c>
      <c r="K7495" s="6">
        <f>Tabla2[[#This Row],[Price per Unit]]*Tabla2[[#This Row],[Units Sold]]</f>
        <v>11730</v>
      </c>
      <c r="L7495" s="52">
        <f>Tabla2[[#This Row],[Units Sold]]/Cálculos!$C$11</f>
        <v>2.0573965220316913E-5</v>
      </c>
      <c r="M7495" s="6">
        <f>Tabla2[[#This Row],[Total Sales]]-Tabla2[[#This Row],[Operating Profit]]</f>
        <v>11120.04</v>
      </c>
      <c r="N7495" s="6">
        <v>609.96</v>
      </c>
      <c r="O7495" s="46">
        <f>Tabla2[[#This Row],[Operating Profit]]/Tabla2[[#This Row],[Total Sales]]</f>
        <v>5.2000000000000005E-2</v>
      </c>
      <c r="P7495" s="1" t="s">
        <v>82</v>
      </c>
    </row>
    <row r="7496" spans="1:16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3" t="str">
        <f>IFERROR(LEFT(Tabla2[[#This Row],[Product]],FIND(" ",Tabla2[[#This Row],[Product]])-3),Tabla2[[#This Row],[Product]])</f>
        <v>Women</v>
      </c>
      <c r="I7496" s="6">
        <v>29</v>
      </c>
      <c r="J7496" s="4">
        <v>80</v>
      </c>
      <c r="K7496" s="6">
        <f>Tabla2[[#This Row],[Price per Unit]]*Tabla2[[#This Row],[Units Sold]]</f>
        <v>2320</v>
      </c>
      <c r="L7496" s="52">
        <f>Tabla2[[#This Row],[Units Sold]]/Cálculos!$C$11</f>
        <v>3.2272886620104957E-6</v>
      </c>
      <c r="M7496" s="6">
        <f>Tabla2[[#This Row],[Total Sales]]-Tabla2[[#This Row],[Operating Profit]]</f>
        <v>2204</v>
      </c>
      <c r="N7496" s="6">
        <v>116</v>
      </c>
      <c r="O7496" s="46">
        <f>Tabla2[[#This Row],[Operating Profit]]/Tabla2[[#This Row],[Total Sales]]</f>
        <v>0.05</v>
      </c>
      <c r="P7496" s="1" t="s">
        <v>82</v>
      </c>
    </row>
    <row r="7497" spans="1:16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3" t="str">
        <f>IFERROR(LEFT(Tabla2[[#This Row],[Product]],FIND(" ",Tabla2[[#This Row],[Product]])-3),Tabla2[[#This Row],[Product]])</f>
        <v>Men</v>
      </c>
      <c r="I7497" s="6">
        <v>44</v>
      </c>
      <c r="J7497" s="4">
        <v>200</v>
      </c>
      <c r="K7497" s="6">
        <f>Tabla2[[#This Row],[Price per Unit]]*Tabla2[[#This Row],[Units Sold]]</f>
        <v>8800</v>
      </c>
      <c r="L7497" s="52">
        <f>Tabla2[[#This Row],[Units Sold]]/Cálculos!$C$11</f>
        <v>8.0682216550262406E-6</v>
      </c>
      <c r="M7497" s="6">
        <f>Tabla2[[#This Row],[Total Sales]]-Tabla2[[#This Row],[Operating Profit]]</f>
        <v>8404</v>
      </c>
      <c r="N7497" s="6">
        <v>395.99999999999994</v>
      </c>
      <c r="O7497" s="46">
        <f>Tabla2[[#This Row],[Operating Profit]]/Tabla2[[#This Row],[Total Sales]]</f>
        <v>4.4999999999999991E-2</v>
      </c>
      <c r="P7497" s="1" t="s">
        <v>82</v>
      </c>
    </row>
    <row r="7498" spans="1:16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3" t="str">
        <f>IFERROR(LEFT(Tabla2[[#This Row],[Product]],FIND(" ",Tabla2[[#This Row],[Product]])-3),Tabla2[[#This Row],[Product]])</f>
        <v>Women</v>
      </c>
      <c r="I7498" s="6">
        <v>32</v>
      </c>
      <c r="J7498" s="4">
        <v>510</v>
      </c>
      <c r="K7498" s="6">
        <f>Tabla2[[#This Row],[Price per Unit]]*Tabla2[[#This Row],[Units Sold]]</f>
        <v>16320</v>
      </c>
      <c r="L7498" s="52">
        <f>Tabla2[[#This Row],[Units Sold]]/Cálculos!$C$11</f>
        <v>2.0573965220316913E-5</v>
      </c>
      <c r="M7498" s="6">
        <f>Tabla2[[#This Row],[Total Sales]]-Tabla2[[#This Row],[Operating Profit]]</f>
        <v>15438.72</v>
      </c>
      <c r="N7498" s="6">
        <v>881.28000000000009</v>
      </c>
      <c r="O7498" s="46">
        <f>Tabla2[[#This Row],[Operating Profit]]/Tabla2[[#This Row],[Total Sales]]</f>
        <v>5.4000000000000006E-2</v>
      </c>
      <c r="P7498" s="1" t="s">
        <v>82</v>
      </c>
    </row>
    <row r="7499" spans="1:16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3" t="str">
        <f>IFERROR(LEFT(Tabla2[[#This Row],[Product]],FIND(" ",Tabla2[[#This Row],[Product]])-3),Tabla2[[#This Row],[Product]])</f>
        <v>Men</v>
      </c>
      <c r="I7499" s="6">
        <v>32</v>
      </c>
      <c r="J7499" s="4">
        <v>1110</v>
      </c>
      <c r="K7499" s="6">
        <f>Tabla2[[#This Row],[Price per Unit]]*Tabla2[[#This Row],[Units Sold]]</f>
        <v>35520</v>
      </c>
      <c r="L7499" s="52">
        <f>Tabla2[[#This Row],[Units Sold]]/Cálculos!$C$11</f>
        <v>4.4778630185395631E-5</v>
      </c>
      <c r="M7499" s="6">
        <f>Tabla2[[#This Row],[Total Sales]]-Tabla2[[#This Row],[Operating Profit]]</f>
        <v>33779.519999999997</v>
      </c>
      <c r="N7499" s="6">
        <v>1740.48</v>
      </c>
      <c r="O7499" s="46">
        <f>Tabla2[[#This Row],[Operating Profit]]/Tabla2[[#This Row],[Total Sales]]</f>
        <v>4.9000000000000002E-2</v>
      </c>
      <c r="P7499" s="1" t="s">
        <v>82</v>
      </c>
    </row>
    <row r="7500" spans="1:16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3" t="str">
        <f>IFERROR(LEFT(Tabla2[[#This Row],[Product]],FIND(" ",Tabla2[[#This Row],[Product]])-3),Tabla2[[#This Row],[Product]])</f>
        <v>Men</v>
      </c>
      <c r="I7500" s="6">
        <v>32</v>
      </c>
      <c r="J7500" s="4">
        <v>330</v>
      </c>
      <c r="K7500" s="6">
        <f>Tabla2[[#This Row],[Price per Unit]]*Tabla2[[#This Row],[Units Sold]]</f>
        <v>10560</v>
      </c>
      <c r="L7500" s="52">
        <f>Tabla2[[#This Row],[Units Sold]]/Cálculos!$C$11</f>
        <v>1.3312565730793296E-5</v>
      </c>
      <c r="M7500" s="6">
        <f>Tabla2[[#This Row],[Total Sales]]-Tabla2[[#This Row],[Operating Profit]]</f>
        <v>10032</v>
      </c>
      <c r="N7500" s="6">
        <v>528</v>
      </c>
      <c r="O7500" s="46">
        <f>Tabla2[[#This Row],[Operating Profit]]/Tabla2[[#This Row],[Total Sales]]</f>
        <v>0.05</v>
      </c>
      <c r="P7500" s="1" t="s">
        <v>82</v>
      </c>
    </row>
    <row r="7501" spans="1:16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3" t="str">
        <f>IFERROR(LEFT(Tabla2[[#This Row],[Product]],FIND(" ",Tabla2[[#This Row],[Product]])-3),Tabla2[[#This Row],[Product]])</f>
        <v>Women</v>
      </c>
      <c r="I7501" s="6">
        <v>24</v>
      </c>
      <c r="J7501" s="4">
        <v>360</v>
      </c>
      <c r="K7501" s="6">
        <f>Tabla2[[#This Row],[Price per Unit]]*Tabla2[[#This Row],[Units Sold]]</f>
        <v>8640</v>
      </c>
      <c r="L7501" s="52">
        <f>Tabla2[[#This Row],[Units Sold]]/Cálculos!$C$11</f>
        <v>1.4522798979047232E-5</v>
      </c>
      <c r="M7501" s="6">
        <f>Tabla2[[#This Row],[Total Sales]]-Tabla2[[#This Row],[Operating Profit]]</f>
        <v>8190.72</v>
      </c>
      <c r="N7501" s="6">
        <v>449.28000000000003</v>
      </c>
      <c r="O7501" s="46">
        <f>Tabla2[[#This Row],[Operating Profit]]/Tabla2[[#This Row],[Total Sales]]</f>
        <v>5.2000000000000005E-2</v>
      </c>
      <c r="P7501" s="1" t="s">
        <v>82</v>
      </c>
    </row>
    <row r="7502" spans="1:16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3" t="str">
        <f>IFERROR(LEFT(Tabla2[[#This Row],[Product]],FIND(" ",Tabla2[[#This Row],[Product]])-3),Tabla2[[#This Row],[Product]])</f>
        <v>Women</v>
      </c>
      <c r="I7502" s="6">
        <v>29</v>
      </c>
      <c r="J7502" s="4">
        <v>130</v>
      </c>
      <c r="K7502" s="6">
        <f>Tabla2[[#This Row],[Price per Unit]]*Tabla2[[#This Row],[Units Sold]]</f>
        <v>3770</v>
      </c>
      <c r="L7502" s="52">
        <f>Tabla2[[#This Row],[Units Sold]]/Cálculos!$C$11</f>
        <v>5.2443440757670559E-6</v>
      </c>
      <c r="M7502" s="6">
        <f>Tabla2[[#This Row],[Total Sales]]-Tabla2[[#This Row],[Operating Profit]]</f>
        <v>3570.19</v>
      </c>
      <c r="N7502" s="6">
        <v>199.81</v>
      </c>
      <c r="O7502" s="46">
        <f>Tabla2[[#This Row],[Operating Profit]]/Tabla2[[#This Row],[Total Sales]]</f>
        <v>5.2999999999999999E-2</v>
      </c>
      <c r="P7502" s="1" t="s">
        <v>82</v>
      </c>
    </row>
    <row r="7503" spans="1:16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3" t="str">
        <f>IFERROR(LEFT(Tabla2[[#This Row],[Product]],FIND(" ",Tabla2[[#This Row],[Product]])-3),Tabla2[[#This Row],[Product]])</f>
        <v>Men</v>
      </c>
      <c r="I7503" s="6">
        <v>44</v>
      </c>
      <c r="J7503" s="4">
        <v>150</v>
      </c>
      <c r="K7503" s="6">
        <f>Tabla2[[#This Row],[Price per Unit]]*Tabla2[[#This Row],[Units Sold]]</f>
        <v>6600</v>
      </c>
      <c r="L7503" s="52">
        <f>Tabla2[[#This Row],[Units Sold]]/Cálculos!$C$11</f>
        <v>6.0511662412696796E-6</v>
      </c>
      <c r="M7503" s="6">
        <f>Tabla2[[#This Row],[Total Sales]]-Tabla2[[#This Row],[Operating Profit]]</f>
        <v>6336</v>
      </c>
      <c r="N7503" s="6">
        <v>264</v>
      </c>
      <c r="O7503" s="46">
        <f>Tabla2[[#This Row],[Operating Profit]]/Tabla2[[#This Row],[Total Sales]]</f>
        <v>0.04</v>
      </c>
      <c r="P7503" s="1" t="s">
        <v>82</v>
      </c>
    </row>
    <row r="7504" spans="1:16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3" t="str">
        <f>IFERROR(LEFT(Tabla2[[#This Row],[Product]],FIND(" ",Tabla2[[#This Row],[Product]])-3),Tabla2[[#This Row],[Product]])</f>
        <v>Women</v>
      </c>
      <c r="I7504" s="6">
        <v>33</v>
      </c>
      <c r="J7504" s="4">
        <v>500</v>
      </c>
      <c r="K7504" s="6">
        <f>Tabla2[[#This Row],[Price per Unit]]*Tabla2[[#This Row],[Units Sold]]</f>
        <v>16500</v>
      </c>
      <c r="L7504" s="52">
        <f>Tabla2[[#This Row],[Units Sold]]/Cálculos!$C$11</f>
        <v>2.0170554137565598E-5</v>
      </c>
      <c r="M7504" s="6">
        <f>Tabla2[[#This Row],[Total Sales]]-Tabla2[[#This Row],[Operating Profit]]</f>
        <v>15642</v>
      </c>
      <c r="N7504" s="6">
        <v>858</v>
      </c>
      <c r="O7504" s="46">
        <f>Tabla2[[#This Row],[Operating Profit]]/Tabla2[[#This Row],[Total Sales]]</f>
        <v>5.1999999999999998E-2</v>
      </c>
      <c r="P7504" s="1" t="s">
        <v>82</v>
      </c>
    </row>
    <row r="7505" spans="1:16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3" t="str">
        <f>IFERROR(LEFT(Tabla2[[#This Row],[Product]],FIND(" ",Tabla2[[#This Row],[Product]])-3),Tabla2[[#This Row],[Product]])</f>
        <v>Men</v>
      </c>
      <c r="I7505" s="6">
        <v>49</v>
      </c>
      <c r="J7505" s="4">
        <v>1220</v>
      </c>
      <c r="K7505" s="6">
        <f>Tabla2[[#This Row],[Price per Unit]]*Tabla2[[#This Row],[Units Sold]]</f>
        <v>59780</v>
      </c>
      <c r="L7505" s="52">
        <f>Tabla2[[#This Row],[Units Sold]]/Cálculos!$C$11</f>
        <v>4.9216152095660066E-5</v>
      </c>
      <c r="M7505" s="6">
        <f>Tabla2[[#This Row],[Total Sales]]-Tabla2[[#This Row],[Operating Profit]]</f>
        <v>56791</v>
      </c>
      <c r="N7505" s="6">
        <v>2989</v>
      </c>
      <c r="O7505" s="46">
        <f>Tabla2[[#This Row],[Operating Profit]]/Tabla2[[#This Row],[Total Sales]]</f>
        <v>0.05</v>
      </c>
      <c r="P7505" s="1" t="s">
        <v>82</v>
      </c>
    </row>
    <row r="7506" spans="1:16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3" t="str">
        <f>IFERROR(LEFT(Tabla2[[#This Row],[Product]],FIND(" ",Tabla2[[#This Row],[Product]])-3),Tabla2[[#This Row],[Product]])</f>
        <v>Men</v>
      </c>
      <c r="I7506" s="6">
        <v>43</v>
      </c>
      <c r="J7506" s="4">
        <v>490</v>
      </c>
      <c r="K7506" s="6">
        <f>Tabla2[[#This Row],[Price per Unit]]*Tabla2[[#This Row],[Units Sold]]</f>
        <v>21070</v>
      </c>
      <c r="L7506" s="52">
        <f>Tabla2[[#This Row],[Units Sold]]/Cálculos!$C$11</f>
        <v>1.9767143054814287E-5</v>
      </c>
      <c r="M7506" s="6">
        <f>Tabla2[[#This Row],[Total Sales]]-Tabla2[[#This Row],[Operating Profit]]</f>
        <v>20121.849999999999</v>
      </c>
      <c r="N7506" s="6">
        <v>948.14999999999986</v>
      </c>
      <c r="O7506" s="46">
        <f>Tabla2[[#This Row],[Operating Profit]]/Tabla2[[#This Row],[Total Sales]]</f>
        <v>4.4999999999999991E-2</v>
      </c>
      <c r="P7506" s="1" t="s">
        <v>82</v>
      </c>
    </row>
    <row r="7507" spans="1:16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3" t="str">
        <f>IFERROR(LEFT(Tabla2[[#This Row],[Product]],FIND(" ",Tabla2[[#This Row],[Product]])-3),Tabla2[[#This Row],[Product]])</f>
        <v>Women</v>
      </c>
      <c r="I7507" s="6">
        <v>39</v>
      </c>
      <c r="J7507" s="4">
        <v>600</v>
      </c>
      <c r="K7507" s="6">
        <f>Tabla2[[#This Row],[Price per Unit]]*Tabla2[[#This Row],[Units Sold]]</f>
        <v>23400</v>
      </c>
      <c r="L7507" s="52">
        <f>Tabla2[[#This Row],[Units Sold]]/Cálculos!$C$11</f>
        <v>2.4204664965078719E-5</v>
      </c>
      <c r="M7507" s="6">
        <f>Tabla2[[#This Row],[Total Sales]]-Tabla2[[#This Row],[Operating Profit]]</f>
        <v>22136.400000000001</v>
      </c>
      <c r="N7507" s="6">
        <v>1263.6000000000001</v>
      </c>
      <c r="O7507" s="46">
        <f>Tabla2[[#This Row],[Operating Profit]]/Tabla2[[#This Row],[Total Sales]]</f>
        <v>5.4000000000000006E-2</v>
      </c>
      <c r="P7507" s="1" t="s">
        <v>82</v>
      </c>
    </row>
    <row r="7508" spans="1:16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3" t="str">
        <f>IFERROR(LEFT(Tabla2[[#This Row],[Product]],FIND(" ",Tabla2[[#This Row],[Product]])-3),Tabla2[[#This Row],[Product]])</f>
        <v>Women</v>
      </c>
      <c r="I7508" s="6">
        <v>39</v>
      </c>
      <c r="J7508" s="4">
        <v>440</v>
      </c>
      <c r="K7508" s="6">
        <f>Tabla2[[#This Row],[Price per Unit]]*Tabla2[[#This Row],[Units Sold]]</f>
        <v>17160</v>
      </c>
      <c r="L7508" s="52">
        <f>Tabla2[[#This Row],[Units Sold]]/Cálculos!$C$11</f>
        <v>1.7750087641057729E-5</v>
      </c>
      <c r="M7508" s="6">
        <f>Tabla2[[#This Row],[Total Sales]]-Tabla2[[#This Row],[Operating Profit]]</f>
        <v>16267.68</v>
      </c>
      <c r="N7508" s="6">
        <v>892.32</v>
      </c>
      <c r="O7508" s="46">
        <f>Tabla2[[#This Row],[Operating Profit]]/Tabla2[[#This Row],[Total Sales]]</f>
        <v>5.2000000000000005E-2</v>
      </c>
      <c r="P7508" s="1" t="s">
        <v>82</v>
      </c>
    </row>
    <row r="7509" spans="1:16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3" t="str">
        <f>IFERROR(LEFT(Tabla2[[#This Row],[Product]],FIND(" ",Tabla2[[#This Row],[Product]])-3),Tabla2[[#This Row],[Product]])</f>
        <v>Men</v>
      </c>
      <c r="I7509" s="6">
        <v>49</v>
      </c>
      <c r="J7509" s="4">
        <v>460</v>
      </c>
      <c r="K7509" s="6">
        <f>Tabla2[[#This Row],[Price per Unit]]*Tabla2[[#This Row],[Units Sold]]</f>
        <v>22540</v>
      </c>
      <c r="L7509" s="52">
        <f>Tabla2[[#This Row],[Units Sold]]/Cálculos!$C$11</f>
        <v>1.8556909806560351E-5</v>
      </c>
      <c r="M7509" s="6">
        <f>Tabla2[[#This Row],[Total Sales]]-Tabla2[[#This Row],[Operating Profit]]</f>
        <v>21638.400000000001</v>
      </c>
      <c r="N7509" s="6">
        <v>901.6</v>
      </c>
      <c r="O7509" s="46">
        <f>Tabla2[[#This Row],[Operating Profit]]/Tabla2[[#This Row],[Total Sales]]</f>
        <v>0.04</v>
      </c>
      <c r="P7509" s="1" t="s">
        <v>82</v>
      </c>
    </row>
    <row r="7510" spans="1:16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3" t="str">
        <f>IFERROR(LEFT(Tabla2[[#This Row],[Product]],FIND(" ",Tabla2[[#This Row],[Product]])-3),Tabla2[[#This Row],[Product]])</f>
        <v>Women</v>
      </c>
      <c r="I7510" s="6">
        <v>52</v>
      </c>
      <c r="J7510" s="4">
        <v>810</v>
      </c>
      <c r="K7510" s="6">
        <f>Tabla2[[#This Row],[Price per Unit]]*Tabla2[[#This Row],[Units Sold]]</f>
        <v>42120</v>
      </c>
      <c r="L7510" s="52">
        <f>Tabla2[[#This Row],[Units Sold]]/Cálculos!$C$11</f>
        <v>3.2676297702856274E-5</v>
      </c>
      <c r="M7510" s="6">
        <f>Tabla2[[#This Row],[Total Sales]]-Tabla2[[#This Row],[Operating Profit]]</f>
        <v>39887.64</v>
      </c>
      <c r="N7510" s="6">
        <v>2232.36</v>
      </c>
      <c r="O7510" s="46">
        <f>Tabla2[[#This Row],[Operating Profit]]/Tabla2[[#This Row],[Total Sales]]</f>
        <v>5.3000000000000005E-2</v>
      </c>
      <c r="P7510" s="1" t="s">
        <v>82</v>
      </c>
    </row>
    <row r="7511" spans="1:16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3" t="str">
        <f>IFERROR(LEFT(Tabla2[[#This Row],[Product]],FIND(" ",Tabla2[[#This Row],[Product]])-3),Tabla2[[#This Row],[Product]])</f>
        <v>Men</v>
      </c>
      <c r="I7511" s="6">
        <v>47</v>
      </c>
      <c r="J7511" s="4">
        <v>1380</v>
      </c>
      <c r="K7511" s="6">
        <f>Tabla2[[#This Row],[Price per Unit]]*Tabla2[[#This Row],[Units Sold]]</f>
        <v>64860</v>
      </c>
      <c r="L7511" s="52">
        <f>Tabla2[[#This Row],[Units Sold]]/Cálculos!$C$11</f>
        <v>5.5670729419681056E-5</v>
      </c>
      <c r="M7511" s="6">
        <f>Tabla2[[#This Row],[Total Sales]]-Tabla2[[#This Row],[Operating Profit]]</f>
        <v>61941.3</v>
      </c>
      <c r="N7511" s="6">
        <v>2918.7</v>
      </c>
      <c r="O7511" s="46">
        <f>Tabla2[[#This Row],[Operating Profit]]/Tabla2[[#This Row],[Total Sales]]</f>
        <v>4.4999999999999998E-2</v>
      </c>
      <c r="P7511" s="1" t="s">
        <v>82</v>
      </c>
    </row>
    <row r="7512" spans="1:16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3" t="str">
        <f>IFERROR(LEFT(Tabla2[[#This Row],[Product]],FIND(" ",Tabla2[[#This Row],[Product]])-3),Tabla2[[#This Row],[Product]])</f>
        <v>Men</v>
      </c>
      <c r="I7512" s="6">
        <v>41</v>
      </c>
      <c r="J7512" s="4">
        <v>900</v>
      </c>
      <c r="K7512" s="6">
        <f>Tabla2[[#This Row],[Price per Unit]]*Tabla2[[#This Row],[Units Sold]]</f>
        <v>36900</v>
      </c>
      <c r="L7512" s="52">
        <f>Tabla2[[#This Row],[Units Sold]]/Cálculos!$C$11</f>
        <v>3.630699744761808E-5</v>
      </c>
      <c r="M7512" s="6">
        <f>Tabla2[[#This Row],[Total Sales]]-Tabla2[[#This Row],[Operating Profit]]</f>
        <v>35091.9</v>
      </c>
      <c r="N7512" s="6">
        <v>1808.1</v>
      </c>
      <c r="O7512" s="46">
        <f>Tabla2[[#This Row],[Operating Profit]]/Tabla2[[#This Row],[Total Sales]]</f>
        <v>4.8999999999999995E-2</v>
      </c>
      <c r="P7512" s="1" t="s">
        <v>82</v>
      </c>
    </row>
    <row r="7513" spans="1:16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3" t="str">
        <f>IFERROR(LEFT(Tabla2[[#This Row],[Product]],FIND(" ",Tabla2[[#This Row],[Product]])-3),Tabla2[[#This Row],[Product]])</f>
        <v>Women</v>
      </c>
      <c r="I7513" s="6">
        <v>39</v>
      </c>
      <c r="J7513" s="4">
        <v>650</v>
      </c>
      <c r="K7513" s="6">
        <f>Tabla2[[#This Row],[Price per Unit]]*Tabla2[[#This Row],[Units Sold]]</f>
        <v>25350</v>
      </c>
      <c r="L7513" s="52">
        <f>Tabla2[[#This Row],[Units Sold]]/Cálculos!$C$11</f>
        <v>2.622172037883528E-5</v>
      </c>
      <c r="M7513" s="6">
        <f>Tabla2[[#This Row],[Total Sales]]-Tabla2[[#This Row],[Operating Profit]]</f>
        <v>23955.75</v>
      </c>
      <c r="N7513" s="6">
        <v>1394.25</v>
      </c>
      <c r="O7513" s="46">
        <f>Tabla2[[#This Row],[Operating Profit]]/Tabla2[[#This Row],[Total Sales]]</f>
        <v>5.5E-2</v>
      </c>
      <c r="P7513" s="1" t="s">
        <v>82</v>
      </c>
    </row>
    <row r="7514" spans="1:16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3" t="str">
        <f>IFERROR(LEFT(Tabla2[[#This Row],[Product]],FIND(" ",Tabla2[[#This Row],[Product]])-3),Tabla2[[#This Row],[Product]])</f>
        <v>Women</v>
      </c>
      <c r="I7514" s="6">
        <v>39</v>
      </c>
      <c r="J7514" s="4">
        <v>600</v>
      </c>
      <c r="K7514" s="6">
        <f>Tabla2[[#This Row],[Price per Unit]]*Tabla2[[#This Row],[Units Sold]]</f>
        <v>23400</v>
      </c>
      <c r="L7514" s="52">
        <f>Tabla2[[#This Row],[Units Sold]]/Cálculos!$C$11</f>
        <v>2.4204664965078719E-5</v>
      </c>
      <c r="M7514" s="6">
        <f>Tabla2[[#This Row],[Total Sales]]-Tabla2[[#This Row],[Operating Profit]]</f>
        <v>22136.400000000001</v>
      </c>
      <c r="N7514" s="6">
        <v>1263.6000000000001</v>
      </c>
      <c r="O7514" s="46">
        <f>Tabla2[[#This Row],[Operating Profit]]/Tabla2[[#This Row],[Total Sales]]</f>
        <v>5.4000000000000006E-2</v>
      </c>
      <c r="P7514" s="1" t="s">
        <v>82</v>
      </c>
    </row>
    <row r="7515" spans="1:16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3" t="str">
        <f>IFERROR(LEFT(Tabla2[[#This Row],[Product]],FIND(" ",Tabla2[[#This Row],[Product]])-3),Tabla2[[#This Row],[Product]])</f>
        <v>Men</v>
      </c>
      <c r="I7515" s="6">
        <v>48</v>
      </c>
      <c r="J7515" s="4">
        <v>580</v>
      </c>
      <c r="K7515" s="6">
        <f>Tabla2[[#This Row],[Price per Unit]]*Tabla2[[#This Row],[Units Sold]]</f>
        <v>27840</v>
      </c>
      <c r="L7515" s="52">
        <f>Tabla2[[#This Row],[Units Sold]]/Cálculos!$C$11</f>
        <v>2.3397842799576097E-5</v>
      </c>
      <c r="M7515" s="6">
        <f>Tabla2[[#This Row],[Total Sales]]-Tabla2[[#This Row],[Operating Profit]]</f>
        <v>26698.560000000001</v>
      </c>
      <c r="N7515" s="6">
        <v>1141.4399999999998</v>
      </c>
      <c r="O7515" s="46">
        <f>Tabla2[[#This Row],[Operating Profit]]/Tabla2[[#This Row],[Total Sales]]</f>
        <v>4.0999999999999995E-2</v>
      </c>
      <c r="P7515" s="1" t="s">
        <v>82</v>
      </c>
    </row>
    <row r="7516" spans="1:16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3" t="str">
        <f>IFERROR(LEFT(Tabla2[[#This Row],[Product]],FIND(" ",Tabla2[[#This Row],[Product]])-3),Tabla2[[#This Row],[Product]])</f>
        <v>Women</v>
      </c>
      <c r="I7516" s="6">
        <v>51</v>
      </c>
      <c r="J7516" s="4">
        <v>880</v>
      </c>
      <c r="K7516" s="6">
        <f>Tabla2[[#This Row],[Price per Unit]]*Tabla2[[#This Row],[Units Sold]]</f>
        <v>44880</v>
      </c>
      <c r="L7516" s="52">
        <f>Tabla2[[#This Row],[Units Sold]]/Cálculos!$C$11</f>
        <v>3.5500175282115457E-5</v>
      </c>
      <c r="M7516" s="6">
        <f>Tabla2[[#This Row],[Total Sales]]-Tabla2[[#This Row],[Operating Profit]]</f>
        <v>42591.12</v>
      </c>
      <c r="N7516" s="6">
        <v>2288.88</v>
      </c>
      <c r="O7516" s="46">
        <f>Tabla2[[#This Row],[Operating Profit]]/Tabla2[[#This Row],[Total Sales]]</f>
        <v>5.1000000000000004E-2</v>
      </c>
      <c r="P7516" s="1" t="s">
        <v>82</v>
      </c>
    </row>
    <row r="7517" spans="1:16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3" t="str">
        <f>IFERROR(LEFT(Tabla2[[#This Row],[Product]],FIND(" ",Tabla2[[#This Row],[Product]])-3),Tabla2[[#This Row],[Product]])</f>
        <v>Men</v>
      </c>
      <c r="I7517" s="6">
        <v>46</v>
      </c>
      <c r="J7517" s="4">
        <v>1670</v>
      </c>
      <c r="K7517" s="6">
        <f>Tabla2[[#This Row],[Price per Unit]]*Tabla2[[#This Row],[Units Sold]]</f>
        <v>76820</v>
      </c>
      <c r="L7517" s="52">
        <f>Tabla2[[#This Row],[Units Sold]]/Cálculos!$C$11</f>
        <v>6.7369650819469102E-5</v>
      </c>
      <c r="M7517" s="6">
        <f>Tabla2[[#This Row],[Total Sales]]-Tabla2[[#This Row],[Operating Profit]]</f>
        <v>73363.100000000006</v>
      </c>
      <c r="N7517" s="6">
        <v>3456.8999999999996</v>
      </c>
      <c r="O7517" s="46">
        <f>Tabla2[[#This Row],[Operating Profit]]/Tabla2[[#This Row],[Total Sales]]</f>
        <v>4.4999999999999998E-2</v>
      </c>
      <c r="P7517" s="1" t="s">
        <v>82</v>
      </c>
    </row>
    <row r="7518" spans="1:16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3" t="str">
        <f>IFERROR(LEFT(Tabla2[[#This Row],[Product]],FIND(" ",Tabla2[[#This Row],[Product]])-3),Tabla2[[#This Row],[Product]])</f>
        <v>Men</v>
      </c>
      <c r="I7518" s="6">
        <v>41</v>
      </c>
      <c r="J7518" s="4">
        <v>810</v>
      </c>
      <c r="K7518" s="6">
        <f>Tabla2[[#This Row],[Price per Unit]]*Tabla2[[#This Row],[Units Sold]]</f>
        <v>33210</v>
      </c>
      <c r="L7518" s="52">
        <f>Tabla2[[#This Row],[Units Sold]]/Cálculos!$C$11</f>
        <v>3.2676297702856274E-5</v>
      </c>
      <c r="M7518" s="6">
        <f>Tabla2[[#This Row],[Total Sales]]-Tabla2[[#This Row],[Operating Profit]]</f>
        <v>31549.5</v>
      </c>
      <c r="N7518" s="6">
        <v>1660.5</v>
      </c>
      <c r="O7518" s="46">
        <f>Tabla2[[#This Row],[Operating Profit]]/Tabla2[[#This Row],[Total Sales]]</f>
        <v>0.05</v>
      </c>
      <c r="P7518" s="1" t="s">
        <v>82</v>
      </c>
    </row>
    <row r="7519" spans="1:16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3" t="str">
        <f>IFERROR(LEFT(Tabla2[[#This Row],[Product]],FIND(" ",Tabla2[[#This Row],[Product]])-3),Tabla2[[#This Row],[Product]])</f>
        <v>Women</v>
      </c>
      <c r="I7519" s="6">
        <v>37</v>
      </c>
      <c r="J7519" s="4">
        <v>650</v>
      </c>
      <c r="K7519" s="6">
        <f>Tabla2[[#This Row],[Price per Unit]]*Tabla2[[#This Row],[Units Sold]]</f>
        <v>24050</v>
      </c>
      <c r="L7519" s="52">
        <f>Tabla2[[#This Row],[Units Sold]]/Cálculos!$C$11</f>
        <v>2.622172037883528E-5</v>
      </c>
      <c r="M7519" s="6">
        <f>Tabla2[[#This Row],[Total Sales]]-Tabla2[[#This Row],[Operating Profit]]</f>
        <v>22799.4</v>
      </c>
      <c r="N7519" s="6">
        <v>1250.6000000000001</v>
      </c>
      <c r="O7519" s="46">
        <f>Tabla2[[#This Row],[Operating Profit]]/Tabla2[[#This Row],[Total Sales]]</f>
        <v>5.2000000000000005E-2</v>
      </c>
      <c r="P7519" s="1" t="s">
        <v>82</v>
      </c>
    </row>
    <row r="7520" spans="1:16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3" t="str">
        <f>IFERROR(LEFT(Tabla2[[#This Row],[Product]],FIND(" ",Tabla2[[#This Row],[Product]])-3),Tabla2[[#This Row],[Product]])</f>
        <v>Women</v>
      </c>
      <c r="I7520" s="6">
        <v>37</v>
      </c>
      <c r="J7520" s="4">
        <v>580</v>
      </c>
      <c r="K7520" s="6">
        <f>Tabla2[[#This Row],[Price per Unit]]*Tabla2[[#This Row],[Units Sold]]</f>
        <v>21460</v>
      </c>
      <c r="L7520" s="52">
        <f>Tabla2[[#This Row],[Units Sold]]/Cálculos!$C$11</f>
        <v>2.3397842799576097E-5</v>
      </c>
      <c r="M7520" s="6">
        <f>Tabla2[[#This Row],[Total Sales]]-Tabla2[[#This Row],[Operating Profit]]</f>
        <v>20344.080000000002</v>
      </c>
      <c r="N7520" s="6">
        <v>1115.92</v>
      </c>
      <c r="O7520" s="46">
        <f>Tabla2[[#This Row],[Operating Profit]]/Tabla2[[#This Row],[Total Sales]]</f>
        <v>5.2000000000000005E-2</v>
      </c>
      <c r="P7520" s="1" t="s">
        <v>82</v>
      </c>
    </row>
    <row r="7521" spans="1:16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3" t="str">
        <f>IFERROR(LEFT(Tabla2[[#This Row],[Product]],FIND(" ",Tabla2[[#This Row],[Product]])-3),Tabla2[[#This Row],[Product]])</f>
        <v>Men</v>
      </c>
      <c r="I7521" s="6">
        <v>47</v>
      </c>
      <c r="J7521" s="4">
        <v>630</v>
      </c>
      <c r="K7521" s="6">
        <f>Tabla2[[#This Row],[Price per Unit]]*Tabla2[[#This Row],[Units Sold]]</f>
        <v>29610</v>
      </c>
      <c r="L7521" s="52">
        <f>Tabla2[[#This Row],[Units Sold]]/Cálculos!$C$11</f>
        <v>2.5414898213332655E-5</v>
      </c>
      <c r="M7521" s="6">
        <f>Tabla2[[#This Row],[Total Sales]]-Tabla2[[#This Row],[Operating Profit]]</f>
        <v>28425.599999999999</v>
      </c>
      <c r="N7521" s="6">
        <v>1184.4000000000001</v>
      </c>
      <c r="O7521" s="46">
        <f>Tabla2[[#This Row],[Operating Profit]]/Tabla2[[#This Row],[Total Sales]]</f>
        <v>0.04</v>
      </c>
      <c r="P7521" s="1" t="s">
        <v>82</v>
      </c>
    </row>
    <row r="7522" spans="1:16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3" t="str">
        <f>IFERROR(LEFT(Tabla2[[#This Row],[Product]],FIND(" ",Tabla2[[#This Row],[Product]])-3),Tabla2[[#This Row],[Product]])</f>
        <v>Women</v>
      </c>
      <c r="I7522" s="6">
        <v>50</v>
      </c>
      <c r="J7522" s="4">
        <v>1160</v>
      </c>
      <c r="K7522" s="6">
        <f>Tabla2[[#This Row],[Price per Unit]]*Tabla2[[#This Row],[Units Sold]]</f>
        <v>58000</v>
      </c>
      <c r="L7522" s="52">
        <f>Tabla2[[#This Row],[Units Sold]]/Cálculos!$C$11</f>
        <v>4.6795685599152193E-5</v>
      </c>
      <c r="M7522" s="6">
        <f>Tabla2[[#This Row],[Total Sales]]-Tabla2[[#This Row],[Operating Profit]]</f>
        <v>55100</v>
      </c>
      <c r="N7522" s="6">
        <v>2900</v>
      </c>
      <c r="O7522" s="46">
        <f>Tabla2[[#This Row],[Operating Profit]]/Tabla2[[#This Row],[Total Sales]]</f>
        <v>0.05</v>
      </c>
      <c r="P7522" s="1" t="s">
        <v>82</v>
      </c>
    </row>
    <row r="7523" spans="1:16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3" t="str">
        <f>IFERROR(LEFT(Tabla2[[#This Row],[Product]],FIND(" ",Tabla2[[#This Row],[Product]])-3),Tabla2[[#This Row],[Product]])</f>
        <v>Men</v>
      </c>
      <c r="I7523" s="6">
        <v>46</v>
      </c>
      <c r="J7523" s="4">
        <v>1430</v>
      </c>
      <c r="K7523" s="6">
        <f>Tabla2[[#This Row],[Price per Unit]]*Tabla2[[#This Row],[Units Sold]]</f>
        <v>65780</v>
      </c>
      <c r="L7523" s="52">
        <f>Tabla2[[#This Row],[Units Sold]]/Cálculos!$C$11</f>
        <v>5.7687784833437618E-5</v>
      </c>
      <c r="M7523" s="6">
        <f>Tabla2[[#This Row],[Total Sales]]-Tabla2[[#This Row],[Operating Profit]]</f>
        <v>62622.559999999998</v>
      </c>
      <c r="N7523" s="6">
        <v>3157.44</v>
      </c>
      <c r="O7523" s="46">
        <f>Tabla2[[#This Row],[Operating Profit]]/Tabla2[[#This Row],[Total Sales]]</f>
        <v>4.8000000000000001E-2</v>
      </c>
      <c r="P7523" s="1" t="s">
        <v>82</v>
      </c>
    </row>
    <row r="7524" spans="1:16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3" t="str">
        <f>IFERROR(LEFT(Tabla2[[#This Row],[Product]],FIND(" ",Tabla2[[#This Row],[Product]])-3),Tabla2[[#This Row],[Product]])</f>
        <v>Men</v>
      </c>
      <c r="I7524" s="6">
        <v>42</v>
      </c>
      <c r="J7524" s="4">
        <v>910</v>
      </c>
      <c r="K7524" s="6">
        <f>Tabla2[[#This Row],[Price per Unit]]*Tabla2[[#This Row],[Units Sold]]</f>
        <v>38220</v>
      </c>
      <c r="L7524" s="52">
        <f>Tabla2[[#This Row],[Units Sold]]/Cálculos!$C$11</f>
        <v>3.6710408530369391E-5</v>
      </c>
      <c r="M7524" s="6">
        <f>Tabla2[[#This Row],[Total Sales]]-Tabla2[[#This Row],[Operating Profit]]</f>
        <v>36423.660000000003</v>
      </c>
      <c r="N7524" s="6">
        <v>1796.34</v>
      </c>
      <c r="O7524" s="46">
        <f>Tabla2[[#This Row],[Operating Profit]]/Tabla2[[#This Row],[Total Sales]]</f>
        <v>4.7E-2</v>
      </c>
      <c r="P7524" s="1" t="s">
        <v>82</v>
      </c>
    </row>
    <row r="7525" spans="1:16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3" t="str">
        <f>IFERROR(LEFT(Tabla2[[#This Row],[Product]],FIND(" ",Tabla2[[#This Row],[Product]])-3),Tabla2[[#This Row],[Product]])</f>
        <v>Women</v>
      </c>
      <c r="I7525" s="6">
        <v>38</v>
      </c>
      <c r="J7525" s="4">
        <v>750</v>
      </c>
      <c r="K7525" s="6">
        <f>Tabla2[[#This Row],[Price per Unit]]*Tabla2[[#This Row],[Units Sold]]</f>
        <v>28500</v>
      </c>
      <c r="L7525" s="52">
        <f>Tabla2[[#This Row],[Units Sold]]/Cálculos!$C$11</f>
        <v>3.0255831206348401E-5</v>
      </c>
      <c r="M7525" s="6">
        <f>Tabla2[[#This Row],[Total Sales]]-Tabla2[[#This Row],[Operating Profit]]</f>
        <v>26932.5</v>
      </c>
      <c r="N7525" s="6">
        <v>1567.5000000000002</v>
      </c>
      <c r="O7525" s="46">
        <f>Tabla2[[#This Row],[Operating Profit]]/Tabla2[[#This Row],[Total Sales]]</f>
        <v>5.5000000000000007E-2</v>
      </c>
      <c r="P7525" s="1" t="s">
        <v>82</v>
      </c>
    </row>
    <row r="7526" spans="1:16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3" t="str">
        <f>IFERROR(LEFT(Tabla2[[#This Row],[Product]],FIND(" ",Tabla2[[#This Row],[Product]])-3),Tabla2[[#This Row],[Product]])</f>
        <v>Women</v>
      </c>
      <c r="I7526" s="6">
        <v>37</v>
      </c>
      <c r="J7526" s="4">
        <v>390</v>
      </c>
      <c r="K7526" s="6">
        <f>Tabla2[[#This Row],[Price per Unit]]*Tabla2[[#This Row],[Units Sold]]</f>
        <v>14430</v>
      </c>
      <c r="L7526" s="52">
        <f>Tabla2[[#This Row],[Units Sold]]/Cálculos!$C$11</f>
        <v>1.5733032227301167E-5</v>
      </c>
      <c r="M7526" s="6">
        <f>Tabla2[[#This Row],[Total Sales]]-Tabla2[[#This Row],[Operating Profit]]</f>
        <v>13665.21</v>
      </c>
      <c r="N7526" s="6">
        <v>764.79000000000008</v>
      </c>
      <c r="O7526" s="46">
        <f>Tabla2[[#This Row],[Operating Profit]]/Tabla2[[#This Row],[Total Sales]]</f>
        <v>5.3000000000000005E-2</v>
      </c>
      <c r="P7526" s="1" t="s">
        <v>82</v>
      </c>
    </row>
    <row r="7527" spans="1:16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3" t="str">
        <f>IFERROR(LEFT(Tabla2[[#This Row],[Product]],FIND(" ",Tabla2[[#This Row],[Product]])-3),Tabla2[[#This Row],[Product]])</f>
        <v>Men</v>
      </c>
      <c r="I7527" s="6">
        <v>45</v>
      </c>
      <c r="J7527" s="4">
        <v>310</v>
      </c>
      <c r="K7527" s="6">
        <f>Tabla2[[#This Row],[Price per Unit]]*Tabla2[[#This Row],[Units Sold]]</f>
        <v>13950</v>
      </c>
      <c r="L7527" s="52">
        <f>Tabla2[[#This Row],[Units Sold]]/Cálculos!$C$11</f>
        <v>1.2505743565290672E-5</v>
      </c>
      <c r="M7527" s="6">
        <f>Tabla2[[#This Row],[Total Sales]]-Tabla2[[#This Row],[Operating Profit]]</f>
        <v>13392</v>
      </c>
      <c r="N7527" s="6">
        <v>558</v>
      </c>
      <c r="O7527" s="46">
        <f>Tabla2[[#This Row],[Operating Profit]]/Tabla2[[#This Row],[Total Sales]]</f>
        <v>0.04</v>
      </c>
      <c r="P7527" s="1" t="s">
        <v>82</v>
      </c>
    </row>
    <row r="7528" spans="1:16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3" t="str">
        <f>IFERROR(LEFT(Tabla2[[#This Row],[Product]],FIND(" ",Tabla2[[#This Row],[Product]])-3),Tabla2[[#This Row],[Product]])</f>
        <v>Women</v>
      </c>
      <c r="I7528" s="6">
        <v>52</v>
      </c>
      <c r="J7528" s="4">
        <v>870</v>
      </c>
      <c r="K7528" s="6">
        <f>Tabla2[[#This Row],[Price per Unit]]*Tabla2[[#This Row],[Units Sold]]</f>
        <v>45240</v>
      </c>
      <c r="L7528" s="52">
        <f>Tabla2[[#This Row],[Units Sold]]/Cálculos!$C$11</f>
        <v>3.5096764199364146E-5</v>
      </c>
      <c r="M7528" s="6">
        <f>Tabla2[[#This Row],[Total Sales]]-Tabla2[[#This Row],[Operating Profit]]</f>
        <v>42797.04</v>
      </c>
      <c r="N7528" s="6">
        <v>2442.96</v>
      </c>
      <c r="O7528" s="46">
        <f>Tabla2[[#This Row],[Operating Profit]]/Tabla2[[#This Row],[Total Sales]]</f>
        <v>5.3999999999999999E-2</v>
      </c>
      <c r="P7528" s="1" t="s">
        <v>82</v>
      </c>
    </row>
    <row r="7529" spans="1:16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3" t="str">
        <f>IFERROR(LEFT(Tabla2[[#This Row],[Product]],FIND(" ",Tabla2[[#This Row],[Product]])-3),Tabla2[[#This Row],[Product]])</f>
        <v>Men</v>
      </c>
      <c r="I7529" s="6">
        <v>45</v>
      </c>
      <c r="J7529" s="4">
        <v>1110</v>
      </c>
      <c r="K7529" s="6">
        <f>Tabla2[[#This Row],[Price per Unit]]*Tabla2[[#This Row],[Units Sold]]</f>
        <v>49950</v>
      </c>
      <c r="L7529" s="52">
        <f>Tabla2[[#This Row],[Units Sold]]/Cálculos!$C$11</f>
        <v>4.4778630185395631E-5</v>
      </c>
      <c r="M7529" s="6">
        <f>Tabla2[[#This Row],[Total Sales]]-Tabla2[[#This Row],[Operating Profit]]</f>
        <v>47702.25</v>
      </c>
      <c r="N7529" s="6">
        <v>2247.75</v>
      </c>
      <c r="O7529" s="46">
        <f>Tabla2[[#This Row],[Operating Profit]]/Tabla2[[#This Row],[Total Sales]]</f>
        <v>4.4999999999999998E-2</v>
      </c>
      <c r="P7529" s="1" t="s">
        <v>82</v>
      </c>
    </row>
    <row r="7530" spans="1:16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3" t="str">
        <f>IFERROR(LEFT(Tabla2[[#This Row],[Product]],FIND(" ",Tabla2[[#This Row],[Product]])-3),Tabla2[[#This Row],[Product]])</f>
        <v>Men</v>
      </c>
      <c r="I7530" s="6">
        <v>43</v>
      </c>
      <c r="J7530" s="4">
        <v>560</v>
      </c>
      <c r="K7530" s="6">
        <f>Tabla2[[#This Row],[Price per Unit]]*Tabla2[[#This Row],[Units Sold]]</f>
        <v>24080</v>
      </c>
      <c r="L7530" s="52">
        <f>Tabla2[[#This Row],[Units Sold]]/Cálculos!$C$11</f>
        <v>2.2591020634073471E-5</v>
      </c>
      <c r="M7530" s="6">
        <f>Tabla2[[#This Row],[Total Sales]]-Tabla2[[#This Row],[Operating Profit]]</f>
        <v>22924.16</v>
      </c>
      <c r="N7530" s="6">
        <v>1155.8399999999999</v>
      </c>
      <c r="O7530" s="46">
        <f>Tabla2[[#This Row],[Operating Profit]]/Tabla2[[#This Row],[Total Sales]]</f>
        <v>4.7999999999999994E-2</v>
      </c>
      <c r="P7530" s="1" t="s">
        <v>82</v>
      </c>
    </row>
    <row r="7531" spans="1:16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3" t="str">
        <f>IFERROR(LEFT(Tabla2[[#This Row],[Product]],FIND(" ",Tabla2[[#This Row],[Product]])-3),Tabla2[[#This Row],[Product]])</f>
        <v>Women</v>
      </c>
      <c r="I7531" s="6">
        <v>36</v>
      </c>
      <c r="J7531" s="4">
        <v>380</v>
      </c>
      <c r="K7531" s="6">
        <f>Tabla2[[#This Row],[Price per Unit]]*Tabla2[[#This Row],[Units Sold]]</f>
        <v>13680</v>
      </c>
      <c r="L7531" s="52">
        <f>Tabla2[[#This Row],[Units Sold]]/Cálculos!$C$11</f>
        <v>1.5329621144549856E-5</v>
      </c>
      <c r="M7531" s="6">
        <f>Tabla2[[#This Row],[Total Sales]]-Tabla2[[#This Row],[Operating Profit]]</f>
        <v>12982.32</v>
      </c>
      <c r="N7531" s="6">
        <v>697.68000000000006</v>
      </c>
      <c r="O7531" s="46">
        <f>Tabla2[[#This Row],[Operating Profit]]/Tabla2[[#This Row],[Total Sales]]</f>
        <v>5.1000000000000004E-2</v>
      </c>
      <c r="P7531" s="1" t="s">
        <v>82</v>
      </c>
    </row>
    <row r="7532" spans="1:16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3" t="str">
        <f>IFERROR(LEFT(Tabla2[[#This Row],[Product]],FIND(" ",Tabla2[[#This Row],[Product]])-3),Tabla2[[#This Row],[Product]])</f>
        <v>Women</v>
      </c>
      <c r="I7532" s="6">
        <v>39</v>
      </c>
      <c r="J7532" s="4">
        <v>270</v>
      </c>
      <c r="K7532" s="6">
        <f>Tabla2[[#This Row],[Price per Unit]]*Tabla2[[#This Row],[Units Sold]]</f>
        <v>10530</v>
      </c>
      <c r="L7532" s="52">
        <f>Tabla2[[#This Row],[Units Sold]]/Cálculos!$C$11</f>
        <v>1.0892099234285425E-5</v>
      </c>
      <c r="M7532" s="6">
        <f>Tabla2[[#This Row],[Total Sales]]-Tabla2[[#This Row],[Operating Profit]]</f>
        <v>9961.3799999999992</v>
      </c>
      <c r="N7532" s="6">
        <v>568.62</v>
      </c>
      <c r="O7532" s="46">
        <f>Tabla2[[#This Row],[Operating Profit]]/Tabla2[[#This Row],[Total Sales]]</f>
        <v>5.3999999999999999E-2</v>
      </c>
      <c r="P7532" s="1" t="s">
        <v>82</v>
      </c>
    </row>
    <row r="7533" spans="1:16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3" t="str">
        <f>IFERROR(LEFT(Tabla2[[#This Row],[Product]],FIND(" ",Tabla2[[#This Row],[Product]])-3),Tabla2[[#This Row],[Product]])</f>
        <v>Men</v>
      </c>
      <c r="I7533" s="6">
        <v>47</v>
      </c>
      <c r="J7533" s="4">
        <v>270</v>
      </c>
      <c r="K7533" s="6">
        <f>Tabla2[[#This Row],[Price per Unit]]*Tabla2[[#This Row],[Units Sold]]</f>
        <v>12690</v>
      </c>
      <c r="L7533" s="52">
        <f>Tabla2[[#This Row],[Units Sold]]/Cálculos!$C$11</f>
        <v>1.0892099234285425E-5</v>
      </c>
      <c r="M7533" s="6">
        <f>Tabla2[[#This Row],[Total Sales]]-Tabla2[[#This Row],[Operating Profit]]</f>
        <v>12169.71</v>
      </c>
      <c r="N7533" s="6">
        <v>520.29</v>
      </c>
      <c r="O7533" s="46">
        <f>Tabla2[[#This Row],[Operating Profit]]/Tabla2[[#This Row],[Total Sales]]</f>
        <v>4.0999999999999995E-2</v>
      </c>
      <c r="P7533" s="1" t="s">
        <v>82</v>
      </c>
    </row>
    <row r="7534" spans="1:16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3" t="str">
        <f>IFERROR(LEFT(Tabla2[[#This Row],[Product]],FIND(" ",Tabla2[[#This Row],[Product]])-3),Tabla2[[#This Row],[Product]])</f>
        <v>Women</v>
      </c>
      <c r="I7534" s="6">
        <v>52</v>
      </c>
      <c r="J7534" s="4">
        <v>580</v>
      </c>
      <c r="K7534" s="6">
        <f>Tabla2[[#This Row],[Price per Unit]]*Tabla2[[#This Row],[Units Sold]]</f>
        <v>30160</v>
      </c>
      <c r="L7534" s="52">
        <f>Tabla2[[#This Row],[Units Sold]]/Cálculos!$C$11</f>
        <v>2.3397842799576097E-5</v>
      </c>
      <c r="M7534" s="6">
        <f>Tabla2[[#This Row],[Total Sales]]-Tabla2[[#This Row],[Operating Profit]]</f>
        <v>28621.84</v>
      </c>
      <c r="N7534" s="6">
        <v>1538.16</v>
      </c>
      <c r="O7534" s="46">
        <f>Tabla2[[#This Row],[Operating Profit]]/Tabla2[[#This Row],[Total Sales]]</f>
        <v>5.1000000000000004E-2</v>
      </c>
      <c r="P7534" s="1" t="s">
        <v>82</v>
      </c>
    </row>
    <row r="7535" spans="1:16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3" t="str">
        <f>IFERROR(LEFT(Tabla2[[#This Row],[Product]],FIND(" ",Tabla2[[#This Row],[Product]])-3),Tabla2[[#This Row],[Product]])</f>
        <v>Men</v>
      </c>
      <c r="I7535" s="6">
        <v>53</v>
      </c>
      <c r="J7535" s="4">
        <v>940</v>
      </c>
      <c r="K7535" s="6">
        <f>Tabla2[[#This Row],[Price per Unit]]*Tabla2[[#This Row],[Units Sold]]</f>
        <v>49820</v>
      </c>
      <c r="L7535" s="52">
        <f>Tabla2[[#This Row],[Units Sold]]/Cálculos!$C$11</f>
        <v>3.792064177862333E-5</v>
      </c>
      <c r="M7535" s="6">
        <f>Tabla2[[#This Row],[Total Sales]]-Tabla2[[#This Row],[Operating Profit]]</f>
        <v>47329</v>
      </c>
      <c r="N7535" s="6">
        <v>2491</v>
      </c>
      <c r="O7535" s="46">
        <f>Tabla2[[#This Row],[Operating Profit]]/Tabla2[[#This Row],[Total Sales]]</f>
        <v>0.05</v>
      </c>
      <c r="P7535" s="1" t="s">
        <v>82</v>
      </c>
    </row>
    <row r="7536" spans="1:16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3" t="str">
        <f>IFERROR(LEFT(Tabla2[[#This Row],[Product]],FIND(" ",Tabla2[[#This Row],[Product]])-3),Tabla2[[#This Row],[Product]])</f>
        <v>Men</v>
      </c>
      <c r="I7536" s="6">
        <v>46</v>
      </c>
      <c r="J7536" s="4">
        <v>560</v>
      </c>
      <c r="K7536" s="6">
        <f>Tabla2[[#This Row],[Price per Unit]]*Tabla2[[#This Row],[Units Sold]]</f>
        <v>25760</v>
      </c>
      <c r="L7536" s="52">
        <f>Tabla2[[#This Row],[Units Sold]]/Cálculos!$C$11</f>
        <v>2.2591020634073471E-5</v>
      </c>
      <c r="M7536" s="6">
        <f>Tabla2[[#This Row],[Total Sales]]-Tabla2[[#This Row],[Operating Profit]]</f>
        <v>24497.759999999998</v>
      </c>
      <c r="N7536" s="6">
        <v>1262.24</v>
      </c>
      <c r="O7536" s="46">
        <f>Tabla2[[#This Row],[Operating Profit]]/Tabla2[[#This Row],[Total Sales]]</f>
        <v>4.9000000000000002E-2</v>
      </c>
      <c r="P7536" s="1" t="s">
        <v>82</v>
      </c>
    </row>
    <row r="7537" spans="1:16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3" t="str">
        <f>IFERROR(LEFT(Tabla2[[#This Row],[Product]],FIND(" ",Tabla2[[#This Row],[Product]])-3),Tabla2[[#This Row],[Product]])</f>
        <v>Women</v>
      </c>
      <c r="I7537" s="6">
        <v>45</v>
      </c>
      <c r="J7537" s="4">
        <v>290</v>
      </c>
      <c r="K7537" s="6">
        <f>Tabla2[[#This Row],[Price per Unit]]*Tabla2[[#This Row],[Units Sold]]</f>
        <v>13050</v>
      </c>
      <c r="L7537" s="52">
        <f>Tabla2[[#This Row],[Units Sold]]/Cálculos!$C$11</f>
        <v>1.1698921399788048E-5</v>
      </c>
      <c r="M7537" s="6">
        <f>Tabla2[[#This Row],[Total Sales]]-Tabla2[[#This Row],[Operating Profit]]</f>
        <v>12371.4</v>
      </c>
      <c r="N7537" s="6">
        <v>678.6</v>
      </c>
      <c r="O7537" s="46">
        <f>Tabla2[[#This Row],[Operating Profit]]/Tabla2[[#This Row],[Total Sales]]</f>
        <v>5.2000000000000005E-2</v>
      </c>
      <c r="P7537" s="1" t="s">
        <v>82</v>
      </c>
    </row>
    <row r="7538" spans="1:16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3" t="str">
        <f>IFERROR(LEFT(Tabla2[[#This Row],[Product]],FIND(" ",Tabla2[[#This Row],[Product]])-3),Tabla2[[#This Row],[Product]])</f>
        <v>Women</v>
      </c>
      <c r="I7538" s="6">
        <v>47</v>
      </c>
      <c r="J7538" s="4">
        <v>230</v>
      </c>
      <c r="K7538" s="6">
        <f>Tabla2[[#This Row],[Price per Unit]]*Tabla2[[#This Row],[Units Sold]]</f>
        <v>10810</v>
      </c>
      <c r="L7538" s="52">
        <f>Tabla2[[#This Row],[Units Sold]]/Cálculos!$C$11</f>
        <v>9.2784549032801754E-6</v>
      </c>
      <c r="M7538" s="6">
        <f>Tabla2[[#This Row],[Total Sales]]-Tabla2[[#This Row],[Operating Profit]]</f>
        <v>10269.5</v>
      </c>
      <c r="N7538" s="6">
        <v>540.5</v>
      </c>
      <c r="O7538" s="46">
        <f>Tabla2[[#This Row],[Operating Profit]]/Tabla2[[#This Row],[Total Sales]]</f>
        <v>0.05</v>
      </c>
      <c r="P7538" s="1" t="s">
        <v>82</v>
      </c>
    </row>
    <row r="7539" spans="1:16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3" t="str">
        <f>IFERROR(LEFT(Tabla2[[#This Row],[Product]],FIND(" ",Tabla2[[#This Row],[Product]])-3),Tabla2[[#This Row],[Product]])</f>
        <v>Men</v>
      </c>
      <c r="I7539" s="6">
        <v>55</v>
      </c>
      <c r="J7539" s="4">
        <v>190</v>
      </c>
      <c r="K7539" s="6">
        <f>Tabla2[[#This Row],[Price per Unit]]*Tabla2[[#This Row],[Units Sold]]</f>
        <v>10450</v>
      </c>
      <c r="L7539" s="52">
        <f>Tabla2[[#This Row],[Units Sold]]/Cálculos!$C$11</f>
        <v>7.6648105722749279E-6</v>
      </c>
      <c r="M7539" s="6">
        <f>Tabla2[[#This Row],[Total Sales]]-Tabla2[[#This Row],[Operating Profit]]</f>
        <v>10032</v>
      </c>
      <c r="N7539" s="6">
        <v>418</v>
      </c>
      <c r="O7539" s="46">
        <f>Tabla2[[#This Row],[Operating Profit]]/Tabla2[[#This Row],[Total Sales]]</f>
        <v>0.04</v>
      </c>
      <c r="P7539" s="1" t="s">
        <v>82</v>
      </c>
    </row>
    <row r="7540" spans="1:16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3" t="str">
        <f>IFERROR(LEFT(Tabla2[[#This Row],[Product]],FIND(" ",Tabla2[[#This Row],[Product]])-3),Tabla2[[#This Row],[Product]])</f>
        <v>Women</v>
      </c>
      <c r="I7540" s="6">
        <v>64</v>
      </c>
      <c r="J7540" s="4">
        <v>580</v>
      </c>
      <c r="K7540" s="6">
        <f>Tabla2[[#This Row],[Price per Unit]]*Tabla2[[#This Row],[Units Sold]]</f>
        <v>37120</v>
      </c>
      <c r="L7540" s="52">
        <f>Tabla2[[#This Row],[Units Sold]]/Cálculos!$C$11</f>
        <v>2.3397842799576097E-5</v>
      </c>
      <c r="M7540" s="6">
        <f>Tabla2[[#This Row],[Total Sales]]-Tabla2[[#This Row],[Operating Profit]]</f>
        <v>35226.879999999997</v>
      </c>
      <c r="N7540" s="6">
        <v>1893.1200000000001</v>
      </c>
      <c r="O7540" s="46">
        <f>Tabla2[[#This Row],[Operating Profit]]/Tabla2[[#This Row],[Total Sales]]</f>
        <v>5.1000000000000004E-2</v>
      </c>
      <c r="P7540" s="1" t="s">
        <v>82</v>
      </c>
    </row>
    <row r="7541" spans="1:16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3" t="str">
        <f>IFERROR(LEFT(Tabla2[[#This Row],[Product]],FIND(" ",Tabla2[[#This Row],[Product]])-3),Tabla2[[#This Row],[Product]])</f>
        <v>Men</v>
      </c>
      <c r="I7541" s="6">
        <v>55</v>
      </c>
      <c r="J7541" s="4">
        <v>950</v>
      </c>
      <c r="K7541" s="6">
        <f>Tabla2[[#This Row],[Price per Unit]]*Tabla2[[#This Row],[Units Sold]]</f>
        <v>52250</v>
      </c>
      <c r="L7541" s="52">
        <f>Tabla2[[#This Row],[Units Sold]]/Cálculos!$C$11</f>
        <v>3.8324052861374641E-5</v>
      </c>
      <c r="M7541" s="6">
        <f>Tabla2[[#This Row],[Total Sales]]-Tabla2[[#This Row],[Operating Profit]]</f>
        <v>49689.75</v>
      </c>
      <c r="N7541" s="6">
        <v>2560.25</v>
      </c>
      <c r="O7541" s="46">
        <f>Tabla2[[#This Row],[Operating Profit]]/Tabla2[[#This Row],[Total Sales]]</f>
        <v>4.9000000000000002E-2</v>
      </c>
      <c r="P7541" s="1" t="s">
        <v>82</v>
      </c>
    </row>
    <row r="7542" spans="1:16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3" t="str">
        <f>IFERROR(LEFT(Tabla2[[#This Row],[Product]],FIND(" ",Tabla2[[#This Row],[Product]])-3),Tabla2[[#This Row],[Product]])</f>
        <v>Men</v>
      </c>
      <c r="I7542" s="6">
        <v>46</v>
      </c>
      <c r="J7542" s="4">
        <v>630</v>
      </c>
      <c r="K7542" s="6">
        <f>Tabla2[[#This Row],[Price per Unit]]*Tabla2[[#This Row],[Units Sold]]</f>
        <v>28980</v>
      </c>
      <c r="L7542" s="52">
        <f>Tabla2[[#This Row],[Units Sold]]/Cálculos!$C$11</f>
        <v>2.5414898213332655E-5</v>
      </c>
      <c r="M7542" s="6">
        <f>Tabla2[[#This Row],[Total Sales]]-Tabla2[[#This Row],[Operating Profit]]</f>
        <v>27675.9</v>
      </c>
      <c r="N7542" s="6">
        <v>1304.0999999999999</v>
      </c>
      <c r="O7542" s="46">
        <f>Tabla2[[#This Row],[Operating Profit]]/Tabla2[[#This Row],[Total Sales]]</f>
        <v>4.4999999999999998E-2</v>
      </c>
      <c r="P7542" s="1" t="s">
        <v>82</v>
      </c>
    </row>
    <row r="7543" spans="1:16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3" t="str">
        <f>IFERROR(LEFT(Tabla2[[#This Row],[Product]],FIND(" ",Tabla2[[#This Row],[Product]])-3),Tabla2[[#This Row],[Product]])</f>
        <v>Women</v>
      </c>
      <c r="I7543" s="6">
        <v>48</v>
      </c>
      <c r="J7543" s="4">
        <v>640</v>
      </c>
      <c r="K7543" s="6">
        <f>Tabla2[[#This Row],[Price per Unit]]*Tabla2[[#This Row],[Units Sold]]</f>
        <v>30720</v>
      </c>
      <c r="L7543" s="52">
        <f>Tabla2[[#This Row],[Units Sold]]/Cálculos!$C$11</f>
        <v>2.5818309296083966E-5</v>
      </c>
      <c r="M7543" s="6">
        <f>Tabla2[[#This Row],[Total Sales]]-Tabla2[[#This Row],[Operating Profit]]</f>
        <v>29061.119999999999</v>
      </c>
      <c r="N7543" s="6">
        <v>1658.88</v>
      </c>
      <c r="O7543" s="46">
        <f>Tabla2[[#This Row],[Operating Profit]]/Tabla2[[#This Row],[Total Sales]]</f>
        <v>5.4000000000000006E-2</v>
      </c>
      <c r="P7543" s="1" t="s">
        <v>82</v>
      </c>
    </row>
    <row r="7544" spans="1:16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3" t="str">
        <f>IFERROR(LEFT(Tabla2[[#This Row],[Product]],FIND(" ",Tabla2[[#This Row],[Product]])-3),Tabla2[[#This Row],[Product]])</f>
        <v>Women</v>
      </c>
      <c r="I7544" s="6">
        <v>48</v>
      </c>
      <c r="J7544" s="4">
        <v>580</v>
      </c>
      <c r="K7544" s="6">
        <f>Tabla2[[#This Row],[Price per Unit]]*Tabla2[[#This Row],[Units Sold]]</f>
        <v>27840</v>
      </c>
      <c r="L7544" s="52">
        <f>Tabla2[[#This Row],[Units Sold]]/Cálculos!$C$11</f>
        <v>2.3397842799576097E-5</v>
      </c>
      <c r="M7544" s="6">
        <f>Tabla2[[#This Row],[Total Sales]]-Tabla2[[#This Row],[Operating Profit]]</f>
        <v>26308.799999999999</v>
      </c>
      <c r="N7544" s="6">
        <v>1531.2</v>
      </c>
      <c r="O7544" s="46">
        <f>Tabla2[[#This Row],[Operating Profit]]/Tabla2[[#This Row],[Total Sales]]</f>
        <v>5.5E-2</v>
      </c>
      <c r="P7544" s="1" t="s">
        <v>82</v>
      </c>
    </row>
    <row r="7545" spans="1:16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3" t="str">
        <f>IFERROR(LEFT(Tabla2[[#This Row],[Product]],FIND(" ",Tabla2[[#This Row],[Product]])-3),Tabla2[[#This Row],[Product]])</f>
        <v>Men</v>
      </c>
      <c r="I7545" s="6">
        <v>58</v>
      </c>
      <c r="J7545" s="4">
        <v>440</v>
      </c>
      <c r="K7545" s="6">
        <f>Tabla2[[#This Row],[Price per Unit]]*Tabla2[[#This Row],[Units Sold]]</f>
        <v>25520</v>
      </c>
      <c r="L7545" s="52">
        <f>Tabla2[[#This Row],[Units Sold]]/Cálculos!$C$11</f>
        <v>1.7750087641057729E-5</v>
      </c>
      <c r="M7545" s="6">
        <f>Tabla2[[#This Row],[Total Sales]]-Tabla2[[#This Row],[Operating Profit]]</f>
        <v>24397.119999999999</v>
      </c>
      <c r="N7545" s="6">
        <v>1122.8800000000001</v>
      </c>
      <c r="O7545" s="46">
        <f>Tabla2[[#This Row],[Operating Profit]]/Tabla2[[#This Row],[Total Sales]]</f>
        <v>4.4000000000000004E-2</v>
      </c>
      <c r="P7545" s="1" t="s">
        <v>82</v>
      </c>
    </row>
    <row r="7546" spans="1:16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3" t="str">
        <f>IFERROR(LEFT(Tabla2[[#This Row],[Product]],FIND(" ",Tabla2[[#This Row],[Product]])-3),Tabla2[[#This Row],[Product]])</f>
        <v>Women</v>
      </c>
      <c r="I7546" s="6">
        <v>60</v>
      </c>
      <c r="J7546" s="4">
        <v>770</v>
      </c>
      <c r="K7546" s="6">
        <f>Tabla2[[#This Row],[Price per Unit]]*Tabla2[[#This Row],[Units Sold]]</f>
        <v>46200</v>
      </c>
      <c r="L7546" s="52">
        <f>Tabla2[[#This Row],[Units Sold]]/Cálculos!$C$11</f>
        <v>3.1062653371851023E-5</v>
      </c>
      <c r="M7546" s="6">
        <f>Tabla2[[#This Row],[Total Sales]]-Tabla2[[#This Row],[Operating Profit]]</f>
        <v>43797.599999999999</v>
      </c>
      <c r="N7546" s="6">
        <v>2402.4</v>
      </c>
      <c r="O7546" s="46">
        <f>Tabla2[[#This Row],[Operating Profit]]/Tabla2[[#This Row],[Total Sales]]</f>
        <v>5.2000000000000005E-2</v>
      </c>
      <c r="P7546" s="1" t="s">
        <v>82</v>
      </c>
    </row>
    <row r="7547" spans="1:16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3" t="str">
        <f>IFERROR(LEFT(Tabla2[[#This Row],[Product]],FIND(" ",Tabla2[[#This Row],[Product]])-3),Tabla2[[#This Row],[Product]])</f>
        <v>Men</v>
      </c>
      <c r="I7547" s="6">
        <v>54</v>
      </c>
      <c r="J7547" s="4">
        <v>1350</v>
      </c>
      <c r="K7547" s="6">
        <f>Tabla2[[#This Row],[Price per Unit]]*Tabla2[[#This Row],[Units Sold]]</f>
        <v>72900</v>
      </c>
      <c r="L7547" s="52">
        <f>Tabla2[[#This Row],[Units Sold]]/Cálculos!$C$11</f>
        <v>5.4460496171427116E-5</v>
      </c>
      <c r="M7547" s="6">
        <f>Tabla2[[#This Row],[Total Sales]]-Tabla2[[#This Row],[Operating Profit]]</f>
        <v>69255</v>
      </c>
      <c r="N7547" s="6">
        <v>3645</v>
      </c>
      <c r="O7547" s="46">
        <f>Tabla2[[#This Row],[Operating Profit]]/Tabla2[[#This Row],[Total Sales]]</f>
        <v>0.05</v>
      </c>
      <c r="P7547" s="1" t="s">
        <v>82</v>
      </c>
    </row>
    <row r="7548" spans="1:16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3" t="str">
        <f>IFERROR(LEFT(Tabla2[[#This Row],[Product]],FIND(" ",Tabla2[[#This Row],[Product]])-3),Tabla2[[#This Row],[Product]])</f>
        <v>Men</v>
      </c>
      <c r="I7548" s="6">
        <v>45</v>
      </c>
      <c r="J7548" s="4">
        <v>780</v>
      </c>
      <c r="K7548" s="6">
        <f>Tabla2[[#This Row],[Price per Unit]]*Tabla2[[#This Row],[Units Sold]]</f>
        <v>35100</v>
      </c>
      <c r="L7548" s="52">
        <f>Tabla2[[#This Row],[Units Sold]]/Cálculos!$C$11</f>
        <v>3.1466064454602334E-5</v>
      </c>
      <c r="M7548" s="6">
        <f>Tabla2[[#This Row],[Total Sales]]-Tabla2[[#This Row],[Operating Profit]]</f>
        <v>33415.199999999997</v>
      </c>
      <c r="N7548" s="6">
        <v>1684.8</v>
      </c>
      <c r="O7548" s="46">
        <f>Tabla2[[#This Row],[Operating Profit]]/Tabla2[[#This Row],[Total Sales]]</f>
        <v>4.8000000000000001E-2</v>
      </c>
      <c r="P7548" s="1" t="s">
        <v>82</v>
      </c>
    </row>
    <row r="7549" spans="1:16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3" t="str">
        <f>IFERROR(LEFT(Tabla2[[#This Row],[Product]],FIND(" ",Tabla2[[#This Row],[Product]])-3),Tabla2[[#This Row],[Product]])</f>
        <v>Women</v>
      </c>
      <c r="I7549" s="6">
        <v>47</v>
      </c>
      <c r="J7549" s="4">
        <v>740</v>
      </c>
      <c r="K7549" s="6">
        <f>Tabla2[[#This Row],[Price per Unit]]*Tabla2[[#This Row],[Units Sold]]</f>
        <v>34780</v>
      </c>
      <c r="L7549" s="52">
        <f>Tabla2[[#This Row],[Units Sold]]/Cálculos!$C$11</f>
        <v>2.9852420123597086E-5</v>
      </c>
      <c r="M7549" s="6">
        <f>Tabla2[[#This Row],[Total Sales]]-Tabla2[[#This Row],[Operating Profit]]</f>
        <v>33006.22</v>
      </c>
      <c r="N7549" s="6">
        <v>1773.78</v>
      </c>
      <c r="O7549" s="46">
        <f>Tabla2[[#This Row],[Operating Profit]]/Tabla2[[#This Row],[Total Sales]]</f>
        <v>5.0999999999999997E-2</v>
      </c>
      <c r="P7549" s="1" t="s">
        <v>82</v>
      </c>
    </row>
    <row r="7550" spans="1:16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3" t="str">
        <f>IFERROR(LEFT(Tabla2[[#This Row],[Product]],FIND(" ",Tabla2[[#This Row],[Product]])-3),Tabla2[[#This Row],[Product]])</f>
        <v>Women</v>
      </c>
      <c r="I7550" s="6">
        <v>48</v>
      </c>
      <c r="J7550" s="4">
        <v>650</v>
      </c>
      <c r="K7550" s="6">
        <f>Tabla2[[#This Row],[Price per Unit]]*Tabla2[[#This Row],[Units Sold]]</f>
        <v>31200</v>
      </c>
      <c r="L7550" s="52">
        <f>Tabla2[[#This Row],[Units Sold]]/Cálculos!$C$11</f>
        <v>2.622172037883528E-5</v>
      </c>
      <c r="M7550" s="6">
        <f>Tabla2[[#This Row],[Total Sales]]-Tabla2[[#This Row],[Operating Profit]]</f>
        <v>29640</v>
      </c>
      <c r="N7550" s="6">
        <v>1560</v>
      </c>
      <c r="O7550" s="46">
        <f>Tabla2[[#This Row],[Operating Profit]]/Tabla2[[#This Row],[Total Sales]]</f>
        <v>0.05</v>
      </c>
      <c r="P7550" s="1" t="s">
        <v>82</v>
      </c>
    </row>
    <row r="7551" spans="1:16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3" t="str">
        <f>IFERROR(LEFT(Tabla2[[#This Row],[Product]],FIND(" ",Tabla2[[#This Row],[Product]])-3),Tabla2[[#This Row],[Product]])</f>
        <v>Men</v>
      </c>
      <c r="I7551" s="6">
        <v>56</v>
      </c>
      <c r="J7551" s="4">
        <v>680</v>
      </c>
      <c r="K7551" s="6">
        <f>Tabla2[[#This Row],[Price per Unit]]*Tabla2[[#This Row],[Units Sold]]</f>
        <v>38080</v>
      </c>
      <c r="L7551" s="52">
        <f>Tabla2[[#This Row],[Units Sold]]/Cálculos!$C$11</f>
        <v>2.7431953627089217E-5</v>
      </c>
      <c r="M7551" s="6">
        <f>Tabla2[[#This Row],[Total Sales]]-Tabla2[[#This Row],[Operating Profit]]</f>
        <v>36442.559999999998</v>
      </c>
      <c r="N7551" s="6">
        <v>1637.44</v>
      </c>
      <c r="O7551" s="46">
        <f>Tabla2[[#This Row],[Operating Profit]]/Tabla2[[#This Row],[Total Sales]]</f>
        <v>4.3000000000000003E-2</v>
      </c>
      <c r="P7551" s="1" t="s">
        <v>82</v>
      </c>
    </row>
    <row r="7552" spans="1:16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3" t="str">
        <f>IFERROR(LEFT(Tabla2[[#This Row],[Product]],FIND(" ",Tabla2[[#This Row],[Product]])-3),Tabla2[[#This Row],[Product]])</f>
        <v>Women</v>
      </c>
      <c r="I7552" s="6">
        <v>60</v>
      </c>
      <c r="J7552" s="4">
        <v>850</v>
      </c>
      <c r="K7552" s="6">
        <f>Tabla2[[#This Row],[Price per Unit]]*Tabla2[[#This Row],[Units Sold]]</f>
        <v>51000</v>
      </c>
      <c r="L7552" s="52">
        <f>Tabla2[[#This Row],[Units Sold]]/Cálculos!$C$11</f>
        <v>3.4289942033861518E-5</v>
      </c>
      <c r="M7552" s="6">
        <f>Tabla2[[#This Row],[Total Sales]]-Tabla2[[#This Row],[Operating Profit]]</f>
        <v>48195</v>
      </c>
      <c r="N7552" s="6">
        <v>2805</v>
      </c>
      <c r="O7552" s="46">
        <f>Tabla2[[#This Row],[Operating Profit]]/Tabla2[[#This Row],[Total Sales]]</f>
        <v>5.5E-2</v>
      </c>
      <c r="P7552" s="1" t="s">
        <v>82</v>
      </c>
    </row>
    <row r="7553" spans="1:16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3" t="str">
        <f>IFERROR(LEFT(Tabla2[[#This Row],[Product]],FIND(" ",Tabla2[[#This Row],[Product]])-3),Tabla2[[#This Row],[Product]])</f>
        <v>Men</v>
      </c>
      <c r="I7553" s="6">
        <v>38</v>
      </c>
      <c r="J7553" s="4">
        <v>1260</v>
      </c>
      <c r="K7553" s="6">
        <f>Tabla2[[#This Row],[Price per Unit]]*Tabla2[[#This Row],[Units Sold]]</f>
        <v>47880</v>
      </c>
      <c r="L7553" s="52">
        <f>Tabla2[[#This Row],[Units Sold]]/Cálculos!$C$11</f>
        <v>5.082979642666531E-5</v>
      </c>
      <c r="M7553" s="6">
        <f>Tabla2[[#This Row],[Total Sales]]-Tabla2[[#This Row],[Operating Profit]]</f>
        <v>45821.16</v>
      </c>
      <c r="N7553" s="6">
        <v>2058.84</v>
      </c>
      <c r="O7553" s="46">
        <f>Tabla2[[#This Row],[Operating Profit]]/Tabla2[[#This Row],[Total Sales]]</f>
        <v>4.3000000000000003E-2</v>
      </c>
      <c r="P7553" s="1" t="s">
        <v>82</v>
      </c>
    </row>
    <row r="7554" spans="1:16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3" t="str">
        <f>IFERROR(LEFT(Tabla2[[#This Row],[Product]],FIND(" ",Tabla2[[#This Row],[Product]])-3),Tabla2[[#This Row],[Product]])</f>
        <v>Men</v>
      </c>
      <c r="I7554" s="6">
        <v>38</v>
      </c>
      <c r="J7554" s="4">
        <v>680</v>
      </c>
      <c r="K7554" s="6">
        <f>Tabla2[[#This Row],[Price per Unit]]*Tabla2[[#This Row],[Units Sold]]</f>
        <v>25840</v>
      </c>
      <c r="L7554" s="52">
        <f>Tabla2[[#This Row],[Units Sold]]/Cálculos!$C$11</f>
        <v>2.7431953627089217E-5</v>
      </c>
      <c r="M7554" s="6">
        <f>Tabla2[[#This Row],[Total Sales]]-Tabla2[[#This Row],[Operating Profit]]</f>
        <v>24703.040000000001</v>
      </c>
      <c r="N7554" s="6">
        <v>1136.96</v>
      </c>
      <c r="O7554" s="46">
        <f>Tabla2[[#This Row],[Operating Profit]]/Tabla2[[#This Row],[Total Sales]]</f>
        <v>4.4000000000000004E-2</v>
      </c>
      <c r="P7554" s="1" t="s">
        <v>82</v>
      </c>
    </row>
    <row r="7555" spans="1:16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3" t="str">
        <f>IFERROR(LEFT(Tabla2[[#This Row],[Product]],FIND(" ",Tabla2[[#This Row],[Product]])-3),Tabla2[[#This Row],[Product]])</f>
        <v>Women</v>
      </c>
      <c r="I7555" s="6">
        <v>27</v>
      </c>
      <c r="J7555" s="4">
        <v>730</v>
      </c>
      <c r="K7555" s="6">
        <f>Tabla2[[#This Row],[Price per Unit]]*Tabla2[[#This Row],[Units Sold]]</f>
        <v>19710</v>
      </c>
      <c r="L7555" s="52">
        <f>Tabla2[[#This Row],[Units Sold]]/Cálculos!$C$11</f>
        <v>2.9449009040845775E-5</v>
      </c>
      <c r="M7555" s="6">
        <f>Tabla2[[#This Row],[Total Sales]]-Tabla2[[#This Row],[Operating Profit]]</f>
        <v>19000.439999999999</v>
      </c>
      <c r="N7555" s="6">
        <v>709.56</v>
      </c>
      <c r="O7555" s="46">
        <f>Tabla2[[#This Row],[Operating Profit]]/Tabla2[[#This Row],[Total Sales]]</f>
        <v>3.5999999999999997E-2</v>
      </c>
      <c r="P7555" s="1" t="s">
        <v>82</v>
      </c>
    </row>
    <row r="7556" spans="1:16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3" t="str">
        <f>IFERROR(LEFT(Tabla2[[#This Row],[Product]],FIND(" ",Tabla2[[#This Row],[Product]])-3),Tabla2[[#This Row],[Product]])</f>
        <v>Women</v>
      </c>
      <c r="I7556" s="6">
        <v>34</v>
      </c>
      <c r="J7556" s="4">
        <v>260</v>
      </c>
      <c r="K7556" s="6">
        <f>Tabla2[[#This Row],[Price per Unit]]*Tabla2[[#This Row],[Units Sold]]</f>
        <v>8840</v>
      </c>
      <c r="L7556" s="52">
        <f>Tabla2[[#This Row],[Units Sold]]/Cálculos!$C$11</f>
        <v>1.0488688151534112E-5</v>
      </c>
      <c r="M7556" s="6">
        <f>Tabla2[[#This Row],[Total Sales]]-Tabla2[[#This Row],[Operating Profit]]</f>
        <v>8504.08</v>
      </c>
      <c r="N7556" s="6">
        <v>335.92</v>
      </c>
      <c r="O7556" s="46">
        <f>Tabla2[[#This Row],[Operating Profit]]/Tabla2[[#This Row],[Total Sales]]</f>
        <v>3.7999999999999999E-2</v>
      </c>
      <c r="P7556" s="1" t="s">
        <v>82</v>
      </c>
    </row>
    <row r="7557" spans="1:16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3" t="str">
        <f>IFERROR(LEFT(Tabla2[[#This Row],[Product]],FIND(" ",Tabla2[[#This Row],[Product]])-3),Tabla2[[#This Row],[Product]])</f>
        <v>Men</v>
      </c>
      <c r="I7557" s="6">
        <v>48</v>
      </c>
      <c r="J7557" s="4">
        <v>410</v>
      </c>
      <c r="K7557" s="6">
        <f>Tabla2[[#This Row],[Price per Unit]]*Tabla2[[#This Row],[Units Sold]]</f>
        <v>19680</v>
      </c>
      <c r="L7557" s="52">
        <f>Tabla2[[#This Row],[Units Sold]]/Cálculos!$C$11</f>
        <v>1.6539854392803792E-5</v>
      </c>
      <c r="M7557" s="6">
        <f>Tabla2[[#This Row],[Total Sales]]-Tabla2[[#This Row],[Operating Profit]]</f>
        <v>18912.48</v>
      </c>
      <c r="N7557" s="6">
        <v>767.52</v>
      </c>
      <c r="O7557" s="46">
        <f>Tabla2[[#This Row],[Operating Profit]]/Tabla2[[#This Row],[Total Sales]]</f>
        <v>3.9E-2</v>
      </c>
      <c r="P7557" s="1" t="s">
        <v>82</v>
      </c>
    </row>
    <row r="7558" spans="1:16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3" t="str">
        <f>IFERROR(LEFT(Tabla2[[#This Row],[Product]],FIND(" ",Tabla2[[#This Row],[Product]])-3),Tabla2[[#This Row],[Product]])</f>
        <v>Women</v>
      </c>
      <c r="I7558" s="6">
        <v>38</v>
      </c>
      <c r="J7558" s="4">
        <v>700</v>
      </c>
      <c r="K7558" s="6">
        <f>Tabla2[[#This Row],[Price per Unit]]*Tabla2[[#This Row],[Units Sold]]</f>
        <v>26600</v>
      </c>
      <c r="L7558" s="52">
        <f>Tabla2[[#This Row],[Units Sold]]/Cálculos!$C$11</f>
        <v>2.8238775792591839E-5</v>
      </c>
      <c r="M7558" s="6">
        <f>Tabla2[[#This Row],[Total Sales]]-Tabla2[[#This Row],[Operating Profit]]</f>
        <v>25509.4</v>
      </c>
      <c r="N7558" s="6">
        <v>1090.5999999999999</v>
      </c>
      <c r="O7558" s="46">
        <f>Tabla2[[#This Row],[Operating Profit]]/Tabla2[[#This Row],[Total Sales]]</f>
        <v>4.0999999999999995E-2</v>
      </c>
      <c r="P7558" s="1" t="s">
        <v>82</v>
      </c>
    </row>
    <row r="7559" spans="1:16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3" t="str">
        <f>IFERROR(LEFT(Tabla2[[#This Row],[Product]],FIND(" ",Tabla2[[#This Row],[Product]])-3),Tabla2[[#This Row],[Product]])</f>
        <v>Men</v>
      </c>
      <c r="I7559" s="6">
        <v>36</v>
      </c>
      <c r="J7559" s="4">
        <v>1400</v>
      </c>
      <c r="K7559" s="6">
        <f>Tabla2[[#This Row],[Price per Unit]]*Tabla2[[#This Row],[Units Sold]]</f>
        <v>50400</v>
      </c>
      <c r="L7559" s="52">
        <f>Tabla2[[#This Row],[Units Sold]]/Cálculos!$C$11</f>
        <v>5.6477551585183678E-5</v>
      </c>
      <c r="M7559" s="6">
        <f>Tabla2[[#This Row],[Total Sales]]-Tabla2[[#This Row],[Operating Profit]]</f>
        <v>48333.599999999999</v>
      </c>
      <c r="N7559" s="6">
        <v>2066.4</v>
      </c>
      <c r="O7559" s="46">
        <f>Tabla2[[#This Row],[Operating Profit]]/Tabla2[[#This Row],[Total Sales]]</f>
        <v>4.1000000000000002E-2</v>
      </c>
      <c r="P7559" s="1" t="s">
        <v>82</v>
      </c>
    </row>
    <row r="7560" spans="1:16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3" t="str">
        <f>IFERROR(LEFT(Tabla2[[#This Row],[Product]],FIND(" ",Tabla2[[#This Row],[Product]])-3),Tabla2[[#This Row],[Product]])</f>
        <v>Men</v>
      </c>
      <c r="I7560" s="6">
        <v>38</v>
      </c>
      <c r="J7560" s="4">
        <v>410</v>
      </c>
      <c r="K7560" s="6">
        <f>Tabla2[[#This Row],[Price per Unit]]*Tabla2[[#This Row],[Units Sold]]</f>
        <v>15580</v>
      </c>
      <c r="L7560" s="52">
        <f>Tabla2[[#This Row],[Units Sold]]/Cálculos!$C$11</f>
        <v>1.6539854392803792E-5</v>
      </c>
      <c r="M7560" s="6">
        <f>Tabla2[[#This Row],[Total Sales]]-Tabla2[[#This Row],[Operating Profit]]</f>
        <v>14925.64</v>
      </c>
      <c r="N7560" s="6">
        <v>654.36</v>
      </c>
      <c r="O7560" s="46">
        <f>Tabla2[[#This Row],[Operating Profit]]/Tabla2[[#This Row],[Total Sales]]</f>
        <v>4.2000000000000003E-2</v>
      </c>
      <c r="P7560" s="1" t="s">
        <v>82</v>
      </c>
    </row>
    <row r="7561" spans="1:16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3" t="str">
        <f>IFERROR(LEFT(Tabla2[[#This Row],[Product]],FIND(" ",Tabla2[[#This Row],[Product]])-3),Tabla2[[#This Row],[Product]])</f>
        <v>Women</v>
      </c>
      <c r="I7561" s="6">
        <v>29</v>
      </c>
      <c r="J7561" s="4">
        <v>600</v>
      </c>
      <c r="K7561" s="6">
        <f>Tabla2[[#This Row],[Price per Unit]]*Tabla2[[#This Row],[Units Sold]]</f>
        <v>17400</v>
      </c>
      <c r="L7561" s="52">
        <f>Tabla2[[#This Row],[Units Sold]]/Cálculos!$C$11</f>
        <v>2.4204664965078719E-5</v>
      </c>
      <c r="M7561" s="6">
        <f>Tabla2[[#This Row],[Total Sales]]-Tabla2[[#This Row],[Operating Profit]]</f>
        <v>16738.8</v>
      </c>
      <c r="N7561" s="6">
        <v>661.2</v>
      </c>
      <c r="O7561" s="46">
        <f>Tabla2[[#This Row],[Operating Profit]]/Tabla2[[#This Row],[Total Sales]]</f>
        <v>3.8000000000000006E-2</v>
      </c>
      <c r="P7561" s="1" t="s">
        <v>82</v>
      </c>
    </row>
    <row r="7562" spans="1:16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3" t="str">
        <f>IFERROR(LEFT(Tabla2[[#This Row],[Product]],FIND(" ",Tabla2[[#This Row],[Product]])-3),Tabla2[[#This Row],[Product]])</f>
        <v>Women</v>
      </c>
      <c r="I7562" s="6">
        <v>32</v>
      </c>
      <c r="J7562" s="4">
        <v>680</v>
      </c>
      <c r="K7562" s="6">
        <f>Tabla2[[#This Row],[Price per Unit]]*Tabla2[[#This Row],[Units Sold]]</f>
        <v>21760</v>
      </c>
      <c r="L7562" s="52">
        <f>Tabla2[[#This Row],[Units Sold]]/Cálculos!$C$11</f>
        <v>2.7431953627089217E-5</v>
      </c>
      <c r="M7562" s="6">
        <f>Tabla2[[#This Row],[Total Sales]]-Tabla2[[#This Row],[Operating Profit]]</f>
        <v>20933.12</v>
      </c>
      <c r="N7562" s="6">
        <v>826.88</v>
      </c>
      <c r="O7562" s="46">
        <f>Tabla2[[#This Row],[Operating Profit]]/Tabla2[[#This Row],[Total Sales]]</f>
        <v>3.7999999999999999E-2</v>
      </c>
      <c r="P7562" s="1" t="s">
        <v>82</v>
      </c>
    </row>
    <row r="7563" spans="1:16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3" t="str">
        <f>IFERROR(LEFT(Tabla2[[#This Row],[Product]],FIND(" ",Tabla2[[#This Row],[Product]])-3),Tabla2[[#This Row],[Product]])</f>
        <v>Men</v>
      </c>
      <c r="I7563" s="6">
        <v>48</v>
      </c>
      <c r="J7563" s="4">
        <v>410</v>
      </c>
      <c r="K7563" s="6">
        <f>Tabla2[[#This Row],[Price per Unit]]*Tabla2[[#This Row],[Units Sold]]</f>
        <v>19680</v>
      </c>
      <c r="L7563" s="52">
        <f>Tabla2[[#This Row],[Units Sold]]/Cálculos!$C$11</f>
        <v>1.6539854392803792E-5</v>
      </c>
      <c r="M7563" s="6">
        <f>Tabla2[[#This Row],[Total Sales]]-Tabla2[[#This Row],[Operating Profit]]</f>
        <v>18932.16</v>
      </c>
      <c r="N7563" s="6">
        <v>747.84</v>
      </c>
      <c r="O7563" s="46">
        <f>Tabla2[[#This Row],[Operating Profit]]/Tabla2[[#This Row],[Total Sales]]</f>
        <v>3.7999999999999999E-2</v>
      </c>
      <c r="P7563" s="1" t="s">
        <v>82</v>
      </c>
    </row>
    <row r="7564" spans="1:16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3" t="str">
        <f>IFERROR(LEFT(Tabla2[[#This Row],[Product]],FIND(" ",Tabla2[[#This Row],[Product]])-3),Tabla2[[#This Row],[Product]])</f>
        <v>Women</v>
      </c>
      <c r="I7564" s="6">
        <v>38</v>
      </c>
      <c r="J7564" s="4">
        <v>750</v>
      </c>
      <c r="K7564" s="6">
        <f>Tabla2[[#This Row],[Price per Unit]]*Tabla2[[#This Row],[Units Sold]]</f>
        <v>28500</v>
      </c>
      <c r="L7564" s="52">
        <f>Tabla2[[#This Row],[Units Sold]]/Cálculos!$C$11</f>
        <v>3.0255831206348401E-5</v>
      </c>
      <c r="M7564" s="6">
        <f>Tabla2[[#This Row],[Total Sales]]-Tabla2[[#This Row],[Operating Profit]]</f>
        <v>27246</v>
      </c>
      <c r="N7564" s="6">
        <v>1254</v>
      </c>
      <c r="O7564" s="46">
        <f>Tabla2[[#This Row],[Operating Profit]]/Tabla2[[#This Row],[Total Sales]]</f>
        <v>4.3999999999999997E-2</v>
      </c>
      <c r="P7564" s="1" t="s">
        <v>82</v>
      </c>
    </row>
    <row r="7565" spans="1:16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3" t="str">
        <f>IFERROR(LEFT(Tabla2[[#This Row],[Product]],FIND(" ",Tabla2[[#This Row],[Product]])-3),Tabla2[[#This Row],[Product]])</f>
        <v>Men</v>
      </c>
      <c r="I7565" s="6">
        <v>38</v>
      </c>
      <c r="J7565" s="4">
        <v>1270</v>
      </c>
      <c r="K7565" s="6">
        <f>Tabla2[[#This Row],[Price per Unit]]*Tabla2[[#This Row],[Units Sold]]</f>
        <v>48260</v>
      </c>
      <c r="L7565" s="52">
        <f>Tabla2[[#This Row],[Units Sold]]/Cálculos!$C$11</f>
        <v>5.1233207509416621E-5</v>
      </c>
      <c r="M7565" s="6">
        <f>Tabla2[[#This Row],[Total Sales]]-Tabla2[[#This Row],[Operating Profit]]</f>
        <v>46136.56</v>
      </c>
      <c r="N7565" s="6">
        <v>2123.44</v>
      </c>
      <c r="O7565" s="46">
        <f>Tabla2[[#This Row],[Operating Profit]]/Tabla2[[#This Row],[Total Sales]]</f>
        <v>4.4000000000000004E-2</v>
      </c>
      <c r="P7565" s="1" t="s">
        <v>82</v>
      </c>
    </row>
    <row r="7566" spans="1:16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3" t="str">
        <f>IFERROR(LEFT(Tabla2[[#This Row],[Product]],FIND(" ",Tabla2[[#This Row],[Product]])-3),Tabla2[[#This Row],[Product]])</f>
        <v>Men</v>
      </c>
      <c r="I7566" s="6">
        <v>38</v>
      </c>
      <c r="J7566" s="4">
        <v>470</v>
      </c>
      <c r="K7566" s="6">
        <f>Tabla2[[#This Row],[Price per Unit]]*Tabla2[[#This Row],[Units Sold]]</f>
        <v>17860</v>
      </c>
      <c r="L7566" s="52">
        <f>Tabla2[[#This Row],[Units Sold]]/Cálculos!$C$11</f>
        <v>1.8960320889311665E-5</v>
      </c>
      <c r="M7566" s="6">
        <f>Tabla2[[#This Row],[Total Sales]]-Tabla2[[#This Row],[Operating Profit]]</f>
        <v>17056.3</v>
      </c>
      <c r="N7566" s="6">
        <v>803.69999999999993</v>
      </c>
      <c r="O7566" s="46">
        <f>Tabla2[[#This Row],[Operating Profit]]/Tabla2[[#This Row],[Total Sales]]</f>
        <v>4.4999999999999998E-2</v>
      </c>
      <c r="P7566" s="1" t="s">
        <v>82</v>
      </c>
    </row>
    <row r="7567" spans="1:16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3" t="str">
        <f>IFERROR(LEFT(Tabla2[[#This Row],[Product]],FIND(" ",Tabla2[[#This Row],[Product]])-3),Tabla2[[#This Row],[Product]])</f>
        <v>Women</v>
      </c>
      <c r="I7567" s="6">
        <v>28</v>
      </c>
      <c r="J7567" s="4">
        <v>500</v>
      </c>
      <c r="K7567" s="6">
        <f>Tabla2[[#This Row],[Price per Unit]]*Tabla2[[#This Row],[Units Sold]]</f>
        <v>14000</v>
      </c>
      <c r="L7567" s="52">
        <f>Tabla2[[#This Row],[Units Sold]]/Cálculos!$C$11</f>
        <v>2.0170554137565598E-5</v>
      </c>
      <c r="M7567" s="6">
        <f>Tabla2[[#This Row],[Total Sales]]-Tabla2[[#This Row],[Operating Profit]]</f>
        <v>13454</v>
      </c>
      <c r="N7567" s="6">
        <v>546</v>
      </c>
      <c r="O7567" s="46">
        <f>Tabla2[[#This Row],[Operating Profit]]/Tabla2[[#This Row],[Total Sales]]</f>
        <v>3.9E-2</v>
      </c>
      <c r="P7567" s="1" t="s">
        <v>82</v>
      </c>
    </row>
    <row r="7568" spans="1:16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3" t="str">
        <f>IFERROR(LEFT(Tabla2[[#This Row],[Product]],FIND(" ",Tabla2[[#This Row],[Product]])-3),Tabla2[[#This Row],[Product]])</f>
        <v>Women</v>
      </c>
      <c r="I7568" s="6">
        <v>34</v>
      </c>
      <c r="J7568" s="4">
        <v>870</v>
      </c>
      <c r="K7568" s="6">
        <f>Tabla2[[#This Row],[Price per Unit]]*Tabla2[[#This Row],[Units Sold]]</f>
        <v>29580</v>
      </c>
      <c r="L7568" s="52">
        <f>Tabla2[[#This Row],[Units Sold]]/Cálculos!$C$11</f>
        <v>3.5096764199364146E-5</v>
      </c>
      <c r="M7568" s="6">
        <f>Tabla2[[#This Row],[Total Sales]]-Tabla2[[#This Row],[Operating Profit]]</f>
        <v>28515.119999999999</v>
      </c>
      <c r="N7568" s="6">
        <v>1064.8799999999999</v>
      </c>
      <c r="O7568" s="46">
        <f>Tabla2[[#This Row],[Operating Profit]]/Tabla2[[#This Row],[Total Sales]]</f>
        <v>3.5999999999999997E-2</v>
      </c>
      <c r="P7568" s="1" t="s">
        <v>82</v>
      </c>
    </row>
    <row r="7569" spans="1:16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3" t="str">
        <f>IFERROR(LEFT(Tabla2[[#This Row],[Product]],FIND(" ",Tabla2[[#This Row],[Product]])-3),Tabla2[[#This Row],[Product]])</f>
        <v>Men</v>
      </c>
      <c r="I7569" s="6">
        <v>46</v>
      </c>
      <c r="J7569" s="4">
        <v>290</v>
      </c>
      <c r="K7569" s="6">
        <f>Tabla2[[#This Row],[Price per Unit]]*Tabla2[[#This Row],[Units Sold]]</f>
        <v>13340</v>
      </c>
      <c r="L7569" s="52">
        <f>Tabla2[[#This Row],[Units Sold]]/Cálculos!$C$11</f>
        <v>1.1698921399788048E-5</v>
      </c>
      <c r="M7569" s="6">
        <f>Tabla2[[#This Row],[Total Sales]]-Tabla2[[#This Row],[Operating Profit]]</f>
        <v>12819.74</v>
      </c>
      <c r="N7569" s="6">
        <v>520.26</v>
      </c>
      <c r="O7569" s="46">
        <f>Tabla2[[#This Row],[Operating Profit]]/Tabla2[[#This Row],[Total Sales]]</f>
        <v>3.9E-2</v>
      </c>
      <c r="P7569" s="1" t="s">
        <v>82</v>
      </c>
    </row>
    <row r="7570" spans="1:16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3" t="str">
        <f>IFERROR(LEFT(Tabla2[[#This Row],[Product]],FIND(" ",Tabla2[[#This Row],[Product]])-3),Tabla2[[#This Row],[Product]])</f>
        <v>Women</v>
      </c>
      <c r="I7570" s="6">
        <v>39</v>
      </c>
      <c r="J7570" s="4">
        <v>540</v>
      </c>
      <c r="K7570" s="6">
        <f>Tabla2[[#This Row],[Price per Unit]]*Tabla2[[#This Row],[Units Sold]]</f>
        <v>21060</v>
      </c>
      <c r="L7570" s="52">
        <f>Tabla2[[#This Row],[Units Sold]]/Cálculos!$C$11</f>
        <v>2.1784198468570849E-5</v>
      </c>
      <c r="M7570" s="6">
        <f>Tabla2[[#This Row],[Total Sales]]-Tabla2[[#This Row],[Operating Profit]]</f>
        <v>20196.54</v>
      </c>
      <c r="N7570" s="6">
        <v>863.45999999999992</v>
      </c>
      <c r="O7570" s="46">
        <f>Tabla2[[#This Row],[Operating Profit]]/Tabla2[[#This Row],[Total Sales]]</f>
        <v>4.0999999999999995E-2</v>
      </c>
      <c r="P7570" s="1" t="s">
        <v>82</v>
      </c>
    </row>
    <row r="7571" spans="1:16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3" t="str">
        <f>IFERROR(LEFT(Tabla2[[#This Row],[Product]],FIND(" ",Tabla2[[#This Row],[Product]])-3),Tabla2[[#This Row],[Product]])</f>
        <v>Men</v>
      </c>
      <c r="I7571" s="6">
        <v>38</v>
      </c>
      <c r="J7571" s="4">
        <v>1170</v>
      </c>
      <c r="K7571" s="6">
        <f>Tabla2[[#This Row],[Price per Unit]]*Tabla2[[#This Row],[Units Sold]]</f>
        <v>44460</v>
      </c>
      <c r="L7571" s="52">
        <f>Tabla2[[#This Row],[Units Sold]]/Cálculos!$C$11</f>
        <v>4.7199096681903504E-5</v>
      </c>
      <c r="M7571" s="6">
        <f>Tabla2[[#This Row],[Total Sales]]-Tabla2[[#This Row],[Operating Profit]]</f>
        <v>42459.3</v>
      </c>
      <c r="N7571" s="6">
        <v>2000.6999999999998</v>
      </c>
      <c r="O7571" s="46">
        <f>Tabla2[[#This Row],[Operating Profit]]/Tabla2[[#This Row],[Total Sales]]</f>
        <v>4.4999999999999998E-2</v>
      </c>
      <c r="P7571" s="1" t="s">
        <v>82</v>
      </c>
    </row>
    <row r="7572" spans="1:16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3" t="str">
        <f>IFERROR(LEFT(Tabla2[[#This Row],[Product]],FIND(" ",Tabla2[[#This Row],[Product]])-3),Tabla2[[#This Row],[Product]])</f>
        <v>Men</v>
      </c>
      <c r="I7572" s="6">
        <v>37</v>
      </c>
      <c r="J7572" s="4">
        <v>450</v>
      </c>
      <c r="K7572" s="6">
        <f>Tabla2[[#This Row],[Price per Unit]]*Tabla2[[#This Row],[Units Sold]]</f>
        <v>16650</v>
      </c>
      <c r="L7572" s="52">
        <f>Tabla2[[#This Row],[Units Sold]]/Cálculos!$C$11</f>
        <v>1.815349872380904E-5</v>
      </c>
      <c r="M7572" s="6">
        <f>Tabla2[[#This Row],[Total Sales]]-Tabla2[[#This Row],[Operating Profit]]</f>
        <v>15917.4</v>
      </c>
      <c r="N7572" s="6">
        <v>732.6</v>
      </c>
      <c r="O7572" s="46">
        <f>Tabla2[[#This Row],[Operating Profit]]/Tabla2[[#This Row],[Total Sales]]</f>
        <v>4.4000000000000004E-2</v>
      </c>
      <c r="P7572" s="1" t="s">
        <v>82</v>
      </c>
    </row>
    <row r="7573" spans="1:16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3" t="str">
        <f>IFERROR(LEFT(Tabla2[[#This Row],[Product]],FIND(" ",Tabla2[[#This Row],[Product]])-3),Tabla2[[#This Row],[Product]])</f>
        <v>Women</v>
      </c>
      <c r="I7573" s="6">
        <v>29</v>
      </c>
      <c r="J7573" s="4">
        <v>410</v>
      </c>
      <c r="K7573" s="6">
        <f>Tabla2[[#This Row],[Price per Unit]]*Tabla2[[#This Row],[Units Sold]]</f>
        <v>11890</v>
      </c>
      <c r="L7573" s="52">
        <f>Tabla2[[#This Row],[Units Sold]]/Cálculos!$C$11</f>
        <v>1.6539854392803792E-5</v>
      </c>
      <c r="M7573" s="6">
        <f>Tabla2[[#This Row],[Total Sales]]-Tabla2[[#This Row],[Operating Profit]]</f>
        <v>11473.85</v>
      </c>
      <c r="N7573" s="6">
        <v>416.15</v>
      </c>
      <c r="O7573" s="46">
        <f>Tabla2[[#This Row],[Operating Profit]]/Tabla2[[#This Row],[Total Sales]]</f>
        <v>3.4999999999999996E-2</v>
      </c>
      <c r="P7573" s="1" t="s">
        <v>82</v>
      </c>
    </row>
    <row r="7574" spans="1:16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3" t="str">
        <f>IFERROR(LEFT(Tabla2[[#This Row],[Product]],FIND(" ",Tabla2[[#This Row],[Product]])-3),Tabla2[[#This Row],[Product]])</f>
        <v>Women</v>
      </c>
      <c r="I7574" s="6">
        <v>32</v>
      </c>
      <c r="J7574" s="4">
        <v>350</v>
      </c>
      <c r="K7574" s="6">
        <f>Tabla2[[#This Row],[Price per Unit]]*Tabla2[[#This Row],[Units Sold]]</f>
        <v>11200</v>
      </c>
      <c r="L7574" s="52">
        <f>Tabla2[[#This Row],[Units Sold]]/Cálculos!$C$11</f>
        <v>1.4119387896295919E-5</v>
      </c>
      <c r="M7574" s="6">
        <f>Tabla2[[#This Row],[Total Sales]]-Tabla2[[#This Row],[Operating Profit]]</f>
        <v>10763.2</v>
      </c>
      <c r="N7574" s="6">
        <v>436.8</v>
      </c>
      <c r="O7574" s="46">
        <f>Tabla2[[#This Row],[Operating Profit]]/Tabla2[[#This Row],[Total Sales]]</f>
        <v>3.9E-2</v>
      </c>
      <c r="P7574" s="1" t="s">
        <v>82</v>
      </c>
    </row>
    <row r="7575" spans="1:16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3" t="str">
        <f>IFERROR(LEFT(Tabla2[[#This Row],[Product]],FIND(" ",Tabla2[[#This Row],[Product]])-3),Tabla2[[#This Row],[Product]])</f>
        <v>Men</v>
      </c>
      <c r="I7575" s="6">
        <v>49</v>
      </c>
      <c r="J7575" s="4">
        <v>330</v>
      </c>
      <c r="K7575" s="6">
        <f>Tabla2[[#This Row],[Price per Unit]]*Tabla2[[#This Row],[Units Sold]]</f>
        <v>16170</v>
      </c>
      <c r="L7575" s="52">
        <f>Tabla2[[#This Row],[Units Sold]]/Cálculos!$C$11</f>
        <v>1.3312565730793296E-5</v>
      </c>
      <c r="M7575" s="6">
        <f>Tabla2[[#This Row],[Total Sales]]-Tabla2[[#This Row],[Operating Profit]]</f>
        <v>15555.54</v>
      </c>
      <c r="N7575" s="6">
        <v>614.46</v>
      </c>
      <c r="O7575" s="46">
        <f>Tabla2[[#This Row],[Operating Profit]]/Tabla2[[#This Row],[Total Sales]]</f>
        <v>3.7999999999999999E-2</v>
      </c>
      <c r="P7575" s="1" t="s">
        <v>82</v>
      </c>
    </row>
    <row r="7576" spans="1:16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3" t="str">
        <f>IFERROR(LEFT(Tabla2[[#This Row],[Product]],FIND(" ",Tabla2[[#This Row],[Product]])-3),Tabla2[[#This Row],[Product]])</f>
        <v>Women</v>
      </c>
      <c r="I7576" s="6">
        <v>39</v>
      </c>
      <c r="J7576" s="4">
        <v>830</v>
      </c>
      <c r="K7576" s="6">
        <f>Tabla2[[#This Row],[Price per Unit]]*Tabla2[[#This Row],[Units Sold]]</f>
        <v>32370</v>
      </c>
      <c r="L7576" s="52">
        <f>Tabla2[[#This Row],[Units Sold]]/Cálculos!$C$11</f>
        <v>3.3483119868358896E-5</v>
      </c>
      <c r="M7576" s="6">
        <f>Tabla2[[#This Row],[Total Sales]]-Tabla2[[#This Row],[Operating Profit]]</f>
        <v>30945.72</v>
      </c>
      <c r="N7576" s="6">
        <v>1424.28</v>
      </c>
      <c r="O7576" s="46">
        <f>Tabla2[[#This Row],[Operating Profit]]/Tabla2[[#This Row],[Total Sales]]</f>
        <v>4.3999999999999997E-2</v>
      </c>
      <c r="P7576" s="1" t="s">
        <v>82</v>
      </c>
    </row>
    <row r="7577" spans="1:16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3" t="str">
        <f>IFERROR(LEFT(Tabla2[[#This Row],[Product]],FIND(" ",Tabla2[[#This Row],[Product]])-3),Tabla2[[#This Row],[Product]])</f>
        <v>Men</v>
      </c>
      <c r="I7577" s="6">
        <v>53</v>
      </c>
      <c r="J7577" s="4">
        <v>1290</v>
      </c>
      <c r="K7577" s="6">
        <f>Tabla2[[#This Row],[Price per Unit]]*Tabla2[[#This Row],[Units Sold]]</f>
        <v>68370</v>
      </c>
      <c r="L7577" s="52">
        <f>Tabla2[[#This Row],[Units Sold]]/Cálculos!$C$11</f>
        <v>5.204002967491925E-5</v>
      </c>
      <c r="M7577" s="6">
        <f>Tabla2[[#This Row],[Total Sales]]-Tabla2[[#This Row],[Operating Profit]]</f>
        <v>65430.09</v>
      </c>
      <c r="N7577" s="6">
        <v>2939.91</v>
      </c>
      <c r="O7577" s="46">
        <f>Tabla2[[#This Row],[Operating Profit]]/Tabla2[[#This Row],[Total Sales]]</f>
        <v>4.2999999999999997E-2</v>
      </c>
      <c r="P7577" s="1" t="s">
        <v>82</v>
      </c>
    </row>
    <row r="7578" spans="1:16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3" t="str">
        <f>IFERROR(LEFT(Tabla2[[#This Row],[Product]],FIND(" ",Tabla2[[#This Row],[Product]])-3),Tabla2[[#This Row],[Product]])</f>
        <v>Men</v>
      </c>
      <c r="I7578" s="6">
        <v>47</v>
      </c>
      <c r="J7578" s="4">
        <v>540</v>
      </c>
      <c r="K7578" s="6">
        <f>Tabla2[[#This Row],[Price per Unit]]*Tabla2[[#This Row],[Units Sold]]</f>
        <v>25380</v>
      </c>
      <c r="L7578" s="52">
        <f>Tabla2[[#This Row],[Units Sold]]/Cálculos!$C$11</f>
        <v>2.1784198468570849E-5</v>
      </c>
      <c r="M7578" s="6">
        <f>Tabla2[[#This Row],[Total Sales]]-Tabla2[[#This Row],[Operating Profit]]</f>
        <v>24288.66</v>
      </c>
      <c r="N7578" s="6">
        <v>1091.3399999999999</v>
      </c>
      <c r="O7578" s="46">
        <f>Tabla2[[#This Row],[Operating Profit]]/Tabla2[[#This Row],[Total Sales]]</f>
        <v>4.2999999999999997E-2</v>
      </c>
      <c r="P7578" s="1" t="s">
        <v>82</v>
      </c>
    </row>
    <row r="7579" spans="1:16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3" t="str">
        <f>IFERROR(LEFT(Tabla2[[#This Row],[Product]],FIND(" ",Tabla2[[#This Row],[Product]])-3),Tabla2[[#This Row],[Product]])</f>
        <v>Women</v>
      </c>
      <c r="I7579" s="6">
        <v>41</v>
      </c>
      <c r="J7579" s="4">
        <v>560</v>
      </c>
      <c r="K7579" s="6">
        <f>Tabla2[[#This Row],[Price per Unit]]*Tabla2[[#This Row],[Units Sold]]</f>
        <v>22960</v>
      </c>
      <c r="L7579" s="52">
        <f>Tabla2[[#This Row],[Units Sold]]/Cálculos!$C$11</f>
        <v>2.2591020634073471E-5</v>
      </c>
      <c r="M7579" s="6">
        <f>Tabla2[[#This Row],[Total Sales]]-Tabla2[[#This Row],[Operating Profit]]</f>
        <v>22041.599999999999</v>
      </c>
      <c r="N7579" s="6">
        <v>918.40000000000009</v>
      </c>
      <c r="O7579" s="46">
        <f>Tabla2[[#This Row],[Operating Profit]]/Tabla2[[#This Row],[Total Sales]]</f>
        <v>0.04</v>
      </c>
      <c r="P7579" s="1" t="s">
        <v>82</v>
      </c>
    </row>
    <row r="7580" spans="1:16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3" t="str">
        <f>IFERROR(LEFT(Tabla2[[#This Row],[Product]],FIND(" ",Tabla2[[#This Row],[Product]])-3),Tabla2[[#This Row],[Product]])</f>
        <v>Women</v>
      </c>
      <c r="I7580" s="6">
        <v>44</v>
      </c>
      <c r="J7580" s="4">
        <v>470</v>
      </c>
      <c r="K7580" s="6">
        <f>Tabla2[[#This Row],[Price per Unit]]*Tabla2[[#This Row],[Units Sold]]</f>
        <v>20680</v>
      </c>
      <c r="L7580" s="52">
        <f>Tabla2[[#This Row],[Units Sold]]/Cálculos!$C$11</f>
        <v>1.8960320889311665E-5</v>
      </c>
      <c r="M7580" s="6">
        <f>Tabla2[[#This Row],[Total Sales]]-Tabla2[[#This Row],[Operating Profit]]</f>
        <v>19873.48</v>
      </c>
      <c r="N7580" s="6">
        <v>806.52</v>
      </c>
      <c r="O7580" s="46">
        <f>Tabla2[[#This Row],[Operating Profit]]/Tabla2[[#This Row],[Total Sales]]</f>
        <v>3.9E-2</v>
      </c>
      <c r="P7580" s="1" t="s">
        <v>82</v>
      </c>
    </row>
    <row r="7581" spans="1:16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3" t="str">
        <f>IFERROR(LEFT(Tabla2[[#This Row],[Product]],FIND(" ",Tabla2[[#This Row],[Product]])-3),Tabla2[[#This Row],[Product]])</f>
        <v>Men</v>
      </c>
      <c r="I7581" s="6">
        <v>50</v>
      </c>
      <c r="J7581" s="4">
        <v>540</v>
      </c>
      <c r="K7581" s="6">
        <f>Tabla2[[#This Row],[Price per Unit]]*Tabla2[[#This Row],[Units Sold]]</f>
        <v>27000</v>
      </c>
      <c r="L7581" s="52">
        <f>Tabla2[[#This Row],[Units Sold]]/Cálculos!$C$11</f>
        <v>2.1784198468570849E-5</v>
      </c>
      <c r="M7581" s="6">
        <f>Tabla2[[#This Row],[Total Sales]]-Tabla2[[#This Row],[Operating Profit]]</f>
        <v>25974</v>
      </c>
      <c r="N7581" s="6">
        <v>1026</v>
      </c>
      <c r="O7581" s="46">
        <f>Tabla2[[#This Row],[Operating Profit]]/Tabla2[[#This Row],[Total Sales]]</f>
        <v>3.7999999999999999E-2</v>
      </c>
      <c r="P7581" s="1" t="s">
        <v>82</v>
      </c>
    </row>
    <row r="7582" spans="1:16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3" t="str">
        <f>IFERROR(LEFT(Tabla2[[#This Row],[Product]],FIND(" ",Tabla2[[#This Row],[Product]])-3),Tabla2[[#This Row],[Product]])</f>
        <v>Women</v>
      </c>
      <c r="I7582" s="6">
        <v>55</v>
      </c>
      <c r="J7582" s="4">
        <v>880</v>
      </c>
      <c r="K7582" s="6">
        <f>Tabla2[[#This Row],[Price per Unit]]*Tabla2[[#This Row],[Units Sold]]</f>
        <v>48400</v>
      </c>
      <c r="L7582" s="52">
        <f>Tabla2[[#This Row],[Units Sold]]/Cálculos!$C$11</f>
        <v>3.5500175282115457E-5</v>
      </c>
      <c r="M7582" s="6">
        <f>Tabla2[[#This Row],[Total Sales]]-Tabla2[[#This Row],[Operating Profit]]</f>
        <v>46415.6</v>
      </c>
      <c r="N7582" s="6">
        <v>1984.3999999999999</v>
      </c>
      <c r="O7582" s="46">
        <f>Tabla2[[#This Row],[Operating Profit]]/Tabla2[[#This Row],[Total Sales]]</f>
        <v>4.0999999999999995E-2</v>
      </c>
      <c r="P7582" s="1" t="s">
        <v>82</v>
      </c>
    </row>
    <row r="7583" spans="1:16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3" t="str">
        <f>IFERROR(LEFT(Tabla2[[#This Row],[Product]],FIND(" ",Tabla2[[#This Row],[Product]])-3),Tabla2[[#This Row],[Product]])</f>
        <v>Men</v>
      </c>
      <c r="I7583" s="6">
        <v>51</v>
      </c>
      <c r="J7583" s="4">
        <v>1550</v>
      </c>
      <c r="K7583" s="6">
        <f>Tabla2[[#This Row],[Price per Unit]]*Tabla2[[#This Row],[Units Sold]]</f>
        <v>79050</v>
      </c>
      <c r="L7583" s="52">
        <f>Tabla2[[#This Row],[Units Sold]]/Cálculos!$C$11</f>
        <v>6.2528717826453357E-5</v>
      </c>
      <c r="M7583" s="6">
        <f>Tabla2[[#This Row],[Total Sales]]-Tabla2[[#This Row],[Operating Profit]]</f>
        <v>75729.899999999994</v>
      </c>
      <c r="N7583" s="6">
        <v>3320.1</v>
      </c>
      <c r="O7583" s="46">
        <f>Tabla2[[#This Row],[Operating Profit]]/Tabla2[[#This Row],[Total Sales]]</f>
        <v>4.1999999999999996E-2</v>
      </c>
      <c r="P7583" s="1" t="s">
        <v>82</v>
      </c>
    </row>
    <row r="7584" spans="1:16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3" t="str">
        <f>IFERROR(LEFT(Tabla2[[#This Row],[Product]],FIND(" ",Tabla2[[#This Row],[Product]])-3),Tabla2[[#This Row],[Product]])</f>
        <v>Men</v>
      </c>
      <c r="I7584" s="6">
        <v>47</v>
      </c>
      <c r="J7584" s="4">
        <v>940</v>
      </c>
      <c r="K7584" s="6">
        <f>Tabla2[[#This Row],[Price per Unit]]*Tabla2[[#This Row],[Units Sold]]</f>
        <v>44180</v>
      </c>
      <c r="L7584" s="52">
        <f>Tabla2[[#This Row],[Units Sold]]/Cálculos!$C$11</f>
        <v>3.792064177862333E-5</v>
      </c>
      <c r="M7584" s="6">
        <f>Tabla2[[#This Row],[Total Sales]]-Tabla2[[#This Row],[Operating Profit]]</f>
        <v>42324.44</v>
      </c>
      <c r="N7584" s="6">
        <v>1855.56</v>
      </c>
      <c r="O7584" s="46">
        <f>Tabla2[[#This Row],[Operating Profit]]/Tabla2[[#This Row],[Total Sales]]</f>
        <v>4.1999999999999996E-2</v>
      </c>
      <c r="P7584" s="1" t="s">
        <v>82</v>
      </c>
    </row>
    <row r="7585" spans="1:16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3" t="str">
        <f>IFERROR(LEFT(Tabla2[[#This Row],[Product]],FIND(" ",Tabla2[[#This Row],[Product]])-3),Tabla2[[#This Row],[Product]])</f>
        <v>Women</v>
      </c>
      <c r="I7585" s="6">
        <v>42</v>
      </c>
      <c r="J7585" s="4">
        <v>680</v>
      </c>
      <c r="K7585" s="6">
        <f>Tabla2[[#This Row],[Price per Unit]]*Tabla2[[#This Row],[Units Sold]]</f>
        <v>28560</v>
      </c>
      <c r="L7585" s="52">
        <f>Tabla2[[#This Row],[Units Sold]]/Cálculos!$C$11</f>
        <v>2.7431953627089217E-5</v>
      </c>
      <c r="M7585" s="6">
        <f>Tabla2[[#This Row],[Total Sales]]-Tabla2[[#This Row],[Operating Profit]]</f>
        <v>27531.84</v>
      </c>
      <c r="N7585" s="6">
        <v>1028.1599999999999</v>
      </c>
      <c r="O7585" s="46">
        <f>Tabla2[[#This Row],[Operating Profit]]/Tabla2[[#This Row],[Total Sales]]</f>
        <v>3.5999999999999997E-2</v>
      </c>
      <c r="P7585" s="1" t="s">
        <v>82</v>
      </c>
    </row>
    <row r="7586" spans="1:16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3" t="str">
        <f>IFERROR(LEFT(Tabla2[[#This Row],[Product]],FIND(" ",Tabla2[[#This Row],[Product]])-3),Tabla2[[#This Row],[Product]])</f>
        <v>Women</v>
      </c>
      <c r="I7586" s="6">
        <v>41</v>
      </c>
      <c r="J7586" s="4">
        <v>650</v>
      </c>
      <c r="K7586" s="6">
        <f>Tabla2[[#This Row],[Price per Unit]]*Tabla2[[#This Row],[Units Sold]]</f>
        <v>26650</v>
      </c>
      <c r="L7586" s="52">
        <f>Tabla2[[#This Row],[Units Sold]]/Cálculos!$C$11</f>
        <v>2.622172037883528E-5</v>
      </c>
      <c r="M7586" s="6">
        <f>Tabla2[[#This Row],[Total Sales]]-Tabla2[[#This Row],[Operating Profit]]</f>
        <v>25717.25</v>
      </c>
      <c r="N7586" s="6">
        <v>932.74999999999989</v>
      </c>
      <c r="O7586" s="46">
        <f>Tabla2[[#This Row],[Operating Profit]]/Tabla2[[#This Row],[Total Sales]]</f>
        <v>3.4999999999999996E-2</v>
      </c>
      <c r="P7586" s="1" t="s">
        <v>82</v>
      </c>
    </row>
    <row r="7587" spans="1:16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3" t="str">
        <f>IFERROR(LEFT(Tabla2[[#This Row],[Product]],FIND(" ",Tabla2[[#This Row],[Product]])-3),Tabla2[[#This Row],[Product]])</f>
        <v>Men</v>
      </c>
      <c r="I7587" s="6">
        <v>51</v>
      </c>
      <c r="J7587" s="4">
        <v>590</v>
      </c>
      <c r="K7587" s="6">
        <f>Tabla2[[#This Row],[Price per Unit]]*Tabla2[[#This Row],[Units Sold]]</f>
        <v>30090</v>
      </c>
      <c r="L7587" s="52">
        <f>Tabla2[[#This Row],[Units Sold]]/Cálculos!$C$11</f>
        <v>2.3801253882327408E-5</v>
      </c>
      <c r="M7587" s="6">
        <f>Tabla2[[#This Row],[Total Sales]]-Tabla2[[#This Row],[Operating Profit]]</f>
        <v>28946.58</v>
      </c>
      <c r="N7587" s="6">
        <v>1143.42</v>
      </c>
      <c r="O7587" s="46">
        <f>Tabla2[[#This Row],[Operating Profit]]/Tabla2[[#This Row],[Total Sales]]</f>
        <v>3.7999999999999999E-2</v>
      </c>
      <c r="P7587" s="1" t="s">
        <v>82</v>
      </c>
    </row>
    <row r="7588" spans="1:16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3" t="str">
        <f>IFERROR(LEFT(Tabla2[[#This Row],[Product]],FIND(" ",Tabla2[[#This Row],[Product]])-3),Tabla2[[#This Row],[Product]])</f>
        <v>Women</v>
      </c>
      <c r="I7588" s="6">
        <v>54</v>
      </c>
      <c r="J7588" s="4">
        <v>1010</v>
      </c>
      <c r="K7588" s="6">
        <f>Tabla2[[#This Row],[Price per Unit]]*Tabla2[[#This Row],[Units Sold]]</f>
        <v>54540</v>
      </c>
      <c r="L7588" s="52">
        <f>Tabla2[[#This Row],[Units Sold]]/Cálculos!$C$11</f>
        <v>4.0744519357882514E-5</v>
      </c>
      <c r="M7588" s="6">
        <f>Tabla2[[#This Row],[Total Sales]]-Tabla2[[#This Row],[Operating Profit]]</f>
        <v>52358.400000000001</v>
      </c>
      <c r="N7588" s="6">
        <v>2181.6</v>
      </c>
      <c r="O7588" s="46">
        <f>Tabla2[[#This Row],[Operating Profit]]/Tabla2[[#This Row],[Total Sales]]</f>
        <v>0.04</v>
      </c>
      <c r="P7588" s="1" t="s">
        <v>82</v>
      </c>
    </row>
    <row r="7589" spans="1:16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3" t="str">
        <f>IFERROR(LEFT(Tabla2[[#This Row],[Product]],FIND(" ",Tabla2[[#This Row],[Product]])-3),Tabla2[[#This Row],[Product]])</f>
        <v>Men</v>
      </c>
      <c r="I7589" s="6">
        <v>52</v>
      </c>
      <c r="J7589" s="4">
        <v>1500</v>
      </c>
      <c r="K7589" s="6">
        <f>Tabla2[[#This Row],[Price per Unit]]*Tabla2[[#This Row],[Units Sold]]</f>
        <v>78000</v>
      </c>
      <c r="L7589" s="52">
        <f>Tabla2[[#This Row],[Units Sold]]/Cálculos!$C$11</f>
        <v>6.0511662412696801E-5</v>
      </c>
      <c r="M7589" s="6">
        <f>Tabla2[[#This Row],[Total Sales]]-Tabla2[[#This Row],[Operating Profit]]</f>
        <v>74724</v>
      </c>
      <c r="N7589" s="6">
        <v>3276</v>
      </c>
      <c r="O7589" s="46">
        <f>Tabla2[[#This Row],[Operating Profit]]/Tabla2[[#This Row],[Total Sales]]</f>
        <v>4.2000000000000003E-2</v>
      </c>
      <c r="P7589" s="1" t="s">
        <v>82</v>
      </c>
    </row>
    <row r="7590" spans="1:16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3" t="str">
        <f>IFERROR(LEFT(Tabla2[[#This Row],[Product]],FIND(" ",Tabla2[[#This Row],[Product]])-3),Tabla2[[#This Row],[Product]])</f>
        <v>Men</v>
      </c>
      <c r="I7590" s="6">
        <v>49</v>
      </c>
      <c r="J7590" s="4">
        <v>1050</v>
      </c>
      <c r="K7590" s="6">
        <f>Tabla2[[#This Row],[Price per Unit]]*Tabla2[[#This Row],[Units Sold]]</f>
        <v>51450</v>
      </c>
      <c r="L7590" s="52">
        <f>Tabla2[[#This Row],[Units Sold]]/Cálculos!$C$11</f>
        <v>4.2358163688887758E-5</v>
      </c>
      <c r="M7590" s="6">
        <f>Tabla2[[#This Row],[Total Sales]]-Tabla2[[#This Row],[Operating Profit]]</f>
        <v>49237.65</v>
      </c>
      <c r="N7590" s="6">
        <v>2212.35</v>
      </c>
      <c r="O7590" s="46">
        <f>Tabla2[[#This Row],[Operating Profit]]/Tabla2[[#This Row],[Total Sales]]</f>
        <v>4.2999999999999997E-2</v>
      </c>
      <c r="P7590" s="1" t="s">
        <v>82</v>
      </c>
    </row>
    <row r="7591" spans="1:16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3" t="str">
        <f>IFERROR(LEFT(Tabla2[[#This Row],[Product]],FIND(" ",Tabla2[[#This Row],[Product]])-3),Tabla2[[#This Row],[Product]])</f>
        <v>Women</v>
      </c>
      <c r="I7591" s="6">
        <v>41</v>
      </c>
      <c r="J7591" s="4">
        <v>770</v>
      </c>
      <c r="K7591" s="6">
        <f>Tabla2[[#This Row],[Price per Unit]]*Tabla2[[#This Row],[Units Sold]]</f>
        <v>31570</v>
      </c>
      <c r="L7591" s="52">
        <f>Tabla2[[#This Row],[Units Sold]]/Cálculos!$C$11</f>
        <v>3.1062653371851023E-5</v>
      </c>
      <c r="M7591" s="6">
        <f>Tabla2[[#This Row],[Total Sales]]-Tabla2[[#This Row],[Operating Profit]]</f>
        <v>30401.91</v>
      </c>
      <c r="N7591" s="6">
        <v>1168.0899999999999</v>
      </c>
      <c r="O7591" s="46">
        <f>Tabla2[[#This Row],[Operating Profit]]/Tabla2[[#This Row],[Total Sales]]</f>
        <v>3.6999999999999998E-2</v>
      </c>
      <c r="P7591" s="1" t="s">
        <v>82</v>
      </c>
    </row>
    <row r="7592" spans="1:16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3" t="str">
        <f>IFERROR(LEFT(Tabla2[[#This Row],[Product]],FIND(" ",Tabla2[[#This Row],[Product]])-3),Tabla2[[#This Row],[Product]])</f>
        <v>Women</v>
      </c>
      <c r="I7592" s="6">
        <v>44</v>
      </c>
      <c r="J7592" s="4">
        <v>560</v>
      </c>
      <c r="K7592" s="6">
        <f>Tabla2[[#This Row],[Price per Unit]]*Tabla2[[#This Row],[Units Sold]]</f>
        <v>24640</v>
      </c>
      <c r="L7592" s="52">
        <f>Tabla2[[#This Row],[Units Sold]]/Cálculos!$C$11</f>
        <v>2.2591020634073471E-5</v>
      </c>
      <c r="M7592" s="6">
        <f>Tabla2[[#This Row],[Total Sales]]-Tabla2[[#This Row],[Operating Profit]]</f>
        <v>23752.959999999999</v>
      </c>
      <c r="N7592" s="6">
        <v>887.04</v>
      </c>
      <c r="O7592" s="46">
        <f>Tabla2[[#This Row],[Operating Profit]]/Tabla2[[#This Row],[Total Sales]]</f>
        <v>3.5999999999999997E-2</v>
      </c>
      <c r="P7592" s="1" t="s">
        <v>82</v>
      </c>
    </row>
    <row r="7593" spans="1:16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3" t="str">
        <f>IFERROR(LEFT(Tabla2[[#This Row],[Product]],FIND(" ",Tabla2[[#This Row],[Product]])-3),Tabla2[[#This Row],[Product]])</f>
        <v>Men</v>
      </c>
      <c r="I7593" s="6">
        <v>53</v>
      </c>
      <c r="J7593" s="4">
        <v>680</v>
      </c>
      <c r="K7593" s="6">
        <f>Tabla2[[#This Row],[Price per Unit]]*Tabla2[[#This Row],[Units Sold]]</f>
        <v>36040</v>
      </c>
      <c r="L7593" s="52">
        <f>Tabla2[[#This Row],[Units Sold]]/Cálculos!$C$11</f>
        <v>2.7431953627089217E-5</v>
      </c>
      <c r="M7593" s="6">
        <f>Tabla2[[#This Row],[Total Sales]]-Tabla2[[#This Row],[Operating Profit]]</f>
        <v>34634.44</v>
      </c>
      <c r="N7593" s="6">
        <v>1405.56</v>
      </c>
      <c r="O7593" s="46">
        <f>Tabla2[[#This Row],[Operating Profit]]/Tabla2[[#This Row],[Total Sales]]</f>
        <v>3.9E-2</v>
      </c>
      <c r="P7593" s="1" t="s">
        <v>82</v>
      </c>
    </row>
    <row r="7594" spans="1:16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3" t="str">
        <f>IFERROR(LEFT(Tabla2[[#This Row],[Product]],FIND(" ",Tabla2[[#This Row],[Product]])-3),Tabla2[[#This Row],[Product]])</f>
        <v>Women</v>
      </c>
      <c r="I7594" s="6">
        <v>55</v>
      </c>
      <c r="J7594" s="4">
        <v>1280</v>
      </c>
      <c r="K7594" s="6">
        <f>Tabla2[[#This Row],[Price per Unit]]*Tabla2[[#This Row],[Units Sold]]</f>
        <v>70400</v>
      </c>
      <c r="L7594" s="52">
        <f>Tabla2[[#This Row],[Units Sold]]/Cálculos!$C$11</f>
        <v>5.1636618592167932E-5</v>
      </c>
      <c r="M7594" s="6">
        <f>Tabla2[[#This Row],[Total Sales]]-Tabla2[[#This Row],[Operating Profit]]</f>
        <v>67443.199999999997</v>
      </c>
      <c r="N7594" s="6">
        <v>2956.7999999999997</v>
      </c>
      <c r="O7594" s="46">
        <f>Tabla2[[#This Row],[Operating Profit]]/Tabla2[[#This Row],[Total Sales]]</f>
        <v>4.1999999999999996E-2</v>
      </c>
      <c r="P7594" s="1" t="s">
        <v>82</v>
      </c>
    </row>
    <row r="7595" spans="1:16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3" t="str">
        <f>IFERROR(LEFT(Tabla2[[#This Row],[Product]],FIND(" ",Tabla2[[#This Row],[Product]])-3),Tabla2[[#This Row],[Product]])</f>
        <v>Men</v>
      </c>
      <c r="I7595" s="6">
        <v>50</v>
      </c>
      <c r="J7595" s="4">
        <v>1610</v>
      </c>
      <c r="K7595" s="6">
        <f>Tabla2[[#This Row],[Price per Unit]]*Tabla2[[#This Row],[Units Sold]]</f>
        <v>80500</v>
      </c>
      <c r="L7595" s="52">
        <f>Tabla2[[#This Row],[Units Sold]]/Cálculos!$C$11</f>
        <v>6.4949184322961236E-5</v>
      </c>
      <c r="M7595" s="6">
        <f>Tabla2[[#This Row],[Total Sales]]-Tabla2[[#This Row],[Operating Profit]]</f>
        <v>76958</v>
      </c>
      <c r="N7595" s="6">
        <v>3542</v>
      </c>
      <c r="O7595" s="46">
        <f>Tabla2[[#This Row],[Operating Profit]]/Tabla2[[#This Row],[Total Sales]]</f>
        <v>4.3999999999999997E-2</v>
      </c>
      <c r="P7595" s="1" t="s">
        <v>82</v>
      </c>
    </row>
    <row r="7596" spans="1:16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3" t="str">
        <f>IFERROR(LEFT(Tabla2[[#This Row],[Product]],FIND(" ",Tabla2[[#This Row],[Product]])-3),Tabla2[[#This Row],[Product]])</f>
        <v>Men</v>
      </c>
      <c r="I7596" s="6">
        <v>47</v>
      </c>
      <c r="J7596" s="4">
        <v>880</v>
      </c>
      <c r="K7596" s="6">
        <f>Tabla2[[#This Row],[Price per Unit]]*Tabla2[[#This Row],[Units Sold]]</f>
        <v>41360</v>
      </c>
      <c r="L7596" s="52">
        <f>Tabla2[[#This Row],[Units Sold]]/Cálculos!$C$11</f>
        <v>3.5500175282115457E-5</v>
      </c>
      <c r="M7596" s="6">
        <f>Tabla2[[#This Row],[Total Sales]]-Tabla2[[#This Row],[Operating Profit]]</f>
        <v>39664.239999999998</v>
      </c>
      <c r="N7596" s="6">
        <v>1695.76</v>
      </c>
      <c r="O7596" s="46">
        <f>Tabla2[[#This Row],[Operating Profit]]/Tabla2[[#This Row],[Total Sales]]</f>
        <v>4.1000000000000002E-2</v>
      </c>
      <c r="P7596" s="1" t="s">
        <v>82</v>
      </c>
    </row>
    <row r="7597" spans="1:16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3" t="str">
        <f>IFERROR(LEFT(Tabla2[[#This Row],[Product]],FIND(" ",Tabla2[[#This Row],[Product]])-3),Tabla2[[#This Row],[Product]])</f>
        <v>Women</v>
      </c>
      <c r="I7597" s="6">
        <v>42</v>
      </c>
      <c r="J7597" s="4">
        <v>690</v>
      </c>
      <c r="K7597" s="6">
        <f>Tabla2[[#This Row],[Price per Unit]]*Tabla2[[#This Row],[Units Sold]]</f>
        <v>28980</v>
      </c>
      <c r="L7597" s="52">
        <f>Tabla2[[#This Row],[Units Sold]]/Cálculos!$C$11</f>
        <v>2.7835364709840528E-5</v>
      </c>
      <c r="M7597" s="6">
        <f>Tabla2[[#This Row],[Total Sales]]-Tabla2[[#This Row],[Operating Profit]]</f>
        <v>27965.7</v>
      </c>
      <c r="N7597" s="6">
        <v>1014.3</v>
      </c>
      <c r="O7597" s="46">
        <f>Tabla2[[#This Row],[Operating Profit]]/Tabla2[[#This Row],[Total Sales]]</f>
        <v>3.4999999999999996E-2</v>
      </c>
      <c r="P7597" s="1" t="s">
        <v>82</v>
      </c>
    </row>
    <row r="7598" spans="1:16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3" t="str">
        <f>IFERROR(LEFT(Tabla2[[#This Row],[Product]],FIND(" ",Tabla2[[#This Row],[Product]])-3),Tabla2[[#This Row],[Product]])</f>
        <v>Women</v>
      </c>
      <c r="I7598" s="6">
        <v>42</v>
      </c>
      <c r="J7598" s="4">
        <v>510</v>
      </c>
      <c r="K7598" s="6">
        <f>Tabla2[[#This Row],[Price per Unit]]*Tabla2[[#This Row],[Units Sold]]</f>
        <v>21420</v>
      </c>
      <c r="L7598" s="52">
        <f>Tabla2[[#This Row],[Units Sold]]/Cálculos!$C$11</f>
        <v>2.0573965220316913E-5</v>
      </c>
      <c r="M7598" s="6">
        <f>Tabla2[[#This Row],[Total Sales]]-Tabla2[[#This Row],[Operating Profit]]</f>
        <v>20648.88</v>
      </c>
      <c r="N7598" s="6">
        <v>771.12</v>
      </c>
      <c r="O7598" s="46">
        <f>Tabla2[[#This Row],[Operating Profit]]/Tabla2[[#This Row],[Total Sales]]</f>
        <v>3.5999999999999997E-2</v>
      </c>
      <c r="P7598" s="1" t="s">
        <v>82</v>
      </c>
    </row>
    <row r="7599" spans="1:16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3" t="str">
        <f>IFERROR(LEFT(Tabla2[[#This Row],[Product]],FIND(" ",Tabla2[[#This Row],[Product]])-3),Tabla2[[#This Row],[Product]])</f>
        <v>Men</v>
      </c>
      <c r="I7599" s="6">
        <v>50</v>
      </c>
      <c r="J7599" s="4">
        <v>440</v>
      </c>
      <c r="K7599" s="6">
        <f>Tabla2[[#This Row],[Price per Unit]]*Tabla2[[#This Row],[Units Sold]]</f>
        <v>22000</v>
      </c>
      <c r="L7599" s="52">
        <f>Tabla2[[#This Row],[Units Sold]]/Cálculos!$C$11</f>
        <v>1.7750087641057729E-5</v>
      </c>
      <c r="M7599" s="6">
        <f>Tabla2[[#This Row],[Total Sales]]-Tabla2[[#This Row],[Operating Profit]]</f>
        <v>21186</v>
      </c>
      <c r="N7599" s="6">
        <v>814</v>
      </c>
      <c r="O7599" s="46">
        <f>Tabla2[[#This Row],[Operating Profit]]/Tabla2[[#This Row],[Total Sales]]</f>
        <v>3.6999999999999998E-2</v>
      </c>
      <c r="P7599" s="1" t="s">
        <v>82</v>
      </c>
    </row>
    <row r="7600" spans="1:16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3" t="str">
        <f>IFERROR(LEFT(Tabla2[[#This Row],[Product]],FIND(" ",Tabla2[[#This Row],[Product]])-3),Tabla2[[#This Row],[Product]])</f>
        <v>Women</v>
      </c>
      <c r="I7600" s="6">
        <v>58</v>
      </c>
      <c r="J7600" s="4">
        <v>910</v>
      </c>
      <c r="K7600" s="6">
        <f>Tabla2[[#This Row],[Price per Unit]]*Tabla2[[#This Row],[Units Sold]]</f>
        <v>52780</v>
      </c>
      <c r="L7600" s="52">
        <f>Tabla2[[#This Row],[Units Sold]]/Cálculos!$C$11</f>
        <v>3.6710408530369391E-5</v>
      </c>
      <c r="M7600" s="6">
        <f>Tabla2[[#This Row],[Total Sales]]-Tabla2[[#This Row],[Operating Profit]]</f>
        <v>50404.9</v>
      </c>
      <c r="N7600" s="6">
        <v>2375.1</v>
      </c>
      <c r="O7600" s="46">
        <f>Tabla2[[#This Row],[Operating Profit]]/Tabla2[[#This Row],[Total Sales]]</f>
        <v>4.4999999999999998E-2</v>
      </c>
      <c r="P7600" s="1" t="s">
        <v>82</v>
      </c>
    </row>
    <row r="7601" spans="1:16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3" t="str">
        <f>IFERROR(LEFT(Tabla2[[#This Row],[Product]],FIND(" ",Tabla2[[#This Row],[Product]])-3),Tabla2[[#This Row],[Product]])</f>
        <v>Men</v>
      </c>
      <c r="I7601" s="6">
        <v>53</v>
      </c>
      <c r="J7601" s="4">
        <v>1350</v>
      </c>
      <c r="K7601" s="6">
        <f>Tabla2[[#This Row],[Price per Unit]]*Tabla2[[#This Row],[Units Sold]]</f>
        <v>71550</v>
      </c>
      <c r="L7601" s="52">
        <f>Tabla2[[#This Row],[Units Sold]]/Cálculos!$C$11</f>
        <v>5.4460496171427116E-5</v>
      </c>
      <c r="M7601" s="6">
        <f>Tabla2[[#This Row],[Total Sales]]-Tabla2[[#This Row],[Operating Profit]]</f>
        <v>68544.899999999994</v>
      </c>
      <c r="N7601" s="6">
        <v>3005.1</v>
      </c>
      <c r="O7601" s="46">
        <f>Tabla2[[#This Row],[Operating Profit]]/Tabla2[[#This Row],[Total Sales]]</f>
        <v>4.1999999999999996E-2</v>
      </c>
      <c r="P7601" s="1" t="s">
        <v>82</v>
      </c>
    </row>
    <row r="7602" spans="1:16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3" t="str">
        <f>IFERROR(LEFT(Tabla2[[#This Row],[Product]],FIND(" ",Tabla2[[#This Row],[Product]])-3),Tabla2[[#This Row],[Product]])</f>
        <v>Men</v>
      </c>
      <c r="I7602" s="6">
        <v>49</v>
      </c>
      <c r="J7602" s="4">
        <v>630</v>
      </c>
      <c r="K7602" s="6">
        <f>Tabla2[[#This Row],[Price per Unit]]*Tabla2[[#This Row],[Units Sold]]</f>
        <v>30870</v>
      </c>
      <c r="L7602" s="52">
        <f>Tabla2[[#This Row],[Units Sold]]/Cálculos!$C$11</f>
        <v>2.5414898213332655E-5</v>
      </c>
      <c r="M7602" s="6">
        <f>Tabla2[[#This Row],[Total Sales]]-Tabla2[[#This Row],[Operating Profit]]</f>
        <v>29635.200000000001</v>
      </c>
      <c r="N7602" s="6">
        <v>1234.8000000000002</v>
      </c>
      <c r="O7602" s="46">
        <f>Tabla2[[#This Row],[Operating Profit]]/Tabla2[[#This Row],[Total Sales]]</f>
        <v>4.0000000000000008E-2</v>
      </c>
      <c r="P7602" s="1" t="s">
        <v>82</v>
      </c>
    </row>
    <row r="7603" spans="1:16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3" t="str">
        <f>IFERROR(LEFT(Tabla2[[#This Row],[Product]],FIND(" ",Tabla2[[#This Row],[Product]])-3),Tabla2[[#This Row],[Product]])</f>
        <v>Women</v>
      </c>
      <c r="I7603" s="6">
        <v>41</v>
      </c>
      <c r="J7603" s="4">
        <v>390</v>
      </c>
      <c r="K7603" s="6">
        <f>Tabla2[[#This Row],[Price per Unit]]*Tabla2[[#This Row],[Units Sold]]</f>
        <v>15990</v>
      </c>
      <c r="L7603" s="52">
        <f>Tabla2[[#This Row],[Units Sold]]/Cálculos!$C$11</f>
        <v>1.5733032227301167E-5</v>
      </c>
      <c r="M7603" s="6">
        <f>Tabla2[[#This Row],[Total Sales]]-Tabla2[[#This Row],[Operating Profit]]</f>
        <v>15398.37</v>
      </c>
      <c r="N7603" s="6">
        <v>591.63</v>
      </c>
      <c r="O7603" s="46">
        <f>Tabla2[[#This Row],[Operating Profit]]/Tabla2[[#This Row],[Total Sales]]</f>
        <v>3.6999999999999998E-2</v>
      </c>
      <c r="P7603" s="1" t="s">
        <v>82</v>
      </c>
    </row>
    <row r="7604" spans="1:16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3" t="str">
        <f>IFERROR(LEFT(Tabla2[[#This Row],[Product]],FIND(" ",Tabla2[[#This Row],[Product]])-3),Tabla2[[#This Row],[Product]])</f>
        <v>Women</v>
      </c>
      <c r="I7604" s="6">
        <v>42</v>
      </c>
      <c r="J7604" s="4">
        <v>360</v>
      </c>
      <c r="K7604" s="6">
        <f>Tabla2[[#This Row],[Price per Unit]]*Tabla2[[#This Row],[Units Sold]]</f>
        <v>15120</v>
      </c>
      <c r="L7604" s="52">
        <f>Tabla2[[#This Row],[Units Sold]]/Cálculos!$C$11</f>
        <v>1.4522798979047232E-5</v>
      </c>
      <c r="M7604" s="6">
        <f>Tabla2[[#This Row],[Total Sales]]-Tabla2[[#This Row],[Operating Profit]]</f>
        <v>14515.2</v>
      </c>
      <c r="N7604" s="6">
        <v>604.80000000000007</v>
      </c>
      <c r="O7604" s="46">
        <f>Tabla2[[#This Row],[Operating Profit]]/Tabla2[[#This Row],[Total Sales]]</f>
        <v>4.0000000000000008E-2</v>
      </c>
      <c r="P7604" s="1" t="s">
        <v>82</v>
      </c>
    </row>
    <row r="7605" spans="1:16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3" t="str">
        <f>IFERROR(LEFT(Tabla2[[#This Row],[Product]],FIND(" ",Tabla2[[#This Row],[Product]])-3),Tabla2[[#This Row],[Product]])</f>
        <v>Men</v>
      </c>
      <c r="I7605" s="6">
        <v>52</v>
      </c>
      <c r="J7605" s="4">
        <v>340</v>
      </c>
      <c r="K7605" s="6">
        <f>Tabla2[[#This Row],[Price per Unit]]*Tabla2[[#This Row],[Units Sold]]</f>
        <v>17680</v>
      </c>
      <c r="L7605" s="52">
        <f>Tabla2[[#This Row],[Units Sold]]/Cálculos!$C$11</f>
        <v>1.3715976813544608E-5</v>
      </c>
      <c r="M7605" s="6">
        <f>Tabla2[[#This Row],[Total Sales]]-Tabla2[[#This Row],[Operating Profit]]</f>
        <v>17043.52</v>
      </c>
      <c r="N7605" s="6">
        <v>636.48</v>
      </c>
      <c r="O7605" s="46">
        <f>Tabla2[[#This Row],[Operating Profit]]/Tabla2[[#This Row],[Total Sales]]</f>
        <v>3.6000000000000004E-2</v>
      </c>
      <c r="P7605" s="1" t="s">
        <v>82</v>
      </c>
    </row>
    <row r="7606" spans="1:16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3" t="str">
        <f>IFERROR(LEFT(Tabla2[[#This Row],[Product]],FIND(" ",Tabla2[[#This Row],[Product]])-3),Tabla2[[#This Row],[Product]])</f>
        <v>Women</v>
      </c>
      <c r="I7606" s="6">
        <v>57</v>
      </c>
      <c r="J7606" s="4">
        <v>630</v>
      </c>
      <c r="K7606" s="6">
        <f>Tabla2[[#This Row],[Price per Unit]]*Tabla2[[#This Row],[Units Sold]]</f>
        <v>35910</v>
      </c>
      <c r="L7606" s="52">
        <f>Tabla2[[#This Row],[Units Sold]]/Cálculos!$C$11</f>
        <v>2.5414898213332655E-5</v>
      </c>
      <c r="M7606" s="6">
        <f>Tabla2[[#This Row],[Total Sales]]-Tabla2[[#This Row],[Operating Profit]]</f>
        <v>34294.050000000003</v>
      </c>
      <c r="N7606" s="6">
        <v>1615.9499999999998</v>
      </c>
      <c r="O7606" s="46">
        <f>Tabla2[[#This Row],[Operating Profit]]/Tabla2[[#This Row],[Total Sales]]</f>
        <v>4.4999999999999998E-2</v>
      </c>
      <c r="P7606" s="1" t="s">
        <v>82</v>
      </c>
    </row>
    <row r="7607" spans="1:16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3" t="str">
        <f>IFERROR(LEFT(Tabla2[[#This Row],[Product]],FIND(" ",Tabla2[[#This Row],[Product]])-3),Tabla2[[#This Row],[Product]])</f>
        <v>Men</v>
      </c>
      <c r="I7607" s="6">
        <v>57</v>
      </c>
      <c r="J7607" s="4">
        <v>1200</v>
      </c>
      <c r="K7607" s="6">
        <f>Tabla2[[#This Row],[Price per Unit]]*Tabla2[[#This Row],[Units Sold]]</f>
        <v>68400</v>
      </c>
      <c r="L7607" s="52">
        <f>Tabla2[[#This Row],[Units Sold]]/Cálculos!$C$11</f>
        <v>4.8409329930157437E-5</v>
      </c>
      <c r="M7607" s="6">
        <f>Tabla2[[#This Row],[Total Sales]]-Tabla2[[#This Row],[Operating Profit]]</f>
        <v>65322</v>
      </c>
      <c r="N7607" s="6">
        <v>3077.9999999999995</v>
      </c>
      <c r="O7607" s="46">
        <f>Tabla2[[#This Row],[Operating Profit]]/Tabla2[[#This Row],[Total Sales]]</f>
        <v>4.4999999999999991E-2</v>
      </c>
      <c r="P7607" s="1" t="s">
        <v>82</v>
      </c>
    </row>
    <row r="7608" spans="1:16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3" t="str">
        <f>IFERROR(LEFT(Tabla2[[#This Row],[Product]],FIND(" ",Tabla2[[#This Row],[Product]])-3),Tabla2[[#This Row],[Product]])</f>
        <v>Men</v>
      </c>
      <c r="I7608" s="6">
        <v>53</v>
      </c>
      <c r="J7608" s="4">
        <v>560</v>
      </c>
      <c r="K7608" s="6">
        <f>Tabla2[[#This Row],[Price per Unit]]*Tabla2[[#This Row],[Units Sold]]</f>
        <v>29680</v>
      </c>
      <c r="L7608" s="52">
        <f>Tabla2[[#This Row],[Units Sold]]/Cálculos!$C$11</f>
        <v>2.2591020634073471E-5</v>
      </c>
      <c r="M7608" s="6">
        <f>Tabla2[[#This Row],[Total Sales]]-Tabla2[[#This Row],[Operating Profit]]</f>
        <v>28344.400000000001</v>
      </c>
      <c r="N7608" s="6">
        <v>1335.6</v>
      </c>
      <c r="O7608" s="46">
        <f>Tabla2[[#This Row],[Operating Profit]]/Tabla2[[#This Row],[Total Sales]]</f>
        <v>4.4999999999999998E-2</v>
      </c>
      <c r="P7608" s="1" t="s">
        <v>82</v>
      </c>
    </row>
    <row r="7609" spans="1:16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3" t="str">
        <f>IFERROR(LEFT(Tabla2[[#This Row],[Product]],FIND(" ",Tabla2[[#This Row],[Product]])-3),Tabla2[[#This Row],[Product]])</f>
        <v>Women</v>
      </c>
      <c r="I7609" s="6">
        <v>53</v>
      </c>
      <c r="J7609" s="4">
        <v>340</v>
      </c>
      <c r="K7609" s="6">
        <f>Tabla2[[#This Row],[Price per Unit]]*Tabla2[[#This Row],[Units Sold]]</f>
        <v>18020</v>
      </c>
      <c r="L7609" s="52">
        <f>Tabla2[[#This Row],[Units Sold]]/Cálculos!$C$11</f>
        <v>1.3715976813544608E-5</v>
      </c>
      <c r="M7609" s="6">
        <f>Tabla2[[#This Row],[Total Sales]]-Tabla2[[#This Row],[Operating Profit]]</f>
        <v>17389.3</v>
      </c>
      <c r="N7609" s="6">
        <v>630.69999999999993</v>
      </c>
      <c r="O7609" s="46">
        <f>Tabla2[[#This Row],[Operating Profit]]/Tabla2[[#This Row],[Total Sales]]</f>
        <v>3.4999999999999996E-2</v>
      </c>
      <c r="P7609" s="1" t="s">
        <v>82</v>
      </c>
    </row>
    <row r="7610" spans="1:16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3" t="str">
        <f>IFERROR(LEFT(Tabla2[[#This Row],[Product]],FIND(" ",Tabla2[[#This Row],[Product]])-3),Tabla2[[#This Row],[Product]])</f>
        <v>Women</v>
      </c>
      <c r="I7610" s="6">
        <v>54</v>
      </c>
      <c r="J7610" s="4">
        <v>270</v>
      </c>
      <c r="K7610" s="6">
        <f>Tabla2[[#This Row],[Price per Unit]]*Tabla2[[#This Row],[Units Sold]]</f>
        <v>14580</v>
      </c>
      <c r="L7610" s="52">
        <f>Tabla2[[#This Row],[Units Sold]]/Cálculos!$C$11</f>
        <v>1.0892099234285425E-5</v>
      </c>
      <c r="M7610" s="6">
        <f>Tabla2[[#This Row],[Total Sales]]-Tabla2[[#This Row],[Operating Profit]]</f>
        <v>14025.96</v>
      </c>
      <c r="N7610" s="6">
        <v>554.04</v>
      </c>
      <c r="O7610" s="46">
        <f>Tabla2[[#This Row],[Operating Profit]]/Tabla2[[#This Row],[Total Sales]]</f>
        <v>3.7999999999999999E-2</v>
      </c>
      <c r="P7610" s="1" t="s">
        <v>82</v>
      </c>
    </row>
    <row r="7611" spans="1:16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3" t="str">
        <f>IFERROR(LEFT(Tabla2[[#This Row],[Product]],FIND(" ",Tabla2[[#This Row],[Product]])-3),Tabla2[[#This Row],[Product]])</f>
        <v>Men</v>
      </c>
      <c r="I7611" s="6">
        <v>62</v>
      </c>
      <c r="J7611" s="4">
        <v>270</v>
      </c>
      <c r="K7611" s="6">
        <f>Tabla2[[#This Row],[Price per Unit]]*Tabla2[[#This Row],[Units Sold]]</f>
        <v>16740</v>
      </c>
      <c r="L7611" s="52">
        <f>Tabla2[[#This Row],[Units Sold]]/Cálculos!$C$11</f>
        <v>1.0892099234285425E-5</v>
      </c>
      <c r="M7611" s="6">
        <f>Tabla2[[#This Row],[Total Sales]]-Tabla2[[#This Row],[Operating Profit]]</f>
        <v>16154.1</v>
      </c>
      <c r="N7611" s="6">
        <v>585.9</v>
      </c>
      <c r="O7611" s="46">
        <f>Tabla2[[#This Row],[Operating Profit]]/Tabla2[[#This Row],[Total Sales]]</f>
        <v>3.4999999999999996E-2</v>
      </c>
      <c r="P7611" s="1" t="s">
        <v>82</v>
      </c>
    </row>
    <row r="7612" spans="1:16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3" t="str">
        <f>IFERROR(LEFT(Tabla2[[#This Row],[Product]],FIND(" ",Tabla2[[#This Row],[Product]])-3),Tabla2[[#This Row],[Product]])</f>
        <v>Women</v>
      </c>
      <c r="I7612" s="6">
        <v>66</v>
      </c>
      <c r="J7612" s="4">
        <v>650</v>
      </c>
      <c r="K7612" s="6">
        <f>Tabla2[[#This Row],[Price per Unit]]*Tabla2[[#This Row],[Units Sold]]</f>
        <v>42900</v>
      </c>
      <c r="L7612" s="52">
        <f>Tabla2[[#This Row],[Units Sold]]/Cálculos!$C$11</f>
        <v>2.622172037883528E-5</v>
      </c>
      <c r="M7612" s="6">
        <f>Tabla2[[#This Row],[Total Sales]]-Tabla2[[#This Row],[Operating Profit]]</f>
        <v>41012.400000000001</v>
      </c>
      <c r="N7612" s="6">
        <v>1887.6</v>
      </c>
      <c r="O7612" s="46">
        <f>Tabla2[[#This Row],[Operating Profit]]/Tabla2[[#This Row],[Total Sales]]</f>
        <v>4.3999999999999997E-2</v>
      </c>
      <c r="P7612" s="1" t="s">
        <v>82</v>
      </c>
    </row>
    <row r="7613" spans="1:16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3" t="str">
        <f>IFERROR(LEFT(Tabla2[[#This Row],[Product]],FIND(" ",Tabla2[[#This Row],[Product]])-3),Tabla2[[#This Row],[Product]])</f>
        <v>Men</v>
      </c>
      <c r="I7613" s="6">
        <v>62</v>
      </c>
      <c r="J7613" s="4">
        <v>1130</v>
      </c>
      <c r="K7613" s="6">
        <f>Tabla2[[#This Row],[Price per Unit]]*Tabla2[[#This Row],[Units Sold]]</f>
        <v>70060</v>
      </c>
      <c r="L7613" s="52">
        <f>Tabla2[[#This Row],[Units Sold]]/Cálculos!$C$11</f>
        <v>4.5585452350898253E-5</v>
      </c>
      <c r="M7613" s="6">
        <f>Tabla2[[#This Row],[Total Sales]]-Tabla2[[#This Row],[Operating Profit]]</f>
        <v>67047.42</v>
      </c>
      <c r="N7613" s="6">
        <v>3012.58</v>
      </c>
      <c r="O7613" s="46">
        <f>Tabla2[[#This Row],[Operating Profit]]/Tabla2[[#This Row],[Total Sales]]</f>
        <v>4.2999999999999997E-2</v>
      </c>
      <c r="P7613" s="1" t="s">
        <v>82</v>
      </c>
    </row>
    <row r="7614" spans="1:16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3" t="str">
        <f>IFERROR(LEFT(Tabla2[[#This Row],[Product]],FIND(" ",Tabla2[[#This Row],[Product]])-3),Tabla2[[#This Row],[Product]])</f>
        <v>Men</v>
      </c>
      <c r="I7614" s="6">
        <v>52</v>
      </c>
      <c r="J7614" s="4">
        <v>900</v>
      </c>
      <c r="K7614" s="6">
        <f>Tabla2[[#This Row],[Price per Unit]]*Tabla2[[#This Row],[Units Sold]]</f>
        <v>46800</v>
      </c>
      <c r="L7614" s="52">
        <f>Tabla2[[#This Row],[Units Sold]]/Cálculos!$C$11</f>
        <v>3.630699744761808E-5</v>
      </c>
      <c r="M7614" s="6">
        <f>Tabla2[[#This Row],[Total Sales]]-Tabla2[[#This Row],[Operating Profit]]</f>
        <v>44740.800000000003</v>
      </c>
      <c r="N7614" s="6">
        <v>2059.1999999999998</v>
      </c>
      <c r="O7614" s="46">
        <f>Tabla2[[#This Row],[Operating Profit]]/Tabla2[[#This Row],[Total Sales]]</f>
        <v>4.3999999999999997E-2</v>
      </c>
      <c r="P7614" s="1" t="s">
        <v>82</v>
      </c>
    </row>
    <row r="7615" spans="1:16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3" t="str">
        <f>IFERROR(LEFT(Tabla2[[#This Row],[Product]],FIND(" ",Tabla2[[#This Row],[Product]])-3),Tabla2[[#This Row],[Product]])</f>
        <v>Women</v>
      </c>
      <c r="I7615" s="6">
        <v>50</v>
      </c>
      <c r="J7615" s="4">
        <v>830</v>
      </c>
      <c r="K7615" s="6">
        <f>Tabla2[[#This Row],[Price per Unit]]*Tabla2[[#This Row],[Units Sold]]</f>
        <v>41500</v>
      </c>
      <c r="L7615" s="52">
        <f>Tabla2[[#This Row],[Units Sold]]/Cálculos!$C$11</f>
        <v>3.3483119868358896E-5</v>
      </c>
      <c r="M7615" s="6">
        <f>Tabla2[[#This Row],[Total Sales]]-Tabla2[[#This Row],[Operating Profit]]</f>
        <v>40006</v>
      </c>
      <c r="N7615" s="6">
        <v>1494</v>
      </c>
      <c r="O7615" s="46">
        <f>Tabla2[[#This Row],[Operating Profit]]/Tabla2[[#This Row],[Total Sales]]</f>
        <v>3.5999999999999997E-2</v>
      </c>
      <c r="P7615" s="1" t="s">
        <v>82</v>
      </c>
    </row>
    <row r="7616" spans="1:16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3" t="str">
        <f>IFERROR(LEFT(Tabla2[[#This Row],[Product]],FIND(" ",Tabla2[[#This Row],[Product]])-3),Tabla2[[#This Row],[Product]])</f>
        <v>Women</v>
      </c>
      <c r="I7616" s="6">
        <v>51</v>
      </c>
      <c r="J7616" s="4">
        <v>800</v>
      </c>
      <c r="K7616" s="6">
        <f>Tabla2[[#This Row],[Price per Unit]]*Tabla2[[#This Row],[Units Sold]]</f>
        <v>40800</v>
      </c>
      <c r="L7616" s="52">
        <f>Tabla2[[#This Row],[Units Sold]]/Cálculos!$C$11</f>
        <v>3.2272886620104963E-5</v>
      </c>
      <c r="M7616" s="6">
        <f>Tabla2[[#This Row],[Total Sales]]-Tabla2[[#This Row],[Operating Profit]]</f>
        <v>39208.800000000003</v>
      </c>
      <c r="N7616" s="6">
        <v>1591.2</v>
      </c>
      <c r="O7616" s="46">
        <f>Tabla2[[#This Row],[Operating Profit]]/Tabla2[[#This Row],[Total Sales]]</f>
        <v>3.9E-2</v>
      </c>
      <c r="P7616" s="1" t="s">
        <v>82</v>
      </c>
    </row>
    <row r="7617" spans="1:16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3" t="str">
        <f>IFERROR(LEFT(Tabla2[[#This Row],[Product]],FIND(" ",Tabla2[[#This Row],[Product]])-3),Tabla2[[#This Row],[Product]])</f>
        <v>Men</v>
      </c>
      <c r="I7617" s="6">
        <v>63</v>
      </c>
      <c r="J7617" s="4">
        <v>700</v>
      </c>
      <c r="K7617" s="6">
        <f>Tabla2[[#This Row],[Price per Unit]]*Tabla2[[#This Row],[Units Sold]]</f>
        <v>44100</v>
      </c>
      <c r="L7617" s="52">
        <f>Tabla2[[#This Row],[Units Sold]]/Cálculos!$C$11</f>
        <v>2.8238775792591839E-5</v>
      </c>
      <c r="M7617" s="6">
        <f>Tabla2[[#This Row],[Total Sales]]-Tabla2[[#This Row],[Operating Profit]]</f>
        <v>42424.2</v>
      </c>
      <c r="N7617" s="6">
        <v>1675.8</v>
      </c>
      <c r="O7617" s="46">
        <f>Tabla2[[#This Row],[Operating Profit]]/Tabla2[[#This Row],[Total Sales]]</f>
        <v>3.7999999999999999E-2</v>
      </c>
      <c r="P7617" s="1" t="s">
        <v>82</v>
      </c>
    </row>
    <row r="7618" spans="1:16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3" t="str">
        <f>IFERROR(LEFT(Tabla2[[#This Row],[Product]],FIND(" ",Tabla2[[#This Row],[Product]])-3),Tabla2[[#This Row],[Product]])</f>
        <v>Women</v>
      </c>
      <c r="I7618" s="6">
        <v>64</v>
      </c>
      <c r="J7618" s="4">
        <v>980</v>
      </c>
      <c r="K7618" s="6">
        <f>Tabla2[[#This Row],[Price per Unit]]*Tabla2[[#This Row],[Units Sold]]</f>
        <v>62720</v>
      </c>
      <c r="L7618" s="52">
        <f>Tabla2[[#This Row],[Units Sold]]/Cálculos!$C$11</f>
        <v>3.9534286109628574E-5</v>
      </c>
      <c r="M7618" s="6">
        <f>Tabla2[[#This Row],[Total Sales]]-Tabla2[[#This Row],[Operating Profit]]</f>
        <v>59897.599999999999</v>
      </c>
      <c r="N7618" s="6">
        <v>2822.3999999999996</v>
      </c>
      <c r="O7618" s="46">
        <f>Tabla2[[#This Row],[Operating Profit]]/Tabla2[[#This Row],[Total Sales]]</f>
        <v>4.4999999999999991E-2</v>
      </c>
      <c r="P7618" s="1" t="s">
        <v>82</v>
      </c>
    </row>
    <row r="7619" spans="1:16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3" t="str">
        <f>IFERROR(LEFT(Tabla2[[#This Row],[Product]],FIND(" ",Tabla2[[#This Row],[Product]])-3),Tabla2[[#This Row],[Product]])</f>
        <v>Men</v>
      </c>
      <c r="I7619" s="6">
        <v>64</v>
      </c>
      <c r="J7619" s="4">
        <v>1500</v>
      </c>
      <c r="K7619" s="6">
        <f>Tabla2[[#This Row],[Price per Unit]]*Tabla2[[#This Row],[Units Sold]]</f>
        <v>96000</v>
      </c>
      <c r="L7619" s="52">
        <f>Tabla2[[#This Row],[Units Sold]]/Cálculos!$C$11</f>
        <v>6.0511662412696801E-5</v>
      </c>
      <c r="M7619" s="6">
        <f>Tabla2[[#This Row],[Total Sales]]-Tabla2[[#This Row],[Operating Profit]]</f>
        <v>92064</v>
      </c>
      <c r="N7619" s="6">
        <v>3935.9999999999995</v>
      </c>
      <c r="O7619" s="46">
        <f>Tabla2[[#This Row],[Operating Profit]]/Tabla2[[#This Row],[Total Sales]]</f>
        <v>4.0999999999999995E-2</v>
      </c>
      <c r="P7619" s="1" t="s">
        <v>82</v>
      </c>
    </row>
    <row r="7620" spans="1:16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3" t="str">
        <f>IFERROR(LEFT(Tabla2[[#This Row],[Product]],FIND(" ",Tabla2[[#This Row],[Product]])-3),Tabla2[[#This Row],[Product]])</f>
        <v>Men</v>
      </c>
      <c r="I7620" s="6">
        <v>53</v>
      </c>
      <c r="J7620" s="4">
        <v>1050</v>
      </c>
      <c r="K7620" s="6">
        <f>Tabla2[[#This Row],[Price per Unit]]*Tabla2[[#This Row],[Units Sold]]</f>
        <v>55650</v>
      </c>
      <c r="L7620" s="52">
        <f>Tabla2[[#This Row],[Units Sold]]/Cálculos!$C$11</f>
        <v>4.2358163688887758E-5</v>
      </c>
      <c r="M7620" s="6">
        <f>Tabla2[[#This Row],[Total Sales]]-Tabla2[[#This Row],[Operating Profit]]</f>
        <v>53424</v>
      </c>
      <c r="N7620" s="6">
        <v>2226</v>
      </c>
      <c r="O7620" s="46">
        <f>Tabla2[[#This Row],[Operating Profit]]/Tabla2[[#This Row],[Total Sales]]</f>
        <v>0.04</v>
      </c>
      <c r="P7620" s="1" t="s">
        <v>82</v>
      </c>
    </row>
    <row r="7621" spans="1:16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3" t="str">
        <f>IFERROR(LEFT(Tabla2[[#This Row],[Product]],FIND(" ",Tabla2[[#This Row],[Product]])-3),Tabla2[[#This Row],[Product]])</f>
        <v>Women</v>
      </c>
      <c r="I7621" s="6">
        <v>51</v>
      </c>
      <c r="J7621" s="4">
        <v>980</v>
      </c>
      <c r="K7621" s="6">
        <f>Tabla2[[#This Row],[Price per Unit]]*Tabla2[[#This Row],[Units Sold]]</f>
        <v>49980</v>
      </c>
      <c r="L7621" s="52">
        <f>Tabla2[[#This Row],[Units Sold]]/Cálculos!$C$11</f>
        <v>3.9534286109628574E-5</v>
      </c>
      <c r="M7621" s="6">
        <f>Tabla2[[#This Row],[Total Sales]]-Tabla2[[#This Row],[Operating Profit]]</f>
        <v>48030.78</v>
      </c>
      <c r="N7621" s="6">
        <v>1949.22</v>
      </c>
      <c r="O7621" s="46">
        <f>Tabla2[[#This Row],[Operating Profit]]/Tabla2[[#This Row],[Total Sales]]</f>
        <v>3.9E-2</v>
      </c>
      <c r="P7621" s="1" t="s">
        <v>82</v>
      </c>
    </row>
    <row r="7622" spans="1:16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3" t="str">
        <f>IFERROR(LEFT(Tabla2[[#This Row],[Product]],FIND(" ",Tabla2[[#This Row],[Product]])-3),Tabla2[[#This Row],[Product]])</f>
        <v>Women</v>
      </c>
      <c r="I7622" s="6">
        <v>52</v>
      </c>
      <c r="J7622" s="4">
        <v>750</v>
      </c>
      <c r="K7622" s="6">
        <f>Tabla2[[#This Row],[Price per Unit]]*Tabla2[[#This Row],[Units Sold]]</f>
        <v>39000</v>
      </c>
      <c r="L7622" s="52">
        <f>Tabla2[[#This Row],[Units Sold]]/Cálculos!$C$11</f>
        <v>3.0255831206348401E-5</v>
      </c>
      <c r="M7622" s="6">
        <f>Tabla2[[#This Row],[Total Sales]]-Tabla2[[#This Row],[Operating Profit]]</f>
        <v>37518</v>
      </c>
      <c r="N7622" s="6">
        <v>1482</v>
      </c>
      <c r="O7622" s="46">
        <f>Tabla2[[#This Row],[Operating Profit]]/Tabla2[[#This Row],[Total Sales]]</f>
        <v>3.7999999999999999E-2</v>
      </c>
      <c r="P7622" s="1" t="s">
        <v>82</v>
      </c>
    </row>
    <row r="7623" spans="1:16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3" t="str">
        <f>IFERROR(LEFT(Tabla2[[#This Row],[Product]],FIND(" ",Tabla2[[#This Row],[Product]])-3),Tabla2[[#This Row],[Product]])</f>
        <v>Men</v>
      </c>
      <c r="I7623" s="6">
        <v>62</v>
      </c>
      <c r="J7623" s="4">
        <v>840</v>
      </c>
      <c r="K7623" s="6">
        <f>Tabla2[[#This Row],[Price per Unit]]*Tabla2[[#This Row],[Units Sold]]</f>
        <v>52080</v>
      </c>
      <c r="L7623" s="52">
        <f>Tabla2[[#This Row],[Units Sold]]/Cálculos!$C$11</f>
        <v>3.3886530951110207E-5</v>
      </c>
      <c r="M7623" s="6">
        <f>Tabla2[[#This Row],[Total Sales]]-Tabla2[[#This Row],[Operating Profit]]</f>
        <v>50048.88</v>
      </c>
      <c r="N7623" s="6">
        <v>2031.1200000000001</v>
      </c>
      <c r="O7623" s="46">
        <f>Tabla2[[#This Row],[Operating Profit]]/Tabla2[[#This Row],[Total Sales]]</f>
        <v>3.9E-2</v>
      </c>
      <c r="P7623" s="1" t="s">
        <v>82</v>
      </c>
    </row>
    <row r="7624" spans="1:16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3" t="str">
        <f>IFERROR(LEFT(Tabla2[[#This Row],[Product]],FIND(" ",Tabla2[[#This Row],[Product]])-3),Tabla2[[#This Row],[Product]])</f>
        <v>Women</v>
      </c>
      <c r="I7624" s="6">
        <v>65</v>
      </c>
      <c r="J7624" s="4">
        <v>1120</v>
      </c>
      <c r="K7624" s="6">
        <f>Tabla2[[#This Row],[Price per Unit]]*Tabla2[[#This Row],[Units Sold]]</f>
        <v>72800</v>
      </c>
      <c r="L7624" s="52">
        <f>Tabla2[[#This Row],[Units Sold]]/Cálculos!$C$11</f>
        <v>4.5182041268146942E-5</v>
      </c>
      <c r="M7624" s="6">
        <f>Tabla2[[#This Row],[Total Sales]]-Tabla2[[#This Row],[Operating Profit]]</f>
        <v>69596.800000000003</v>
      </c>
      <c r="N7624" s="6">
        <v>3203.2</v>
      </c>
      <c r="O7624" s="46">
        <f>Tabla2[[#This Row],[Operating Profit]]/Tabla2[[#This Row],[Total Sales]]</f>
        <v>4.3999999999999997E-2</v>
      </c>
      <c r="P7624" s="1" t="s">
        <v>82</v>
      </c>
    </row>
    <row r="7625" spans="1:16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3" t="str">
        <f>IFERROR(LEFT(Tabla2[[#This Row],[Product]],FIND(" ",Tabla2[[#This Row],[Product]])-3),Tabla2[[#This Row],[Product]])</f>
        <v>Men</v>
      </c>
      <c r="I7625" s="6">
        <v>44</v>
      </c>
      <c r="J7625" s="4">
        <v>1520</v>
      </c>
      <c r="K7625" s="6">
        <f>Tabla2[[#This Row],[Price per Unit]]*Tabla2[[#This Row],[Units Sold]]</f>
        <v>66880</v>
      </c>
      <c r="L7625" s="52">
        <f>Tabla2[[#This Row],[Units Sold]]/Cálculos!$C$11</f>
        <v>6.1318484578199423E-5</v>
      </c>
      <c r="M7625" s="6">
        <f>Tabla2[[#This Row],[Total Sales]]-Tabla2[[#This Row],[Operating Profit]]</f>
        <v>63201.599999999999</v>
      </c>
      <c r="N7625" s="6">
        <v>3678.4</v>
      </c>
      <c r="O7625" s="46">
        <f>Tabla2[[#This Row],[Operating Profit]]/Tabla2[[#This Row],[Total Sales]]</f>
        <v>5.5E-2</v>
      </c>
      <c r="P7625" s="1" t="s">
        <v>82</v>
      </c>
    </row>
    <row r="7626" spans="1:16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3" t="str">
        <f>IFERROR(LEFT(Tabla2[[#This Row],[Product]],FIND(" ",Tabla2[[#This Row],[Product]])-3),Tabla2[[#This Row],[Product]])</f>
        <v>Men</v>
      </c>
      <c r="I7626" s="6">
        <v>42</v>
      </c>
      <c r="J7626" s="4">
        <v>940</v>
      </c>
      <c r="K7626" s="6">
        <f>Tabla2[[#This Row],[Price per Unit]]*Tabla2[[#This Row],[Units Sold]]</f>
        <v>39480</v>
      </c>
      <c r="L7626" s="52">
        <f>Tabla2[[#This Row],[Units Sold]]/Cálculos!$C$11</f>
        <v>3.792064177862333E-5</v>
      </c>
      <c r="M7626" s="6">
        <f>Tabla2[[#This Row],[Total Sales]]-Tabla2[[#This Row],[Operating Profit]]</f>
        <v>37111.199999999997</v>
      </c>
      <c r="N7626" s="6">
        <v>2368.7999999999997</v>
      </c>
      <c r="O7626" s="46">
        <f>Tabla2[[#This Row],[Operating Profit]]/Tabla2[[#This Row],[Total Sales]]</f>
        <v>5.9999999999999991E-2</v>
      </c>
      <c r="P7626" s="1" t="s">
        <v>82</v>
      </c>
    </row>
    <row r="7627" spans="1:16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3" t="str">
        <f>IFERROR(LEFT(Tabla2[[#This Row],[Product]],FIND(" ",Tabla2[[#This Row],[Product]])-3),Tabla2[[#This Row],[Product]])</f>
        <v>Women</v>
      </c>
      <c r="I7627" s="6">
        <v>32</v>
      </c>
      <c r="J7627" s="4">
        <v>910</v>
      </c>
      <c r="K7627" s="6">
        <f>Tabla2[[#This Row],[Price per Unit]]*Tabla2[[#This Row],[Units Sold]]</f>
        <v>29120</v>
      </c>
      <c r="L7627" s="52">
        <f>Tabla2[[#This Row],[Units Sold]]/Cálculos!$C$11</f>
        <v>3.6710408530369391E-5</v>
      </c>
      <c r="M7627" s="6">
        <f>Tabla2[[#This Row],[Total Sales]]-Tabla2[[#This Row],[Operating Profit]]</f>
        <v>27809.599999999999</v>
      </c>
      <c r="N7627" s="6">
        <v>1310.3999999999999</v>
      </c>
      <c r="O7627" s="46">
        <f>Tabla2[[#This Row],[Operating Profit]]/Tabla2[[#This Row],[Total Sales]]</f>
        <v>4.4999999999999998E-2</v>
      </c>
      <c r="P7627" s="1" t="s">
        <v>82</v>
      </c>
    </row>
    <row r="7628" spans="1:16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3" t="str">
        <f>IFERROR(LEFT(Tabla2[[#This Row],[Product]],FIND(" ",Tabla2[[#This Row],[Product]])-3),Tabla2[[#This Row],[Product]])</f>
        <v>Women</v>
      </c>
      <c r="I7628" s="6">
        <v>39</v>
      </c>
      <c r="J7628" s="4">
        <v>440</v>
      </c>
      <c r="K7628" s="6">
        <f>Tabla2[[#This Row],[Price per Unit]]*Tabla2[[#This Row],[Units Sold]]</f>
        <v>17160</v>
      </c>
      <c r="L7628" s="52">
        <f>Tabla2[[#This Row],[Units Sold]]/Cálculos!$C$11</f>
        <v>1.7750087641057729E-5</v>
      </c>
      <c r="M7628" s="6">
        <f>Tabla2[[#This Row],[Total Sales]]-Tabla2[[#This Row],[Operating Profit]]</f>
        <v>16319.16</v>
      </c>
      <c r="N7628" s="6">
        <v>840.84</v>
      </c>
      <c r="O7628" s="46">
        <f>Tabla2[[#This Row],[Operating Profit]]/Tabla2[[#This Row],[Total Sales]]</f>
        <v>4.9000000000000002E-2</v>
      </c>
      <c r="P7628" s="1" t="s">
        <v>82</v>
      </c>
    </row>
    <row r="7629" spans="1:16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3" t="str">
        <f>IFERROR(LEFT(Tabla2[[#This Row],[Product]],FIND(" ",Tabla2[[#This Row],[Product]])-3),Tabla2[[#This Row],[Product]])</f>
        <v>Men</v>
      </c>
      <c r="I7629" s="6">
        <v>52</v>
      </c>
      <c r="J7629" s="4">
        <v>680</v>
      </c>
      <c r="K7629" s="6">
        <f>Tabla2[[#This Row],[Price per Unit]]*Tabla2[[#This Row],[Units Sold]]</f>
        <v>35360</v>
      </c>
      <c r="L7629" s="52">
        <f>Tabla2[[#This Row],[Units Sold]]/Cálculos!$C$11</f>
        <v>2.7431953627089217E-5</v>
      </c>
      <c r="M7629" s="6">
        <f>Tabla2[[#This Row],[Total Sales]]-Tabla2[[#This Row],[Operating Profit]]</f>
        <v>33698.080000000002</v>
      </c>
      <c r="N7629" s="6">
        <v>1661.9199999999998</v>
      </c>
      <c r="O7629" s="46">
        <f>Tabla2[[#This Row],[Operating Profit]]/Tabla2[[#This Row],[Total Sales]]</f>
        <v>4.6999999999999993E-2</v>
      </c>
      <c r="P7629" s="1" t="s">
        <v>82</v>
      </c>
    </row>
    <row r="7630" spans="1:16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3" t="str">
        <f>IFERROR(LEFT(Tabla2[[#This Row],[Product]],FIND(" ",Tabla2[[#This Row],[Product]])-3),Tabla2[[#This Row],[Product]])</f>
        <v>Women</v>
      </c>
      <c r="I7630" s="6">
        <v>44</v>
      </c>
      <c r="J7630" s="4">
        <v>980</v>
      </c>
      <c r="K7630" s="6">
        <f>Tabla2[[#This Row],[Price per Unit]]*Tabla2[[#This Row],[Units Sold]]</f>
        <v>43120</v>
      </c>
      <c r="L7630" s="52">
        <f>Tabla2[[#This Row],[Units Sold]]/Cálculos!$C$11</f>
        <v>3.9534286109628574E-5</v>
      </c>
      <c r="M7630" s="6">
        <f>Tabla2[[#This Row],[Total Sales]]-Tabla2[[#This Row],[Operating Profit]]</f>
        <v>40920.879999999997</v>
      </c>
      <c r="N7630" s="6">
        <v>2199.12</v>
      </c>
      <c r="O7630" s="46">
        <f>Tabla2[[#This Row],[Operating Profit]]/Tabla2[[#This Row],[Total Sales]]</f>
        <v>5.0999999999999997E-2</v>
      </c>
      <c r="P7630" s="1" t="s">
        <v>82</v>
      </c>
    </row>
    <row r="7631" spans="1:16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3" t="str">
        <f>IFERROR(LEFT(Tabla2[[#This Row],[Product]],FIND(" ",Tabla2[[#This Row],[Product]])-3),Tabla2[[#This Row],[Product]])</f>
        <v>Men</v>
      </c>
      <c r="I7631" s="6">
        <v>41</v>
      </c>
      <c r="J7631" s="4">
        <v>1670</v>
      </c>
      <c r="K7631" s="6">
        <f>Tabla2[[#This Row],[Price per Unit]]*Tabla2[[#This Row],[Units Sold]]</f>
        <v>68470</v>
      </c>
      <c r="L7631" s="52">
        <f>Tabla2[[#This Row],[Units Sold]]/Cálculos!$C$11</f>
        <v>6.7369650819469102E-5</v>
      </c>
      <c r="M7631" s="6">
        <f>Tabla2[[#This Row],[Total Sales]]-Tabla2[[#This Row],[Operating Profit]]</f>
        <v>64635.68</v>
      </c>
      <c r="N7631" s="6">
        <v>3834.32</v>
      </c>
      <c r="O7631" s="46">
        <f>Tabla2[[#This Row],[Operating Profit]]/Tabla2[[#This Row],[Total Sales]]</f>
        <v>5.6000000000000001E-2</v>
      </c>
      <c r="P7631" s="1" t="s">
        <v>82</v>
      </c>
    </row>
    <row r="7632" spans="1:16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3" t="str">
        <f>IFERROR(LEFT(Tabla2[[#This Row],[Product]],FIND(" ",Tabla2[[#This Row],[Product]])-3),Tabla2[[#This Row],[Product]])</f>
        <v>Men</v>
      </c>
      <c r="I7632" s="6">
        <v>44</v>
      </c>
      <c r="J7632" s="4">
        <v>610</v>
      </c>
      <c r="K7632" s="6">
        <f>Tabla2[[#This Row],[Price per Unit]]*Tabla2[[#This Row],[Units Sold]]</f>
        <v>26840</v>
      </c>
      <c r="L7632" s="52">
        <f>Tabla2[[#This Row],[Units Sold]]/Cálculos!$C$11</f>
        <v>2.4608076047830033E-5</v>
      </c>
      <c r="M7632" s="6">
        <f>Tabla2[[#This Row],[Total Sales]]-Tabla2[[#This Row],[Operating Profit]]</f>
        <v>25229.599999999999</v>
      </c>
      <c r="N7632" s="6">
        <v>1610.3999999999999</v>
      </c>
      <c r="O7632" s="46">
        <f>Tabla2[[#This Row],[Operating Profit]]/Tabla2[[#This Row],[Total Sales]]</f>
        <v>0.06</v>
      </c>
      <c r="P7632" s="1" t="s">
        <v>82</v>
      </c>
    </row>
    <row r="7633" spans="1:16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3" t="str">
        <f>IFERROR(LEFT(Tabla2[[#This Row],[Product]],FIND(" ",Tabla2[[#This Row],[Product]])-3),Tabla2[[#This Row],[Product]])</f>
        <v>Women</v>
      </c>
      <c r="I7633" s="6">
        <v>33</v>
      </c>
      <c r="J7633" s="4">
        <v>740</v>
      </c>
      <c r="K7633" s="6">
        <f>Tabla2[[#This Row],[Price per Unit]]*Tabla2[[#This Row],[Units Sold]]</f>
        <v>24420</v>
      </c>
      <c r="L7633" s="52">
        <f>Tabla2[[#This Row],[Units Sold]]/Cálculos!$C$11</f>
        <v>2.9852420123597086E-5</v>
      </c>
      <c r="M7633" s="6">
        <f>Tabla2[[#This Row],[Total Sales]]-Tabla2[[#This Row],[Operating Profit]]</f>
        <v>23199</v>
      </c>
      <c r="N7633" s="6">
        <v>1221</v>
      </c>
      <c r="O7633" s="46">
        <f>Tabla2[[#This Row],[Operating Profit]]/Tabla2[[#This Row],[Total Sales]]</f>
        <v>0.05</v>
      </c>
      <c r="P7633" s="1" t="s">
        <v>82</v>
      </c>
    </row>
    <row r="7634" spans="1:16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3" t="str">
        <f>IFERROR(LEFT(Tabla2[[#This Row],[Product]],FIND(" ",Tabla2[[#This Row],[Product]])-3),Tabla2[[#This Row],[Product]])</f>
        <v>Women</v>
      </c>
      <c r="I7634" s="6">
        <v>36</v>
      </c>
      <c r="J7634" s="4">
        <v>450</v>
      </c>
      <c r="K7634" s="6">
        <f>Tabla2[[#This Row],[Price per Unit]]*Tabla2[[#This Row],[Units Sold]]</f>
        <v>16200</v>
      </c>
      <c r="L7634" s="52">
        <f>Tabla2[[#This Row],[Units Sold]]/Cálculos!$C$11</f>
        <v>1.815349872380904E-5</v>
      </c>
      <c r="M7634" s="6">
        <f>Tabla2[[#This Row],[Total Sales]]-Tabla2[[#This Row],[Operating Profit]]</f>
        <v>15454.8</v>
      </c>
      <c r="N7634" s="6">
        <v>745.19999999999993</v>
      </c>
      <c r="O7634" s="46">
        <f>Tabla2[[#This Row],[Operating Profit]]/Tabla2[[#This Row],[Total Sales]]</f>
        <v>4.5999999999999999E-2</v>
      </c>
      <c r="P7634" s="1" t="s">
        <v>82</v>
      </c>
    </row>
    <row r="7635" spans="1:16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3" t="str">
        <f>IFERROR(LEFT(Tabla2[[#This Row],[Product]],FIND(" ",Tabla2[[#This Row],[Product]])-3),Tabla2[[#This Row],[Product]])</f>
        <v>Men</v>
      </c>
      <c r="I7635" s="6">
        <v>54</v>
      </c>
      <c r="J7635" s="4">
        <v>630</v>
      </c>
      <c r="K7635" s="6">
        <f>Tabla2[[#This Row],[Price per Unit]]*Tabla2[[#This Row],[Units Sold]]</f>
        <v>34020</v>
      </c>
      <c r="L7635" s="52">
        <f>Tabla2[[#This Row],[Units Sold]]/Cálculos!$C$11</f>
        <v>2.5414898213332655E-5</v>
      </c>
      <c r="M7635" s="6">
        <f>Tabla2[[#This Row],[Total Sales]]-Tabla2[[#This Row],[Operating Profit]]</f>
        <v>32319</v>
      </c>
      <c r="N7635" s="6">
        <v>1701</v>
      </c>
      <c r="O7635" s="46">
        <f>Tabla2[[#This Row],[Operating Profit]]/Tabla2[[#This Row],[Total Sales]]</f>
        <v>0.05</v>
      </c>
      <c r="P7635" s="1" t="s">
        <v>82</v>
      </c>
    </row>
    <row r="7636" spans="1:16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3" t="str">
        <f>IFERROR(LEFT(Tabla2[[#This Row],[Product]],FIND(" ",Tabla2[[#This Row],[Product]])-3),Tabla2[[#This Row],[Product]])</f>
        <v>Women</v>
      </c>
      <c r="I7636" s="6">
        <v>43</v>
      </c>
      <c r="J7636" s="4">
        <v>850</v>
      </c>
      <c r="K7636" s="6">
        <f>Tabla2[[#This Row],[Price per Unit]]*Tabla2[[#This Row],[Units Sold]]</f>
        <v>36550</v>
      </c>
      <c r="L7636" s="52">
        <f>Tabla2[[#This Row],[Units Sold]]/Cálculos!$C$11</f>
        <v>3.4289942033861518E-5</v>
      </c>
      <c r="M7636" s="6">
        <f>Tabla2[[#This Row],[Total Sales]]-Tabla2[[#This Row],[Operating Profit]]</f>
        <v>34576.300000000003</v>
      </c>
      <c r="N7636" s="6">
        <v>1973.7</v>
      </c>
      <c r="O7636" s="46">
        <f>Tabla2[[#This Row],[Operating Profit]]/Tabla2[[#This Row],[Total Sales]]</f>
        <v>5.3999999999999999E-2</v>
      </c>
      <c r="P7636" s="1" t="s">
        <v>82</v>
      </c>
    </row>
    <row r="7637" spans="1:16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3" t="str">
        <f>IFERROR(LEFT(Tabla2[[#This Row],[Product]],FIND(" ",Tabla2[[#This Row],[Product]])-3),Tabla2[[#This Row],[Product]])</f>
        <v>Men</v>
      </c>
      <c r="I7637" s="6">
        <v>44</v>
      </c>
      <c r="J7637" s="4">
        <v>1420</v>
      </c>
      <c r="K7637" s="6">
        <f>Tabla2[[#This Row],[Price per Unit]]*Tabla2[[#This Row],[Units Sold]]</f>
        <v>62480</v>
      </c>
      <c r="L7637" s="52">
        <f>Tabla2[[#This Row],[Units Sold]]/Cálculos!$C$11</f>
        <v>5.72843737506863E-5</v>
      </c>
      <c r="M7637" s="6">
        <f>Tabla2[[#This Row],[Total Sales]]-Tabla2[[#This Row],[Operating Profit]]</f>
        <v>58731.199999999997</v>
      </c>
      <c r="N7637" s="6">
        <v>3748.7999999999997</v>
      </c>
      <c r="O7637" s="46">
        <f>Tabla2[[#This Row],[Operating Profit]]/Tabla2[[#This Row],[Total Sales]]</f>
        <v>0.06</v>
      </c>
      <c r="P7637" s="1" t="s">
        <v>82</v>
      </c>
    </row>
    <row r="7638" spans="1:16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3" t="str">
        <f>IFERROR(LEFT(Tabla2[[#This Row],[Product]],FIND(" ",Tabla2[[#This Row],[Product]])-3),Tabla2[[#This Row],[Product]])</f>
        <v>Men</v>
      </c>
      <c r="I7638" s="6">
        <v>42</v>
      </c>
      <c r="J7638" s="4">
        <v>700</v>
      </c>
      <c r="K7638" s="6">
        <f>Tabla2[[#This Row],[Price per Unit]]*Tabla2[[#This Row],[Units Sold]]</f>
        <v>29400</v>
      </c>
      <c r="L7638" s="52">
        <f>Tabla2[[#This Row],[Units Sold]]/Cálculos!$C$11</f>
        <v>2.8238775792591839E-5</v>
      </c>
      <c r="M7638" s="6">
        <f>Tabla2[[#This Row],[Total Sales]]-Tabla2[[#This Row],[Operating Profit]]</f>
        <v>27724.2</v>
      </c>
      <c r="N7638" s="6">
        <v>1675.8000000000002</v>
      </c>
      <c r="O7638" s="46">
        <f>Tabla2[[#This Row],[Operating Profit]]/Tabla2[[#This Row],[Total Sales]]</f>
        <v>5.7000000000000009E-2</v>
      </c>
      <c r="P7638" s="1" t="s">
        <v>82</v>
      </c>
    </row>
    <row r="7639" spans="1:16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3" t="str">
        <f>IFERROR(LEFT(Tabla2[[#This Row],[Product]],FIND(" ",Tabla2[[#This Row],[Product]])-3),Tabla2[[#This Row],[Product]])</f>
        <v>Women</v>
      </c>
      <c r="I7639" s="6">
        <v>34</v>
      </c>
      <c r="J7639" s="4">
        <v>770</v>
      </c>
      <c r="K7639" s="6">
        <f>Tabla2[[#This Row],[Price per Unit]]*Tabla2[[#This Row],[Units Sold]]</f>
        <v>26180</v>
      </c>
      <c r="L7639" s="52">
        <f>Tabla2[[#This Row],[Units Sold]]/Cálculos!$C$11</f>
        <v>3.1062653371851023E-5</v>
      </c>
      <c r="M7639" s="6">
        <f>Tabla2[[#This Row],[Total Sales]]-Tabla2[[#This Row],[Operating Profit]]</f>
        <v>24897.18</v>
      </c>
      <c r="N7639" s="6">
        <v>1282.82</v>
      </c>
      <c r="O7639" s="46">
        <f>Tabla2[[#This Row],[Operating Profit]]/Tabla2[[#This Row],[Total Sales]]</f>
        <v>4.8999999999999995E-2</v>
      </c>
      <c r="P7639" s="1" t="s">
        <v>82</v>
      </c>
    </row>
    <row r="7640" spans="1:16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3" t="str">
        <f>IFERROR(LEFT(Tabla2[[#This Row],[Product]],FIND(" ",Tabla2[[#This Row],[Product]])-3),Tabla2[[#This Row],[Product]])</f>
        <v>Women</v>
      </c>
      <c r="I7640" s="6">
        <v>36</v>
      </c>
      <c r="J7640" s="4">
        <v>380</v>
      </c>
      <c r="K7640" s="6">
        <f>Tabla2[[#This Row],[Price per Unit]]*Tabla2[[#This Row],[Units Sold]]</f>
        <v>13680</v>
      </c>
      <c r="L7640" s="52">
        <f>Tabla2[[#This Row],[Units Sold]]/Cálculos!$C$11</f>
        <v>1.5329621144549856E-5</v>
      </c>
      <c r="M7640" s="6">
        <f>Tabla2[[#This Row],[Total Sales]]-Tabla2[[#This Row],[Operating Profit]]</f>
        <v>13009.68</v>
      </c>
      <c r="N7640" s="6">
        <v>670.31999999999994</v>
      </c>
      <c r="O7640" s="46">
        <f>Tabla2[[#This Row],[Operating Profit]]/Tabla2[[#This Row],[Total Sales]]</f>
        <v>4.8999999999999995E-2</v>
      </c>
      <c r="P7640" s="1" t="s">
        <v>82</v>
      </c>
    </row>
    <row r="7641" spans="1:16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3" t="str">
        <f>IFERROR(LEFT(Tabla2[[#This Row],[Product]],FIND(" ",Tabla2[[#This Row],[Product]])-3),Tabla2[[#This Row],[Product]])</f>
        <v>Men</v>
      </c>
      <c r="I7641" s="6">
        <v>51</v>
      </c>
      <c r="J7641" s="4">
        <v>470</v>
      </c>
      <c r="K7641" s="6">
        <f>Tabla2[[#This Row],[Price per Unit]]*Tabla2[[#This Row],[Units Sold]]</f>
        <v>23970</v>
      </c>
      <c r="L7641" s="52">
        <f>Tabla2[[#This Row],[Units Sold]]/Cálculos!$C$11</f>
        <v>1.8960320889311665E-5</v>
      </c>
      <c r="M7641" s="6">
        <f>Tabla2[[#This Row],[Total Sales]]-Tabla2[[#This Row],[Operating Profit]]</f>
        <v>22795.47</v>
      </c>
      <c r="N7641" s="6">
        <v>1174.53</v>
      </c>
      <c r="O7641" s="46">
        <f>Tabla2[[#This Row],[Operating Profit]]/Tabla2[[#This Row],[Total Sales]]</f>
        <v>4.9000000000000002E-2</v>
      </c>
      <c r="P7641" s="1" t="s">
        <v>82</v>
      </c>
    </row>
    <row r="7642" spans="1:16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3" t="str">
        <f>IFERROR(LEFT(Tabla2[[#This Row],[Product]],FIND(" ",Tabla2[[#This Row],[Product]])-3),Tabla2[[#This Row],[Product]])</f>
        <v>Women</v>
      </c>
      <c r="I7642" s="6">
        <v>41</v>
      </c>
      <c r="J7642" s="4">
        <v>800</v>
      </c>
      <c r="K7642" s="6">
        <f>Tabla2[[#This Row],[Price per Unit]]*Tabla2[[#This Row],[Units Sold]]</f>
        <v>32800</v>
      </c>
      <c r="L7642" s="52">
        <f>Tabla2[[#This Row],[Units Sold]]/Cálculos!$C$11</f>
        <v>3.2272886620104963E-5</v>
      </c>
      <c r="M7642" s="6">
        <f>Tabla2[[#This Row],[Total Sales]]-Tabla2[[#This Row],[Operating Profit]]</f>
        <v>30996</v>
      </c>
      <c r="N7642" s="6">
        <v>1803.9999999999998</v>
      </c>
      <c r="O7642" s="46">
        <f>Tabla2[[#This Row],[Operating Profit]]/Tabla2[[#This Row],[Total Sales]]</f>
        <v>5.4999999999999993E-2</v>
      </c>
      <c r="P7642" s="1" t="s">
        <v>82</v>
      </c>
    </row>
    <row r="7643" spans="1:16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3" t="str">
        <f>IFERROR(LEFT(Tabla2[[#This Row],[Product]],FIND(" ",Tabla2[[#This Row],[Product]])-3),Tabla2[[#This Row],[Product]])</f>
        <v>Men</v>
      </c>
      <c r="I7643" s="6">
        <v>41</v>
      </c>
      <c r="J7643" s="4">
        <v>1370</v>
      </c>
      <c r="K7643" s="6">
        <f>Tabla2[[#This Row],[Price per Unit]]*Tabla2[[#This Row],[Units Sold]]</f>
        <v>56170</v>
      </c>
      <c r="L7643" s="52">
        <f>Tabla2[[#This Row],[Units Sold]]/Cálculos!$C$11</f>
        <v>5.5267318336929745E-5</v>
      </c>
      <c r="M7643" s="6">
        <f>Tabla2[[#This Row],[Total Sales]]-Tabla2[[#This Row],[Operating Profit]]</f>
        <v>53024.479999999996</v>
      </c>
      <c r="N7643" s="6">
        <v>3145.5200000000004</v>
      </c>
      <c r="O7643" s="46">
        <f>Tabla2[[#This Row],[Operating Profit]]/Tabla2[[#This Row],[Total Sales]]</f>
        <v>5.6000000000000008E-2</v>
      </c>
      <c r="P7643" s="1" t="s">
        <v>82</v>
      </c>
    </row>
    <row r="7644" spans="1:16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3" t="str">
        <f>IFERROR(LEFT(Tabla2[[#This Row],[Product]],FIND(" ",Tabla2[[#This Row],[Product]])-3),Tabla2[[#This Row],[Product]])</f>
        <v>Men</v>
      </c>
      <c r="I7644" s="6">
        <v>43</v>
      </c>
      <c r="J7644" s="4">
        <v>560</v>
      </c>
      <c r="K7644" s="6">
        <f>Tabla2[[#This Row],[Price per Unit]]*Tabla2[[#This Row],[Units Sold]]</f>
        <v>24080</v>
      </c>
      <c r="L7644" s="52">
        <f>Tabla2[[#This Row],[Units Sold]]/Cálculos!$C$11</f>
        <v>2.2591020634073471E-5</v>
      </c>
      <c r="M7644" s="6">
        <f>Tabla2[[#This Row],[Total Sales]]-Tabla2[[#This Row],[Operating Profit]]</f>
        <v>22683.360000000001</v>
      </c>
      <c r="N7644" s="6">
        <v>1396.64</v>
      </c>
      <c r="O7644" s="46">
        <f>Tabla2[[#This Row],[Operating Profit]]/Tabla2[[#This Row],[Total Sales]]</f>
        <v>5.8000000000000003E-2</v>
      </c>
      <c r="P7644" s="1" t="s">
        <v>82</v>
      </c>
    </row>
    <row r="7645" spans="1:16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3" t="str">
        <f>IFERROR(LEFT(Tabla2[[#This Row],[Product]],FIND(" ",Tabla2[[#This Row],[Product]])-3),Tabla2[[#This Row],[Product]])</f>
        <v>Women</v>
      </c>
      <c r="I7645" s="6">
        <v>32</v>
      </c>
      <c r="J7645" s="4">
        <v>650</v>
      </c>
      <c r="K7645" s="6">
        <f>Tabla2[[#This Row],[Price per Unit]]*Tabla2[[#This Row],[Units Sold]]</f>
        <v>20800</v>
      </c>
      <c r="L7645" s="52">
        <f>Tabla2[[#This Row],[Units Sold]]/Cálculos!$C$11</f>
        <v>2.622172037883528E-5</v>
      </c>
      <c r="M7645" s="6">
        <f>Tabla2[[#This Row],[Total Sales]]-Tabla2[[#This Row],[Operating Profit]]</f>
        <v>19760</v>
      </c>
      <c r="N7645" s="6">
        <v>1040</v>
      </c>
      <c r="O7645" s="46">
        <f>Tabla2[[#This Row],[Operating Profit]]/Tabla2[[#This Row],[Total Sales]]</f>
        <v>0.05</v>
      </c>
      <c r="P7645" s="1" t="s">
        <v>82</v>
      </c>
    </row>
    <row r="7646" spans="1:16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3" t="str">
        <f>IFERROR(LEFT(Tabla2[[#This Row],[Product]],FIND(" ",Tabla2[[#This Row],[Product]])-3),Tabla2[[#This Row],[Product]])</f>
        <v>Women</v>
      </c>
      <c r="I7646" s="6">
        <v>36</v>
      </c>
      <c r="J7646" s="4">
        <v>440</v>
      </c>
      <c r="K7646" s="6">
        <f>Tabla2[[#This Row],[Price per Unit]]*Tabla2[[#This Row],[Units Sold]]</f>
        <v>15840</v>
      </c>
      <c r="L7646" s="52">
        <f>Tabla2[[#This Row],[Units Sold]]/Cálculos!$C$11</f>
        <v>1.7750087641057729E-5</v>
      </c>
      <c r="M7646" s="6">
        <f>Tabla2[[#This Row],[Total Sales]]-Tabla2[[#This Row],[Operating Profit]]</f>
        <v>15048</v>
      </c>
      <c r="N7646" s="6">
        <v>792</v>
      </c>
      <c r="O7646" s="46">
        <f>Tabla2[[#This Row],[Operating Profit]]/Tabla2[[#This Row],[Total Sales]]</f>
        <v>0.05</v>
      </c>
      <c r="P7646" s="1" t="s">
        <v>82</v>
      </c>
    </row>
    <row r="7647" spans="1:16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3" t="str">
        <f>IFERROR(LEFT(Tabla2[[#This Row],[Product]],FIND(" ",Tabla2[[#This Row],[Product]])-3),Tabla2[[#This Row],[Product]])</f>
        <v>Men</v>
      </c>
      <c r="I7647" s="6">
        <v>51</v>
      </c>
      <c r="J7647" s="4">
        <v>380</v>
      </c>
      <c r="K7647" s="6">
        <f>Tabla2[[#This Row],[Price per Unit]]*Tabla2[[#This Row],[Units Sold]]</f>
        <v>19380</v>
      </c>
      <c r="L7647" s="52">
        <f>Tabla2[[#This Row],[Units Sold]]/Cálculos!$C$11</f>
        <v>1.5329621144549856E-5</v>
      </c>
      <c r="M7647" s="6">
        <f>Tabla2[[#This Row],[Total Sales]]-Tabla2[[#This Row],[Operating Profit]]</f>
        <v>18488.52</v>
      </c>
      <c r="N7647" s="6">
        <v>891.4799999999999</v>
      </c>
      <c r="O7647" s="46">
        <f>Tabla2[[#This Row],[Operating Profit]]/Tabla2[[#This Row],[Total Sales]]</f>
        <v>4.5999999999999992E-2</v>
      </c>
      <c r="P7647" s="1" t="s">
        <v>82</v>
      </c>
    </row>
    <row r="7648" spans="1:16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3" t="str">
        <f>IFERROR(LEFT(Tabla2[[#This Row],[Product]],FIND(" ",Tabla2[[#This Row],[Product]])-3),Tabla2[[#This Row],[Product]])</f>
        <v>Women</v>
      </c>
      <c r="I7648" s="6">
        <v>44</v>
      </c>
      <c r="J7648" s="4">
        <v>900</v>
      </c>
      <c r="K7648" s="6">
        <f>Tabla2[[#This Row],[Price per Unit]]*Tabla2[[#This Row],[Units Sold]]</f>
        <v>39600</v>
      </c>
      <c r="L7648" s="52">
        <f>Tabla2[[#This Row],[Units Sold]]/Cálculos!$C$11</f>
        <v>3.630699744761808E-5</v>
      </c>
      <c r="M7648" s="6">
        <f>Tabla2[[#This Row],[Total Sales]]-Tabla2[[#This Row],[Operating Profit]]</f>
        <v>37580.400000000001</v>
      </c>
      <c r="N7648" s="6">
        <v>2019.6000000000001</v>
      </c>
      <c r="O7648" s="46">
        <f>Tabla2[[#This Row],[Operating Profit]]/Tabla2[[#This Row],[Total Sales]]</f>
        <v>5.1000000000000004E-2</v>
      </c>
      <c r="P7648" s="1" t="s">
        <v>82</v>
      </c>
    </row>
    <row r="7649" spans="1:16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3" t="str">
        <f>IFERROR(LEFT(Tabla2[[#This Row],[Product]],FIND(" ",Tabla2[[#This Row],[Product]])-3),Tabla2[[#This Row],[Product]])</f>
        <v>Men</v>
      </c>
      <c r="I7649" s="6">
        <v>55</v>
      </c>
      <c r="J7649" s="4">
        <v>1540</v>
      </c>
      <c r="K7649" s="6">
        <f>Tabla2[[#This Row],[Price per Unit]]*Tabla2[[#This Row],[Units Sold]]</f>
        <v>84700</v>
      </c>
      <c r="L7649" s="52">
        <f>Tabla2[[#This Row],[Units Sold]]/Cálculos!$C$11</f>
        <v>6.2125306743702046E-5</v>
      </c>
      <c r="M7649" s="6">
        <f>Tabla2[[#This Row],[Total Sales]]-Tabla2[[#This Row],[Operating Profit]]</f>
        <v>79872.100000000006</v>
      </c>
      <c r="N7649" s="6">
        <v>4827.9000000000005</v>
      </c>
      <c r="O7649" s="46">
        <f>Tabla2[[#This Row],[Operating Profit]]/Tabla2[[#This Row],[Total Sales]]</f>
        <v>5.7000000000000009E-2</v>
      </c>
      <c r="P7649" s="1" t="s">
        <v>82</v>
      </c>
    </row>
    <row r="7650" spans="1:16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3" t="str">
        <f>IFERROR(LEFT(Tabla2[[#This Row],[Product]],FIND(" ",Tabla2[[#This Row],[Product]])-3),Tabla2[[#This Row],[Product]])</f>
        <v>Men</v>
      </c>
      <c r="I7650" s="6">
        <v>54</v>
      </c>
      <c r="J7650" s="4">
        <v>800</v>
      </c>
      <c r="K7650" s="6">
        <f>Tabla2[[#This Row],[Price per Unit]]*Tabla2[[#This Row],[Units Sold]]</f>
        <v>43200</v>
      </c>
      <c r="L7650" s="52">
        <f>Tabla2[[#This Row],[Units Sold]]/Cálculos!$C$11</f>
        <v>3.2272886620104963E-5</v>
      </c>
      <c r="M7650" s="6">
        <f>Tabla2[[#This Row],[Total Sales]]-Tabla2[[#This Row],[Operating Profit]]</f>
        <v>40780.800000000003</v>
      </c>
      <c r="N7650" s="6">
        <v>2419.2000000000003</v>
      </c>
      <c r="O7650" s="46">
        <f>Tabla2[[#This Row],[Operating Profit]]/Tabla2[[#This Row],[Total Sales]]</f>
        <v>5.6000000000000008E-2</v>
      </c>
      <c r="P7650" s="1" t="s">
        <v>82</v>
      </c>
    </row>
    <row r="7651" spans="1:16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3" t="str">
        <f>IFERROR(LEFT(Tabla2[[#This Row],[Product]],FIND(" ",Tabla2[[#This Row],[Product]])-3),Tabla2[[#This Row],[Product]])</f>
        <v>Women</v>
      </c>
      <c r="I7651" s="6">
        <v>49</v>
      </c>
      <c r="J7651" s="4">
        <v>750</v>
      </c>
      <c r="K7651" s="6">
        <f>Tabla2[[#This Row],[Price per Unit]]*Tabla2[[#This Row],[Units Sold]]</f>
        <v>36750</v>
      </c>
      <c r="L7651" s="52">
        <f>Tabla2[[#This Row],[Units Sold]]/Cálculos!$C$11</f>
        <v>3.0255831206348401E-5</v>
      </c>
      <c r="M7651" s="6">
        <f>Tabla2[[#This Row],[Total Sales]]-Tabla2[[#This Row],[Operating Profit]]</f>
        <v>35059.5</v>
      </c>
      <c r="N7651" s="6">
        <v>1690.4999999999998</v>
      </c>
      <c r="O7651" s="46">
        <f>Tabla2[[#This Row],[Operating Profit]]/Tabla2[[#This Row],[Total Sales]]</f>
        <v>4.5999999999999992E-2</v>
      </c>
      <c r="P7651" s="1" t="s">
        <v>82</v>
      </c>
    </row>
    <row r="7652" spans="1:16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3" t="str">
        <f>IFERROR(LEFT(Tabla2[[#This Row],[Product]],FIND(" ",Tabla2[[#This Row],[Product]])-3),Tabla2[[#This Row],[Product]])</f>
        <v>Women</v>
      </c>
      <c r="I7652" s="6">
        <v>46</v>
      </c>
      <c r="J7652" s="4">
        <v>650</v>
      </c>
      <c r="K7652" s="6">
        <f>Tabla2[[#This Row],[Price per Unit]]*Tabla2[[#This Row],[Units Sold]]</f>
        <v>29900</v>
      </c>
      <c r="L7652" s="52">
        <f>Tabla2[[#This Row],[Units Sold]]/Cálculos!$C$11</f>
        <v>2.622172037883528E-5</v>
      </c>
      <c r="M7652" s="6">
        <f>Tabla2[[#This Row],[Total Sales]]-Tabla2[[#This Row],[Operating Profit]]</f>
        <v>28494.7</v>
      </c>
      <c r="N7652" s="6">
        <v>1405.3</v>
      </c>
      <c r="O7652" s="46">
        <f>Tabla2[[#This Row],[Operating Profit]]/Tabla2[[#This Row],[Total Sales]]</f>
        <v>4.7E-2</v>
      </c>
      <c r="P7652" s="1" t="s">
        <v>82</v>
      </c>
    </row>
    <row r="7653" spans="1:16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3" t="str">
        <f>IFERROR(LEFT(Tabla2[[#This Row],[Product]],FIND(" ",Tabla2[[#This Row],[Product]])-3),Tabla2[[#This Row],[Product]])</f>
        <v>Men</v>
      </c>
      <c r="I7653" s="6">
        <v>55</v>
      </c>
      <c r="J7653" s="4">
        <v>720</v>
      </c>
      <c r="K7653" s="6">
        <f>Tabla2[[#This Row],[Price per Unit]]*Tabla2[[#This Row],[Units Sold]]</f>
        <v>39600</v>
      </c>
      <c r="L7653" s="52">
        <f>Tabla2[[#This Row],[Units Sold]]/Cálculos!$C$11</f>
        <v>2.9045597958094464E-5</v>
      </c>
      <c r="M7653" s="6">
        <f>Tabla2[[#This Row],[Total Sales]]-Tabla2[[#This Row],[Operating Profit]]</f>
        <v>37738.800000000003</v>
      </c>
      <c r="N7653" s="6">
        <v>1861.1999999999998</v>
      </c>
      <c r="O7653" s="46">
        <f>Tabla2[[#This Row],[Operating Profit]]/Tabla2[[#This Row],[Total Sales]]</f>
        <v>4.6999999999999993E-2</v>
      </c>
      <c r="P7653" s="1" t="s">
        <v>82</v>
      </c>
    </row>
    <row r="7654" spans="1:16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3" t="str">
        <f>IFERROR(LEFT(Tabla2[[#This Row],[Product]],FIND(" ",Tabla2[[#This Row],[Product]])-3),Tabla2[[#This Row],[Product]])</f>
        <v>Women</v>
      </c>
      <c r="I7654" s="6">
        <v>60</v>
      </c>
      <c r="J7654" s="4">
        <v>1200</v>
      </c>
      <c r="K7654" s="6">
        <f>Tabla2[[#This Row],[Price per Unit]]*Tabla2[[#This Row],[Units Sold]]</f>
        <v>72000</v>
      </c>
      <c r="L7654" s="52">
        <f>Tabla2[[#This Row],[Units Sold]]/Cálculos!$C$11</f>
        <v>4.8409329930157437E-5</v>
      </c>
      <c r="M7654" s="6">
        <f>Tabla2[[#This Row],[Total Sales]]-Tabla2[[#This Row],[Operating Profit]]</f>
        <v>68256</v>
      </c>
      <c r="N7654" s="6">
        <v>3744</v>
      </c>
      <c r="O7654" s="46">
        <f>Tabla2[[#This Row],[Operating Profit]]/Tabla2[[#This Row],[Total Sales]]</f>
        <v>5.1999999999999998E-2</v>
      </c>
      <c r="P7654" s="1" t="s">
        <v>82</v>
      </c>
    </row>
    <row r="7655" spans="1:16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3" t="str">
        <f>IFERROR(LEFT(Tabla2[[#This Row],[Product]],FIND(" ",Tabla2[[#This Row],[Product]])-3),Tabla2[[#This Row],[Product]])</f>
        <v>Men</v>
      </c>
      <c r="I7655" s="6">
        <v>58</v>
      </c>
      <c r="J7655" s="4">
        <v>1630</v>
      </c>
      <c r="K7655" s="6">
        <f>Tabla2[[#This Row],[Price per Unit]]*Tabla2[[#This Row],[Units Sold]]</f>
        <v>94540</v>
      </c>
      <c r="L7655" s="52">
        <f>Tabla2[[#This Row],[Units Sold]]/Cálculos!$C$11</f>
        <v>6.5756006488463858E-5</v>
      </c>
      <c r="M7655" s="6">
        <f>Tabla2[[#This Row],[Total Sales]]-Tabla2[[#This Row],[Operating Profit]]</f>
        <v>89056.68</v>
      </c>
      <c r="N7655" s="6">
        <v>5483.3200000000006</v>
      </c>
      <c r="O7655" s="46">
        <f>Tabla2[[#This Row],[Operating Profit]]/Tabla2[[#This Row],[Total Sales]]</f>
        <v>5.800000000000001E-2</v>
      </c>
      <c r="P7655" s="1" t="s">
        <v>82</v>
      </c>
    </row>
    <row r="7656" spans="1:16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3" t="str">
        <f>IFERROR(LEFT(Tabla2[[#This Row],[Product]],FIND(" ",Tabla2[[#This Row],[Product]])-3),Tabla2[[#This Row],[Product]])</f>
        <v>Men</v>
      </c>
      <c r="I7656" s="6">
        <v>53</v>
      </c>
      <c r="J7656" s="4">
        <v>1160</v>
      </c>
      <c r="K7656" s="6">
        <f>Tabla2[[#This Row],[Price per Unit]]*Tabla2[[#This Row],[Units Sold]]</f>
        <v>61480</v>
      </c>
      <c r="L7656" s="52">
        <f>Tabla2[[#This Row],[Units Sold]]/Cálculos!$C$11</f>
        <v>4.6795685599152193E-5</v>
      </c>
      <c r="M7656" s="6">
        <f>Tabla2[[#This Row],[Total Sales]]-Tabla2[[#This Row],[Operating Profit]]</f>
        <v>57852.68</v>
      </c>
      <c r="N7656" s="6">
        <v>3627.3200000000006</v>
      </c>
      <c r="O7656" s="46">
        <f>Tabla2[[#This Row],[Operating Profit]]/Tabla2[[#This Row],[Total Sales]]</f>
        <v>5.9000000000000011E-2</v>
      </c>
      <c r="P7656" s="1" t="s">
        <v>82</v>
      </c>
    </row>
    <row r="7657" spans="1:16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3" t="str">
        <f>IFERROR(LEFT(Tabla2[[#This Row],[Product]],FIND(" ",Tabla2[[#This Row],[Product]])-3),Tabla2[[#This Row],[Product]])</f>
        <v>Women</v>
      </c>
      <c r="I7657" s="6">
        <v>45</v>
      </c>
      <c r="J7657" s="4">
        <v>810</v>
      </c>
      <c r="K7657" s="6">
        <f>Tabla2[[#This Row],[Price per Unit]]*Tabla2[[#This Row],[Units Sold]]</f>
        <v>36450</v>
      </c>
      <c r="L7657" s="52">
        <f>Tabla2[[#This Row],[Units Sold]]/Cálculos!$C$11</f>
        <v>3.2676297702856274E-5</v>
      </c>
      <c r="M7657" s="6">
        <f>Tabla2[[#This Row],[Total Sales]]-Tabla2[[#This Row],[Operating Profit]]</f>
        <v>34736.85</v>
      </c>
      <c r="N7657" s="6">
        <v>1713.1499999999999</v>
      </c>
      <c r="O7657" s="46">
        <f>Tabla2[[#This Row],[Operating Profit]]/Tabla2[[#This Row],[Total Sales]]</f>
        <v>4.6999999999999993E-2</v>
      </c>
      <c r="P7657" s="1" t="s">
        <v>82</v>
      </c>
    </row>
    <row r="7658" spans="1:16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3" t="str">
        <f>IFERROR(LEFT(Tabla2[[#This Row],[Product]],FIND(" ",Tabla2[[#This Row],[Product]])-3),Tabla2[[#This Row],[Product]])</f>
        <v>Women</v>
      </c>
      <c r="I7658" s="6">
        <v>47</v>
      </c>
      <c r="J7658" s="4">
        <v>900</v>
      </c>
      <c r="K7658" s="6">
        <f>Tabla2[[#This Row],[Price per Unit]]*Tabla2[[#This Row],[Units Sold]]</f>
        <v>42300</v>
      </c>
      <c r="L7658" s="52">
        <f>Tabla2[[#This Row],[Units Sold]]/Cálculos!$C$11</f>
        <v>3.630699744761808E-5</v>
      </c>
      <c r="M7658" s="6">
        <f>Tabla2[[#This Row],[Total Sales]]-Tabla2[[#This Row],[Operating Profit]]</f>
        <v>40396.5</v>
      </c>
      <c r="N7658" s="6">
        <v>1903.4999999999998</v>
      </c>
      <c r="O7658" s="46">
        <f>Tabla2[[#This Row],[Operating Profit]]/Tabla2[[#This Row],[Total Sales]]</f>
        <v>4.4999999999999991E-2</v>
      </c>
      <c r="P7658" s="1" t="s">
        <v>82</v>
      </c>
    </row>
    <row r="7659" spans="1:16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3" t="str">
        <f>IFERROR(LEFT(Tabla2[[#This Row],[Product]],FIND(" ",Tabla2[[#This Row],[Product]])-3),Tabla2[[#This Row],[Product]])</f>
        <v>Men</v>
      </c>
      <c r="I7659" s="6">
        <v>58</v>
      </c>
      <c r="J7659" s="4">
        <v>810</v>
      </c>
      <c r="K7659" s="6">
        <f>Tabla2[[#This Row],[Price per Unit]]*Tabla2[[#This Row],[Units Sold]]</f>
        <v>46980</v>
      </c>
      <c r="L7659" s="52">
        <f>Tabla2[[#This Row],[Units Sold]]/Cálculos!$C$11</f>
        <v>3.2676297702856274E-5</v>
      </c>
      <c r="M7659" s="6">
        <f>Tabla2[[#This Row],[Total Sales]]-Tabla2[[#This Row],[Operating Profit]]</f>
        <v>44631</v>
      </c>
      <c r="N7659" s="6">
        <v>2349</v>
      </c>
      <c r="O7659" s="46">
        <f>Tabla2[[#This Row],[Operating Profit]]/Tabla2[[#This Row],[Total Sales]]</f>
        <v>0.05</v>
      </c>
      <c r="P7659" s="1" t="s">
        <v>82</v>
      </c>
    </row>
    <row r="7660" spans="1:16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3" t="str">
        <f>IFERROR(LEFT(Tabla2[[#This Row],[Product]],FIND(" ",Tabla2[[#This Row],[Product]])-3),Tabla2[[#This Row],[Product]])</f>
        <v>Women</v>
      </c>
      <c r="I7660" s="6">
        <v>62</v>
      </c>
      <c r="J7660" s="4">
        <v>1170</v>
      </c>
      <c r="K7660" s="6">
        <f>Tabla2[[#This Row],[Price per Unit]]*Tabla2[[#This Row],[Units Sold]]</f>
        <v>72540</v>
      </c>
      <c r="L7660" s="52">
        <f>Tabla2[[#This Row],[Units Sold]]/Cálculos!$C$11</f>
        <v>4.7199096681903504E-5</v>
      </c>
      <c r="M7660" s="6">
        <f>Tabla2[[#This Row],[Total Sales]]-Tabla2[[#This Row],[Operating Profit]]</f>
        <v>68767.92</v>
      </c>
      <c r="N7660" s="6">
        <v>3772.08</v>
      </c>
      <c r="O7660" s="46">
        <f>Tabla2[[#This Row],[Operating Profit]]/Tabla2[[#This Row],[Total Sales]]</f>
        <v>5.1999999999999998E-2</v>
      </c>
      <c r="P7660" s="1" t="s">
        <v>82</v>
      </c>
    </row>
    <row r="7661" spans="1:16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3" t="str">
        <f>IFERROR(LEFT(Tabla2[[#This Row],[Product]],FIND(" ",Tabla2[[#This Row],[Product]])-3),Tabla2[[#This Row],[Product]])</f>
        <v>Men</v>
      </c>
      <c r="I7661" s="6">
        <v>54</v>
      </c>
      <c r="J7661" s="4">
        <v>1820</v>
      </c>
      <c r="K7661" s="6">
        <f>Tabla2[[#This Row],[Price per Unit]]*Tabla2[[#This Row],[Units Sold]]</f>
        <v>98280</v>
      </c>
      <c r="L7661" s="52">
        <f>Tabla2[[#This Row],[Units Sold]]/Cálculos!$C$11</f>
        <v>7.3420817060738781E-5</v>
      </c>
      <c r="M7661" s="6">
        <f>Tabla2[[#This Row],[Total Sales]]-Tabla2[[#This Row],[Operating Profit]]</f>
        <v>92678.04</v>
      </c>
      <c r="N7661" s="6">
        <v>5601.9600000000009</v>
      </c>
      <c r="O7661" s="46">
        <f>Tabla2[[#This Row],[Operating Profit]]/Tabla2[[#This Row],[Total Sales]]</f>
        <v>5.7000000000000009E-2</v>
      </c>
      <c r="P7661" s="1" t="s">
        <v>82</v>
      </c>
    </row>
    <row r="7662" spans="1:16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3" t="str">
        <f>IFERROR(LEFT(Tabla2[[#This Row],[Product]],FIND(" ",Tabla2[[#This Row],[Product]])-3),Tabla2[[#This Row],[Product]])</f>
        <v>Men</v>
      </c>
      <c r="I7662" s="6">
        <v>51</v>
      </c>
      <c r="J7662" s="4">
        <v>1150</v>
      </c>
      <c r="K7662" s="6">
        <f>Tabla2[[#This Row],[Price per Unit]]*Tabla2[[#This Row],[Units Sold]]</f>
        <v>58650</v>
      </c>
      <c r="L7662" s="52">
        <f>Tabla2[[#This Row],[Units Sold]]/Cálculos!$C$11</f>
        <v>4.6392274516400882E-5</v>
      </c>
      <c r="M7662" s="6">
        <f>Tabla2[[#This Row],[Total Sales]]-Tabla2[[#This Row],[Operating Profit]]</f>
        <v>55365.599999999999</v>
      </c>
      <c r="N7662" s="6">
        <v>3284.4</v>
      </c>
      <c r="O7662" s="46">
        <f>Tabla2[[#This Row],[Operating Profit]]/Tabla2[[#This Row],[Total Sales]]</f>
        <v>5.6000000000000001E-2</v>
      </c>
      <c r="P7662" s="1" t="s">
        <v>82</v>
      </c>
    </row>
    <row r="7663" spans="1:16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3" t="str">
        <f>IFERROR(LEFT(Tabla2[[#This Row],[Product]],FIND(" ",Tabla2[[#This Row],[Product]])-3),Tabla2[[#This Row],[Product]])</f>
        <v>Women</v>
      </c>
      <c r="I7663" s="6">
        <v>46</v>
      </c>
      <c r="J7663" s="4">
        <v>980</v>
      </c>
      <c r="K7663" s="6">
        <f>Tabla2[[#This Row],[Price per Unit]]*Tabla2[[#This Row],[Units Sold]]</f>
        <v>45080</v>
      </c>
      <c r="L7663" s="52">
        <f>Tabla2[[#This Row],[Units Sold]]/Cálculos!$C$11</f>
        <v>3.9534286109628574E-5</v>
      </c>
      <c r="M7663" s="6">
        <f>Tabla2[[#This Row],[Total Sales]]-Tabla2[[#This Row],[Operating Profit]]</f>
        <v>42916.160000000003</v>
      </c>
      <c r="N7663" s="6">
        <v>2163.84</v>
      </c>
      <c r="O7663" s="46">
        <f>Tabla2[[#This Row],[Operating Profit]]/Tabla2[[#This Row],[Total Sales]]</f>
        <v>4.8000000000000001E-2</v>
      </c>
      <c r="P7663" s="1" t="s">
        <v>82</v>
      </c>
    </row>
    <row r="7664" spans="1:16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3" t="str">
        <f>IFERROR(LEFT(Tabla2[[#This Row],[Product]],FIND(" ",Tabla2[[#This Row],[Product]])-3),Tabla2[[#This Row],[Product]])</f>
        <v>Women</v>
      </c>
      <c r="I7664" s="6">
        <v>46</v>
      </c>
      <c r="J7664" s="4">
        <v>900</v>
      </c>
      <c r="K7664" s="6">
        <f>Tabla2[[#This Row],[Price per Unit]]*Tabla2[[#This Row],[Units Sold]]</f>
        <v>41400</v>
      </c>
      <c r="L7664" s="52">
        <f>Tabla2[[#This Row],[Units Sold]]/Cálculos!$C$11</f>
        <v>3.630699744761808E-5</v>
      </c>
      <c r="M7664" s="6">
        <f>Tabla2[[#This Row],[Total Sales]]-Tabla2[[#This Row],[Operating Profit]]</f>
        <v>39371.4</v>
      </c>
      <c r="N7664" s="6">
        <v>2028.6</v>
      </c>
      <c r="O7664" s="46">
        <f>Tabla2[[#This Row],[Operating Profit]]/Tabla2[[#This Row],[Total Sales]]</f>
        <v>4.8999999999999995E-2</v>
      </c>
      <c r="P7664" s="1" t="s">
        <v>82</v>
      </c>
    </row>
    <row r="7665" spans="1:16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3" t="str">
        <f>IFERROR(LEFT(Tabla2[[#This Row],[Product]],FIND(" ",Tabla2[[#This Row],[Product]])-3),Tabla2[[#This Row],[Product]])</f>
        <v>Men</v>
      </c>
      <c r="I7665" s="6">
        <v>54</v>
      </c>
      <c r="J7665" s="4">
        <v>940</v>
      </c>
      <c r="K7665" s="6">
        <f>Tabla2[[#This Row],[Price per Unit]]*Tabla2[[#This Row],[Units Sold]]</f>
        <v>50760</v>
      </c>
      <c r="L7665" s="52">
        <f>Tabla2[[#This Row],[Units Sold]]/Cálculos!$C$11</f>
        <v>3.792064177862333E-5</v>
      </c>
      <c r="M7665" s="6">
        <f>Tabla2[[#This Row],[Total Sales]]-Tabla2[[#This Row],[Operating Profit]]</f>
        <v>48374.28</v>
      </c>
      <c r="N7665" s="6">
        <v>2385.7199999999998</v>
      </c>
      <c r="O7665" s="46">
        <f>Tabla2[[#This Row],[Operating Profit]]/Tabla2[[#This Row],[Total Sales]]</f>
        <v>4.6999999999999993E-2</v>
      </c>
      <c r="P7665" s="1" t="s">
        <v>82</v>
      </c>
    </row>
    <row r="7666" spans="1:16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3" t="str">
        <f>IFERROR(LEFT(Tabla2[[#This Row],[Product]],FIND(" ",Tabla2[[#This Row],[Product]])-3),Tabla2[[#This Row],[Product]])</f>
        <v>Women</v>
      </c>
      <c r="I7666" s="6">
        <v>61</v>
      </c>
      <c r="J7666" s="4">
        <v>1250</v>
      </c>
      <c r="K7666" s="6">
        <f>Tabla2[[#This Row],[Price per Unit]]*Tabla2[[#This Row],[Units Sold]]</f>
        <v>76250</v>
      </c>
      <c r="L7666" s="52">
        <f>Tabla2[[#This Row],[Units Sold]]/Cálculos!$C$11</f>
        <v>5.0426385343913999E-5</v>
      </c>
      <c r="M7666" s="6">
        <f>Tabla2[[#This Row],[Total Sales]]-Tabla2[[#This Row],[Operating Profit]]</f>
        <v>72285</v>
      </c>
      <c r="N7666" s="6">
        <v>3965</v>
      </c>
      <c r="O7666" s="46">
        <f>Tabla2[[#This Row],[Operating Profit]]/Tabla2[[#This Row],[Total Sales]]</f>
        <v>5.1999999999999998E-2</v>
      </c>
      <c r="P7666" s="1" t="s">
        <v>82</v>
      </c>
    </row>
    <row r="7667" spans="1:16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3" t="str">
        <f>IFERROR(LEFT(Tabla2[[#This Row],[Product]],FIND(" ",Tabla2[[#This Row],[Product]])-3),Tabla2[[#This Row],[Product]])</f>
        <v>Men</v>
      </c>
      <c r="I7667" s="6">
        <v>58</v>
      </c>
      <c r="J7667" s="4">
        <v>1760</v>
      </c>
      <c r="K7667" s="6">
        <f>Tabla2[[#This Row],[Price per Unit]]*Tabla2[[#This Row],[Units Sold]]</f>
        <v>102080</v>
      </c>
      <c r="L7667" s="52">
        <f>Tabla2[[#This Row],[Units Sold]]/Cálculos!$C$11</f>
        <v>7.1000350564230915E-5</v>
      </c>
      <c r="M7667" s="6">
        <f>Tabla2[[#This Row],[Total Sales]]-Tabla2[[#This Row],[Operating Profit]]</f>
        <v>95955.199999999997</v>
      </c>
      <c r="N7667" s="6">
        <v>6124.8</v>
      </c>
      <c r="O7667" s="46">
        <f>Tabla2[[#This Row],[Operating Profit]]/Tabla2[[#This Row],[Total Sales]]</f>
        <v>6.0000000000000005E-2</v>
      </c>
      <c r="P7667" s="1" t="s">
        <v>82</v>
      </c>
    </row>
    <row r="7668" spans="1:16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3" t="str">
        <f>IFERROR(LEFT(Tabla2[[#This Row],[Product]],FIND(" ",Tabla2[[#This Row],[Product]])-3),Tabla2[[#This Row],[Product]])</f>
        <v>Men</v>
      </c>
      <c r="I7668" s="6">
        <v>53</v>
      </c>
      <c r="J7668" s="4">
        <v>1060</v>
      </c>
      <c r="K7668" s="6">
        <f>Tabla2[[#This Row],[Price per Unit]]*Tabla2[[#This Row],[Units Sold]]</f>
        <v>56180</v>
      </c>
      <c r="L7668" s="52">
        <f>Tabla2[[#This Row],[Units Sold]]/Cálculos!$C$11</f>
        <v>4.2761574771639069E-5</v>
      </c>
      <c r="M7668" s="6">
        <f>Tabla2[[#This Row],[Total Sales]]-Tabla2[[#This Row],[Operating Profit]]</f>
        <v>52865.38</v>
      </c>
      <c r="N7668" s="6">
        <v>3314.6200000000003</v>
      </c>
      <c r="O7668" s="46">
        <f>Tabla2[[#This Row],[Operating Profit]]/Tabla2[[#This Row],[Total Sales]]</f>
        <v>5.9000000000000004E-2</v>
      </c>
      <c r="P7668" s="1" t="s">
        <v>82</v>
      </c>
    </row>
    <row r="7669" spans="1:16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3" t="str">
        <f>IFERROR(LEFT(Tabla2[[#This Row],[Product]],FIND(" ",Tabla2[[#This Row],[Product]])-3),Tabla2[[#This Row],[Product]])</f>
        <v>Women</v>
      </c>
      <c r="I7669" s="6">
        <v>48</v>
      </c>
      <c r="J7669" s="4">
        <v>1050</v>
      </c>
      <c r="K7669" s="6">
        <f>Tabla2[[#This Row],[Price per Unit]]*Tabla2[[#This Row],[Units Sold]]</f>
        <v>50400</v>
      </c>
      <c r="L7669" s="52">
        <f>Tabla2[[#This Row],[Units Sold]]/Cálculos!$C$11</f>
        <v>4.2358163688887758E-5</v>
      </c>
      <c r="M7669" s="6">
        <f>Tabla2[[#This Row],[Total Sales]]-Tabla2[[#This Row],[Operating Profit]]</f>
        <v>48081.599999999999</v>
      </c>
      <c r="N7669" s="6">
        <v>2318.3999999999996</v>
      </c>
      <c r="O7669" s="46">
        <f>Tabla2[[#This Row],[Operating Profit]]/Tabla2[[#This Row],[Total Sales]]</f>
        <v>4.5999999999999992E-2</v>
      </c>
      <c r="P7669" s="1" t="s">
        <v>82</v>
      </c>
    </row>
    <row r="7670" spans="1:16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3" t="str">
        <f>IFERROR(LEFT(Tabla2[[#This Row],[Product]],FIND(" ",Tabla2[[#This Row],[Product]])-3),Tabla2[[#This Row],[Product]])</f>
        <v>Women</v>
      </c>
      <c r="I7670" s="6">
        <v>49</v>
      </c>
      <c r="J7670" s="4">
        <v>680</v>
      </c>
      <c r="K7670" s="6">
        <f>Tabla2[[#This Row],[Price per Unit]]*Tabla2[[#This Row],[Units Sold]]</f>
        <v>33320</v>
      </c>
      <c r="L7670" s="52">
        <f>Tabla2[[#This Row],[Units Sold]]/Cálculos!$C$11</f>
        <v>2.7431953627089217E-5</v>
      </c>
      <c r="M7670" s="6">
        <f>Tabla2[[#This Row],[Total Sales]]-Tabla2[[#This Row],[Operating Profit]]</f>
        <v>31753.96</v>
      </c>
      <c r="N7670" s="6">
        <v>1566.04</v>
      </c>
      <c r="O7670" s="46">
        <f>Tabla2[[#This Row],[Operating Profit]]/Tabla2[[#This Row],[Total Sales]]</f>
        <v>4.7E-2</v>
      </c>
      <c r="P7670" s="1" t="s">
        <v>82</v>
      </c>
    </row>
    <row r="7671" spans="1:16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3" t="str">
        <f>IFERROR(LEFT(Tabla2[[#This Row],[Product]],FIND(" ",Tabla2[[#This Row],[Product]])-3),Tabla2[[#This Row],[Product]])</f>
        <v>Men</v>
      </c>
      <c r="I7671" s="6">
        <v>57</v>
      </c>
      <c r="J7671" s="4">
        <v>650</v>
      </c>
      <c r="K7671" s="6">
        <f>Tabla2[[#This Row],[Price per Unit]]*Tabla2[[#This Row],[Units Sold]]</f>
        <v>37050</v>
      </c>
      <c r="L7671" s="52">
        <f>Tabla2[[#This Row],[Units Sold]]/Cálculos!$C$11</f>
        <v>2.622172037883528E-5</v>
      </c>
      <c r="M7671" s="6">
        <f>Tabla2[[#This Row],[Total Sales]]-Tabla2[[#This Row],[Operating Profit]]</f>
        <v>35234.550000000003</v>
      </c>
      <c r="N7671" s="6">
        <v>1815.45</v>
      </c>
      <c r="O7671" s="46">
        <f>Tabla2[[#This Row],[Operating Profit]]/Tabla2[[#This Row],[Total Sales]]</f>
        <v>4.9000000000000002E-2</v>
      </c>
      <c r="P7671" s="1" t="s">
        <v>82</v>
      </c>
    </row>
    <row r="7672" spans="1:16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3" t="str">
        <f>IFERROR(LEFT(Tabla2[[#This Row],[Product]],FIND(" ",Tabla2[[#This Row],[Product]])-3),Tabla2[[#This Row],[Product]])</f>
        <v>Women</v>
      </c>
      <c r="I7672" s="6">
        <v>61</v>
      </c>
      <c r="J7672" s="4">
        <v>1040</v>
      </c>
      <c r="K7672" s="6">
        <f>Tabla2[[#This Row],[Price per Unit]]*Tabla2[[#This Row],[Units Sold]]</f>
        <v>63440</v>
      </c>
      <c r="L7672" s="52">
        <f>Tabla2[[#This Row],[Units Sold]]/Cálculos!$C$11</f>
        <v>4.1954752606136447E-5</v>
      </c>
      <c r="M7672" s="6">
        <f>Tabla2[[#This Row],[Total Sales]]-Tabla2[[#This Row],[Operating Profit]]</f>
        <v>60204.56</v>
      </c>
      <c r="N7672" s="6">
        <v>3235.44</v>
      </c>
      <c r="O7672" s="46">
        <f>Tabla2[[#This Row],[Operating Profit]]/Tabla2[[#This Row],[Total Sales]]</f>
        <v>5.1000000000000004E-2</v>
      </c>
      <c r="P7672" s="1" t="s">
        <v>82</v>
      </c>
    </row>
    <row r="7673" spans="1:16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3" t="str">
        <f>IFERROR(LEFT(Tabla2[[#This Row],[Product]],FIND(" ",Tabla2[[#This Row],[Product]])-3),Tabla2[[#This Row],[Product]])</f>
        <v>Men</v>
      </c>
      <c r="I7673" s="6">
        <v>56</v>
      </c>
      <c r="J7673" s="4">
        <v>1370</v>
      </c>
      <c r="K7673" s="6">
        <f>Tabla2[[#This Row],[Price per Unit]]*Tabla2[[#This Row],[Units Sold]]</f>
        <v>76720</v>
      </c>
      <c r="L7673" s="52">
        <f>Tabla2[[#This Row],[Units Sold]]/Cálculos!$C$11</f>
        <v>5.5267318336929745E-5</v>
      </c>
      <c r="M7673" s="6">
        <f>Tabla2[[#This Row],[Total Sales]]-Tabla2[[#This Row],[Operating Profit]]</f>
        <v>72346.959999999992</v>
      </c>
      <c r="N7673" s="6">
        <v>4373.0400000000009</v>
      </c>
      <c r="O7673" s="46">
        <f>Tabla2[[#This Row],[Operating Profit]]/Tabla2[[#This Row],[Total Sales]]</f>
        <v>5.7000000000000009E-2</v>
      </c>
      <c r="P7673" s="1" t="s">
        <v>82</v>
      </c>
    </row>
    <row r="7674" spans="1:16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3" t="str">
        <f>IFERROR(LEFT(Tabla2[[#This Row],[Product]],FIND(" ",Tabla2[[#This Row],[Product]])-3),Tabla2[[#This Row],[Product]])</f>
        <v>Men</v>
      </c>
      <c r="I7674" s="6">
        <v>50</v>
      </c>
      <c r="J7674" s="4">
        <v>850</v>
      </c>
      <c r="K7674" s="6">
        <f>Tabla2[[#This Row],[Price per Unit]]*Tabla2[[#This Row],[Units Sold]]</f>
        <v>42500</v>
      </c>
      <c r="L7674" s="52">
        <f>Tabla2[[#This Row],[Units Sold]]/Cálculos!$C$11</f>
        <v>3.4289942033861518E-5</v>
      </c>
      <c r="M7674" s="6">
        <f>Tabla2[[#This Row],[Total Sales]]-Tabla2[[#This Row],[Operating Profit]]</f>
        <v>39950</v>
      </c>
      <c r="N7674" s="6">
        <v>2550</v>
      </c>
      <c r="O7674" s="46">
        <f>Tabla2[[#This Row],[Operating Profit]]/Tabla2[[#This Row],[Total Sales]]</f>
        <v>0.06</v>
      </c>
      <c r="P7674" s="1" t="s">
        <v>82</v>
      </c>
    </row>
    <row r="7675" spans="1:16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3" t="str">
        <f>IFERROR(LEFT(Tabla2[[#This Row],[Product]],FIND(" ",Tabla2[[#This Row],[Product]])-3),Tabla2[[#This Row],[Product]])</f>
        <v>Women</v>
      </c>
      <c r="I7675" s="6">
        <v>46</v>
      </c>
      <c r="J7675" s="4">
        <v>560</v>
      </c>
      <c r="K7675" s="6">
        <f>Tabla2[[#This Row],[Price per Unit]]*Tabla2[[#This Row],[Units Sold]]</f>
        <v>25760</v>
      </c>
      <c r="L7675" s="52">
        <f>Tabla2[[#This Row],[Units Sold]]/Cálculos!$C$11</f>
        <v>2.2591020634073471E-5</v>
      </c>
      <c r="M7675" s="6">
        <f>Tabla2[[#This Row],[Total Sales]]-Tabla2[[#This Row],[Operating Profit]]</f>
        <v>24472</v>
      </c>
      <c r="N7675" s="6">
        <v>1288</v>
      </c>
      <c r="O7675" s="46">
        <f>Tabla2[[#This Row],[Operating Profit]]/Tabla2[[#This Row],[Total Sales]]</f>
        <v>0.05</v>
      </c>
      <c r="P7675" s="1" t="s">
        <v>82</v>
      </c>
    </row>
    <row r="7676" spans="1:16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3" t="str">
        <f>IFERROR(LEFT(Tabla2[[#This Row],[Product]],FIND(" ",Tabla2[[#This Row],[Product]])-3),Tabla2[[#This Row],[Product]])</f>
        <v>Women</v>
      </c>
      <c r="I7676" s="6">
        <v>45</v>
      </c>
      <c r="J7676" s="4">
        <v>520</v>
      </c>
      <c r="K7676" s="6">
        <f>Tabla2[[#This Row],[Price per Unit]]*Tabla2[[#This Row],[Units Sold]]</f>
        <v>23400</v>
      </c>
      <c r="L7676" s="52">
        <f>Tabla2[[#This Row],[Units Sold]]/Cálculos!$C$11</f>
        <v>2.0977376303068224E-5</v>
      </c>
      <c r="M7676" s="6">
        <f>Tabla2[[#This Row],[Total Sales]]-Tabla2[[#This Row],[Operating Profit]]</f>
        <v>22253.4</v>
      </c>
      <c r="N7676" s="6">
        <v>1146.5999999999999</v>
      </c>
      <c r="O7676" s="46">
        <f>Tabla2[[#This Row],[Operating Profit]]/Tabla2[[#This Row],[Total Sales]]</f>
        <v>4.8999999999999995E-2</v>
      </c>
      <c r="P7676" s="1" t="s">
        <v>82</v>
      </c>
    </row>
    <row r="7677" spans="1:16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3" t="str">
        <f>IFERROR(LEFT(Tabla2[[#This Row],[Product]],FIND(" ",Tabla2[[#This Row],[Product]])-3),Tabla2[[#This Row],[Product]])</f>
        <v>Men</v>
      </c>
      <c r="I7677" s="6">
        <v>58</v>
      </c>
      <c r="J7677" s="4">
        <v>500</v>
      </c>
      <c r="K7677" s="6">
        <f>Tabla2[[#This Row],[Price per Unit]]*Tabla2[[#This Row],[Units Sold]]</f>
        <v>29000</v>
      </c>
      <c r="L7677" s="52">
        <f>Tabla2[[#This Row],[Units Sold]]/Cálculos!$C$11</f>
        <v>2.0170554137565598E-5</v>
      </c>
      <c r="M7677" s="6">
        <f>Tabla2[[#This Row],[Total Sales]]-Tabla2[[#This Row],[Operating Profit]]</f>
        <v>27637</v>
      </c>
      <c r="N7677" s="6">
        <v>1363</v>
      </c>
      <c r="O7677" s="46">
        <f>Tabla2[[#This Row],[Operating Profit]]/Tabla2[[#This Row],[Total Sales]]</f>
        <v>4.7E-2</v>
      </c>
      <c r="P7677" s="1" t="s">
        <v>82</v>
      </c>
    </row>
    <row r="7678" spans="1:16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3" t="str">
        <f>IFERROR(LEFT(Tabla2[[#This Row],[Product]],FIND(" ",Tabla2[[#This Row],[Product]])-3),Tabla2[[#This Row],[Product]])</f>
        <v>Women</v>
      </c>
      <c r="I7678" s="6">
        <v>59</v>
      </c>
      <c r="J7678" s="4">
        <v>780</v>
      </c>
      <c r="K7678" s="6">
        <f>Tabla2[[#This Row],[Price per Unit]]*Tabla2[[#This Row],[Units Sold]]</f>
        <v>46020</v>
      </c>
      <c r="L7678" s="52">
        <f>Tabla2[[#This Row],[Units Sold]]/Cálculos!$C$11</f>
        <v>3.1466064454602334E-5</v>
      </c>
      <c r="M7678" s="6">
        <f>Tabla2[[#This Row],[Total Sales]]-Tabla2[[#This Row],[Operating Profit]]</f>
        <v>43488.9</v>
      </c>
      <c r="N7678" s="6">
        <v>2531.1</v>
      </c>
      <c r="O7678" s="46">
        <f>Tabla2[[#This Row],[Operating Profit]]/Tabla2[[#This Row],[Total Sales]]</f>
        <v>5.5E-2</v>
      </c>
      <c r="P7678" s="1" t="s">
        <v>82</v>
      </c>
    </row>
    <row r="7679" spans="1:16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3" t="str">
        <f>IFERROR(LEFT(Tabla2[[#This Row],[Product]],FIND(" ",Tabla2[[#This Row],[Product]])-3),Tabla2[[#This Row],[Product]])</f>
        <v>Men</v>
      </c>
      <c r="I7679" s="6">
        <v>62</v>
      </c>
      <c r="J7679" s="4">
        <v>1330</v>
      </c>
      <c r="K7679" s="6">
        <f>Tabla2[[#This Row],[Price per Unit]]*Tabla2[[#This Row],[Units Sold]]</f>
        <v>82460</v>
      </c>
      <c r="L7679" s="52">
        <f>Tabla2[[#This Row],[Units Sold]]/Cálculos!$C$11</f>
        <v>5.3653674005924494E-5</v>
      </c>
      <c r="M7679" s="6">
        <f>Tabla2[[#This Row],[Total Sales]]-Tabla2[[#This Row],[Operating Profit]]</f>
        <v>77512.399999999994</v>
      </c>
      <c r="N7679" s="6">
        <v>4947.5999999999995</v>
      </c>
      <c r="O7679" s="46">
        <f>Tabla2[[#This Row],[Operating Profit]]/Tabla2[[#This Row],[Total Sales]]</f>
        <v>5.9999999999999991E-2</v>
      </c>
      <c r="P7679" s="1" t="s">
        <v>82</v>
      </c>
    </row>
    <row r="7680" spans="1:16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3" t="str">
        <f>IFERROR(LEFT(Tabla2[[#This Row],[Product]],FIND(" ",Tabla2[[#This Row],[Product]])-3),Tabla2[[#This Row],[Product]])</f>
        <v>Men</v>
      </c>
      <c r="I7680" s="6">
        <v>54</v>
      </c>
      <c r="J7680" s="4">
        <v>750</v>
      </c>
      <c r="K7680" s="6">
        <f>Tabla2[[#This Row],[Price per Unit]]*Tabla2[[#This Row],[Units Sold]]</f>
        <v>40500</v>
      </c>
      <c r="L7680" s="52">
        <f>Tabla2[[#This Row],[Units Sold]]/Cálculos!$C$11</f>
        <v>3.0255831206348401E-5</v>
      </c>
      <c r="M7680" s="6">
        <f>Tabla2[[#This Row],[Total Sales]]-Tabla2[[#This Row],[Operating Profit]]</f>
        <v>38110.5</v>
      </c>
      <c r="N7680" s="6">
        <v>2389.5000000000005</v>
      </c>
      <c r="O7680" s="46">
        <f>Tabla2[[#This Row],[Operating Profit]]/Tabla2[[#This Row],[Total Sales]]</f>
        <v>5.9000000000000011E-2</v>
      </c>
      <c r="P7680" s="1" t="s">
        <v>82</v>
      </c>
    </row>
    <row r="7681" spans="1:16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3" t="str">
        <f>IFERROR(LEFT(Tabla2[[#This Row],[Product]],FIND(" ",Tabla2[[#This Row],[Product]])-3),Tabla2[[#This Row],[Product]])</f>
        <v>Women</v>
      </c>
      <c r="I7681" s="6">
        <v>59</v>
      </c>
      <c r="J7681" s="4">
        <v>540</v>
      </c>
      <c r="K7681" s="6">
        <f>Tabla2[[#This Row],[Price per Unit]]*Tabla2[[#This Row],[Units Sold]]</f>
        <v>31860</v>
      </c>
      <c r="L7681" s="52">
        <f>Tabla2[[#This Row],[Units Sold]]/Cálculos!$C$11</f>
        <v>2.1784198468570849E-5</v>
      </c>
      <c r="M7681" s="6">
        <f>Tabla2[[#This Row],[Total Sales]]-Tabla2[[#This Row],[Operating Profit]]</f>
        <v>30267</v>
      </c>
      <c r="N7681" s="6">
        <v>1593</v>
      </c>
      <c r="O7681" s="46">
        <f>Tabla2[[#This Row],[Operating Profit]]/Tabla2[[#This Row],[Total Sales]]</f>
        <v>0.05</v>
      </c>
      <c r="P7681" s="1" t="s">
        <v>82</v>
      </c>
    </row>
    <row r="7682" spans="1:16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3" t="str">
        <f>IFERROR(LEFT(Tabla2[[#This Row],[Product]],FIND(" ",Tabla2[[#This Row],[Product]])-3),Tabla2[[#This Row],[Product]])</f>
        <v>Women</v>
      </c>
      <c r="I7682" s="6">
        <v>55</v>
      </c>
      <c r="J7682" s="4">
        <v>460</v>
      </c>
      <c r="K7682" s="6">
        <f>Tabla2[[#This Row],[Price per Unit]]*Tabla2[[#This Row],[Units Sold]]</f>
        <v>25300</v>
      </c>
      <c r="L7682" s="52">
        <f>Tabla2[[#This Row],[Units Sold]]/Cálculos!$C$11</f>
        <v>1.8556909806560351E-5</v>
      </c>
      <c r="M7682" s="6">
        <f>Tabla2[[#This Row],[Total Sales]]-Tabla2[[#This Row],[Operating Profit]]</f>
        <v>24085.599999999999</v>
      </c>
      <c r="N7682" s="6">
        <v>1214.3999999999999</v>
      </c>
      <c r="O7682" s="46">
        <f>Tabla2[[#This Row],[Operating Profit]]/Tabla2[[#This Row],[Total Sales]]</f>
        <v>4.7999999999999994E-2</v>
      </c>
      <c r="P7682" s="1" t="s">
        <v>82</v>
      </c>
    </row>
    <row r="7683" spans="1:16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3" t="str">
        <f>IFERROR(LEFT(Tabla2[[#This Row],[Product]],FIND(" ",Tabla2[[#This Row],[Product]])-3),Tabla2[[#This Row],[Product]])</f>
        <v>Men</v>
      </c>
      <c r="I7683" s="6">
        <v>66</v>
      </c>
      <c r="J7683" s="4">
        <v>510</v>
      </c>
      <c r="K7683" s="6">
        <f>Tabla2[[#This Row],[Price per Unit]]*Tabla2[[#This Row],[Units Sold]]</f>
        <v>33660</v>
      </c>
      <c r="L7683" s="52">
        <f>Tabla2[[#This Row],[Units Sold]]/Cálculos!$C$11</f>
        <v>2.0573965220316913E-5</v>
      </c>
      <c r="M7683" s="6">
        <f>Tabla2[[#This Row],[Total Sales]]-Tabla2[[#This Row],[Operating Profit]]</f>
        <v>32044.32</v>
      </c>
      <c r="N7683" s="6">
        <v>1615.6799999999998</v>
      </c>
      <c r="O7683" s="46">
        <f>Tabla2[[#This Row],[Operating Profit]]/Tabla2[[#This Row],[Total Sales]]</f>
        <v>4.7999999999999994E-2</v>
      </c>
      <c r="P7683" s="1" t="s">
        <v>82</v>
      </c>
    </row>
    <row r="7684" spans="1:16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3" t="str">
        <f>IFERROR(LEFT(Tabla2[[#This Row],[Product]],FIND(" ",Tabla2[[#This Row],[Product]])-3),Tabla2[[#This Row],[Product]])</f>
        <v>Women</v>
      </c>
      <c r="I7684" s="6">
        <v>71</v>
      </c>
      <c r="J7684" s="4">
        <v>810</v>
      </c>
      <c r="K7684" s="6">
        <f>Tabla2[[#This Row],[Price per Unit]]*Tabla2[[#This Row],[Units Sold]]</f>
        <v>57510</v>
      </c>
      <c r="L7684" s="52">
        <f>Tabla2[[#This Row],[Units Sold]]/Cálculos!$C$11</f>
        <v>3.2676297702856274E-5</v>
      </c>
      <c r="M7684" s="6">
        <f>Tabla2[[#This Row],[Total Sales]]-Tabla2[[#This Row],[Operating Profit]]</f>
        <v>54461.97</v>
      </c>
      <c r="N7684" s="6">
        <v>3048.03</v>
      </c>
      <c r="O7684" s="46">
        <f>Tabla2[[#This Row],[Operating Profit]]/Tabla2[[#This Row],[Total Sales]]</f>
        <v>5.3000000000000005E-2</v>
      </c>
      <c r="P7684" s="1" t="s">
        <v>82</v>
      </c>
    </row>
    <row r="7685" spans="1:16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3" t="str">
        <f>IFERROR(LEFT(Tabla2[[#This Row],[Product]],FIND(" ",Tabla2[[#This Row],[Product]])-3),Tabla2[[#This Row],[Product]])</f>
        <v>Men</v>
      </c>
      <c r="I7685" s="6">
        <v>64</v>
      </c>
      <c r="J7685" s="4">
        <v>1260</v>
      </c>
      <c r="K7685" s="6">
        <f>Tabla2[[#This Row],[Price per Unit]]*Tabla2[[#This Row],[Units Sold]]</f>
        <v>80640</v>
      </c>
      <c r="L7685" s="52">
        <f>Tabla2[[#This Row],[Units Sold]]/Cálculos!$C$11</f>
        <v>5.082979642666531E-5</v>
      </c>
      <c r="M7685" s="6">
        <f>Tabla2[[#This Row],[Total Sales]]-Tabla2[[#This Row],[Operating Profit]]</f>
        <v>75801.600000000006</v>
      </c>
      <c r="N7685" s="6">
        <v>4838.3999999999996</v>
      </c>
      <c r="O7685" s="46">
        <f>Tabla2[[#This Row],[Operating Profit]]/Tabla2[[#This Row],[Total Sales]]</f>
        <v>0.06</v>
      </c>
      <c r="P7685" s="1" t="s">
        <v>82</v>
      </c>
    </row>
    <row r="7686" spans="1:16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3" t="str">
        <f>IFERROR(LEFT(Tabla2[[#This Row],[Product]],FIND(" ",Tabla2[[#This Row],[Product]])-3),Tabla2[[#This Row],[Product]])</f>
        <v>Men</v>
      </c>
      <c r="I7686" s="6">
        <v>55</v>
      </c>
      <c r="J7686" s="4">
        <v>810</v>
      </c>
      <c r="K7686" s="6">
        <f>Tabla2[[#This Row],[Price per Unit]]*Tabla2[[#This Row],[Units Sold]]</f>
        <v>44550</v>
      </c>
      <c r="L7686" s="52">
        <f>Tabla2[[#This Row],[Units Sold]]/Cálculos!$C$11</f>
        <v>3.2676297702856274E-5</v>
      </c>
      <c r="M7686" s="6">
        <f>Tabla2[[#This Row],[Total Sales]]-Tabla2[[#This Row],[Operating Profit]]</f>
        <v>41966.1</v>
      </c>
      <c r="N7686" s="6">
        <v>2583.9</v>
      </c>
      <c r="O7686" s="46">
        <f>Tabla2[[#This Row],[Operating Profit]]/Tabla2[[#This Row],[Total Sales]]</f>
        <v>5.8000000000000003E-2</v>
      </c>
      <c r="P7686" s="1" t="s">
        <v>82</v>
      </c>
    </row>
    <row r="7687" spans="1:16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3" t="str">
        <f>IFERROR(LEFT(Tabla2[[#This Row],[Product]],FIND(" ",Tabla2[[#This Row],[Product]])-3),Tabla2[[#This Row],[Product]])</f>
        <v>Women</v>
      </c>
      <c r="I7687" s="6">
        <v>57</v>
      </c>
      <c r="J7687" s="4">
        <v>960</v>
      </c>
      <c r="K7687" s="6">
        <f>Tabla2[[#This Row],[Price per Unit]]*Tabla2[[#This Row],[Units Sold]]</f>
        <v>54720</v>
      </c>
      <c r="L7687" s="52">
        <f>Tabla2[[#This Row],[Units Sold]]/Cálculos!$C$11</f>
        <v>3.8727463944125952E-5</v>
      </c>
      <c r="M7687" s="6">
        <f>Tabla2[[#This Row],[Total Sales]]-Tabla2[[#This Row],[Operating Profit]]</f>
        <v>52093.440000000002</v>
      </c>
      <c r="N7687" s="6">
        <v>2626.56</v>
      </c>
      <c r="O7687" s="46">
        <f>Tabla2[[#This Row],[Operating Profit]]/Tabla2[[#This Row],[Total Sales]]</f>
        <v>4.8000000000000001E-2</v>
      </c>
      <c r="P7687" s="1" t="s">
        <v>82</v>
      </c>
    </row>
    <row r="7688" spans="1:16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3" t="str">
        <f>IFERROR(LEFT(Tabla2[[#This Row],[Product]],FIND(" ",Tabla2[[#This Row],[Product]])-3),Tabla2[[#This Row],[Product]])</f>
        <v>Women</v>
      </c>
      <c r="I7688" s="6">
        <v>55</v>
      </c>
      <c r="J7688" s="4">
        <v>750</v>
      </c>
      <c r="K7688" s="6">
        <f>Tabla2[[#This Row],[Price per Unit]]*Tabla2[[#This Row],[Units Sold]]</f>
        <v>41250</v>
      </c>
      <c r="L7688" s="52">
        <f>Tabla2[[#This Row],[Units Sold]]/Cálculos!$C$11</f>
        <v>3.0255831206348401E-5</v>
      </c>
      <c r="M7688" s="6">
        <f>Tabla2[[#This Row],[Total Sales]]-Tabla2[[#This Row],[Operating Profit]]</f>
        <v>39187.5</v>
      </c>
      <c r="N7688" s="6">
        <v>2062.5</v>
      </c>
      <c r="O7688" s="46">
        <f>Tabla2[[#This Row],[Operating Profit]]/Tabla2[[#This Row],[Total Sales]]</f>
        <v>0.05</v>
      </c>
      <c r="P7688" s="1" t="s">
        <v>82</v>
      </c>
    </row>
    <row r="7689" spans="1:16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3" t="str">
        <f>IFERROR(LEFT(Tabla2[[#This Row],[Product]],FIND(" ",Tabla2[[#This Row],[Product]])-3),Tabla2[[#This Row],[Product]])</f>
        <v>Men</v>
      </c>
      <c r="I7689" s="6">
        <v>67</v>
      </c>
      <c r="J7689" s="4">
        <v>800</v>
      </c>
      <c r="K7689" s="6">
        <f>Tabla2[[#This Row],[Price per Unit]]*Tabla2[[#This Row],[Units Sold]]</f>
        <v>53600</v>
      </c>
      <c r="L7689" s="52">
        <f>Tabla2[[#This Row],[Units Sold]]/Cálculos!$C$11</f>
        <v>3.2272886620104963E-5</v>
      </c>
      <c r="M7689" s="6">
        <f>Tabla2[[#This Row],[Total Sales]]-Tabla2[[#This Row],[Operating Profit]]</f>
        <v>50920</v>
      </c>
      <c r="N7689" s="6">
        <v>2680</v>
      </c>
      <c r="O7689" s="46">
        <f>Tabla2[[#This Row],[Operating Profit]]/Tabla2[[#This Row],[Total Sales]]</f>
        <v>0.05</v>
      </c>
      <c r="P7689" s="1" t="s">
        <v>82</v>
      </c>
    </row>
    <row r="7690" spans="1:16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3" t="str">
        <f>IFERROR(LEFT(Tabla2[[#This Row],[Product]],FIND(" ",Tabla2[[#This Row],[Product]])-3),Tabla2[[#This Row],[Product]])</f>
        <v>Women</v>
      </c>
      <c r="I7690" s="6">
        <v>70</v>
      </c>
      <c r="J7690" s="4">
        <v>940</v>
      </c>
      <c r="K7690" s="6">
        <f>Tabla2[[#This Row],[Price per Unit]]*Tabla2[[#This Row],[Units Sold]]</f>
        <v>65800</v>
      </c>
      <c r="L7690" s="52">
        <f>Tabla2[[#This Row],[Units Sold]]/Cálculos!$C$11</f>
        <v>3.792064177862333E-5</v>
      </c>
      <c r="M7690" s="6">
        <f>Tabla2[[#This Row],[Total Sales]]-Tabla2[[#This Row],[Operating Profit]]</f>
        <v>62312.6</v>
      </c>
      <c r="N7690" s="6">
        <v>3487.4</v>
      </c>
      <c r="O7690" s="46">
        <f>Tabla2[[#This Row],[Operating Profit]]/Tabla2[[#This Row],[Total Sales]]</f>
        <v>5.2999999999999999E-2</v>
      </c>
      <c r="P7690" s="1" t="s">
        <v>82</v>
      </c>
    </row>
    <row r="7691" spans="1:16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3" t="str">
        <f>IFERROR(LEFT(Tabla2[[#This Row],[Product]],FIND(" ",Tabla2[[#This Row],[Product]])-3),Tabla2[[#This Row],[Product]])</f>
        <v>Men</v>
      </c>
      <c r="I7691" s="6">
        <v>64</v>
      </c>
      <c r="J7691" s="4">
        <v>1680</v>
      </c>
      <c r="K7691" s="6">
        <f>Tabla2[[#This Row],[Price per Unit]]*Tabla2[[#This Row],[Units Sold]]</f>
        <v>107520</v>
      </c>
      <c r="L7691" s="52">
        <f>Tabla2[[#This Row],[Units Sold]]/Cálculos!$C$11</f>
        <v>6.7773061902220413E-5</v>
      </c>
      <c r="M7691" s="6">
        <f>Tabla2[[#This Row],[Total Sales]]-Tabla2[[#This Row],[Operating Profit]]</f>
        <v>101068.8</v>
      </c>
      <c r="N7691" s="6">
        <v>6451.2</v>
      </c>
      <c r="O7691" s="46">
        <f>Tabla2[[#This Row],[Operating Profit]]/Tabla2[[#This Row],[Total Sales]]</f>
        <v>0.06</v>
      </c>
      <c r="P7691" s="1" t="s">
        <v>82</v>
      </c>
    </row>
    <row r="7692" spans="1:16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3" t="str">
        <f>IFERROR(LEFT(Tabla2[[#This Row],[Product]],FIND(" ",Tabla2[[#This Row],[Product]])-3),Tabla2[[#This Row],[Product]])</f>
        <v>Men</v>
      </c>
      <c r="I7692" s="6">
        <v>55</v>
      </c>
      <c r="J7692" s="4">
        <v>1000</v>
      </c>
      <c r="K7692" s="6">
        <f>Tabla2[[#This Row],[Price per Unit]]*Tabla2[[#This Row],[Units Sold]]</f>
        <v>55000</v>
      </c>
      <c r="L7692" s="52">
        <f>Tabla2[[#This Row],[Units Sold]]/Cálculos!$C$11</f>
        <v>4.0341108275131196E-5</v>
      </c>
      <c r="M7692" s="6">
        <f>Tabla2[[#This Row],[Total Sales]]-Tabla2[[#This Row],[Operating Profit]]</f>
        <v>51975</v>
      </c>
      <c r="N7692" s="6">
        <v>3025.0000000000005</v>
      </c>
      <c r="O7692" s="46">
        <f>Tabla2[[#This Row],[Operating Profit]]/Tabla2[[#This Row],[Total Sales]]</f>
        <v>5.5000000000000007E-2</v>
      </c>
      <c r="P7692" s="1" t="s">
        <v>82</v>
      </c>
    </row>
    <row r="7693" spans="1:16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3" t="str">
        <f>IFERROR(LEFT(Tabla2[[#This Row],[Product]],FIND(" ",Tabla2[[#This Row],[Product]])-3),Tabla2[[#This Row],[Product]])</f>
        <v>Women</v>
      </c>
      <c r="I7693" s="6">
        <v>55</v>
      </c>
      <c r="J7693" s="4">
        <v>1130</v>
      </c>
      <c r="K7693" s="6">
        <f>Tabla2[[#This Row],[Price per Unit]]*Tabla2[[#This Row],[Units Sold]]</f>
        <v>62150</v>
      </c>
      <c r="L7693" s="52">
        <f>Tabla2[[#This Row],[Units Sold]]/Cálculos!$C$11</f>
        <v>4.5585452350898253E-5</v>
      </c>
      <c r="M7693" s="6">
        <f>Tabla2[[#This Row],[Total Sales]]-Tabla2[[#This Row],[Operating Profit]]</f>
        <v>59228.95</v>
      </c>
      <c r="N7693" s="6">
        <v>2921.0499999999997</v>
      </c>
      <c r="O7693" s="46">
        <f>Tabla2[[#This Row],[Operating Profit]]/Tabla2[[#This Row],[Total Sales]]</f>
        <v>4.6999999999999993E-2</v>
      </c>
      <c r="P7693" s="1" t="s">
        <v>82</v>
      </c>
    </row>
    <row r="7694" spans="1:16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3" t="str">
        <f>IFERROR(LEFT(Tabla2[[#This Row],[Product]],FIND(" ",Tabla2[[#This Row],[Product]])-3),Tabla2[[#This Row],[Product]])</f>
        <v>Women</v>
      </c>
      <c r="I7694" s="6">
        <v>56</v>
      </c>
      <c r="J7694" s="4">
        <v>810</v>
      </c>
      <c r="K7694" s="6">
        <f>Tabla2[[#This Row],[Price per Unit]]*Tabla2[[#This Row],[Units Sold]]</f>
        <v>45360</v>
      </c>
      <c r="L7694" s="52">
        <f>Tabla2[[#This Row],[Units Sold]]/Cálculos!$C$11</f>
        <v>3.2676297702856274E-5</v>
      </c>
      <c r="M7694" s="6">
        <f>Tabla2[[#This Row],[Total Sales]]-Tabla2[[#This Row],[Operating Profit]]</f>
        <v>43318.8</v>
      </c>
      <c r="N7694" s="6">
        <v>2041.1999999999998</v>
      </c>
      <c r="O7694" s="46">
        <f>Tabla2[[#This Row],[Operating Profit]]/Tabla2[[#This Row],[Total Sales]]</f>
        <v>4.4999999999999998E-2</v>
      </c>
      <c r="P7694" s="1" t="s">
        <v>82</v>
      </c>
    </row>
    <row r="7695" spans="1:16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3" t="str">
        <f>IFERROR(LEFT(Tabla2[[#This Row],[Product]],FIND(" ",Tabla2[[#This Row],[Product]])-3),Tabla2[[#This Row],[Product]])</f>
        <v>Men</v>
      </c>
      <c r="I7695" s="6">
        <v>67</v>
      </c>
      <c r="J7695" s="4">
        <v>810</v>
      </c>
      <c r="K7695" s="6">
        <f>Tabla2[[#This Row],[Price per Unit]]*Tabla2[[#This Row],[Units Sold]]</f>
        <v>54270</v>
      </c>
      <c r="L7695" s="52">
        <f>Tabla2[[#This Row],[Units Sold]]/Cálculos!$C$11</f>
        <v>3.2676297702856274E-5</v>
      </c>
      <c r="M7695" s="6">
        <f>Tabla2[[#This Row],[Total Sales]]-Tabla2[[#This Row],[Operating Profit]]</f>
        <v>51665.04</v>
      </c>
      <c r="N7695" s="6">
        <v>2604.96</v>
      </c>
      <c r="O7695" s="46">
        <f>Tabla2[[#This Row],[Operating Profit]]/Tabla2[[#This Row],[Total Sales]]</f>
        <v>4.8000000000000001E-2</v>
      </c>
      <c r="P7695" s="1" t="s">
        <v>82</v>
      </c>
    </row>
    <row r="7696" spans="1:16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3" t="str">
        <f>IFERROR(LEFT(Tabla2[[#This Row],[Product]],FIND(" ",Tabla2[[#This Row],[Product]])-3),Tabla2[[#This Row],[Product]])</f>
        <v>Women</v>
      </c>
      <c r="I7696" s="6">
        <v>68</v>
      </c>
      <c r="J7696" s="4">
        <v>1060</v>
      </c>
      <c r="K7696" s="6">
        <f>Tabla2[[#This Row],[Price per Unit]]*Tabla2[[#This Row],[Units Sold]]</f>
        <v>72080</v>
      </c>
      <c r="L7696" s="52">
        <f>Tabla2[[#This Row],[Units Sold]]/Cálculos!$C$11</f>
        <v>4.2761574771639069E-5</v>
      </c>
      <c r="M7696" s="6">
        <f>Tabla2[[#This Row],[Total Sales]]-Tabla2[[#This Row],[Operating Profit]]</f>
        <v>68331.839999999997</v>
      </c>
      <c r="N7696" s="6">
        <v>3748.1600000000003</v>
      </c>
      <c r="O7696" s="46">
        <f>Tabla2[[#This Row],[Operating Profit]]/Tabla2[[#This Row],[Total Sales]]</f>
        <v>5.2000000000000005E-2</v>
      </c>
      <c r="P7696" s="1" t="s">
        <v>82</v>
      </c>
    </row>
    <row r="7697" spans="1:16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3" t="str">
        <f>IFERROR(LEFT(Tabla2[[#This Row],[Product]],FIND(" ",Tabla2[[#This Row],[Product]])-3),Tabla2[[#This Row],[Product]])</f>
        <v>Men</v>
      </c>
      <c r="I7697" s="6">
        <v>49</v>
      </c>
      <c r="J7697" s="4">
        <v>1310</v>
      </c>
      <c r="K7697" s="6">
        <f>Tabla2[[#This Row],[Price per Unit]]*Tabla2[[#This Row],[Units Sold]]</f>
        <v>64190</v>
      </c>
      <c r="L7697" s="52">
        <f>Tabla2[[#This Row],[Units Sold]]/Cálculos!$C$11</f>
        <v>5.2846851840421872E-5</v>
      </c>
      <c r="M7697" s="6">
        <f>Tabla2[[#This Row],[Total Sales]]-Tabla2[[#This Row],[Operating Profit]]</f>
        <v>60659.55</v>
      </c>
      <c r="N7697" s="6">
        <v>3530.4500000000003</v>
      </c>
      <c r="O7697" s="46">
        <f>Tabla2[[#This Row],[Operating Profit]]/Tabla2[[#This Row],[Total Sales]]</f>
        <v>5.5000000000000007E-2</v>
      </c>
      <c r="P7697" s="1" t="s">
        <v>82</v>
      </c>
    </row>
    <row r="7698" spans="1:16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3" t="str">
        <f>IFERROR(LEFT(Tabla2[[#This Row],[Product]],FIND(" ",Tabla2[[#This Row],[Product]])-3),Tabla2[[#This Row],[Product]])</f>
        <v>Men</v>
      </c>
      <c r="I7698" s="6">
        <v>45</v>
      </c>
      <c r="J7698" s="4">
        <v>910</v>
      </c>
      <c r="K7698" s="6">
        <f>Tabla2[[#This Row],[Price per Unit]]*Tabla2[[#This Row],[Units Sold]]</f>
        <v>40950</v>
      </c>
      <c r="L7698" s="52">
        <f>Tabla2[[#This Row],[Units Sold]]/Cálculos!$C$11</f>
        <v>3.6710408530369391E-5</v>
      </c>
      <c r="M7698" s="6">
        <f>Tabla2[[#This Row],[Total Sales]]-Tabla2[[#This Row],[Operating Profit]]</f>
        <v>38779.65</v>
      </c>
      <c r="N7698" s="6">
        <v>2170.35</v>
      </c>
      <c r="O7698" s="46">
        <f>Tabla2[[#This Row],[Operating Profit]]/Tabla2[[#This Row],[Total Sales]]</f>
        <v>5.2999999999999999E-2</v>
      </c>
      <c r="P7698" s="1" t="s">
        <v>82</v>
      </c>
    </row>
    <row r="7699" spans="1:16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3" t="str">
        <f>IFERROR(LEFT(Tabla2[[#This Row],[Product]],FIND(" ",Tabla2[[#This Row],[Product]])-3),Tabla2[[#This Row],[Product]])</f>
        <v>Women</v>
      </c>
      <c r="I7699" s="6">
        <v>38</v>
      </c>
      <c r="J7699" s="4">
        <v>810</v>
      </c>
      <c r="K7699" s="6">
        <f>Tabla2[[#This Row],[Price per Unit]]*Tabla2[[#This Row],[Units Sold]]</f>
        <v>30780</v>
      </c>
      <c r="L7699" s="52">
        <f>Tabla2[[#This Row],[Units Sold]]/Cálculos!$C$11</f>
        <v>3.2676297702856274E-5</v>
      </c>
      <c r="M7699" s="6">
        <f>Tabla2[[#This Row],[Total Sales]]-Tabla2[[#This Row],[Operating Profit]]</f>
        <v>29394.9</v>
      </c>
      <c r="N7699" s="6">
        <v>1385.1</v>
      </c>
      <c r="O7699" s="46">
        <f>Tabla2[[#This Row],[Operating Profit]]/Tabla2[[#This Row],[Total Sales]]</f>
        <v>4.4999999999999998E-2</v>
      </c>
      <c r="P7699" s="1" t="s">
        <v>82</v>
      </c>
    </row>
    <row r="7700" spans="1:16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3" t="str">
        <f>IFERROR(LEFT(Tabla2[[#This Row],[Product]],FIND(" ",Tabla2[[#This Row],[Product]])-3),Tabla2[[#This Row],[Product]])</f>
        <v>Women</v>
      </c>
      <c r="I7700" s="6">
        <v>43</v>
      </c>
      <c r="J7700" s="4">
        <v>460</v>
      </c>
      <c r="K7700" s="6">
        <f>Tabla2[[#This Row],[Price per Unit]]*Tabla2[[#This Row],[Units Sold]]</f>
        <v>19780</v>
      </c>
      <c r="L7700" s="52">
        <f>Tabla2[[#This Row],[Units Sold]]/Cálculos!$C$11</f>
        <v>1.8556909806560351E-5</v>
      </c>
      <c r="M7700" s="6">
        <f>Tabla2[[#This Row],[Total Sales]]-Tabla2[[#This Row],[Operating Profit]]</f>
        <v>18988.8</v>
      </c>
      <c r="N7700" s="6">
        <v>791.2</v>
      </c>
      <c r="O7700" s="46">
        <f>Tabla2[[#This Row],[Operating Profit]]/Tabla2[[#This Row],[Total Sales]]</f>
        <v>0.04</v>
      </c>
      <c r="P7700" s="1" t="s">
        <v>82</v>
      </c>
    </row>
    <row r="7701" spans="1:16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3" t="str">
        <f>IFERROR(LEFT(Tabla2[[#This Row],[Product]],FIND(" ",Tabla2[[#This Row],[Product]])-3),Tabla2[[#This Row],[Product]])</f>
        <v>Men</v>
      </c>
      <c r="I7701" s="6">
        <v>59</v>
      </c>
      <c r="J7701" s="4">
        <v>560</v>
      </c>
      <c r="K7701" s="6">
        <f>Tabla2[[#This Row],[Price per Unit]]*Tabla2[[#This Row],[Units Sold]]</f>
        <v>33040</v>
      </c>
      <c r="L7701" s="52">
        <f>Tabla2[[#This Row],[Units Sold]]/Cálculos!$C$11</f>
        <v>2.2591020634073471E-5</v>
      </c>
      <c r="M7701" s="6">
        <f>Tabla2[[#This Row],[Total Sales]]-Tabla2[[#This Row],[Operating Profit]]</f>
        <v>31586.240000000002</v>
      </c>
      <c r="N7701" s="6">
        <v>1453.76</v>
      </c>
      <c r="O7701" s="46">
        <f>Tabla2[[#This Row],[Operating Profit]]/Tabla2[[#This Row],[Total Sales]]</f>
        <v>4.3999999999999997E-2</v>
      </c>
      <c r="P7701" s="1" t="s">
        <v>82</v>
      </c>
    </row>
    <row r="7702" spans="1:16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3" t="str">
        <f>IFERROR(LEFT(Tabla2[[#This Row],[Product]],FIND(" ",Tabla2[[#This Row],[Product]])-3),Tabla2[[#This Row],[Product]])</f>
        <v>Women</v>
      </c>
      <c r="I7702" s="6">
        <v>49</v>
      </c>
      <c r="J7702" s="4">
        <v>880</v>
      </c>
      <c r="K7702" s="6">
        <f>Tabla2[[#This Row],[Price per Unit]]*Tabla2[[#This Row],[Units Sold]]</f>
        <v>43120</v>
      </c>
      <c r="L7702" s="52">
        <f>Tabla2[[#This Row],[Units Sold]]/Cálculos!$C$11</f>
        <v>3.5500175282115457E-5</v>
      </c>
      <c r="M7702" s="6">
        <f>Tabla2[[#This Row],[Total Sales]]-Tabla2[[#This Row],[Operating Profit]]</f>
        <v>41179.599999999999</v>
      </c>
      <c r="N7702" s="6">
        <v>1940.3999999999999</v>
      </c>
      <c r="O7702" s="46">
        <f>Tabla2[[#This Row],[Operating Profit]]/Tabla2[[#This Row],[Total Sales]]</f>
        <v>4.4999999999999998E-2</v>
      </c>
      <c r="P7702" s="1" t="s">
        <v>82</v>
      </c>
    </row>
    <row r="7703" spans="1:16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3" t="str">
        <f>IFERROR(LEFT(Tabla2[[#This Row],[Product]],FIND(" ",Tabla2[[#This Row],[Product]])-3),Tabla2[[#This Row],[Product]])</f>
        <v>Men</v>
      </c>
      <c r="I7703" s="6">
        <v>49</v>
      </c>
      <c r="J7703" s="4">
        <v>1800</v>
      </c>
      <c r="K7703" s="6">
        <f>Tabla2[[#This Row],[Price per Unit]]*Tabla2[[#This Row],[Units Sold]]</f>
        <v>88200</v>
      </c>
      <c r="L7703" s="52">
        <f>Tabla2[[#This Row],[Units Sold]]/Cálculos!$C$11</f>
        <v>7.2613994895236159E-5</v>
      </c>
      <c r="M7703" s="6">
        <f>Tabla2[[#This Row],[Total Sales]]-Tabla2[[#This Row],[Operating Profit]]</f>
        <v>83525.399999999994</v>
      </c>
      <c r="N7703" s="6">
        <v>4674.6000000000004</v>
      </c>
      <c r="O7703" s="46">
        <f>Tabla2[[#This Row],[Operating Profit]]/Tabla2[[#This Row],[Total Sales]]</f>
        <v>5.3000000000000005E-2</v>
      </c>
      <c r="P7703" s="1" t="s">
        <v>82</v>
      </c>
    </row>
    <row r="7704" spans="1:16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3" t="str">
        <f>IFERROR(LEFT(Tabla2[[#This Row],[Product]],FIND(" ",Tabla2[[#This Row],[Product]])-3),Tabla2[[#This Row],[Product]])</f>
        <v>Men</v>
      </c>
      <c r="I7704" s="6">
        <v>45</v>
      </c>
      <c r="J7704" s="4">
        <v>750</v>
      </c>
      <c r="K7704" s="6">
        <f>Tabla2[[#This Row],[Price per Unit]]*Tabla2[[#This Row],[Units Sold]]</f>
        <v>33750</v>
      </c>
      <c r="L7704" s="52">
        <f>Tabla2[[#This Row],[Units Sold]]/Cálculos!$C$11</f>
        <v>3.0255831206348401E-5</v>
      </c>
      <c r="M7704" s="6">
        <f>Tabla2[[#This Row],[Total Sales]]-Tabla2[[#This Row],[Operating Profit]]</f>
        <v>32028.75</v>
      </c>
      <c r="N7704" s="6">
        <v>1721.25</v>
      </c>
      <c r="O7704" s="46">
        <f>Tabla2[[#This Row],[Operating Profit]]/Tabla2[[#This Row],[Total Sales]]</f>
        <v>5.0999999999999997E-2</v>
      </c>
      <c r="P7704" s="1" t="s">
        <v>82</v>
      </c>
    </row>
    <row r="7705" spans="1:16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3" t="str">
        <f>IFERROR(LEFT(Tabla2[[#This Row],[Product]],FIND(" ",Tabla2[[#This Row],[Product]])-3),Tabla2[[#This Row],[Product]])</f>
        <v>Women</v>
      </c>
      <c r="I7705" s="6">
        <v>39</v>
      </c>
      <c r="J7705" s="4">
        <v>900</v>
      </c>
      <c r="K7705" s="6">
        <f>Tabla2[[#This Row],[Price per Unit]]*Tabla2[[#This Row],[Units Sold]]</f>
        <v>35100</v>
      </c>
      <c r="L7705" s="52">
        <f>Tabla2[[#This Row],[Units Sold]]/Cálculos!$C$11</f>
        <v>3.630699744761808E-5</v>
      </c>
      <c r="M7705" s="6">
        <f>Tabla2[[#This Row],[Total Sales]]-Tabla2[[#This Row],[Operating Profit]]</f>
        <v>33555.599999999999</v>
      </c>
      <c r="N7705" s="6">
        <v>1544.4</v>
      </c>
      <c r="O7705" s="46">
        <f>Tabla2[[#This Row],[Operating Profit]]/Tabla2[[#This Row],[Total Sales]]</f>
        <v>4.4000000000000004E-2</v>
      </c>
      <c r="P7705" s="1" t="s">
        <v>82</v>
      </c>
    </row>
    <row r="7706" spans="1:16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3" t="str">
        <f>IFERROR(LEFT(Tabla2[[#This Row],[Product]],FIND(" ",Tabla2[[#This Row],[Product]])-3),Tabla2[[#This Row],[Product]])</f>
        <v>Women</v>
      </c>
      <c r="I7706" s="6">
        <v>42</v>
      </c>
      <c r="J7706" s="4">
        <v>580</v>
      </c>
      <c r="K7706" s="6">
        <f>Tabla2[[#This Row],[Price per Unit]]*Tabla2[[#This Row],[Units Sold]]</f>
        <v>24360</v>
      </c>
      <c r="L7706" s="52">
        <f>Tabla2[[#This Row],[Units Sold]]/Cálculos!$C$11</f>
        <v>2.3397842799576097E-5</v>
      </c>
      <c r="M7706" s="6">
        <f>Tabla2[[#This Row],[Total Sales]]-Tabla2[[#This Row],[Operating Profit]]</f>
        <v>23312.52</v>
      </c>
      <c r="N7706" s="6">
        <v>1047.48</v>
      </c>
      <c r="O7706" s="46">
        <f>Tabla2[[#This Row],[Operating Profit]]/Tabla2[[#This Row],[Total Sales]]</f>
        <v>4.3000000000000003E-2</v>
      </c>
      <c r="P7706" s="1" t="s">
        <v>82</v>
      </c>
    </row>
    <row r="7707" spans="1:16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3" t="str">
        <f>IFERROR(LEFT(Tabla2[[#This Row],[Product]],FIND(" ",Tabla2[[#This Row],[Product]])-3),Tabla2[[#This Row],[Product]])</f>
        <v>Men</v>
      </c>
      <c r="I7707" s="6">
        <v>56</v>
      </c>
      <c r="J7707" s="4">
        <v>830</v>
      </c>
      <c r="K7707" s="6">
        <f>Tabla2[[#This Row],[Price per Unit]]*Tabla2[[#This Row],[Units Sold]]</f>
        <v>46480</v>
      </c>
      <c r="L7707" s="52">
        <f>Tabla2[[#This Row],[Units Sold]]/Cálculos!$C$11</f>
        <v>3.3483119868358896E-5</v>
      </c>
      <c r="M7707" s="6">
        <f>Tabla2[[#This Row],[Total Sales]]-Tabla2[[#This Row],[Operating Profit]]</f>
        <v>44481.36</v>
      </c>
      <c r="N7707" s="6">
        <v>1998.6399999999999</v>
      </c>
      <c r="O7707" s="46">
        <f>Tabla2[[#This Row],[Operating Profit]]/Tabla2[[#This Row],[Total Sales]]</f>
        <v>4.2999999999999997E-2</v>
      </c>
      <c r="P7707" s="1" t="s">
        <v>82</v>
      </c>
    </row>
    <row r="7708" spans="1:16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3" t="str">
        <f>IFERROR(LEFT(Tabla2[[#This Row],[Product]],FIND(" ",Tabla2[[#This Row],[Product]])-3),Tabla2[[#This Row],[Product]])</f>
        <v>Women</v>
      </c>
      <c r="I7708" s="6">
        <v>46</v>
      </c>
      <c r="J7708" s="4">
        <v>980</v>
      </c>
      <c r="K7708" s="6">
        <f>Tabla2[[#This Row],[Price per Unit]]*Tabla2[[#This Row],[Units Sold]]</f>
        <v>45080</v>
      </c>
      <c r="L7708" s="52">
        <f>Tabla2[[#This Row],[Units Sold]]/Cálculos!$C$11</f>
        <v>3.9534286109628574E-5</v>
      </c>
      <c r="M7708" s="6">
        <f>Tabla2[[#This Row],[Total Sales]]-Tabla2[[#This Row],[Operating Profit]]</f>
        <v>42916.160000000003</v>
      </c>
      <c r="N7708" s="6">
        <v>2163.84</v>
      </c>
      <c r="O7708" s="46">
        <f>Tabla2[[#This Row],[Operating Profit]]/Tabla2[[#This Row],[Total Sales]]</f>
        <v>4.8000000000000001E-2</v>
      </c>
      <c r="P7708" s="1" t="s">
        <v>82</v>
      </c>
    </row>
    <row r="7709" spans="1:16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3" t="str">
        <f>IFERROR(LEFT(Tabla2[[#This Row],[Product]],FIND(" ",Tabla2[[#This Row],[Product]])-3),Tabla2[[#This Row],[Product]])</f>
        <v>Men</v>
      </c>
      <c r="I7709" s="6">
        <v>49</v>
      </c>
      <c r="J7709" s="4">
        <v>1650</v>
      </c>
      <c r="K7709" s="6">
        <f>Tabla2[[#This Row],[Price per Unit]]*Tabla2[[#This Row],[Units Sold]]</f>
        <v>80850</v>
      </c>
      <c r="L7709" s="52">
        <f>Tabla2[[#This Row],[Units Sold]]/Cálculos!$C$11</f>
        <v>6.656282865396648E-5</v>
      </c>
      <c r="M7709" s="6">
        <f>Tabla2[[#This Row],[Total Sales]]-Tabla2[[#This Row],[Operating Profit]]</f>
        <v>76807.5</v>
      </c>
      <c r="N7709" s="6">
        <v>4042.5</v>
      </c>
      <c r="O7709" s="46">
        <f>Tabla2[[#This Row],[Operating Profit]]/Tabla2[[#This Row],[Total Sales]]</f>
        <v>0.05</v>
      </c>
      <c r="P7709" s="1" t="s">
        <v>82</v>
      </c>
    </row>
    <row r="7710" spans="1:16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3" t="str">
        <f>IFERROR(LEFT(Tabla2[[#This Row],[Product]],FIND(" ",Tabla2[[#This Row],[Product]])-3),Tabla2[[#This Row],[Product]])</f>
        <v>Men</v>
      </c>
      <c r="I7710" s="6">
        <v>49</v>
      </c>
      <c r="J7710" s="4">
        <v>690</v>
      </c>
      <c r="K7710" s="6">
        <f>Tabla2[[#This Row],[Price per Unit]]*Tabla2[[#This Row],[Units Sold]]</f>
        <v>33810</v>
      </c>
      <c r="L7710" s="52">
        <f>Tabla2[[#This Row],[Units Sold]]/Cálculos!$C$11</f>
        <v>2.7835364709840528E-5</v>
      </c>
      <c r="M7710" s="6">
        <f>Tabla2[[#This Row],[Total Sales]]-Tabla2[[#This Row],[Operating Profit]]</f>
        <v>32085.69</v>
      </c>
      <c r="N7710" s="6">
        <v>1724.31</v>
      </c>
      <c r="O7710" s="46">
        <f>Tabla2[[#This Row],[Operating Profit]]/Tabla2[[#This Row],[Total Sales]]</f>
        <v>5.0999999999999997E-2</v>
      </c>
      <c r="P7710" s="1" t="s">
        <v>82</v>
      </c>
    </row>
    <row r="7711" spans="1:16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3" t="str">
        <f>IFERROR(LEFT(Tabla2[[#This Row],[Product]],FIND(" ",Tabla2[[#This Row],[Product]])-3),Tabla2[[#This Row],[Product]])</f>
        <v>Women</v>
      </c>
      <c r="I7711" s="6">
        <v>38</v>
      </c>
      <c r="J7711" s="4">
        <v>750</v>
      </c>
      <c r="K7711" s="6">
        <f>Tabla2[[#This Row],[Price per Unit]]*Tabla2[[#This Row],[Units Sold]]</f>
        <v>28500</v>
      </c>
      <c r="L7711" s="52">
        <f>Tabla2[[#This Row],[Units Sold]]/Cálculos!$C$11</f>
        <v>3.0255831206348401E-5</v>
      </c>
      <c r="M7711" s="6">
        <f>Tabla2[[#This Row],[Total Sales]]-Tabla2[[#This Row],[Operating Profit]]</f>
        <v>27331.5</v>
      </c>
      <c r="N7711" s="6">
        <v>1168.5</v>
      </c>
      <c r="O7711" s="46">
        <f>Tabla2[[#This Row],[Operating Profit]]/Tabla2[[#This Row],[Total Sales]]</f>
        <v>4.1000000000000002E-2</v>
      </c>
      <c r="P7711" s="1" t="s">
        <v>82</v>
      </c>
    </row>
    <row r="7712" spans="1:16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3" t="str">
        <f>IFERROR(LEFT(Tabla2[[#This Row],[Product]],FIND(" ",Tabla2[[#This Row],[Product]])-3),Tabla2[[#This Row],[Product]])</f>
        <v>Women</v>
      </c>
      <c r="I7712" s="6">
        <v>44</v>
      </c>
      <c r="J7712" s="4">
        <v>380</v>
      </c>
      <c r="K7712" s="6">
        <f>Tabla2[[#This Row],[Price per Unit]]*Tabla2[[#This Row],[Units Sold]]</f>
        <v>16720</v>
      </c>
      <c r="L7712" s="52">
        <f>Tabla2[[#This Row],[Units Sold]]/Cálculos!$C$11</f>
        <v>1.5329621144549856E-5</v>
      </c>
      <c r="M7712" s="6">
        <f>Tabla2[[#This Row],[Total Sales]]-Tabla2[[#This Row],[Operating Profit]]</f>
        <v>16017.76</v>
      </c>
      <c r="N7712" s="6">
        <v>702.24</v>
      </c>
      <c r="O7712" s="46">
        <f>Tabla2[[#This Row],[Operating Profit]]/Tabla2[[#This Row],[Total Sales]]</f>
        <v>4.2000000000000003E-2</v>
      </c>
      <c r="P7712" s="1" t="s">
        <v>82</v>
      </c>
    </row>
    <row r="7713" spans="1:16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3" t="str">
        <f>IFERROR(LEFT(Tabla2[[#This Row],[Product]],FIND(" ",Tabla2[[#This Row],[Product]])-3),Tabla2[[#This Row],[Product]])</f>
        <v>Men</v>
      </c>
      <c r="I7713" s="6">
        <v>58</v>
      </c>
      <c r="J7713" s="4">
        <v>600</v>
      </c>
      <c r="K7713" s="6">
        <f>Tabla2[[#This Row],[Price per Unit]]*Tabla2[[#This Row],[Units Sold]]</f>
        <v>34800</v>
      </c>
      <c r="L7713" s="52">
        <f>Tabla2[[#This Row],[Units Sold]]/Cálculos!$C$11</f>
        <v>2.4204664965078719E-5</v>
      </c>
      <c r="M7713" s="6">
        <f>Tabla2[[#This Row],[Total Sales]]-Tabla2[[#This Row],[Operating Profit]]</f>
        <v>33234</v>
      </c>
      <c r="N7713" s="6">
        <v>1565.9999999999998</v>
      </c>
      <c r="O7713" s="46">
        <f>Tabla2[[#This Row],[Operating Profit]]/Tabla2[[#This Row],[Total Sales]]</f>
        <v>4.4999999999999991E-2</v>
      </c>
      <c r="P7713" s="1" t="s">
        <v>82</v>
      </c>
    </row>
    <row r="7714" spans="1:16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3" t="str">
        <f>IFERROR(LEFT(Tabla2[[#This Row],[Product]],FIND(" ",Tabla2[[#This Row],[Product]])-3),Tabla2[[#This Row],[Product]])</f>
        <v>Women</v>
      </c>
      <c r="I7714" s="6">
        <v>45</v>
      </c>
      <c r="J7714" s="4">
        <v>750</v>
      </c>
      <c r="K7714" s="6">
        <f>Tabla2[[#This Row],[Price per Unit]]*Tabla2[[#This Row],[Units Sold]]</f>
        <v>33750</v>
      </c>
      <c r="L7714" s="52">
        <f>Tabla2[[#This Row],[Units Sold]]/Cálculos!$C$11</f>
        <v>3.0255831206348401E-5</v>
      </c>
      <c r="M7714" s="6">
        <f>Tabla2[[#This Row],[Total Sales]]-Tabla2[[#This Row],[Operating Profit]]</f>
        <v>32163.75</v>
      </c>
      <c r="N7714" s="6">
        <v>1586.25</v>
      </c>
      <c r="O7714" s="46">
        <f>Tabla2[[#This Row],[Operating Profit]]/Tabla2[[#This Row],[Total Sales]]</f>
        <v>4.7E-2</v>
      </c>
      <c r="P7714" s="1" t="s">
        <v>82</v>
      </c>
    </row>
    <row r="7715" spans="1:16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3" t="str">
        <f>IFERROR(LEFT(Tabla2[[#This Row],[Product]],FIND(" ",Tabla2[[#This Row],[Product]])-3),Tabla2[[#This Row],[Product]])</f>
        <v>Men</v>
      </c>
      <c r="I7715" s="6">
        <v>48</v>
      </c>
      <c r="J7715" s="4">
        <v>1540</v>
      </c>
      <c r="K7715" s="6">
        <f>Tabla2[[#This Row],[Price per Unit]]*Tabla2[[#This Row],[Units Sold]]</f>
        <v>73920</v>
      </c>
      <c r="L7715" s="52">
        <f>Tabla2[[#This Row],[Units Sold]]/Cálculos!$C$11</f>
        <v>6.2125306743702046E-5</v>
      </c>
      <c r="M7715" s="6">
        <f>Tabla2[[#This Row],[Total Sales]]-Tabla2[[#This Row],[Operating Profit]]</f>
        <v>70002.240000000005</v>
      </c>
      <c r="N7715" s="6">
        <v>3917.76</v>
      </c>
      <c r="O7715" s="46">
        <f>Tabla2[[#This Row],[Operating Profit]]/Tabla2[[#This Row],[Total Sales]]</f>
        <v>5.3000000000000005E-2</v>
      </c>
      <c r="P7715" s="1" t="s">
        <v>82</v>
      </c>
    </row>
    <row r="7716" spans="1:16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3" t="str">
        <f>IFERROR(LEFT(Tabla2[[#This Row],[Product]],FIND(" ",Tabla2[[#This Row],[Product]])-3),Tabla2[[#This Row],[Product]])</f>
        <v>Men</v>
      </c>
      <c r="I7716" s="6">
        <v>49</v>
      </c>
      <c r="J7716" s="4">
        <v>680</v>
      </c>
      <c r="K7716" s="6">
        <f>Tabla2[[#This Row],[Price per Unit]]*Tabla2[[#This Row],[Units Sold]]</f>
        <v>33320</v>
      </c>
      <c r="L7716" s="52">
        <f>Tabla2[[#This Row],[Units Sold]]/Cálculos!$C$11</f>
        <v>2.7431953627089217E-5</v>
      </c>
      <c r="M7716" s="6">
        <f>Tabla2[[#This Row],[Total Sales]]-Tabla2[[#This Row],[Operating Profit]]</f>
        <v>31487.4</v>
      </c>
      <c r="N7716" s="6">
        <v>1832.6000000000001</v>
      </c>
      <c r="O7716" s="46">
        <f>Tabla2[[#This Row],[Operating Profit]]/Tabla2[[#This Row],[Total Sales]]</f>
        <v>5.5000000000000007E-2</v>
      </c>
      <c r="P7716" s="1" t="s">
        <v>82</v>
      </c>
    </row>
    <row r="7717" spans="1:16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3" t="str">
        <f>IFERROR(LEFT(Tabla2[[#This Row],[Product]],FIND(" ",Tabla2[[#This Row],[Product]])-3),Tabla2[[#This Row],[Product]])</f>
        <v>Women</v>
      </c>
      <c r="I7717" s="6">
        <v>38</v>
      </c>
      <c r="J7717" s="4">
        <v>730</v>
      </c>
      <c r="K7717" s="6">
        <f>Tabla2[[#This Row],[Price per Unit]]*Tabla2[[#This Row],[Units Sold]]</f>
        <v>27740</v>
      </c>
      <c r="L7717" s="52">
        <f>Tabla2[[#This Row],[Units Sold]]/Cálculos!$C$11</f>
        <v>2.9449009040845775E-5</v>
      </c>
      <c r="M7717" s="6">
        <f>Tabla2[[#This Row],[Total Sales]]-Tabla2[[#This Row],[Operating Profit]]</f>
        <v>26519.439999999999</v>
      </c>
      <c r="N7717" s="6">
        <v>1220.56</v>
      </c>
      <c r="O7717" s="46">
        <f>Tabla2[[#This Row],[Operating Profit]]/Tabla2[[#This Row],[Total Sales]]</f>
        <v>4.3999999999999997E-2</v>
      </c>
      <c r="P7717" s="1" t="s">
        <v>82</v>
      </c>
    </row>
    <row r="7718" spans="1:16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3" t="str">
        <f>IFERROR(LEFT(Tabla2[[#This Row],[Product]],FIND(" ",Tabla2[[#This Row],[Product]])-3),Tabla2[[#This Row],[Product]])</f>
        <v>Women</v>
      </c>
      <c r="I7718" s="6">
        <v>44</v>
      </c>
      <c r="J7718" s="4">
        <v>490</v>
      </c>
      <c r="K7718" s="6">
        <f>Tabla2[[#This Row],[Price per Unit]]*Tabla2[[#This Row],[Units Sold]]</f>
        <v>21560</v>
      </c>
      <c r="L7718" s="52">
        <f>Tabla2[[#This Row],[Units Sold]]/Cálculos!$C$11</f>
        <v>1.9767143054814287E-5</v>
      </c>
      <c r="M7718" s="6">
        <f>Tabla2[[#This Row],[Total Sales]]-Tabla2[[#This Row],[Operating Profit]]</f>
        <v>20676.04</v>
      </c>
      <c r="N7718" s="6">
        <v>883.95999999999992</v>
      </c>
      <c r="O7718" s="46">
        <f>Tabla2[[#This Row],[Operating Profit]]/Tabla2[[#This Row],[Total Sales]]</f>
        <v>4.0999999999999995E-2</v>
      </c>
      <c r="P7718" s="1" t="s">
        <v>82</v>
      </c>
    </row>
    <row r="7719" spans="1:16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3" t="str">
        <f>IFERROR(LEFT(Tabla2[[#This Row],[Product]],FIND(" ",Tabla2[[#This Row],[Product]])-3),Tabla2[[#This Row],[Product]])</f>
        <v>Men</v>
      </c>
      <c r="I7719" s="6">
        <v>57</v>
      </c>
      <c r="J7719" s="4">
        <v>530</v>
      </c>
      <c r="K7719" s="6">
        <f>Tabla2[[#This Row],[Price per Unit]]*Tabla2[[#This Row],[Units Sold]]</f>
        <v>30210</v>
      </c>
      <c r="L7719" s="52">
        <f>Tabla2[[#This Row],[Units Sold]]/Cálculos!$C$11</f>
        <v>2.1380787385819535E-5</v>
      </c>
      <c r="M7719" s="6">
        <f>Tabla2[[#This Row],[Total Sales]]-Tabla2[[#This Row],[Operating Profit]]</f>
        <v>28850.55</v>
      </c>
      <c r="N7719" s="6">
        <v>1359.4499999999998</v>
      </c>
      <c r="O7719" s="46">
        <f>Tabla2[[#This Row],[Operating Profit]]/Tabla2[[#This Row],[Total Sales]]</f>
        <v>4.4999999999999991E-2</v>
      </c>
      <c r="P7719" s="1" t="s">
        <v>82</v>
      </c>
    </row>
    <row r="7720" spans="1:16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3" t="str">
        <f>IFERROR(LEFT(Tabla2[[#This Row],[Product]],FIND(" ",Tabla2[[#This Row],[Product]])-3),Tabla2[[#This Row],[Product]])</f>
        <v>Women</v>
      </c>
      <c r="I7720" s="6">
        <v>46</v>
      </c>
      <c r="J7720" s="4">
        <v>980</v>
      </c>
      <c r="K7720" s="6">
        <f>Tabla2[[#This Row],[Price per Unit]]*Tabla2[[#This Row],[Units Sold]]</f>
        <v>45080</v>
      </c>
      <c r="L7720" s="52">
        <f>Tabla2[[#This Row],[Units Sold]]/Cálculos!$C$11</f>
        <v>3.9534286109628574E-5</v>
      </c>
      <c r="M7720" s="6">
        <f>Tabla2[[#This Row],[Total Sales]]-Tabla2[[#This Row],[Operating Profit]]</f>
        <v>43006.32</v>
      </c>
      <c r="N7720" s="6">
        <v>2073.6799999999998</v>
      </c>
      <c r="O7720" s="46">
        <f>Tabla2[[#This Row],[Operating Profit]]/Tabla2[[#This Row],[Total Sales]]</f>
        <v>4.5999999999999999E-2</v>
      </c>
      <c r="P7720" s="1" t="s">
        <v>82</v>
      </c>
    </row>
    <row r="7721" spans="1:16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3" t="str">
        <f>IFERROR(LEFT(Tabla2[[#This Row],[Product]],FIND(" ",Tabla2[[#This Row],[Product]])-3),Tabla2[[#This Row],[Product]])</f>
        <v>Men</v>
      </c>
      <c r="I7721" s="6">
        <v>64</v>
      </c>
      <c r="J7721" s="4">
        <v>1730</v>
      </c>
      <c r="K7721" s="6">
        <f>Tabla2[[#This Row],[Price per Unit]]*Tabla2[[#This Row],[Units Sold]]</f>
        <v>110720</v>
      </c>
      <c r="L7721" s="52">
        <f>Tabla2[[#This Row],[Units Sold]]/Cálculos!$C$11</f>
        <v>6.9790117315976968E-5</v>
      </c>
      <c r="M7721" s="6">
        <f>Tabla2[[#This Row],[Total Sales]]-Tabla2[[#This Row],[Operating Profit]]</f>
        <v>104851.84</v>
      </c>
      <c r="N7721" s="6">
        <v>5868.16</v>
      </c>
      <c r="O7721" s="46">
        <f>Tabla2[[#This Row],[Operating Profit]]/Tabla2[[#This Row],[Total Sales]]</f>
        <v>5.2999999999999999E-2</v>
      </c>
      <c r="P7721" s="1" t="s">
        <v>82</v>
      </c>
    </row>
    <row r="7722" spans="1:16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3" t="str">
        <f>IFERROR(LEFT(Tabla2[[#This Row],[Product]],FIND(" ",Tabla2[[#This Row],[Product]])-3),Tabla2[[#This Row],[Product]])</f>
        <v>Men</v>
      </c>
      <c r="I7722" s="6">
        <v>54</v>
      </c>
      <c r="J7722" s="4">
        <v>870</v>
      </c>
      <c r="K7722" s="6">
        <f>Tabla2[[#This Row],[Price per Unit]]*Tabla2[[#This Row],[Units Sold]]</f>
        <v>46980</v>
      </c>
      <c r="L7722" s="52">
        <f>Tabla2[[#This Row],[Units Sold]]/Cálculos!$C$11</f>
        <v>3.5096764199364146E-5</v>
      </c>
      <c r="M7722" s="6">
        <f>Tabla2[[#This Row],[Total Sales]]-Tabla2[[#This Row],[Operating Profit]]</f>
        <v>44443.08</v>
      </c>
      <c r="N7722" s="6">
        <v>2536.92</v>
      </c>
      <c r="O7722" s="46">
        <f>Tabla2[[#This Row],[Operating Profit]]/Tabla2[[#This Row],[Total Sales]]</f>
        <v>5.3999999999999999E-2</v>
      </c>
      <c r="P7722" s="1" t="s">
        <v>82</v>
      </c>
    </row>
    <row r="7723" spans="1:16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3" t="str">
        <f>IFERROR(LEFT(Tabla2[[#This Row],[Product]],FIND(" ",Tabla2[[#This Row],[Product]])-3),Tabla2[[#This Row],[Product]])</f>
        <v>Women</v>
      </c>
      <c r="I7723" s="6">
        <v>51</v>
      </c>
      <c r="J7723" s="4">
        <v>980</v>
      </c>
      <c r="K7723" s="6">
        <f>Tabla2[[#This Row],[Price per Unit]]*Tabla2[[#This Row],[Units Sold]]</f>
        <v>49980</v>
      </c>
      <c r="L7723" s="52">
        <f>Tabla2[[#This Row],[Units Sold]]/Cálculos!$C$11</f>
        <v>3.9534286109628574E-5</v>
      </c>
      <c r="M7723" s="6">
        <f>Tabla2[[#This Row],[Total Sales]]-Tabla2[[#This Row],[Operating Profit]]</f>
        <v>47880.84</v>
      </c>
      <c r="N7723" s="6">
        <v>2099.16</v>
      </c>
      <c r="O7723" s="46">
        <f>Tabla2[[#This Row],[Operating Profit]]/Tabla2[[#This Row],[Total Sales]]</f>
        <v>4.1999999999999996E-2</v>
      </c>
      <c r="P7723" s="1" t="s">
        <v>82</v>
      </c>
    </row>
    <row r="7724" spans="1:16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3" t="str">
        <f>IFERROR(LEFT(Tabla2[[#This Row],[Product]],FIND(" ",Tabla2[[#This Row],[Product]])-3),Tabla2[[#This Row],[Product]])</f>
        <v>Women</v>
      </c>
      <c r="I7724" s="6">
        <v>52</v>
      </c>
      <c r="J7724" s="4">
        <v>800</v>
      </c>
      <c r="K7724" s="6">
        <f>Tabla2[[#This Row],[Price per Unit]]*Tabla2[[#This Row],[Units Sold]]</f>
        <v>41600</v>
      </c>
      <c r="L7724" s="52">
        <f>Tabla2[[#This Row],[Units Sold]]/Cálculos!$C$11</f>
        <v>3.2272886620104963E-5</v>
      </c>
      <c r="M7724" s="6">
        <f>Tabla2[[#This Row],[Total Sales]]-Tabla2[[#This Row],[Operating Profit]]</f>
        <v>39936</v>
      </c>
      <c r="N7724" s="6">
        <v>1664</v>
      </c>
      <c r="O7724" s="46">
        <f>Tabla2[[#This Row],[Operating Profit]]/Tabla2[[#This Row],[Total Sales]]</f>
        <v>0.04</v>
      </c>
      <c r="P7724" s="1" t="s">
        <v>82</v>
      </c>
    </row>
    <row r="7725" spans="1:16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3" t="str">
        <f>IFERROR(LEFT(Tabla2[[#This Row],[Product]],FIND(" ",Tabla2[[#This Row],[Product]])-3),Tabla2[[#This Row],[Product]])</f>
        <v>Men</v>
      </c>
      <c r="I7725" s="6">
        <v>63</v>
      </c>
      <c r="J7725" s="4">
        <v>780</v>
      </c>
      <c r="K7725" s="6">
        <f>Tabla2[[#This Row],[Price per Unit]]*Tabla2[[#This Row],[Units Sold]]</f>
        <v>49140</v>
      </c>
      <c r="L7725" s="52">
        <f>Tabla2[[#This Row],[Units Sold]]/Cálculos!$C$11</f>
        <v>3.1466064454602334E-5</v>
      </c>
      <c r="M7725" s="6">
        <f>Tabla2[[#This Row],[Total Sales]]-Tabla2[[#This Row],[Operating Profit]]</f>
        <v>46928.7</v>
      </c>
      <c r="N7725" s="6">
        <v>2211.2999999999997</v>
      </c>
      <c r="O7725" s="46">
        <f>Tabla2[[#This Row],[Operating Profit]]/Tabla2[[#This Row],[Total Sales]]</f>
        <v>4.4999999999999991E-2</v>
      </c>
      <c r="P7725" s="1" t="s">
        <v>82</v>
      </c>
    </row>
    <row r="7726" spans="1:16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3" t="str">
        <f>IFERROR(LEFT(Tabla2[[#This Row],[Product]],FIND(" ",Tabla2[[#This Row],[Product]])-3),Tabla2[[#This Row],[Product]])</f>
        <v>Women</v>
      </c>
      <c r="I7726" s="6">
        <v>65</v>
      </c>
      <c r="J7726" s="4">
        <v>1150</v>
      </c>
      <c r="K7726" s="6">
        <f>Tabla2[[#This Row],[Price per Unit]]*Tabla2[[#This Row],[Units Sold]]</f>
        <v>74750</v>
      </c>
      <c r="L7726" s="52">
        <f>Tabla2[[#This Row],[Units Sold]]/Cálculos!$C$11</f>
        <v>4.6392274516400882E-5</v>
      </c>
      <c r="M7726" s="6">
        <f>Tabla2[[#This Row],[Total Sales]]-Tabla2[[#This Row],[Operating Profit]]</f>
        <v>71311.5</v>
      </c>
      <c r="N7726" s="6">
        <v>3438.4999999999995</v>
      </c>
      <c r="O7726" s="46">
        <f>Tabla2[[#This Row],[Operating Profit]]/Tabla2[[#This Row],[Total Sales]]</f>
        <v>4.5999999999999992E-2</v>
      </c>
      <c r="P7726" s="1" t="s">
        <v>82</v>
      </c>
    </row>
    <row r="7727" spans="1:16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3" t="str">
        <f>IFERROR(LEFT(Tabla2[[#This Row],[Product]],FIND(" ",Tabla2[[#This Row],[Product]])-3),Tabla2[[#This Row],[Product]])</f>
        <v>Men</v>
      </c>
      <c r="I7727" s="6">
        <v>59</v>
      </c>
      <c r="J7727" s="4">
        <v>1690</v>
      </c>
      <c r="K7727" s="6">
        <f>Tabla2[[#This Row],[Price per Unit]]*Tabla2[[#This Row],[Units Sold]]</f>
        <v>99710</v>
      </c>
      <c r="L7727" s="52">
        <f>Tabla2[[#This Row],[Units Sold]]/Cálculos!$C$11</f>
        <v>6.8176472984971724E-5</v>
      </c>
      <c r="M7727" s="6">
        <f>Tabla2[[#This Row],[Total Sales]]-Tabla2[[#This Row],[Operating Profit]]</f>
        <v>94425.37</v>
      </c>
      <c r="N7727" s="6">
        <v>5284.63</v>
      </c>
      <c r="O7727" s="46">
        <f>Tabla2[[#This Row],[Operating Profit]]/Tabla2[[#This Row],[Total Sales]]</f>
        <v>5.2999999999999999E-2</v>
      </c>
      <c r="P7727" s="1" t="s">
        <v>82</v>
      </c>
    </row>
    <row r="7728" spans="1:16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3" t="str">
        <f>IFERROR(LEFT(Tabla2[[#This Row],[Product]],FIND(" ",Tabla2[[#This Row],[Product]])-3),Tabla2[[#This Row],[Product]])</f>
        <v>Men</v>
      </c>
      <c r="I7728" s="6">
        <v>56</v>
      </c>
      <c r="J7728" s="4">
        <v>1230</v>
      </c>
      <c r="K7728" s="6">
        <f>Tabla2[[#This Row],[Price per Unit]]*Tabla2[[#This Row],[Units Sold]]</f>
        <v>68880</v>
      </c>
      <c r="L7728" s="52">
        <f>Tabla2[[#This Row],[Units Sold]]/Cálculos!$C$11</f>
        <v>4.9619563178411377E-5</v>
      </c>
      <c r="M7728" s="6">
        <f>Tabla2[[#This Row],[Total Sales]]-Tabla2[[#This Row],[Operating Profit]]</f>
        <v>65367.12</v>
      </c>
      <c r="N7728" s="6">
        <v>3512.88</v>
      </c>
      <c r="O7728" s="46">
        <f>Tabla2[[#This Row],[Operating Profit]]/Tabla2[[#This Row],[Total Sales]]</f>
        <v>5.1000000000000004E-2</v>
      </c>
      <c r="P7728" s="1" t="s">
        <v>82</v>
      </c>
    </row>
    <row r="7729" spans="1:16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3" t="str">
        <f>IFERROR(LEFT(Tabla2[[#This Row],[Product]],FIND(" ",Tabla2[[#This Row],[Product]])-3),Tabla2[[#This Row],[Product]])</f>
        <v>Women</v>
      </c>
      <c r="I7729" s="6">
        <v>53</v>
      </c>
      <c r="J7729" s="4">
        <v>880</v>
      </c>
      <c r="K7729" s="6">
        <f>Tabla2[[#This Row],[Price per Unit]]*Tabla2[[#This Row],[Units Sold]]</f>
        <v>46640</v>
      </c>
      <c r="L7729" s="52">
        <f>Tabla2[[#This Row],[Units Sold]]/Cálculos!$C$11</f>
        <v>3.5500175282115457E-5</v>
      </c>
      <c r="M7729" s="6">
        <f>Tabla2[[#This Row],[Total Sales]]-Tabla2[[#This Row],[Operating Profit]]</f>
        <v>44587.839999999997</v>
      </c>
      <c r="N7729" s="6">
        <v>2052.16</v>
      </c>
      <c r="O7729" s="46">
        <f>Tabla2[[#This Row],[Operating Profit]]/Tabla2[[#This Row],[Total Sales]]</f>
        <v>4.3999999999999997E-2</v>
      </c>
      <c r="P7729" s="1" t="s">
        <v>82</v>
      </c>
    </row>
    <row r="7730" spans="1:16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3" t="str">
        <f>IFERROR(LEFT(Tabla2[[#This Row],[Product]],FIND(" ",Tabla2[[#This Row],[Product]])-3),Tabla2[[#This Row],[Product]])</f>
        <v>Women</v>
      </c>
      <c r="I7730" s="6">
        <v>52</v>
      </c>
      <c r="J7730" s="4">
        <v>910</v>
      </c>
      <c r="K7730" s="6">
        <f>Tabla2[[#This Row],[Price per Unit]]*Tabla2[[#This Row],[Units Sold]]</f>
        <v>47320</v>
      </c>
      <c r="L7730" s="52">
        <f>Tabla2[[#This Row],[Units Sold]]/Cálculos!$C$11</f>
        <v>3.6710408530369391E-5</v>
      </c>
      <c r="M7730" s="6">
        <f>Tabla2[[#This Row],[Total Sales]]-Tabla2[[#This Row],[Operating Profit]]</f>
        <v>45332.56</v>
      </c>
      <c r="N7730" s="6">
        <v>1987.4399999999998</v>
      </c>
      <c r="O7730" s="46">
        <f>Tabla2[[#This Row],[Operating Profit]]/Tabla2[[#This Row],[Total Sales]]</f>
        <v>4.1999999999999996E-2</v>
      </c>
      <c r="P7730" s="1" t="s">
        <v>82</v>
      </c>
    </row>
    <row r="7731" spans="1:16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3" t="str">
        <f>IFERROR(LEFT(Tabla2[[#This Row],[Product]],FIND(" ",Tabla2[[#This Row],[Product]])-3),Tabla2[[#This Row],[Product]])</f>
        <v>Men</v>
      </c>
      <c r="I7731" s="6">
        <v>60</v>
      </c>
      <c r="J7731" s="4">
        <v>940</v>
      </c>
      <c r="K7731" s="6">
        <f>Tabla2[[#This Row],[Price per Unit]]*Tabla2[[#This Row],[Units Sold]]</f>
        <v>56400</v>
      </c>
      <c r="L7731" s="52">
        <f>Tabla2[[#This Row],[Units Sold]]/Cálculos!$C$11</f>
        <v>3.792064177862333E-5</v>
      </c>
      <c r="M7731" s="6">
        <f>Tabla2[[#This Row],[Total Sales]]-Tabla2[[#This Row],[Operating Profit]]</f>
        <v>53974.8</v>
      </c>
      <c r="N7731" s="6">
        <v>2425.1999999999998</v>
      </c>
      <c r="O7731" s="46">
        <f>Tabla2[[#This Row],[Operating Profit]]/Tabla2[[#This Row],[Total Sales]]</f>
        <v>4.2999999999999997E-2</v>
      </c>
      <c r="P7731" s="1" t="s">
        <v>82</v>
      </c>
    </row>
    <row r="7732" spans="1:16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3" t="str">
        <f>IFERROR(LEFT(Tabla2[[#This Row],[Product]],FIND(" ",Tabla2[[#This Row],[Product]])-3),Tabla2[[#This Row],[Product]])</f>
        <v>Women</v>
      </c>
      <c r="I7732" s="6">
        <v>66</v>
      </c>
      <c r="J7732" s="4">
        <v>1380</v>
      </c>
      <c r="K7732" s="6">
        <f>Tabla2[[#This Row],[Price per Unit]]*Tabla2[[#This Row],[Units Sold]]</f>
        <v>91080</v>
      </c>
      <c r="L7732" s="52">
        <f>Tabla2[[#This Row],[Units Sold]]/Cálculos!$C$11</f>
        <v>5.5670729419681056E-5</v>
      </c>
      <c r="M7732" s="6">
        <f>Tabla2[[#This Row],[Total Sales]]-Tabla2[[#This Row],[Operating Profit]]</f>
        <v>86799.24</v>
      </c>
      <c r="N7732" s="6">
        <v>4280.7599999999993</v>
      </c>
      <c r="O7732" s="46">
        <f>Tabla2[[#This Row],[Operating Profit]]/Tabla2[[#This Row],[Total Sales]]</f>
        <v>4.6999999999999993E-2</v>
      </c>
      <c r="P7732" s="1" t="s">
        <v>82</v>
      </c>
    </row>
    <row r="7733" spans="1:16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3" t="str">
        <f>IFERROR(LEFT(Tabla2[[#This Row],[Product]],FIND(" ",Tabla2[[#This Row],[Product]])-3),Tabla2[[#This Row],[Product]])</f>
        <v>Men</v>
      </c>
      <c r="I7733" s="6">
        <v>64</v>
      </c>
      <c r="J7733" s="4">
        <v>1960</v>
      </c>
      <c r="K7733" s="6">
        <f>Tabla2[[#This Row],[Price per Unit]]*Tabla2[[#This Row],[Units Sold]]</f>
        <v>125440</v>
      </c>
      <c r="L7733" s="52">
        <f>Tabla2[[#This Row],[Units Sold]]/Cálculos!$C$11</f>
        <v>7.9068572219257149E-5</v>
      </c>
      <c r="M7733" s="6">
        <f>Tabla2[[#This Row],[Total Sales]]-Tabla2[[#This Row],[Operating Profit]]</f>
        <v>118791.67999999999</v>
      </c>
      <c r="N7733" s="6">
        <v>6648.3200000000006</v>
      </c>
      <c r="O7733" s="46">
        <f>Tabla2[[#This Row],[Operating Profit]]/Tabla2[[#This Row],[Total Sales]]</f>
        <v>5.3000000000000005E-2</v>
      </c>
      <c r="P7733" s="1" t="s">
        <v>82</v>
      </c>
    </row>
    <row r="7734" spans="1:16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3" t="str">
        <f>IFERROR(LEFT(Tabla2[[#This Row],[Product]],FIND(" ",Tabla2[[#This Row],[Product]])-3),Tabla2[[#This Row],[Product]])</f>
        <v>Men</v>
      </c>
      <c r="I7734" s="6">
        <v>55</v>
      </c>
      <c r="J7734" s="4">
        <v>1310</v>
      </c>
      <c r="K7734" s="6">
        <f>Tabla2[[#This Row],[Price per Unit]]*Tabla2[[#This Row],[Units Sold]]</f>
        <v>72050</v>
      </c>
      <c r="L7734" s="52">
        <f>Tabla2[[#This Row],[Units Sold]]/Cálculos!$C$11</f>
        <v>5.2846851840421872E-5</v>
      </c>
      <c r="M7734" s="6">
        <f>Tabla2[[#This Row],[Total Sales]]-Tabla2[[#This Row],[Operating Profit]]</f>
        <v>68447.5</v>
      </c>
      <c r="N7734" s="6">
        <v>3602.5</v>
      </c>
      <c r="O7734" s="46">
        <f>Tabla2[[#This Row],[Operating Profit]]/Tabla2[[#This Row],[Total Sales]]</f>
        <v>0.05</v>
      </c>
      <c r="P7734" s="1" t="s">
        <v>82</v>
      </c>
    </row>
    <row r="7735" spans="1:16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3" t="str">
        <f>IFERROR(LEFT(Tabla2[[#This Row],[Product]],FIND(" ",Tabla2[[#This Row],[Product]])-3),Tabla2[[#This Row],[Product]])</f>
        <v>Women</v>
      </c>
      <c r="I7735" s="6">
        <v>54</v>
      </c>
      <c r="J7735" s="4">
        <v>1090</v>
      </c>
      <c r="K7735" s="6">
        <f>Tabla2[[#This Row],[Price per Unit]]*Tabla2[[#This Row],[Units Sold]]</f>
        <v>58860</v>
      </c>
      <c r="L7735" s="52">
        <f>Tabla2[[#This Row],[Units Sold]]/Cálculos!$C$11</f>
        <v>4.3971808019893009E-5</v>
      </c>
      <c r="M7735" s="6">
        <f>Tabla2[[#This Row],[Total Sales]]-Tabla2[[#This Row],[Operating Profit]]</f>
        <v>56446.74</v>
      </c>
      <c r="N7735" s="6">
        <v>2413.2599999999998</v>
      </c>
      <c r="O7735" s="46">
        <f>Tabla2[[#This Row],[Operating Profit]]/Tabla2[[#This Row],[Total Sales]]</f>
        <v>4.0999999999999995E-2</v>
      </c>
      <c r="P7735" s="1" t="s">
        <v>82</v>
      </c>
    </row>
    <row r="7736" spans="1:16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3" t="str">
        <f>IFERROR(LEFT(Tabla2[[#This Row],[Product]],FIND(" ",Tabla2[[#This Row],[Product]])-3),Tabla2[[#This Row],[Product]])</f>
        <v>Women</v>
      </c>
      <c r="I7736" s="6">
        <v>53</v>
      </c>
      <c r="J7736" s="4">
        <v>850</v>
      </c>
      <c r="K7736" s="6">
        <f>Tabla2[[#This Row],[Price per Unit]]*Tabla2[[#This Row],[Units Sold]]</f>
        <v>45050</v>
      </c>
      <c r="L7736" s="52">
        <f>Tabla2[[#This Row],[Units Sold]]/Cálculos!$C$11</f>
        <v>3.4289942033861518E-5</v>
      </c>
      <c r="M7736" s="6">
        <f>Tabla2[[#This Row],[Total Sales]]-Tabla2[[#This Row],[Operating Profit]]</f>
        <v>43067.8</v>
      </c>
      <c r="N7736" s="6">
        <v>1982.2</v>
      </c>
      <c r="O7736" s="46">
        <f>Tabla2[[#This Row],[Operating Profit]]/Tabla2[[#This Row],[Total Sales]]</f>
        <v>4.4000000000000004E-2</v>
      </c>
      <c r="P7736" s="1" t="s">
        <v>82</v>
      </c>
    </row>
    <row r="7737" spans="1:16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3" t="str">
        <f>IFERROR(LEFT(Tabla2[[#This Row],[Product]],FIND(" ",Tabla2[[#This Row],[Product]])-3),Tabla2[[#This Row],[Product]])</f>
        <v>Men</v>
      </c>
      <c r="I7737" s="6">
        <v>60</v>
      </c>
      <c r="J7737" s="4">
        <v>1020</v>
      </c>
      <c r="K7737" s="6">
        <f>Tabla2[[#This Row],[Price per Unit]]*Tabla2[[#This Row],[Units Sold]]</f>
        <v>61200</v>
      </c>
      <c r="L7737" s="52">
        <f>Tabla2[[#This Row],[Units Sold]]/Cálculos!$C$11</f>
        <v>4.1147930440633825E-5</v>
      </c>
      <c r="M7737" s="6">
        <f>Tabla2[[#This Row],[Total Sales]]-Tabla2[[#This Row],[Operating Profit]]</f>
        <v>58690.8</v>
      </c>
      <c r="N7737" s="6">
        <v>2509.1999999999998</v>
      </c>
      <c r="O7737" s="46">
        <f>Tabla2[[#This Row],[Operating Profit]]/Tabla2[[#This Row],[Total Sales]]</f>
        <v>4.0999999999999995E-2</v>
      </c>
      <c r="P7737" s="1" t="s">
        <v>82</v>
      </c>
    </row>
    <row r="7738" spans="1:16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3" t="str">
        <f>IFERROR(LEFT(Tabla2[[#This Row],[Product]],FIND(" ",Tabla2[[#This Row],[Product]])-3),Tabla2[[#This Row],[Product]])</f>
        <v>Women</v>
      </c>
      <c r="I7738" s="6">
        <v>64</v>
      </c>
      <c r="J7738" s="4">
        <v>1370</v>
      </c>
      <c r="K7738" s="6">
        <f>Tabla2[[#This Row],[Price per Unit]]*Tabla2[[#This Row],[Units Sold]]</f>
        <v>87680</v>
      </c>
      <c r="L7738" s="52">
        <f>Tabla2[[#This Row],[Units Sold]]/Cálculos!$C$11</f>
        <v>5.5267318336929745E-5</v>
      </c>
      <c r="M7738" s="6">
        <f>Tabla2[[#This Row],[Total Sales]]-Tabla2[[#This Row],[Operating Profit]]</f>
        <v>83383.679999999993</v>
      </c>
      <c r="N7738" s="6">
        <v>4296.32</v>
      </c>
      <c r="O7738" s="46">
        <f>Tabla2[[#This Row],[Operating Profit]]/Tabla2[[#This Row],[Total Sales]]</f>
        <v>4.8999999999999995E-2</v>
      </c>
      <c r="P7738" s="1" t="s">
        <v>82</v>
      </c>
    </row>
    <row r="7739" spans="1:16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3" t="str">
        <f>IFERROR(LEFT(Tabla2[[#This Row],[Product]],FIND(" ",Tabla2[[#This Row],[Product]])-3),Tabla2[[#This Row],[Product]])</f>
        <v>Men</v>
      </c>
      <c r="I7739" s="6">
        <v>60</v>
      </c>
      <c r="J7739" s="4">
        <v>1960</v>
      </c>
      <c r="K7739" s="6">
        <f>Tabla2[[#This Row],[Price per Unit]]*Tabla2[[#This Row],[Units Sold]]</f>
        <v>117600</v>
      </c>
      <c r="L7739" s="52">
        <f>Tabla2[[#This Row],[Units Sold]]/Cálculos!$C$11</f>
        <v>7.9068572219257149E-5</v>
      </c>
      <c r="M7739" s="6">
        <f>Tabla2[[#This Row],[Total Sales]]-Tabla2[[#This Row],[Operating Profit]]</f>
        <v>111602.4</v>
      </c>
      <c r="N7739" s="6">
        <v>5997.6</v>
      </c>
      <c r="O7739" s="46">
        <f>Tabla2[[#This Row],[Operating Profit]]/Tabla2[[#This Row],[Total Sales]]</f>
        <v>5.1000000000000004E-2</v>
      </c>
      <c r="P7739" s="1" t="s">
        <v>82</v>
      </c>
    </row>
    <row r="7740" spans="1:16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3" t="str">
        <f>IFERROR(LEFT(Tabla2[[#This Row],[Product]],FIND(" ",Tabla2[[#This Row],[Product]])-3),Tabla2[[#This Row],[Product]])</f>
        <v>Men</v>
      </c>
      <c r="I7740" s="6">
        <v>58</v>
      </c>
      <c r="J7740" s="4">
        <v>1350</v>
      </c>
      <c r="K7740" s="6">
        <f>Tabla2[[#This Row],[Price per Unit]]*Tabla2[[#This Row],[Units Sold]]</f>
        <v>78300</v>
      </c>
      <c r="L7740" s="52">
        <f>Tabla2[[#This Row],[Units Sold]]/Cálculos!$C$11</f>
        <v>5.4460496171427116E-5</v>
      </c>
      <c r="M7740" s="6">
        <f>Tabla2[[#This Row],[Total Sales]]-Tabla2[[#This Row],[Operating Profit]]</f>
        <v>74071.8</v>
      </c>
      <c r="N7740" s="6">
        <v>4228.2000000000007</v>
      </c>
      <c r="O7740" s="46">
        <f>Tabla2[[#This Row],[Operating Profit]]/Tabla2[[#This Row],[Total Sales]]</f>
        <v>5.4000000000000006E-2</v>
      </c>
      <c r="P7740" s="1" t="s">
        <v>82</v>
      </c>
    </row>
    <row r="7741" spans="1:16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3" t="str">
        <f>IFERROR(LEFT(Tabla2[[#This Row],[Product]],FIND(" ",Tabla2[[#This Row],[Product]])-3),Tabla2[[#This Row],[Product]])</f>
        <v>Women</v>
      </c>
      <c r="I7741" s="6">
        <v>52</v>
      </c>
      <c r="J7741" s="4">
        <v>1050</v>
      </c>
      <c r="K7741" s="6">
        <f>Tabla2[[#This Row],[Price per Unit]]*Tabla2[[#This Row],[Units Sold]]</f>
        <v>54600</v>
      </c>
      <c r="L7741" s="52">
        <f>Tabla2[[#This Row],[Units Sold]]/Cálculos!$C$11</f>
        <v>4.2358163688887758E-5</v>
      </c>
      <c r="M7741" s="6">
        <f>Tabla2[[#This Row],[Total Sales]]-Tabla2[[#This Row],[Operating Profit]]</f>
        <v>52143</v>
      </c>
      <c r="N7741" s="6">
        <v>2456.9999999999995</v>
      </c>
      <c r="O7741" s="46">
        <f>Tabla2[[#This Row],[Operating Profit]]/Tabla2[[#This Row],[Total Sales]]</f>
        <v>4.4999999999999991E-2</v>
      </c>
      <c r="P7741" s="1" t="s">
        <v>82</v>
      </c>
    </row>
    <row r="7742" spans="1:16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3" t="str">
        <f>IFERROR(LEFT(Tabla2[[#This Row],[Product]],FIND(" ",Tabla2[[#This Row],[Product]])-3),Tabla2[[#This Row],[Product]])</f>
        <v>Women</v>
      </c>
      <c r="I7742" s="6">
        <v>51</v>
      </c>
      <c r="J7742" s="4">
        <v>720</v>
      </c>
      <c r="K7742" s="6">
        <f>Tabla2[[#This Row],[Price per Unit]]*Tabla2[[#This Row],[Units Sold]]</f>
        <v>36720</v>
      </c>
      <c r="L7742" s="52">
        <f>Tabla2[[#This Row],[Units Sold]]/Cálculos!$C$11</f>
        <v>2.9045597958094464E-5</v>
      </c>
      <c r="M7742" s="6">
        <f>Tabla2[[#This Row],[Total Sales]]-Tabla2[[#This Row],[Operating Profit]]</f>
        <v>35177.760000000002</v>
      </c>
      <c r="N7742" s="6">
        <v>1542.24</v>
      </c>
      <c r="O7742" s="46">
        <f>Tabla2[[#This Row],[Operating Profit]]/Tabla2[[#This Row],[Total Sales]]</f>
        <v>4.2000000000000003E-2</v>
      </c>
      <c r="P7742" s="1" t="s">
        <v>82</v>
      </c>
    </row>
    <row r="7743" spans="1:16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3" t="str">
        <f>IFERROR(LEFT(Tabla2[[#This Row],[Product]],FIND(" ",Tabla2[[#This Row],[Product]])-3),Tabla2[[#This Row],[Product]])</f>
        <v>Men</v>
      </c>
      <c r="I7743" s="6">
        <v>59</v>
      </c>
      <c r="J7743" s="4">
        <v>730</v>
      </c>
      <c r="K7743" s="6">
        <f>Tabla2[[#This Row],[Price per Unit]]*Tabla2[[#This Row],[Units Sold]]</f>
        <v>43070</v>
      </c>
      <c r="L7743" s="52">
        <f>Tabla2[[#This Row],[Units Sold]]/Cálculos!$C$11</f>
        <v>2.9449009040845775E-5</v>
      </c>
      <c r="M7743" s="6">
        <f>Tabla2[[#This Row],[Total Sales]]-Tabla2[[#This Row],[Operating Profit]]</f>
        <v>41131.85</v>
      </c>
      <c r="N7743" s="6">
        <v>1938.1499999999999</v>
      </c>
      <c r="O7743" s="46">
        <f>Tabla2[[#This Row],[Operating Profit]]/Tabla2[[#This Row],[Total Sales]]</f>
        <v>4.4999999999999998E-2</v>
      </c>
      <c r="P7743" s="1" t="s">
        <v>82</v>
      </c>
    </row>
    <row r="7744" spans="1:16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3" t="str">
        <f>IFERROR(LEFT(Tabla2[[#This Row],[Product]],FIND(" ",Tabla2[[#This Row],[Product]])-3),Tabla2[[#This Row],[Product]])</f>
        <v>Women</v>
      </c>
      <c r="I7744" s="6">
        <v>64</v>
      </c>
      <c r="J7744" s="4">
        <v>1060</v>
      </c>
      <c r="K7744" s="6">
        <f>Tabla2[[#This Row],[Price per Unit]]*Tabla2[[#This Row],[Units Sold]]</f>
        <v>67840</v>
      </c>
      <c r="L7744" s="52">
        <f>Tabla2[[#This Row],[Units Sold]]/Cálculos!$C$11</f>
        <v>4.2761574771639069E-5</v>
      </c>
      <c r="M7744" s="6">
        <f>Tabla2[[#This Row],[Total Sales]]-Tabla2[[#This Row],[Operating Profit]]</f>
        <v>64651.519999999997</v>
      </c>
      <c r="N7744" s="6">
        <v>3188.48</v>
      </c>
      <c r="O7744" s="46">
        <f>Tabla2[[#This Row],[Operating Profit]]/Tabla2[[#This Row],[Total Sales]]</f>
        <v>4.7E-2</v>
      </c>
      <c r="P7744" s="1" t="s">
        <v>82</v>
      </c>
    </row>
    <row r="7745" spans="1:16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3" t="str">
        <f>IFERROR(LEFT(Tabla2[[#This Row],[Product]],FIND(" ",Tabla2[[#This Row],[Product]])-3),Tabla2[[#This Row],[Product]])</f>
        <v>Men</v>
      </c>
      <c r="I7745" s="6">
        <v>59</v>
      </c>
      <c r="J7745" s="4">
        <v>1540</v>
      </c>
      <c r="K7745" s="6">
        <f>Tabla2[[#This Row],[Price per Unit]]*Tabla2[[#This Row],[Units Sold]]</f>
        <v>90860</v>
      </c>
      <c r="L7745" s="52">
        <f>Tabla2[[#This Row],[Units Sold]]/Cálculos!$C$11</f>
        <v>6.2125306743702046E-5</v>
      </c>
      <c r="M7745" s="6">
        <f>Tabla2[[#This Row],[Total Sales]]-Tabla2[[#This Row],[Operating Profit]]</f>
        <v>86135.28</v>
      </c>
      <c r="N7745" s="6">
        <v>4724.72</v>
      </c>
      <c r="O7745" s="46">
        <f>Tabla2[[#This Row],[Operating Profit]]/Tabla2[[#This Row],[Total Sales]]</f>
        <v>5.2000000000000005E-2</v>
      </c>
      <c r="P7745" s="1" t="s">
        <v>82</v>
      </c>
    </row>
    <row r="7746" spans="1:16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3" t="str">
        <f>IFERROR(LEFT(Tabla2[[#This Row],[Product]],FIND(" ",Tabla2[[#This Row],[Product]])-3),Tabla2[[#This Row],[Product]])</f>
        <v>Men</v>
      </c>
      <c r="I7746" s="6">
        <v>54</v>
      </c>
      <c r="J7746" s="4">
        <v>950</v>
      </c>
      <c r="K7746" s="6">
        <f>Tabla2[[#This Row],[Price per Unit]]*Tabla2[[#This Row],[Units Sold]]</f>
        <v>51300</v>
      </c>
      <c r="L7746" s="52">
        <f>Tabla2[[#This Row],[Units Sold]]/Cálculos!$C$11</f>
        <v>3.8324052861374641E-5</v>
      </c>
      <c r="M7746" s="6">
        <f>Tabla2[[#This Row],[Total Sales]]-Tabla2[[#This Row],[Operating Profit]]</f>
        <v>48632.4</v>
      </c>
      <c r="N7746" s="6">
        <v>2667.6</v>
      </c>
      <c r="O7746" s="46">
        <f>Tabla2[[#This Row],[Operating Profit]]/Tabla2[[#This Row],[Total Sales]]</f>
        <v>5.1999999999999998E-2</v>
      </c>
      <c r="P7746" s="1" t="s">
        <v>82</v>
      </c>
    </row>
    <row r="7747" spans="1:16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3" t="str">
        <f>IFERROR(LEFT(Tabla2[[#This Row],[Product]],FIND(" ",Tabla2[[#This Row],[Product]])-3),Tabla2[[#This Row],[Product]])</f>
        <v>Women</v>
      </c>
      <c r="I7747" s="6">
        <v>52</v>
      </c>
      <c r="J7747" s="4">
        <v>750</v>
      </c>
      <c r="K7747" s="6">
        <f>Tabla2[[#This Row],[Price per Unit]]*Tabla2[[#This Row],[Units Sold]]</f>
        <v>39000</v>
      </c>
      <c r="L7747" s="52">
        <f>Tabla2[[#This Row],[Units Sold]]/Cálculos!$C$11</f>
        <v>3.0255831206348401E-5</v>
      </c>
      <c r="M7747" s="6">
        <f>Tabla2[[#This Row],[Total Sales]]-Tabla2[[#This Row],[Operating Profit]]</f>
        <v>37323</v>
      </c>
      <c r="N7747" s="6">
        <v>1677</v>
      </c>
      <c r="O7747" s="46">
        <f>Tabla2[[#This Row],[Operating Profit]]/Tabla2[[#This Row],[Total Sales]]</f>
        <v>4.2999999999999997E-2</v>
      </c>
      <c r="P7747" s="1" t="s">
        <v>82</v>
      </c>
    </row>
    <row r="7748" spans="1:16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3" t="str">
        <f>IFERROR(LEFT(Tabla2[[#This Row],[Product]],FIND(" ",Tabla2[[#This Row],[Product]])-3),Tabla2[[#This Row],[Product]])</f>
        <v>Women</v>
      </c>
      <c r="I7748" s="6">
        <v>53</v>
      </c>
      <c r="J7748" s="4">
        <v>560</v>
      </c>
      <c r="K7748" s="6">
        <f>Tabla2[[#This Row],[Price per Unit]]*Tabla2[[#This Row],[Units Sold]]</f>
        <v>29680</v>
      </c>
      <c r="L7748" s="52">
        <f>Tabla2[[#This Row],[Units Sold]]/Cálculos!$C$11</f>
        <v>2.2591020634073471E-5</v>
      </c>
      <c r="M7748" s="6">
        <f>Tabla2[[#This Row],[Total Sales]]-Tabla2[[#This Row],[Operating Profit]]</f>
        <v>28433.439999999999</v>
      </c>
      <c r="N7748" s="6">
        <v>1246.56</v>
      </c>
      <c r="O7748" s="46">
        <f>Tabla2[[#This Row],[Operating Profit]]/Tabla2[[#This Row],[Total Sales]]</f>
        <v>4.1999999999999996E-2</v>
      </c>
      <c r="P7748" s="1" t="s">
        <v>82</v>
      </c>
    </row>
    <row r="7749" spans="1:16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3" t="str">
        <f>IFERROR(LEFT(Tabla2[[#This Row],[Product]],FIND(" ",Tabla2[[#This Row],[Product]])-3),Tabla2[[#This Row],[Product]])</f>
        <v>Men</v>
      </c>
      <c r="I7749" s="6">
        <v>64</v>
      </c>
      <c r="J7749" s="4">
        <v>630</v>
      </c>
      <c r="K7749" s="6">
        <f>Tabla2[[#This Row],[Price per Unit]]*Tabla2[[#This Row],[Units Sold]]</f>
        <v>40320</v>
      </c>
      <c r="L7749" s="52">
        <f>Tabla2[[#This Row],[Units Sold]]/Cálculos!$C$11</f>
        <v>2.5414898213332655E-5</v>
      </c>
      <c r="M7749" s="6">
        <f>Tabla2[[#This Row],[Total Sales]]-Tabla2[[#This Row],[Operating Profit]]</f>
        <v>38586.239999999998</v>
      </c>
      <c r="N7749" s="6">
        <v>1733.76</v>
      </c>
      <c r="O7749" s="46">
        <f>Tabla2[[#This Row],[Operating Profit]]/Tabla2[[#This Row],[Total Sales]]</f>
        <v>4.2999999999999997E-2</v>
      </c>
      <c r="P7749" s="1" t="s">
        <v>82</v>
      </c>
    </row>
    <row r="7750" spans="1:16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3" t="str">
        <f>IFERROR(LEFT(Tabla2[[#This Row],[Product]],FIND(" ",Tabla2[[#This Row],[Product]])-3),Tabla2[[#This Row],[Product]])</f>
        <v>Women</v>
      </c>
      <c r="I7750" s="6">
        <v>68</v>
      </c>
      <c r="J7750" s="4">
        <v>980</v>
      </c>
      <c r="K7750" s="6">
        <f>Tabla2[[#This Row],[Price per Unit]]*Tabla2[[#This Row],[Units Sold]]</f>
        <v>66640</v>
      </c>
      <c r="L7750" s="52">
        <f>Tabla2[[#This Row],[Units Sold]]/Cálculos!$C$11</f>
        <v>3.9534286109628574E-5</v>
      </c>
      <c r="M7750" s="6">
        <f>Tabla2[[#This Row],[Total Sales]]-Tabla2[[#This Row],[Operating Profit]]</f>
        <v>63574.559999999998</v>
      </c>
      <c r="N7750" s="6">
        <v>3065.4399999999996</v>
      </c>
      <c r="O7750" s="46">
        <f>Tabla2[[#This Row],[Operating Profit]]/Tabla2[[#This Row],[Total Sales]]</f>
        <v>4.5999999999999992E-2</v>
      </c>
      <c r="P7750" s="1" t="s">
        <v>82</v>
      </c>
    </row>
    <row r="7751" spans="1:16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3" t="str">
        <f>IFERROR(LEFT(Tabla2[[#This Row],[Product]],FIND(" ",Tabla2[[#This Row],[Product]])-3),Tabla2[[#This Row],[Product]])</f>
        <v>Men</v>
      </c>
      <c r="I7751" s="6">
        <v>64</v>
      </c>
      <c r="J7751" s="4">
        <v>1190</v>
      </c>
      <c r="K7751" s="6">
        <f>Tabla2[[#This Row],[Price per Unit]]*Tabla2[[#This Row],[Units Sold]]</f>
        <v>76160</v>
      </c>
      <c r="L7751" s="52">
        <f>Tabla2[[#This Row],[Units Sold]]/Cálculos!$C$11</f>
        <v>4.8005918847406126E-5</v>
      </c>
      <c r="M7751" s="6">
        <f>Tabla2[[#This Row],[Total Sales]]-Tabla2[[#This Row],[Operating Profit]]</f>
        <v>72123.520000000004</v>
      </c>
      <c r="N7751" s="6">
        <v>4036.48</v>
      </c>
      <c r="O7751" s="46">
        <f>Tabla2[[#This Row],[Operating Profit]]/Tabla2[[#This Row],[Total Sales]]</f>
        <v>5.2999999999999999E-2</v>
      </c>
      <c r="P7751" s="1" t="s">
        <v>82</v>
      </c>
    </row>
    <row r="7752" spans="1:16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3" t="str">
        <f>IFERROR(LEFT(Tabla2[[#This Row],[Product]],FIND(" ",Tabla2[[#This Row],[Product]])-3),Tabla2[[#This Row],[Product]])</f>
        <v>Men</v>
      </c>
      <c r="I7752" s="6">
        <v>62</v>
      </c>
      <c r="J7752" s="4">
        <v>840</v>
      </c>
      <c r="K7752" s="6">
        <f>Tabla2[[#This Row],[Price per Unit]]*Tabla2[[#This Row],[Units Sold]]</f>
        <v>52080</v>
      </c>
      <c r="L7752" s="52">
        <f>Tabla2[[#This Row],[Units Sold]]/Cálculos!$C$11</f>
        <v>3.3886530951110207E-5</v>
      </c>
      <c r="M7752" s="6">
        <f>Tabla2[[#This Row],[Total Sales]]-Tabla2[[#This Row],[Operating Profit]]</f>
        <v>49319.76</v>
      </c>
      <c r="N7752" s="6">
        <v>2760.2400000000002</v>
      </c>
      <c r="O7752" s="46">
        <f>Tabla2[[#This Row],[Operating Profit]]/Tabla2[[#This Row],[Total Sales]]</f>
        <v>5.3000000000000005E-2</v>
      </c>
      <c r="P7752" s="1" t="s">
        <v>82</v>
      </c>
    </row>
    <row r="7753" spans="1:16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3" t="str">
        <f>IFERROR(LEFT(Tabla2[[#This Row],[Product]],FIND(" ",Tabla2[[#This Row],[Product]])-3),Tabla2[[#This Row],[Product]])</f>
        <v>Women</v>
      </c>
      <c r="I7753" s="6">
        <v>59</v>
      </c>
      <c r="J7753" s="4">
        <v>540</v>
      </c>
      <c r="K7753" s="6">
        <f>Tabla2[[#This Row],[Price per Unit]]*Tabla2[[#This Row],[Units Sold]]</f>
        <v>31860</v>
      </c>
      <c r="L7753" s="52">
        <f>Tabla2[[#This Row],[Units Sold]]/Cálculos!$C$11</f>
        <v>2.1784198468570849E-5</v>
      </c>
      <c r="M7753" s="6">
        <f>Tabla2[[#This Row],[Total Sales]]-Tabla2[[#This Row],[Operating Profit]]</f>
        <v>30458.16</v>
      </c>
      <c r="N7753" s="6">
        <v>1401.84</v>
      </c>
      <c r="O7753" s="46">
        <f>Tabla2[[#This Row],[Operating Profit]]/Tabla2[[#This Row],[Total Sales]]</f>
        <v>4.3999999999999997E-2</v>
      </c>
      <c r="P7753" s="1" t="s">
        <v>82</v>
      </c>
    </row>
    <row r="7754" spans="1:16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3" t="str">
        <f>IFERROR(LEFT(Tabla2[[#This Row],[Product]],FIND(" ",Tabla2[[#This Row],[Product]])-3),Tabla2[[#This Row],[Product]])</f>
        <v>Women</v>
      </c>
      <c r="I7754" s="6">
        <v>62</v>
      </c>
      <c r="J7754" s="4">
        <v>470</v>
      </c>
      <c r="K7754" s="6">
        <f>Tabla2[[#This Row],[Price per Unit]]*Tabla2[[#This Row],[Units Sold]]</f>
        <v>29140</v>
      </c>
      <c r="L7754" s="52">
        <f>Tabla2[[#This Row],[Units Sold]]/Cálculos!$C$11</f>
        <v>1.8960320889311665E-5</v>
      </c>
      <c r="M7754" s="6">
        <f>Tabla2[[#This Row],[Total Sales]]-Tabla2[[#This Row],[Operating Profit]]</f>
        <v>27886.98</v>
      </c>
      <c r="N7754" s="6">
        <v>1253.02</v>
      </c>
      <c r="O7754" s="46">
        <f>Tabla2[[#This Row],[Operating Profit]]/Tabla2[[#This Row],[Total Sales]]</f>
        <v>4.2999999999999997E-2</v>
      </c>
      <c r="P7754" s="1" t="s">
        <v>82</v>
      </c>
    </row>
    <row r="7755" spans="1:16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3" t="str">
        <f>IFERROR(LEFT(Tabla2[[#This Row],[Product]],FIND(" ",Tabla2[[#This Row],[Product]])-3),Tabla2[[#This Row],[Product]])</f>
        <v>Men</v>
      </c>
      <c r="I7755" s="6">
        <v>71</v>
      </c>
      <c r="J7755" s="4">
        <v>460</v>
      </c>
      <c r="K7755" s="6">
        <f>Tabla2[[#This Row],[Price per Unit]]*Tabla2[[#This Row],[Units Sold]]</f>
        <v>32660</v>
      </c>
      <c r="L7755" s="52">
        <f>Tabla2[[#This Row],[Units Sold]]/Cálculos!$C$11</f>
        <v>1.8556909806560351E-5</v>
      </c>
      <c r="M7755" s="6">
        <f>Tabla2[[#This Row],[Total Sales]]-Tabla2[[#This Row],[Operating Profit]]</f>
        <v>31255.62</v>
      </c>
      <c r="N7755" s="6">
        <v>1404.3799999999999</v>
      </c>
      <c r="O7755" s="46">
        <f>Tabla2[[#This Row],[Operating Profit]]/Tabla2[[#This Row],[Total Sales]]</f>
        <v>4.2999999999999997E-2</v>
      </c>
      <c r="P7755" s="1" t="s">
        <v>82</v>
      </c>
    </row>
    <row r="7756" spans="1:16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3" t="str">
        <f>IFERROR(LEFT(Tabla2[[#This Row],[Product]],FIND(" ",Tabla2[[#This Row],[Product]])-3),Tabla2[[#This Row],[Product]])</f>
        <v>Women</v>
      </c>
      <c r="I7756" s="6">
        <v>72</v>
      </c>
      <c r="J7756" s="4">
        <v>810</v>
      </c>
      <c r="K7756" s="6">
        <f>Tabla2[[#This Row],[Price per Unit]]*Tabla2[[#This Row],[Units Sold]]</f>
        <v>58320</v>
      </c>
      <c r="L7756" s="52">
        <f>Tabla2[[#This Row],[Units Sold]]/Cálculos!$C$11</f>
        <v>3.2676297702856274E-5</v>
      </c>
      <c r="M7756" s="6">
        <f>Tabla2[[#This Row],[Total Sales]]-Tabla2[[#This Row],[Operating Profit]]</f>
        <v>55520.639999999999</v>
      </c>
      <c r="N7756" s="6">
        <v>2799.3599999999997</v>
      </c>
      <c r="O7756" s="46">
        <f>Tabla2[[#This Row],[Operating Profit]]/Tabla2[[#This Row],[Total Sales]]</f>
        <v>4.7999999999999994E-2</v>
      </c>
      <c r="P7756" s="1" t="s">
        <v>82</v>
      </c>
    </row>
    <row r="7757" spans="1:16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3" t="str">
        <f>IFERROR(LEFT(Tabla2[[#This Row],[Product]],FIND(" ",Tabla2[[#This Row],[Product]])-3),Tabla2[[#This Row],[Product]])</f>
        <v>Men</v>
      </c>
      <c r="I7757" s="6">
        <v>68</v>
      </c>
      <c r="J7757" s="4">
        <v>1170</v>
      </c>
      <c r="K7757" s="6">
        <f>Tabla2[[#This Row],[Price per Unit]]*Tabla2[[#This Row],[Units Sold]]</f>
        <v>79560</v>
      </c>
      <c r="L7757" s="52">
        <f>Tabla2[[#This Row],[Units Sold]]/Cálculos!$C$11</f>
        <v>4.7199096681903504E-5</v>
      </c>
      <c r="M7757" s="6">
        <f>Tabla2[[#This Row],[Total Sales]]-Tabla2[[#This Row],[Operating Profit]]</f>
        <v>75343.320000000007</v>
      </c>
      <c r="N7757" s="6">
        <v>4216.68</v>
      </c>
      <c r="O7757" s="46">
        <f>Tabla2[[#This Row],[Operating Profit]]/Tabla2[[#This Row],[Total Sales]]</f>
        <v>5.3000000000000005E-2</v>
      </c>
      <c r="P7757" s="1" t="s">
        <v>82</v>
      </c>
    </row>
    <row r="7758" spans="1:16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3" t="str">
        <f>IFERROR(LEFT(Tabla2[[#This Row],[Product]],FIND(" ",Tabla2[[#This Row],[Product]])-3),Tabla2[[#This Row],[Product]])</f>
        <v>Men</v>
      </c>
      <c r="I7758" s="6">
        <v>62</v>
      </c>
      <c r="J7758" s="4">
        <v>980</v>
      </c>
      <c r="K7758" s="6">
        <f>Tabla2[[#This Row],[Price per Unit]]*Tabla2[[#This Row],[Units Sold]]</f>
        <v>60760</v>
      </c>
      <c r="L7758" s="52">
        <f>Tabla2[[#This Row],[Units Sold]]/Cálculos!$C$11</f>
        <v>3.9534286109628574E-5</v>
      </c>
      <c r="M7758" s="6">
        <f>Tabla2[[#This Row],[Total Sales]]-Tabla2[[#This Row],[Operating Profit]]</f>
        <v>57600.480000000003</v>
      </c>
      <c r="N7758" s="6">
        <v>3159.52</v>
      </c>
      <c r="O7758" s="46">
        <f>Tabla2[[#This Row],[Operating Profit]]/Tabla2[[#This Row],[Total Sales]]</f>
        <v>5.1999999999999998E-2</v>
      </c>
      <c r="P7758" s="1" t="s">
        <v>82</v>
      </c>
    </row>
    <row r="7759" spans="1:16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3" t="str">
        <f>IFERROR(LEFT(Tabla2[[#This Row],[Product]],FIND(" ",Tabla2[[#This Row],[Product]])-3),Tabla2[[#This Row],[Product]])</f>
        <v>Women</v>
      </c>
      <c r="I7759" s="6">
        <v>63</v>
      </c>
      <c r="J7759" s="4">
        <v>1040</v>
      </c>
      <c r="K7759" s="6">
        <f>Tabla2[[#This Row],[Price per Unit]]*Tabla2[[#This Row],[Units Sold]]</f>
        <v>65520</v>
      </c>
      <c r="L7759" s="52">
        <f>Tabla2[[#This Row],[Units Sold]]/Cálculos!$C$11</f>
        <v>4.1954752606136447E-5</v>
      </c>
      <c r="M7759" s="6">
        <f>Tabla2[[#This Row],[Total Sales]]-Tabla2[[#This Row],[Operating Profit]]</f>
        <v>62571.6</v>
      </c>
      <c r="N7759" s="6">
        <v>2948.3999999999996</v>
      </c>
      <c r="O7759" s="46">
        <f>Tabla2[[#This Row],[Operating Profit]]/Tabla2[[#This Row],[Total Sales]]</f>
        <v>4.4999999999999991E-2</v>
      </c>
      <c r="P7759" s="1" t="s">
        <v>82</v>
      </c>
    </row>
    <row r="7760" spans="1:16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3" t="str">
        <f>IFERROR(LEFT(Tabla2[[#This Row],[Product]],FIND(" ",Tabla2[[#This Row],[Product]])-3),Tabla2[[#This Row],[Product]])</f>
        <v>Women</v>
      </c>
      <c r="I7760" s="6">
        <v>64</v>
      </c>
      <c r="J7760" s="4">
        <v>850</v>
      </c>
      <c r="K7760" s="6">
        <f>Tabla2[[#This Row],[Price per Unit]]*Tabla2[[#This Row],[Units Sold]]</f>
        <v>54400</v>
      </c>
      <c r="L7760" s="52">
        <f>Tabla2[[#This Row],[Units Sold]]/Cálculos!$C$11</f>
        <v>3.4289942033861518E-5</v>
      </c>
      <c r="M7760" s="6">
        <f>Tabla2[[#This Row],[Total Sales]]-Tabla2[[#This Row],[Operating Profit]]</f>
        <v>52224</v>
      </c>
      <c r="N7760" s="6">
        <v>2176</v>
      </c>
      <c r="O7760" s="46">
        <f>Tabla2[[#This Row],[Operating Profit]]/Tabla2[[#This Row],[Total Sales]]</f>
        <v>0.04</v>
      </c>
      <c r="P7760" s="1" t="s">
        <v>82</v>
      </c>
    </row>
    <row r="7761" spans="1:16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3" t="str">
        <f>IFERROR(LEFT(Tabla2[[#This Row],[Product]],FIND(" ",Tabla2[[#This Row],[Product]])-3),Tabla2[[#This Row],[Product]])</f>
        <v>Men</v>
      </c>
      <c r="I7761" s="6">
        <v>71</v>
      </c>
      <c r="J7761" s="4">
        <v>810</v>
      </c>
      <c r="K7761" s="6">
        <f>Tabla2[[#This Row],[Price per Unit]]*Tabla2[[#This Row],[Units Sold]]</f>
        <v>57510</v>
      </c>
      <c r="L7761" s="52">
        <f>Tabla2[[#This Row],[Units Sold]]/Cálculos!$C$11</f>
        <v>3.2676297702856274E-5</v>
      </c>
      <c r="M7761" s="6">
        <f>Tabla2[[#This Row],[Total Sales]]-Tabla2[[#This Row],[Operating Profit]]</f>
        <v>55094.58</v>
      </c>
      <c r="N7761" s="6">
        <v>2415.42</v>
      </c>
      <c r="O7761" s="46">
        <f>Tabla2[[#This Row],[Operating Profit]]/Tabla2[[#This Row],[Total Sales]]</f>
        <v>4.2000000000000003E-2</v>
      </c>
      <c r="P7761" s="1" t="s">
        <v>82</v>
      </c>
    </row>
    <row r="7762" spans="1:16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3" t="str">
        <f>IFERROR(LEFT(Tabla2[[#This Row],[Product]],FIND(" ",Tabla2[[#This Row],[Product]])-3),Tabla2[[#This Row],[Product]])</f>
        <v>Women</v>
      </c>
      <c r="I7762" s="6">
        <v>78</v>
      </c>
      <c r="J7762" s="4">
        <v>1160</v>
      </c>
      <c r="K7762" s="6">
        <f>Tabla2[[#This Row],[Price per Unit]]*Tabla2[[#This Row],[Units Sold]]</f>
        <v>90480</v>
      </c>
      <c r="L7762" s="52">
        <f>Tabla2[[#This Row],[Units Sold]]/Cálculos!$C$11</f>
        <v>4.6795685599152193E-5</v>
      </c>
      <c r="M7762" s="6">
        <f>Tabla2[[#This Row],[Total Sales]]-Tabla2[[#This Row],[Operating Profit]]</f>
        <v>86227.44</v>
      </c>
      <c r="N7762" s="6">
        <v>4252.5599999999995</v>
      </c>
      <c r="O7762" s="46">
        <f>Tabla2[[#This Row],[Operating Profit]]/Tabla2[[#This Row],[Total Sales]]</f>
        <v>4.6999999999999993E-2</v>
      </c>
      <c r="P7762" s="1" t="s">
        <v>82</v>
      </c>
    </row>
    <row r="7763" spans="1:16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3" t="str">
        <f>IFERROR(LEFT(Tabla2[[#This Row],[Product]],FIND(" ",Tabla2[[#This Row],[Product]])-3),Tabla2[[#This Row],[Product]])</f>
        <v>Men</v>
      </c>
      <c r="I7763" s="6">
        <v>71</v>
      </c>
      <c r="J7763" s="4">
        <v>1690</v>
      </c>
      <c r="K7763" s="6">
        <f>Tabla2[[#This Row],[Price per Unit]]*Tabla2[[#This Row],[Units Sold]]</f>
        <v>119990</v>
      </c>
      <c r="L7763" s="52">
        <f>Tabla2[[#This Row],[Units Sold]]/Cálculos!$C$11</f>
        <v>6.8176472984971724E-5</v>
      </c>
      <c r="M7763" s="6">
        <f>Tabla2[[#This Row],[Total Sales]]-Tabla2[[#This Row],[Operating Profit]]</f>
        <v>113390.55</v>
      </c>
      <c r="N7763" s="6">
        <v>6599.4500000000007</v>
      </c>
      <c r="O7763" s="46">
        <f>Tabla2[[#This Row],[Operating Profit]]/Tabla2[[#This Row],[Total Sales]]</f>
        <v>5.5000000000000007E-2</v>
      </c>
      <c r="P7763" s="1" t="s">
        <v>82</v>
      </c>
    </row>
    <row r="7764" spans="1:16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3" t="str">
        <f>IFERROR(LEFT(Tabla2[[#This Row],[Product]],FIND(" ",Tabla2[[#This Row],[Product]])-3),Tabla2[[#This Row],[Product]])</f>
        <v>Men</v>
      </c>
      <c r="I7764" s="6">
        <v>59</v>
      </c>
      <c r="J7764" s="4">
        <v>1150</v>
      </c>
      <c r="K7764" s="6">
        <f>Tabla2[[#This Row],[Price per Unit]]*Tabla2[[#This Row],[Units Sold]]</f>
        <v>67850</v>
      </c>
      <c r="L7764" s="52">
        <f>Tabla2[[#This Row],[Units Sold]]/Cálculos!$C$11</f>
        <v>4.6392274516400882E-5</v>
      </c>
      <c r="M7764" s="6">
        <f>Tabla2[[#This Row],[Total Sales]]-Tabla2[[#This Row],[Operating Profit]]</f>
        <v>64118.25</v>
      </c>
      <c r="N7764" s="6">
        <v>3731.7500000000005</v>
      </c>
      <c r="O7764" s="46">
        <f>Tabla2[[#This Row],[Operating Profit]]/Tabla2[[#This Row],[Total Sales]]</f>
        <v>5.5000000000000007E-2</v>
      </c>
      <c r="P7764" s="1" t="s">
        <v>82</v>
      </c>
    </row>
    <row r="7765" spans="1:16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3" t="str">
        <f>IFERROR(LEFT(Tabla2[[#This Row],[Product]],FIND(" ",Tabla2[[#This Row],[Product]])-3),Tabla2[[#This Row],[Product]])</f>
        <v>Women</v>
      </c>
      <c r="I7765" s="6">
        <v>62</v>
      </c>
      <c r="J7765" s="4">
        <v>1080</v>
      </c>
      <c r="K7765" s="6">
        <f>Tabla2[[#This Row],[Price per Unit]]*Tabla2[[#This Row],[Units Sold]]</f>
        <v>66960</v>
      </c>
      <c r="L7765" s="52">
        <f>Tabla2[[#This Row],[Units Sold]]/Cálculos!$C$11</f>
        <v>4.3568396937141698E-5</v>
      </c>
      <c r="M7765" s="6">
        <f>Tabla2[[#This Row],[Total Sales]]-Tabla2[[#This Row],[Operating Profit]]</f>
        <v>64147.68</v>
      </c>
      <c r="N7765" s="6">
        <v>2812.3199999999997</v>
      </c>
      <c r="O7765" s="46">
        <f>Tabla2[[#This Row],[Operating Profit]]/Tabla2[[#This Row],[Total Sales]]</f>
        <v>4.1999999999999996E-2</v>
      </c>
      <c r="P7765" s="1" t="s">
        <v>82</v>
      </c>
    </row>
    <row r="7766" spans="1:16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3" t="str">
        <f>IFERROR(LEFT(Tabla2[[#This Row],[Product]],FIND(" ",Tabla2[[#This Row],[Product]])-3),Tabla2[[#This Row],[Product]])</f>
        <v>Women</v>
      </c>
      <c r="I7766" s="6">
        <v>62</v>
      </c>
      <c r="J7766" s="4">
        <v>880</v>
      </c>
      <c r="K7766" s="6">
        <f>Tabla2[[#This Row],[Price per Unit]]*Tabla2[[#This Row],[Units Sold]]</f>
        <v>54560</v>
      </c>
      <c r="L7766" s="52">
        <f>Tabla2[[#This Row],[Units Sold]]/Cálculos!$C$11</f>
        <v>3.5500175282115457E-5</v>
      </c>
      <c r="M7766" s="6">
        <f>Tabla2[[#This Row],[Total Sales]]-Tabla2[[#This Row],[Operating Profit]]</f>
        <v>52159.360000000001</v>
      </c>
      <c r="N7766" s="6">
        <v>2400.64</v>
      </c>
      <c r="O7766" s="46">
        <f>Tabla2[[#This Row],[Operating Profit]]/Tabla2[[#This Row],[Total Sales]]</f>
        <v>4.3999999999999997E-2</v>
      </c>
      <c r="P7766" s="1" t="s">
        <v>82</v>
      </c>
    </row>
    <row r="7767" spans="1:16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3" t="str">
        <f>IFERROR(LEFT(Tabla2[[#This Row],[Product]],FIND(" ",Tabla2[[#This Row],[Product]])-3),Tabla2[[#This Row],[Product]])</f>
        <v>Men</v>
      </c>
      <c r="I7767" s="6">
        <v>74</v>
      </c>
      <c r="J7767" s="4">
        <v>1050</v>
      </c>
      <c r="K7767" s="6">
        <f>Tabla2[[#This Row],[Price per Unit]]*Tabla2[[#This Row],[Units Sold]]</f>
        <v>77700</v>
      </c>
      <c r="L7767" s="52">
        <f>Tabla2[[#This Row],[Units Sold]]/Cálculos!$C$11</f>
        <v>4.2358163688887758E-5</v>
      </c>
      <c r="M7767" s="6">
        <f>Tabla2[[#This Row],[Total Sales]]-Tabla2[[#This Row],[Operating Profit]]</f>
        <v>74358.899999999994</v>
      </c>
      <c r="N7767" s="6">
        <v>3341.1</v>
      </c>
      <c r="O7767" s="46">
        <f>Tabla2[[#This Row],[Operating Profit]]/Tabla2[[#This Row],[Total Sales]]</f>
        <v>4.2999999999999997E-2</v>
      </c>
      <c r="P7767" s="1" t="s">
        <v>82</v>
      </c>
    </row>
    <row r="7768" spans="1:16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3" t="str">
        <f>IFERROR(LEFT(Tabla2[[#This Row],[Product]],FIND(" ",Tabla2[[#This Row],[Product]])-3),Tabla2[[#This Row],[Product]])</f>
        <v>Women</v>
      </c>
      <c r="I7768" s="6">
        <v>74</v>
      </c>
      <c r="J7768" s="4">
        <v>1170</v>
      </c>
      <c r="K7768" s="6">
        <f>Tabla2[[#This Row],[Price per Unit]]*Tabla2[[#This Row],[Units Sold]]</f>
        <v>86580</v>
      </c>
      <c r="L7768" s="52">
        <f>Tabla2[[#This Row],[Units Sold]]/Cálculos!$C$11</f>
        <v>4.7199096681903504E-5</v>
      </c>
      <c r="M7768" s="6">
        <f>Tabla2[[#This Row],[Total Sales]]-Tabla2[[#This Row],[Operating Profit]]</f>
        <v>82337.58</v>
      </c>
      <c r="N7768" s="6">
        <v>4242.42</v>
      </c>
      <c r="O7768" s="46">
        <f>Tabla2[[#This Row],[Operating Profit]]/Tabla2[[#This Row],[Total Sales]]</f>
        <v>4.9000000000000002E-2</v>
      </c>
      <c r="P7768" s="1" t="s">
        <v>82</v>
      </c>
    </row>
    <row r="7769" spans="1:16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3" t="str">
        <f>IFERROR(LEFT(Tabla2[[#This Row],[Product]],FIND(" ",Tabla2[[#This Row],[Product]])-3),Tabla2[[#This Row],[Product]])</f>
        <v>Men</v>
      </c>
      <c r="I7769" s="6">
        <v>52</v>
      </c>
      <c r="J7769" s="4">
        <v>1450</v>
      </c>
      <c r="K7769" s="6">
        <f>Tabla2[[#This Row],[Price per Unit]]*Tabla2[[#This Row],[Units Sold]]</f>
        <v>75400</v>
      </c>
      <c r="L7769" s="52">
        <f>Tabla2[[#This Row],[Units Sold]]/Cálculos!$C$11</f>
        <v>5.849460699894024E-5</v>
      </c>
      <c r="M7769" s="6">
        <f>Tabla2[[#This Row],[Total Sales]]-Tabla2[[#This Row],[Operating Profit]]</f>
        <v>71931.600000000006</v>
      </c>
      <c r="N7769" s="6">
        <v>3468.4</v>
      </c>
      <c r="O7769" s="46">
        <f>Tabla2[[#This Row],[Operating Profit]]/Tabla2[[#This Row],[Total Sales]]</f>
        <v>4.5999999999999999E-2</v>
      </c>
      <c r="P7769" s="1" t="s">
        <v>82</v>
      </c>
    </row>
    <row r="7770" spans="1:16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3" t="str">
        <f>IFERROR(LEFT(Tabla2[[#This Row],[Product]],FIND(" ",Tabla2[[#This Row],[Product]])-3),Tabla2[[#This Row],[Product]])</f>
        <v>Men</v>
      </c>
      <c r="I7770" s="6">
        <v>50</v>
      </c>
      <c r="J7770" s="4">
        <v>840</v>
      </c>
      <c r="K7770" s="6">
        <f>Tabla2[[#This Row],[Price per Unit]]*Tabla2[[#This Row],[Units Sold]]</f>
        <v>42000</v>
      </c>
      <c r="L7770" s="52">
        <f>Tabla2[[#This Row],[Units Sold]]/Cálculos!$C$11</f>
        <v>3.3886530951110207E-5</v>
      </c>
      <c r="M7770" s="6">
        <f>Tabla2[[#This Row],[Total Sales]]-Tabla2[[#This Row],[Operating Profit]]</f>
        <v>40026</v>
      </c>
      <c r="N7770" s="6">
        <v>1974.0000000000002</v>
      </c>
      <c r="O7770" s="46">
        <f>Tabla2[[#This Row],[Operating Profit]]/Tabla2[[#This Row],[Total Sales]]</f>
        <v>4.7000000000000007E-2</v>
      </c>
      <c r="P7770" s="1" t="s">
        <v>82</v>
      </c>
    </row>
    <row r="7771" spans="1:16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3" t="str">
        <f>IFERROR(LEFT(Tabla2[[#This Row],[Product]],FIND(" ",Tabla2[[#This Row],[Product]])-3),Tabla2[[#This Row],[Product]])</f>
        <v>Women</v>
      </c>
      <c r="I7771" s="6">
        <v>44</v>
      </c>
      <c r="J7771" s="4">
        <v>900</v>
      </c>
      <c r="K7771" s="6">
        <f>Tabla2[[#This Row],[Price per Unit]]*Tabla2[[#This Row],[Units Sold]]</f>
        <v>39600</v>
      </c>
      <c r="L7771" s="52">
        <f>Tabla2[[#This Row],[Units Sold]]/Cálculos!$C$11</f>
        <v>3.630699744761808E-5</v>
      </c>
      <c r="M7771" s="6">
        <f>Tabla2[[#This Row],[Total Sales]]-Tabla2[[#This Row],[Operating Profit]]</f>
        <v>38214</v>
      </c>
      <c r="N7771" s="6">
        <v>1386</v>
      </c>
      <c r="O7771" s="46">
        <f>Tabla2[[#This Row],[Operating Profit]]/Tabla2[[#This Row],[Total Sales]]</f>
        <v>3.5000000000000003E-2</v>
      </c>
      <c r="P7771" s="1" t="s">
        <v>82</v>
      </c>
    </row>
    <row r="7772" spans="1:16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3" t="str">
        <f>IFERROR(LEFT(Tabla2[[#This Row],[Product]],FIND(" ",Tabla2[[#This Row],[Product]])-3),Tabla2[[#This Row],[Product]])</f>
        <v>Women</v>
      </c>
      <c r="I7772" s="6">
        <v>49</v>
      </c>
      <c r="J7772" s="4">
        <v>390</v>
      </c>
      <c r="K7772" s="6">
        <f>Tabla2[[#This Row],[Price per Unit]]*Tabla2[[#This Row],[Units Sold]]</f>
        <v>19110</v>
      </c>
      <c r="L7772" s="52">
        <f>Tabla2[[#This Row],[Units Sold]]/Cálculos!$C$11</f>
        <v>1.5733032227301167E-5</v>
      </c>
      <c r="M7772" s="6">
        <f>Tabla2[[#This Row],[Total Sales]]-Tabla2[[#This Row],[Operating Profit]]</f>
        <v>18402.93</v>
      </c>
      <c r="N7772" s="6">
        <v>707.06999999999994</v>
      </c>
      <c r="O7772" s="46">
        <f>Tabla2[[#This Row],[Operating Profit]]/Tabla2[[#This Row],[Total Sales]]</f>
        <v>3.6999999999999998E-2</v>
      </c>
      <c r="P7772" s="1" t="s">
        <v>82</v>
      </c>
    </row>
    <row r="7773" spans="1:16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3" t="str">
        <f>IFERROR(LEFT(Tabla2[[#This Row],[Product]],FIND(" ",Tabla2[[#This Row],[Product]])-3),Tabla2[[#This Row],[Product]])</f>
        <v>Men</v>
      </c>
      <c r="I7773" s="6">
        <v>60</v>
      </c>
      <c r="J7773" s="4">
        <v>540</v>
      </c>
      <c r="K7773" s="6">
        <f>Tabla2[[#This Row],[Price per Unit]]*Tabla2[[#This Row],[Units Sold]]</f>
        <v>32400</v>
      </c>
      <c r="L7773" s="52">
        <f>Tabla2[[#This Row],[Units Sold]]/Cálculos!$C$11</f>
        <v>2.1784198468570849E-5</v>
      </c>
      <c r="M7773" s="6">
        <f>Tabla2[[#This Row],[Total Sales]]-Tabla2[[#This Row],[Operating Profit]]</f>
        <v>31201.200000000001</v>
      </c>
      <c r="N7773" s="6">
        <v>1198.8</v>
      </c>
      <c r="O7773" s="46">
        <f>Tabla2[[#This Row],[Operating Profit]]/Tabla2[[#This Row],[Total Sales]]</f>
        <v>3.6999999999999998E-2</v>
      </c>
      <c r="P7773" s="1" t="s">
        <v>82</v>
      </c>
    </row>
    <row r="7774" spans="1:16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3" t="str">
        <f>IFERROR(LEFT(Tabla2[[#This Row],[Product]],FIND(" ",Tabla2[[#This Row],[Product]])-3),Tabla2[[#This Row],[Product]])</f>
        <v>Women</v>
      </c>
      <c r="I7774" s="6">
        <v>54</v>
      </c>
      <c r="J7774" s="4">
        <v>780</v>
      </c>
      <c r="K7774" s="6">
        <f>Tabla2[[#This Row],[Price per Unit]]*Tabla2[[#This Row],[Units Sold]]</f>
        <v>42120</v>
      </c>
      <c r="L7774" s="52">
        <f>Tabla2[[#This Row],[Units Sold]]/Cálculos!$C$11</f>
        <v>3.1466064454602334E-5</v>
      </c>
      <c r="M7774" s="6">
        <f>Tabla2[[#This Row],[Total Sales]]-Tabla2[[#This Row],[Operating Profit]]</f>
        <v>40224.6</v>
      </c>
      <c r="N7774" s="6">
        <v>1895.3999999999999</v>
      </c>
      <c r="O7774" s="46">
        <f>Tabla2[[#This Row],[Operating Profit]]/Tabla2[[#This Row],[Total Sales]]</f>
        <v>4.4999999999999998E-2</v>
      </c>
      <c r="P7774" s="1" t="s">
        <v>82</v>
      </c>
    </row>
    <row r="7775" spans="1:16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3" t="str">
        <f>IFERROR(LEFT(Tabla2[[#This Row],[Product]],FIND(" ",Tabla2[[#This Row],[Product]])-3),Tabla2[[#This Row],[Product]])</f>
        <v>Men</v>
      </c>
      <c r="I7775" s="6">
        <v>52</v>
      </c>
      <c r="J7775" s="4">
        <v>1730</v>
      </c>
      <c r="K7775" s="6">
        <f>Tabla2[[#This Row],[Price per Unit]]*Tabla2[[#This Row],[Units Sold]]</f>
        <v>89960</v>
      </c>
      <c r="L7775" s="52">
        <f>Tabla2[[#This Row],[Units Sold]]/Cálculos!$C$11</f>
        <v>6.9790117315976968E-5</v>
      </c>
      <c r="M7775" s="6">
        <f>Tabla2[[#This Row],[Total Sales]]-Tabla2[[#This Row],[Operating Profit]]</f>
        <v>85911.8</v>
      </c>
      <c r="N7775" s="6">
        <v>4048.2000000000007</v>
      </c>
      <c r="O7775" s="46">
        <f>Tabla2[[#This Row],[Operating Profit]]/Tabla2[[#This Row],[Total Sales]]</f>
        <v>4.5000000000000005E-2</v>
      </c>
      <c r="P7775" s="1" t="s">
        <v>82</v>
      </c>
    </row>
    <row r="7776" spans="1:16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3" t="str">
        <f>IFERROR(LEFT(Tabla2[[#This Row],[Product]],FIND(" ",Tabla2[[#This Row],[Product]])-3),Tabla2[[#This Row],[Product]])</f>
        <v>Men</v>
      </c>
      <c r="I7776" s="6">
        <v>53</v>
      </c>
      <c r="J7776" s="4">
        <v>590</v>
      </c>
      <c r="K7776" s="6">
        <f>Tabla2[[#This Row],[Price per Unit]]*Tabla2[[#This Row],[Units Sold]]</f>
        <v>31270</v>
      </c>
      <c r="L7776" s="52">
        <f>Tabla2[[#This Row],[Units Sold]]/Cálculos!$C$11</f>
        <v>2.3801253882327408E-5</v>
      </c>
      <c r="M7776" s="6">
        <f>Tabla2[[#This Row],[Total Sales]]-Tabla2[[#This Row],[Operating Profit]]</f>
        <v>29831.58</v>
      </c>
      <c r="N7776" s="6">
        <v>1438.42</v>
      </c>
      <c r="O7776" s="46">
        <f>Tabla2[[#This Row],[Operating Profit]]/Tabla2[[#This Row],[Total Sales]]</f>
        <v>4.5999999999999999E-2</v>
      </c>
      <c r="P7776" s="1" t="s">
        <v>82</v>
      </c>
    </row>
    <row r="7777" spans="1:16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3" t="str">
        <f>IFERROR(LEFT(Tabla2[[#This Row],[Product]],FIND(" ",Tabla2[[#This Row],[Product]])-3),Tabla2[[#This Row],[Product]])</f>
        <v>Women</v>
      </c>
      <c r="I7777" s="6">
        <v>43</v>
      </c>
      <c r="J7777" s="4">
        <v>830</v>
      </c>
      <c r="K7777" s="6">
        <f>Tabla2[[#This Row],[Price per Unit]]*Tabla2[[#This Row],[Units Sold]]</f>
        <v>35690</v>
      </c>
      <c r="L7777" s="52">
        <f>Tabla2[[#This Row],[Units Sold]]/Cálculos!$C$11</f>
        <v>3.3483119868358896E-5</v>
      </c>
      <c r="M7777" s="6">
        <f>Tabla2[[#This Row],[Total Sales]]-Tabla2[[#This Row],[Operating Profit]]</f>
        <v>34262.400000000001</v>
      </c>
      <c r="N7777" s="6">
        <v>1427.6000000000001</v>
      </c>
      <c r="O7777" s="46">
        <f>Tabla2[[#This Row],[Operating Profit]]/Tabla2[[#This Row],[Total Sales]]</f>
        <v>0.04</v>
      </c>
      <c r="P7777" s="1" t="s">
        <v>82</v>
      </c>
    </row>
    <row r="7778" spans="1:16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3" t="str">
        <f>IFERROR(LEFT(Tabla2[[#This Row],[Product]],FIND(" ",Tabla2[[#This Row],[Product]])-3),Tabla2[[#This Row],[Product]])</f>
        <v>Men</v>
      </c>
      <c r="I7778" s="6">
        <v>34</v>
      </c>
      <c r="J7778" s="4">
        <v>3840</v>
      </c>
      <c r="K7778" s="6">
        <f>Tabla2[[#This Row],[Price per Unit]]*Tabla2[[#This Row],[Units Sold]]</f>
        <v>130560</v>
      </c>
      <c r="L7778" s="52">
        <f>Tabla2[[#This Row],[Units Sold]]/Cálculos!$C$11</f>
        <v>1.5490985577650381E-4</v>
      </c>
      <c r="M7778" s="6">
        <f>Tabla2[[#This Row],[Total Sales]]-Tabla2[[#This Row],[Operating Profit]]</f>
        <v>123770.88</v>
      </c>
      <c r="N7778" s="6">
        <v>6789.12</v>
      </c>
      <c r="O7778" s="46">
        <f>Tabla2[[#This Row],[Operating Profit]]/Tabla2[[#This Row],[Total Sales]]</f>
        <v>5.1999999999999998E-2</v>
      </c>
      <c r="P7778" s="1" t="s">
        <v>23</v>
      </c>
    </row>
    <row r="7779" spans="1:16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3" t="str">
        <f>IFERROR(LEFT(Tabla2[[#This Row],[Product]],FIND(" ",Tabla2[[#This Row],[Product]])-3),Tabla2[[#This Row],[Product]])</f>
        <v>Men</v>
      </c>
      <c r="I7779" s="6">
        <v>36</v>
      </c>
      <c r="J7779" s="4">
        <v>3200</v>
      </c>
      <c r="K7779" s="6">
        <f>Tabla2[[#This Row],[Price per Unit]]*Tabla2[[#This Row],[Units Sold]]</f>
        <v>115200</v>
      </c>
      <c r="L7779" s="52">
        <f>Tabla2[[#This Row],[Units Sold]]/Cálculos!$C$11</f>
        <v>1.2909154648041985E-4</v>
      </c>
      <c r="M7779" s="6">
        <f>Tabla2[[#This Row],[Total Sales]]-Tabla2[[#This Row],[Operating Profit]]</f>
        <v>111168</v>
      </c>
      <c r="N7779" s="6">
        <v>4031.9999999999995</v>
      </c>
      <c r="O7779" s="46">
        <f>Tabla2[[#This Row],[Operating Profit]]/Tabla2[[#This Row],[Total Sales]]</f>
        <v>3.4999999999999996E-2</v>
      </c>
      <c r="P7779" s="1" t="s">
        <v>23</v>
      </c>
    </row>
    <row r="7780" spans="1:16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3" t="str">
        <f>IFERROR(LEFT(Tabla2[[#This Row],[Product]],FIND(" ",Tabla2[[#This Row],[Product]])-3),Tabla2[[#This Row],[Product]])</f>
        <v>Women</v>
      </c>
      <c r="I7780" s="6">
        <v>32</v>
      </c>
      <c r="J7780" s="4">
        <v>3500</v>
      </c>
      <c r="K7780" s="6">
        <f>Tabla2[[#This Row],[Price per Unit]]*Tabla2[[#This Row],[Units Sold]]</f>
        <v>112000</v>
      </c>
      <c r="L7780" s="52">
        <f>Tabla2[[#This Row],[Units Sold]]/Cálculos!$C$11</f>
        <v>1.4119387896295921E-4</v>
      </c>
      <c r="M7780" s="6">
        <f>Tabla2[[#This Row],[Total Sales]]-Tabla2[[#This Row],[Operating Profit]]</f>
        <v>107856</v>
      </c>
      <c r="N7780" s="6">
        <v>4144</v>
      </c>
      <c r="O7780" s="46">
        <f>Tabla2[[#This Row],[Operating Profit]]/Tabla2[[#This Row],[Total Sales]]</f>
        <v>3.6999999999999998E-2</v>
      </c>
      <c r="P7780" s="1" t="s">
        <v>23</v>
      </c>
    </row>
    <row r="7781" spans="1:16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3" t="str">
        <f>IFERROR(LEFT(Tabla2[[#This Row],[Product]],FIND(" ",Tabla2[[#This Row],[Product]])-3),Tabla2[[#This Row],[Product]])</f>
        <v>Women</v>
      </c>
      <c r="I7781" s="6">
        <v>36</v>
      </c>
      <c r="J7781" s="4">
        <v>2810</v>
      </c>
      <c r="K7781" s="6">
        <f>Tabla2[[#This Row],[Price per Unit]]*Tabla2[[#This Row],[Units Sold]]</f>
        <v>101160</v>
      </c>
      <c r="L7781" s="52">
        <f>Tabla2[[#This Row],[Units Sold]]/Cálculos!$C$11</f>
        <v>1.1335851425311867E-4</v>
      </c>
      <c r="M7781" s="6">
        <f>Tabla2[[#This Row],[Total Sales]]-Tabla2[[#This Row],[Operating Profit]]</f>
        <v>97417.08</v>
      </c>
      <c r="N7781" s="6">
        <v>3742.92</v>
      </c>
      <c r="O7781" s="46">
        <f>Tabla2[[#This Row],[Operating Profit]]/Tabla2[[#This Row],[Total Sales]]</f>
        <v>3.6999999999999998E-2</v>
      </c>
      <c r="P7781" s="1" t="s">
        <v>23</v>
      </c>
    </row>
    <row r="7782" spans="1:16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3" t="str">
        <f>IFERROR(LEFT(Tabla2[[#This Row],[Product]],FIND(" ",Tabla2[[#This Row],[Product]])-3),Tabla2[[#This Row],[Product]])</f>
        <v>Men</v>
      </c>
      <c r="I7782" s="6">
        <v>43</v>
      </c>
      <c r="J7782" s="4">
        <v>3060</v>
      </c>
      <c r="K7782" s="6">
        <f>Tabla2[[#This Row],[Price per Unit]]*Tabla2[[#This Row],[Units Sold]]</f>
        <v>131580</v>
      </c>
      <c r="L7782" s="52">
        <f>Tabla2[[#This Row],[Units Sold]]/Cálculos!$C$11</f>
        <v>1.2344379132190147E-4</v>
      </c>
      <c r="M7782" s="6">
        <f>Tabla2[[#This Row],[Total Sales]]-Tabla2[[#This Row],[Operating Profit]]</f>
        <v>126711.54</v>
      </c>
      <c r="N7782" s="6">
        <v>4868.46</v>
      </c>
      <c r="O7782" s="46">
        <f>Tabla2[[#This Row],[Operating Profit]]/Tabla2[[#This Row],[Total Sales]]</f>
        <v>3.6999999999999998E-2</v>
      </c>
      <c r="P7782" s="1" t="s">
        <v>23</v>
      </c>
    </row>
    <row r="7783" spans="1:16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3" t="str">
        <f>IFERROR(LEFT(Tabla2[[#This Row],[Product]],FIND(" ",Tabla2[[#This Row],[Product]])-3),Tabla2[[#This Row],[Product]])</f>
        <v>Women</v>
      </c>
      <c r="I7783" s="6">
        <v>38</v>
      </c>
      <c r="J7783" s="4">
        <v>3300</v>
      </c>
      <c r="K7783" s="6">
        <f>Tabla2[[#This Row],[Price per Unit]]*Tabla2[[#This Row],[Units Sold]]</f>
        <v>125400</v>
      </c>
      <c r="L7783" s="52">
        <f>Tabla2[[#This Row],[Units Sold]]/Cálculos!$C$11</f>
        <v>1.3312565730793296E-4</v>
      </c>
      <c r="M7783" s="6">
        <f>Tabla2[[#This Row],[Total Sales]]-Tabla2[[#This Row],[Operating Profit]]</f>
        <v>121387.2</v>
      </c>
      <c r="N7783" s="6">
        <v>4012.8</v>
      </c>
      <c r="O7783" s="46">
        <f>Tabla2[[#This Row],[Operating Profit]]/Tabla2[[#This Row],[Total Sales]]</f>
        <v>3.2000000000000001E-2</v>
      </c>
      <c r="P7783" s="1" t="s">
        <v>23</v>
      </c>
    </row>
    <row r="7784" spans="1:16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3" t="str">
        <f>IFERROR(LEFT(Tabla2[[#This Row],[Product]],FIND(" ",Tabla2[[#This Row],[Product]])-3),Tabla2[[#This Row],[Product]])</f>
        <v>Men</v>
      </c>
      <c r="I7784" s="6">
        <v>33</v>
      </c>
      <c r="J7784" s="4">
        <v>3880</v>
      </c>
      <c r="K7784" s="6">
        <f>Tabla2[[#This Row],[Price per Unit]]*Tabla2[[#This Row],[Units Sold]]</f>
        <v>128040</v>
      </c>
      <c r="L7784" s="52">
        <f>Tabla2[[#This Row],[Units Sold]]/Cálculos!$C$11</f>
        <v>1.5652350010750905E-4</v>
      </c>
      <c r="M7784" s="6">
        <f>Tabla2[[#This Row],[Total Sales]]-Tabla2[[#This Row],[Operating Profit]]</f>
        <v>121381.92</v>
      </c>
      <c r="N7784" s="6">
        <v>6658.08</v>
      </c>
      <c r="O7784" s="46">
        <f>Tabla2[[#This Row],[Operating Profit]]/Tabla2[[#This Row],[Total Sales]]</f>
        <v>5.1999999999999998E-2</v>
      </c>
      <c r="P7784" s="1" t="s">
        <v>23</v>
      </c>
    </row>
    <row r="7785" spans="1:16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3" t="str">
        <f>IFERROR(LEFT(Tabla2[[#This Row],[Product]],FIND(" ",Tabla2[[#This Row],[Product]])-3),Tabla2[[#This Row],[Product]])</f>
        <v>Men</v>
      </c>
      <c r="I7785" s="6">
        <v>39</v>
      </c>
      <c r="J7785" s="4">
        <v>3150</v>
      </c>
      <c r="K7785" s="6">
        <f>Tabla2[[#This Row],[Price per Unit]]*Tabla2[[#This Row],[Units Sold]]</f>
        <v>122850</v>
      </c>
      <c r="L7785" s="52">
        <f>Tabla2[[#This Row],[Units Sold]]/Cálculos!$C$11</f>
        <v>1.2707449106666327E-4</v>
      </c>
      <c r="M7785" s="6">
        <f>Tabla2[[#This Row],[Total Sales]]-Tabla2[[#This Row],[Operating Profit]]</f>
        <v>118795.95</v>
      </c>
      <c r="N7785" s="6">
        <v>4054.0499999999997</v>
      </c>
      <c r="O7785" s="46">
        <f>Tabla2[[#This Row],[Operating Profit]]/Tabla2[[#This Row],[Total Sales]]</f>
        <v>3.2999999999999995E-2</v>
      </c>
      <c r="P7785" s="1" t="s">
        <v>23</v>
      </c>
    </row>
    <row r="7786" spans="1:16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3" t="str">
        <f>IFERROR(LEFT(Tabla2[[#This Row],[Product]],FIND(" ",Tabla2[[#This Row],[Product]])-3),Tabla2[[#This Row],[Product]])</f>
        <v>Women</v>
      </c>
      <c r="I7786" s="6">
        <v>32</v>
      </c>
      <c r="J7786" s="4">
        <v>3230</v>
      </c>
      <c r="K7786" s="6">
        <f>Tabla2[[#This Row],[Price per Unit]]*Tabla2[[#This Row],[Units Sold]]</f>
        <v>103360</v>
      </c>
      <c r="L7786" s="52">
        <f>Tabla2[[#This Row],[Units Sold]]/Cálculos!$C$11</f>
        <v>1.3030177972867378E-4</v>
      </c>
      <c r="M7786" s="6">
        <f>Tabla2[[#This Row],[Total Sales]]-Tabla2[[#This Row],[Operating Profit]]</f>
        <v>99432.320000000007</v>
      </c>
      <c r="N7786" s="6">
        <v>3927.68</v>
      </c>
      <c r="O7786" s="46">
        <f>Tabla2[[#This Row],[Operating Profit]]/Tabla2[[#This Row],[Total Sales]]</f>
        <v>3.7999999999999999E-2</v>
      </c>
      <c r="P7786" s="1" t="s">
        <v>23</v>
      </c>
    </row>
    <row r="7787" spans="1:16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3" t="str">
        <f>IFERROR(LEFT(Tabla2[[#This Row],[Product]],FIND(" ",Tabla2[[#This Row],[Product]])-3),Tabla2[[#This Row],[Product]])</f>
        <v>Women</v>
      </c>
      <c r="I7787" s="6">
        <v>32</v>
      </c>
      <c r="J7787" s="4">
        <v>2480</v>
      </c>
      <c r="K7787" s="6">
        <f>Tabla2[[#This Row],[Price per Unit]]*Tabla2[[#This Row],[Units Sold]]</f>
        <v>79360</v>
      </c>
      <c r="L7787" s="52">
        <f>Tabla2[[#This Row],[Units Sold]]/Cálculos!$C$11</f>
        <v>1.0004594852232538E-4</v>
      </c>
      <c r="M7787" s="6">
        <f>Tabla2[[#This Row],[Total Sales]]-Tabla2[[#This Row],[Operating Profit]]</f>
        <v>76344.320000000007</v>
      </c>
      <c r="N7787" s="6">
        <v>3015.68</v>
      </c>
      <c r="O7787" s="46">
        <f>Tabla2[[#This Row],[Operating Profit]]/Tabla2[[#This Row],[Total Sales]]</f>
        <v>3.7999999999999999E-2</v>
      </c>
      <c r="P7787" s="1" t="s">
        <v>23</v>
      </c>
    </row>
    <row r="7788" spans="1:16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3" t="str">
        <f>IFERROR(LEFT(Tabla2[[#This Row],[Product]],FIND(" ",Tabla2[[#This Row],[Product]])-3),Tabla2[[#This Row],[Product]])</f>
        <v>Men</v>
      </c>
      <c r="I7788" s="6">
        <v>43</v>
      </c>
      <c r="J7788" s="4">
        <v>3060</v>
      </c>
      <c r="K7788" s="6">
        <f>Tabla2[[#This Row],[Price per Unit]]*Tabla2[[#This Row],[Units Sold]]</f>
        <v>131580</v>
      </c>
      <c r="L7788" s="52">
        <f>Tabla2[[#This Row],[Units Sold]]/Cálculos!$C$11</f>
        <v>1.2344379132190147E-4</v>
      </c>
      <c r="M7788" s="6">
        <f>Tabla2[[#This Row],[Total Sales]]-Tabla2[[#This Row],[Operating Profit]]</f>
        <v>126974.7</v>
      </c>
      <c r="N7788" s="6">
        <v>4605.2999999999993</v>
      </c>
      <c r="O7788" s="46">
        <f>Tabla2[[#This Row],[Operating Profit]]/Tabla2[[#This Row],[Total Sales]]</f>
        <v>3.4999999999999996E-2</v>
      </c>
      <c r="P7788" s="1" t="s">
        <v>23</v>
      </c>
    </row>
    <row r="7789" spans="1:16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3" t="str">
        <f>IFERROR(LEFT(Tabla2[[#This Row],[Product]],FIND(" ",Tabla2[[#This Row],[Product]])-3),Tabla2[[#This Row],[Product]])</f>
        <v>Women</v>
      </c>
      <c r="I7789" s="6">
        <v>36</v>
      </c>
      <c r="J7789" s="4">
        <v>3500</v>
      </c>
      <c r="K7789" s="6">
        <f>Tabla2[[#This Row],[Price per Unit]]*Tabla2[[#This Row],[Units Sold]]</f>
        <v>126000</v>
      </c>
      <c r="L7789" s="52">
        <f>Tabla2[[#This Row],[Units Sold]]/Cálculos!$C$11</f>
        <v>1.4119387896295921E-4</v>
      </c>
      <c r="M7789" s="6">
        <f>Tabla2[[#This Row],[Total Sales]]-Tabla2[[#This Row],[Operating Profit]]</f>
        <v>122346</v>
      </c>
      <c r="N7789" s="6">
        <v>3653.9999999999995</v>
      </c>
      <c r="O7789" s="46">
        <f>Tabla2[[#This Row],[Operating Profit]]/Tabla2[[#This Row],[Total Sales]]</f>
        <v>2.8999999999999998E-2</v>
      </c>
      <c r="P7789" s="1" t="s">
        <v>23</v>
      </c>
    </row>
    <row r="7790" spans="1:16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3" t="str">
        <f>IFERROR(LEFT(Tabla2[[#This Row],[Product]],FIND(" ",Tabla2[[#This Row],[Product]])-3),Tabla2[[#This Row],[Product]])</f>
        <v>Men</v>
      </c>
      <c r="I7790" s="6">
        <v>40</v>
      </c>
      <c r="J7790" s="4">
        <v>3900</v>
      </c>
      <c r="K7790" s="6">
        <f>Tabla2[[#This Row],[Price per Unit]]*Tabla2[[#This Row],[Units Sold]]</f>
        <v>156000</v>
      </c>
      <c r="L7790" s="52">
        <f>Tabla2[[#This Row],[Units Sold]]/Cálculos!$C$11</f>
        <v>1.5733032227301168E-4</v>
      </c>
      <c r="M7790" s="6">
        <f>Tabla2[[#This Row],[Total Sales]]-Tabla2[[#This Row],[Operating Profit]]</f>
        <v>147888</v>
      </c>
      <c r="N7790" s="6">
        <v>8112</v>
      </c>
      <c r="O7790" s="46">
        <f>Tabla2[[#This Row],[Operating Profit]]/Tabla2[[#This Row],[Total Sales]]</f>
        <v>5.1999999999999998E-2</v>
      </c>
      <c r="P7790" s="1" t="s">
        <v>23</v>
      </c>
    </row>
    <row r="7791" spans="1:16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3" t="str">
        <f>IFERROR(LEFT(Tabla2[[#This Row],[Product]],FIND(" ",Tabla2[[#This Row],[Product]])-3),Tabla2[[#This Row],[Product]])</f>
        <v>Men</v>
      </c>
      <c r="I7791" s="6">
        <v>35</v>
      </c>
      <c r="J7791" s="4">
        <v>3150</v>
      </c>
      <c r="K7791" s="6">
        <f>Tabla2[[#This Row],[Price per Unit]]*Tabla2[[#This Row],[Units Sold]]</f>
        <v>110250</v>
      </c>
      <c r="L7791" s="52">
        <f>Tabla2[[#This Row],[Units Sold]]/Cálculos!$C$11</f>
        <v>1.2707449106666327E-4</v>
      </c>
      <c r="M7791" s="6">
        <f>Tabla2[[#This Row],[Total Sales]]-Tabla2[[#This Row],[Operating Profit]]</f>
        <v>106281</v>
      </c>
      <c r="N7791" s="6">
        <v>3969</v>
      </c>
      <c r="O7791" s="46">
        <f>Tabla2[[#This Row],[Operating Profit]]/Tabla2[[#This Row],[Total Sales]]</f>
        <v>3.5999999999999997E-2</v>
      </c>
      <c r="P7791" s="1" t="s">
        <v>23</v>
      </c>
    </row>
    <row r="7792" spans="1:16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3" t="str">
        <f>IFERROR(LEFT(Tabla2[[#This Row],[Product]],FIND(" ",Tabla2[[#This Row],[Product]])-3),Tabla2[[#This Row],[Product]])</f>
        <v>Women</v>
      </c>
      <c r="I7792" s="6">
        <v>27</v>
      </c>
      <c r="J7792" s="4">
        <v>3140</v>
      </c>
      <c r="K7792" s="6">
        <f>Tabla2[[#This Row],[Price per Unit]]*Tabla2[[#This Row],[Units Sold]]</f>
        <v>84780</v>
      </c>
      <c r="L7792" s="52">
        <f>Tabla2[[#This Row],[Units Sold]]/Cálculos!$C$11</f>
        <v>1.2667107998391196E-4</v>
      </c>
      <c r="M7792" s="6">
        <f>Tabla2[[#This Row],[Total Sales]]-Tabla2[[#This Row],[Operating Profit]]</f>
        <v>81304.02</v>
      </c>
      <c r="N7792" s="6">
        <v>3475.98</v>
      </c>
      <c r="O7792" s="46">
        <f>Tabla2[[#This Row],[Operating Profit]]/Tabla2[[#This Row],[Total Sales]]</f>
        <v>4.1000000000000002E-2</v>
      </c>
      <c r="P7792" s="1" t="s">
        <v>23</v>
      </c>
    </row>
    <row r="7793" spans="1:16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3" t="str">
        <f>IFERROR(LEFT(Tabla2[[#This Row],[Product]],FIND(" ",Tabla2[[#This Row],[Product]])-3),Tabla2[[#This Row],[Product]])</f>
        <v>Women</v>
      </c>
      <c r="I7793" s="6">
        <v>31</v>
      </c>
      <c r="J7793" s="4">
        <v>2400</v>
      </c>
      <c r="K7793" s="6">
        <f>Tabla2[[#This Row],[Price per Unit]]*Tabla2[[#This Row],[Units Sold]]</f>
        <v>74400</v>
      </c>
      <c r="L7793" s="52">
        <f>Tabla2[[#This Row],[Units Sold]]/Cálculos!$C$11</f>
        <v>9.6818659860314874E-5</v>
      </c>
      <c r="M7793" s="6">
        <f>Tabla2[[#This Row],[Total Sales]]-Tabla2[[#This Row],[Operating Profit]]</f>
        <v>71424</v>
      </c>
      <c r="N7793" s="6">
        <v>2975.9999999999995</v>
      </c>
      <c r="O7793" s="46">
        <f>Tabla2[[#This Row],[Operating Profit]]/Tabla2[[#This Row],[Total Sales]]</f>
        <v>3.9999999999999994E-2</v>
      </c>
      <c r="P7793" s="1" t="s">
        <v>23</v>
      </c>
    </row>
    <row r="7794" spans="1:16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3" t="str">
        <f>IFERROR(LEFT(Tabla2[[#This Row],[Product]],FIND(" ",Tabla2[[#This Row],[Product]])-3),Tabla2[[#This Row],[Product]])</f>
        <v>Men</v>
      </c>
      <c r="I7794" s="6">
        <v>43</v>
      </c>
      <c r="J7794" s="4">
        <v>2890</v>
      </c>
      <c r="K7794" s="6">
        <f>Tabla2[[#This Row],[Price per Unit]]*Tabla2[[#This Row],[Units Sold]]</f>
        <v>124270</v>
      </c>
      <c r="L7794" s="52">
        <f>Tabla2[[#This Row],[Units Sold]]/Cálculos!$C$11</f>
        <v>1.1658580291512917E-4</v>
      </c>
      <c r="M7794" s="6">
        <f>Tabla2[[#This Row],[Total Sales]]-Tabla2[[#This Row],[Operating Profit]]</f>
        <v>120293.36</v>
      </c>
      <c r="N7794" s="6">
        <v>3976.64</v>
      </c>
      <c r="O7794" s="46">
        <f>Tabla2[[#This Row],[Operating Profit]]/Tabla2[[#This Row],[Total Sales]]</f>
        <v>3.2000000000000001E-2</v>
      </c>
      <c r="P7794" s="1" t="s">
        <v>23</v>
      </c>
    </row>
    <row r="7795" spans="1:16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3" t="str">
        <f>IFERROR(LEFT(Tabla2[[#This Row],[Product]],FIND(" ",Tabla2[[#This Row],[Product]])-3),Tabla2[[#This Row],[Product]])</f>
        <v>Women</v>
      </c>
      <c r="I7795" s="6">
        <v>36</v>
      </c>
      <c r="J7795" s="4">
        <v>3230</v>
      </c>
      <c r="K7795" s="6">
        <f>Tabla2[[#This Row],[Price per Unit]]*Tabla2[[#This Row],[Units Sold]]</f>
        <v>116280</v>
      </c>
      <c r="L7795" s="52">
        <f>Tabla2[[#This Row],[Units Sold]]/Cálculos!$C$11</f>
        <v>1.3030177972867378E-4</v>
      </c>
      <c r="M7795" s="6">
        <f>Tabla2[[#This Row],[Total Sales]]-Tabla2[[#This Row],[Operating Profit]]</f>
        <v>113140.44</v>
      </c>
      <c r="N7795" s="6">
        <v>3139.5600000000004</v>
      </c>
      <c r="O7795" s="46">
        <f>Tabla2[[#This Row],[Operating Profit]]/Tabla2[[#This Row],[Total Sales]]</f>
        <v>2.7000000000000003E-2</v>
      </c>
      <c r="P7795" s="1" t="s">
        <v>23</v>
      </c>
    </row>
    <row r="7796" spans="1:16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3" t="str">
        <f>IFERROR(LEFT(Tabla2[[#This Row],[Product]],FIND(" ",Tabla2[[#This Row],[Product]])-3),Tabla2[[#This Row],[Product]])</f>
        <v>Men</v>
      </c>
      <c r="I7796" s="6">
        <v>33</v>
      </c>
      <c r="J7796" s="4">
        <v>3720</v>
      </c>
      <c r="K7796" s="6">
        <f>Tabla2[[#This Row],[Price per Unit]]*Tabla2[[#This Row],[Units Sold]]</f>
        <v>122760</v>
      </c>
      <c r="L7796" s="52">
        <f>Tabla2[[#This Row],[Units Sold]]/Cálculos!$C$11</f>
        <v>1.5006892278348805E-4</v>
      </c>
      <c r="M7796" s="6">
        <f>Tabla2[[#This Row],[Total Sales]]-Tabla2[[#This Row],[Operating Profit]]</f>
        <v>116130.95999999999</v>
      </c>
      <c r="N7796" s="6">
        <v>6629.0400000000009</v>
      </c>
      <c r="O7796" s="46">
        <f>Tabla2[[#This Row],[Operating Profit]]/Tabla2[[#This Row],[Total Sales]]</f>
        <v>5.4000000000000006E-2</v>
      </c>
      <c r="P7796" s="1" t="s">
        <v>23</v>
      </c>
    </row>
    <row r="7797" spans="1:16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3" t="str">
        <f>IFERROR(LEFT(Tabla2[[#This Row],[Product]],FIND(" ",Tabla2[[#This Row],[Product]])-3),Tabla2[[#This Row],[Product]])</f>
        <v>Men</v>
      </c>
      <c r="I7797" s="6">
        <v>35</v>
      </c>
      <c r="J7797" s="4">
        <v>3150</v>
      </c>
      <c r="K7797" s="6">
        <f>Tabla2[[#This Row],[Price per Unit]]*Tabla2[[#This Row],[Units Sold]]</f>
        <v>110250</v>
      </c>
      <c r="L7797" s="52">
        <f>Tabla2[[#This Row],[Units Sold]]/Cálculos!$C$11</f>
        <v>1.2707449106666327E-4</v>
      </c>
      <c r="M7797" s="6">
        <f>Tabla2[[#This Row],[Total Sales]]-Tabla2[[#This Row],[Operating Profit]]</f>
        <v>106611.75</v>
      </c>
      <c r="N7797" s="6">
        <v>3638.2499999999995</v>
      </c>
      <c r="O7797" s="46">
        <f>Tabla2[[#This Row],[Operating Profit]]/Tabla2[[#This Row],[Total Sales]]</f>
        <v>3.2999999999999995E-2</v>
      </c>
      <c r="P7797" s="1" t="s">
        <v>23</v>
      </c>
    </row>
    <row r="7798" spans="1:16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3" t="str">
        <f>IFERROR(LEFT(Tabla2[[#This Row],[Product]],FIND(" ",Tabla2[[#This Row],[Product]])-3),Tabla2[[#This Row],[Product]])</f>
        <v>Women</v>
      </c>
      <c r="I7798" s="6">
        <v>28</v>
      </c>
      <c r="J7798" s="4">
        <v>3150</v>
      </c>
      <c r="K7798" s="6">
        <f>Tabla2[[#This Row],[Price per Unit]]*Tabla2[[#This Row],[Units Sold]]</f>
        <v>88200</v>
      </c>
      <c r="L7798" s="52">
        <f>Tabla2[[#This Row],[Units Sold]]/Cálculos!$C$11</f>
        <v>1.2707449106666327E-4</v>
      </c>
      <c r="M7798" s="6">
        <f>Tabla2[[#This Row],[Total Sales]]-Tabla2[[#This Row],[Operating Profit]]</f>
        <v>84848.4</v>
      </c>
      <c r="N7798" s="6">
        <v>3351.6</v>
      </c>
      <c r="O7798" s="46">
        <f>Tabla2[[#This Row],[Operating Profit]]/Tabla2[[#This Row],[Total Sales]]</f>
        <v>3.7999999999999999E-2</v>
      </c>
      <c r="P7798" s="1" t="s">
        <v>23</v>
      </c>
    </row>
    <row r="7799" spans="1:16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3" t="str">
        <f>IFERROR(LEFT(Tabla2[[#This Row],[Product]],FIND(" ",Tabla2[[#This Row],[Product]])-3),Tabla2[[#This Row],[Product]])</f>
        <v>Women</v>
      </c>
      <c r="I7799" s="6">
        <v>31</v>
      </c>
      <c r="J7799" s="4">
        <v>2890</v>
      </c>
      <c r="K7799" s="6">
        <f>Tabla2[[#This Row],[Price per Unit]]*Tabla2[[#This Row],[Units Sold]]</f>
        <v>89590</v>
      </c>
      <c r="L7799" s="52">
        <f>Tabla2[[#This Row],[Units Sold]]/Cálculos!$C$11</f>
        <v>1.1658580291512917E-4</v>
      </c>
      <c r="M7799" s="6">
        <f>Tabla2[[#This Row],[Total Sales]]-Tabla2[[#This Row],[Operating Profit]]</f>
        <v>86275.17</v>
      </c>
      <c r="N7799" s="6">
        <v>3314.83</v>
      </c>
      <c r="O7799" s="46">
        <f>Tabla2[[#This Row],[Operating Profit]]/Tabla2[[#This Row],[Total Sales]]</f>
        <v>3.6999999999999998E-2</v>
      </c>
      <c r="P7799" s="1" t="s">
        <v>23</v>
      </c>
    </row>
    <row r="7800" spans="1:16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3" t="str">
        <f>IFERROR(LEFT(Tabla2[[#This Row],[Product]],FIND(" ",Tabla2[[#This Row],[Product]])-3),Tabla2[[#This Row],[Product]])</f>
        <v>Men</v>
      </c>
      <c r="I7800" s="6">
        <v>44</v>
      </c>
      <c r="J7800" s="4">
        <v>2810</v>
      </c>
      <c r="K7800" s="6">
        <f>Tabla2[[#This Row],[Price per Unit]]*Tabla2[[#This Row],[Units Sold]]</f>
        <v>123640</v>
      </c>
      <c r="L7800" s="52">
        <f>Tabla2[[#This Row],[Units Sold]]/Cálculos!$C$11</f>
        <v>1.1335851425311867E-4</v>
      </c>
      <c r="M7800" s="6">
        <f>Tabla2[[#This Row],[Total Sales]]-Tabla2[[#This Row],[Operating Profit]]</f>
        <v>119188.96</v>
      </c>
      <c r="N7800" s="6">
        <v>4451.04</v>
      </c>
      <c r="O7800" s="46">
        <f>Tabla2[[#This Row],[Operating Profit]]/Tabla2[[#This Row],[Total Sales]]</f>
        <v>3.5999999999999997E-2</v>
      </c>
      <c r="P7800" s="1" t="s">
        <v>23</v>
      </c>
    </row>
    <row r="7801" spans="1:16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3" t="str">
        <f>IFERROR(LEFT(Tabla2[[#This Row],[Product]],FIND(" ",Tabla2[[#This Row],[Product]])-3),Tabla2[[#This Row],[Product]])</f>
        <v>Women</v>
      </c>
      <c r="I7801" s="6">
        <v>39</v>
      </c>
      <c r="J7801" s="4">
        <v>3330</v>
      </c>
      <c r="K7801" s="6">
        <f>Tabla2[[#This Row],[Price per Unit]]*Tabla2[[#This Row],[Units Sold]]</f>
        <v>129870</v>
      </c>
      <c r="L7801" s="52">
        <f>Tabla2[[#This Row],[Units Sold]]/Cálculos!$C$11</f>
        <v>1.3433589055618689E-4</v>
      </c>
      <c r="M7801" s="6">
        <f>Tabla2[[#This Row],[Total Sales]]-Tabla2[[#This Row],[Operating Profit]]</f>
        <v>126363.51</v>
      </c>
      <c r="N7801" s="6">
        <v>3506.4900000000002</v>
      </c>
      <c r="O7801" s="46">
        <f>Tabla2[[#This Row],[Operating Profit]]/Tabla2[[#This Row],[Total Sales]]</f>
        <v>2.7000000000000003E-2</v>
      </c>
      <c r="P7801" s="1" t="s">
        <v>23</v>
      </c>
    </row>
    <row r="7802" spans="1:16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3" t="str">
        <f>IFERROR(LEFT(Tabla2[[#This Row],[Product]],FIND(" ",Tabla2[[#This Row],[Product]])-3),Tabla2[[#This Row],[Product]])</f>
        <v>Men</v>
      </c>
      <c r="I7802" s="6">
        <v>44</v>
      </c>
      <c r="J7802" s="4">
        <v>3660</v>
      </c>
      <c r="K7802" s="6">
        <f>Tabla2[[#This Row],[Price per Unit]]*Tabla2[[#This Row],[Units Sold]]</f>
        <v>161040</v>
      </c>
      <c r="L7802" s="52">
        <f>Tabla2[[#This Row],[Units Sold]]/Cálculos!$C$11</f>
        <v>1.4764845628698018E-4</v>
      </c>
      <c r="M7802" s="6">
        <f>Tabla2[[#This Row],[Total Sales]]-Tabla2[[#This Row],[Operating Profit]]</f>
        <v>152665.92000000001</v>
      </c>
      <c r="N7802" s="6">
        <v>8374.08</v>
      </c>
      <c r="O7802" s="46">
        <f>Tabla2[[#This Row],[Operating Profit]]/Tabla2[[#This Row],[Total Sales]]</f>
        <v>5.1999999999999998E-2</v>
      </c>
      <c r="P7802" s="1" t="s">
        <v>23</v>
      </c>
    </row>
    <row r="7803" spans="1:16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3" t="str">
        <f>IFERROR(LEFT(Tabla2[[#This Row],[Product]],FIND(" ",Tabla2[[#This Row],[Product]])-3),Tabla2[[#This Row],[Product]])</f>
        <v>Men</v>
      </c>
      <c r="I7803" s="6">
        <v>37</v>
      </c>
      <c r="J7803" s="4">
        <v>2960</v>
      </c>
      <c r="K7803" s="6">
        <f>Tabla2[[#This Row],[Price per Unit]]*Tabla2[[#This Row],[Units Sold]]</f>
        <v>109520</v>
      </c>
      <c r="L7803" s="52">
        <f>Tabla2[[#This Row],[Units Sold]]/Cálculos!$C$11</f>
        <v>1.1940968049438835E-4</v>
      </c>
      <c r="M7803" s="6">
        <f>Tabla2[[#This Row],[Total Sales]]-Tabla2[[#This Row],[Operating Profit]]</f>
        <v>105686.8</v>
      </c>
      <c r="N7803" s="6">
        <v>3833.2</v>
      </c>
      <c r="O7803" s="46">
        <f>Tabla2[[#This Row],[Operating Profit]]/Tabla2[[#This Row],[Total Sales]]</f>
        <v>3.4999999999999996E-2</v>
      </c>
      <c r="P7803" s="1" t="s">
        <v>23</v>
      </c>
    </row>
    <row r="7804" spans="1:16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3" t="str">
        <f>IFERROR(LEFT(Tabla2[[#This Row],[Product]],FIND(" ",Tabla2[[#This Row],[Product]])-3),Tabla2[[#This Row],[Product]])</f>
        <v>Women</v>
      </c>
      <c r="I7804" s="6">
        <v>36</v>
      </c>
      <c r="J7804" s="4">
        <v>2880</v>
      </c>
      <c r="K7804" s="6">
        <f>Tabla2[[#This Row],[Price per Unit]]*Tabla2[[#This Row],[Units Sold]]</f>
        <v>103680</v>
      </c>
      <c r="L7804" s="52">
        <f>Tabla2[[#This Row],[Units Sold]]/Cálculos!$C$11</f>
        <v>1.1618239183237786E-4</v>
      </c>
      <c r="M7804" s="6">
        <f>Tabla2[[#This Row],[Total Sales]]-Tabla2[[#This Row],[Operating Profit]]</f>
        <v>99325.440000000002</v>
      </c>
      <c r="N7804" s="6">
        <v>4354.5599999999995</v>
      </c>
      <c r="O7804" s="46">
        <f>Tabla2[[#This Row],[Operating Profit]]/Tabla2[[#This Row],[Total Sales]]</f>
        <v>4.1999999999999996E-2</v>
      </c>
      <c r="P7804" s="1" t="s">
        <v>23</v>
      </c>
    </row>
    <row r="7805" spans="1:16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3" t="str">
        <f>IFERROR(LEFT(Tabla2[[#This Row],[Product]],FIND(" ",Tabla2[[#This Row],[Product]])-3),Tabla2[[#This Row],[Product]])</f>
        <v>Women</v>
      </c>
      <c r="I7805" s="6">
        <v>33</v>
      </c>
      <c r="J7805" s="4">
        <v>2890</v>
      </c>
      <c r="K7805" s="6">
        <f>Tabla2[[#This Row],[Price per Unit]]*Tabla2[[#This Row],[Units Sold]]</f>
        <v>95370</v>
      </c>
      <c r="L7805" s="52">
        <f>Tabla2[[#This Row],[Units Sold]]/Cálculos!$C$11</f>
        <v>1.1658580291512917E-4</v>
      </c>
      <c r="M7805" s="6">
        <f>Tabla2[[#This Row],[Total Sales]]-Tabla2[[#This Row],[Operating Profit]]</f>
        <v>91555.199999999997</v>
      </c>
      <c r="N7805" s="6">
        <v>3814.7999999999997</v>
      </c>
      <c r="O7805" s="46">
        <f>Tabla2[[#This Row],[Operating Profit]]/Tabla2[[#This Row],[Total Sales]]</f>
        <v>3.9999999999999994E-2</v>
      </c>
      <c r="P7805" s="1" t="s">
        <v>23</v>
      </c>
    </row>
    <row r="7806" spans="1:16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3" t="str">
        <f>IFERROR(LEFT(Tabla2[[#This Row],[Product]],FIND(" ",Tabla2[[#This Row],[Product]])-3),Tabla2[[#This Row],[Product]])</f>
        <v>Men</v>
      </c>
      <c r="I7806" s="6">
        <v>47</v>
      </c>
      <c r="J7806" s="4">
        <v>2800</v>
      </c>
      <c r="K7806" s="6">
        <f>Tabla2[[#This Row],[Price per Unit]]*Tabla2[[#This Row],[Units Sold]]</f>
        <v>131600</v>
      </c>
      <c r="L7806" s="52">
        <f>Tabla2[[#This Row],[Units Sold]]/Cálculos!$C$11</f>
        <v>1.1295510317036736E-4</v>
      </c>
      <c r="M7806" s="6">
        <f>Tabla2[[#This Row],[Total Sales]]-Tabla2[[#This Row],[Operating Profit]]</f>
        <v>126994</v>
      </c>
      <c r="N7806" s="6">
        <v>4606</v>
      </c>
      <c r="O7806" s="46">
        <f>Tabla2[[#This Row],[Operating Profit]]/Tabla2[[#This Row],[Total Sales]]</f>
        <v>3.5000000000000003E-2</v>
      </c>
      <c r="P7806" s="1" t="s">
        <v>23</v>
      </c>
    </row>
    <row r="7807" spans="1:16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3" t="str">
        <f>IFERROR(LEFT(Tabla2[[#This Row],[Product]],FIND(" ",Tabla2[[#This Row],[Product]])-3),Tabla2[[#This Row],[Product]])</f>
        <v>Women</v>
      </c>
      <c r="I7807" s="6">
        <v>44</v>
      </c>
      <c r="J7807" s="4">
        <v>3200</v>
      </c>
      <c r="K7807" s="6">
        <f>Tabla2[[#This Row],[Price per Unit]]*Tabla2[[#This Row],[Units Sold]]</f>
        <v>140800</v>
      </c>
      <c r="L7807" s="52">
        <f>Tabla2[[#This Row],[Units Sold]]/Cálculos!$C$11</f>
        <v>1.2909154648041985E-4</v>
      </c>
      <c r="M7807" s="6">
        <f>Tabla2[[#This Row],[Total Sales]]-Tabla2[[#This Row],[Operating Profit]]</f>
        <v>136716.79999999999</v>
      </c>
      <c r="N7807" s="6">
        <v>4083.2</v>
      </c>
      <c r="O7807" s="46">
        <f>Tabla2[[#This Row],[Operating Profit]]/Tabla2[[#This Row],[Total Sales]]</f>
        <v>2.8999999999999998E-2</v>
      </c>
      <c r="P7807" s="1" t="s">
        <v>23</v>
      </c>
    </row>
    <row r="7808" spans="1:16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3" t="str">
        <f>IFERROR(LEFT(Tabla2[[#This Row],[Product]],FIND(" ",Tabla2[[#This Row],[Product]])-3),Tabla2[[#This Row],[Product]])</f>
        <v>Men</v>
      </c>
      <c r="I7808" s="6">
        <v>47</v>
      </c>
      <c r="J7808" s="4">
        <v>4000</v>
      </c>
      <c r="K7808" s="6">
        <f>Tabla2[[#This Row],[Price per Unit]]*Tabla2[[#This Row],[Units Sold]]</f>
        <v>188000</v>
      </c>
      <c r="L7808" s="52">
        <f>Tabla2[[#This Row],[Units Sold]]/Cálculos!$C$11</f>
        <v>1.6136443310052479E-4</v>
      </c>
      <c r="M7808" s="6">
        <f>Tabla2[[#This Row],[Total Sales]]-Tabla2[[#This Row],[Operating Profit]]</f>
        <v>178224</v>
      </c>
      <c r="N7808" s="6">
        <v>9776</v>
      </c>
      <c r="O7808" s="46">
        <f>Tabla2[[#This Row],[Operating Profit]]/Tabla2[[#This Row],[Total Sales]]</f>
        <v>5.1999999999999998E-2</v>
      </c>
      <c r="P7808" s="1" t="s">
        <v>23</v>
      </c>
    </row>
    <row r="7809" spans="1:16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3" t="str">
        <f>IFERROR(LEFT(Tabla2[[#This Row],[Product]],FIND(" ",Tabla2[[#This Row],[Product]])-3),Tabla2[[#This Row],[Product]])</f>
        <v>Men</v>
      </c>
      <c r="I7809" s="6">
        <v>41</v>
      </c>
      <c r="J7809" s="4">
        <v>3400</v>
      </c>
      <c r="K7809" s="6">
        <f>Tabla2[[#This Row],[Price per Unit]]*Tabla2[[#This Row],[Units Sold]]</f>
        <v>139400</v>
      </c>
      <c r="L7809" s="52">
        <f>Tabla2[[#This Row],[Units Sold]]/Cálculos!$C$11</f>
        <v>1.3715976813544607E-4</v>
      </c>
      <c r="M7809" s="6">
        <f>Tabla2[[#This Row],[Total Sales]]-Tabla2[[#This Row],[Operating Profit]]</f>
        <v>134660.4</v>
      </c>
      <c r="N7809" s="6">
        <v>4739.5999999999995</v>
      </c>
      <c r="O7809" s="46">
        <f>Tabla2[[#This Row],[Operating Profit]]/Tabla2[[#This Row],[Total Sales]]</f>
        <v>3.3999999999999996E-2</v>
      </c>
      <c r="P7809" s="1" t="s">
        <v>23</v>
      </c>
    </row>
    <row r="7810" spans="1:16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3" t="str">
        <f>IFERROR(LEFT(Tabla2[[#This Row],[Product]],FIND(" ",Tabla2[[#This Row],[Product]])-3),Tabla2[[#This Row],[Product]])</f>
        <v>Women</v>
      </c>
      <c r="I7810" s="6">
        <v>37</v>
      </c>
      <c r="J7810" s="4">
        <v>2960</v>
      </c>
      <c r="K7810" s="6">
        <f>Tabla2[[#This Row],[Price per Unit]]*Tabla2[[#This Row],[Units Sold]]</f>
        <v>109520</v>
      </c>
      <c r="L7810" s="52">
        <f>Tabla2[[#This Row],[Units Sold]]/Cálculos!$C$11</f>
        <v>1.1940968049438835E-4</v>
      </c>
      <c r="M7810" s="6">
        <f>Tabla2[[#This Row],[Total Sales]]-Tabla2[[#This Row],[Operating Profit]]</f>
        <v>105029.68</v>
      </c>
      <c r="N7810" s="6">
        <v>4490.32</v>
      </c>
      <c r="O7810" s="46">
        <f>Tabla2[[#This Row],[Operating Profit]]/Tabla2[[#This Row],[Total Sales]]</f>
        <v>4.0999999999999995E-2</v>
      </c>
      <c r="P7810" s="1" t="s">
        <v>23</v>
      </c>
    </row>
    <row r="7811" spans="1:16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3" t="str">
        <f>IFERROR(LEFT(Tabla2[[#This Row],[Product]],FIND(" ",Tabla2[[#This Row],[Product]])-3),Tabla2[[#This Row],[Product]])</f>
        <v>Women</v>
      </c>
      <c r="I7811" s="6">
        <v>38</v>
      </c>
      <c r="J7811" s="4">
        <v>2970</v>
      </c>
      <c r="K7811" s="6">
        <f>Tabla2[[#This Row],[Price per Unit]]*Tabla2[[#This Row],[Units Sold]]</f>
        <v>112860</v>
      </c>
      <c r="L7811" s="52">
        <f>Tabla2[[#This Row],[Units Sold]]/Cálculos!$C$11</f>
        <v>1.1981309157713966E-4</v>
      </c>
      <c r="M7811" s="6">
        <f>Tabla2[[#This Row],[Total Sales]]-Tabla2[[#This Row],[Operating Profit]]</f>
        <v>108571.32</v>
      </c>
      <c r="N7811" s="6">
        <v>4288.68</v>
      </c>
      <c r="O7811" s="46">
        <f>Tabla2[[#This Row],[Operating Profit]]/Tabla2[[#This Row],[Total Sales]]</f>
        <v>3.8000000000000006E-2</v>
      </c>
      <c r="P7811" s="1" t="s">
        <v>23</v>
      </c>
    </row>
    <row r="7812" spans="1:16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3" t="str">
        <f>IFERROR(LEFT(Tabla2[[#This Row],[Product]],FIND(" ",Tabla2[[#This Row],[Product]])-3),Tabla2[[#This Row],[Product]])</f>
        <v>Men</v>
      </c>
      <c r="I7812" s="6">
        <v>45</v>
      </c>
      <c r="J7812" s="4">
        <v>2880</v>
      </c>
      <c r="K7812" s="6">
        <f>Tabla2[[#This Row],[Price per Unit]]*Tabla2[[#This Row],[Units Sold]]</f>
        <v>129600</v>
      </c>
      <c r="L7812" s="52">
        <f>Tabla2[[#This Row],[Units Sold]]/Cálculos!$C$11</f>
        <v>1.1618239183237786E-4</v>
      </c>
      <c r="M7812" s="6">
        <f>Tabla2[[#This Row],[Total Sales]]-Tabla2[[#This Row],[Operating Profit]]</f>
        <v>125193.60000000001</v>
      </c>
      <c r="N7812" s="6">
        <v>4406.3999999999996</v>
      </c>
      <c r="O7812" s="46">
        <f>Tabla2[[#This Row],[Operating Profit]]/Tabla2[[#This Row],[Total Sales]]</f>
        <v>3.3999999999999996E-2</v>
      </c>
      <c r="P7812" s="1" t="s">
        <v>23</v>
      </c>
    </row>
    <row r="7813" spans="1:16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3" t="str">
        <f>IFERROR(LEFT(Tabla2[[#This Row],[Product]],FIND(" ",Tabla2[[#This Row],[Product]])-3),Tabla2[[#This Row],[Product]])</f>
        <v>Women</v>
      </c>
      <c r="I7813" s="6">
        <v>46</v>
      </c>
      <c r="J7813" s="4">
        <v>3470</v>
      </c>
      <c r="K7813" s="6">
        <f>Tabla2[[#This Row],[Price per Unit]]*Tabla2[[#This Row],[Units Sold]]</f>
        <v>159620</v>
      </c>
      <c r="L7813" s="52">
        <f>Tabla2[[#This Row],[Units Sold]]/Cálculos!$C$11</f>
        <v>1.3998364571470527E-4</v>
      </c>
      <c r="M7813" s="6">
        <f>Tabla2[[#This Row],[Total Sales]]-Tabla2[[#This Row],[Operating Profit]]</f>
        <v>154512.16</v>
      </c>
      <c r="N7813" s="6">
        <v>5107.84</v>
      </c>
      <c r="O7813" s="46">
        <f>Tabla2[[#This Row],[Operating Profit]]/Tabla2[[#This Row],[Total Sales]]</f>
        <v>3.2000000000000001E-2</v>
      </c>
      <c r="P7813" s="1" t="s">
        <v>23</v>
      </c>
    </row>
    <row r="7814" spans="1:16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3" t="str">
        <f>IFERROR(LEFT(Tabla2[[#This Row],[Product]],FIND(" ",Tabla2[[#This Row],[Product]])-3),Tabla2[[#This Row],[Product]])</f>
        <v>Men</v>
      </c>
      <c r="I7814" s="6">
        <v>44</v>
      </c>
      <c r="J7814" s="4">
        <v>4340</v>
      </c>
      <c r="K7814" s="6">
        <f>Tabla2[[#This Row],[Price per Unit]]*Tabla2[[#This Row],[Units Sold]]</f>
        <v>190960</v>
      </c>
      <c r="L7814" s="52">
        <f>Tabla2[[#This Row],[Units Sold]]/Cálculos!$C$11</f>
        <v>1.7508040991406941E-4</v>
      </c>
      <c r="M7814" s="6">
        <f>Tabla2[[#This Row],[Total Sales]]-Tabla2[[#This Row],[Operating Profit]]</f>
        <v>181030.08</v>
      </c>
      <c r="N7814" s="6">
        <v>9929.92</v>
      </c>
      <c r="O7814" s="46">
        <f>Tabla2[[#This Row],[Operating Profit]]/Tabla2[[#This Row],[Total Sales]]</f>
        <v>5.1999999999999998E-2</v>
      </c>
      <c r="P7814" s="1" t="s">
        <v>23</v>
      </c>
    </row>
    <row r="7815" spans="1:16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3" t="str">
        <f>IFERROR(LEFT(Tabla2[[#This Row],[Product]],FIND(" ",Tabla2[[#This Row],[Product]])-3),Tabla2[[#This Row],[Product]])</f>
        <v>Men</v>
      </c>
      <c r="I7815" s="6">
        <v>41</v>
      </c>
      <c r="J7815" s="4">
        <v>3180</v>
      </c>
      <c r="K7815" s="6">
        <f>Tabla2[[#This Row],[Price per Unit]]*Tabla2[[#This Row],[Units Sold]]</f>
        <v>130380</v>
      </c>
      <c r="L7815" s="52">
        <f>Tabla2[[#This Row],[Units Sold]]/Cálculos!$C$11</f>
        <v>1.282847243149172E-4</v>
      </c>
      <c r="M7815" s="6">
        <f>Tabla2[[#This Row],[Total Sales]]-Tabla2[[#This Row],[Operating Profit]]</f>
        <v>125555.94</v>
      </c>
      <c r="N7815" s="6">
        <v>4824.0599999999995</v>
      </c>
      <c r="O7815" s="46">
        <f>Tabla2[[#This Row],[Operating Profit]]/Tabla2[[#This Row],[Total Sales]]</f>
        <v>3.6999999999999998E-2</v>
      </c>
      <c r="P7815" s="1" t="s">
        <v>23</v>
      </c>
    </row>
    <row r="7816" spans="1:16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3" t="str">
        <f>IFERROR(LEFT(Tabla2[[#This Row],[Product]],FIND(" ",Tabla2[[#This Row],[Product]])-3),Tabla2[[#This Row],[Product]])</f>
        <v>Women</v>
      </c>
      <c r="I7816" s="6">
        <v>35</v>
      </c>
      <c r="J7816" s="4">
        <v>2950</v>
      </c>
      <c r="K7816" s="6">
        <f>Tabla2[[#This Row],[Price per Unit]]*Tabla2[[#This Row],[Units Sold]]</f>
        <v>103250</v>
      </c>
      <c r="L7816" s="52">
        <f>Tabla2[[#This Row],[Units Sold]]/Cálculos!$C$11</f>
        <v>1.1900626941163703E-4</v>
      </c>
      <c r="M7816" s="6">
        <f>Tabla2[[#This Row],[Total Sales]]-Tabla2[[#This Row],[Operating Profit]]</f>
        <v>98913.5</v>
      </c>
      <c r="N7816" s="6">
        <v>4336.5</v>
      </c>
      <c r="O7816" s="46">
        <f>Tabla2[[#This Row],[Operating Profit]]/Tabla2[[#This Row],[Total Sales]]</f>
        <v>4.2000000000000003E-2</v>
      </c>
      <c r="P7816" s="1" t="s">
        <v>23</v>
      </c>
    </row>
    <row r="7817" spans="1:16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3" t="str">
        <f>IFERROR(LEFT(Tabla2[[#This Row],[Product]],FIND(" ",Tabla2[[#This Row],[Product]])-3),Tabla2[[#This Row],[Product]])</f>
        <v>Women</v>
      </c>
      <c r="I7817" s="6">
        <v>35</v>
      </c>
      <c r="J7817" s="4">
        <v>2700</v>
      </c>
      <c r="K7817" s="6">
        <f>Tabla2[[#This Row],[Price per Unit]]*Tabla2[[#This Row],[Units Sold]]</f>
        <v>94500</v>
      </c>
      <c r="L7817" s="52">
        <f>Tabla2[[#This Row],[Units Sold]]/Cálculos!$C$11</f>
        <v>1.0892099234285423E-4</v>
      </c>
      <c r="M7817" s="6">
        <f>Tabla2[[#This Row],[Total Sales]]-Tabla2[[#This Row],[Operating Profit]]</f>
        <v>91003.5</v>
      </c>
      <c r="N7817" s="6">
        <v>3496.5</v>
      </c>
      <c r="O7817" s="46">
        <f>Tabla2[[#This Row],[Operating Profit]]/Tabla2[[#This Row],[Total Sales]]</f>
        <v>3.6999999999999998E-2</v>
      </c>
      <c r="P7817" s="1" t="s">
        <v>23</v>
      </c>
    </row>
    <row r="7818" spans="1:16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3" t="str">
        <f>IFERROR(LEFT(Tabla2[[#This Row],[Product]],FIND(" ",Tabla2[[#This Row],[Product]])-3),Tabla2[[#This Row],[Product]])</f>
        <v>Men</v>
      </c>
      <c r="I7818" s="6">
        <v>46</v>
      </c>
      <c r="J7818" s="4">
        <v>2780</v>
      </c>
      <c r="K7818" s="6">
        <f>Tabla2[[#This Row],[Price per Unit]]*Tabla2[[#This Row],[Units Sold]]</f>
        <v>127880</v>
      </c>
      <c r="L7818" s="52">
        <f>Tabla2[[#This Row],[Units Sold]]/Cálculos!$C$11</f>
        <v>1.1214828100486473E-4</v>
      </c>
      <c r="M7818" s="6">
        <f>Tabla2[[#This Row],[Total Sales]]-Tabla2[[#This Row],[Operating Profit]]</f>
        <v>123532.08</v>
      </c>
      <c r="N7818" s="6">
        <v>4347.9199999999992</v>
      </c>
      <c r="O7818" s="46">
        <f>Tabla2[[#This Row],[Operating Profit]]/Tabla2[[#This Row],[Total Sales]]</f>
        <v>3.3999999999999996E-2</v>
      </c>
      <c r="P7818" s="1" t="s">
        <v>23</v>
      </c>
    </row>
    <row r="7819" spans="1:16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3" t="str">
        <f>IFERROR(LEFT(Tabla2[[#This Row],[Product]],FIND(" ",Tabla2[[#This Row],[Product]])-3),Tabla2[[#This Row],[Product]])</f>
        <v>Women</v>
      </c>
      <c r="I7819" s="6">
        <v>47</v>
      </c>
      <c r="J7819" s="4">
        <v>3520</v>
      </c>
      <c r="K7819" s="6">
        <f>Tabla2[[#This Row],[Price per Unit]]*Tabla2[[#This Row],[Units Sold]]</f>
        <v>165440</v>
      </c>
      <c r="L7819" s="52">
        <f>Tabla2[[#This Row],[Units Sold]]/Cálculos!$C$11</f>
        <v>1.4200070112846183E-4</v>
      </c>
      <c r="M7819" s="6">
        <f>Tabla2[[#This Row],[Total Sales]]-Tabla2[[#This Row],[Operating Profit]]</f>
        <v>160973.12</v>
      </c>
      <c r="N7819" s="6">
        <v>4466.88</v>
      </c>
      <c r="O7819" s="46">
        <f>Tabla2[[#This Row],[Operating Profit]]/Tabla2[[#This Row],[Total Sales]]</f>
        <v>2.7E-2</v>
      </c>
      <c r="P7819" s="1" t="s">
        <v>23</v>
      </c>
    </row>
    <row r="7820" spans="1:16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3" t="str">
        <f>IFERROR(LEFT(Tabla2[[#This Row],[Product]],FIND(" ",Tabla2[[#This Row],[Product]])-3),Tabla2[[#This Row],[Product]])</f>
        <v>Men</v>
      </c>
      <c r="I7820" s="6">
        <v>41</v>
      </c>
      <c r="J7820" s="4">
        <v>3750</v>
      </c>
      <c r="K7820" s="6">
        <f>Tabla2[[#This Row],[Price per Unit]]*Tabla2[[#This Row],[Units Sold]]</f>
        <v>153750</v>
      </c>
      <c r="L7820" s="52">
        <f>Tabla2[[#This Row],[Units Sold]]/Cálculos!$C$11</f>
        <v>1.5127915603174201E-4</v>
      </c>
      <c r="M7820" s="6">
        <f>Tabla2[[#This Row],[Total Sales]]-Tabla2[[#This Row],[Operating Profit]]</f>
        <v>145755</v>
      </c>
      <c r="N7820" s="6">
        <v>7995</v>
      </c>
      <c r="O7820" s="46">
        <f>Tabla2[[#This Row],[Operating Profit]]/Tabla2[[#This Row],[Total Sales]]</f>
        <v>5.1999999999999998E-2</v>
      </c>
      <c r="P7820" s="1" t="s">
        <v>23</v>
      </c>
    </row>
    <row r="7821" spans="1:16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3" t="str">
        <f>IFERROR(LEFT(Tabla2[[#This Row],[Product]],FIND(" ",Tabla2[[#This Row],[Product]])-3),Tabla2[[#This Row],[Product]])</f>
        <v>Men</v>
      </c>
      <c r="I7821" s="6">
        <v>37</v>
      </c>
      <c r="J7821" s="4">
        <v>3590</v>
      </c>
      <c r="K7821" s="6">
        <f>Tabla2[[#This Row],[Price per Unit]]*Tabla2[[#This Row],[Units Sold]]</f>
        <v>132830</v>
      </c>
      <c r="L7821" s="52">
        <f>Tabla2[[#This Row],[Units Sold]]/Cálculos!$C$11</f>
        <v>1.4482457870772101E-4</v>
      </c>
      <c r="M7821" s="6">
        <f>Tabla2[[#This Row],[Total Sales]]-Tabla2[[#This Row],[Operating Profit]]</f>
        <v>128313.78</v>
      </c>
      <c r="N7821" s="6">
        <v>4516.2199999999993</v>
      </c>
      <c r="O7821" s="46">
        <f>Tabla2[[#This Row],[Operating Profit]]/Tabla2[[#This Row],[Total Sales]]</f>
        <v>3.3999999999999996E-2</v>
      </c>
      <c r="P7821" s="1" t="s">
        <v>23</v>
      </c>
    </row>
    <row r="7822" spans="1:16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3" t="str">
        <f>IFERROR(LEFT(Tabla2[[#This Row],[Product]],FIND(" ",Tabla2[[#This Row],[Product]])-3),Tabla2[[#This Row],[Product]])</f>
        <v>Women</v>
      </c>
      <c r="I7822" s="6">
        <v>37</v>
      </c>
      <c r="J7822" s="4">
        <v>3140</v>
      </c>
      <c r="K7822" s="6">
        <f>Tabla2[[#This Row],[Price per Unit]]*Tabla2[[#This Row],[Units Sold]]</f>
        <v>116180</v>
      </c>
      <c r="L7822" s="52">
        <f>Tabla2[[#This Row],[Units Sold]]/Cálculos!$C$11</f>
        <v>1.2667107998391196E-4</v>
      </c>
      <c r="M7822" s="6">
        <f>Tabla2[[#This Row],[Total Sales]]-Tabla2[[#This Row],[Operating Profit]]</f>
        <v>111881.34</v>
      </c>
      <c r="N7822" s="6">
        <v>4298.66</v>
      </c>
      <c r="O7822" s="46">
        <f>Tabla2[[#This Row],[Operating Profit]]/Tabla2[[#This Row],[Total Sales]]</f>
        <v>3.6999999999999998E-2</v>
      </c>
      <c r="P7822" s="1" t="s">
        <v>23</v>
      </c>
    </row>
    <row r="7823" spans="1:16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3" t="str">
        <f>IFERROR(LEFT(Tabla2[[#This Row],[Product]],FIND(" ",Tabla2[[#This Row],[Product]])-3),Tabla2[[#This Row],[Product]])</f>
        <v>Women</v>
      </c>
      <c r="I7823" s="6">
        <v>40</v>
      </c>
      <c r="J7823" s="4">
        <v>3240</v>
      </c>
      <c r="K7823" s="6">
        <f>Tabla2[[#This Row],[Price per Unit]]*Tabla2[[#This Row],[Units Sold]]</f>
        <v>129600</v>
      </c>
      <c r="L7823" s="52">
        <f>Tabla2[[#This Row],[Units Sold]]/Cálculos!$C$11</f>
        <v>1.3070519081142509E-4</v>
      </c>
      <c r="M7823" s="6">
        <f>Tabla2[[#This Row],[Total Sales]]-Tabla2[[#This Row],[Operating Profit]]</f>
        <v>124416</v>
      </c>
      <c r="N7823" s="6">
        <v>5184</v>
      </c>
      <c r="O7823" s="46">
        <f>Tabla2[[#This Row],[Operating Profit]]/Tabla2[[#This Row],[Total Sales]]</f>
        <v>0.04</v>
      </c>
      <c r="P7823" s="1" t="s">
        <v>23</v>
      </c>
    </row>
    <row r="7824" spans="1:16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3" t="str">
        <f>IFERROR(LEFT(Tabla2[[#This Row],[Product]],FIND(" ",Tabla2[[#This Row],[Product]])-3),Tabla2[[#This Row],[Product]])</f>
        <v>Men</v>
      </c>
      <c r="I7824" s="6">
        <v>43</v>
      </c>
      <c r="J7824" s="4">
        <v>2790</v>
      </c>
      <c r="K7824" s="6">
        <f>Tabla2[[#This Row],[Price per Unit]]*Tabla2[[#This Row],[Units Sold]]</f>
        <v>119970</v>
      </c>
      <c r="L7824" s="52">
        <f>Tabla2[[#This Row],[Units Sold]]/Cálculos!$C$11</f>
        <v>1.1255169208761604E-4</v>
      </c>
      <c r="M7824" s="6">
        <f>Tabla2[[#This Row],[Total Sales]]-Tabla2[[#This Row],[Operating Profit]]</f>
        <v>116010.99</v>
      </c>
      <c r="N7824" s="6">
        <v>3959.0099999999993</v>
      </c>
      <c r="O7824" s="46">
        <f>Tabla2[[#This Row],[Operating Profit]]/Tabla2[[#This Row],[Total Sales]]</f>
        <v>3.2999999999999995E-2</v>
      </c>
      <c r="P7824" s="1" t="s">
        <v>23</v>
      </c>
    </row>
    <row r="7825" spans="1:16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3" t="str">
        <f>IFERROR(LEFT(Tabla2[[#This Row],[Product]],FIND(" ",Tabla2[[#This Row],[Product]])-3),Tabla2[[#This Row],[Product]])</f>
        <v>Women</v>
      </c>
      <c r="I7825" s="6">
        <v>48</v>
      </c>
      <c r="J7825" s="4">
        <v>3550</v>
      </c>
      <c r="K7825" s="6">
        <f>Tabla2[[#This Row],[Price per Unit]]*Tabla2[[#This Row],[Units Sold]]</f>
        <v>170400</v>
      </c>
      <c r="L7825" s="52">
        <f>Tabla2[[#This Row],[Units Sold]]/Cálculos!$C$11</f>
        <v>1.4321093437671576E-4</v>
      </c>
      <c r="M7825" s="6">
        <f>Tabla2[[#This Row],[Total Sales]]-Tabla2[[#This Row],[Operating Profit]]</f>
        <v>165288</v>
      </c>
      <c r="N7825" s="6">
        <v>5112</v>
      </c>
      <c r="O7825" s="46">
        <f>Tabla2[[#This Row],[Operating Profit]]/Tabla2[[#This Row],[Total Sales]]</f>
        <v>0.03</v>
      </c>
      <c r="P7825" s="1" t="s">
        <v>23</v>
      </c>
    </row>
    <row r="7826" spans="1:16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3" t="str">
        <f>IFERROR(LEFT(Tabla2[[#This Row],[Product]],FIND(" ",Tabla2[[#This Row],[Product]])-3),Tabla2[[#This Row],[Product]])</f>
        <v>Men</v>
      </c>
      <c r="I7826" s="6">
        <v>39</v>
      </c>
      <c r="J7826" s="4">
        <v>4080</v>
      </c>
      <c r="K7826" s="6">
        <f>Tabla2[[#This Row],[Price per Unit]]*Tabla2[[#This Row],[Units Sold]]</f>
        <v>159120</v>
      </c>
      <c r="L7826" s="52">
        <f>Tabla2[[#This Row],[Units Sold]]/Cálculos!$C$11</f>
        <v>1.645917217625353E-4</v>
      </c>
      <c r="M7826" s="6">
        <f>Tabla2[[#This Row],[Total Sales]]-Tabla2[[#This Row],[Operating Profit]]</f>
        <v>150368.4</v>
      </c>
      <c r="N7826" s="6">
        <v>8751.6</v>
      </c>
      <c r="O7826" s="46">
        <f>Tabla2[[#This Row],[Operating Profit]]/Tabla2[[#This Row],[Total Sales]]</f>
        <v>5.5E-2</v>
      </c>
      <c r="P7826" s="1" t="s">
        <v>23</v>
      </c>
    </row>
    <row r="7827" spans="1:16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3" t="str">
        <f>IFERROR(LEFT(Tabla2[[#This Row],[Product]],FIND(" ",Tabla2[[#This Row],[Product]])-3),Tabla2[[#This Row],[Product]])</f>
        <v>Men</v>
      </c>
      <c r="I7827" s="6">
        <v>43</v>
      </c>
      <c r="J7827" s="4">
        <v>3500</v>
      </c>
      <c r="K7827" s="6">
        <f>Tabla2[[#This Row],[Price per Unit]]*Tabla2[[#This Row],[Units Sold]]</f>
        <v>150500</v>
      </c>
      <c r="L7827" s="52">
        <f>Tabla2[[#This Row],[Units Sold]]/Cálculos!$C$11</f>
        <v>1.4119387896295921E-4</v>
      </c>
      <c r="M7827" s="6">
        <f>Tabla2[[#This Row],[Total Sales]]-Tabla2[[#This Row],[Operating Profit]]</f>
        <v>145533.5</v>
      </c>
      <c r="N7827" s="6">
        <v>4966.4999999999991</v>
      </c>
      <c r="O7827" s="46">
        <f>Tabla2[[#This Row],[Operating Profit]]/Tabla2[[#This Row],[Total Sales]]</f>
        <v>3.2999999999999995E-2</v>
      </c>
      <c r="P7827" s="1" t="s">
        <v>23</v>
      </c>
    </row>
    <row r="7828" spans="1:16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3" t="str">
        <f>IFERROR(LEFT(Tabla2[[#This Row],[Product]],FIND(" ",Tabla2[[#This Row],[Product]])-3),Tabla2[[#This Row],[Product]])</f>
        <v>Women</v>
      </c>
      <c r="I7828" s="6">
        <v>36</v>
      </c>
      <c r="J7828" s="4">
        <v>3150</v>
      </c>
      <c r="K7828" s="6">
        <f>Tabla2[[#This Row],[Price per Unit]]*Tabla2[[#This Row],[Units Sold]]</f>
        <v>113400</v>
      </c>
      <c r="L7828" s="52">
        <f>Tabla2[[#This Row],[Units Sold]]/Cálculos!$C$11</f>
        <v>1.2707449106666327E-4</v>
      </c>
      <c r="M7828" s="6">
        <f>Tabla2[[#This Row],[Total Sales]]-Tabla2[[#This Row],[Operating Profit]]</f>
        <v>108977.4</v>
      </c>
      <c r="N7828" s="6">
        <v>4422.5999999999995</v>
      </c>
      <c r="O7828" s="46">
        <f>Tabla2[[#This Row],[Operating Profit]]/Tabla2[[#This Row],[Total Sales]]</f>
        <v>3.8999999999999993E-2</v>
      </c>
      <c r="P7828" s="1" t="s">
        <v>23</v>
      </c>
    </row>
    <row r="7829" spans="1:16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3" t="str">
        <f>IFERROR(LEFT(Tabla2[[#This Row],[Product]],FIND(" ",Tabla2[[#This Row],[Product]])-3),Tabla2[[#This Row],[Product]])</f>
        <v>Women</v>
      </c>
      <c r="I7829" s="6">
        <v>34</v>
      </c>
      <c r="J7829" s="4">
        <v>3060</v>
      </c>
      <c r="K7829" s="6">
        <f>Tabla2[[#This Row],[Price per Unit]]*Tabla2[[#This Row],[Units Sold]]</f>
        <v>104040</v>
      </c>
      <c r="L7829" s="52">
        <f>Tabla2[[#This Row],[Units Sold]]/Cálculos!$C$11</f>
        <v>1.2344379132190147E-4</v>
      </c>
      <c r="M7829" s="6">
        <f>Tabla2[[#This Row],[Total Sales]]-Tabla2[[#This Row],[Operating Profit]]</f>
        <v>99982.44</v>
      </c>
      <c r="N7829" s="6">
        <v>4057.5599999999995</v>
      </c>
      <c r="O7829" s="46">
        <f>Tabla2[[#This Row],[Operating Profit]]/Tabla2[[#This Row],[Total Sales]]</f>
        <v>3.8999999999999993E-2</v>
      </c>
      <c r="P7829" s="1" t="s">
        <v>23</v>
      </c>
    </row>
    <row r="7830" spans="1:16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3" t="str">
        <f>IFERROR(LEFT(Tabla2[[#This Row],[Product]],FIND(" ",Tabla2[[#This Row],[Product]])-3),Tabla2[[#This Row],[Product]])</f>
        <v>Men</v>
      </c>
      <c r="I7830" s="6">
        <v>44</v>
      </c>
      <c r="J7830" s="4">
        <v>3150</v>
      </c>
      <c r="K7830" s="6">
        <f>Tabla2[[#This Row],[Price per Unit]]*Tabla2[[#This Row],[Units Sold]]</f>
        <v>138600</v>
      </c>
      <c r="L7830" s="52">
        <f>Tabla2[[#This Row],[Units Sold]]/Cálculos!$C$11</f>
        <v>1.2707449106666327E-4</v>
      </c>
      <c r="M7830" s="6">
        <f>Tabla2[[#This Row],[Total Sales]]-Tabla2[[#This Row],[Operating Profit]]</f>
        <v>133471.79999999999</v>
      </c>
      <c r="N7830" s="6">
        <v>5128.2</v>
      </c>
      <c r="O7830" s="46">
        <f>Tabla2[[#This Row],[Operating Profit]]/Tabla2[[#This Row],[Total Sales]]</f>
        <v>3.6999999999999998E-2</v>
      </c>
      <c r="P7830" s="1" t="s">
        <v>23</v>
      </c>
    </row>
    <row r="7831" spans="1:16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3" t="str">
        <f>IFERROR(LEFT(Tabla2[[#This Row],[Product]],FIND(" ",Tabla2[[#This Row],[Product]])-3),Tabla2[[#This Row],[Product]])</f>
        <v>Women</v>
      </c>
      <c r="I7831" s="6">
        <v>45</v>
      </c>
      <c r="J7831" s="4">
        <v>3500</v>
      </c>
      <c r="K7831" s="6">
        <f>Tabla2[[#This Row],[Price per Unit]]*Tabla2[[#This Row],[Units Sold]]</f>
        <v>157500</v>
      </c>
      <c r="L7831" s="52">
        <f>Tabla2[[#This Row],[Units Sold]]/Cálculos!$C$11</f>
        <v>1.4119387896295921E-4</v>
      </c>
      <c r="M7831" s="6">
        <f>Tabla2[[#This Row],[Total Sales]]-Tabla2[[#This Row],[Operating Profit]]</f>
        <v>152775</v>
      </c>
      <c r="N7831" s="6">
        <v>4725</v>
      </c>
      <c r="O7831" s="46">
        <f>Tabla2[[#This Row],[Operating Profit]]/Tabla2[[#This Row],[Total Sales]]</f>
        <v>0.03</v>
      </c>
      <c r="P7831" s="1" t="s">
        <v>23</v>
      </c>
    </row>
    <row r="7832" spans="1:16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3" t="str">
        <f>IFERROR(LEFT(Tabla2[[#This Row],[Product]],FIND(" ",Tabla2[[#This Row],[Product]])-3),Tabla2[[#This Row],[Product]])</f>
        <v>Men</v>
      </c>
      <c r="I7832" s="6">
        <v>51</v>
      </c>
      <c r="J7832" s="4">
        <v>2890</v>
      </c>
      <c r="K7832" s="6">
        <f>Tabla2[[#This Row],[Price per Unit]]*Tabla2[[#This Row],[Units Sold]]</f>
        <v>147390</v>
      </c>
      <c r="L7832" s="52">
        <f>Tabla2[[#This Row],[Units Sold]]/Cálculos!$C$11</f>
        <v>1.1658580291512917E-4</v>
      </c>
      <c r="M7832" s="6">
        <f>Tabla2[[#This Row],[Total Sales]]-Tabla2[[#This Row],[Operating Profit]]</f>
        <v>142673.51999999999</v>
      </c>
      <c r="N7832" s="6">
        <v>4716.4800000000005</v>
      </c>
      <c r="O7832" s="46">
        <f>Tabla2[[#This Row],[Operating Profit]]/Tabla2[[#This Row],[Total Sales]]</f>
        <v>3.2000000000000001E-2</v>
      </c>
      <c r="P7832" s="1" t="s">
        <v>23</v>
      </c>
    </row>
    <row r="7833" spans="1:16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3" t="str">
        <f>IFERROR(LEFT(Tabla2[[#This Row],[Product]],FIND(" ",Tabla2[[#This Row],[Product]])-3),Tabla2[[#This Row],[Product]])</f>
        <v>Women</v>
      </c>
      <c r="I7833" s="6">
        <v>50</v>
      </c>
      <c r="J7833" s="4">
        <v>3300</v>
      </c>
      <c r="K7833" s="6">
        <f>Tabla2[[#This Row],[Price per Unit]]*Tabla2[[#This Row],[Units Sold]]</f>
        <v>165000</v>
      </c>
      <c r="L7833" s="52">
        <f>Tabla2[[#This Row],[Units Sold]]/Cálculos!$C$11</f>
        <v>1.3312565730793296E-4</v>
      </c>
      <c r="M7833" s="6">
        <f>Tabla2[[#This Row],[Total Sales]]-Tabla2[[#This Row],[Operating Profit]]</f>
        <v>160380</v>
      </c>
      <c r="N7833" s="6">
        <v>4620</v>
      </c>
      <c r="O7833" s="46">
        <f>Tabla2[[#This Row],[Operating Profit]]/Tabla2[[#This Row],[Total Sales]]</f>
        <v>2.8000000000000001E-2</v>
      </c>
      <c r="P7833" s="1" t="s">
        <v>23</v>
      </c>
    </row>
    <row r="7834" spans="1:16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3" t="str">
        <f>IFERROR(LEFT(Tabla2[[#This Row],[Product]],FIND(" ",Tabla2[[#This Row],[Product]])-3),Tabla2[[#This Row],[Product]])</f>
        <v>Men</v>
      </c>
      <c r="I7834" s="6">
        <v>46</v>
      </c>
      <c r="J7834" s="4">
        <v>4030</v>
      </c>
      <c r="K7834" s="6">
        <f>Tabla2[[#This Row],[Price per Unit]]*Tabla2[[#This Row],[Units Sold]]</f>
        <v>185380</v>
      </c>
      <c r="L7834" s="52">
        <f>Tabla2[[#This Row],[Units Sold]]/Cálculos!$C$11</f>
        <v>1.6257466634877875E-4</v>
      </c>
      <c r="M7834" s="6">
        <f>Tabla2[[#This Row],[Total Sales]]-Tabla2[[#This Row],[Operating Profit]]</f>
        <v>174998.72</v>
      </c>
      <c r="N7834" s="6">
        <v>10381.280000000001</v>
      </c>
      <c r="O7834" s="46">
        <f>Tabla2[[#This Row],[Operating Profit]]/Tabla2[[#This Row],[Total Sales]]</f>
        <v>5.6000000000000001E-2</v>
      </c>
      <c r="P7834" s="1" t="s">
        <v>23</v>
      </c>
    </row>
    <row r="7835" spans="1:16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3" t="str">
        <f>IFERROR(LEFT(Tabla2[[#This Row],[Product]],FIND(" ",Tabla2[[#This Row],[Product]])-3),Tabla2[[#This Row],[Product]])</f>
        <v>Men</v>
      </c>
      <c r="I7835" s="6">
        <v>40</v>
      </c>
      <c r="J7835" s="4">
        <v>3120</v>
      </c>
      <c r="K7835" s="6">
        <f>Tabla2[[#This Row],[Price per Unit]]*Tabla2[[#This Row],[Units Sold]]</f>
        <v>124800</v>
      </c>
      <c r="L7835" s="52">
        <f>Tabla2[[#This Row],[Units Sold]]/Cálculos!$C$11</f>
        <v>1.2586425781840934E-4</v>
      </c>
      <c r="M7835" s="6">
        <f>Tabla2[[#This Row],[Total Sales]]-Tabla2[[#This Row],[Operating Profit]]</f>
        <v>120307.2</v>
      </c>
      <c r="N7835" s="6">
        <v>4492.8</v>
      </c>
      <c r="O7835" s="46">
        <f>Tabla2[[#This Row],[Operating Profit]]/Tabla2[[#This Row],[Total Sales]]</f>
        <v>3.6000000000000004E-2</v>
      </c>
      <c r="P7835" s="1" t="s">
        <v>23</v>
      </c>
    </row>
    <row r="7836" spans="1:16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3" t="str">
        <f>IFERROR(LEFT(Tabla2[[#This Row],[Product]],FIND(" ",Tabla2[[#This Row],[Product]])-3),Tabla2[[#This Row],[Product]])</f>
        <v>Women</v>
      </c>
      <c r="I7836" s="6">
        <v>43</v>
      </c>
      <c r="J7836" s="4">
        <v>2940</v>
      </c>
      <c r="K7836" s="6">
        <f>Tabla2[[#This Row],[Price per Unit]]*Tabla2[[#This Row],[Units Sold]]</f>
        <v>126420</v>
      </c>
      <c r="L7836" s="52">
        <f>Tabla2[[#This Row],[Units Sold]]/Cálculos!$C$11</f>
        <v>1.1860285832888572E-4</v>
      </c>
      <c r="M7836" s="6">
        <f>Tabla2[[#This Row],[Total Sales]]-Tabla2[[#This Row],[Operating Profit]]</f>
        <v>121110.36</v>
      </c>
      <c r="N7836" s="6">
        <v>5309.6399999999994</v>
      </c>
      <c r="O7836" s="46">
        <f>Tabla2[[#This Row],[Operating Profit]]/Tabla2[[#This Row],[Total Sales]]</f>
        <v>4.1999999999999996E-2</v>
      </c>
      <c r="P7836" s="1" t="s">
        <v>23</v>
      </c>
    </row>
    <row r="7837" spans="1:16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3" t="str">
        <f>IFERROR(LEFT(Tabla2[[#This Row],[Product]],FIND(" ",Tabla2[[#This Row],[Product]])-3),Tabla2[[#This Row],[Product]])</f>
        <v>Women</v>
      </c>
      <c r="I7837" s="6">
        <v>41</v>
      </c>
      <c r="J7837" s="4">
        <v>2700</v>
      </c>
      <c r="K7837" s="6">
        <f>Tabla2[[#This Row],[Price per Unit]]*Tabla2[[#This Row],[Units Sold]]</f>
        <v>110700</v>
      </c>
      <c r="L7837" s="52">
        <f>Tabla2[[#This Row],[Units Sold]]/Cálculos!$C$11</f>
        <v>1.0892099234285423E-4</v>
      </c>
      <c r="M7837" s="6">
        <f>Tabla2[[#This Row],[Total Sales]]-Tabla2[[#This Row],[Operating Profit]]</f>
        <v>106604.1</v>
      </c>
      <c r="N7837" s="6">
        <v>4095.9</v>
      </c>
      <c r="O7837" s="46">
        <f>Tabla2[[#This Row],[Operating Profit]]/Tabla2[[#This Row],[Total Sales]]</f>
        <v>3.6999999999999998E-2</v>
      </c>
      <c r="P7837" s="1" t="s">
        <v>23</v>
      </c>
    </row>
    <row r="7838" spans="1:16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3" t="str">
        <f>IFERROR(LEFT(Tabla2[[#This Row],[Product]],FIND(" ",Tabla2[[#This Row],[Product]])-3),Tabla2[[#This Row],[Product]])</f>
        <v>Men</v>
      </c>
      <c r="I7838" s="6">
        <v>47</v>
      </c>
      <c r="J7838" s="4">
        <v>2800</v>
      </c>
      <c r="K7838" s="6">
        <f>Tabla2[[#This Row],[Price per Unit]]*Tabla2[[#This Row],[Units Sold]]</f>
        <v>131600</v>
      </c>
      <c r="L7838" s="52">
        <f>Tabla2[[#This Row],[Units Sold]]/Cálculos!$C$11</f>
        <v>1.1295510317036736E-4</v>
      </c>
      <c r="M7838" s="6">
        <f>Tabla2[[#This Row],[Total Sales]]-Tabla2[[#This Row],[Operating Profit]]</f>
        <v>126862.39999999999</v>
      </c>
      <c r="N7838" s="6">
        <v>4737.5999999999995</v>
      </c>
      <c r="O7838" s="46">
        <f>Tabla2[[#This Row],[Operating Profit]]/Tabla2[[#This Row],[Total Sales]]</f>
        <v>3.5999999999999997E-2</v>
      </c>
      <c r="P7838" s="1" t="s">
        <v>23</v>
      </c>
    </row>
    <row r="7839" spans="1:16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3" t="str">
        <f>IFERROR(LEFT(Tabla2[[#This Row],[Product]],FIND(" ",Tabla2[[#This Row],[Product]])-3),Tabla2[[#This Row],[Product]])</f>
        <v>Women</v>
      </c>
      <c r="I7839" s="6">
        <v>53</v>
      </c>
      <c r="J7839" s="4">
        <v>3220</v>
      </c>
      <c r="K7839" s="6">
        <f>Tabla2[[#This Row],[Price per Unit]]*Tabla2[[#This Row],[Units Sold]]</f>
        <v>170660</v>
      </c>
      <c r="L7839" s="52">
        <f>Tabla2[[#This Row],[Units Sold]]/Cálculos!$C$11</f>
        <v>1.2989836864592247E-4</v>
      </c>
      <c r="M7839" s="6">
        <f>Tabla2[[#This Row],[Total Sales]]-Tabla2[[#This Row],[Operating Profit]]</f>
        <v>165881.51999999999</v>
      </c>
      <c r="N7839" s="6">
        <v>4778.4800000000005</v>
      </c>
      <c r="O7839" s="46">
        <f>Tabla2[[#This Row],[Operating Profit]]/Tabla2[[#This Row],[Total Sales]]</f>
        <v>2.8000000000000004E-2</v>
      </c>
      <c r="P7839" s="1" t="s">
        <v>23</v>
      </c>
    </row>
    <row r="7840" spans="1:16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3" t="str">
        <f>IFERROR(LEFT(Tabla2[[#This Row],[Product]],FIND(" ",Tabla2[[#This Row],[Product]])-3),Tabla2[[#This Row],[Product]])</f>
        <v>Men</v>
      </c>
      <c r="I7840" s="6">
        <v>48</v>
      </c>
      <c r="J7840" s="4">
        <v>4200</v>
      </c>
      <c r="K7840" s="6">
        <f>Tabla2[[#This Row],[Price per Unit]]*Tabla2[[#This Row],[Units Sold]]</f>
        <v>201600</v>
      </c>
      <c r="L7840" s="52">
        <f>Tabla2[[#This Row],[Units Sold]]/Cálculos!$C$11</f>
        <v>1.6943265475555103E-4</v>
      </c>
      <c r="M7840" s="6">
        <f>Tabla2[[#This Row],[Total Sales]]-Tabla2[[#This Row],[Operating Profit]]</f>
        <v>190310.39999999999</v>
      </c>
      <c r="N7840" s="6">
        <v>11289.6</v>
      </c>
      <c r="O7840" s="46">
        <f>Tabla2[[#This Row],[Operating Profit]]/Tabla2[[#This Row],[Total Sales]]</f>
        <v>5.6000000000000001E-2</v>
      </c>
      <c r="P7840" s="1" t="s">
        <v>23</v>
      </c>
    </row>
    <row r="7841" spans="1:16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3" t="str">
        <f>IFERROR(LEFT(Tabla2[[#This Row],[Product]],FIND(" ",Tabla2[[#This Row],[Product]])-3),Tabla2[[#This Row],[Product]])</f>
        <v>Men</v>
      </c>
      <c r="I7841" s="6">
        <v>43</v>
      </c>
      <c r="J7841" s="4">
        <v>3100</v>
      </c>
      <c r="K7841" s="6">
        <f>Tabla2[[#This Row],[Price per Unit]]*Tabla2[[#This Row],[Units Sold]]</f>
        <v>133300</v>
      </c>
      <c r="L7841" s="52">
        <f>Tabla2[[#This Row],[Units Sold]]/Cálculos!$C$11</f>
        <v>1.2505743565290671E-4</v>
      </c>
      <c r="M7841" s="6">
        <f>Tabla2[[#This Row],[Total Sales]]-Tabla2[[#This Row],[Operating Profit]]</f>
        <v>128634.5</v>
      </c>
      <c r="N7841" s="6">
        <v>4665.5</v>
      </c>
      <c r="O7841" s="46">
        <f>Tabla2[[#This Row],[Operating Profit]]/Tabla2[[#This Row],[Total Sales]]</f>
        <v>3.5000000000000003E-2</v>
      </c>
      <c r="P7841" s="1" t="s">
        <v>23</v>
      </c>
    </row>
    <row r="7842" spans="1:16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3" t="str">
        <f>IFERROR(LEFT(Tabla2[[#This Row],[Product]],FIND(" ",Tabla2[[#This Row],[Product]])-3),Tabla2[[#This Row],[Product]])</f>
        <v>Women</v>
      </c>
      <c r="I7842" s="6">
        <v>42</v>
      </c>
      <c r="J7842" s="4">
        <v>3330</v>
      </c>
      <c r="K7842" s="6">
        <f>Tabla2[[#This Row],[Price per Unit]]*Tabla2[[#This Row],[Units Sold]]</f>
        <v>139860</v>
      </c>
      <c r="L7842" s="52">
        <f>Tabla2[[#This Row],[Units Sold]]/Cálculos!$C$11</f>
        <v>1.3433589055618689E-4</v>
      </c>
      <c r="M7842" s="6">
        <f>Tabla2[[#This Row],[Total Sales]]-Tabla2[[#This Row],[Operating Profit]]</f>
        <v>134265.60000000001</v>
      </c>
      <c r="N7842" s="6">
        <v>5594.4</v>
      </c>
      <c r="O7842" s="46">
        <f>Tabla2[[#This Row],[Operating Profit]]/Tabla2[[#This Row],[Total Sales]]</f>
        <v>0.04</v>
      </c>
      <c r="P7842" s="1" t="s">
        <v>23</v>
      </c>
    </row>
    <row r="7843" spans="1:16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3" t="str">
        <f>IFERROR(LEFT(Tabla2[[#This Row],[Product]],FIND(" ",Tabla2[[#This Row],[Product]])-3),Tabla2[[#This Row],[Product]])</f>
        <v>Women</v>
      </c>
      <c r="I7843" s="6">
        <v>41</v>
      </c>
      <c r="J7843" s="4">
        <v>3060</v>
      </c>
      <c r="K7843" s="6">
        <f>Tabla2[[#This Row],[Price per Unit]]*Tabla2[[#This Row],[Units Sold]]</f>
        <v>125460</v>
      </c>
      <c r="L7843" s="52">
        <f>Tabla2[[#This Row],[Units Sold]]/Cálculos!$C$11</f>
        <v>1.2344379132190147E-4</v>
      </c>
      <c r="M7843" s="6">
        <f>Tabla2[[#This Row],[Total Sales]]-Tabla2[[#This Row],[Operating Profit]]</f>
        <v>120441.60000000001</v>
      </c>
      <c r="N7843" s="6">
        <v>5018.3999999999996</v>
      </c>
      <c r="O7843" s="46">
        <f>Tabla2[[#This Row],[Operating Profit]]/Tabla2[[#This Row],[Total Sales]]</f>
        <v>3.9999999999999994E-2</v>
      </c>
      <c r="P7843" s="1" t="s">
        <v>23</v>
      </c>
    </row>
    <row r="7844" spans="1:16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3" t="str">
        <f>IFERROR(LEFT(Tabla2[[#This Row],[Product]],FIND(" ",Tabla2[[#This Row],[Product]])-3),Tabla2[[#This Row],[Product]])</f>
        <v>Men</v>
      </c>
      <c r="I7844" s="6">
        <v>48</v>
      </c>
      <c r="J7844" s="4">
        <v>2790</v>
      </c>
      <c r="K7844" s="6">
        <f>Tabla2[[#This Row],[Price per Unit]]*Tabla2[[#This Row],[Units Sold]]</f>
        <v>133920</v>
      </c>
      <c r="L7844" s="52">
        <f>Tabla2[[#This Row],[Units Sold]]/Cálculos!$C$11</f>
        <v>1.1255169208761604E-4</v>
      </c>
      <c r="M7844" s="6">
        <f>Tabla2[[#This Row],[Total Sales]]-Tabla2[[#This Row],[Operating Profit]]</f>
        <v>128964.96</v>
      </c>
      <c r="N7844" s="6">
        <v>4955.04</v>
      </c>
      <c r="O7844" s="46">
        <f>Tabla2[[#This Row],[Operating Profit]]/Tabla2[[#This Row],[Total Sales]]</f>
        <v>3.6999999999999998E-2</v>
      </c>
      <c r="P7844" s="1" t="s">
        <v>23</v>
      </c>
    </row>
    <row r="7845" spans="1:16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3" t="str">
        <f>IFERROR(LEFT(Tabla2[[#This Row],[Product]],FIND(" ",Tabla2[[#This Row],[Product]])-3),Tabla2[[#This Row],[Product]])</f>
        <v>Women</v>
      </c>
      <c r="I7845" s="6">
        <v>48</v>
      </c>
      <c r="J7845" s="4">
        <v>3400</v>
      </c>
      <c r="K7845" s="6">
        <f>Tabla2[[#This Row],[Price per Unit]]*Tabla2[[#This Row],[Units Sold]]</f>
        <v>163200</v>
      </c>
      <c r="L7845" s="52">
        <f>Tabla2[[#This Row],[Units Sold]]/Cálculos!$C$11</f>
        <v>1.3715976813544607E-4</v>
      </c>
      <c r="M7845" s="6">
        <f>Tabla2[[#This Row],[Total Sales]]-Tabla2[[#This Row],[Operating Profit]]</f>
        <v>158304</v>
      </c>
      <c r="N7845" s="6">
        <v>4896</v>
      </c>
      <c r="O7845" s="46">
        <f>Tabla2[[#This Row],[Operating Profit]]/Tabla2[[#This Row],[Total Sales]]</f>
        <v>0.03</v>
      </c>
      <c r="P7845" s="1" t="s">
        <v>23</v>
      </c>
    </row>
    <row r="7846" spans="1:16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3" t="str">
        <f>IFERROR(LEFT(Tabla2[[#This Row],[Product]],FIND(" ",Tabla2[[#This Row],[Product]])-3),Tabla2[[#This Row],[Product]])</f>
        <v>Men</v>
      </c>
      <c r="I7846" s="6">
        <v>20</v>
      </c>
      <c r="J7846" s="4">
        <v>2700</v>
      </c>
      <c r="K7846" s="6">
        <f>Tabla2[[#This Row],[Price per Unit]]*Tabla2[[#This Row],[Units Sold]]</f>
        <v>54000</v>
      </c>
      <c r="L7846" s="52">
        <f>Tabla2[[#This Row],[Units Sold]]/Cálculos!$C$11</f>
        <v>1.0892099234285423E-4</v>
      </c>
      <c r="M7846" s="6">
        <f>Tabla2[[#This Row],[Total Sales]]-Tabla2[[#This Row],[Operating Profit]]</f>
        <v>51894</v>
      </c>
      <c r="N7846" s="6">
        <v>2105.9999999999995</v>
      </c>
      <c r="O7846" s="46">
        <f>Tabla2[[#This Row],[Operating Profit]]/Tabla2[[#This Row],[Total Sales]]</f>
        <v>3.8999999999999993E-2</v>
      </c>
      <c r="P7846" s="1" t="s">
        <v>23</v>
      </c>
    </row>
    <row r="7847" spans="1:16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3" t="str">
        <f>IFERROR(LEFT(Tabla2[[#This Row],[Product]],FIND(" ",Tabla2[[#This Row],[Product]])-3),Tabla2[[#This Row],[Product]])</f>
        <v>Men</v>
      </c>
      <c r="I7847" s="6">
        <v>26</v>
      </c>
      <c r="J7847" s="4">
        <v>2700</v>
      </c>
      <c r="K7847" s="6">
        <f>Tabla2[[#This Row],[Price per Unit]]*Tabla2[[#This Row],[Units Sold]]</f>
        <v>70200</v>
      </c>
      <c r="L7847" s="52">
        <f>Tabla2[[#This Row],[Units Sold]]/Cálculos!$C$11</f>
        <v>1.0892099234285423E-4</v>
      </c>
      <c r="M7847" s="6">
        <f>Tabla2[[#This Row],[Total Sales]]-Tabla2[[#This Row],[Operating Profit]]</f>
        <v>67602.600000000006</v>
      </c>
      <c r="N7847" s="6">
        <v>2597.4</v>
      </c>
      <c r="O7847" s="46">
        <f>Tabla2[[#This Row],[Operating Profit]]/Tabla2[[#This Row],[Total Sales]]</f>
        <v>3.6999999999999998E-2</v>
      </c>
      <c r="P7847" s="1" t="s">
        <v>23</v>
      </c>
    </row>
    <row r="7848" spans="1:16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3" t="str">
        <f>IFERROR(LEFT(Tabla2[[#This Row],[Product]],FIND(" ",Tabla2[[#This Row],[Product]])-3),Tabla2[[#This Row],[Product]])</f>
        <v>Women</v>
      </c>
      <c r="I7848" s="6">
        <v>27</v>
      </c>
      <c r="J7848" s="4">
        <v>2380</v>
      </c>
      <c r="K7848" s="6">
        <f>Tabla2[[#This Row],[Price per Unit]]*Tabla2[[#This Row],[Units Sold]]</f>
        <v>64260</v>
      </c>
      <c r="L7848" s="52">
        <f>Tabla2[[#This Row],[Units Sold]]/Cálculos!$C$11</f>
        <v>9.6011837694812252E-5</v>
      </c>
      <c r="M7848" s="6">
        <f>Tabla2[[#This Row],[Total Sales]]-Tabla2[[#This Row],[Operating Profit]]</f>
        <v>61753.86</v>
      </c>
      <c r="N7848" s="6">
        <v>2506.14</v>
      </c>
      <c r="O7848" s="46">
        <f>Tabla2[[#This Row],[Operating Profit]]/Tabla2[[#This Row],[Total Sales]]</f>
        <v>3.9E-2</v>
      </c>
      <c r="P7848" s="1" t="s">
        <v>23</v>
      </c>
    </row>
    <row r="7849" spans="1:16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3" t="str">
        <f>IFERROR(LEFT(Tabla2[[#This Row],[Product]],FIND(" ",Tabla2[[#This Row],[Product]])-3),Tabla2[[#This Row],[Product]])</f>
        <v>Women</v>
      </c>
      <c r="I7849" s="6">
        <v>27</v>
      </c>
      <c r="J7849" s="4">
        <v>2100</v>
      </c>
      <c r="K7849" s="6">
        <f>Tabla2[[#This Row],[Price per Unit]]*Tabla2[[#This Row],[Units Sold]]</f>
        <v>56700</v>
      </c>
      <c r="L7849" s="52">
        <f>Tabla2[[#This Row],[Units Sold]]/Cálculos!$C$11</f>
        <v>8.4716327377775517E-5</v>
      </c>
      <c r="M7849" s="6">
        <f>Tabla2[[#This Row],[Total Sales]]-Tabla2[[#This Row],[Operating Profit]]</f>
        <v>53751.6</v>
      </c>
      <c r="N7849" s="6">
        <v>2948.4</v>
      </c>
      <c r="O7849" s="46">
        <f>Tabla2[[#This Row],[Operating Profit]]/Tabla2[[#This Row],[Total Sales]]</f>
        <v>5.2000000000000005E-2</v>
      </c>
      <c r="P7849" s="1" t="s">
        <v>23</v>
      </c>
    </row>
    <row r="7850" spans="1:16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3" t="str">
        <f>IFERROR(LEFT(Tabla2[[#This Row],[Product]],FIND(" ",Tabla2[[#This Row],[Product]])-3),Tabla2[[#This Row],[Product]])</f>
        <v>Men</v>
      </c>
      <c r="I7850" s="6">
        <v>26</v>
      </c>
      <c r="J7850" s="4">
        <v>1760</v>
      </c>
      <c r="K7850" s="6">
        <f>Tabla2[[#This Row],[Price per Unit]]*Tabla2[[#This Row],[Units Sold]]</f>
        <v>45760</v>
      </c>
      <c r="L7850" s="52">
        <f>Tabla2[[#This Row],[Units Sold]]/Cálculos!$C$11</f>
        <v>7.1000350564230915E-5</v>
      </c>
      <c r="M7850" s="6">
        <f>Tabla2[[#This Row],[Total Sales]]-Tabla2[[#This Row],[Operating Profit]]</f>
        <v>44204.160000000003</v>
      </c>
      <c r="N7850" s="6">
        <v>1555.84</v>
      </c>
      <c r="O7850" s="46">
        <f>Tabla2[[#This Row],[Operating Profit]]/Tabla2[[#This Row],[Total Sales]]</f>
        <v>3.3999999999999996E-2</v>
      </c>
      <c r="P7850" s="1" t="s">
        <v>23</v>
      </c>
    </row>
    <row r="7851" spans="1:16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3" t="str">
        <f>IFERROR(LEFT(Tabla2[[#This Row],[Product]],FIND(" ",Tabla2[[#This Row],[Product]])-3),Tabla2[[#This Row],[Product]])</f>
        <v>Women</v>
      </c>
      <c r="I7851" s="6">
        <v>25</v>
      </c>
      <c r="J7851" s="4">
        <v>2240</v>
      </c>
      <c r="K7851" s="6">
        <f>Tabla2[[#This Row],[Price per Unit]]*Tabla2[[#This Row],[Units Sold]]</f>
        <v>56000</v>
      </c>
      <c r="L7851" s="52">
        <f>Tabla2[[#This Row],[Units Sold]]/Cálculos!$C$11</f>
        <v>9.0364082536293884E-5</v>
      </c>
      <c r="M7851" s="6">
        <f>Tabla2[[#This Row],[Total Sales]]-Tabla2[[#This Row],[Operating Profit]]</f>
        <v>52864</v>
      </c>
      <c r="N7851" s="6">
        <v>3136.0000000000005</v>
      </c>
      <c r="O7851" s="46">
        <f>Tabla2[[#This Row],[Operating Profit]]/Tabla2[[#This Row],[Total Sales]]</f>
        <v>5.6000000000000008E-2</v>
      </c>
      <c r="P7851" s="1" t="s">
        <v>23</v>
      </c>
    </row>
    <row r="7852" spans="1:16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3" t="str">
        <f>IFERROR(LEFT(Tabla2[[#This Row],[Product]],FIND(" ",Tabla2[[#This Row],[Product]])-3),Tabla2[[#This Row],[Product]])</f>
        <v>Men</v>
      </c>
      <c r="I7852" s="6">
        <v>20</v>
      </c>
      <c r="J7852" s="4">
        <v>2550</v>
      </c>
      <c r="K7852" s="6">
        <f>Tabla2[[#This Row],[Price per Unit]]*Tabla2[[#This Row],[Units Sold]]</f>
        <v>51000</v>
      </c>
      <c r="L7852" s="52">
        <f>Tabla2[[#This Row],[Units Sold]]/Cálculos!$C$11</f>
        <v>1.0286982610158455E-4</v>
      </c>
      <c r="M7852" s="6">
        <f>Tabla2[[#This Row],[Total Sales]]-Tabla2[[#This Row],[Operating Profit]]</f>
        <v>48909</v>
      </c>
      <c r="N7852" s="6">
        <v>2091</v>
      </c>
      <c r="O7852" s="46">
        <f>Tabla2[[#This Row],[Operating Profit]]/Tabla2[[#This Row],[Total Sales]]</f>
        <v>4.1000000000000002E-2</v>
      </c>
      <c r="P7852" s="1" t="s">
        <v>23</v>
      </c>
    </row>
    <row r="7853" spans="1:16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3" t="str">
        <f>IFERROR(LEFT(Tabla2[[#This Row],[Product]],FIND(" ",Tabla2[[#This Row],[Product]])-3),Tabla2[[#This Row],[Product]])</f>
        <v>Men</v>
      </c>
      <c r="I7853" s="6">
        <v>23</v>
      </c>
      <c r="J7853" s="4">
        <v>2890</v>
      </c>
      <c r="K7853" s="6">
        <f>Tabla2[[#This Row],[Price per Unit]]*Tabla2[[#This Row],[Units Sold]]</f>
        <v>66470</v>
      </c>
      <c r="L7853" s="52">
        <f>Tabla2[[#This Row],[Units Sold]]/Cálculos!$C$11</f>
        <v>1.1658580291512917E-4</v>
      </c>
      <c r="M7853" s="6">
        <f>Tabla2[[#This Row],[Total Sales]]-Tabla2[[#This Row],[Operating Profit]]</f>
        <v>63678.26</v>
      </c>
      <c r="N7853" s="6">
        <v>2791.74</v>
      </c>
      <c r="O7853" s="46">
        <f>Tabla2[[#This Row],[Operating Profit]]/Tabla2[[#This Row],[Total Sales]]</f>
        <v>4.1999999999999996E-2</v>
      </c>
      <c r="P7853" s="1" t="s">
        <v>23</v>
      </c>
    </row>
    <row r="7854" spans="1:16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3" t="str">
        <f>IFERROR(LEFT(Tabla2[[#This Row],[Product]],FIND(" ",Tabla2[[#This Row],[Product]])-3),Tabla2[[#This Row],[Product]])</f>
        <v>Women</v>
      </c>
      <c r="I7854" s="6">
        <v>27</v>
      </c>
      <c r="J7854" s="4">
        <v>2360</v>
      </c>
      <c r="K7854" s="6">
        <f>Tabla2[[#This Row],[Price per Unit]]*Tabla2[[#This Row],[Units Sold]]</f>
        <v>63720</v>
      </c>
      <c r="L7854" s="52">
        <f>Tabla2[[#This Row],[Units Sold]]/Cálculos!$C$11</f>
        <v>9.520501552930963E-5</v>
      </c>
      <c r="M7854" s="6">
        <f>Tabla2[[#This Row],[Total Sales]]-Tabla2[[#This Row],[Operating Profit]]</f>
        <v>61107.48</v>
      </c>
      <c r="N7854" s="6">
        <v>2612.52</v>
      </c>
      <c r="O7854" s="46">
        <f>Tabla2[[#This Row],[Operating Profit]]/Tabla2[[#This Row],[Total Sales]]</f>
        <v>4.1000000000000002E-2</v>
      </c>
      <c r="P7854" s="1" t="s">
        <v>23</v>
      </c>
    </row>
    <row r="7855" spans="1:16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3" t="str">
        <f>IFERROR(LEFT(Tabla2[[#This Row],[Product]],FIND(" ",Tabla2[[#This Row],[Product]])-3),Tabla2[[#This Row],[Product]])</f>
        <v>Women</v>
      </c>
      <c r="I7855" s="6">
        <v>26</v>
      </c>
      <c r="J7855" s="4">
        <v>2130</v>
      </c>
      <c r="K7855" s="6">
        <f>Tabla2[[#This Row],[Price per Unit]]*Tabla2[[#This Row],[Units Sold]]</f>
        <v>55380</v>
      </c>
      <c r="L7855" s="52">
        <f>Tabla2[[#This Row],[Units Sold]]/Cálculos!$C$11</f>
        <v>8.592656062602945E-5</v>
      </c>
      <c r="M7855" s="6">
        <f>Tabla2[[#This Row],[Total Sales]]-Tabla2[[#This Row],[Operating Profit]]</f>
        <v>52611</v>
      </c>
      <c r="N7855" s="6">
        <v>2769</v>
      </c>
      <c r="O7855" s="46">
        <f>Tabla2[[#This Row],[Operating Profit]]/Tabla2[[#This Row],[Total Sales]]</f>
        <v>0.05</v>
      </c>
      <c r="P7855" s="1" t="s">
        <v>23</v>
      </c>
    </row>
    <row r="7856" spans="1:16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3" t="str">
        <f>IFERROR(LEFT(Tabla2[[#This Row],[Product]],FIND(" ",Tabla2[[#This Row],[Product]])-3),Tabla2[[#This Row],[Product]])</f>
        <v>Men</v>
      </c>
      <c r="I7856" s="6">
        <v>28</v>
      </c>
      <c r="J7856" s="4">
        <v>1600</v>
      </c>
      <c r="K7856" s="6">
        <f>Tabla2[[#This Row],[Price per Unit]]*Tabla2[[#This Row],[Units Sold]]</f>
        <v>44800</v>
      </c>
      <c r="L7856" s="52">
        <f>Tabla2[[#This Row],[Units Sold]]/Cálculos!$C$11</f>
        <v>6.4545773240209925E-5</v>
      </c>
      <c r="M7856" s="6">
        <f>Tabla2[[#This Row],[Total Sales]]-Tabla2[[#This Row],[Operating Profit]]</f>
        <v>43321.599999999999</v>
      </c>
      <c r="N7856" s="6">
        <v>1478.3999999999999</v>
      </c>
      <c r="O7856" s="46">
        <f>Tabla2[[#This Row],[Operating Profit]]/Tabla2[[#This Row],[Total Sales]]</f>
        <v>3.2999999999999995E-2</v>
      </c>
      <c r="P7856" s="1" t="s">
        <v>23</v>
      </c>
    </row>
    <row r="7857" spans="1:16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3" t="str">
        <f>IFERROR(LEFT(Tabla2[[#This Row],[Product]],FIND(" ",Tabla2[[#This Row],[Product]])-3),Tabla2[[#This Row],[Product]])</f>
        <v>Women</v>
      </c>
      <c r="I7857" s="6">
        <v>26</v>
      </c>
      <c r="J7857" s="4">
        <v>2310</v>
      </c>
      <c r="K7857" s="6">
        <f>Tabla2[[#This Row],[Price per Unit]]*Tabla2[[#This Row],[Units Sold]]</f>
        <v>60060</v>
      </c>
      <c r="L7857" s="52">
        <f>Tabla2[[#This Row],[Units Sold]]/Cálculos!$C$11</f>
        <v>9.3187960115553075E-5</v>
      </c>
      <c r="M7857" s="6">
        <f>Tabla2[[#This Row],[Total Sales]]-Tabla2[[#This Row],[Operating Profit]]</f>
        <v>56756.7</v>
      </c>
      <c r="N7857" s="6">
        <v>3303.3</v>
      </c>
      <c r="O7857" s="46">
        <f>Tabla2[[#This Row],[Operating Profit]]/Tabla2[[#This Row],[Total Sales]]</f>
        <v>5.5E-2</v>
      </c>
      <c r="P7857" s="1" t="s">
        <v>23</v>
      </c>
    </row>
    <row r="7858" spans="1:16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3" t="str">
        <f>IFERROR(LEFT(Tabla2[[#This Row],[Product]],FIND(" ",Tabla2[[#This Row],[Product]])-3),Tabla2[[#This Row],[Product]])</f>
        <v>Men</v>
      </c>
      <c r="I7858" s="6">
        <v>20</v>
      </c>
      <c r="J7858" s="4">
        <v>3060</v>
      </c>
      <c r="K7858" s="6">
        <f>Tabla2[[#This Row],[Price per Unit]]*Tabla2[[#This Row],[Units Sold]]</f>
        <v>61200</v>
      </c>
      <c r="L7858" s="52">
        <f>Tabla2[[#This Row],[Units Sold]]/Cálculos!$C$11</f>
        <v>1.2344379132190147E-4</v>
      </c>
      <c r="M7858" s="6">
        <f>Tabla2[[#This Row],[Total Sales]]-Tabla2[[#This Row],[Operating Profit]]</f>
        <v>58629.599999999999</v>
      </c>
      <c r="N7858" s="6">
        <v>2570.4</v>
      </c>
      <c r="O7858" s="46">
        <f>Tabla2[[#This Row],[Operating Profit]]/Tabla2[[#This Row],[Total Sales]]</f>
        <v>4.2000000000000003E-2</v>
      </c>
      <c r="P7858" s="1" t="s">
        <v>23</v>
      </c>
    </row>
    <row r="7859" spans="1:16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3" t="str">
        <f>IFERROR(LEFT(Tabla2[[#This Row],[Product]],FIND(" ",Tabla2[[#This Row],[Product]])-3),Tabla2[[#This Row],[Product]])</f>
        <v>Men</v>
      </c>
      <c r="I7859" s="6">
        <v>30</v>
      </c>
      <c r="J7859" s="4">
        <v>2630</v>
      </c>
      <c r="K7859" s="6">
        <f>Tabla2[[#This Row],[Price per Unit]]*Tabla2[[#This Row],[Units Sold]]</f>
        <v>78900</v>
      </c>
      <c r="L7859" s="52">
        <f>Tabla2[[#This Row],[Units Sold]]/Cálculos!$C$11</f>
        <v>1.0609711476359505E-4</v>
      </c>
      <c r="M7859" s="6">
        <f>Tabla2[[#This Row],[Total Sales]]-Tabla2[[#This Row],[Operating Profit]]</f>
        <v>75822.899999999994</v>
      </c>
      <c r="N7859" s="6">
        <v>3077.0999999999995</v>
      </c>
      <c r="O7859" s="46">
        <f>Tabla2[[#This Row],[Operating Profit]]/Tabla2[[#This Row],[Total Sales]]</f>
        <v>3.8999999999999993E-2</v>
      </c>
      <c r="P7859" s="1" t="s">
        <v>23</v>
      </c>
    </row>
    <row r="7860" spans="1:16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3" t="str">
        <f>IFERROR(LEFT(Tabla2[[#This Row],[Product]],FIND(" ",Tabla2[[#This Row],[Product]])-3),Tabla2[[#This Row],[Product]])</f>
        <v>Women</v>
      </c>
      <c r="I7860" s="6">
        <v>23</v>
      </c>
      <c r="J7860" s="4">
        <v>2240</v>
      </c>
      <c r="K7860" s="6">
        <f>Tabla2[[#This Row],[Price per Unit]]*Tabla2[[#This Row],[Units Sold]]</f>
        <v>51520</v>
      </c>
      <c r="L7860" s="52">
        <f>Tabla2[[#This Row],[Units Sold]]/Cálculos!$C$11</f>
        <v>9.0364082536293884E-5</v>
      </c>
      <c r="M7860" s="6">
        <f>Tabla2[[#This Row],[Total Sales]]-Tabla2[[#This Row],[Operating Profit]]</f>
        <v>49356.160000000003</v>
      </c>
      <c r="N7860" s="6">
        <v>2163.84</v>
      </c>
      <c r="O7860" s="46">
        <f>Tabla2[[#This Row],[Operating Profit]]/Tabla2[[#This Row],[Total Sales]]</f>
        <v>4.2000000000000003E-2</v>
      </c>
      <c r="P7860" s="1" t="s">
        <v>23</v>
      </c>
    </row>
    <row r="7861" spans="1:16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3" t="str">
        <f>IFERROR(LEFT(Tabla2[[#This Row],[Product]],FIND(" ",Tabla2[[#This Row],[Product]])-3),Tabla2[[#This Row],[Product]])</f>
        <v>Women</v>
      </c>
      <c r="I7861" s="6">
        <v>30</v>
      </c>
      <c r="J7861" s="4">
        <v>2040</v>
      </c>
      <c r="K7861" s="6">
        <f>Tabla2[[#This Row],[Price per Unit]]*Tabla2[[#This Row],[Units Sold]]</f>
        <v>61200</v>
      </c>
      <c r="L7861" s="52">
        <f>Tabla2[[#This Row],[Units Sold]]/Cálculos!$C$11</f>
        <v>8.2295860881267651E-5</v>
      </c>
      <c r="M7861" s="6">
        <f>Tabla2[[#This Row],[Total Sales]]-Tabla2[[#This Row],[Operating Profit]]</f>
        <v>58262.400000000001</v>
      </c>
      <c r="N7861" s="6">
        <v>2937.6</v>
      </c>
      <c r="O7861" s="46">
        <f>Tabla2[[#This Row],[Operating Profit]]/Tabla2[[#This Row],[Total Sales]]</f>
        <v>4.8000000000000001E-2</v>
      </c>
      <c r="P7861" s="1" t="s">
        <v>23</v>
      </c>
    </row>
    <row r="7862" spans="1:16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3" t="str">
        <f>IFERROR(LEFT(Tabla2[[#This Row],[Product]],FIND(" ",Tabla2[[#This Row],[Product]])-3),Tabla2[[#This Row],[Product]])</f>
        <v>Men</v>
      </c>
      <c r="I7862" s="6">
        <v>35</v>
      </c>
      <c r="J7862" s="4">
        <v>1550</v>
      </c>
      <c r="K7862" s="6">
        <f>Tabla2[[#This Row],[Price per Unit]]*Tabla2[[#This Row],[Units Sold]]</f>
        <v>54250</v>
      </c>
      <c r="L7862" s="52">
        <f>Tabla2[[#This Row],[Units Sold]]/Cálculos!$C$11</f>
        <v>6.2528717826453357E-5</v>
      </c>
      <c r="M7862" s="6">
        <f>Tabla2[[#This Row],[Total Sales]]-Tabla2[[#This Row],[Operating Profit]]</f>
        <v>52514</v>
      </c>
      <c r="N7862" s="6">
        <v>1736</v>
      </c>
      <c r="O7862" s="46">
        <f>Tabla2[[#This Row],[Operating Profit]]/Tabla2[[#This Row],[Total Sales]]</f>
        <v>3.2000000000000001E-2</v>
      </c>
      <c r="P7862" s="1" t="s">
        <v>23</v>
      </c>
    </row>
    <row r="7863" spans="1:16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3" t="str">
        <f>IFERROR(LEFT(Tabla2[[#This Row],[Product]],FIND(" ",Tabla2[[#This Row],[Product]])-3),Tabla2[[#This Row],[Product]])</f>
        <v>Women</v>
      </c>
      <c r="I7863" s="6">
        <v>29</v>
      </c>
      <c r="J7863" s="4">
        <v>2280</v>
      </c>
      <c r="K7863" s="6">
        <f>Tabla2[[#This Row],[Price per Unit]]*Tabla2[[#This Row],[Units Sold]]</f>
        <v>66120</v>
      </c>
      <c r="L7863" s="52">
        <f>Tabla2[[#This Row],[Units Sold]]/Cálculos!$C$11</f>
        <v>9.1977726867299128E-5</v>
      </c>
      <c r="M7863" s="6">
        <f>Tabla2[[#This Row],[Total Sales]]-Tabla2[[#This Row],[Operating Profit]]</f>
        <v>62483.4</v>
      </c>
      <c r="N7863" s="6">
        <v>3636.6000000000004</v>
      </c>
      <c r="O7863" s="46">
        <f>Tabla2[[#This Row],[Operating Profit]]/Tabla2[[#This Row],[Total Sales]]</f>
        <v>5.5000000000000007E-2</v>
      </c>
      <c r="P7863" s="1" t="s">
        <v>23</v>
      </c>
    </row>
    <row r="7864" spans="1:16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3" t="str">
        <f>IFERROR(LEFT(Tabla2[[#This Row],[Product]],FIND(" ",Tabla2[[#This Row],[Product]])-3),Tabla2[[#This Row],[Product]])</f>
        <v>Men</v>
      </c>
      <c r="I7864" s="6">
        <v>23</v>
      </c>
      <c r="J7864" s="4">
        <v>3060</v>
      </c>
      <c r="K7864" s="6">
        <f>Tabla2[[#This Row],[Price per Unit]]*Tabla2[[#This Row],[Units Sold]]</f>
        <v>70380</v>
      </c>
      <c r="L7864" s="52">
        <f>Tabla2[[#This Row],[Units Sold]]/Cálculos!$C$11</f>
        <v>1.2344379132190147E-4</v>
      </c>
      <c r="M7864" s="6">
        <f>Tabla2[[#This Row],[Total Sales]]-Tabla2[[#This Row],[Operating Profit]]</f>
        <v>67775.94</v>
      </c>
      <c r="N7864" s="6">
        <v>2604.06</v>
      </c>
      <c r="O7864" s="46">
        <f>Tabla2[[#This Row],[Operating Profit]]/Tabla2[[#This Row],[Total Sales]]</f>
        <v>3.6999999999999998E-2</v>
      </c>
      <c r="P7864" s="1" t="s">
        <v>23</v>
      </c>
    </row>
    <row r="7865" spans="1:16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3" t="str">
        <f>IFERROR(LEFT(Tabla2[[#This Row],[Product]],FIND(" ",Tabla2[[#This Row],[Product]])-3),Tabla2[[#This Row],[Product]])</f>
        <v>Men</v>
      </c>
      <c r="I7865" s="6">
        <v>29</v>
      </c>
      <c r="J7865" s="4">
        <v>3060</v>
      </c>
      <c r="K7865" s="6">
        <f>Tabla2[[#This Row],[Price per Unit]]*Tabla2[[#This Row],[Units Sold]]</f>
        <v>88740</v>
      </c>
      <c r="L7865" s="52">
        <f>Tabla2[[#This Row],[Units Sold]]/Cálculos!$C$11</f>
        <v>1.2344379132190147E-4</v>
      </c>
      <c r="M7865" s="6">
        <f>Tabla2[[#This Row],[Total Sales]]-Tabla2[[#This Row],[Operating Profit]]</f>
        <v>85101.66</v>
      </c>
      <c r="N7865" s="6">
        <v>3638.3399999999997</v>
      </c>
      <c r="O7865" s="46">
        <f>Tabla2[[#This Row],[Operating Profit]]/Tabla2[[#This Row],[Total Sales]]</f>
        <v>4.0999999999999995E-2</v>
      </c>
      <c r="P7865" s="1" t="s">
        <v>23</v>
      </c>
    </row>
    <row r="7866" spans="1:16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3" t="str">
        <f>IFERROR(LEFT(Tabla2[[#This Row],[Product]],FIND(" ",Tabla2[[#This Row],[Product]])-3),Tabla2[[#This Row],[Product]])</f>
        <v>Women</v>
      </c>
      <c r="I7866" s="6">
        <v>24</v>
      </c>
      <c r="J7866" s="4">
        <v>2320</v>
      </c>
      <c r="K7866" s="6">
        <f>Tabla2[[#This Row],[Price per Unit]]*Tabla2[[#This Row],[Units Sold]]</f>
        <v>55680</v>
      </c>
      <c r="L7866" s="52">
        <f>Tabla2[[#This Row],[Units Sold]]/Cálculos!$C$11</f>
        <v>9.3591371198304386E-5</v>
      </c>
      <c r="M7866" s="6">
        <f>Tabla2[[#This Row],[Total Sales]]-Tabla2[[#This Row],[Operating Profit]]</f>
        <v>53619.839999999997</v>
      </c>
      <c r="N7866" s="6">
        <v>2060.16</v>
      </c>
      <c r="O7866" s="46">
        <f>Tabla2[[#This Row],[Operating Profit]]/Tabla2[[#This Row],[Total Sales]]</f>
        <v>3.6999999999999998E-2</v>
      </c>
      <c r="P7866" s="1" t="s">
        <v>23</v>
      </c>
    </row>
    <row r="7867" spans="1:16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3" t="str">
        <f>IFERROR(LEFT(Tabla2[[#This Row],[Product]],FIND(" ",Tabla2[[#This Row],[Product]])-3),Tabla2[[#This Row],[Product]])</f>
        <v>Women</v>
      </c>
      <c r="I7867" s="6">
        <v>28</v>
      </c>
      <c r="J7867" s="4">
        <v>2130</v>
      </c>
      <c r="K7867" s="6">
        <f>Tabla2[[#This Row],[Price per Unit]]*Tabla2[[#This Row],[Units Sold]]</f>
        <v>59640</v>
      </c>
      <c r="L7867" s="52">
        <f>Tabla2[[#This Row],[Units Sold]]/Cálculos!$C$11</f>
        <v>8.592656062602945E-5</v>
      </c>
      <c r="M7867" s="6">
        <f>Tabla2[[#This Row],[Total Sales]]-Tabla2[[#This Row],[Operating Profit]]</f>
        <v>56777.279999999999</v>
      </c>
      <c r="N7867" s="6">
        <v>2862.72</v>
      </c>
      <c r="O7867" s="46">
        <f>Tabla2[[#This Row],[Operating Profit]]/Tabla2[[#This Row],[Total Sales]]</f>
        <v>4.7999999999999994E-2</v>
      </c>
      <c r="P7867" s="1" t="s">
        <v>23</v>
      </c>
    </row>
    <row r="7868" spans="1:16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3" t="str">
        <f>IFERROR(LEFT(Tabla2[[#This Row],[Product]],FIND(" ",Tabla2[[#This Row],[Product]])-3),Tabla2[[#This Row],[Product]])</f>
        <v>Men</v>
      </c>
      <c r="I7868" s="6">
        <v>34</v>
      </c>
      <c r="J7868" s="4">
        <v>1790</v>
      </c>
      <c r="K7868" s="6">
        <f>Tabla2[[#This Row],[Price per Unit]]*Tabla2[[#This Row],[Units Sold]]</f>
        <v>60860</v>
      </c>
      <c r="L7868" s="52">
        <f>Tabla2[[#This Row],[Units Sold]]/Cálculos!$C$11</f>
        <v>7.2210583812484848E-5</v>
      </c>
      <c r="M7868" s="6">
        <f>Tabla2[[#This Row],[Total Sales]]-Tabla2[[#This Row],[Operating Profit]]</f>
        <v>58790.76</v>
      </c>
      <c r="N7868" s="6">
        <v>2069.2399999999998</v>
      </c>
      <c r="O7868" s="46">
        <f>Tabla2[[#This Row],[Operating Profit]]/Tabla2[[#This Row],[Total Sales]]</f>
        <v>3.3999999999999996E-2</v>
      </c>
      <c r="P7868" s="1" t="s">
        <v>23</v>
      </c>
    </row>
    <row r="7869" spans="1:16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3" t="str">
        <f>IFERROR(LEFT(Tabla2[[#This Row],[Product]],FIND(" ",Tabla2[[#This Row],[Product]])-3),Tabla2[[#This Row],[Product]])</f>
        <v>Women</v>
      </c>
      <c r="I7869" s="6">
        <v>27</v>
      </c>
      <c r="J7869" s="4">
        <v>2720</v>
      </c>
      <c r="K7869" s="6">
        <f>Tabla2[[#This Row],[Price per Unit]]*Tabla2[[#This Row],[Units Sold]]</f>
        <v>73440</v>
      </c>
      <c r="L7869" s="52">
        <f>Tabla2[[#This Row],[Units Sold]]/Cálculos!$C$11</f>
        <v>1.0972781450835687E-4</v>
      </c>
      <c r="M7869" s="6">
        <f>Tabla2[[#This Row],[Total Sales]]-Tabla2[[#This Row],[Operating Profit]]</f>
        <v>69400.800000000003</v>
      </c>
      <c r="N7869" s="6">
        <v>4039.2000000000003</v>
      </c>
      <c r="O7869" s="46">
        <f>Tabla2[[#This Row],[Operating Profit]]/Tabla2[[#This Row],[Total Sales]]</f>
        <v>5.5E-2</v>
      </c>
      <c r="P7869" s="1" t="s">
        <v>23</v>
      </c>
    </row>
    <row r="7870" spans="1:16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3" t="str">
        <f>IFERROR(LEFT(Tabla2[[#This Row],[Product]],FIND(" ",Tabla2[[#This Row],[Product]])-3),Tabla2[[#This Row],[Product]])</f>
        <v>Men</v>
      </c>
      <c r="I7870" s="6">
        <v>24</v>
      </c>
      <c r="J7870" s="4">
        <v>3150</v>
      </c>
      <c r="K7870" s="6">
        <f>Tabla2[[#This Row],[Price per Unit]]*Tabla2[[#This Row],[Units Sold]]</f>
        <v>75600</v>
      </c>
      <c r="L7870" s="52">
        <f>Tabla2[[#This Row],[Units Sold]]/Cálculos!$C$11</f>
        <v>1.2707449106666327E-4</v>
      </c>
      <c r="M7870" s="6">
        <f>Tabla2[[#This Row],[Total Sales]]-Tabla2[[#This Row],[Operating Profit]]</f>
        <v>72651.600000000006</v>
      </c>
      <c r="N7870" s="6">
        <v>2948.3999999999996</v>
      </c>
      <c r="O7870" s="46">
        <f>Tabla2[[#This Row],[Operating Profit]]/Tabla2[[#This Row],[Total Sales]]</f>
        <v>3.8999999999999993E-2</v>
      </c>
      <c r="P7870" s="1" t="s">
        <v>23</v>
      </c>
    </row>
    <row r="7871" spans="1:16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3" t="str">
        <f>IFERROR(LEFT(Tabla2[[#This Row],[Product]],FIND(" ",Tabla2[[#This Row],[Product]])-3),Tabla2[[#This Row],[Product]])</f>
        <v>Men</v>
      </c>
      <c r="I7871" s="6">
        <v>30</v>
      </c>
      <c r="J7871" s="4">
        <v>2870</v>
      </c>
      <c r="K7871" s="6">
        <f>Tabla2[[#This Row],[Price per Unit]]*Tabla2[[#This Row],[Units Sold]]</f>
        <v>86100</v>
      </c>
      <c r="L7871" s="52">
        <f>Tabla2[[#This Row],[Units Sold]]/Cálculos!$C$11</f>
        <v>1.1577898074962655E-4</v>
      </c>
      <c r="M7871" s="6">
        <f>Tabla2[[#This Row],[Total Sales]]-Tabla2[[#This Row],[Operating Profit]]</f>
        <v>82483.8</v>
      </c>
      <c r="N7871" s="6">
        <v>3616.2</v>
      </c>
      <c r="O7871" s="46">
        <f>Tabla2[[#This Row],[Operating Profit]]/Tabla2[[#This Row],[Total Sales]]</f>
        <v>4.1999999999999996E-2</v>
      </c>
      <c r="P7871" s="1" t="s">
        <v>23</v>
      </c>
    </row>
    <row r="7872" spans="1:16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3" t="str">
        <f>IFERROR(LEFT(Tabla2[[#This Row],[Product]],FIND(" ",Tabla2[[#This Row],[Product]])-3),Tabla2[[#This Row],[Product]])</f>
        <v>Women</v>
      </c>
      <c r="I7872" s="6">
        <v>23</v>
      </c>
      <c r="J7872" s="4">
        <v>2400</v>
      </c>
      <c r="K7872" s="6">
        <f>Tabla2[[#This Row],[Price per Unit]]*Tabla2[[#This Row],[Units Sold]]</f>
        <v>55200</v>
      </c>
      <c r="L7872" s="52">
        <f>Tabla2[[#This Row],[Units Sold]]/Cálculos!$C$11</f>
        <v>9.6818659860314874E-5</v>
      </c>
      <c r="M7872" s="6">
        <f>Tabla2[[#This Row],[Total Sales]]-Tabla2[[#This Row],[Operating Profit]]</f>
        <v>53157.599999999999</v>
      </c>
      <c r="N7872" s="6">
        <v>2042.3999999999999</v>
      </c>
      <c r="O7872" s="46">
        <f>Tabla2[[#This Row],[Operating Profit]]/Tabla2[[#This Row],[Total Sales]]</f>
        <v>3.6999999999999998E-2</v>
      </c>
      <c r="P7872" s="1" t="s">
        <v>23</v>
      </c>
    </row>
    <row r="7873" spans="1:16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3" t="str">
        <f>IFERROR(LEFT(Tabla2[[#This Row],[Product]],FIND(" ",Tabla2[[#This Row],[Product]])-3),Tabla2[[#This Row],[Product]])</f>
        <v>Women</v>
      </c>
      <c r="I7873" s="6">
        <v>31</v>
      </c>
      <c r="J7873" s="4">
        <v>2450</v>
      </c>
      <c r="K7873" s="6">
        <f>Tabla2[[#This Row],[Price per Unit]]*Tabla2[[#This Row],[Units Sold]]</f>
        <v>75950</v>
      </c>
      <c r="L7873" s="52">
        <f>Tabla2[[#This Row],[Units Sold]]/Cálculos!$C$11</f>
        <v>9.8835715274071443E-5</v>
      </c>
      <c r="M7873" s="6">
        <f>Tabla2[[#This Row],[Total Sales]]-Tabla2[[#This Row],[Operating Profit]]</f>
        <v>72076.55</v>
      </c>
      <c r="N7873" s="6">
        <v>3873.4500000000003</v>
      </c>
      <c r="O7873" s="46">
        <f>Tabla2[[#This Row],[Operating Profit]]/Tabla2[[#This Row],[Total Sales]]</f>
        <v>5.1000000000000004E-2</v>
      </c>
      <c r="P7873" s="1" t="s">
        <v>23</v>
      </c>
    </row>
    <row r="7874" spans="1:16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3" t="str">
        <f>IFERROR(LEFT(Tabla2[[#This Row],[Product]],FIND(" ",Tabla2[[#This Row],[Product]])-3),Tabla2[[#This Row],[Product]])</f>
        <v>Men</v>
      </c>
      <c r="I7874" s="6">
        <v>35</v>
      </c>
      <c r="J7874" s="4">
        <v>1800</v>
      </c>
      <c r="K7874" s="6">
        <f>Tabla2[[#This Row],[Price per Unit]]*Tabla2[[#This Row],[Units Sold]]</f>
        <v>63000</v>
      </c>
      <c r="L7874" s="52">
        <f>Tabla2[[#This Row],[Units Sold]]/Cálculos!$C$11</f>
        <v>7.2613994895236159E-5</v>
      </c>
      <c r="M7874" s="6">
        <f>Tabla2[[#This Row],[Total Sales]]-Tabla2[[#This Row],[Operating Profit]]</f>
        <v>60795</v>
      </c>
      <c r="N7874" s="6">
        <v>2205</v>
      </c>
      <c r="O7874" s="46">
        <f>Tabla2[[#This Row],[Operating Profit]]/Tabla2[[#This Row],[Total Sales]]</f>
        <v>3.5000000000000003E-2</v>
      </c>
      <c r="P7874" s="1" t="s">
        <v>23</v>
      </c>
    </row>
    <row r="7875" spans="1:16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3" t="str">
        <f>IFERROR(LEFT(Tabla2[[#This Row],[Product]],FIND(" ",Tabla2[[#This Row],[Product]])-3),Tabla2[[#This Row],[Product]])</f>
        <v>Women</v>
      </c>
      <c r="I7875" s="6">
        <v>32</v>
      </c>
      <c r="J7875" s="4">
        <v>2950</v>
      </c>
      <c r="K7875" s="6">
        <f>Tabla2[[#This Row],[Price per Unit]]*Tabla2[[#This Row],[Units Sold]]</f>
        <v>94400</v>
      </c>
      <c r="L7875" s="52">
        <f>Tabla2[[#This Row],[Units Sold]]/Cálculos!$C$11</f>
        <v>1.1900626941163703E-4</v>
      </c>
      <c r="M7875" s="6">
        <f>Tabla2[[#This Row],[Total Sales]]-Tabla2[[#This Row],[Operating Profit]]</f>
        <v>89019.199999999997</v>
      </c>
      <c r="N7875" s="6">
        <v>5380.8</v>
      </c>
      <c r="O7875" s="46">
        <f>Tabla2[[#This Row],[Operating Profit]]/Tabla2[[#This Row],[Total Sales]]</f>
        <v>5.7000000000000002E-2</v>
      </c>
      <c r="P7875" s="1" t="s">
        <v>23</v>
      </c>
    </row>
    <row r="7876" spans="1:16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3" t="str">
        <f>IFERROR(LEFT(Tabla2[[#This Row],[Product]],FIND(" ",Tabla2[[#This Row],[Product]])-3),Tabla2[[#This Row],[Product]])</f>
        <v>Men</v>
      </c>
      <c r="I7876" s="6">
        <v>28</v>
      </c>
      <c r="J7876" s="4">
        <v>2950</v>
      </c>
      <c r="K7876" s="6">
        <f>Tabla2[[#This Row],[Price per Unit]]*Tabla2[[#This Row],[Units Sold]]</f>
        <v>82600</v>
      </c>
      <c r="L7876" s="52">
        <f>Tabla2[[#This Row],[Units Sold]]/Cálculos!$C$11</f>
        <v>1.1900626941163703E-4</v>
      </c>
      <c r="M7876" s="6">
        <f>Tabla2[[#This Row],[Total Sales]]-Tabla2[[#This Row],[Operating Profit]]</f>
        <v>79213.399999999994</v>
      </c>
      <c r="N7876" s="6">
        <v>3386.6</v>
      </c>
      <c r="O7876" s="46">
        <f>Tabla2[[#This Row],[Operating Profit]]/Tabla2[[#This Row],[Total Sales]]</f>
        <v>4.1000000000000002E-2</v>
      </c>
      <c r="P7876" s="1" t="s">
        <v>23</v>
      </c>
    </row>
    <row r="7877" spans="1:16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3" t="str">
        <f>IFERROR(LEFT(Tabla2[[#This Row],[Product]],FIND(" ",Tabla2[[#This Row],[Product]])-3),Tabla2[[#This Row],[Product]])</f>
        <v>Men</v>
      </c>
      <c r="I7877" s="6">
        <v>33</v>
      </c>
      <c r="J7877" s="4">
        <v>3230</v>
      </c>
      <c r="K7877" s="6">
        <f>Tabla2[[#This Row],[Price per Unit]]*Tabla2[[#This Row],[Units Sold]]</f>
        <v>106590</v>
      </c>
      <c r="L7877" s="52">
        <f>Tabla2[[#This Row],[Units Sold]]/Cálculos!$C$11</f>
        <v>1.3030177972867378E-4</v>
      </c>
      <c r="M7877" s="6">
        <f>Tabla2[[#This Row],[Total Sales]]-Tabla2[[#This Row],[Operating Profit]]</f>
        <v>102113.22</v>
      </c>
      <c r="N7877" s="6">
        <v>4476.78</v>
      </c>
      <c r="O7877" s="46">
        <f>Tabla2[[#This Row],[Operating Profit]]/Tabla2[[#This Row],[Total Sales]]</f>
        <v>4.1999999999999996E-2</v>
      </c>
      <c r="P7877" s="1" t="s">
        <v>23</v>
      </c>
    </row>
    <row r="7878" spans="1:16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3" t="str">
        <f>IFERROR(LEFT(Tabla2[[#This Row],[Product]],FIND(" ",Tabla2[[#This Row],[Product]])-3),Tabla2[[#This Row],[Product]])</f>
        <v>Women</v>
      </c>
      <c r="I7878" s="6">
        <v>27</v>
      </c>
      <c r="J7878" s="4">
        <v>2640</v>
      </c>
      <c r="K7878" s="6">
        <f>Tabla2[[#This Row],[Price per Unit]]*Tabla2[[#This Row],[Units Sold]]</f>
        <v>71280</v>
      </c>
      <c r="L7878" s="52">
        <f>Tabla2[[#This Row],[Units Sold]]/Cálculos!$C$11</f>
        <v>1.0650052584634637E-4</v>
      </c>
      <c r="M7878" s="6">
        <f>Tabla2[[#This Row],[Total Sales]]-Tabla2[[#This Row],[Operating Profit]]</f>
        <v>68428.800000000003</v>
      </c>
      <c r="N7878" s="6">
        <v>2851.2</v>
      </c>
      <c r="O7878" s="46">
        <f>Tabla2[[#This Row],[Operating Profit]]/Tabla2[[#This Row],[Total Sales]]</f>
        <v>0.04</v>
      </c>
      <c r="P7878" s="1" t="s">
        <v>23</v>
      </c>
    </row>
    <row r="7879" spans="1:16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3" t="str">
        <f>IFERROR(LEFT(Tabla2[[#This Row],[Product]],FIND(" ",Tabla2[[#This Row],[Product]])-3),Tabla2[[#This Row],[Product]])</f>
        <v>Women</v>
      </c>
      <c r="I7879" s="6">
        <v>26</v>
      </c>
      <c r="J7879" s="4">
        <v>2630</v>
      </c>
      <c r="K7879" s="6">
        <f>Tabla2[[#This Row],[Price per Unit]]*Tabla2[[#This Row],[Units Sold]]</f>
        <v>68380</v>
      </c>
      <c r="L7879" s="52">
        <f>Tabla2[[#This Row],[Units Sold]]/Cálculos!$C$11</f>
        <v>1.0609711476359505E-4</v>
      </c>
      <c r="M7879" s="6">
        <f>Tabla2[[#This Row],[Total Sales]]-Tabla2[[#This Row],[Operating Profit]]</f>
        <v>65097.760000000002</v>
      </c>
      <c r="N7879" s="6">
        <v>3282.24</v>
      </c>
      <c r="O7879" s="46">
        <f>Tabla2[[#This Row],[Operating Profit]]/Tabla2[[#This Row],[Total Sales]]</f>
        <v>4.7999999999999994E-2</v>
      </c>
      <c r="P7879" s="1" t="s">
        <v>23</v>
      </c>
    </row>
    <row r="7880" spans="1:16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3" t="str">
        <f>IFERROR(LEFT(Tabla2[[#This Row],[Product]],FIND(" ",Tabla2[[#This Row],[Product]])-3),Tabla2[[#This Row],[Product]])</f>
        <v>Men</v>
      </c>
      <c r="I7880" s="6">
        <v>29</v>
      </c>
      <c r="J7880" s="4">
        <v>2210</v>
      </c>
      <c r="K7880" s="6">
        <f>Tabla2[[#This Row],[Price per Unit]]*Tabla2[[#This Row],[Units Sold]]</f>
        <v>64090</v>
      </c>
      <c r="L7880" s="52">
        <f>Tabla2[[#This Row],[Units Sold]]/Cálculos!$C$11</f>
        <v>8.9153849288039951E-5</v>
      </c>
      <c r="M7880" s="6">
        <f>Tabla2[[#This Row],[Total Sales]]-Tabla2[[#This Row],[Operating Profit]]</f>
        <v>62039.12</v>
      </c>
      <c r="N7880" s="6">
        <v>2050.88</v>
      </c>
      <c r="O7880" s="46">
        <f>Tabla2[[#This Row],[Operating Profit]]/Tabla2[[#This Row],[Total Sales]]</f>
        <v>3.2000000000000001E-2</v>
      </c>
      <c r="P7880" s="1" t="s">
        <v>23</v>
      </c>
    </row>
    <row r="7881" spans="1:16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3" t="str">
        <f>IFERROR(LEFT(Tabla2[[#This Row],[Product]],FIND(" ",Tabla2[[#This Row],[Product]])-3),Tabla2[[#This Row],[Product]])</f>
        <v>Women</v>
      </c>
      <c r="I7881" s="6">
        <v>38</v>
      </c>
      <c r="J7881" s="4">
        <v>3500</v>
      </c>
      <c r="K7881" s="6">
        <f>Tabla2[[#This Row],[Price per Unit]]*Tabla2[[#This Row],[Units Sold]]</f>
        <v>133000</v>
      </c>
      <c r="L7881" s="52">
        <f>Tabla2[[#This Row],[Units Sold]]/Cálculos!$C$11</f>
        <v>1.4119387896295921E-4</v>
      </c>
      <c r="M7881" s="6">
        <f>Tabla2[[#This Row],[Total Sales]]-Tabla2[[#This Row],[Operating Profit]]</f>
        <v>125419</v>
      </c>
      <c r="N7881" s="6">
        <v>7581.0000000000009</v>
      </c>
      <c r="O7881" s="46">
        <f>Tabla2[[#This Row],[Operating Profit]]/Tabla2[[#This Row],[Total Sales]]</f>
        <v>5.7000000000000009E-2</v>
      </c>
      <c r="P7881" s="1" t="s">
        <v>23</v>
      </c>
    </row>
    <row r="7882" spans="1:16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3" t="str">
        <f>IFERROR(LEFT(Tabla2[[#This Row],[Product]],FIND(" ",Tabla2[[#This Row],[Product]])-3),Tabla2[[#This Row],[Product]])</f>
        <v>Men</v>
      </c>
      <c r="I7882" s="6">
        <v>29</v>
      </c>
      <c r="J7882" s="4">
        <v>2950</v>
      </c>
      <c r="K7882" s="6">
        <f>Tabla2[[#This Row],[Price per Unit]]*Tabla2[[#This Row],[Units Sold]]</f>
        <v>85550</v>
      </c>
      <c r="L7882" s="52">
        <f>Tabla2[[#This Row],[Units Sold]]/Cálculos!$C$11</f>
        <v>1.1900626941163703E-4</v>
      </c>
      <c r="M7882" s="6">
        <f>Tabla2[[#This Row],[Total Sales]]-Tabla2[[#This Row],[Operating Profit]]</f>
        <v>82128</v>
      </c>
      <c r="N7882" s="6">
        <v>3421.9999999999995</v>
      </c>
      <c r="O7882" s="46">
        <f>Tabla2[[#This Row],[Operating Profit]]/Tabla2[[#This Row],[Total Sales]]</f>
        <v>3.9999999999999994E-2</v>
      </c>
      <c r="P7882" s="1" t="s">
        <v>23</v>
      </c>
    </row>
    <row r="7883" spans="1:16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3" t="str">
        <f>IFERROR(LEFT(Tabla2[[#This Row],[Product]],FIND(" ",Tabla2[[#This Row],[Product]])-3),Tabla2[[#This Row],[Product]])</f>
        <v>Men</v>
      </c>
      <c r="I7883" s="6">
        <v>32</v>
      </c>
      <c r="J7883" s="4">
        <v>2850</v>
      </c>
      <c r="K7883" s="6">
        <f>Tabla2[[#This Row],[Price per Unit]]*Tabla2[[#This Row],[Units Sold]]</f>
        <v>91200</v>
      </c>
      <c r="L7883" s="52">
        <f>Tabla2[[#This Row],[Units Sold]]/Cálculos!$C$11</f>
        <v>1.1497215858412392E-4</v>
      </c>
      <c r="M7883" s="6">
        <f>Tabla2[[#This Row],[Total Sales]]-Tabla2[[#This Row],[Operating Profit]]</f>
        <v>87369.600000000006</v>
      </c>
      <c r="N7883" s="6">
        <v>3830.3999999999996</v>
      </c>
      <c r="O7883" s="46">
        <f>Tabla2[[#This Row],[Operating Profit]]/Tabla2[[#This Row],[Total Sales]]</f>
        <v>4.1999999999999996E-2</v>
      </c>
      <c r="P7883" s="1" t="s">
        <v>23</v>
      </c>
    </row>
    <row r="7884" spans="1:16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3" t="str">
        <f>IFERROR(LEFT(Tabla2[[#This Row],[Product]],FIND(" ",Tabla2[[#This Row],[Product]])-3),Tabla2[[#This Row],[Product]])</f>
        <v>Women</v>
      </c>
      <c r="I7884" s="6">
        <v>29</v>
      </c>
      <c r="J7884" s="4">
        <v>3740</v>
      </c>
      <c r="K7884" s="6">
        <f>Tabla2[[#This Row],[Price per Unit]]*Tabla2[[#This Row],[Units Sold]]</f>
        <v>108460</v>
      </c>
      <c r="L7884" s="52">
        <f>Tabla2[[#This Row],[Units Sold]]/Cálculos!$C$11</f>
        <v>1.5087574494899067E-4</v>
      </c>
      <c r="M7884" s="6">
        <f>Tabla2[[#This Row],[Total Sales]]-Tabla2[[#This Row],[Operating Profit]]</f>
        <v>104013.14</v>
      </c>
      <c r="N7884" s="6">
        <v>4446.8599999999997</v>
      </c>
      <c r="O7884" s="46">
        <f>Tabla2[[#This Row],[Operating Profit]]/Tabla2[[#This Row],[Total Sales]]</f>
        <v>4.0999999999999995E-2</v>
      </c>
      <c r="P7884" s="1" t="s">
        <v>23</v>
      </c>
    </row>
    <row r="7885" spans="1:16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3" t="str">
        <f>IFERROR(LEFT(Tabla2[[#This Row],[Product]],FIND(" ",Tabla2[[#This Row],[Product]])-3),Tabla2[[#This Row],[Product]])</f>
        <v>Women</v>
      </c>
      <c r="I7885" s="6">
        <v>28</v>
      </c>
      <c r="J7885" s="4">
        <v>2240</v>
      </c>
      <c r="K7885" s="6">
        <f>Tabla2[[#This Row],[Price per Unit]]*Tabla2[[#This Row],[Units Sold]]</f>
        <v>62720</v>
      </c>
      <c r="L7885" s="52">
        <f>Tabla2[[#This Row],[Units Sold]]/Cálculos!$C$11</f>
        <v>9.0364082536293884E-5</v>
      </c>
      <c r="M7885" s="6">
        <f>Tabla2[[#This Row],[Total Sales]]-Tabla2[[#This Row],[Operating Profit]]</f>
        <v>59458.559999999998</v>
      </c>
      <c r="N7885" s="6">
        <v>3261.44</v>
      </c>
      <c r="O7885" s="46">
        <f>Tabla2[[#This Row],[Operating Profit]]/Tabla2[[#This Row],[Total Sales]]</f>
        <v>5.1999999999999998E-2</v>
      </c>
      <c r="P7885" s="1" t="s">
        <v>23</v>
      </c>
    </row>
    <row r="7886" spans="1:16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3" t="str">
        <f>IFERROR(LEFT(Tabla2[[#This Row],[Product]],FIND(" ",Tabla2[[#This Row],[Product]])-3),Tabla2[[#This Row],[Product]])</f>
        <v>Men</v>
      </c>
      <c r="I7886" s="6">
        <v>33</v>
      </c>
      <c r="J7886" s="4">
        <v>2170</v>
      </c>
      <c r="K7886" s="6">
        <f>Tabla2[[#This Row],[Price per Unit]]*Tabla2[[#This Row],[Units Sold]]</f>
        <v>71610</v>
      </c>
      <c r="L7886" s="52">
        <f>Tabla2[[#This Row],[Units Sold]]/Cálculos!$C$11</f>
        <v>8.7540204957034707E-5</v>
      </c>
      <c r="M7886" s="6">
        <f>Tabla2[[#This Row],[Total Sales]]-Tabla2[[#This Row],[Operating Profit]]</f>
        <v>69032.039999999994</v>
      </c>
      <c r="N7886" s="6">
        <v>2577.96</v>
      </c>
      <c r="O7886" s="46">
        <f>Tabla2[[#This Row],[Operating Profit]]/Tabla2[[#This Row],[Total Sales]]</f>
        <v>3.5999999999999997E-2</v>
      </c>
      <c r="P7886" s="1" t="s">
        <v>23</v>
      </c>
    </row>
    <row r="7887" spans="1:16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3" t="str">
        <f>IFERROR(LEFT(Tabla2[[#This Row],[Product]],FIND(" ",Tabla2[[#This Row],[Product]])-3),Tabla2[[#This Row],[Product]])</f>
        <v>Women</v>
      </c>
      <c r="I7887" s="6">
        <v>36</v>
      </c>
      <c r="J7887" s="4">
        <v>3020</v>
      </c>
      <c r="K7887" s="6">
        <f>Tabla2[[#This Row],[Price per Unit]]*Tabla2[[#This Row],[Units Sold]]</f>
        <v>108720</v>
      </c>
      <c r="L7887" s="52">
        <f>Tabla2[[#This Row],[Units Sold]]/Cálculos!$C$11</f>
        <v>1.2183014699089622E-4</v>
      </c>
      <c r="M7887" s="6">
        <f>Tabla2[[#This Row],[Total Sales]]-Tabla2[[#This Row],[Operating Profit]]</f>
        <v>103066.56</v>
      </c>
      <c r="N7887" s="6">
        <v>5653.4400000000005</v>
      </c>
      <c r="O7887" s="46">
        <f>Tabla2[[#This Row],[Operating Profit]]/Tabla2[[#This Row],[Total Sales]]</f>
        <v>5.2000000000000005E-2</v>
      </c>
      <c r="P7887" s="1" t="s">
        <v>23</v>
      </c>
    </row>
    <row r="7888" spans="1:16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3" t="str">
        <f>IFERROR(LEFT(Tabla2[[#This Row],[Product]],FIND(" ",Tabla2[[#This Row],[Product]])-3),Tabla2[[#This Row],[Product]])</f>
        <v>Men</v>
      </c>
      <c r="I7888" s="6">
        <v>27</v>
      </c>
      <c r="J7888" s="4">
        <v>3050</v>
      </c>
      <c r="K7888" s="6">
        <f>Tabla2[[#This Row],[Price per Unit]]*Tabla2[[#This Row],[Units Sold]]</f>
        <v>82350</v>
      </c>
      <c r="L7888" s="52">
        <f>Tabla2[[#This Row],[Units Sold]]/Cálculos!$C$11</f>
        <v>1.2304038023915016E-4</v>
      </c>
      <c r="M7888" s="6">
        <f>Tabla2[[#This Row],[Total Sales]]-Tabla2[[#This Row],[Operating Profit]]</f>
        <v>79303.05</v>
      </c>
      <c r="N7888" s="6">
        <v>3046.95</v>
      </c>
      <c r="O7888" s="46">
        <f>Tabla2[[#This Row],[Operating Profit]]/Tabla2[[#This Row],[Total Sales]]</f>
        <v>3.6999999999999998E-2</v>
      </c>
      <c r="P7888" s="1" t="s">
        <v>23</v>
      </c>
    </row>
    <row r="7889" spans="1:16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3" t="str">
        <f>IFERROR(LEFT(Tabla2[[#This Row],[Product]],FIND(" ",Tabla2[[#This Row],[Product]])-3),Tabla2[[#This Row],[Product]])</f>
        <v>Men</v>
      </c>
      <c r="I7889" s="6">
        <v>33</v>
      </c>
      <c r="J7889" s="4">
        <v>3050</v>
      </c>
      <c r="K7889" s="6">
        <f>Tabla2[[#This Row],[Price per Unit]]*Tabla2[[#This Row],[Units Sold]]</f>
        <v>100650</v>
      </c>
      <c r="L7889" s="52">
        <f>Tabla2[[#This Row],[Units Sold]]/Cálculos!$C$11</f>
        <v>1.2304038023915016E-4</v>
      </c>
      <c r="M7889" s="6">
        <f>Tabla2[[#This Row],[Total Sales]]-Tabla2[[#This Row],[Operating Profit]]</f>
        <v>96825.3</v>
      </c>
      <c r="N7889" s="6">
        <v>3824.7</v>
      </c>
      <c r="O7889" s="46">
        <f>Tabla2[[#This Row],[Operating Profit]]/Tabla2[[#This Row],[Total Sales]]</f>
        <v>3.7999999999999999E-2</v>
      </c>
      <c r="P7889" s="1" t="s">
        <v>23</v>
      </c>
    </row>
    <row r="7890" spans="1:16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3" t="str">
        <f>IFERROR(LEFT(Tabla2[[#This Row],[Product]],FIND(" ",Tabla2[[#This Row],[Product]])-3),Tabla2[[#This Row],[Product]])</f>
        <v>Women</v>
      </c>
      <c r="I7890" s="6">
        <v>29</v>
      </c>
      <c r="J7890" s="4">
        <v>3740</v>
      </c>
      <c r="K7890" s="6">
        <f>Tabla2[[#This Row],[Price per Unit]]*Tabla2[[#This Row],[Units Sold]]</f>
        <v>108460</v>
      </c>
      <c r="L7890" s="52">
        <f>Tabla2[[#This Row],[Units Sold]]/Cálculos!$C$11</f>
        <v>1.5087574494899067E-4</v>
      </c>
      <c r="M7890" s="6">
        <f>Tabla2[[#This Row],[Total Sales]]-Tabla2[[#This Row],[Operating Profit]]</f>
        <v>104013.14</v>
      </c>
      <c r="N7890" s="6">
        <v>4446.8599999999997</v>
      </c>
      <c r="O7890" s="46">
        <f>Tabla2[[#This Row],[Operating Profit]]/Tabla2[[#This Row],[Total Sales]]</f>
        <v>4.0999999999999995E-2</v>
      </c>
      <c r="P7890" s="1" t="s">
        <v>23</v>
      </c>
    </row>
    <row r="7891" spans="1:16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3" t="str">
        <f>IFERROR(LEFT(Tabla2[[#This Row],[Product]],FIND(" ",Tabla2[[#This Row],[Product]])-3),Tabla2[[#This Row],[Product]])</f>
        <v>Women</v>
      </c>
      <c r="I7891" s="6">
        <v>30</v>
      </c>
      <c r="J7891" s="4">
        <v>2150</v>
      </c>
      <c r="K7891" s="6">
        <f>Tabla2[[#This Row],[Price per Unit]]*Tabla2[[#This Row],[Units Sold]]</f>
        <v>64500</v>
      </c>
      <c r="L7891" s="52">
        <f>Tabla2[[#This Row],[Units Sold]]/Cálculos!$C$11</f>
        <v>8.6733382791532085E-5</v>
      </c>
      <c r="M7891" s="6">
        <f>Tabla2[[#This Row],[Total Sales]]-Tabla2[[#This Row],[Operating Profit]]</f>
        <v>61404</v>
      </c>
      <c r="N7891" s="6">
        <v>3096</v>
      </c>
      <c r="O7891" s="46">
        <f>Tabla2[[#This Row],[Operating Profit]]/Tabla2[[#This Row],[Total Sales]]</f>
        <v>4.8000000000000001E-2</v>
      </c>
      <c r="P7891" s="1" t="s">
        <v>23</v>
      </c>
    </row>
    <row r="7892" spans="1:16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3" t="str">
        <f>IFERROR(LEFT(Tabla2[[#This Row],[Product]],FIND(" ",Tabla2[[#This Row],[Product]])-3),Tabla2[[#This Row],[Product]])</f>
        <v>Men</v>
      </c>
      <c r="I7892" s="6">
        <v>35</v>
      </c>
      <c r="J7892" s="4">
        <v>2280</v>
      </c>
      <c r="K7892" s="6">
        <f>Tabla2[[#This Row],[Price per Unit]]*Tabla2[[#This Row],[Units Sold]]</f>
        <v>79800</v>
      </c>
      <c r="L7892" s="52">
        <f>Tabla2[[#This Row],[Units Sold]]/Cálculos!$C$11</f>
        <v>9.1977726867299128E-5</v>
      </c>
      <c r="M7892" s="6">
        <f>Tabla2[[#This Row],[Total Sales]]-Tabla2[[#This Row],[Operating Profit]]</f>
        <v>77086.8</v>
      </c>
      <c r="N7892" s="6">
        <v>2713.2</v>
      </c>
      <c r="O7892" s="46">
        <f>Tabla2[[#This Row],[Operating Profit]]/Tabla2[[#This Row],[Total Sales]]</f>
        <v>3.3999999999999996E-2</v>
      </c>
      <c r="P7892" s="1" t="s">
        <v>23</v>
      </c>
    </row>
    <row r="7893" spans="1:16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3" t="str">
        <f>IFERROR(LEFT(Tabla2[[#This Row],[Product]],FIND(" ",Tabla2[[#This Row],[Product]])-3),Tabla2[[#This Row],[Product]])</f>
        <v>Women</v>
      </c>
      <c r="I7893" s="6">
        <v>39</v>
      </c>
      <c r="J7893" s="4">
        <v>2700</v>
      </c>
      <c r="K7893" s="6">
        <f>Tabla2[[#This Row],[Price per Unit]]*Tabla2[[#This Row],[Units Sold]]</f>
        <v>105300</v>
      </c>
      <c r="L7893" s="52">
        <f>Tabla2[[#This Row],[Units Sold]]/Cálculos!$C$11</f>
        <v>1.0892099234285423E-4</v>
      </c>
      <c r="M7893" s="6">
        <f>Tabla2[[#This Row],[Total Sales]]-Tabla2[[#This Row],[Operating Profit]]</f>
        <v>99613.8</v>
      </c>
      <c r="N7893" s="6">
        <v>5686.2000000000007</v>
      </c>
      <c r="O7893" s="46">
        <f>Tabla2[[#This Row],[Operating Profit]]/Tabla2[[#This Row],[Total Sales]]</f>
        <v>5.4000000000000006E-2</v>
      </c>
      <c r="P7893" s="1" t="s">
        <v>23</v>
      </c>
    </row>
    <row r="7894" spans="1:16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3" t="str">
        <f>IFERROR(LEFT(Tabla2[[#This Row],[Product]],FIND(" ",Tabla2[[#This Row],[Product]])-3),Tabla2[[#This Row],[Product]])</f>
        <v>Men</v>
      </c>
      <c r="I7894" s="6">
        <v>33</v>
      </c>
      <c r="J7894" s="4">
        <v>2640</v>
      </c>
      <c r="K7894" s="6">
        <f>Tabla2[[#This Row],[Price per Unit]]*Tabla2[[#This Row],[Units Sold]]</f>
        <v>87120</v>
      </c>
      <c r="L7894" s="52">
        <f>Tabla2[[#This Row],[Units Sold]]/Cálculos!$C$11</f>
        <v>1.0650052584634637E-4</v>
      </c>
      <c r="M7894" s="6">
        <f>Tabla2[[#This Row],[Total Sales]]-Tabla2[[#This Row],[Operating Profit]]</f>
        <v>83460.960000000006</v>
      </c>
      <c r="N7894" s="6">
        <v>3659.04</v>
      </c>
      <c r="O7894" s="46">
        <f>Tabla2[[#This Row],[Operating Profit]]/Tabla2[[#This Row],[Total Sales]]</f>
        <v>4.2000000000000003E-2</v>
      </c>
      <c r="P7894" s="1" t="s">
        <v>23</v>
      </c>
    </row>
    <row r="7895" spans="1:16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3" t="str">
        <f>IFERROR(LEFT(Tabla2[[#This Row],[Product]],FIND(" ",Tabla2[[#This Row],[Product]])-3),Tabla2[[#This Row],[Product]])</f>
        <v>Men</v>
      </c>
      <c r="I7895" s="6">
        <v>32</v>
      </c>
      <c r="J7895" s="4">
        <v>2550</v>
      </c>
      <c r="K7895" s="6">
        <f>Tabla2[[#This Row],[Price per Unit]]*Tabla2[[#This Row],[Units Sold]]</f>
        <v>81600</v>
      </c>
      <c r="L7895" s="52">
        <f>Tabla2[[#This Row],[Units Sold]]/Cálculos!$C$11</f>
        <v>1.0286982610158455E-4</v>
      </c>
      <c r="M7895" s="6">
        <f>Tabla2[[#This Row],[Total Sales]]-Tabla2[[#This Row],[Operating Profit]]</f>
        <v>78580.800000000003</v>
      </c>
      <c r="N7895" s="6">
        <v>3019.2</v>
      </c>
      <c r="O7895" s="46">
        <f>Tabla2[[#This Row],[Operating Profit]]/Tabla2[[#This Row],[Total Sales]]</f>
        <v>3.6999999999999998E-2</v>
      </c>
      <c r="P7895" s="1" t="s">
        <v>23</v>
      </c>
    </row>
    <row r="7896" spans="1:16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3" t="str">
        <f>IFERROR(LEFT(Tabla2[[#This Row],[Product]],FIND(" ",Tabla2[[#This Row],[Product]])-3),Tabla2[[#This Row],[Product]])</f>
        <v>Women</v>
      </c>
      <c r="I7896" s="6">
        <v>36</v>
      </c>
      <c r="J7896" s="4">
        <v>3150</v>
      </c>
      <c r="K7896" s="6">
        <f>Tabla2[[#This Row],[Price per Unit]]*Tabla2[[#This Row],[Units Sold]]</f>
        <v>113400</v>
      </c>
      <c r="L7896" s="52">
        <f>Tabla2[[#This Row],[Units Sold]]/Cálculos!$C$11</f>
        <v>1.2707449106666327E-4</v>
      </c>
      <c r="M7896" s="6">
        <f>Tabla2[[#This Row],[Total Sales]]-Tabla2[[#This Row],[Operating Profit]]</f>
        <v>109090.8</v>
      </c>
      <c r="N7896" s="6">
        <v>4309.2</v>
      </c>
      <c r="O7896" s="46">
        <f>Tabla2[[#This Row],[Operating Profit]]/Tabla2[[#This Row],[Total Sales]]</f>
        <v>3.7999999999999999E-2</v>
      </c>
      <c r="P7896" s="1" t="s">
        <v>23</v>
      </c>
    </row>
    <row r="7897" spans="1:16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3" t="str">
        <f>IFERROR(LEFT(Tabla2[[#This Row],[Product]],FIND(" ",Tabla2[[#This Row],[Product]])-3),Tabla2[[#This Row],[Product]])</f>
        <v>Women</v>
      </c>
      <c r="I7897" s="6">
        <v>37</v>
      </c>
      <c r="J7897" s="4">
        <v>2000</v>
      </c>
      <c r="K7897" s="6">
        <f>Tabla2[[#This Row],[Price per Unit]]*Tabla2[[#This Row],[Units Sold]]</f>
        <v>74000</v>
      </c>
      <c r="L7897" s="52">
        <f>Tabla2[[#This Row],[Units Sold]]/Cálculos!$C$11</f>
        <v>8.0682216550262393E-5</v>
      </c>
      <c r="M7897" s="6">
        <f>Tabla2[[#This Row],[Total Sales]]-Tabla2[[#This Row],[Operating Profit]]</f>
        <v>70300</v>
      </c>
      <c r="N7897" s="6">
        <v>3700</v>
      </c>
      <c r="O7897" s="46">
        <f>Tabla2[[#This Row],[Operating Profit]]/Tabla2[[#This Row],[Total Sales]]</f>
        <v>0.05</v>
      </c>
      <c r="P7897" s="1" t="s">
        <v>23</v>
      </c>
    </row>
    <row r="7898" spans="1:16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3" t="str">
        <f>IFERROR(LEFT(Tabla2[[#This Row],[Product]],FIND(" ",Tabla2[[#This Row],[Product]])-3),Tabla2[[#This Row],[Product]])</f>
        <v>Men</v>
      </c>
      <c r="I7898" s="6">
        <v>36</v>
      </c>
      <c r="J7898" s="4">
        <v>2060</v>
      </c>
      <c r="K7898" s="6">
        <f>Tabla2[[#This Row],[Price per Unit]]*Tabla2[[#This Row],[Units Sold]]</f>
        <v>74160</v>
      </c>
      <c r="L7898" s="52">
        <f>Tabla2[[#This Row],[Units Sold]]/Cálculos!$C$11</f>
        <v>8.3102683046770273E-5</v>
      </c>
      <c r="M7898" s="6">
        <f>Tabla2[[#This Row],[Total Sales]]-Tabla2[[#This Row],[Operating Profit]]</f>
        <v>71490.240000000005</v>
      </c>
      <c r="N7898" s="6">
        <v>2669.7599999999998</v>
      </c>
      <c r="O7898" s="46">
        <f>Tabla2[[#This Row],[Operating Profit]]/Tabla2[[#This Row],[Total Sales]]</f>
        <v>3.5999999999999997E-2</v>
      </c>
      <c r="P7898" s="1" t="s">
        <v>23</v>
      </c>
    </row>
    <row r="7899" spans="1:16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3" t="str">
        <f>IFERROR(LEFT(Tabla2[[#This Row],[Product]],FIND(" ",Tabla2[[#This Row],[Product]])-3),Tabla2[[#This Row],[Product]])</f>
        <v>Women</v>
      </c>
      <c r="I7899" s="6">
        <v>42</v>
      </c>
      <c r="J7899" s="4">
        <v>2980</v>
      </c>
      <c r="K7899" s="6">
        <f>Tabla2[[#This Row],[Price per Unit]]*Tabla2[[#This Row],[Units Sold]]</f>
        <v>125160</v>
      </c>
      <c r="L7899" s="52">
        <f>Tabla2[[#This Row],[Units Sold]]/Cálculos!$C$11</f>
        <v>1.2021650265989098E-4</v>
      </c>
      <c r="M7899" s="6">
        <f>Tabla2[[#This Row],[Total Sales]]-Tabla2[[#This Row],[Operating Profit]]</f>
        <v>118025.88</v>
      </c>
      <c r="N7899" s="6">
        <v>7134.1200000000008</v>
      </c>
      <c r="O7899" s="46">
        <f>Tabla2[[#This Row],[Operating Profit]]/Tabla2[[#This Row],[Total Sales]]</f>
        <v>5.7000000000000009E-2</v>
      </c>
      <c r="P7899" s="1" t="s">
        <v>23</v>
      </c>
    </row>
    <row r="7900" spans="1:16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3" t="str">
        <f>IFERROR(LEFT(Tabla2[[#This Row],[Product]],FIND(" ",Tabla2[[#This Row],[Product]])-3),Tabla2[[#This Row],[Product]])</f>
        <v>Men</v>
      </c>
      <c r="I7900" s="6">
        <v>31</v>
      </c>
      <c r="J7900" s="4">
        <v>2720</v>
      </c>
      <c r="K7900" s="6">
        <f>Tabla2[[#This Row],[Price per Unit]]*Tabla2[[#This Row],[Units Sold]]</f>
        <v>84320</v>
      </c>
      <c r="L7900" s="52">
        <f>Tabla2[[#This Row],[Units Sold]]/Cálculos!$C$11</f>
        <v>1.0972781450835687E-4</v>
      </c>
      <c r="M7900" s="6">
        <f>Tabla2[[#This Row],[Total Sales]]-Tabla2[[#This Row],[Operating Profit]]</f>
        <v>81031.520000000004</v>
      </c>
      <c r="N7900" s="6">
        <v>3288.4799999999996</v>
      </c>
      <c r="O7900" s="46">
        <f>Tabla2[[#This Row],[Operating Profit]]/Tabla2[[#This Row],[Total Sales]]</f>
        <v>3.8999999999999993E-2</v>
      </c>
      <c r="P7900" s="1" t="s">
        <v>23</v>
      </c>
    </row>
    <row r="7901" spans="1:16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3" t="str">
        <f>IFERROR(LEFT(Tabla2[[#This Row],[Product]],FIND(" ",Tabla2[[#This Row],[Product]])-3),Tabla2[[#This Row],[Product]])</f>
        <v>Men</v>
      </c>
      <c r="I7901" s="6">
        <v>29</v>
      </c>
      <c r="J7901" s="4">
        <v>2480</v>
      </c>
      <c r="K7901" s="6">
        <f>Tabla2[[#This Row],[Price per Unit]]*Tabla2[[#This Row],[Units Sold]]</f>
        <v>71920</v>
      </c>
      <c r="L7901" s="52">
        <f>Tabla2[[#This Row],[Units Sold]]/Cálculos!$C$11</f>
        <v>1.0004594852232538E-4</v>
      </c>
      <c r="M7901" s="6">
        <f>Tabla2[[#This Row],[Total Sales]]-Tabla2[[#This Row],[Operating Profit]]</f>
        <v>69115.12</v>
      </c>
      <c r="N7901" s="6">
        <v>2804.8799999999997</v>
      </c>
      <c r="O7901" s="46">
        <f>Tabla2[[#This Row],[Operating Profit]]/Tabla2[[#This Row],[Total Sales]]</f>
        <v>3.8999999999999993E-2</v>
      </c>
      <c r="P7901" s="1" t="s">
        <v>23</v>
      </c>
    </row>
    <row r="7902" spans="1:16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3" t="str">
        <f>IFERROR(LEFT(Tabla2[[#This Row],[Product]],FIND(" ",Tabla2[[#This Row],[Product]])-3),Tabla2[[#This Row],[Product]])</f>
        <v>Women</v>
      </c>
      <c r="I7902" s="6">
        <v>39</v>
      </c>
      <c r="J7902" s="4">
        <v>2550</v>
      </c>
      <c r="K7902" s="6">
        <f>Tabla2[[#This Row],[Price per Unit]]*Tabla2[[#This Row],[Units Sold]]</f>
        <v>99450</v>
      </c>
      <c r="L7902" s="52">
        <f>Tabla2[[#This Row],[Units Sold]]/Cálculos!$C$11</f>
        <v>1.0286982610158455E-4</v>
      </c>
      <c r="M7902" s="6">
        <f>Tabla2[[#This Row],[Total Sales]]-Tabla2[[#This Row],[Operating Profit]]</f>
        <v>95770.35</v>
      </c>
      <c r="N7902" s="6">
        <v>3679.65</v>
      </c>
      <c r="O7902" s="46">
        <f>Tabla2[[#This Row],[Operating Profit]]/Tabla2[[#This Row],[Total Sales]]</f>
        <v>3.6999999999999998E-2</v>
      </c>
      <c r="P7902" s="1" t="s">
        <v>23</v>
      </c>
    </row>
    <row r="7903" spans="1:16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3" t="str">
        <f>IFERROR(LEFT(Tabla2[[#This Row],[Product]],FIND(" ",Tabla2[[#This Row],[Product]])-3),Tabla2[[#This Row],[Product]])</f>
        <v>Women</v>
      </c>
      <c r="I7903" s="6">
        <v>36</v>
      </c>
      <c r="J7903" s="4">
        <v>2040</v>
      </c>
      <c r="K7903" s="6">
        <f>Tabla2[[#This Row],[Price per Unit]]*Tabla2[[#This Row],[Units Sold]]</f>
        <v>73440</v>
      </c>
      <c r="L7903" s="52">
        <f>Tabla2[[#This Row],[Units Sold]]/Cálculos!$C$11</f>
        <v>8.2295860881267651E-5</v>
      </c>
      <c r="M7903" s="6">
        <f>Tabla2[[#This Row],[Total Sales]]-Tabla2[[#This Row],[Operating Profit]]</f>
        <v>69988.320000000007</v>
      </c>
      <c r="N7903" s="6">
        <v>3451.6800000000003</v>
      </c>
      <c r="O7903" s="46">
        <f>Tabla2[[#This Row],[Operating Profit]]/Tabla2[[#This Row],[Total Sales]]</f>
        <v>4.7000000000000007E-2</v>
      </c>
      <c r="P7903" s="1" t="s">
        <v>23</v>
      </c>
    </row>
    <row r="7904" spans="1:16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3" t="str">
        <f>IFERROR(LEFT(Tabla2[[#This Row],[Product]],FIND(" ",Tabla2[[#This Row],[Product]])-3),Tabla2[[#This Row],[Product]])</f>
        <v>Men</v>
      </c>
      <c r="I7904" s="6">
        <v>35</v>
      </c>
      <c r="J7904" s="4">
        <v>1840</v>
      </c>
      <c r="K7904" s="6">
        <f>Tabla2[[#This Row],[Price per Unit]]*Tabla2[[#This Row],[Units Sold]]</f>
        <v>64400</v>
      </c>
      <c r="L7904" s="52">
        <f>Tabla2[[#This Row],[Units Sold]]/Cálculos!$C$11</f>
        <v>7.4227639226241403E-5</v>
      </c>
      <c r="M7904" s="6">
        <f>Tabla2[[#This Row],[Total Sales]]-Tabla2[[#This Row],[Operating Profit]]</f>
        <v>62017.2</v>
      </c>
      <c r="N7904" s="6">
        <v>2382.8000000000002</v>
      </c>
      <c r="O7904" s="46">
        <f>Tabla2[[#This Row],[Operating Profit]]/Tabla2[[#This Row],[Total Sales]]</f>
        <v>3.7000000000000005E-2</v>
      </c>
      <c r="P7904" s="1" t="s">
        <v>23</v>
      </c>
    </row>
    <row r="7905" spans="1:16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3" t="str">
        <f>IFERROR(LEFT(Tabla2[[#This Row],[Product]],FIND(" ",Tabla2[[#This Row],[Product]])-3),Tabla2[[#This Row],[Product]])</f>
        <v>Women</v>
      </c>
      <c r="I7905" s="6">
        <v>43</v>
      </c>
      <c r="J7905" s="4">
        <v>2330</v>
      </c>
      <c r="K7905" s="6">
        <f>Tabla2[[#This Row],[Price per Unit]]*Tabla2[[#This Row],[Units Sold]]</f>
        <v>100190</v>
      </c>
      <c r="L7905" s="52">
        <f>Tabla2[[#This Row],[Units Sold]]/Cálculos!$C$11</f>
        <v>9.3994782281055697E-5</v>
      </c>
      <c r="M7905" s="6">
        <f>Tabla2[[#This Row],[Total Sales]]-Tabla2[[#This Row],[Operating Profit]]</f>
        <v>94779.74</v>
      </c>
      <c r="N7905" s="6">
        <v>5410.26</v>
      </c>
      <c r="O7905" s="46">
        <f>Tabla2[[#This Row],[Operating Profit]]/Tabla2[[#This Row],[Total Sales]]</f>
        <v>5.3999999999999999E-2</v>
      </c>
      <c r="P7905" s="1" t="s">
        <v>23</v>
      </c>
    </row>
    <row r="7906" spans="1:16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3" t="str">
        <f>IFERROR(LEFT(Tabla2[[#This Row],[Product]],FIND(" ",Tabla2[[#This Row],[Product]])-3),Tabla2[[#This Row],[Product]])</f>
        <v>Men</v>
      </c>
      <c r="I7906" s="6">
        <v>34</v>
      </c>
      <c r="J7906" s="4">
        <v>2700</v>
      </c>
      <c r="K7906" s="6">
        <f>Tabla2[[#This Row],[Price per Unit]]*Tabla2[[#This Row],[Units Sold]]</f>
        <v>91800</v>
      </c>
      <c r="L7906" s="52">
        <f>Tabla2[[#This Row],[Units Sold]]/Cálculos!$C$11</f>
        <v>1.0892099234285423E-4</v>
      </c>
      <c r="M7906" s="6">
        <f>Tabla2[[#This Row],[Total Sales]]-Tabla2[[#This Row],[Operating Profit]]</f>
        <v>88311.6</v>
      </c>
      <c r="N7906" s="6">
        <v>3488.4</v>
      </c>
      <c r="O7906" s="46">
        <f>Tabla2[[#This Row],[Operating Profit]]/Tabla2[[#This Row],[Total Sales]]</f>
        <v>3.7999999999999999E-2</v>
      </c>
      <c r="P7906" s="1" t="s">
        <v>23</v>
      </c>
    </row>
    <row r="7907" spans="1:16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3" t="str">
        <f>IFERROR(LEFT(Tabla2[[#This Row],[Product]],FIND(" ",Tabla2[[#This Row],[Product]])-3),Tabla2[[#This Row],[Product]])</f>
        <v>Men</v>
      </c>
      <c r="I7907" s="6">
        <v>31</v>
      </c>
      <c r="J7907" s="4">
        <v>3060</v>
      </c>
      <c r="K7907" s="6">
        <f>Tabla2[[#This Row],[Price per Unit]]*Tabla2[[#This Row],[Units Sold]]</f>
        <v>94860</v>
      </c>
      <c r="L7907" s="52">
        <f>Tabla2[[#This Row],[Units Sold]]/Cálculos!$C$11</f>
        <v>1.2344379132190147E-4</v>
      </c>
      <c r="M7907" s="6">
        <f>Tabla2[[#This Row],[Total Sales]]-Tabla2[[#This Row],[Operating Profit]]</f>
        <v>91065.600000000006</v>
      </c>
      <c r="N7907" s="6">
        <v>3794.3999999999996</v>
      </c>
      <c r="O7907" s="46">
        <f>Tabla2[[#This Row],[Operating Profit]]/Tabla2[[#This Row],[Total Sales]]</f>
        <v>3.9999999999999994E-2</v>
      </c>
      <c r="P7907" s="1" t="s">
        <v>23</v>
      </c>
    </row>
    <row r="7908" spans="1:16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3" t="str">
        <f>IFERROR(LEFT(Tabla2[[#This Row],[Product]],FIND(" ",Tabla2[[#This Row],[Product]])-3),Tabla2[[#This Row],[Product]])</f>
        <v>Women</v>
      </c>
      <c r="I7908" s="6">
        <v>34</v>
      </c>
      <c r="J7908" s="4">
        <v>2810</v>
      </c>
      <c r="K7908" s="6">
        <f>Tabla2[[#This Row],[Price per Unit]]*Tabla2[[#This Row],[Units Sold]]</f>
        <v>95540</v>
      </c>
      <c r="L7908" s="52">
        <f>Tabla2[[#This Row],[Units Sold]]/Cálculos!$C$11</f>
        <v>1.1335851425311867E-4</v>
      </c>
      <c r="M7908" s="6">
        <f>Tabla2[[#This Row],[Total Sales]]-Tabla2[[#This Row],[Operating Profit]]</f>
        <v>91813.94</v>
      </c>
      <c r="N7908" s="6">
        <v>3726.0599999999995</v>
      </c>
      <c r="O7908" s="46">
        <f>Tabla2[[#This Row],[Operating Profit]]/Tabla2[[#This Row],[Total Sales]]</f>
        <v>3.8999999999999993E-2</v>
      </c>
      <c r="P7908" s="1" t="s">
        <v>23</v>
      </c>
    </row>
    <row r="7909" spans="1:16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3" t="str">
        <f>IFERROR(LEFT(Tabla2[[#This Row],[Product]],FIND(" ",Tabla2[[#This Row],[Product]])-3),Tabla2[[#This Row],[Product]])</f>
        <v>Women</v>
      </c>
      <c r="I7909" s="6">
        <v>36</v>
      </c>
      <c r="J7909" s="4">
        <v>2300</v>
      </c>
      <c r="K7909" s="6">
        <f>Tabla2[[#This Row],[Price per Unit]]*Tabla2[[#This Row],[Units Sold]]</f>
        <v>82800</v>
      </c>
      <c r="L7909" s="52">
        <f>Tabla2[[#This Row],[Units Sold]]/Cálculos!$C$11</f>
        <v>9.2784549032801764E-5</v>
      </c>
      <c r="M7909" s="6">
        <f>Tabla2[[#This Row],[Total Sales]]-Tabla2[[#This Row],[Operating Profit]]</f>
        <v>78660</v>
      </c>
      <c r="N7909" s="6">
        <v>4140</v>
      </c>
      <c r="O7909" s="46">
        <f>Tabla2[[#This Row],[Operating Profit]]/Tabla2[[#This Row],[Total Sales]]</f>
        <v>0.05</v>
      </c>
      <c r="P7909" s="1" t="s">
        <v>23</v>
      </c>
    </row>
    <row r="7910" spans="1:16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3" t="str">
        <f>IFERROR(LEFT(Tabla2[[#This Row],[Product]],FIND(" ",Tabla2[[#This Row],[Product]])-3),Tabla2[[#This Row],[Product]])</f>
        <v>Men</v>
      </c>
      <c r="I7910" s="6">
        <v>30</v>
      </c>
      <c r="J7910" s="4">
        <v>1950</v>
      </c>
      <c r="K7910" s="6">
        <f>Tabla2[[#This Row],[Price per Unit]]*Tabla2[[#This Row],[Units Sold]]</f>
        <v>58500</v>
      </c>
      <c r="L7910" s="52">
        <f>Tabla2[[#This Row],[Units Sold]]/Cálculos!$C$11</f>
        <v>7.8665161136505838E-5</v>
      </c>
      <c r="M7910" s="6">
        <f>Tabla2[[#This Row],[Total Sales]]-Tabla2[[#This Row],[Operating Profit]]</f>
        <v>56628</v>
      </c>
      <c r="N7910" s="6">
        <v>1872</v>
      </c>
      <c r="O7910" s="46">
        <f>Tabla2[[#This Row],[Operating Profit]]/Tabla2[[#This Row],[Total Sales]]</f>
        <v>3.2000000000000001E-2</v>
      </c>
      <c r="P7910" s="1" t="s">
        <v>23</v>
      </c>
    </row>
    <row r="7911" spans="1:16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3" t="str">
        <f>IFERROR(LEFT(Tabla2[[#This Row],[Product]],FIND(" ",Tabla2[[#This Row],[Product]])-3),Tabla2[[#This Row],[Product]])</f>
        <v>Women</v>
      </c>
      <c r="I7911" s="6">
        <v>44</v>
      </c>
      <c r="J7911" s="4">
        <v>2890</v>
      </c>
      <c r="K7911" s="6">
        <f>Tabla2[[#This Row],[Price per Unit]]*Tabla2[[#This Row],[Units Sold]]</f>
        <v>127160</v>
      </c>
      <c r="L7911" s="52">
        <f>Tabla2[[#This Row],[Units Sold]]/Cálculos!$C$11</f>
        <v>1.1658580291512917E-4</v>
      </c>
      <c r="M7911" s="6">
        <f>Tabla2[[#This Row],[Total Sales]]-Tabla2[[#This Row],[Operating Profit]]</f>
        <v>119911.88</v>
      </c>
      <c r="N7911" s="6">
        <v>7248.1200000000008</v>
      </c>
      <c r="O7911" s="46">
        <f>Tabla2[[#This Row],[Operating Profit]]/Tabla2[[#This Row],[Total Sales]]</f>
        <v>5.7000000000000009E-2</v>
      </c>
      <c r="P7911" s="1" t="s">
        <v>23</v>
      </c>
    </row>
    <row r="7912" spans="1:16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3" t="str">
        <f>IFERROR(LEFT(Tabla2[[#This Row],[Product]],FIND(" ",Tabla2[[#This Row],[Product]])-3),Tabla2[[#This Row],[Product]])</f>
        <v>Men</v>
      </c>
      <c r="I7912" s="6">
        <v>32</v>
      </c>
      <c r="J7912" s="4">
        <v>3330</v>
      </c>
      <c r="K7912" s="6">
        <f>Tabla2[[#This Row],[Price per Unit]]*Tabla2[[#This Row],[Units Sold]]</f>
        <v>106560</v>
      </c>
      <c r="L7912" s="52">
        <f>Tabla2[[#This Row],[Units Sold]]/Cálculos!$C$11</f>
        <v>1.3433589055618689E-4</v>
      </c>
      <c r="M7912" s="6">
        <f>Tabla2[[#This Row],[Total Sales]]-Tabla2[[#This Row],[Operating Profit]]</f>
        <v>102297.60000000001</v>
      </c>
      <c r="N7912" s="6">
        <v>4262.3999999999996</v>
      </c>
      <c r="O7912" s="46">
        <f>Tabla2[[#This Row],[Operating Profit]]/Tabla2[[#This Row],[Total Sales]]</f>
        <v>3.9999999999999994E-2</v>
      </c>
      <c r="P7912" s="1" t="s">
        <v>23</v>
      </c>
    </row>
    <row r="7913" spans="1:16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3" t="str">
        <f>IFERROR(LEFT(Tabla2[[#This Row],[Product]],FIND(" ",Tabla2[[#This Row],[Product]])-3),Tabla2[[#This Row],[Product]])</f>
        <v>Men</v>
      </c>
      <c r="I7913" s="6">
        <v>34</v>
      </c>
      <c r="J7913" s="4">
        <v>3330</v>
      </c>
      <c r="K7913" s="6">
        <f>Tabla2[[#This Row],[Price per Unit]]*Tabla2[[#This Row],[Units Sold]]</f>
        <v>113220</v>
      </c>
      <c r="L7913" s="52">
        <f>Tabla2[[#This Row],[Units Sold]]/Cálculos!$C$11</f>
        <v>1.3433589055618689E-4</v>
      </c>
      <c r="M7913" s="6">
        <f>Tabla2[[#This Row],[Total Sales]]-Tabla2[[#This Row],[Operating Profit]]</f>
        <v>108464.76</v>
      </c>
      <c r="N7913" s="6">
        <v>4755.24</v>
      </c>
      <c r="O7913" s="46">
        <f>Tabla2[[#This Row],[Operating Profit]]/Tabla2[[#This Row],[Total Sales]]</f>
        <v>4.1999999999999996E-2</v>
      </c>
      <c r="P7913" s="1" t="s">
        <v>23</v>
      </c>
    </row>
    <row r="7914" spans="1:16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3" t="str">
        <f>IFERROR(LEFT(Tabla2[[#This Row],[Product]],FIND(" ",Tabla2[[#This Row],[Product]])-3),Tabla2[[#This Row],[Product]])</f>
        <v>Women</v>
      </c>
      <c r="I7914" s="6">
        <v>38</v>
      </c>
      <c r="J7914" s="4">
        <v>2980</v>
      </c>
      <c r="K7914" s="6">
        <f>Tabla2[[#This Row],[Price per Unit]]*Tabla2[[#This Row],[Units Sold]]</f>
        <v>113240</v>
      </c>
      <c r="L7914" s="52">
        <f>Tabla2[[#This Row],[Units Sold]]/Cálculos!$C$11</f>
        <v>1.2021650265989098E-4</v>
      </c>
      <c r="M7914" s="6">
        <f>Tabla2[[#This Row],[Total Sales]]-Tabla2[[#This Row],[Operating Profit]]</f>
        <v>108936.88</v>
      </c>
      <c r="N7914" s="6">
        <v>4303.12</v>
      </c>
      <c r="O7914" s="46">
        <f>Tabla2[[#This Row],[Operating Profit]]/Tabla2[[#This Row],[Total Sales]]</f>
        <v>3.7999999999999999E-2</v>
      </c>
      <c r="P7914" s="1" t="s">
        <v>23</v>
      </c>
    </row>
    <row r="7915" spans="1:16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3" t="str">
        <f>IFERROR(LEFT(Tabla2[[#This Row],[Product]],FIND(" ",Tabla2[[#This Row],[Product]])-3),Tabla2[[#This Row],[Product]])</f>
        <v>Women</v>
      </c>
      <c r="I7915" s="6">
        <v>36</v>
      </c>
      <c r="J7915" s="4">
        <v>2100</v>
      </c>
      <c r="K7915" s="6">
        <f>Tabla2[[#This Row],[Price per Unit]]*Tabla2[[#This Row],[Units Sold]]</f>
        <v>75600</v>
      </c>
      <c r="L7915" s="52">
        <f>Tabla2[[#This Row],[Units Sold]]/Cálculos!$C$11</f>
        <v>8.4716327377775517E-5</v>
      </c>
      <c r="M7915" s="6">
        <f>Tabla2[[#This Row],[Total Sales]]-Tabla2[[#This Row],[Operating Profit]]</f>
        <v>71668.800000000003</v>
      </c>
      <c r="N7915" s="6">
        <v>3931.2000000000003</v>
      </c>
      <c r="O7915" s="46">
        <f>Tabla2[[#This Row],[Operating Profit]]/Tabla2[[#This Row],[Total Sales]]</f>
        <v>5.2000000000000005E-2</v>
      </c>
      <c r="P7915" s="1" t="s">
        <v>23</v>
      </c>
    </row>
    <row r="7916" spans="1:16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3" t="str">
        <f>IFERROR(LEFT(Tabla2[[#This Row],[Product]],FIND(" ",Tabla2[[#This Row],[Product]])-3),Tabla2[[#This Row],[Product]])</f>
        <v>Men</v>
      </c>
      <c r="I7916" s="6">
        <v>30</v>
      </c>
      <c r="J7916" s="4">
        <v>2080</v>
      </c>
      <c r="K7916" s="6">
        <f>Tabla2[[#This Row],[Price per Unit]]*Tabla2[[#This Row],[Units Sold]]</f>
        <v>62400</v>
      </c>
      <c r="L7916" s="52">
        <f>Tabla2[[#This Row],[Units Sold]]/Cálculos!$C$11</f>
        <v>8.3909505212272895E-5</v>
      </c>
      <c r="M7916" s="6">
        <f>Tabla2[[#This Row],[Total Sales]]-Tabla2[[#This Row],[Operating Profit]]</f>
        <v>60153.599999999999</v>
      </c>
      <c r="N7916" s="6">
        <v>2246.4</v>
      </c>
      <c r="O7916" s="46">
        <f>Tabla2[[#This Row],[Operating Profit]]/Tabla2[[#This Row],[Total Sales]]</f>
        <v>3.6000000000000004E-2</v>
      </c>
      <c r="P7916" s="1" t="s">
        <v>23</v>
      </c>
    </row>
    <row r="7917" spans="1:16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3" t="str">
        <f>IFERROR(LEFT(Tabla2[[#This Row],[Product]],FIND(" ",Tabla2[[#This Row],[Product]])-3),Tabla2[[#This Row],[Product]])</f>
        <v>Women</v>
      </c>
      <c r="I7917" s="6">
        <v>41</v>
      </c>
      <c r="J7917" s="4">
        <v>3060</v>
      </c>
      <c r="K7917" s="6">
        <f>Tabla2[[#This Row],[Price per Unit]]*Tabla2[[#This Row],[Units Sold]]</f>
        <v>125460</v>
      </c>
      <c r="L7917" s="52">
        <f>Tabla2[[#This Row],[Units Sold]]/Cálculos!$C$11</f>
        <v>1.2344379132190147E-4</v>
      </c>
      <c r="M7917" s="6">
        <f>Tabla2[[#This Row],[Total Sales]]-Tabla2[[#This Row],[Operating Profit]]</f>
        <v>118559.7</v>
      </c>
      <c r="N7917" s="6">
        <v>6900.3</v>
      </c>
      <c r="O7917" s="46">
        <f>Tabla2[[#This Row],[Operating Profit]]/Tabla2[[#This Row],[Total Sales]]</f>
        <v>5.5E-2</v>
      </c>
      <c r="P7917" s="1" t="s">
        <v>23</v>
      </c>
    </row>
    <row r="7918" spans="1:16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3" t="str">
        <f>IFERROR(LEFT(Tabla2[[#This Row],[Product]],FIND(" ",Tabla2[[#This Row],[Product]])-3),Tabla2[[#This Row],[Product]])</f>
        <v>Men</v>
      </c>
      <c r="I7918" s="6">
        <v>30</v>
      </c>
      <c r="J7918" s="4">
        <v>2640</v>
      </c>
      <c r="K7918" s="6">
        <f>Tabla2[[#This Row],[Price per Unit]]*Tabla2[[#This Row],[Units Sold]]</f>
        <v>79200</v>
      </c>
      <c r="L7918" s="52">
        <f>Tabla2[[#This Row],[Units Sold]]/Cálculos!$C$11</f>
        <v>1.0650052584634637E-4</v>
      </c>
      <c r="M7918" s="6">
        <f>Tabla2[[#This Row],[Total Sales]]-Tabla2[[#This Row],[Operating Profit]]</f>
        <v>76111.199999999997</v>
      </c>
      <c r="N7918" s="6">
        <v>3088.8</v>
      </c>
      <c r="O7918" s="46">
        <f>Tabla2[[#This Row],[Operating Profit]]/Tabla2[[#This Row],[Total Sales]]</f>
        <v>3.9E-2</v>
      </c>
      <c r="P7918" s="1" t="s">
        <v>23</v>
      </c>
    </row>
    <row r="7919" spans="1:16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3" t="str">
        <f>IFERROR(LEFT(Tabla2[[#This Row],[Product]],FIND(" ",Tabla2[[#This Row],[Product]])-3),Tabla2[[#This Row],[Product]])</f>
        <v>Men</v>
      </c>
      <c r="I7919" s="6">
        <v>33</v>
      </c>
      <c r="J7919" s="4">
        <v>2480</v>
      </c>
      <c r="K7919" s="6">
        <f>Tabla2[[#This Row],[Price per Unit]]*Tabla2[[#This Row],[Units Sold]]</f>
        <v>81840</v>
      </c>
      <c r="L7919" s="52">
        <f>Tabla2[[#This Row],[Units Sold]]/Cálculos!$C$11</f>
        <v>1.0004594852232538E-4</v>
      </c>
      <c r="M7919" s="6">
        <f>Tabla2[[#This Row],[Total Sales]]-Tabla2[[#This Row],[Operating Profit]]</f>
        <v>79957.679999999993</v>
      </c>
      <c r="N7919" s="6">
        <v>1882.3200000000002</v>
      </c>
      <c r="O7919" s="46">
        <f>Tabla2[[#This Row],[Operating Profit]]/Tabla2[[#This Row],[Total Sales]]</f>
        <v>2.3000000000000003E-2</v>
      </c>
      <c r="P7919" s="1" t="s">
        <v>23</v>
      </c>
    </row>
    <row r="7920" spans="1:16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3" t="str">
        <f>IFERROR(LEFT(Tabla2[[#This Row],[Product]],FIND(" ",Tabla2[[#This Row],[Product]])-3),Tabla2[[#This Row],[Product]])</f>
        <v>Women</v>
      </c>
      <c r="I7920" s="6">
        <v>33</v>
      </c>
      <c r="J7920" s="4">
        <v>2710</v>
      </c>
      <c r="K7920" s="6">
        <f>Tabla2[[#This Row],[Price per Unit]]*Tabla2[[#This Row],[Units Sold]]</f>
        <v>89430</v>
      </c>
      <c r="L7920" s="52">
        <f>Tabla2[[#This Row],[Units Sold]]/Cálculos!$C$11</f>
        <v>1.0932440342560556E-4</v>
      </c>
      <c r="M7920" s="6">
        <f>Tabla2[[#This Row],[Total Sales]]-Tabla2[[#This Row],[Operating Profit]]</f>
        <v>85673.94</v>
      </c>
      <c r="N7920" s="6">
        <v>3756.0600000000004</v>
      </c>
      <c r="O7920" s="46">
        <f>Tabla2[[#This Row],[Operating Profit]]/Tabla2[[#This Row],[Total Sales]]</f>
        <v>4.2000000000000003E-2</v>
      </c>
      <c r="P7920" s="1" t="s">
        <v>23</v>
      </c>
    </row>
    <row r="7921" spans="1:16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3" t="str">
        <f>IFERROR(LEFT(Tabla2[[#This Row],[Product]],FIND(" ",Tabla2[[#This Row],[Product]])-3),Tabla2[[#This Row],[Product]])</f>
        <v>Women</v>
      </c>
      <c r="I7921" s="6">
        <v>35</v>
      </c>
      <c r="J7921" s="4">
        <v>2190</v>
      </c>
      <c r="K7921" s="6">
        <f>Tabla2[[#This Row],[Price per Unit]]*Tabla2[[#This Row],[Units Sold]]</f>
        <v>76650</v>
      </c>
      <c r="L7921" s="52">
        <f>Tabla2[[#This Row],[Units Sold]]/Cálculos!$C$11</f>
        <v>8.8347027122537329E-5</v>
      </c>
      <c r="M7921" s="6">
        <f>Tabla2[[#This Row],[Total Sales]]-Tabla2[[#This Row],[Operating Profit]]</f>
        <v>73890.600000000006</v>
      </c>
      <c r="N7921" s="6">
        <v>2759.4</v>
      </c>
      <c r="O7921" s="46">
        <f>Tabla2[[#This Row],[Operating Profit]]/Tabla2[[#This Row],[Total Sales]]</f>
        <v>3.6000000000000004E-2</v>
      </c>
      <c r="P7921" s="1" t="s">
        <v>23</v>
      </c>
    </row>
    <row r="7922" spans="1:16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3" t="str">
        <f>IFERROR(LEFT(Tabla2[[#This Row],[Product]],FIND(" ",Tabla2[[#This Row],[Product]])-3),Tabla2[[#This Row],[Product]])</f>
        <v>Men</v>
      </c>
      <c r="I7922" s="6">
        <v>38</v>
      </c>
      <c r="J7922" s="4">
        <v>1730</v>
      </c>
      <c r="K7922" s="6">
        <f>Tabla2[[#This Row],[Price per Unit]]*Tabla2[[#This Row],[Units Sold]]</f>
        <v>65740</v>
      </c>
      <c r="L7922" s="52">
        <f>Tabla2[[#This Row],[Units Sold]]/Cálculos!$C$11</f>
        <v>6.9790117315976968E-5</v>
      </c>
      <c r="M7922" s="6">
        <f>Tabla2[[#This Row],[Total Sales]]-Tabla2[[#This Row],[Operating Profit]]</f>
        <v>62190.04</v>
      </c>
      <c r="N7922" s="6">
        <v>3549.96</v>
      </c>
      <c r="O7922" s="46">
        <f>Tabla2[[#This Row],[Operating Profit]]/Tabla2[[#This Row],[Total Sales]]</f>
        <v>5.3999999999999999E-2</v>
      </c>
      <c r="P7922" s="1" t="s">
        <v>23</v>
      </c>
    </row>
    <row r="7923" spans="1:16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3" t="str">
        <f>IFERROR(LEFT(Tabla2[[#This Row],[Product]],FIND(" ",Tabla2[[#This Row],[Product]])-3),Tabla2[[#This Row],[Product]])</f>
        <v>Women</v>
      </c>
      <c r="I7923" s="6">
        <v>36</v>
      </c>
      <c r="J7923" s="4">
        <v>2330</v>
      </c>
      <c r="K7923" s="6">
        <f>Tabla2[[#This Row],[Price per Unit]]*Tabla2[[#This Row],[Units Sold]]</f>
        <v>83880</v>
      </c>
      <c r="L7923" s="52">
        <f>Tabla2[[#This Row],[Units Sold]]/Cálculos!$C$11</f>
        <v>9.3994782281055697E-5</v>
      </c>
      <c r="M7923" s="6">
        <f>Tabla2[[#This Row],[Total Sales]]-Tabla2[[#This Row],[Operating Profit]]</f>
        <v>82118.52</v>
      </c>
      <c r="N7923" s="6">
        <v>1761.4800000000002</v>
      </c>
      <c r="O7923" s="46">
        <f>Tabla2[[#This Row],[Operating Profit]]/Tabla2[[#This Row],[Total Sales]]</f>
        <v>2.1000000000000001E-2</v>
      </c>
      <c r="P7923" s="1" t="s">
        <v>23</v>
      </c>
    </row>
    <row r="7924" spans="1:16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3" t="str">
        <f>IFERROR(LEFT(Tabla2[[#This Row],[Product]],FIND(" ",Tabla2[[#This Row],[Product]])-3),Tabla2[[#This Row],[Product]])</f>
        <v>Men</v>
      </c>
      <c r="I7924" s="6">
        <v>28</v>
      </c>
      <c r="J7924" s="4">
        <v>2890</v>
      </c>
      <c r="K7924" s="6">
        <f>Tabla2[[#This Row],[Price per Unit]]*Tabla2[[#This Row],[Units Sold]]</f>
        <v>80920</v>
      </c>
      <c r="L7924" s="52">
        <f>Tabla2[[#This Row],[Units Sold]]/Cálculos!$C$11</f>
        <v>1.1658580291512917E-4</v>
      </c>
      <c r="M7924" s="6">
        <f>Tabla2[[#This Row],[Total Sales]]-Tabla2[[#This Row],[Operating Profit]]</f>
        <v>77521.36</v>
      </c>
      <c r="N7924" s="6">
        <v>3398.6400000000003</v>
      </c>
      <c r="O7924" s="46">
        <f>Tabla2[[#This Row],[Operating Profit]]/Tabla2[[#This Row],[Total Sales]]</f>
        <v>4.2000000000000003E-2</v>
      </c>
      <c r="P7924" s="1" t="s">
        <v>23</v>
      </c>
    </row>
    <row r="7925" spans="1:16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3" t="str">
        <f>IFERROR(LEFT(Tabla2[[#This Row],[Product]],FIND(" ",Tabla2[[#This Row],[Product]])-3),Tabla2[[#This Row],[Product]])</f>
        <v>Men</v>
      </c>
      <c r="I7925" s="6">
        <v>36</v>
      </c>
      <c r="J7925" s="4">
        <v>2390</v>
      </c>
      <c r="K7925" s="6">
        <f>Tabla2[[#This Row],[Price per Unit]]*Tabla2[[#This Row],[Units Sold]]</f>
        <v>86040</v>
      </c>
      <c r="L7925" s="52">
        <f>Tabla2[[#This Row],[Units Sold]]/Cálculos!$C$11</f>
        <v>9.6415248777563563E-5</v>
      </c>
      <c r="M7925" s="6">
        <f>Tabla2[[#This Row],[Total Sales]]-Tabla2[[#This Row],[Operating Profit]]</f>
        <v>83889</v>
      </c>
      <c r="N7925" s="6">
        <v>2151</v>
      </c>
      <c r="O7925" s="46">
        <f>Tabla2[[#This Row],[Operating Profit]]/Tabla2[[#This Row],[Total Sales]]</f>
        <v>2.5000000000000001E-2</v>
      </c>
      <c r="P7925" s="1" t="s">
        <v>23</v>
      </c>
    </row>
    <row r="7926" spans="1:16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3" t="str">
        <f>IFERROR(LEFT(Tabla2[[#This Row],[Product]],FIND(" ",Tabla2[[#This Row],[Product]])-3),Tabla2[[#This Row],[Product]])</f>
        <v>Women</v>
      </c>
      <c r="I7926" s="6">
        <v>40</v>
      </c>
      <c r="J7926" s="4">
        <v>2470</v>
      </c>
      <c r="K7926" s="6">
        <f>Tabla2[[#This Row],[Price per Unit]]*Tabla2[[#This Row],[Units Sold]]</f>
        <v>98800</v>
      </c>
      <c r="L7926" s="52">
        <f>Tabla2[[#This Row],[Units Sold]]/Cálculos!$C$11</f>
        <v>9.9642537439574065E-5</v>
      </c>
      <c r="M7926" s="6">
        <f>Tabla2[[#This Row],[Total Sales]]-Tabla2[[#This Row],[Operating Profit]]</f>
        <v>94749.2</v>
      </c>
      <c r="N7926" s="6">
        <v>4050.8</v>
      </c>
      <c r="O7926" s="46">
        <f>Tabla2[[#This Row],[Operating Profit]]/Tabla2[[#This Row],[Total Sales]]</f>
        <v>4.1000000000000002E-2</v>
      </c>
      <c r="P7926" s="1" t="s">
        <v>23</v>
      </c>
    </row>
    <row r="7927" spans="1:16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3" t="str">
        <f>IFERROR(LEFT(Tabla2[[#This Row],[Product]],FIND(" ",Tabla2[[#This Row],[Product]])-3),Tabla2[[#This Row],[Product]])</f>
        <v>Women</v>
      </c>
      <c r="I7927" s="6">
        <v>39</v>
      </c>
      <c r="J7927" s="4">
        <v>1900</v>
      </c>
      <c r="K7927" s="6">
        <f>Tabla2[[#This Row],[Price per Unit]]*Tabla2[[#This Row],[Units Sold]]</f>
        <v>74100</v>
      </c>
      <c r="L7927" s="52">
        <f>Tabla2[[#This Row],[Units Sold]]/Cálculos!$C$11</f>
        <v>7.6648105722749283E-5</v>
      </c>
      <c r="M7927" s="6">
        <f>Tabla2[[#This Row],[Total Sales]]-Tabla2[[#This Row],[Operating Profit]]</f>
        <v>71580.600000000006</v>
      </c>
      <c r="N7927" s="6">
        <v>2519.3999999999996</v>
      </c>
      <c r="O7927" s="46">
        <f>Tabla2[[#This Row],[Operating Profit]]/Tabla2[[#This Row],[Total Sales]]</f>
        <v>3.3999999999999996E-2</v>
      </c>
      <c r="P7927" s="1" t="s">
        <v>23</v>
      </c>
    </row>
    <row r="7928" spans="1:16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3" t="str">
        <f>IFERROR(LEFT(Tabla2[[#This Row],[Product]],FIND(" ",Tabla2[[#This Row],[Product]])-3),Tabla2[[#This Row],[Product]])</f>
        <v>Men</v>
      </c>
      <c r="I7928" s="6">
        <v>42</v>
      </c>
      <c r="J7928" s="4">
        <v>1650</v>
      </c>
      <c r="K7928" s="6">
        <f>Tabla2[[#This Row],[Price per Unit]]*Tabla2[[#This Row],[Units Sold]]</f>
        <v>69300</v>
      </c>
      <c r="L7928" s="52">
        <f>Tabla2[[#This Row],[Units Sold]]/Cálculos!$C$11</f>
        <v>6.656282865396648E-5</v>
      </c>
      <c r="M7928" s="6">
        <f>Tabla2[[#This Row],[Total Sales]]-Tabla2[[#This Row],[Operating Profit]]</f>
        <v>65349.9</v>
      </c>
      <c r="N7928" s="6">
        <v>3950.1000000000004</v>
      </c>
      <c r="O7928" s="46">
        <f>Tabla2[[#This Row],[Operating Profit]]/Tabla2[[#This Row],[Total Sales]]</f>
        <v>5.7000000000000002E-2</v>
      </c>
      <c r="P7928" s="1" t="s">
        <v>23</v>
      </c>
    </row>
    <row r="7929" spans="1:16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3" t="str">
        <f>IFERROR(LEFT(Tabla2[[#This Row],[Product]],FIND(" ",Tabla2[[#This Row],[Product]])-3),Tabla2[[#This Row],[Product]])</f>
        <v>Women</v>
      </c>
      <c r="I7929" s="6">
        <v>33</v>
      </c>
      <c r="J7929" s="4">
        <v>2100</v>
      </c>
      <c r="K7929" s="6">
        <f>Tabla2[[#This Row],[Price per Unit]]*Tabla2[[#This Row],[Units Sold]]</f>
        <v>69300</v>
      </c>
      <c r="L7929" s="52">
        <f>Tabla2[[#This Row],[Units Sold]]/Cálculos!$C$11</f>
        <v>8.4716327377775517E-5</v>
      </c>
      <c r="M7929" s="6">
        <f>Tabla2[[#This Row],[Total Sales]]-Tabla2[[#This Row],[Operating Profit]]</f>
        <v>67775.399999999994</v>
      </c>
      <c r="N7929" s="6">
        <v>1524.6000000000001</v>
      </c>
      <c r="O7929" s="46">
        <f>Tabla2[[#This Row],[Operating Profit]]/Tabla2[[#This Row],[Total Sales]]</f>
        <v>2.2000000000000002E-2</v>
      </c>
      <c r="P7929" s="1" t="s">
        <v>23</v>
      </c>
    </row>
    <row r="7930" spans="1:16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3" t="str">
        <f>IFERROR(LEFT(Tabla2[[#This Row],[Product]],FIND(" ",Tabla2[[#This Row],[Product]])-3),Tabla2[[#This Row],[Product]])</f>
        <v>Men</v>
      </c>
      <c r="I7930" s="6">
        <v>36</v>
      </c>
      <c r="J7930" s="4">
        <v>2720</v>
      </c>
      <c r="K7930" s="6">
        <f>Tabla2[[#This Row],[Price per Unit]]*Tabla2[[#This Row],[Units Sold]]</f>
        <v>97920</v>
      </c>
      <c r="L7930" s="52">
        <f>Tabla2[[#This Row],[Units Sold]]/Cálculos!$C$11</f>
        <v>1.0972781450835687E-4</v>
      </c>
      <c r="M7930" s="6">
        <f>Tabla2[[#This Row],[Total Sales]]-Tabla2[[#This Row],[Operating Profit]]</f>
        <v>94101.119999999995</v>
      </c>
      <c r="N7930" s="6">
        <v>3818.88</v>
      </c>
      <c r="O7930" s="46">
        <f>Tabla2[[#This Row],[Operating Profit]]/Tabla2[[#This Row],[Total Sales]]</f>
        <v>3.9E-2</v>
      </c>
      <c r="P7930" s="1" t="s">
        <v>23</v>
      </c>
    </row>
    <row r="7931" spans="1:16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3" t="str">
        <f>IFERROR(LEFT(Tabla2[[#This Row],[Product]],FIND(" ",Tabla2[[#This Row],[Product]])-3),Tabla2[[#This Row],[Product]])</f>
        <v>Men</v>
      </c>
      <c r="I7931" s="6">
        <v>39</v>
      </c>
      <c r="J7931" s="4">
        <v>2310</v>
      </c>
      <c r="K7931" s="6">
        <f>Tabla2[[#This Row],[Price per Unit]]*Tabla2[[#This Row],[Units Sold]]</f>
        <v>90090</v>
      </c>
      <c r="L7931" s="52">
        <f>Tabla2[[#This Row],[Units Sold]]/Cálculos!$C$11</f>
        <v>9.3187960115553075E-5</v>
      </c>
      <c r="M7931" s="6">
        <f>Tabla2[[#This Row],[Total Sales]]-Tabla2[[#This Row],[Operating Profit]]</f>
        <v>88017.93</v>
      </c>
      <c r="N7931" s="6">
        <v>2072.0700000000002</v>
      </c>
      <c r="O7931" s="46">
        <f>Tabla2[[#This Row],[Operating Profit]]/Tabla2[[#This Row],[Total Sales]]</f>
        <v>2.3000000000000003E-2</v>
      </c>
      <c r="P7931" s="1" t="s">
        <v>23</v>
      </c>
    </row>
    <row r="7932" spans="1:16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3" t="str">
        <f>IFERROR(LEFT(Tabla2[[#This Row],[Product]],FIND(" ",Tabla2[[#This Row],[Product]])-3),Tabla2[[#This Row],[Product]])</f>
        <v>Women</v>
      </c>
      <c r="I7932" s="6">
        <v>47</v>
      </c>
      <c r="J7932" s="4">
        <v>2100</v>
      </c>
      <c r="K7932" s="6">
        <f>Tabla2[[#This Row],[Price per Unit]]*Tabla2[[#This Row],[Units Sold]]</f>
        <v>98700</v>
      </c>
      <c r="L7932" s="52">
        <f>Tabla2[[#This Row],[Units Sold]]/Cálculos!$C$11</f>
        <v>8.4716327377775517E-5</v>
      </c>
      <c r="M7932" s="6">
        <f>Tabla2[[#This Row],[Total Sales]]-Tabla2[[#This Row],[Operating Profit]]</f>
        <v>94554.6</v>
      </c>
      <c r="N7932" s="6">
        <v>4145.4000000000005</v>
      </c>
      <c r="O7932" s="46">
        <f>Tabla2[[#This Row],[Operating Profit]]/Tabla2[[#This Row],[Total Sales]]</f>
        <v>4.2000000000000003E-2</v>
      </c>
      <c r="P7932" s="1" t="s">
        <v>23</v>
      </c>
    </row>
    <row r="7933" spans="1:16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3" t="str">
        <f>IFERROR(LEFT(Tabla2[[#This Row],[Product]],FIND(" ",Tabla2[[#This Row],[Product]])-3),Tabla2[[#This Row],[Product]])</f>
        <v>Women</v>
      </c>
      <c r="I7933" s="6">
        <v>48</v>
      </c>
      <c r="J7933" s="4">
        <v>2040</v>
      </c>
      <c r="K7933" s="6">
        <f>Tabla2[[#This Row],[Price per Unit]]*Tabla2[[#This Row],[Units Sold]]</f>
        <v>97920</v>
      </c>
      <c r="L7933" s="52">
        <f>Tabla2[[#This Row],[Units Sold]]/Cálculos!$C$11</f>
        <v>8.2295860881267651E-5</v>
      </c>
      <c r="M7933" s="6">
        <f>Tabla2[[#This Row],[Total Sales]]-Tabla2[[#This Row],[Operating Profit]]</f>
        <v>94786.559999999998</v>
      </c>
      <c r="N7933" s="6">
        <v>3133.44</v>
      </c>
      <c r="O7933" s="46">
        <f>Tabla2[[#This Row],[Operating Profit]]/Tabla2[[#This Row],[Total Sales]]</f>
        <v>3.2000000000000001E-2</v>
      </c>
      <c r="P7933" s="1" t="s">
        <v>23</v>
      </c>
    </row>
    <row r="7934" spans="1:16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3" t="str">
        <f>IFERROR(LEFT(Tabla2[[#This Row],[Product]],FIND(" ",Tabla2[[#This Row],[Product]])-3),Tabla2[[#This Row],[Product]])</f>
        <v>Men</v>
      </c>
      <c r="I7934" s="6">
        <v>51</v>
      </c>
      <c r="J7934" s="4">
        <v>1700</v>
      </c>
      <c r="K7934" s="6">
        <f>Tabla2[[#This Row],[Price per Unit]]*Tabla2[[#This Row],[Units Sold]]</f>
        <v>86700</v>
      </c>
      <c r="L7934" s="52">
        <f>Tabla2[[#This Row],[Units Sold]]/Cálculos!$C$11</f>
        <v>6.8579884067723035E-5</v>
      </c>
      <c r="M7934" s="6">
        <f>Tabla2[[#This Row],[Total Sales]]-Tabla2[[#This Row],[Operating Profit]]</f>
        <v>82018.2</v>
      </c>
      <c r="N7934" s="6">
        <v>4681.8</v>
      </c>
      <c r="O7934" s="46">
        <f>Tabla2[[#This Row],[Operating Profit]]/Tabla2[[#This Row],[Total Sales]]</f>
        <v>5.3999999999999999E-2</v>
      </c>
      <c r="P7934" s="1" t="s">
        <v>23</v>
      </c>
    </row>
    <row r="7935" spans="1:16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3" t="str">
        <f>IFERROR(LEFT(Tabla2[[#This Row],[Product]],FIND(" ",Tabla2[[#This Row],[Product]])-3),Tabla2[[#This Row],[Product]])</f>
        <v>Women</v>
      </c>
      <c r="I7935" s="6">
        <v>41</v>
      </c>
      <c r="J7935" s="4">
        <v>2450</v>
      </c>
      <c r="K7935" s="6">
        <f>Tabla2[[#This Row],[Price per Unit]]*Tabla2[[#This Row],[Units Sold]]</f>
        <v>100450</v>
      </c>
      <c r="L7935" s="52">
        <f>Tabla2[[#This Row],[Units Sold]]/Cálculos!$C$11</f>
        <v>9.8835715274071443E-5</v>
      </c>
      <c r="M7935" s="6">
        <f>Tabla2[[#This Row],[Total Sales]]-Tabla2[[#This Row],[Operating Profit]]</f>
        <v>98441</v>
      </c>
      <c r="N7935" s="6">
        <v>2009</v>
      </c>
      <c r="O7935" s="46">
        <f>Tabla2[[#This Row],[Operating Profit]]/Tabla2[[#This Row],[Total Sales]]</f>
        <v>0.02</v>
      </c>
      <c r="P7935" s="1" t="s">
        <v>23</v>
      </c>
    </row>
    <row r="7936" spans="1:16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3" t="str">
        <f>IFERROR(LEFT(Tabla2[[#This Row],[Product]],FIND(" ",Tabla2[[#This Row],[Product]])-3),Tabla2[[#This Row],[Product]])</f>
        <v>Men</v>
      </c>
      <c r="I7936" s="6">
        <v>40</v>
      </c>
      <c r="J7936" s="4">
        <v>2710</v>
      </c>
      <c r="K7936" s="6">
        <f>Tabla2[[#This Row],[Price per Unit]]*Tabla2[[#This Row],[Units Sold]]</f>
        <v>108400</v>
      </c>
      <c r="L7936" s="52">
        <f>Tabla2[[#This Row],[Units Sold]]/Cálculos!$C$11</f>
        <v>1.0932440342560556E-4</v>
      </c>
      <c r="M7936" s="6">
        <f>Tabla2[[#This Row],[Total Sales]]-Tabla2[[#This Row],[Operating Profit]]</f>
        <v>104280.8</v>
      </c>
      <c r="N7936" s="6">
        <v>4119.2</v>
      </c>
      <c r="O7936" s="46">
        <f>Tabla2[[#This Row],[Operating Profit]]/Tabla2[[#This Row],[Total Sales]]</f>
        <v>3.7999999999999999E-2</v>
      </c>
      <c r="P7936" s="1" t="s">
        <v>23</v>
      </c>
    </row>
    <row r="7937" spans="1:16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3" t="str">
        <f>IFERROR(LEFT(Tabla2[[#This Row],[Product]],FIND(" ",Tabla2[[#This Row],[Product]])-3),Tabla2[[#This Row],[Product]])</f>
        <v>Men</v>
      </c>
      <c r="I7937" s="6">
        <v>51</v>
      </c>
      <c r="J7937" s="4">
        <v>2160</v>
      </c>
      <c r="K7937" s="6">
        <f>Tabla2[[#This Row],[Price per Unit]]*Tabla2[[#This Row],[Units Sold]]</f>
        <v>110160</v>
      </c>
      <c r="L7937" s="52">
        <f>Tabla2[[#This Row],[Units Sold]]/Cálculos!$C$11</f>
        <v>8.7136793874283396E-5</v>
      </c>
      <c r="M7937" s="6">
        <f>Tabla2[[#This Row],[Total Sales]]-Tabla2[[#This Row],[Operating Profit]]</f>
        <v>107406</v>
      </c>
      <c r="N7937" s="6">
        <v>2754</v>
      </c>
      <c r="O7937" s="46">
        <f>Tabla2[[#This Row],[Operating Profit]]/Tabla2[[#This Row],[Total Sales]]</f>
        <v>2.5000000000000001E-2</v>
      </c>
      <c r="P7937" s="1" t="s">
        <v>23</v>
      </c>
    </row>
    <row r="7938" spans="1:16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3" t="str">
        <f>IFERROR(LEFT(Tabla2[[#This Row],[Product]],FIND(" ",Tabla2[[#This Row],[Product]])-3),Tabla2[[#This Row],[Product]])</f>
        <v>Women</v>
      </c>
      <c r="I7938" s="6">
        <v>46</v>
      </c>
      <c r="J7938" s="4">
        <v>2540</v>
      </c>
      <c r="K7938" s="6">
        <f>Tabla2[[#This Row],[Price per Unit]]*Tabla2[[#This Row],[Units Sold]]</f>
        <v>116840</v>
      </c>
      <c r="L7938" s="52">
        <f>Tabla2[[#This Row],[Units Sold]]/Cálculos!$C$11</f>
        <v>1.0246641501883324E-4</v>
      </c>
      <c r="M7938" s="6">
        <f>Tabla2[[#This Row],[Total Sales]]-Tabla2[[#This Row],[Operating Profit]]</f>
        <v>112283.24</v>
      </c>
      <c r="N7938" s="6">
        <v>4556.76</v>
      </c>
      <c r="O7938" s="46">
        <f>Tabla2[[#This Row],[Operating Profit]]/Tabla2[[#This Row],[Total Sales]]</f>
        <v>3.9E-2</v>
      </c>
      <c r="P7938" s="1" t="s">
        <v>23</v>
      </c>
    </row>
    <row r="7939" spans="1:16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3" t="str">
        <f>IFERROR(LEFT(Tabla2[[#This Row],[Product]],FIND(" ",Tabla2[[#This Row],[Product]])-3),Tabla2[[#This Row],[Product]])</f>
        <v>Women</v>
      </c>
      <c r="I7939" s="6">
        <v>48</v>
      </c>
      <c r="J7939" s="4">
        <v>1880</v>
      </c>
      <c r="K7939" s="6">
        <f>Tabla2[[#This Row],[Price per Unit]]*Tabla2[[#This Row],[Units Sold]]</f>
        <v>90240</v>
      </c>
      <c r="L7939" s="52">
        <f>Tabla2[[#This Row],[Units Sold]]/Cálculos!$C$11</f>
        <v>7.5841283557246661E-5</v>
      </c>
      <c r="M7939" s="6">
        <f>Tabla2[[#This Row],[Total Sales]]-Tabla2[[#This Row],[Operating Profit]]</f>
        <v>87171.839999999997</v>
      </c>
      <c r="N7939" s="6">
        <v>3068.16</v>
      </c>
      <c r="O7939" s="46">
        <f>Tabla2[[#This Row],[Operating Profit]]/Tabla2[[#This Row],[Total Sales]]</f>
        <v>3.3999999999999996E-2</v>
      </c>
      <c r="P7939" s="1" t="s">
        <v>23</v>
      </c>
    </row>
    <row r="7940" spans="1:16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3" t="str">
        <f>IFERROR(LEFT(Tabla2[[#This Row],[Product]],FIND(" ",Tabla2[[#This Row],[Product]])-3),Tabla2[[#This Row],[Product]])</f>
        <v>Men</v>
      </c>
      <c r="I7940" s="6">
        <v>47</v>
      </c>
      <c r="J7940" s="4">
        <v>1580</v>
      </c>
      <c r="K7940" s="6">
        <f>Tabla2[[#This Row],[Price per Unit]]*Tabla2[[#This Row],[Units Sold]]</f>
        <v>74260</v>
      </c>
      <c r="L7940" s="52">
        <f>Tabla2[[#This Row],[Units Sold]]/Cálculos!$C$11</f>
        <v>6.373895107470729E-5</v>
      </c>
      <c r="M7940" s="6">
        <f>Tabla2[[#This Row],[Total Sales]]-Tabla2[[#This Row],[Operating Profit]]</f>
        <v>70101.440000000002</v>
      </c>
      <c r="N7940" s="6">
        <v>4158.5600000000004</v>
      </c>
      <c r="O7940" s="46">
        <f>Tabla2[[#This Row],[Operating Profit]]/Tabla2[[#This Row],[Total Sales]]</f>
        <v>5.6000000000000008E-2</v>
      </c>
      <c r="P7940" s="1" t="s">
        <v>23</v>
      </c>
    </row>
    <row r="7941" spans="1:16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3" t="str">
        <f>IFERROR(LEFT(Tabla2[[#This Row],[Product]],FIND(" ",Tabla2[[#This Row],[Product]])-3),Tabla2[[#This Row],[Product]])</f>
        <v>Women</v>
      </c>
      <c r="I7941" s="6">
        <v>62</v>
      </c>
      <c r="J7941" s="4">
        <v>2450</v>
      </c>
      <c r="K7941" s="6">
        <f>Tabla2[[#This Row],[Price per Unit]]*Tabla2[[#This Row],[Units Sold]]</f>
        <v>151900</v>
      </c>
      <c r="L7941" s="52">
        <f>Tabla2[[#This Row],[Units Sold]]/Cálculos!$C$11</f>
        <v>9.8835715274071443E-5</v>
      </c>
      <c r="M7941" s="6">
        <f>Tabla2[[#This Row],[Total Sales]]-Tabla2[[#This Row],[Operating Profit]]</f>
        <v>149013.9</v>
      </c>
      <c r="N7941" s="6">
        <v>2886.1000000000004</v>
      </c>
      <c r="O7941" s="46">
        <f>Tabla2[[#This Row],[Operating Profit]]/Tabla2[[#This Row],[Total Sales]]</f>
        <v>1.9000000000000003E-2</v>
      </c>
      <c r="P7941" s="1" t="s">
        <v>23</v>
      </c>
    </row>
    <row r="7942" spans="1:16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3" t="str">
        <f>IFERROR(LEFT(Tabla2[[#This Row],[Product]],FIND(" ",Tabla2[[#This Row],[Product]])-3),Tabla2[[#This Row],[Product]])</f>
        <v>Men</v>
      </c>
      <c r="I7942" s="6">
        <v>44</v>
      </c>
      <c r="J7942" s="4">
        <v>2700</v>
      </c>
      <c r="K7942" s="6">
        <f>Tabla2[[#This Row],[Price per Unit]]*Tabla2[[#This Row],[Units Sold]]</f>
        <v>118800</v>
      </c>
      <c r="L7942" s="52">
        <f>Tabla2[[#This Row],[Units Sold]]/Cálculos!$C$11</f>
        <v>1.0892099234285423E-4</v>
      </c>
      <c r="M7942" s="6">
        <f>Tabla2[[#This Row],[Total Sales]]-Tabla2[[#This Row],[Operating Profit]]</f>
        <v>113572.8</v>
      </c>
      <c r="N7942" s="6">
        <v>5227.2</v>
      </c>
      <c r="O7942" s="46">
        <f>Tabla2[[#This Row],[Operating Profit]]/Tabla2[[#This Row],[Total Sales]]</f>
        <v>4.3999999999999997E-2</v>
      </c>
      <c r="P7942" s="1" t="s">
        <v>23</v>
      </c>
    </row>
    <row r="7943" spans="1:16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3" t="str">
        <f>IFERROR(LEFT(Tabla2[[#This Row],[Product]],FIND(" ",Tabla2[[#This Row],[Product]])-3),Tabla2[[#This Row],[Product]])</f>
        <v>Men</v>
      </c>
      <c r="I7943" s="6">
        <v>51</v>
      </c>
      <c r="J7943" s="4">
        <v>2330</v>
      </c>
      <c r="K7943" s="6">
        <f>Tabla2[[#This Row],[Price per Unit]]*Tabla2[[#This Row],[Units Sold]]</f>
        <v>118830</v>
      </c>
      <c r="L7943" s="52">
        <f>Tabla2[[#This Row],[Units Sold]]/Cálculos!$C$11</f>
        <v>9.3994782281055697E-5</v>
      </c>
      <c r="M7943" s="6">
        <f>Tabla2[[#This Row],[Total Sales]]-Tabla2[[#This Row],[Operating Profit]]</f>
        <v>115621.59</v>
      </c>
      <c r="N7943" s="6">
        <v>3208.4100000000003</v>
      </c>
      <c r="O7943" s="46">
        <f>Tabla2[[#This Row],[Operating Profit]]/Tabla2[[#This Row],[Total Sales]]</f>
        <v>2.7000000000000003E-2</v>
      </c>
      <c r="P7943" s="1" t="s">
        <v>23</v>
      </c>
    </row>
    <row r="7944" spans="1:16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3" t="str">
        <f>IFERROR(LEFT(Tabla2[[#This Row],[Product]],FIND(" ",Tabla2[[#This Row],[Product]])-3),Tabla2[[#This Row],[Product]])</f>
        <v>Women</v>
      </c>
      <c r="I7944" s="6">
        <v>46</v>
      </c>
      <c r="J7944" s="4">
        <v>2250</v>
      </c>
      <c r="K7944" s="6">
        <f>Tabla2[[#This Row],[Price per Unit]]*Tabla2[[#This Row],[Units Sold]]</f>
        <v>103500</v>
      </c>
      <c r="L7944" s="52">
        <f>Tabla2[[#This Row],[Units Sold]]/Cálculos!$C$11</f>
        <v>9.0767493619045195E-5</v>
      </c>
      <c r="M7944" s="6">
        <f>Tabla2[[#This Row],[Total Sales]]-Tabla2[[#This Row],[Operating Profit]]</f>
        <v>98946</v>
      </c>
      <c r="N7944" s="6">
        <v>4554</v>
      </c>
      <c r="O7944" s="46">
        <f>Tabla2[[#This Row],[Operating Profit]]/Tabla2[[#This Row],[Total Sales]]</f>
        <v>4.3999999999999997E-2</v>
      </c>
      <c r="P7944" s="1" t="s">
        <v>23</v>
      </c>
    </row>
    <row r="7945" spans="1:16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3" t="str">
        <f>IFERROR(LEFT(Tabla2[[#This Row],[Product]],FIND(" ",Tabla2[[#This Row],[Product]])-3),Tabla2[[#This Row],[Product]])</f>
        <v>Women</v>
      </c>
      <c r="I7945" s="6">
        <v>42</v>
      </c>
      <c r="J7945" s="4">
        <v>2280</v>
      </c>
      <c r="K7945" s="6">
        <f>Tabla2[[#This Row],[Price per Unit]]*Tabla2[[#This Row],[Units Sold]]</f>
        <v>95760</v>
      </c>
      <c r="L7945" s="52">
        <f>Tabla2[[#This Row],[Units Sold]]/Cálculos!$C$11</f>
        <v>9.1977726867299128E-5</v>
      </c>
      <c r="M7945" s="6">
        <f>Tabla2[[#This Row],[Total Sales]]-Tabla2[[#This Row],[Operating Profit]]</f>
        <v>91738.08</v>
      </c>
      <c r="N7945" s="6">
        <v>4021.92</v>
      </c>
      <c r="O7945" s="46">
        <f>Tabla2[[#This Row],[Operating Profit]]/Tabla2[[#This Row],[Total Sales]]</f>
        <v>4.2000000000000003E-2</v>
      </c>
      <c r="P7945" s="1" t="s">
        <v>23</v>
      </c>
    </row>
    <row r="7946" spans="1:16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3" t="str">
        <f>IFERROR(LEFT(Tabla2[[#This Row],[Product]],FIND(" ",Tabla2[[#This Row],[Product]])-3),Tabla2[[#This Row],[Product]])</f>
        <v>Men</v>
      </c>
      <c r="I7946" s="6">
        <v>49</v>
      </c>
      <c r="J7946" s="4">
        <v>1820</v>
      </c>
      <c r="K7946" s="6">
        <f>Tabla2[[#This Row],[Price per Unit]]*Tabla2[[#This Row],[Units Sold]]</f>
        <v>89180</v>
      </c>
      <c r="L7946" s="52">
        <f>Tabla2[[#This Row],[Units Sold]]/Cálculos!$C$11</f>
        <v>7.3420817060738781E-5</v>
      </c>
      <c r="M7946" s="6">
        <f>Tabla2[[#This Row],[Total Sales]]-Tabla2[[#This Row],[Operating Profit]]</f>
        <v>84096.74</v>
      </c>
      <c r="N7946" s="6">
        <v>5083.26</v>
      </c>
      <c r="O7946" s="46">
        <f>Tabla2[[#This Row],[Operating Profit]]/Tabla2[[#This Row],[Total Sales]]</f>
        <v>5.7000000000000002E-2</v>
      </c>
      <c r="P7946" s="1" t="s">
        <v>23</v>
      </c>
    </row>
    <row r="7947" spans="1:16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3" t="str">
        <f>IFERROR(LEFT(Tabla2[[#This Row],[Product]],FIND(" ",Tabla2[[#This Row],[Product]])-3),Tabla2[[#This Row],[Product]])</f>
        <v>Women</v>
      </c>
      <c r="I7947" s="6">
        <v>58</v>
      </c>
      <c r="J7947" s="4">
        <v>2250</v>
      </c>
      <c r="K7947" s="6">
        <f>Tabla2[[#This Row],[Price per Unit]]*Tabla2[[#This Row],[Units Sold]]</f>
        <v>130500</v>
      </c>
      <c r="L7947" s="52">
        <f>Tabla2[[#This Row],[Units Sold]]/Cálculos!$C$11</f>
        <v>9.0767493619045195E-5</v>
      </c>
      <c r="M7947" s="6">
        <f>Tabla2[[#This Row],[Total Sales]]-Tabla2[[#This Row],[Operating Profit]]</f>
        <v>127498.5</v>
      </c>
      <c r="N7947" s="6">
        <v>3001.5</v>
      </c>
      <c r="O7947" s="46">
        <f>Tabla2[[#This Row],[Operating Profit]]/Tabla2[[#This Row],[Total Sales]]</f>
        <v>2.3E-2</v>
      </c>
      <c r="P7947" s="1" t="s">
        <v>23</v>
      </c>
    </row>
    <row r="7948" spans="1:16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3" t="str">
        <f>IFERROR(LEFT(Tabla2[[#This Row],[Product]],FIND(" ",Tabla2[[#This Row],[Product]])-3),Tabla2[[#This Row],[Product]])</f>
        <v>Men</v>
      </c>
      <c r="I7948" s="6">
        <v>41</v>
      </c>
      <c r="J7948" s="4">
        <v>3410</v>
      </c>
      <c r="K7948" s="6">
        <f>Tabla2[[#This Row],[Price per Unit]]*Tabla2[[#This Row],[Units Sold]]</f>
        <v>139810</v>
      </c>
      <c r="L7948" s="52">
        <f>Tabla2[[#This Row],[Units Sold]]/Cálculos!$C$11</f>
        <v>1.3756317921819738E-4</v>
      </c>
      <c r="M7948" s="6">
        <f>Tabla2[[#This Row],[Total Sales]]-Tabla2[[#This Row],[Operating Profit]]</f>
        <v>133798.17000000001</v>
      </c>
      <c r="N7948" s="6">
        <v>6011.8300000000008</v>
      </c>
      <c r="O7948" s="46">
        <f>Tabla2[[#This Row],[Operating Profit]]/Tabla2[[#This Row],[Total Sales]]</f>
        <v>4.3000000000000003E-2</v>
      </c>
      <c r="P7948" s="1" t="s">
        <v>23</v>
      </c>
    </row>
    <row r="7949" spans="1:16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3" t="str">
        <f>IFERROR(LEFT(Tabla2[[#This Row],[Product]],FIND(" ",Tabla2[[#This Row],[Product]])-3),Tabla2[[#This Row],[Product]])</f>
        <v>Men</v>
      </c>
      <c r="I7949" s="6">
        <v>50</v>
      </c>
      <c r="J7949" s="4">
        <v>2560</v>
      </c>
      <c r="K7949" s="6">
        <f>Tabla2[[#This Row],[Price per Unit]]*Tabla2[[#This Row],[Units Sold]]</f>
        <v>128000</v>
      </c>
      <c r="L7949" s="52">
        <f>Tabla2[[#This Row],[Units Sold]]/Cálculos!$C$11</f>
        <v>1.0327323718433586E-4</v>
      </c>
      <c r="M7949" s="6">
        <f>Tabla2[[#This Row],[Total Sales]]-Tabla2[[#This Row],[Operating Profit]]</f>
        <v>124160</v>
      </c>
      <c r="N7949" s="6">
        <v>3840</v>
      </c>
      <c r="O7949" s="46">
        <f>Tabla2[[#This Row],[Operating Profit]]/Tabla2[[#This Row],[Total Sales]]</f>
        <v>0.03</v>
      </c>
      <c r="P7949" s="1" t="s">
        <v>23</v>
      </c>
    </row>
    <row r="7950" spans="1:16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3" t="str">
        <f>IFERROR(LEFT(Tabla2[[#This Row],[Product]],FIND(" ",Tabla2[[#This Row],[Product]])-3),Tabla2[[#This Row],[Product]])</f>
        <v>Women</v>
      </c>
      <c r="I7950" s="6">
        <v>42</v>
      </c>
      <c r="J7950" s="4">
        <v>2810</v>
      </c>
      <c r="K7950" s="6">
        <f>Tabla2[[#This Row],[Price per Unit]]*Tabla2[[#This Row],[Units Sold]]</f>
        <v>118020</v>
      </c>
      <c r="L7950" s="52">
        <f>Tabla2[[#This Row],[Units Sold]]/Cálculos!$C$11</f>
        <v>1.1335851425311867E-4</v>
      </c>
      <c r="M7950" s="6">
        <f>Tabla2[[#This Row],[Total Sales]]-Tabla2[[#This Row],[Operating Profit]]</f>
        <v>112709.1</v>
      </c>
      <c r="N7950" s="6">
        <v>5310.9000000000005</v>
      </c>
      <c r="O7950" s="46">
        <f>Tabla2[[#This Row],[Operating Profit]]/Tabla2[[#This Row],[Total Sales]]</f>
        <v>4.5000000000000005E-2</v>
      </c>
      <c r="P7950" s="1" t="s">
        <v>23</v>
      </c>
    </row>
    <row r="7951" spans="1:16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3" t="str">
        <f>IFERROR(LEFT(Tabla2[[#This Row],[Product]],FIND(" ",Tabla2[[#This Row],[Product]])-3),Tabla2[[#This Row],[Product]])</f>
        <v>Women</v>
      </c>
      <c r="I7951" s="6">
        <v>41</v>
      </c>
      <c r="J7951" s="4">
        <v>2240</v>
      </c>
      <c r="K7951" s="6">
        <f>Tabla2[[#This Row],[Price per Unit]]*Tabla2[[#This Row],[Units Sold]]</f>
        <v>91840</v>
      </c>
      <c r="L7951" s="52">
        <f>Tabla2[[#This Row],[Units Sold]]/Cálculos!$C$11</f>
        <v>9.0364082536293884E-5</v>
      </c>
      <c r="M7951" s="6">
        <f>Tabla2[[#This Row],[Total Sales]]-Tabla2[[#This Row],[Operating Profit]]</f>
        <v>88074.559999999998</v>
      </c>
      <c r="N7951" s="6">
        <v>3765.4399999999996</v>
      </c>
      <c r="O7951" s="46">
        <f>Tabla2[[#This Row],[Operating Profit]]/Tabla2[[#This Row],[Total Sales]]</f>
        <v>4.0999999999999995E-2</v>
      </c>
      <c r="P7951" s="1" t="s">
        <v>23</v>
      </c>
    </row>
    <row r="7952" spans="1:16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3" t="str">
        <f>IFERROR(LEFT(Tabla2[[#This Row],[Product]],FIND(" ",Tabla2[[#This Row],[Product]])-3),Tabla2[[#This Row],[Product]])</f>
        <v>Men</v>
      </c>
      <c r="I7952" s="6">
        <v>44</v>
      </c>
      <c r="J7952" s="4">
        <v>1960</v>
      </c>
      <c r="K7952" s="6">
        <f>Tabla2[[#This Row],[Price per Unit]]*Tabla2[[#This Row],[Units Sold]]</f>
        <v>86240</v>
      </c>
      <c r="L7952" s="52">
        <f>Tabla2[[#This Row],[Units Sold]]/Cálculos!$C$11</f>
        <v>7.9068572219257149E-5</v>
      </c>
      <c r="M7952" s="6">
        <f>Tabla2[[#This Row],[Total Sales]]-Tabla2[[#This Row],[Operating Profit]]</f>
        <v>80979.360000000001</v>
      </c>
      <c r="N7952" s="6">
        <v>5260.6400000000012</v>
      </c>
      <c r="O7952" s="46">
        <f>Tabla2[[#This Row],[Operating Profit]]/Tabla2[[#This Row],[Total Sales]]</f>
        <v>6.1000000000000013E-2</v>
      </c>
      <c r="P7952" s="1" t="s">
        <v>23</v>
      </c>
    </row>
    <row r="7953" spans="1:16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3" t="str">
        <f>IFERROR(LEFT(Tabla2[[#This Row],[Product]],FIND(" ",Tabla2[[#This Row],[Product]])-3),Tabla2[[#This Row],[Product]])</f>
        <v>Women</v>
      </c>
      <c r="I7953" s="6">
        <v>60</v>
      </c>
      <c r="J7953" s="4">
        <v>3060</v>
      </c>
      <c r="K7953" s="6">
        <f>Tabla2[[#This Row],[Price per Unit]]*Tabla2[[#This Row],[Units Sold]]</f>
        <v>183600</v>
      </c>
      <c r="L7953" s="52">
        <f>Tabla2[[#This Row],[Units Sold]]/Cálculos!$C$11</f>
        <v>1.2344379132190147E-4</v>
      </c>
      <c r="M7953" s="6">
        <f>Tabla2[[#This Row],[Total Sales]]-Tabla2[[#This Row],[Operating Profit]]</f>
        <v>178826.4</v>
      </c>
      <c r="N7953" s="6">
        <v>4773.6000000000004</v>
      </c>
      <c r="O7953" s="46">
        <f>Tabla2[[#This Row],[Operating Profit]]/Tabla2[[#This Row],[Total Sales]]</f>
        <v>2.6000000000000002E-2</v>
      </c>
      <c r="P7953" s="1" t="s">
        <v>23</v>
      </c>
    </row>
    <row r="7954" spans="1:16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3" t="str">
        <f>IFERROR(LEFT(Tabla2[[#This Row],[Product]],FIND(" ",Tabla2[[#This Row],[Product]])-3),Tabla2[[#This Row],[Product]])</f>
        <v>Men</v>
      </c>
      <c r="I7954" s="6">
        <v>41</v>
      </c>
      <c r="J7954" s="4">
        <v>3380</v>
      </c>
      <c r="K7954" s="6">
        <f>Tabla2[[#This Row],[Price per Unit]]*Tabla2[[#This Row],[Units Sold]]</f>
        <v>138580</v>
      </c>
      <c r="L7954" s="52">
        <f>Tabla2[[#This Row],[Units Sold]]/Cálculos!$C$11</f>
        <v>1.3635294596994345E-4</v>
      </c>
      <c r="M7954" s="6">
        <f>Tabla2[[#This Row],[Total Sales]]-Tabla2[[#This Row],[Operating Profit]]</f>
        <v>133313.96</v>
      </c>
      <c r="N7954" s="6">
        <v>5266.04</v>
      </c>
      <c r="O7954" s="46">
        <f>Tabla2[[#This Row],[Operating Profit]]/Tabla2[[#This Row],[Total Sales]]</f>
        <v>3.7999999999999999E-2</v>
      </c>
      <c r="P7954" s="1" t="s">
        <v>23</v>
      </c>
    </row>
    <row r="7955" spans="1:16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3" t="str">
        <f>IFERROR(LEFT(Tabla2[[#This Row],[Product]],FIND(" ",Tabla2[[#This Row],[Product]])-3),Tabla2[[#This Row],[Product]])</f>
        <v>Men</v>
      </c>
      <c r="I7955" s="6">
        <v>49</v>
      </c>
      <c r="J7955" s="4">
        <v>2630</v>
      </c>
      <c r="K7955" s="6">
        <f>Tabla2[[#This Row],[Price per Unit]]*Tabla2[[#This Row],[Units Sold]]</f>
        <v>128870</v>
      </c>
      <c r="L7955" s="52">
        <f>Tabla2[[#This Row],[Units Sold]]/Cálculos!$C$11</f>
        <v>1.0609711476359505E-4</v>
      </c>
      <c r="M7955" s="6">
        <f>Tabla2[[#This Row],[Total Sales]]-Tabla2[[#This Row],[Operating Profit]]</f>
        <v>125777.12</v>
      </c>
      <c r="N7955" s="6">
        <v>3092.88</v>
      </c>
      <c r="O7955" s="46">
        <f>Tabla2[[#This Row],[Operating Profit]]/Tabla2[[#This Row],[Total Sales]]</f>
        <v>2.4E-2</v>
      </c>
      <c r="P7955" s="1" t="s">
        <v>23</v>
      </c>
    </row>
    <row r="7956" spans="1:16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3" t="str">
        <f>IFERROR(LEFT(Tabla2[[#This Row],[Product]],FIND(" ",Tabla2[[#This Row],[Product]])-3),Tabla2[[#This Row],[Product]])</f>
        <v>Women</v>
      </c>
      <c r="I7956" s="6">
        <v>46</v>
      </c>
      <c r="J7956" s="4">
        <v>2640</v>
      </c>
      <c r="K7956" s="6">
        <f>Tabla2[[#This Row],[Price per Unit]]*Tabla2[[#This Row],[Units Sold]]</f>
        <v>121440</v>
      </c>
      <c r="L7956" s="52">
        <f>Tabla2[[#This Row],[Units Sold]]/Cálculos!$C$11</f>
        <v>1.0650052584634637E-4</v>
      </c>
      <c r="M7956" s="6">
        <f>Tabla2[[#This Row],[Total Sales]]-Tabla2[[#This Row],[Operating Profit]]</f>
        <v>116582.39999999999</v>
      </c>
      <c r="N7956" s="6">
        <v>4857.6000000000004</v>
      </c>
      <c r="O7956" s="46">
        <f>Tabla2[[#This Row],[Operating Profit]]/Tabla2[[#This Row],[Total Sales]]</f>
        <v>0.04</v>
      </c>
      <c r="P7956" s="1" t="s">
        <v>23</v>
      </c>
    </row>
    <row r="7957" spans="1:16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3" t="str">
        <f>IFERROR(LEFT(Tabla2[[#This Row],[Product]],FIND(" ",Tabla2[[#This Row],[Product]])-3),Tabla2[[#This Row],[Product]])</f>
        <v>Women</v>
      </c>
      <c r="I7957" s="6">
        <v>46</v>
      </c>
      <c r="J7957" s="4">
        <v>2470</v>
      </c>
      <c r="K7957" s="6">
        <f>Tabla2[[#This Row],[Price per Unit]]*Tabla2[[#This Row],[Units Sold]]</f>
        <v>113620</v>
      </c>
      <c r="L7957" s="52">
        <f>Tabla2[[#This Row],[Units Sold]]/Cálculos!$C$11</f>
        <v>9.9642537439574065E-5</v>
      </c>
      <c r="M7957" s="6">
        <f>Tabla2[[#This Row],[Total Sales]]-Tabla2[[#This Row],[Operating Profit]]</f>
        <v>109529.68</v>
      </c>
      <c r="N7957" s="6">
        <v>4090.3199999999997</v>
      </c>
      <c r="O7957" s="46">
        <f>Tabla2[[#This Row],[Operating Profit]]/Tabla2[[#This Row],[Total Sales]]</f>
        <v>3.5999999999999997E-2</v>
      </c>
      <c r="P7957" s="1" t="s">
        <v>23</v>
      </c>
    </row>
    <row r="7958" spans="1:16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3" t="str">
        <f>IFERROR(LEFT(Tabla2[[#This Row],[Product]],FIND(" ",Tabla2[[#This Row],[Product]])-3),Tabla2[[#This Row],[Product]])</f>
        <v>Men</v>
      </c>
      <c r="I7958" s="6">
        <v>44</v>
      </c>
      <c r="J7958" s="4">
        <v>2400</v>
      </c>
      <c r="K7958" s="6">
        <f>Tabla2[[#This Row],[Price per Unit]]*Tabla2[[#This Row],[Units Sold]]</f>
        <v>105600</v>
      </c>
      <c r="L7958" s="52">
        <f>Tabla2[[#This Row],[Units Sold]]/Cálculos!$C$11</f>
        <v>9.6818659860314874E-5</v>
      </c>
      <c r="M7958" s="6">
        <f>Tabla2[[#This Row],[Total Sales]]-Tabla2[[#This Row],[Operating Profit]]</f>
        <v>99686.399999999994</v>
      </c>
      <c r="N7958" s="6">
        <v>5913.6</v>
      </c>
      <c r="O7958" s="46">
        <f>Tabla2[[#This Row],[Operating Profit]]/Tabla2[[#This Row],[Total Sales]]</f>
        <v>5.6000000000000001E-2</v>
      </c>
      <c r="P7958" s="1" t="s">
        <v>23</v>
      </c>
    </row>
    <row r="7959" spans="1:16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3" t="str">
        <f>IFERROR(LEFT(Tabla2[[#This Row],[Product]],FIND(" ",Tabla2[[#This Row],[Product]])-3),Tabla2[[#This Row],[Product]])</f>
        <v>Women</v>
      </c>
      <c r="I7959" s="6">
        <v>56</v>
      </c>
      <c r="J7959" s="4">
        <v>2640</v>
      </c>
      <c r="K7959" s="6">
        <f>Tabla2[[#This Row],[Price per Unit]]*Tabla2[[#This Row],[Units Sold]]</f>
        <v>147840</v>
      </c>
      <c r="L7959" s="52">
        <f>Tabla2[[#This Row],[Units Sold]]/Cálculos!$C$11</f>
        <v>1.0650052584634637E-4</v>
      </c>
      <c r="M7959" s="6">
        <f>Tabla2[[#This Row],[Total Sales]]-Tabla2[[#This Row],[Operating Profit]]</f>
        <v>145031.04000000001</v>
      </c>
      <c r="N7959" s="6">
        <v>2808.9600000000005</v>
      </c>
      <c r="O7959" s="46">
        <f>Tabla2[[#This Row],[Operating Profit]]/Tabla2[[#This Row],[Total Sales]]</f>
        <v>1.9000000000000003E-2</v>
      </c>
      <c r="P7959" s="1" t="s">
        <v>23</v>
      </c>
    </row>
    <row r="7960" spans="1:16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3" t="str">
        <f>IFERROR(LEFT(Tabla2[[#This Row],[Product]],FIND(" ",Tabla2[[#This Row],[Product]])-3),Tabla2[[#This Row],[Product]])</f>
        <v>Men</v>
      </c>
      <c r="I7960" s="6">
        <v>45</v>
      </c>
      <c r="J7960" s="4">
        <v>3020</v>
      </c>
      <c r="K7960" s="6">
        <f>Tabla2[[#This Row],[Price per Unit]]*Tabla2[[#This Row],[Units Sold]]</f>
        <v>135900</v>
      </c>
      <c r="L7960" s="52">
        <f>Tabla2[[#This Row],[Units Sold]]/Cálculos!$C$11</f>
        <v>1.2183014699089622E-4</v>
      </c>
      <c r="M7960" s="6">
        <f>Tabla2[[#This Row],[Total Sales]]-Tabla2[[#This Row],[Operating Profit]]</f>
        <v>130464</v>
      </c>
      <c r="N7960" s="6">
        <v>5436</v>
      </c>
      <c r="O7960" s="46">
        <f>Tabla2[[#This Row],[Operating Profit]]/Tabla2[[#This Row],[Total Sales]]</f>
        <v>0.04</v>
      </c>
      <c r="P7960" s="1" t="s">
        <v>23</v>
      </c>
    </row>
    <row r="7961" spans="1:16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3" t="str">
        <f>IFERROR(LEFT(Tabla2[[#This Row],[Product]],FIND(" ",Tabla2[[#This Row],[Product]])-3),Tabla2[[#This Row],[Product]])</f>
        <v>Men</v>
      </c>
      <c r="I7961" s="6">
        <v>47</v>
      </c>
      <c r="J7961" s="4">
        <v>2780</v>
      </c>
      <c r="K7961" s="6">
        <f>Tabla2[[#This Row],[Price per Unit]]*Tabla2[[#This Row],[Units Sold]]</f>
        <v>130660</v>
      </c>
      <c r="L7961" s="52">
        <f>Tabla2[[#This Row],[Units Sold]]/Cálculos!$C$11</f>
        <v>1.1214828100486473E-4</v>
      </c>
      <c r="M7961" s="6">
        <f>Tabla2[[#This Row],[Total Sales]]-Tabla2[[#This Row],[Operating Profit]]</f>
        <v>127785.48</v>
      </c>
      <c r="N7961" s="6">
        <v>2874.52</v>
      </c>
      <c r="O7961" s="46">
        <f>Tabla2[[#This Row],[Operating Profit]]/Tabla2[[#This Row],[Total Sales]]</f>
        <v>2.1999999999999999E-2</v>
      </c>
      <c r="P7961" s="1" t="s">
        <v>23</v>
      </c>
    </row>
    <row r="7962" spans="1:16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3" t="str">
        <f>IFERROR(LEFT(Tabla2[[#This Row],[Product]],FIND(" ",Tabla2[[#This Row],[Product]])-3),Tabla2[[#This Row],[Product]])</f>
        <v>Women</v>
      </c>
      <c r="I7962" s="6">
        <v>51</v>
      </c>
      <c r="J7962" s="4">
        <v>2480</v>
      </c>
      <c r="K7962" s="6">
        <f>Tabla2[[#This Row],[Price per Unit]]*Tabla2[[#This Row],[Units Sold]]</f>
        <v>126480</v>
      </c>
      <c r="L7962" s="52">
        <f>Tabla2[[#This Row],[Units Sold]]/Cálculos!$C$11</f>
        <v>1.0004594852232538E-4</v>
      </c>
      <c r="M7962" s="6">
        <f>Tabla2[[#This Row],[Total Sales]]-Tabla2[[#This Row],[Operating Profit]]</f>
        <v>121547.28</v>
      </c>
      <c r="N7962" s="6">
        <v>4932.72</v>
      </c>
      <c r="O7962" s="46">
        <f>Tabla2[[#This Row],[Operating Profit]]/Tabla2[[#This Row],[Total Sales]]</f>
        <v>3.9E-2</v>
      </c>
      <c r="P7962" s="1" t="s">
        <v>23</v>
      </c>
    </row>
    <row r="7963" spans="1:16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3" t="str">
        <f>IFERROR(LEFT(Tabla2[[#This Row],[Product]],FIND(" ",Tabla2[[#This Row],[Product]])-3),Tabla2[[#This Row],[Product]])</f>
        <v>Women</v>
      </c>
      <c r="I7963" s="6">
        <v>52</v>
      </c>
      <c r="J7963" s="4">
        <v>2550</v>
      </c>
      <c r="K7963" s="6">
        <f>Tabla2[[#This Row],[Price per Unit]]*Tabla2[[#This Row],[Units Sold]]</f>
        <v>132600</v>
      </c>
      <c r="L7963" s="52">
        <f>Tabla2[[#This Row],[Units Sold]]/Cálculos!$C$11</f>
        <v>1.0286982610158455E-4</v>
      </c>
      <c r="M7963" s="6">
        <f>Tabla2[[#This Row],[Total Sales]]-Tabla2[[#This Row],[Operating Profit]]</f>
        <v>128091.6</v>
      </c>
      <c r="N7963" s="6">
        <v>4508.3999999999996</v>
      </c>
      <c r="O7963" s="46">
        <f>Tabla2[[#This Row],[Operating Profit]]/Tabla2[[#This Row],[Total Sales]]</f>
        <v>3.3999999999999996E-2</v>
      </c>
      <c r="P7963" s="1" t="s">
        <v>23</v>
      </c>
    </row>
    <row r="7964" spans="1:16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3" t="str">
        <f>IFERROR(LEFT(Tabla2[[#This Row],[Product]],FIND(" ",Tabla2[[#This Row],[Product]])-3),Tabla2[[#This Row],[Product]])</f>
        <v>Men</v>
      </c>
      <c r="I7964" s="6">
        <v>59</v>
      </c>
      <c r="J7964" s="4">
        <v>2630</v>
      </c>
      <c r="K7964" s="6">
        <f>Tabla2[[#This Row],[Price per Unit]]*Tabla2[[#This Row],[Units Sold]]</f>
        <v>155170</v>
      </c>
      <c r="L7964" s="52">
        <f>Tabla2[[#This Row],[Units Sold]]/Cálculos!$C$11</f>
        <v>1.0609711476359505E-4</v>
      </c>
      <c r="M7964" s="6">
        <f>Tabla2[[#This Row],[Total Sales]]-Tabla2[[#This Row],[Operating Profit]]</f>
        <v>146325.31</v>
      </c>
      <c r="N7964" s="6">
        <v>8844.69</v>
      </c>
      <c r="O7964" s="46">
        <f>Tabla2[[#This Row],[Operating Profit]]/Tabla2[[#This Row],[Total Sales]]</f>
        <v>5.7000000000000002E-2</v>
      </c>
      <c r="P7964" s="1" t="s">
        <v>23</v>
      </c>
    </row>
    <row r="7965" spans="1:16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3" t="str">
        <f>IFERROR(LEFT(Tabla2[[#This Row],[Product]],FIND(" ",Tabla2[[#This Row],[Product]])-3),Tabla2[[#This Row],[Product]])</f>
        <v>Women</v>
      </c>
      <c r="I7965" s="6">
        <v>60</v>
      </c>
      <c r="J7965" s="4">
        <v>2540</v>
      </c>
      <c r="K7965" s="6">
        <f>Tabla2[[#This Row],[Price per Unit]]*Tabla2[[#This Row],[Units Sold]]</f>
        <v>152400</v>
      </c>
      <c r="L7965" s="52">
        <f>Tabla2[[#This Row],[Units Sold]]/Cálculos!$C$11</f>
        <v>1.0246641501883324E-4</v>
      </c>
      <c r="M7965" s="6">
        <f>Tabla2[[#This Row],[Total Sales]]-Tabla2[[#This Row],[Operating Profit]]</f>
        <v>149047.20000000001</v>
      </c>
      <c r="N7965" s="6">
        <v>3352.8000000000006</v>
      </c>
      <c r="O7965" s="46">
        <f>Tabla2[[#This Row],[Operating Profit]]/Tabla2[[#This Row],[Total Sales]]</f>
        <v>2.2000000000000006E-2</v>
      </c>
      <c r="P7965" s="1" t="s">
        <v>23</v>
      </c>
    </row>
    <row r="7966" spans="1:16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3" t="str">
        <f>IFERROR(LEFT(Tabla2[[#This Row],[Product]],FIND(" ",Tabla2[[#This Row],[Product]])-3),Tabla2[[#This Row],[Product]])</f>
        <v>Men</v>
      </c>
      <c r="I7966" s="6">
        <v>40</v>
      </c>
      <c r="J7966" s="4">
        <v>2870</v>
      </c>
      <c r="K7966" s="6">
        <f>Tabla2[[#This Row],[Price per Unit]]*Tabla2[[#This Row],[Units Sold]]</f>
        <v>114800</v>
      </c>
      <c r="L7966" s="52">
        <f>Tabla2[[#This Row],[Units Sold]]/Cálculos!$C$11</f>
        <v>1.1577898074962655E-4</v>
      </c>
      <c r="M7966" s="6">
        <f>Tabla2[[#This Row],[Total Sales]]-Tabla2[[#This Row],[Operating Profit]]</f>
        <v>110782</v>
      </c>
      <c r="N7966" s="6">
        <v>4018.0000000000005</v>
      </c>
      <c r="O7966" s="46">
        <f>Tabla2[[#This Row],[Operating Profit]]/Tabla2[[#This Row],[Total Sales]]</f>
        <v>3.5000000000000003E-2</v>
      </c>
      <c r="P7966" s="1" t="s">
        <v>23</v>
      </c>
    </row>
    <row r="7967" spans="1:16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3" t="str">
        <f>IFERROR(LEFT(Tabla2[[#This Row],[Product]],FIND(" ",Tabla2[[#This Row],[Product]])-3),Tabla2[[#This Row],[Product]])</f>
        <v>Men</v>
      </c>
      <c r="I7967" s="6">
        <v>42</v>
      </c>
      <c r="J7967" s="4">
        <v>2870</v>
      </c>
      <c r="K7967" s="6">
        <f>Tabla2[[#This Row],[Price per Unit]]*Tabla2[[#This Row],[Units Sold]]</f>
        <v>120540</v>
      </c>
      <c r="L7967" s="52">
        <f>Tabla2[[#This Row],[Units Sold]]/Cálculos!$C$11</f>
        <v>1.1577898074962655E-4</v>
      </c>
      <c r="M7967" s="6">
        <f>Tabla2[[#This Row],[Total Sales]]-Tabla2[[#This Row],[Operating Profit]]</f>
        <v>118490.82</v>
      </c>
      <c r="N7967" s="6">
        <v>2049.1799999999998</v>
      </c>
      <c r="O7967" s="46">
        <f>Tabla2[[#This Row],[Operating Profit]]/Tabla2[[#This Row],[Total Sales]]</f>
        <v>1.6999999999999998E-2</v>
      </c>
      <c r="P7967" s="1" t="s">
        <v>23</v>
      </c>
    </row>
    <row r="7968" spans="1:16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3" t="str">
        <f>IFERROR(LEFT(Tabla2[[#This Row],[Product]],FIND(" ",Tabla2[[#This Row],[Product]])-3),Tabla2[[#This Row],[Product]])</f>
        <v>Women</v>
      </c>
      <c r="I7968" s="6">
        <v>39</v>
      </c>
      <c r="J7968" s="4">
        <v>2480</v>
      </c>
      <c r="K7968" s="6">
        <f>Tabla2[[#This Row],[Price per Unit]]*Tabla2[[#This Row],[Units Sold]]</f>
        <v>96720</v>
      </c>
      <c r="L7968" s="52">
        <f>Tabla2[[#This Row],[Units Sold]]/Cálculos!$C$11</f>
        <v>1.0004594852232538E-4</v>
      </c>
      <c r="M7968" s="6">
        <f>Tabla2[[#This Row],[Total Sales]]-Tabla2[[#This Row],[Operating Profit]]</f>
        <v>93431.52</v>
      </c>
      <c r="N7968" s="6">
        <v>3288.48</v>
      </c>
      <c r="O7968" s="46">
        <f>Tabla2[[#This Row],[Operating Profit]]/Tabla2[[#This Row],[Total Sales]]</f>
        <v>3.4000000000000002E-2</v>
      </c>
      <c r="P7968" s="1" t="s">
        <v>23</v>
      </c>
    </row>
    <row r="7969" spans="1:16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3" t="str">
        <f>IFERROR(LEFT(Tabla2[[#This Row],[Product]],FIND(" ",Tabla2[[#This Row],[Product]])-3),Tabla2[[#This Row],[Product]])</f>
        <v>Women</v>
      </c>
      <c r="I7969" s="6">
        <v>39</v>
      </c>
      <c r="J7969" s="4">
        <v>2470</v>
      </c>
      <c r="K7969" s="6">
        <f>Tabla2[[#This Row],[Price per Unit]]*Tabla2[[#This Row],[Units Sold]]</f>
        <v>96330</v>
      </c>
      <c r="L7969" s="52">
        <f>Tabla2[[#This Row],[Units Sold]]/Cálculos!$C$11</f>
        <v>9.9642537439574065E-5</v>
      </c>
      <c r="M7969" s="6">
        <f>Tabla2[[#This Row],[Total Sales]]-Tabla2[[#This Row],[Operating Profit]]</f>
        <v>93729.09</v>
      </c>
      <c r="N7969" s="6">
        <v>2600.91</v>
      </c>
      <c r="O7969" s="46">
        <f>Tabla2[[#This Row],[Operating Profit]]/Tabla2[[#This Row],[Total Sales]]</f>
        <v>2.7E-2</v>
      </c>
      <c r="P7969" s="1" t="s">
        <v>23</v>
      </c>
    </row>
    <row r="7970" spans="1:16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3" t="str">
        <f>IFERROR(LEFT(Tabla2[[#This Row],[Product]],FIND(" ",Tabla2[[#This Row],[Product]])-3),Tabla2[[#This Row],[Product]])</f>
        <v>Men</v>
      </c>
      <c r="I7970" s="6">
        <v>43</v>
      </c>
      <c r="J7970" s="4">
        <v>2250</v>
      </c>
      <c r="K7970" s="6">
        <f>Tabla2[[#This Row],[Price per Unit]]*Tabla2[[#This Row],[Units Sold]]</f>
        <v>96750</v>
      </c>
      <c r="L7970" s="52">
        <f>Tabla2[[#This Row],[Units Sold]]/Cálculos!$C$11</f>
        <v>9.0767493619045195E-5</v>
      </c>
      <c r="M7970" s="6">
        <f>Tabla2[[#This Row],[Total Sales]]-Tabla2[[#This Row],[Operating Profit]]</f>
        <v>92106</v>
      </c>
      <c r="N7970" s="6">
        <v>4644.0000000000009</v>
      </c>
      <c r="O7970" s="46">
        <f>Tabla2[[#This Row],[Operating Profit]]/Tabla2[[#This Row],[Total Sales]]</f>
        <v>4.8000000000000008E-2</v>
      </c>
      <c r="P7970" s="1" t="s">
        <v>23</v>
      </c>
    </row>
    <row r="7971" spans="1:16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3" t="str">
        <f>IFERROR(LEFT(Tabla2[[#This Row],[Product]],FIND(" ",Tabla2[[#This Row],[Product]])-3),Tabla2[[#This Row],[Product]])</f>
        <v>Women</v>
      </c>
      <c r="I7971" s="6">
        <v>51</v>
      </c>
      <c r="J7971" s="4">
        <v>2640</v>
      </c>
      <c r="K7971" s="6">
        <f>Tabla2[[#This Row],[Price per Unit]]*Tabla2[[#This Row],[Units Sold]]</f>
        <v>134640</v>
      </c>
      <c r="L7971" s="52">
        <f>Tabla2[[#This Row],[Units Sold]]/Cálculos!$C$11</f>
        <v>1.0650052584634637E-4</v>
      </c>
      <c r="M7971" s="6">
        <f>Tabla2[[#This Row],[Total Sales]]-Tabla2[[#This Row],[Operating Profit]]</f>
        <v>132620.4</v>
      </c>
      <c r="N7971" s="6">
        <v>2019.6000000000004</v>
      </c>
      <c r="O7971" s="46">
        <f>Tabla2[[#This Row],[Operating Profit]]/Tabla2[[#This Row],[Total Sales]]</f>
        <v>1.5000000000000003E-2</v>
      </c>
      <c r="P7971" s="1" t="s">
        <v>23</v>
      </c>
    </row>
    <row r="7972" spans="1:16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3" t="str">
        <f>IFERROR(LEFT(Tabla2[[#This Row],[Product]],FIND(" ",Tabla2[[#This Row],[Product]])-3),Tabla2[[#This Row],[Product]])</f>
        <v>Men</v>
      </c>
      <c r="I7972" s="6">
        <v>36</v>
      </c>
      <c r="J7972" s="4">
        <v>2890</v>
      </c>
      <c r="K7972" s="6">
        <f>Tabla2[[#This Row],[Price per Unit]]*Tabla2[[#This Row],[Units Sold]]</f>
        <v>104040</v>
      </c>
      <c r="L7972" s="52">
        <f>Tabla2[[#This Row],[Units Sold]]/Cálculos!$C$11</f>
        <v>1.1658580291512917E-4</v>
      </c>
      <c r="M7972" s="6">
        <f>Tabla2[[#This Row],[Total Sales]]-Tabla2[[#This Row],[Operating Profit]]</f>
        <v>100606.68</v>
      </c>
      <c r="N7972" s="6">
        <v>3433.3200000000006</v>
      </c>
      <c r="O7972" s="46">
        <f>Tabla2[[#This Row],[Operating Profit]]/Tabla2[[#This Row],[Total Sales]]</f>
        <v>3.3000000000000008E-2</v>
      </c>
      <c r="P7972" s="1" t="s">
        <v>23</v>
      </c>
    </row>
    <row r="7973" spans="1:16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3" t="str">
        <f>IFERROR(LEFT(Tabla2[[#This Row],[Product]],FIND(" ",Tabla2[[#This Row],[Product]])-3),Tabla2[[#This Row],[Product]])</f>
        <v>Men</v>
      </c>
      <c r="I7973" s="6">
        <v>39</v>
      </c>
      <c r="J7973" s="4">
        <v>2800</v>
      </c>
      <c r="K7973" s="6">
        <f>Tabla2[[#This Row],[Price per Unit]]*Tabla2[[#This Row],[Units Sold]]</f>
        <v>109200</v>
      </c>
      <c r="L7973" s="52">
        <f>Tabla2[[#This Row],[Units Sold]]/Cálculos!$C$11</f>
        <v>1.1295510317036736E-4</v>
      </c>
      <c r="M7973" s="6">
        <f>Tabla2[[#This Row],[Total Sales]]-Tabla2[[#This Row],[Operating Profit]]</f>
        <v>107234.4</v>
      </c>
      <c r="N7973" s="6">
        <v>1965.6</v>
      </c>
      <c r="O7973" s="46">
        <f>Tabla2[[#This Row],[Operating Profit]]/Tabla2[[#This Row],[Total Sales]]</f>
        <v>1.7999999999999999E-2</v>
      </c>
      <c r="P7973" s="1" t="s">
        <v>23</v>
      </c>
    </row>
    <row r="7974" spans="1:16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3" t="str">
        <f>IFERROR(LEFT(Tabla2[[#This Row],[Product]],FIND(" ",Tabla2[[#This Row],[Product]])-3),Tabla2[[#This Row],[Product]])</f>
        <v>Women</v>
      </c>
      <c r="I7974" s="6">
        <v>42</v>
      </c>
      <c r="J7974" s="4">
        <v>2100</v>
      </c>
      <c r="K7974" s="6">
        <f>Tabla2[[#This Row],[Price per Unit]]*Tabla2[[#This Row],[Units Sold]]</f>
        <v>88200</v>
      </c>
      <c r="L7974" s="52">
        <f>Tabla2[[#This Row],[Units Sold]]/Cálculos!$C$11</f>
        <v>8.4716327377775517E-5</v>
      </c>
      <c r="M7974" s="6">
        <f>Tabla2[[#This Row],[Total Sales]]-Tabla2[[#This Row],[Operating Profit]]</f>
        <v>85289.4</v>
      </c>
      <c r="N7974" s="6">
        <v>2910.6000000000008</v>
      </c>
      <c r="O7974" s="46">
        <f>Tabla2[[#This Row],[Operating Profit]]/Tabla2[[#This Row],[Total Sales]]</f>
        <v>3.3000000000000008E-2</v>
      </c>
      <c r="P7974" s="1" t="s">
        <v>23</v>
      </c>
    </row>
    <row r="7975" spans="1:16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3" t="str">
        <f>IFERROR(LEFT(Tabla2[[#This Row],[Product]],FIND(" ",Tabla2[[#This Row],[Product]])-3),Tabla2[[#This Row],[Product]])</f>
        <v>Women</v>
      </c>
      <c r="I7975" s="6">
        <v>42</v>
      </c>
      <c r="J7975" s="4">
        <v>2230</v>
      </c>
      <c r="K7975" s="6">
        <f>Tabla2[[#This Row],[Price per Unit]]*Tabla2[[#This Row],[Units Sold]]</f>
        <v>93660</v>
      </c>
      <c r="L7975" s="52">
        <f>Tabla2[[#This Row],[Units Sold]]/Cálculos!$C$11</f>
        <v>8.9960671453542573E-5</v>
      </c>
      <c r="M7975" s="6">
        <f>Tabla2[[#This Row],[Total Sales]]-Tabla2[[#This Row],[Operating Profit]]</f>
        <v>90756.54</v>
      </c>
      <c r="N7975" s="6">
        <v>2903.4599999999996</v>
      </c>
      <c r="O7975" s="46">
        <f>Tabla2[[#This Row],[Operating Profit]]/Tabla2[[#This Row],[Total Sales]]</f>
        <v>3.0999999999999996E-2</v>
      </c>
      <c r="P7975" s="1" t="s">
        <v>23</v>
      </c>
    </row>
    <row r="7976" spans="1:16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3" t="str">
        <f>IFERROR(LEFT(Tabla2[[#This Row],[Product]],FIND(" ",Tabla2[[#This Row],[Product]])-3),Tabla2[[#This Row],[Product]])</f>
        <v>Men</v>
      </c>
      <c r="I7976" s="6">
        <v>50</v>
      </c>
      <c r="J7976" s="4">
        <v>2210</v>
      </c>
      <c r="K7976" s="6">
        <f>Tabla2[[#This Row],[Price per Unit]]*Tabla2[[#This Row],[Units Sold]]</f>
        <v>110500</v>
      </c>
      <c r="L7976" s="52">
        <f>Tabla2[[#This Row],[Units Sold]]/Cálculos!$C$11</f>
        <v>8.9153849288039951E-5</v>
      </c>
      <c r="M7976" s="6">
        <f>Tabla2[[#This Row],[Total Sales]]-Tabla2[[#This Row],[Operating Profit]]</f>
        <v>105306.5</v>
      </c>
      <c r="N7976" s="6">
        <v>5193.5000000000009</v>
      </c>
      <c r="O7976" s="46">
        <f>Tabla2[[#This Row],[Operating Profit]]/Tabla2[[#This Row],[Total Sales]]</f>
        <v>4.7000000000000007E-2</v>
      </c>
      <c r="P7976" s="1" t="s">
        <v>23</v>
      </c>
    </row>
    <row r="7977" spans="1:16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3" t="str">
        <f>IFERROR(LEFT(Tabla2[[#This Row],[Product]],FIND(" ",Tabla2[[#This Row],[Product]])-3),Tabla2[[#This Row],[Product]])</f>
        <v>Women</v>
      </c>
      <c r="I7977" s="6">
        <v>46</v>
      </c>
      <c r="J7977" s="4">
        <v>2240</v>
      </c>
      <c r="K7977" s="6">
        <f>Tabla2[[#This Row],[Price per Unit]]*Tabla2[[#This Row],[Units Sold]]</f>
        <v>103040</v>
      </c>
      <c r="L7977" s="52">
        <f>Tabla2[[#This Row],[Units Sold]]/Cálculos!$C$11</f>
        <v>9.0364082536293884E-5</v>
      </c>
      <c r="M7977" s="6">
        <f>Tabla2[[#This Row],[Total Sales]]-Tabla2[[#This Row],[Operating Profit]]</f>
        <v>101803.52</v>
      </c>
      <c r="N7977" s="6">
        <v>1236.48</v>
      </c>
      <c r="O7977" s="46">
        <f>Tabla2[[#This Row],[Operating Profit]]/Tabla2[[#This Row],[Total Sales]]</f>
        <v>1.2E-2</v>
      </c>
      <c r="P7977" s="1" t="s">
        <v>23</v>
      </c>
    </row>
    <row r="7978" spans="1:16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3" t="str">
        <f>IFERROR(LEFT(Tabla2[[#This Row],[Product]],FIND(" ",Tabla2[[#This Row],[Product]])-3),Tabla2[[#This Row],[Product]])</f>
        <v>Men</v>
      </c>
      <c r="I7978" s="6">
        <v>39</v>
      </c>
      <c r="J7978" s="4">
        <v>2630</v>
      </c>
      <c r="K7978" s="6">
        <f>Tabla2[[#This Row],[Price per Unit]]*Tabla2[[#This Row],[Units Sold]]</f>
        <v>102570</v>
      </c>
      <c r="L7978" s="52">
        <f>Tabla2[[#This Row],[Units Sold]]/Cálculos!$C$11</f>
        <v>1.0609711476359505E-4</v>
      </c>
      <c r="M7978" s="6">
        <f>Tabla2[[#This Row],[Total Sales]]-Tabla2[[#This Row],[Operating Profit]]</f>
        <v>98980.05</v>
      </c>
      <c r="N7978" s="6">
        <v>3589.9500000000003</v>
      </c>
      <c r="O7978" s="46">
        <f>Tabla2[[#This Row],[Operating Profit]]/Tabla2[[#This Row],[Total Sales]]</f>
        <v>3.5000000000000003E-2</v>
      </c>
      <c r="P7978" s="1" t="s">
        <v>23</v>
      </c>
    </row>
    <row r="7979" spans="1:16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3" t="str">
        <f>IFERROR(LEFT(Tabla2[[#This Row],[Product]],FIND(" ",Tabla2[[#This Row],[Product]])-3),Tabla2[[#This Row],[Product]])</f>
        <v>Men</v>
      </c>
      <c r="I7979" s="6">
        <v>46</v>
      </c>
      <c r="J7979" s="4">
        <v>3060</v>
      </c>
      <c r="K7979" s="6">
        <f>Tabla2[[#This Row],[Price per Unit]]*Tabla2[[#This Row],[Units Sold]]</f>
        <v>140760</v>
      </c>
      <c r="L7979" s="52">
        <f>Tabla2[[#This Row],[Units Sold]]/Cálculos!$C$11</f>
        <v>1.2344379132190147E-4</v>
      </c>
      <c r="M7979" s="6">
        <f>Tabla2[[#This Row],[Total Sales]]-Tabla2[[#This Row],[Operating Profit]]</f>
        <v>137944.79999999999</v>
      </c>
      <c r="N7979" s="6">
        <v>2815.2000000000003</v>
      </c>
      <c r="O7979" s="46">
        <f>Tabla2[[#This Row],[Operating Profit]]/Tabla2[[#This Row],[Total Sales]]</f>
        <v>0.02</v>
      </c>
      <c r="P7979" s="1" t="s">
        <v>23</v>
      </c>
    </row>
    <row r="7980" spans="1:16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3" t="str">
        <f>IFERROR(LEFT(Tabla2[[#This Row],[Product]],FIND(" ",Tabla2[[#This Row],[Product]])-3),Tabla2[[#This Row],[Product]])</f>
        <v>Women</v>
      </c>
      <c r="I7980" s="6">
        <v>40</v>
      </c>
      <c r="J7980" s="4">
        <v>2470</v>
      </c>
      <c r="K7980" s="6">
        <f>Tabla2[[#This Row],[Price per Unit]]*Tabla2[[#This Row],[Units Sold]]</f>
        <v>98800</v>
      </c>
      <c r="L7980" s="52">
        <f>Tabla2[[#This Row],[Units Sold]]/Cálculos!$C$11</f>
        <v>9.9642537439574065E-5</v>
      </c>
      <c r="M7980" s="6">
        <f>Tabla2[[#This Row],[Total Sales]]-Tabla2[[#This Row],[Operating Profit]]</f>
        <v>95440.8</v>
      </c>
      <c r="N7980" s="6">
        <v>3359.2000000000003</v>
      </c>
      <c r="O7980" s="46">
        <f>Tabla2[[#This Row],[Operating Profit]]/Tabla2[[#This Row],[Total Sales]]</f>
        <v>3.4000000000000002E-2</v>
      </c>
      <c r="P7980" s="1" t="s">
        <v>23</v>
      </c>
    </row>
    <row r="7981" spans="1:16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3" t="str">
        <f>IFERROR(LEFT(Tabla2[[#This Row],[Product]],FIND(" ",Tabla2[[#This Row],[Product]])-3),Tabla2[[#This Row],[Product]])</f>
        <v>Women</v>
      </c>
      <c r="I7981" s="6">
        <v>37</v>
      </c>
      <c r="J7981" s="4">
        <v>2100</v>
      </c>
      <c r="K7981" s="6">
        <f>Tabla2[[#This Row],[Price per Unit]]*Tabla2[[#This Row],[Units Sold]]</f>
        <v>77700</v>
      </c>
      <c r="L7981" s="52">
        <f>Tabla2[[#This Row],[Units Sold]]/Cálculos!$C$11</f>
        <v>8.4716327377775517E-5</v>
      </c>
      <c r="M7981" s="6">
        <f>Tabla2[[#This Row],[Total Sales]]-Tabla2[[#This Row],[Operating Profit]]</f>
        <v>75446.7</v>
      </c>
      <c r="N7981" s="6">
        <v>2253.2999999999997</v>
      </c>
      <c r="O7981" s="46">
        <f>Tabla2[[#This Row],[Operating Profit]]/Tabla2[[#This Row],[Total Sales]]</f>
        <v>2.8999999999999998E-2</v>
      </c>
      <c r="P7981" s="1" t="s">
        <v>23</v>
      </c>
    </row>
    <row r="7982" spans="1:16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3" t="str">
        <f>IFERROR(LEFT(Tabla2[[#This Row],[Product]],FIND(" ",Tabla2[[#This Row],[Product]])-3),Tabla2[[#This Row],[Product]])</f>
        <v>Men</v>
      </c>
      <c r="I7982" s="6">
        <v>51</v>
      </c>
      <c r="J7982" s="4">
        <v>2280</v>
      </c>
      <c r="K7982" s="6">
        <f>Tabla2[[#This Row],[Price per Unit]]*Tabla2[[#This Row],[Units Sold]]</f>
        <v>116280</v>
      </c>
      <c r="L7982" s="52">
        <f>Tabla2[[#This Row],[Units Sold]]/Cálculos!$C$11</f>
        <v>9.1977726867299128E-5</v>
      </c>
      <c r="M7982" s="6">
        <f>Tabla2[[#This Row],[Total Sales]]-Tabla2[[#This Row],[Operating Profit]]</f>
        <v>110814.84</v>
      </c>
      <c r="N7982" s="6">
        <v>5465.1600000000008</v>
      </c>
      <c r="O7982" s="46">
        <f>Tabla2[[#This Row],[Operating Profit]]/Tabla2[[#This Row],[Total Sales]]</f>
        <v>4.7000000000000007E-2</v>
      </c>
      <c r="P7982" s="1" t="s">
        <v>23</v>
      </c>
    </row>
    <row r="7983" spans="1:16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3" t="str">
        <f>IFERROR(LEFT(Tabla2[[#This Row],[Product]],FIND(" ",Tabla2[[#This Row],[Product]])-3),Tabla2[[#This Row],[Product]])</f>
        <v>Women</v>
      </c>
      <c r="I7983" s="6">
        <v>56</v>
      </c>
      <c r="J7983" s="4">
        <v>2560</v>
      </c>
      <c r="K7983" s="6">
        <f>Tabla2[[#This Row],[Price per Unit]]*Tabla2[[#This Row],[Units Sold]]</f>
        <v>143360</v>
      </c>
      <c r="L7983" s="52">
        <f>Tabla2[[#This Row],[Units Sold]]/Cálculos!$C$11</f>
        <v>1.0327323718433586E-4</v>
      </c>
      <c r="M7983" s="6">
        <f>Tabla2[[#This Row],[Total Sales]]-Tabla2[[#This Row],[Operating Profit]]</f>
        <v>141209.60000000001</v>
      </c>
      <c r="N7983" s="6">
        <v>2150.4000000000005</v>
      </c>
      <c r="O7983" s="46">
        <f>Tabla2[[#This Row],[Operating Profit]]/Tabla2[[#This Row],[Total Sales]]</f>
        <v>1.5000000000000005E-2</v>
      </c>
      <c r="P7983" s="1" t="s">
        <v>23</v>
      </c>
    </row>
    <row r="7984" spans="1:16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3" t="str">
        <f>IFERROR(LEFT(Tabla2[[#This Row],[Product]],FIND(" ",Tabla2[[#This Row],[Product]])-3),Tabla2[[#This Row],[Product]])</f>
        <v>Men</v>
      </c>
      <c r="I7984" s="6">
        <v>40</v>
      </c>
      <c r="J7984" s="4">
        <v>3220</v>
      </c>
      <c r="K7984" s="6">
        <f>Tabla2[[#This Row],[Price per Unit]]*Tabla2[[#This Row],[Units Sold]]</f>
        <v>128800</v>
      </c>
      <c r="L7984" s="52">
        <f>Tabla2[[#This Row],[Units Sold]]/Cálculos!$C$11</f>
        <v>1.2989836864592247E-4</v>
      </c>
      <c r="M7984" s="6">
        <f>Tabla2[[#This Row],[Total Sales]]-Tabla2[[#This Row],[Operating Profit]]</f>
        <v>124549.6</v>
      </c>
      <c r="N7984" s="6">
        <v>4250.4000000000005</v>
      </c>
      <c r="O7984" s="46">
        <f>Tabla2[[#This Row],[Operating Profit]]/Tabla2[[#This Row],[Total Sales]]</f>
        <v>3.3000000000000002E-2</v>
      </c>
      <c r="P7984" s="1" t="s">
        <v>23</v>
      </c>
    </row>
    <row r="7985" spans="1:16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3" t="str">
        <f>IFERROR(LEFT(Tabla2[[#This Row],[Product]],FIND(" ",Tabla2[[#This Row],[Product]])-3),Tabla2[[#This Row],[Product]])</f>
        <v>Men</v>
      </c>
      <c r="I7985" s="6">
        <v>46</v>
      </c>
      <c r="J7985" s="4">
        <v>3320</v>
      </c>
      <c r="K7985" s="6">
        <f>Tabla2[[#This Row],[Price per Unit]]*Tabla2[[#This Row],[Units Sold]]</f>
        <v>152720</v>
      </c>
      <c r="L7985" s="52">
        <f>Tabla2[[#This Row],[Units Sold]]/Cálculos!$C$11</f>
        <v>1.3393247947343558E-4</v>
      </c>
      <c r="M7985" s="6">
        <f>Tabla2[[#This Row],[Total Sales]]-Tabla2[[#This Row],[Operating Profit]]</f>
        <v>149512.88</v>
      </c>
      <c r="N7985" s="6">
        <v>3207.12</v>
      </c>
      <c r="O7985" s="46">
        <f>Tabla2[[#This Row],[Operating Profit]]/Tabla2[[#This Row],[Total Sales]]</f>
        <v>2.0999999999999998E-2</v>
      </c>
      <c r="P7985" s="1" t="s">
        <v>23</v>
      </c>
    </row>
    <row r="7986" spans="1:16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3" t="str">
        <f>IFERROR(LEFT(Tabla2[[#This Row],[Product]],FIND(" ",Tabla2[[#This Row],[Product]])-3),Tabla2[[#This Row],[Product]])</f>
        <v>Women</v>
      </c>
      <c r="I7986" s="6">
        <v>44</v>
      </c>
      <c r="J7986" s="4">
        <v>2560</v>
      </c>
      <c r="K7986" s="6">
        <f>Tabla2[[#This Row],[Price per Unit]]*Tabla2[[#This Row],[Units Sold]]</f>
        <v>112640</v>
      </c>
      <c r="L7986" s="52">
        <f>Tabla2[[#This Row],[Units Sold]]/Cálculos!$C$11</f>
        <v>1.0327323718433586E-4</v>
      </c>
      <c r="M7986" s="6">
        <f>Tabla2[[#This Row],[Total Sales]]-Tabla2[[#This Row],[Operating Profit]]</f>
        <v>108922.88</v>
      </c>
      <c r="N7986" s="6">
        <v>3717.1200000000008</v>
      </c>
      <c r="O7986" s="46">
        <f>Tabla2[[#This Row],[Operating Profit]]/Tabla2[[#This Row],[Total Sales]]</f>
        <v>3.3000000000000008E-2</v>
      </c>
      <c r="P7986" s="1" t="s">
        <v>23</v>
      </c>
    </row>
    <row r="7987" spans="1:16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3" t="str">
        <f>IFERROR(LEFT(Tabla2[[#This Row],[Product]],FIND(" ",Tabla2[[#This Row],[Product]])-3),Tabla2[[#This Row],[Product]])</f>
        <v>Women</v>
      </c>
      <c r="I7987" s="6">
        <v>40</v>
      </c>
      <c r="J7987" s="4">
        <v>2710</v>
      </c>
      <c r="K7987" s="6">
        <f>Tabla2[[#This Row],[Price per Unit]]*Tabla2[[#This Row],[Units Sold]]</f>
        <v>108400</v>
      </c>
      <c r="L7987" s="52">
        <f>Tabla2[[#This Row],[Units Sold]]/Cálculos!$C$11</f>
        <v>1.0932440342560556E-4</v>
      </c>
      <c r="M7987" s="6">
        <f>Tabla2[[#This Row],[Total Sales]]-Tabla2[[#This Row],[Operating Profit]]</f>
        <v>105148</v>
      </c>
      <c r="N7987" s="6">
        <v>3252</v>
      </c>
      <c r="O7987" s="46">
        <f>Tabla2[[#This Row],[Operating Profit]]/Tabla2[[#This Row],[Total Sales]]</f>
        <v>0.03</v>
      </c>
      <c r="P7987" s="1" t="s">
        <v>23</v>
      </c>
    </row>
    <row r="7988" spans="1:16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3" t="str">
        <f>IFERROR(LEFT(Tabla2[[#This Row],[Product]],FIND(" ",Tabla2[[#This Row],[Product]])-3),Tabla2[[#This Row],[Product]])</f>
        <v>Men</v>
      </c>
      <c r="I7988" s="6">
        <v>43</v>
      </c>
      <c r="J7988" s="4">
        <v>2450</v>
      </c>
      <c r="K7988" s="6">
        <f>Tabla2[[#This Row],[Price per Unit]]*Tabla2[[#This Row],[Units Sold]]</f>
        <v>105350</v>
      </c>
      <c r="L7988" s="52">
        <f>Tabla2[[#This Row],[Units Sold]]/Cálculos!$C$11</f>
        <v>9.8835715274071443E-5</v>
      </c>
      <c r="M7988" s="6">
        <f>Tabla2[[#This Row],[Total Sales]]-Tabla2[[#This Row],[Operating Profit]]</f>
        <v>99871.8</v>
      </c>
      <c r="N7988" s="6">
        <v>5478.2</v>
      </c>
      <c r="O7988" s="46">
        <f>Tabla2[[#This Row],[Operating Profit]]/Tabla2[[#This Row],[Total Sales]]</f>
        <v>5.1999999999999998E-2</v>
      </c>
      <c r="P7988" s="1" t="s">
        <v>23</v>
      </c>
    </row>
    <row r="7989" spans="1:16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3" t="str">
        <f>IFERROR(LEFT(Tabla2[[#This Row],[Product]],FIND(" ",Tabla2[[#This Row],[Product]])-3),Tabla2[[#This Row],[Product]])</f>
        <v>Women</v>
      </c>
      <c r="I7989" s="6">
        <v>50</v>
      </c>
      <c r="J7989" s="4">
        <v>2560</v>
      </c>
      <c r="K7989" s="6">
        <f>Tabla2[[#This Row],[Price per Unit]]*Tabla2[[#This Row],[Units Sold]]</f>
        <v>128000</v>
      </c>
      <c r="L7989" s="52">
        <f>Tabla2[[#This Row],[Units Sold]]/Cálculos!$C$11</f>
        <v>1.0327323718433586E-4</v>
      </c>
      <c r="M7989" s="6">
        <f>Tabla2[[#This Row],[Total Sales]]-Tabla2[[#This Row],[Operating Profit]]</f>
        <v>125824</v>
      </c>
      <c r="N7989" s="6">
        <v>2176</v>
      </c>
      <c r="O7989" s="46">
        <f>Tabla2[[#This Row],[Operating Profit]]/Tabla2[[#This Row],[Total Sales]]</f>
        <v>1.7000000000000001E-2</v>
      </c>
      <c r="P7989" s="1" t="s">
        <v>23</v>
      </c>
    </row>
    <row r="7990" spans="1:16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3" t="str">
        <f>IFERROR(LEFT(Tabla2[[#This Row],[Product]],FIND(" ",Tabla2[[#This Row],[Product]])-3),Tabla2[[#This Row],[Product]])</f>
        <v>Men</v>
      </c>
      <c r="I7990" s="6">
        <v>26</v>
      </c>
      <c r="J7990" s="4">
        <v>2240</v>
      </c>
      <c r="K7990" s="6">
        <f>Tabla2[[#This Row],[Price per Unit]]*Tabla2[[#This Row],[Units Sold]]</f>
        <v>58240</v>
      </c>
      <c r="L7990" s="52">
        <f>Tabla2[[#This Row],[Units Sold]]/Cálculos!$C$11</f>
        <v>9.0364082536293884E-5</v>
      </c>
      <c r="M7990" s="6">
        <f>Tabla2[[#This Row],[Total Sales]]-Tabla2[[#This Row],[Operating Profit]]</f>
        <v>55735.68</v>
      </c>
      <c r="N7990" s="6">
        <v>2504.3200000000002</v>
      </c>
      <c r="O7990" s="46">
        <f>Tabla2[[#This Row],[Operating Profit]]/Tabla2[[#This Row],[Total Sales]]</f>
        <v>4.3000000000000003E-2</v>
      </c>
      <c r="P7990" s="1" t="s">
        <v>23</v>
      </c>
    </row>
    <row r="7991" spans="1:16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3" t="str">
        <f>IFERROR(LEFT(Tabla2[[#This Row],[Product]],FIND(" ",Tabla2[[#This Row],[Product]])-3),Tabla2[[#This Row],[Product]])</f>
        <v>Men</v>
      </c>
      <c r="I7991" s="6">
        <v>35</v>
      </c>
      <c r="J7991" s="4">
        <v>2240</v>
      </c>
      <c r="K7991" s="6">
        <f>Tabla2[[#This Row],[Price per Unit]]*Tabla2[[#This Row],[Units Sold]]</f>
        <v>78400</v>
      </c>
      <c r="L7991" s="52">
        <f>Tabla2[[#This Row],[Units Sold]]/Cálculos!$C$11</f>
        <v>9.0364082536293884E-5</v>
      </c>
      <c r="M7991" s="6">
        <f>Tabla2[[#This Row],[Total Sales]]-Tabla2[[#This Row],[Operating Profit]]</f>
        <v>76048</v>
      </c>
      <c r="N7991" s="6">
        <v>2352</v>
      </c>
      <c r="O7991" s="46">
        <f>Tabla2[[#This Row],[Operating Profit]]/Tabla2[[#This Row],[Total Sales]]</f>
        <v>0.03</v>
      </c>
      <c r="P7991" s="1" t="s">
        <v>23</v>
      </c>
    </row>
    <row r="7992" spans="1:16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3" t="str">
        <f>IFERROR(LEFT(Tabla2[[#This Row],[Product]],FIND(" ",Tabla2[[#This Row],[Product]])-3),Tabla2[[#This Row],[Product]])</f>
        <v>Women</v>
      </c>
      <c r="I7992" s="6">
        <v>36</v>
      </c>
      <c r="J7992" s="4">
        <v>2170</v>
      </c>
      <c r="K7992" s="6">
        <f>Tabla2[[#This Row],[Price per Unit]]*Tabla2[[#This Row],[Units Sold]]</f>
        <v>78120</v>
      </c>
      <c r="L7992" s="52">
        <f>Tabla2[[#This Row],[Units Sold]]/Cálculos!$C$11</f>
        <v>8.7540204957034707E-5</v>
      </c>
      <c r="M7992" s="6">
        <f>Tabla2[[#This Row],[Total Sales]]-Tabla2[[#This Row],[Operating Profit]]</f>
        <v>74838.960000000006</v>
      </c>
      <c r="N7992" s="6">
        <v>3281.0400000000004</v>
      </c>
      <c r="O7992" s="46">
        <f>Tabla2[[#This Row],[Operating Profit]]/Tabla2[[#This Row],[Total Sales]]</f>
        <v>4.2000000000000003E-2</v>
      </c>
      <c r="P7992" s="1" t="s">
        <v>23</v>
      </c>
    </row>
    <row r="7993" spans="1:16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3" t="str">
        <f>IFERROR(LEFT(Tabla2[[#This Row],[Product]],FIND(" ",Tabla2[[#This Row],[Product]])-3),Tabla2[[#This Row],[Product]])</f>
        <v>Women</v>
      </c>
      <c r="I7993" s="6">
        <v>33</v>
      </c>
      <c r="J7993" s="4">
        <v>1820</v>
      </c>
      <c r="K7993" s="6">
        <f>Tabla2[[#This Row],[Price per Unit]]*Tabla2[[#This Row],[Units Sold]]</f>
        <v>60060</v>
      </c>
      <c r="L7993" s="52">
        <f>Tabla2[[#This Row],[Units Sold]]/Cálculos!$C$11</f>
        <v>7.3420817060738781E-5</v>
      </c>
      <c r="M7993" s="6">
        <f>Tabla2[[#This Row],[Total Sales]]-Tabla2[[#This Row],[Operating Profit]]</f>
        <v>57777.72</v>
      </c>
      <c r="N7993" s="6">
        <v>2282.2800000000002</v>
      </c>
      <c r="O7993" s="46">
        <f>Tabla2[[#This Row],[Operating Profit]]/Tabla2[[#This Row],[Total Sales]]</f>
        <v>3.8000000000000006E-2</v>
      </c>
      <c r="P7993" s="1" t="s">
        <v>23</v>
      </c>
    </row>
    <row r="7994" spans="1:16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3" t="str">
        <f>IFERROR(LEFT(Tabla2[[#This Row],[Product]],FIND(" ",Tabla2[[#This Row],[Product]])-3),Tabla2[[#This Row],[Product]])</f>
        <v>Men</v>
      </c>
      <c r="I7994" s="6">
        <v>36</v>
      </c>
      <c r="J7994" s="4">
        <v>1550</v>
      </c>
      <c r="K7994" s="6">
        <f>Tabla2[[#This Row],[Price per Unit]]*Tabla2[[#This Row],[Units Sold]]</f>
        <v>55800</v>
      </c>
      <c r="L7994" s="52">
        <f>Tabla2[[#This Row],[Units Sold]]/Cálculos!$C$11</f>
        <v>6.2528717826453357E-5</v>
      </c>
      <c r="M7994" s="6">
        <f>Tabla2[[#This Row],[Total Sales]]-Tabla2[[#This Row],[Operating Profit]]</f>
        <v>52507.8</v>
      </c>
      <c r="N7994" s="6">
        <v>3292.2000000000003</v>
      </c>
      <c r="O7994" s="46">
        <f>Tabla2[[#This Row],[Operating Profit]]/Tabla2[[#This Row],[Total Sales]]</f>
        <v>5.9000000000000004E-2</v>
      </c>
      <c r="P7994" s="1" t="s">
        <v>23</v>
      </c>
    </row>
    <row r="7995" spans="1:16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3" t="str">
        <f>IFERROR(LEFT(Tabla2[[#This Row],[Product]],FIND(" ",Tabla2[[#This Row],[Product]])-3),Tabla2[[#This Row],[Product]])</f>
        <v>Women</v>
      </c>
      <c r="I7995" s="6">
        <v>29</v>
      </c>
      <c r="J7995" s="4">
        <v>2100</v>
      </c>
      <c r="K7995" s="6">
        <f>Tabla2[[#This Row],[Price per Unit]]*Tabla2[[#This Row],[Units Sold]]</f>
        <v>60900</v>
      </c>
      <c r="L7995" s="52">
        <f>Tabla2[[#This Row],[Units Sold]]/Cálculos!$C$11</f>
        <v>8.4716327377775517E-5</v>
      </c>
      <c r="M7995" s="6">
        <f>Tabla2[[#This Row],[Total Sales]]-Tabla2[[#This Row],[Operating Profit]]</f>
        <v>59499.3</v>
      </c>
      <c r="N7995" s="6">
        <v>1400.7</v>
      </c>
      <c r="O7995" s="46">
        <f>Tabla2[[#This Row],[Operating Profit]]/Tabla2[[#This Row],[Total Sales]]</f>
        <v>2.3E-2</v>
      </c>
      <c r="P7995" s="1" t="s">
        <v>23</v>
      </c>
    </row>
    <row r="7996" spans="1:16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3" t="str">
        <f>IFERROR(LEFT(Tabla2[[#This Row],[Product]],FIND(" ",Tabla2[[#This Row],[Product]])-3),Tabla2[[#This Row],[Product]])</f>
        <v>Men</v>
      </c>
      <c r="I7996" s="6">
        <v>28</v>
      </c>
      <c r="J7996" s="4">
        <v>2400</v>
      </c>
      <c r="K7996" s="6">
        <f>Tabla2[[#This Row],[Price per Unit]]*Tabla2[[#This Row],[Units Sold]]</f>
        <v>67200</v>
      </c>
      <c r="L7996" s="52">
        <f>Tabla2[[#This Row],[Units Sold]]/Cálculos!$C$11</f>
        <v>9.6818659860314874E-5</v>
      </c>
      <c r="M7996" s="6">
        <f>Tabla2[[#This Row],[Total Sales]]-Tabla2[[#This Row],[Operating Profit]]</f>
        <v>64108.800000000003</v>
      </c>
      <c r="N7996" s="6">
        <v>3091.2000000000003</v>
      </c>
      <c r="O7996" s="46">
        <f>Tabla2[[#This Row],[Operating Profit]]/Tabla2[[#This Row],[Total Sales]]</f>
        <v>4.6000000000000006E-2</v>
      </c>
      <c r="P7996" s="1" t="s">
        <v>23</v>
      </c>
    </row>
    <row r="7997" spans="1:16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3" t="str">
        <f>IFERROR(LEFT(Tabla2[[#This Row],[Product]],FIND(" ",Tabla2[[#This Row],[Product]])-3),Tabla2[[#This Row],[Product]])</f>
        <v>Men</v>
      </c>
      <c r="I7997" s="6">
        <v>30</v>
      </c>
      <c r="J7997" s="4">
        <v>2150</v>
      </c>
      <c r="K7997" s="6">
        <f>Tabla2[[#This Row],[Price per Unit]]*Tabla2[[#This Row],[Units Sold]]</f>
        <v>64500</v>
      </c>
      <c r="L7997" s="52">
        <f>Tabla2[[#This Row],[Units Sold]]/Cálculos!$C$11</f>
        <v>8.6733382791532085E-5</v>
      </c>
      <c r="M7997" s="6">
        <f>Tabla2[[#This Row],[Total Sales]]-Tabla2[[#This Row],[Operating Profit]]</f>
        <v>62500.5</v>
      </c>
      <c r="N7997" s="6">
        <v>1999.5</v>
      </c>
      <c r="O7997" s="46">
        <f>Tabla2[[#This Row],[Operating Profit]]/Tabla2[[#This Row],[Total Sales]]</f>
        <v>3.1E-2</v>
      </c>
      <c r="P7997" s="1" t="s">
        <v>23</v>
      </c>
    </row>
    <row r="7998" spans="1:16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3" t="str">
        <f>IFERROR(LEFT(Tabla2[[#This Row],[Product]],FIND(" ",Tabla2[[#This Row],[Product]])-3),Tabla2[[#This Row],[Product]])</f>
        <v>Women</v>
      </c>
      <c r="I7998" s="6">
        <v>33</v>
      </c>
      <c r="J7998" s="4">
        <v>2230</v>
      </c>
      <c r="K7998" s="6">
        <f>Tabla2[[#This Row],[Price per Unit]]*Tabla2[[#This Row],[Units Sold]]</f>
        <v>73590</v>
      </c>
      <c r="L7998" s="52">
        <f>Tabla2[[#This Row],[Units Sold]]/Cálculos!$C$11</f>
        <v>8.9960671453542573E-5</v>
      </c>
      <c r="M7998" s="6">
        <f>Tabla2[[#This Row],[Total Sales]]-Tabla2[[#This Row],[Operating Profit]]</f>
        <v>70499.22</v>
      </c>
      <c r="N7998" s="6">
        <v>3090.78</v>
      </c>
      <c r="O7998" s="46">
        <f>Tabla2[[#This Row],[Operating Profit]]/Tabla2[[#This Row],[Total Sales]]</f>
        <v>4.2000000000000003E-2</v>
      </c>
      <c r="P7998" s="1" t="s">
        <v>23</v>
      </c>
    </row>
    <row r="7999" spans="1:16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3" t="str">
        <f>IFERROR(LEFT(Tabla2[[#This Row],[Product]],FIND(" ",Tabla2[[#This Row],[Product]])-3),Tabla2[[#This Row],[Product]])</f>
        <v>Women</v>
      </c>
      <c r="I7999" s="6">
        <v>34</v>
      </c>
      <c r="J7999" s="4">
        <v>1790</v>
      </c>
      <c r="K7999" s="6">
        <f>Tabla2[[#This Row],[Price per Unit]]*Tabla2[[#This Row],[Units Sold]]</f>
        <v>60860</v>
      </c>
      <c r="L7999" s="52">
        <f>Tabla2[[#This Row],[Units Sold]]/Cálculos!$C$11</f>
        <v>7.2210583812484848E-5</v>
      </c>
      <c r="M7999" s="6">
        <f>Tabla2[[#This Row],[Total Sales]]-Tabla2[[#This Row],[Operating Profit]]</f>
        <v>58364.74</v>
      </c>
      <c r="N7999" s="6">
        <v>2495.2599999999998</v>
      </c>
      <c r="O7999" s="46">
        <f>Tabla2[[#This Row],[Operating Profit]]/Tabla2[[#This Row],[Total Sales]]</f>
        <v>4.0999999999999995E-2</v>
      </c>
      <c r="P7999" s="1" t="s">
        <v>23</v>
      </c>
    </row>
    <row r="8000" spans="1:16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3" t="str">
        <f>IFERROR(LEFT(Tabla2[[#This Row],[Product]],FIND(" ",Tabla2[[#This Row],[Product]])-3),Tabla2[[#This Row],[Product]])</f>
        <v>Men</v>
      </c>
      <c r="I8000" s="6">
        <v>40</v>
      </c>
      <c r="J8000" s="4">
        <v>1400</v>
      </c>
      <c r="K8000" s="6">
        <f>Tabla2[[#This Row],[Price per Unit]]*Tabla2[[#This Row],[Units Sold]]</f>
        <v>56000</v>
      </c>
      <c r="L8000" s="52">
        <f>Tabla2[[#This Row],[Units Sold]]/Cálculos!$C$11</f>
        <v>5.6477551585183678E-5</v>
      </c>
      <c r="M8000" s="6">
        <f>Tabla2[[#This Row],[Total Sales]]-Tabla2[[#This Row],[Operating Profit]]</f>
        <v>52808</v>
      </c>
      <c r="N8000" s="6">
        <v>3192.0000000000005</v>
      </c>
      <c r="O8000" s="46">
        <f>Tabla2[[#This Row],[Operating Profit]]/Tabla2[[#This Row],[Total Sales]]</f>
        <v>5.7000000000000009E-2</v>
      </c>
      <c r="P8000" s="1" t="s">
        <v>23</v>
      </c>
    </row>
    <row r="8001" spans="1:16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3" t="str">
        <f>IFERROR(LEFT(Tabla2[[#This Row],[Product]],FIND(" ",Tabla2[[#This Row],[Product]])-3),Tabla2[[#This Row],[Product]])</f>
        <v>Women</v>
      </c>
      <c r="I8001" s="6">
        <v>32</v>
      </c>
      <c r="J8001" s="4">
        <v>2080</v>
      </c>
      <c r="K8001" s="6">
        <f>Tabla2[[#This Row],[Price per Unit]]*Tabla2[[#This Row],[Units Sold]]</f>
        <v>66560</v>
      </c>
      <c r="L8001" s="52">
        <f>Tabla2[[#This Row],[Units Sold]]/Cálculos!$C$11</f>
        <v>8.3909505212272895E-5</v>
      </c>
      <c r="M8001" s="6">
        <f>Tabla2[[#This Row],[Total Sales]]-Tabla2[[#This Row],[Operating Profit]]</f>
        <v>64829.440000000002</v>
      </c>
      <c r="N8001" s="6">
        <v>1730.56</v>
      </c>
      <c r="O8001" s="46">
        <f>Tabla2[[#This Row],[Operating Profit]]/Tabla2[[#This Row],[Total Sales]]</f>
        <v>2.5999999999999999E-2</v>
      </c>
      <c r="P8001" s="1" t="s">
        <v>23</v>
      </c>
    </row>
    <row r="8002" spans="1:16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3" t="str">
        <f>IFERROR(LEFT(Tabla2[[#This Row],[Product]],FIND(" ",Tabla2[[#This Row],[Product]])-3),Tabla2[[#This Row],[Product]])</f>
        <v>Men</v>
      </c>
      <c r="I8002" s="6">
        <v>24</v>
      </c>
      <c r="J8002" s="4">
        <v>2640</v>
      </c>
      <c r="K8002" s="6">
        <f>Tabla2[[#This Row],[Price per Unit]]*Tabla2[[#This Row],[Units Sold]]</f>
        <v>63360</v>
      </c>
      <c r="L8002" s="52">
        <f>Tabla2[[#This Row],[Units Sold]]/Cálculos!$C$11</f>
        <v>1.0650052584634637E-4</v>
      </c>
      <c r="M8002" s="6">
        <f>Tabla2[[#This Row],[Total Sales]]-Tabla2[[#This Row],[Operating Profit]]</f>
        <v>60572.160000000003</v>
      </c>
      <c r="N8002" s="6">
        <v>2787.84</v>
      </c>
      <c r="O8002" s="46">
        <f>Tabla2[[#This Row],[Operating Profit]]/Tabla2[[#This Row],[Total Sales]]</f>
        <v>4.4000000000000004E-2</v>
      </c>
      <c r="P8002" s="1" t="s">
        <v>23</v>
      </c>
    </row>
    <row r="8003" spans="1:16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3" t="str">
        <f>IFERROR(LEFT(Tabla2[[#This Row],[Product]],FIND(" ",Tabla2[[#This Row],[Product]])-3),Tabla2[[#This Row],[Product]])</f>
        <v>Men</v>
      </c>
      <c r="I8003" s="6">
        <v>36</v>
      </c>
      <c r="J8003" s="4">
        <v>2280</v>
      </c>
      <c r="K8003" s="6">
        <f>Tabla2[[#This Row],[Price per Unit]]*Tabla2[[#This Row],[Units Sold]]</f>
        <v>82080</v>
      </c>
      <c r="L8003" s="52">
        <f>Tabla2[[#This Row],[Units Sold]]/Cálculos!$C$11</f>
        <v>9.1977726867299128E-5</v>
      </c>
      <c r="M8003" s="6">
        <f>Tabla2[[#This Row],[Total Sales]]-Tabla2[[#This Row],[Operating Profit]]</f>
        <v>79781.759999999995</v>
      </c>
      <c r="N8003" s="6">
        <v>2298.2400000000002</v>
      </c>
      <c r="O8003" s="46">
        <f>Tabla2[[#This Row],[Operating Profit]]/Tabla2[[#This Row],[Total Sales]]</f>
        <v>2.8000000000000004E-2</v>
      </c>
      <c r="P8003" s="1" t="s">
        <v>23</v>
      </c>
    </row>
    <row r="8004" spans="1:16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3" t="str">
        <f>IFERROR(LEFT(Tabla2[[#This Row],[Product]],FIND(" ",Tabla2[[#This Row],[Product]])-3),Tabla2[[#This Row],[Product]])</f>
        <v>Women</v>
      </c>
      <c r="I8004" s="6">
        <v>33</v>
      </c>
      <c r="J8004" s="4">
        <v>2210</v>
      </c>
      <c r="K8004" s="6">
        <f>Tabla2[[#This Row],[Price per Unit]]*Tabla2[[#This Row],[Units Sold]]</f>
        <v>72930</v>
      </c>
      <c r="L8004" s="52">
        <f>Tabla2[[#This Row],[Units Sold]]/Cálculos!$C$11</f>
        <v>8.9153849288039951E-5</v>
      </c>
      <c r="M8004" s="6">
        <f>Tabla2[[#This Row],[Total Sales]]-Tabla2[[#This Row],[Operating Profit]]</f>
        <v>69575.22</v>
      </c>
      <c r="N8004" s="6">
        <v>3354.78</v>
      </c>
      <c r="O8004" s="46">
        <f>Tabla2[[#This Row],[Operating Profit]]/Tabla2[[#This Row],[Total Sales]]</f>
        <v>4.6000000000000006E-2</v>
      </c>
      <c r="P8004" s="1" t="s">
        <v>23</v>
      </c>
    </row>
    <row r="8005" spans="1:16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3" t="str">
        <f>IFERROR(LEFT(Tabla2[[#This Row],[Product]],FIND(" ",Tabla2[[#This Row],[Product]])-3),Tabla2[[#This Row],[Product]])</f>
        <v>Women</v>
      </c>
      <c r="I8005" s="6">
        <v>36</v>
      </c>
      <c r="J8005" s="4">
        <v>1760</v>
      </c>
      <c r="K8005" s="6">
        <f>Tabla2[[#This Row],[Price per Unit]]*Tabla2[[#This Row],[Units Sold]]</f>
        <v>63360</v>
      </c>
      <c r="L8005" s="52">
        <f>Tabla2[[#This Row],[Units Sold]]/Cálculos!$C$11</f>
        <v>7.1000350564230915E-5</v>
      </c>
      <c r="M8005" s="6">
        <f>Tabla2[[#This Row],[Total Sales]]-Tabla2[[#This Row],[Operating Profit]]</f>
        <v>60888.959999999999</v>
      </c>
      <c r="N8005" s="6">
        <v>2471.0399999999995</v>
      </c>
      <c r="O8005" s="46">
        <f>Tabla2[[#This Row],[Operating Profit]]/Tabla2[[#This Row],[Total Sales]]</f>
        <v>3.8999999999999993E-2</v>
      </c>
      <c r="P8005" s="1" t="s">
        <v>23</v>
      </c>
    </row>
    <row r="8006" spans="1:16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3" t="str">
        <f>IFERROR(LEFT(Tabla2[[#This Row],[Product]],FIND(" ",Tabla2[[#This Row],[Product]])-3),Tabla2[[#This Row],[Product]])</f>
        <v>Men</v>
      </c>
      <c r="I8006" s="6">
        <v>36</v>
      </c>
      <c r="J8006" s="4">
        <v>1280</v>
      </c>
      <c r="K8006" s="6">
        <f>Tabla2[[#This Row],[Price per Unit]]*Tabla2[[#This Row],[Units Sold]]</f>
        <v>46080</v>
      </c>
      <c r="L8006" s="52">
        <f>Tabla2[[#This Row],[Units Sold]]/Cálculos!$C$11</f>
        <v>5.1636618592167932E-5</v>
      </c>
      <c r="M8006" s="6">
        <f>Tabla2[[#This Row],[Total Sales]]-Tabla2[[#This Row],[Operating Profit]]</f>
        <v>43361.279999999999</v>
      </c>
      <c r="N8006" s="6">
        <v>2718.7200000000003</v>
      </c>
      <c r="O8006" s="46">
        <f>Tabla2[[#This Row],[Operating Profit]]/Tabla2[[#This Row],[Total Sales]]</f>
        <v>5.9000000000000004E-2</v>
      </c>
      <c r="P8006" s="1" t="s">
        <v>23</v>
      </c>
    </row>
    <row r="8007" spans="1:16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3" t="str">
        <f>IFERROR(LEFT(Tabla2[[#This Row],[Product]],FIND(" ",Tabla2[[#This Row],[Product]])-3),Tabla2[[#This Row],[Product]])</f>
        <v>Women</v>
      </c>
      <c r="I8007" s="6">
        <v>33</v>
      </c>
      <c r="J8007" s="4">
        <v>1940</v>
      </c>
      <c r="K8007" s="6">
        <f>Tabla2[[#This Row],[Price per Unit]]*Tabla2[[#This Row],[Units Sold]]</f>
        <v>64020</v>
      </c>
      <c r="L8007" s="52">
        <f>Tabla2[[#This Row],[Units Sold]]/Cálculos!$C$11</f>
        <v>7.8261750053754527E-5</v>
      </c>
      <c r="M8007" s="6">
        <f>Tabla2[[#This Row],[Total Sales]]-Tabla2[[#This Row],[Operating Profit]]</f>
        <v>62547.54</v>
      </c>
      <c r="N8007" s="6">
        <v>1472.46</v>
      </c>
      <c r="O8007" s="46">
        <f>Tabla2[[#This Row],[Operating Profit]]/Tabla2[[#This Row],[Total Sales]]</f>
        <v>2.3E-2</v>
      </c>
      <c r="P8007" s="1" t="s">
        <v>23</v>
      </c>
    </row>
    <row r="8008" spans="1:16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3" t="str">
        <f>IFERROR(LEFT(Tabla2[[#This Row],[Product]],FIND(" ",Tabla2[[#This Row],[Product]])-3),Tabla2[[#This Row],[Product]])</f>
        <v>Men</v>
      </c>
      <c r="I8008" s="6">
        <v>31</v>
      </c>
      <c r="J8008" s="4">
        <v>2480</v>
      </c>
      <c r="K8008" s="6">
        <f>Tabla2[[#This Row],[Price per Unit]]*Tabla2[[#This Row],[Units Sold]]</f>
        <v>76880</v>
      </c>
      <c r="L8008" s="52">
        <f>Tabla2[[#This Row],[Units Sold]]/Cálculos!$C$11</f>
        <v>1.0004594852232538E-4</v>
      </c>
      <c r="M8008" s="6">
        <f>Tabla2[[#This Row],[Total Sales]]-Tabla2[[#This Row],[Operating Profit]]</f>
        <v>73343.520000000004</v>
      </c>
      <c r="N8008" s="6">
        <v>3536.48</v>
      </c>
      <c r="O8008" s="46">
        <f>Tabla2[[#This Row],[Operating Profit]]/Tabla2[[#This Row],[Total Sales]]</f>
        <v>4.5999999999999999E-2</v>
      </c>
      <c r="P8008" s="1" t="s">
        <v>23</v>
      </c>
    </row>
    <row r="8009" spans="1:16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3" t="str">
        <f>IFERROR(LEFT(Tabla2[[#This Row],[Product]],FIND(" ",Tabla2[[#This Row],[Product]])-3),Tabla2[[#This Row],[Product]])</f>
        <v>Men</v>
      </c>
      <c r="I8009" s="6">
        <v>34</v>
      </c>
      <c r="J8009" s="4">
        <v>2100</v>
      </c>
      <c r="K8009" s="6">
        <f>Tabla2[[#This Row],[Price per Unit]]*Tabla2[[#This Row],[Units Sold]]</f>
        <v>71400</v>
      </c>
      <c r="L8009" s="52">
        <f>Tabla2[[#This Row],[Units Sold]]/Cálculos!$C$11</f>
        <v>8.4716327377775517E-5</v>
      </c>
      <c r="M8009" s="6">
        <f>Tabla2[[#This Row],[Total Sales]]-Tabla2[[#This Row],[Operating Profit]]</f>
        <v>69329.399999999994</v>
      </c>
      <c r="N8009" s="6">
        <v>2070.6</v>
      </c>
      <c r="O8009" s="46">
        <f>Tabla2[[#This Row],[Operating Profit]]/Tabla2[[#This Row],[Total Sales]]</f>
        <v>2.8999999999999998E-2</v>
      </c>
      <c r="P8009" s="1" t="s">
        <v>23</v>
      </c>
    </row>
    <row r="8010" spans="1:16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3" t="str">
        <f>IFERROR(LEFT(Tabla2[[#This Row],[Product]],FIND(" ",Tabla2[[#This Row],[Product]])-3),Tabla2[[#This Row],[Product]])</f>
        <v>Women</v>
      </c>
      <c r="I8010" s="6">
        <v>38</v>
      </c>
      <c r="J8010" s="4">
        <v>2060</v>
      </c>
      <c r="K8010" s="6">
        <f>Tabla2[[#This Row],[Price per Unit]]*Tabla2[[#This Row],[Units Sold]]</f>
        <v>78280</v>
      </c>
      <c r="L8010" s="52">
        <f>Tabla2[[#This Row],[Units Sold]]/Cálculos!$C$11</f>
        <v>8.3102683046770273E-5</v>
      </c>
      <c r="M8010" s="6">
        <f>Tabla2[[#This Row],[Total Sales]]-Tabla2[[#This Row],[Operating Profit]]</f>
        <v>74600.84</v>
      </c>
      <c r="N8010" s="6">
        <v>3679.1600000000003</v>
      </c>
      <c r="O8010" s="46">
        <f>Tabla2[[#This Row],[Operating Profit]]/Tabla2[[#This Row],[Total Sales]]</f>
        <v>4.7000000000000007E-2</v>
      </c>
      <c r="P8010" s="1" t="s">
        <v>23</v>
      </c>
    </row>
    <row r="8011" spans="1:16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3" t="str">
        <f>IFERROR(LEFT(Tabla2[[#This Row],[Product]],FIND(" ",Tabla2[[#This Row],[Product]])-3),Tabla2[[#This Row],[Product]])</f>
        <v>Women</v>
      </c>
      <c r="I8011" s="6">
        <v>31</v>
      </c>
      <c r="J8011" s="4">
        <v>1730</v>
      </c>
      <c r="K8011" s="6">
        <f>Tabla2[[#This Row],[Price per Unit]]*Tabla2[[#This Row],[Units Sold]]</f>
        <v>53630</v>
      </c>
      <c r="L8011" s="52">
        <f>Tabla2[[#This Row],[Units Sold]]/Cálculos!$C$11</f>
        <v>6.9790117315976968E-5</v>
      </c>
      <c r="M8011" s="6">
        <f>Tabla2[[#This Row],[Total Sales]]-Tabla2[[#This Row],[Operating Profit]]</f>
        <v>51592.06</v>
      </c>
      <c r="N8011" s="6">
        <v>2037.94</v>
      </c>
      <c r="O8011" s="46">
        <f>Tabla2[[#This Row],[Operating Profit]]/Tabla2[[#This Row],[Total Sales]]</f>
        <v>3.7999999999999999E-2</v>
      </c>
      <c r="P8011" s="1" t="s">
        <v>23</v>
      </c>
    </row>
    <row r="8012" spans="1:16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3" t="str">
        <f>IFERROR(LEFT(Tabla2[[#This Row],[Product]],FIND(" ",Tabla2[[#This Row],[Product]])-3),Tabla2[[#This Row],[Product]])</f>
        <v>Men</v>
      </c>
      <c r="I8012" s="6">
        <v>38</v>
      </c>
      <c r="J8012" s="4">
        <v>1490</v>
      </c>
      <c r="K8012" s="6">
        <f>Tabla2[[#This Row],[Price per Unit]]*Tabla2[[#This Row],[Units Sold]]</f>
        <v>56620</v>
      </c>
      <c r="L8012" s="52">
        <f>Tabla2[[#This Row],[Units Sold]]/Cálculos!$C$11</f>
        <v>6.010825132994549E-5</v>
      </c>
      <c r="M8012" s="6">
        <f>Tabla2[[#This Row],[Total Sales]]-Tabla2[[#This Row],[Operating Profit]]</f>
        <v>53166.18</v>
      </c>
      <c r="N8012" s="6">
        <v>3453.8200000000006</v>
      </c>
      <c r="O8012" s="46">
        <f>Tabla2[[#This Row],[Operating Profit]]/Tabla2[[#This Row],[Total Sales]]</f>
        <v>6.1000000000000013E-2</v>
      </c>
      <c r="P8012" s="1" t="s">
        <v>23</v>
      </c>
    </row>
    <row r="8013" spans="1:16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3" t="str">
        <f>IFERROR(LEFT(Tabla2[[#This Row],[Product]],FIND(" ",Tabla2[[#This Row],[Product]])-3),Tabla2[[#This Row],[Product]])</f>
        <v>Women</v>
      </c>
      <c r="I8013" s="6">
        <v>49</v>
      </c>
      <c r="J8013" s="4">
        <v>1980</v>
      </c>
      <c r="K8013" s="6">
        <f>Tabla2[[#This Row],[Price per Unit]]*Tabla2[[#This Row],[Units Sold]]</f>
        <v>97020</v>
      </c>
      <c r="L8013" s="52">
        <f>Tabla2[[#This Row],[Units Sold]]/Cálculos!$C$11</f>
        <v>7.9875394384759771E-5</v>
      </c>
      <c r="M8013" s="6">
        <f>Tabla2[[#This Row],[Total Sales]]-Tabla2[[#This Row],[Operating Profit]]</f>
        <v>94400.46</v>
      </c>
      <c r="N8013" s="6">
        <v>2619.54</v>
      </c>
      <c r="O8013" s="46">
        <f>Tabla2[[#This Row],[Operating Profit]]/Tabla2[[#This Row],[Total Sales]]</f>
        <v>2.7E-2</v>
      </c>
      <c r="P8013" s="1" t="s">
        <v>23</v>
      </c>
    </row>
    <row r="8014" spans="1:16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3" t="str">
        <f>IFERROR(LEFT(Tabla2[[#This Row],[Product]],FIND(" ",Tabla2[[#This Row],[Product]])-3),Tabla2[[#This Row],[Product]])</f>
        <v>Men</v>
      </c>
      <c r="I8014" s="6">
        <v>32</v>
      </c>
      <c r="J8014" s="4">
        <v>2400</v>
      </c>
      <c r="K8014" s="6">
        <f>Tabla2[[#This Row],[Price per Unit]]*Tabla2[[#This Row],[Units Sold]]</f>
        <v>76800</v>
      </c>
      <c r="L8014" s="52">
        <f>Tabla2[[#This Row],[Units Sold]]/Cálculos!$C$11</f>
        <v>9.6818659860314874E-5</v>
      </c>
      <c r="M8014" s="6">
        <f>Tabla2[[#This Row],[Total Sales]]-Tabla2[[#This Row],[Operating Profit]]</f>
        <v>73190.399999999994</v>
      </c>
      <c r="N8014" s="6">
        <v>3609.6000000000004</v>
      </c>
      <c r="O8014" s="46">
        <f>Tabla2[[#This Row],[Operating Profit]]/Tabla2[[#This Row],[Total Sales]]</f>
        <v>4.7000000000000007E-2</v>
      </c>
      <c r="P8014" s="1" t="s">
        <v>23</v>
      </c>
    </row>
    <row r="8015" spans="1:16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3" t="str">
        <f>IFERROR(LEFT(Tabla2[[#This Row],[Product]],FIND(" ",Tabla2[[#This Row],[Product]])-3),Tabla2[[#This Row],[Product]])</f>
        <v>Men</v>
      </c>
      <c r="I8015" s="6">
        <v>34</v>
      </c>
      <c r="J8015" s="4">
        <v>2210</v>
      </c>
      <c r="K8015" s="6">
        <f>Tabla2[[#This Row],[Price per Unit]]*Tabla2[[#This Row],[Units Sold]]</f>
        <v>75140</v>
      </c>
      <c r="L8015" s="52">
        <f>Tabla2[[#This Row],[Units Sold]]/Cálculos!$C$11</f>
        <v>8.9153849288039951E-5</v>
      </c>
      <c r="M8015" s="6">
        <f>Tabla2[[#This Row],[Total Sales]]-Tabla2[[#This Row],[Operating Profit]]</f>
        <v>72885.8</v>
      </c>
      <c r="N8015" s="6">
        <v>2254.1999999999998</v>
      </c>
      <c r="O8015" s="46">
        <f>Tabla2[[#This Row],[Operating Profit]]/Tabla2[[#This Row],[Total Sales]]</f>
        <v>0.03</v>
      </c>
      <c r="P8015" s="1" t="s">
        <v>23</v>
      </c>
    </row>
    <row r="8016" spans="1:16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3" t="str">
        <f>IFERROR(LEFT(Tabla2[[#This Row],[Product]],FIND(" ",Tabla2[[#This Row],[Product]])-3),Tabla2[[#This Row],[Product]])</f>
        <v>Women</v>
      </c>
      <c r="I8016" s="6">
        <v>36</v>
      </c>
      <c r="J8016" s="4">
        <v>2150</v>
      </c>
      <c r="K8016" s="6">
        <f>Tabla2[[#This Row],[Price per Unit]]*Tabla2[[#This Row],[Units Sold]]</f>
        <v>77400</v>
      </c>
      <c r="L8016" s="52">
        <f>Tabla2[[#This Row],[Units Sold]]/Cálculos!$C$11</f>
        <v>8.6733382791532085E-5</v>
      </c>
      <c r="M8016" s="6">
        <f>Tabla2[[#This Row],[Total Sales]]-Tabla2[[#This Row],[Operating Profit]]</f>
        <v>73917</v>
      </c>
      <c r="N8016" s="6">
        <v>3483</v>
      </c>
      <c r="O8016" s="46">
        <f>Tabla2[[#This Row],[Operating Profit]]/Tabla2[[#This Row],[Total Sales]]</f>
        <v>4.4999999999999998E-2</v>
      </c>
      <c r="P8016" s="1" t="s">
        <v>23</v>
      </c>
    </row>
    <row r="8017" spans="1:16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3" t="str">
        <f>IFERROR(LEFT(Tabla2[[#This Row],[Product]],FIND(" ",Tabla2[[#This Row],[Product]])-3),Tabla2[[#This Row],[Product]])</f>
        <v>Women</v>
      </c>
      <c r="I8017" s="6">
        <v>33</v>
      </c>
      <c r="J8017" s="4">
        <v>1930</v>
      </c>
      <c r="K8017" s="6">
        <f>Tabla2[[#This Row],[Price per Unit]]*Tabla2[[#This Row],[Units Sold]]</f>
        <v>63690</v>
      </c>
      <c r="L8017" s="52">
        <f>Tabla2[[#This Row],[Units Sold]]/Cálculos!$C$11</f>
        <v>7.7858338971003216E-5</v>
      </c>
      <c r="M8017" s="6">
        <f>Tabla2[[#This Row],[Total Sales]]-Tabla2[[#This Row],[Operating Profit]]</f>
        <v>61269.78</v>
      </c>
      <c r="N8017" s="6">
        <v>2420.2200000000003</v>
      </c>
      <c r="O8017" s="46">
        <f>Tabla2[[#This Row],[Operating Profit]]/Tabla2[[#This Row],[Total Sales]]</f>
        <v>3.8000000000000006E-2</v>
      </c>
      <c r="P8017" s="1" t="s">
        <v>23</v>
      </c>
    </row>
    <row r="8018" spans="1:16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3" t="str">
        <f>IFERROR(LEFT(Tabla2[[#This Row],[Product]],FIND(" ",Tabla2[[#This Row],[Product]])-3),Tabla2[[#This Row],[Product]])</f>
        <v>Men</v>
      </c>
      <c r="I8018" s="6">
        <v>38</v>
      </c>
      <c r="J8018" s="4">
        <v>1400</v>
      </c>
      <c r="K8018" s="6">
        <f>Tabla2[[#This Row],[Price per Unit]]*Tabla2[[#This Row],[Units Sold]]</f>
        <v>53200</v>
      </c>
      <c r="L8018" s="52">
        <f>Tabla2[[#This Row],[Units Sold]]/Cálculos!$C$11</f>
        <v>5.6477551585183678E-5</v>
      </c>
      <c r="M8018" s="6">
        <f>Tabla2[[#This Row],[Total Sales]]-Tabla2[[#This Row],[Operating Profit]]</f>
        <v>50061.2</v>
      </c>
      <c r="N8018" s="6">
        <v>3138.8000000000006</v>
      </c>
      <c r="O8018" s="46">
        <f>Tabla2[[#This Row],[Operating Profit]]/Tabla2[[#This Row],[Total Sales]]</f>
        <v>5.9000000000000011E-2</v>
      </c>
      <c r="P8018" s="1" t="s">
        <v>23</v>
      </c>
    </row>
    <row r="8019" spans="1:16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3" t="str">
        <f>IFERROR(LEFT(Tabla2[[#This Row],[Product]],FIND(" ",Tabla2[[#This Row],[Product]])-3),Tabla2[[#This Row],[Product]])</f>
        <v>Women</v>
      </c>
      <c r="I8019" s="6">
        <v>43</v>
      </c>
      <c r="J8019" s="4">
        <v>2060</v>
      </c>
      <c r="K8019" s="6">
        <f>Tabla2[[#This Row],[Price per Unit]]*Tabla2[[#This Row],[Units Sold]]</f>
        <v>88580</v>
      </c>
      <c r="L8019" s="52">
        <f>Tabla2[[#This Row],[Units Sold]]/Cálculos!$C$11</f>
        <v>8.3102683046770273E-5</v>
      </c>
      <c r="M8019" s="6">
        <f>Tabla2[[#This Row],[Total Sales]]-Tabla2[[#This Row],[Operating Profit]]</f>
        <v>86631.24</v>
      </c>
      <c r="N8019" s="6">
        <v>1948.76</v>
      </c>
      <c r="O8019" s="46">
        <f>Tabla2[[#This Row],[Operating Profit]]/Tabla2[[#This Row],[Total Sales]]</f>
        <v>2.1999999999999999E-2</v>
      </c>
      <c r="P8019" s="1" t="s">
        <v>23</v>
      </c>
    </row>
    <row r="8020" spans="1:16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3" t="str">
        <f>IFERROR(LEFT(Tabla2[[#This Row],[Product]],FIND(" ",Tabla2[[#This Row],[Product]])-3),Tabla2[[#This Row],[Product]])</f>
        <v>Men</v>
      </c>
      <c r="I8020" s="6">
        <v>36</v>
      </c>
      <c r="J8020" s="4">
        <v>2970</v>
      </c>
      <c r="K8020" s="6">
        <f>Tabla2[[#This Row],[Price per Unit]]*Tabla2[[#This Row],[Units Sold]]</f>
        <v>106920</v>
      </c>
      <c r="L8020" s="52">
        <f>Tabla2[[#This Row],[Units Sold]]/Cálculos!$C$11</f>
        <v>1.1981309157713966E-4</v>
      </c>
      <c r="M8020" s="6">
        <f>Tabla2[[#This Row],[Total Sales]]-Tabla2[[#This Row],[Operating Profit]]</f>
        <v>102215.52</v>
      </c>
      <c r="N8020" s="6">
        <v>4704.4800000000005</v>
      </c>
      <c r="O8020" s="46">
        <f>Tabla2[[#This Row],[Operating Profit]]/Tabla2[[#This Row],[Total Sales]]</f>
        <v>4.4000000000000004E-2</v>
      </c>
      <c r="P8020" s="1" t="s">
        <v>23</v>
      </c>
    </row>
    <row r="8021" spans="1:16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3" t="str">
        <f>IFERROR(LEFT(Tabla2[[#This Row],[Product]],FIND(" ",Tabla2[[#This Row],[Product]])-3),Tabla2[[#This Row],[Product]])</f>
        <v>Men</v>
      </c>
      <c r="I8021" s="6">
        <v>35</v>
      </c>
      <c r="J8021" s="4">
        <v>2250</v>
      </c>
      <c r="K8021" s="6">
        <f>Tabla2[[#This Row],[Price per Unit]]*Tabla2[[#This Row],[Units Sold]]</f>
        <v>78750</v>
      </c>
      <c r="L8021" s="52">
        <f>Tabla2[[#This Row],[Units Sold]]/Cálculos!$C$11</f>
        <v>9.0767493619045195E-5</v>
      </c>
      <c r="M8021" s="6">
        <f>Tabla2[[#This Row],[Total Sales]]-Tabla2[[#This Row],[Operating Profit]]</f>
        <v>76387.5</v>
      </c>
      <c r="N8021" s="6">
        <v>2362.5</v>
      </c>
      <c r="O8021" s="46">
        <f>Tabla2[[#This Row],[Operating Profit]]/Tabla2[[#This Row],[Total Sales]]</f>
        <v>0.03</v>
      </c>
      <c r="P8021" s="1" t="s">
        <v>23</v>
      </c>
    </row>
    <row r="8022" spans="1:16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3" t="str">
        <f>IFERROR(LEFT(Tabla2[[#This Row],[Product]],FIND(" ",Tabla2[[#This Row],[Product]])-3),Tabla2[[#This Row],[Product]])</f>
        <v>Women</v>
      </c>
      <c r="I8022" s="6">
        <v>35</v>
      </c>
      <c r="J8022" s="4">
        <v>2330</v>
      </c>
      <c r="K8022" s="6">
        <f>Tabla2[[#This Row],[Price per Unit]]*Tabla2[[#This Row],[Units Sold]]</f>
        <v>81550</v>
      </c>
      <c r="L8022" s="52">
        <f>Tabla2[[#This Row],[Units Sold]]/Cálculos!$C$11</f>
        <v>9.3994782281055697E-5</v>
      </c>
      <c r="M8022" s="6">
        <f>Tabla2[[#This Row],[Total Sales]]-Tabla2[[#This Row],[Operating Profit]]</f>
        <v>78124.899999999994</v>
      </c>
      <c r="N8022" s="6">
        <v>3425.1000000000004</v>
      </c>
      <c r="O8022" s="46">
        <f>Tabla2[[#This Row],[Operating Profit]]/Tabla2[[#This Row],[Total Sales]]</f>
        <v>4.2000000000000003E-2</v>
      </c>
      <c r="P8022" s="1" t="s">
        <v>23</v>
      </c>
    </row>
    <row r="8023" spans="1:16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3" t="str">
        <f>IFERROR(LEFT(Tabla2[[#This Row],[Product]],FIND(" ",Tabla2[[#This Row],[Product]])-3),Tabla2[[#This Row],[Product]])</f>
        <v>Women</v>
      </c>
      <c r="I8023" s="6">
        <v>32</v>
      </c>
      <c r="J8023" s="4">
        <v>1940</v>
      </c>
      <c r="K8023" s="6">
        <f>Tabla2[[#This Row],[Price per Unit]]*Tabla2[[#This Row],[Units Sold]]</f>
        <v>62080</v>
      </c>
      <c r="L8023" s="52">
        <f>Tabla2[[#This Row],[Units Sold]]/Cálculos!$C$11</f>
        <v>7.8261750053754527E-5</v>
      </c>
      <c r="M8023" s="6">
        <f>Tabla2[[#This Row],[Total Sales]]-Tabla2[[#This Row],[Operating Profit]]</f>
        <v>59783.040000000001</v>
      </c>
      <c r="N8023" s="6">
        <v>2296.96</v>
      </c>
      <c r="O8023" s="46">
        <f>Tabla2[[#This Row],[Operating Profit]]/Tabla2[[#This Row],[Total Sales]]</f>
        <v>3.6999999999999998E-2</v>
      </c>
      <c r="P8023" s="1" t="s">
        <v>23</v>
      </c>
    </row>
    <row r="8024" spans="1:16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3" t="str">
        <f>IFERROR(LEFT(Tabla2[[#This Row],[Product]],FIND(" ",Tabla2[[#This Row],[Product]])-3),Tabla2[[#This Row],[Product]])</f>
        <v>Men</v>
      </c>
      <c r="I8024" s="6">
        <v>39</v>
      </c>
      <c r="J8024" s="4">
        <v>1650</v>
      </c>
      <c r="K8024" s="6">
        <f>Tabla2[[#This Row],[Price per Unit]]*Tabla2[[#This Row],[Units Sold]]</f>
        <v>64350</v>
      </c>
      <c r="L8024" s="52">
        <f>Tabla2[[#This Row],[Units Sold]]/Cálculos!$C$11</f>
        <v>6.656282865396648E-5</v>
      </c>
      <c r="M8024" s="6">
        <f>Tabla2[[#This Row],[Total Sales]]-Tabla2[[#This Row],[Operating Profit]]</f>
        <v>60489</v>
      </c>
      <c r="N8024" s="6">
        <v>3861.0000000000005</v>
      </c>
      <c r="O8024" s="46">
        <f>Tabla2[[#This Row],[Operating Profit]]/Tabla2[[#This Row],[Total Sales]]</f>
        <v>6.0000000000000005E-2</v>
      </c>
      <c r="P8024" s="1" t="s">
        <v>23</v>
      </c>
    </row>
    <row r="8025" spans="1:16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3" t="str">
        <f>IFERROR(LEFT(Tabla2[[#This Row],[Product]],FIND(" ",Tabla2[[#This Row],[Product]])-3),Tabla2[[#This Row],[Product]])</f>
        <v>Women</v>
      </c>
      <c r="I8025" s="6">
        <v>48</v>
      </c>
      <c r="J8025" s="4">
        <v>2640</v>
      </c>
      <c r="K8025" s="6">
        <f>Tabla2[[#This Row],[Price per Unit]]*Tabla2[[#This Row],[Units Sold]]</f>
        <v>126720</v>
      </c>
      <c r="L8025" s="52">
        <f>Tabla2[[#This Row],[Units Sold]]/Cálculos!$C$11</f>
        <v>1.0650052584634637E-4</v>
      </c>
      <c r="M8025" s="6">
        <f>Tabla2[[#This Row],[Total Sales]]-Tabla2[[#This Row],[Operating Profit]]</f>
        <v>123932.16</v>
      </c>
      <c r="N8025" s="6">
        <v>2787.84</v>
      </c>
      <c r="O8025" s="46">
        <f>Tabla2[[#This Row],[Operating Profit]]/Tabla2[[#This Row],[Total Sales]]</f>
        <v>2.2000000000000002E-2</v>
      </c>
      <c r="P8025" s="1" t="s">
        <v>23</v>
      </c>
    </row>
    <row r="8026" spans="1:16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3" t="str">
        <f>IFERROR(LEFT(Tabla2[[#This Row],[Product]],FIND(" ",Tabla2[[#This Row],[Product]])-3),Tabla2[[#This Row],[Product]])</f>
        <v>Men</v>
      </c>
      <c r="I8026" s="6">
        <v>30</v>
      </c>
      <c r="J8026" s="4">
        <v>2850</v>
      </c>
      <c r="K8026" s="6">
        <f>Tabla2[[#This Row],[Price per Unit]]*Tabla2[[#This Row],[Units Sold]]</f>
        <v>85500</v>
      </c>
      <c r="L8026" s="52">
        <f>Tabla2[[#This Row],[Units Sold]]/Cálculos!$C$11</f>
        <v>1.1497215858412392E-4</v>
      </c>
      <c r="M8026" s="6">
        <f>Tabla2[[#This Row],[Total Sales]]-Tabla2[[#This Row],[Operating Profit]]</f>
        <v>81481.5</v>
      </c>
      <c r="N8026" s="6">
        <v>4018.5000000000005</v>
      </c>
      <c r="O8026" s="46">
        <f>Tabla2[[#This Row],[Operating Profit]]/Tabla2[[#This Row],[Total Sales]]</f>
        <v>4.7000000000000007E-2</v>
      </c>
      <c r="P8026" s="1" t="s">
        <v>23</v>
      </c>
    </row>
    <row r="8027" spans="1:16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3" t="str">
        <f>IFERROR(LEFT(Tabla2[[#This Row],[Product]],FIND(" ",Tabla2[[#This Row],[Product]])-3),Tabla2[[#This Row],[Product]])</f>
        <v>Men</v>
      </c>
      <c r="I8027" s="6">
        <v>37</v>
      </c>
      <c r="J8027" s="4">
        <v>2720</v>
      </c>
      <c r="K8027" s="6">
        <f>Tabla2[[#This Row],[Price per Unit]]*Tabla2[[#This Row],[Units Sold]]</f>
        <v>100640</v>
      </c>
      <c r="L8027" s="52">
        <f>Tabla2[[#This Row],[Units Sold]]/Cálculos!$C$11</f>
        <v>1.0972781450835687E-4</v>
      </c>
      <c r="M8027" s="6">
        <f>Tabla2[[#This Row],[Total Sales]]-Tabla2[[#This Row],[Operating Profit]]</f>
        <v>97721.44</v>
      </c>
      <c r="N8027" s="6">
        <v>2918.56</v>
      </c>
      <c r="O8027" s="46">
        <f>Tabla2[[#This Row],[Operating Profit]]/Tabla2[[#This Row],[Total Sales]]</f>
        <v>2.8999999999999998E-2</v>
      </c>
      <c r="P8027" s="1" t="s">
        <v>23</v>
      </c>
    </row>
    <row r="8028" spans="1:16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3" t="str">
        <f>IFERROR(LEFT(Tabla2[[#This Row],[Product]],FIND(" ",Tabla2[[#This Row],[Product]])-3),Tabla2[[#This Row],[Product]])</f>
        <v>Women</v>
      </c>
      <c r="I8028" s="6">
        <v>33</v>
      </c>
      <c r="J8028" s="4">
        <v>2400</v>
      </c>
      <c r="K8028" s="6">
        <f>Tabla2[[#This Row],[Price per Unit]]*Tabla2[[#This Row],[Units Sold]]</f>
        <v>79200</v>
      </c>
      <c r="L8028" s="52">
        <f>Tabla2[[#This Row],[Units Sold]]/Cálculos!$C$11</f>
        <v>9.6818659860314874E-5</v>
      </c>
      <c r="M8028" s="6">
        <f>Tabla2[[#This Row],[Total Sales]]-Tabla2[[#This Row],[Operating Profit]]</f>
        <v>75556.800000000003</v>
      </c>
      <c r="N8028" s="6">
        <v>3643.2000000000003</v>
      </c>
      <c r="O8028" s="46">
        <f>Tabla2[[#This Row],[Operating Profit]]/Tabla2[[#This Row],[Total Sales]]</f>
        <v>4.6000000000000006E-2</v>
      </c>
      <c r="P8028" s="1" t="s">
        <v>23</v>
      </c>
    </row>
    <row r="8029" spans="1:16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3" t="str">
        <f>IFERROR(LEFT(Tabla2[[#This Row],[Product]],FIND(" ",Tabla2[[#This Row],[Product]])-3),Tabla2[[#This Row],[Product]])</f>
        <v>Women</v>
      </c>
      <c r="I8029" s="6">
        <v>29</v>
      </c>
      <c r="J8029" s="4">
        <v>2280</v>
      </c>
      <c r="K8029" s="6">
        <f>Tabla2[[#This Row],[Price per Unit]]*Tabla2[[#This Row],[Units Sold]]</f>
        <v>66120</v>
      </c>
      <c r="L8029" s="52">
        <f>Tabla2[[#This Row],[Units Sold]]/Cálculos!$C$11</f>
        <v>9.1977726867299128E-5</v>
      </c>
      <c r="M8029" s="6">
        <f>Tabla2[[#This Row],[Total Sales]]-Tabla2[[#This Row],[Operating Profit]]</f>
        <v>63475.199999999997</v>
      </c>
      <c r="N8029" s="6">
        <v>2644.7999999999997</v>
      </c>
      <c r="O8029" s="46">
        <f>Tabla2[[#This Row],[Operating Profit]]/Tabla2[[#This Row],[Total Sales]]</f>
        <v>3.9999999999999994E-2</v>
      </c>
      <c r="P8029" s="1" t="s">
        <v>23</v>
      </c>
    </row>
    <row r="8030" spans="1:16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3" t="str">
        <f>IFERROR(LEFT(Tabla2[[#This Row],[Product]],FIND(" ",Tabla2[[#This Row],[Product]])-3),Tabla2[[#This Row],[Product]])</f>
        <v>Men</v>
      </c>
      <c r="I8030" s="6">
        <v>38</v>
      </c>
      <c r="J8030" s="4">
        <v>2240</v>
      </c>
      <c r="K8030" s="6">
        <f>Tabla2[[#This Row],[Price per Unit]]*Tabla2[[#This Row],[Units Sold]]</f>
        <v>85120</v>
      </c>
      <c r="L8030" s="52">
        <f>Tabla2[[#This Row],[Units Sold]]/Cálculos!$C$11</f>
        <v>9.0364082536293884E-5</v>
      </c>
      <c r="M8030" s="6">
        <f>Tabla2[[#This Row],[Total Sales]]-Tabla2[[#This Row],[Operating Profit]]</f>
        <v>80012.800000000003</v>
      </c>
      <c r="N8030" s="6">
        <v>5107.2000000000007</v>
      </c>
      <c r="O8030" s="46">
        <f>Tabla2[[#This Row],[Operating Profit]]/Tabla2[[#This Row],[Total Sales]]</f>
        <v>6.0000000000000012E-2</v>
      </c>
      <c r="P8030" s="1" t="s">
        <v>23</v>
      </c>
    </row>
    <row r="8031" spans="1:16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3" t="str">
        <f>IFERROR(LEFT(Tabla2[[#This Row],[Product]],FIND(" ",Tabla2[[#This Row],[Product]])-3),Tabla2[[#This Row],[Product]])</f>
        <v>Women</v>
      </c>
      <c r="I8031" s="6">
        <v>51</v>
      </c>
      <c r="J8031" s="4">
        <v>2240</v>
      </c>
      <c r="K8031" s="6">
        <f>Tabla2[[#This Row],[Price per Unit]]*Tabla2[[#This Row],[Units Sold]]</f>
        <v>114240</v>
      </c>
      <c r="L8031" s="52">
        <f>Tabla2[[#This Row],[Units Sold]]/Cálculos!$C$11</f>
        <v>9.0364082536293884E-5</v>
      </c>
      <c r="M8031" s="6">
        <f>Tabla2[[#This Row],[Total Sales]]-Tabla2[[#This Row],[Operating Profit]]</f>
        <v>111612.48</v>
      </c>
      <c r="N8031" s="6">
        <v>2627.52</v>
      </c>
      <c r="O8031" s="46">
        <f>Tabla2[[#This Row],[Operating Profit]]/Tabla2[[#This Row],[Total Sales]]</f>
        <v>2.3E-2</v>
      </c>
      <c r="P8031" s="1" t="s">
        <v>23</v>
      </c>
    </row>
    <row r="8032" spans="1:16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3" t="str">
        <f>IFERROR(LEFT(Tabla2[[#This Row],[Product]],FIND(" ",Tabla2[[#This Row],[Product]])-3),Tabla2[[#This Row],[Product]])</f>
        <v>Men</v>
      </c>
      <c r="I8032" s="6">
        <v>36</v>
      </c>
      <c r="J8032" s="4">
        <v>3060</v>
      </c>
      <c r="K8032" s="6">
        <f>Tabla2[[#This Row],[Price per Unit]]*Tabla2[[#This Row],[Units Sold]]</f>
        <v>110160</v>
      </c>
      <c r="L8032" s="52">
        <f>Tabla2[[#This Row],[Units Sold]]/Cálculos!$C$11</f>
        <v>1.2344379132190147E-4</v>
      </c>
      <c r="M8032" s="6">
        <f>Tabla2[[#This Row],[Total Sales]]-Tabla2[[#This Row],[Operating Profit]]</f>
        <v>105202.8</v>
      </c>
      <c r="N8032" s="6">
        <v>4957.2</v>
      </c>
      <c r="O8032" s="46">
        <f>Tabla2[[#This Row],[Operating Profit]]/Tabla2[[#This Row],[Total Sales]]</f>
        <v>4.4999999999999998E-2</v>
      </c>
      <c r="P8032" s="1" t="s">
        <v>23</v>
      </c>
    </row>
    <row r="8033" spans="1:16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3" t="str">
        <f>IFERROR(LEFT(Tabla2[[#This Row],[Product]],FIND(" ",Tabla2[[#This Row],[Product]])-3),Tabla2[[#This Row],[Product]])</f>
        <v>Men</v>
      </c>
      <c r="I8033" s="6">
        <v>41</v>
      </c>
      <c r="J8033" s="4">
        <v>2640</v>
      </c>
      <c r="K8033" s="6">
        <f>Tabla2[[#This Row],[Price per Unit]]*Tabla2[[#This Row],[Units Sold]]</f>
        <v>108240</v>
      </c>
      <c r="L8033" s="52">
        <f>Tabla2[[#This Row],[Units Sold]]/Cálculos!$C$11</f>
        <v>1.0650052584634637E-4</v>
      </c>
      <c r="M8033" s="6">
        <f>Tabla2[[#This Row],[Total Sales]]-Tabla2[[#This Row],[Operating Profit]]</f>
        <v>104884.56</v>
      </c>
      <c r="N8033" s="6">
        <v>3355.44</v>
      </c>
      <c r="O8033" s="46">
        <f>Tabla2[[#This Row],[Operating Profit]]/Tabla2[[#This Row],[Total Sales]]</f>
        <v>3.1E-2</v>
      </c>
      <c r="P8033" s="1" t="s">
        <v>23</v>
      </c>
    </row>
    <row r="8034" spans="1:16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3" t="str">
        <f>IFERROR(LEFT(Tabla2[[#This Row],[Product]],FIND(" ",Tabla2[[#This Row],[Product]])-3),Tabla2[[#This Row],[Product]])</f>
        <v>Women</v>
      </c>
      <c r="I8034" s="6">
        <v>34</v>
      </c>
      <c r="J8034" s="4">
        <v>2320</v>
      </c>
      <c r="K8034" s="6">
        <f>Tabla2[[#This Row],[Price per Unit]]*Tabla2[[#This Row],[Units Sold]]</f>
        <v>78880</v>
      </c>
      <c r="L8034" s="52">
        <f>Tabla2[[#This Row],[Units Sold]]/Cálculos!$C$11</f>
        <v>9.3591371198304386E-5</v>
      </c>
      <c r="M8034" s="6">
        <f>Tabla2[[#This Row],[Total Sales]]-Tabla2[[#This Row],[Operating Profit]]</f>
        <v>75409.279999999999</v>
      </c>
      <c r="N8034" s="6">
        <v>3470.72</v>
      </c>
      <c r="O8034" s="46">
        <f>Tabla2[[#This Row],[Operating Profit]]/Tabla2[[#This Row],[Total Sales]]</f>
        <v>4.3999999999999997E-2</v>
      </c>
      <c r="P8034" s="1" t="s">
        <v>23</v>
      </c>
    </row>
    <row r="8035" spans="1:16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3" t="str">
        <f>IFERROR(LEFT(Tabla2[[#This Row],[Product]],FIND(" ",Tabla2[[#This Row],[Product]])-3),Tabla2[[#This Row],[Product]])</f>
        <v>Women</v>
      </c>
      <c r="I8035" s="6">
        <v>36</v>
      </c>
      <c r="J8035" s="4">
        <v>2230</v>
      </c>
      <c r="K8035" s="6">
        <f>Tabla2[[#This Row],[Price per Unit]]*Tabla2[[#This Row],[Units Sold]]</f>
        <v>80280</v>
      </c>
      <c r="L8035" s="52">
        <f>Tabla2[[#This Row],[Units Sold]]/Cálculos!$C$11</f>
        <v>8.9960671453542573E-5</v>
      </c>
      <c r="M8035" s="6">
        <f>Tabla2[[#This Row],[Total Sales]]-Tabla2[[#This Row],[Operating Profit]]</f>
        <v>77229.36</v>
      </c>
      <c r="N8035" s="6">
        <v>3050.64</v>
      </c>
      <c r="O8035" s="46">
        <f>Tabla2[[#This Row],[Operating Profit]]/Tabla2[[#This Row],[Total Sales]]</f>
        <v>3.7999999999999999E-2</v>
      </c>
      <c r="P8035" s="1" t="s">
        <v>23</v>
      </c>
    </row>
    <row r="8036" spans="1:16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3" t="str">
        <f>IFERROR(LEFT(Tabla2[[#This Row],[Product]],FIND(" ",Tabla2[[#This Row],[Product]])-3),Tabla2[[#This Row],[Product]])</f>
        <v>Men</v>
      </c>
      <c r="I8036" s="6">
        <v>43</v>
      </c>
      <c r="J8036" s="4">
        <v>2300</v>
      </c>
      <c r="K8036" s="6">
        <f>Tabla2[[#This Row],[Price per Unit]]*Tabla2[[#This Row],[Units Sold]]</f>
        <v>98900</v>
      </c>
      <c r="L8036" s="52">
        <f>Tabla2[[#This Row],[Units Sold]]/Cálculos!$C$11</f>
        <v>9.2784549032801764E-5</v>
      </c>
      <c r="M8036" s="6">
        <f>Tabla2[[#This Row],[Total Sales]]-Tabla2[[#This Row],[Operating Profit]]</f>
        <v>92768.2</v>
      </c>
      <c r="N8036" s="6">
        <v>6131.8000000000011</v>
      </c>
      <c r="O8036" s="46">
        <f>Tabla2[[#This Row],[Operating Profit]]/Tabla2[[#This Row],[Total Sales]]</f>
        <v>6.2000000000000013E-2</v>
      </c>
      <c r="P8036" s="1" t="s">
        <v>23</v>
      </c>
    </row>
    <row r="8037" spans="1:16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3" t="str">
        <f>IFERROR(LEFT(Tabla2[[#This Row],[Product]],FIND(" ",Tabla2[[#This Row],[Product]])-3),Tabla2[[#This Row],[Product]])</f>
        <v>Women</v>
      </c>
      <c r="I8037" s="6">
        <v>46</v>
      </c>
      <c r="J8037" s="4">
        <v>2080</v>
      </c>
      <c r="K8037" s="6">
        <f>Tabla2[[#This Row],[Price per Unit]]*Tabla2[[#This Row],[Units Sold]]</f>
        <v>95680</v>
      </c>
      <c r="L8037" s="52">
        <f>Tabla2[[#This Row],[Units Sold]]/Cálculos!$C$11</f>
        <v>8.3909505212272895E-5</v>
      </c>
      <c r="M8037" s="6">
        <f>Tabla2[[#This Row],[Total Sales]]-Tabla2[[#This Row],[Operating Profit]]</f>
        <v>93479.360000000001</v>
      </c>
      <c r="N8037" s="6">
        <v>2200.64</v>
      </c>
      <c r="O8037" s="46">
        <f>Tabla2[[#This Row],[Operating Profit]]/Tabla2[[#This Row],[Total Sales]]</f>
        <v>2.3E-2</v>
      </c>
      <c r="P8037" s="1" t="s">
        <v>23</v>
      </c>
    </row>
    <row r="8038" spans="1:16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3" t="str">
        <f>IFERROR(LEFT(Tabla2[[#This Row],[Product]],FIND(" ",Tabla2[[#This Row],[Product]])-3),Tabla2[[#This Row],[Product]])</f>
        <v>Men</v>
      </c>
      <c r="I8038" s="6">
        <v>38</v>
      </c>
      <c r="J8038" s="4">
        <v>2890</v>
      </c>
      <c r="K8038" s="6">
        <f>Tabla2[[#This Row],[Price per Unit]]*Tabla2[[#This Row],[Units Sold]]</f>
        <v>109820</v>
      </c>
      <c r="L8038" s="52">
        <f>Tabla2[[#This Row],[Units Sold]]/Cálculos!$C$11</f>
        <v>1.1658580291512917E-4</v>
      </c>
      <c r="M8038" s="6">
        <f>Tabla2[[#This Row],[Total Sales]]-Tabla2[[#This Row],[Operating Profit]]</f>
        <v>104768.28</v>
      </c>
      <c r="N8038" s="6">
        <v>5051.72</v>
      </c>
      <c r="O8038" s="46">
        <f>Tabla2[[#This Row],[Operating Profit]]/Tabla2[[#This Row],[Total Sales]]</f>
        <v>4.5999999999999999E-2</v>
      </c>
      <c r="P8038" s="1" t="s">
        <v>23</v>
      </c>
    </row>
    <row r="8039" spans="1:16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3" t="str">
        <f>IFERROR(LEFT(Tabla2[[#This Row],[Product]],FIND(" ",Tabla2[[#This Row],[Product]])-3),Tabla2[[#This Row],[Product]])</f>
        <v>Men</v>
      </c>
      <c r="I8039" s="6">
        <v>39</v>
      </c>
      <c r="J8039" s="4">
        <v>2640</v>
      </c>
      <c r="K8039" s="6">
        <f>Tabla2[[#This Row],[Price per Unit]]*Tabla2[[#This Row],[Units Sold]]</f>
        <v>102960</v>
      </c>
      <c r="L8039" s="52">
        <f>Tabla2[[#This Row],[Units Sold]]/Cálculos!$C$11</f>
        <v>1.0650052584634637E-4</v>
      </c>
      <c r="M8039" s="6">
        <f>Tabla2[[#This Row],[Total Sales]]-Tabla2[[#This Row],[Operating Profit]]</f>
        <v>100180.08</v>
      </c>
      <c r="N8039" s="6">
        <v>2779.92</v>
      </c>
      <c r="O8039" s="46">
        <f>Tabla2[[#This Row],[Operating Profit]]/Tabla2[[#This Row],[Total Sales]]</f>
        <v>2.7E-2</v>
      </c>
      <c r="P8039" s="1" t="s">
        <v>23</v>
      </c>
    </row>
    <row r="8040" spans="1:16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3" t="str">
        <f>IFERROR(LEFT(Tabla2[[#This Row],[Product]],FIND(" ",Tabla2[[#This Row],[Product]])-3),Tabla2[[#This Row],[Product]])</f>
        <v>Women</v>
      </c>
      <c r="I8040" s="6">
        <v>38</v>
      </c>
      <c r="J8040" s="4">
        <v>2100</v>
      </c>
      <c r="K8040" s="6">
        <f>Tabla2[[#This Row],[Price per Unit]]*Tabla2[[#This Row],[Units Sold]]</f>
        <v>79800</v>
      </c>
      <c r="L8040" s="52">
        <f>Tabla2[[#This Row],[Units Sold]]/Cálculos!$C$11</f>
        <v>8.4716327377775517E-5</v>
      </c>
      <c r="M8040" s="6">
        <f>Tabla2[[#This Row],[Total Sales]]-Tabla2[[#This Row],[Operating Profit]]</f>
        <v>76209</v>
      </c>
      <c r="N8040" s="6">
        <v>3591</v>
      </c>
      <c r="O8040" s="46">
        <f>Tabla2[[#This Row],[Operating Profit]]/Tabla2[[#This Row],[Total Sales]]</f>
        <v>4.4999999999999998E-2</v>
      </c>
      <c r="P8040" s="1" t="s">
        <v>23</v>
      </c>
    </row>
    <row r="8041" spans="1:16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3" t="str">
        <f>IFERROR(LEFT(Tabla2[[#This Row],[Product]],FIND(" ",Tabla2[[#This Row],[Product]])-3),Tabla2[[#This Row],[Product]])</f>
        <v>Women</v>
      </c>
      <c r="I8041" s="6">
        <v>39</v>
      </c>
      <c r="J8041" s="4">
        <v>1950</v>
      </c>
      <c r="K8041" s="6">
        <f>Tabla2[[#This Row],[Price per Unit]]*Tabla2[[#This Row],[Units Sold]]</f>
        <v>76050</v>
      </c>
      <c r="L8041" s="52">
        <f>Tabla2[[#This Row],[Units Sold]]/Cálculos!$C$11</f>
        <v>7.8665161136505838E-5</v>
      </c>
      <c r="M8041" s="6">
        <f>Tabla2[[#This Row],[Total Sales]]-Tabla2[[#This Row],[Operating Profit]]</f>
        <v>73008</v>
      </c>
      <c r="N8041" s="6">
        <v>3041.9999999999995</v>
      </c>
      <c r="O8041" s="46">
        <f>Tabla2[[#This Row],[Operating Profit]]/Tabla2[[#This Row],[Total Sales]]</f>
        <v>3.9999999999999994E-2</v>
      </c>
      <c r="P8041" s="1" t="s">
        <v>23</v>
      </c>
    </row>
    <row r="8042" spans="1:16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3" t="str">
        <f>IFERROR(LEFT(Tabla2[[#This Row],[Product]],FIND(" ",Tabla2[[#This Row],[Product]])-3),Tabla2[[#This Row],[Product]])</f>
        <v>Men</v>
      </c>
      <c r="I8042" s="6">
        <v>44</v>
      </c>
      <c r="J8042" s="4">
        <v>1950</v>
      </c>
      <c r="K8042" s="6">
        <f>Tabla2[[#This Row],[Price per Unit]]*Tabla2[[#This Row],[Units Sold]]</f>
        <v>85800</v>
      </c>
      <c r="L8042" s="52">
        <f>Tabla2[[#This Row],[Units Sold]]/Cálculos!$C$11</f>
        <v>7.8665161136505838E-5</v>
      </c>
      <c r="M8042" s="6">
        <f>Tabla2[[#This Row],[Total Sales]]-Tabla2[[#This Row],[Operating Profit]]</f>
        <v>80480.399999999994</v>
      </c>
      <c r="N8042" s="6">
        <v>5319.6000000000013</v>
      </c>
      <c r="O8042" s="46">
        <f>Tabla2[[#This Row],[Operating Profit]]/Tabla2[[#This Row],[Total Sales]]</f>
        <v>6.2000000000000013E-2</v>
      </c>
      <c r="P8042" s="1" t="s">
        <v>23</v>
      </c>
    </row>
    <row r="8043" spans="1:16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3" t="str">
        <f>IFERROR(LEFT(Tabla2[[#This Row],[Product]],FIND(" ",Tabla2[[#This Row],[Product]])-3),Tabla2[[#This Row],[Product]])</f>
        <v>Women</v>
      </c>
      <c r="I8043" s="6">
        <v>49</v>
      </c>
      <c r="J8043" s="4">
        <v>2100</v>
      </c>
      <c r="K8043" s="6">
        <f>Tabla2[[#This Row],[Price per Unit]]*Tabla2[[#This Row],[Units Sold]]</f>
        <v>102900</v>
      </c>
      <c r="L8043" s="52">
        <f>Tabla2[[#This Row],[Units Sold]]/Cálculos!$C$11</f>
        <v>8.4716327377775517E-5</v>
      </c>
      <c r="M8043" s="6">
        <f>Tabla2[[#This Row],[Total Sales]]-Tabla2[[#This Row],[Operating Profit]]</f>
        <v>100636.2</v>
      </c>
      <c r="N8043" s="6">
        <v>2263.8000000000002</v>
      </c>
      <c r="O8043" s="46">
        <f>Tabla2[[#This Row],[Operating Profit]]/Tabla2[[#This Row],[Total Sales]]</f>
        <v>2.2000000000000002E-2</v>
      </c>
      <c r="P8043" s="1" t="s">
        <v>23</v>
      </c>
    </row>
    <row r="8044" spans="1:16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3" t="str">
        <f>IFERROR(LEFT(Tabla2[[#This Row],[Product]],FIND(" ",Tabla2[[#This Row],[Product]])-3),Tabla2[[#This Row],[Product]])</f>
        <v>Men</v>
      </c>
      <c r="I8044" s="6">
        <v>36</v>
      </c>
      <c r="J8044" s="4">
        <v>2560</v>
      </c>
      <c r="K8044" s="6">
        <f>Tabla2[[#This Row],[Price per Unit]]*Tabla2[[#This Row],[Units Sold]]</f>
        <v>92160</v>
      </c>
      <c r="L8044" s="52">
        <f>Tabla2[[#This Row],[Units Sold]]/Cálculos!$C$11</f>
        <v>1.0327323718433586E-4</v>
      </c>
      <c r="M8044" s="6">
        <f>Tabla2[[#This Row],[Total Sales]]-Tabla2[[#This Row],[Operating Profit]]</f>
        <v>87828.479999999996</v>
      </c>
      <c r="N8044" s="6">
        <v>4331.5200000000004</v>
      </c>
      <c r="O8044" s="46">
        <f>Tabla2[[#This Row],[Operating Profit]]/Tabla2[[#This Row],[Total Sales]]</f>
        <v>4.7000000000000007E-2</v>
      </c>
      <c r="P8044" s="1" t="s">
        <v>23</v>
      </c>
    </row>
    <row r="8045" spans="1:16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3" t="str">
        <f>IFERROR(LEFT(Tabla2[[#This Row],[Product]],FIND(" ",Tabla2[[#This Row],[Product]])-3),Tabla2[[#This Row],[Product]])</f>
        <v>Men</v>
      </c>
      <c r="I8045" s="6">
        <v>43</v>
      </c>
      <c r="J8045" s="4">
        <v>2640</v>
      </c>
      <c r="K8045" s="6">
        <f>Tabla2[[#This Row],[Price per Unit]]*Tabla2[[#This Row],[Units Sold]]</f>
        <v>113520</v>
      </c>
      <c r="L8045" s="52">
        <f>Tabla2[[#This Row],[Units Sold]]/Cálculos!$C$11</f>
        <v>1.0650052584634637E-4</v>
      </c>
      <c r="M8045" s="6">
        <f>Tabla2[[#This Row],[Total Sales]]-Tabla2[[#This Row],[Operating Profit]]</f>
        <v>110114.4</v>
      </c>
      <c r="N8045" s="6">
        <v>3405.6</v>
      </c>
      <c r="O8045" s="46">
        <f>Tabla2[[#This Row],[Operating Profit]]/Tabla2[[#This Row],[Total Sales]]</f>
        <v>0.03</v>
      </c>
      <c r="P8045" s="1" t="s">
        <v>23</v>
      </c>
    </row>
    <row r="8046" spans="1:16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3" t="str">
        <f>IFERROR(LEFT(Tabla2[[#This Row],[Product]],FIND(" ",Tabla2[[#This Row],[Product]])-3),Tabla2[[#This Row],[Product]])</f>
        <v>Women</v>
      </c>
      <c r="I8046" s="6">
        <v>33</v>
      </c>
      <c r="J8046" s="4">
        <v>2080</v>
      </c>
      <c r="K8046" s="6">
        <f>Tabla2[[#This Row],[Price per Unit]]*Tabla2[[#This Row],[Units Sold]]</f>
        <v>68640</v>
      </c>
      <c r="L8046" s="52">
        <f>Tabla2[[#This Row],[Units Sold]]/Cálculos!$C$11</f>
        <v>8.3909505212272895E-5</v>
      </c>
      <c r="M8046" s="6">
        <f>Tabla2[[#This Row],[Total Sales]]-Tabla2[[#This Row],[Operating Profit]]</f>
        <v>65757.119999999995</v>
      </c>
      <c r="N8046" s="6">
        <v>2882.88</v>
      </c>
      <c r="O8046" s="46">
        <f>Tabla2[[#This Row],[Operating Profit]]/Tabla2[[#This Row],[Total Sales]]</f>
        <v>4.2000000000000003E-2</v>
      </c>
      <c r="P8046" s="1" t="s">
        <v>23</v>
      </c>
    </row>
    <row r="8047" spans="1:16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3" t="str">
        <f>IFERROR(LEFT(Tabla2[[#This Row],[Product]],FIND(" ",Tabla2[[#This Row],[Product]])-3),Tabla2[[#This Row],[Product]])</f>
        <v>Women</v>
      </c>
      <c r="I8047" s="6">
        <v>33</v>
      </c>
      <c r="J8047" s="4">
        <v>2130</v>
      </c>
      <c r="K8047" s="6">
        <f>Tabla2[[#This Row],[Price per Unit]]*Tabla2[[#This Row],[Units Sold]]</f>
        <v>70290</v>
      </c>
      <c r="L8047" s="52">
        <f>Tabla2[[#This Row],[Units Sold]]/Cálculos!$C$11</f>
        <v>8.592656062602945E-5</v>
      </c>
      <c r="M8047" s="6">
        <f>Tabla2[[#This Row],[Total Sales]]-Tabla2[[#This Row],[Operating Profit]]</f>
        <v>67337.820000000007</v>
      </c>
      <c r="N8047" s="6">
        <v>2952.18</v>
      </c>
      <c r="O8047" s="46">
        <f>Tabla2[[#This Row],[Operating Profit]]/Tabla2[[#This Row],[Total Sales]]</f>
        <v>4.1999999999999996E-2</v>
      </c>
      <c r="P8047" s="1" t="s">
        <v>23</v>
      </c>
    </row>
    <row r="8048" spans="1:16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3" t="str">
        <f>IFERROR(LEFT(Tabla2[[#This Row],[Product]],FIND(" ",Tabla2[[#This Row],[Product]])-3),Tabla2[[#This Row],[Product]])</f>
        <v>Men</v>
      </c>
      <c r="I8048" s="6">
        <v>46</v>
      </c>
      <c r="J8048" s="4">
        <v>2100</v>
      </c>
      <c r="K8048" s="6">
        <f>Tabla2[[#This Row],[Price per Unit]]*Tabla2[[#This Row],[Units Sold]]</f>
        <v>96600</v>
      </c>
      <c r="L8048" s="52">
        <f>Tabla2[[#This Row],[Units Sold]]/Cálculos!$C$11</f>
        <v>8.4716327377775517E-5</v>
      </c>
      <c r="M8048" s="6">
        <f>Tabla2[[#This Row],[Total Sales]]-Tabla2[[#This Row],[Operating Profit]]</f>
        <v>90610.8</v>
      </c>
      <c r="N8048" s="6">
        <v>5989.2000000000007</v>
      </c>
      <c r="O8048" s="46">
        <f>Tabla2[[#This Row],[Operating Profit]]/Tabla2[[#This Row],[Total Sales]]</f>
        <v>6.2000000000000006E-2</v>
      </c>
      <c r="P8048" s="1" t="s">
        <v>23</v>
      </c>
    </row>
    <row r="8049" spans="1:16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3" t="str">
        <f>IFERROR(LEFT(Tabla2[[#This Row],[Product]],FIND(" ",Tabla2[[#This Row],[Product]])-3),Tabla2[[#This Row],[Product]])</f>
        <v>Women</v>
      </c>
      <c r="I8049" s="6">
        <v>46</v>
      </c>
      <c r="J8049" s="4">
        <v>2080</v>
      </c>
      <c r="K8049" s="6">
        <f>Tabla2[[#This Row],[Price per Unit]]*Tabla2[[#This Row],[Units Sold]]</f>
        <v>95680</v>
      </c>
      <c r="L8049" s="52">
        <f>Tabla2[[#This Row],[Units Sold]]/Cálculos!$C$11</f>
        <v>8.3909505212272895E-5</v>
      </c>
      <c r="M8049" s="6">
        <f>Tabla2[[#This Row],[Total Sales]]-Tabla2[[#This Row],[Operating Profit]]</f>
        <v>93383.679999999993</v>
      </c>
      <c r="N8049" s="6">
        <v>2296.3200000000002</v>
      </c>
      <c r="O8049" s="46">
        <f>Tabla2[[#This Row],[Operating Profit]]/Tabla2[[#This Row],[Total Sales]]</f>
        <v>2.4E-2</v>
      </c>
      <c r="P8049" s="1" t="s">
        <v>23</v>
      </c>
    </row>
    <row r="8050" spans="1:16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3" t="str">
        <f>IFERROR(LEFT(Tabla2[[#This Row],[Product]],FIND(" ",Tabla2[[#This Row],[Product]])-3),Tabla2[[#This Row],[Product]])</f>
        <v>Men</v>
      </c>
      <c r="I8050" s="6">
        <v>40</v>
      </c>
      <c r="J8050" s="4">
        <v>2720</v>
      </c>
      <c r="K8050" s="6">
        <f>Tabla2[[#This Row],[Price per Unit]]*Tabla2[[#This Row],[Units Sold]]</f>
        <v>108800</v>
      </c>
      <c r="L8050" s="52">
        <f>Tabla2[[#This Row],[Units Sold]]/Cálculos!$C$11</f>
        <v>1.0972781450835687E-4</v>
      </c>
      <c r="M8050" s="6">
        <f>Tabla2[[#This Row],[Total Sales]]-Tabla2[[#This Row],[Operating Profit]]</f>
        <v>103795.2</v>
      </c>
      <c r="N8050" s="6">
        <v>5004.8</v>
      </c>
      <c r="O8050" s="46">
        <f>Tabla2[[#This Row],[Operating Profit]]/Tabla2[[#This Row],[Total Sales]]</f>
        <v>4.5999999999999999E-2</v>
      </c>
      <c r="P8050" s="1" t="s">
        <v>23</v>
      </c>
    </row>
    <row r="8051" spans="1:16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3" t="str">
        <f>IFERROR(LEFT(Tabla2[[#This Row],[Product]],FIND(" ",Tabla2[[#This Row],[Product]])-3),Tabla2[[#This Row],[Product]])</f>
        <v>Men</v>
      </c>
      <c r="I8051" s="6">
        <v>42</v>
      </c>
      <c r="J8051" s="4">
        <v>2640</v>
      </c>
      <c r="K8051" s="6">
        <f>Tabla2[[#This Row],[Price per Unit]]*Tabla2[[#This Row],[Units Sold]]</f>
        <v>110880</v>
      </c>
      <c r="L8051" s="52">
        <f>Tabla2[[#This Row],[Units Sold]]/Cálculos!$C$11</f>
        <v>1.0650052584634637E-4</v>
      </c>
      <c r="M8051" s="6">
        <f>Tabla2[[#This Row],[Total Sales]]-Tabla2[[#This Row],[Operating Profit]]</f>
        <v>107553.60000000001</v>
      </c>
      <c r="N8051" s="6">
        <v>3326.4</v>
      </c>
      <c r="O8051" s="46">
        <f>Tabla2[[#This Row],[Operating Profit]]/Tabla2[[#This Row],[Total Sales]]</f>
        <v>3.0000000000000002E-2</v>
      </c>
      <c r="P8051" s="1" t="s">
        <v>23</v>
      </c>
    </row>
    <row r="8052" spans="1:16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3" t="str">
        <f>IFERROR(LEFT(Tabla2[[#This Row],[Product]],FIND(" ",Tabla2[[#This Row],[Product]])-3),Tabla2[[#This Row],[Product]])</f>
        <v>Women</v>
      </c>
      <c r="I8052" s="6">
        <v>35</v>
      </c>
      <c r="J8052" s="4">
        <v>2230</v>
      </c>
      <c r="K8052" s="6">
        <f>Tabla2[[#This Row],[Price per Unit]]*Tabla2[[#This Row],[Units Sold]]</f>
        <v>78050</v>
      </c>
      <c r="L8052" s="52">
        <f>Tabla2[[#This Row],[Units Sold]]/Cálculos!$C$11</f>
        <v>8.9960671453542573E-5</v>
      </c>
      <c r="M8052" s="6">
        <f>Tabla2[[#This Row],[Total Sales]]-Tabla2[[#This Row],[Operating Profit]]</f>
        <v>74459.7</v>
      </c>
      <c r="N8052" s="6">
        <v>3590.3</v>
      </c>
      <c r="O8052" s="46">
        <f>Tabla2[[#This Row],[Operating Profit]]/Tabla2[[#This Row],[Total Sales]]</f>
        <v>4.5999999999999999E-2</v>
      </c>
      <c r="P8052" s="1" t="s">
        <v>23</v>
      </c>
    </row>
    <row r="8053" spans="1:16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3" t="str">
        <f>IFERROR(LEFT(Tabla2[[#This Row],[Product]],FIND(" ",Tabla2[[#This Row],[Product]])-3),Tabla2[[#This Row],[Product]])</f>
        <v>Women</v>
      </c>
      <c r="I8053" s="6">
        <v>33</v>
      </c>
      <c r="J8053" s="4">
        <v>2210</v>
      </c>
      <c r="K8053" s="6">
        <f>Tabla2[[#This Row],[Price per Unit]]*Tabla2[[#This Row],[Units Sold]]</f>
        <v>72930</v>
      </c>
      <c r="L8053" s="52">
        <f>Tabla2[[#This Row],[Units Sold]]/Cálculos!$C$11</f>
        <v>8.9153849288039951E-5</v>
      </c>
      <c r="M8053" s="6">
        <f>Tabla2[[#This Row],[Total Sales]]-Tabla2[[#This Row],[Operating Profit]]</f>
        <v>69866.94</v>
      </c>
      <c r="N8053" s="6">
        <v>3063.06</v>
      </c>
      <c r="O8053" s="46">
        <f>Tabla2[[#This Row],[Operating Profit]]/Tabla2[[#This Row],[Total Sales]]</f>
        <v>4.2000000000000003E-2</v>
      </c>
      <c r="P8053" s="1" t="s">
        <v>23</v>
      </c>
    </row>
    <row r="8054" spans="1:16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3" t="str">
        <f>IFERROR(LEFT(Tabla2[[#This Row],[Product]],FIND(" ",Tabla2[[#This Row],[Product]])-3),Tabla2[[#This Row],[Product]])</f>
        <v>Men</v>
      </c>
      <c r="I8054" s="6">
        <v>46</v>
      </c>
      <c r="J8054" s="4">
        <v>2040</v>
      </c>
      <c r="K8054" s="6">
        <f>Tabla2[[#This Row],[Price per Unit]]*Tabla2[[#This Row],[Units Sold]]</f>
        <v>93840</v>
      </c>
      <c r="L8054" s="52">
        <f>Tabla2[[#This Row],[Units Sold]]/Cálculos!$C$11</f>
        <v>8.2295860881267651E-5</v>
      </c>
      <c r="M8054" s="6">
        <f>Tabla2[[#This Row],[Total Sales]]-Tabla2[[#This Row],[Operating Profit]]</f>
        <v>88491.12</v>
      </c>
      <c r="N8054" s="6">
        <v>5348.880000000001</v>
      </c>
      <c r="O8054" s="46">
        <f>Tabla2[[#This Row],[Operating Profit]]/Tabla2[[#This Row],[Total Sales]]</f>
        <v>5.7000000000000009E-2</v>
      </c>
      <c r="P8054" s="1" t="s">
        <v>23</v>
      </c>
    </row>
    <row r="8055" spans="1:16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3" t="str">
        <f>IFERROR(LEFT(Tabla2[[#This Row],[Product]],FIND(" ",Tabla2[[#This Row],[Product]])-3),Tabla2[[#This Row],[Product]])</f>
        <v>Women</v>
      </c>
      <c r="I8055" s="6">
        <v>49</v>
      </c>
      <c r="J8055" s="4">
        <v>2380</v>
      </c>
      <c r="K8055" s="6">
        <f>Tabla2[[#This Row],[Price per Unit]]*Tabla2[[#This Row],[Units Sold]]</f>
        <v>116620</v>
      </c>
      <c r="L8055" s="52">
        <f>Tabla2[[#This Row],[Units Sold]]/Cálculos!$C$11</f>
        <v>9.6011837694812252E-5</v>
      </c>
      <c r="M8055" s="6">
        <f>Tabla2[[#This Row],[Total Sales]]-Tabla2[[#This Row],[Operating Profit]]</f>
        <v>113821.12</v>
      </c>
      <c r="N8055" s="6">
        <v>2798.88</v>
      </c>
      <c r="O8055" s="46">
        <f>Tabla2[[#This Row],[Operating Profit]]/Tabla2[[#This Row],[Total Sales]]</f>
        <v>2.4E-2</v>
      </c>
      <c r="P8055" s="1" t="s">
        <v>23</v>
      </c>
    </row>
    <row r="8056" spans="1:16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3" t="str">
        <f>IFERROR(LEFT(Tabla2[[#This Row],[Product]],FIND(" ",Tabla2[[#This Row],[Product]])-3),Tabla2[[#This Row],[Product]])</f>
        <v>Men</v>
      </c>
      <c r="I8056" s="6">
        <v>39</v>
      </c>
      <c r="J8056" s="4">
        <v>3150</v>
      </c>
      <c r="K8056" s="6">
        <f>Tabla2[[#This Row],[Price per Unit]]*Tabla2[[#This Row],[Units Sold]]</f>
        <v>122850</v>
      </c>
      <c r="L8056" s="52">
        <f>Tabla2[[#This Row],[Units Sold]]/Cálculos!$C$11</f>
        <v>1.2707449106666327E-4</v>
      </c>
      <c r="M8056" s="6">
        <f>Tabla2[[#This Row],[Total Sales]]-Tabla2[[#This Row],[Operating Profit]]</f>
        <v>117198.9</v>
      </c>
      <c r="N8056" s="6">
        <v>5651.1</v>
      </c>
      <c r="O8056" s="46">
        <f>Tabla2[[#This Row],[Operating Profit]]/Tabla2[[#This Row],[Total Sales]]</f>
        <v>4.6000000000000006E-2</v>
      </c>
      <c r="P8056" s="1" t="s">
        <v>23</v>
      </c>
    </row>
    <row r="8057" spans="1:16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3" t="str">
        <f>IFERROR(LEFT(Tabla2[[#This Row],[Product]],FIND(" ",Tabla2[[#This Row],[Product]])-3),Tabla2[[#This Row],[Product]])</f>
        <v>Men</v>
      </c>
      <c r="I8057" s="6">
        <v>42</v>
      </c>
      <c r="J8057" s="4">
        <v>2880</v>
      </c>
      <c r="K8057" s="6">
        <f>Tabla2[[#This Row],[Price per Unit]]*Tabla2[[#This Row],[Units Sold]]</f>
        <v>120960</v>
      </c>
      <c r="L8057" s="52">
        <f>Tabla2[[#This Row],[Units Sold]]/Cálculos!$C$11</f>
        <v>1.1618239183237786E-4</v>
      </c>
      <c r="M8057" s="6">
        <f>Tabla2[[#This Row],[Total Sales]]-Tabla2[[#This Row],[Operating Profit]]</f>
        <v>117573.12</v>
      </c>
      <c r="N8057" s="6">
        <v>3386.88</v>
      </c>
      <c r="O8057" s="46">
        <f>Tabla2[[#This Row],[Operating Profit]]/Tabla2[[#This Row],[Total Sales]]</f>
        <v>2.8000000000000001E-2</v>
      </c>
      <c r="P8057" s="1" t="s">
        <v>23</v>
      </c>
    </row>
    <row r="8058" spans="1:16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3" t="str">
        <f>IFERROR(LEFT(Tabla2[[#This Row],[Product]],FIND(" ",Tabla2[[#This Row],[Product]])-3),Tabla2[[#This Row],[Product]])</f>
        <v>Women</v>
      </c>
      <c r="I8058" s="6">
        <v>39</v>
      </c>
      <c r="J8058" s="4">
        <v>2310</v>
      </c>
      <c r="K8058" s="6">
        <f>Tabla2[[#This Row],[Price per Unit]]*Tabla2[[#This Row],[Units Sold]]</f>
        <v>90090</v>
      </c>
      <c r="L8058" s="52">
        <f>Tabla2[[#This Row],[Units Sold]]/Cálculos!$C$11</f>
        <v>9.3187960115553075E-5</v>
      </c>
      <c r="M8058" s="6">
        <f>Tabla2[[#This Row],[Total Sales]]-Tabla2[[#This Row],[Operating Profit]]</f>
        <v>85945.86</v>
      </c>
      <c r="N8058" s="6">
        <v>4144.1400000000003</v>
      </c>
      <c r="O8058" s="46">
        <f>Tabla2[[#This Row],[Operating Profit]]/Tabla2[[#This Row],[Total Sales]]</f>
        <v>4.6000000000000006E-2</v>
      </c>
      <c r="P8058" s="1" t="s">
        <v>23</v>
      </c>
    </row>
    <row r="8059" spans="1:16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3" t="str">
        <f>IFERROR(LEFT(Tabla2[[#This Row],[Product]],FIND(" ",Tabla2[[#This Row],[Product]])-3),Tabla2[[#This Row],[Product]])</f>
        <v>Women</v>
      </c>
      <c r="I8059" s="6">
        <v>35</v>
      </c>
      <c r="J8059" s="4">
        <v>2240</v>
      </c>
      <c r="K8059" s="6">
        <f>Tabla2[[#This Row],[Price per Unit]]*Tabla2[[#This Row],[Units Sold]]</f>
        <v>78400</v>
      </c>
      <c r="L8059" s="52">
        <f>Tabla2[[#This Row],[Units Sold]]/Cálculos!$C$11</f>
        <v>9.0364082536293884E-5</v>
      </c>
      <c r="M8059" s="6">
        <f>Tabla2[[#This Row],[Total Sales]]-Tabla2[[#This Row],[Operating Profit]]</f>
        <v>75264</v>
      </c>
      <c r="N8059" s="6">
        <v>3135.9999999999995</v>
      </c>
      <c r="O8059" s="46">
        <f>Tabla2[[#This Row],[Operating Profit]]/Tabla2[[#This Row],[Total Sales]]</f>
        <v>3.9999999999999994E-2</v>
      </c>
      <c r="P8059" s="1" t="s">
        <v>23</v>
      </c>
    </row>
    <row r="8060" spans="1:16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3" t="str">
        <f>IFERROR(LEFT(Tabla2[[#This Row],[Product]],FIND(" ",Tabla2[[#This Row],[Product]])-3),Tabla2[[#This Row],[Product]])</f>
        <v>Men</v>
      </c>
      <c r="I8060" s="6">
        <v>43</v>
      </c>
      <c r="J8060" s="4">
        <v>2190</v>
      </c>
      <c r="K8060" s="6">
        <f>Tabla2[[#This Row],[Price per Unit]]*Tabla2[[#This Row],[Units Sold]]</f>
        <v>94170</v>
      </c>
      <c r="L8060" s="52">
        <f>Tabla2[[#This Row],[Units Sold]]/Cálculos!$C$11</f>
        <v>8.8347027122537329E-5</v>
      </c>
      <c r="M8060" s="6">
        <f>Tabla2[[#This Row],[Total Sales]]-Tabla2[[#This Row],[Operating Profit]]</f>
        <v>88331.459999999992</v>
      </c>
      <c r="N8060" s="6">
        <v>5838.5400000000009</v>
      </c>
      <c r="O8060" s="46">
        <f>Tabla2[[#This Row],[Operating Profit]]/Tabla2[[#This Row],[Total Sales]]</f>
        <v>6.2000000000000006E-2</v>
      </c>
      <c r="P8060" s="1" t="s">
        <v>23</v>
      </c>
    </row>
    <row r="8061" spans="1:16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3" t="str">
        <f>IFERROR(LEFT(Tabla2[[#This Row],[Product]],FIND(" ",Tabla2[[#This Row],[Product]])-3),Tabla2[[#This Row],[Product]])</f>
        <v>Women</v>
      </c>
      <c r="I8061" s="6">
        <v>44</v>
      </c>
      <c r="J8061" s="4">
        <v>2320</v>
      </c>
      <c r="K8061" s="6">
        <f>Tabla2[[#This Row],[Price per Unit]]*Tabla2[[#This Row],[Units Sold]]</f>
        <v>102080</v>
      </c>
      <c r="L8061" s="52">
        <f>Tabla2[[#This Row],[Units Sold]]/Cálculos!$C$11</f>
        <v>9.3591371198304386E-5</v>
      </c>
      <c r="M8061" s="6">
        <f>Tabla2[[#This Row],[Total Sales]]-Tabla2[[#This Row],[Operating Profit]]</f>
        <v>99528</v>
      </c>
      <c r="N8061" s="6">
        <v>2552</v>
      </c>
      <c r="O8061" s="46">
        <f>Tabla2[[#This Row],[Operating Profit]]/Tabla2[[#This Row],[Total Sales]]</f>
        <v>2.5000000000000001E-2</v>
      </c>
      <c r="P8061" s="1" t="s">
        <v>23</v>
      </c>
    </row>
    <row r="8062" spans="1:16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3" t="str">
        <f>IFERROR(LEFT(Tabla2[[#This Row],[Product]],FIND(" ",Tabla2[[#This Row],[Product]])-3),Tabla2[[#This Row],[Product]])</f>
        <v>Men</v>
      </c>
      <c r="I8062" s="6">
        <v>36</v>
      </c>
      <c r="J8062" s="4">
        <v>1470</v>
      </c>
      <c r="K8062" s="6">
        <f>Tabla2[[#This Row],[Price per Unit]]*Tabla2[[#This Row],[Units Sold]]</f>
        <v>52920</v>
      </c>
      <c r="L8062" s="52">
        <f>Tabla2[[#This Row],[Units Sold]]/Cálculos!$C$11</f>
        <v>5.9301429164442862E-5</v>
      </c>
      <c r="M8062" s="6">
        <f>Tabla2[[#This Row],[Total Sales]]-Tabla2[[#This Row],[Operating Profit]]</f>
        <v>50538.6</v>
      </c>
      <c r="N8062" s="6">
        <v>2381.4</v>
      </c>
      <c r="O8062" s="46">
        <f>Tabla2[[#This Row],[Operating Profit]]/Tabla2[[#This Row],[Total Sales]]</f>
        <v>4.4999999999999998E-2</v>
      </c>
      <c r="P8062" s="1" t="s">
        <v>23</v>
      </c>
    </row>
    <row r="8063" spans="1:16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3" t="str">
        <f>IFERROR(LEFT(Tabla2[[#This Row],[Product]],FIND(" ",Tabla2[[#This Row],[Product]])-3),Tabla2[[#This Row],[Product]])</f>
        <v>Men</v>
      </c>
      <c r="I8063" s="6">
        <v>31</v>
      </c>
      <c r="J8063" s="4">
        <v>910</v>
      </c>
      <c r="K8063" s="6">
        <f>Tabla2[[#This Row],[Price per Unit]]*Tabla2[[#This Row],[Units Sold]]</f>
        <v>28210</v>
      </c>
      <c r="L8063" s="52">
        <f>Tabla2[[#This Row],[Units Sold]]/Cálculos!$C$11</f>
        <v>3.6710408530369391E-5</v>
      </c>
      <c r="M8063" s="6">
        <f>Tabla2[[#This Row],[Total Sales]]-Tabla2[[#This Row],[Operating Profit]]</f>
        <v>27053.39</v>
      </c>
      <c r="N8063" s="6">
        <v>1156.6099999999999</v>
      </c>
      <c r="O8063" s="46">
        <f>Tabla2[[#This Row],[Operating Profit]]/Tabla2[[#This Row],[Total Sales]]</f>
        <v>4.0999999999999995E-2</v>
      </c>
      <c r="P8063" s="1" t="s">
        <v>23</v>
      </c>
    </row>
    <row r="8064" spans="1:16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3" t="str">
        <f>IFERROR(LEFT(Tabla2[[#This Row],[Product]],FIND(" ",Tabla2[[#This Row],[Product]])-3),Tabla2[[#This Row],[Product]])</f>
        <v>Women</v>
      </c>
      <c r="I8064" s="6">
        <v>24</v>
      </c>
      <c r="J8064" s="4">
        <v>940</v>
      </c>
      <c r="K8064" s="6">
        <f>Tabla2[[#This Row],[Price per Unit]]*Tabla2[[#This Row],[Units Sold]]</f>
        <v>22560</v>
      </c>
      <c r="L8064" s="52">
        <f>Tabla2[[#This Row],[Units Sold]]/Cálculos!$C$11</f>
        <v>3.792064177862333E-5</v>
      </c>
      <c r="M8064" s="6">
        <f>Tabla2[[#This Row],[Total Sales]]-Tabla2[[#This Row],[Operating Profit]]</f>
        <v>21680.16</v>
      </c>
      <c r="N8064" s="6">
        <v>879.83999999999992</v>
      </c>
      <c r="O8064" s="46">
        <f>Tabla2[[#This Row],[Operating Profit]]/Tabla2[[#This Row],[Total Sales]]</f>
        <v>3.8999999999999993E-2</v>
      </c>
      <c r="P8064" s="1" t="s">
        <v>23</v>
      </c>
    </row>
    <row r="8065" spans="1:16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3" t="str">
        <f>IFERROR(LEFT(Tabla2[[#This Row],[Product]],FIND(" ",Tabla2[[#This Row],[Product]])-3),Tabla2[[#This Row],[Product]])</f>
        <v>Women</v>
      </c>
      <c r="I8065" s="6">
        <v>27</v>
      </c>
      <c r="J8065" s="4">
        <v>410</v>
      </c>
      <c r="K8065" s="6">
        <f>Tabla2[[#This Row],[Price per Unit]]*Tabla2[[#This Row],[Units Sold]]</f>
        <v>11070</v>
      </c>
      <c r="L8065" s="52">
        <f>Tabla2[[#This Row],[Units Sold]]/Cálculos!$C$11</f>
        <v>1.6539854392803792E-5</v>
      </c>
      <c r="M8065" s="6">
        <f>Tabla2[[#This Row],[Total Sales]]-Tabla2[[#This Row],[Operating Profit]]</f>
        <v>10560.78</v>
      </c>
      <c r="N8065" s="6">
        <v>509.22</v>
      </c>
      <c r="O8065" s="46">
        <f>Tabla2[[#This Row],[Operating Profit]]/Tabla2[[#This Row],[Total Sales]]</f>
        <v>4.5999999999999999E-2</v>
      </c>
      <c r="P8065" s="1" t="s">
        <v>23</v>
      </c>
    </row>
    <row r="8066" spans="1:16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3" t="str">
        <f>IFERROR(LEFT(Tabla2[[#This Row],[Product]],FIND(" ",Tabla2[[#This Row],[Product]])-3),Tabla2[[#This Row],[Product]])</f>
        <v>Men</v>
      </c>
      <c r="I8066" s="6">
        <v>26</v>
      </c>
      <c r="J8066" s="4">
        <v>1130</v>
      </c>
      <c r="K8066" s="6">
        <f>Tabla2[[#This Row],[Price per Unit]]*Tabla2[[#This Row],[Units Sold]]</f>
        <v>29380</v>
      </c>
      <c r="L8066" s="52">
        <f>Tabla2[[#This Row],[Units Sold]]/Cálculos!$C$11</f>
        <v>4.5585452350898253E-5</v>
      </c>
      <c r="M8066" s="6">
        <f>Tabla2[[#This Row],[Total Sales]]-Tabla2[[#This Row],[Operating Profit]]</f>
        <v>28586.74</v>
      </c>
      <c r="N8066" s="6">
        <v>793.2600000000001</v>
      </c>
      <c r="O8066" s="46">
        <f>Tabla2[[#This Row],[Operating Profit]]/Tabla2[[#This Row],[Total Sales]]</f>
        <v>2.7000000000000003E-2</v>
      </c>
      <c r="P8066" s="1" t="s">
        <v>23</v>
      </c>
    </row>
    <row r="8067" spans="1:16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3" t="str">
        <f>IFERROR(LEFT(Tabla2[[#This Row],[Product]],FIND(" ",Tabla2[[#This Row],[Product]])-3),Tabla2[[#This Row],[Product]])</f>
        <v>Women</v>
      </c>
      <c r="I8067" s="6">
        <v>24</v>
      </c>
      <c r="J8067" s="4">
        <v>1630</v>
      </c>
      <c r="K8067" s="6">
        <f>Tabla2[[#This Row],[Price per Unit]]*Tabla2[[#This Row],[Units Sold]]</f>
        <v>39120</v>
      </c>
      <c r="L8067" s="52">
        <f>Tabla2[[#This Row],[Units Sold]]/Cálculos!$C$11</f>
        <v>6.5756006488463858E-5</v>
      </c>
      <c r="M8067" s="6">
        <f>Tabla2[[#This Row],[Total Sales]]-Tabla2[[#This Row],[Operating Profit]]</f>
        <v>37242.239999999998</v>
      </c>
      <c r="N8067" s="6">
        <v>1877.76</v>
      </c>
      <c r="O8067" s="46">
        <f>Tabla2[[#This Row],[Operating Profit]]/Tabla2[[#This Row],[Total Sales]]</f>
        <v>4.8000000000000001E-2</v>
      </c>
      <c r="P8067" s="1" t="s">
        <v>23</v>
      </c>
    </row>
    <row r="8068" spans="1:16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3" t="str">
        <f>IFERROR(LEFT(Tabla2[[#This Row],[Product]],FIND(" ",Tabla2[[#This Row],[Product]])-3),Tabla2[[#This Row],[Product]])</f>
        <v>Men</v>
      </c>
      <c r="I8068" s="6">
        <v>19</v>
      </c>
      <c r="J8068" s="4">
        <v>2300</v>
      </c>
      <c r="K8068" s="6">
        <f>Tabla2[[#This Row],[Price per Unit]]*Tabla2[[#This Row],[Units Sold]]</f>
        <v>43700</v>
      </c>
      <c r="L8068" s="52">
        <f>Tabla2[[#This Row],[Units Sold]]/Cálculos!$C$11</f>
        <v>9.2784549032801764E-5</v>
      </c>
      <c r="M8068" s="6">
        <f>Tabla2[[#This Row],[Total Sales]]-Tabla2[[#This Row],[Operating Profit]]</f>
        <v>42301.599999999999</v>
      </c>
      <c r="N8068" s="6">
        <v>1398.4</v>
      </c>
      <c r="O8068" s="46">
        <f>Tabla2[[#This Row],[Operating Profit]]/Tabla2[[#This Row],[Total Sales]]</f>
        <v>3.2000000000000001E-2</v>
      </c>
      <c r="P8068" s="1" t="s">
        <v>23</v>
      </c>
    </row>
    <row r="8069" spans="1:16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3" t="str">
        <f>IFERROR(LEFT(Tabla2[[#This Row],[Product]],FIND(" ",Tabla2[[#This Row],[Product]])-3),Tabla2[[#This Row],[Product]])</f>
        <v>Men</v>
      </c>
      <c r="I8069" s="6">
        <v>23</v>
      </c>
      <c r="J8069" s="4">
        <v>2150</v>
      </c>
      <c r="K8069" s="6">
        <f>Tabla2[[#This Row],[Price per Unit]]*Tabla2[[#This Row],[Units Sold]]</f>
        <v>49450</v>
      </c>
      <c r="L8069" s="52">
        <f>Tabla2[[#This Row],[Units Sold]]/Cálculos!$C$11</f>
        <v>8.6733382791532085E-5</v>
      </c>
      <c r="M8069" s="6">
        <f>Tabla2[[#This Row],[Total Sales]]-Tabla2[[#This Row],[Operating Profit]]</f>
        <v>47669.8</v>
      </c>
      <c r="N8069" s="6">
        <v>1780.2</v>
      </c>
      <c r="O8069" s="46">
        <f>Tabla2[[#This Row],[Operating Profit]]/Tabla2[[#This Row],[Total Sales]]</f>
        <v>3.6000000000000004E-2</v>
      </c>
      <c r="P8069" s="1" t="s">
        <v>23</v>
      </c>
    </row>
    <row r="8070" spans="1:16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3" t="str">
        <f>IFERROR(LEFT(Tabla2[[#This Row],[Product]],FIND(" ",Tabla2[[#This Row],[Product]])-3),Tabla2[[#This Row],[Product]])</f>
        <v>Women</v>
      </c>
      <c r="I8070" s="6">
        <v>27</v>
      </c>
      <c r="J8070" s="4">
        <v>1430</v>
      </c>
      <c r="K8070" s="6">
        <f>Tabla2[[#This Row],[Price per Unit]]*Tabla2[[#This Row],[Units Sold]]</f>
        <v>38610</v>
      </c>
      <c r="L8070" s="52">
        <f>Tabla2[[#This Row],[Units Sold]]/Cálculos!$C$11</f>
        <v>5.7687784833437618E-5</v>
      </c>
      <c r="M8070" s="6">
        <f>Tabla2[[#This Row],[Total Sales]]-Tabla2[[#This Row],[Operating Profit]]</f>
        <v>37258.65</v>
      </c>
      <c r="N8070" s="6">
        <v>1351.35</v>
      </c>
      <c r="O8070" s="46">
        <f>Tabla2[[#This Row],[Operating Profit]]/Tabla2[[#This Row],[Total Sales]]</f>
        <v>3.4999999999999996E-2</v>
      </c>
      <c r="P8070" s="1" t="s">
        <v>23</v>
      </c>
    </row>
    <row r="8071" spans="1:16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3" t="str">
        <f>IFERROR(LEFT(Tabla2[[#This Row],[Product]],FIND(" ",Tabla2[[#This Row],[Product]])-3),Tabla2[[#This Row],[Product]])</f>
        <v>Women</v>
      </c>
      <c r="I8071" s="6">
        <v>28</v>
      </c>
      <c r="J8071" s="4">
        <v>1360</v>
      </c>
      <c r="K8071" s="6">
        <f>Tabla2[[#This Row],[Price per Unit]]*Tabla2[[#This Row],[Units Sold]]</f>
        <v>38080</v>
      </c>
      <c r="L8071" s="52">
        <f>Tabla2[[#This Row],[Units Sold]]/Cálculos!$C$11</f>
        <v>5.4863907254178434E-5</v>
      </c>
      <c r="M8071" s="6">
        <f>Tabla2[[#This Row],[Total Sales]]-Tabla2[[#This Row],[Operating Profit]]</f>
        <v>36366.400000000001</v>
      </c>
      <c r="N8071" s="6">
        <v>1713.6000000000001</v>
      </c>
      <c r="O8071" s="46">
        <f>Tabla2[[#This Row],[Operating Profit]]/Tabla2[[#This Row],[Total Sales]]</f>
        <v>4.5000000000000005E-2</v>
      </c>
      <c r="P8071" s="1" t="s">
        <v>23</v>
      </c>
    </row>
    <row r="8072" spans="1:16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3" t="str">
        <f>IFERROR(LEFT(Tabla2[[#This Row],[Product]],FIND(" ",Tabla2[[#This Row],[Product]])-3),Tabla2[[#This Row],[Product]])</f>
        <v>Men</v>
      </c>
      <c r="I8072" s="6">
        <v>26</v>
      </c>
      <c r="J8072" s="4">
        <v>930</v>
      </c>
      <c r="K8072" s="6">
        <f>Tabla2[[#This Row],[Price per Unit]]*Tabla2[[#This Row],[Units Sold]]</f>
        <v>24180</v>
      </c>
      <c r="L8072" s="52">
        <f>Tabla2[[#This Row],[Units Sold]]/Cálculos!$C$11</f>
        <v>3.7517230695872013E-5</v>
      </c>
      <c r="M8072" s="6">
        <f>Tabla2[[#This Row],[Total Sales]]-Tabla2[[#This Row],[Operating Profit]]</f>
        <v>23406.240000000002</v>
      </c>
      <c r="N8072" s="6">
        <v>773.76</v>
      </c>
      <c r="O8072" s="46">
        <f>Tabla2[[#This Row],[Operating Profit]]/Tabla2[[#This Row],[Total Sales]]</f>
        <v>3.2000000000000001E-2</v>
      </c>
      <c r="P8072" s="1" t="s">
        <v>23</v>
      </c>
    </row>
    <row r="8073" spans="1:16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3" t="str">
        <f>IFERROR(LEFT(Tabla2[[#This Row],[Product]],FIND(" ",Tabla2[[#This Row],[Product]])-3),Tabla2[[#This Row],[Product]])</f>
        <v>Women</v>
      </c>
      <c r="I8073" s="6">
        <v>26</v>
      </c>
      <c r="J8073" s="4">
        <v>1550</v>
      </c>
      <c r="K8073" s="6">
        <f>Tabla2[[#This Row],[Price per Unit]]*Tabla2[[#This Row],[Units Sold]]</f>
        <v>40300</v>
      </c>
      <c r="L8073" s="52">
        <f>Tabla2[[#This Row],[Units Sold]]/Cálculos!$C$11</f>
        <v>6.2528717826453357E-5</v>
      </c>
      <c r="M8073" s="6">
        <f>Tabla2[[#This Row],[Total Sales]]-Tabla2[[#This Row],[Operating Profit]]</f>
        <v>38244.699999999997</v>
      </c>
      <c r="N8073" s="6">
        <v>2055.3000000000002</v>
      </c>
      <c r="O8073" s="46">
        <f>Tabla2[[#This Row],[Operating Profit]]/Tabla2[[#This Row],[Total Sales]]</f>
        <v>5.1000000000000004E-2</v>
      </c>
      <c r="P8073" s="1" t="s">
        <v>23</v>
      </c>
    </row>
    <row r="8074" spans="1:16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3" t="str">
        <f>IFERROR(LEFT(Tabla2[[#This Row],[Product]],FIND(" ",Tabla2[[#This Row],[Product]])-3),Tabla2[[#This Row],[Product]])</f>
        <v>Men</v>
      </c>
      <c r="I8074" s="6">
        <v>21</v>
      </c>
      <c r="J8074" s="4">
        <v>2030</v>
      </c>
      <c r="K8074" s="6">
        <f>Tabla2[[#This Row],[Price per Unit]]*Tabla2[[#This Row],[Units Sold]]</f>
        <v>42630</v>
      </c>
      <c r="L8074" s="52">
        <f>Tabla2[[#This Row],[Units Sold]]/Cálculos!$C$11</f>
        <v>8.189244979851634E-5</v>
      </c>
      <c r="M8074" s="6">
        <f>Tabla2[[#This Row],[Total Sales]]-Tabla2[[#This Row],[Operating Profit]]</f>
        <v>40967.43</v>
      </c>
      <c r="N8074" s="6">
        <v>1662.5699999999997</v>
      </c>
      <c r="O8074" s="46">
        <f>Tabla2[[#This Row],[Operating Profit]]/Tabla2[[#This Row],[Total Sales]]</f>
        <v>3.8999999999999993E-2</v>
      </c>
      <c r="P8074" s="1" t="s">
        <v>23</v>
      </c>
    </row>
    <row r="8075" spans="1:16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3" t="str">
        <f>IFERROR(LEFT(Tabla2[[#This Row],[Product]],FIND(" ",Tabla2[[#This Row],[Product]])-3),Tabla2[[#This Row],[Product]])</f>
        <v>Men</v>
      </c>
      <c r="I8075" s="6">
        <v>31</v>
      </c>
      <c r="J8075" s="4">
        <v>2360</v>
      </c>
      <c r="K8075" s="6">
        <f>Tabla2[[#This Row],[Price per Unit]]*Tabla2[[#This Row],[Units Sold]]</f>
        <v>73160</v>
      </c>
      <c r="L8075" s="52">
        <f>Tabla2[[#This Row],[Units Sold]]/Cálculos!$C$11</f>
        <v>9.520501552930963E-5</v>
      </c>
      <c r="M8075" s="6">
        <f>Tabla2[[#This Row],[Total Sales]]-Tabla2[[#This Row],[Operating Profit]]</f>
        <v>70233.600000000006</v>
      </c>
      <c r="N8075" s="6">
        <v>2926.3999999999996</v>
      </c>
      <c r="O8075" s="46">
        <f>Tabla2[[#This Row],[Operating Profit]]/Tabla2[[#This Row],[Total Sales]]</f>
        <v>3.9999999999999994E-2</v>
      </c>
      <c r="P8075" s="1" t="s">
        <v>23</v>
      </c>
    </row>
    <row r="8076" spans="1:16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3" t="str">
        <f>IFERROR(LEFT(Tabla2[[#This Row],[Product]],FIND(" ",Tabla2[[#This Row],[Product]])-3),Tabla2[[#This Row],[Product]])</f>
        <v>Women</v>
      </c>
      <c r="I8076" s="6">
        <v>20</v>
      </c>
      <c r="J8076" s="4">
        <v>1550</v>
      </c>
      <c r="K8076" s="6">
        <f>Tabla2[[#This Row],[Price per Unit]]*Tabla2[[#This Row],[Units Sold]]</f>
        <v>31000</v>
      </c>
      <c r="L8076" s="52">
        <f>Tabla2[[#This Row],[Units Sold]]/Cálculos!$C$11</f>
        <v>6.2528717826453357E-5</v>
      </c>
      <c r="M8076" s="6">
        <f>Tabla2[[#This Row],[Total Sales]]-Tabla2[[#This Row],[Operating Profit]]</f>
        <v>29822</v>
      </c>
      <c r="N8076" s="6">
        <v>1178</v>
      </c>
      <c r="O8076" s="46">
        <f>Tabla2[[#This Row],[Operating Profit]]/Tabla2[[#This Row],[Total Sales]]</f>
        <v>3.7999999999999999E-2</v>
      </c>
      <c r="P8076" s="1" t="s">
        <v>23</v>
      </c>
    </row>
    <row r="8077" spans="1:16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3" t="str">
        <f>IFERROR(LEFT(Tabla2[[#This Row],[Product]],FIND(" ",Tabla2[[#This Row],[Product]])-3),Tabla2[[#This Row],[Product]])</f>
        <v>Women</v>
      </c>
      <c r="I8077" s="6">
        <v>26</v>
      </c>
      <c r="J8077" s="4">
        <v>1400</v>
      </c>
      <c r="K8077" s="6">
        <f>Tabla2[[#This Row],[Price per Unit]]*Tabla2[[#This Row],[Units Sold]]</f>
        <v>36400</v>
      </c>
      <c r="L8077" s="52">
        <f>Tabla2[[#This Row],[Units Sold]]/Cálculos!$C$11</f>
        <v>5.6477551585183678E-5</v>
      </c>
      <c r="M8077" s="6">
        <f>Tabla2[[#This Row],[Total Sales]]-Tabla2[[#This Row],[Operating Profit]]</f>
        <v>34689.199999999997</v>
      </c>
      <c r="N8077" s="6">
        <v>1710.8000000000002</v>
      </c>
      <c r="O8077" s="46">
        <f>Tabla2[[#This Row],[Operating Profit]]/Tabla2[[#This Row],[Total Sales]]</f>
        <v>4.7000000000000007E-2</v>
      </c>
      <c r="P8077" s="1" t="s">
        <v>23</v>
      </c>
    </row>
    <row r="8078" spans="1:16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3" t="str">
        <f>IFERROR(LEFT(Tabla2[[#This Row],[Product]],FIND(" ",Tabla2[[#This Row],[Product]])-3),Tabla2[[#This Row],[Product]])</f>
        <v>Men</v>
      </c>
      <c r="I8078" s="6">
        <v>29</v>
      </c>
      <c r="J8078" s="4">
        <v>960</v>
      </c>
      <c r="K8078" s="6">
        <f>Tabla2[[#This Row],[Price per Unit]]*Tabla2[[#This Row],[Units Sold]]</f>
        <v>27840</v>
      </c>
      <c r="L8078" s="52">
        <f>Tabla2[[#This Row],[Units Sold]]/Cálculos!$C$11</f>
        <v>3.8727463944125952E-5</v>
      </c>
      <c r="M8078" s="6">
        <f>Tabla2[[#This Row],[Total Sales]]-Tabla2[[#This Row],[Operating Profit]]</f>
        <v>26809.919999999998</v>
      </c>
      <c r="N8078" s="6">
        <v>1030.08</v>
      </c>
      <c r="O8078" s="46">
        <f>Tabla2[[#This Row],[Operating Profit]]/Tabla2[[#This Row],[Total Sales]]</f>
        <v>3.6999999999999998E-2</v>
      </c>
      <c r="P8078" s="1" t="s">
        <v>23</v>
      </c>
    </row>
    <row r="8079" spans="1:16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3" t="str">
        <f>IFERROR(LEFT(Tabla2[[#This Row],[Product]],FIND(" ",Tabla2[[#This Row],[Product]])-3),Tabla2[[#This Row],[Product]])</f>
        <v>Women</v>
      </c>
      <c r="I8079" s="6">
        <v>27</v>
      </c>
      <c r="J8079" s="4">
        <v>1530</v>
      </c>
      <c r="K8079" s="6">
        <f>Tabla2[[#This Row],[Price per Unit]]*Tabla2[[#This Row],[Units Sold]]</f>
        <v>41310</v>
      </c>
      <c r="L8079" s="52">
        <f>Tabla2[[#This Row],[Units Sold]]/Cálculos!$C$11</f>
        <v>6.1721895660950735E-5</v>
      </c>
      <c r="M8079" s="6">
        <f>Tabla2[[#This Row],[Total Sales]]-Tabla2[[#This Row],[Operating Profit]]</f>
        <v>39079.26</v>
      </c>
      <c r="N8079" s="6">
        <v>2230.7400000000002</v>
      </c>
      <c r="O8079" s="46">
        <f>Tabla2[[#This Row],[Operating Profit]]/Tabla2[[#This Row],[Total Sales]]</f>
        <v>5.4000000000000006E-2</v>
      </c>
      <c r="P8079" s="1" t="s">
        <v>23</v>
      </c>
    </row>
    <row r="8080" spans="1:16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3" t="str">
        <f>IFERROR(LEFT(Tabla2[[#This Row],[Product]],FIND(" ",Tabla2[[#This Row],[Product]])-3),Tabla2[[#This Row],[Product]])</f>
        <v>Men</v>
      </c>
      <c r="I8080" s="6">
        <v>13</v>
      </c>
      <c r="J8080" s="4">
        <v>2310</v>
      </c>
      <c r="K8080" s="6">
        <f>Tabla2[[#This Row],[Price per Unit]]*Tabla2[[#This Row],[Units Sold]]</f>
        <v>30030</v>
      </c>
      <c r="L8080" s="52">
        <f>Tabla2[[#This Row],[Units Sold]]/Cálculos!$C$11</f>
        <v>9.3187960115553075E-5</v>
      </c>
      <c r="M8080" s="6">
        <f>Tabla2[[#This Row],[Total Sales]]-Tabla2[[#This Row],[Operating Profit]]</f>
        <v>28828.799999999999</v>
      </c>
      <c r="N8080" s="6">
        <v>1201.1999999999998</v>
      </c>
      <c r="O8080" s="46">
        <f>Tabla2[[#This Row],[Operating Profit]]/Tabla2[[#This Row],[Total Sales]]</f>
        <v>3.9999999999999994E-2</v>
      </c>
      <c r="P8080" s="1" t="s">
        <v>23</v>
      </c>
    </row>
    <row r="8081" spans="1:16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3" t="str">
        <f>IFERROR(LEFT(Tabla2[[#This Row],[Product]],FIND(" ",Tabla2[[#This Row],[Product]])-3),Tabla2[[#This Row],[Product]])</f>
        <v>Men</v>
      </c>
      <c r="I8081" s="6">
        <v>21</v>
      </c>
      <c r="J8081" s="4">
        <v>2100</v>
      </c>
      <c r="K8081" s="6">
        <f>Tabla2[[#This Row],[Price per Unit]]*Tabla2[[#This Row],[Units Sold]]</f>
        <v>44100</v>
      </c>
      <c r="L8081" s="52">
        <f>Tabla2[[#This Row],[Units Sold]]/Cálculos!$C$11</f>
        <v>8.4716327377775517E-5</v>
      </c>
      <c r="M8081" s="6">
        <f>Tabla2[[#This Row],[Total Sales]]-Tabla2[[#This Row],[Operating Profit]]</f>
        <v>42336</v>
      </c>
      <c r="N8081" s="6">
        <v>1763.9999999999998</v>
      </c>
      <c r="O8081" s="46">
        <f>Tabla2[[#This Row],[Operating Profit]]/Tabla2[[#This Row],[Total Sales]]</f>
        <v>3.9999999999999994E-2</v>
      </c>
      <c r="P8081" s="1" t="s">
        <v>23</v>
      </c>
    </row>
    <row r="8082" spans="1:16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3" t="str">
        <f>IFERROR(LEFT(Tabla2[[#This Row],[Product]],FIND(" ",Tabla2[[#This Row],[Product]])-3),Tabla2[[#This Row],[Product]])</f>
        <v>Women</v>
      </c>
      <c r="I8082" s="6">
        <v>20</v>
      </c>
      <c r="J8082" s="4">
        <v>1790</v>
      </c>
      <c r="K8082" s="6">
        <f>Tabla2[[#This Row],[Price per Unit]]*Tabla2[[#This Row],[Units Sold]]</f>
        <v>35800</v>
      </c>
      <c r="L8082" s="52">
        <f>Tabla2[[#This Row],[Units Sold]]/Cálculos!$C$11</f>
        <v>7.2210583812484848E-5</v>
      </c>
      <c r="M8082" s="6">
        <f>Tabla2[[#This Row],[Total Sales]]-Tabla2[[#This Row],[Operating Profit]]</f>
        <v>34403.800000000003</v>
      </c>
      <c r="N8082" s="6">
        <v>1396.1999999999998</v>
      </c>
      <c r="O8082" s="46">
        <f>Tabla2[[#This Row],[Operating Profit]]/Tabla2[[#This Row],[Total Sales]]</f>
        <v>3.8999999999999993E-2</v>
      </c>
      <c r="P8082" s="1" t="s">
        <v>23</v>
      </c>
    </row>
    <row r="8083" spans="1:16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3" t="str">
        <f>IFERROR(LEFT(Tabla2[[#This Row],[Product]],FIND(" ",Tabla2[[#This Row],[Product]])-3),Tabla2[[#This Row],[Product]])</f>
        <v>Women</v>
      </c>
      <c r="I8083" s="6">
        <v>20</v>
      </c>
      <c r="J8083" s="4">
        <v>1490</v>
      </c>
      <c r="K8083" s="6">
        <f>Tabla2[[#This Row],[Price per Unit]]*Tabla2[[#This Row],[Units Sold]]</f>
        <v>29800</v>
      </c>
      <c r="L8083" s="52">
        <f>Tabla2[[#This Row],[Units Sold]]/Cálculos!$C$11</f>
        <v>6.010825132994549E-5</v>
      </c>
      <c r="M8083" s="6">
        <f>Tabla2[[#This Row],[Total Sales]]-Tabla2[[#This Row],[Operating Profit]]</f>
        <v>28339.8</v>
      </c>
      <c r="N8083" s="6">
        <v>1460.2</v>
      </c>
      <c r="O8083" s="46">
        <f>Tabla2[[#This Row],[Operating Profit]]/Tabla2[[#This Row],[Total Sales]]</f>
        <v>4.9000000000000002E-2</v>
      </c>
      <c r="P8083" s="1" t="s">
        <v>23</v>
      </c>
    </row>
    <row r="8084" spans="1:16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3" t="str">
        <f>IFERROR(LEFT(Tabla2[[#This Row],[Product]],FIND(" ",Tabla2[[#This Row],[Product]])-3),Tabla2[[#This Row],[Product]])</f>
        <v>Men</v>
      </c>
      <c r="I8084" s="6">
        <v>26</v>
      </c>
      <c r="J8084" s="4">
        <v>1070</v>
      </c>
      <c r="K8084" s="6">
        <f>Tabla2[[#This Row],[Price per Unit]]*Tabla2[[#This Row],[Units Sold]]</f>
        <v>27820</v>
      </c>
      <c r="L8084" s="52">
        <f>Tabla2[[#This Row],[Units Sold]]/Cálculos!$C$11</f>
        <v>4.316498585439038E-5</v>
      </c>
      <c r="M8084" s="6">
        <f>Tabla2[[#This Row],[Total Sales]]-Tabla2[[#This Row],[Operating Profit]]</f>
        <v>26818.48</v>
      </c>
      <c r="N8084" s="6">
        <v>1001.52</v>
      </c>
      <c r="O8084" s="46">
        <f>Tabla2[[#This Row],[Operating Profit]]/Tabla2[[#This Row],[Total Sales]]</f>
        <v>3.5999999999999997E-2</v>
      </c>
      <c r="P8084" s="1" t="s">
        <v>23</v>
      </c>
    </row>
    <row r="8085" spans="1:16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3" t="str">
        <f>IFERROR(LEFT(Tabla2[[#This Row],[Product]],FIND(" ",Tabla2[[#This Row],[Product]])-3),Tabla2[[#This Row],[Product]])</f>
        <v>Women</v>
      </c>
      <c r="I8085" s="6">
        <v>22</v>
      </c>
      <c r="J8085" s="4">
        <v>2100</v>
      </c>
      <c r="K8085" s="6">
        <f>Tabla2[[#This Row],[Price per Unit]]*Tabla2[[#This Row],[Units Sold]]</f>
        <v>46200</v>
      </c>
      <c r="L8085" s="52">
        <f>Tabla2[[#This Row],[Units Sold]]/Cálculos!$C$11</f>
        <v>8.4716327377775517E-5</v>
      </c>
      <c r="M8085" s="6">
        <f>Tabla2[[#This Row],[Total Sales]]-Tabla2[[#This Row],[Operating Profit]]</f>
        <v>43566.6</v>
      </c>
      <c r="N8085" s="6">
        <v>2633.4</v>
      </c>
      <c r="O8085" s="46">
        <f>Tabla2[[#This Row],[Operating Profit]]/Tabla2[[#This Row],[Total Sales]]</f>
        <v>5.7000000000000002E-2</v>
      </c>
      <c r="P8085" s="1" t="s">
        <v>23</v>
      </c>
    </row>
    <row r="8086" spans="1:16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3" t="str">
        <f>IFERROR(LEFT(Tabla2[[#This Row],[Product]],FIND(" ",Tabla2[[#This Row],[Product]])-3),Tabla2[[#This Row],[Product]])</f>
        <v>Men</v>
      </c>
      <c r="I8086" s="6">
        <v>13</v>
      </c>
      <c r="J8086" s="4">
        <v>2330</v>
      </c>
      <c r="K8086" s="6">
        <f>Tabla2[[#This Row],[Price per Unit]]*Tabla2[[#This Row],[Units Sold]]</f>
        <v>30290</v>
      </c>
      <c r="L8086" s="52">
        <f>Tabla2[[#This Row],[Units Sold]]/Cálculos!$C$11</f>
        <v>9.3994782281055697E-5</v>
      </c>
      <c r="M8086" s="6">
        <f>Tabla2[[#This Row],[Total Sales]]-Tabla2[[#This Row],[Operating Profit]]</f>
        <v>29138.98</v>
      </c>
      <c r="N8086" s="6">
        <v>1151.02</v>
      </c>
      <c r="O8086" s="46">
        <f>Tabla2[[#This Row],[Operating Profit]]/Tabla2[[#This Row],[Total Sales]]</f>
        <v>3.7999999999999999E-2</v>
      </c>
      <c r="P8086" s="1" t="s">
        <v>23</v>
      </c>
    </row>
    <row r="8087" spans="1:16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3" t="str">
        <f>IFERROR(LEFT(Tabla2[[#This Row],[Product]],FIND(" ",Tabla2[[#This Row],[Product]])-3),Tabla2[[#This Row],[Product]])</f>
        <v>Men</v>
      </c>
      <c r="I8087" s="6">
        <v>22</v>
      </c>
      <c r="J8087" s="4">
        <v>2480</v>
      </c>
      <c r="K8087" s="6">
        <f>Tabla2[[#This Row],[Price per Unit]]*Tabla2[[#This Row],[Units Sold]]</f>
        <v>54560</v>
      </c>
      <c r="L8087" s="52">
        <f>Tabla2[[#This Row],[Units Sold]]/Cálculos!$C$11</f>
        <v>1.0004594852232538E-4</v>
      </c>
      <c r="M8087" s="6">
        <f>Tabla2[[#This Row],[Total Sales]]-Tabla2[[#This Row],[Operating Profit]]</f>
        <v>52268.480000000003</v>
      </c>
      <c r="N8087" s="6">
        <v>2291.52</v>
      </c>
      <c r="O8087" s="46">
        <f>Tabla2[[#This Row],[Operating Profit]]/Tabla2[[#This Row],[Total Sales]]</f>
        <v>4.2000000000000003E-2</v>
      </c>
      <c r="P8087" s="1" t="s">
        <v>23</v>
      </c>
    </row>
    <row r="8088" spans="1:16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3" t="str">
        <f>IFERROR(LEFT(Tabla2[[#This Row],[Product]],FIND(" ",Tabla2[[#This Row],[Product]])-3),Tabla2[[#This Row],[Product]])</f>
        <v>Women</v>
      </c>
      <c r="I8088" s="6">
        <v>19</v>
      </c>
      <c r="J8088" s="4">
        <v>2000</v>
      </c>
      <c r="K8088" s="6">
        <f>Tabla2[[#This Row],[Price per Unit]]*Tabla2[[#This Row],[Units Sold]]</f>
        <v>38000</v>
      </c>
      <c r="L8088" s="52">
        <f>Tabla2[[#This Row],[Units Sold]]/Cálculos!$C$11</f>
        <v>8.0682216550262393E-5</v>
      </c>
      <c r="M8088" s="6">
        <f>Tabla2[[#This Row],[Total Sales]]-Tabla2[[#This Row],[Operating Profit]]</f>
        <v>36480</v>
      </c>
      <c r="N8088" s="6">
        <v>1519.9999999999998</v>
      </c>
      <c r="O8088" s="46">
        <f>Tabla2[[#This Row],[Operating Profit]]/Tabla2[[#This Row],[Total Sales]]</f>
        <v>3.9999999999999994E-2</v>
      </c>
      <c r="P8088" s="1" t="s">
        <v>23</v>
      </c>
    </row>
    <row r="8089" spans="1:16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3" t="str">
        <f>IFERROR(LEFT(Tabla2[[#This Row],[Product]],FIND(" ",Tabla2[[#This Row],[Product]])-3),Tabla2[[#This Row],[Product]])</f>
        <v>Women</v>
      </c>
      <c r="I8089" s="6">
        <v>27</v>
      </c>
      <c r="J8089" s="4">
        <v>1820</v>
      </c>
      <c r="K8089" s="6">
        <f>Tabla2[[#This Row],[Price per Unit]]*Tabla2[[#This Row],[Units Sold]]</f>
        <v>49140</v>
      </c>
      <c r="L8089" s="52">
        <f>Tabla2[[#This Row],[Units Sold]]/Cálculos!$C$11</f>
        <v>7.3420817060738781E-5</v>
      </c>
      <c r="M8089" s="6">
        <f>Tabla2[[#This Row],[Total Sales]]-Tabla2[[#This Row],[Operating Profit]]</f>
        <v>46732.14</v>
      </c>
      <c r="N8089" s="6">
        <v>2407.86</v>
      </c>
      <c r="O8089" s="46">
        <f>Tabla2[[#This Row],[Operating Profit]]/Tabla2[[#This Row],[Total Sales]]</f>
        <v>4.9000000000000002E-2</v>
      </c>
      <c r="P8089" s="1" t="s">
        <v>23</v>
      </c>
    </row>
    <row r="8090" spans="1:16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3" t="str">
        <f>IFERROR(LEFT(Tabla2[[#This Row],[Product]],FIND(" ",Tabla2[[#This Row],[Product]])-3),Tabla2[[#This Row],[Product]])</f>
        <v>Men</v>
      </c>
      <c r="I8090" s="6">
        <v>38</v>
      </c>
      <c r="J8090" s="4">
        <v>1530</v>
      </c>
      <c r="K8090" s="6">
        <f>Tabla2[[#This Row],[Price per Unit]]*Tabla2[[#This Row],[Units Sold]]</f>
        <v>58140</v>
      </c>
      <c r="L8090" s="52">
        <f>Tabla2[[#This Row],[Units Sold]]/Cálculos!$C$11</f>
        <v>6.1721895660950735E-5</v>
      </c>
      <c r="M8090" s="6">
        <f>Tabla2[[#This Row],[Total Sales]]-Tabla2[[#This Row],[Operating Profit]]</f>
        <v>56046.96</v>
      </c>
      <c r="N8090" s="6">
        <v>2093.04</v>
      </c>
      <c r="O8090" s="46">
        <f>Tabla2[[#This Row],[Operating Profit]]/Tabla2[[#This Row],[Total Sales]]</f>
        <v>3.5999999999999997E-2</v>
      </c>
      <c r="P8090" s="1" t="s">
        <v>23</v>
      </c>
    </row>
    <row r="8091" spans="1:16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3" t="str">
        <f>IFERROR(LEFT(Tabla2[[#This Row],[Product]],FIND(" ",Tabla2[[#This Row],[Product]])-3),Tabla2[[#This Row],[Product]])</f>
        <v>Women</v>
      </c>
      <c r="I8091" s="6">
        <v>34</v>
      </c>
      <c r="J8091" s="4">
        <v>2640</v>
      </c>
      <c r="K8091" s="6">
        <f>Tabla2[[#This Row],[Price per Unit]]*Tabla2[[#This Row],[Units Sold]]</f>
        <v>89760</v>
      </c>
      <c r="L8091" s="52">
        <f>Tabla2[[#This Row],[Units Sold]]/Cálculos!$C$11</f>
        <v>1.0650052584634637E-4</v>
      </c>
      <c r="M8091" s="6">
        <f>Tabla2[[#This Row],[Total Sales]]-Tabla2[[#This Row],[Operating Profit]]</f>
        <v>85092.479999999996</v>
      </c>
      <c r="N8091" s="6">
        <v>4667.5200000000004</v>
      </c>
      <c r="O8091" s="46">
        <f>Tabla2[[#This Row],[Operating Profit]]/Tabla2[[#This Row],[Total Sales]]</f>
        <v>5.2000000000000005E-2</v>
      </c>
      <c r="P8091" s="1" t="s">
        <v>23</v>
      </c>
    </row>
    <row r="8092" spans="1:16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3" t="str">
        <f>IFERROR(LEFT(Tabla2[[#This Row],[Product]],FIND(" ",Tabla2[[#This Row],[Product]])-3),Tabla2[[#This Row],[Product]])</f>
        <v>Men</v>
      </c>
      <c r="I8092" s="6">
        <v>30</v>
      </c>
      <c r="J8092" s="4">
        <v>2560</v>
      </c>
      <c r="K8092" s="6">
        <f>Tabla2[[#This Row],[Price per Unit]]*Tabla2[[#This Row],[Units Sold]]</f>
        <v>76800</v>
      </c>
      <c r="L8092" s="52">
        <f>Tabla2[[#This Row],[Units Sold]]/Cálculos!$C$11</f>
        <v>1.0327323718433586E-4</v>
      </c>
      <c r="M8092" s="6">
        <f>Tabla2[[#This Row],[Total Sales]]-Tabla2[[#This Row],[Operating Profit]]</f>
        <v>73958.399999999994</v>
      </c>
      <c r="N8092" s="6">
        <v>2841.6</v>
      </c>
      <c r="O8092" s="46">
        <f>Tabla2[[#This Row],[Operating Profit]]/Tabla2[[#This Row],[Total Sales]]</f>
        <v>3.6999999999999998E-2</v>
      </c>
      <c r="P8092" s="1" t="s">
        <v>23</v>
      </c>
    </row>
    <row r="8093" spans="1:16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3" t="str">
        <f>IFERROR(LEFT(Tabla2[[#This Row],[Product]],FIND(" ",Tabla2[[#This Row],[Product]])-3),Tabla2[[#This Row],[Product]])</f>
        <v>Men</v>
      </c>
      <c r="I8093" s="6">
        <v>40</v>
      </c>
      <c r="J8093" s="4">
        <v>2800</v>
      </c>
      <c r="K8093" s="6">
        <f>Tabla2[[#This Row],[Price per Unit]]*Tabla2[[#This Row],[Units Sold]]</f>
        <v>112000</v>
      </c>
      <c r="L8093" s="52">
        <f>Tabla2[[#This Row],[Units Sold]]/Cálculos!$C$11</f>
        <v>1.1295510317036736E-4</v>
      </c>
      <c r="M8093" s="6">
        <f>Tabla2[[#This Row],[Total Sales]]-Tabla2[[#This Row],[Operating Profit]]</f>
        <v>107408</v>
      </c>
      <c r="N8093" s="6">
        <v>4592</v>
      </c>
      <c r="O8093" s="46">
        <f>Tabla2[[#This Row],[Operating Profit]]/Tabla2[[#This Row],[Total Sales]]</f>
        <v>4.1000000000000002E-2</v>
      </c>
      <c r="P8093" s="1" t="s">
        <v>23</v>
      </c>
    </row>
    <row r="8094" spans="1:16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3" t="str">
        <f>IFERROR(LEFT(Tabla2[[#This Row],[Product]],FIND(" ",Tabla2[[#This Row],[Product]])-3),Tabla2[[#This Row],[Product]])</f>
        <v>Women</v>
      </c>
      <c r="I8094" s="6">
        <v>30</v>
      </c>
      <c r="J8094" s="4">
        <v>2150</v>
      </c>
      <c r="K8094" s="6">
        <f>Tabla2[[#This Row],[Price per Unit]]*Tabla2[[#This Row],[Units Sold]]</f>
        <v>64500</v>
      </c>
      <c r="L8094" s="52">
        <f>Tabla2[[#This Row],[Units Sold]]/Cálculos!$C$11</f>
        <v>8.6733382791532085E-5</v>
      </c>
      <c r="M8094" s="6">
        <f>Tabla2[[#This Row],[Total Sales]]-Tabla2[[#This Row],[Operating Profit]]</f>
        <v>61984.5</v>
      </c>
      <c r="N8094" s="6">
        <v>2515.4999999999995</v>
      </c>
      <c r="O8094" s="46">
        <f>Tabla2[[#This Row],[Operating Profit]]/Tabla2[[#This Row],[Total Sales]]</f>
        <v>3.8999999999999993E-2</v>
      </c>
      <c r="P8094" s="1" t="s">
        <v>23</v>
      </c>
    </row>
    <row r="8095" spans="1:16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3" t="str">
        <f>IFERROR(LEFT(Tabla2[[#This Row],[Product]],FIND(" ",Tabla2[[#This Row],[Product]])-3),Tabla2[[#This Row],[Product]])</f>
        <v>Women</v>
      </c>
      <c r="I8095" s="6">
        <v>29</v>
      </c>
      <c r="J8095" s="4">
        <v>1920</v>
      </c>
      <c r="K8095" s="6">
        <f>Tabla2[[#This Row],[Price per Unit]]*Tabla2[[#This Row],[Units Sold]]</f>
        <v>55680</v>
      </c>
      <c r="L8095" s="52">
        <f>Tabla2[[#This Row],[Units Sold]]/Cálculos!$C$11</f>
        <v>7.7454927888251905E-5</v>
      </c>
      <c r="M8095" s="6">
        <f>Tabla2[[#This Row],[Total Sales]]-Tabla2[[#This Row],[Operating Profit]]</f>
        <v>52951.68</v>
      </c>
      <c r="N8095" s="6">
        <v>2728.32</v>
      </c>
      <c r="O8095" s="46">
        <f>Tabla2[[#This Row],[Operating Profit]]/Tabla2[[#This Row],[Total Sales]]</f>
        <v>4.9000000000000002E-2</v>
      </c>
      <c r="P8095" s="1" t="s">
        <v>23</v>
      </c>
    </row>
    <row r="8096" spans="1:16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3" t="str">
        <f>IFERROR(LEFT(Tabla2[[#This Row],[Product]],FIND(" ",Tabla2[[#This Row],[Product]])-3),Tabla2[[#This Row],[Product]])</f>
        <v>Men</v>
      </c>
      <c r="I8096" s="6">
        <v>40</v>
      </c>
      <c r="J8096" s="4">
        <v>1500</v>
      </c>
      <c r="K8096" s="6">
        <f>Tabla2[[#This Row],[Price per Unit]]*Tabla2[[#This Row],[Units Sold]]</f>
        <v>60000</v>
      </c>
      <c r="L8096" s="52">
        <f>Tabla2[[#This Row],[Units Sold]]/Cálculos!$C$11</f>
        <v>6.0511662412696801E-5</v>
      </c>
      <c r="M8096" s="6">
        <f>Tabla2[[#This Row],[Total Sales]]-Tabla2[[#This Row],[Operating Profit]]</f>
        <v>57780</v>
      </c>
      <c r="N8096" s="6">
        <v>2220</v>
      </c>
      <c r="O8096" s="46">
        <f>Tabla2[[#This Row],[Operating Profit]]/Tabla2[[#This Row],[Total Sales]]</f>
        <v>3.6999999999999998E-2</v>
      </c>
      <c r="P8096" s="1" t="s">
        <v>23</v>
      </c>
    </row>
    <row r="8097" spans="1:16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3" t="str">
        <f>IFERROR(LEFT(Tabla2[[#This Row],[Product]],FIND(" ",Tabla2[[#This Row],[Product]])-3),Tabla2[[#This Row],[Product]])</f>
        <v>Women</v>
      </c>
      <c r="I8097" s="6">
        <v>42</v>
      </c>
      <c r="J8097" s="4">
        <v>2800</v>
      </c>
      <c r="K8097" s="6">
        <f>Tabla2[[#This Row],[Price per Unit]]*Tabla2[[#This Row],[Units Sold]]</f>
        <v>117600</v>
      </c>
      <c r="L8097" s="52">
        <f>Tabla2[[#This Row],[Units Sold]]/Cálculos!$C$11</f>
        <v>1.1295510317036736E-4</v>
      </c>
      <c r="M8097" s="6">
        <f>Tabla2[[#This Row],[Total Sales]]-Tabla2[[#This Row],[Operating Profit]]</f>
        <v>111132</v>
      </c>
      <c r="N8097" s="6">
        <v>6468.0000000000009</v>
      </c>
      <c r="O8097" s="46">
        <f>Tabla2[[#This Row],[Operating Profit]]/Tabla2[[#This Row],[Total Sales]]</f>
        <v>5.5000000000000007E-2</v>
      </c>
      <c r="P8097" s="1" t="s">
        <v>23</v>
      </c>
    </row>
    <row r="8098" spans="1:16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3" t="str">
        <f>IFERROR(LEFT(Tabla2[[#This Row],[Product]],FIND(" ",Tabla2[[#This Row],[Product]])-3),Tabla2[[#This Row],[Product]])</f>
        <v>Men</v>
      </c>
      <c r="I8098" s="6">
        <v>34</v>
      </c>
      <c r="J8098" s="4">
        <v>2560</v>
      </c>
      <c r="K8098" s="6">
        <f>Tabla2[[#This Row],[Price per Unit]]*Tabla2[[#This Row],[Units Sold]]</f>
        <v>87040</v>
      </c>
      <c r="L8098" s="52">
        <f>Tabla2[[#This Row],[Units Sold]]/Cálculos!$C$11</f>
        <v>1.0327323718433586E-4</v>
      </c>
      <c r="M8098" s="6">
        <f>Tabla2[[#This Row],[Total Sales]]-Tabla2[[#This Row],[Operating Profit]]</f>
        <v>83384.320000000007</v>
      </c>
      <c r="N8098" s="6">
        <v>3655.68</v>
      </c>
      <c r="O8098" s="46">
        <f>Tabla2[[#This Row],[Operating Profit]]/Tabla2[[#This Row],[Total Sales]]</f>
        <v>4.1999999999999996E-2</v>
      </c>
      <c r="P8098" s="1" t="s">
        <v>23</v>
      </c>
    </row>
    <row r="8099" spans="1:16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3" t="str">
        <f>IFERROR(LEFT(Tabla2[[#This Row],[Product]],FIND(" ",Tabla2[[#This Row],[Product]])-3),Tabla2[[#This Row],[Product]])</f>
        <v>Men</v>
      </c>
      <c r="I8099" s="6">
        <v>34</v>
      </c>
      <c r="J8099" s="4">
        <v>2640</v>
      </c>
      <c r="K8099" s="6">
        <f>Tabla2[[#This Row],[Price per Unit]]*Tabla2[[#This Row],[Units Sold]]</f>
        <v>89760</v>
      </c>
      <c r="L8099" s="52">
        <f>Tabla2[[#This Row],[Units Sold]]/Cálculos!$C$11</f>
        <v>1.0650052584634637E-4</v>
      </c>
      <c r="M8099" s="6">
        <f>Tabla2[[#This Row],[Total Sales]]-Tabla2[[#This Row],[Operating Profit]]</f>
        <v>85990.080000000002</v>
      </c>
      <c r="N8099" s="6">
        <v>3769.92</v>
      </c>
      <c r="O8099" s="46">
        <f>Tabla2[[#This Row],[Operating Profit]]/Tabla2[[#This Row],[Total Sales]]</f>
        <v>4.2000000000000003E-2</v>
      </c>
      <c r="P8099" s="1" t="s">
        <v>23</v>
      </c>
    </row>
    <row r="8100" spans="1:16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3" t="str">
        <f>IFERROR(LEFT(Tabla2[[#This Row],[Product]],FIND(" ",Tabla2[[#This Row],[Product]])-3),Tabla2[[#This Row],[Product]])</f>
        <v>Women</v>
      </c>
      <c r="I8100" s="6">
        <v>33</v>
      </c>
      <c r="J8100" s="4">
        <v>3220</v>
      </c>
      <c r="K8100" s="6">
        <f>Tabla2[[#This Row],[Price per Unit]]*Tabla2[[#This Row],[Units Sold]]</f>
        <v>106260</v>
      </c>
      <c r="L8100" s="52">
        <f>Tabla2[[#This Row],[Units Sold]]/Cálculos!$C$11</f>
        <v>1.2989836864592247E-4</v>
      </c>
      <c r="M8100" s="6">
        <f>Tabla2[[#This Row],[Total Sales]]-Tabla2[[#This Row],[Operating Profit]]</f>
        <v>101797.08</v>
      </c>
      <c r="N8100" s="6">
        <v>4462.92</v>
      </c>
      <c r="O8100" s="46">
        <f>Tabla2[[#This Row],[Operating Profit]]/Tabla2[[#This Row],[Total Sales]]</f>
        <v>4.2000000000000003E-2</v>
      </c>
      <c r="P8100" s="1" t="s">
        <v>23</v>
      </c>
    </row>
    <row r="8101" spans="1:16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3" t="str">
        <f>IFERROR(LEFT(Tabla2[[#This Row],[Product]],FIND(" ",Tabla2[[#This Row],[Product]])-3),Tabla2[[#This Row],[Product]])</f>
        <v>Women</v>
      </c>
      <c r="I8101" s="6">
        <v>32</v>
      </c>
      <c r="J8101" s="4">
        <v>2010</v>
      </c>
      <c r="K8101" s="6">
        <f>Tabla2[[#This Row],[Price per Unit]]*Tabla2[[#This Row],[Units Sold]]</f>
        <v>64320</v>
      </c>
      <c r="L8101" s="52">
        <f>Tabla2[[#This Row],[Units Sold]]/Cálculos!$C$11</f>
        <v>8.1085627633013717E-5</v>
      </c>
      <c r="M8101" s="6">
        <f>Tabla2[[#This Row],[Total Sales]]-Tabla2[[#This Row],[Operating Profit]]</f>
        <v>60782.400000000001</v>
      </c>
      <c r="N8101" s="6">
        <v>3537.6000000000004</v>
      </c>
      <c r="O8101" s="46">
        <f>Tabla2[[#This Row],[Operating Profit]]/Tabla2[[#This Row],[Total Sales]]</f>
        <v>5.5000000000000007E-2</v>
      </c>
      <c r="P8101" s="1" t="s">
        <v>23</v>
      </c>
    </row>
    <row r="8102" spans="1:16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3" t="str">
        <f>IFERROR(LEFT(Tabla2[[#This Row],[Product]],FIND(" ",Tabla2[[#This Row],[Product]])-3),Tabla2[[#This Row],[Product]])</f>
        <v>Men</v>
      </c>
      <c r="I8102" s="6">
        <v>39</v>
      </c>
      <c r="J8102" s="4">
        <v>1840</v>
      </c>
      <c r="K8102" s="6">
        <f>Tabla2[[#This Row],[Price per Unit]]*Tabla2[[#This Row],[Units Sold]]</f>
        <v>71760</v>
      </c>
      <c r="L8102" s="52">
        <f>Tabla2[[#This Row],[Units Sold]]/Cálculos!$C$11</f>
        <v>7.4227639226241403E-5</v>
      </c>
      <c r="M8102" s="6">
        <f>Tabla2[[#This Row],[Total Sales]]-Tabla2[[#This Row],[Operating Profit]]</f>
        <v>69033.119999999995</v>
      </c>
      <c r="N8102" s="6">
        <v>2726.88</v>
      </c>
      <c r="O8102" s="46">
        <f>Tabla2[[#This Row],[Operating Profit]]/Tabla2[[#This Row],[Total Sales]]</f>
        <v>3.7999999999999999E-2</v>
      </c>
      <c r="P8102" s="1" t="s">
        <v>23</v>
      </c>
    </row>
    <row r="8103" spans="1:16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3" t="str">
        <f>IFERROR(LEFT(Tabla2[[#This Row],[Product]],FIND(" ",Tabla2[[#This Row],[Product]])-3),Tabla2[[#This Row],[Product]])</f>
        <v>Women</v>
      </c>
      <c r="I8103" s="6">
        <v>47</v>
      </c>
      <c r="J8103" s="4">
        <v>2720</v>
      </c>
      <c r="K8103" s="6">
        <f>Tabla2[[#This Row],[Price per Unit]]*Tabla2[[#This Row],[Units Sold]]</f>
        <v>127840</v>
      </c>
      <c r="L8103" s="52">
        <f>Tabla2[[#This Row],[Units Sold]]/Cálculos!$C$11</f>
        <v>1.0972781450835687E-4</v>
      </c>
      <c r="M8103" s="6">
        <f>Tabla2[[#This Row],[Total Sales]]-Tabla2[[#This Row],[Operating Profit]]</f>
        <v>120553.12</v>
      </c>
      <c r="N8103" s="6">
        <v>7286.880000000001</v>
      </c>
      <c r="O8103" s="46">
        <f>Tabla2[[#This Row],[Operating Profit]]/Tabla2[[#This Row],[Total Sales]]</f>
        <v>5.7000000000000009E-2</v>
      </c>
      <c r="P8103" s="1" t="s">
        <v>23</v>
      </c>
    </row>
    <row r="8104" spans="1:16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3" t="str">
        <f>IFERROR(LEFT(Tabla2[[#This Row],[Product]],FIND(" ",Tabla2[[#This Row],[Product]])-3),Tabla2[[#This Row],[Product]])</f>
        <v>Men</v>
      </c>
      <c r="I8104" s="6">
        <v>34</v>
      </c>
      <c r="J8104" s="4">
        <v>2480</v>
      </c>
      <c r="K8104" s="6">
        <f>Tabla2[[#This Row],[Price per Unit]]*Tabla2[[#This Row],[Units Sold]]</f>
        <v>84320</v>
      </c>
      <c r="L8104" s="52">
        <f>Tabla2[[#This Row],[Units Sold]]/Cálculos!$C$11</f>
        <v>1.0004594852232538E-4</v>
      </c>
      <c r="M8104" s="6">
        <f>Tabla2[[#This Row],[Total Sales]]-Tabla2[[#This Row],[Operating Profit]]</f>
        <v>80694.240000000005</v>
      </c>
      <c r="N8104" s="6">
        <v>3625.7599999999993</v>
      </c>
      <c r="O8104" s="46">
        <f>Tabla2[[#This Row],[Operating Profit]]/Tabla2[[#This Row],[Total Sales]]</f>
        <v>4.299999999999999E-2</v>
      </c>
      <c r="P8104" s="1" t="s">
        <v>23</v>
      </c>
    </row>
    <row r="8105" spans="1:16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3" t="str">
        <f>IFERROR(LEFT(Tabla2[[#This Row],[Product]],FIND(" ",Tabla2[[#This Row],[Product]])-3),Tabla2[[#This Row],[Product]])</f>
        <v>Men</v>
      </c>
      <c r="I8105" s="6">
        <v>43</v>
      </c>
      <c r="J8105" s="4">
        <v>2560</v>
      </c>
      <c r="K8105" s="6">
        <f>Tabla2[[#This Row],[Price per Unit]]*Tabla2[[#This Row],[Units Sold]]</f>
        <v>110080</v>
      </c>
      <c r="L8105" s="52">
        <f>Tabla2[[#This Row],[Units Sold]]/Cálculos!$C$11</f>
        <v>1.0327323718433586E-4</v>
      </c>
      <c r="M8105" s="6">
        <f>Tabla2[[#This Row],[Total Sales]]-Tabla2[[#This Row],[Operating Profit]]</f>
        <v>105016.32000000001</v>
      </c>
      <c r="N8105" s="6">
        <v>5063.6799999999994</v>
      </c>
      <c r="O8105" s="46">
        <f>Tabla2[[#This Row],[Operating Profit]]/Tabla2[[#This Row],[Total Sales]]</f>
        <v>4.5999999999999992E-2</v>
      </c>
      <c r="P8105" s="1" t="s">
        <v>23</v>
      </c>
    </row>
    <row r="8106" spans="1:16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3" t="str">
        <f>IFERROR(LEFT(Tabla2[[#This Row],[Product]],FIND(" ",Tabla2[[#This Row],[Product]])-3),Tabla2[[#This Row],[Product]])</f>
        <v>Women</v>
      </c>
      <c r="I8106" s="6">
        <v>35</v>
      </c>
      <c r="J8106" s="4">
        <v>3320</v>
      </c>
      <c r="K8106" s="6">
        <f>Tabla2[[#This Row],[Price per Unit]]*Tabla2[[#This Row],[Units Sold]]</f>
        <v>116200</v>
      </c>
      <c r="L8106" s="52">
        <f>Tabla2[[#This Row],[Units Sold]]/Cálculos!$C$11</f>
        <v>1.3393247947343558E-4</v>
      </c>
      <c r="M8106" s="6">
        <f>Tabla2[[#This Row],[Total Sales]]-Tabla2[[#This Row],[Operating Profit]]</f>
        <v>110738.6</v>
      </c>
      <c r="N8106" s="6">
        <v>5461.4</v>
      </c>
      <c r="O8106" s="46">
        <f>Tabla2[[#This Row],[Operating Profit]]/Tabla2[[#This Row],[Total Sales]]</f>
        <v>4.7E-2</v>
      </c>
      <c r="P8106" s="1" t="s">
        <v>23</v>
      </c>
    </row>
    <row r="8107" spans="1:16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3" t="str">
        <f>IFERROR(LEFT(Tabla2[[#This Row],[Product]],FIND(" ",Tabla2[[#This Row],[Product]])-3),Tabla2[[#This Row],[Product]])</f>
        <v>Women</v>
      </c>
      <c r="I8107" s="6">
        <v>38</v>
      </c>
      <c r="J8107" s="4">
        <v>1580</v>
      </c>
      <c r="K8107" s="6">
        <f>Tabla2[[#This Row],[Price per Unit]]*Tabla2[[#This Row],[Units Sold]]</f>
        <v>60040</v>
      </c>
      <c r="L8107" s="52">
        <f>Tabla2[[#This Row],[Units Sold]]/Cálculos!$C$11</f>
        <v>6.373895107470729E-5</v>
      </c>
      <c r="M8107" s="6">
        <f>Tabla2[[#This Row],[Total Sales]]-Tabla2[[#This Row],[Operating Profit]]</f>
        <v>56797.84</v>
      </c>
      <c r="N8107" s="6">
        <v>3242.1600000000003</v>
      </c>
      <c r="O8107" s="46">
        <f>Tabla2[[#This Row],[Operating Profit]]/Tabla2[[#This Row],[Total Sales]]</f>
        <v>5.4000000000000006E-2</v>
      </c>
      <c r="P8107" s="1" t="s">
        <v>23</v>
      </c>
    </row>
    <row r="8108" spans="1:16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3" t="str">
        <f>IFERROR(LEFT(Tabla2[[#This Row],[Product]],FIND(" ",Tabla2[[#This Row],[Product]])-3),Tabla2[[#This Row],[Product]])</f>
        <v>Men</v>
      </c>
      <c r="I8108" s="6">
        <v>43</v>
      </c>
      <c r="J8108" s="4">
        <v>1580</v>
      </c>
      <c r="K8108" s="6">
        <f>Tabla2[[#This Row],[Price per Unit]]*Tabla2[[#This Row],[Units Sold]]</f>
        <v>67940</v>
      </c>
      <c r="L8108" s="52">
        <f>Tabla2[[#This Row],[Units Sold]]/Cálculos!$C$11</f>
        <v>6.373895107470729E-5</v>
      </c>
      <c r="M8108" s="6">
        <f>Tabla2[[#This Row],[Total Sales]]-Tabla2[[#This Row],[Operating Profit]]</f>
        <v>65154.46</v>
      </c>
      <c r="N8108" s="6">
        <v>2785.54</v>
      </c>
      <c r="O8108" s="46">
        <f>Tabla2[[#This Row],[Operating Profit]]/Tabla2[[#This Row],[Total Sales]]</f>
        <v>4.1000000000000002E-2</v>
      </c>
      <c r="P8108" s="1" t="s">
        <v>23</v>
      </c>
    </row>
    <row r="8109" spans="1:16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3" t="str">
        <f>IFERROR(LEFT(Tabla2[[#This Row],[Product]],FIND(" ",Tabla2[[#This Row],[Product]])-3),Tabla2[[#This Row],[Product]])</f>
        <v>Women</v>
      </c>
      <c r="I8109" s="6">
        <v>43</v>
      </c>
      <c r="J8109" s="4">
        <v>2400</v>
      </c>
      <c r="K8109" s="6">
        <f>Tabla2[[#This Row],[Price per Unit]]*Tabla2[[#This Row],[Units Sold]]</f>
        <v>103200</v>
      </c>
      <c r="L8109" s="52">
        <f>Tabla2[[#This Row],[Units Sold]]/Cálculos!$C$11</f>
        <v>9.6818659860314874E-5</v>
      </c>
      <c r="M8109" s="6">
        <f>Tabla2[[#This Row],[Total Sales]]-Tabla2[[#This Row],[Operating Profit]]</f>
        <v>97008</v>
      </c>
      <c r="N8109" s="6">
        <v>6192.0000000000009</v>
      </c>
      <c r="O8109" s="46">
        <f>Tabla2[[#This Row],[Operating Profit]]/Tabla2[[#This Row],[Total Sales]]</f>
        <v>6.0000000000000012E-2</v>
      </c>
      <c r="P8109" s="1" t="s">
        <v>23</v>
      </c>
    </row>
    <row r="8110" spans="1:16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3" t="str">
        <f>IFERROR(LEFT(Tabla2[[#This Row],[Product]],FIND(" ",Tabla2[[#This Row],[Product]])-3),Tabla2[[#This Row],[Product]])</f>
        <v>Men</v>
      </c>
      <c r="I8110" s="6">
        <v>38</v>
      </c>
      <c r="J8110" s="4">
        <v>2320</v>
      </c>
      <c r="K8110" s="6">
        <f>Tabla2[[#This Row],[Price per Unit]]*Tabla2[[#This Row],[Units Sold]]</f>
        <v>88160</v>
      </c>
      <c r="L8110" s="52">
        <f>Tabla2[[#This Row],[Units Sold]]/Cálculos!$C$11</f>
        <v>9.3591371198304386E-5</v>
      </c>
      <c r="M8110" s="6">
        <f>Tabla2[[#This Row],[Total Sales]]-Tabla2[[#This Row],[Operating Profit]]</f>
        <v>84104.639999999999</v>
      </c>
      <c r="N8110" s="6">
        <v>4055.3599999999997</v>
      </c>
      <c r="O8110" s="46">
        <f>Tabla2[[#This Row],[Operating Profit]]/Tabla2[[#This Row],[Total Sales]]</f>
        <v>4.5999999999999999E-2</v>
      </c>
      <c r="P8110" s="1" t="s">
        <v>23</v>
      </c>
    </row>
    <row r="8111" spans="1:16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3" t="str">
        <f>IFERROR(LEFT(Tabla2[[#This Row],[Product]],FIND(" ",Tabla2[[#This Row],[Product]])-3),Tabla2[[#This Row],[Product]])</f>
        <v>Men</v>
      </c>
      <c r="I8111" s="6">
        <v>38</v>
      </c>
      <c r="J8111" s="4">
        <v>2030</v>
      </c>
      <c r="K8111" s="6">
        <f>Tabla2[[#This Row],[Price per Unit]]*Tabla2[[#This Row],[Units Sold]]</f>
        <v>77140</v>
      </c>
      <c r="L8111" s="52">
        <f>Tabla2[[#This Row],[Units Sold]]/Cálculos!$C$11</f>
        <v>8.189244979851634E-5</v>
      </c>
      <c r="M8111" s="6">
        <f>Tabla2[[#This Row],[Total Sales]]-Tabla2[[#This Row],[Operating Profit]]</f>
        <v>73514.42</v>
      </c>
      <c r="N8111" s="6">
        <v>3625.58</v>
      </c>
      <c r="O8111" s="46">
        <f>Tabla2[[#This Row],[Operating Profit]]/Tabla2[[#This Row],[Total Sales]]</f>
        <v>4.7E-2</v>
      </c>
      <c r="P8111" s="1" t="s">
        <v>23</v>
      </c>
    </row>
    <row r="8112" spans="1:16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3" t="str">
        <f>IFERROR(LEFT(Tabla2[[#This Row],[Product]],FIND(" ",Tabla2[[#This Row],[Product]])-3),Tabla2[[#This Row],[Product]])</f>
        <v>Women</v>
      </c>
      <c r="I8112" s="6">
        <v>47</v>
      </c>
      <c r="J8112" s="4">
        <v>2540</v>
      </c>
      <c r="K8112" s="6">
        <f>Tabla2[[#This Row],[Price per Unit]]*Tabla2[[#This Row],[Units Sold]]</f>
        <v>119380</v>
      </c>
      <c r="L8112" s="52">
        <f>Tabla2[[#This Row],[Units Sold]]/Cálculos!$C$11</f>
        <v>1.0246641501883324E-4</v>
      </c>
      <c r="M8112" s="6">
        <f>Tabla2[[#This Row],[Total Sales]]-Tabla2[[#This Row],[Operating Profit]]</f>
        <v>114007.9</v>
      </c>
      <c r="N8112" s="6">
        <v>5372.0999999999995</v>
      </c>
      <c r="O8112" s="46">
        <f>Tabla2[[#This Row],[Operating Profit]]/Tabla2[[#This Row],[Total Sales]]</f>
        <v>4.4999999999999998E-2</v>
      </c>
      <c r="P8112" s="1" t="s">
        <v>23</v>
      </c>
    </row>
    <row r="8113" spans="1:16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3" t="str">
        <f>IFERROR(LEFT(Tabla2[[#This Row],[Product]],FIND(" ",Tabla2[[#This Row],[Product]])-3),Tabla2[[#This Row],[Product]])</f>
        <v>Women</v>
      </c>
      <c r="I8113" s="6">
        <v>41</v>
      </c>
      <c r="J8113" s="4">
        <v>1350</v>
      </c>
      <c r="K8113" s="6">
        <f>Tabla2[[#This Row],[Price per Unit]]*Tabla2[[#This Row],[Units Sold]]</f>
        <v>55350</v>
      </c>
      <c r="L8113" s="52">
        <f>Tabla2[[#This Row],[Units Sold]]/Cálculos!$C$11</f>
        <v>5.4460496171427116E-5</v>
      </c>
      <c r="M8113" s="6">
        <f>Tabla2[[#This Row],[Total Sales]]-Tabla2[[#This Row],[Operating Profit]]</f>
        <v>52305.75</v>
      </c>
      <c r="N8113" s="6">
        <v>3044.2500000000005</v>
      </c>
      <c r="O8113" s="46">
        <f>Tabla2[[#This Row],[Operating Profit]]/Tabla2[[#This Row],[Total Sales]]</f>
        <v>5.5000000000000007E-2</v>
      </c>
      <c r="P8113" s="1" t="s">
        <v>23</v>
      </c>
    </row>
    <row r="8114" spans="1:16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3" t="str">
        <f>IFERROR(LEFT(Tabla2[[#This Row],[Product]],FIND(" ",Tabla2[[#This Row],[Product]])-3),Tabla2[[#This Row],[Product]])</f>
        <v>Men</v>
      </c>
      <c r="I8114" s="6">
        <v>37</v>
      </c>
      <c r="J8114" s="4">
        <v>1490</v>
      </c>
      <c r="K8114" s="6">
        <f>Tabla2[[#This Row],[Price per Unit]]*Tabla2[[#This Row],[Units Sold]]</f>
        <v>55130</v>
      </c>
      <c r="L8114" s="52">
        <f>Tabla2[[#This Row],[Units Sold]]/Cálculos!$C$11</f>
        <v>6.010825132994549E-5</v>
      </c>
      <c r="M8114" s="6">
        <f>Tabla2[[#This Row],[Total Sales]]-Tabla2[[#This Row],[Operating Profit]]</f>
        <v>52924.800000000003</v>
      </c>
      <c r="N8114" s="6">
        <v>2205.1999999999998</v>
      </c>
      <c r="O8114" s="46">
        <f>Tabla2[[#This Row],[Operating Profit]]/Tabla2[[#This Row],[Total Sales]]</f>
        <v>3.9999999999999994E-2</v>
      </c>
      <c r="P8114" s="1" t="s">
        <v>23</v>
      </c>
    </row>
    <row r="8115" spans="1:16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3" t="str">
        <f>IFERROR(LEFT(Tabla2[[#This Row],[Product]],FIND(" ",Tabla2[[#This Row],[Product]])-3),Tabla2[[#This Row],[Product]])</f>
        <v>Women</v>
      </c>
      <c r="I8115" s="6">
        <v>33</v>
      </c>
      <c r="J8115" s="4">
        <v>2360</v>
      </c>
      <c r="K8115" s="6">
        <f>Tabla2[[#This Row],[Price per Unit]]*Tabla2[[#This Row],[Units Sold]]</f>
        <v>77880</v>
      </c>
      <c r="L8115" s="52">
        <f>Tabla2[[#This Row],[Units Sold]]/Cálculos!$C$11</f>
        <v>9.520501552930963E-5</v>
      </c>
      <c r="M8115" s="6">
        <f>Tabla2[[#This Row],[Total Sales]]-Tabla2[[#This Row],[Operating Profit]]</f>
        <v>73285.08</v>
      </c>
      <c r="N8115" s="6">
        <v>4594.920000000001</v>
      </c>
      <c r="O8115" s="46">
        <f>Tabla2[[#This Row],[Operating Profit]]/Tabla2[[#This Row],[Total Sales]]</f>
        <v>5.9000000000000011E-2</v>
      </c>
      <c r="P8115" s="1" t="s">
        <v>23</v>
      </c>
    </row>
    <row r="8116" spans="1:16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3" t="str">
        <f>IFERROR(LEFT(Tabla2[[#This Row],[Product]],FIND(" ",Tabla2[[#This Row],[Product]])-3),Tabla2[[#This Row],[Product]])</f>
        <v>Men</v>
      </c>
      <c r="I8116" s="6">
        <v>30</v>
      </c>
      <c r="J8116" s="4">
        <v>2130</v>
      </c>
      <c r="K8116" s="6">
        <f>Tabla2[[#This Row],[Price per Unit]]*Tabla2[[#This Row],[Units Sold]]</f>
        <v>63900</v>
      </c>
      <c r="L8116" s="52">
        <f>Tabla2[[#This Row],[Units Sold]]/Cálculos!$C$11</f>
        <v>8.592656062602945E-5</v>
      </c>
      <c r="M8116" s="6">
        <f>Tabla2[[#This Row],[Total Sales]]-Tabla2[[#This Row],[Operating Profit]]</f>
        <v>61088.4</v>
      </c>
      <c r="N8116" s="6">
        <v>2811.5999999999995</v>
      </c>
      <c r="O8116" s="46">
        <f>Tabla2[[#This Row],[Operating Profit]]/Tabla2[[#This Row],[Total Sales]]</f>
        <v>4.3999999999999991E-2</v>
      </c>
      <c r="P8116" s="1" t="s">
        <v>23</v>
      </c>
    </row>
    <row r="8117" spans="1:16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3" t="str">
        <f>IFERROR(LEFT(Tabla2[[#This Row],[Product]],FIND(" ",Tabla2[[#This Row],[Product]])-3),Tabla2[[#This Row],[Product]])</f>
        <v>Men</v>
      </c>
      <c r="I8117" s="6">
        <v>29</v>
      </c>
      <c r="J8117" s="4">
        <v>2190</v>
      </c>
      <c r="K8117" s="6">
        <f>Tabla2[[#This Row],[Price per Unit]]*Tabla2[[#This Row],[Units Sold]]</f>
        <v>63510</v>
      </c>
      <c r="L8117" s="52">
        <f>Tabla2[[#This Row],[Units Sold]]/Cálculos!$C$11</f>
        <v>8.8347027122537329E-5</v>
      </c>
      <c r="M8117" s="6">
        <f>Tabla2[[#This Row],[Total Sales]]-Tabla2[[#This Row],[Operating Profit]]</f>
        <v>60525.03</v>
      </c>
      <c r="N8117" s="6">
        <v>2984.97</v>
      </c>
      <c r="O8117" s="46">
        <f>Tabla2[[#This Row],[Operating Profit]]/Tabla2[[#This Row],[Total Sales]]</f>
        <v>4.7E-2</v>
      </c>
      <c r="P8117" s="1" t="s">
        <v>23</v>
      </c>
    </row>
    <row r="8118" spans="1:16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3" t="str">
        <f>IFERROR(LEFT(Tabla2[[#This Row],[Product]],FIND(" ",Tabla2[[#This Row],[Product]])-3),Tabla2[[#This Row],[Product]])</f>
        <v>Women</v>
      </c>
      <c r="I8118" s="6">
        <v>32</v>
      </c>
      <c r="J8118" s="4">
        <v>1900</v>
      </c>
      <c r="K8118" s="6">
        <f>Tabla2[[#This Row],[Price per Unit]]*Tabla2[[#This Row],[Units Sold]]</f>
        <v>60800</v>
      </c>
      <c r="L8118" s="52">
        <f>Tabla2[[#This Row],[Units Sold]]/Cálculos!$C$11</f>
        <v>7.6648105722749283E-5</v>
      </c>
      <c r="M8118" s="6">
        <f>Tabla2[[#This Row],[Total Sales]]-Tabla2[[#This Row],[Operating Profit]]</f>
        <v>58124.800000000003</v>
      </c>
      <c r="N8118" s="6">
        <v>2675.2</v>
      </c>
      <c r="O8118" s="46">
        <f>Tabla2[[#This Row],[Operating Profit]]/Tabla2[[#This Row],[Total Sales]]</f>
        <v>4.3999999999999997E-2</v>
      </c>
      <c r="P8118" s="1" t="s">
        <v>23</v>
      </c>
    </row>
    <row r="8119" spans="1:16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3" t="str">
        <f>IFERROR(LEFT(Tabla2[[#This Row],[Product]],FIND(" ",Tabla2[[#This Row],[Product]])-3),Tabla2[[#This Row],[Product]])</f>
        <v>Women</v>
      </c>
      <c r="I8119" s="6">
        <v>30</v>
      </c>
      <c r="J8119" s="4">
        <v>1450</v>
      </c>
      <c r="K8119" s="6">
        <f>Tabla2[[#This Row],[Price per Unit]]*Tabla2[[#This Row],[Units Sold]]</f>
        <v>43500</v>
      </c>
      <c r="L8119" s="52">
        <f>Tabla2[[#This Row],[Units Sold]]/Cálculos!$C$11</f>
        <v>5.849460699894024E-5</v>
      </c>
      <c r="M8119" s="6">
        <f>Tabla2[[#This Row],[Total Sales]]-Tabla2[[#This Row],[Operating Profit]]</f>
        <v>41151</v>
      </c>
      <c r="N8119" s="6">
        <v>2349</v>
      </c>
      <c r="O8119" s="46">
        <f>Tabla2[[#This Row],[Operating Profit]]/Tabla2[[#This Row],[Total Sales]]</f>
        <v>5.3999999999999999E-2</v>
      </c>
      <c r="P8119" s="1" t="s">
        <v>23</v>
      </c>
    </row>
    <row r="8120" spans="1:16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3" t="str">
        <f>IFERROR(LEFT(Tabla2[[#This Row],[Product]],FIND(" ",Tabla2[[#This Row],[Product]])-3),Tabla2[[#This Row],[Product]])</f>
        <v>Men</v>
      </c>
      <c r="I8120" s="6">
        <v>30</v>
      </c>
      <c r="J8120" s="4">
        <v>1280</v>
      </c>
      <c r="K8120" s="6">
        <f>Tabla2[[#This Row],[Price per Unit]]*Tabla2[[#This Row],[Units Sold]]</f>
        <v>38400</v>
      </c>
      <c r="L8120" s="52">
        <f>Tabla2[[#This Row],[Units Sold]]/Cálculos!$C$11</f>
        <v>5.1636618592167932E-5</v>
      </c>
      <c r="M8120" s="6">
        <f>Tabla2[[#This Row],[Total Sales]]-Tabla2[[#This Row],[Operating Profit]]</f>
        <v>36864</v>
      </c>
      <c r="N8120" s="6">
        <v>1535.9999999999998</v>
      </c>
      <c r="O8120" s="46">
        <f>Tabla2[[#This Row],[Operating Profit]]/Tabla2[[#This Row],[Total Sales]]</f>
        <v>3.9999999999999994E-2</v>
      </c>
      <c r="P8120" s="1" t="s">
        <v>23</v>
      </c>
    </row>
    <row r="8121" spans="1:16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3" t="str">
        <f>IFERROR(LEFT(Tabla2[[#This Row],[Product]],FIND(" ",Tabla2[[#This Row],[Product]])-3),Tabla2[[#This Row],[Product]])</f>
        <v>Women</v>
      </c>
      <c r="I8121" s="6">
        <v>39</v>
      </c>
      <c r="J8121" s="4">
        <v>1900</v>
      </c>
      <c r="K8121" s="6">
        <f>Tabla2[[#This Row],[Price per Unit]]*Tabla2[[#This Row],[Units Sold]]</f>
        <v>74100</v>
      </c>
      <c r="L8121" s="52">
        <f>Tabla2[[#This Row],[Units Sold]]/Cálculos!$C$11</f>
        <v>7.6648105722749283E-5</v>
      </c>
      <c r="M8121" s="6">
        <f>Tabla2[[#This Row],[Total Sales]]-Tabla2[[#This Row],[Operating Profit]]</f>
        <v>69802.2</v>
      </c>
      <c r="N8121" s="6">
        <v>4297.8</v>
      </c>
      <c r="O8121" s="46">
        <f>Tabla2[[#This Row],[Operating Profit]]/Tabla2[[#This Row],[Total Sales]]</f>
        <v>5.8000000000000003E-2</v>
      </c>
      <c r="P8121" s="1" t="s">
        <v>23</v>
      </c>
    </row>
    <row r="8122" spans="1:16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3" t="str">
        <f>IFERROR(LEFT(Tabla2[[#This Row],[Product]],FIND(" ",Tabla2[[#This Row],[Product]])-3),Tabla2[[#This Row],[Product]])</f>
        <v>Men</v>
      </c>
      <c r="I8122" s="6">
        <v>31</v>
      </c>
      <c r="J8122" s="4">
        <v>2250</v>
      </c>
      <c r="K8122" s="6">
        <f>Tabla2[[#This Row],[Price per Unit]]*Tabla2[[#This Row],[Units Sold]]</f>
        <v>69750</v>
      </c>
      <c r="L8122" s="52">
        <f>Tabla2[[#This Row],[Units Sold]]/Cálculos!$C$11</f>
        <v>9.0767493619045195E-5</v>
      </c>
      <c r="M8122" s="6">
        <f>Tabla2[[#This Row],[Total Sales]]-Tabla2[[#This Row],[Operating Profit]]</f>
        <v>66750.75</v>
      </c>
      <c r="N8122" s="6">
        <v>2999.2499999999995</v>
      </c>
      <c r="O8122" s="46">
        <f>Tabla2[[#This Row],[Operating Profit]]/Tabla2[[#This Row],[Total Sales]]</f>
        <v>4.2999999999999997E-2</v>
      </c>
      <c r="P8122" s="1" t="s">
        <v>23</v>
      </c>
    </row>
    <row r="8123" spans="1:16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3" t="str">
        <f>IFERROR(LEFT(Tabla2[[#This Row],[Product]],FIND(" ",Tabla2[[#This Row],[Product]])-3),Tabla2[[#This Row],[Product]])</f>
        <v>Men</v>
      </c>
      <c r="I8123" s="6">
        <v>27</v>
      </c>
      <c r="J8123" s="4">
        <v>2180</v>
      </c>
      <c r="K8123" s="6">
        <f>Tabla2[[#This Row],[Price per Unit]]*Tabla2[[#This Row],[Units Sold]]</f>
        <v>58860</v>
      </c>
      <c r="L8123" s="52">
        <f>Tabla2[[#This Row],[Units Sold]]/Cálculos!$C$11</f>
        <v>8.7943616039786018E-5</v>
      </c>
      <c r="M8123" s="6">
        <f>Tabla2[[#This Row],[Total Sales]]-Tabla2[[#This Row],[Operating Profit]]</f>
        <v>56211.3</v>
      </c>
      <c r="N8123" s="6">
        <v>2648.7</v>
      </c>
      <c r="O8123" s="46">
        <f>Tabla2[[#This Row],[Operating Profit]]/Tabla2[[#This Row],[Total Sales]]</f>
        <v>4.4999999999999998E-2</v>
      </c>
      <c r="P8123" s="1" t="s">
        <v>23</v>
      </c>
    </row>
    <row r="8124" spans="1:16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3" t="str">
        <f>IFERROR(LEFT(Tabla2[[#This Row],[Product]],FIND(" ",Tabla2[[#This Row],[Product]])-3),Tabla2[[#This Row],[Product]])</f>
        <v>Women</v>
      </c>
      <c r="I8124" s="6">
        <v>51</v>
      </c>
      <c r="J8124" s="4">
        <v>2280</v>
      </c>
      <c r="K8124" s="6">
        <f>Tabla2[[#This Row],[Price per Unit]]*Tabla2[[#This Row],[Units Sold]]</f>
        <v>116280</v>
      </c>
      <c r="L8124" s="52">
        <f>Tabla2[[#This Row],[Units Sold]]/Cálculos!$C$11</f>
        <v>9.1977726867299128E-5</v>
      </c>
      <c r="M8124" s="6">
        <f>Tabla2[[#This Row],[Total Sales]]-Tabla2[[#This Row],[Operating Profit]]</f>
        <v>111163.68</v>
      </c>
      <c r="N8124" s="6">
        <v>5116.32</v>
      </c>
      <c r="O8124" s="46">
        <f>Tabla2[[#This Row],[Operating Profit]]/Tabla2[[#This Row],[Total Sales]]</f>
        <v>4.3999999999999997E-2</v>
      </c>
      <c r="P8124" s="1" t="s">
        <v>23</v>
      </c>
    </row>
    <row r="8125" spans="1:16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3" t="str">
        <f>IFERROR(LEFT(Tabla2[[#This Row],[Product]],FIND(" ",Tabla2[[#This Row],[Product]])-3),Tabla2[[#This Row],[Product]])</f>
        <v>Women</v>
      </c>
      <c r="I8125" s="6">
        <v>50</v>
      </c>
      <c r="J8125" s="4">
        <v>1600</v>
      </c>
      <c r="K8125" s="6">
        <f>Tabla2[[#This Row],[Price per Unit]]*Tabla2[[#This Row],[Units Sold]]</f>
        <v>80000</v>
      </c>
      <c r="L8125" s="52">
        <f>Tabla2[[#This Row],[Units Sold]]/Cálculos!$C$11</f>
        <v>6.4545773240209925E-5</v>
      </c>
      <c r="M8125" s="6">
        <f>Tabla2[[#This Row],[Total Sales]]-Tabla2[[#This Row],[Operating Profit]]</f>
        <v>75840</v>
      </c>
      <c r="N8125" s="6">
        <v>4160</v>
      </c>
      <c r="O8125" s="46">
        <f>Tabla2[[#This Row],[Operating Profit]]/Tabla2[[#This Row],[Total Sales]]</f>
        <v>5.1999999999999998E-2</v>
      </c>
      <c r="P8125" s="1" t="s">
        <v>23</v>
      </c>
    </row>
    <row r="8126" spans="1:16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3" t="str">
        <f>IFERROR(LEFT(Tabla2[[#This Row],[Product]],FIND(" ",Tabla2[[#This Row],[Product]])-3),Tabla2[[#This Row],[Product]])</f>
        <v>Men</v>
      </c>
      <c r="I8126" s="6">
        <v>46</v>
      </c>
      <c r="J8126" s="4">
        <v>1620</v>
      </c>
      <c r="K8126" s="6">
        <f>Tabla2[[#This Row],[Price per Unit]]*Tabla2[[#This Row],[Units Sold]]</f>
        <v>74520</v>
      </c>
      <c r="L8126" s="52">
        <f>Tabla2[[#This Row],[Units Sold]]/Cálculos!$C$11</f>
        <v>6.5352595405712547E-5</v>
      </c>
      <c r="M8126" s="6">
        <f>Tabla2[[#This Row],[Total Sales]]-Tabla2[[#This Row],[Operating Profit]]</f>
        <v>71613.72</v>
      </c>
      <c r="N8126" s="6">
        <v>2906.2799999999997</v>
      </c>
      <c r="O8126" s="46">
        <f>Tabla2[[#This Row],[Operating Profit]]/Tabla2[[#This Row],[Total Sales]]</f>
        <v>3.9E-2</v>
      </c>
      <c r="P8126" s="1" t="s">
        <v>23</v>
      </c>
    </row>
    <row r="8127" spans="1:16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3" t="str">
        <f>IFERROR(LEFT(Tabla2[[#This Row],[Product]],FIND(" ",Tabla2[[#This Row],[Product]])-3),Tabla2[[#This Row],[Product]])</f>
        <v>Women</v>
      </c>
      <c r="I8127" s="6">
        <v>51</v>
      </c>
      <c r="J8127" s="4">
        <v>2360</v>
      </c>
      <c r="K8127" s="6">
        <f>Tabla2[[#This Row],[Price per Unit]]*Tabla2[[#This Row],[Units Sold]]</f>
        <v>120360</v>
      </c>
      <c r="L8127" s="52">
        <f>Tabla2[[#This Row],[Units Sold]]/Cálculos!$C$11</f>
        <v>9.520501552930963E-5</v>
      </c>
      <c r="M8127" s="6">
        <f>Tabla2[[#This Row],[Total Sales]]-Tabla2[[#This Row],[Operating Profit]]</f>
        <v>113018.04</v>
      </c>
      <c r="N8127" s="6">
        <v>7341.9600000000009</v>
      </c>
      <c r="O8127" s="46">
        <f>Tabla2[[#This Row],[Operating Profit]]/Tabla2[[#This Row],[Total Sales]]</f>
        <v>6.1000000000000006E-2</v>
      </c>
      <c r="P8127" s="1" t="s">
        <v>23</v>
      </c>
    </row>
    <row r="8128" spans="1:16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3" t="str">
        <f>IFERROR(LEFT(Tabla2[[#This Row],[Product]],FIND(" ",Tabla2[[#This Row],[Product]])-3),Tabla2[[#This Row],[Product]])</f>
        <v>Men</v>
      </c>
      <c r="I8128" s="6">
        <v>46</v>
      </c>
      <c r="J8128" s="4">
        <v>2810</v>
      </c>
      <c r="K8128" s="6">
        <f>Tabla2[[#This Row],[Price per Unit]]*Tabla2[[#This Row],[Units Sold]]</f>
        <v>129260</v>
      </c>
      <c r="L8128" s="52">
        <f>Tabla2[[#This Row],[Units Sold]]/Cálculos!$C$11</f>
        <v>1.1335851425311867E-4</v>
      </c>
      <c r="M8128" s="6">
        <f>Tabla2[[#This Row],[Total Sales]]-Tabla2[[#This Row],[Operating Profit]]</f>
        <v>123184.78</v>
      </c>
      <c r="N8128" s="6">
        <v>6075.2199999999993</v>
      </c>
      <c r="O8128" s="46">
        <f>Tabla2[[#This Row],[Operating Profit]]/Tabla2[[#This Row],[Total Sales]]</f>
        <v>4.6999999999999993E-2</v>
      </c>
      <c r="P8128" s="1" t="s">
        <v>23</v>
      </c>
    </row>
    <row r="8129" spans="1:16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3" t="str">
        <f>IFERROR(LEFT(Tabla2[[#This Row],[Product]],FIND(" ",Tabla2[[#This Row],[Product]])-3),Tabla2[[#This Row],[Product]])</f>
        <v>Men</v>
      </c>
      <c r="I8129" s="6">
        <v>39</v>
      </c>
      <c r="J8129" s="4">
        <v>2480</v>
      </c>
      <c r="K8129" s="6">
        <f>Tabla2[[#This Row],[Price per Unit]]*Tabla2[[#This Row],[Units Sold]]</f>
        <v>96720</v>
      </c>
      <c r="L8129" s="52">
        <f>Tabla2[[#This Row],[Units Sold]]/Cálculos!$C$11</f>
        <v>1.0004594852232538E-4</v>
      </c>
      <c r="M8129" s="6">
        <f>Tabla2[[#This Row],[Total Sales]]-Tabla2[[#This Row],[Operating Profit]]</f>
        <v>92657.76</v>
      </c>
      <c r="N8129" s="6">
        <v>4062.24</v>
      </c>
      <c r="O8129" s="46">
        <f>Tabla2[[#This Row],[Operating Profit]]/Tabla2[[#This Row],[Total Sales]]</f>
        <v>4.1999999999999996E-2</v>
      </c>
      <c r="P8129" s="1" t="s">
        <v>23</v>
      </c>
    </row>
    <row r="8130" spans="1:16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3" t="str">
        <f>IFERROR(LEFT(Tabla2[[#This Row],[Product]],FIND(" ",Tabla2[[#This Row],[Product]])-3),Tabla2[[#This Row],[Product]])</f>
        <v>Women</v>
      </c>
      <c r="I8130" s="6">
        <v>46</v>
      </c>
      <c r="J8130" s="4">
        <v>2390</v>
      </c>
      <c r="K8130" s="6">
        <f>Tabla2[[#This Row],[Price per Unit]]*Tabla2[[#This Row],[Units Sold]]</f>
        <v>109940</v>
      </c>
      <c r="L8130" s="52">
        <f>Tabla2[[#This Row],[Units Sold]]/Cálculos!$C$11</f>
        <v>9.6415248777563563E-5</v>
      </c>
      <c r="M8130" s="6">
        <f>Tabla2[[#This Row],[Total Sales]]-Tabla2[[#This Row],[Operating Profit]]</f>
        <v>105102.64</v>
      </c>
      <c r="N8130" s="6">
        <v>4837.3599999999997</v>
      </c>
      <c r="O8130" s="46">
        <f>Tabla2[[#This Row],[Operating Profit]]/Tabla2[[#This Row],[Total Sales]]</f>
        <v>4.3999999999999997E-2</v>
      </c>
      <c r="P8130" s="1" t="s">
        <v>23</v>
      </c>
    </row>
    <row r="8131" spans="1:16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3" t="str">
        <f>IFERROR(LEFT(Tabla2[[#This Row],[Product]],FIND(" ",Tabla2[[#This Row],[Product]])-3),Tabla2[[#This Row],[Product]])</f>
        <v>Women</v>
      </c>
      <c r="I8131" s="6">
        <v>44</v>
      </c>
      <c r="J8131" s="4">
        <v>1900</v>
      </c>
      <c r="K8131" s="6">
        <f>Tabla2[[#This Row],[Price per Unit]]*Tabla2[[#This Row],[Units Sold]]</f>
        <v>83600</v>
      </c>
      <c r="L8131" s="52">
        <f>Tabla2[[#This Row],[Units Sold]]/Cálculos!$C$11</f>
        <v>7.6648105722749283E-5</v>
      </c>
      <c r="M8131" s="6">
        <f>Tabla2[[#This Row],[Total Sales]]-Tabla2[[#This Row],[Operating Profit]]</f>
        <v>78918.399999999994</v>
      </c>
      <c r="N8131" s="6">
        <v>4681.6000000000004</v>
      </c>
      <c r="O8131" s="46">
        <f>Tabla2[[#This Row],[Operating Profit]]/Tabla2[[#This Row],[Total Sales]]</f>
        <v>5.6000000000000001E-2</v>
      </c>
      <c r="P8131" s="1" t="s">
        <v>23</v>
      </c>
    </row>
    <row r="8132" spans="1:16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3" t="str">
        <f>IFERROR(LEFT(Tabla2[[#This Row],[Product]],FIND(" ",Tabla2[[#This Row],[Product]])-3),Tabla2[[#This Row],[Product]])</f>
        <v>Men</v>
      </c>
      <c r="I8132" s="6">
        <v>47</v>
      </c>
      <c r="J8132" s="4">
        <v>1680</v>
      </c>
      <c r="K8132" s="6">
        <f>Tabla2[[#This Row],[Price per Unit]]*Tabla2[[#This Row],[Units Sold]]</f>
        <v>78960</v>
      </c>
      <c r="L8132" s="52">
        <f>Tabla2[[#This Row],[Units Sold]]/Cálculos!$C$11</f>
        <v>6.7773061902220413E-5</v>
      </c>
      <c r="M8132" s="6">
        <f>Tabla2[[#This Row],[Total Sales]]-Tabla2[[#This Row],[Operating Profit]]</f>
        <v>76038.48</v>
      </c>
      <c r="N8132" s="6">
        <v>2921.52</v>
      </c>
      <c r="O8132" s="46">
        <f>Tabla2[[#This Row],[Operating Profit]]/Tabla2[[#This Row],[Total Sales]]</f>
        <v>3.6999999999999998E-2</v>
      </c>
      <c r="P8132" s="1" t="s">
        <v>23</v>
      </c>
    </row>
    <row r="8133" spans="1:16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3" t="str">
        <f>IFERROR(LEFT(Tabla2[[#This Row],[Product]],FIND(" ",Tabla2[[#This Row],[Product]])-3),Tabla2[[#This Row],[Product]])</f>
        <v>Women</v>
      </c>
      <c r="I8133" s="6">
        <v>54</v>
      </c>
      <c r="J8133" s="4">
        <v>2560</v>
      </c>
      <c r="K8133" s="6">
        <f>Tabla2[[#This Row],[Price per Unit]]*Tabla2[[#This Row],[Units Sold]]</f>
        <v>138240</v>
      </c>
      <c r="L8133" s="52">
        <f>Tabla2[[#This Row],[Units Sold]]/Cálculos!$C$11</f>
        <v>1.0327323718433586E-4</v>
      </c>
      <c r="M8133" s="6">
        <f>Tabla2[[#This Row],[Total Sales]]-Tabla2[[#This Row],[Operating Profit]]</f>
        <v>129945.60000000001</v>
      </c>
      <c r="N8133" s="6">
        <v>8294.4000000000015</v>
      </c>
      <c r="O8133" s="46">
        <f>Tabla2[[#This Row],[Operating Profit]]/Tabla2[[#This Row],[Total Sales]]</f>
        <v>6.0000000000000012E-2</v>
      </c>
      <c r="P8133" s="1" t="s">
        <v>23</v>
      </c>
    </row>
    <row r="8134" spans="1:16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3" t="str">
        <f>IFERROR(LEFT(Tabla2[[#This Row],[Product]],FIND(" ",Tabla2[[#This Row],[Product]])-3),Tabla2[[#This Row],[Product]])</f>
        <v>Men</v>
      </c>
      <c r="I8134" s="6">
        <v>34</v>
      </c>
      <c r="J8134" s="4">
        <v>1280</v>
      </c>
      <c r="K8134" s="6">
        <f>Tabla2[[#This Row],[Price per Unit]]*Tabla2[[#This Row],[Units Sold]]</f>
        <v>43520</v>
      </c>
      <c r="L8134" s="52">
        <f>Tabla2[[#This Row],[Units Sold]]/Cálculos!$C$11</f>
        <v>5.1636618592167932E-5</v>
      </c>
      <c r="M8134" s="6">
        <f>Tabla2[[#This Row],[Total Sales]]-Tabla2[[#This Row],[Operating Profit]]</f>
        <v>40821.760000000002</v>
      </c>
      <c r="N8134" s="6">
        <v>2698.2400000000007</v>
      </c>
      <c r="O8134" s="46">
        <f>Tabla2[[#This Row],[Operating Profit]]/Tabla2[[#This Row],[Total Sales]]</f>
        <v>6.2000000000000013E-2</v>
      </c>
      <c r="P8134" s="1" t="s">
        <v>23</v>
      </c>
    </row>
    <row r="8135" spans="1:16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3" t="str">
        <f>IFERROR(LEFT(Tabla2[[#This Row],[Product]],FIND(" ",Tabla2[[#This Row],[Product]])-3),Tabla2[[#This Row],[Product]])</f>
        <v>Men</v>
      </c>
      <c r="I8135" s="6">
        <v>34</v>
      </c>
      <c r="J8135" s="4">
        <v>680</v>
      </c>
      <c r="K8135" s="6">
        <f>Tabla2[[#This Row],[Price per Unit]]*Tabla2[[#This Row],[Units Sold]]</f>
        <v>23120</v>
      </c>
      <c r="L8135" s="52">
        <f>Tabla2[[#This Row],[Units Sold]]/Cálculos!$C$11</f>
        <v>2.7431953627089217E-5</v>
      </c>
      <c r="M8135" s="6">
        <f>Tabla2[[#This Row],[Total Sales]]-Tabla2[[#This Row],[Operating Profit]]</f>
        <v>22218.32</v>
      </c>
      <c r="N8135" s="6">
        <v>901.68</v>
      </c>
      <c r="O8135" s="46">
        <f>Tabla2[[#This Row],[Operating Profit]]/Tabla2[[#This Row],[Total Sales]]</f>
        <v>3.9E-2</v>
      </c>
      <c r="P8135" s="1" t="s">
        <v>23</v>
      </c>
    </row>
    <row r="8136" spans="1:16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3" t="str">
        <f>IFERROR(LEFT(Tabla2[[#This Row],[Product]],FIND(" ",Tabla2[[#This Row],[Product]])-3),Tabla2[[#This Row],[Product]])</f>
        <v>Women</v>
      </c>
      <c r="I8136" s="6">
        <v>28</v>
      </c>
      <c r="J8136" s="4">
        <v>720</v>
      </c>
      <c r="K8136" s="6">
        <f>Tabla2[[#This Row],[Price per Unit]]*Tabla2[[#This Row],[Units Sold]]</f>
        <v>20160</v>
      </c>
      <c r="L8136" s="52">
        <f>Tabla2[[#This Row],[Units Sold]]/Cálculos!$C$11</f>
        <v>2.9045597958094464E-5</v>
      </c>
      <c r="M8136" s="6">
        <f>Tabla2[[#This Row],[Total Sales]]-Tabla2[[#This Row],[Operating Profit]]</f>
        <v>19313.28</v>
      </c>
      <c r="N8136" s="6">
        <v>846.71999999999991</v>
      </c>
      <c r="O8136" s="46">
        <f>Tabla2[[#This Row],[Operating Profit]]/Tabla2[[#This Row],[Total Sales]]</f>
        <v>4.1999999999999996E-2</v>
      </c>
      <c r="P8136" s="1" t="s">
        <v>23</v>
      </c>
    </row>
    <row r="8137" spans="1:16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3" t="str">
        <f>IFERROR(LEFT(Tabla2[[#This Row],[Product]],FIND(" ",Tabla2[[#This Row],[Product]])-3),Tabla2[[#This Row],[Product]])</f>
        <v>Women</v>
      </c>
      <c r="I8137" s="6">
        <v>28</v>
      </c>
      <c r="J8137" s="4">
        <v>230</v>
      </c>
      <c r="K8137" s="6">
        <f>Tabla2[[#This Row],[Price per Unit]]*Tabla2[[#This Row],[Units Sold]]</f>
        <v>6440</v>
      </c>
      <c r="L8137" s="52">
        <f>Tabla2[[#This Row],[Units Sold]]/Cálculos!$C$11</f>
        <v>9.2784549032801754E-6</v>
      </c>
      <c r="M8137" s="6">
        <f>Tabla2[[#This Row],[Total Sales]]-Tabla2[[#This Row],[Operating Profit]]</f>
        <v>6163.08</v>
      </c>
      <c r="N8137" s="6">
        <v>276.91999999999996</v>
      </c>
      <c r="O8137" s="46">
        <f>Tabla2[[#This Row],[Operating Profit]]/Tabla2[[#This Row],[Total Sales]]</f>
        <v>4.2999999999999997E-2</v>
      </c>
      <c r="P8137" s="1" t="s">
        <v>23</v>
      </c>
    </row>
    <row r="8138" spans="1:16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3" t="str">
        <f>IFERROR(LEFT(Tabla2[[#This Row],[Product]],FIND(" ",Tabla2[[#This Row],[Product]])-3),Tabla2[[#This Row],[Product]])</f>
        <v>Men</v>
      </c>
      <c r="I8138" s="6">
        <v>42</v>
      </c>
      <c r="J8138" s="4">
        <v>410</v>
      </c>
      <c r="K8138" s="6">
        <f>Tabla2[[#This Row],[Price per Unit]]*Tabla2[[#This Row],[Units Sold]]</f>
        <v>17220</v>
      </c>
      <c r="L8138" s="52">
        <f>Tabla2[[#This Row],[Units Sold]]/Cálculos!$C$11</f>
        <v>1.6539854392803792E-5</v>
      </c>
      <c r="M8138" s="6">
        <f>Tabla2[[#This Row],[Total Sales]]-Tabla2[[#This Row],[Operating Profit]]</f>
        <v>16513.98</v>
      </c>
      <c r="N8138" s="6">
        <v>706.02</v>
      </c>
      <c r="O8138" s="46">
        <f>Tabla2[[#This Row],[Operating Profit]]/Tabla2[[#This Row],[Total Sales]]</f>
        <v>4.1000000000000002E-2</v>
      </c>
      <c r="P8138" s="1" t="s">
        <v>23</v>
      </c>
    </row>
    <row r="8139" spans="1:16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3" t="str">
        <f>IFERROR(LEFT(Tabla2[[#This Row],[Product]],FIND(" ",Tabla2[[#This Row],[Product]])-3),Tabla2[[#This Row],[Product]])</f>
        <v>Women</v>
      </c>
      <c r="I8139" s="6">
        <v>32</v>
      </c>
      <c r="J8139" s="4">
        <v>700</v>
      </c>
      <c r="K8139" s="6">
        <f>Tabla2[[#This Row],[Price per Unit]]*Tabla2[[#This Row],[Units Sold]]</f>
        <v>22400</v>
      </c>
      <c r="L8139" s="52">
        <f>Tabla2[[#This Row],[Units Sold]]/Cálculos!$C$11</f>
        <v>2.8238775792591839E-5</v>
      </c>
      <c r="M8139" s="6">
        <f>Tabla2[[#This Row],[Total Sales]]-Tabla2[[#This Row],[Operating Profit]]</f>
        <v>21638.400000000001</v>
      </c>
      <c r="N8139" s="6">
        <v>761.59999999999991</v>
      </c>
      <c r="O8139" s="46">
        <f>Tabla2[[#This Row],[Operating Profit]]/Tabla2[[#This Row],[Total Sales]]</f>
        <v>3.3999999999999996E-2</v>
      </c>
      <c r="P8139" s="1" t="s">
        <v>23</v>
      </c>
    </row>
    <row r="8140" spans="1:16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3" t="str">
        <f>IFERROR(LEFT(Tabla2[[#This Row],[Product]],FIND(" ",Tabla2[[#This Row],[Product]])-3),Tabla2[[#This Row],[Product]])</f>
        <v>Men</v>
      </c>
      <c r="I8140" s="6">
        <v>32</v>
      </c>
      <c r="J8140" s="4">
        <v>1660</v>
      </c>
      <c r="K8140" s="6">
        <f>Tabla2[[#This Row],[Price per Unit]]*Tabla2[[#This Row],[Units Sold]]</f>
        <v>53120</v>
      </c>
      <c r="L8140" s="52">
        <f>Tabla2[[#This Row],[Units Sold]]/Cálculos!$C$11</f>
        <v>6.6966239736717791E-5</v>
      </c>
      <c r="M8140" s="6">
        <f>Tabla2[[#This Row],[Total Sales]]-Tabla2[[#This Row],[Operating Profit]]</f>
        <v>49932.800000000003</v>
      </c>
      <c r="N8140" s="6">
        <v>3187.2000000000003</v>
      </c>
      <c r="O8140" s="46">
        <f>Tabla2[[#This Row],[Operating Profit]]/Tabla2[[#This Row],[Total Sales]]</f>
        <v>6.0000000000000005E-2</v>
      </c>
      <c r="P8140" s="1" t="s">
        <v>23</v>
      </c>
    </row>
    <row r="8141" spans="1:16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3" t="str">
        <f>IFERROR(LEFT(Tabla2[[#This Row],[Product]],FIND(" ",Tabla2[[#This Row],[Product]])-3),Tabla2[[#This Row],[Product]])</f>
        <v>Men</v>
      </c>
      <c r="I8141" s="6">
        <v>32</v>
      </c>
      <c r="J8141" s="4">
        <v>440</v>
      </c>
      <c r="K8141" s="6">
        <f>Tabla2[[#This Row],[Price per Unit]]*Tabla2[[#This Row],[Units Sold]]</f>
        <v>14080</v>
      </c>
      <c r="L8141" s="52">
        <f>Tabla2[[#This Row],[Units Sold]]/Cálculos!$C$11</f>
        <v>1.7750087641057729E-5</v>
      </c>
      <c r="M8141" s="6">
        <f>Tabla2[[#This Row],[Total Sales]]-Tabla2[[#This Row],[Operating Profit]]</f>
        <v>13516.8</v>
      </c>
      <c r="N8141" s="6">
        <v>563.19999999999993</v>
      </c>
      <c r="O8141" s="46">
        <f>Tabla2[[#This Row],[Operating Profit]]/Tabla2[[#This Row],[Total Sales]]</f>
        <v>3.9999999999999994E-2</v>
      </c>
      <c r="P8141" s="1" t="s">
        <v>23</v>
      </c>
    </row>
    <row r="8142" spans="1:16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3" t="str">
        <f>IFERROR(LEFT(Tabla2[[#This Row],[Product]],FIND(" ",Tabla2[[#This Row],[Product]])-3),Tabla2[[#This Row],[Product]])</f>
        <v>Women</v>
      </c>
      <c r="I8142" s="6">
        <v>25</v>
      </c>
      <c r="J8142" s="4">
        <v>540</v>
      </c>
      <c r="K8142" s="6">
        <f>Tabla2[[#This Row],[Price per Unit]]*Tabla2[[#This Row],[Units Sold]]</f>
        <v>13500</v>
      </c>
      <c r="L8142" s="52">
        <f>Tabla2[[#This Row],[Units Sold]]/Cálculos!$C$11</f>
        <v>2.1784198468570849E-5</v>
      </c>
      <c r="M8142" s="6">
        <f>Tabla2[[#This Row],[Total Sales]]-Tabla2[[#This Row],[Operating Profit]]</f>
        <v>12892.5</v>
      </c>
      <c r="N8142" s="6">
        <v>607.49999999999989</v>
      </c>
      <c r="O8142" s="46">
        <f>Tabla2[[#This Row],[Operating Profit]]/Tabla2[[#This Row],[Total Sales]]</f>
        <v>4.4999999999999991E-2</v>
      </c>
      <c r="P8142" s="1" t="s">
        <v>23</v>
      </c>
    </row>
    <row r="8143" spans="1:16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3" t="str">
        <f>IFERROR(LEFT(Tabla2[[#This Row],[Product]],FIND(" ",Tabla2[[#This Row],[Product]])-3),Tabla2[[#This Row],[Product]])</f>
        <v>Women</v>
      </c>
      <c r="I8143" s="6">
        <v>28</v>
      </c>
      <c r="J8143" s="4">
        <v>170</v>
      </c>
      <c r="K8143" s="6">
        <f>Tabla2[[#This Row],[Price per Unit]]*Tabla2[[#This Row],[Units Sold]]</f>
        <v>4760</v>
      </c>
      <c r="L8143" s="52">
        <f>Tabla2[[#This Row],[Units Sold]]/Cálculos!$C$11</f>
        <v>6.8579884067723042E-6</v>
      </c>
      <c r="M8143" s="6">
        <f>Tabla2[[#This Row],[Total Sales]]-Tabla2[[#This Row],[Operating Profit]]</f>
        <v>4560.08</v>
      </c>
      <c r="N8143" s="6">
        <v>199.92</v>
      </c>
      <c r="O8143" s="46">
        <f>Tabla2[[#This Row],[Operating Profit]]/Tabla2[[#This Row],[Total Sales]]</f>
        <v>4.1999999999999996E-2</v>
      </c>
      <c r="P8143" s="1" t="s">
        <v>23</v>
      </c>
    </row>
    <row r="8144" spans="1:16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3" t="str">
        <f>IFERROR(LEFT(Tabla2[[#This Row],[Product]],FIND(" ",Tabla2[[#This Row],[Product]])-3),Tabla2[[#This Row],[Product]])</f>
        <v>Men</v>
      </c>
      <c r="I8144" s="6">
        <v>39</v>
      </c>
      <c r="J8144" s="4">
        <v>400</v>
      </c>
      <c r="K8144" s="6">
        <f>Tabla2[[#This Row],[Price per Unit]]*Tabla2[[#This Row],[Units Sold]]</f>
        <v>15600</v>
      </c>
      <c r="L8144" s="52">
        <f>Tabla2[[#This Row],[Units Sold]]/Cálculos!$C$11</f>
        <v>1.6136443310052481E-5</v>
      </c>
      <c r="M8144" s="6">
        <f>Tabla2[[#This Row],[Total Sales]]-Tabla2[[#This Row],[Operating Profit]]</f>
        <v>15022.8</v>
      </c>
      <c r="N8144" s="6">
        <v>577.20000000000005</v>
      </c>
      <c r="O8144" s="46">
        <f>Tabla2[[#This Row],[Operating Profit]]/Tabla2[[#This Row],[Total Sales]]</f>
        <v>3.7000000000000005E-2</v>
      </c>
      <c r="P8144" s="1" t="s">
        <v>23</v>
      </c>
    </row>
    <row r="8145" spans="1:16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3" t="str">
        <f>IFERROR(LEFT(Tabla2[[#This Row],[Product]],FIND(" ",Tabla2[[#This Row],[Product]])-3),Tabla2[[#This Row],[Product]])</f>
        <v>Women</v>
      </c>
      <c r="I8145" s="6">
        <v>30</v>
      </c>
      <c r="J8145" s="4">
        <v>740</v>
      </c>
      <c r="K8145" s="6">
        <f>Tabla2[[#This Row],[Price per Unit]]*Tabla2[[#This Row],[Units Sold]]</f>
        <v>22200</v>
      </c>
      <c r="L8145" s="52">
        <f>Tabla2[[#This Row],[Units Sold]]/Cálculos!$C$11</f>
        <v>2.9852420123597086E-5</v>
      </c>
      <c r="M8145" s="6">
        <f>Tabla2[[#This Row],[Total Sales]]-Tabla2[[#This Row],[Operating Profit]]</f>
        <v>21423</v>
      </c>
      <c r="N8145" s="6">
        <v>777</v>
      </c>
      <c r="O8145" s="46">
        <f>Tabla2[[#This Row],[Operating Profit]]/Tabla2[[#This Row],[Total Sales]]</f>
        <v>3.5000000000000003E-2</v>
      </c>
      <c r="P8145" s="1" t="s">
        <v>23</v>
      </c>
    </row>
    <row r="8146" spans="1:16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3" t="str">
        <f>IFERROR(LEFT(Tabla2[[#This Row],[Product]],FIND(" ",Tabla2[[#This Row],[Product]])-3),Tabla2[[#This Row],[Product]])</f>
        <v>Men</v>
      </c>
      <c r="I8146" s="6">
        <v>39</v>
      </c>
      <c r="J8146" s="4">
        <v>1560</v>
      </c>
      <c r="K8146" s="6">
        <f>Tabla2[[#This Row],[Price per Unit]]*Tabla2[[#This Row],[Units Sold]]</f>
        <v>60840</v>
      </c>
      <c r="L8146" s="52">
        <f>Tabla2[[#This Row],[Units Sold]]/Cálculos!$C$11</f>
        <v>6.2932128909204668E-5</v>
      </c>
      <c r="M8146" s="6">
        <f>Tabla2[[#This Row],[Total Sales]]-Tabla2[[#This Row],[Operating Profit]]</f>
        <v>57311.28</v>
      </c>
      <c r="N8146" s="6">
        <v>3528.7200000000003</v>
      </c>
      <c r="O8146" s="46">
        <f>Tabla2[[#This Row],[Operating Profit]]/Tabla2[[#This Row],[Total Sales]]</f>
        <v>5.8000000000000003E-2</v>
      </c>
      <c r="P8146" s="1" t="s">
        <v>23</v>
      </c>
    </row>
    <row r="8147" spans="1:16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3" t="str">
        <f>IFERROR(LEFT(Tabla2[[#This Row],[Product]],FIND(" ",Tabla2[[#This Row],[Product]])-3),Tabla2[[#This Row],[Product]])</f>
        <v>Men</v>
      </c>
      <c r="I8147" s="6">
        <v>33</v>
      </c>
      <c r="J8147" s="4">
        <v>530</v>
      </c>
      <c r="K8147" s="6">
        <f>Tabla2[[#This Row],[Price per Unit]]*Tabla2[[#This Row],[Units Sold]]</f>
        <v>17490</v>
      </c>
      <c r="L8147" s="52">
        <f>Tabla2[[#This Row],[Units Sold]]/Cálculos!$C$11</f>
        <v>2.1380787385819535E-5</v>
      </c>
      <c r="M8147" s="6">
        <f>Tabla2[[#This Row],[Total Sales]]-Tabla2[[#This Row],[Operating Profit]]</f>
        <v>16842.87</v>
      </c>
      <c r="N8147" s="6">
        <v>647.13</v>
      </c>
      <c r="O8147" s="46">
        <f>Tabla2[[#This Row],[Operating Profit]]/Tabla2[[#This Row],[Total Sales]]</f>
        <v>3.6999999999999998E-2</v>
      </c>
      <c r="P8147" s="1" t="s">
        <v>23</v>
      </c>
    </row>
    <row r="8148" spans="1:16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3" t="str">
        <f>IFERROR(LEFT(Tabla2[[#This Row],[Product]],FIND(" ",Tabla2[[#This Row],[Product]])-3),Tabla2[[#This Row],[Product]])</f>
        <v>Women</v>
      </c>
      <c r="I8148" s="6">
        <v>29</v>
      </c>
      <c r="J8148" s="4">
        <v>580</v>
      </c>
      <c r="K8148" s="6">
        <f>Tabla2[[#This Row],[Price per Unit]]*Tabla2[[#This Row],[Units Sold]]</f>
        <v>16820</v>
      </c>
      <c r="L8148" s="52">
        <f>Tabla2[[#This Row],[Units Sold]]/Cálculos!$C$11</f>
        <v>2.3397842799576097E-5</v>
      </c>
      <c r="M8148" s="6">
        <f>Tabla2[[#This Row],[Total Sales]]-Tabla2[[#This Row],[Operating Profit]]</f>
        <v>16063.1</v>
      </c>
      <c r="N8148" s="6">
        <v>756.9</v>
      </c>
      <c r="O8148" s="46">
        <f>Tabla2[[#This Row],[Operating Profit]]/Tabla2[[#This Row],[Total Sales]]</f>
        <v>4.4999999999999998E-2</v>
      </c>
      <c r="P8148" s="1" t="s">
        <v>23</v>
      </c>
    </row>
    <row r="8149" spans="1:16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3" t="str">
        <f>IFERROR(LEFT(Tabla2[[#This Row],[Product]],FIND(" ",Tabla2[[#This Row],[Product]])-3),Tabla2[[#This Row],[Product]])</f>
        <v>Women</v>
      </c>
      <c r="I8149" s="6">
        <v>32</v>
      </c>
      <c r="J8149" s="4">
        <v>80</v>
      </c>
      <c r="K8149" s="6">
        <f>Tabla2[[#This Row],[Price per Unit]]*Tabla2[[#This Row],[Units Sold]]</f>
        <v>2560</v>
      </c>
      <c r="L8149" s="52">
        <f>Tabla2[[#This Row],[Units Sold]]/Cálculos!$C$11</f>
        <v>3.2272886620104957E-6</v>
      </c>
      <c r="M8149" s="6">
        <f>Tabla2[[#This Row],[Total Sales]]-Tabla2[[#This Row],[Operating Profit]]</f>
        <v>2447.36</v>
      </c>
      <c r="N8149" s="6">
        <v>112.63999999999999</v>
      </c>
      <c r="O8149" s="46">
        <f>Tabla2[[#This Row],[Operating Profit]]/Tabla2[[#This Row],[Total Sales]]</f>
        <v>4.3999999999999997E-2</v>
      </c>
      <c r="P8149" s="1" t="s">
        <v>23</v>
      </c>
    </row>
    <row r="8150" spans="1:16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3" t="str">
        <f>IFERROR(LEFT(Tabla2[[#This Row],[Product]],FIND(" ",Tabla2[[#This Row],[Product]])-3),Tabla2[[#This Row],[Product]])</f>
        <v>Men</v>
      </c>
      <c r="I8150" s="6">
        <v>41</v>
      </c>
      <c r="J8150" s="4">
        <v>240</v>
      </c>
      <c r="K8150" s="6">
        <f>Tabla2[[#This Row],[Price per Unit]]*Tabla2[[#This Row],[Units Sold]]</f>
        <v>9840</v>
      </c>
      <c r="L8150" s="52">
        <f>Tabla2[[#This Row],[Units Sold]]/Cálculos!$C$11</f>
        <v>9.6818659860314881E-6</v>
      </c>
      <c r="M8150" s="6">
        <f>Tabla2[[#This Row],[Total Sales]]-Tabla2[[#This Row],[Operating Profit]]</f>
        <v>9505.44</v>
      </c>
      <c r="N8150" s="6">
        <v>334.55999999999995</v>
      </c>
      <c r="O8150" s="46">
        <f>Tabla2[[#This Row],[Operating Profit]]/Tabla2[[#This Row],[Total Sales]]</f>
        <v>3.3999999999999996E-2</v>
      </c>
      <c r="P8150" s="1" t="s">
        <v>23</v>
      </c>
    </row>
    <row r="8151" spans="1:16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3" t="str">
        <f>IFERROR(LEFT(Tabla2[[#This Row],[Product]],FIND(" ",Tabla2[[#This Row],[Product]])-3),Tabla2[[#This Row],[Product]])</f>
        <v>Women</v>
      </c>
      <c r="I8151" s="6">
        <v>38</v>
      </c>
      <c r="J8151" s="4">
        <v>610</v>
      </c>
      <c r="K8151" s="6">
        <f>Tabla2[[#This Row],[Price per Unit]]*Tabla2[[#This Row],[Units Sold]]</f>
        <v>23180</v>
      </c>
      <c r="L8151" s="52">
        <f>Tabla2[[#This Row],[Units Sold]]/Cálculos!$C$11</f>
        <v>2.4608076047830033E-5</v>
      </c>
      <c r="M8151" s="6">
        <f>Tabla2[[#This Row],[Total Sales]]-Tabla2[[#This Row],[Operating Profit]]</f>
        <v>22461.42</v>
      </c>
      <c r="N8151" s="6">
        <v>718.58</v>
      </c>
      <c r="O8151" s="46">
        <f>Tabla2[[#This Row],[Operating Profit]]/Tabla2[[#This Row],[Total Sales]]</f>
        <v>3.1000000000000003E-2</v>
      </c>
      <c r="P8151" s="1" t="s">
        <v>23</v>
      </c>
    </row>
    <row r="8152" spans="1:16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3" t="str">
        <f>IFERROR(LEFT(Tabla2[[#This Row],[Product]],FIND(" ",Tabla2[[#This Row],[Product]])-3),Tabla2[[#This Row],[Product]])</f>
        <v>Men</v>
      </c>
      <c r="I8152" s="6">
        <v>35</v>
      </c>
      <c r="J8152" s="4">
        <v>1400</v>
      </c>
      <c r="K8152" s="6">
        <f>Tabla2[[#This Row],[Price per Unit]]*Tabla2[[#This Row],[Units Sold]]</f>
        <v>49000</v>
      </c>
      <c r="L8152" s="52">
        <f>Tabla2[[#This Row],[Units Sold]]/Cálculos!$C$11</f>
        <v>5.6477551585183678E-5</v>
      </c>
      <c r="M8152" s="6">
        <f>Tabla2[[#This Row],[Total Sales]]-Tabla2[[#This Row],[Operating Profit]]</f>
        <v>46207</v>
      </c>
      <c r="N8152" s="6">
        <v>2793.0000000000005</v>
      </c>
      <c r="O8152" s="46">
        <f>Tabla2[[#This Row],[Operating Profit]]/Tabla2[[#This Row],[Total Sales]]</f>
        <v>5.7000000000000009E-2</v>
      </c>
      <c r="P8152" s="1" t="s">
        <v>23</v>
      </c>
    </row>
    <row r="8153" spans="1:16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3" t="str">
        <f>IFERROR(LEFT(Tabla2[[#This Row],[Product]],FIND(" ",Tabla2[[#This Row],[Product]])-3),Tabla2[[#This Row],[Product]])</f>
        <v>Men</v>
      </c>
      <c r="I8153" s="6">
        <v>37</v>
      </c>
      <c r="J8153" s="4">
        <v>510</v>
      </c>
      <c r="K8153" s="6">
        <f>Tabla2[[#This Row],[Price per Unit]]*Tabla2[[#This Row],[Units Sold]]</f>
        <v>18870</v>
      </c>
      <c r="L8153" s="52">
        <f>Tabla2[[#This Row],[Units Sold]]/Cálculos!$C$11</f>
        <v>2.0573965220316913E-5</v>
      </c>
      <c r="M8153" s="6">
        <f>Tabla2[[#This Row],[Total Sales]]-Tabla2[[#This Row],[Operating Profit]]</f>
        <v>18266.16</v>
      </c>
      <c r="N8153" s="6">
        <v>603.84</v>
      </c>
      <c r="O8153" s="46">
        <f>Tabla2[[#This Row],[Operating Profit]]/Tabla2[[#This Row],[Total Sales]]</f>
        <v>3.2000000000000001E-2</v>
      </c>
      <c r="P8153" s="1" t="s">
        <v>23</v>
      </c>
    </row>
    <row r="8154" spans="1:16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3" t="str">
        <f>IFERROR(LEFT(Tabla2[[#This Row],[Product]],FIND(" ",Tabla2[[#This Row],[Product]])-3),Tabla2[[#This Row],[Product]])</f>
        <v>Women</v>
      </c>
      <c r="I8154" s="6">
        <v>27</v>
      </c>
      <c r="J8154" s="4">
        <v>510</v>
      </c>
      <c r="K8154" s="6">
        <f>Tabla2[[#This Row],[Price per Unit]]*Tabla2[[#This Row],[Units Sold]]</f>
        <v>13770</v>
      </c>
      <c r="L8154" s="52">
        <f>Tabla2[[#This Row],[Units Sold]]/Cálculos!$C$11</f>
        <v>2.0573965220316913E-5</v>
      </c>
      <c r="M8154" s="6">
        <f>Tabla2[[#This Row],[Total Sales]]-Tabla2[[#This Row],[Operating Profit]]</f>
        <v>13191.66</v>
      </c>
      <c r="N8154" s="6">
        <v>578.34</v>
      </c>
      <c r="O8154" s="46">
        <f>Tabla2[[#This Row],[Operating Profit]]/Tabla2[[#This Row],[Total Sales]]</f>
        <v>4.2000000000000003E-2</v>
      </c>
      <c r="P8154" s="1" t="s">
        <v>23</v>
      </c>
    </row>
    <row r="8155" spans="1:16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3" t="str">
        <f>IFERROR(LEFT(Tabla2[[#This Row],[Product]],FIND(" ",Tabla2[[#This Row],[Product]])-3),Tabla2[[#This Row],[Product]])</f>
        <v>Women</v>
      </c>
      <c r="I8155" s="6">
        <v>36</v>
      </c>
      <c r="J8155" s="4">
        <v>240</v>
      </c>
      <c r="K8155" s="6">
        <f>Tabla2[[#This Row],[Price per Unit]]*Tabla2[[#This Row],[Units Sold]]</f>
        <v>8640</v>
      </c>
      <c r="L8155" s="52">
        <f>Tabla2[[#This Row],[Units Sold]]/Cálculos!$C$11</f>
        <v>9.6818659860314881E-6</v>
      </c>
      <c r="M8155" s="6">
        <f>Tabla2[[#This Row],[Total Sales]]-Tabla2[[#This Row],[Operating Profit]]</f>
        <v>8311.68</v>
      </c>
      <c r="N8155" s="6">
        <v>328.32</v>
      </c>
      <c r="O8155" s="46">
        <f>Tabla2[[#This Row],[Operating Profit]]/Tabla2[[#This Row],[Total Sales]]</f>
        <v>3.7999999999999999E-2</v>
      </c>
      <c r="P8155" s="1" t="s">
        <v>23</v>
      </c>
    </row>
    <row r="8156" spans="1:16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3" t="str">
        <f>IFERROR(LEFT(Tabla2[[#This Row],[Product]],FIND(" ",Tabla2[[#This Row],[Product]])-3),Tabla2[[#This Row],[Product]])</f>
        <v>Men</v>
      </c>
      <c r="I8156" s="6">
        <v>45</v>
      </c>
      <c r="J8156" s="4">
        <v>260</v>
      </c>
      <c r="K8156" s="6">
        <f>Tabla2[[#This Row],[Price per Unit]]*Tabla2[[#This Row],[Units Sold]]</f>
        <v>11700</v>
      </c>
      <c r="L8156" s="52">
        <f>Tabla2[[#This Row],[Units Sold]]/Cálculos!$C$11</f>
        <v>1.0488688151534112E-5</v>
      </c>
      <c r="M8156" s="6">
        <f>Tabla2[[#This Row],[Total Sales]]-Tabla2[[#This Row],[Operating Profit]]</f>
        <v>11267.1</v>
      </c>
      <c r="N8156" s="6">
        <v>432.9</v>
      </c>
      <c r="O8156" s="46">
        <f>Tabla2[[#This Row],[Operating Profit]]/Tabla2[[#This Row],[Total Sales]]</f>
        <v>3.6999999999999998E-2</v>
      </c>
      <c r="P8156" s="1" t="s">
        <v>23</v>
      </c>
    </row>
    <row r="8157" spans="1:16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3" t="str">
        <f>IFERROR(LEFT(Tabla2[[#This Row],[Product]],FIND(" ",Tabla2[[#This Row],[Product]])-3),Tabla2[[#This Row],[Product]])</f>
        <v>Women</v>
      </c>
      <c r="I8157" s="6">
        <v>39</v>
      </c>
      <c r="J8157" s="4">
        <v>640</v>
      </c>
      <c r="K8157" s="6">
        <f>Tabla2[[#This Row],[Price per Unit]]*Tabla2[[#This Row],[Units Sold]]</f>
        <v>24960</v>
      </c>
      <c r="L8157" s="52">
        <f>Tabla2[[#This Row],[Units Sold]]/Cálculos!$C$11</f>
        <v>2.5818309296083966E-5</v>
      </c>
      <c r="M8157" s="6">
        <f>Tabla2[[#This Row],[Total Sales]]-Tabla2[[#This Row],[Operating Profit]]</f>
        <v>24286.080000000002</v>
      </c>
      <c r="N8157" s="6">
        <v>673.92000000000007</v>
      </c>
      <c r="O8157" s="46">
        <f>Tabla2[[#This Row],[Operating Profit]]/Tabla2[[#This Row],[Total Sales]]</f>
        <v>2.7000000000000003E-2</v>
      </c>
      <c r="P8157" s="1" t="s">
        <v>23</v>
      </c>
    </row>
    <row r="8158" spans="1:16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3" t="str">
        <f>IFERROR(LEFT(Tabla2[[#This Row],[Product]],FIND(" ",Tabla2[[#This Row],[Product]])-3),Tabla2[[#This Row],[Product]])</f>
        <v>Men</v>
      </c>
      <c r="I8158" s="6">
        <v>44</v>
      </c>
      <c r="J8158" s="4">
        <v>1500</v>
      </c>
      <c r="K8158" s="6">
        <f>Tabla2[[#This Row],[Price per Unit]]*Tabla2[[#This Row],[Units Sold]]</f>
        <v>66000</v>
      </c>
      <c r="L8158" s="52">
        <f>Tabla2[[#This Row],[Units Sold]]/Cálculos!$C$11</f>
        <v>6.0511662412696801E-5</v>
      </c>
      <c r="M8158" s="6">
        <f>Tabla2[[#This Row],[Total Sales]]-Tabla2[[#This Row],[Operating Profit]]</f>
        <v>62568</v>
      </c>
      <c r="N8158" s="6">
        <v>3432</v>
      </c>
      <c r="O8158" s="46">
        <f>Tabla2[[#This Row],[Operating Profit]]/Tabla2[[#This Row],[Total Sales]]</f>
        <v>5.1999999999999998E-2</v>
      </c>
      <c r="P8158" s="1" t="s">
        <v>23</v>
      </c>
    </row>
    <row r="8159" spans="1:16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3" t="str">
        <f>IFERROR(LEFT(Tabla2[[#This Row],[Product]],FIND(" ",Tabla2[[#This Row],[Product]])-3),Tabla2[[#This Row],[Product]])</f>
        <v>Men</v>
      </c>
      <c r="I8159" s="6">
        <v>40</v>
      </c>
      <c r="J8159" s="4">
        <v>540</v>
      </c>
      <c r="K8159" s="6">
        <f>Tabla2[[#This Row],[Price per Unit]]*Tabla2[[#This Row],[Units Sold]]</f>
        <v>21600</v>
      </c>
      <c r="L8159" s="52">
        <f>Tabla2[[#This Row],[Units Sold]]/Cálculos!$C$11</f>
        <v>2.1784198468570849E-5</v>
      </c>
      <c r="M8159" s="6">
        <f>Tabla2[[#This Row],[Total Sales]]-Tabla2[[#This Row],[Operating Profit]]</f>
        <v>20887.2</v>
      </c>
      <c r="N8159" s="6">
        <v>712.8</v>
      </c>
      <c r="O8159" s="46">
        <f>Tabla2[[#This Row],[Operating Profit]]/Tabla2[[#This Row],[Total Sales]]</f>
        <v>3.2999999999999995E-2</v>
      </c>
      <c r="P8159" s="1" t="s">
        <v>23</v>
      </c>
    </row>
    <row r="8160" spans="1:16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3" t="str">
        <f>IFERROR(LEFT(Tabla2[[#This Row],[Product]],FIND(" ",Tabla2[[#This Row],[Product]])-3),Tabla2[[#This Row],[Product]])</f>
        <v>Women</v>
      </c>
      <c r="I8160" s="6">
        <v>38</v>
      </c>
      <c r="J8160" s="4">
        <v>530</v>
      </c>
      <c r="K8160" s="6">
        <f>Tabla2[[#This Row],[Price per Unit]]*Tabla2[[#This Row],[Units Sold]]</f>
        <v>20140</v>
      </c>
      <c r="L8160" s="52">
        <f>Tabla2[[#This Row],[Units Sold]]/Cálculos!$C$11</f>
        <v>2.1380787385819535E-5</v>
      </c>
      <c r="M8160" s="6">
        <f>Tabla2[[#This Row],[Total Sales]]-Tabla2[[#This Row],[Operating Profit]]</f>
        <v>19394.82</v>
      </c>
      <c r="N8160" s="6">
        <v>745.18</v>
      </c>
      <c r="O8160" s="46">
        <f>Tabla2[[#This Row],[Operating Profit]]/Tabla2[[#This Row],[Total Sales]]</f>
        <v>3.6999999999999998E-2</v>
      </c>
      <c r="P8160" s="1" t="s">
        <v>23</v>
      </c>
    </row>
    <row r="8161" spans="1:16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3" t="str">
        <f>IFERROR(LEFT(Tabla2[[#This Row],[Product]],FIND(" ",Tabla2[[#This Row],[Product]])-3),Tabla2[[#This Row],[Product]])</f>
        <v>Women</v>
      </c>
      <c r="I8161" s="6">
        <v>42</v>
      </c>
      <c r="J8161" s="4">
        <v>340</v>
      </c>
      <c r="K8161" s="6">
        <f>Tabla2[[#This Row],[Price per Unit]]*Tabla2[[#This Row],[Units Sold]]</f>
        <v>14280</v>
      </c>
      <c r="L8161" s="52">
        <f>Tabla2[[#This Row],[Units Sold]]/Cálculos!$C$11</f>
        <v>1.3715976813544608E-5</v>
      </c>
      <c r="M8161" s="6">
        <f>Tabla2[[#This Row],[Total Sales]]-Tabla2[[#This Row],[Operating Profit]]</f>
        <v>13708.8</v>
      </c>
      <c r="N8161" s="6">
        <v>571.19999999999993</v>
      </c>
      <c r="O8161" s="46">
        <f>Tabla2[[#This Row],[Operating Profit]]/Tabla2[[#This Row],[Total Sales]]</f>
        <v>3.9999999999999994E-2</v>
      </c>
      <c r="P8161" s="1" t="s">
        <v>23</v>
      </c>
    </row>
    <row r="8162" spans="1:16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3" t="str">
        <f>IFERROR(LEFT(Tabla2[[#This Row],[Product]],FIND(" ",Tabla2[[#This Row],[Product]])-3),Tabla2[[#This Row],[Product]])</f>
        <v>Men</v>
      </c>
      <c r="I8162" s="6">
        <v>51</v>
      </c>
      <c r="J8162" s="4">
        <v>390</v>
      </c>
      <c r="K8162" s="6">
        <f>Tabla2[[#This Row],[Price per Unit]]*Tabla2[[#This Row],[Units Sold]]</f>
        <v>19890</v>
      </c>
      <c r="L8162" s="52">
        <f>Tabla2[[#This Row],[Units Sold]]/Cálculos!$C$11</f>
        <v>1.5733032227301167E-5</v>
      </c>
      <c r="M8162" s="6">
        <f>Tabla2[[#This Row],[Total Sales]]-Tabla2[[#This Row],[Operating Profit]]</f>
        <v>19154.07</v>
      </c>
      <c r="N8162" s="6">
        <v>735.93</v>
      </c>
      <c r="O8162" s="46">
        <f>Tabla2[[#This Row],[Operating Profit]]/Tabla2[[#This Row],[Total Sales]]</f>
        <v>3.6999999999999998E-2</v>
      </c>
      <c r="P8162" s="1" t="s">
        <v>23</v>
      </c>
    </row>
    <row r="8163" spans="1:16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3" t="str">
        <f>IFERROR(LEFT(Tabla2[[#This Row],[Product]],FIND(" ",Tabla2[[#This Row],[Product]])-3),Tabla2[[#This Row],[Product]])</f>
        <v>Women</v>
      </c>
      <c r="I8163" s="6">
        <v>51</v>
      </c>
      <c r="J8163" s="4">
        <v>780</v>
      </c>
      <c r="K8163" s="6">
        <f>Tabla2[[#This Row],[Price per Unit]]*Tabla2[[#This Row],[Units Sold]]</f>
        <v>39780</v>
      </c>
      <c r="L8163" s="52">
        <f>Tabla2[[#This Row],[Units Sold]]/Cálculos!$C$11</f>
        <v>3.1466064454602334E-5</v>
      </c>
      <c r="M8163" s="6">
        <f>Tabla2[[#This Row],[Total Sales]]-Tabla2[[#This Row],[Operating Profit]]</f>
        <v>38308.14</v>
      </c>
      <c r="N8163" s="6">
        <v>1471.86</v>
      </c>
      <c r="O8163" s="46">
        <f>Tabla2[[#This Row],[Operating Profit]]/Tabla2[[#This Row],[Total Sales]]</f>
        <v>3.6999999999999998E-2</v>
      </c>
      <c r="P8163" s="1" t="s">
        <v>23</v>
      </c>
    </row>
    <row r="8164" spans="1:16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3" t="str">
        <f>IFERROR(LEFT(Tabla2[[#This Row],[Product]],FIND(" ",Tabla2[[#This Row],[Product]])-3),Tabla2[[#This Row],[Product]])</f>
        <v>Men</v>
      </c>
      <c r="I8164" s="6">
        <v>49</v>
      </c>
      <c r="J8164" s="4">
        <v>1700</v>
      </c>
      <c r="K8164" s="6">
        <f>Tabla2[[#This Row],[Price per Unit]]*Tabla2[[#This Row],[Units Sold]]</f>
        <v>83300</v>
      </c>
      <c r="L8164" s="52">
        <f>Tabla2[[#This Row],[Units Sold]]/Cálculos!$C$11</f>
        <v>6.8579884067723035E-5</v>
      </c>
      <c r="M8164" s="6">
        <f>Tabla2[[#This Row],[Total Sales]]-Tabla2[[#This Row],[Operating Profit]]</f>
        <v>78551.899999999994</v>
      </c>
      <c r="N8164" s="6">
        <v>4748.1000000000004</v>
      </c>
      <c r="O8164" s="46">
        <f>Tabla2[[#This Row],[Operating Profit]]/Tabla2[[#This Row],[Total Sales]]</f>
        <v>5.7000000000000002E-2</v>
      </c>
      <c r="P8164" s="1" t="s">
        <v>23</v>
      </c>
    </row>
    <row r="8165" spans="1:16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3" t="str">
        <f>IFERROR(LEFT(Tabla2[[#This Row],[Product]],FIND(" ",Tabla2[[#This Row],[Product]])-3),Tabla2[[#This Row],[Product]])</f>
        <v>Men</v>
      </c>
      <c r="I8165" s="6">
        <v>41</v>
      </c>
      <c r="J8165" s="4">
        <v>850</v>
      </c>
      <c r="K8165" s="6">
        <f>Tabla2[[#This Row],[Price per Unit]]*Tabla2[[#This Row],[Units Sold]]</f>
        <v>34850</v>
      </c>
      <c r="L8165" s="52">
        <f>Tabla2[[#This Row],[Units Sold]]/Cálculos!$C$11</f>
        <v>3.4289942033861518E-5</v>
      </c>
      <c r="M8165" s="6">
        <f>Tabla2[[#This Row],[Total Sales]]-Tabla2[[#This Row],[Operating Profit]]</f>
        <v>33490.85</v>
      </c>
      <c r="N8165" s="6">
        <v>1359.1499999999999</v>
      </c>
      <c r="O8165" s="46">
        <f>Tabla2[[#This Row],[Operating Profit]]/Tabla2[[#This Row],[Total Sales]]</f>
        <v>3.8999999999999993E-2</v>
      </c>
      <c r="P8165" s="1" t="s">
        <v>23</v>
      </c>
    </row>
    <row r="8166" spans="1:16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3" t="str">
        <f>IFERROR(LEFT(Tabla2[[#This Row],[Product]],FIND(" ",Tabla2[[#This Row],[Product]])-3),Tabla2[[#This Row],[Product]])</f>
        <v>Women</v>
      </c>
      <c r="I8166" s="6">
        <v>42</v>
      </c>
      <c r="J8166" s="4">
        <v>540</v>
      </c>
      <c r="K8166" s="6">
        <f>Tabla2[[#This Row],[Price per Unit]]*Tabla2[[#This Row],[Units Sold]]</f>
        <v>22680</v>
      </c>
      <c r="L8166" s="52">
        <f>Tabla2[[#This Row],[Units Sold]]/Cálculos!$C$11</f>
        <v>2.1784198468570849E-5</v>
      </c>
      <c r="M8166" s="6">
        <f>Tabla2[[#This Row],[Total Sales]]-Tabla2[[#This Row],[Operating Profit]]</f>
        <v>21704.76</v>
      </c>
      <c r="N8166" s="6">
        <v>975.2399999999999</v>
      </c>
      <c r="O8166" s="46">
        <f>Tabla2[[#This Row],[Operating Profit]]/Tabla2[[#This Row],[Total Sales]]</f>
        <v>4.2999999999999997E-2</v>
      </c>
      <c r="P8166" s="1" t="s">
        <v>23</v>
      </c>
    </row>
    <row r="8167" spans="1:16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3" t="str">
        <f>IFERROR(LEFT(Tabla2[[#This Row],[Product]],FIND(" ",Tabla2[[#This Row],[Product]])-3),Tabla2[[#This Row],[Product]])</f>
        <v>Women</v>
      </c>
      <c r="I8167" s="6">
        <v>43</v>
      </c>
      <c r="J8167" s="4">
        <v>530</v>
      </c>
      <c r="K8167" s="6">
        <f>Tabla2[[#This Row],[Price per Unit]]*Tabla2[[#This Row],[Units Sold]]</f>
        <v>22790</v>
      </c>
      <c r="L8167" s="52">
        <f>Tabla2[[#This Row],[Units Sold]]/Cálculos!$C$11</f>
        <v>2.1380787385819535E-5</v>
      </c>
      <c r="M8167" s="6">
        <f>Tabla2[[#This Row],[Total Sales]]-Tabla2[[#This Row],[Operating Profit]]</f>
        <v>21718.87</v>
      </c>
      <c r="N8167" s="6">
        <v>1071.1299999999999</v>
      </c>
      <c r="O8167" s="46">
        <f>Tabla2[[#This Row],[Operating Profit]]/Tabla2[[#This Row],[Total Sales]]</f>
        <v>4.6999999999999993E-2</v>
      </c>
      <c r="P8167" s="1" t="s">
        <v>23</v>
      </c>
    </row>
    <row r="8168" spans="1:16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3" t="str">
        <f>IFERROR(LEFT(Tabla2[[#This Row],[Product]],FIND(" ",Tabla2[[#This Row],[Product]])-3),Tabla2[[#This Row],[Product]])</f>
        <v>Men</v>
      </c>
      <c r="I8168" s="6">
        <v>43</v>
      </c>
      <c r="J8168" s="4">
        <v>480</v>
      </c>
      <c r="K8168" s="6">
        <f>Tabla2[[#This Row],[Price per Unit]]*Tabla2[[#This Row],[Units Sold]]</f>
        <v>20640</v>
      </c>
      <c r="L8168" s="52">
        <f>Tabla2[[#This Row],[Units Sold]]/Cálculos!$C$11</f>
        <v>1.9363731972062976E-5</v>
      </c>
      <c r="M8168" s="6">
        <f>Tabla2[[#This Row],[Total Sales]]-Tabla2[[#This Row],[Operating Profit]]</f>
        <v>19773.12</v>
      </c>
      <c r="N8168" s="6">
        <v>866.88</v>
      </c>
      <c r="O8168" s="46">
        <f>Tabla2[[#This Row],[Operating Profit]]/Tabla2[[#This Row],[Total Sales]]</f>
        <v>4.2000000000000003E-2</v>
      </c>
      <c r="P8168" s="1" t="s">
        <v>23</v>
      </c>
    </row>
    <row r="8169" spans="1:16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3" t="str">
        <f>IFERROR(LEFT(Tabla2[[#This Row],[Product]],FIND(" ",Tabla2[[#This Row],[Product]])-3),Tabla2[[#This Row],[Product]])</f>
        <v>Women</v>
      </c>
      <c r="I8169" s="6">
        <v>52</v>
      </c>
      <c r="J8169" s="4">
        <v>1050</v>
      </c>
      <c r="K8169" s="6">
        <f>Tabla2[[#This Row],[Price per Unit]]*Tabla2[[#This Row],[Units Sold]]</f>
        <v>54600</v>
      </c>
      <c r="L8169" s="52">
        <f>Tabla2[[#This Row],[Units Sold]]/Cálculos!$C$11</f>
        <v>4.2358163688887758E-5</v>
      </c>
      <c r="M8169" s="6">
        <f>Tabla2[[#This Row],[Total Sales]]-Tabla2[[#This Row],[Operating Profit]]</f>
        <v>52689</v>
      </c>
      <c r="N8169" s="6">
        <v>1910.9999999999998</v>
      </c>
      <c r="O8169" s="46">
        <f>Tabla2[[#This Row],[Operating Profit]]/Tabla2[[#This Row],[Total Sales]]</f>
        <v>3.4999999999999996E-2</v>
      </c>
      <c r="P8169" s="1" t="s">
        <v>23</v>
      </c>
    </row>
    <row r="8170" spans="1:16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3" t="str">
        <f>IFERROR(LEFT(Tabla2[[#This Row],[Product]],FIND(" ",Tabla2[[#This Row],[Product]])-3),Tabla2[[#This Row],[Product]])</f>
        <v>Men</v>
      </c>
      <c r="I8170" s="6">
        <v>49</v>
      </c>
      <c r="J8170" s="4">
        <v>1750</v>
      </c>
      <c r="K8170" s="6">
        <f>Tabla2[[#This Row],[Price per Unit]]*Tabla2[[#This Row],[Units Sold]]</f>
        <v>85750</v>
      </c>
      <c r="L8170" s="52">
        <f>Tabla2[[#This Row],[Units Sold]]/Cálculos!$C$11</f>
        <v>7.0596939481479604E-5</v>
      </c>
      <c r="M8170" s="6">
        <f>Tabla2[[#This Row],[Total Sales]]-Tabla2[[#This Row],[Operating Profit]]</f>
        <v>80862.25</v>
      </c>
      <c r="N8170" s="6">
        <v>4887.7500000000009</v>
      </c>
      <c r="O8170" s="46">
        <f>Tabla2[[#This Row],[Operating Profit]]/Tabla2[[#This Row],[Total Sales]]</f>
        <v>5.7000000000000009E-2</v>
      </c>
      <c r="P8170" s="1" t="s">
        <v>23</v>
      </c>
    </row>
    <row r="8171" spans="1:16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3" t="str">
        <f>IFERROR(LEFT(Tabla2[[#This Row],[Product]],FIND(" ",Tabla2[[#This Row],[Product]])-3),Tabla2[[#This Row],[Product]])</f>
        <v>Men</v>
      </c>
      <c r="I8171" s="6">
        <v>45</v>
      </c>
      <c r="J8171" s="4">
        <v>990</v>
      </c>
      <c r="K8171" s="6">
        <f>Tabla2[[#This Row],[Price per Unit]]*Tabla2[[#This Row],[Units Sold]]</f>
        <v>44550</v>
      </c>
      <c r="L8171" s="52">
        <f>Tabla2[[#This Row],[Units Sold]]/Cálculos!$C$11</f>
        <v>3.9937697192379885E-5</v>
      </c>
      <c r="M8171" s="6">
        <f>Tabla2[[#This Row],[Total Sales]]-Tabla2[[#This Row],[Operating Profit]]</f>
        <v>42812.55</v>
      </c>
      <c r="N8171" s="6">
        <v>1737.4499999999998</v>
      </c>
      <c r="O8171" s="46">
        <f>Tabla2[[#This Row],[Operating Profit]]/Tabla2[[#This Row],[Total Sales]]</f>
        <v>3.8999999999999993E-2</v>
      </c>
      <c r="P8171" s="1" t="s">
        <v>23</v>
      </c>
    </row>
    <row r="8172" spans="1:16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3" t="str">
        <f>IFERROR(LEFT(Tabla2[[#This Row],[Product]],FIND(" ",Tabla2[[#This Row],[Product]])-3),Tabla2[[#This Row],[Product]])</f>
        <v>Women</v>
      </c>
      <c r="I8172" s="6">
        <v>43</v>
      </c>
      <c r="J8172" s="4">
        <v>720</v>
      </c>
      <c r="K8172" s="6">
        <f>Tabla2[[#This Row],[Price per Unit]]*Tabla2[[#This Row],[Units Sold]]</f>
        <v>30960</v>
      </c>
      <c r="L8172" s="52">
        <f>Tabla2[[#This Row],[Units Sold]]/Cálculos!$C$11</f>
        <v>2.9045597958094464E-5</v>
      </c>
      <c r="M8172" s="6">
        <f>Tabla2[[#This Row],[Total Sales]]-Tabla2[[#This Row],[Operating Profit]]</f>
        <v>29628.720000000001</v>
      </c>
      <c r="N8172" s="6">
        <v>1331.2799999999997</v>
      </c>
      <c r="O8172" s="46">
        <f>Tabla2[[#This Row],[Operating Profit]]/Tabla2[[#This Row],[Total Sales]]</f>
        <v>4.299999999999999E-2</v>
      </c>
      <c r="P8172" s="1" t="s">
        <v>23</v>
      </c>
    </row>
    <row r="8173" spans="1:16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3" t="str">
        <f>IFERROR(LEFT(Tabla2[[#This Row],[Product]],FIND(" ",Tabla2[[#This Row],[Product]])-3),Tabla2[[#This Row],[Product]])</f>
        <v>Women</v>
      </c>
      <c r="I8173" s="6">
        <v>39</v>
      </c>
      <c r="J8173" s="4">
        <v>560</v>
      </c>
      <c r="K8173" s="6">
        <f>Tabla2[[#This Row],[Price per Unit]]*Tabla2[[#This Row],[Units Sold]]</f>
        <v>21840</v>
      </c>
      <c r="L8173" s="52">
        <f>Tabla2[[#This Row],[Units Sold]]/Cálculos!$C$11</f>
        <v>2.2591020634073471E-5</v>
      </c>
      <c r="M8173" s="6">
        <f>Tabla2[[#This Row],[Total Sales]]-Tabla2[[#This Row],[Operating Profit]]</f>
        <v>20813.52</v>
      </c>
      <c r="N8173" s="6">
        <v>1026.48</v>
      </c>
      <c r="O8173" s="46">
        <f>Tabla2[[#This Row],[Operating Profit]]/Tabla2[[#This Row],[Total Sales]]</f>
        <v>4.7E-2</v>
      </c>
      <c r="P8173" s="1" t="s">
        <v>23</v>
      </c>
    </row>
    <row r="8174" spans="1:16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3" t="str">
        <f>IFERROR(LEFT(Tabla2[[#This Row],[Product]],FIND(" ",Tabla2[[#This Row],[Product]])-3),Tabla2[[#This Row],[Product]])</f>
        <v>Men</v>
      </c>
      <c r="I8174" s="6">
        <v>50</v>
      </c>
      <c r="J8174" s="4">
        <v>640</v>
      </c>
      <c r="K8174" s="6">
        <f>Tabla2[[#This Row],[Price per Unit]]*Tabla2[[#This Row],[Units Sold]]</f>
        <v>32000</v>
      </c>
      <c r="L8174" s="52">
        <f>Tabla2[[#This Row],[Units Sold]]/Cálculos!$C$11</f>
        <v>2.5818309296083966E-5</v>
      </c>
      <c r="M8174" s="6">
        <f>Tabla2[[#This Row],[Total Sales]]-Tabla2[[#This Row],[Operating Profit]]</f>
        <v>30720</v>
      </c>
      <c r="N8174" s="6">
        <v>1280</v>
      </c>
      <c r="O8174" s="46">
        <f>Tabla2[[#This Row],[Operating Profit]]/Tabla2[[#This Row],[Total Sales]]</f>
        <v>0.04</v>
      </c>
      <c r="P8174" s="1" t="s">
        <v>23</v>
      </c>
    </row>
    <row r="8175" spans="1:16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3" t="str">
        <f>IFERROR(LEFT(Tabla2[[#This Row],[Product]],FIND(" ",Tabla2[[#This Row],[Product]])-3),Tabla2[[#This Row],[Product]])</f>
        <v>Women</v>
      </c>
      <c r="I8175" s="6">
        <v>50</v>
      </c>
      <c r="J8175" s="4">
        <v>1160</v>
      </c>
      <c r="K8175" s="6">
        <f>Tabla2[[#This Row],[Price per Unit]]*Tabla2[[#This Row],[Units Sold]]</f>
        <v>58000</v>
      </c>
      <c r="L8175" s="52">
        <f>Tabla2[[#This Row],[Units Sold]]/Cálculos!$C$11</f>
        <v>4.6795685599152193E-5</v>
      </c>
      <c r="M8175" s="6">
        <f>Tabla2[[#This Row],[Total Sales]]-Tabla2[[#This Row],[Operating Profit]]</f>
        <v>55912</v>
      </c>
      <c r="N8175" s="6">
        <v>2088</v>
      </c>
      <c r="O8175" s="46">
        <f>Tabla2[[#This Row],[Operating Profit]]/Tabla2[[#This Row],[Total Sales]]</f>
        <v>3.5999999999999997E-2</v>
      </c>
      <c r="P8175" s="1" t="s">
        <v>23</v>
      </c>
    </row>
    <row r="8176" spans="1:16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3" t="str">
        <f>IFERROR(LEFT(Tabla2[[#This Row],[Product]],FIND(" ",Tabla2[[#This Row],[Product]])-3),Tabla2[[#This Row],[Product]])</f>
        <v>Men</v>
      </c>
      <c r="I8176" s="6">
        <v>51</v>
      </c>
      <c r="J8176" s="4">
        <v>1790</v>
      </c>
      <c r="K8176" s="6">
        <f>Tabla2[[#This Row],[Price per Unit]]*Tabla2[[#This Row],[Units Sold]]</f>
        <v>91290</v>
      </c>
      <c r="L8176" s="52">
        <f>Tabla2[[#This Row],[Units Sold]]/Cálculos!$C$11</f>
        <v>7.2210583812484848E-5</v>
      </c>
      <c r="M8176" s="6">
        <f>Tabla2[[#This Row],[Total Sales]]-Tabla2[[#This Row],[Operating Profit]]</f>
        <v>85995.18</v>
      </c>
      <c r="N8176" s="6">
        <v>5294.8200000000006</v>
      </c>
      <c r="O8176" s="46">
        <f>Tabla2[[#This Row],[Operating Profit]]/Tabla2[[#This Row],[Total Sales]]</f>
        <v>5.800000000000001E-2</v>
      </c>
      <c r="P8176" s="1" t="s">
        <v>23</v>
      </c>
    </row>
    <row r="8177" spans="1:16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3" t="str">
        <f>IFERROR(LEFT(Tabla2[[#This Row],[Product]],FIND(" ",Tabla2[[#This Row],[Product]])-3),Tabla2[[#This Row],[Product]])</f>
        <v>Men</v>
      </c>
      <c r="I8177" s="6">
        <v>44</v>
      </c>
      <c r="J8177" s="4">
        <v>1020</v>
      </c>
      <c r="K8177" s="6">
        <f>Tabla2[[#This Row],[Price per Unit]]*Tabla2[[#This Row],[Units Sold]]</f>
        <v>44880</v>
      </c>
      <c r="L8177" s="52">
        <f>Tabla2[[#This Row],[Units Sold]]/Cálculos!$C$11</f>
        <v>4.1147930440633825E-5</v>
      </c>
      <c r="M8177" s="6">
        <f>Tabla2[[#This Row],[Total Sales]]-Tabla2[[#This Row],[Operating Profit]]</f>
        <v>42995.040000000001</v>
      </c>
      <c r="N8177" s="6">
        <v>1884.96</v>
      </c>
      <c r="O8177" s="46">
        <f>Tabla2[[#This Row],[Operating Profit]]/Tabla2[[#This Row],[Total Sales]]</f>
        <v>4.2000000000000003E-2</v>
      </c>
      <c r="P8177" s="1" t="s">
        <v>23</v>
      </c>
    </row>
    <row r="8178" spans="1:16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3" t="str">
        <f>IFERROR(LEFT(Tabla2[[#This Row],[Product]],FIND(" ",Tabla2[[#This Row],[Product]])-3),Tabla2[[#This Row],[Product]])</f>
        <v>Women</v>
      </c>
      <c r="I8178" s="6">
        <v>38</v>
      </c>
      <c r="J8178" s="4">
        <v>790</v>
      </c>
      <c r="K8178" s="6">
        <f>Tabla2[[#This Row],[Price per Unit]]*Tabla2[[#This Row],[Units Sold]]</f>
        <v>30020</v>
      </c>
      <c r="L8178" s="52">
        <f>Tabla2[[#This Row],[Units Sold]]/Cálculos!$C$11</f>
        <v>3.1869475537353645E-5</v>
      </c>
      <c r="M8178" s="6">
        <f>Tabla2[[#This Row],[Total Sales]]-Tabla2[[#This Row],[Operating Profit]]</f>
        <v>28609.06</v>
      </c>
      <c r="N8178" s="6">
        <v>1410.9399999999998</v>
      </c>
      <c r="O8178" s="46">
        <f>Tabla2[[#This Row],[Operating Profit]]/Tabla2[[#This Row],[Total Sales]]</f>
        <v>4.6999999999999993E-2</v>
      </c>
      <c r="P8178" s="1" t="s">
        <v>23</v>
      </c>
    </row>
    <row r="8179" spans="1:16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3" t="str">
        <f>IFERROR(LEFT(Tabla2[[#This Row],[Product]],FIND(" ",Tabla2[[#This Row],[Product]])-3),Tabla2[[#This Row],[Product]])</f>
        <v>Women</v>
      </c>
      <c r="I8179" s="6">
        <v>43</v>
      </c>
      <c r="J8179" s="4">
        <v>620</v>
      </c>
      <c r="K8179" s="6">
        <f>Tabla2[[#This Row],[Price per Unit]]*Tabla2[[#This Row],[Units Sold]]</f>
        <v>26660</v>
      </c>
      <c r="L8179" s="52">
        <f>Tabla2[[#This Row],[Units Sold]]/Cálculos!$C$11</f>
        <v>2.5011487130581344E-5</v>
      </c>
      <c r="M8179" s="6">
        <f>Tabla2[[#This Row],[Total Sales]]-Tabla2[[#This Row],[Operating Profit]]</f>
        <v>25433.64</v>
      </c>
      <c r="N8179" s="6">
        <v>1226.3599999999999</v>
      </c>
      <c r="O8179" s="46">
        <f>Tabla2[[#This Row],[Operating Profit]]/Tabla2[[#This Row],[Total Sales]]</f>
        <v>4.5999999999999999E-2</v>
      </c>
      <c r="P8179" s="1" t="s">
        <v>23</v>
      </c>
    </row>
    <row r="8180" spans="1:16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3" t="str">
        <f>IFERROR(LEFT(Tabla2[[#This Row],[Product]],FIND(" ",Tabla2[[#This Row],[Product]])-3),Tabla2[[#This Row],[Product]])</f>
        <v>Men</v>
      </c>
      <c r="I8180" s="6">
        <v>46</v>
      </c>
      <c r="J8180" s="4">
        <v>540</v>
      </c>
      <c r="K8180" s="6">
        <f>Tabla2[[#This Row],[Price per Unit]]*Tabla2[[#This Row],[Units Sold]]</f>
        <v>24840</v>
      </c>
      <c r="L8180" s="52">
        <f>Tabla2[[#This Row],[Units Sold]]/Cálculos!$C$11</f>
        <v>2.1784198468570849E-5</v>
      </c>
      <c r="M8180" s="6">
        <f>Tabla2[[#This Row],[Total Sales]]-Tabla2[[#This Row],[Operating Profit]]</f>
        <v>23871.24</v>
      </c>
      <c r="N8180" s="6">
        <v>968.75999999999988</v>
      </c>
      <c r="O8180" s="46">
        <f>Tabla2[[#This Row],[Operating Profit]]/Tabla2[[#This Row],[Total Sales]]</f>
        <v>3.8999999999999993E-2</v>
      </c>
      <c r="P8180" s="1" t="s">
        <v>23</v>
      </c>
    </row>
    <row r="8181" spans="1:16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3" t="str">
        <f>IFERROR(LEFT(Tabla2[[#This Row],[Product]],FIND(" ",Tabla2[[#This Row],[Product]])-3),Tabla2[[#This Row],[Product]])</f>
        <v>Women</v>
      </c>
      <c r="I8181" s="6">
        <v>49</v>
      </c>
      <c r="J8181" s="4">
        <v>1230</v>
      </c>
      <c r="K8181" s="6">
        <f>Tabla2[[#This Row],[Price per Unit]]*Tabla2[[#This Row],[Units Sold]]</f>
        <v>60270</v>
      </c>
      <c r="L8181" s="52">
        <f>Tabla2[[#This Row],[Units Sold]]/Cálculos!$C$11</f>
        <v>4.9619563178411377E-5</v>
      </c>
      <c r="M8181" s="6">
        <f>Tabla2[[#This Row],[Total Sales]]-Tabla2[[#This Row],[Operating Profit]]</f>
        <v>58100.28</v>
      </c>
      <c r="N8181" s="6">
        <v>2169.7199999999998</v>
      </c>
      <c r="O8181" s="46">
        <f>Tabla2[[#This Row],[Operating Profit]]/Tabla2[[#This Row],[Total Sales]]</f>
        <v>3.5999999999999997E-2</v>
      </c>
      <c r="P8181" s="1" t="s">
        <v>23</v>
      </c>
    </row>
    <row r="8182" spans="1:16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3" t="str">
        <f>IFERROR(LEFT(Tabla2[[#This Row],[Product]],FIND(" ",Tabla2[[#This Row],[Product]])-3),Tabla2[[#This Row],[Product]])</f>
        <v>Men</v>
      </c>
      <c r="I8182" s="6">
        <v>46</v>
      </c>
      <c r="J8182" s="4">
        <v>1620</v>
      </c>
      <c r="K8182" s="6">
        <f>Tabla2[[#This Row],[Price per Unit]]*Tabla2[[#This Row],[Units Sold]]</f>
        <v>74520</v>
      </c>
      <c r="L8182" s="52">
        <f>Tabla2[[#This Row],[Units Sold]]/Cálculos!$C$11</f>
        <v>6.5352595405712547E-5</v>
      </c>
      <c r="M8182" s="6">
        <f>Tabla2[[#This Row],[Total Sales]]-Tabla2[[#This Row],[Operating Profit]]</f>
        <v>70644.960000000006</v>
      </c>
      <c r="N8182" s="6">
        <v>3875.04</v>
      </c>
      <c r="O8182" s="46">
        <f>Tabla2[[#This Row],[Operating Profit]]/Tabla2[[#This Row],[Total Sales]]</f>
        <v>5.1999999999999998E-2</v>
      </c>
      <c r="P8182" s="1" t="s">
        <v>23</v>
      </c>
    </row>
    <row r="8183" spans="1:16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3" t="str">
        <f>IFERROR(LEFT(Tabla2[[#This Row],[Product]],FIND(" ",Tabla2[[#This Row],[Product]])-3),Tabla2[[#This Row],[Product]])</f>
        <v>Men</v>
      </c>
      <c r="I8183" s="6">
        <v>40</v>
      </c>
      <c r="J8183" s="4">
        <v>910</v>
      </c>
      <c r="K8183" s="6">
        <f>Tabla2[[#This Row],[Price per Unit]]*Tabla2[[#This Row],[Units Sold]]</f>
        <v>36400</v>
      </c>
      <c r="L8183" s="52">
        <f>Tabla2[[#This Row],[Units Sold]]/Cálculos!$C$11</f>
        <v>3.6710408530369391E-5</v>
      </c>
      <c r="M8183" s="6">
        <f>Tabla2[[#This Row],[Total Sales]]-Tabla2[[#This Row],[Operating Profit]]</f>
        <v>35162.400000000001</v>
      </c>
      <c r="N8183" s="6">
        <v>1237.5999999999999</v>
      </c>
      <c r="O8183" s="46">
        <f>Tabla2[[#This Row],[Operating Profit]]/Tabla2[[#This Row],[Total Sales]]</f>
        <v>3.3999999999999996E-2</v>
      </c>
      <c r="P8183" s="1" t="s">
        <v>23</v>
      </c>
    </row>
    <row r="8184" spans="1:16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3" t="str">
        <f>IFERROR(LEFT(Tabla2[[#This Row],[Product]],FIND(" ",Tabla2[[#This Row],[Product]])-3),Tabla2[[#This Row],[Product]])</f>
        <v>Women</v>
      </c>
      <c r="I8184" s="6">
        <v>32</v>
      </c>
      <c r="J8184" s="4">
        <v>600</v>
      </c>
      <c r="K8184" s="6">
        <f>Tabla2[[#This Row],[Price per Unit]]*Tabla2[[#This Row],[Units Sold]]</f>
        <v>19200</v>
      </c>
      <c r="L8184" s="52">
        <f>Tabla2[[#This Row],[Units Sold]]/Cálculos!$C$11</f>
        <v>2.4204664965078719E-5</v>
      </c>
      <c r="M8184" s="6">
        <f>Tabla2[[#This Row],[Total Sales]]-Tabla2[[#This Row],[Operating Profit]]</f>
        <v>18432</v>
      </c>
      <c r="N8184" s="6">
        <v>767.99999999999989</v>
      </c>
      <c r="O8184" s="46">
        <f>Tabla2[[#This Row],[Operating Profit]]/Tabla2[[#This Row],[Total Sales]]</f>
        <v>3.9999999999999994E-2</v>
      </c>
      <c r="P8184" s="1" t="s">
        <v>23</v>
      </c>
    </row>
    <row r="8185" spans="1:16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3" t="str">
        <f>IFERROR(LEFT(Tabla2[[#This Row],[Product]],FIND(" ",Tabla2[[#This Row],[Product]])-3),Tabla2[[#This Row],[Product]])</f>
        <v>Women</v>
      </c>
      <c r="I8185" s="6">
        <v>32</v>
      </c>
      <c r="J8185" s="4">
        <v>530</v>
      </c>
      <c r="K8185" s="6">
        <f>Tabla2[[#This Row],[Price per Unit]]*Tabla2[[#This Row],[Units Sold]]</f>
        <v>16960</v>
      </c>
      <c r="L8185" s="52">
        <f>Tabla2[[#This Row],[Units Sold]]/Cálculos!$C$11</f>
        <v>2.1380787385819535E-5</v>
      </c>
      <c r="M8185" s="6">
        <f>Tabla2[[#This Row],[Total Sales]]-Tabla2[[#This Row],[Operating Profit]]</f>
        <v>16264.64</v>
      </c>
      <c r="N8185" s="6">
        <v>695.36</v>
      </c>
      <c r="O8185" s="46">
        <f>Tabla2[[#This Row],[Operating Profit]]/Tabla2[[#This Row],[Total Sales]]</f>
        <v>4.1000000000000002E-2</v>
      </c>
      <c r="P8185" s="1" t="s">
        <v>23</v>
      </c>
    </row>
    <row r="8186" spans="1:16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3" t="str">
        <f>IFERROR(LEFT(Tabla2[[#This Row],[Product]],FIND(" ",Tabla2[[#This Row],[Product]])-3),Tabla2[[#This Row],[Product]])</f>
        <v>Men</v>
      </c>
      <c r="I8186" s="6">
        <v>36</v>
      </c>
      <c r="J8186" s="4">
        <v>410</v>
      </c>
      <c r="K8186" s="6">
        <f>Tabla2[[#This Row],[Price per Unit]]*Tabla2[[#This Row],[Units Sold]]</f>
        <v>14760</v>
      </c>
      <c r="L8186" s="52">
        <f>Tabla2[[#This Row],[Units Sold]]/Cálculos!$C$11</f>
        <v>1.6539854392803792E-5</v>
      </c>
      <c r="M8186" s="6">
        <f>Tabla2[[#This Row],[Total Sales]]-Tabla2[[#This Row],[Operating Profit]]</f>
        <v>14258.16</v>
      </c>
      <c r="N8186" s="6">
        <v>501.84</v>
      </c>
      <c r="O8186" s="46">
        <f>Tabla2[[#This Row],[Operating Profit]]/Tabla2[[#This Row],[Total Sales]]</f>
        <v>3.3999999999999996E-2</v>
      </c>
      <c r="P8186" s="1" t="s">
        <v>23</v>
      </c>
    </row>
    <row r="8187" spans="1:16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3" t="str">
        <f>IFERROR(LEFT(Tabla2[[#This Row],[Product]],FIND(" ",Tabla2[[#This Row],[Product]])-3),Tabla2[[#This Row],[Product]])</f>
        <v>Women</v>
      </c>
      <c r="I8187" s="6">
        <v>48</v>
      </c>
      <c r="J8187" s="4">
        <v>790</v>
      </c>
      <c r="K8187" s="6">
        <f>Tabla2[[#This Row],[Price per Unit]]*Tabla2[[#This Row],[Units Sold]]</f>
        <v>37920</v>
      </c>
      <c r="L8187" s="52">
        <f>Tabla2[[#This Row],[Units Sold]]/Cálculos!$C$11</f>
        <v>3.1869475537353645E-5</v>
      </c>
      <c r="M8187" s="6">
        <f>Tabla2[[#This Row],[Total Sales]]-Tabla2[[#This Row],[Operating Profit]]</f>
        <v>36744.480000000003</v>
      </c>
      <c r="N8187" s="6">
        <v>1175.52</v>
      </c>
      <c r="O8187" s="46">
        <f>Tabla2[[#This Row],[Operating Profit]]/Tabla2[[#This Row],[Total Sales]]</f>
        <v>3.1E-2</v>
      </c>
      <c r="P8187" s="1" t="s">
        <v>23</v>
      </c>
    </row>
    <row r="8188" spans="1:16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3" t="str">
        <f>IFERROR(LEFT(Tabla2[[#This Row],[Product]],FIND(" ",Tabla2[[#This Row],[Product]])-3),Tabla2[[#This Row],[Product]])</f>
        <v>Men</v>
      </c>
      <c r="I8188" s="6">
        <v>47</v>
      </c>
      <c r="J8188" s="4">
        <v>1240</v>
      </c>
      <c r="K8188" s="6">
        <f>Tabla2[[#This Row],[Price per Unit]]*Tabla2[[#This Row],[Units Sold]]</f>
        <v>58280</v>
      </c>
      <c r="L8188" s="52">
        <f>Tabla2[[#This Row],[Units Sold]]/Cálculos!$C$11</f>
        <v>5.0022974261162688E-5</v>
      </c>
      <c r="M8188" s="6">
        <f>Tabla2[[#This Row],[Total Sales]]-Tabla2[[#This Row],[Operating Profit]]</f>
        <v>55191.16</v>
      </c>
      <c r="N8188" s="6">
        <v>3088.84</v>
      </c>
      <c r="O8188" s="46">
        <f>Tabla2[[#This Row],[Operating Profit]]/Tabla2[[#This Row],[Total Sales]]</f>
        <v>5.3000000000000005E-2</v>
      </c>
      <c r="P8188" s="1" t="s">
        <v>23</v>
      </c>
    </row>
    <row r="8189" spans="1:16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3" t="str">
        <f>IFERROR(LEFT(Tabla2[[#This Row],[Product]],FIND(" ",Tabla2[[#This Row],[Product]])-3),Tabla2[[#This Row],[Product]])</f>
        <v>Men</v>
      </c>
      <c r="I8189" s="6">
        <v>35</v>
      </c>
      <c r="J8189" s="4">
        <v>680</v>
      </c>
      <c r="K8189" s="6">
        <f>Tabla2[[#This Row],[Price per Unit]]*Tabla2[[#This Row],[Units Sold]]</f>
        <v>23800</v>
      </c>
      <c r="L8189" s="52">
        <f>Tabla2[[#This Row],[Units Sold]]/Cálculos!$C$11</f>
        <v>2.7431953627089217E-5</v>
      </c>
      <c r="M8189" s="6">
        <f>Tabla2[[#This Row],[Total Sales]]-Tabla2[[#This Row],[Operating Profit]]</f>
        <v>23038.400000000001</v>
      </c>
      <c r="N8189" s="6">
        <v>761.6</v>
      </c>
      <c r="O8189" s="46">
        <f>Tabla2[[#This Row],[Operating Profit]]/Tabla2[[#This Row],[Total Sales]]</f>
        <v>3.2000000000000001E-2</v>
      </c>
      <c r="P8189" s="1" t="s">
        <v>23</v>
      </c>
    </row>
    <row r="8190" spans="1:16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3" t="str">
        <f>IFERROR(LEFT(Tabla2[[#This Row],[Product]],FIND(" ",Tabla2[[#This Row],[Product]])-3),Tabla2[[#This Row],[Product]])</f>
        <v>Women</v>
      </c>
      <c r="I8190" s="6">
        <v>38</v>
      </c>
      <c r="J8190" s="4">
        <v>380</v>
      </c>
      <c r="K8190" s="6">
        <f>Tabla2[[#This Row],[Price per Unit]]*Tabla2[[#This Row],[Units Sold]]</f>
        <v>14440</v>
      </c>
      <c r="L8190" s="52">
        <f>Tabla2[[#This Row],[Units Sold]]/Cálculos!$C$11</f>
        <v>1.5329621144549856E-5</v>
      </c>
      <c r="M8190" s="6">
        <f>Tabla2[[#This Row],[Total Sales]]-Tabla2[[#This Row],[Operating Profit]]</f>
        <v>13891.28</v>
      </c>
      <c r="N8190" s="6">
        <v>548.72</v>
      </c>
      <c r="O8190" s="46">
        <f>Tabla2[[#This Row],[Operating Profit]]/Tabla2[[#This Row],[Total Sales]]</f>
        <v>3.7999999999999999E-2</v>
      </c>
      <c r="P8190" s="1" t="s">
        <v>23</v>
      </c>
    </row>
    <row r="8191" spans="1:16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3" t="str">
        <f>IFERROR(LEFT(Tabla2[[#This Row],[Product]],FIND(" ",Tabla2[[#This Row],[Product]])-3),Tabla2[[#This Row],[Product]])</f>
        <v>Women</v>
      </c>
      <c r="I8191" s="6">
        <v>40</v>
      </c>
      <c r="J8191" s="4">
        <v>340</v>
      </c>
      <c r="K8191" s="6">
        <f>Tabla2[[#This Row],[Price per Unit]]*Tabla2[[#This Row],[Units Sold]]</f>
        <v>13600</v>
      </c>
      <c r="L8191" s="52">
        <f>Tabla2[[#This Row],[Units Sold]]/Cálculos!$C$11</f>
        <v>1.3715976813544608E-5</v>
      </c>
      <c r="M8191" s="6">
        <f>Tabla2[[#This Row],[Total Sales]]-Tabla2[[#This Row],[Operating Profit]]</f>
        <v>13083.2</v>
      </c>
      <c r="N8191" s="6">
        <v>516.79999999999995</v>
      </c>
      <c r="O8191" s="46">
        <f>Tabla2[[#This Row],[Operating Profit]]/Tabla2[[#This Row],[Total Sales]]</f>
        <v>3.7999999999999999E-2</v>
      </c>
      <c r="P8191" s="1" t="s">
        <v>23</v>
      </c>
    </row>
    <row r="8192" spans="1:16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3" t="str">
        <f>IFERROR(LEFT(Tabla2[[#This Row],[Product]],FIND(" ",Tabla2[[#This Row],[Product]])-3),Tabla2[[#This Row],[Product]])</f>
        <v>Men</v>
      </c>
      <c r="I8192" s="6">
        <v>43</v>
      </c>
      <c r="J8192" s="4">
        <v>300</v>
      </c>
      <c r="K8192" s="6">
        <f>Tabla2[[#This Row],[Price per Unit]]*Tabla2[[#This Row],[Units Sold]]</f>
        <v>12900</v>
      </c>
      <c r="L8192" s="52">
        <f>Tabla2[[#This Row],[Units Sold]]/Cálculos!$C$11</f>
        <v>1.2102332482539359E-5</v>
      </c>
      <c r="M8192" s="6">
        <f>Tabla2[[#This Row],[Total Sales]]-Tabla2[[#This Row],[Operating Profit]]</f>
        <v>12474.3</v>
      </c>
      <c r="N8192" s="6">
        <v>425.69999999999993</v>
      </c>
      <c r="O8192" s="46">
        <f>Tabla2[[#This Row],[Operating Profit]]/Tabla2[[#This Row],[Total Sales]]</f>
        <v>3.2999999999999995E-2</v>
      </c>
      <c r="P8192" s="1" t="s">
        <v>23</v>
      </c>
    </row>
    <row r="8193" spans="1:16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3" t="str">
        <f>IFERROR(LEFT(Tabla2[[#This Row],[Product]],FIND(" ",Tabla2[[#This Row],[Product]])-3),Tabla2[[#This Row],[Product]])</f>
        <v>Women</v>
      </c>
      <c r="I8193" s="6">
        <v>42</v>
      </c>
      <c r="J8193" s="4">
        <v>740</v>
      </c>
      <c r="K8193" s="6">
        <f>Tabla2[[#This Row],[Price per Unit]]*Tabla2[[#This Row],[Units Sold]]</f>
        <v>31080</v>
      </c>
      <c r="L8193" s="52">
        <f>Tabla2[[#This Row],[Units Sold]]/Cálculos!$C$11</f>
        <v>2.9852420123597086E-5</v>
      </c>
      <c r="M8193" s="6">
        <f>Tabla2[[#This Row],[Total Sales]]-Tabla2[[#This Row],[Operating Profit]]</f>
        <v>30085.439999999999</v>
      </c>
      <c r="N8193" s="6">
        <v>994.56000000000006</v>
      </c>
      <c r="O8193" s="46">
        <f>Tabla2[[#This Row],[Operating Profit]]/Tabla2[[#This Row],[Total Sales]]</f>
        <v>3.2000000000000001E-2</v>
      </c>
      <c r="P8193" s="1" t="s">
        <v>23</v>
      </c>
    </row>
    <row r="8194" spans="1:16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3" t="str">
        <f>IFERROR(LEFT(Tabla2[[#This Row],[Product]],FIND(" ",Tabla2[[#This Row],[Product]])-3),Tabla2[[#This Row],[Product]])</f>
        <v>Men</v>
      </c>
      <c r="I8194" s="6">
        <v>48</v>
      </c>
      <c r="J8194" s="4">
        <v>1240</v>
      </c>
      <c r="K8194" s="6">
        <f>Tabla2[[#This Row],[Price per Unit]]*Tabla2[[#This Row],[Units Sold]]</f>
        <v>59520</v>
      </c>
      <c r="L8194" s="52">
        <f>Tabla2[[#This Row],[Units Sold]]/Cálculos!$C$11</f>
        <v>5.0022974261162688E-5</v>
      </c>
      <c r="M8194" s="6">
        <f>Tabla2[[#This Row],[Total Sales]]-Tabla2[[#This Row],[Operating Profit]]</f>
        <v>55948.800000000003</v>
      </c>
      <c r="N8194" s="6">
        <v>3571.2000000000007</v>
      </c>
      <c r="O8194" s="46">
        <f>Tabla2[[#This Row],[Operating Profit]]/Tabla2[[#This Row],[Total Sales]]</f>
        <v>6.0000000000000012E-2</v>
      </c>
      <c r="P8194" s="1" t="s">
        <v>23</v>
      </c>
    </row>
    <row r="8195" spans="1:16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3" t="str">
        <f>IFERROR(LEFT(Tabla2[[#This Row],[Product]],FIND(" ",Tabla2[[#This Row],[Product]])-3),Tabla2[[#This Row],[Product]])</f>
        <v>Men</v>
      </c>
      <c r="I8195" s="6">
        <v>43</v>
      </c>
      <c r="J8195" s="4">
        <v>680</v>
      </c>
      <c r="K8195" s="6">
        <f>Tabla2[[#This Row],[Price per Unit]]*Tabla2[[#This Row],[Units Sold]]</f>
        <v>29240</v>
      </c>
      <c r="L8195" s="52">
        <f>Tabla2[[#This Row],[Units Sold]]/Cálculos!$C$11</f>
        <v>2.7431953627089217E-5</v>
      </c>
      <c r="M8195" s="6">
        <f>Tabla2[[#This Row],[Total Sales]]-Tabla2[[#This Row],[Operating Profit]]</f>
        <v>28011.919999999998</v>
      </c>
      <c r="N8195" s="6">
        <v>1228.08</v>
      </c>
      <c r="O8195" s="46">
        <f>Tabla2[[#This Row],[Operating Profit]]/Tabla2[[#This Row],[Total Sales]]</f>
        <v>4.1999999999999996E-2</v>
      </c>
      <c r="P8195" s="1" t="s">
        <v>23</v>
      </c>
    </row>
    <row r="8196" spans="1:16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3" t="str">
        <f>IFERROR(LEFT(Tabla2[[#This Row],[Product]],FIND(" ",Tabla2[[#This Row],[Product]])-3),Tabla2[[#This Row],[Product]])</f>
        <v>Women</v>
      </c>
      <c r="I8196" s="6">
        <v>47</v>
      </c>
      <c r="J8196" s="4">
        <v>660</v>
      </c>
      <c r="K8196" s="6">
        <f>Tabla2[[#This Row],[Price per Unit]]*Tabla2[[#This Row],[Units Sold]]</f>
        <v>31020</v>
      </c>
      <c r="L8196" s="52">
        <f>Tabla2[[#This Row],[Units Sold]]/Cálculos!$C$11</f>
        <v>2.6625131461586591E-5</v>
      </c>
      <c r="M8196" s="6">
        <f>Tabla2[[#This Row],[Total Sales]]-Tabla2[[#This Row],[Operating Profit]]</f>
        <v>29655.119999999999</v>
      </c>
      <c r="N8196" s="6">
        <v>1364.8799999999999</v>
      </c>
      <c r="O8196" s="46">
        <f>Tabla2[[#This Row],[Operating Profit]]/Tabla2[[#This Row],[Total Sales]]</f>
        <v>4.3999999999999997E-2</v>
      </c>
      <c r="P8196" s="1" t="s">
        <v>23</v>
      </c>
    </row>
    <row r="8197" spans="1:16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3" t="str">
        <f>IFERROR(LEFT(Tabla2[[#This Row],[Product]],FIND(" ",Tabla2[[#This Row],[Product]])-3),Tabla2[[#This Row],[Product]])</f>
        <v>Women</v>
      </c>
      <c r="I8197" s="6">
        <v>43</v>
      </c>
      <c r="J8197" s="4">
        <v>600</v>
      </c>
      <c r="K8197" s="6">
        <f>Tabla2[[#This Row],[Price per Unit]]*Tabla2[[#This Row],[Units Sold]]</f>
        <v>25800</v>
      </c>
      <c r="L8197" s="52">
        <f>Tabla2[[#This Row],[Units Sold]]/Cálculos!$C$11</f>
        <v>2.4204664965078719E-5</v>
      </c>
      <c r="M8197" s="6">
        <f>Tabla2[[#This Row],[Total Sales]]-Tabla2[[#This Row],[Operating Profit]]</f>
        <v>24613.200000000001</v>
      </c>
      <c r="N8197" s="6">
        <v>1186.8</v>
      </c>
      <c r="O8197" s="46">
        <f>Tabla2[[#This Row],[Operating Profit]]/Tabla2[[#This Row],[Total Sales]]</f>
        <v>4.5999999999999999E-2</v>
      </c>
      <c r="P8197" s="1" t="s">
        <v>23</v>
      </c>
    </row>
    <row r="8198" spans="1:16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3" t="str">
        <f>IFERROR(LEFT(Tabla2[[#This Row],[Product]],FIND(" ",Tabla2[[#This Row],[Product]])-3),Tabla2[[#This Row],[Product]])</f>
        <v>Men</v>
      </c>
      <c r="I8198" s="6">
        <v>51</v>
      </c>
      <c r="J8198" s="4">
        <v>480</v>
      </c>
      <c r="K8198" s="6">
        <f>Tabla2[[#This Row],[Price per Unit]]*Tabla2[[#This Row],[Units Sold]]</f>
        <v>24480</v>
      </c>
      <c r="L8198" s="52">
        <f>Tabla2[[#This Row],[Units Sold]]/Cálculos!$C$11</f>
        <v>1.9363731972062976E-5</v>
      </c>
      <c r="M8198" s="6">
        <f>Tabla2[[#This Row],[Total Sales]]-Tabla2[[#This Row],[Operating Profit]]</f>
        <v>23525.279999999999</v>
      </c>
      <c r="N8198" s="6">
        <v>954.71999999999991</v>
      </c>
      <c r="O8198" s="46">
        <f>Tabla2[[#This Row],[Operating Profit]]/Tabla2[[#This Row],[Total Sales]]</f>
        <v>3.8999999999999993E-2</v>
      </c>
      <c r="P8198" s="1" t="s">
        <v>23</v>
      </c>
    </row>
    <row r="8199" spans="1:16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3" t="str">
        <f>IFERROR(LEFT(Tabla2[[#This Row],[Product]],FIND(" ",Tabla2[[#This Row],[Product]])-3),Tabla2[[#This Row],[Product]])</f>
        <v>Women</v>
      </c>
      <c r="I8199" s="6">
        <v>53</v>
      </c>
      <c r="J8199" s="4">
        <v>750</v>
      </c>
      <c r="K8199" s="6">
        <f>Tabla2[[#This Row],[Price per Unit]]*Tabla2[[#This Row],[Units Sold]]</f>
        <v>39750</v>
      </c>
      <c r="L8199" s="52">
        <f>Tabla2[[#This Row],[Units Sold]]/Cálculos!$C$11</f>
        <v>3.0255831206348401E-5</v>
      </c>
      <c r="M8199" s="6">
        <f>Tabla2[[#This Row],[Total Sales]]-Tabla2[[#This Row],[Operating Profit]]</f>
        <v>38319</v>
      </c>
      <c r="N8199" s="6">
        <v>1431</v>
      </c>
      <c r="O8199" s="46">
        <f>Tabla2[[#This Row],[Operating Profit]]/Tabla2[[#This Row],[Total Sales]]</f>
        <v>3.5999999999999997E-2</v>
      </c>
      <c r="P8199" s="1" t="s">
        <v>23</v>
      </c>
    </row>
    <row r="8200" spans="1:16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3" t="str">
        <f>IFERROR(LEFT(Tabla2[[#This Row],[Product]],FIND(" ",Tabla2[[#This Row],[Product]])-3),Tabla2[[#This Row],[Product]])</f>
        <v>Men</v>
      </c>
      <c r="I8200" s="6">
        <v>53</v>
      </c>
      <c r="J8200" s="4">
        <v>1430</v>
      </c>
      <c r="K8200" s="6">
        <f>Tabla2[[#This Row],[Price per Unit]]*Tabla2[[#This Row],[Units Sold]]</f>
        <v>75790</v>
      </c>
      <c r="L8200" s="52">
        <f>Tabla2[[#This Row],[Units Sold]]/Cálculos!$C$11</f>
        <v>5.7687784833437618E-5</v>
      </c>
      <c r="M8200" s="6">
        <f>Tabla2[[#This Row],[Total Sales]]-Tabla2[[#This Row],[Operating Profit]]</f>
        <v>71166.81</v>
      </c>
      <c r="N8200" s="6">
        <v>4623.1900000000005</v>
      </c>
      <c r="O8200" s="46">
        <f>Tabla2[[#This Row],[Operating Profit]]/Tabla2[[#This Row],[Total Sales]]</f>
        <v>6.1000000000000006E-2</v>
      </c>
      <c r="P8200" s="1" t="s">
        <v>23</v>
      </c>
    </row>
    <row r="8201" spans="1:16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3" t="str">
        <f>IFERROR(LEFT(Tabla2[[#This Row],[Product]],FIND(" ",Tabla2[[#This Row],[Product]])-3),Tabla2[[#This Row],[Product]])</f>
        <v>Men</v>
      </c>
      <c r="I8201" s="6">
        <v>47</v>
      </c>
      <c r="J8201" s="4">
        <v>850</v>
      </c>
      <c r="K8201" s="6">
        <f>Tabla2[[#This Row],[Price per Unit]]*Tabla2[[#This Row],[Units Sold]]</f>
        <v>39950</v>
      </c>
      <c r="L8201" s="52">
        <f>Tabla2[[#This Row],[Units Sold]]/Cálculos!$C$11</f>
        <v>3.4289942033861518E-5</v>
      </c>
      <c r="M8201" s="6">
        <f>Tabla2[[#This Row],[Total Sales]]-Tabla2[[#This Row],[Operating Profit]]</f>
        <v>38312.050000000003</v>
      </c>
      <c r="N8201" s="6">
        <v>1637.9499999999998</v>
      </c>
      <c r="O8201" s="46">
        <f>Tabla2[[#This Row],[Operating Profit]]/Tabla2[[#This Row],[Total Sales]]</f>
        <v>4.0999999999999995E-2</v>
      </c>
      <c r="P8201" s="1" t="s">
        <v>23</v>
      </c>
    </row>
    <row r="8202" spans="1:16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3" t="str">
        <f>IFERROR(LEFT(Tabla2[[#This Row],[Product]],FIND(" ",Tabla2[[#This Row],[Product]])-3),Tabla2[[#This Row],[Product]])</f>
        <v>Women</v>
      </c>
      <c r="I8202" s="6">
        <v>44</v>
      </c>
      <c r="J8202" s="4">
        <v>790</v>
      </c>
      <c r="K8202" s="6">
        <f>Tabla2[[#This Row],[Price per Unit]]*Tabla2[[#This Row],[Units Sold]]</f>
        <v>34760</v>
      </c>
      <c r="L8202" s="52">
        <f>Tabla2[[#This Row],[Units Sold]]/Cálculos!$C$11</f>
        <v>3.1869475537353645E-5</v>
      </c>
      <c r="M8202" s="6">
        <f>Tabla2[[#This Row],[Total Sales]]-Tabla2[[#This Row],[Operating Profit]]</f>
        <v>33230.559999999998</v>
      </c>
      <c r="N8202" s="6">
        <v>1529.4399999999998</v>
      </c>
      <c r="O8202" s="46">
        <f>Tabla2[[#This Row],[Operating Profit]]/Tabla2[[#This Row],[Total Sales]]</f>
        <v>4.3999999999999997E-2</v>
      </c>
      <c r="P8202" s="1" t="s">
        <v>23</v>
      </c>
    </row>
    <row r="8203" spans="1:16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3" t="str">
        <f>IFERROR(LEFT(Tabla2[[#This Row],[Product]],FIND(" ",Tabla2[[#This Row],[Product]])-3),Tabla2[[#This Row],[Product]])</f>
        <v>Women</v>
      </c>
      <c r="I8203" s="6">
        <v>40</v>
      </c>
      <c r="J8203" s="4">
        <v>530</v>
      </c>
      <c r="K8203" s="6">
        <f>Tabla2[[#This Row],[Price per Unit]]*Tabla2[[#This Row],[Units Sold]]</f>
        <v>21200</v>
      </c>
      <c r="L8203" s="52">
        <f>Tabla2[[#This Row],[Units Sold]]/Cálculos!$C$11</f>
        <v>2.1380787385819535E-5</v>
      </c>
      <c r="M8203" s="6">
        <f>Tabla2[[#This Row],[Total Sales]]-Tabla2[[#This Row],[Operating Profit]]</f>
        <v>20246</v>
      </c>
      <c r="N8203" s="6">
        <v>953.99999999999989</v>
      </c>
      <c r="O8203" s="46">
        <f>Tabla2[[#This Row],[Operating Profit]]/Tabla2[[#This Row],[Total Sales]]</f>
        <v>4.4999999999999991E-2</v>
      </c>
      <c r="P8203" s="1" t="s">
        <v>23</v>
      </c>
    </row>
    <row r="8204" spans="1:16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3" t="str">
        <f>IFERROR(LEFT(Tabla2[[#This Row],[Product]],FIND(" ",Tabla2[[#This Row],[Product]])-3),Tabla2[[#This Row],[Product]])</f>
        <v>Men</v>
      </c>
      <c r="I8204" s="6">
        <v>46</v>
      </c>
      <c r="J8204" s="4">
        <v>560</v>
      </c>
      <c r="K8204" s="6">
        <f>Tabla2[[#This Row],[Price per Unit]]*Tabla2[[#This Row],[Units Sold]]</f>
        <v>25760</v>
      </c>
      <c r="L8204" s="52">
        <f>Tabla2[[#This Row],[Units Sold]]/Cálculos!$C$11</f>
        <v>2.2591020634073471E-5</v>
      </c>
      <c r="M8204" s="6">
        <f>Tabla2[[#This Row],[Total Sales]]-Tabla2[[#This Row],[Operating Profit]]</f>
        <v>24755.360000000001</v>
      </c>
      <c r="N8204" s="6">
        <v>1004.6399999999999</v>
      </c>
      <c r="O8204" s="46">
        <f>Tabla2[[#This Row],[Operating Profit]]/Tabla2[[#This Row],[Total Sales]]</f>
        <v>3.8999999999999993E-2</v>
      </c>
      <c r="P8204" s="1" t="s">
        <v>23</v>
      </c>
    </row>
    <row r="8205" spans="1:16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3" t="str">
        <f>IFERROR(LEFT(Tabla2[[#This Row],[Product]],FIND(" ",Tabla2[[#This Row],[Product]])-3),Tabla2[[#This Row],[Product]])</f>
        <v>Women</v>
      </c>
      <c r="I8205" s="6">
        <v>53</v>
      </c>
      <c r="J8205" s="4">
        <v>830</v>
      </c>
      <c r="K8205" s="6">
        <f>Tabla2[[#This Row],[Price per Unit]]*Tabla2[[#This Row],[Units Sold]]</f>
        <v>43990</v>
      </c>
      <c r="L8205" s="52">
        <f>Tabla2[[#This Row],[Units Sold]]/Cálculos!$C$11</f>
        <v>3.3483119868358896E-5</v>
      </c>
      <c r="M8205" s="6">
        <f>Tabla2[[#This Row],[Total Sales]]-Tabla2[[#This Row],[Operating Profit]]</f>
        <v>42582.32</v>
      </c>
      <c r="N8205" s="6">
        <v>1407.68</v>
      </c>
      <c r="O8205" s="46">
        <f>Tabla2[[#This Row],[Operating Profit]]/Tabla2[[#This Row],[Total Sales]]</f>
        <v>3.2000000000000001E-2</v>
      </c>
      <c r="P8205" s="1" t="s">
        <v>23</v>
      </c>
    </row>
    <row r="8206" spans="1:16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3" t="str">
        <f>IFERROR(LEFT(Tabla2[[#This Row],[Product]],FIND(" ",Tabla2[[#This Row],[Product]])-3),Tabla2[[#This Row],[Product]])</f>
        <v>Men</v>
      </c>
      <c r="I8206" s="6">
        <v>27</v>
      </c>
      <c r="J8206" s="4">
        <v>1580</v>
      </c>
      <c r="K8206" s="6">
        <f>Tabla2[[#This Row],[Price per Unit]]*Tabla2[[#This Row],[Units Sold]]</f>
        <v>42660</v>
      </c>
      <c r="L8206" s="52">
        <f>Tabla2[[#This Row],[Units Sold]]/Cálculos!$C$11</f>
        <v>6.373895107470729E-5</v>
      </c>
      <c r="M8206" s="6">
        <f>Tabla2[[#This Row],[Total Sales]]-Tabla2[[#This Row],[Operating Profit]]</f>
        <v>40868.28</v>
      </c>
      <c r="N8206" s="6">
        <v>1791.7200000000003</v>
      </c>
      <c r="O8206" s="46">
        <f>Tabla2[[#This Row],[Operating Profit]]/Tabla2[[#This Row],[Total Sales]]</f>
        <v>4.2000000000000003E-2</v>
      </c>
      <c r="P8206" s="1" t="s">
        <v>23</v>
      </c>
    </row>
    <row r="8207" spans="1:16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3" t="str">
        <f>IFERROR(LEFT(Tabla2[[#This Row],[Product]],FIND(" ",Tabla2[[#This Row],[Product]])-3),Tabla2[[#This Row],[Product]])</f>
        <v>Men</v>
      </c>
      <c r="I8207" s="6">
        <v>35</v>
      </c>
      <c r="J8207" s="4">
        <v>1350</v>
      </c>
      <c r="K8207" s="6">
        <f>Tabla2[[#This Row],[Price per Unit]]*Tabla2[[#This Row],[Units Sold]]</f>
        <v>47250</v>
      </c>
      <c r="L8207" s="52">
        <f>Tabla2[[#This Row],[Units Sold]]/Cálculos!$C$11</f>
        <v>5.4460496171427116E-5</v>
      </c>
      <c r="M8207" s="6">
        <f>Tabla2[[#This Row],[Total Sales]]-Tabla2[[#This Row],[Operating Profit]]</f>
        <v>45785.25</v>
      </c>
      <c r="N8207" s="6">
        <v>1464.75</v>
      </c>
      <c r="O8207" s="46">
        <f>Tabla2[[#This Row],[Operating Profit]]/Tabla2[[#This Row],[Total Sales]]</f>
        <v>3.1E-2</v>
      </c>
      <c r="P8207" s="1" t="s">
        <v>23</v>
      </c>
    </row>
    <row r="8208" spans="1:16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3" t="str">
        <f>IFERROR(LEFT(Tabla2[[#This Row],[Product]],FIND(" ",Tabla2[[#This Row],[Product]])-3),Tabla2[[#This Row],[Product]])</f>
        <v>Women</v>
      </c>
      <c r="I8208" s="6">
        <v>36</v>
      </c>
      <c r="J8208" s="4">
        <v>1400</v>
      </c>
      <c r="K8208" s="6">
        <f>Tabla2[[#This Row],[Price per Unit]]*Tabla2[[#This Row],[Units Sold]]</f>
        <v>50400</v>
      </c>
      <c r="L8208" s="52">
        <f>Tabla2[[#This Row],[Units Sold]]/Cálculos!$C$11</f>
        <v>5.6477551585183678E-5</v>
      </c>
      <c r="M8208" s="6">
        <f>Tabla2[[#This Row],[Total Sales]]-Tabla2[[#This Row],[Operating Profit]]</f>
        <v>48031.199999999997</v>
      </c>
      <c r="N8208" s="6">
        <v>2368.8000000000002</v>
      </c>
      <c r="O8208" s="46">
        <f>Tabla2[[#This Row],[Operating Profit]]/Tabla2[[#This Row],[Total Sales]]</f>
        <v>4.7000000000000007E-2</v>
      </c>
      <c r="P8208" s="1" t="s">
        <v>23</v>
      </c>
    </row>
    <row r="8209" spans="1:16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3" t="str">
        <f>IFERROR(LEFT(Tabla2[[#This Row],[Product]],FIND(" ",Tabla2[[#This Row],[Product]])-3),Tabla2[[#This Row],[Product]])</f>
        <v>Women</v>
      </c>
      <c r="I8209" s="6">
        <v>34</v>
      </c>
      <c r="J8209" s="4">
        <v>900</v>
      </c>
      <c r="K8209" s="6">
        <f>Tabla2[[#This Row],[Price per Unit]]*Tabla2[[#This Row],[Units Sold]]</f>
        <v>30600</v>
      </c>
      <c r="L8209" s="52">
        <f>Tabla2[[#This Row],[Units Sold]]/Cálculos!$C$11</f>
        <v>3.630699744761808E-5</v>
      </c>
      <c r="M8209" s="6">
        <f>Tabla2[[#This Row],[Total Sales]]-Tabla2[[#This Row],[Operating Profit]]</f>
        <v>29345.4</v>
      </c>
      <c r="N8209" s="6">
        <v>1254.5999999999999</v>
      </c>
      <c r="O8209" s="46">
        <f>Tabla2[[#This Row],[Operating Profit]]/Tabla2[[#This Row],[Total Sales]]</f>
        <v>4.0999999999999995E-2</v>
      </c>
      <c r="P8209" s="1" t="s">
        <v>23</v>
      </c>
    </row>
    <row r="8210" spans="1:16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3" t="str">
        <f>IFERROR(LEFT(Tabla2[[#This Row],[Product]],FIND(" ",Tabla2[[#This Row],[Product]])-3),Tabla2[[#This Row],[Product]])</f>
        <v>Men</v>
      </c>
      <c r="I8210" s="6">
        <v>37</v>
      </c>
      <c r="J8210" s="4">
        <v>800</v>
      </c>
      <c r="K8210" s="6">
        <f>Tabla2[[#This Row],[Price per Unit]]*Tabla2[[#This Row],[Units Sold]]</f>
        <v>29600</v>
      </c>
      <c r="L8210" s="52">
        <f>Tabla2[[#This Row],[Units Sold]]/Cálculos!$C$11</f>
        <v>3.2272886620104963E-5</v>
      </c>
      <c r="M8210" s="6">
        <f>Tabla2[[#This Row],[Total Sales]]-Tabla2[[#This Row],[Operating Profit]]</f>
        <v>27912.799999999999</v>
      </c>
      <c r="N8210" s="6">
        <v>1687.2000000000003</v>
      </c>
      <c r="O8210" s="46">
        <f>Tabla2[[#This Row],[Operating Profit]]/Tabla2[[#This Row],[Total Sales]]</f>
        <v>5.7000000000000009E-2</v>
      </c>
      <c r="P8210" s="1" t="s">
        <v>23</v>
      </c>
    </row>
    <row r="8211" spans="1:16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3" t="str">
        <f>IFERROR(LEFT(Tabla2[[#This Row],[Product]],FIND(" ",Tabla2[[#This Row],[Product]])-3),Tabla2[[#This Row],[Product]])</f>
        <v>Women</v>
      </c>
      <c r="I8211" s="6">
        <v>36</v>
      </c>
      <c r="J8211" s="4">
        <v>1660</v>
      </c>
      <c r="K8211" s="6">
        <f>Tabla2[[#This Row],[Price per Unit]]*Tabla2[[#This Row],[Units Sold]]</f>
        <v>59760</v>
      </c>
      <c r="L8211" s="52">
        <f>Tabla2[[#This Row],[Units Sold]]/Cálculos!$C$11</f>
        <v>6.6966239736717791E-5</v>
      </c>
      <c r="M8211" s="6">
        <f>Tabla2[[#This Row],[Total Sales]]-Tabla2[[#This Row],[Operating Profit]]</f>
        <v>58325.760000000002</v>
      </c>
      <c r="N8211" s="6">
        <v>1434.24</v>
      </c>
      <c r="O8211" s="46">
        <f>Tabla2[[#This Row],[Operating Profit]]/Tabla2[[#This Row],[Total Sales]]</f>
        <v>2.4E-2</v>
      </c>
      <c r="P8211" s="1" t="s">
        <v>23</v>
      </c>
    </row>
    <row r="8212" spans="1:16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3" t="str">
        <f>IFERROR(LEFT(Tabla2[[#This Row],[Product]],FIND(" ",Tabla2[[#This Row],[Product]])-3),Tabla2[[#This Row],[Product]])</f>
        <v>Men</v>
      </c>
      <c r="I8212" s="6">
        <v>27</v>
      </c>
      <c r="J8212" s="4">
        <v>1730</v>
      </c>
      <c r="K8212" s="6">
        <f>Tabla2[[#This Row],[Price per Unit]]*Tabla2[[#This Row],[Units Sold]]</f>
        <v>46710</v>
      </c>
      <c r="L8212" s="52">
        <f>Tabla2[[#This Row],[Units Sold]]/Cálculos!$C$11</f>
        <v>6.9790117315976968E-5</v>
      </c>
      <c r="M8212" s="6">
        <f>Tabla2[[#This Row],[Total Sales]]-Tabla2[[#This Row],[Operating Profit]]</f>
        <v>44701.47</v>
      </c>
      <c r="N8212" s="6">
        <v>2008.5300000000002</v>
      </c>
      <c r="O8212" s="46">
        <f>Tabla2[[#This Row],[Operating Profit]]/Tabla2[[#This Row],[Total Sales]]</f>
        <v>4.3000000000000003E-2</v>
      </c>
      <c r="P8212" s="1" t="s">
        <v>23</v>
      </c>
    </row>
    <row r="8213" spans="1:16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3" t="str">
        <f>IFERROR(LEFT(Tabla2[[#This Row],[Product]],FIND(" ",Tabla2[[#This Row],[Product]])-3),Tabla2[[#This Row],[Product]])</f>
        <v>Men</v>
      </c>
      <c r="I8213" s="6">
        <v>35</v>
      </c>
      <c r="J8213" s="4">
        <v>1450</v>
      </c>
      <c r="K8213" s="6">
        <f>Tabla2[[#This Row],[Price per Unit]]*Tabla2[[#This Row],[Units Sold]]</f>
        <v>50750</v>
      </c>
      <c r="L8213" s="52">
        <f>Tabla2[[#This Row],[Units Sold]]/Cálculos!$C$11</f>
        <v>5.849460699894024E-5</v>
      </c>
      <c r="M8213" s="6">
        <f>Tabla2[[#This Row],[Total Sales]]-Tabla2[[#This Row],[Operating Profit]]</f>
        <v>49176.75</v>
      </c>
      <c r="N8213" s="6">
        <v>1573.25</v>
      </c>
      <c r="O8213" s="46">
        <f>Tabla2[[#This Row],[Operating Profit]]/Tabla2[[#This Row],[Total Sales]]</f>
        <v>3.1E-2</v>
      </c>
      <c r="P8213" s="1" t="s">
        <v>23</v>
      </c>
    </row>
    <row r="8214" spans="1:16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3" t="str">
        <f>IFERROR(LEFT(Tabla2[[#This Row],[Product]],FIND(" ",Tabla2[[#This Row],[Product]])-3),Tabla2[[#This Row],[Product]])</f>
        <v>Women</v>
      </c>
      <c r="I8214" s="6">
        <v>31</v>
      </c>
      <c r="J8214" s="4">
        <v>1400</v>
      </c>
      <c r="K8214" s="6">
        <f>Tabla2[[#This Row],[Price per Unit]]*Tabla2[[#This Row],[Units Sold]]</f>
        <v>43400</v>
      </c>
      <c r="L8214" s="52">
        <f>Tabla2[[#This Row],[Units Sold]]/Cálculos!$C$11</f>
        <v>5.6477551585183678E-5</v>
      </c>
      <c r="M8214" s="6">
        <f>Tabla2[[#This Row],[Total Sales]]-Tabla2[[#This Row],[Operating Profit]]</f>
        <v>41533.800000000003</v>
      </c>
      <c r="N8214" s="6">
        <v>1866.2000000000003</v>
      </c>
      <c r="O8214" s="46">
        <f>Tabla2[[#This Row],[Operating Profit]]/Tabla2[[#This Row],[Total Sales]]</f>
        <v>4.3000000000000003E-2</v>
      </c>
      <c r="P8214" s="1" t="s">
        <v>23</v>
      </c>
    </row>
    <row r="8215" spans="1:16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3" t="str">
        <f>IFERROR(LEFT(Tabla2[[#This Row],[Product]],FIND(" ",Tabla2[[#This Row],[Product]])-3),Tabla2[[#This Row],[Product]])</f>
        <v>Women</v>
      </c>
      <c r="I8215" s="6">
        <v>30</v>
      </c>
      <c r="J8215" s="4">
        <v>850</v>
      </c>
      <c r="K8215" s="6">
        <f>Tabla2[[#This Row],[Price per Unit]]*Tabla2[[#This Row],[Units Sold]]</f>
        <v>25500</v>
      </c>
      <c r="L8215" s="52">
        <f>Tabla2[[#This Row],[Units Sold]]/Cálculos!$C$11</f>
        <v>3.4289942033861518E-5</v>
      </c>
      <c r="M8215" s="6">
        <f>Tabla2[[#This Row],[Total Sales]]-Tabla2[[#This Row],[Operating Profit]]</f>
        <v>24454.5</v>
      </c>
      <c r="N8215" s="6">
        <v>1045.5</v>
      </c>
      <c r="O8215" s="46">
        <f>Tabla2[[#This Row],[Operating Profit]]/Tabla2[[#This Row],[Total Sales]]</f>
        <v>4.1000000000000002E-2</v>
      </c>
      <c r="P8215" s="1" t="s">
        <v>23</v>
      </c>
    </row>
    <row r="8216" spans="1:16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3" t="str">
        <f>IFERROR(LEFT(Tabla2[[#This Row],[Product]],FIND(" ",Tabla2[[#This Row],[Product]])-3),Tabla2[[#This Row],[Product]])</f>
        <v>Men</v>
      </c>
      <c r="I8216" s="6">
        <v>37</v>
      </c>
      <c r="J8216" s="4">
        <v>700</v>
      </c>
      <c r="K8216" s="6">
        <f>Tabla2[[#This Row],[Price per Unit]]*Tabla2[[#This Row],[Units Sold]]</f>
        <v>25900</v>
      </c>
      <c r="L8216" s="52">
        <f>Tabla2[[#This Row],[Units Sold]]/Cálculos!$C$11</f>
        <v>2.8238775792591839E-5</v>
      </c>
      <c r="M8216" s="6">
        <f>Tabla2[[#This Row],[Total Sales]]-Tabla2[[#This Row],[Operating Profit]]</f>
        <v>24320.1</v>
      </c>
      <c r="N8216" s="6">
        <v>1579.9000000000003</v>
      </c>
      <c r="O8216" s="46">
        <f>Tabla2[[#This Row],[Operating Profit]]/Tabla2[[#This Row],[Total Sales]]</f>
        <v>6.1000000000000013E-2</v>
      </c>
      <c r="P8216" s="1" t="s">
        <v>23</v>
      </c>
    </row>
    <row r="8217" spans="1:16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3" t="str">
        <f>IFERROR(LEFT(Tabla2[[#This Row],[Product]],FIND(" ",Tabla2[[#This Row],[Product]])-3),Tabla2[[#This Row],[Product]])</f>
        <v>Women</v>
      </c>
      <c r="I8217" s="6">
        <v>31</v>
      </c>
      <c r="J8217" s="4">
        <v>1400</v>
      </c>
      <c r="K8217" s="6">
        <f>Tabla2[[#This Row],[Price per Unit]]*Tabla2[[#This Row],[Units Sold]]</f>
        <v>43400</v>
      </c>
      <c r="L8217" s="52">
        <f>Tabla2[[#This Row],[Units Sold]]/Cálculos!$C$11</f>
        <v>5.6477551585183678E-5</v>
      </c>
      <c r="M8217" s="6">
        <f>Tabla2[[#This Row],[Total Sales]]-Tabla2[[#This Row],[Operating Profit]]</f>
        <v>42401.8</v>
      </c>
      <c r="N8217" s="6">
        <v>998.2</v>
      </c>
      <c r="O8217" s="46">
        <f>Tabla2[[#This Row],[Operating Profit]]/Tabla2[[#This Row],[Total Sales]]</f>
        <v>2.3E-2</v>
      </c>
      <c r="P8217" s="1" t="s">
        <v>23</v>
      </c>
    </row>
    <row r="8218" spans="1:16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3" t="str">
        <f>IFERROR(LEFT(Tabla2[[#This Row],[Product]],FIND(" ",Tabla2[[#This Row],[Product]])-3),Tabla2[[#This Row],[Product]])</f>
        <v>Men</v>
      </c>
      <c r="I8218" s="6">
        <v>31</v>
      </c>
      <c r="J8218" s="4">
        <v>1820</v>
      </c>
      <c r="K8218" s="6">
        <f>Tabla2[[#This Row],[Price per Unit]]*Tabla2[[#This Row],[Units Sold]]</f>
        <v>56420</v>
      </c>
      <c r="L8218" s="52">
        <f>Tabla2[[#This Row],[Units Sold]]/Cálculos!$C$11</f>
        <v>7.3420817060738781E-5</v>
      </c>
      <c r="M8218" s="6">
        <f>Tabla2[[#This Row],[Total Sales]]-Tabla2[[#This Row],[Operating Profit]]</f>
        <v>53881.1</v>
      </c>
      <c r="N8218" s="6">
        <v>2538.9</v>
      </c>
      <c r="O8218" s="46">
        <f>Tabla2[[#This Row],[Operating Profit]]/Tabla2[[#This Row],[Total Sales]]</f>
        <v>4.4999999999999998E-2</v>
      </c>
      <c r="P8218" s="1" t="s">
        <v>23</v>
      </c>
    </row>
    <row r="8219" spans="1:16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3" t="str">
        <f>IFERROR(LEFT(Tabla2[[#This Row],[Product]],FIND(" ",Tabla2[[#This Row],[Product]])-3),Tabla2[[#This Row],[Product]])</f>
        <v>Men</v>
      </c>
      <c r="I8219" s="6">
        <v>42</v>
      </c>
      <c r="J8219" s="4">
        <v>1240</v>
      </c>
      <c r="K8219" s="6">
        <f>Tabla2[[#This Row],[Price per Unit]]*Tabla2[[#This Row],[Units Sold]]</f>
        <v>52080</v>
      </c>
      <c r="L8219" s="52">
        <f>Tabla2[[#This Row],[Units Sold]]/Cálculos!$C$11</f>
        <v>5.0022974261162688E-5</v>
      </c>
      <c r="M8219" s="6">
        <f>Tabla2[[#This Row],[Total Sales]]-Tabla2[[#This Row],[Operating Profit]]</f>
        <v>50413.440000000002</v>
      </c>
      <c r="N8219" s="6">
        <v>1666.56</v>
      </c>
      <c r="O8219" s="46">
        <f>Tabla2[[#This Row],[Operating Profit]]/Tabla2[[#This Row],[Total Sales]]</f>
        <v>3.2000000000000001E-2</v>
      </c>
      <c r="P8219" s="1" t="s">
        <v>23</v>
      </c>
    </row>
    <row r="8220" spans="1:16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3" t="str">
        <f>IFERROR(LEFT(Tabla2[[#This Row],[Product]],FIND(" ",Tabla2[[#This Row],[Product]])-3),Tabla2[[#This Row],[Product]])</f>
        <v>Women</v>
      </c>
      <c r="I8220" s="6">
        <v>43</v>
      </c>
      <c r="J8220" s="4">
        <v>1280</v>
      </c>
      <c r="K8220" s="6">
        <f>Tabla2[[#This Row],[Price per Unit]]*Tabla2[[#This Row],[Units Sold]]</f>
        <v>55040</v>
      </c>
      <c r="L8220" s="52">
        <f>Tabla2[[#This Row],[Units Sold]]/Cálculos!$C$11</f>
        <v>5.1636618592167932E-5</v>
      </c>
      <c r="M8220" s="6">
        <f>Tabla2[[#This Row],[Total Sales]]-Tabla2[[#This Row],[Operating Profit]]</f>
        <v>52453.120000000003</v>
      </c>
      <c r="N8220" s="6">
        <v>2586.88</v>
      </c>
      <c r="O8220" s="46">
        <f>Tabla2[[#This Row],[Operating Profit]]/Tabla2[[#This Row],[Total Sales]]</f>
        <v>4.7E-2</v>
      </c>
      <c r="P8220" s="1" t="s">
        <v>23</v>
      </c>
    </row>
    <row r="8221" spans="1:16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3" t="str">
        <f>IFERROR(LEFT(Tabla2[[#This Row],[Product]],FIND(" ",Tabla2[[#This Row],[Product]])-3),Tabla2[[#This Row],[Product]])</f>
        <v>Women</v>
      </c>
      <c r="I8221" s="6">
        <v>41</v>
      </c>
      <c r="J8221" s="4">
        <v>930</v>
      </c>
      <c r="K8221" s="6">
        <f>Tabla2[[#This Row],[Price per Unit]]*Tabla2[[#This Row],[Units Sold]]</f>
        <v>38130</v>
      </c>
      <c r="L8221" s="52">
        <f>Tabla2[[#This Row],[Units Sold]]/Cálculos!$C$11</f>
        <v>3.7517230695872013E-5</v>
      </c>
      <c r="M8221" s="6">
        <f>Tabla2[[#This Row],[Total Sales]]-Tabla2[[#This Row],[Operating Profit]]</f>
        <v>36566.67</v>
      </c>
      <c r="N8221" s="6">
        <v>1563.33</v>
      </c>
      <c r="O8221" s="46">
        <f>Tabla2[[#This Row],[Operating Profit]]/Tabla2[[#This Row],[Total Sales]]</f>
        <v>4.0999999999999995E-2</v>
      </c>
      <c r="P8221" s="1" t="s">
        <v>23</v>
      </c>
    </row>
    <row r="8222" spans="1:16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3" t="str">
        <f>IFERROR(LEFT(Tabla2[[#This Row],[Product]],FIND(" ",Tabla2[[#This Row],[Product]])-3),Tabla2[[#This Row],[Product]])</f>
        <v>Men</v>
      </c>
      <c r="I8222" s="6">
        <v>44</v>
      </c>
      <c r="J8222" s="4">
        <v>600</v>
      </c>
      <c r="K8222" s="6">
        <f>Tabla2[[#This Row],[Price per Unit]]*Tabla2[[#This Row],[Units Sold]]</f>
        <v>26400</v>
      </c>
      <c r="L8222" s="52">
        <f>Tabla2[[#This Row],[Units Sold]]/Cálculos!$C$11</f>
        <v>2.4204664965078719E-5</v>
      </c>
      <c r="M8222" s="6">
        <f>Tabla2[[#This Row],[Total Sales]]-Tabla2[[#This Row],[Operating Profit]]</f>
        <v>24763.200000000001</v>
      </c>
      <c r="N8222" s="6">
        <v>1636.8000000000002</v>
      </c>
      <c r="O8222" s="46">
        <f>Tabla2[[#This Row],[Operating Profit]]/Tabla2[[#This Row],[Total Sales]]</f>
        <v>6.2000000000000006E-2</v>
      </c>
      <c r="P8222" s="1" t="s">
        <v>23</v>
      </c>
    </row>
    <row r="8223" spans="1:16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3" t="str">
        <f>IFERROR(LEFT(Tabla2[[#This Row],[Product]],FIND(" ",Tabla2[[#This Row],[Product]])-3),Tabla2[[#This Row],[Product]])</f>
        <v>Women</v>
      </c>
      <c r="I8223" s="6">
        <v>39</v>
      </c>
      <c r="J8223" s="4">
        <v>1240</v>
      </c>
      <c r="K8223" s="6">
        <f>Tabla2[[#This Row],[Price per Unit]]*Tabla2[[#This Row],[Units Sold]]</f>
        <v>48360</v>
      </c>
      <c r="L8223" s="52">
        <f>Tabla2[[#This Row],[Units Sold]]/Cálculos!$C$11</f>
        <v>5.0022974261162688E-5</v>
      </c>
      <c r="M8223" s="6">
        <f>Tabla2[[#This Row],[Total Sales]]-Tabla2[[#This Row],[Operating Profit]]</f>
        <v>47102.64</v>
      </c>
      <c r="N8223" s="6">
        <v>1257.3600000000001</v>
      </c>
      <c r="O8223" s="46">
        <f>Tabla2[[#This Row],[Operating Profit]]/Tabla2[[#This Row],[Total Sales]]</f>
        <v>2.6000000000000002E-2</v>
      </c>
      <c r="P8223" s="1" t="s">
        <v>23</v>
      </c>
    </row>
    <row r="8224" spans="1:16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3" t="str">
        <f>IFERROR(LEFT(Tabla2[[#This Row],[Product]],FIND(" ",Tabla2[[#This Row],[Product]])-3),Tabla2[[#This Row],[Product]])</f>
        <v>Men</v>
      </c>
      <c r="I8224" s="6">
        <v>41</v>
      </c>
      <c r="J8224" s="4">
        <v>1710</v>
      </c>
      <c r="K8224" s="6">
        <f>Tabla2[[#This Row],[Price per Unit]]*Tabla2[[#This Row],[Units Sold]]</f>
        <v>70110</v>
      </c>
      <c r="L8224" s="52">
        <f>Tabla2[[#This Row],[Units Sold]]/Cálculos!$C$11</f>
        <v>6.8983295150474346E-5</v>
      </c>
      <c r="M8224" s="6">
        <f>Tabla2[[#This Row],[Total Sales]]-Tabla2[[#This Row],[Operating Profit]]</f>
        <v>67165.38</v>
      </c>
      <c r="N8224" s="6">
        <v>2944.6200000000003</v>
      </c>
      <c r="O8224" s="46">
        <f>Tabla2[[#This Row],[Operating Profit]]/Tabla2[[#This Row],[Total Sales]]</f>
        <v>4.2000000000000003E-2</v>
      </c>
      <c r="P8224" s="1" t="s">
        <v>23</v>
      </c>
    </row>
    <row r="8225" spans="1:16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3" t="str">
        <f>IFERROR(LEFT(Tabla2[[#This Row],[Product]],FIND(" ",Tabla2[[#This Row],[Product]])-3),Tabla2[[#This Row],[Product]])</f>
        <v>Men</v>
      </c>
      <c r="I8225" s="6">
        <v>46</v>
      </c>
      <c r="J8225" s="4">
        <v>1160</v>
      </c>
      <c r="K8225" s="6">
        <f>Tabla2[[#This Row],[Price per Unit]]*Tabla2[[#This Row],[Units Sold]]</f>
        <v>53360</v>
      </c>
      <c r="L8225" s="52">
        <f>Tabla2[[#This Row],[Units Sold]]/Cálculos!$C$11</f>
        <v>4.6795685599152193E-5</v>
      </c>
      <c r="M8225" s="6">
        <f>Tabla2[[#This Row],[Total Sales]]-Tabla2[[#This Row],[Operating Profit]]</f>
        <v>51812.56</v>
      </c>
      <c r="N8225" s="6">
        <v>1547.4399999999998</v>
      </c>
      <c r="O8225" s="46">
        <f>Tabla2[[#This Row],[Operating Profit]]/Tabla2[[#This Row],[Total Sales]]</f>
        <v>2.8999999999999998E-2</v>
      </c>
      <c r="P8225" s="1" t="s">
        <v>23</v>
      </c>
    </row>
    <row r="8226" spans="1:16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3" t="str">
        <f>IFERROR(LEFT(Tabla2[[#This Row],[Product]],FIND(" ",Tabla2[[#This Row],[Product]])-3),Tabla2[[#This Row],[Product]])</f>
        <v>Women</v>
      </c>
      <c r="I8226" s="6">
        <v>47</v>
      </c>
      <c r="J8226" s="4">
        <v>1200</v>
      </c>
      <c r="K8226" s="6">
        <f>Tabla2[[#This Row],[Price per Unit]]*Tabla2[[#This Row],[Units Sold]]</f>
        <v>56400</v>
      </c>
      <c r="L8226" s="52">
        <f>Tabla2[[#This Row],[Units Sold]]/Cálculos!$C$11</f>
        <v>4.8409329930157437E-5</v>
      </c>
      <c r="M8226" s="6">
        <f>Tabla2[[#This Row],[Total Sales]]-Tabla2[[#This Row],[Operating Profit]]</f>
        <v>53862</v>
      </c>
      <c r="N8226" s="6">
        <v>2538</v>
      </c>
      <c r="O8226" s="46">
        <f>Tabla2[[#This Row],[Operating Profit]]/Tabla2[[#This Row],[Total Sales]]</f>
        <v>4.4999999999999998E-2</v>
      </c>
      <c r="P8226" s="1" t="s">
        <v>23</v>
      </c>
    </row>
    <row r="8227" spans="1:16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3" t="str">
        <f>IFERROR(LEFT(Tabla2[[#This Row],[Product]],FIND(" ",Tabla2[[#This Row],[Product]])-3),Tabla2[[#This Row],[Product]])</f>
        <v>Women</v>
      </c>
      <c r="I8227" s="6">
        <v>40</v>
      </c>
      <c r="J8227" s="4">
        <v>900</v>
      </c>
      <c r="K8227" s="6">
        <f>Tabla2[[#This Row],[Price per Unit]]*Tabla2[[#This Row],[Units Sold]]</f>
        <v>36000</v>
      </c>
      <c r="L8227" s="52">
        <f>Tabla2[[#This Row],[Units Sold]]/Cálculos!$C$11</f>
        <v>3.630699744761808E-5</v>
      </c>
      <c r="M8227" s="6">
        <f>Tabla2[[#This Row],[Total Sales]]-Tabla2[[#This Row],[Operating Profit]]</f>
        <v>34524</v>
      </c>
      <c r="N8227" s="6">
        <v>1476</v>
      </c>
      <c r="O8227" s="46">
        <f>Tabla2[[#This Row],[Operating Profit]]/Tabla2[[#This Row],[Total Sales]]</f>
        <v>4.1000000000000002E-2</v>
      </c>
      <c r="P8227" s="1" t="s">
        <v>23</v>
      </c>
    </row>
    <row r="8228" spans="1:16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3" t="str">
        <f>IFERROR(LEFT(Tabla2[[#This Row],[Product]],FIND(" ",Tabla2[[#This Row],[Product]])-3),Tabla2[[#This Row],[Product]])</f>
        <v>Men</v>
      </c>
      <c r="I8228" s="6">
        <v>47</v>
      </c>
      <c r="J8228" s="4">
        <v>620</v>
      </c>
      <c r="K8228" s="6">
        <f>Tabla2[[#This Row],[Price per Unit]]*Tabla2[[#This Row],[Units Sold]]</f>
        <v>29140</v>
      </c>
      <c r="L8228" s="52">
        <f>Tabla2[[#This Row],[Units Sold]]/Cálculos!$C$11</f>
        <v>2.5011487130581344E-5</v>
      </c>
      <c r="M8228" s="6">
        <f>Tabla2[[#This Row],[Total Sales]]-Tabla2[[#This Row],[Operating Profit]]</f>
        <v>27362.46</v>
      </c>
      <c r="N8228" s="6">
        <v>1777.5400000000002</v>
      </c>
      <c r="O8228" s="46">
        <f>Tabla2[[#This Row],[Operating Profit]]/Tabla2[[#This Row],[Total Sales]]</f>
        <v>6.1000000000000006E-2</v>
      </c>
      <c r="P8228" s="1" t="s">
        <v>23</v>
      </c>
    </row>
    <row r="8229" spans="1:16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3" t="str">
        <f>IFERROR(LEFT(Tabla2[[#This Row],[Product]],FIND(" ",Tabla2[[#This Row],[Product]])-3),Tabla2[[#This Row],[Product]])</f>
        <v>Women</v>
      </c>
      <c r="I8229" s="6">
        <v>54</v>
      </c>
      <c r="J8229" s="4">
        <v>1230</v>
      </c>
      <c r="K8229" s="6">
        <f>Tabla2[[#This Row],[Price per Unit]]*Tabla2[[#This Row],[Units Sold]]</f>
        <v>66420</v>
      </c>
      <c r="L8229" s="52">
        <f>Tabla2[[#This Row],[Units Sold]]/Cálculos!$C$11</f>
        <v>4.9619563178411377E-5</v>
      </c>
      <c r="M8229" s="6">
        <f>Tabla2[[#This Row],[Total Sales]]-Tabla2[[#This Row],[Operating Profit]]</f>
        <v>64626.66</v>
      </c>
      <c r="N8229" s="6">
        <v>1793.3400000000001</v>
      </c>
      <c r="O8229" s="46">
        <f>Tabla2[[#This Row],[Operating Profit]]/Tabla2[[#This Row],[Total Sales]]</f>
        <v>2.7000000000000003E-2</v>
      </c>
      <c r="P8229" s="1" t="s">
        <v>23</v>
      </c>
    </row>
    <row r="8230" spans="1:16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3" t="str">
        <f>IFERROR(LEFT(Tabla2[[#This Row],[Product]],FIND(" ",Tabla2[[#This Row],[Product]])-3),Tabla2[[#This Row],[Product]])</f>
        <v>Men</v>
      </c>
      <c r="I8230" s="6">
        <v>43</v>
      </c>
      <c r="J8230" s="4">
        <v>1710</v>
      </c>
      <c r="K8230" s="6">
        <f>Tabla2[[#This Row],[Price per Unit]]*Tabla2[[#This Row],[Units Sold]]</f>
        <v>73530</v>
      </c>
      <c r="L8230" s="52">
        <f>Tabla2[[#This Row],[Units Sold]]/Cálculos!$C$11</f>
        <v>6.8983295150474346E-5</v>
      </c>
      <c r="M8230" s="6">
        <f>Tabla2[[#This Row],[Total Sales]]-Tabla2[[#This Row],[Operating Profit]]</f>
        <v>70000.56</v>
      </c>
      <c r="N8230" s="6">
        <v>3529.44</v>
      </c>
      <c r="O8230" s="46">
        <f>Tabla2[[#This Row],[Operating Profit]]/Tabla2[[#This Row],[Total Sales]]</f>
        <v>4.8000000000000001E-2</v>
      </c>
      <c r="P8230" s="1" t="s">
        <v>23</v>
      </c>
    </row>
    <row r="8231" spans="1:16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3" t="str">
        <f>IFERROR(LEFT(Tabla2[[#This Row],[Product]],FIND(" ",Tabla2[[#This Row],[Product]])-3),Tabla2[[#This Row],[Product]])</f>
        <v>Men</v>
      </c>
      <c r="I8231" s="6">
        <v>43</v>
      </c>
      <c r="J8231" s="4">
        <v>1200</v>
      </c>
      <c r="K8231" s="6">
        <f>Tabla2[[#This Row],[Price per Unit]]*Tabla2[[#This Row],[Units Sold]]</f>
        <v>51600</v>
      </c>
      <c r="L8231" s="52">
        <f>Tabla2[[#This Row],[Units Sold]]/Cálculos!$C$11</f>
        <v>4.8409329930157437E-5</v>
      </c>
      <c r="M8231" s="6">
        <f>Tabla2[[#This Row],[Total Sales]]-Tabla2[[#This Row],[Operating Profit]]</f>
        <v>49794</v>
      </c>
      <c r="N8231" s="6">
        <v>1805.9999999999998</v>
      </c>
      <c r="O8231" s="46">
        <f>Tabla2[[#This Row],[Operating Profit]]/Tabla2[[#This Row],[Total Sales]]</f>
        <v>3.4999999999999996E-2</v>
      </c>
      <c r="P8231" s="1" t="s">
        <v>23</v>
      </c>
    </row>
    <row r="8232" spans="1:16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3" t="str">
        <f>IFERROR(LEFT(Tabla2[[#This Row],[Product]],FIND(" ",Tabla2[[#This Row],[Product]])-3),Tabla2[[#This Row],[Product]])</f>
        <v>Women</v>
      </c>
      <c r="I8232" s="6">
        <v>49</v>
      </c>
      <c r="J8232" s="4">
        <v>1320</v>
      </c>
      <c r="K8232" s="6">
        <f>Tabla2[[#This Row],[Price per Unit]]*Tabla2[[#This Row],[Units Sold]]</f>
        <v>64680</v>
      </c>
      <c r="L8232" s="52">
        <f>Tabla2[[#This Row],[Units Sold]]/Cálculos!$C$11</f>
        <v>5.3250262923173183E-5</v>
      </c>
      <c r="M8232" s="6">
        <f>Tabla2[[#This Row],[Total Sales]]-Tabla2[[#This Row],[Operating Profit]]</f>
        <v>61640.04</v>
      </c>
      <c r="N8232" s="6">
        <v>3039.96</v>
      </c>
      <c r="O8232" s="46">
        <f>Tabla2[[#This Row],[Operating Profit]]/Tabla2[[#This Row],[Total Sales]]</f>
        <v>4.7E-2</v>
      </c>
      <c r="P8232" s="1" t="s">
        <v>23</v>
      </c>
    </row>
    <row r="8233" spans="1:16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3" t="str">
        <f>IFERROR(LEFT(Tabla2[[#This Row],[Product]],FIND(" ",Tabla2[[#This Row],[Product]])-3),Tabla2[[#This Row],[Product]])</f>
        <v>Women</v>
      </c>
      <c r="I8233" s="6">
        <v>47</v>
      </c>
      <c r="J8233" s="4">
        <v>1050</v>
      </c>
      <c r="K8233" s="6">
        <f>Tabla2[[#This Row],[Price per Unit]]*Tabla2[[#This Row],[Units Sold]]</f>
        <v>49350</v>
      </c>
      <c r="L8233" s="52">
        <f>Tabla2[[#This Row],[Units Sold]]/Cálculos!$C$11</f>
        <v>4.2358163688887758E-5</v>
      </c>
      <c r="M8233" s="6">
        <f>Tabla2[[#This Row],[Total Sales]]-Tabla2[[#This Row],[Operating Profit]]</f>
        <v>47079.9</v>
      </c>
      <c r="N8233" s="6">
        <v>2270.1</v>
      </c>
      <c r="O8233" s="46">
        <f>Tabla2[[#This Row],[Operating Profit]]/Tabla2[[#This Row],[Total Sales]]</f>
        <v>4.5999999999999999E-2</v>
      </c>
      <c r="P8233" s="1" t="s">
        <v>23</v>
      </c>
    </row>
    <row r="8234" spans="1:16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3" t="str">
        <f>IFERROR(LEFT(Tabla2[[#This Row],[Product]],FIND(" ",Tabla2[[#This Row],[Product]])-3),Tabla2[[#This Row],[Product]])</f>
        <v>Men</v>
      </c>
      <c r="I8234" s="6">
        <v>43</v>
      </c>
      <c r="J8234" s="4">
        <v>660</v>
      </c>
      <c r="K8234" s="6">
        <f>Tabla2[[#This Row],[Price per Unit]]*Tabla2[[#This Row],[Units Sold]]</f>
        <v>28380</v>
      </c>
      <c r="L8234" s="52">
        <f>Tabla2[[#This Row],[Units Sold]]/Cálculos!$C$11</f>
        <v>2.6625131461586591E-5</v>
      </c>
      <c r="M8234" s="6">
        <f>Tabla2[[#This Row],[Total Sales]]-Tabla2[[#This Row],[Operating Profit]]</f>
        <v>26506.92</v>
      </c>
      <c r="N8234" s="6">
        <v>1873.0800000000004</v>
      </c>
      <c r="O8234" s="46">
        <f>Tabla2[[#This Row],[Operating Profit]]/Tabla2[[#This Row],[Total Sales]]</f>
        <v>6.6000000000000017E-2</v>
      </c>
      <c r="P8234" s="1" t="s">
        <v>23</v>
      </c>
    </row>
    <row r="8235" spans="1:16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3" t="str">
        <f>IFERROR(LEFT(Tabla2[[#This Row],[Product]],FIND(" ",Tabla2[[#This Row],[Product]])-3),Tabla2[[#This Row],[Product]])</f>
        <v>Women</v>
      </c>
      <c r="I8235" s="6">
        <v>54</v>
      </c>
      <c r="J8235" s="4">
        <v>1400</v>
      </c>
      <c r="K8235" s="6">
        <f>Tabla2[[#This Row],[Price per Unit]]*Tabla2[[#This Row],[Units Sold]]</f>
        <v>75600</v>
      </c>
      <c r="L8235" s="52">
        <f>Tabla2[[#This Row],[Units Sold]]/Cálculos!$C$11</f>
        <v>5.6477551585183678E-5</v>
      </c>
      <c r="M8235" s="6">
        <f>Tabla2[[#This Row],[Total Sales]]-Tabla2[[#This Row],[Operating Profit]]</f>
        <v>73180.800000000003</v>
      </c>
      <c r="N8235" s="6">
        <v>2419.2000000000003</v>
      </c>
      <c r="O8235" s="46">
        <f>Tabla2[[#This Row],[Operating Profit]]/Tabla2[[#This Row],[Total Sales]]</f>
        <v>3.2000000000000001E-2</v>
      </c>
      <c r="P8235" s="1" t="s">
        <v>23</v>
      </c>
    </row>
    <row r="8236" spans="1:16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3" t="str">
        <f>IFERROR(LEFT(Tabla2[[#This Row],[Product]],FIND(" ",Tabla2[[#This Row],[Product]])-3),Tabla2[[#This Row],[Product]])</f>
        <v>Men</v>
      </c>
      <c r="I8236" s="6">
        <v>47</v>
      </c>
      <c r="J8236" s="4">
        <v>2450</v>
      </c>
      <c r="K8236" s="6">
        <f>Tabla2[[#This Row],[Price per Unit]]*Tabla2[[#This Row],[Units Sold]]</f>
        <v>115150</v>
      </c>
      <c r="L8236" s="52">
        <f>Tabla2[[#This Row],[Units Sold]]/Cálculos!$C$11</f>
        <v>9.8835715274071443E-5</v>
      </c>
      <c r="M8236" s="6">
        <f>Tabla2[[#This Row],[Total Sales]]-Tabla2[[#This Row],[Operating Profit]]</f>
        <v>109392.5</v>
      </c>
      <c r="N8236" s="6">
        <v>5757.5</v>
      </c>
      <c r="O8236" s="46">
        <f>Tabla2[[#This Row],[Operating Profit]]/Tabla2[[#This Row],[Total Sales]]</f>
        <v>0.05</v>
      </c>
      <c r="P8236" s="1" t="s">
        <v>23</v>
      </c>
    </row>
    <row r="8237" spans="1:16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3" t="str">
        <f>IFERROR(LEFT(Tabla2[[#This Row],[Product]],FIND(" ",Tabla2[[#This Row],[Product]])-3),Tabla2[[#This Row],[Product]])</f>
        <v>Men</v>
      </c>
      <c r="I8237" s="6">
        <v>51</v>
      </c>
      <c r="J8237" s="4">
        <v>1820</v>
      </c>
      <c r="K8237" s="6">
        <f>Tabla2[[#This Row],[Price per Unit]]*Tabla2[[#This Row],[Units Sold]]</f>
        <v>92820</v>
      </c>
      <c r="L8237" s="52">
        <f>Tabla2[[#This Row],[Units Sold]]/Cálculos!$C$11</f>
        <v>7.3420817060738781E-5</v>
      </c>
      <c r="M8237" s="6">
        <f>Tabla2[[#This Row],[Total Sales]]-Tabla2[[#This Row],[Operating Profit]]</f>
        <v>89478.48</v>
      </c>
      <c r="N8237" s="6">
        <v>3341.52</v>
      </c>
      <c r="O8237" s="46">
        <f>Tabla2[[#This Row],[Operating Profit]]/Tabla2[[#This Row],[Total Sales]]</f>
        <v>3.5999999999999997E-2</v>
      </c>
      <c r="P8237" s="1" t="s">
        <v>23</v>
      </c>
    </row>
    <row r="8238" spans="1:16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3" t="str">
        <f>IFERROR(LEFT(Tabla2[[#This Row],[Product]],FIND(" ",Tabla2[[#This Row],[Product]])-3),Tabla2[[#This Row],[Product]])</f>
        <v>Women</v>
      </c>
      <c r="I8238" s="6">
        <v>46</v>
      </c>
      <c r="J8238" s="4">
        <v>1760</v>
      </c>
      <c r="K8238" s="6">
        <f>Tabla2[[#This Row],[Price per Unit]]*Tabla2[[#This Row],[Units Sold]]</f>
        <v>80960</v>
      </c>
      <c r="L8238" s="52">
        <f>Tabla2[[#This Row],[Units Sold]]/Cálculos!$C$11</f>
        <v>7.1000350564230915E-5</v>
      </c>
      <c r="M8238" s="6">
        <f>Tabla2[[#This Row],[Total Sales]]-Tabla2[[#This Row],[Operating Profit]]</f>
        <v>77073.919999999998</v>
      </c>
      <c r="N8238" s="6">
        <v>3886.08</v>
      </c>
      <c r="O8238" s="46">
        <f>Tabla2[[#This Row],[Operating Profit]]/Tabla2[[#This Row],[Total Sales]]</f>
        <v>4.8000000000000001E-2</v>
      </c>
      <c r="P8238" s="1" t="s">
        <v>23</v>
      </c>
    </row>
    <row r="8239" spans="1:16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3" t="str">
        <f>IFERROR(LEFT(Tabla2[[#This Row],[Product]],FIND(" ",Tabla2[[#This Row],[Product]])-3),Tabla2[[#This Row],[Product]])</f>
        <v>Women</v>
      </c>
      <c r="I8239" s="6">
        <v>47</v>
      </c>
      <c r="J8239" s="4">
        <v>1450</v>
      </c>
      <c r="K8239" s="6">
        <f>Tabla2[[#This Row],[Price per Unit]]*Tabla2[[#This Row],[Units Sold]]</f>
        <v>68150</v>
      </c>
      <c r="L8239" s="52">
        <f>Tabla2[[#This Row],[Units Sold]]/Cálculos!$C$11</f>
        <v>5.849460699894024E-5</v>
      </c>
      <c r="M8239" s="6">
        <f>Tabla2[[#This Row],[Total Sales]]-Tabla2[[#This Row],[Operating Profit]]</f>
        <v>65083.25</v>
      </c>
      <c r="N8239" s="6">
        <v>3066.7499999999995</v>
      </c>
      <c r="O8239" s="46">
        <f>Tabla2[[#This Row],[Operating Profit]]/Tabla2[[#This Row],[Total Sales]]</f>
        <v>4.4999999999999991E-2</v>
      </c>
      <c r="P8239" s="1" t="s">
        <v>23</v>
      </c>
    </row>
    <row r="8240" spans="1:16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3" t="str">
        <f>IFERROR(LEFT(Tabla2[[#This Row],[Product]],FIND(" ",Tabla2[[#This Row],[Product]])-3),Tabla2[[#This Row],[Product]])</f>
        <v>Men</v>
      </c>
      <c r="I8240" s="6">
        <v>47</v>
      </c>
      <c r="J8240" s="4">
        <v>1050</v>
      </c>
      <c r="K8240" s="6">
        <f>Tabla2[[#This Row],[Price per Unit]]*Tabla2[[#This Row],[Units Sold]]</f>
        <v>49350</v>
      </c>
      <c r="L8240" s="52">
        <f>Tabla2[[#This Row],[Units Sold]]/Cálculos!$C$11</f>
        <v>4.2358163688887758E-5</v>
      </c>
      <c r="M8240" s="6">
        <f>Tabla2[[#This Row],[Total Sales]]-Tabla2[[#This Row],[Operating Profit]]</f>
        <v>46142.25</v>
      </c>
      <c r="N8240" s="6">
        <v>3207.7500000000005</v>
      </c>
      <c r="O8240" s="46">
        <f>Tabla2[[#This Row],[Operating Profit]]/Tabla2[[#This Row],[Total Sales]]</f>
        <v>6.5000000000000016E-2</v>
      </c>
      <c r="P8240" s="1" t="s">
        <v>23</v>
      </c>
    </row>
    <row r="8241" spans="1:16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3" t="str">
        <f>IFERROR(LEFT(Tabla2[[#This Row],[Product]],FIND(" ",Tabla2[[#This Row],[Product]])-3),Tabla2[[#This Row],[Product]])</f>
        <v>Women</v>
      </c>
      <c r="I8241" s="6">
        <v>57</v>
      </c>
      <c r="J8241" s="4">
        <v>1920</v>
      </c>
      <c r="K8241" s="6">
        <f>Tabla2[[#This Row],[Price per Unit]]*Tabla2[[#This Row],[Units Sold]]</f>
        <v>109440</v>
      </c>
      <c r="L8241" s="52">
        <f>Tabla2[[#This Row],[Units Sold]]/Cálculos!$C$11</f>
        <v>7.7454927888251905E-5</v>
      </c>
      <c r="M8241" s="6">
        <f>Tabla2[[#This Row],[Total Sales]]-Tabla2[[#This Row],[Operating Profit]]</f>
        <v>106375.67999999999</v>
      </c>
      <c r="N8241" s="6">
        <v>3064.32</v>
      </c>
      <c r="O8241" s="46">
        <f>Tabla2[[#This Row],[Operating Profit]]/Tabla2[[#This Row],[Total Sales]]</f>
        <v>2.8000000000000001E-2</v>
      </c>
      <c r="P8241" s="1" t="s">
        <v>23</v>
      </c>
    </row>
    <row r="8242" spans="1:16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3" t="str">
        <f>IFERROR(LEFT(Tabla2[[#This Row],[Product]],FIND(" ",Tabla2[[#This Row],[Product]])-3),Tabla2[[#This Row],[Product]])</f>
        <v>Men</v>
      </c>
      <c r="I8242" s="6">
        <v>48</v>
      </c>
      <c r="J8242" s="4">
        <v>2330</v>
      </c>
      <c r="K8242" s="6">
        <f>Tabla2[[#This Row],[Price per Unit]]*Tabla2[[#This Row],[Units Sold]]</f>
        <v>111840</v>
      </c>
      <c r="L8242" s="52">
        <f>Tabla2[[#This Row],[Units Sold]]/Cálculos!$C$11</f>
        <v>9.3994782281055697E-5</v>
      </c>
      <c r="M8242" s="6">
        <f>Tabla2[[#This Row],[Total Sales]]-Tabla2[[#This Row],[Operating Profit]]</f>
        <v>106919.03999999999</v>
      </c>
      <c r="N8242" s="6">
        <v>4920.96</v>
      </c>
      <c r="O8242" s="46">
        <f>Tabla2[[#This Row],[Operating Profit]]/Tabla2[[#This Row],[Total Sales]]</f>
        <v>4.3999999999999997E-2</v>
      </c>
      <c r="P8242" s="1" t="s">
        <v>23</v>
      </c>
    </row>
    <row r="8243" spans="1:16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3" t="str">
        <f>IFERROR(LEFT(Tabla2[[#This Row],[Product]],FIND(" ",Tabla2[[#This Row],[Product]])-3),Tabla2[[#This Row],[Product]])</f>
        <v>Men</v>
      </c>
      <c r="I8243" s="6">
        <v>46</v>
      </c>
      <c r="J8243" s="4">
        <v>2040</v>
      </c>
      <c r="K8243" s="6">
        <f>Tabla2[[#This Row],[Price per Unit]]*Tabla2[[#This Row],[Units Sold]]</f>
        <v>93840</v>
      </c>
      <c r="L8243" s="52">
        <f>Tabla2[[#This Row],[Units Sold]]/Cálculos!$C$11</f>
        <v>8.2295860881267651E-5</v>
      </c>
      <c r="M8243" s="6">
        <f>Tabla2[[#This Row],[Total Sales]]-Tabla2[[#This Row],[Operating Profit]]</f>
        <v>91306.32</v>
      </c>
      <c r="N8243" s="6">
        <v>2533.6800000000003</v>
      </c>
      <c r="O8243" s="46">
        <f>Tabla2[[#This Row],[Operating Profit]]/Tabla2[[#This Row],[Total Sales]]</f>
        <v>2.7000000000000003E-2</v>
      </c>
      <c r="P8243" s="1" t="s">
        <v>23</v>
      </c>
    </row>
    <row r="8244" spans="1:16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3" t="str">
        <f>IFERROR(LEFT(Tabla2[[#This Row],[Product]],FIND(" ",Tabla2[[#This Row],[Product]])-3),Tabla2[[#This Row],[Product]])</f>
        <v>Women</v>
      </c>
      <c r="I8244" s="6">
        <v>47</v>
      </c>
      <c r="J8244" s="4">
        <v>1710</v>
      </c>
      <c r="K8244" s="6">
        <f>Tabla2[[#This Row],[Price per Unit]]*Tabla2[[#This Row],[Units Sold]]</f>
        <v>80370</v>
      </c>
      <c r="L8244" s="52">
        <f>Tabla2[[#This Row],[Units Sold]]/Cálculos!$C$11</f>
        <v>6.8983295150474346E-5</v>
      </c>
      <c r="M8244" s="6">
        <f>Tabla2[[#This Row],[Total Sales]]-Tabla2[[#This Row],[Operating Profit]]</f>
        <v>76753.350000000006</v>
      </c>
      <c r="N8244" s="6">
        <v>3616.65</v>
      </c>
      <c r="O8244" s="46">
        <f>Tabla2[[#This Row],[Operating Profit]]/Tabla2[[#This Row],[Total Sales]]</f>
        <v>4.4999999999999998E-2</v>
      </c>
      <c r="P8244" s="1" t="s">
        <v>23</v>
      </c>
    </row>
    <row r="8245" spans="1:16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3" t="str">
        <f>IFERROR(LEFT(Tabla2[[#This Row],[Product]],FIND(" ",Tabla2[[#This Row],[Product]])-3),Tabla2[[#This Row],[Product]])</f>
        <v>Women</v>
      </c>
      <c r="I8245" s="6">
        <v>46</v>
      </c>
      <c r="J8245" s="4">
        <v>1400</v>
      </c>
      <c r="K8245" s="6">
        <f>Tabla2[[#This Row],[Price per Unit]]*Tabla2[[#This Row],[Units Sold]]</f>
        <v>64400</v>
      </c>
      <c r="L8245" s="52">
        <f>Tabla2[[#This Row],[Units Sold]]/Cálculos!$C$11</f>
        <v>5.6477551585183678E-5</v>
      </c>
      <c r="M8245" s="6">
        <f>Tabla2[[#This Row],[Total Sales]]-Tabla2[[#This Row],[Operating Profit]]</f>
        <v>61695.199999999997</v>
      </c>
      <c r="N8245" s="6">
        <v>2704.7999999999997</v>
      </c>
      <c r="O8245" s="46">
        <f>Tabla2[[#This Row],[Operating Profit]]/Tabla2[[#This Row],[Total Sales]]</f>
        <v>4.1999999999999996E-2</v>
      </c>
      <c r="P8245" s="1" t="s">
        <v>23</v>
      </c>
    </row>
    <row r="8246" spans="1:16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3" t="str">
        <f>IFERROR(LEFT(Tabla2[[#This Row],[Product]],FIND(" ",Tabla2[[#This Row],[Product]])-3),Tabla2[[#This Row],[Product]])</f>
        <v>Men</v>
      </c>
      <c r="I8246" s="6">
        <v>47</v>
      </c>
      <c r="J8246" s="4">
        <v>1500</v>
      </c>
      <c r="K8246" s="6">
        <f>Tabla2[[#This Row],[Price per Unit]]*Tabla2[[#This Row],[Units Sold]]</f>
        <v>70500</v>
      </c>
      <c r="L8246" s="52">
        <f>Tabla2[[#This Row],[Units Sold]]/Cálculos!$C$11</f>
        <v>6.0511662412696801E-5</v>
      </c>
      <c r="M8246" s="6">
        <f>Tabla2[[#This Row],[Total Sales]]-Tabla2[[#This Row],[Operating Profit]]</f>
        <v>66340.5</v>
      </c>
      <c r="N8246" s="6">
        <v>4159.5000000000009</v>
      </c>
      <c r="O8246" s="46">
        <f>Tabla2[[#This Row],[Operating Profit]]/Tabla2[[#This Row],[Total Sales]]</f>
        <v>5.9000000000000011E-2</v>
      </c>
      <c r="P8246" s="1" t="s">
        <v>23</v>
      </c>
    </row>
    <row r="8247" spans="1:16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3" t="str">
        <f>IFERROR(LEFT(Tabla2[[#This Row],[Product]],FIND(" ",Tabla2[[#This Row],[Product]])-3),Tabla2[[#This Row],[Product]])</f>
        <v>Women</v>
      </c>
      <c r="I8247" s="6">
        <v>61</v>
      </c>
      <c r="J8247" s="4">
        <v>1700</v>
      </c>
      <c r="K8247" s="6">
        <f>Tabla2[[#This Row],[Price per Unit]]*Tabla2[[#This Row],[Units Sold]]</f>
        <v>103700</v>
      </c>
      <c r="L8247" s="52">
        <f>Tabla2[[#This Row],[Units Sold]]/Cálculos!$C$11</f>
        <v>6.8579884067723035E-5</v>
      </c>
      <c r="M8247" s="6">
        <f>Tabla2[[#This Row],[Total Sales]]-Tabla2[[#This Row],[Operating Profit]]</f>
        <v>100900.1</v>
      </c>
      <c r="N8247" s="6">
        <v>2799.9</v>
      </c>
      <c r="O8247" s="46">
        <f>Tabla2[[#This Row],[Operating Profit]]/Tabla2[[#This Row],[Total Sales]]</f>
        <v>2.7E-2</v>
      </c>
      <c r="P8247" s="1" t="s">
        <v>23</v>
      </c>
    </row>
    <row r="8248" spans="1:16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3" t="str">
        <f>IFERROR(LEFT(Tabla2[[#This Row],[Product]],FIND(" ",Tabla2[[#This Row],[Product]])-3),Tabla2[[#This Row],[Product]])</f>
        <v>Men</v>
      </c>
      <c r="I8248" s="6">
        <v>44</v>
      </c>
      <c r="J8248" s="4">
        <v>2380</v>
      </c>
      <c r="K8248" s="6">
        <f>Tabla2[[#This Row],[Price per Unit]]*Tabla2[[#This Row],[Units Sold]]</f>
        <v>104720</v>
      </c>
      <c r="L8248" s="52">
        <f>Tabla2[[#This Row],[Units Sold]]/Cálculos!$C$11</f>
        <v>9.6011837694812252E-5</v>
      </c>
      <c r="M8248" s="6">
        <f>Tabla2[[#This Row],[Total Sales]]-Tabla2[[#This Row],[Operating Profit]]</f>
        <v>99902.88</v>
      </c>
      <c r="N8248" s="6">
        <v>4817.12</v>
      </c>
      <c r="O8248" s="46">
        <f>Tabla2[[#This Row],[Operating Profit]]/Tabla2[[#This Row],[Total Sales]]</f>
        <v>4.5999999999999999E-2</v>
      </c>
      <c r="P8248" s="1" t="s">
        <v>23</v>
      </c>
    </row>
    <row r="8249" spans="1:16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3" t="str">
        <f>IFERROR(LEFT(Tabla2[[#This Row],[Product]],FIND(" ",Tabla2[[#This Row],[Product]])-3),Tabla2[[#This Row],[Product]])</f>
        <v>Men</v>
      </c>
      <c r="I8249" s="6">
        <v>56</v>
      </c>
      <c r="J8249" s="4">
        <v>2080</v>
      </c>
      <c r="K8249" s="6">
        <f>Tabla2[[#This Row],[Price per Unit]]*Tabla2[[#This Row],[Units Sold]]</f>
        <v>116480</v>
      </c>
      <c r="L8249" s="52">
        <f>Tabla2[[#This Row],[Units Sold]]/Cálculos!$C$11</f>
        <v>8.3909505212272895E-5</v>
      </c>
      <c r="M8249" s="6">
        <f>Tabla2[[#This Row],[Total Sales]]-Tabla2[[#This Row],[Operating Profit]]</f>
        <v>113102.08</v>
      </c>
      <c r="N8249" s="6">
        <v>3377.9199999999996</v>
      </c>
      <c r="O8249" s="46">
        <f>Tabla2[[#This Row],[Operating Profit]]/Tabla2[[#This Row],[Total Sales]]</f>
        <v>2.8999999999999998E-2</v>
      </c>
      <c r="P8249" s="1" t="s">
        <v>23</v>
      </c>
    </row>
    <row r="8250" spans="1:16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3" t="str">
        <f>IFERROR(LEFT(Tabla2[[#This Row],[Product]],FIND(" ",Tabla2[[#This Row],[Product]])-3),Tabla2[[#This Row],[Product]])</f>
        <v>Women</v>
      </c>
      <c r="I8250" s="6">
        <v>44</v>
      </c>
      <c r="J8250" s="4">
        <v>1790</v>
      </c>
      <c r="K8250" s="6">
        <f>Tabla2[[#This Row],[Price per Unit]]*Tabla2[[#This Row],[Units Sold]]</f>
        <v>78760</v>
      </c>
      <c r="L8250" s="52">
        <f>Tabla2[[#This Row],[Units Sold]]/Cálculos!$C$11</f>
        <v>7.2210583812484848E-5</v>
      </c>
      <c r="M8250" s="6">
        <f>Tabla2[[#This Row],[Total Sales]]-Tabla2[[#This Row],[Operating Profit]]</f>
        <v>75452.08</v>
      </c>
      <c r="N8250" s="6">
        <v>3307.9200000000005</v>
      </c>
      <c r="O8250" s="46">
        <f>Tabla2[[#This Row],[Operating Profit]]/Tabla2[[#This Row],[Total Sales]]</f>
        <v>4.200000000000001E-2</v>
      </c>
      <c r="P8250" s="1" t="s">
        <v>23</v>
      </c>
    </row>
    <row r="8251" spans="1:16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3" t="str">
        <f>IFERROR(LEFT(Tabla2[[#This Row],[Product]],FIND(" ",Tabla2[[#This Row],[Product]])-3),Tabla2[[#This Row],[Product]])</f>
        <v>Women</v>
      </c>
      <c r="I8251" s="6">
        <v>42</v>
      </c>
      <c r="J8251" s="4">
        <v>1520</v>
      </c>
      <c r="K8251" s="6">
        <f>Tabla2[[#This Row],[Price per Unit]]*Tabla2[[#This Row],[Units Sold]]</f>
        <v>63840</v>
      </c>
      <c r="L8251" s="52">
        <f>Tabla2[[#This Row],[Units Sold]]/Cálculos!$C$11</f>
        <v>6.1318484578199423E-5</v>
      </c>
      <c r="M8251" s="6">
        <f>Tabla2[[#This Row],[Total Sales]]-Tabla2[[#This Row],[Operating Profit]]</f>
        <v>61158.720000000001</v>
      </c>
      <c r="N8251" s="6">
        <v>2681.2799999999997</v>
      </c>
      <c r="O8251" s="46">
        <f>Tabla2[[#This Row],[Operating Profit]]/Tabla2[[#This Row],[Total Sales]]</f>
        <v>4.1999999999999996E-2</v>
      </c>
      <c r="P8251" s="1" t="s">
        <v>23</v>
      </c>
    </row>
    <row r="8252" spans="1:16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3" t="str">
        <f>IFERROR(LEFT(Tabla2[[#This Row],[Product]],FIND(" ",Tabla2[[#This Row],[Product]])-3),Tabla2[[#This Row],[Product]])</f>
        <v>Men</v>
      </c>
      <c r="I8252" s="6">
        <v>50</v>
      </c>
      <c r="J8252" s="4">
        <v>1520</v>
      </c>
      <c r="K8252" s="6">
        <f>Tabla2[[#This Row],[Price per Unit]]*Tabla2[[#This Row],[Units Sold]]</f>
        <v>76000</v>
      </c>
      <c r="L8252" s="52">
        <f>Tabla2[[#This Row],[Units Sold]]/Cálculos!$C$11</f>
        <v>6.1318484578199423E-5</v>
      </c>
      <c r="M8252" s="6">
        <f>Tabla2[[#This Row],[Total Sales]]-Tabla2[[#This Row],[Operating Profit]]</f>
        <v>71516</v>
      </c>
      <c r="N8252" s="6">
        <v>4484.0000000000009</v>
      </c>
      <c r="O8252" s="46">
        <f>Tabla2[[#This Row],[Operating Profit]]/Tabla2[[#This Row],[Total Sales]]</f>
        <v>5.9000000000000011E-2</v>
      </c>
      <c r="P8252" s="1" t="s">
        <v>23</v>
      </c>
    </row>
    <row r="8253" spans="1:16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3" t="str">
        <f>IFERROR(LEFT(Tabla2[[#This Row],[Product]],FIND(" ",Tabla2[[#This Row],[Product]])-3),Tabla2[[#This Row],[Product]])</f>
        <v>Women</v>
      </c>
      <c r="I8253" s="6">
        <v>55</v>
      </c>
      <c r="J8253" s="4">
        <v>1280</v>
      </c>
      <c r="K8253" s="6">
        <f>Tabla2[[#This Row],[Price per Unit]]*Tabla2[[#This Row],[Units Sold]]</f>
        <v>70400</v>
      </c>
      <c r="L8253" s="52">
        <f>Tabla2[[#This Row],[Units Sold]]/Cálculos!$C$11</f>
        <v>5.1636618592167932E-5</v>
      </c>
      <c r="M8253" s="6">
        <f>Tabla2[[#This Row],[Total Sales]]-Tabla2[[#This Row],[Operating Profit]]</f>
        <v>68569.600000000006</v>
      </c>
      <c r="N8253" s="6">
        <v>1830.4</v>
      </c>
      <c r="O8253" s="46">
        <f>Tabla2[[#This Row],[Operating Profit]]/Tabla2[[#This Row],[Total Sales]]</f>
        <v>2.6000000000000002E-2</v>
      </c>
      <c r="P8253" s="1" t="s">
        <v>23</v>
      </c>
    </row>
    <row r="8254" spans="1:16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3" t="str">
        <f>IFERROR(LEFT(Tabla2[[#This Row],[Product]],FIND(" ",Tabla2[[#This Row],[Product]])-3),Tabla2[[#This Row],[Product]])</f>
        <v>Men</v>
      </c>
      <c r="I8254" s="6">
        <v>41</v>
      </c>
      <c r="J8254" s="4">
        <v>1860</v>
      </c>
      <c r="K8254" s="6">
        <f>Tabla2[[#This Row],[Price per Unit]]*Tabla2[[#This Row],[Units Sold]]</f>
        <v>76260</v>
      </c>
      <c r="L8254" s="52">
        <f>Tabla2[[#This Row],[Units Sold]]/Cálculos!$C$11</f>
        <v>7.5034461391744025E-5</v>
      </c>
      <c r="M8254" s="6">
        <f>Tabla2[[#This Row],[Total Sales]]-Tabla2[[#This Row],[Operating Profit]]</f>
        <v>73362.12</v>
      </c>
      <c r="N8254" s="6">
        <v>2897.88</v>
      </c>
      <c r="O8254" s="46">
        <f>Tabla2[[#This Row],[Operating Profit]]/Tabla2[[#This Row],[Total Sales]]</f>
        <v>3.7999999999999999E-2</v>
      </c>
      <c r="P8254" s="1" t="s">
        <v>23</v>
      </c>
    </row>
    <row r="8255" spans="1:16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3" t="str">
        <f>IFERROR(LEFT(Tabla2[[#This Row],[Product]],FIND(" ",Tabla2[[#This Row],[Product]])-3),Tabla2[[#This Row],[Product]])</f>
        <v>Men</v>
      </c>
      <c r="I8255" s="6">
        <v>51</v>
      </c>
      <c r="J8255" s="4">
        <v>1800</v>
      </c>
      <c r="K8255" s="6">
        <f>Tabla2[[#This Row],[Price per Unit]]*Tabla2[[#This Row],[Units Sold]]</f>
        <v>91800</v>
      </c>
      <c r="L8255" s="52">
        <f>Tabla2[[#This Row],[Units Sold]]/Cálculos!$C$11</f>
        <v>7.2613994895236159E-5</v>
      </c>
      <c r="M8255" s="6">
        <f>Tabla2[[#This Row],[Total Sales]]-Tabla2[[#This Row],[Operating Profit]]</f>
        <v>89321.4</v>
      </c>
      <c r="N8255" s="6">
        <v>2478.6000000000004</v>
      </c>
      <c r="O8255" s="46">
        <f>Tabla2[[#This Row],[Operating Profit]]/Tabla2[[#This Row],[Total Sales]]</f>
        <v>2.7000000000000003E-2</v>
      </c>
      <c r="P8255" s="1" t="s">
        <v>23</v>
      </c>
    </row>
    <row r="8256" spans="1:16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3" t="str">
        <f>IFERROR(LEFT(Tabla2[[#This Row],[Product]],FIND(" ",Tabla2[[#This Row],[Product]])-3),Tabla2[[#This Row],[Product]])</f>
        <v>Women</v>
      </c>
      <c r="I8256" s="6">
        <v>46</v>
      </c>
      <c r="J8256" s="4">
        <v>1440</v>
      </c>
      <c r="K8256" s="6">
        <f>Tabla2[[#This Row],[Price per Unit]]*Tabla2[[#This Row],[Units Sold]]</f>
        <v>66240</v>
      </c>
      <c r="L8256" s="52">
        <f>Tabla2[[#This Row],[Units Sold]]/Cálculos!$C$11</f>
        <v>5.8091195916188929E-5</v>
      </c>
      <c r="M8256" s="6">
        <f>Tabla2[[#This Row],[Total Sales]]-Tabla2[[#This Row],[Operating Profit]]</f>
        <v>63524.160000000003</v>
      </c>
      <c r="N8256" s="6">
        <v>2715.84</v>
      </c>
      <c r="O8256" s="46">
        <f>Tabla2[[#This Row],[Operating Profit]]/Tabla2[[#This Row],[Total Sales]]</f>
        <v>4.1000000000000002E-2</v>
      </c>
      <c r="P8256" s="1" t="s">
        <v>23</v>
      </c>
    </row>
    <row r="8257" spans="1:16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3" t="str">
        <f>IFERROR(LEFT(Tabla2[[#This Row],[Product]],FIND(" ",Tabla2[[#This Row],[Product]])-3),Tabla2[[#This Row],[Product]])</f>
        <v>Women</v>
      </c>
      <c r="I8257" s="6">
        <v>43</v>
      </c>
      <c r="J8257" s="4">
        <v>1240</v>
      </c>
      <c r="K8257" s="6">
        <f>Tabla2[[#This Row],[Price per Unit]]*Tabla2[[#This Row],[Units Sold]]</f>
        <v>53320</v>
      </c>
      <c r="L8257" s="52">
        <f>Tabla2[[#This Row],[Units Sold]]/Cálculos!$C$11</f>
        <v>5.0022974261162688E-5</v>
      </c>
      <c r="M8257" s="6">
        <f>Tabla2[[#This Row],[Total Sales]]-Tabla2[[#This Row],[Operating Profit]]</f>
        <v>51453.8</v>
      </c>
      <c r="N8257" s="6">
        <v>1866.1999999999998</v>
      </c>
      <c r="O8257" s="46">
        <f>Tabla2[[#This Row],[Operating Profit]]/Tabla2[[#This Row],[Total Sales]]</f>
        <v>3.4999999999999996E-2</v>
      </c>
      <c r="P8257" s="1" t="s">
        <v>23</v>
      </c>
    </row>
    <row r="8258" spans="1:16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3" t="str">
        <f>IFERROR(LEFT(Tabla2[[#This Row],[Product]],FIND(" ",Tabla2[[#This Row],[Product]])-3),Tabla2[[#This Row],[Product]])</f>
        <v>Men</v>
      </c>
      <c r="I8258" s="6">
        <v>53</v>
      </c>
      <c r="J8258" s="4">
        <v>1280</v>
      </c>
      <c r="K8258" s="6">
        <f>Tabla2[[#This Row],[Price per Unit]]*Tabla2[[#This Row],[Units Sold]]</f>
        <v>67840</v>
      </c>
      <c r="L8258" s="52">
        <f>Tabla2[[#This Row],[Units Sold]]/Cálculos!$C$11</f>
        <v>5.1636618592167932E-5</v>
      </c>
      <c r="M8258" s="6">
        <f>Tabla2[[#This Row],[Total Sales]]-Tabla2[[#This Row],[Operating Profit]]</f>
        <v>64244.479999999996</v>
      </c>
      <c r="N8258" s="6">
        <v>3595.5200000000009</v>
      </c>
      <c r="O8258" s="46">
        <f>Tabla2[[#This Row],[Operating Profit]]/Tabla2[[#This Row],[Total Sales]]</f>
        <v>5.3000000000000012E-2</v>
      </c>
      <c r="P8258" s="1" t="s">
        <v>23</v>
      </c>
    </row>
    <row r="8259" spans="1:16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3" t="str">
        <f>IFERROR(LEFT(Tabla2[[#This Row],[Product]],FIND(" ",Tabla2[[#This Row],[Product]])-3),Tabla2[[#This Row],[Product]])</f>
        <v>Women</v>
      </c>
      <c r="I8259" s="6">
        <v>54</v>
      </c>
      <c r="J8259" s="4">
        <v>1400</v>
      </c>
      <c r="K8259" s="6">
        <f>Tabla2[[#This Row],[Price per Unit]]*Tabla2[[#This Row],[Units Sold]]</f>
        <v>75600</v>
      </c>
      <c r="L8259" s="52">
        <f>Tabla2[[#This Row],[Units Sold]]/Cálculos!$C$11</f>
        <v>5.6477551585183678E-5</v>
      </c>
      <c r="M8259" s="6">
        <f>Tabla2[[#This Row],[Total Sales]]-Tabla2[[#This Row],[Operating Profit]]</f>
        <v>74012.399999999994</v>
      </c>
      <c r="N8259" s="6">
        <v>1587.6000000000001</v>
      </c>
      <c r="O8259" s="46">
        <f>Tabla2[[#This Row],[Operating Profit]]/Tabla2[[#This Row],[Total Sales]]</f>
        <v>2.1000000000000001E-2</v>
      </c>
      <c r="P8259" s="1" t="s">
        <v>23</v>
      </c>
    </row>
    <row r="8260" spans="1:16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3" t="str">
        <f>IFERROR(LEFT(Tabla2[[#This Row],[Product]],FIND(" ",Tabla2[[#This Row],[Product]])-3),Tabla2[[#This Row],[Product]])</f>
        <v>Men</v>
      </c>
      <c r="I8260" s="6">
        <v>47</v>
      </c>
      <c r="J8260" s="4">
        <v>1710</v>
      </c>
      <c r="K8260" s="6">
        <f>Tabla2[[#This Row],[Price per Unit]]*Tabla2[[#This Row],[Units Sold]]</f>
        <v>80370</v>
      </c>
      <c r="L8260" s="52">
        <f>Tabla2[[#This Row],[Units Sold]]/Cálculos!$C$11</f>
        <v>6.8983295150474346E-5</v>
      </c>
      <c r="M8260" s="6">
        <f>Tabla2[[#This Row],[Total Sales]]-Tabla2[[#This Row],[Operating Profit]]</f>
        <v>77155.199999999997</v>
      </c>
      <c r="N8260" s="6">
        <v>3214.8</v>
      </c>
      <c r="O8260" s="46">
        <f>Tabla2[[#This Row],[Operating Profit]]/Tabla2[[#This Row],[Total Sales]]</f>
        <v>0.04</v>
      </c>
      <c r="P8260" s="1" t="s">
        <v>23</v>
      </c>
    </row>
    <row r="8261" spans="1:16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3" t="str">
        <f>IFERROR(LEFT(Tabla2[[#This Row],[Product]],FIND(" ",Tabla2[[#This Row],[Product]])-3),Tabla2[[#This Row],[Product]])</f>
        <v>Men</v>
      </c>
      <c r="I8261" s="6">
        <v>50</v>
      </c>
      <c r="J8261" s="4">
        <v>1930</v>
      </c>
      <c r="K8261" s="6">
        <f>Tabla2[[#This Row],[Price per Unit]]*Tabla2[[#This Row],[Units Sold]]</f>
        <v>96500</v>
      </c>
      <c r="L8261" s="52">
        <f>Tabla2[[#This Row],[Units Sold]]/Cálculos!$C$11</f>
        <v>7.7858338971003216E-5</v>
      </c>
      <c r="M8261" s="6">
        <f>Tabla2[[#This Row],[Total Sales]]-Tabla2[[#This Row],[Operating Profit]]</f>
        <v>94087.5</v>
      </c>
      <c r="N8261" s="6">
        <v>2412.5</v>
      </c>
      <c r="O8261" s="46">
        <f>Tabla2[[#This Row],[Operating Profit]]/Tabla2[[#This Row],[Total Sales]]</f>
        <v>2.5000000000000001E-2</v>
      </c>
      <c r="P8261" s="1" t="s">
        <v>23</v>
      </c>
    </row>
    <row r="8262" spans="1:16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3" t="str">
        <f>IFERROR(LEFT(Tabla2[[#This Row],[Product]],FIND(" ",Tabla2[[#This Row],[Product]])-3),Tabla2[[#This Row],[Product]])</f>
        <v>Women</v>
      </c>
      <c r="I8262" s="6">
        <v>47</v>
      </c>
      <c r="J8262" s="4">
        <v>1130</v>
      </c>
      <c r="K8262" s="6">
        <f>Tabla2[[#This Row],[Price per Unit]]*Tabla2[[#This Row],[Units Sold]]</f>
        <v>53110</v>
      </c>
      <c r="L8262" s="52">
        <f>Tabla2[[#This Row],[Units Sold]]/Cálculos!$C$11</f>
        <v>4.5585452350898253E-5</v>
      </c>
      <c r="M8262" s="6">
        <f>Tabla2[[#This Row],[Total Sales]]-Tabla2[[#This Row],[Operating Profit]]</f>
        <v>50879.38</v>
      </c>
      <c r="N8262" s="6">
        <v>2230.6200000000003</v>
      </c>
      <c r="O8262" s="46">
        <f>Tabla2[[#This Row],[Operating Profit]]/Tabla2[[#This Row],[Total Sales]]</f>
        <v>4.200000000000001E-2</v>
      </c>
      <c r="P8262" s="1" t="s">
        <v>23</v>
      </c>
    </row>
    <row r="8263" spans="1:16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3" t="str">
        <f>IFERROR(LEFT(Tabla2[[#This Row],[Product]],FIND(" ",Tabla2[[#This Row],[Product]])-3),Tabla2[[#This Row],[Product]])</f>
        <v>Women</v>
      </c>
      <c r="I8263" s="6">
        <v>43</v>
      </c>
      <c r="J8263" s="4">
        <v>1190</v>
      </c>
      <c r="K8263" s="6">
        <f>Tabla2[[#This Row],[Price per Unit]]*Tabla2[[#This Row],[Units Sold]]</f>
        <v>51170</v>
      </c>
      <c r="L8263" s="52">
        <f>Tabla2[[#This Row],[Units Sold]]/Cálculos!$C$11</f>
        <v>4.8005918847406126E-5</v>
      </c>
      <c r="M8263" s="6">
        <f>Tabla2[[#This Row],[Total Sales]]-Tabla2[[#This Row],[Operating Profit]]</f>
        <v>49481.39</v>
      </c>
      <c r="N8263" s="6">
        <v>1688.61</v>
      </c>
      <c r="O8263" s="46">
        <f>Tabla2[[#This Row],[Operating Profit]]/Tabla2[[#This Row],[Total Sales]]</f>
        <v>3.2999999999999995E-2</v>
      </c>
      <c r="P8263" s="1" t="s">
        <v>23</v>
      </c>
    </row>
    <row r="8264" spans="1:16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3" t="str">
        <f>IFERROR(LEFT(Tabla2[[#This Row],[Product]],FIND(" ",Tabla2[[#This Row],[Product]])-3),Tabla2[[#This Row],[Product]])</f>
        <v>Men</v>
      </c>
      <c r="I8264" s="6">
        <v>48</v>
      </c>
      <c r="J8264" s="4">
        <v>1070</v>
      </c>
      <c r="K8264" s="6">
        <f>Tabla2[[#This Row],[Price per Unit]]*Tabla2[[#This Row],[Units Sold]]</f>
        <v>51360</v>
      </c>
      <c r="L8264" s="52">
        <f>Tabla2[[#This Row],[Units Sold]]/Cálculos!$C$11</f>
        <v>4.316498585439038E-5</v>
      </c>
      <c r="M8264" s="6">
        <f>Tabla2[[#This Row],[Total Sales]]-Tabla2[[#This Row],[Operating Profit]]</f>
        <v>48586.559999999998</v>
      </c>
      <c r="N8264" s="6">
        <v>2773.440000000001</v>
      </c>
      <c r="O8264" s="46">
        <f>Tabla2[[#This Row],[Operating Profit]]/Tabla2[[#This Row],[Total Sales]]</f>
        <v>5.400000000000002E-2</v>
      </c>
      <c r="P8264" s="1" t="s">
        <v>23</v>
      </c>
    </row>
    <row r="8265" spans="1:16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3" t="str">
        <f>IFERROR(LEFT(Tabla2[[#This Row],[Product]],FIND(" ",Tabla2[[#This Row],[Product]])-3),Tabla2[[#This Row],[Product]])</f>
        <v>Women</v>
      </c>
      <c r="I8265" s="6">
        <v>53</v>
      </c>
      <c r="J8265" s="4">
        <v>1200</v>
      </c>
      <c r="K8265" s="6">
        <f>Tabla2[[#This Row],[Price per Unit]]*Tabla2[[#This Row],[Units Sold]]</f>
        <v>63600</v>
      </c>
      <c r="L8265" s="52">
        <f>Tabla2[[#This Row],[Units Sold]]/Cálculos!$C$11</f>
        <v>4.8409329930157437E-5</v>
      </c>
      <c r="M8265" s="6">
        <f>Tabla2[[#This Row],[Total Sales]]-Tabla2[[#This Row],[Operating Profit]]</f>
        <v>62200.800000000003</v>
      </c>
      <c r="N8265" s="6">
        <v>1399.2000000000003</v>
      </c>
      <c r="O8265" s="46">
        <f>Tabla2[[#This Row],[Operating Profit]]/Tabla2[[#This Row],[Total Sales]]</f>
        <v>2.2000000000000006E-2</v>
      </c>
      <c r="P8265" s="1" t="s">
        <v>23</v>
      </c>
    </row>
    <row r="8266" spans="1:16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3" t="str">
        <f>IFERROR(LEFT(Tabla2[[#This Row],[Product]],FIND(" ",Tabla2[[#This Row],[Product]])-3),Tabla2[[#This Row],[Product]])</f>
        <v>Men</v>
      </c>
      <c r="I8266" s="6">
        <v>47</v>
      </c>
      <c r="J8266" s="4">
        <v>1960</v>
      </c>
      <c r="K8266" s="6">
        <f>Tabla2[[#This Row],[Price per Unit]]*Tabla2[[#This Row],[Units Sold]]</f>
        <v>92120</v>
      </c>
      <c r="L8266" s="52">
        <f>Tabla2[[#This Row],[Units Sold]]/Cálculos!$C$11</f>
        <v>7.9068572219257149E-5</v>
      </c>
      <c r="M8266" s="6">
        <f>Tabla2[[#This Row],[Total Sales]]-Tabla2[[#This Row],[Operating Profit]]</f>
        <v>88250.96</v>
      </c>
      <c r="N8266" s="6">
        <v>3869.0400000000004</v>
      </c>
      <c r="O8266" s="46">
        <f>Tabla2[[#This Row],[Operating Profit]]/Tabla2[[#This Row],[Total Sales]]</f>
        <v>4.2000000000000003E-2</v>
      </c>
      <c r="P8266" s="1" t="s">
        <v>23</v>
      </c>
    </row>
    <row r="8267" spans="1:16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3" t="str">
        <f>IFERROR(LEFT(Tabla2[[#This Row],[Product]],FIND(" ",Tabla2[[#This Row],[Product]])-3),Tabla2[[#This Row],[Product]])</f>
        <v>Men</v>
      </c>
      <c r="I8267" s="6">
        <v>52</v>
      </c>
      <c r="J8267" s="4">
        <v>2010</v>
      </c>
      <c r="K8267" s="6">
        <f>Tabla2[[#This Row],[Price per Unit]]*Tabla2[[#This Row],[Units Sold]]</f>
        <v>104520</v>
      </c>
      <c r="L8267" s="52">
        <f>Tabla2[[#This Row],[Units Sold]]/Cálculos!$C$11</f>
        <v>8.1085627633013717E-5</v>
      </c>
      <c r="M8267" s="6">
        <f>Tabla2[[#This Row],[Total Sales]]-Tabla2[[#This Row],[Operating Profit]]</f>
        <v>101907</v>
      </c>
      <c r="N8267" s="6">
        <v>2613</v>
      </c>
      <c r="O8267" s="46">
        <f>Tabla2[[#This Row],[Operating Profit]]/Tabla2[[#This Row],[Total Sales]]</f>
        <v>2.5000000000000001E-2</v>
      </c>
      <c r="P8267" s="1" t="s">
        <v>23</v>
      </c>
    </row>
    <row r="8268" spans="1:16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3" t="str">
        <f>IFERROR(LEFT(Tabla2[[#This Row],[Product]],FIND(" ",Tabla2[[#This Row],[Product]])-3),Tabla2[[#This Row],[Product]])</f>
        <v>Women</v>
      </c>
      <c r="I8268" s="6">
        <v>44</v>
      </c>
      <c r="J8268" s="4">
        <v>1400</v>
      </c>
      <c r="K8268" s="6">
        <f>Tabla2[[#This Row],[Price per Unit]]*Tabla2[[#This Row],[Units Sold]]</f>
        <v>61600</v>
      </c>
      <c r="L8268" s="52">
        <f>Tabla2[[#This Row],[Units Sold]]/Cálculos!$C$11</f>
        <v>5.6477551585183678E-5</v>
      </c>
      <c r="M8268" s="6">
        <f>Tabla2[[#This Row],[Total Sales]]-Tabla2[[#This Row],[Operating Profit]]</f>
        <v>59012.800000000003</v>
      </c>
      <c r="N8268" s="6">
        <v>2587.2000000000003</v>
      </c>
      <c r="O8268" s="46">
        <f>Tabla2[[#This Row],[Operating Profit]]/Tabla2[[#This Row],[Total Sales]]</f>
        <v>4.2000000000000003E-2</v>
      </c>
      <c r="P8268" s="1" t="s">
        <v>23</v>
      </c>
    </row>
    <row r="8269" spans="1:16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3" t="str">
        <f>IFERROR(LEFT(Tabla2[[#This Row],[Product]],FIND(" ",Tabla2[[#This Row],[Product]])-3),Tabla2[[#This Row],[Product]])</f>
        <v>Women</v>
      </c>
      <c r="I8269" s="6">
        <v>43</v>
      </c>
      <c r="J8269" s="4">
        <v>1320</v>
      </c>
      <c r="K8269" s="6">
        <f>Tabla2[[#This Row],[Price per Unit]]*Tabla2[[#This Row],[Units Sold]]</f>
        <v>56760</v>
      </c>
      <c r="L8269" s="52">
        <f>Tabla2[[#This Row],[Units Sold]]/Cálculos!$C$11</f>
        <v>5.3250262923173183E-5</v>
      </c>
      <c r="M8269" s="6">
        <f>Tabla2[[#This Row],[Total Sales]]-Tabla2[[#This Row],[Operating Profit]]</f>
        <v>54773.4</v>
      </c>
      <c r="N8269" s="6">
        <v>1986.6</v>
      </c>
      <c r="O8269" s="46">
        <f>Tabla2[[#This Row],[Operating Profit]]/Tabla2[[#This Row],[Total Sales]]</f>
        <v>3.4999999999999996E-2</v>
      </c>
      <c r="P8269" s="1" t="s">
        <v>23</v>
      </c>
    </row>
    <row r="8270" spans="1:16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3" t="str">
        <f>IFERROR(LEFT(Tabla2[[#This Row],[Product]],FIND(" ",Tabla2[[#This Row],[Product]])-3),Tabla2[[#This Row],[Product]])</f>
        <v>Men</v>
      </c>
      <c r="I8270" s="6">
        <v>46</v>
      </c>
      <c r="J8270" s="4">
        <v>1190</v>
      </c>
      <c r="K8270" s="6">
        <f>Tabla2[[#This Row],[Price per Unit]]*Tabla2[[#This Row],[Units Sold]]</f>
        <v>54740</v>
      </c>
      <c r="L8270" s="52">
        <f>Tabla2[[#This Row],[Units Sold]]/Cálculos!$C$11</f>
        <v>4.8005918847406126E-5</v>
      </c>
      <c r="M8270" s="6">
        <f>Tabla2[[#This Row],[Total Sales]]-Tabla2[[#This Row],[Operating Profit]]</f>
        <v>51784.04</v>
      </c>
      <c r="N8270" s="6">
        <v>2955.9600000000009</v>
      </c>
      <c r="O8270" s="46">
        <f>Tabla2[[#This Row],[Operating Profit]]/Tabla2[[#This Row],[Total Sales]]</f>
        <v>5.400000000000002E-2</v>
      </c>
      <c r="P8270" s="1" t="s">
        <v>23</v>
      </c>
    </row>
    <row r="8271" spans="1:16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3" t="str">
        <f>IFERROR(LEFT(Tabla2[[#This Row],[Product]],FIND(" ",Tabla2[[#This Row],[Product]])-3),Tabla2[[#This Row],[Product]])</f>
        <v>Women</v>
      </c>
      <c r="I8271" s="6">
        <v>51</v>
      </c>
      <c r="J8271" s="4">
        <v>1620</v>
      </c>
      <c r="K8271" s="6">
        <f>Tabla2[[#This Row],[Price per Unit]]*Tabla2[[#This Row],[Units Sold]]</f>
        <v>82620</v>
      </c>
      <c r="L8271" s="52">
        <f>Tabla2[[#This Row],[Units Sold]]/Cálculos!$C$11</f>
        <v>6.5352595405712547E-5</v>
      </c>
      <c r="M8271" s="6">
        <f>Tabla2[[#This Row],[Total Sales]]-Tabla2[[#This Row],[Operating Profit]]</f>
        <v>80884.98</v>
      </c>
      <c r="N8271" s="6">
        <v>1735.0200000000002</v>
      </c>
      <c r="O8271" s="46">
        <f>Tabla2[[#This Row],[Operating Profit]]/Tabla2[[#This Row],[Total Sales]]</f>
        <v>2.1000000000000001E-2</v>
      </c>
      <c r="P8271" s="1" t="s">
        <v>23</v>
      </c>
    </row>
    <row r="8272" spans="1:16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3" t="str">
        <f>IFERROR(LEFT(Tabla2[[#This Row],[Product]],FIND(" ",Tabla2[[#This Row],[Product]])-3),Tabla2[[#This Row],[Product]])</f>
        <v>Men</v>
      </c>
      <c r="I8272" s="6">
        <v>47</v>
      </c>
      <c r="J8272" s="4">
        <v>2160</v>
      </c>
      <c r="K8272" s="6">
        <f>Tabla2[[#This Row],[Price per Unit]]*Tabla2[[#This Row],[Units Sold]]</f>
        <v>101520</v>
      </c>
      <c r="L8272" s="52">
        <f>Tabla2[[#This Row],[Units Sold]]/Cálculos!$C$11</f>
        <v>8.7136793874283396E-5</v>
      </c>
      <c r="M8272" s="6">
        <f>Tabla2[[#This Row],[Total Sales]]-Tabla2[[#This Row],[Operating Profit]]</f>
        <v>97763.76</v>
      </c>
      <c r="N8272" s="6">
        <v>3756.2400000000007</v>
      </c>
      <c r="O8272" s="46">
        <f>Tabla2[[#This Row],[Operating Profit]]/Tabla2[[#This Row],[Total Sales]]</f>
        <v>3.7000000000000005E-2</v>
      </c>
      <c r="P8272" s="1" t="s">
        <v>23</v>
      </c>
    </row>
    <row r="8273" spans="1:16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3" t="str">
        <f>IFERROR(LEFT(Tabla2[[#This Row],[Product]],FIND(" ",Tabla2[[#This Row],[Product]])-3),Tabla2[[#This Row],[Product]])</f>
        <v>Men</v>
      </c>
      <c r="I8273" s="6">
        <v>50</v>
      </c>
      <c r="J8273" s="4">
        <v>2090</v>
      </c>
      <c r="K8273" s="6">
        <f>Tabla2[[#This Row],[Price per Unit]]*Tabla2[[#This Row],[Units Sold]]</f>
        <v>104500</v>
      </c>
      <c r="L8273" s="52">
        <f>Tabla2[[#This Row],[Units Sold]]/Cálculos!$C$11</f>
        <v>8.4312916295024206E-5</v>
      </c>
      <c r="M8273" s="6">
        <f>Tabla2[[#This Row],[Total Sales]]-Tabla2[[#This Row],[Operating Profit]]</f>
        <v>101887.5</v>
      </c>
      <c r="N8273" s="6">
        <v>2612.5</v>
      </c>
      <c r="O8273" s="46">
        <f>Tabla2[[#This Row],[Operating Profit]]/Tabla2[[#This Row],[Total Sales]]</f>
        <v>2.5000000000000001E-2</v>
      </c>
      <c r="P8273" s="1" t="s">
        <v>23</v>
      </c>
    </row>
    <row r="8274" spans="1:16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3" t="str">
        <f>IFERROR(LEFT(Tabla2[[#This Row],[Product]],FIND(" ",Tabla2[[#This Row],[Product]])-3),Tabla2[[#This Row],[Product]])</f>
        <v>Women</v>
      </c>
      <c r="I8274" s="6">
        <v>47</v>
      </c>
      <c r="J8274" s="4">
        <v>1660</v>
      </c>
      <c r="K8274" s="6">
        <f>Tabla2[[#This Row],[Price per Unit]]*Tabla2[[#This Row],[Units Sold]]</f>
        <v>78020</v>
      </c>
      <c r="L8274" s="52">
        <f>Tabla2[[#This Row],[Units Sold]]/Cálculos!$C$11</f>
        <v>6.6966239736717791E-5</v>
      </c>
      <c r="M8274" s="6">
        <f>Tabla2[[#This Row],[Total Sales]]-Tabla2[[#This Row],[Operating Profit]]</f>
        <v>74743.16</v>
      </c>
      <c r="N8274" s="6">
        <v>3276.84</v>
      </c>
      <c r="O8274" s="46">
        <f>Tabla2[[#This Row],[Operating Profit]]/Tabla2[[#This Row],[Total Sales]]</f>
        <v>4.2000000000000003E-2</v>
      </c>
      <c r="P8274" s="1" t="s">
        <v>23</v>
      </c>
    </row>
    <row r="8275" spans="1:16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3" t="str">
        <f>IFERROR(LEFT(Tabla2[[#This Row],[Product]],FIND(" ",Tabla2[[#This Row],[Product]])-3),Tabla2[[#This Row],[Product]])</f>
        <v>Women</v>
      </c>
      <c r="I8275" s="6">
        <v>40</v>
      </c>
      <c r="J8275" s="4">
        <v>1660</v>
      </c>
      <c r="K8275" s="6">
        <f>Tabla2[[#This Row],[Price per Unit]]*Tabla2[[#This Row],[Units Sold]]</f>
        <v>66400</v>
      </c>
      <c r="L8275" s="52">
        <f>Tabla2[[#This Row],[Units Sold]]/Cálculos!$C$11</f>
        <v>6.6966239736717791E-5</v>
      </c>
      <c r="M8275" s="6">
        <f>Tabla2[[#This Row],[Total Sales]]-Tabla2[[#This Row],[Operating Profit]]</f>
        <v>64009.599999999999</v>
      </c>
      <c r="N8275" s="6">
        <v>2390.4</v>
      </c>
      <c r="O8275" s="46">
        <f>Tabla2[[#This Row],[Operating Profit]]/Tabla2[[#This Row],[Total Sales]]</f>
        <v>3.6000000000000004E-2</v>
      </c>
      <c r="P8275" s="1" t="s">
        <v>23</v>
      </c>
    </row>
    <row r="8276" spans="1:16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3" t="str">
        <f>IFERROR(LEFT(Tabla2[[#This Row],[Product]],FIND(" ",Tabla2[[#This Row],[Product]])-3),Tabla2[[#This Row],[Product]])</f>
        <v>Men</v>
      </c>
      <c r="I8276" s="6">
        <v>49</v>
      </c>
      <c r="J8276" s="4">
        <v>1360</v>
      </c>
      <c r="K8276" s="6">
        <f>Tabla2[[#This Row],[Price per Unit]]*Tabla2[[#This Row],[Units Sold]]</f>
        <v>66640</v>
      </c>
      <c r="L8276" s="52">
        <f>Tabla2[[#This Row],[Units Sold]]/Cálculos!$C$11</f>
        <v>5.4863907254178434E-5</v>
      </c>
      <c r="M8276" s="6">
        <f>Tabla2[[#This Row],[Total Sales]]-Tabla2[[#This Row],[Operating Profit]]</f>
        <v>63041.440000000002</v>
      </c>
      <c r="N8276" s="6">
        <v>3598.5600000000009</v>
      </c>
      <c r="O8276" s="46">
        <f>Tabla2[[#This Row],[Operating Profit]]/Tabla2[[#This Row],[Total Sales]]</f>
        <v>5.4000000000000013E-2</v>
      </c>
      <c r="P8276" s="1" t="s">
        <v>23</v>
      </c>
    </row>
    <row r="8277" spans="1:16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3" t="str">
        <f>IFERROR(LEFT(Tabla2[[#This Row],[Product]],FIND(" ",Tabla2[[#This Row],[Product]])-3),Tabla2[[#This Row],[Product]])</f>
        <v>Women</v>
      </c>
      <c r="I8277" s="6">
        <v>56</v>
      </c>
      <c r="J8277" s="4">
        <v>1700</v>
      </c>
      <c r="K8277" s="6">
        <f>Tabla2[[#This Row],[Price per Unit]]*Tabla2[[#This Row],[Units Sold]]</f>
        <v>95200</v>
      </c>
      <c r="L8277" s="52">
        <f>Tabla2[[#This Row],[Units Sold]]/Cálculos!$C$11</f>
        <v>6.8579884067723035E-5</v>
      </c>
      <c r="M8277" s="6">
        <f>Tabla2[[#This Row],[Total Sales]]-Tabla2[[#This Row],[Operating Profit]]</f>
        <v>93486.399999999994</v>
      </c>
      <c r="N8277" s="6">
        <v>1713.6000000000001</v>
      </c>
      <c r="O8277" s="46">
        <f>Tabla2[[#This Row],[Operating Profit]]/Tabla2[[#This Row],[Total Sales]]</f>
        <v>1.8000000000000002E-2</v>
      </c>
      <c r="P8277" s="1" t="s">
        <v>23</v>
      </c>
    </row>
    <row r="8278" spans="1:16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3" t="str">
        <f>IFERROR(LEFT(Tabla2[[#This Row],[Product]],FIND(" ",Tabla2[[#This Row],[Product]])-3),Tabla2[[#This Row],[Product]])</f>
        <v>Men</v>
      </c>
      <c r="I8278" s="6">
        <v>20</v>
      </c>
      <c r="J8278" s="4">
        <v>1490</v>
      </c>
      <c r="K8278" s="6">
        <f>Tabla2[[#This Row],[Price per Unit]]*Tabla2[[#This Row],[Units Sold]]</f>
        <v>29800</v>
      </c>
      <c r="L8278" s="52">
        <f>Tabla2[[#This Row],[Units Sold]]/Cálculos!$C$11</f>
        <v>6.010825132994549E-5</v>
      </c>
      <c r="M8278" s="6">
        <f>Tabla2[[#This Row],[Total Sales]]-Tabla2[[#This Row],[Operating Profit]]</f>
        <v>28608</v>
      </c>
      <c r="N8278" s="6">
        <v>1192</v>
      </c>
      <c r="O8278" s="46">
        <f>Tabla2[[#This Row],[Operating Profit]]/Tabla2[[#This Row],[Total Sales]]</f>
        <v>0.04</v>
      </c>
      <c r="P8278" s="1" t="s">
        <v>23</v>
      </c>
    </row>
    <row r="8279" spans="1:16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3" t="str">
        <f>IFERROR(LEFT(Tabla2[[#This Row],[Product]],FIND(" ",Tabla2[[#This Row],[Product]])-3),Tabla2[[#This Row],[Product]])</f>
        <v>Men</v>
      </c>
      <c r="I8279" s="6">
        <v>31</v>
      </c>
      <c r="J8279" s="4">
        <v>1450</v>
      </c>
      <c r="K8279" s="6">
        <f>Tabla2[[#This Row],[Price per Unit]]*Tabla2[[#This Row],[Units Sold]]</f>
        <v>44950</v>
      </c>
      <c r="L8279" s="52">
        <f>Tabla2[[#This Row],[Units Sold]]/Cálculos!$C$11</f>
        <v>5.849460699894024E-5</v>
      </c>
      <c r="M8279" s="6">
        <f>Tabla2[[#This Row],[Total Sales]]-Tabla2[[#This Row],[Operating Profit]]</f>
        <v>43826.25</v>
      </c>
      <c r="N8279" s="6">
        <v>1123.75</v>
      </c>
      <c r="O8279" s="46">
        <f>Tabla2[[#This Row],[Operating Profit]]/Tabla2[[#This Row],[Total Sales]]</f>
        <v>2.5000000000000001E-2</v>
      </c>
      <c r="P8279" s="1" t="s">
        <v>23</v>
      </c>
    </row>
    <row r="8280" spans="1:16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3" t="str">
        <f>IFERROR(LEFT(Tabla2[[#This Row],[Product]],FIND(" ",Tabla2[[#This Row],[Product]])-3),Tabla2[[#This Row],[Product]])</f>
        <v>Women</v>
      </c>
      <c r="I8280" s="6">
        <v>26</v>
      </c>
      <c r="J8280" s="4">
        <v>1280</v>
      </c>
      <c r="K8280" s="6">
        <f>Tabla2[[#This Row],[Price per Unit]]*Tabla2[[#This Row],[Units Sold]]</f>
        <v>33280</v>
      </c>
      <c r="L8280" s="52">
        <f>Tabla2[[#This Row],[Units Sold]]/Cálculos!$C$11</f>
        <v>5.1636618592167932E-5</v>
      </c>
      <c r="M8280" s="6">
        <f>Tabla2[[#This Row],[Total Sales]]-Tabla2[[#This Row],[Operating Profit]]</f>
        <v>31882.239999999998</v>
      </c>
      <c r="N8280" s="6">
        <v>1397.7600000000002</v>
      </c>
      <c r="O8280" s="46">
        <f>Tabla2[[#This Row],[Operating Profit]]/Tabla2[[#This Row],[Total Sales]]</f>
        <v>4.200000000000001E-2</v>
      </c>
      <c r="P8280" s="1" t="s">
        <v>23</v>
      </c>
    </row>
    <row r="8281" spans="1:16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3" t="str">
        <f>IFERROR(LEFT(Tabla2[[#This Row],[Product]],FIND(" ",Tabla2[[#This Row],[Product]])-3),Tabla2[[#This Row],[Product]])</f>
        <v>Women</v>
      </c>
      <c r="I8281" s="6">
        <v>26</v>
      </c>
      <c r="J8281" s="4">
        <v>960</v>
      </c>
      <c r="K8281" s="6">
        <f>Tabla2[[#This Row],[Price per Unit]]*Tabla2[[#This Row],[Units Sold]]</f>
        <v>24960</v>
      </c>
      <c r="L8281" s="52">
        <f>Tabla2[[#This Row],[Units Sold]]/Cálculos!$C$11</f>
        <v>3.8727463944125952E-5</v>
      </c>
      <c r="M8281" s="6">
        <f>Tabla2[[#This Row],[Total Sales]]-Tabla2[[#This Row],[Operating Profit]]</f>
        <v>24111.360000000001</v>
      </c>
      <c r="N8281" s="6">
        <v>848.63999999999987</v>
      </c>
      <c r="O8281" s="46">
        <f>Tabla2[[#This Row],[Operating Profit]]/Tabla2[[#This Row],[Total Sales]]</f>
        <v>3.3999999999999996E-2</v>
      </c>
      <c r="P8281" s="1" t="s">
        <v>23</v>
      </c>
    </row>
    <row r="8282" spans="1:16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3" t="str">
        <f>IFERROR(LEFT(Tabla2[[#This Row],[Product]],FIND(" ",Tabla2[[#This Row],[Product]])-3),Tabla2[[#This Row],[Product]])</f>
        <v>Men</v>
      </c>
      <c r="I8282" s="6">
        <v>30</v>
      </c>
      <c r="J8282" s="4">
        <v>1230</v>
      </c>
      <c r="K8282" s="6">
        <f>Tabla2[[#This Row],[Price per Unit]]*Tabla2[[#This Row],[Units Sold]]</f>
        <v>36900</v>
      </c>
      <c r="L8282" s="52">
        <f>Tabla2[[#This Row],[Units Sold]]/Cálculos!$C$11</f>
        <v>4.9619563178411377E-5</v>
      </c>
      <c r="M8282" s="6">
        <f>Tabla2[[#This Row],[Total Sales]]-Tabla2[[#This Row],[Operating Profit]]</f>
        <v>35645.4</v>
      </c>
      <c r="N8282" s="6">
        <v>1254.5999999999999</v>
      </c>
      <c r="O8282" s="46">
        <f>Tabla2[[#This Row],[Operating Profit]]/Tabla2[[#This Row],[Total Sales]]</f>
        <v>3.3999999999999996E-2</v>
      </c>
      <c r="P8282" s="1" t="s">
        <v>23</v>
      </c>
    </row>
    <row r="8283" spans="1:16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3" t="str">
        <f>IFERROR(LEFT(Tabla2[[#This Row],[Product]],FIND(" ",Tabla2[[#This Row],[Product]])-3),Tabla2[[#This Row],[Product]])</f>
        <v>Women</v>
      </c>
      <c r="I8283" s="6">
        <v>24</v>
      </c>
      <c r="J8283" s="4">
        <v>1700</v>
      </c>
      <c r="K8283" s="6">
        <f>Tabla2[[#This Row],[Price per Unit]]*Tabla2[[#This Row],[Units Sold]]</f>
        <v>40800</v>
      </c>
      <c r="L8283" s="52">
        <f>Tabla2[[#This Row],[Units Sold]]/Cálculos!$C$11</f>
        <v>6.8579884067723035E-5</v>
      </c>
      <c r="M8283" s="6">
        <f>Tabla2[[#This Row],[Total Sales]]-Tabla2[[#This Row],[Operating Profit]]</f>
        <v>38637.599999999999</v>
      </c>
      <c r="N8283" s="6">
        <v>2162.4</v>
      </c>
      <c r="O8283" s="46">
        <f>Tabla2[[#This Row],[Operating Profit]]/Tabla2[[#This Row],[Total Sales]]</f>
        <v>5.3000000000000005E-2</v>
      </c>
      <c r="P8283" s="1" t="s">
        <v>23</v>
      </c>
    </row>
    <row r="8284" spans="1:16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3" t="str">
        <f>IFERROR(LEFT(Tabla2[[#This Row],[Product]],FIND(" ",Tabla2[[#This Row],[Product]])-3),Tabla2[[#This Row],[Product]])</f>
        <v>Men</v>
      </c>
      <c r="I8284" s="6">
        <v>18</v>
      </c>
      <c r="J8284" s="4">
        <v>2020</v>
      </c>
      <c r="K8284" s="6">
        <f>Tabla2[[#This Row],[Price per Unit]]*Tabla2[[#This Row],[Units Sold]]</f>
        <v>36360</v>
      </c>
      <c r="L8284" s="52">
        <f>Tabla2[[#This Row],[Units Sold]]/Cálculos!$C$11</f>
        <v>8.1489038715765028E-5</v>
      </c>
      <c r="M8284" s="6">
        <f>Tabla2[[#This Row],[Total Sales]]-Tabla2[[#This Row],[Operating Profit]]</f>
        <v>35014.68</v>
      </c>
      <c r="N8284" s="6">
        <v>1345.32</v>
      </c>
      <c r="O8284" s="46">
        <f>Tabla2[[#This Row],[Operating Profit]]/Tabla2[[#This Row],[Total Sales]]</f>
        <v>3.6999999999999998E-2</v>
      </c>
      <c r="P8284" s="1" t="s">
        <v>23</v>
      </c>
    </row>
    <row r="8285" spans="1:16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3" t="str">
        <f>IFERROR(LEFT(Tabla2[[#This Row],[Product]],FIND(" ",Tabla2[[#This Row],[Product]])-3),Tabla2[[#This Row],[Product]])</f>
        <v>Men</v>
      </c>
      <c r="I8285" s="6">
        <v>23</v>
      </c>
      <c r="J8285" s="4">
        <v>2190</v>
      </c>
      <c r="K8285" s="6">
        <f>Tabla2[[#This Row],[Price per Unit]]*Tabla2[[#This Row],[Units Sold]]</f>
        <v>50370</v>
      </c>
      <c r="L8285" s="52">
        <f>Tabla2[[#This Row],[Units Sold]]/Cálculos!$C$11</f>
        <v>8.8347027122537329E-5</v>
      </c>
      <c r="M8285" s="6">
        <f>Tabla2[[#This Row],[Total Sales]]-Tabla2[[#This Row],[Operating Profit]]</f>
        <v>48405.57</v>
      </c>
      <c r="N8285" s="6">
        <v>1964.4299999999998</v>
      </c>
      <c r="O8285" s="46">
        <f>Tabla2[[#This Row],[Operating Profit]]/Tabla2[[#This Row],[Total Sales]]</f>
        <v>3.9E-2</v>
      </c>
      <c r="P8285" s="1" t="s">
        <v>23</v>
      </c>
    </row>
    <row r="8286" spans="1:16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3" t="str">
        <f>IFERROR(LEFT(Tabla2[[#This Row],[Product]],FIND(" ",Tabla2[[#This Row],[Product]])-3),Tabla2[[#This Row],[Product]])</f>
        <v>Women</v>
      </c>
      <c r="I8286" s="6">
        <v>23</v>
      </c>
      <c r="J8286" s="4">
        <v>1400</v>
      </c>
      <c r="K8286" s="6">
        <f>Tabla2[[#This Row],[Price per Unit]]*Tabla2[[#This Row],[Units Sold]]</f>
        <v>32200</v>
      </c>
      <c r="L8286" s="52">
        <f>Tabla2[[#This Row],[Units Sold]]/Cálculos!$C$11</f>
        <v>5.6477551585183678E-5</v>
      </c>
      <c r="M8286" s="6">
        <f>Tabla2[[#This Row],[Total Sales]]-Tabla2[[#This Row],[Operating Profit]]</f>
        <v>30944.2</v>
      </c>
      <c r="N8286" s="6">
        <v>1255.8</v>
      </c>
      <c r="O8286" s="46">
        <f>Tabla2[[#This Row],[Operating Profit]]/Tabla2[[#This Row],[Total Sales]]</f>
        <v>3.9E-2</v>
      </c>
      <c r="P8286" s="1" t="s">
        <v>23</v>
      </c>
    </row>
    <row r="8287" spans="1:16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3" t="str">
        <f>IFERROR(LEFT(Tabla2[[#This Row],[Product]],FIND(" ",Tabla2[[#This Row],[Product]])-3),Tabla2[[#This Row],[Product]])</f>
        <v>Women</v>
      </c>
      <c r="I8287" s="6">
        <v>28</v>
      </c>
      <c r="J8287" s="4">
        <v>1280</v>
      </c>
      <c r="K8287" s="6">
        <f>Tabla2[[#This Row],[Price per Unit]]*Tabla2[[#This Row],[Units Sold]]</f>
        <v>35840</v>
      </c>
      <c r="L8287" s="52">
        <f>Tabla2[[#This Row],[Units Sold]]/Cálculos!$C$11</f>
        <v>5.1636618592167932E-5</v>
      </c>
      <c r="M8287" s="6">
        <f>Tabla2[[#This Row],[Total Sales]]-Tabla2[[#This Row],[Operating Profit]]</f>
        <v>34083.839999999997</v>
      </c>
      <c r="N8287" s="6">
        <v>1756.1599999999999</v>
      </c>
      <c r="O8287" s="46">
        <f>Tabla2[[#This Row],[Operating Profit]]/Tabla2[[#This Row],[Total Sales]]</f>
        <v>4.8999999999999995E-2</v>
      </c>
      <c r="P8287" s="1" t="s">
        <v>23</v>
      </c>
    </row>
    <row r="8288" spans="1:16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3" t="str">
        <f>IFERROR(LEFT(Tabla2[[#This Row],[Product]],FIND(" ",Tabla2[[#This Row],[Product]])-3),Tabla2[[#This Row],[Product]])</f>
        <v>Men</v>
      </c>
      <c r="I8288" s="6">
        <v>29</v>
      </c>
      <c r="J8288" s="4">
        <v>940</v>
      </c>
      <c r="K8288" s="6">
        <f>Tabla2[[#This Row],[Price per Unit]]*Tabla2[[#This Row],[Units Sold]]</f>
        <v>27260</v>
      </c>
      <c r="L8288" s="52">
        <f>Tabla2[[#This Row],[Units Sold]]/Cálculos!$C$11</f>
        <v>3.792064177862333E-5</v>
      </c>
      <c r="M8288" s="6">
        <f>Tabla2[[#This Row],[Total Sales]]-Tabla2[[#This Row],[Operating Profit]]</f>
        <v>26387.68</v>
      </c>
      <c r="N8288" s="6">
        <v>872.32</v>
      </c>
      <c r="O8288" s="46">
        <f>Tabla2[[#This Row],[Operating Profit]]/Tabla2[[#This Row],[Total Sales]]</f>
        <v>3.2000000000000001E-2</v>
      </c>
      <c r="P8288" s="1" t="s">
        <v>23</v>
      </c>
    </row>
    <row r="8289" spans="1:16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3" t="str">
        <f>IFERROR(LEFT(Tabla2[[#This Row],[Product]],FIND(" ",Tabla2[[#This Row],[Product]])-3),Tabla2[[#This Row],[Product]])</f>
        <v>Women</v>
      </c>
      <c r="I8289" s="6">
        <v>28</v>
      </c>
      <c r="J8289" s="4">
        <v>1430</v>
      </c>
      <c r="K8289" s="6">
        <f>Tabla2[[#This Row],[Price per Unit]]*Tabla2[[#This Row],[Units Sold]]</f>
        <v>40040</v>
      </c>
      <c r="L8289" s="52">
        <f>Tabla2[[#This Row],[Units Sold]]/Cálculos!$C$11</f>
        <v>5.7687784833437618E-5</v>
      </c>
      <c r="M8289" s="6">
        <f>Tabla2[[#This Row],[Total Sales]]-Tabla2[[#This Row],[Operating Profit]]</f>
        <v>37797.760000000002</v>
      </c>
      <c r="N8289" s="6">
        <v>2242.2400000000002</v>
      </c>
      <c r="O8289" s="46">
        <f>Tabla2[[#This Row],[Operating Profit]]/Tabla2[[#This Row],[Total Sales]]</f>
        <v>5.6000000000000008E-2</v>
      </c>
      <c r="P8289" s="1" t="s">
        <v>23</v>
      </c>
    </row>
    <row r="8290" spans="1:16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3" t="str">
        <f>IFERROR(LEFT(Tabla2[[#This Row],[Product]],FIND(" ",Tabla2[[#This Row],[Product]])-3),Tabla2[[#This Row],[Product]])</f>
        <v>Men</v>
      </c>
      <c r="I8290" s="6">
        <v>20</v>
      </c>
      <c r="J8290" s="4">
        <v>2210</v>
      </c>
      <c r="K8290" s="6">
        <f>Tabla2[[#This Row],[Price per Unit]]*Tabla2[[#This Row],[Units Sold]]</f>
        <v>44200</v>
      </c>
      <c r="L8290" s="52">
        <f>Tabla2[[#This Row],[Units Sold]]/Cálculos!$C$11</f>
        <v>8.9153849288039951E-5</v>
      </c>
      <c r="M8290" s="6">
        <f>Tabla2[[#This Row],[Total Sales]]-Tabla2[[#This Row],[Operating Profit]]</f>
        <v>42299.4</v>
      </c>
      <c r="N8290" s="6">
        <v>1900.5999999999997</v>
      </c>
      <c r="O8290" s="46">
        <f>Tabla2[[#This Row],[Operating Profit]]/Tabla2[[#This Row],[Total Sales]]</f>
        <v>4.299999999999999E-2</v>
      </c>
      <c r="P8290" s="1" t="s">
        <v>23</v>
      </c>
    </row>
    <row r="8291" spans="1:16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3" t="str">
        <f>IFERROR(LEFT(Tabla2[[#This Row],[Product]],FIND(" ",Tabla2[[#This Row],[Product]])-3),Tabla2[[#This Row],[Product]])</f>
        <v>Men</v>
      </c>
      <c r="I8291" s="6">
        <v>31</v>
      </c>
      <c r="J8291" s="4">
        <v>1950</v>
      </c>
      <c r="K8291" s="6">
        <f>Tabla2[[#This Row],[Price per Unit]]*Tabla2[[#This Row],[Units Sold]]</f>
        <v>60450</v>
      </c>
      <c r="L8291" s="52">
        <f>Tabla2[[#This Row],[Units Sold]]/Cálculos!$C$11</f>
        <v>7.8665161136505838E-5</v>
      </c>
      <c r="M8291" s="6">
        <f>Tabla2[[#This Row],[Total Sales]]-Tabla2[[#This Row],[Operating Profit]]</f>
        <v>57608.85</v>
      </c>
      <c r="N8291" s="6">
        <v>2841.1499999999996</v>
      </c>
      <c r="O8291" s="46">
        <f>Tabla2[[#This Row],[Operating Profit]]/Tabla2[[#This Row],[Total Sales]]</f>
        <v>4.6999999999999993E-2</v>
      </c>
      <c r="P8291" s="1" t="s">
        <v>23</v>
      </c>
    </row>
    <row r="8292" spans="1:16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3" t="str">
        <f>IFERROR(LEFT(Tabla2[[#This Row],[Product]],FIND(" ",Tabla2[[#This Row],[Product]])-3),Tabla2[[#This Row],[Product]])</f>
        <v>Women</v>
      </c>
      <c r="I8292" s="6">
        <v>22</v>
      </c>
      <c r="J8292" s="4">
        <v>1660</v>
      </c>
      <c r="K8292" s="6">
        <f>Tabla2[[#This Row],[Price per Unit]]*Tabla2[[#This Row],[Units Sold]]</f>
        <v>36520</v>
      </c>
      <c r="L8292" s="52">
        <f>Tabla2[[#This Row],[Units Sold]]/Cálculos!$C$11</f>
        <v>6.6966239736717791E-5</v>
      </c>
      <c r="M8292" s="6">
        <f>Tabla2[[#This Row],[Total Sales]]-Tabla2[[#This Row],[Operating Profit]]</f>
        <v>34949.64</v>
      </c>
      <c r="N8292" s="6">
        <v>1570.3599999999997</v>
      </c>
      <c r="O8292" s="46">
        <f>Tabla2[[#This Row],[Operating Profit]]/Tabla2[[#This Row],[Total Sales]]</f>
        <v>4.299999999999999E-2</v>
      </c>
      <c r="P8292" s="1" t="s">
        <v>23</v>
      </c>
    </row>
    <row r="8293" spans="1:16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3" t="str">
        <f>IFERROR(LEFT(Tabla2[[#This Row],[Product]],FIND(" ",Tabla2[[#This Row],[Product]])-3),Tabla2[[#This Row],[Product]])</f>
        <v>Women</v>
      </c>
      <c r="I8293" s="6">
        <v>25</v>
      </c>
      <c r="J8293" s="4">
        <v>1240</v>
      </c>
      <c r="K8293" s="6">
        <f>Tabla2[[#This Row],[Price per Unit]]*Tabla2[[#This Row],[Units Sold]]</f>
        <v>31000</v>
      </c>
      <c r="L8293" s="52">
        <f>Tabla2[[#This Row],[Units Sold]]/Cálculos!$C$11</f>
        <v>5.0022974261162688E-5</v>
      </c>
      <c r="M8293" s="6">
        <f>Tabla2[[#This Row],[Total Sales]]-Tabla2[[#This Row],[Operating Profit]]</f>
        <v>29264</v>
      </c>
      <c r="N8293" s="6">
        <v>1736.0000000000002</v>
      </c>
      <c r="O8293" s="46">
        <f>Tabla2[[#This Row],[Operating Profit]]/Tabla2[[#This Row],[Total Sales]]</f>
        <v>5.6000000000000008E-2</v>
      </c>
      <c r="P8293" s="1" t="s">
        <v>23</v>
      </c>
    </row>
    <row r="8294" spans="1:16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3" t="str">
        <f>IFERROR(LEFT(Tabla2[[#This Row],[Product]],FIND(" ",Tabla2[[#This Row],[Product]])-3),Tabla2[[#This Row],[Product]])</f>
        <v>Men</v>
      </c>
      <c r="I8294" s="6">
        <v>27</v>
      </c>
      <c r="J8294" s="4">
        <v>880</v>
      </c>
      <c r="K8294" s="6">
        <f>Tabla2[[#This Row],[Price per Unit]]*Tabla2[[#This Row],[Units Sold]]</f>
        <v>23760</v>
      </c>
      <c r="L8294" s="52">
        <f>Tabla2[[#This Row],[Units Sold]]/Cálculos!$C$11</f>
        <v>3.5500175282115457E-5</v>
      </c>
      <c r="M8294" s="6">
        <f>Tabla2[[#This Row],[Total Sales]]-Tabla2[[#This Row],[Operating Profit]]</f>
        <v>22785.84</v>
      </c>
      <c r="N8294" s="6">
        <v>974.16</v>
      </c>
      <c r="O8294" s="46">
        <f>Tabla2[[#This Row],[Operating Profit]]/Tabla2[[#This Row],[Total Sales]]</f>
        <v>4.1000000000000002E-2</v>
      </c>
      <c r="P8294" s="1" t="s">
        <v>23</v>
      </c>
    </row>
    <row r="8295" spans="1:16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3" t="str">
        <f>IFERROR(LEFT(Tabla2[[#This Row],[Product]],FIND(" ",Tabla2[[#This Row],[Product]])-3),Tabla2[[#This Row],[Product]])</f>
        <v>Women</v>
      </c>
      <c r="I8295" s="6">
        <v>25</v>
      </c>
      <c r="J8295" s="4">
        <v>1450</v>
      </c>
      <c r="K8295" s="6">
        <f>Tabla2[[#This Row],[Price per Unit]]*Tabla2[[#This Row],[Units Sold]]</f>
        <v>36250</v>
      </c>
      <c r="L8295" s="52">
        <f>Tabla2[[#This Row],[Units Sold]]/Cálculos!$C$11</f>
        <v>5.849460699894024E-5</v>
      </c>
      <c r="M8295" s="6">
        <f>Tabla2[[#This Row],[Total Sales]]-Tabla2[[#This Row],[Operating Profit]]</f>
        <v>34038.75</v>
      </c>
      <c r="N8295" s="6">
        <v>2211.2500000000005</v>
      </c>
      <c r="O8295" s="46">
        <f>Tabla2[[#This Row],[Operating Profit]]/Tabla2[[#This Row],[Total Sales]]</f>
        <v>6.1000000000000013E-2</v>
      </c>
      <c r="P8295" s="1" t="s">
        <v>23</v>
      </c>
    </row>
    <row r="8296" spans="1:16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3" t="str">
        <f>IFERROR(LEFT(Tabla2[[#This Row],[Product]],FIND(" ",Tabla2[[#This Row],[Product]])-3),Tabla2[[#This Row],[Product]])</f>
        <v>Men</v>
      </c>
      <c r="I8296" s="6">
        <v>13</v>
      </c>
      <c r="J8296" s="4">
        <v>2030</v>
      </c>
      <c r="K8296" s="6">
        <f>Tabla2[[#This Row],[Price per Unit]]*Tabla2[[#This Row],[Units Sold]]</f>
        <v>26390</v>
      </c>
      <c r="L8296" s="52">
        <f>Tabla2[[#This Row],[Units Sold]]/Cálculos!$C$11</f>
        <v>8.189244979851634E-5</v>
      </c>
      <c r="M8296" s="6">
        <f>Tabla2[[#This Row],[Total Sales]]-Tabla2[[#This Row],[Operating Profit]]</f>
        <v>25202.45</v>
      </c>
      <c r="N8296" s="6">
        <v>1187.55</v>
      </c>
      <c r="O8296" s="46">
        <f>Tabla2[[#This Row],[Operating Profit]]/Tabla2[[#This Row],[Total Sales]]</f>
        <v>4.4999999999999998E-2</v>
      </c>
      <c r="P8296" s="1" t="s">
        <v>23</v>
      </c>
    </row>
    <row r="8297" spans="1:16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3" t="str">
        <f>IFERROR(LEFT(Tabla2[[#This Row],[Product]],FIND(" ",Tabla2[[#This Row],[Product]])-3),Tabla2[[#This Row],[Product]])</f>
        <v>Men</v>
      </c>
      <c r="I8297" s="6">
        <v>17</v>
      </c>
      <c r="J8297" s="4">
        <v>2030</v>
      </c>
      <c r="K8297" s="6">
        <f>Tabla2[[#This Row],[Price per Unit]]*Tabla2[[#This Row],[Units Sold]]</f>
        <v>34510</v>
      </c>
      <c r="L8297" s="52">
        <f>Tabla2[[#This Row],[Units Sold]]/Cálculos!$C$11</f>
        <v>8.189244979851634E-5</v>
      </c>
      <c r="M8297" s="6">
        <f>Tabla2[[#This Row],[Total Sales]]-Tabla2[[#This Row],[Operating Profit]]</f>
        <v>33060.58</v>
      </c>
      <c r="N8297" s="6">
        <v>1449.4199999999998</v>
      </c>
      <c r="O8297" s="46">
        <f>Tabla2[[#This Row],[Operating Profit]]/Tabla2[[#This Row],[Total Sales]]</f>
        <v>4.1999999999999996E-2</v>
      </c>
      <c r="P8297" s="1" t="s">
        <v>23</v>
      </c>
    </row>
    <row r="8298" spans="1:16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3" t="str">
        <f>IFERROR(LEFT(Tabla2[[#This Row],[Product]],FIND(" ",Tabla2[[#This Row],[Product]])-3),Tabla2[[#This Row],[Product]])</f>
        <v>Women</v>
      </c>
      <c r="I8298" s="6">
        <v>15</v>
      </c>
      <c r="J8298" s="4">
        <v>1700</v>
      </c>
      <c r="K8298" s="6">
        <f>Tabla2[[#This Row],[Price per Unit]]*Tabla2[[#This Row],[Units Sold]]</f>
        <v>25500</v>
      </c>
      <c r="L8298" s="52">
        <f>Tabla2[[#This Row],[Units Sold]]/Cálculos!$C$11</f>
        <v>6.8579884067723035E-5</v>
      </c>
      <c r="M8298" s="6">
        <f>Tabla2[[#This Row],[Total Sales]]-Tabla2[[#This Row],[Operating Profit]]</f>
        <v>24378</v>
      </c>
      <c r="N8298" s="6">
        <v>1121.9999999999998</v>
      </c>
      <c r="O8298" s="46">
        <f>Tabla2[[#This Row],[Operating Profit]]/Tabla2[[#This Row],[Total Sales]]</f>
        <v>4.3999999999999991E-2</v>
      </c>
      <c r="P8298" s="1" t="s">
        <v>23</v>
      </c>
    </row>
    <row r="8299" spans="1:16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3" t="str">
        <f>IFERROR(LEFT(Tabla2[[#This Row],[Product]],FIND(" ",Tabla2[[#This Row],[Product]])-3),Tabla2[[#This Row],[Product]])</f>
        <v>Women</v>
      </c>
      <c r="I8299" s="6">
        <v>20</v>
      </c>
      <c r="J8299" s="4">
        <v>1280</v>
      </c>
      <c r="K8299" s="6">
        <f>Tabla2[[#This Row],[Price per Unit]]*Tabla2[[#This Row],[Units Sold]]</f>
        <v>25600</v>
      </c>
      <c r="L8299" s="52">
        <f>Tabla2[[#This Row],[Units Sold]]/Cálculos!$C$11</f>
        <v>5.1636618592167932E-5</v>
      </c>
      <c r="M8299" s="6">
        <f>Tabla2[[#This Row],[Total Sales]]-Tabla2[[#This Row],[Operating Profit]]</f>
        <v>24166.400000000001</v>
      </c>
      <c r="N8299" s="6">
        <v>1433.6000000000001</v>
      </c>
      <c r="O8299" s="46">
        <f>Tabla2[[#This Row],[Operating Profit]]/Tabla2[[#This Row],[Total Sales]]</f>
        <v>5.6000000000000008E-2</v>
      </c>
      <c r="P8299" s="1" t="s">
        <v>23</v>
      </c>
    </row>
    <row r="8300" spans="1:16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3" t="str">
        <f>IFERROR(LEFT(Tabla2[[#This Row],[Product]],FIND(" ",Tabla2[[#This Row],[Product]])-3),Tabla2[[#This Row],[Product]])</f>
        <v>Men</v>
      </c>
      <c r="I8300" s="6">
        <v>20</v>
      </c>
      <c r="J8300" s="4">
        <v>1050</v>
      </c>
      <c r="K8300" s="6">
        <f>Tabla2[[#This Row],[Price per Unit]]*Tabla2[[#This Row],[Units Sold]]</f>
        <v>21000</v>
      </c>
      <c r="L8300" s="52">
        <f>Tabla2[[#This Row],[Units Sold]]/Cálculos!$C$11</f>
        <v>4.2358163688887758E-5</v>
      </c>
      <c r="M8300" s="6">
        <f>Tabla2[[#This Row],[Total Sales]]-Tabla2[[#This Row],[Operating Profit]]</f>
        <v>20202</v>
      </c>
      <c r="N8300" s="6">
        <v>798</v>
      </c>
      <c r="O8300" s="46">
        <f>Tabla2[[#This Row],[Operating Profit]]/Tabla2[[#This Row],[Total Sales]]</f>
        <v>3.7999999999999999E-2</v>
      </c>
      <c r="P8300" s="1" t="s">
        <v>23</v>
      </c>
    </row>
    <row r="8301" spans="1:16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3" t="str">
        <f>IFERROR(LEFT(Tabla2[[#This Row],[Product]],FIND(" ",Tabla2[[#This Row],[Product]])-3),Tabla2[[#This Row],[Product]])</f>
        <v>Women</v>
      </c>
      <c r="I8301" s="6">
        <v>18</v>
      </c>
      <c r="J8301" s="4">
        <v>1960</v>
      </c>
      <c r="K8301" s="6">
        <f>Tabla2[[#This Row],[Price per Unit]]*Tabla2[[#This Row],[Units Sold]]</f>
        <v>35280</v>
      </c>
      <c r="L8301" s="52">
        <f>Tabla2[[#This Row],[Units Sold]]/Cálculos!$C$11</f>
        <v>7.9068572219257149E-5</v>
      </c>
      <c r="M8301" s="6">
        <f>Tabla2[[#This Row],[Total Sales]]-Tabla2[[#This Row],[Operating Profit]]</f>
        <v>33127.919999999998</v>
      </c>
      <c r="N8301" s="6">
        <v>2152.0800000000004</v>
      </c>
      <c r="O8301" s="46">
        <f>Tabla2[[#This Row],[Operating Profit]]/Tabla2[[#This Row],[Total Sales]]</f>
        <v>6.1000000000000013E-2</v>
      </c>
      <c r="P8301" s="1" t="s">
        <v>23</v>
      </c>
    </row>
    <row r="8302" spans="1:16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3" t="str">
        <f>IFERROR(LEFT(Tabla2[[#This Row],[Product]],FIND(" ",Tabla2[[#This Row],[Product]])-3),Tabla2[[#This Row],[Product]])</f>
        <v>Men</v>
      </c>
      <c r="I8302" s="6">
        <v>12</v>
      </c>
      <c r="J8302" s="4">
        <v>2470</v>
      </c>
      <c r="K8302" s="6">
        <f>Tabla2[[#This Row],[Price per Unit]]*Tabla2[[#This Row],[Units Sold]]</f>
        <v>29640</v>
      </c>
      <c r="L8302" s="52">
        <f>Tabla2[[#This Row],[Units Sold]]/Cálculos!$C$11</f>
        <v>9.9642537439574065E-5</v>
      </c>
      <c r="M8302" s="6">
        <f>Tabla2[[#This Row],[Total Sales]]-Tabla2[[#This Row],[Operating Profit]]</f>
        <v>28306.2</v>
      </c>
      <c r="N8302" s="6">
        <v>1333.8</v>
      </c>
      <c r="O8302" s="46">
        <f>Tabla2[[#This Row],[Operating Profit]]/Tabla2[[#This Row],[Total Sales]]</f>
        <v>4.4999999999999998E-2</v>
      </c>
      <c r="P8302" s="1" t="s">
        <v>23</v>
      </c>
    </row>
    <row r="8303" spans="1:16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3" t="str">
        <f>IFERROR(LEFT(Tabla2[[#This Row],[Product]],FIND(" ",Tabla2[[#This Row],[Product]])-3),Tabla2[[#This Row],[Product]])</f>
        <v>Men</v>
      </c>
      <c r="I8303" s="6">
        <v>20</v>
      </c>
      <c r="J8303" s="4">
        <v>2400</v>
      </c>
      <c r="K8303" s="6">
        <f>Tabla2[[#This Row],[Price per Unit]]*Tabla2[[#This Row],[Units Sold]]</f>
        <v>48000</v>
      </c>
      <c r="L8303" s="52">
        <f>Tabla2[[#This Row],[Units Sold]]/Cálculos!$C$11</f>
        <v>9.6818659860314874E-5</v>
      </c>
      <c r="M8303" s="6">
        <f>Tabla2[[#This Row],[Total Sales]]-Tabla2[[#This Row],[Operating Profit]]</f>
        <v>45888</v>
      </c>
      <c r="N8303" s="6">
        <v>2111.9999999999995</v>
      </c>
      <c r="O8303" s="46">
        <f>Tabla2[[#This Row],[Operating Profit]]/Tabla2[[#This Row],[Total Sales]]</f>
        <v>4.3999999999999991E-2</v>
      </c>
      <c r="P8303" s="1" t="s">
        <v>23</v>
      </c>
    </row>
    <row r="8304" spans="1:16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3" t="str">
        <f>IFERROR(LEFT(Tabla2[[#This Row],[Product]],FIND(" ",Tabla2[[#This Row],[Product]])-3),Tabla2[[#This Row],[Product]])</f>
        <v>Women</v>
      </c>
      <c r="I8304" s="6">
        <v>14</v>
      </c>
      <c r="J8304" s="4">
        <v>2040</v>
      </c>
      <c r="K8304" s="6">
        <f>Tabla2[[#This Row],[Price per Unit]]*Tabla2[[#This Row],[Units Sold]]</f>
        <v>28560</v>
      </c>
      <c r="L8304" s="52">
        <f>Tabla2[[#This Row],[Units Sold]]/Cálculos!$C$11</f>
        <v>8.2295860881267651E-5</v>
      </c>
      <c r="M8304" s="6">
        <f>Tabla2[[#This Row],[Total Sales]]-Tabla2[[#This Row],[Operating Profit]]</f>
        <v>27246.240000000002</v>
      </c>
      <c r="N8304" s="6">
        <v>1313.76</v>
      </c>
      <c r="O8304" s="46">
        <f>Tabla2[[#This Row],[Operating Profit]]/Tabla2[[#This Row],[Total Sales]]</f>
        <v>4.5999999999999999E-2</v>
      </c>
      <c r="P8304" s="1" t="s">
        <v>23</v>
      </c>
    </row>
    <row r="8305" spans="1:16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3" t="str">
        <f>IFERROR(LEFT(Tabla2[[#This Row],[Product]],FIND(" ",Tabla2[[#This Row],[Product]])-3),Tabla2[[#This Row],[Product]])</f>
        <v>Women</v>
      </c>
      <c r="I8305" s="6">
        <v>20</v>
      </c>
      <c r="J8305" s="4">
        <v>1790</v>
      </c>
      <c r="K8305" s="6">
        <f>Tabla2[[#This Row],[Price per Unit]]*Tabla2[[#This Row],[Units Sold]]</f>
        <v>35800</v>
      </c>
      <c r="L8305" s="52">
        <f>Tabla2[[#This Row],[Units Sold]]/Cálculos!$C$11</f>
        <v>7.2210583812484848E-5</v>
      </c>
      <c r="M8305" s="6">
        <f>Tabla2[[#This Row],[Total Sales]]-Tabla2[[#This Row],[Operating Profit]]</f>
        <v>33866.800000000003</v>
      </c>
      <c r="N8305" s="6">
        <v>1933.2</v>
      </c>
      <c r="O8305" s="46">
        <f>Tabla2[[#This Row],[Operating Profit]]/Tabla2[[#This Row],[Total Sales]]</f>
        <v>5.3999999999999999E-2</v>
      </c>
      <c r="P8305" s="1" t="s">
        <v>23</v>
      </c>
    </row>
    <row r="8306" spans="1:16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3" t="str">
        <f>IFERROR(LEFT(Tabla2[[#This Row],[Product]],FIND(" ",Tabla2[[#This Row],[Product]])-3),Tabla2[[#This Row],[Product]])</f>
        <v>Men</v>
      </c>
      <c r="I8306" s="6">
        <v>33</v>
      </c>
      <c r="J8306" s="4">
        <v>1320</v>
      </c>
      <c r="K8306" s="6">
        <f>Tabla2[[#This Row],[Price per Unit]]*Tabla2[[#This Row],[Units Sold]]</f>
        <v>43560</v>
      </c>
      <c r="L8306" s="52">
        <f>Tabla2[[#This Row],[Units Sold]]/Cálculos!$C$11</f>
        <v>5.3250262923173183E-5</v>
      </c>
      <c r="M8306" s="6">
        <f>Tabla2[[#This Row],[Total Sales]]-Tabla2[[#This Row],[Operating Profit]]</f>
        <v>41774.04</v>
      </c>
      <c r="N8306" s="6">
        <v>1785.9599999999998</v>
      </c>
      <c r="O8306" s="46">
        <f>Tabla2[[#This Row],[Operating Profit]]/Tabla2[[#This Row],[Total Sales]]</f>
        <v>4.0999999999999995E-2</v>
      </c>
      <c r="P8306" s="1" t="s">
        <v>23</v>
      </c>
    </row>
    <row r="8307" spans="1:16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3" t="str">
        <f>IFERROR(LEFT(Tabla2[[#This Row],[Product]],FIND(" ",Tabla2[[#This Row],[Product]])-3),Tabla2[[#This Row],[Product]])</f>
        <v>Women</v>
      </c>
      <c r="I8307" s="6">
        <v>31</v>
      </c>
      <c r="J8307" s="4">
        <v>2710</v>
      </c>
      <c r="K8307" s="6">
        <f>Tabla2[[#This Row],[Price per Unit]]*Tabla2[[#This Row],[Units Sold]]</f>
        <v>84010</v>
      </c>
      <c r="L8307" s="52">
        <f>Tabla2[[#This Row],[Units Sold]]/Cálculos!$C$11</f>
        <v>1.0932440342560556E-4</v>
      </c>
      <c r="M8307" s="6">
        <f>Tabla2[[#This Row],[Total Sales]]-Tabla2[[#This Row],[Operating Profit]]</f>
        <v>79053.41</v>
      </c>
      <c r="N8307" s="6">
        <v>4956.5900000000011</v>
      </c>
      <c r="O8307" s="46">
        <f>Tabla2[[#This Row],[Operating Profit]]/Tabla2[[#This Row],[Total Sales]]</f>
        <v>5.9000000000000011E-2</v>
      </c>
      <c r="P8307" s="1" t="s">
        <v>23</v>
      </c>
    </row>
    <row r="8308" spans="1:16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3" t="str">
        <f>IFERROR(LEFT(Tabla2[[#This Row],[Product]],FIND(" ",Tabla2[[#This Row],[Product]])-3),Tabla2[[#This Row],[Product]])</f>
        <v>Men</v>
      </c>
      <c r="I8308" s="6">
        <v>28</v>
      </c>
      <c r="J8308" s="4">
        <v>2560</v>
      </c>
      <c r="K8308" s="6">
        <f>Tabla2[[#This Row],[Price per Unit]]*Tabla2[[#This Row],[Units Sold]]</f>
        <v>71680</v>
      </c>
      <c r="L8308" s="52">
        <f>Tabla2[[#This Row],[Units Sold]]/Cálculos!$C$11</f>
        <v>1.0327323718433586E-4</v>
      </c>
      <c r="M8308" s="6">
        <f>Tabla2[[#This Row],[Total Sales]]-Tabla2[[#This Row],[Operating Profit]]</f>
        <v>68311.039999999994</v>
      </c>
      <c r="N8308" s="6">
        <v>3368.96</v>
      </c>
      <c r="O8308" s="46">
        <f>Tabla2[[#This Row],[Operating Profit]]/Tabla2[[#This Row],[Total Sales]]</f>
        <v>4.7E-2</v>
      </c>
      <c r="P8308" s="1" t="s">
        <v>23</v>
      </c>
    </row>
    <row r="8309" spans="1:16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3" t="str">
        <f>IFERROR(LEFT(Tabla2[[#This Row],[Product]],FIND(" ",Tabla2[[#This Row],[Product]])-3),Tabla2[[#This Row],[Product]])</f>
        <v>Men</v>
      </c>
      <c r="I8309" s="6">
        <v>32</v>
      </c>
      <c r="J8309" s="4">
        <v>2400</v>
      </c>
      <c r="K8309" s="6">
        <f>Tabla2[[#This Row],[Price per Unit]]*Tabla2[[#This Row],[Units Sold]]</f>
        <v>76800</v>
      </c>
      <c r="L8309" s="52">
        <f>Tabla2[[#This Row],[Units Sold]]/Cálculos!$C$11</f>
        <v>9.6818659860314874E-5</v>
      </c>
      <c r="M8309" s="6">
        <f>Tabla2[[#This Row],[Total Sales]]-Tabla2[[#This Row],[Operating Profit]]</f>
        <v>73190.399999999994</v>
      </c>
      <c r="N8309" s="6">
        <v>3609.6</v>
      </c>
      <c r="O8309" s="46">
        <f>Tabla2[[#This Row],[Operating Profit]]/Tabla2[[#This Row],[Total Sales]]</f>
        <v>4.7E-2</v>
      </c>
      <c r="P8309" s="1" t="s">
        <v>23</v>
      </c>
    </row>
    <row r="8310" spans="1:16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3" t="str">
        <f>IFERROR(LEFT(Tabla2[[#This Row],[Product]],FIND(" ",Tabla2[[#This Row],[Product]])-3),Tabla2[[#This Row],[Product]])</f>
        <v>Women</v>
      </c>
      <c r="I8310" s="6">
        <v>26</v>
      </c>
      <c r="J8310" s="4">
        <v>2020</v>
      </c>
      <c r="K8310" s="6">
        <f>Tabla2[[#This Row],[Price per Unit]]*Tabla2[[#This Row],[Units Sold]]</f>
        <v>52520</v>
      </c>
      <c r="L8310" s="52">
        <f>Tabla2[[#This Row],[Units Sold]]/Cálculos!$C$11</f>
        <v>8.1489038715765028E-5</v>
      </c>
      <c r="M8310" s="6">
        <f>Tabla2[[#This Row],[Total Sales]]-Tabla2[[#This Row],[Operating Profit]]</f>
        <v>50209.120000000003</v>
      </c>
      <c r="N8310" s="6">
        <v>2310.8799999999997</v>
      </c>
      <c r="O8310" s="46">
        <f>Tabla2[[#This Row],[Operating Profit]]/Tabla2[[#This Row],[Total Sales]]</f>
        <v>4.3999999999999991E-2</v>
      </c>
      <c r="P8310" s="1" t="s">
        <v>23</v>
      </c>
    </row>
    <row r="8311" spans="1:16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3" t="str">
        <f>IFERROR(LEFT(Tabla2[[#This Row],[Product]],FIND(" ",Tabla2[[#This Row],[Product]])-3),Tabla2[[#This Row],[Product]])</f>
        <v>Women</v>
      </c>
      <c r="I8311" s="6">
        <v>29</v>
      </c>
      <c r="J8311" s="4">
        <v>1980</v>
      </c>
      <c r="K8311" s="6">
        <f>Tabla2[[#This Row],[Price per Unit]]*Tabla2[[#This Row],[Units Sold]]</f>
        <v>57420</v>
      </c>
      <c r="L8311" s="52">
        <f>Tabla2[[#This Row],[Units Sold]]/Cálculos!$C$11</f>
        <v>7.9875394384759771E-5</v>
      </c>
      <c r="M8311" s="6">
        <f>Tabla2[[#This Row],[Total Sales]]-Tabla2[[#This Row],[Operating Profit]]</f>
        <v>54204.479999999996</v>
      </c>
      <c r="N8311" s="6">
        <v>3215.5200000000004</v>
      </c>
      <c r="O8311" s="46">
        <f>Tabla2[[#This Row],[Operating Profit]]/Tabla2[[#This Row],[Total Sales]]</f>
        <v>5.6000000000000008E-2</v>
      </c>
      <c r="P8311" s="1" t="s">
        <v>23</v>
      </c>
    </row>
    <row r="8312" spans="1:16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3" t="str">
        <f>IFERROR(LEFT(Tabla2[[#This Row],[Product]],FIND(" ",Tabla2[[#This Row],[Product]])-3),Tabla2[[#This Row],[Product]])</f>
        <v>Men</v>
      </c>
      <c r="I8312" s="6">
        <v>30</v>
      </c>
      <c r="J8312" s="4">
        <v>1500</v>
      </c>
      <c r="K8312" s="6">
        <f>Tabla2[[#This Row],[Price per Unit]]*Tabla2[[#This Row],[Units Sold]]</f>
        <v>45000</v>
      </c>
      <c r="L8312" s="52">
        <f>Tabla2[[#This Row],[Units Sold]]/Cálculos!$C$11</f>
        <v>6.0511662412696801E-5</v>
      </c>
      <c r="M8312" s="6">
        <f>Tabla2[[#This Row],[Total Sales]]-Tabla2[[#This Row],[Operating Profit]]</f>
        <v>43245</v>
      </c>
      <c r="N8312" s="6">
        <v>1754.9999999999998</v>
      </c>
      <c r="O8312" s="46">
        <f>Tabla2[[#This Row],[Operating Profit]]/Tabla2[[#This Row],[Total Sales]]</f>
        <v>3.8999999999999993E-2</v>
      </c>
      <c r="P8312" s="1" t="s">
        <v>23</v>
      </c>
    </row>
    <row r="8313" spans="1:16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3" t="str">
        <f>IFERROR(LEFT(Tabla2[[#This Row],[Product]],FIND(" ",Tabla2[[#This Row],[Product]])-3),Tabla2[[#This Row],[Product]])</f>
        <v>Women</v>
      </c>
      <c r="I8313" s="6">
        <v>37</v>
      </c>
      <c r="J8313" s="4">
        <v>3060</v>
      </c>
      <c r="K8313" s="6">
        <f>Tabla2[[#This Row],[Price per Unit]]*Tabla2[[#This Row],[Units Sold]]</f>
        <v>113220</v>
      </c>
      <c r="L8313" s="52">
        <f>Tabla2[[#This Row],[Units Sold]]/Cálculos!$C$11</f>
        <v>1.2344379132190147E-4</v>
      </c>
      <c r="M8313" s="6">
        <f>Tabla2[[#This Row],[Total Sales]]-Tabla2[[#This Row],[Operating Profit]]</f>
        <v>106540.02</v>
      </c>
      <c r="N8313" s="6">
        <v>6679.9800000000005</v>
      </c>
      <c r="O8313" s="46">
        <f>Tabla2[[#This Row],[Operating Profit]]/Tabla2[[#This Row],[Total Sales]]</f>
        <v>5.9000000000000004E-2</v>
      </c>
      <c r="P8313" s="1" t="s">
        <v>23</v>
      </c>
    </row>
    <row r="8314" spans="1:16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3" t="str">
        <f>IFERROR(LEFT(Tabla2[[#This Row],[Product]],FIND(" ",Tabla2[[#This Row],[Product]])-3),Tabla2[[#This Row],[Product]])</f>
        <v>Men</v>
      </c>
      <c r="I8314" s="6">
        <v>29</v>
      </c>
      <c r="J8314" s="4">
        <v>2720</v>
      </c>
      <c r="K8314" s="6">
        <f>Tabla2[[#This Row],[Price per Unit]]*Tabla2[[#This Row],[Units Sold]]</f>
        <v>78880</v>
      </c>
      <c r="L8314" s="52">
        <f>Tabla2[[#This Row],[Units Sold]]/Cálculos!$C$11</f>
        <v>1.0972781450835687E-4</v>
      </c>
      <c r="M8314" s="6">
        <f>Tabla2[[#This Row],[Total Sales]]-Tabla2[[#This Row],[Operating Profit]]</f>
        <v>74936</v>
      </c>
      <c r="N8314" s="6">
        <v>3943.9999999999995</v>
      </c>
      <c r="O8314" s="46">
        <f>Tabla2[[#This Row],[Operating Profit]]/Tabla2[[#This Row],[Total Sales]]</f>
        <v>4.9999999999999996E-2</v>
      </c>
      <c r="P8314" s="1" t="s">
        <v>23</v>
      </c>
    </row>
    <row r="8315" spans="1:16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3" t="str">
        <f>IFERROR(LEFT(Tabla2[[#This Row],[Product]],FIND(" ",Tabla2[[#This Row],[Product]])-3),Tabla2[[#This Row],[Product]])</f>
        <v>Men</v>
      </c>
      <c r="I8315" s="6">
        <v>30</v>
      </c>
      <c r="J8315" s="4">
        <v>2640</v>
      </c>
      <c r="K8315" s="6">
        <f>Tabla2[[#This Row],[Price per Unit]]*Tabla2[[#This Row],[Units Sold]]</f>
        <v>79200</v>
      </c>
      <c r="L8315" s="52">
        <f>Tabla2[[#This Row],[Units Sold]]/Cálculos!$C$11</f>
        <v>1.0650052584634637E-4</v>
      </c>
      <c r="M8315" s="6">
        <f>Tabla2[[#This Row],[Total Sales]]-Tabla2[[#This Row],[Operating Profit]]</f>
        <v>75240</v>
      </c>
      <c r="N8315" s="6">
        <v>3959.9999999999995</v>
      </c>
      <c r="O8315" s="46">
        <f>Tabla2[[#This Row],[Operating Profit]]/Tabla2[[#This Row],[Total Sales]]</f>
        <v>4.9999999999999996E-2</v>
      </c>
      <c r="P8315" s="1" t="s">
        <v>23</v>
      </c>
    </row>
    <row r="8316" spans="1:16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3" t="str">
        <f>IFERROR(LEFT(Tabla2[[#This Row],[Product]],FIND(" ",Tabla2[[#This Row],[Product]])-3),Tabla2[[#This Row],[Product]])</f>
        <v>Women</v>
      </c>
      <c r="I8316" s="6">
        <v>30</v>
      </c>
      <c r="J8316" s="4">
        <v>3220</v>
      </c>
      <c r="K8316" s="6">
        <f>Tabla2[[#This Row],[Price per Unit]]*Tabla2[[#This Row],[Units Sold]]</f>
        <v>96600</v>
      </c>
      <c r="L8316" s="52">
        <f>Tabla2[[#This Row],[Units Sold]]/Cálculos!$C$11</f>
        <v>1.2989836864592247E-4</v>
      </c>
      <c r="M8316" s="6">
        <f>Tabla2[[#This Row],[Total Sales]]-Tabla2[[#This Row],[Operating Profit]]</f>
        <v>91770</v>
      </c>
      <c r="N8316" s="6">
        <v>4829.9999999999991</v>
      </c>
      <c r="O8316" s="46">
        <f>Tabla2[[#This Row],[Operating Profit]]/Tabla2[[#This Row],[Total Sales]]</f>
        <v>4.9999999999999989E-2</v>
      </c>
      <c r="P8316" s="1" t="s">
        <v>23</v>
      </c>
    </row>
    <row r="8317" spans="1:16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3" t="str">
        <f>IFERROR(LEFT(Tabla2[[#This Row],[Product]],FIND(" ",Tabla2[[#This Row],[Product]])-3),Tabla2[[#This Row],[Product]])</f>
        <v>Women</v>
      </c>
      <c r="I8317" s="6">
        <v>32</v>
      </c>
      <c r="J8317" s="4">
        <v>1960</v>
      </c>
      <c r="K8317" s="6">
        <f>Tabla2[[#This Row],[Price per Unit]]*Tabla2[[#This Row],[Units Sold]]</f>
        <v>62720</v>
      </c>
      <c r="L8317" s="52">
        <f>Tabla2[[#This Row],[Units Sold]]/Cálculos!$C$11</f>
        <v>7.9068572219257149E-5</v>
      </c>
      <c r="M8317" s="6">
        <f>Tabla2[[#This Row],[Total Sales]]-Tabla2[[#This Row],[Operating Profit]]</f>
        <v>58894.080000000002</v>
      </c>
      <c r="N8317" s="6">
        <v>3825.9200000000005</v>
      </c>
      <c r="O8317" s="46">
        <f>Tabla2[[#This Row],[Operating Profit]]/Tabla2[[#This Row],[Total Sales]]</f>
        <v>6.1000000000000006E-2</v>
      </c>
      <c r="P8317" s="1" t="s">
        <v>23</v>
      </c>
    </row>
    <row r="8318" spans="1:16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3" t="str">
        <f>IFERROR(LEFT(Tabla2[[#This Row],[Product]],FIND(" ",Tabla2[[#This Row],[Product]])-3),Tabla2[[#This Row],[Product]])</f>
        <v>Men</v>
      </c>
      <c r="I8318" s="6">
        <v>33</v>
      </c>
      <c r="J8318" s="4">
        <v>1820</v>
      </c>
      <c r="K8318" s="6">
        <f>Tabla2[[#This Row],[Price per Unit]]*Tabla2[[#This Row],[Units Sold]]</f>
        <v>60060</v>
      </c>
      <c r="L8318" s="52">
        <f>Tabla2[[#This Row],[Units Sold]]/Cálculos!$C$11</f>
        <v>7.3420817060738781E-5</v>
      </c>
      <c r="M8318" s="6">
        <f>Tabla2[[#This Row],[Total Sales]]-Tabla2[[#This Row],[Operating Profit]]</f>
        <v>57357.3</v>
      </c>
      <c r="N8318" s="6">
        <v>2702.7</v>
      </c>
      <c r="O8318" s="46">
        <f>Tabla2[[#This Row],[Operating Profit]]/Tabla2[[#This Row],[Total Sales]]</f>
        <v>4.4999999999999998E-2</v>
      </c>
      <c r="P8318" s="1" t="s">
        <v>23</v>
      </c>
    </row>
    <row r="8319" spans="1:16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3" t="str">
        <f>IFERROR(LEFT(Tabla2[[#This Row],[Product]],FIND(" ",Tabla2[[#This Row],[Product]])-3),Tabla2[[#This Row],[Product]])</f>
        <v>Women</v>
      </c>
      <c r="I8319" s="6">
        <v>38</v>
      </c>
      <c r="J8319" s="4">
        <v>2720</v>
      </c>
      <c r="K8319" s="6">
        <f>Tabla2[[#This Row],[Price per Unit]]*Tabla2[[#This Row],[Units Sold]]</f>
        <v>103360</v>
      </c>
      <c r="L8319" s="52">
        <f>Tabla2[[#This Row],[Units Sold]]/Cálculos!$C$11</f>
        <v>1.0972781450835687E-4</v>
      </c>
      <c r="M8319" s="6">
        <f>Tabla2[[#This Row],[Total Sales]]-Tabla2[[#This Row],[Operating Profit]]</f>
        <v>96951.679999999993</v>
      </c>
      <c r="N8319" s="6">
        <v>6408.3200000000015</v>
      </c>
      <c r="O8319" s="46">
        <f>Tabla2[[#This Row],[Operating Profit]]/Tabla2[[#This Row],[Total Sales]]</f>
        <v>6.2000000000000013E-2</v>
      </c>
      <c r="P8319" s="1" t="s">
        <v>23</v>
      </c>
    </row>
    <row r="8320" spans="1:16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3" t="str">
        <f>IFERROR(LEFT(Tabla2[[#This Row],[Product]],FIND(" ",Tabla2[[#This Row],[Product]])-3),Tabla2[[#This Row],[Product]])</f>
        <v>Men</v>
      </c>
      <c r="I8320" s="6">
        <v>29</v>
      </c>
      <c r="J8320" s="4">
        <v>2330</v>
      </c>
      <c r="K8320" s="6">
        <f>Tabla2[[#This Row],[Price per Unit]]*Tabla2[[#This Row],[Units Sold]]</f>
        <v>67570</v>
      </c>
      <c r="L8320" s="52">
        <f>Tabla2[[#This Row],[Units Sold]]/Cálculos!$C$11</f>
        <v>9.3994782281055697E-5</v>
      </c>
      <c r="M8320" s="6">
        <f>Tabla2[[#This Row],[Total Sales]]-Tabla2[[#This Row],[Operating Profit]]</f>
        <v>64123.93</v>
      </c>
      <c r="N8320" s="6">
        <v>3446.07</v>
      </c>
      <c r="O8320" s="46">
        <f>Tabla2[[#This Row],[Operating Profit]]/Tabla2[[#This Row],[Total Sales]]</f>
        <v>5.1000000000000004E-2</v>
      </c>
      <c r="P8320" s="1" t="s">
        <v>23</v>
      </c>
    </row>
    <row r="8321" spans="1:16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3" t="str">
        <f>IFERROR(LEFT(Tabla2[[#This Row],[Product]],FIND(" ",Tabla2[[#This Row],[Product]])-3),Tabla2[[#This Row],[Product]])</f>
        <v>Men</v>
      </c>
      <c r="I8321" s="6">
        <v>44</v>
      </c>
      <c r="J8321" s="4">
        <v>2710</v>
      </c>
      <c r="K8321" s="6">
        <f>Tabla2[[#This Row],[Price per Unit]]*Tabla2[[#This Row],[Units Sold]]</f>
        <v>119240</v>
      </c>
      <c r="L8321" s="52">
        <f>Tabla2[[#This Row],[Units Sold]]/Cálculos!$C$11</f>
        <v>1.0932440342560556E-4</v>
      </c>
      <c r="M8321" s="6">
        <f>Tabla2[[#This Row],[Total Sales]]-Tabla2[[#This Row],[Operating Profit]]</f>
        <v>113158.76</v>
      </c>
      <c r="N8321" s="6">
        <v>6081.24</v>
      </c>
      <c r="O8321" s="46">
        <f>Tabla2[[#This Row],[Operating Profit]]/Tabla2[[#This Row],[Total Sales]]</f>
        <v>5.0999999999999997E-2</v>
      </c>
      <c r="P8321" s="1" t="s">
        <v>23</v>
      </c>
    </row>
    <row r="8322" spans="1:16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3" t="str">
        <f>IFERROR(LEFT(Tabla2[[#This Row],[Product]],FIND(" ",Tabla2[[#This Row],[Product]])-3),Tabla2[[#This Row],[Product]])</f>
        <v>Women</v>
      </c>
      <c r="I8322" s="6">
        <v>39</v>
      </c>
      <c r="J8322" s="4">
        <v>3140</v>
      </c>
      <c r="K8322" s="6">
        <f>Tabla2[[#This Row],[Price per Unit]]*Tabla2[[#This Row],[Units Sold]]</f>
        <v>122460</v>
      </c>
      <c r="L8322" s="52">
        <f>Tabla2[[#This Row],[Units Sold]]/Cálculos!$C$11</f>
        <v>1.2667107998391196E-4</v>
      </c>
      <c r="M8322" s="6">
        <f>Tabla2[[#This Row],[Total Sales]]-Tabla2[[#This Row],[Operating Profit]]</f>
        <v>116704.38</v>
      </c>
      <c r="N8322" s="6">
        <v>5755.62</v>
      </c>
      <c r="O8322" s="46">
        <f>Tabla2[[#This Row],[Operating Profit]]/Tabla2[[#This Row],[Total Sales]]</f>
        <v>4.7E-2</v>
      </c>
      <c r="P8322" s="1" t="s">
        <v>23</v>
      </c>
    </row>
    <row r="8323" spans="1:16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3" t="str">
        <f>IFERROR(LEFT(Tabla2[[#This Row],[Product]],FIND(" ",Tabla2[[#This Row],[Product]])-3),Tabla2[[#This Row],[Product]])</f>
        <v>Women</v>
      </c>
      <c r="I8323" s="6">
        <v>32</v>
      </c>
      <c r="J8323" s="4">
        <v>1620</v>
      </c>
      <c r="K8323" s="6">
        <f>Tabla2[[#This Row],[Price per Unit]]*Tabla2[[#This Row],[Units Sold]]</f>
        <v>51840</v>
      </c>
      <c r="L8323" s="52">
        <f>Tabla2[[#This Row],[Units Sold]]/Cálculos!$C$11</f>
        <v>6.5352595405712547E-5</v>
      </c>
      <c r="M8323" s="6">
        <f>Tabla2[[#This Row],[Total Sales]]-Tabla2[[#This Row],[Operating Profit]]</f>
        <v>48781.440000000002</v>
      </c>
      <c r="N8323" s="6">
        <v>3058.5600000000004</v>
      </c>
      <c r="O8323" s="46">
        <f>Tabla2[[#This Row],[Operating Profit]]/Tabla2[[#This Row],[Total Sales]]</f>
        <v>5.9000000000000011E-2</v>
      </c>
      <c r="P8323" s="1" t="s">
        <v>23</v>
      </c>
    </row>
    <row r="8324" spans="1:16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3" t="str">
        <f>IFERROR(LEFT(Tabla2[[#This Row],[Product]],FIND(" ",Tabla2[[#This Row],[Product]])-3),Tabla2[[#This Row],[Product]])</f>
        <v>Men</v>
      </c>
      <c r="I8324" s="6">
        <v>35</v>
      </c>
      <c r="J8324" s="4">
        <v>1430</v>
      </c>
      <c r="K8324" s="6">
        <f>Tabla2[[#This Row],[Price per Unit]]*Tabla2[[#This Row],[Units Sold]]</f>
        <v>50050</v>
      </c>
      <c r="L8324" s="52">
        <f>Tabla2[[#This Row],[Units Sold]]/Cálculos!$C$11</f>
        <v>5.7687784833437618E-5</v>
      </c>
      <c r="M8324" s="6">
        <f>Tabla2[[#This Row],[Total Sales]]-Tabla2[[#This Row],[Operating Profit]]</f>
        <v>47797.75</v>
      </c>
      <c r="N8324" s="6">
        <v>2252.25</v>
      </c>
      <c r="O8324" s="46">
        <f>Tabla2[[#This Row],[Operating Profit]]/Tabla2[[#This Row],[Total Sales]]</f>
        <v>4.4999999999999998E-2</v>
      </c>
      <c r="P8324" s="1" t="s">
        <v>23</v>
      </c>
    </row>
    <row r="8325" spans="1:16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3" t="str">
        <f>IFERROR(LEFT(Tabla2[[#This Row],[Product]],FIND(" ",Tabla2[[#This Row],[Product]])-3),Tabla2[[#This Row],[Product]])</f>
        <v>Women</v>
      </c>
      <c r="I8325" s="6">
        <v>40</v>
      </c>
      <c r="J8325" s="4">
        <v>2320</v>
      </c>
      <c r="K8325" s="6">
        <f>Tabla2[[#This Row],[Price per Unit]]*Tabla2[[#This Row],[Units Sold]]</f>
        <v>92800</v>
      </c>
      <c r="L8325" s="52">
        <f>Tabla2[[#This Row],[Units Sold]]/Cálculos!$C$11</f>
        <v>9.3591371198304386E-5</v>
      </c>
      <c r="M8325" s="6">
        <f>Tabla2[[#This Row],[Total Sales]]-Tabla2[[#This Row],[Operating Profit]]</f>
        <v>86582.399999999994</v>
      </c>
      <c r="N8325" s="6">
        <v>6217.6000000000013</v>
      </c>
      <c r="O8325" s="46">
        <f>Tabla2[[#This Row],[Operating Profit]]/Tabla2[[#This Row],[Total Sales]]</f>
        <v>6.7000000000000018E-2</v>
      </c>
      <c r="P8325" s="1" t="s">
        <v>23</v>
      </c>
    </row>
    <row r="8326" spans="1:16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3" t="str">
        <f>IFERROR(LEFT(Tabla2[[#This Row],[Product]],FIND(" ",Tabla2[[#This Row],[Product]])-3),Tabla2[[#This Row],[Product]])</f>
        <v>Men</v>
      </c>
      <c r="I8326" s="6">
        <v>40</v>
      </c>
      <c r="J8326" s="4">
        <v>2090</v>
      </c>
      <c r="K8326" s="6">
        <f>Tabla2[[#This Row],[Price per Unit]]*Tabla2[[#This Row],[Units Sold]]</f>
        <v>83600</v>
      </c>
      <c r="L8326" s="52">
        <f>Tabla2[[#This Row],[Units Sold]]/Cálculos!$C$11</f>
        <v>8.4312916295024206E-5</v>
      </c>
      <c r="M8326" s="6">
        <f>Tabla2[[#This Row],[Total Sales]]-Tabla2[[#This Row],[Operating Profit]]</f>
        <v>79420</v>
      </c>
      <c r="N8326" s="6">
        <v>4179.9999999999991</v>
      </c>
      <c r="O8326" s="46">
        <f>Tabla2[[#This Row],[Operating Profit]]/Tabla2[[#This Row],[Total Sales]]</f>
        <v>4.9999999999999989E-2</v>
      </c>
      <c r="P8326" s="1" t="s">
        <v>23</v>
      </c>
    </row>
    <row r="8327" spans="1:16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3" t="str">
        <f>IFERROR(LEFT(Tabla2[[#This Row],[Product]],FIND(" ",Tabla2[[#This Row],[Product]])-3),Tabla2[[#This Row],[Product]])</f>
        <v>Men</v>
      </c>
      <c r="I8327" s="6">
        <v>33</v>
      </c>
      <c r="J8327" s="4">
        <v>2130</v>
      </c>
      <c r="K8327" s="6">
        <f>Tabla2[[#This Row],[Price per Unit]]*Tabla2[[#This Row],[Units Sold]]</f>
        <v>70290</v>
      </c>
      <c r="L8327" s="52">
        <f>Tabla2[[#This Row],[Units Sold]]/Cálculos!$C$11</f>
        <v>8.592656062602945E-5</v>
      </c>
      <c r="M8327" s="6">
        <f>Tabla2[[#This Row],[Total Sales]]-Tabla2[[#This Row],[Operating Profit]]</f>
        <v>66986.37</v>
      </c>
      <c r="N8327" s="6">
        <v>3303.6299999999997</v>
      </c>
      <c r="O8327" s="46">
        <f>Tabla2[[#This Row],[Operating Profit]]/Tabla2[[#This Row],[Total Sales]]</f>
        <v>4.6999999999999993E-2</v>
      </c>
      <c r="P8327" s="1" t="s">
        <v>23</v>
      </c>
    </row>
    <row r="8328" spans="1:16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3" t="str">
        <f>IFERROR(LEFT(Tabla2[[#This Row],[Product]],FIND(" ",Tabla2[[#This Row],[Product]])-3),Tabla2[[#This Row],[Product]])</f>
        <v>Women</v>
      </c>
      <c r="I8328" s="6">
        <v>40</v>
      </c>
      <c r="J8328" s="4">
        <v>2030</v>
      </c>
      <c r="K8328" s="6">
        <f>Tabla2[[#This Row],[Price per Unit]]*Tabla2[[#This Row],[Units Sold]]</f>
        <v>81200</v>
      </c>
      <c r="L8328" s="52">
        <f>Tabla2[[#This Row],[Units Sold]]/Cálculos!$C$11</f>
        <v>8.189244979851634E-5</v>
      </c>
      <c r="M8328" s="6">
        <f>Tabla2[[#This Row],[Total Sales]]-Tabla2[[#This Row],[Operating Profit]]</f>
        <v>77058.8</v>
      </c>
      <c r="N8328" s="6">
        <v>4141.2</v>
      </c>
      <c r="O8328" s="46">
        <f>Tabla2[[#This Row],[Operating Profit]]/Tabla2[[#This Row],[Total Sales]]</f>
        <v>5.0999999999999997E-2</v>
      </c>
      <c r="P8328" s="1" t="s">
        <v>23</v>
      </c>
    </row>
    <row r="8329" spans="1:16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3" t="str">
        <f>IFERROR(LEFT(Tabla2[[#This Row],[Product]],FIND(" ",Tabla2[[#This Row],[Product]])-3),Tabla2[[#This Row],[Product]])</f>
        <v>Women</v>
      </c>
      <c r="I8329" s="6">
        <v>40</v>
      </c>
      <c r="J8329" s="4">
        <v>1360</v>
      </c>
      <c r="K8329" s="6">
        <f>Tabla2[[#This Row],[Price per Unit]]*Tabla2[[#This Row],[Units Sold]]</f>
        <v>54400</v>
      </c>
      <c r="L8329" s="52">
        <f>Tabla2[[#This Row],[Units Sold]]/Cálculos!$C$11</f>
        <v>5.4863907254178434E-5</v>
      </c>
      <c r="M8329" s="6">
        <f>Tabla2[[#This Row],[Total Sales]]-Tabla2[[#This Row],[Operating Profit]]</f>
        <v>51299.199999999997</v>
      </c>
      <c r="N8329" s="6">
        <v>3100.8</v>
      </c>
      <c r="O8329" s="46">
        <f>Tabla2[[#This Row],[Operating Profit]]/Tabla2[[#This Row],[Total Sales]]</f>
        <v>5.7000000000000002E-2</v>
      </c>
      <c r="P8329" s="1" t="s">
        <v>23</v>
      </c>
    </row>
    <row r="8330" spans="1:16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3" t="str">
        <f>IFERROR(LEFT(Tabla2[[#This Row],[Product]],FIND(" ",Tabla2[[#This Row],[Product]])-3),Tabla2[[#This Row],[Product]])</f>
        <v>Men</v>
      </c>
      <c r="I8330" s="6">
        <v>39</v>
      </c>
      <c r="J8330" s="4">
        <v>1200</v>
      </c>
      <c r="K8330" s="6">
        <f>Tabla2[[#This Row],[Price per Unit]]*Tabla2[[#This Row],[Units Sold]]</f>
        <v>46800</v>
      </c>
      <c r="L8330" s="52">
        <f>Tabla2[[#This Row],[Units Sold]]/Cálculos!$C$11</f>
        <v>4.8409329930157437E-5</v>
      </c>
      <c r="M8330" s="6">
        <f>Tabla2[[#This Row],[Total Sales]]-Tabla2[[#This Row],[Operating Profit]]</f>
        <v>44787.6</v>
      </c>
      <c r="N8330" s="6">
        <v>2012.3999999999996</v>
      </c>
      <c r="O8330" s="46">
        <f>Tabla2[[#This Row],[Operating Profit]]/Tabla2[[#This Row],[Total Sales]]</f>
        <v>4.299999999999999E-2</v>
      </c>
      <c r="P8330" s="1" t="s">
        <v>23</v>
      </c>
    </row>
    <row r="8331" spans="1:16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3" t="str">
        <f>IFERROR(LEFT(Tabla2[[#This Row],[Product]],FIND(" ",Tabla2[[#This Row],[Product]])-3),Tabla2[[#This Row],[Product]])</f>
        <v>Women</v>
      </c>
      <c r="I8331" s="6">
        <v>30</v>
      </c>
      <c r="J8331" s="4">
        <v>2190</v>
      </c>
      <c r="K8331" s="6">
        <f>Tabla2[[#This Row],[Price per Unit]]*Tabla2[[#This Row],[Units Sold]]</f>
        <v>65700</v>
      </c>
      <c r="L8331" s="52">
        <f>Tabla2[[#This Row],[Units Sold]]/Cálculos!$C$11</f>
        <v>8.8347027122537329E-5</v>
      </c>
      <c r="M8331" s="6">
        <f>Tabla2[[#This Row],[Total Sales]]-Tabla2[[#This Row],[Operating Profit]]</f>
        <v>61626.6</v>
      </c>
      <c r="N8331" s="6">
        <v>4073.4000000000005</v>
      </c>
      <c r="O8331" s="46">
        <f>Tabla2[[#This Row],[Operating Profit]]/Tabla2[[#This Row],[Total Sales]]</f>
        <v>6.2000000000000006E-2</v>
      </c>
      <c r="P8331" s="1" t="s">
        <v>23</v>
      </c>
    </row>
    <row r="8332" spans="1:16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3" t="str">
        <f>IFERROR(LEFT(Tabla2[[#This Row],[Product]],FIND(" ",Tabla2[[#This Row],[Product]])-3),Tabla2[[#This Row],[Product]])</f>
        <v>Men</v>
      </c>
      <c r="I8332" s="6">
        <v>28</v>
      </c>
      <c r="J8332" s="4">
        <v>2010</v>
      </c>
      <c r="K8332" s="6">
        <f>Tabla2[[#This Row],[Price per Unit]]*Tabla2[[#This Row],[Units Sold]]</f>
        <v>56280</v>
      </c>
      <c r="L8332" s="52">
        <f>Tabla2[[#This Row],[Units Sold]]/Cálculos!$C$11</f>
        <v>8.1085627633013717E-5</v>
      </c>
      <c r="M8332" s="6">
        <f>Tabla2[[#This Row],[Total Sales]]-Tabla2[[#This Row],[Operating Profit]]</f>
        <v>53353.440000000002</v>
      </c>
      <c r="N8332" s="6">
        <v>2926.56</v>
      </c>
      <c r="O8332" s="46">
        <f>Tabla2[[#This Row],[Operating Profit]]/Tabla2[[#This Row],[Total Sales]]</f>
        <v>5.1999999999999998E-2</v>
      </c>
      <c r="P8332" s="1" t="s">
        <v>23</v>
      </c>
    </row>
    <row r="8333" spans="1:16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3" t="str">
        <f>IFERROR(LEFT(Tabla2[[#This Row],[Product]],FIND(" ",Tabla2[[#This Row],[Product]])-3),Tabla2[[#This Row],[Product]])</f>
        <v>Men</v>
      </c>
      <c r="I8333" s="6">
        <v>25</v>
      </c>
      <c r="J8333" s="4">
        <v>1780</v>
      </c>
      <c r="K8333" s="6">
        <f>Tabla2[[#This Row],[Price per Unit]]*Tabla2[[#This Row],[Units Sold]]</f>
        <v>44500</v>
      </c>
      <c r="L8333" s="52">
        <f>Tabla2[[#This Row],[Units Sold]]/Cálculos!$C$11</f>
        <v>7.1807172729733537E-5</v>
      </c>
      <c r="M8333" s="6">
        <f>Tabla2[[#This Row],[Total Sales]]-Tabla2[[#This Row],[Operating Profit]]</f>
        <v>42364</v>
      </c>
      <c r="N8333" s="6">
        <v>2136</v>
      </c>
      <c r="O8333" s="46">
        <f>Tabla2[[#This Row],[Operating Profit]]/Tabla2[[#This Row],[Total Sales]]</f>
        <v>4.8000000000000001E-2</v>
      </c>
      <c r="P8333" s="1" t="s">
        <v>23</v>
      </c>
    </row>
    <row r="8334" spans="1:16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3" t="str">
        <f>IFERROR(LEFT(Tabla2[[#This Row],[Product]],FIND(" ",Tabla2[[#This Row],[Product]])-3),Tabla2[[#This Row],[Product]])</f>
        <v>Women</v>
      </c>
      <c r="I8334" s="6">
        <v>27</v>
      </c>
      <c r="J8334" s="4">
        <v>1630</v>
      </c>
      <c r="K8334" s="6">
        <f>Tabla2[[#This Row],[Price per Unit]]*Tabla2[[#This Row],[Units Sold]]</f>
        <v>44010</v>
      </c>
      <c r="L8334" s="52">
        <f>Tabla2[[#This Row],[Units Sold]]/Cálculos!$C$11</f>
        <v>6.5756006488463858E-5</v>
      </c>
      <c r="M8334" s="6">
        <f>Tabla2[[#This Row],[Total Sales]]-Tabla2[[#This Row],[Operating Profit]]</f>
        <v>41897.519999999997</v>
      </c>
      <c r="N8334" s="6">
        <v>2112.48</v>
      </c>
      <c r="O8334" s="46">
        <f>Tabla2[[#This Row],[Operating Profit]]/Tabla2[[#This Row],[Total Sales]]</f>
        <v>4.8000000000000001E-2</v>
      </c>
      <c r="P8334" s="1" t="s">
        <v>23</v>
      </c>
    </row>
    <row r="8335" spans="1:16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3" t="str">
        <f>IFERROR(LEFT(Tabla2[[#This Row],[Product]],FIND(" ",Tabla2[[#This Row],[Product]])-3),Tabla2[[#This Row],[Product]])</f>
        <v>Women</v>
      </c>
      <c r="I8335" s="6">
        <v>30</v>
      </c>
      <c r="J8335" s="4">
        <v>1310</v>
      </c>
      <c r="K8335" s="6">
        <f>Tabla2[[#This Row],[Price per Unit]]*Tabla2[[#This Row],[Units Sold]]</f>
        <v>39300</v>
      </c>
      <c r="L8335" s="52">
        <f>Tabla2[[#This Row],[Units Sold]]/Cálculos!$C$11</f>
        <v>5.2846851840421872E-5</v>
      </c>
      <c r="M8335" s="6">
        <f>Tabla2[[#This Row],[Total Sales]]-Tabla2[[#This Row],[Operating Profit]]</f>
        <v>36942</v>
      </c>
      <c r="N8335" s="6">
        <v>2358.0000000000005</v>
      </c>
      <c r="O8335" s="46">
        <f>Tabla2[[#This Row],[Operating Profit]]/Tabla2[[#This Row],[Total Sales]]</f>
        <v>6.0000000000000012E-2</v>
      </c>
      <c r="P8335" s="1" t="s">
        <v>23</v>
      </c>
    </row>
    <row r="8336" spans="1:16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3" t="str">
        <f>IFERROR(LEFT(Tabla2[[#This Row],[Product]],FIND(" ",Tabla2[[#This Row],[Product]])-3),Tabla2[[#This Row],[Product]])</f>
        <v>Men</v>
      </c>
      <c r="I8336" s="6">
        <v>28</v>
      </c>
      <c r="J8336" s="4">
        <v>1090</v>
      </c>
      <c r="K8336" s="6">
        <f>Tabla2[[#This Row],[Price per Unit]]*Tabla2[[#This Row],[Units Sold]]</f>
        <v>30520</v>
      </c>
      <c r="L8336" s="52">
        <f>Tabla2[[#This Row],[Units Sold]]/Cálculos!$C$11</f>
        <v>4.3971808019893009E-5</v>
      </c>
      <c r="M8336" s="6">
        <f>Tabla2[[#This Row],[Total Sales]]-Tabla2[[#This Row],[Operating Profit]]</f>
        <v>29177.119999999999</v>
      </c>
      <c r="N8336" s="6">
        <v>1342.8799999999999</v>
      </c>
      <c r="O8336" s="46">
        <f>Tabla2[[#This Row],[Operating Profit]]/Tabla2[[#This Row],[Total Sales]]</f>
        <v>4.3999999999999997E-2</v>
      </c>
      <c r="P8336" s="1" t="s">
        <v>23</v>
      </c>
    </row>
    <row r="8337" spans="1:16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3" t="str">
        <f>IFERROR(LEFT(Tabla2[[#This Row],[Product]],FIND(" ",Tabla2[[#This Row],[Product]])-3),Tabla2[[#This Row],[Product]])</f>
        <v>Women</v>
      </c>
      <c r="I8337" s="6">
        <v>29</v>
      </c>
      <c r="J8337" s="4">
        <v>1790</v>
      </c>
      <c r="K8337" s="6">
        <f>Tabla2[[#This Row],[Price per Unit]]*Tabla2[[#This Row],[Units Sold]]</f>
        <v>51910</v>
      </c>
      <c r="L8337" s="52">
        <f>Tabla2[[#This Row],[Units Sold]]/Cálculos!$C$11</f>
        <v>7.2210583812484848E-5</v>
      </c>
      <c r="M8337" s="6">
        <f>Tabla2[[#This Row],[Total Sales]]-Tabla2[[#This Row],[Operating Profit]]</f>
        <v>48432.03</v>
      </c>
      <c r="N8337" s="6">
        <v>3477.9700000000007</v>
      </c>
      <c r="O8337" s="46">
        <f>Tabla2[[#This Row],[Operating Profit]]/Tabla2[[#This Row],[Total Sales]]</f>
        <v>6.7000000000000018E-2</v>
      </c>
      <c r="P8337" s="1" t="s">
        <v>23</v>
      </c>
    </row>
    <row r="8338" spans="1:16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3" t="str">
        <f>IFERROR(LEFT(Tabla2[[#This Row],[Product]],FIND(" ",Tabla2[[#This Row],[Product]])-3),Tabla2[[#This Row],[Product]])</f>
        <v>Men</v>
      </c>
      <c r="I8338" s="6">
        <v>24</v>
      </c>
      <c r="J8338" s="4">
        <v>2030</v>
      </c>
      <c r="K8338" s="6">
        <f>Tabla2[[#This Row],[Price per Unit]]*Tabla2[[#This Row],[Units Sold]]</f>
        <v>48720</v>
      </c>
      <c r="L8338" s="52">
        <f>Tabla2[[#This Row],[Units Sold]]/Cálculos!$C$11</f>
        <v>8.189244979851634E-5</v>
      </c>
      <c r="M8338" s="6">
        <f>Tabla2[[#This Row],[Total Sales]]-Tabla2[[#This Row],[Operating Profit]]</f>
        <v>46381.440000000002</v>
      </c>
      <c r="N8338" s="6">
        <v>2338.56</v>
      </c>
      <c r="O8338" s="46">
        <f>Tabla2[[#This Row],[Operating Profit]]/Tabla2[[#This Row],[Total Sales]]</f>
        <v>4.8000000000000001E-2</v>
      </c>
      <c r="P8338" s="1" t="s">
        <v>23</v>
      </c>
    </row>
    <row r="8339" spans="1:16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3" t="str">
        <f>IFERROR(LEFT(Tabla2[[#This Row],[Product]],FIND(" ",Tabla2[[#This Row],[Product]])-3),Tabla2[[#This Row],[Product]])</f>
        <v>Men</v>
      </c>
      <c r="I8339" s="6">
        <v>21</v>
      </c>
      <c r="J8339" s="4">
        <v>2230</v>
      </c>
      <c r="K8339" s="6">
        <f>Tabla2[[#This Row],[Price per Unit]]*Tabla2[[#This Row],[Units Sold]]</f>
        <v>46830</v>
      </c>
      <c r="L8339" s="52">
        <f>Tabla2[[#This Row],[Units Sold]]/Cálculos!$C$11</f>
        <v>8.9960671453542573E-5</v>
      </c>
      <c r="M8339" s="6">
        <f>Tabla2[[#This Row],[Total Sales]]-Tabla2[[#This Row],[Operating Profit]]</f>
        <v>44535.33</v>
      </c>
      <c r="N8339" s="6">
        <v>2294.6699999999996</v>
      </c>
      <c r="O8339" s="46">
        <f>Tabla2[[#This Row],[Operating Profit]]/Tabla2[[#This Row],[Total Sales]]</f>
        <v>4.8999999999999995E-2</v>
      </c>
      <c r="P8339" s="1" t="s">
        <v>23</v>
      </c>
    </row>
    <row r="8340" spans="1:16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3" t="str">
        <f>IFERROR(LEFT(Tabla2[[#This Row],[Product]],FIND(" ",Tabla2[[#This Row],[Product]])-3),Tabla2[[#This Row],[Product]])</f>
        <v>Women</v>
      </c>
      <c r="I8340" s="6">
        <v>37</v>
      </c>
      <c r="J8340" s="4">
        <v>2040</v>
      </c>
      <c r="K8340" s="6">
        <f>Tabla2[[#This Row],[Price per Unit]]*Tabla2[[#This Row],[Units Sold]]</f>
        <v>75480</v>
      </c>
      <c r="L8340" s="52">
        <f>Tabla2[[#This Row],[Units Sold]]/Cálculos!$C$11</f>
        <v>8.2295860881267651E-5</v>
      </c>
      <c r="M8340" s="6">
        <f>Tabla2[[#This Row],[Total Sales]]-Tabla2[[#This Row],[Operating Profit]]</f>
        <v>71932.44</v>
      </c>
      <c r="N8340" s="6">
        <v>3547.56</v>
      </c>
      <c r="O8340" s="46">
        <f>Tabla2[[#This Row],[Operating Profit]]/Tabla2[[#This Row],[Total Sales]]</f>
        <v>4.7E-2</v>
      </c>
      <c r="P8340" s="1" t="s">
        <v>23</v>
      </c>
    </row>
    <row r="8341" spans="1:16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3" t="str">
        <f>IFERROR(LEFT(Tabla2[[#This Row],[Product]],FIND(" ",Tabla2[[#This Row],[Product]])-3),Tabla2[[#This Row],[Product]])</f>
        <v>Women</v>
      </c>
      <c r="I8341" s="6">
        <v>38</v>
      </c>
      <c r="J8341" s="4">
        <v>1570</v>
      </c>
      <c r="K8341" s="6">
        <f>Tabla2[[#This Row],[Price per Unit]]*Tabla2[[#This Row],[Units Sold]]</f>
        <v>59660</v>
      </c>
      <c r="L8341" s="52">
        <f>Tabla2[[#This Row],[Units Sold]]/Cálculos!$C$11</f>
        <v>6.3335539991955979E-5</v>
      </c>
      <c r="M8341" s="6">
        <f>Tabla2[[#This Row],[Total Sales]]-Tabla2[[#This Row],[Operating Profit]]</f>
        <v>55961.08</v>
      </c>
      <c r="N8341" s="6">
        <v>3698.9200000000005</v>
      </c>
      <c r="O8341" s="46">
        <f>Tabla2[[#This Row],[Operating Profit]]/Tabla2[[#This Row],[Total Sales]]</f>
        <v>6.2000000000000006E-2</v>
      </c>
      <c r="P8341" s="1" t="s">
        <v>23</v>
      </c>
    </row>
    <row r="8342" spans="1:16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3" t="str">
        <f>IFERROR(LEFT(Tabla2[[#This Row],[Product]],FIND(" ",Tabla2[[#This Row],[Product]])-3),Tabla2[[#This Row],[Product]])</f>
        <v>Men</v>
      </c>
      <c r="I8342" s="6">
        <v>43</v>
      </c>
      <c r="J8342" s="4">
        <v>1400</v>
      </c>
      <c r="K8342" s="6">
        <f>Tabla2[[#This Row],[Price per Unit]]*Tabla2[[#This Row],[Units Sold]]</f>
        <v>60200</v>
      </c>
      <c r="L8342" s="52">
        <f>Tabla2[[#This Row],[Units Sold]]/Cálculos!$C$11</f>
        <v>5.6477551585183678E-5</v>
      </c>
      <c r="M8342" s="6">
        <f>Tabla2[[#This Row],[Total Sales]]-Tabla2[[#This Row],[Operating Profit]]</f>
        <v>57430.8</v>
      </c>
      <c r="N8342" s="6">
        <v>2769.2</v>
      </c>
      <c r="O8342" s="46">
        <f>Tabla2[[#This Row],[Operating Profit]]/Tabla2[[#This Row],[Total Sales]]</f>
        <v>4.5999999999999999E-2</v>
      </c>
      <c r="P8342" s="1" t="s">
        <v>23</v>
      </c>
    </row>
    <row r="8343" spans="1:16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3" t="str">
        <f>IFERROR(LEFT(Tabla2[[#This Row],[Product]],FIND(" ",Tabla2[[#This Row],[Product]])-3),Tabla2[[#This Row],[Product]])</f>
        <v>Women</v>
      </c>
      <c r="I8343" s="6">
        <v>43</v>
      </c>
      <c r="J8343" s="4">
        <v>2020</v>
      </c>
      <c r="K8343" s="6">
        <f>Tabla2[[#This Row],[Price per Unit]]*Tabla2[[#This Row],[Units Sold]]</f>
        <v>86860</v>
      </c>
      <c r="L8343" s="52">
        <f>Tabla2[[#This Row],[Units Sold]]/Cálculos!$C$11</f>
        <v>8.1489038715765028E-5</v>
      </c>
      <c r="M8343" s="6">
        <f>Tabla2[[#This Row],[Total Sales]]-Tabla2[[#This Row],[Operating Profit]]</f>
        <v>81127.240000000005</v>
      </c>
      <c r="N8343" s="6">
        <v>5732.7600000000011</v>
      </c>
      <c r="O8343" s="46">
        <f>Tabla2[[#This Row],[Operating Profit]]/Tabla2[[#This Row],[Total Sales]]</f>
        <v>6.6000000000000017E-2</v>
      </c>
      <c r="P8343" s="1" t="s">
        <v>23</v>
      </c>
    </row>
    <row r="8344" spans="1:16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3" t="str">
        <f>IFERROR(LEFT(Tabla2[[#This Row],[Product]],FIND(" ",Tabla2[[#This Row],[Product]])-3),Tabla2[[#This Row],[Product]])</f>
        <v>Men</v>
      </c>
      <c r="I8344" s="6">
        <v>39</v>
      </c>
      <c r="J8344" s="4">
        <v>2480</v>
      </c>
      <c r="K8344" s="6">
        <f>Tabla2[[#This Row],[Price per Unit]]*Tabla2[[#This Row],[Units Sold]]</f>
        <v>96720</v>
      </c>
      <c r="L8344" s="52">
        <f>Tabla2[[#This Row],[Units Sold]]/Cálculos!$C$11</f>
        <v>1.0004594852232538E-4</v>
      </c>
      <c r="M8344" s="6">
        <f>Tabla2[[#This Row],[Total Sales]]-Tabla2[[#This Row],[Operating Profit]]</f>
        <v>92077.440000000002</v>
      </c>
      <c r="N8344" s="6">
        <v>4642.5599999999995</v>
      </c>
      <c r="O8344" s="46">
        <f>Tabla2[[#This Row],[Operating Profit]]/Tabla2[[#This Row],[Total Sales]]</f>
        <v>4.7999999999999994E-2</v>
      </c>
      <c r="P8344" s="1" t="s">
        <v>23</v>
      </c>
    </row>
    <row r="8345" spans="1:16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3" t="str">
        <f>IFERROR(LEFT(Tabla2[[#This Row],[Product]],FIND(" ",Tabla2[[#This Row],[Product]])-3),Tabla2[[#This Row],[Product]])</f>
        <v>Men</v>
      </c>
      <c r="I8345" s="6">
        <v>37</v>
      </c>
      <c r="J8345" s="4">
        <v>2640</v>
      </c>
      <c r="K8345" s="6">
        <f>Tabla2[[#This Row],[Price per Unit]]*Tabla2[[#This Row],[Units Sold]]</f>
        <v>97680</v>
      </c>
      <c r="L8345" s="52">
        <f>Tabla2[[#This Row],[Units Sold]]/Cálculos!$C$11</f>
        <v>1.0650052584634637E-4</v>
      </c>
      <c r="M8345" s="6">
        <f>Tabla2[[#This Row],[Total Sales]]-Tabla2[[#This Row],[Operating Profit]]</f>
        <v>92893.68</v>
      </c>
      <c r="N8345" s="6">
        <v>4786.32</v>
      </c>
      <c r="O8345" s="46">
        <f>Tabla2[[#This Row],[Operating Profit]]/Tabla2[[#This Row],[Total Sales]]</f>
        <v>4.8999999999999995E-2</v>
      </c>
      <c r="P8345" s="1" t="s">
        <v>23</v>
      </c>
    </row>
    <row r="8346" spans="1:16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3" t="str">
        <f>IFERROR(LEFT(Tabla2[[#This Row],[Product]],FIND(" ",Tabla2[[#This Row],[Product]])-3),Tabla2[[#This Row],[Product]])</f>
        <v>Women</v>
      </c>
      <c r="I8346" s="6">
        <v>44</v>
      </c>
      <c r="J8346" s="4">
        <v>2100</v>
      </c>
      <c r="K8346" s="6">
        <f>Tabla2[[#This Row],[Price per Unit]]*Tabla2[[#This Row],[Units Sold]]</f>
        <v>92400</v>
      </c>
      <c r="L8346" s="52">
        <f>Tabla2[[#This Row],[Units Sold]]/Cálculos!$C$11</f>
        <v>8.4716327377775517E-5</v>
      </c>
      <c r="M8346" s="6">
        <f>Tabla2[[#This Row],[Total Sales]]-Tabla2[[#This Row],[Operating Profit]]</f>
        <v>87687.6</v>
      </c>
      <c r="N8346" s="6">
        <v>4712.3999999999996</v>
      </c>
      <c r="O8346" s="46">
        <f>Tabla2[[#This Row],[Operating Profit]]/Tabla2[[#This Row],[Total Sales]]</f>
        <v>5.0999999999999997E-2</v>
      </c>
      <c r="P8346" s="1" t="s">
        <v>23</v>
      </c>
    </row>
    <row r="8347" spans="1:16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3" t="str">
        <f>IFERROR(LEFT(Tabla2[[#This Row],[Product]],FIND(" ",Tabla2[[#This Row],[Product]])-3),Tabla2[[#This Row],[Product]])</f>
        <v>Women</v>
      </c>
      <c r="I8347" s="6">
        <v>44</v>
      </c>
      <c r="J8347" s="4">
        <v>1760</v>
      </c>
      <c r="K8347" s="6">
        <f>Tabla2[[#This Row],[Price per Unit]]*Tabla2[[#This Row],[Units Sold]]</f>
        <v>77440</v>
      </c>
      <c r="L8347" s="52">
        <f>Tabla2[[#This Row],[Units Sold]]/Cálculos!$C$11</f>
        <v>7.1000350564230915E-5</v>
      </c>
      <c r="M8347" s="6">
        <f>Tabla2[[#This Row],[Total Sales]]-Tabla2[[#This Row],[Operating Profit]]</f>
        <v>72793.600000000006</v>
      </c>
      <c r="N8347" s="6">
        <v>4646.4000000000005</v>
      </c>
      <c r="O8347" s="46">
        <f>Tabla2[[#This Row],[Operating Profit]]/Tabla2[[#This Row],[Total Sales]]</f>
        <v>6.0000000000000005E-2</v>
      </c>
      <c r="P8347" s="1" t="s">
        <v>23</v>
      </c>
    </row>
    <row r="8348" spans="1:16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3" t="str">
        <f>IFERROR(LEFT(Tabla2[[#This Row],[Product]],FIND(" ",Tabla2[[#This Row],[Product]])-3),Tabla2[[#This Row],[Product]])</f>
        <v>Men</v>
      </c>
      <c r="I8348" s="6">
        <v>38</v>
      </c>
      <c r="J8348" s="4">
        <v>1600</v>
      </c>
      <c r="K8348" s="6">
        <f>Tabla2[[#This Row],[Price per Unit]]*Tabla2[[#This Row],[Units Sold]]</f>
        <v>60800</v>
      </c>
      <c r="L8348" s="52">
        <f>Tabla2[[#This Row],[Units Sold]]/Cálculos!$C$11</f>
        <v>6.4545773240209925E-5</v>
      </c>
      <c r="M8348" s="6">
        <f>Tabla2[[#This Row],[Total Sales]]-Tabla2[[#This Row],[Operating Profit]]</f>
        <v>57942.400000000001</v>
      </c>
      <c r="N8348" s="6">
        <v>2857.6</v>
      </c>
      <c r="O8348" s="46">
        <f>Tabla2[[#This Row],[Operating Profit]]/Tabla2[[#This Row],[Total Sales]]</f>
        <v>4.7E-2</v>
      </c>
      <c r="P8348" s="1" t="s">
        <v>23</v>
      </c>
    </row>
    <row r="8349" spans="1:16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3" t="str">
        <f>IFERROR(LEFT(Tabla2[[#This Row],[Product]],FIND(" ",Tabla2[[#This Row],[Product]])-3),Tabla2[[#This Row],[Product]])</f>
        <v>Women</v>
      </c>
      <c r="I8349" s="6">
        <v>49</v>
      </c>
      <c r="J8349" s="4">
        <v>2250</v>
      </c>
      <c r="K8349" s="6">
        <f>Tabla2[[#This Row],[Price per Unit]]*Tabla2[[#This Row],[Units Sold]]</f>
        <v>110250</v>
      </c>
      <c r="L8349" s="52">
        <f>Tabla2[[#This Row],[Units Sold]]/Cálculos!$C$11</f>
        <v>9.0767493619045195E-5</v>
      </c>
      <c r="M8349" s="6">
        <f>Tabla2[[#This Row],[Total Sales]]-Tabla2[[#This Row],[Operating Profit]]</f>
        <v>103304.25</v>
      </c>
      <c r="N8349" s="6">
        <v>6945.7500000000009</v>
      </c>
      <c r="O8349" s="46">
        <f>Tabla2[[#This Row],[Operating Profit]]/Tabla2[[#This Row],[Total Sales]]</f>
        <v>6.3000000000000014E-2</v>
      </c>
      <c r="P8349" s="1" t="s">
        <v>23</v>
      </c>
    </row>
    <row r="8350" spans="1:16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3" t="str">
        <f>IFERROR(LEFT(Tabla2[[#This Row],[Product]],FIND(" ",Tabla2[[#This Row],[Product]])-3),Tabla2[[#This Row],[Product]])</f>
        <v>Men</v>
      </c>
      <c r="I8350" s="6">
        <v>27</v>
      </c>
      <c r="J8350" s="4">
        <v>1400</v>
      </c>
      <c r="K8350" s="6">
        <f>Tabla2[[#This Row],[Price per Unit]]*Tabla2[[#This Row],[Units Sold]]</f>
        <v>37800</v>
      </c>
      <c r="L8350" s="52">
        <f>Tabla2[[#This Row],[Units Sold]]/Cálculos!$C$11</f>
        <v>5.6477551585183678E-5</v>
      </c>
      <c r="M8350" s="6">
        <f>Tabla2[[#This Row],[Total Sales]]-Tabla2[[#This Row],[Operating Profit]]</f>
        <v>36136.800000000003</v>
      </c>
      <c r="N8350" s="6">
        <v>1663.2</v>
      </c>
      <c r="O8350" s="46">
        <f>Tabla2[[#This Row],[Operating Profit]]/Tabla2[[#This Row],[Total Sales]]</f>
        <v>4.4000000000000004E-2</v>
      </c>
      <c r="P8350" s="1" t="s">
        <v>23</v>
      </c>
    </row>
    <row r="8351" spans="1:16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3" t="str">
        <f>IFERROR(LEFT(Tabla2[[#This Row],[Product]],FIND(" ",Tabla2[[#This Row],[Product]])-3),Tabla2[[#This Row],[Product]])</f>
        <v>Men</v>
      </c>
      <c r="I8351" s="6">
        <v>23</v>
      </c>
      <c r="J8351" s="4">
        <v>700</v>
      </c>
      <c r="K8351" s="6">
        <f>Tabla2[[#This Row],[Price per Unit]]*Tabla2[[#This Row],[Units Sold]]</f>
        <v>16100</v>
      </c>
      <c r="L8351" s="52">
        <f>Tabla2[[#This Row],[Units Sold]]/Cálculos!$C$11</f>
        <v>2.8238775792591839E-5</v>
      </c>
      <c r="M8351" s="6">
        <f>Tabla2[[#This Row],[Total Sales]]-Tabla2[[#This Row],[Operating Profit]]</f>
        <v>15439.9</v>
      </c>
      <c r="N8351" s="6">
        <v>660.09999999999991</v>
      </c>
      <c r="O8351" s="46">
        <f>Tabla2[[#This Row],[Operating Profit]]/Tabla2[[#This Row],[Total Sales]]</f>
        <v>4.0999999999999995E-2</v>
      </c>
      <c r="P8351" s="1" t="s">
        <v>23</v>
      </c>
    </row>
    <row r="8352" spans="1:16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3" t="str">
        <f>IFERROR(LEFT(Tabla2[[#This Row],[Product]],FIND(" ",Tabla2[[#This Row],[Product]])-3),Tabla2[[#This Row],[Product]])</f>
        <v>Women</v>
      </c>
      <c r="I8352" s="6">
        <v>19</v>
      </c>
      <c r="J8352" s="4">
        <v>740</v>
      </c>
      <c r="K8352" s="6">
        <f>Tabla2[[#This Row],[Price per Unit]]*Tabla2[[#This Row],[Units Sold]]</f>
        <v>14060</v>
      </c>
      <c r="L8352" s="52">
        <f>Tabla2[[#This Row],[Units Sold]]/Cálculos!$C$11</f>
        <v>2.9852420123597086E-5</v>
      </c>
      <c r="M8352" s="6">
        <f>Tabla2[[#This Row],[Total Sales]]-Tabla2[[#This Row],[Operating Profit]]</f>
        <v>13511.66</v>
      </c>
      <c r="N8352" s="6">
        <v>548.33999999999992</v>
      </c>
      <c r="O8352" s="46">
        <f>Tabla2[[#This Row],[Operating Profit]]/Tabla2[[#This Row],[Total Sales]]</f>
        <v>3.8999999999999993E-2</v>
      </c>
      <c r="P8352" s="1" t="s">
        <v>23</v>
      </c>
    </row>
    <row r="8353" spans="1:16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3" t="str">
        <f>IFERROR(LEFT(Tabla2[[#This Row],[Product]],FIND(" ",Tabla2[[#This Row],[Product]])-3),Tabla2[[#This Row],[Product]])</f>
        <v>Women</v>
      </c>
      <c r="I8353" s="6">
        <v>22</v>
      </c>
      <c r="J8353" s="4">
        <v>230</v>
      </c>
      <c r="K8353" s="6">
        <f>Tabla2[[#This Row],[Price per Unit]]*Tabla2[[#This Row],[Units Sold]]</f>
        <v>5060</v>
      </c>
      <c r="L8353" s="52">
        <f>Tabla2[[#This Row],[Units Sold]]/Cálculos!$C$11</f>
        <v>9.2784549032801754E-6</v>
      </c>
      <c r="M8353" s="6">
        <f>Tabla2[[#This Row],[Total Sales]]-Tabla2[[#This Row],[Operating Profit]]</f>
        <v>4842.42</v>
      </c>
      <c r="N8353" s="6">
        <v>217.58</v>
      </c>
      <c r="O8353" s="46">
        <f>Tabla2[[#This Row],[Operating Profit]]/Tabla2[[#This Row],[Total Sales]]</f>
        <v>4.3000000000000003E-2</v>
      </c>
      <c r="P8353" s="1" t="s">
        <v>23</v>
      </c>
    </row>
    <row r="8354" spans="1:16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3" t="str">
        <f>IFERROR(LEFT(Tabla2[[#This Row],[Product]],FIND(" ",Tabla2[[#This Row],[Product]])-3),Tabla2[[#This Row],[Product]])</f>
        <v>Men</v>
      </c>
      <c r="I8354" s="6">
        <v>31</v>
      </c>
      <c r="J8354" s="4">
        <v>1140</v>
      </c>
      <c r="K8354" s="6">
        <f>Tabla2[[#This Row],[Price per Unit]]*Tabla2[[#This Row],[Units Sold]]</f>
        <v>35340</v>
      </c>
      <c r="L8354" s="52">
        <f>Tabla2[[#This Row],[Units Sold]]/Cálculos!$C$11</f>
        <v>4.5988863433649564E-5</v>
      </c>
      <c r="M8354" s="6">
        <f>Tabla2[[#This Row],[Total Sales]]-Tabla2[[#This Row],[Operating Profit]]</f>
        <v>33891.06</v>
      </c>
      <c r="N8354" s="6">
        <v>1448.9399999999998</v>
      </c>
      <c r="O8354" s="46">
        <f>Tabla2[[#This Row],[Operating Profit]]/Tabla2[[#This Row],[Total Sales]]</f>
        <v>4.0999999999999995E-2</v>
      </c>
      <c r="P8354" s="1" t="s">
        <v>23</v>
      </c>
    </row>
    <row r="8355" spans="1:16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3" t="str">
        <f>IFERROR(LEFT(Tabla2[[#This Row],[Product]],FIND(" ",Tabla2[[#This Row],[Product]])-3),Tabla2[[#This Row],[Product]])</f>
        <v>Women</v>
      </c>
      <c r="I8355" s="6">
        <v>24</v>
      </c>
      <c r="J8355" s="4">
        <v>1520</v>
      </c>
      <c r="K8355" s="6">
        <f>Tabla2[[#This Row],[Price per Unit]]*Tabla2[[#This Row],[Units Sold]]</f>
        <v>36480</v>
      </c>
      <c r="L8355" s="52">
        <f>Tabla2[[#This Row],[Units Sold]]/Cálculos!$C$11</f>
        <v>6.1318484578199423E-5</v>
      </c>
      <c r="M8355" s="6">
        <f>Tabla2[[#This Row],[Total Sales]]-Tabla2[[#This Row],[Operating Profit]]</f>
        <v>34327.68</v>
      </c>
      <c r="N8355" s="6">
        <v>2152.3200000000002</v>
      </c>
      <c r="O8355" s="46">
        <f>Tabla2[[#This Row],[Operating Profit]]/Tabla2[[#This Row],[Total Sales]]</f>
        <v>5.9000000000000004E-2</v>
      </c>
      <c r="P8355" s="1" t="s">
        <v>23</v>
      </c>
    </row>
    <row r="8356" spans="1:16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3" t="str">
        <f>IFERROR(LEFT(Tabla2[[#This Row],[Product]],FIND(" ",Tabla2[[#This Row],[Product]])-3),Tabla2[[#This Row],[Product]])</f>
        <v>Men</v>
      </c>
      <c r="I8356" s="6">
        <v>16</v>
      </c>
      <c r="J8356" s="4">
        <v>2060</v>
      </c>
      <c r="K8356" s="6">
        <f>Tabla2[[#This Row],[Price per Unit]]*Tabla2[[#This Row],[Units Sold]]</f>
        <v>32960</v>
      </c>
      <c r="L8356" s="52">
        <f>Tabla2[[#This Row],[Units Sold]]/Cálculos!$C$11</f>
        <v>8.3102683046770273E-5</v>
      </c>
      <c r="M8356" s="6">
        <f>Tabla2[[#This Row],[Total Sales]]-Tabla2[[#This Row],[Operating Profit]]</f>
        <v>31410.880000000001</v>
      </c>
      <c r="N8356" s="6">
        <v>1549.12</v>
      </c>
      <c r="O8356" s="46">
        <f>Tabla2[[#This Row],[Operating Profit]]/Tabla2[[#This Row],[Total Sales]]</f>
        <v>4.7E-2</v>
      </c>
      <c r="P8356" s="1" t="s">
        <v>23</v>
      </c>
    </row>
    <row r="8357" spans="1:16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3" t="str">
        <f>IFERROR(LEFT(Tabla2[[#This Row],[Product]],FIND(" ",Tabla2[[#This Row],[Product]])-3),Tabla2[[#This Row],[Product]])</f>
        <v>Men</v>
      </c>
      <c r="I8357" s="6">
        <v>26</v>
      </c>
      <c r="J8357" s="4">
        <v>1920</v>
      </c>
      <c r="K8357" s="6">
        <f>Tabla2[[#This Row],[Price per Unit]]*Tabla2[[#This Row],[Units Sold]]</f>
        <v>49920</v>
      </c>
      <c r="L8357" s="52">
        <f>Tabla2[[#This Row],[Units Sold]]/Cálculos!$C$11</f>
        <v>7.7454927888251905E-5</v>
      </c>
      <c r="M8357" s="6">
        <f>Tabla2[[#This Row],[Total Sales]]-Tabla2[[#This Row],[Operating Profit]]</f>
        <v>47823.360000000001</v>
      </c>
      <c r="N8357" s="6">
        <v>2096.64</v>
      </c>
      <c r="O8357" s="46">
        <f>Tabla2[[#This Row],[Operating Profit]]/Tabla2[[#This Row],[Total Sales]]</f>
        <v>4.1999999999999996E-2</v>
      </c>
      <c r="P8357" s="1" t="s">
        <v>23</v>
      </c>
    </row>
    <row r="8358" spans="1:16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3" t="str">
        <f>IFERROR(LEFT(Tabla2[[#This Row],[Product]],FIND(" ",Tabla2[[#This Row],[Product]])-3),Tabla2[[#This Row],[Product]])</f>
        <v>Women</v>
      </c>
      <c r="I8358" s="6">
        <v>26</v>
      </c>
      <c r="J8358" s="4">
        <v>1360</v>
      </c>
      <c r="K8358" s="6">
        <f>Tabla2[[#This Row],[Price per Unit]]*Tabla2[[#This Row],[Units Sold]]</f>
        <v>35360</v>
      </c>
      <c r="L8358" s="52">
        <f>Tabla2[[#This Row],[Units Sold]]/Cálculos!$C$11</f>
        <v>5.4863907254178434E-5</v>
      </c>
      <c r="M8358" s="6">
        <f>Tabla2[[#This Row],[Total Sales]]-Tabla2[[#This Row],[Operating Profit]]</f>
        <v>33804.160000000003</v>
      </c>
      <c r="N8358" s="6">
        <v>1555.84</v>
      </c>
      <c r="O8358" s="46">
        <f>Tabla2[[#This Row],[Operating Profit]]/Tabla2[[#This Row],[Total Sales]]</f>
        <v>4.3999999999999997E-2</v>
      </c>
      <c r="P8358" s="1" t="s">
        <v>23</v>
      </c>
    </row>
    <row r="8359" spans="1:16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3" t="str">
        <f>IFERROR(LEFT(Tabla2[[#This Row],[Product]],FIND(" ",Tabla2[[#This Row],[Product]])-3),Tabla2[[#This Row],[Product]])</f>
        <v>Women</v>
      </c>
      <c r="I8359" s="6">
        <v>24</v>
      </c>
      <c r="J8359" s="4">
        <v>1130</v>
      </c>
      <c r="K8359" s="6">
        <f>Tabla2[[#This Row],[Price per Unit]]*Tabla2[[#This Row],[Units Sold]]</f>
        <v>27120</v>
      </c>
      <c r="L8359" s="52">
        <f>Tabla2[[#This Row],[Units Sold]]/Cálculos!$C$11</f>
        <v>4.5585452350898253E-5</v>
      </c>
      <c r="M8359" s="6">
        <f>Tabla2[[#This Row],[Total Sales]]-Tabla2[[#This Row],[Operating Profit]]</f>
        <v>25655.52</v>
      </c>
      <c r="N8359" s="6">
        <v>1464.48</v>
      </c>
      <c r="O8359" s="46">
        <f>Tabla2[[#This Row],[Operating Profit]]/Tabla2[[#This Row],[Total Sales]]</f>
        <v>5.3999999999999999E-2</v>
      </c>
      <c r="P8359" s="1" t="s">
        <v>23</v>
      </c>
    </row>
    <row r="8360" spans="1:16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3" t="str">
        <f>IFERROR(LEFT(Tabla2[[#This Row],[Product]],FIND(" ",Tabla2[[#This Row],[Product]])-3),Tabla2[[#This Row],[Product]])</f>
        <v>Men</v>
      </c>
      <c r="I8360" s="6">
        <v>29</v>
      </c>
      <c r="J8360" s="4">
        <v>850</v>
      </c>
      <c r="K8360" s="6">
        <f>Tabla2[[#This Row],[Price per Unit]]*Tabla2[[#This Row],[Units Sold]]</f>
        <v>24650</v>
      </c>
      <c r="L8360" s="52">
        <f>Tabla2[[#This Row],[Units Sold]]/Cálculos!$C$11</f>
        <v>3.4289942033861518E-5</v>
      </c>
      <c r="M8360" s="6">
        <f>Tabla2[[#This Row],[Total Sales]]-Tabla2[[#This Row],[Operating Profit]]</f>
        <v>23688.65</v>
      </c>
      <c r="N8360" s="6">
        <v>961.34999999999991</v>
      </c>
      <c r="O8360" s="46">
        <f>Tabla2[[#This Row],[Operating Profit]]/Tabla2[[#This Row],[Total Sales]]</f>
        <v>3.8999999999999993E-2</v>
      </c>
      <c r="P8360" s="1" t="s">
        <v>23</v>
      </c>
    </row>
    <row r="8361" spans="1:16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3" t="str">
        <f>IFERROR(LEFT(Tabla2[[#This Row],[Product]],FIND(" ",Tabla2[[#This Row],[Product]])-3),Tabla2[[#This Row],[Product]])</f>
        <v>Women</v>
      </c>
      <c r="I8361" s="6">
        <v>27</v>
      </c>
      <c r="J8361" s="4">
        <v>1440</v>
      </c>
      <c r="K8361" s="6">
        <f>Tabla2[[#This Row],[Price per Unit]]*Tabla2[[#This Row],[Units Sold]]</f>
        <v>38880</v>
      </c>
      <c r="L8361" s="52">
        <f>Tabla2[[#This Row],[Units Sold]]/Cálculos!$C$11</f>
        <v>5.8091195916188929E-5</v>
      </c>
      <c r="M8361" s="6">
        <f>Tabla2[[#This Row],[Total Sales]]-Tabla2[[#This Row],[Operating Profit]]</f>
        <v>36663.839999999997</v>
      </c>
      <c r="N8361" s="6">
        <v>2216.1600000000003</v>
      </c>
      <c r="O8361" s="46">
        <f>Tabla2[[#This Row],[Operating Profit]]/Tabla2[[#This Row],[Total Sales]]</f>
        <v>5.7000000000000009E-2</v>
      </c>
      <c r="P8361" s="1" t="s">
        <v>23</v>
      </c>
    </row>
    <row r="8362" spans="1:16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3" t="str">
        <f>IFERROR(LEFT(Tabla2[[#This Row],[Product]],FIND(" ",Tabla2[[#This Row],[Product]])-3),Tabla2[[#This Row],[Product]])</f>
        <v>Men</v>
      </c>
      <c r="I8362" s="6">
        <v>23</v>
      </c>
      <c r="J8362" s="4">
        <v>1940</v>
      </c>
      <c r="K8362" s="6">
        <f>Tabla2[[#This Row],[Price per Unit]]*Tabla2[[#This Row],[Units Sold]]</f>
        <v>44620</v>
      </c>
      <c r="L8362" s="52">
        <f>Tabla2[[#This Row],[Units Sold]]/Cálculos!$C$11</f>
        <v>7.8261750053754527E-5</v>
      </c>
      <c r="M8362" s="6">
        <f>Tabla2[[#This Row],[Total Sales]]-Tabla2[[#This Row],[Operating Profit]]</f>
        <v>42433.62</v>
      </c>
      <c r="N8362" s="6">
        <v>2186.3799999999997</v>
      </c>
      <c r="O8362" s="46">
        <f>Tabla2[[#This Row],[Operating Profit]]/Tabla2[[#This Row],[Total Sales]]</f>
        <v>4.8999999999999995E-2</v>
      </c>
      <c r="P8362" s="1" t="s">
        <v>23</v>
      </c>
    </row>
    <row r="8363" spans="1:16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3" t="str">
        <f>IFERROR(LEFT(Tabla2[[#This Row],[Product]],FIND(" ",Tabla2[[#This Row],[Product]])-3),Tabla2[[#This Row],[Product]])</f>
        <v>Men</v>
      </c>
      <c r="I8363" s="6">
        <v>32</v>
      </c>
      <c r="J8363" s="4">
        <v>1940</v>
      </c>
      <c r="K8363" s="6">
        <f>Tabla2[[#This Row],[Price per Unit]]*Tabla2[[#This Row],[Units Sold]]</f>
        <v>62080</v>
      </c>
      <c r="L8363" s="52">
        <f>Tabla2[[#This Row],[Units Sold]]/Cálculos!$C$11</f>
        <v>7.8261750053754527E-5</v>
      </c>
      <c r="M8363" s="6">
        <f>Tabla2[[#This Row],[Total Sales]]-Tabla2[[#This Row],[Operating Profit]]</f>
        <v>59162.239999999998</v>
      </c>
      <c r="N8363" s="6">
        <v>2917.7599999999998</v>
      </c>
      <c r="O8363" s="46">
        <f>Tabla2[[#This Row],[Operating Profit]]/Tabla2[[#This Row],[Total Sales]]</f>
        <v>4.6999999999999993E-2</v>
      </c>
      <c r="P8363" s="1" t="s">
        <v>23</v>
      </c>
    </row>
    <row r="8364" spans="1:16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3" t="str">
        <f>IFERROR(LEFT(Tabla2[[#This Row],[Product]],FIND(" ",Tabla2[[#This Row],[Product]])-3),Tabla2[[#This Row],[Product]])</f>
        <v>Women</v>
      </c>
      <c r="I8364" s="6">
        <v>20</v>
      </c>
      <c r="J8364" s="4">
        <v>1440</v>
      </c>
      <c r="K8364" s="6">
        <f>Tabla2[[#This Row],[Price per Unit]]*Tabla2[[#This Row],[Units Sold]]</f>
        <v>28800</v>
      </c>
      <c r="L8364" s="52">
        <f>Tabla2[[#This Row],[Units Sold]]/Cálculos!$C$11</f>
        <v>5.8091195916188929E-5</v>
      </c>
      <c r="M8364" s="6">
        <f>Tabla2[[#This Row],[Total Sales]]-Tabla2[[#This Row],[Operating Profit]]</f>
        <v>27331.200000000001</v>
      </c>
      <c r="N8364" s="6">
        <v>1468.8</v>
      </c>
      <c r="O8364" s="46">
        <f>Tabla2[[#This Row],[Operating Profit]]/Tabla2[[#This Row],[Total Sales]]</f>
        <v>5.0999999999999997E-2</v>
      </c>
      <c r="P8364" s="1" t="s">
        <v>23</v>
      </c>
    </row>
    <row r="8365" spans="1:16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3" t="str">
        <f>IFERROR(LEFT(Tabla2[[#This Row],[Product]],FIND(" ",Tabla2[[#This Row],[Product]])-3),Tabla2[[#This Row],[Product]])</f>
        <v>Women</v>
      </c>
      <c r="I8365" s="6">
        <v>23</v>
      </c>
      <c r="J8365" s="4">
        <v>1160</v>
      </c>
      <c r="K8365" s="6">
        <f>Tabla2[[#This Row],[Price per Unit]]*Tabla2[[#This Row],[Units Sold]]</f>
        <v>26680</v>
      </c>
      <c r="L8365" s="52">
        <f>Tabla2[[#This Row],[Units Sold]]/Cálculos!$C$11</f>
        <v>4.6795685599152193E-5</v>
      </c>
      <c r="M8365" s="6">
        <f>Tabla2[[#This Row],[Total Sales]]-Tabla2[[#This Row],[Operating Profit]]</f>
        <v>25052.52</v>
      </c>
      <c r="N8365" s="6">
        <v>1627.4800000000002</v>
      </c>
      <c r="O8365" s="46">
        <f>Tabla2[[#This Row],[Operating Profit]]/Tabla2[[#This Row],[Total Sales]]</f>
        <v>6.1000000000000013E-2</v>
      </c>
      <c r="P8365" s="1" t="s">
        <v>23</v>
      </c>
    </row>
    <row r="8366" spans="1:16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3" t="str">
        <f>IFERROR(LEFT(Tabla2[[#This Row],[Product]],FIND(" ",Tabla2[[#This Row],[Product]])-3),Tabla2[[#This Row],[Product]])</f>
        <v>Men</v>
      </c>
      <c r="I8366" s="6">
        <v>28</v>
      </c>
      <c r="J8366" s="4">
        <v>880</v>
      </c>
      <c r="K8366" s="6">
        <f>Tabla2[[#This Row],[Price per Unit]]*Tabla2[[#This Row],[Units Sold]]</f>
        <v>24640</v>
      </c>
      <c r="L8366" s="52">
        <f>Tabla2[[#This Row],[Units Sold]]/Cálculos!$C$11</f>
        <v>3.5500175282115457E-5</v>
      </c>
      <c r="M8366" s="6">
        <f>Tabla2[[#This Row],[Total Sales]]-Tabla2[[#This Row],[Operating Profit]]</f>
        <v>23506.560000000001</v>
      </c>
      <c r="N8366" s="6">
        <v>1133.4399999999998</v>
      </c>
      <c r="O8366" s="46">
        <f>Tabla2[[#This Row],[Operating Profit]]/Tabla2[[#This Row],[Total Sales]]</f>
        <v>4.5999999999999992E-2</v>
      </c>
      <c r="P8366" s="1" t="s">
        <v>23</v>
      </c>
    </row>
    <row r="8367" spans="1:16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3" t="str">
        <f>IFERROR(LEFT(Tabla2[[#This Row],[Product]],FIND(" ",Tabla2[[#This Row],[Product]])-3),Tabla2[[#This Row],[Product]])</f>
        <v>Women</v>
      </c>
      <c r="I8367" s="6">
        <v>26</v>
      </c>
      <c r="J8367" s="4">
        <v>1200</v>
      </c>
      <c r="K8367" s="6">
        <f>Tabla2[[#This Row],[Price per Unit]]*Tabla2[[#This Row],[Units Sold]]</f>
        <v>31200</v>
      </c>
      <c r="L8367" s="52">
        <f>Tabla2[[#This Row],[Units Sold]]/Cálculos!$C$11</f>
        <v>4.8409329930157437E-5</v>
      </c>
      <c r="M8367" s="6">
        <f>Tabla2[[#This Row],[Total Sales]]-Tabla2[[#This Row],[Operating Profit]]</f>
        <v>29140.799999999999</v>
      </c>
      <c r="N8367" s="6">
        <v>2059.2000000000003</v>
      </c>
      <c r="O8367" s="46">
        <f>Tabla2[[#This Row],[Operating Profit]]/Tabla2[[#This Row],[Total Sales]]</f>
        <v>6.6000000000000003E-2</v>
      </c>
      <c r="P8367" s="1" t="s">
        <v>23</v>
      </c>
    </row>
    <row r="8368" spans="1:16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3" t="str">
        <f>IFERROR(LEFT(Tabla2[[#This Row],[Product]],FIND(" ",Tabla2[[#This Row],[Product]])-3),Tabla2[[#This Row],[Product]])</f>
        <v>Men</v>
      </c>
      <c r="I8368" s="6">
        <v>15</v>
      </c>
      <c r="J8368" s="4">
        <v>2150</v>
      </c>
      <c r="K8368" s="6">
        <f>Tabla2[[#This Row],[Price per Unit]]*Tabla2[[#This Row],[Units Sold]]</f>
        <v>32250</v>
      </c>
      <c r="L8368" s="52">
        <f>Tabla2[[#This Row],[Units Sold]]/Cálculos!$C$11</f>
        <v>8.6733382791532085E-5</v>
      </c>
      <c r="M8368" s="6">
        <f>Tabla2[[#This Row],[Total Sales]]-Tabla2[[#This Row],[Operating Profit]]</f>
        <v>30573</v>
      </c>
      <c r="N8368" s="6">
        <v>1677</v>
      </c>
      <c r="O8368" s="46">
        <f>Tabla2[[#This Row],[Operating Profit]]/Tabla2[[#This Row],[Total Sales]]</f>
        <v>5.1999999999999998E-2</v>
      </c>
      <c r="P8368" s="1" t="s">
        <v>23</v>
      </c>
    </row>
    <row r="8369" spans="1:16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3" t="str">
        <f>IFERROR(LEFT(Tabla2[[#This Row],[Product]],FIND(" ",Tabla2[[#This Row],[Product]])-3),Tabla2[[#This Row],[Product]])</f>
        <v>Men</v>
      </c>
      <c r="I8369" s="6">
        <v>16</v>
      </c>
      <c r="J8369" s="4">
        <v>2020</v>
      </c>
      <c r="K8369" s="6">
        <f>Tabla2[[#This Row],[Price per Unit]]*Tabla2[[#This Row],[Units Sold]]</f>
        <v>32320</v>
      </c>
      <c r="L8369" s="52">
        <f>Tabla2[[#This Row],[Units Sold]]/Cálculos!$C$11</f>
        <v>8.1489038715765028E-5</v>
      </c>
      <c r="M8369" s="6">
        <f>Tabla2[[#This Row],[Total Sales]]-Tabla2[[#This Row],[Operating Profit]]</f>
        <v>30800.959999999999</v>
      </c>
      <c r="N8369" s="6">
        <v>1519.04</v>
      </c>
      <c r="O8369" s="46">
        <f>Tabla2[[#This Row],[Operating Profit]]/Tabla2[[#This Row],[Total Sales]]</f>
        <v>4.7E-2</v>
      </c>
      <c r="P8369" s="1" t="s">
        <v>23</v>
      </c>
    </row>
    <row r="8370" spans="1:16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3" t="str">
        <f>IFERROR(LEFT(Tabla2[[#This Row],[Product]],FIND(" ",Tabla2[[#This Row],[Product]])-3),Tabla2[[#This Row],[Product]])</f>
        <v>Women</v>
      </c>
      <c r="I8370" s="6">
        <v>11</v>
      </c>
      <c r="J8370" s="4">
        <v>1520</v>
      </c>
      <c r="K8370" s="6">
        <f>Tabla2[[#This Row],[Price per Unit]]*Tabla2[[#This Row],[Units Sold]]</f>
        <v>16720</v>
      </c>
      <c r="L8370" s="52">
        <f>Tabla2[[#This Row],[Units Sold]]/Cálculos!$C$11</f>
        <v>6.1318484578199423E-5</v>
      </c>
      <c r="M8370" s="6">
        <f>Tabla2[[#This Row],[Total Sales]]-Tabla2[[#This Row],[Operating Profit]]</f>
        <v>15934.16</v>
      </c>
      <c r="N8370" s="6">
        <v>785.83999999999992</v>
      </c>
      <c r="O8370" s="46">
        <f>Tabla2[[#This Row],[Operating Profit]]/Tabla2[[#This Row],[Total Sales]]</f>
        <v>4.6999999999999993E-2</v>
      </c>
      <c r="P8370" s="1" t="s">
        <v>23</v>
      </c>
    </row>
    <row r="8371" spans="1:16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3" t="str">
        <f>IFERROR(LEFT(Tabla2[[#This Row],[Product]],FIND(" ",Tabla2[[#This Row],[Product]])-3),Tabla2[[#This Row],[Product]])</f>
        <v>Women</v>
      </c>
      <c r="I8371" s="6">
        <v>15</v>
      </c>
      <c r="J8371" s="4">
        <v>1160</v>
      </c>
      <c r="K8371" s="6">
        <f>Tabla2[[#This Row],[Price per Unit]]*Tabla2[[#This Row],[Units Sold]]</f>
        <v>17400</v>
      </c>
      <c r="L8371" s="52">
        <f>Tabla2[[#This Row],[Units Sold]]/Cálculos!$C$11</f>
        <v>4.6795685599152193E-5</v>
      </c>
      <c r="M8371" s="6">
        <f>Tabla2[[#This Row],[Total Sales]]-Tabla2[[#This Row],[Operating Profit]]</f>
        <v>16356</v>
      </c>
      <c r="N8371" s="6">
        <v>1044.0000000000002</v>
      </c>
      <c r="O8371" s="46">
        <f>Tabla2[[#This Row],[Operating Profit]]/Tabla2[[#This Row],[Total Sales]]</f>
        <v>6.0000000000000012E-2</v>
      </c>
      <c r="P8371" s="1" t="s">
        <v>23</v>
      </c>
    </row>
    <row r="8372" spans="1:16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3" t="str">
        <f>IFERROR(LEFT(Tabla2[[#This Row],[Product]],FIND(" ",Tabla2[[#This Row],[Product]])-3),Tabla2[[#This Row],[Product]])</f>
        <v>Men</v>
      </c>
      <c r="I8372" s="6">
        <v>19</v>
      </c>
      <c r="J8372" s="4">
        <v>880</v>
      </c>
      <c r="K8372" s="6">
        <f>Tabla2[[#This Row],[Price per Unit]]*Tabla2[[#This Row],[Units Sold]]</f>
        <v>16720</v>
      </c>
      <c r="L8372" s="52">
        <f>Tabla2[[#This Row],[Units Sold]]/Cálculos!$C$11</f>
        <v>3.5500175282115457E-5</v>
      </c>
      <c r="M8372" s="6">
        <f>Tabla2[[#This Row],[Total Sales]]-Tabla2[[#This Row],[Operating Profit]]</f>
        <v>16017.76</v>
      </c>
      <c r="N8372" s="6">
        <v>702.24</v>
      </c>
      <c r="O8372" s="46">
        <f>Tabla2[[#This Row],[Operating Profit]]/Tabla2[[#This Row],[Total Sales]]</f>
        <v>4.2000000000000003E-2</v>
      </c>
      <c r="P8372" s="1" t="s">
        <v>23</v>
      </c>
    </row>
    <row r="8373" spans="1:16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3" t="str">
        <f>IFERROR(LEFT(Tabla2[[#This Row],[Product]],FIND(" ",Tabla2[[#This Row],[Product]])-3),Tabla2[[#This Row],[Product]])</f>
        <v>Women</v>
      </c>
      <c r="I8373" s="6">
        <v>14</v>
      </c>
      <c r="J8373" s="4">
        <v>1650</v>
      </c>
      <c r="K8373" s="6">
        <f>Tabla2[[#This Row],[Price per Unit]]*Tabla2[[#This Row],[Units Sold]]</f>
        <v>23100</v>
      </c>
      <c r="L8373" s="52">
        <f>Tabla2[[#This Row],[Units Sold]]/Cálculos!$C$11</f>
        <v>6.656282865396648E-5</v>
      </c>
      <c r="M8373" s="6">
        <f>Tabla2[[#This Row],[Total Sales]]-Tabla2[[#This Row],[Operating Profit]]</f>
        <v>21552.3</v>
      </c>
      <c r="N8373" s="6">
        <v>1547.7000000000003</v>
      </c>
      <c r="O8373" s="46">
        <f>Tabla2[[#This Row],[Operating Profit]]/Tabla2[[#This Row],[Total Sales]]</f>
        <v>6.7000000000000018E-2</v>
      </c>
      <c r="P8373" s="1" t="s">
        <v>23</v>
      </c>
    </row>
    <row r="8374" spans="1:16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3" t="str">
        <f>IFERROR(LEFT(Tabla2[[#This Row],[Product]],FIND(" ",Tabla2[[#This Row],[Product]])-3),Tabla2[[#This Row],[Product]])</f>
        <v>Men</v>
      </c>
      <c r="I8374" s="6">
        <v>7</v>
      </c>
      <c r="J8374" s="4">
        <v>2240</v>
      </c>
      <c r="K8374" s="6">
        <f>Tabla2[[#This Row],[Price per Unit]]*Tabla2[[#This Row],[Units Sold]]</f>
        <v>15680</v>
      </c>
      <c r="L8374" s="52">
        <f>Tabla2[[#This Row],[Units Sold]]/Cálculos!$C$11</f>
        <v>9.0364082536293884E-5</v>
      </c>
      <c r="M8374" s="6">
        <f>Tabla2[[#This Row],[Total Sales]]-Tabla2[[#This Row],[Operating Profit]]</f>
        <v>14943.04</v>
      </c>
      <c r="N8374" s="6">
        <v>736.95999999999992</v>
      </c>
      <c r="O8374" s="46">
        <f>Tabla2[[#This Row],[Operating Profit]]/Tabla2[[#This Row],[Total Sales]]</f>
        <v>4.6999999999999993E-2</v>
      </c>
      <c r="P8374" s="1" t="s">
        <v>23</v>
      </c>
    </row>
    <row r="8375" spans="1:16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3" t="str">
        <f>IFERROR(LEFT(Tabla2[[#This Row],[Product]],FIND(" ",Tabla2[[#This Row],[Product]])-3),Tabla2[[#This Row],[Product]])</f>
        <v>Men</v>
      </c>
      <c r="I8375" s="6">
        <v>16</v>
      </c>
      <c r="J8375" s="4">
        <v>2180</v>
      </c>
      <c r="K8375" s="6">
        <f>Tabla2[[#This Row],[Price per Unit]]*Tabla2[[#This Row],[Units Sold]]</f>
        <v>34880</v>
      </c>
      <c r="L8375" s="52">
        <f>Tabla2[[#This Row],[Units Sold]]/Cálculos!$C$11</f>
        <v>8.7943616039786018E-5</v>
      </c>
      <c r="M8375" s="6">
        <f>Tabla2[[#This Row],[Total Sales]]-Tabla2[[#This Row],[Operating Profit]]</f>
        <v>33170.879999999997</v>
      </c>
      <c r="N8375" s="6">
        <v>1709.1199999999997</v>
      </c>
      <c r="O8375" s="46">
        <f>Tabla2[[#This Row],[Operating Profit]]/Tabla2[[#This Row],[Total Sales]]</f>
        <v>4.8999999999999988E-2</v>
      </c>
      <c r="P8375" s="1" t="s">
        <v>23</v>
      </c>
    </row>
    <row r="8376" spans="1:16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3" t="str">
        <f>IFERROR(LEFT(Tabla2[[#This Row],[Product]],FIND(" ",Tabla2[[#This Row],[Product]])-3),Tabla2[[#This Row],[Product]])</f>
        <v>Women</v>
      </c>
      <c r="I8376" s="6">
        <v>11</v>
      </c>
      <c r="J8376" s="4">
        <v>1900</v>
      </c>
      <c r="K8376" s="6">
        <f>Tabla2[[#This Row],[Price per Unit]]*Tabla2[[#This Row],[Units Sold]]</f>
        <v>20900</v>
      </c>
      <c r="L8376" s="52">
        <f>Tabla2[[#This Row],[Units Sold]]/Cálculos!$C$11</f>
        <v>7.6648105722749283E-5</v>
      </c>
      <c r="M8376" s="6">
        <f>Tabla2[[#This Row],[Total Sales]]-Tabla2[[#This Row],[Operating Profit]]</f>
        <v>19813.2</v>
      </c>
      <c r="N8376" s="6">
        <v>1086.8</v>
      </c>
      <c r="O8376" s="46">
        <f>Tabla2[[#This Row],[Operating Profit]]/Tabla2[[#This Row],[Total Sales]]</f>
        <v>5.1999999999999998E-2</v>
      </c>
      <c r="P8376" s="1" t="s">
        <v>23</v>
      </c>
    </row>
    <row r="8377" spans="1:16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3" t="str">
        <f>IFERROR(LEFT(Tabla2[[#This Row],[Product]],FIND(" ",Tabla2[[#This Row],[Product]])-3),Tabla2[[#This Row],[Product]])</f>
        <v>Women</v>
      </c>
      <c r="I8377" s="6">
        <v>26</v>
      </c>
      <c r="J8377" s="4">
        <v>1650</v>
      </c>
      <c r="K8377" s="6">
        <f>Tabla2[[#This Row],[Price per Unit]]*Tabla2[[#This Row],[Units Sold]]</f>
        <v>42900</v>
      </c>
      <c r="L8377" s="52">
        <f>Tabla2[[#This Row],[Units Sold]]/Cálculos!$C$11</f>
        <v>6.656282865396648E-5</v>
      </c>
      <c r="M8377" s="6">
        <f>Tabla2[[#This Row],[Total Sales]]-Tabla2[[#This Row],[Operating Profit]]</f>
        <v>40283.1</v>
      </c>
      <c r="N8377" s="6">
        <v>2616.9000000000005</v>
      </c>
      <c r="O8377" s="46">
        <f>Tabla2[[#This Row],[Operating Profit]]/Tabla2[[#This Row],[Total Sales]]</f>
        <v>6.1000000000000013E-2</v>
      </c>
      <c r="P8377" s="1" t="s">
        <v>23</v>
      </c>
    </row>
    <row r="8378" spans="1:16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3" t="str">
        <f>IFERROR(LEFT(Tabla2[[#This Row],[Product]],FIND(" ",Tabla2[[#This Row],[Product]])-3),Tabla2[[#This Row],[Product]])</f>
        <v>Men</v>
      </c>
      <c r="I8378" s="6">
        <v>39</v>
      </c>
      <c r="J8378" s="4">
        <v>1320</v>
      </c>
      <c r="K8378" s="6">
        <f>Tabla2[[#This Row],[Price per Unit]]*Tabla2[[#This Row],[Units Sold]]</f>
        <v>51480</v>
      </c>
      <c r="L8378" s="52">
        <f>Tabla2[[#This Row],[Units Sold]]/Cálculos!$C$11</f>
        <v>5.3250262923173183E-5</v>
      </c>
      <c r="M8378" s="6">
        <f>Tabla2[[#This Row],[Total Sales]]-Tabla2[[#This Row],[Operating Profit]]</f>
        <v>49317.84</v>
      </c>
      <c r="N8378" s="6">
        <v>2162.16</v>
      </c>
      <c r="O8378" s="46">
        <f>Tabla2[[#This Row],[Operating Profit]]/Tabla2[[#This Row],[Total Sales]]</f>
        <v>4.1999999999999996E-2</v>
      </c>
      <c r="P8378" s="1" t="s">
        <v>23</v>
      </c>
    </row>
    <row r="8379" spans="1:16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3" t="str">
        <f>IFERROR(LEFT(Tabla2[[#This Row],[Product]],FIND(" ",Tabla2[[#This Row],[Product]])-3),Tabla2[[#This Row],[Product]])</f>
        <v>Women</v>
      </c>
      <c r="I8379" s="6">
        <v>36</v>
      </c>
      <c r="J8379" s="4">
        <v>2630</v>
      </c>
      <c r="K8379" s="6">
        <f>Tabla2[[#This Row],[Price per Unit]]*Tabla2[[#This Row],[Units Sold]]</f>
        <v>94680</v>
      </c>
      <c r="L8379" s="52">
        <f>Tabla2[[#This Row],[Units Sold]]/Cálculos!$C$11</f>
        <v>1.0609711476359505E-4</v>
      </c>
      <c r="M8379" s="6">
        <f>Tabla2[[#This Row],[Total Sales]]-Tabla2[[#This Row],[Operating Profit]]</f>
        <v>88431.12</v>
      </c>
      <c r="N8379" s="6">
        <v>6248.880000000001</v>
      </c>
      <c r="O8379" s="46">
        <f>Tabla2[[#This Row],[Operating Profit]]/Tabla2[[#This Row],[Total Sales]]</f>
        <v>6.6000000000000017E-2</v>
      </c>
      <c r="P8379" s="1" t="s">
        <v>23</v>
      </c>
    </row>
    <row r="8380" spans="1:16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3" t="str">
        <f>IFERROR(LEFT(Tabla2[[#This Row],[Product]],FIND(" ",Tabla2[[#This Row],[Product]])-3),Tabla2[[#This Row],[Product]])</f>
        <v>Men</v>
      </c>
      <c r="I8380" s="6">
        <v>30</v>
      </c>
      <c r="J8380" s="4">
        <v>2250</v>
      </c>
      <c r="K8380" s="6">
        <f>Tabla2[[#This Row],[Price per Unit]]*Tabla2[[#This Row],[Units Sold]]</f>
        <v>67500</v>
      </c>
      <c r="L8380" s="52">
        <f>Tabla2[[#This Row],[Units Sold]]/Cálculos!$C$11</f>
        <v>9.0767493619045195E-5</v>
      </c>
      <c r="M8380" s="6">
        <f>Tabla2[[#This Row],[Total Sales]]-Tabla2[[#This Row],[Operating Profit]]</f>
        <v>64260</v>
      </c>
      <c r="N8380" s="6">
        <v>3240</v>
      </c>
      <c r="O8380" s="46">
        <f>Tabla2[[#This Row],[Operating Profit]]/Tabla2[[#This Row],[Total Sales]]</f>
        <v>4.8000000000000001E-2</v>
      </c>
      <c r="P8380" s="1" t="s">
        <v>23</v>
      </c>
    </row>
    <row r="8381" spans="1:16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3" t="str">
        <f>IFERROR(LEFT(Tabla2[[#This Row],[Product]],FIND(" ",Tabla2[[#This Row],[Product]])-3),Tabla2[[#This Row],[Product]])</f>
        <v>Men</v>
      </c>
      <c r="I8381" s="6">
        <v>35</v>
      </c>
      <c r="J8381" s="4">
        <v>2330</v>
      </c>
      <c r="K8381" s="6">
        <f>Tabla2[[#This Row],[Price per Unit]]*Tabla2[[#This Row],[Units Sold]]</f>
        <v>81550</v>
      </c>
      <c r="L8381" s="52">
        <f>Tabla2[[#This Row],[Units Sold]]/Cálculos!$C$11</f>
        <v>9.3994782281055697E-5</v>
      </c>
      <c r="M8381" s="6">
        <f>Tabla2[[#This Row],[Total Sales]]-Tabla2[[#This Row],[Operating Profit]]</f>
        <v>77717.149999999994</v>
      </c>
      <c r="N8381" s="6">
        <v>3832.85</v>
      </c>
      <c r="O8381" s="46">
        <f>Tabla2[[#This Row],[Operating Profit]]/Tabla2[[#This Row],[Total Sales]]</f>
        <v>4.7E-2</v>
      </c>
      <c r="P8381" s="1" t="s">
        <v>23</v>
      </c>
    </row>
    <row r="8382" spans="1:16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3" t="str">
        <f>IFERROR(LEFT(Tabla2[[#This Row],[Product]],FIND(" ",Tabla2[[#This Row],[Product]])-3),Tabla2[[#This Row],[Product]])</f>
        <v>Women</v>
      </c>
      <c r="I8382" s="6">
        <v>35</v>
      </c>
      <c r="J8382" s="4">
        <v>2280</v>
      </c>
      <c r="K8382" s="6">
        <f>Tabla2[[#This Row],[Price per Unit]]*Tabla2[[#This Row],[Units Sold]]</f>
        <v>79800</v>
      </c>
      <c r="L8382" s="52">
        <f>Tabla2[[#This Row],[Units Sold]]/Cálculos!$C$11</f>
        <v>9.1977726867299128E-5</v>
      </c>
      <c r="M8382" s="6">
        <f>Tabla2[[#This Row],[Total Sales]]-Tabla2[[#This Row],[Operating Profit]]</f>
        <v>75730.2</v>
      </c>
      <c r="N8382" s="6">
        <v>4069.8</v>
      </c>
      <c r="O8382" s="46">
        <f>Tabla2[[#This Row],[Operating Profit]]/Tabla2[[#This Row],[Total Sales]]</f>
        <v>5.1000000000000004E-2</v>
      </c>
      <c r="P8382" s="1" t="s">
        <v>23</v>
      </c>
    </row>
    <row r="8383" spans="1:16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3" t="str">
        <f>IFERROR(LEFT(Tabla2[[#This Row],[Product]],FIND(" ",Tabla2[[#This Row],[Product]])-3),Tabla2[[#This Row],[Product]])</f>
        <v>Women</v>
      </c>
      <c r="I8383" s="6">
        <v>31</v>
      </c>
      <c r="J8383" s="4">
        <v>2100</v>
      </c>
      <c r="K8383" s="6">
        <f>Tabla2[[#This Row],[Price per Unit]]*Tabla2[[#This Row],[Units Sold]]</f>
        <v>65100</v>
      </c>
      <c r="L8383" s="52">
        <f>Tabla2[[#This Row],[Units Sold]]/Cálculos!$C$11</f>
        <v>8.4716327377775517E-5</v>
      </c>
      <c r="M8383" s="6">
        <f>Tabla2[[#This Row],[Total Sales]]-Tabla2[[#This Row],[Operating Profit]]</f>
        <v>61194</v>
      </c>
      <c r="N8383" s="6">
        <v>3906.0000000000005</v>
      </c>
      <c r="O8383" s="46">
        <f>Tabla2[[#This Row],[Operating Profit]]/Tabla2[[#This Row],[Total Sales]]</f>
        <v>6.0000000000000005E-2</v>
      </c>
      <c r="P8383" s="1" t="s">
        <v>23</v>
      </c>
    </row>
    <row r="8384" spans="1:16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3" t="str">
        <f>IFERROR(LEFT(Tabla2[[#This Row],[Product]],FIND(" ",Tabla2[[#This Row],[Product]])-3),Tabla2[[#This Row],[Product]])</f>
        <v>Men</v>
      </c>
      <c r="I8384" s="6">
        <v>38</v>
      </c>
      <c r="J8384" s="4">
        <v>1650</v>
      </c>
      <c r="K8384" s="6">
        <f>Tabla2[[#This Row],[Price per Unit]]*Tabla2[[#This Row],[Units Sold]]</f>
        <v>62700</v>
      </c>
      <c r="L8384" s="52">
        <f>Tabla2[[#This Row],[Units Sold]]/Cálculos!$C$11</f>
        <v>6.656282865396648E-5</v>
      </c>
      <c r="M8384" s="6">
        <f>Tabla2[[#This Row],[Total Sales]]-Tabla2[[#This Row],[Operating Profit]]</f>
        <v>59753.1</v>
      </c>
      <c r="N8384" s="6">
        <v>2946.8999999999996</v>
      </c>
      <c r="O8384" s="46">
        <f>Tabla2[[#This Row],[Operating Profit]]/Tabla2[[#This Row],[Total Sales]]</f>
        <v>4.6999999999999993E-2</v>
      </c>
      <c r="P8384" s="1" t="s">
        <v>23</v>
      </c>
    </row>
    <row r="8385" spans="1:16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3" t="str">
        <f>IFERROR(LEFT(Tabla2[[#This Row],[Product]],FIND(" ",Tabla2[[#This Row],[Product]])-3),Tabla2[[#This Row],[Product]])</f>
        <v>Women</v>
      </c>
      <c r="I8385" s="6">
        <v>36</v>
      </c>
      <c r="J8385" s="4">
        <v>2800</v>
      </c>
      <c r="K8385" s="6">
        <f>Tabla2[[#This Row],[Price per Unit]]*Tabla2[[#This Row],[Units Sold]]</f>
        <v>100800</v>
      </c>
      <c r="L8385" s="52">
        <f>Tabla2[[#This Row],[Units Sold]]/Cálculos!$C$11</f>
        <v>1.1295510317036736E-4</v>
      </c>
      <c r="M8385" s="6">
        <f>Tabla2[[#This Row],[Total Sales]]-Tabla2[[#This Row],[Operating Profit]]</f>
        <v>94348.800000000003</v>
      </c>
      <c r="N8385" s="6">
        <v>6451.2000000000016</v>
      </c>
      <c r="O8385" s="46">
        <f>Tabla2[[#This Row],[Operating Profit]]/Tabla2[[#This Row],[Total Sales]]</f>
        <v>6.4000000000000015E-2</v>
      </c>
      <c r="P8385" s="1" t="s">
        <v>23</v>
      </c>
    </row>
    <row r="8386" spans="1:16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3" t="str">
        <f>IFERROR(LEFT(Tabla2[[#This Row],[Product]],FIND(" ",Tabla2[[#This Row],[Product]])-3),Tabla2[[#This Row],[Product]])</f>
        <v>Men</v>
      </c>
      <c r="I8386" s="6">
        <v>31</v>
      </c>
      <c r="J8386" s="4">
        <v>2560</v>
      </c>
      <c r="K8386" s="6">
        <f>Tabla2[[#This Row],[Price per Unit]]*Tabla2[[#This Row],[Units Sold]]</f>
        <v>79360</v>
      </c>
      <c r="L8386" s="52">
        <f>Tabla2[[#This Row],[Units Sold]]/Cálculos!$C$11</f>
        <v>1.0327323718433586E-4</v>
      </c>
      <c r="M8386" s="6">
        <f>Tabla2[[#This Row],[Total Sales]]-Tabla2[[#This Row],[Operating Profit]]</f>
        <v>75153.919999999998</v>
      </c>
      <c r="N8386" s="6">
        <v>4206.079999999999</v>
      </c>
      <c r="O8386" s="46">
        <f>Tabla2[[#This Row],[Operating Profit]]/Tabla2[[#This Row],[Total Sales]]</f>
        <v>5.2999999999999985E-2</v>
      </c>
      <c r="P8386" s="1" t="s">
        <v>23</v>
      </c>
    </row>
    <row r="8387" spans="1:16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3" t="str">
        <f>IFERROR(LEFT(Tabla2[[#This Row],[Product]],FIND(" ",Tabla2[[#This Row],[Product]])-3),Tabla2[[#This Row],[Product]])</f>
        <v>Men</v>
      </c>
      <c r="I8387" s="6">
        <v>37</v>
      </c>
      <c r="J8387" s="4">
        <v>2640</v>
      </c>
      <c r="K8387" s="6">
        <f>Tabla2[[#This Row],[Price per Unit]]*Tabla2[[#This Row],[Units Sold]]</f>
        <v>97680</v>
      </c>
      <c r="L8387" s="52">
        <f>Tabla2[[#This Row],[Units Sold]]/Cálculos!$C$11</f>
        <v>1.0650052584634637E-4</v>
      </c>
      <c r="M8387" s="6">
        <f>Tabla2[[#This Row],[Total Sales]]-Tabla2[[#This Row],[Operating Profit]]</f>
        <v>92307.6</v>
      </c>
      <c r="N8387" s="6">
        <v>5372.4</v>
      </c>
      <c r="O8387" s="46">
        <f>Tabla2[[#This Row],[Operating Profit]]/Tabla2[[#This Row],[Total Sales]]</f>
        <v>5.4999999999999993E-2</v>
      </c>
      <c r="P8387" s="1" t="s">
        <v>23</v>
      </c>
    </row>
    <row r="8388" spans="1:16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3" t="str">
        <f>IFERROR(LEFT(Tabla2[[#This Row],[Product]],FIND(" ",Tabla2[[#This Row],[Product]])-3),Tabla2[[#This Row],[Product]])</f>
        <v>Women</v>
      </c>
      <c r="I8388" s="6">
        <v>31</v>
      </c>
      <c r="J8388" s="4">
        <v>3220</v>
      </c>
      <c r="K8388" s="6">
        <f>Tabla2[[#This Row],[Price per Unit]]*Tabla2[[#This Row],[Units Sold]]</f>
        <v>99820</v>
      </c>
      <c r="L8388" s="52">
        <f>Tabla2[[#This Row],[Units Sold]]/Cálculos!$C$11</f>
        <v>1.2989836864592247E-4</v>
      </c>
      <c r="M8388" s="6">
        <f>Tabla2[[#This Row],[Total Sales]]-Tabla2[[#This Row],[Operating Profit]]</f>
        <v>94230.080000000002</v>
      </c>
      <c r="N8388" s="6">
        <v>5589.9199999999992</v>
      </c>
      <c r="O8388" s="46">
        <f>Tabla2[[#This Row],[Operating Profit]]/Tabla2[[#This Row],[Total Sales]]</f>
        <v>5.5999999999999994E-2</v>
      </c>
      <c r="P8388" s="1" t="s">
        <v>23</v>
      </c>
    </row>
    <row r="8389" spans="1:16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3" t="str">
        <f>IFERROR(LEFT(Tabla2[[#This Row],[Product]],FIND(" ",Tabla2[[#This Row],[Product]])-3),Tabla2[[#This Row],[Product]])</f>
        <v>Women</v>
      </c>
      <c r="I8389" s="6">
        <v>36</v>
      </c>
      <c r="J8389" s="4">
        <v>1960</v>
      </c>
      <c r="K8389" s="6">
        <f>Tabla2[[#This Row],[Price per Unit]]*Tabla2[[#This Row],[Units Sold]]</f>
        <v>70560</v>
      </c>
      <c r="L8389" s="52">
        <f>Tabla2[[#This Row],[Units Sold]]/Cálculos!$C$11</f>
        <v>7.9068572219257149E-5</v>
      </c>
      <c r="M8389" s="6">
        <f>Tabla2[[#This Row],[Total Sales]]-Tabla2[[#This Row],[Operating Profit]]</f>
        <v>65832.479999999996</v>
      </c>
      <c r="N8389" s="6">
        <v>4727.5200000000013</v>
      </c>
      <c r="O8389" s="46">
        <f>Tabla2[[#This Row],[Operating Profit]]/Tabla2[[#This Row],[Total Sales]]</f>
        <v>6.7000000000000018E-2</v>
      </c>
      <c r="P8389" s="1" t="s">
        <v>23</v>
      </c>
    </row>
    <row r="8390" spans="1:16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3" t="str">
        <f>IFERROR(LEFT(Tabla2[[#This Row],[Product]],FIND(" ",Tabla2[[#This Row],[Product]])-3),Tabla2[[#This Row],[Product]])</f>
        <v>Men</v>
      </c>
      <c r="I8390" s="6">
        <v>35</v>
      </c>
      <c r="J8390" s="4">
        <v>1790</v>
      </c>
      <c r="K8390" s="6">
        <f>Tabla2[[#This Row],[Price per Unit]]*Tabla2[[#This Row],[Units Sold]]</f>
        <v>62650</v>
      </c>
      <c r="L8390" s="52">
        <f>Tabla2[[#This Row],[Units Sold]]/Cálculos!$C$11</f>
        <v>7.2210583812484848E-5</v>
      </c>
      <c r="M8390" s="6">
        <f>Tabla2[[#This Row],[Total Sales]]-Tabla2[[#This Row],[Operating Profit]]</f>
        <v>59392.2</v>
      </c>
      <c r="N8390" s="6">
        <v>3257.8</v>
      </c>
      <c r="O8390" s="46">
        <f>Tabla2[[#This Row],[Operating Profit]]/Tabla2[[#This Row],[Total Sales]]</f>
        <v>5.2000000000000005E-2</v>
      </c>
      <c r="P8390" s="1" t="s">
        <v>23</v>
      </c>
    </row>
    <row r="8391" spans="1:16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3" t="str">
        <f>IFERROR(LEFT(Tabla2[[#This Row],[Product]],FIND(" ",Tabla2[[#This Row],[Product]])-3),Tabla2[[#This Row],[Product]])</f>
        <v>Women</v>
      </c>
      <c r="I8391" s="6">
        <v>47</v>
      </c>
      <c r="J8391" s="4">
        <v>2800</v>
      </c>
      <c r="K8391" s="6">
        <f>Tabla2[[#This Row],[Price per Unit]]*Tabla2[[#This Row],[Units Sold]]</f>
        <v>131600</v>
      </c>
      <c r="L8391" s="52">
        <f>Tabla2[[#This Row],[Units Sold]]/Cálculos!$C$11</f>
        <v>1.1295510317036736E-4</v>
      </c>
      <c r="M8391" s="6">
        <f>Tabla2[[#This Row],[Total Sales]]-Tabla2[[#This Row],[Operating Profit]]</f>
        <v>122388</v>
      </c>
      <c r="N8391" s="6">
        <v>9212.0000000000018</v>
      </c>
      <c r="O8391" s="46">
        <f>Tabla2[[#This Row],[Operating Profit]]/Tabla2[[#This Row],[Total Sales]]</f>
        <v>7.0000000000000021E-2</v>
      </c>
      <c r="P8391" s="1" t="s">
        <v>23</v>
      </c>
    </row>
    <row r="8392" spans="1:16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3" t="str">
        <f>IFERROR(LEFT(Tabla2[[#This Row],[Product]],FIND(" ",Tabla2[[#This Row],[Product]])-3),Tabla2[[#This Row],[Product]])</f>
        <v>Men</v>
      </c>
      <c r="I8392" s="6">
        <v>27</v>
      </c>
      <c r="J8392" s="4">
        <v>2330</v>
      </c>
      <c r="K8392" s="6">
        <f>Tabla2[[#This Row],[Price per Unit]]*Tabla2[[#This Row],[Units Sold]]</f>
        <v>62910</v>
      </c>
      <c r="L8392" s="52">
        <f>Tabla2[[#This Row],[Units Sold]]/Cálculos!$C$11</f>
        <v>9.3994782281055697E-5</v>
      </c>
      <c r="M8392" s="6">
        <f>Tabla2[[#This Row],[Total Sales]]-Tabla2[[#This Row],[Operating Profit]]</f>
        <v>59449.95</v>
      </c>
      <c r="N8392" s="6">
        <v>3460.0499999999997</v>
      </c>
      <c r="O8392" s="46">
        <f>Tabla2[[#This Row],[Operating Profit]]/Tabla2[[#This Row],[Total Sales]]</f>
        <v>5.4999999999999993E-2</v>
      </c>
      <c r="P8392" s="1" t="s">
        <v>23</v>
      </c>
    </row>
    <row r="8393" spans="1:16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3" t="str">
        <f>IFERROR(LEFT(Tabla2[[#This Row],[Product]],FIND(" ",Tabla2[[#This Row],[Product]])-3),Tabla2[[#This Row],[Product]])</f>
        <v>Men</v>
      </c>
      <c r="I8393" s="6">
        <v>39</v>
      </c>
      <c r="J8393" s="4">
        <v>2330</v>
      </c>
      <c r="K8393" s="6">
        <f>Tabla2[[#This Row],[Price per Unit]]*Tabla2[[#This Row],[Units Sold]]</f>
        <v>90870</v>
      </c>
      <c r="L8393" s="52">
        <f>Tabla2[[#This Row],[Units Sold]]/Cálculos!$C$11</f>
        <v>9.3994782281055697E-5</v>
      </c>
      <c r="M8393" s="6">
        <f>Tabla2[[#This Row],[Total Sales]]-Tabla2[[#This Row],[Operating Profit]]</f>
        <v>85963.02</v>
      </c>
      <c r="N8393" s="6">
        <v>4906.9799999999996</v>
      </c>
      <c r="O8393" s="46">
        <f>Tabla2[[#This Row],[Operating Profit]]/Tabla2[[#This Row],[Total Sales]]</f>
        <v>5.3999999999999992E-2</v>
      </c>
      <c r="P8393" s="1" t="s">
        <v>23</v>
      </c>
    </row>
    <row r="8394" spans="1:16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3" t="str">
        <f>IFERROR(LEFT(Tabla2[[#This Row],[Product]],FIND(" ",Tabla2[[#This Row],[Product]])-3),Tabla2[[#This Row],[Product]])</f>
        <v>Women</v>
      </c>
      <c r="I8394" s="6">
        <v>36</v>
      </c>
      <c r="J8394" s="4">
        <v>2780</v>
      </c>
      <c r="K8394" s="6">
        <f>Tabla2[[#This Row],[Price per Unit]]*Tabla2[[#This Row],[Units Sold]]</f>
        <v>100080</v>
      </c>
      <c r="L8394" s="52">
        <f>Tabla2[[#This Row],[Units Sold]]/Cálculos!$C$11</f>
        <v>1.1214828100486473E-4</v>
      </c>
      <c r="M8394" s="6">
        <f>Tabla2[[#This Row],[Total Sales]]-Tabla2[[#This Row],[Operating Profit]]</f>
        <v>94775.76</v>
      </c>
      <c r="N8394" s="6">
        <v>5304.2399999999989</v>
      </c>
      <c r="O8394" s="46">
        <f>Tabla2[[#This Row],[Operating Profit]]/Tabla2[[#This Row],[Total Sales]]</f>
        <v>5.2999999999999992E-2</v>
      </c>
      <c r="P8394" s="1" t="s">
        <v>23</v>
      </c>
    </row>
    <row r="8395" spans="1:16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3" t="str">
        <f>IFERROR(LEFT(Tabla2[[#This Row],[Product]],FIND(" ",Tabla2[[#This Row],[Product]])-3),Tabla2[[#This Row],[Product]])</f>
        <v>Women</v>
      </c>
      <c r="I8395" s="6">
        <v>37</v>
      </c>
      <c r="J8395" s="4">
        <v>1400</v>
      </c>
      <c r="K8395" s="6">
        <f>Tabla2[[#This Row],[Price per Unit]]*Tabla2[[#This Row],[Units Sold]]</f>
        <v>51800</v>
      </c>
      <c r="L8395" s="52">
        <f>Tabla2[[#This Row],[Units Sold]]/Cálculos!$C$11</f>
        <v>5.6477551585183678E-5</v>
      </c>
      <c r="M8395" s="6">
        <f>Tabla2[[#This Row],[Total Sales]]-Tabla2[[#This Row],[Operating Profit]]</f>
        <v>48484.800000000003</v>
      </c>
      <c r="N8395" s="6">
        <v>3315.2000000000007</v>
      </c>
      <c r="O8395" s="46">
        <f>Tabla2[[#This Row],[Operating Profit]]/Tabla2[[#This Row],[Total Sales]]</f>
        <v>6.4000000000000015E-2</v>
      </c>
      <c r="P8395" s="1" t="s">
        <v>23</v>
      </c>
    </row>
    <row r="8396" spans="1:16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3" t="str">
        <f>IFERROR(LEFT(Tabla2[[#This Row],[Product]],FIND(" ",Tabla2[[#This Row],[Product]])-3),Tabla2[[#This Row],[Product]])</f>
        <v>Men</v>
      </c>
      <c r="I8396" s="6">
        <v>42</v>
      </c>
      <c r="J8396" s="4">
        <v>1400</v>
      </c>
      <c r="K8396" s="6">
        <f>Tabla2[[#This Row],[Price per Unit]]*Tabla2[[#This Row],[Units Sold]]</f>
        <v>58800</v>
      </c>
      <c r="L8396" s="52">
        <f>Tabla2[[#This Row],[Units Sold]]/Cálculos!$C$11</f>
        <v>5.6477551585183678E-5</v>
      </c>
      <c r="M8396" s="6">
        <f>Tabla2[[#This Row],[Total Sales]]-Tabla2[[#This Row],[Operating Profit]]</f>
        <v>55860</v>
      </c>
      <c r="N8396" s="6">
        <v>2939.9999999999995</v>
      </c>
      <c r="O8396" s="46">
        <f>Tabla2[[#This Row],[Operating Profit]]/Tabla2[[#This Row],[Total Sales]]</f>
        <v>4.9999999999999989E-2</v>
      </c>
      <c r="P8396" s="1" t="s">
        <v>23</v>
      </c>
    </row>
    <row r="8397" spans="1:16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3" t="str">
        <f>IFERROR(LEFT(Tabla2[[#This Row],[Product]],FIND(" ",Tabla2[[#This Row],[Product]])-3),Tabla2[[#This Row],[Product]])</f>
        <v>Women</v>
      </c>
      <c r="I8397" s="6">
        <v>39</v>
      </c>
      <c r="J8397" s="4">
        <v>2030</v>
      </c>
      <c r="K8397" s="6">
        <f>Tabla2[[#This Row],[Price per Unit]]*Tabla2[[#This Row],[Units Sold]]</f>
        <v>79170</v>
      </c>
      <c r="L8397" s="52">
        <f>Tabla2[[#This Row],[Units Sold]]/Cálculos!$C$11</f>
        <v>8.189244979851634E-5</v>
      </c>
      <c r="M8397" s="6">
        <f>Tabla2[[#This Row],[Total Sales]]-Tabla2[[#This Row],[Operating Profit]]</f>
        <v>73548.929999999993</v>
      </c>
      <c r="N8397" s="6">
        <v>5621.0700000000015</v>
      </c>
      <c r="O8397" s="46">
        <f>Tabla2[[#This Row],[Operating Profit]]/Tabla2[[#This Row],[Total Sales]]</f>
        <v>7.1000000000000021E-2</v>
      </c>
      <c r="P8397" s="1" t="s">
        <v>23</v>
      </c>
    </row>
    <row r="8398" spans="1:16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3" t="str">
        <f>IFERROR(LEFT(Tabla2[[#This Row],[Product]],FIND(" ",Tabla2[[#This Row],[Product]])-3),Tabla2[[#This Row],[Product]])</f>
        <v>Men</v>
      </c>
      <c r="I8398" s="6">
        <v>38</v>
      </c>
      <c r="J8398" s="4">
        <v>2060</v>
      </c>
      <c r="K8398" s="6">
        <f>Tabla2[[#This Row],[Price per Unit]]*Tabla2[[#This Row],[Units Sold]]</f>
        <v>78280</v>
      </c>
      <c r="L8398" s="52">
        <f>Tabla2[[#This Row],[Units Sold]]/Cálculos!$C$11</f>
        <v>8.3102683046770273E-5</v>
      </c>
      <c r="M8398" s="6">
        <f>Tabla2[[#This Row],[Total Sales]]-Tabla2[[#This Row],[Operating Profit]]</f>
        <v>73974.600000000006</v>
      </c>
      <c r="N8398" s="6">
        <v>4305.3999999999996</v>
      </c>
      <c r="O8398" s="46">
        <f>Tabla2[[#This Row],[Operating Profit]]/Tabla2[[#This Row],[Total Sales]]</f>
        <v>5.4999999999999993E-2</v>
      </c>
      <c r="P8398" s="1" t="s">
        <v>23</v>
      </c>
    </row>
    <row r="8399" spans="1:16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3" t="str">
        <f>IFERROR(LEFT(Tabla2[[#This Row],[Product]],FIND(" ",Tabla2[[#This Row],[Product]])-3),Tabla2[[#This Row],[Product]])</f>
        <v>Men</v>
      </c>
      <c r="I8399" s="6">
        <v>36</v>
      </c>
      <c r="J8399" s="4">
        <v>1730</v>
      </c>
      <c r="K8399" s="6">
        <f>Tabla2[[#This Row],[Price per Unit]]*Tabla2[[#This Row],[Units Sold]]</f>
        <v>62280</v>
      </c>
      <c r="L8399" s="52">
        <f>Tabla2[[#This Row],[Units Sold]]/Cálculos!$C$11</f>
        <v>6.9790117315976968E-5</v>
      </c>
      <c r="M8399" s="6">
        <f>Tabla2[[#This Row],[Total Sales]]-Tabla2[[#This Row],[Operating Profit]]</f>
        <v>58854.6</v>
      </c>
      <c r="N8399" s="6">
        <v>3425.3999999999996</v>
      </c>
      <c r="O8399" s="46">
        <f>Tabla2[[#This Row],[Operating Profit]]/Tabla2[[#This Row],[Total Sales]]</f>
        <v>5.4999999999999993E-2</v>
      </c>
      <c r="P8399" s="1" t="s">
        <v>23</v>
      </c>
    </row>
    <row r="8400" spans="1:16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3" t="str">
        <f>IFERROR(LEFT(Tabla2[[#This Row],[Product]],FIND(" ",Tabla2[[#This Row],[Product]])-3),Tabla2[[#This Row],[Product]])</f>
        <v>Women</v>
      </c>
      <c r="I8400" s="6">
        <v>47</v>
      </c>
      <c r="J8400" s="4">
        <v>2130</v>
      </c>
      <c r="K8400" s="6">
        <f>Tabla2[[#This Row],[Price per Unit]]*Tabla2[[#This Row],[Units Sold]]</f>
        <v>100110</v>
      </c>
      <c r="L8400" s="52">
        <f>Tabla2[[#This Row],[Units Sold]]/Cálculos!$C$11</f>
        <v>8.592656062602945E-5</v>
      </c>
      <c r="M8400" s="6">
        <f>Tabla2[[#This Row],[Total Sales]]-Tabla2[[#This Row],[Operating Profit]]</f>
        <v>94503.84</v>
      </c>
      <c r="N8400" s="6">
        <v>5606.16</v>
      </c>
      <c r="O8400" s="46">
        <f>Tabla2[[#This Row],[Operating Profit]]/Tabla2[[#This Row],[Total Sales]]</f>
        <v>5.6000000000000001E-2</v>
      </c>
      <c r="P8400" s="1" t="s">
        <v>23</v>
      </c>
    </row>
    <row r="8401" spans="1:16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3" t="str">
        <f>IFERROR(LEFT(Tabla2[[#This Row],[Product]],FIND(" ",Tabla2[[#This Row],[Product]])-3),Tabla2[[#This Row],[Product]])</f>
        <v>Women</v>
      </c>
      <c r="I8401" s="6">
        <v>44</v>
      </c>
      <c r="J8401" s="4">
        <v>1050</v>
      </c>
      <c r="K8401" s="6">
        <f>Tabla2[[#This Row],[Price per Unit]]*Tabla2[[#This Row],[Units Sold]]</f>
        <v>46200</v>
      </c>
      <c r="L8401" s="52">
        <f>Tabla2[[#This Row],[Units Sold]]/Cálculos!$C$11</f>
        <v>4.2358163688887758E-5</v>
      </c>
      <c r="M8401" s="6">
        <f>Tabla2[[#This Row],[Total Sales]]-Tabla2[[#This Row],[Operating Profit]]</f>
        <v>43150.8</v>
      </c>
      <c r="N8401" s="6">
        <v>3049.2000000000007</v>
      </c>
      <c r="O8401" s="46">
        <f>Tabla2[[#This Row],[Operating Profit]]/Tabla2[[#This Row],[Total Sales]]</f>
        <v>6.6000000000000017E-2</v>
      </c>
      <c r="P8401" s="1" t="s">
        <v>23</v>
      </c>
    </row>
    <row r="8402" spans="1:16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3" t="str">
        <f>IFERROR(LEFT(Tabla2[[#This Row],[Product]],FIND(" ",Tabla2[[#This Row],[Product]])-3),Tabla2[[#This Row],[Product]])</f>
        <v>Men</v>
      </c>
      <c r="I8402" s="6">
        <v>35</v>
      </c>
      <c r="J8402" s="4">
        <v>1160</v>
      </c>
      <c r="K8402" s="6">
        <f>Tabla2[[#This Row],[Price per Unit]]*Tabla2[[#This Row],[Units Sold]]</f>
        <v>40600</v>
      </c>
      <c r="L8402" s="52">
        <f>Tabla2[[#This Row],[Units Sold]]/Cálculos!$C$11</f>
        <v>4.6795685599152193E-5</v>
      </c>
      <c r="M8402" s="6">
        <f>Tabla2[[#This Row],[Total Sales]]-Tabla2[[#This Row],[Operating Profit]]</f>
        <v>38651.199999999997</v>
      </c>
      <c r="N8402" s="6">
        <v>1948.8</v>
      </c>
      <c r="O8402" s="46">
        <f>Tabla2[[#This Row],[Operating Profit]]/Tabla2[[#This Row],[Total Sales]]</f>
        <v>4.8000000000000001E-2</v>
      </c>
      <c r="P8402" s="1" t="s">
        <v>23</v>
      </c>
    </row>
    <row r="8403" spans="1:16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3" t="str">
        <f>IFERROR(LEFT(Tabla2[[#This Row],[Product]],FIND(" ",Tabla2[[#This Row],[Product]])-3),Tabla2[[#This Row],[Product]])</f>
        <v>Women</v>
      </c>
      <c r="I8403" s="6">
        <v>26</v>
      </c>
      <c r="J8403" s="4">
        <v>1900</v>
      </c>
      <c r="K8403" s="6">
        <f>Tabla2[[#This Row],[Price per Unit]]*Tabla2[[#This Row],[Units Sold]]</f>
        <v>49400</v>
      </c>
      <c r="L8403" s="52">
        <f>Tabla2[[#This Row],[Units Sold]]/Cálculos!$C$11</f>
        <v>7.6648105722749283E-5</v>
      </c>
      <c r="M8403" s="6">
        <f>Tabla2[[#This Row],[Total Sales]]-Tabla2[[#This Row],[Operating Profit]]</f>
        <v>45843.199999999997</v>
      </c>
      <c r="N8403" s="6">
        <v>3556.8000000000011</v>
      </c>
      <c r="O8403" s="46">
        <f>Tabla2[[#This Row],[Operating Profit]]/Tabla2[[#This Row],[Total Sales]]</f>
        <v>7.2000000000000022E-2</v>
      </c>
      <c r="P8403" s="1" t="s">
        <v>23</v>
      </c>
    </row>
    <row r="8404" spans="1:16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3" t="str">
        <f>IFERROR(LEFT(Tabla2[[#This Row],[Product]],FIND(" ",Tabla2[[#This Row],[Product]])-3),Tabla2[[#This Row],[Product]])</f>
        <v>Men</v>
      </c>
      <c r="I8404" s="6">
        <v>20</v>
      </c>
      <c r="J8404" s="4">
        <v>1840</v>
      </c>
      <c r="K8404" s="6">
        <f>Tabla2[[#This Row],[Price per Unit]]*Tabla2[[#This Row],[Units Sold]]</f>
        <v>36800</v>
      </c>
      <c r="L8404" s="52">
        <f>Tabla2[[#This Row],[Units Sold]]/Cálculos!$C$11</f>
        <v>7.4227639226241403E-5</v>
      </c>
      <c r="M8404" s="6">
        <f>Tabla2[[#This Row],[Total Sales]]-Tabla2[[#This Row],[Operating Profit]]</f>
        <v>34886.400000000001</v>
      </c>
      <c r="N8404" s="6">
        <v>1913.5999999999997</v>
      </c>
      <c r="O8404" s="46">
        <f>Tabla2[[#This Row],[Operating Profit]]/Tabla2[[#This Row],[Total Sales]]</f>
        <v>5.1999999999999991E-2</v>
      </c>
      <c r="P8404" s="1" t="s">
        <v>23</v>
      </c>
    </row>
    <row r="8405" spans="1:16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3" t="str">
        <f>IFERROR(LEFT(Tabla2[[#This Row],[Product]],FIND(" ",Tabla2[[#This Row],[Product]])-3),Tabla2[[#This Row],[Product]])</f>
        <v>Men</v>
      </c>
      <c r="I8405" s="6">
        <v>23</v>
      </c>
      <c r="J8405" s="4">
        <v>1730</v>
      </c>
      <c r="K8405" s="6">
        <f>Tabla2[[#This Row],[Price per Unit]]*Tabla2[[#This Row],[Units Sold]]</f>
        <v>39790</v>
      </c>
      <c r="L8405" s="52">
        <f>Tabla2[[#This Row],[Units Sold]]/Cálculos!$C$11</f>
        <v>6.9790117315976968E-5</v>
      </c>
      <c r="M8405" s="6">
        <f>Tabla2[[#This Row],[Total Sales]]-Tabla2[[#This Row],[Operating Profit]]</f>
        <v>37601.550000000003</v>
      </c>
      <c r="N8405" s="6">
        <v>2188.4499999999998</v>
      </c>
      <c r="O8405" s="46">
        <f>Tabla2[[#This Row],[Operating Profit]]/Tabla2[[#This Row],[Total Sales]]</f>
        <v>5.4999999999999993E-2</v>
      </c>
      <c r="P8405" s="1" t="s">
        <v>23</v>
      </c>
    </row>
    <row r="8406" spans="1:16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3" t="str">
        <f>IFERROR(LEFT(Tabla2[[#This Row],[Product]],FIND(" ",Tabla2[[#This Row],[Product]])-3),Tabla2[[#This Row],[Product]])</f>
        <v>Women</v>
      </c>
      <c r="I8406" s="6">
        <v>24</v>
      </c>
      <c r="J8406" s="4">
        <v>1660</v>
      </c>
      <c r="K8406" s="6">
        <f>Tabla2[[#This Row],[Price per Unit]]*Tabla2[[#This Row],[Units Sold]]</f>
        <v>39840</v>
      </c>
      <c r="L8406" s="52">
        <f>Tabla2[[#This Row],[Units Sold]]/Cálculos!$C$11</f>
        <v>6.6966239736717791E-5</v>
      </c>
      <c r="M8406" s="6">
        <f>Tabla2[[#This Row],[Total Sales]]-Tabla2[[#This Row],[Operating Profit]]</f>
        <v>37688.639999999999</v>
      </c>
      <c r="N8406" s="6">
        <v>2151.3599999999997</v>
      </c>
      <c r="O8406" s="46">
        <f>Tabla2[[#This Row],[Operating Profit]]/Tabla2[[#This Row],[Total Sales]]</f>
        <v>5.3999999999999992E-2</v>
      </c>
      <c r="P8406" s="1" t="s">
        <v>23</v>
      </c>
    </row>
    <row r="8407" spans="1:16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3" t="str">
        <f>IFERROR(LEFT(Tabla2[[#This Row],[Product]],FIND(" ",Tabla2[[#This Row],[Product]])-3),Tabla2[[#This Row],[Product]])</f>
        <v>Women</v>
      </c>
      <c r="I8407" s="6">
        <v>26</v>
      </c>
      <c r="J8407" s="4">
        <v>980</v>
      </c>
      <c r="K8407" s="6">
        <f>Tabla2[[#This Row],[Price per Unit]]*Tabla2[[#This Row],[Units Sold]]</f>
        <v>25480</v>
      </c>
      <c r="L8407" s="52">
        <f>Tabla2[[#This Row],[Units Sold]]/Cálculos!$C$11</f>
        <v>3.9534286109628574E-5</v>
      </c>
      <c r="M8407" s="6">
        <f>Tabla2[[#This Row],[Total Sales]]-Tabla2[[#This Row],[Operating Profit]]</f>
        <v>23772.84</v>
      </c>
      <c r="N8407" s="6">
        <v>1707.1600000000003</v>
      </c>
      <c r="O8407" s="46">
        <f>Tabla2[[#This Row],[Operating Profit]]/Tabla2[[#This Row],[Total Sales]]</f>
        <v>6.7000000000000018E-2</v>
      </c>
      <c r="P8407" s="1" t="s">
        <v>23</v>
      </c>
    </row>
    <row r="8408" spans="1:16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3" t="str">
        <f>IFERROR(LEFT(Tabla2[[#This Row],[Product]],FIND(" ",Tabla2[[#This Row],[Product]])-3),Tabla2[[#This Row],[Product]])</f>
        <v>Men</v>
      </c>
      <c r="I8408" s="6">
        <v>22</v>
      </c>
      <c r="J8408" s="4">
        <v>1050</v>
      </c>
      <c r="K8408" s="6">
        <f>Tabla2[[#This Row],[Price per Unit]]*Tabla2[[#This Row],[Units Sold]]</f>
        <v>23100</v>
      </c>
      <c r="L8408" s="52">
        <f>Tabla2[[#This Row],[Units Sold]]/Cálculos!$C$11</f>
        <v>4.2358163688887758E-5</v>
      </c>
      <c r="M8408" s="6">
        <f>Tabla2[[#This Row],[Total Sales]]-Tabla2[[#This Row],[Operating Profit]]</f>
        <v>21968.1</v>
      </c>
      <c r="N8408" s="6">
        <v>1131.8999999999999</v>
      </c>
      <c r="O8408" s="46">
        <f>Tabla2[[#This Row],[Operating Profit]]/Tabla2[[#This Row],[Total Sales]]</f>
        <v>4.8999999999999995E-2</v>
      </c>
      <c r="P8408" s="1" t="s">
        <v>23</v>
      </c>
    </row>
    <row r="8409" spans="1:16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3" t="str">
        <f>IFERROR(LEFT(Tabla2[[#This Row],[Product]],FIND(" ",Tabla2[[#This Row],[Product]])-3),Tabla2[[#This Row],[Product]])</f>
        <v>Women</v>
      </c>
      <c r="I8409" s="6">
        <v>26</v>
      </c>
      <c r="J8409" s="4">
        <v>1470</v>
      </c>
      <c r="K8409" s="6">
        <f>Tabla2[[#This Row],[Price per Unit]]*Tabla2[[#This Row],[Units Sold]]</f>
        <v>38220</v>
      </c>
      <c r="L8409" s="52">
        <f>Tabla2[[#This Row],[Units Sold]]/Cálculos!$C$11</f>
        <v>5.9301429164442862E-5</v>
      </c>
      <c r="M8409" s="6">
        <f>Tabla2[[#This Row],[Total Sales]]-Tabla2[[#This Row],[Operating Profit]]</f>
        <v>35468.159999999996</v>
      </c>
      <c r="N8409" s="6">
        <v>2751.8400000000006</v>
      </c>
      <c r="O8409" s="46">
        <f>Tabla2[[#This Row],[Operating Profit]]/Tabla2[[#This Row],[Total Sales]]</f>
        <v>7.2000000000000022E-2</v>
      </c>
      <c r="P8409" s="1" t="s">
        <v>23</v>
      </c>
    </row>
    <row r="8410" spans="1:16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3" t="str">
        <f>IFERROR(LEFT(Tabla2[[#This Row],[Product]],FIND(" ",Tabla2[[#This Row],[Product]])-3),Tabla2[[#This Row],[Product]])</f>
        <v>Men</v>
      </c>
      <c r="I8410" s="6">
        <v>14</v>
      </c>
      <c r="J8410" s="4">
        <v>1880</v>
      </c>
      <c r="K8410" s="6">
        <f>Tabla2[[#This Row],[Price per Unit]]*Tabla2[[#This Row],[Units Sold]]</f>
        <v>26320</v>
      </c>
      <c r="L8410" s="52">
        <f>Tabla2[[#This Row],[Units Sold]]/Cálculos!$C$11</f>
        <v>7.5841283557246661E-5</v>
      </c>
      <c r="M8410" s="6">
        <f>Tabla2[[#This Row],[Total Sales]]-Tabla2[[#This Row],[Operating Profit]]</f>
        <v>24819.760000000002</v>
      </c>
      <c r="N8410" s="6">
        <v>1500.2399999999998</v>
      </c>
      <c r="O8410" s="46">
        <f>Tabla2[[#This Row],[Operating Profit]]/Tabla2[[#This Row],[Total Sales]]</f>
        <v>5.6999999999999995E-2</v>
      </c>
      <c r="P8410" s="1" t="s">
        <v>23</v>
      </c>
    </row>
    <row r="8411" spans="1:16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3" t="str">
        <f>IFERROR(LEFT(Tabla2[[#This Row],[Product]],FIND(" ",Tabla2[[#This Row],[Product]])-3),Tabla2[[#This Row],[Product]])</f>
        <v>Men</v>
      </c>
      <c r="I8411" s="6">
        <v>14</v>
      </c>
      <c r="J8411" s="4">
        <v>2000</v>
      </c>
      <c r="K8411" s="6">
        <f>Tabla2[[#This Row],[Price per Unit]]*Tabla2[[#This Row],[Units Sold]]</f>
        <v>28000</v>
      </c>
      <c r="L8411" s="52">
        <f>Tabla2[[#This Row],[Units Sold]]/Cálculos!$C$11</f>
        <v>8.0682216550262393E-5</v>
      </c>
      <c r="M8411" s="6">
        <f>Tabla2[[#This Row],[Total Sales]]-Tabla2[[#This Row],[Operating Profit]]</f>
        <v>26544</v>
      </c>
      <c r="N8411" s="6">
        <v>1455.9999999999998</v>
      </c>
      <c r="O8411" s="46">
        <f>Tabla2[[#This Row],[Operating Profit]]/Tabla2[[#This Row],[Total Sales]]</f>
        <v>5.1999999999999991E-2</v>
      </c>
      <c r="P8411" s="1" t="s">
        <v>23</v>
      </c>
    </row>
    <row r="8412" spans="1:16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3" t="str">
        <f>IFERROR(LEFT(Tabla2[[#This Row],[Product]],FIND(" ",Tabla2[[#This Row],[Product]])-3),Tabla2[[#This Row],[Product]])</f>
        <v>Women</v>
      </c>
      <c r="I8412" s="6">
        <v>33</v>
      </c>
      <c r="J8412" s="4">
        <v>1960</v>
      </c>
      <c r="K8412" s="6">
        <f>Tabla2[[#This Row],[Price per Unit]]*Tabla2[[#This Row],[Units Sold]]</f>
        <v>64680</v>
      </c>
      <c r="L8412" s="52">
        <f>Tabla2[[#This Row],[Units Sold]]/Cálculos!$C$11</f>
        <v>7.9068572219257149E-5</v>
      </c>
      <c r="M8412" s="6">
        <f>Tabla2[[#This Row],[Total Sales]]-Tabla2[[#This Row],[Operating Profit]]</f>
        <v>61122.6</v>
      </c>
      <c r="N8412" s="6">
        <v>3557.3999999999996</v>
      </c>
      <c r="O8412" s="46">
        <f>Tabla2[[#This Row],[Operating Profit]]/Tabla2[[#This Row],[Total Sales]]</f>
        <v>5.4999999999999993E-2</v>
      </c>
      <c r="P8412" s="1" t="s">
        <v>23</v>
      </c>
    </row>
    <row r="8413" spans="1:16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3" t="str">
        <f>IFERROR(LEFT(Tabla2[[#This Row],[Product]],FIND(" ",Tabla2[[#This Row],[Product]])-3),Tabla2[[#This Row],[Product]])</f>
        <v>Women</v>
      </c>
      <c r="I8413" s="6">
        <v>36</v>
      </c>
      <c r="J8413" s="4">
        <v>1350</v>
      </c>
      <c r="K8413" s="6">
        <f>Tabla2[[#This Row],[Price per Unit]]*Tabla2[[#This Row],[Units Sold]]</f>
        <v>48600</v>
      </c>
      <c r="L8413" s="52">
        <f>Tabla2[[#This Row],[Units Sold]]/Cálculos!$C$11</f>
        <v>5.4460496171427116E-5</v>
      </c>
      <c r="M8413" s="6">
        <f>Tabla2[[#This Row],[Total Sales]]-Tabla2[[#This Row],[Operating Profit]]</f>
        <v>45343.8</v>
      </c>
      <c r="N8413" s="6">
        <v>3256.2000000000007</v>
      </c>
      <c r="O8413" s="46">
        <f>Tabla2[[#This Row],[Operating Profit]]/Tabla2[[#This Row],[Total Sales]]</f>
        <v>6.7000000000000018E-2</v>
      </c>
      <c r="P8413" s="1" t="s">
        <v>23</v>
      </c>
    </row>
    <row r="8414" spans="1:16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3" t="str">
        <f>IFERROR(LEFT(Tabla2[[#This Row],[Product]],FIND(" ",Tabla2[[#This Row],[Product]])-3),Tabla2[[#This Row],[Product]])</f>
        <v>Men</v>
      </c>
      <c r="I8414" s="6">
        <v>37</v>
      </c>
      <c r="J8414" s="4">
        <v>1490</v>
      </c>
      <c r="K8414" s="6">
        <f>Tabla2[[#This Row],[Price per Unit]]*Tabla2[[#This Row],[Units Sold]]</f>
        <v>55130</v>
      </c>
      <c r="L8414" s="52">
        <f>Tabla2[[#This Row],[Units Sold]]/Cálculos!$C$11</f>
        <v>6.010825132994549E-5</v>
      </c>
      <c r="M8414" s="6">
        <f>Tabla2[[#This Row],[Total Sales]]-Tabla2[[#This Row],[Operating Profit]]</f>
        <v>52483.76</v>
      </c>
      <c r="N8414" s="6">
        <v>2646.24</v>
      </c>
      <c r="O8414" s="46">
        <f>Tabla2[[#This Row],[Operating Profit]]/Tabla2[[#This Row],[Total Sales]]</f>
        <v>4.7999999999999994E-2</v>
      </c>
      <c r="P8414" s="1" t="s">
        <v>23</v>
      </c>
    </row>
    <row r="8415" spans="1:16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3" t="str">
        <f>IFERROR(LEFT(Tabla2[[#This Row],[Product]],FIND(" ",Tabla2[[#This Row],[Product]])-3),Tabla2[[#This Row],[Product]])</f>
        <v>Women</v>
      </c>
      <c r="I8415" s="6">
        <v>45</v>
      </c>
      <c r="J8415" s="4">
        <v>1880</v>
      </c>
      <c r="K8415" s="6">
        <f>Tabla2[[#This Row],[Price per Unit]]*Tabla2[[#This Row],[Units Sold]]</f>
        <v>84600</v>
      </c>
      <c r="L8415" s="52">
        <f>Tabla2[[#This Row],[Units Sold]]/Cálculos!$C$11</f>
        <v>7.5841283557246661E-5</v>
      </c>
      <c r="M8415" s="6">
        <f>Tabla2[[#This Row],[Total Sales]]-Tabla2[[#This Row],[Operating Profit]]</f>
        <v>78762.600000000006</v>
      </c>
      <c r="N8415" s="6">
        <v>5837.4000000000015</v>
      </c>
      <c r="O8415" s="46">
        <f>Tabla2[[#This Row],[Operating Profit]]/Tabla2[[#This Row],[Total Sales]]</f>
        <v>6.900000000000002E-2</v>
      </c>
      <c r="P8415" s="1" t="s">
        <v>23</v>
      </c>
    </row>
    <row r="8416" spans="1:16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3" t="str">
        <f>IFERROR(LEFT(Tabla2[[#This Row],[Product]],FIND(" ",Tabla2[[#This Row],[Product]])-3),Tabla2[[#This Row],[Product]])</f>
        <v>Men</v>
      </c>
      <c r="I8416" s="6">
        <v>46</v>
      </c>
      <c r="J8416" s="4">
        <v>2400</v>
      </c>
      <c r="K8416" s="6">
        <f>Tabla2[[#This Row],[Price per Unit]]*Tabla2[[#This Row],[Units Sold]]</f>
        <v>110400</v>
      </c>
      <c r="L8416" s="52">
        <f>Tabla2[[#This Row],[Units Sold]]/Cálculos!$C$11</f>
        <v>9.6818659860314874E-5</v>
      </c>
      <c r="M8416" s="6">
        <f>Tabla2[[#This Row],[Total Sales]]-Tabla2[[#This Row],[Operating Profit]]</f>
        <v>104217.60000000001</v>
      </c>
      <c r="N8416" s="6">
        <v>6182.4</v>
      </c>
      <c r="O8416" s="46">
        <f>Tabla2[[#This Row],[Operating Profit]]/Tabla2[[#This Row],[Total Sales]]</f>
        <v>5.5999999999999994E-2</v>
      </c>
      <c r="P8416" s="1" t="s">
        <v>23</v>
      </c>
    </row>
    <row r="8417" spans="1:16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3" t="str">
        <f>IFERROR(LEFT(Tabla2[[#This Row],[Product]],FIND(" ",Tabla2[[#This Row],[Product]])-3),Tabla2[[#This Row],[Product]])</f>
        <v>Men</v>
      </c>
      <c r="I8417" s="6">
        <v>40</v>
      </c>
      <c r="J8417" s="4">
        <v>2480</v>
      </c>
      <c r="K8417" s="6">
        <f>Tabla2[[#This Row],[Price per Unit]]*Tabla2[[#This Row],[Units Sold]]</f>
        <v>99200</v>
      </c>
      <c r="L8417" s="52">
        <f>Tabla2[[#This Row],[Units Sold]]/Cálculos!$C$11</f>
        <v>1.0004594852232538E-4</v>
      </c>
      <c r="M8417" s="6">
        <f>Tabla2[[#This Row],[Total Sales]]-Tabla2[[#This Row],[Operating Profit]]</f>
        <v>93942.399999999994</v>
      </c>
      <c r="N8417" s="6">
        <v>5257.5999999999995</v>
      </c>
      <c r="O8417" s="46">
        <f>Tabla2[[#This Row],[Operating Profit]]/Tabla2[[#This Row],[Total Sales]]</f>
        <v>5.2999999999999992E-2</v>
      </c>
      <c r="P8417" s="1" t="s">
        <v>23</v>
      </c>
    </row>
    <row r="8418" spans="1:16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3" t="str">
        <f>IFERROR(LEFT(Tabla2[[#This Row],[Product]],FIND(" ",Tabla2[[#This Row],[Product]])-3),Tabla2[[#This Row],[Product]])</f>
        <v>Women</v>
      </c>
      <c r="I8418" s="6">
        <v>47</v>
      </c>
      <c r="J8418" s="4">
        <v>2170</v>
      </c>
      <c r="K8418" s="6">
        <f>Tabla2[[#This Row],[Price per Unit]]*Tabla2[[#This Row],[Units Sold]]</f>
        <v>101990</v>
      </c>
      <c r="L8418" s="52">
        <f>Tabla2[[#This Row],[Units Sold]]/Cálculos!$C$11</f>
        <v>8.7540204957034707E-5</v>
      </c>
      <c r="M8418" s="6">
        <f>Tabla2[[#This Row],[Total Sales]]-Tabla2[[#This Row],[Operating Profit]]</f>
        <v>96482.540000000008</v>
      </c>
      <c r="N8418" s="6">
        <v>5507.4599999999991</v>
      </c>
      <c r="O8418" s="46">
        <f>Tabla2[[#This Row],[Operating Profit]]/Tabla2[[#This Row],[Total Sales]]</f>
        <v>5.3999999999999992E-2</v>
      </c>
      <c r="P8418" s="1" t="s">
        <v>23</v>
      </c>
    </row>
    <row r="8419" spans="1:16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3" t="str">
        <f>IFERROR(LEFT(Tabla2[[#This Row],[Product]],FIND(" ",Tabla2[[#This Row],[Product]])-3),Tabla2[[#This Row],[Product]])</f>
        <v>Women</v>
      </c>
      <c r="I8419" s="6">
        <v>52</v>
      </c>
      <c r="J8419" s="4">
        <v>1930</v>
      </c>
      <c r="K8419" s="6">
        <f>Tabla2[[#This Row],[Price per Unit]]*Tabla2[[#This Row],[Units Sold]]</f>
        <v>100360</v>
      </c>
      <c r="L8419" s="52">
        <f>Tabla2[[#This Row],[Units Sold]]/Cálculos!$C$11</f>
        <v>7.7858338971003216E-5</v>
      </c>
      <c r="M8419" s="6">
        <f>Tabla2[[#This Row],[Total Sales]]-Tabla2[[#This Row],[Operating Profit]]</f>
        <v>94037.319999999992</v>
      </c>
      <c r="N8419" s="6">
        <v>6322.6800000000012</v>
      </c>
      <c r="O8419" s="46">
        <f>Tabla2[[#This Row],[Operating Profit]]/Tabla2[[#This Row],[Total Sales]]</f>
        <v>6.3000000000000014E-2</v>
      </c>
      <c r="P8419" s="1" t="s">
        <v>23</v>
      </c>
    </row>
    <row r="8420" spans="1:16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3" t="str">
        <f>IFERROR(LEFT(Tabla2[[#This Row],[Product]],FIND(" ",Tabla2[[#This Row],[Product]])-3),Tabla2[[#This Row],[Product]])</f>
        <v>Men</v>
      </c>
      <c r="I8420" s="6">
        <v>40</v>
      </c>
      <c r="J8420" s="4">
        <v>1550</v>
      </c>
      <c r="K8420" s="6">
        <f>Tabla2[[#This Row],[Price per Unit]]*Tabla2[[#This Row],[Units Sold]]</f>
        <v>62000</v>
      </c>
      <c r="L8420" s="52">
        <f>Tabla2[[#This Row],[Units Sold]]/Cálculos!$C$11</f>
        <v>6.2528717826453357E-5</v>
      </c>
      <c r="M8420" s="6">
        <f>Tabla2[[#This Row],[Total Sales]]-Tabla2[[#This Row],[Operating Profit]]</f>
        <v>59086</v>
      </c>
      <c r="N8420" s="6">
        <v>2914</v>
      </c>
      <c r="O8420" s="46">
        <f>Tabla2[[#This Row],[Operating Profit]]/Tabla2[[#This Row],[Total Sales]]</f>
        <v>4.7E-2</v>
      </c>
      <c r="P8420" s="1" t="s">
        <v>23</v>
      </c>
    </row>
    <row r="8421" spans="1:16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3" t="str">
        <f>IFERROR(LEFT(Tabla2[[#This Row],[Product]],FIND(" ",Tabla2[[#This Row],[Product]])-3),Tabla2[[#This Row],[Product]])</f>
        <v>Women</v>
      </c>
      <c r="I8421" s="6">
        <v>56</v>
      </c>
      <c r="J8421" s="4">
        <v>2250</v>
      </c>
      <c r="K8421" s="6">
        <f>Tabla2[[#This Row],[Price per Unit]]*Tabla2[[#This Row],[Units Sold]]</f>
        <v>126000</v>
      </c>
      <c r="L8421" s="52">
        <f>Tabla2[[#This Row],[Units Sold]]/Cálculos!$C$11</f>
        <v>9.0767493619045195E-5</v>
      </c>
      <c r="M8421" s="6">
        <f>Tabla2[[#This Row],[Total Sales]]-Tabla2[[#This Row],[Operating Profit]]</f>
        <v>116928</v>
      </c>
      <c r="N8421" s="6">
        <v>9072.0000000000018</v>
      </c>
      <c r="O8421" s="46">
        <f>Tabla2[[#This Row],[Operating Profit]]/Tabla2[[#This Row],[Total Sales]]</f>
        <v>7.2000000000000008E-2</v>
      </c>
      <c r="P8421" s="1" t="s">
        <v>23</v>
      </c>
    </row>
    <row r="8422" spans="1:16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3" t="str">
        <f>IFERROR(LEFT(Tabla2[[#This Row],[Product]],FIND(" ",Tabla2[[#This Row],[Product]])-3),Tabla2[[#This Row],[Product]])</f>
        <v>Men</v>
      </c>
      <c r="I8422" s="6">
        <v>27</v>
      </c>
      <c r="J8422" s="4">
        <v>1400</v>
      </c>
      <c r="K8422" s="6">
        <f>Tabla2[[#This Row],[Price per Unit]]*Tabla2[[#This Row],[Units Sold]]</f>
        <v>37800</v>
      </c>
      <c r="L8422" s="52">
        <f>Tabla2[[#This Row],[Units Sold]]/Cálculos!$C$11</f>
        <v>5.6477551585183678E-5</v>
      </c>
      <c r="M8422" s="6">
        <f>Tabla2[[#This Row],[Total Sales]]-Tabla2[[#This Row],[Operating Profit]]</f>
        <v>36325.800000000003</v>
      </c>
      <c r="N8422" s="6">
        <v>1474.1999999999998</v>
      </c>
      <c r="O8422" s="46">
        <f>Tabla2[[#This Row],[Operating Profit]]/Tabla2[[#This Row],[Total Sales]]</f>
        <v>3.8999999999999993E-2</v>
      </c>
      <c r="P8422" s="1" t="s">
        <v>23</v>
      </c>
    </row>
    <row r="8423" spans="1:16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3" t="str">
        <f>IFERROR(LEFT(Tabla2[[#This Row],[Product]],FIND(" ",Tabla2[[#This Row],[Product]])-3),Tabla2[[#This Row],[Product]])</f>
        <v>Men</v>
      </c>
      <c r="I8423" s="6">
        <v>30</v>
      </c>
      <c r="J8423" s="4">
        <v>880</v>
      </c>
      <c r="K8423" s="6">
        <f>Tabla2[[#This Row],[Price per Unit]]*Tabla2[[#This Row],[Units Sold]]</f>
        <v>26400</v>
      </c>
      <c r="L8423" s="52">
        <f>Tabla2[[#This Row],[Units Sold]]/Cálculos!$C$11</f>
        <v>3.5500175282115457E-5</v>
      </c>
      <c r="M8423" s="6">
        <f>Tabla2[[#This Row],[Total Sales]]-Tabla2[[#This Row],[Operating Profit]]</f>
        <v>25317.599999999999</v>
      </c>
      <c r="N8423" s="6">
        <v>1082.3999999999999</v>
      </c>
      <c r="O8423" s="46">
        <f>Tabla2[[#This Row],[Operating Profit]]/Tabla2[[#This Row],[Total Sales]]</f>
        <v>4.0999999999999995E-2</v>
      </c>
      <c r="P8423" s="1" t="s">
        <v>23</v>
      </c>
    </row>
    <row r="8424" spans="1:16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3" t="str">
        <f>IFERROR(LEFT(Tabla2[[#This Row],[Product]],FIND(" ",Tabla2[[#This Row],[Product]])-3),Tabla2[[#This Row],[Product]])</f>
        <v>Women</v>
      </c>
      <c r="I8424" s="6">
        <v>23</v>
      </c>
      <c r="J8424" s="4">
        <v>830</v>
      </c>
      <c r="K8424" s="6">
        <f>Tabla2[[#This Row],[Price per Unit]]*Tabla2[[#This Row],[Units Sold]]</f>
        <v>19090</v>
      </c>
      <c r="L8424" s="52">
        <f>Tabla2[[#This Row],[Units Sold]]/Cálculos!$C$11</f>
        <v>3.3483119868358896E-5</v>
      </c>
      <c r="M8424" s="6">
        <f>Tabla2[[#This Row],[Total Sales]]-Tabla2[[#This Row],[Operating Profit]]</f>
        <v>18288.22</v>
      </c>
      <c r="N8424" s="6">
        <v>801.78</v>
      </c>
      <c r="O8424" s="46">
        <f>Tabla2[[#This Row],[Operating Profit]]/Tabla2[[#This Row],[Total Sales]]</f>
        <v>4.1999999999999996E-2</v>
      </c>
      <c r="P8424" s="1" t="s">
        <v>23</v>
      </c>
    </row>
    <row r="8425" spans="1:16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3" t="str">
        <f>IFERROR(LEFT(Tabla2[[#This Row],[Product]],FIND(" ",Tabla2[[#This Row],[Product]])-3),Tabla2[[#This Row],[Product]])</f>
        <v>Women</v>
      </c>
      <c r="I8425" s="6">
        <v>25</v>
      </c>
      <c r="J8425" s="4">
        <v>300</v>
      </c>
      <c r="K8425" s="6">
        <f>Tabla2[[#This Row],[Price per Unit]]*Tabla2[[#This Row],[Units Sold]]</f>
        <v>7500</v>
      </c>
      <c r="L8425" s="52">
        <f>Tabla2[[#This Row],[Units Sold]]/Cálculos!$C$11</f>
        <v>1.2102332482539359E-5</v>
      </c>
      <c r="M8425" s="6">
        <f>Tabla2[[#This Row],[Total Sales]]-Tabla2[[#This Row],[Operating Profit]]</f>
        <v>7252.5</v>
      </c>
      <c r="N8425" s="6">
        <v>247.49999999999997</v>
      </c>
      <c r="O8425" s="46">
        <f>Tabla2[[#This Row],[Operating Profit]]/Tabla2[[#This Row],[Total Sales]]</f>
        <v>3.2999999999999995E-2</v>
      </c>
      <c r="P8425" s="1" t="s">
        <v>23</v>
      </c>
    </row>
    <row r="8426" spans="1:16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3" t="str">
        <f>IFERROR(LEFT(Tabla2[[#This Row],[Product]],FIND(" ",Tabla2[[#This Row],[Product]])-3),Tabla2[[#This Row],[Product]])</f>
        <v>Women</v>
      </c>
      <c r="I8426" s="6">
        <v>36</v>
      </c>
      <c r="J8426" s="4">
        <v>940</v>
      </c>
      <c r="K8426" s="6">
        <f>Tabla2[[#This Row],[Price per Unit]]*Tabla2[[#This Row],[Units Sold]]</f>
        <v>33840</v>
      </c>
      <c r="L8426" s="52">
        <f>Tabla2[[#This Row],[Units Sold]]/Cálculos!$C$11</f>
        <v>3.792064177862333E-5</v>
      </c>
      <c r="M8426" s="6">
        <f>Tabla2[[#This Row],[Total Sales]]-Tabla2[[#This Row],[Operating Profit]]</f>
        <v>32587.919999999998</v>
      </c>
      <c r="N8426" s="6">
        <v>1252.08</v>
      </c>
      <c r="O8426" s="46">
        <f>Tabla2[[#This Row],[Operating Profit]]/Tabla2[[#This Row],[Total Sales]]</f>
        <v>3.6999999999999998E-2</v>
      </c>
      <c r="P8426" s="1" t="s">
        <v>23</v>
      </c>
    </row>
    <row r="8427" spans="1:16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3" t="str">
        <f>IFERROR(LEFT(Tabla2[[#This Row],[Product]],FIND(" ",Tabla2[[#This Row],[Product]])-3),Tabla2[[#This Row],[Product]])</f>
        <v>Men</v>
      </c>
      <c r="I8427" s="6">
        <v>44</v>
      </c>
      <c r="J8427" s="4">
        <v>620</v>
      </c>
      <c r="K8427" s="6">
        <f>Tabla2[[#This Row],[Price per Unit]]*Tabla2[[#This Row],[Units Sold]]</f>
        <v>27280</v>
      </c>
      <c r="L8427" s="52">
        <f>Tabla2[[#This Row],[Units Sold]]/Cálculos!$C$11</f>
        <v>2.5011487130581344E-5</v>
      </c>
      <c r="M8427" s="6">
        <f>Tabla2[[#This Row],[Total Sales]]-Tabla2[[#This Row],[Operating Profit]]</f>
        <v>26625.279999999999</v>
      </c>
      <c r="N8427" s="6">
        <v>654.72</v>
      </c>
      <c r="O8427" s="46">
        <f>Tabla2[[#This Row],[Operating Profit]]/Tabla2[[#This Row],[Total Sales]]</f>
        <v>2.4E-2</v>
      </c>
      <c r="P8427" s="1" t="s">
        <v>23</v>
      </c>
    </row>
    <row r="8428" spans="1:16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3" t="str">
        <f>IFERROR(LEFT(Tabla2[[#This Row],[Product]],FIND(" ",Tabla2[[#This Row],[Product]])-3),Tabla2[[#This Row],[Product]])</f>
        <v>Women</v>
      </c>
      <c r="I8428" s="6">
        <v>33</v>
      </c>
      <c r="J8428" s="4">
        <v>1240</v>
      </c>
      <c r="K8428" s="6">
        <f>Tabla2[[#This Row],[Price per Unit]]*Tabla2[[#This Row],[Units Sold]]</f>
        <v>40920</v>
      </c>
      <c r="L8428" s="52">
        <f>Tabla2[[#This Row],[Units Sold]]/Cálculos!$C$11</f>
        <v>5.0022974261162688E-5</v>
      </c>
      <c r="M8428" s="6">
        <f>Tabla2[[#This Row],[Total Sales]]-Tabla2[[#This Row],[Operating Profit]]</f>
        <v>38833.08</v>
      </c>
      <c r="N8428" s="6">
        <v>2086.92</v>
      </c>
      <c r="O8428" s="46">
        <f>Tabla2[[#This Row],[Operating Profit]]/Tabla2[[#This Row],[Total Sales]]</f>
        <v>5.1000000000000004E-2</v>
      </c>
      <c r="P8428" s="1" t="s">
        <v>23</v>
      </c>
    </row>
    <row r="8429" spans="1:16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3" t="str">
        <f>IFERROR(LEFT(Tabla2[[#This Row],[Product]],FIND(" ",Tabla2[[#This Row],[Product]])-3),Tabla2[[#This Row],[Product]])</f>
        <v>Men</v>
      </c>
      <c r="I8429" s="6">
        <v>35</v>
      </c>
      <c r="J8429" s="4">
        <v>1710</v>
      </c>
      <c r="K8429" s="6">
        <f>Tabla2[[#This Row],[Price per Unit]]*Tabla2[[#This Row],[Units Sold]]</f>
        <v>59850</v>
      </c>
      <c r="L8429" s="52">
        <f>Tabla2[[#This Row],[Units Sold]]/Cálculos!$C$11</f>
        <v>6.8983295150474346E-5</v>
      </c>
      <c r="M8429" s="6">
        <f>Tabla2[[#This Row],[Total Sales]]-Tabla2[[#This Row],[Operating Profit]]</f>
        <v>57815.1</v>
      </c>
      <c r="N8429" s="6">
        <v>2034.8999999999999</v>
      </c>
      <c r="O8429" s="46">
        <f>Tabla2[[#This Row],[Operating Profit]]/Tabla2[[#This Row],[Total Sales]]</f>
        <v>3.3999999999999996E-2</v>
      </c>
      <c r="P8429" s="1" t="s">
        <v>23</v>
      </c>
    </row>
    <row r="8430" spans="1:16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3" t="str">
        <f>IFERROR(LEFT(Tabla2[[#This Row],[Product]],FIND(" ",Tabla2[[#This Row],[Product]])-3),Tabla2[[#This Row],[Product]])</f>
        <v>Men</v>
      </c>
      <c r="I8430" s="6">
        <v>44</v>
      </c>
      <c r="J8430" s="4">
        <v>1240</v>
      </c>
      <c r="K8430" s="6">
        <f>Tabla2[[#This Row],[Price per Unit]]*Tabla2[[#This Row],[Units Sold]]</f>
        <v>54560</v>
      </c>
      <c r="L8430" s="52">
        <f>Tabla2[[#This Row],[Units Sold]]/Cálculos!$C$11</f>
        <v>5.0022974261162688E-5</v>
      </c>
      <c r="M8430" s="6">
        <f>Tabla2[[#This Row],[Total Sales]]-Tabla2[[#This Row],[Operating Profit]]</f>
        <v>52868.639999999999</v>
      </c>
      <c r="N8430" s="6">
        <v>1691.36</v>
      </c>
      <c r="O8430" s="46">
        <f>Tabla2[[#This Row],[Operating Profit]]/Tabla2[[#This Row],[Total Sales]]</f>
        <v>3.1E-2</v>
      </c>
      <c r="P8430" s="1" t="s">
        <v>23</v>
      </c>
    </row>
    <row r="8431" spans="1:16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3" t="str">
        <f>IFERROR(LEFT(Tabla2[[#This Row],[Product]],FIND(" ",Tabla2[[#This Row],[Product]])-3),Tabla2[[#This Row],[Product]])</f>
        <v>Women</v>
      </c>
      <c r="I8431" s="6">
        <v>47</v>
      </c>
      <c r="J8431" s="4">
        <v>1490</v>
      </c>
      <c r="K8431" s="6">
        <f>Tabla2[[#This Row],[Price per Unit]]*Tabla2[[#This Row],[Units Sold]]</f>
        <v>70030</v>
      </c>
      <c r="L8431" s="52">
        <f>Tabla2[[#This Row],[Units Sold]]/Cálculos!$C$11</f>
        <v>6.010825132994549E-5</v>
      </c>
      <c r="M8431" s="6">
        <f>Tabla2[[#This Row],[Total Sales]]-Tabla2[[#This Row],[Operating Profit]]</f>
        <v>67789.039999999994</v>
      </c>
      <c r="N8431" s="6">
        <v>2240.96</v>
      </c>
      <c r="O8431" s="46">
        <f>Tabla2[[#This Row],[Operating Profit]]/Tabla2[[#This Row],[Total Sales]]</f>
        <v>3.2000000000000001E-2</v>
      </c>
      <c r="P8431" s="1" t="s">
        <v>23</v>
      </c>
    </row>
    <row r="8432" spans="1:16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3" t="str">
        <f>IFERROR(LEFT(Tabla2[[#This Row],[Product]],FIND(" ",Tabla2[[#This Row],[Product]])-3),Tabla2[[#This Row],[Product]])</f>
        <v>Women</v>
      </c>
      <c r="I8432" s="6">
        <v>42</v>
      </c>
      <c r="J8432" s="4">
        <v>1140</v>
      </c>
      <c r="K8432" s="6">
        <f>Tabla2[[#This Row],[Price per Unit]]*Tabla2[[#This Row],[Units Sold]]</f>
        <v>47880</v>
      </c>
      <c r="L8432" s="52">
        <f>Tabla2[[#This Row],[Units Sold]]/Cálculos!$C$11</f>
        <v>4.5988863433649564E-5</v>
      </c>
      <c r="M8432" s="6">
        <f>Tabla2[[#This Row],[Total Sales]]-Tabla2[[#This Row],[Operating Profit]]</f>
        <v>46204.2</v>
      </c>
      <c r="N8432" s="6">
        <v>1675.8</v>
      </c>
      <c r="O8432" s="46">
        <f>Tabla2[[#This Row],[Operating Profit]]/Tabla2[[#This Row],[Total Sales]]</f>
        <v>3.4999999999999996E-2</v>
      </c>
      <c r="P8432" s="1" t="s">
        <v>23</v>
      </c>
    </row>
    <row r="8433" spans="1:16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3" t="str">
        <f>IFERROR(LEFT(Tabla2[[#This Row],[Product]],FIND(" ",Tabla2[[#This Row],[Product]])-3),Tabla2[[#This Row],[Product]])</f>
        <v>Men</v>
      </c>
      <c r="I8433" s="6">
        <v>44</v>
      </c>
      <c r="J8433" s="4">
        <v>600</v>
      </c>
      <c r="K8433" s="6">
        <f>Tabla2[[#This Row],[Price per Unit]]*Tabla2[[#This Row],[Units Sold]]</f>
        <v>26400</v>
      </c>
      <c r="L8433" s="52">
        <f>Tabla2[[#This Row],[Units Sold]]/Cálculos!$C$11</f>
        <v>2.4204664965078719E-5</v>
      </c>
      <c r="M8433" s="6">
        <f>Tabla2[[#This Row],[Total Sales]]-Tabla2[[#This Row],[Operating Profit]]</f>
        <v>25713.599999999999</v>
      </c>
      <c r="N8433" s="6">
        <v>686.4</v>
      </c>
      <c r="O8433" s="46">
        <f>Tabla2[[#This Row],[Operating Profit]]/Tabla2[[#This Row],[Total Sales]]</f>
        <v>2.5999999999999999E-2</v>
      </c>
      <c r="P8433" s="1" t="s">
        <v>23</v>
      </c>
    </row>
    <row r="8434" spans="1:16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3" t="str">
        <f>IFERROR(LEFT(Tabla2[[#This Row],[Product]],FIND(" ",Tabla2[[#This Row],[Product]])-3),Tabla2[[#This Row],[Product]])</f>
        <v>Women</v>
      </c>
      <c r="I8434" s="6">
        <v>48</v>
      </c>
      <c r="J8434" s="4">
        <v>1310</v>
      </c>
      <c r="K8434" s="6">
        <f>Tabla2[[#This Row],[Price per Unit]]*Tabla2[[#This Row],[Units Sold]]</f>
        <v>62880</v>
      </c>
      <c r="L8434" s="52">
        <f>Tabla2[[#This Row],[Units Sold]]/Cálculos!$C$11</f>
        <v>5.2846851840421872E-5</v>
      </c>
      <c r="M8434" s="6">
        <f>Tabla2[[#This Row],[Total Sales]]-Tabla2[[#This Row],[Operating Profit]]</f>
        <v>59924.639999999999</v>
      </c>
      <c r="N8434" s="6">
        <v>2955.36</v>
      </c>
      <c r="O8434" s="46">
        <f>Tabla2[[#This Row],[Operating Profit]]/Tabla2[[#This Row],[Total Sales]]</f>
        <v>4.7E-2</v>
      </c>
      <c r="P8434" s="1" t="s">
        <v>23</v>
      </c>
    </row>
    <row r="8435" spans="1:16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3" t="str">
        <f>IFERROR(LEFT(Tabla2[[#This Row],[Product]],FIND(" ",Tabla2[[#This Row],[Product]])-3),Tabla2[[#This Row],[Product]])</f>
        <v>Men</v>
      </c>
      <c r="I8435" s="6">
        <v>47</v>
      </c>
      <c r="J8435" s="4">
        <v>1710</v>
      </c>
      <c r="K8435" s="6">
        <f>Tabla2[[#This Row],[Price per Unit]]*Tabla2[[#This Row],[Units Sold]]</f>
        <v>80370</v>
      </c>
      <c r="L8435" s="52">
        <f>Tabla2[[#This Row],[Units Sold]]/Cálculos!$C$11</f>
        <v>6.8983295150474346E-5</v>
      </c>
      <c r="M8435" s="6">
        <f>Tabla2[[#This Row],[Total Sales]]-Tabla2[[#This Row],[Operating Profit]]</f>
        <v>77476.679999999993</v>
      </c>
      <c r="N8435" s="6">
        <v>2893.3199999999997</v>
      </c>
      <c r="O8435" s="46">
        <f>Tabla2[[#This Row],[Operating Profit]]/Tabla2[[#This Row],[Total Sales]]</f>
        <v>3.5999999999999997E-2</v>
      </c>
      <c r="P8435" s="1" t="s">
        <v>23</v>
      </c>
    </row>
    <row r="8436" spans="1:16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3" t="str">
        <f>IFERROR(LEFT(Tabla2[[#This Row],[Product]],FIND(" ",Tabla2[[#This Row],[Product]])-3),Tabla2[[#This Row],[Product]])</f>
        <v>Men</v>
      </c>
      <c r="I8436" s="6">
        <v>51</v>
      </c>
      <c r="J8436" s="4">
        <v>1050</v>
      </c>
      <c r="K8436" s="6">
        <f>Tabla2[[#This Row],[Price per Unit]]*Tabla2[[#This Row],[Units Sold]]</f>
        <v>53550</v>
      </c>
      <c r="L8436" s="52">
        <f>Tabla2[[#This Row],[Units Sold]]/Cálculos!$C$11</f>
        <v>4.2358163688887758E-5</v>
      </c>
      <c r="M8436" s="6">
        <f>Tabla2[[#This Row],[Total Sales]]-Tabla2[[#This Row],[Operating Profit]]</f>
        <v>52104.15</v>
      </c>
      <c r="N8436" s="6">
        <v>1445.8500000000001</v>
      </c>
      <c r="O8436" s="46">
        <f>Tabla2[[#This Row],[Operating Profit]]/Tabla2[[#This Row],[Total Sales]]</f>
        <v>2.7000000000000003E-2</v>
      </c>
      <c r="P8436" s="1" t="s">
        <v>23</v>
      </c>
    </row>
    <row r="8437" spans="1:16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3" t="str">
        <f>IFERROR(LEFT(Tabla2[[#This Row],[Product]],FIND(" ",Tabla2[[#This Row],[Product]])-3),Tabla2[[#This Row],[Product]])</f>
        <v>Women</v>
      </c>
      <c r="I8437" s="6">
        <v>49</v>
      </c>
      <c r="J8437" s="4">
        <v>1320</v>
      </c>
      <c r="K8437" s="6">
        <f>Tabla2[[#This Row],[Price per Unit]]*Tabla2[[#This Row],[Units Sold]]</f>
        <v>64680</v>
      </c>
      <c r="L8437" s="52">
        <f>Tabla2[[#This Row],[Units Sold]]/Cálculos!$C$11</f>
        <v>5.3250262923173183E-5</v>
      </c>
      <c r="M8437" s="6">
        <f>Tabla2[[#This Row],[Total Sales]]-Tabla2[[#This Row],[Operating Profit]]</f>
        <v>62480.88</v>
      </c>
      <c r="N8437" s="6">
        <v>2199.12</v>
      </c>
      <c r="O8437" s="46">
        <f>Tabla2[[#This Row],[Operating Profit]]/Tabla2[[#This Row],[Total Sales]]</f>
        <v>3.3999999999999996E-2</v>
      </c>
      <c r="P8437" s="1" t="s">
        <v>23</v>
      </c>
    </row>
    <row r="8438" spans="1:16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3" t="str">
        <f>IFERROR(LEFT(Tabla2[[#This Row],[Product]],FIND(" ",Tabla2[[#This Row],[Product]])-3),Tabla2[[#This Row],[Product]])</f>
        <v>Women</v>
      </c>
      <c r="I8438" s="6">
        <v>41</v>
      </c>
      <c r="J8438" s="4">
        <v>900</v>
      </c>
      <c r="K8438" s="6">
        <f>Tabla2[[#This Row],[Price per Unit]]*Tabla2[[#This Row],[Units Sold]]</f>
        <v>36900</v>
      </c>
      <c r="L8438" s="52">
        <f>Tabla2[[#This Row],[Units Sold]]/Cálculos!$C$11</f>
        <v>3.630699744761808E-5</v>
      </c>
      <c r="M8438" s="6">
        <f>Tabla2[[#This Row],[Total Sales]]-Tabla2[[#This Row],[Operating Profit]]</f>
        <v>35608.5</v>
      </c>
      <c r="N8438" s="6">
        <v>1291.5</v>
      </c>
      <c r="O8438" s="46">
        <f>Tabla2[[#This Row],[Operating Profit]]/Tabla2[[#This Row],[Total Sales]]</f>
        <v>3.5000000000000003E-2</v>
      </c>
      <c r="P8438" s="1" t="s">
        <v>23</v>
      </c>
    </row>
    <row r="8439" spans="1:16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3" t="str">
        <f>IFERROR(LEFT(Tabla2[[#This Row],[Product]],FIND(" ",Tabla2[[#This Row],[Product]])-3),Tabla2[[#This Row],[Product]])</f>
        <v>Men</v>
      </c>
      <c r="I8439" s="6">
        <v>47</v>
      </c>
      <c r="J8439" s="4">
        <v>600</v>
      </c>
      <c r="K8439" s="6">
        <f>Tabla2[[#This Row],[Price per Unit]]*Tabla2[[#This Row],[Units Sold]]</f>
        <v>28200</v>
      </c>
      <c r="L8439" s="52">
        <f>Tabla2[[#This Row],[Units Sold]]/Cálculos!$C$11</f>
        <v>2.4204664965078719E-5</v>
      </c>
      <c r="M8439" s="6">
        <f>Tabla2[[#This Row],[Total Sales]]-Tabla2[[#This Row],[Operating Profit]]</f>
        <v>27579.599999999999</v>
      </c>
      <c r="N8439" s="6">
        <v>620.4</v>
      </c>
      <c r="O8439" s="46">
        <f>Tabla2[[#This Row],[Operating Profit]]/Tabla2[[#This Row],[Total Sales]]</f>
        <v>2.1999999999999999E-2</v>
      </c>
      <c r="P8439" s="1" t="s">
        <v>23</v>
      </c>
    </row>
    <row r="8440" spans="1:16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3" t="str">
        <f>IFERROR(LEFT(Tabla2[[#This Row],[Product]],FIND(" ",Tabla2[[#This Row],[Product]])-3),Tabla2[[#This Row],[Product]])</f>
        <v>Women</v>
      </c>
      <c r="I8440" s="6">
        <v>57</v>
      </c>
      <c r="J8440" s="4">
        <v>1130</v>
      </c>
      <c r="K8440" s="6">
        <f>Tabla2[[#This Row],[Price per Unit]]*Tabla2[[#This Row],[Units Sold]]</f>
        <v>64410</v>
      </c>
      <c r="L8440" s="52">
        <f>Tabla2[[#This Row],[Units Sold]]/Cálculos!$C$11</f>
        <v>4.5585452350898253E-5</v>
      </c>
      <c r="M8440" s="6">
        <f>Tabla2[[#This Row],[Total Sales]]-Tabla2[[#This Row],[Operating Profit]]</f>
        <v>61189.5</v>
      </c>
      <c r="N8440" s="6">
        <v>3220.5</v>
      </c>
      <c r="O8440" s="46">
        <f>Tabla2[[#This Row],[Operating Profit]]/Tabla2[[#This Row],[Total Sales]]</f>
        <v>0.05</v>
      </c>
      <c r="P8440" s="1" t="s">
        <v>23</v>
      </c>
    </row>
    <row r="8441" spans="1:16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3" t="str">
        <f>IFERROR(LEFT(Tabla2[[#This Row],[Product]],FIND(" ",Tabla2[[#This Row],[Product]])-3),Tabla2[[#This Row],[Product]])</f>
        <v>Men</v>
      </c>
      <c r="I8441" s="6">
        <v>44</v>
      </c>
      <c r="J8441" s="4">
        <v>2010</v>
      </c>
      <c r="K8441" s="6">
        <f>Tabla2[[#This Row],[Price per Unit]]*Tabla2[[#This Row],[Units Sold]]</f>
        <v>88440</v>
      </c>
      <c r="L8441" s="52">
        <f>Tabla2[[#This Row],[Units Sold]]/Cálculos!$C$11</f>
        <v>8.1085627633013717E-5</v>
      </c>
      <c r="M8441" s="6">
        <f>Tabla2[[#This Row],[Total Sales]]-Tabla2[[#This Row],[Operating Profit]]</f>
        <v>85521.48</v>
      </c>
      <c r="N8441" s="6">
        <v>2918.5199999999995</v>
      </c>
      <c r="O8441" s="46">
        <f>Tabla2[[#This Row],[Operating Profit]]/Tabla2[[#This Row],[Total Sales]]</f>
        <v>3.2999999999999995E-2</v>
      </c>
      <c r="P8441" s="1" t="s">
        <v>23</v>
      </c>
    </row>
    <row r="8442" spans="1:16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3" t="str">
        <f>IFERROR(LEFT(Tabla2[[#This Row],[Product]],FIND(" ",Tabla2[[#This Row],[Product]])-3),Tabla2[[#This Row],[Product]])</f>
        <v>Men</v>
      </c>
      <c r="I8442" s="6">
        <v>46</v>
      </c>
      <c r="J8442" s="4">
        <v>1320</v>
      </c>
      <c r="K8442" s="6">
        <f>Tabla2[[#This Row],[Price per Unit]]*Tabla2[[#This Row],[Units Sold]]</f>
        <v>60720</v>
      </c>
      <c r="L8442" s="52">
        <f>Tabla2[[#This Row],[Units Sold]]/Cálculos!$C$11</f>
        <v>5.3250262923173183E-5</v>
      </c>
      <c r="M8442" s="6">
        <f>Tabla2[[#This Row],[Total Sales]]-Tabla2[[#This Row],[Operating Profit]]</f>
        <v>59019.839999999997</v>
      </c>
      <c r="N8442" s="6">
        <v>1700.16</v>
      </c>
      <c r="O8442" s="46">
        <f>Tabla2[[#This Row],[Operating Profit]]/Tabla2[[#This Row],[Total Sales]]</f>
        <v>2.8000000000000001E-2</v>
      </c>
      <c r="P8442" s="1" t="s">
        <v>23</v>
      </c>
    </row>
    <row r="8443" spans="1:16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3" t="str">
        <f>IFERROR(LEFT(Tabla2[[#This Row],[Product]],FIND(" ",Tabla2[[#This Row],[Product]])-3),Tabla2[[#This Row],[Product]])</f>
        <v>Women</v>
      </c>
      <c r="I8443" s="6">
        <v>46</v>
      </c>
      <c r="J8443" s="4">
        <v>1320</v>
      </c>
      <c r="K8443" s="6">
        <f>Tabla2[[#This Row],[Price per Unit]]*Tabla2[[#This Row],[Units Sold]]</f>
        <v>60720</v>
      </c>
      <c r="L8443" s="52">
        <f>Tabla2[[#This Row],[Units Sold]]/Cálculos!$C$11</f>
        <v>5.3250262923173183E-5</v>
      </c>
      <c r="M8443" s="6">
        <f>Tabla2[[#This Row],[Total Sales]]-Tabla2[[#This Row],[Operating Profit]]</f>
        <v>58534.080000000002</v>
      </c>
      <c r="N8443" s="6">
        <v>2185.92</v>
      </c>
      <c r="O8443" s="46">
        <f>Tabla2[[#This Row],[Operating Profit]]/Tabla2[[#This Row],[Total Sales]]</f>
        <v>3.6000000000000004E-2</v>
      </c>
      <c r="P8443" s="1" t="s">
        <v>23</v>
      </c>
    </row>
    <row r="8444" spans="1:16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3" t="str">
        <f>IFERROR(LEFT(Tabla2[[#This Row],[Product]],FIND(" ",Tabla2[[#This Row],[Product]])-3),Tabla2[[#This Row],[Product]])</f>
        <v>Women</v>
      </c>
      <c r="I8444" s="6">
        <v>39</v>
      </c>
      <c r="J8444" s="4">
        <v>1070</v>
      </c>
      <c r="K8444" s="6">
        <f>Tabla2[[#This Row],[Price per Unit]]*Tabla2[[#This Row],[Units Sold]]</f>
        <v>41730</v>
      </c>
      <c r="L8444" s="52">
        <f>Tabla2[[#This Row],[Units Sold]]/Cálculos!$C$11</f>
        <v>4.316498585439038E-5</v>
      </c>
      <c r="M8444" s="6">
        <f>Tabla2[[#This Row],[Total Sales]]-Tabla2[[#This Row],[Operating Profit]]</f>
        <v>40311.18</v>
      </c>
      <c r="N8444" s="6">
        <v>1418.82</v>
      </c>
      <c r="O8444" s="46">
        <f>Tabla2[[#This Row],[Operating Profit]]/Tabla2[[#This Row],[Total Sales]]</f>
        <v>3.3999999999999996E-2</v>
      </c>
      <c r="P8444" s="1" t="s">
        <v>23</v>
      </c>
    </row>
    <row r="8445" spans="1:16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3" t="str">
        <f>IFERROR(LEFT(Tabla2[[#This Row],[Product]],FIND(" ",Tabla2[[#This Row],[Product]])-3),Tabla2[[#This Row],[Product]])</f>
        <v>Men</v>
      </c>
      <c r="I8445" s="6">
        <v>42</v>
      </c>
      <c r="J8445" s="4">
        <v>680</v>
      </c>
      <c r="K8445" s="6">
        <f>Tabla2[[#This Row],[Price per Unit]]*Tabla2[[#This Row],[Units Sold]]</f>
        <v>28560</v>
      </c>
      <c r="L8445" s="52">
        <f>Tabla2[[#This Row],[Units Sold]]/Cálculos!$C$11</f>
        <v>2.7431953627089217E-5</v>
      </c>
      <c r="M8445" s="6">
        <f>Tabla2[[#This Row],[Total Sales]]-Tabla2[[#This Row],[Operating Profit]]</f>
        <v>27846</v>
      </c>
      <c r="N8445" s="6">
        <v>714</v>
      </c>
      <c r="O8445" s="46">
        <f>Tabla2[[#This Row],[Operating Profit]]/Tabla2[[#This Row],[Total Sales]]</f>
        <v>2.5000000000000001E-2</v>
      </c>
      <c r="P8445" s="1" t="s">
        <v>23</v>
      </c>
    </row>
    <row r="8446" spans="1:16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3" t="str">
        <f>IFERROR(LEFT(Tabla2[[#This Row],[Product]],FIND(" ",Tabla2[[#This Row],[Product]])-3),Tabla2[[#This Row],[Product]])</f>
        <v>Women</v>
      </c>
      <c r="I8446" s="6">
        <v>48</v>
      </c>
      <c r="J8446" s="4">
        <v>1730</v>
      </c>
      <c r="K8446" s="6">
        <f>Tabla2[[#This Row],[Price per Unit]]*Tabla2[[#This Row],[Units Sold]]</f>
        <v>83040</v>
      </c>
      <c r="L8446" s="52">
        <f>Tabla2[[#This Row],[Units Sold]]/Cálculos!$C$11</f>
        <v>6.9790117315976968E-5</v>
      </c>
      <c r="M8446" s="6">
        <f>Tabla2[[#This Row],[Total Sales]]-Tabla2[[#This Row],[Operating Profit]]</f>
        <v>79137.119999999995</v>
      </c>
      <c r="N8446" s="6">
        <v>3902.88</v>
      </c>
      <c r="O8446" s="46">
        <f>Tabla2[[#This Row],[Operating Profit]]/Tabla2[[#This Row],[Total Sales]]</f>
        <v>4.7E-2</v>
      </c>
      <c r="P8446" s="1" t="s">
        <v>23</v>
      </c>
    </row>
    <row r="8447" spans="1:16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3" t="str">
        <f>IFERROR(LEFT(Tabla2[[#This Row],[Product]],FIND(" ",Tabla2[[#This Row],[Product]])-3),Tabla2[[#This Row],[Product]])</f>
        <v>Men</v>
      </c>
      <c r="I8447" s="6">
        <v>50</v>
      </c>
      <c r="J8447" s="4">
        <v>2720</v>
      </c>
      <c r="K8447" s="6">
        <f>Tabla2[[#This Row],[Price per Unit]]*Tabla2[[#This Row],[Units Sold]]</f>
        <v>136000</v>
      </c>
      <c r="L8447" s="52">
        <f>Tabla2[[#This Row],[Units Sold]]/Cálculos!$C$11</f>
        <v>1.0972781450835687E-4</v>
      </c>
      <c r="M8447" s="6">
        <f>Tabla2[[#This Row],[Total Sales]]-Tabla2[[#This Row],[Operating Profit]]</f>
        <v>131648</v>
      </c>
      <c r="N8447" s="6">
        <v>4352</v>
      </c>
      <c r="O8447" s="46">
        <f>Tabla2[[#This Row],[Operating Profit]]/Tabla2[[#This Row],[Total Sales]]</f>
        <v>3.2000000000000001E-2</v>
      </c>
      <c r="P8447" s="1" t="s">
        <v>23</v>
      </c>
    </row>
    <row r="8448" spans="1:16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3" t="str">
        <f>IFERROR(LEFT(Tabla2[[#This Row],[Product]],FIND(" ",Tabla2[[#This Row],[Product]])-3),Tabla2[[#This Row],[Product]])</f>
        <v>Men</v>
      </c>
      <c r="I8448" s="6">
        <v>53</v>
      </c>
      <c r="J8448" s="4">
        <v>2240</v>
      </c>
      <c r="K8448" s="6">
        <f>Tabla2[[#This Row],[Price per Unit]]*Tabla2[[#This Row],[Units Sold]]</f>
        <v>118720</v>
      </c>
      <c r="L8448" s="52">
        <f>Tabla2[[#This Row],[Units Sold]]/Cálculos!$C$11</f>
        <v>9.0364082536293884E-5</v>
      </c>
      <c r="M8448" s="6">
        <f>Tabla2[[#This Row],[Total Sales]]-Tabla2[[#This Row],[Operating Profit]]</f>
        <v>115277.12</v>
      </c>
      <c r="N8448" s="6">
        <v>3442.8799999999997</v>
      </c>
      <c r="O8448" s="46">
        <f>Tabla2[[#This Row],[Operating Profit]]/Tabla2[[#This Row],[Total Sales]]</f>
        <v>2.8999999999999998E-2</v>
      </c>
      <c r="P8448" s="1" t="s">
        <v>23</v>
      </c>
    </row>
    <row r="8449" spans="1:16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3" t="str">
        <f>IFERROR(LEFT(Tabla2[[#This Row],[Product]],FIND(" ",Tabla2[[#This Row],[Product]])-3),Tabla2[[#This Row],[Product]])</f>
        <v>Women</v>
      </c>
      <c r="I8449" s="6">
        <v>60</v>
      </c>
      <c r="J8449" s="4">
        <v>2380</v>
      </c>
      <c r="K8449" s="6">
        <f>Tabla2[[#This Row],[Price per Unit]]*Tabla2[[#This Row],[Units Sold]]</f>
        <v>142800</v>
      </c>
      <c r="L8449" s="52">
        <f>Tabla2[[#This Row],[Units Sold]]/Cálculos!$C$11</f>
        <v>9.6011837694812252E-5</v>
      </c>
      <c r="M8449" s="6">
        <f>Tabla2[[#This Row],[Total Sales]]-Tabla2[[#This Row],[Operating Profit]]</f>
        <v>138087.6</v>
      </c>
      <c r="N8449" s="6">
        <v>4712.3999999999996</v>
      </c>
      <c r="O8449" s="46">
        <f>Tabla2[[#This Row],[Operating Profit]]/Tabla2[[#This Row],[Total Sales]]</f>
        <v>3.2999999999999995E-2</v>
      </c>
      <c r="P8449" s="1" t="s">
        <v>23</v>
      </c>
    </row>
    <row r="8450" spans="1:16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3" t="str">
        <f>IFERROR(LEFT(Tabla2[[#This Row],[Product]],FIND(" ",Tabla2[[#This Row],[Product]])-3),Tabla2[[#This Row],[Product]])</f>
        <v>Women</v>
      </c>
      <c r="I8450" s="6">
        <v>66</v>
      </c>
      <c r="J8450" s="4">
        <v>1960</v>
      </c>
      <c r="K8450" s="6">
        <f>Tabla2[[#This Row],[Price per Unit]]*Tabla2[[#This Row],[Units Sold]]</f>
        <v>129360</v>
      </c>
      <c r="L8450" s="52">
        <f>Tabla2[[#This Row],[Units Sold]]/Cálculos!$C$11</f>
        <v>7.9068572219257149E-5</v>
      </c>
      <c r="M8450" s="6">
        <f>Tabla2[[#This Row],[Total Sales]]-Tabla2[[#This Row],[Operating Profit]]</f>
        <v>124573.68</v>
      </c>
      <c r="N8450" s="6">
        <v>4786.32</v>
      </c>
      <c r="O8450" s="46">
        <f>Tabla2[[#This Row],[Operating Profit]]/Tabla2[[#This Row],[Total Sales]]</f>
        <v>3.6999999999999998E-2</v>
      </c>
      <c r="P8450" s="1" t="s">
        <v>23</v>
      </c>
    </row>
    <row r="8451" spans="1:16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3" t="str">
        <f>IFERROR(LEFT(Tabla2[[#This Row],[Product]],FIND(" ",Tabla2[[#This Row],[Product]])-3),Tabla2[[#This Row],[Product]])</f>
        <v>Men</v>
      </c>
      <c r="I8451" s="6">
        <v>71</v>
      </c>
      <c r="J8451" s="4">
        <v>1530</v>
      </c>
      <c r="K8451" s="6">
        <f>Tabla2[[#This Row],[Price per Unit]]*Tabla2[[#This Row],[Units Sold]]</f>
        <v>108630</v>
      </c>
      <c r="L8451" s="52">
        <f>Tabla2[[#This Row],[Units Sold]]/Cálculos!$C$11</f>
        <v>6.1721895660950735E-5</v>
      </c>
      <c r="M8451" s="6">
        <f>Tabla2[[#This Row],[Total Sales]]-Tabla2[[#This Row],[Operating Profit]]</f>
        <v>106240.14</v>
      </c>
      <c r="N8451" s="6">
        <v>2389.86</v>
      </c>
      <c r="O8451" s="46">
        <f>Tabla2[[#This Row],[Operating Profit]]/Tabla2[[#This Row],[Total Sales]]</f>
        <v>2.2000000000000002E-2</v>
      </c>
      <c r="P8451" s="1" t="s">
        <v>23</v>
      </c>
    </row>
    <row r="8452" spans="1:16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3" t="str">
        <f>IFERROR(LEFT(Tabla2[[#This Row],[Product]],FIND(" ",Tabla2[[#This Row],[Product]])-3),Tabla2[[#This Row],[Product]])</f>
        <v>Women</v>
      </c>
      <c r="I8452" s="6">
        <v>74</v>
      </c>
      <c r="J8452" s="4">
        <v>2480</v>
      </c>
      <c r="K8452" s="6">
        <f>Tabla2[[#This Row],[Price per Unit]]*Tabla2[[#This Row],[Units Sold]]</f>
        <v>183520</v>
      </c>
      <c r="L8452" s="52">
        <f>Tabla2[[#This Row],[Units Sold]]/Cálculos!$C$11</f>
        <v>1.0004594852232538E-4</v>
      </c>
      <c r="M8452" s="6">
        <f>Tabla2[[#This Row],[Total Sales]]-Tabla2[[#This Row],[Operating Profit]]</f>
        <v>174894.56</v>
      </c>
      <c r="N8452" s="6">
        <v>8625.44</v>
      </c>
      <c r="O8452" s="46">
        <f>Tabla2[[#This Row],[Operating Profit]]/Tabla2[[#This Row],[Total Sales]]</f>
        <v>4.7E-2</v>
      </c>
      <c r="P8452" s="1" t="s">
        <v>23</v>
      </c>
    </row>
    <row r="8453" spans="1:16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3" t="str">
        <f>IFERROR(LEFT(Tabla2[[#This Row],[Product]],FIND(" ",Tabla2[[#This Row],[Product]])-3),Tabla2[[#This Row],[Product]])</f>
        <v>Men</v>
      </c>
      <c r="I8453" s="6">
        <v>68</v>
      </c>
      <c r="J8453" s="4">
        <v>2970</v>
      </c>
      <c r="K8453" s="6">
        <f>Tabla2[[#This Row],[Price per Unit]]*Tabla2[[#This Row],[Units Sold]]</f>
        <v>201960</v>
      </c>
      <c r="L8453" s="52">
        <f>Tabla2[[#This Row],[Units Sold]]/Cálculos!$C$11</f>
        <v>1.1981309157713966E-4</v>
      </c>
      <c r="M8453" s="6">
        <f>Tabla2[[#This Row],[Total Sales]]-Tabla2[[#This Row],[Operating Profit]]</f>
        <v>194487.48</v>
      </c>
      <c r="N8453" s="6">
        <v>7472.5199999999995</v>
      </c>
      <c r="O8453" s="46">
        <f>Tabla2[[#This Row],[Operating Profit]]/Tabla2[[#This Row],[Total Sales]]</f>
        <v>3.6999999999999998E-2</v>
      </c>
      <c r="P8453" s="1" t="s">
        <v>23</v>
      </c>
    </row>
    <row r="8454" spans="1:16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3" t="str">
        <f>IFERROR(LEFT(Tabla2[[#This Row],[Product]],FIND(" ",Tabla2[[#This Row],[Product]])-3),Tabla2[[#This Row],[Product]])</f>
        <v>Men</v>
      </c>
      <c r="I8454" s="6">
        <v>74</v>
      </c>
      <c r="J8454" s="4">
        <v>2630</v>
      </c>
      <c r="K8454" s="6">
        <f>Tabla2[[#This Row],[Price per Unit]]*Tabla2[[#This Row],[Units Sold]]</f>
        <v>194620</v>
      </c>
      <c r="L8454" s="52">
        <f>Tabla2[[#This Row],[Units Sold]]/Cálculos!$C$11</f>
        <v>1.0609711476359505E-4</v>
      </c>
      <c r="M8454" s="6">
        <f>Tabla2[[#This Row],[Total Sales]]-Tabla2[[#This Row],[Operating Profit]]</f>
        <v>189170.64</v>
      </c>
      <c r="N8454" s="6">
        <v>5449.3600000000006</v>
      </c>
      <c r="O8454" s="46">
        <f>Tabla2[[#This Row],[Operating Profit]]/Tabla2[[#This Row],[Total Sales]]</f>
        <v>2.8000000000000004E-2</v>
      </c>
      <c r="P8454" s="1" t="s">
        <v>23</v>
      </c>
    </row>
    <row r="8455" spans="1:16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3" t="str">
        <f>IFERROR(LEFT(Tabla2[[#This Row],[Product]],FIND(" ",Tabla2[[#This Row],[Product]])-3),Tabla2[[#This Row],[Product]])</f>
        <v>Women</v>
      </c>
      <c r="I8455" s="6">
        <v>72</v>
      </c>
      <c r="J8455" s="4">
        <v>2380</v>
      </c>
      <c r="K8455" s="6">
        <f>Tabla2[[#This Row],[Price per Unit]]*Tabla2[[#This Row],[Units Sold]]</f>
        <v>171360</v>
      </c>
      <c r="L8455" s="52">
        <f>Tabla2[[#This Row],[Units Sold]]/Cálculos!$C$11</f>
        <v>9.6011837694812252E-5</v>
      </c>
      <c r="M8455" s="6">
        <f>Tabla2[[#This Row],[Total Sales]]-Tabla2[[#This Row],[Operating Profit]]</f>
        <v>165533.76000000001</v>
      </c>
      <c r="N8455" s="6">
        <v>5826.24</v>
      </c>
      <c r="O8455" s="46">
        <f>Tabla2[[#This Row],[Operating Profit]]/Tabla2[[#This Row],[Total Sales]]</f>
        <v>3.3999999999999996E-2</v>
      </c>
      <c r="P8455" s="1" t="s">
        <v>23</v>
      </c>
    </row>
    <row r="8456" spans="1:16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3" t="str">
        <f>IFERROR(LEFT(Tabla2[[#This Row],[Product]],FIND(" ",Tabla2[[#This Row],[Product]])-3),Tabla2[[#This Row],[Product]])</f>
        <v>Women</v>
      </c>
      <c r="I8456" s="6">
        <v>59</v>
      </c>
      <c r="J8456" s="4">
        <v>1860</v>
      </c>
      <c r="K8456" s="6">
        <f>Tabla2[[#This Row],[Price per Unit]]*Tabla2[[#This Row],[Units Sold]]</f>
        <v>109740</v>
      </c>
      <c r="L8456" s="52">
        <f>Tabla2[[#This Row],[Units Sold]]/Cálculos!$C$11</f>
        <v>7.5034461391744025E-5</v>
      </c>
      <c r="M8456" s="6">
        <f>Tabla2[[#This Row],[Total Sales]]-Tabla2[[#This Row],[Operating Profit]]</f>
        <v>106118.58</v>
      </c>
      <c r="N8456" s="6">
        <v>3621.4199999999996</v>
      </c>
      <c r="O8456" s="46">
        <f>Tabla2[[#This Row],[Operating Profit]]/Tabla2[[#This Row],[Total Sales]]</f>
        <v>3.2999999999999995E-2</v>
      </c>
      <c r="P8456" s="1" t="s">
        <v>23</v>
      </c>
    </row>
    <row r="8457" spans="1:16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3" t="str">
        <f>IFERROR(LEFT(Tabla2[[#This Row],[Product]],FIND(" ",Tabla2[[#This Row],[Product]])-3),Tabla2[[#This Row],[Product]])</f>
        <v>Men</v>
      </c>
      <c r="I8457" s="6">
        <v>68</v>
      </c>
      <c r="J8457" s="4">
        <v>2080</v>
      </c>
      <c r="K8457" s="6">
        <f>Tabla2[[#This Row],[Price per Unit]]*Tabla2[[#This Row],[Units Sold]]</f>
        <v>141440</v>
      </c>
      <c r="L8457" s="52">
        <f>Tabla2[[#This Row],[Units Sold]]/Cálculos!$C$11</f>
        <v>8.3909505212272895E-5</v>
      </c>
      <c r="M8457" s="6">
        <f>Tabla2[[#This Row],[Total Sales]]-Tabla2[[#This Row],[Operating Profit]]</f>
        <v>138328.32000000001</v>
      </c>
      <c r="N8457" s="6">
        <v>3111.68</v>
      </c>
      <c r="O8457" s="46">
        <f>Tabla2[[#This Row],[Operating Profit]]/Tabla2[[#This Row],[Total Sales]]</f>
        <v>2.1999999999999999E-2</v>
      </c>
      <c r="P8457" s="1" t="s">
        <v>23</v>
      </c>
    </row>
    <row r="8458" spans="1:16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3" t="str">
        <f>IFERROR(LEFT(Tabla2[[#This Row],[Product]],FIND(" ",Tabla2[[#This Row],[Product]])-3),Tabla2[[#This Row],[Product]])</f>
        <v>Women</v>
      </c>
      <c r="I8458" s="6">
        <v>75</v>
      </c>
      <c r="J8458" s="4">
        <v>1950</v>
      </c>
      <c r="K8458" s="6">
        <f>Tabla2[[#This Row],[Price per Unit]]*Tabla2[[#This Row],[Units Sold]]</f>
        <v>146250</v>
      </c>
      <c r="L8458" s="52">
        <f>Tabla2[[#This Row],[Units Sold]]/Cálculos!$C$11</f>
        <v>7.8665161136505838E-5</v>
      </c>
      <c r="M8458" s="6">
        <f>Tabla2[[#This Row],[Total Sales]]-Tabla2[[#This Row],[Operating Profit]]</f>
        <v>139376.25</v>
      </c>
      <c r="N8458" s="6">
        <v>6873.75</v>
      </c>
      <c r="O8458" s="46">
        <f>Tabla2[[#This Row],[Operating Profit]]/Tabla2[[#This Row],[Total Sales]]</f>
        <v>4.7E-2</v>
      </c>
      <c r="P8458" s="1" t="s">
        <v>23</v>
      </c>
    </row>
    <row r="8459" spans="1:16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3" t="str">
        <f>IFERROR(LEFT(Tabla2[[#This Row],[Product]],FIND(" ",Tabla2[[#This Row],[Product]])-3),Tabla2[[#This Row],[Product]])</f>
        <v>Men</v>
      </c>
      <c r="I8459" s="6">
        <v>68</v>
      </c>
      <c r="J8459" s="4">
        <v>2550</v>
      </c>
      <c r="K8459" s="6">
        <f>Tabla2[[#This Row],[Price per Unit]]*Tabla2[[#This Row],[Units Sold]]</f>
        <v>173400</v>
      </c>
      <c r="L8459" s="52">
        <f>Tabla2[[#This Row],[Units Sold]]/Cálculos!$C$11</f>
        <v>1.0286982610158455E-4</v>
      </c>
      <c r="M8459" s="6">
        <f>Tabla2[[#This Row],[Total Sales]]-Tabla2[[#This Row],[Operating Profit]]</f>
        <v>167157.6</v>
      </c>
      <c r="N8459" s="6">
        <v>6242.4</v>
      </c>
      <c r="O8459" s="46">
        <f>Tabla2[[#This Row],[Operating Profit]]/Tabla2[[#This Row],[Total Sales]]</f>
        <v>3.5999999999999997E-2</v>
      </c>
      <c r="P8459" s="1" t="s">
        <v>23</v>
      </c>
    </row>
    <row r="8460" spans="1:16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3" t="str">
        <f>IFERROR(LEFT(Tabla2[[#This Row],[Product]],FIND(" ",Tabla2[[#This Row],[Product]])-3),Tabla2[[#This Row],[Product]])</f>
        <v>Men</v>
      </c>
      <c r="I8460" s="6">
        <v>60</v>
      </c>
      <c r="J8460" s="4">
        <v>2720</v>
      </c>
      <c r="K8460" s="6">
        <f>Tabla2[[#This Row],[Price per Unit]]*Tabla2[[#This Row],[Units Sold]]</f>
        <v>163200</v>
      </c>
      <c r="L8460" s="52">
        <f>Tabla2[[#This Row],[Units Sold]]/Cálculos!$C$11</f>
        <v>1.0972781450835687E-4</v>
      </c>
      <c r="M8460" s="6">
        <f>Tabla2[[#This Row],[Total Sales]]-Tabla2[[#This Row],[Operating Profit]]</f>
        <v>158793.60000000001</v>
      </c>
      <c r="N8460" s="6">
        <v>4406.4000000000005</v>
      </c>
      <c r="O8460" s="46">
        <f>Tabla2[[#This Row],[Operating Profit]]/Tabla2[[#This Row],[Total Sales]]</f>
        <v>2.7000000000000003E-2</v>
      </c>
      <c r="P8460" s="1" t="s">
        <v>23</v>
      </c>
    </row>
    <row r="8461" spans="1:16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3" t="str">
        <f>IFERROR(LEFT(Tabla2[[#This Row],[Product]],FIND(" ",Tabla2[[#This Row],[Product]])-3),Tabla2[[#This Row],[Product]])</f>
        <v>Women</v>
      </c>
      <c r="I8461" s="6">
        <v>62</v>
      </c>
      <c r="J8461" s="4">
        <v>2310</v>
      </c>
      <c r="K8461" s="6">
        <f>Tabla2[[#This Row],[Price per Unit]]*Tabla2[[#This Row],[Units Sold]]</f>
        <v>143220</v>
      </c>
      <c r="L8461" s="52">
        <f>Tabla2[[#This Row],[Units Sold]]/Cálculos!$C$11</f>
        <v>9.3187960115553075E-5</v>
      </c>
      <c r="M8461" s="6">
        <f>Tabla2[[#This Row],[Total Sales]]-Tabla2[[#This Row],[Operating Profit]]</f>
        <v>138493.74</v>
      </c>
      <c r="N8461" s="6">
        <v>4726.2599999999993</v>
      </c>
      <c r="O8461" s="46">
        <f>Tabla2[[#This Row],[Operating Profit]]/Tabla2[[#This Row],[Total Sales]]</f>
        <v>3.2999999999999995E-2</v>
      </c>
      <c r="P8461" s="1" t="s">
        <v>23</v>
      </c>
    </row>
    <row r="8462" spans="1:16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3" t="str">
        <f>IFERROR(LEFT(Tabla2[[#This Row],[Product]],FIND(" ",Tabla2[[#This Row],[Product]])-3),Tabla2[[#This Row],[Product]])</f>
        <v>Women</v>
      </c>
      <c r="I8462" s="6">
        <v>64</v>
      </c>
      <c r="J8462" s="4">
        <v>1470</v>
      </c>
      <c r="K8462" s="6">
        <f>Tabla2[[#This Row],[Price per Unit]]*Tabla2[[#This Row],[Units Sold]]</f>
        <v>94080</v>
      </c>
      <c r="L8462" s="52">
        <f>Tabla2[[#This Row],[Units Sold]]/Cálculos!$C$11</f>
        <v>5.9301429164442862E-5</v>
      </c>
      <c r="M8462" s="6">
        <f>Tabla2[[#This Row],[Total Sales]]-Tabla2[[#This Row],[Operating Profit]]</f>
        <v>90975.360000000001</v>
      </c>
      <c r="N8462" s="6">
        <v>3104.6399999999994</v>
      </c>
      <c r="O8462" s="46">
        <f>Tabla2[[#This Row],[Operating Profit]]/Tabla2[[#This Row],[Total Sales]]</f>
        <v>3.2999999999999995E-2</v>
      </c>
      <c r="P8462" s="1" t="s">
        <v>23</v>
      </c>
    </row>
    <row r="8463" spans="1:16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3" t="str">
        <f>IFERROR(LEFT(Tabla2[[#This Row],[Product]],FIND(" ",Tabla2[[#This Row],[Product]])-3),Tabla2[[#This Row],[Product]])</f>
        <v>Men</v>
      </c>
      <c r="I8463" s="6">
        <v>63</v>
      </c>
      <c r="J8463" s="4">
        <v>1660</v>
      </c>
      <c r="K8463" s="6">
        <f>Tabla2[[#This Row],[Price per Unit]]*Tabla2[[#This Row],[Units Sold]]</f>
        <v>104580</v>
      </c>
      <c r="L8463" s="52">
        <f>Tabla2[[#This Row],[Units Sold]]/Cálculos!$C$11</f>
        <v>6.6966239736717791E-5</v>
      </c>
      <c r="M8463" s="6">
        <f>Tabla2[[#This Row],[Total Sales]]-Tabla2[[#This Row],[Operating Profit]]</f>
        <v>102070.08</v>
      </c>
      <c r="N8463" s="6">
        <v>2509.92</v>
      </c>
      <c r="O8463" s="46">
        <f>Tabla2[[#This Row],[Operating Profit]]/Tabla2[[#This Row],[Total Sales]]</f>
        <v>2.4E-2</v>
      </c>
      <c r="P8463" s="1" t="s">
        <v>23</v>
      </c>
    </row>
    <row r="8464" spans="1:16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3" t="str">
        <f>IFERROR(LEFT(Tabla2[[#This Row],[Product]],FIND(" ",Tabla2[[#This Row],[Product]])-3),Tabla2[[#This Row],[Product]])</f>
        <v>Women</v>
      </c>
      <c r="I8464" s="6">
        <v>60</v>
      </c>
      <c r="J8464" s="4">
        <v>960</v>
      </c>
      <c r="K8464" s="6">
        <f>Tabla2[[#This Row],[Price per Unit]]*Tabla2[[#This Row],[Units Sold]]</f>
        <v>57600</v>
      </c>
      <c r="L8464" s="52">
        <f>Tabla2[[#This Row],[Units Sold]]/Cálculos!$C$11</f>
        <v>3.8727463944125952E-5</v>
      </c>
      <c r="M8464" s="6">
        <f>Tabla2[[#This Row],[Total Sales]]-Tabla2[[#This Row],[Operating Profit]]</f>
        <v>54777.599999999999</v>
      </c>
      <c r="N8464" s="6">
        <v>2822.4</v>
      </c>
      <c r="O8464" s="46">
        <f>Tabla2[[#This Row],[Operating Profit]]/Tabla2[[#This Row],[Total Sales]]</f>
        <v>4.9000000000000002E-2</v>
      </c>
      <c r="P8464" s="1" t="s">
        <v>23</v>
      </c>
    </row>
    <row r="8465" spans="1:16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3" t="str">
        <f>IFERROR(LEFT(Tabla2[[#This Row],[Product]],FIND(" ",Tabla2[[#This Row],[Product]])-3),Tabla2[[#This Row],[Product]])</f>
        <v>Men</v>
      </c>
      <c r="I8465" s="6">
        <v>44</v>
      </c>
      <c r="J8465" s="4">
        <v>1550</v>
      </c>
      <c r="K8465" s="6">
        <f>Tabla2[[#This Row],[Price per Unit]]*Tabla2[[#This Row],[Units Sold]]</f>
        <v>68200</v>
      </c>
      <c r="L8465" s="52">
        <f>Tabla2[[#This Row],[Units Sold]]/Cálculos!$C$11</f>
        <v>6.2528717826453357E-5</v>
      </c>
      <c r="M8465" s="6">
        <f>Tabla2[[#This Row],[Total Sales]]-Tabla2[[#This Row],[Operating Profit]]</f>
        <v>65676.600000000006</v>
      </c>
      <c r="N8465" s="6">
        <v>2523.4</v>
      </c>
      <c r="O8465" s="46">
        <f>Tabla2[[#This Row],[Operating Profit]]/Tabla2[[#This Row],[Total Sales]]</f>
        <v>3.6999999999999998E-2</v>
      </c>
      <c r="P8465" s="1" t="s">
        <v>23</v>
      </c>
    </row>
    <row r="8466" spans="1:16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3" t="str">
        <f>IFERROR(LEFT(Tabla2[[#This Row],[Product]],FIND(" ",Tabla2[[#This Row],[Product]])-3),Tabla2[[#This Row],[Product]])</f>
        <v>Men</v>
      </c>
      <c r="I8466" s="6">
        <v>45</v>
      </c>
      <c r="J8466" s="4">
        <v>1500</v>
      </c>
      <c r="K8466" s="6">
        <f>Tabla2[[#This Row],[Price per Unit]]*Tabla2[[#This Row],[Units Sold]]</f>
        <v>67500</v>
      </c>
      <c r="L8466" s="52">
        <f>Tabla2[[#This Row],[Units Sold]]/Cálculos!$C$11</f>
        <v>6.0511662412696801E-5</v>
      </c>
      <c r="M8466" s="6">
        <f>Tabla2[[#This Row],[Total Sales]]-Tabla2[[#This Row],[Operating Profit]]</f>
        <v>65407.5</v>
      </c>
      <c r="N8466" s="6">
        <v>2092.5</v>
      </c>
      <c r="O8466" s="46">
        <f>Tabla2[[#This Row],[Operating Profit]]/Tabla2[[#This Row],[Total Sales]]</f>
        <v>3.1E-2</v>
      </c>
      <c r="P8466" s="1" t="s">
        <v>23</v>
      </c>
    </row>
    <row r="8467" spans="1:16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3" t="str">
        <f>IFERROR(LEFT(Tabla2[[#This Row],[Product]],FIND(" ",Tabla2[[#This Row],[Product]])-3),Tabla2[[#This Row],[Product]])</f>
        <v>Women</v>
      </c>
      <c r="I8467" s="6">
        <v>39</v>
      </c>
      <c r="J8467" s="4">
        <v>960</v>
      </c>
      <c r="K8467" s="6">
        <f>Tabla2[[#This Row],[Price per Unit]]*Tabla2[[#This Row],[Units Sold]]</f>
        <v>37440</v>
      </c>
      <c r="L8467" s="52">
        <f>Tabla2[[#This Row],[Units Sold]]/Cálculos!$C$11</f>
        <v>3.8727463944125952E-5</v>
      </c>
      <c r="M8467" s="6">
        <f>Tabla2[[#This Row],[Total Sales]]-Tabla2[[#This Row],[Operating Profit]]</f>
        <v>36204.480000000003</v>
      </c>
      <c r="N8467" s="6">
        <v>1235.5199999999998</v>
      </c>
      <c r="O8467" s="46">
        <f>Tabla2[[#This Row],[Operating Profit]]/Tabla2[[#This Row],[Total Sales]]</f>
        <v>3.2999999999999995E-2</v>
      </c>
      <c r="P8467" s="1" t="s">
        <v>23</v>
      </c>
    </row>
    <row r="8468" spans="1:16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3" t="str">
        <f>IFERROR(LEFT(Tabla2[[#This Row],[Product]],FIND(" ",Tabla2[[#This Row],[Product]])-3),Tabla2[[#This Row],[Product]])</f>
        <v>Women</v>
      </c>
      <c r="I8468" s="6">
        <v>44</v>
      </c>
      <c r="J8468" s="4">
        <v>780</v>
      </c>
      <c r="K8468" s="6">
        <f>Tabla2[[#This Row],[Price per Unit]]*Tabla2[[#This Row],[Units Sold]]</f>
        <v>34320</v>
      </c>
      <c r="L8468" s="52">
        <f>Tabla2[[#This Row],[Units Sold]]/Cálculos!$C$11</f>
        <v>3.1466064454602334E-5</v>
      </c>
      <c r="M8468" s="6">
        <f>Tabla2[[#This Row],[Total Sales]]-Tabla2[[#This Row],[Operating Profit]]</f>
        <v>33050.160000000003</v>
      </c>
      <c r="N8468" s="6">
        <v>1269.8399999999999</v>
      </c>
      <c r="O8468" s="46">
        <f>Tabla2[[#This Row],[Operating Profit]]/Tabla2[[#This Row],[Total Sales]]</f>
        <v>3.6999999999999998E-2</v>
      </c>
      <c r="P8468" s="1" t="s">
        <v>23</v>
      </c>
    </row>
    <row r="8469" spans="1:16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3" t="str">
        <f>IFERROR(LEFT(Tabla2[[#This Row],[Product]],FIND(" ",Tabla2[[#This Row],[Product]])-3),Tabla2[[#This Row],[Product]])</f>
        <v>Men</v>
      </c>
      <c r="I8469" s="6">
        <v>54</v>
      </c>
      <c r="J8469" s="4">
        <v>940</v>
      </c>
      <c r="K8469" s="6">
        <f>Tabla2[[#This Row],[Price per Unit]]*Tabla2[[#This Row],[Units Sold]]</f>
        <v>50760</v>
      </c>
      <c r="L8469" s="52">
        <f>Tabla2[[#This Row],[Units Sold]]/Cálculos!$C$11</f>
        <v>3.792064177862333E-5</v>
      </c>
      <c r="M8469" s="6">
        <f>Tabla2[[#This Row],[Total Sales]]-Tabla2[[#This Row],[Operating Profit]]</f>
        <v>49592.52</v>
      </c>
      <c r="N8469" s="6">
        <v>1167.48</v>
      </c>
      <c r="O8469" s="46">
        <f>Tabla2[[#This Row],[Operating Profit]]/Tabla2[[#This Row],[Total Sales]]</f>
        <v>2.3E-2</v>
      </c>
      <c r="P8469" s="1" t="s">
        <v>23</v>
      </c>
    </row>
    <row r="8470" spans="1:16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3" t="str">
        <f>IFERROR(LEFT(Tabla2[[#This Row],[Product]],FIND(" ",Tabla2[[#This Row],[Product]])-3),Tabla2[[#This Row],[Product]])</f>
        <v>Women</v>
      </c>
      <c r="I8470" s="6">
        <v>42</v>
      </c>
      <c r="J8470" s="4">
        <v>990</v>
      </c>
      <c r="K8470" s="6">
        <f>Tabla2[[#This Row],[Price per Unit]]*Tabla2[[#This Row],[Units Sold]]</f>
        <v>41580</v>
      </c>
      <c r="L8470" s="52">
        <f>Tabla2[[#This Row],[Units Sold]]/Cálculos!$C$11</f>
        <v>3.9937697192379885E-5</v>
      </c>
      <c r="M8470" s="6">
        <f>Tabla2[[#This Row],[Total Sales]]-Tabla2[[#This Row],[Operating Profit]]</f>
        <v>39542.58</v>
      </c>
      <c r="N8470" s="6">
        <v>2037.42</v>
      </c>
      <c r="O8470" s="46">
        <f>Tabla2[[#This Row],[Operating Profit]]/Tabla2[[#This Row],[Total Sales]]</f>
        <v>4.9000000000000002E-2</v>
      </c>
      <c r="P8470" s="1" t="s">
        <v>23</v>
      </c>
    </row>
    <row r="8471" spans="1:16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3" t="str">
        <f>IFERROR(LEFT(Tabla2[[#This Row],[Product]],FIND(" ",Tabla2[[#This Row],[Product]])-3),Tabla2[[#This Row],[Product]])</f>
        <v>Men</v>
      </c>
      <c r="I8471" s="6">
        <v>39</v>
      </c>
      <c r="J8471" s="4">
        <v>1400</v>
      </c>
      <c r="K8471" s="6">
        <f>Tabla2[[#This Row],[Price per Unit]]*Tabla2[[#This Row],[Units Sold]]</f>
        <v>54600</v>
      </c>
      <c r="L8471" s="52">
        <f>Tabla2[[#This Row],[Units Sold]]/Cálculos!$C$11</f>
        <v>5.6477551585183678E-5</v>
      </c>
      <c r="M8471" s="6">
        <f>Tabla2[[#This Row],[Total Sales]]-Tabla2[[#This Row],[Operating Profit]]</f>
        <v>52579.8</v>
      </c>
      <c r="N8471" s="6">
        <v>2020.2</v>
      </c>
      <c r="O8471" s="46">
        <f>Tabla2[[#This Row],[Operating Profit]]/Tabla2[[#This Row],[Total Sales]]</f>
        <v>3.6999999999999998E-2</v>
      </c>
      <c r="P8471" s="1" t="s">
        <v>23</v>
      </c>
    </row>
    <row r="8472" spans="1:16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3" t="str">
        <f>IFERROR(LEFT(Tabla2[[#This Row],[Product]],FIND(" ",Tabla2[[#This Row],[Product]])-3),Tabla2[[#This Row],[Product]])</f>
        <v>Men</v>
      </c>
      <c r="I8472" s="6">
        <v>43</v>
      </c>
      <c r="J8472" s="4">
        <v>1900</v>
      </c>
      <c r="K8472" s="6">
        <f>Tabla2[[#This Row],[Price per Unit]]*Tabla2[[#This Row],[Units Sold]]</f>
        <v>81700</v>
      </c>
      <c r="L8472" s="52">
        <f>Tabla2[[#This Row],[Units Sold]]/Cálculos!$C$11</f>
        <v>7.6648105722749283E-5</v>
      </c>
      <c r="M8472" s="6">
        <f>Tabla2[[#This Row],[Total Sales]]-Tabla2[[#This Row],[Operating Profit]]</f>
        <v>79330.7</v>
      </c>
      <c r="N8472" s="6">
        <v>2369.2999999999997</v>
      </c>
      <c r="O8472" s="46">
        <f>Tabla2[[#This Row],[Operating Profit]]/Tabla2[[#This Row],[Total Sales]]</f>
        <v>2.8999999999999998E-2</v>
      </c>
      <c r="P8472" s="1" t="s">
        <v>23</v>
      </c>
    </row>
    <row r="8473" spans="1:16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3" t="str">
        <f>IFERROR(LEFT(Tabla2[[#This Row],[Product]],FIND(" ",Tabla2[[#This Row],[Product]])-3),Tabla2[[#This Row],[Product]])</f>
        <v>Women</v>
      </c>
      <c r="I8473" s="6">
        <v>43</v>
      </c>
      <c r="J8473" s="4">
        <v>1280</v>
      </c>
      <c r="K8473" s="6">
        <f>Tabla2[[#This Row],[Price per Unit]]*Tabla2[[#This Row],[Units Sold]]</f>
        <v>55040</v>
      </c>
      <c r="L8473" s="52">
        <f>Tabla2[[#This Row],[Units Sold]]/Cálculos!$C$11</f>
        <v>5.1636618592167932E-5</v>
      </c>
      <c r="M8473" s="6">
        <f>Tabla2[[#This Row],[Total Sales]]-Tabla2[[#This Row],[Operating Profit]]</f>
        <v>53168.639999999999</v>
      </c>
      <c r="N8473" s="6">
        <v>1871.36</v>
      </c>
      <c r="O8473" s="46">
        <f>Tabla2[[#This Row],[Operating Profit]]/Tabla2[[#This Row],[Total Sales]]</f>
        <v>3.3999999999999996E-2</v>
      </c>
      <c r="P8473" s="1" t="s">
        <v>23</v>
      </c>
    </row>
    <row r="8474" spans="1:16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3" t="str">
        <f>IFERROR(LEFT(Tabla2[[#This Row],[Product]],FIND(" ",Tabla2[[#This Row],[Product]])-3),Tabla2[[#This Row],[Product]])</f>
        <v>Women</v>
      </c>
      <c r="I8474" s="6">
        <v>40</v>
      </c>
      <c r="J8474" s="4">
        <v>1200</v>
      </c>
      <c r="K8474" s="6">
        <f>Tabla2[[#This Row],[Price per Unit]]*Tabla2[[#This Row],[Units Sold]]</f>
        <v>48000</v>
      </c>
      <c r="L8474" s="52">
        <f>Tabla2[[#This Row],[Units Sold]]/Cálculos!$C$11</f>
        <v>4.8409329930157437E-5</v>
      </c>
      <c r="M8474" s="6">
        <f>Tabla2[[#This Row],[Total Sales]]-Tabla2[[#This Row],[Operating Profit]]</f>
        <v>46320</v>
      </c>
      <c r="N8474" s="6">
        <v>1680</v>
      </c>
      <c r="O8474" s="46">
        <f>Tabla2[[#This Row],[Operating Profit]]/Tabla2[[#This Row],[Total Sales]]</f>
        <v>3.5000000000000003E-2</v>
      </c>
      <c r="P8474" s="1" t="s">
        <v>23</v>
      </c>
    </row>
    <row r="8475" spans="1:16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3" t="str">
        <f>IFERROR(LEFT(Tabla2[[#This Row],[Product]],FIND(" ",Tabla2[[#This Row],[Product]])-3),Tabla2[[#This Row],[Product]])</f>
        <v>Men</v>
      </c>
      <c r="I8475" s="6">
        <v>47</v>
      </c>
      <c r="J8475" s="4">
        <v>1160</v>
      </c>
      <c r="K8475" s="6">
        <f>Tabla2[[#This Row],[Price per Unit]]*Tabla2[[#This Row],[Units Sold]]</f>
        <v>54520</v>
      </c>
      <c r="L8475" s="52">
        <f>Tabla2[[#This Row],[Units Sold]]/Cálculos!$C$11</f>
        <v>4.6795685599152193E-5</v>
      </c>
      <c r="M8475" s="6">
        <f>Tabla2[[#This Row],[Total Sales]]-Tabla2[[#This Row],[Operating Profit]]</f>
        <v>53320.56</v>
      </c>
      <c r="N8475" s="6">
        <v>1199.44</v>
      </c>
      <c r="O8475" s="46">
        <f>Tabla2[[#This Row],[Operating Profit]]/Tabla2[[#This Row],[Total Sales]]</f>
        <v>2.2000000000000002E-2</v>
      </c>
      <c r="P8475" s="1" t="s">
        <v>23</v>
      </c>
    </row>
    <row r="8476" spans="1:16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3" t="str">
        <f>IFERROR(LEFT(Tabla2[[#This Row],[Product]],FIND(" ",Tabla2[[#This Row],[Product]])-3),Tabla2[[#This Row],[Product]])</f>
        <v>Women</v>
      </c>
      <c r="I8476" s="6">
        <v>53</v>
      </c>
      <c r="J8476" s="4">
        <v>1400</v>
      </c>
      <c r="K8476" s="6">
        <f>Tabla2[[#This Row],[Price per Unit]]*Tabla2[[#This Row],[Units Sold]]</f>
        <v>74200</v>
      </c>
      <c r="L8476" s="52">
        <f>Tabla2[[#This Row],[Units Sold]]/Cálculos!$C$11</f>
        <v>5.6477551585183678E-5</v>
      </c>
      <c r="M8476" s="6">
        <f>Tabla2[[#This Row],[Total Sales]]-Tabla2[[#This Row],[Operating Profit]]</f>
        <v>70341.600000000006</v>
      </c>
      <c r="N8476" s="6">
        <v>3858.4</v>
      </c>
      <c r="O8476" s="46">
        <f>Tabla2[[#This Row],[Operating Profit]]/Tabla2[[#This Row],[Total Sales]]</f>
        <v>5.2000000000000005E-2</v>
      </c>
      <c r="P8476" s="1" t="s">
        <v>23</v>
      </c>
    </row>
    <row r="8477" spans="1:16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3" t="str">
        <f>IFERROR(LEFT(Tabla2[[#This Row],[Product]],FIND(" ",Tabla2[[#This Row],[Product]])-3),Tabla2[[#This Row],[Product]])</f>
        <v>Men</v>
      </c>
      <c r="I8477" s="6">
        <v>41</v>
      </c>
      <c r="J8477" s="4">
        <v>1880</v>
      </c>
      <c r="K8477" s="6">
        <f>Tabla2[[#This Row],[Price per Unit]]*Tabla2[[#This Row],[Units Sold]]</f>
        <v>77080</v>
      </c>
      <c r="L8477" s="52">
        <f>Tabla2[[#This Row],[Units Sold]]/Cálculos!$C$11</f>
        <v>7.5841283557246661E-5</v>
      </c>
      <c r="M8477" s="6">
        <f>Tabla2[[#This Row],[Total Sales]]-Tabla2[[#This Row],[Operating Profit]]</f>
        <v>74459.28</v>
      </c>
      <c r="N8477" s="6">
        <v>2620.7199999999998</v>
      </c>
      <c r="O8477" s="46">
        <f>Tabla2[[#This Row],[Operating Profit]]/Tabla2[[#This Row],[Total Sales]]</f>
        <v>3.3999999999999996E-2</v>
      </c>
      <c r="P8477" s="1" t="s">
        <v>23</v>
      </c>
    </row>
    <row r="8478" spans="1:16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3" t="str">
        <f>IFERROR(LEFT(Tabla2[[#This Row],[Product]],FIND(" ",Tabla2[[#This Row],[Product]])-3),Tabla2[[#This Row],[Product]])</f>
        <v>Men</v>
      </c>
      <c r="I8478" s="6">
        <v>46</v>
      </c>
      <c r="J8478" s="4">
        <v>2310</v>
      </c>
      <c r="K8478" s="6">
        <f>Tabla2[[#This Row],[Price per Unit]]*Tabla2[[#This Row],[Units Sold]]</f>
        <v>106260</v>
      </c>
      <c r="L8478" s="52">
        <f>Tabla2[[#This Row],[Units Sold]]/Cálculos!$C$11</f>
        <v>9.3187960115553075E-5</v>
      </c>
      <c r="M8478" s="6">
        <f>Tabla2[[#This Row],[Total Sales]]-Tabla2[[#This Row],[Operating Profit]]</f>
        <v>102859.68</v>
      </c>
      <c r="N8478" s="6">
        <v>3400.32</v>
      </c>
      <c r="O8478" s="46">
        <f>Tabla2[[#This Row],[Operating Profit]]/Tabla2[[#This Row],[Total Sales]]</f>
        <v>3.2000000000000001E-2</v>
      </c>
      <c r="P8478" s="1" t="s">
        <v>23</v>
      </c>
    </row>
    <row r="8479" spans="1:16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3" t="str">
        <f>IFERROR(LEFT(Tabla2[[#This Row],[Product]],FIND(" ",Tabla2[[#This Row],[Product]])-3),Tabla2[[#This Row],[Product]])</f>
        <v>Women</v>
      </c>
      <c r="I8479" s="6">
        <v>44</v>
      </c>
      <c r="J8479" s="4">
        <v>1730</v>
      </c>
      <c r="K8479" s="6">
        <f>Tabla2[[#This Row],[Price per Unit]]*Tabla2[[#This Row],[Units Sold]]</f>
        <v>76120</v>
      </c>
      <c r="L8479" s="52">
        <f>Tabla2[[#This Row],[Units Sold]]/Cálculos!$C$11</f>
        <v>6.9790117315976968E-5</v>
      </c>
      <c r="M8479" s="6">
        <f>Tabla2[[#This Row],[Total Sales]]-Tabla2[[#This Row],[Operating Profit]]</f>
        <v>73303.56</v>
      </c>
      <c r="N8479" s="6">
        <v>2816.44</v>
      </c>
      <c r="O8479" s="46">
        <f>Tabla2[[#This Row],[Operating Profit]]/Tabla2[[#This Row],[Total Sales]]</f>
        <v>3.6999999999999998E-2</v>
      </c>
      <c r="P8479" s="1" t="s">
        <v>23</v>
      </c>
    </row>
    <row r="8480" spans="1:16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3" t="str">
        <f>IFERROR(LEFT(Tabla2[[#This Row],[Product]],FIND(" ",Tabla2[[#This Row],[Product]])-3),Tabla2[[#This Row],[Product]])</f>
        <v>Women</v>
      </c>
      <c r="I8480" s="6">
        <v>47</v>
      </c>
      <c r="J8480" s="4">
        <v>1700</v>
      </c>
      <c r="K8480" s="6">
        <f>Tabla2[[#This Row],[Price per Unit]]*Tabla2[[#This Row],[Units Sold]]</f>
        <v>79900</v>
      </c>
      <c r="L8480" s="52">
        <f>Tabla2[[#This Row],[Units Sold]]/Cálculos!$C$11</f>
        <v>6.8579884067723035E-5</v>
      </c>
      <c r="M8480" s="6">
        <f>Tabla2[[#This Row],[Total Sales]]-Tabla2[[#This Row],[Operating Profit]]</f>
        <v>77183.399999999994</v>
      </c>
      <c r="N8480" s="6">
        <v>2716.6</v>
      </c>
      <c r="O8480" s="46">
        <f>Tabla2[[#This Row],[Operating Profit]]/Tabla2[[#This Row],[Total Sales]]</f>
        <v>3.3999999999999996E-2</v>
      </c>
      <c r="P8480" s="1" t="s">
        <v>23</v>
      </c>
    </row>
    <row r="8481" spans="1:16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3" t="str">
        <f>IFERROR(LEFT(Tabla2[[#This Row],[Product]],FIND(" ",Tabla2[[#This Row],[Product]])-3),Tabla2[[#This Row],[Product]])</f>
        <v>Men</v>
      </c>
      <c r="I8481" s="6">
        <v>58</v>
      </c>
      <c r="J8481" s="4">
        <v>1470</v>
      </c>
      <c r="K8481" s="6">
        <f>Tabla2[[#This Row],[Price per Unit]]*Tabla2[[#This Row],[Units Sold]]</f>
        <v>85260</v>
      </c>
      <c r="L8481" s="52">
        <f>Tabla2[[#This Row],[Units Sold]]/Cálculos!$C$11</f>
        <v>5.9301429164442862E-5</v>
      </c>
      <c r="M8481" s="6">
        <f>Tabla2[[#This Row],[Total Sales]]-Tabla2[[#This Row],[Operating Profit]]</f>
        <v>82957.98</v>
      </c>
      <c r="N8481" s="6">
        <v>2302.02</v>
      </c>
      <c r="O8481" s="46">
        <f>Tabla2[[#This Row],[Operating Profit]]/Tabla2[[#This Row],[Total Sales]]</f>
        <v>2.7E-2</v>
      </c>
      <c r="P8481" s="1" t="s">
        <v>23</v>
      </c>
    </row>
    <row r="8482" spans="1:16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3" t="str">
        <f>IFERROR(LEFT(Tabla2[[#This Row],[Product]],FIND(" ",Tabla2[[#This Row],[Product]])-3),Tabla2[[#This Row],[Product]])</f>
        <v>Women</v>
      </c>
      <c r="I8482" s="6">
        <v>66</v>
      </c>
      <c r="J8482" s="4">
        <v>1980</v>
      </c>
      <c r="K8482" s="6">
        <f>Tabla2[[#This Row],[Price per Unit]]*Tabla2[[#This Row],[Units Sold]]</f>
        <v>130680</v>
      </c>
      <c r="L8482" s="52">
        <f>Tabla2[[#This Row],[Units Sold]]/Cálculos!$C$11</f>
        <v>7.9875394384759771E-5</v>
      </c>
      <c r="M8482" s="6">
        <f>Tabla2[[#This Row],[Total Sales]]-Tabla2[[#This Row],[Operating Profit]]</f>
        <v>124146</v>
      </c>
      <c r="N8482" s="6">
        <v>6534</v>
      </c>
      <c r="O8482" s="46">
        <f>Tabla2[[#This Row],[Operating Profit]]/Tabla2[[#This Row],[Total Sales]]</f>
        <v>0.05</v>
      </c>
      <c r="P8482" s="1" t="s">
        <v>23</v>
      </c>
    </row>
    <row r="8483" spans="1:16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3" t="str">
        <f>IFERROR(LEFT(Tabla2[[#This Row],[Product]],FIND(" ",Tabla2[[#This Row],[Product]])-3),Tabla2[[#This Row],[Product]])</f>
        <v>Men</v>
      </c>
      <c r="I8483" s="6">
        <v>58</v>
      </c>
      <c r="J8483" s="4">
        <v>2800</v>
      </c>
      <c r="K8483" s="6">
        <f>Tabla2[[#This Row],[Price per Unit]]*Tabla2[[#This Row],[Units Sold]]</f>
        <v>162400</v>
      </c>
      <c r="L8483" s="52">
        <f>Tabla2[[#This Row],[Units Sold]]/Cálculos!$C$11</f>
        <v>1.1295510317036736E-4</v>
      </c>
      <c r="M8483" s="6">
        <f>Tabla2[[#This Row],[Total Sales]]-Tabla2[[#This Row],[Operating Profit]]</f>
        <v>156553.60000000001</v>
      </c>
      <c r="N8483" s="6">
        <v>5846.4</v>
      </c>
      <c r="O8483" s="46">
        <f>Tabla2[[#This Row],[Operating Profit]]/Tabla2[[#This Row],[Total Sales]]</f>
        <v>3.5999999999999997E-2</v>
      </c>
      <c r="P8483" s="1" t="s">
        <v>23</v>
      </c>
    </row>
    <row r="8484" spans="1:16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3" t="str">
        <f>IFERROR(LEFT(Tabla2[[#This Row],[Product]],FIND(" ",Tabla2[[#This Row],[Product]])-3),Tabla2[[#This Row],[Product]])</f>
        <v>Men</v>
      </c>
      <c r="I8484" s="6">
        <v>55</v>
      </c>
      <c r="J8484" s="4">
        <v>2560</v>
      </c>
      <c r="K8484" s="6">
        <f>Tabla2[[#This Row],[Price per Unit]]*Tabla2[[#This Row],[Units Sold]]</f>
        <v>140800</v>
      </c>
      <c r="L8484" s="52">
        <f>Tabla2[[#This Row],[Units Sold]]/Cálculos!$C$11</f>
        <v>1.0327323718433586E-4</v>
      </c>
      <c r="M8484" s="6">
        <f>Tabla2[[#This Row],[Total Sales]]-Tabla2[[#This Row],[Operating Profit]]</f>
        <v>136435.20000000001</v>
      </c>
      <c r="N8484" s="6">
        <v>4364.8</v>
      </c>
      <c r="O8484" s="46">
        <f>Tabla2[[#This Row],[Operating Profit]]/Tabla2[[#This Row],[Total Sales]]</f>
        <v>3.1E-2</v>
      </c>
      <c r="P8484" s="1" t="s">
        <v>23</v>
      </c>
    </row>
    <row r="8485" spans="1:16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3" t="str">
        <f>IFERROR(LEFT(Tabla2[[#This Row],[Product]],FIND(" ",Tabla2[[#This Row],[Product]])-3),Tabla2[[#This Row],[Product]])</f>
        <v>Women</v>
      </c>
      <c r="I8485" s="6">
        <v>64</v>
      </c>
      <c r="J8485" s="4">
        <v>2040</v>
      </c>
      <c r="K8485" s="6">
        <f>Tabla2[[#This Row],[Price per Unit]]*Tabla2[[#This Row],[Units Sold]]</f>
        <v>130560</v>
      </c>
      <c r="L8485" s="52">
        <f>Tabla2[[#This Row],[Units Sold]]/Cálculos!$C$11</f>
        <v>8.2295860881267651E-5</v>
      </c>
      <c r="M8485" s="6">
        <f>Tabla2[[#This Row],[Total Sales]]-Tabla2[[#This Row],[Operating Profit]]</f>
        <v>126251.52</v>
      </c>
      <c r="N8485" s="6">
        <v>4308.4799999999996</v>
      </c>
      <c r="O8485" s="46">
        <f>Tabla2[[#This Row],[Operating Profit]]/Tabla2[[#This Row],[Total Sales]]</f>
        <v>3.2999999999999995E-2</v>
      </c>
      <c r="P8485" s="1" t="s">
        <v>23</v>
      </c>
    </row>
    <row r="8486" spans="1:16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3" t="str">
        <f>IFERROR(LEFT(Tabla2[[#This Row],[Product]],FIND(" ",Tabla2[[#This Row],[Product]])-3),Tabla2[[#This Row],[Product]])</f>
        <v>Women</v>
      </c>
      <c r="I8486" s="6">
        <v>58</v>
      </c>
      <c r="J8486" s="4">
        <v>2040</v>
      </c>
      <c r="K8486" s="6">
        <f>Tabla2[[#This Row],[Price per Unit]]*Tabla2[[#This Row],[Units Sold]]</f>
        <v>118320</v>
      </c>
      <c r="L8486" s="52">
        <f>Tabla2[[#This Row],[Units Sold]]/Cálculos!$C$11</f>
        <v>8.2295860881267651E-5</v>
      </c>
      <c r="M8486" s="6">
        <f>Tabla2[[#This Row],[Total Sales]]-Tabla2[[#This Row],[Operating Profit]]</f>
        <v>114297.12</v>
      </c>
      <c r="N8486" s="6">
        <v>4022.8799999999997</v>
      </c>
      <c r="O8486" s="46">
        <f>Tabla2[[#This Row],[Operating Profit]]/Tabla2[[#This Row],[Total Sales]]</f>
        <v>3.3999999999999996E-2</v>
      </c>
      <c r="P8486" s="1" t="s">
        <v>23</v>
      </c>
    </row>
    <row r="8487" spans="1:16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3" t="str">
        <f>IFERROR(LEFT(Tabla2[[#This Row],[Product]],FIND(" ",Tabla2[[#This Row],[Product]])-3),Tabla2[[#This Row],[Product]])</f>
        <v>Men</v>
      </c>
      <c r="I8487" s="6">
        <v>64</v>
      </c>
      <c r="J8487" s="4">
        <v>1790</v>
      </c>
      <c r="K8487" s="6">
        <f>Tabla2[[#This Row],[Price per Unit]]*Tabla2[[#This Row],[Units Sold]]</f>
        <v>114560</v>
      </c>
      <c r="L8487" s="52">
        <f>Tabla2[[#This Row],[Units Sold]]/Cálculos!$C$11</f>
        <v>7.2210583812484848E-5</v>
      </c>
      <c r="M8487" s="6">
        <f>Tabla2[[#This Row],[Total Sales]]-Tabla2[[#This Row],[Operating Profit]]</f>
        <v>111581.44</v>
      </c>
      <c r="N8487" s="6">
        <v>2978.56</v>
      </c>
      <c r="O8487" s="46">
        <f>Tabla2[[#This Row],[Operating Profit]]/Tabla2[[#This Row],[Total Sales]]</f>
        <v>2.5999999999999999E-2</v>
      </c>
      <c r="P8487" s="1" t="s">
        <v>23</v>
      </c>
    </row>
    <row r="8488" spans="1:16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3" t="str">
        <f>IFERROR(LEFT(Tabla2[[#This Row],[Product]],FIND(" ",Tabla2[[#This Row],[Product]])-3),Tabla2[[#This Row],[Product]])</f>
        <v>Women</v>
      </c>
      <c r="I8488" s="6">
        <v>64</v>
      </c>
      <c r="J8488" s="4">
        <v>2000</v>
      </c>
      <c r="K8488" s="6">
        <f>Tabla2[[#This Row],[Price per Unit]]*Tabla2[[#This Row],[Units Sold]]</f>
        <v>128000</v>
      </c>
      <c r="L8488" s="52">
        <f>Tabla2[[#This Row],[Units Sold]]/Cálculos!$C$11</f>
        <v>8.0682216550262393E-5</v>
      </c>
      <c r="M8488" s="6">
        <f>Tabla2[[#This Row],[Total Sales]]-Tabla2[[#This Row],[Operating Profit]]</f>
        <v>121856</v>
      </c>
      <c r="N8488" s="6">
        <v>6144</v>
      </c>
      <c r="O8488" s="46">
        <f>Tabla2[[#This Row],[Operating Profit]]/Tabla2[[#This Row],[Total Sales]]</f>
        <v>4.8000000000000001E-2</v>
      </c>
      <c r="P8488" s="1" t="s">
        <v>23</v>
      </c>
    </row>
    <row r="8489" spans="1:16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3" t="str">
        <f>IFERROR(LEFT(Tabla2[[#This Row],[Product]],FIND(" ",Tabla2[[#This Row],[Product]])-3),Tabla2[[#This Row],[Product]])</f>
        <v>Men</v>
      </c>
      <c r="I8489" s="6">
        <v>30</v>
      </c>
      <c r="J8489" s="4">
        <v>2720</v>
      </c>
      <c r="K8489" s="6">
        <f>Tabla2[[#This Row],[Price per Unit]]*Tabla2[[#This Row],[Units Sold]]</f>
        <v>81600</v>
      </c>
      <c r="L8489" s="52">
        <f>Tabla2[[#This Row],[Units Sold]]/Cálculos!$C$11</f>
        <v>1.0972781450835687E-4</v>
      </c>
      <c r="M8489" s="6">
        <f>Tabla2[[#This Row],[Total Sales]]-Tabla2[[#This Row],[Operating Profit]]</f>
        <v>77438.399999999994</v>
      </c>
      <c r="N8489" s="6">
        <v>4161.6000000000004</v>
      </c>
      <c r="O8489" s="46">
        <f>Tabla2[[#This Row],[Operating Profit]]/Tabla2[[#This Row],[Total Sales]]</f>
        <v>5.1000000000000004E-2</v>
      </c>
      <c r="P8489" s="1" t="s">
        <v>23</v>
      </c>
    </row>
    <row r="8490" spans="1:16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3" t="str">
        <f>IFERROR(LEFT(Tabla2[[#This Row],[Product]],FIND(" ",Tabla2[[#This Row],[Product]])-3),Tabla2[[#This Row],[Product]])</f>
        <v>Men</v>
      </c>
      <c r="I8490" s="6">
        <v>36</v>
      </c>
      <c r="J8490" s="4">
        <v>2210</v>
      </c>
      <c r="K8490" s="6">
        <f>Tabla2[[#This Row],[Price per Unit]]*Tabla2[[#This Row],[Units Sold]]</f>
        <v>79560</v>
      </c>
      <c r="L8490" s="52">
        <f>Tabla2[[#This Row],[Units Sold]]/Cálculos!$C$11</f>
        <v>8.9153849288039951E-5</v>
      </c>
      <c r="M8490" s="6">
        <f>Tabla2[[#This Row],[Total Sales]]-Tabla2[[#This Row],[Operating Profit]]</f>
        <v>76377.600000000006</v>
      </c>
      <c r="N8490" s="6">
        <v>3182.3999999999996</v>
      </c>
      <c r="O8490" s="46">
        <f>Tabla2[[#This Row],[Operating Profit]]/Tabla2[[#This Row],[Total Sales]]</f>
        <v>3.9999999999999994E-2</v>
      </c>
      <c r="P8490" s="1" t="s">
        <v>23</v>
      </c>
    </row>
    <row r="8491" spans="1:16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3" t="str">
        <f>IFERROR(LEFT(Tabla2[[#This Row],[Product]],FIND(" ",Tabla2[[#This Row],[Product]])-3),Tabla2[[#This Row],[Product]])</f>
        <v>Women</v>
      </c>
      <c r="I8491" s="6">
        <v>26</v>
      </c>
      <c r="J8491" s="4">
        <v>2020</v>
      </c>
      <c r="K8491" s="6">
        <f>Tabla2[[#This Row],[Price per Unit]]*Tabla2[[#This Row],[Units Sold]]</f>
        <v>52520</v>
      </c>
      <c r="L8491" s="52">
        <f>Tabla2[[#This Row],[Units Sold]]/Cálculos!$C$11</f>
        <v>8.1489038715765028E-5</v>
      </c>
      <c r="M8491" s="6">
        <f>Tabla2[[#This Row],[Total Sales]]-Tabla2[[#This Row],[Operating Profit]]</f>
        <v>50996.92</v>
      </c>
      <c r="N8491" s="6">
        <v>1523.08</v>
      </c>
      <c r="O8491" s="46">
        <f>Tabla2[[#This Row],[Operating Profit]]/Tabla2[[#This Row],[Total Sales]]</f>
        <v>2.8999999999999998E-2</v>
      </c>
      <c r="P8491" s="1" t="s">
        <v>23</v>
      </c>
    </row>
    <row r="8492" spans="1:16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3" t="str">
        <f>IFERROR(LEFT(Tabla2[[#This Row],[Product]],FIND(" ",Tabla2[[#This Row],[Product]])-3),Tabla2[[#This Row],[Product]])</f>
        <v>Women</v>
      </c>
      <c r="I8492" s="6">
        <v>30</v>
      </c>
      <c r="J8492" s="4">
        <v>1700</v>
      </c>
      <c r="K8492" s="6">
        <f>Tabla2[[#This Row],[Price per Unit]]*Tabla2[[#This Row],[Units Sold]]</f>
        <v>51000</v>
      </c>
      <c r="L8492" s="52">
        <f>Tabla2[[#This Row],[Units Sold]]/Cálculos!$C$11</f>
        <v>6.8579884067723035E-5</v>
      </c>
      <c r="M8492" s="6">
        <f>Tabla2[[#This Row],[Total Sales]]-Tabla2[[#This Row],[Operating Profit]]</f>
        <v>49113</v>
      </c>
      <c r="N8492" s="6">
        <v>1887</v>
      </c>
      <c r="O8492" s="46">
        <f>Tabla2[[#This Row],[Operating Profit]]/Tabla2[[#This Row],[Total Sales]]</f>
        <v>3.6999999999999998E-2</v>
      </c>
      <c r="P8492" s="1" t="s">
        <v>23</v>
      </c>
    </row>
    <row r="8493" spans="1:16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3" t="str">
        <f>IFERROR(LEFT(Tabla2[[#This Row],[Product]],FIND(" ",Tabla2[[#This Row],[Product]])-3),Tabla2[[#This Row],[Product]])</f>
        <v>Men</v>
      </c>
      <c r="I8493" s="6">
        <v>36</v>
      </c>
      <c r="J8493" s="4">
        <v>1930</v>
      </c>
      <c r="K8493" s="6">
        <f>Tabla2[[#This Row],[Price per Unit]]*Tabla2[[#This Row],[Units Sold]]</f>
        <v>69480</v>
      </c>
      <c r="L8493" s="52">
        <f>Tabla2[[#This Row],[Units Sold]]/Cálculos!$C$11</f>
        <v>7.7858338971003216E-5</v>
      </c>
      <c r="M8493" s="6">
        <f>Tabla2[[#This Row],[Total Sales]]-Tabla2[[#This Row],[Operating Profit]]</f>
        <v>66631.320000000007</v>
      </c>
      <c r="N8493" s="6">
        <v>2848.68</v>
      </c>
      <c r="O8493" s="46">
        <f>Tabla2[[#This Row],[Operating Profit]]/Tabla2[[#This Row],[Total Sales]]</f>
        <v>4.0999999999999995E-2</v>
      </c>
      <c r="P8493" s="1" t="s">
        <v>23</v>
      </c>
    </row>
    <row r="8494" spans="1:16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3" t="str">
        <f>IFERROR(LEFT(Tabla2[[#This Row],[Product]],FIND(" ",Tabla2[[#This Row],[Product]])-3),Tabla2[[#This Row],[Product]])</f>
        <v>Women</v>
      </c>
      <c r="I8494" s="6">
        <v>35</v>
      </c>
      <c r="J8494" s="4">
        <v>2210</v>
      </c>
      <c r="K8494" s="6">
        <f>Tabla2[[#This Row],[Price per Unit]]*Tabla2[[#This Row],[Units Sold]]</f>
        <v>77350</v>
      </c>
      <c r="L8494" s="52">
        <f>Tabla2[[#This Row],[Units Sold]]/Cálculos!$C$11</f>
        <v>8.9153849288039951E-5</v>
      </c>
      <c r="M8494" s="6">
        <f>Tabla2[[#This Row],[Total Sales]]-Tabla2[[#This Row],[Operating Profit]]</f>
        <v>73095.75</v>
      </c>
      <c r="N8494" s="6">
        <v>4254.25</v>
      </c>
      <c r="O8494" s="46">
        <f>Tabla2[[#This Row],[Operating Profit]]/Tabla2[[#This Row],[Total Sales]]</f>
        <v>5.5E-2</v>
      </c>
      <c r="P8494" s="1" t="s">
        <v>23</v>
      </c>
    </row>
    <row r="8495" spans="1:16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3" t="str">
        <f>IFERROR(LEFT(Tabla2[[#This Row],[Product]],FIND(" ",Tabla2[[#This Row],[Product]])-3),Tabla2[[#This Row],[Product]])</f>
        <v>Men</v>
      </c>
      <c r="I8495" s="6">
        <v>36</v>
      </c>
      <c r="J8495" s="4">
        <v>2880</v>
      </c>
      <c r="K8495" s="6">
        <f>Tabla2[[#This Row],[Price per Unit]]*Tabla2[[#This Row],[Units Sold]]</f>
        <v>103680</v>
      </c>
      <c r="L8495" s="52">
        <f>Tabla2[[#This Row],[Units Sold]]/Cálculos!$C$11</f>
        <v>1.1618239183237786E-4</v>
      </c>
      <c r="M8495" s="6">
        <f>Tabla2[[#This Row],[Total Sales]]-Tabla2[[#This Row],[Operating Profit]]</f>
        <v>98807.039999999994</v>
      </c>
      <c r="N8495" s="6">
        <v>4872.96</v>
      </c>
      <c r="O8495" s="46">
        <f>Tabla2[[#This Row],[Operating Profit]]/Tabla2[[#This Row],[Total Sales]]</f>
        <v>4.7E-2</v>
      </c>
      <c r="P8495" s="1" t="s">
        <v>23</v>
      </c>
    </row>
    <row r="8496" spans="1:16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3" t="str">
        <f>IFERROR(LEFT(Tabla2[[#This Row],[Product]],FIND(" ",Tabla2[[#This Row],[Product]])-3),Tabla2[[#This Row],[Product]])</f>
        <v>Men</v>
      </c>
      <c r="I8496" s="6">
        <v>31</v>
      </c>
      <c r="J8496" s="4">
        <v>1650</v>
      </c>
      <c r="K8496" s="6">
        <f>Tabla2[[#This Row],[Price per Unit]]*Tabla2[[#This Row],[Units Sold]]</f>
        <v>51150</v>
      </c>
      <c r="L8496" s="52">
        <f>Tabla2[[#This Row],[Units Sold]]/Cálculos!$C$11</f>
        <v>6.656282865396648E-5</v>
      </c>
      <c r="M8496" s="6">
        <f>Tabla2[[#This Row],[Total Sales]]-Tabla2[[#This Row],[Operating Profit]]</f>
        <v>49052.85</v>
      </c>
      <c r="N8496" s="6">
        <v>2097.15</v>
      </c>
      <c r="O8496" s="46">
        <f>Tabla2[[#This Row],[Operating Profit]]/Tabla2[[#This Row],[Total Sales]]</f>
        <v>4.1000000000000002E-2</v>
      </c>
      <c r="P8496" s="1" t="s">
        <v>23</v>
      </c>
    </row>
    <row r="8497" spans="1:16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3" t="str">
        <f>IFERROR(LEFT(Tabla2[[#This Row],[Product]],FIND(" ",Tabla2[[#This Row],[Product]])-3),Tabla2[[#This Row],[Product]])</f>
        <v>Women</v>
      </c>
      <c r="I8497" s="6">
        <v>23</v>
      </c>
      <c r="J8497" s="4">
        <v>2040</v>
      </c>
      <c r="K8497" s="6">
        <f>Tabla2[[#This Row],[Price per Unit]]*Tabla2[[#This Row],[Units Sold]]</f>
        <v>46920</v>
      </c>
      <c r="L8497" s="52">
        <f>Tabla2[[#This Row],[Units Sold]]/Cálculos!$C$11</f>
        <v>8.2295860881267651E-5</v>
      </c>
      <c r="M8497" s="6">
        <f>Tabla2[[#This Row],[Total Sales]]-Tabla2[[#This Row],[Operating Profit]]</f>
        <v>45418.559999999998</v>
      </c>
      <c r="N8497" s="6">
        <v>1501.44</v>
      </c>
      <c r="O8497" s="46">
        <f>Tabla2[[#This Row],[Operating Profit]]/Tabla2[[#This Row],[Total Sales]]</f>
        <v>3.2000000000000001E-2</v>
      </c>
      <c r="P8497" s="1" t="s">
        <v>23</v>
      </c>
    </row>
    <row r="8498" spans="1:16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3" t="str">
        <f>IFERROR(LEFT(Tabla2[[#This Row],[Product]],FIND(" ",Tabla2[[#This Row],[Product]])-3),Tabla2[[#This Row],[Product]])</f>
        <v>Women</v>
      </c>
      <c r="I8498" s="6">
        <v>28</v>
      </c>
      <c r="J8498" s="4">
        <v>640</v>
      </c>
      <c r="K8498" s="6">
        <f>Tabla2[[#This Row],[Price per Unit]]*Tabla2[[#This Row],[Units Sold]]</f>
        <v>17920</v>
      </c>
      <c r="L8498" s="52">
        <f>Tabla2[[#This Row],[Units Sold]]/Cálculos!$C$11</f>
        <v>2.5818309296083966E-5</v>
      </c>
      <c r="M8498" s="6">
        <f>Tabla2[[#This Row],[Total Sales]]-Tabla2[[#This Row],[Operating Profit]]</f>
        <v>17185.28</v>
      </c>
      <c r="N8498" s="6">
        <v>734.71999999999991</v>
      </c>
      <c r="O8498" s="46">
        <f>Tabla2[[#This Row],[Operating Profit]]/Tabla2[[#This Row],[Total Sales]]</f>
        <v>4.0999999999999995E-2</v>
      </c>
      <c r="P8498" s="1" t="s">
        <v>23</v>
      </c>
    </row>
    <row r="8499" spans="1:16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3" t="str">
        <f>IFERROR(LEFT(Tabla2[[#This Row],[Product]],FIND(" ",Tabla2[[#This Row],[Product]])-3),Tabla2[[#This Row],[Product]])</f>
        <v>Men</v>
      </c>
      <c r="I8499" s="6">
        <v>29</v>
      </c>
      <c r="J8499" s="4">
        <v>390</v>
      </c>
      <c r="K8499" s="6">
        <f>Tabla2[[#This Row],[Price per Unit]]*Tabla2[[#This Row],[Units Sold]]</f>
        <v>11310</v>
      </c>
      <c r="L8499" s="52">
        <f>Tabla2[[#This Row],[Units Sold]]/Cálculos!$C$11</f>
        <v>1.5733032227301167E-5</v>
      </c>
      <c r="M8499" s="6">
        <f>Tabla2[[#This Row],[Total Sales]]-Tabla2[[#This Row],[Operating Profit]]</f>
        <v>10801.05</v>
      </c>
      <c r="N8499" s="6">
        <v>508.95</v>
      </c>
      <c r="O8499" s="46">
        <f>Tabla2[[#This Row],[Operating Profit]]/Tabla2[[#This Row],[Total Sales]]</f>
        <v>4.4999999999999998E-2</v>
      </c>
      <c r="P8499" s="1" t="s">
        <v>23</v>
      </c>
    </row>
    <row r="8500" spans="1:16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3" t="str">
        <f>IFERROR(LEFT(Tabla2[[#This Row],[Product]],FIND(" ",Tabla2[[#This Row],[Product]])-3),Tabla2[[#This Row],[Product]])</f>
        <v>Women</v>
      </c>
      <c r="I8500" s="6">
        <v>30</v>
      </c>
      <c r="J8500" s="4">
        <v>1070</v>
      </c>
      <c r="K8500" s="6">
        <f>Tabla2[[#This Row],[Price per Unit]]*Tabla2[[#This Row],[Units Sold]]</f>
        <v>32100</v>
      </c>
      <c r="L8500" s="52">
        <f>Tabla2[[#This Row],[Units Sold]]/Cálculos!$C$11</f>
        <v>4.316498585439038E-5</v>
      </c>
      <c r="M8500" s="6">
        <f>Tabla2[[#This Row],[Total Sales]]-Tabla2[[#This Row],[Operating Profit]]</f>
        <v>30944.400000000001</v>
      </c>
      <c r="N8500" s="6">
        <v>1155.5999999999999</v>
      </c>
      <c r="O8500" s="46">
        <f>Tabla2[[#This Row],[Operating Profit]]/Tabla2[[#This Row],[Total Sales]]</f>
        <v>3.5999999999999997E-2</v>
      </c>
      <c r="P8500" s="1" t="s">
        <v>23</v>
      </c>
    </row>
    <row r="8501" spans="1:16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3" t="str">
        <f>IFERROR(LEFT(Tabla2[[#This Row],[Product]],FIND(" ",Tabla2[[#This Row],[Product]])-3),Tabla2[[#This Row],[Product]])</f>
        <v>Men</v>
      </c>
      <c r="I8501" s="6">
        <v>30</v>
      </c>
      <c r="J8501" s="4">
        <v>1620</v>
      </c>
      <c r="K8501" s="6">
        <f>Tabla2[[#This Row],[Price per Unit]]*Tabla2[[#This Row],[Units Sold]]</f>
        <v>48600</v>
      </c>
      <c r="L8501" s="52">
        <f>Tabla2[[#This Row],[Units Sold]]/Cálculos!$C$11</f>
        <v>6.5352595405712547E-5</v>
      </c>
      <c r="M8501" s="6">
        <f>Tabla2[[#This Row],[Total Sales]]-Tabla2[[#This Row],[Operating Profit]]</f>
        <v>46753.2</v>
      </c>
      <c r="N8501" s="6">
        <v>1846.8</v>
      </c>
      <c r="O8501" s="46">
        <f>Tabla2[[#This Row],[Operating Profit]]/Tabla2[[#This Row],[Total Sales]]</f>
        <v>3.7999999999999999E-2</v>
      </c>
      <c r="P8501" s="1" t="s">
        <v>23</v>
      </c>
    </row>
    <row r="8502" spans="1:16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3" t="str">
        <f>IFERROR(LEFT(Tabla2[[#This Row],[Product]],FIND(" ",Tabla2[[#This Row],[Product]])-3),Tabla2[[#This Row],[Product]])</f>
        <v>Men</v>
      </c>
      <c r="I8502" s="6">
        <v>35</v>
      </c>
      <c r="J8502" s="4">
        <v>980</v>
      </c>
      <c r="K8502" s="6">
        <f>Tabla2[[#This Row],[Price per Unit]]*Tabla2[[#This Row],[Units Sold]]</f>
        <v>34300</v>
      </c>
      <c r="L8502" s="52">
        <f>Tabla2[[#This Row],[Units Sold]]/Cálculos!$C$11</f>
        <v>3.9534286109628574E-5</v>
      </c>
      <c r="M8502" s="6">
        <f>Tabla2[[#This Row],[Total Sales]]-Tabla2[[#This Row],[Operating Profit]]</f>
        <v>32893.699999999997</v>
      </c>
      <c r="N8502" s="6">
        <v>1406.3</v>
      </c>
      <c r="O8502" s="46">
        <f>Tabla2[[#This Row],[Operating Profit]]/Tabla2[[#This Row],[Total Sales]]</f>
        <v>4.1000000000000002E-2</v>
      </c>
      <c r="P8502" s="1" t="s">
        <v>23</v>
      </c>
    </row>
    <row r="8503" spans="1:16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3" t="str">
        <f>IFERROR(LEFT(Tabla2[[#This Row],[Product]],FIND(" ",Tabla2[[#This Row],[Product]])-3),Tabla2[[#This Row],[Product]])</f>
        <v>Women</v>
      </c>
      <c r="I8503" s="6">
        <v>43</v>
      </c>
      <c r="J8503" s="4">
        <v>1120</v>
      </c>
      <c r="K8503" s="6">
        <f>Tabla2[[#This Row],[Price per Unit]]*Tabla2[[#This Row],[Units Sold]]</f>
        <v>48160</v>
      </c>
      <c r="L8503" s="52">
        <f>Tabla2[[#This Row],[Units Sold]]/Cálculos!$C$11</f>
        <v>4.5182041268146942E-5</v>
      </c>
      <c r="M8503" s="6">
        <f>Tabla2[[#This Row],[Total Sales]]-Tabla2[[#This Row],[Operating Profit]]</f>
        <v>46185.440000000002</v>
      </c>
      <c r="N8503" s="6">
        <v>1974.56</v>
      </c>
      <c r="O8503" s="46">
        <f>Tabla2[[#This Row],[Operating Profit]]/Tabla2[[#This Row],[Total Sales]]</f>
        <v>4.1000000000000002E-2</v>
      </c>
      <c r="P8503" s="1" t="s">
        <v>23</v>
      </c>
    </row>
    <row r="8504" spans="1:16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3" t="str">
        <f>IFERROR(LEFT(Tabla2[[#This Row],[Product]],FIND(" ",Tabla2[[#This Row],[Product]])-3),Tabla2[[#This Row],[Product]])</f>
        <v>Women</v>
      </c>
      <c r="I8504" s="6">
        <v>38</v>
      </c>
      <c r="J8504" s="4">
        <v>780</v>
      </c>
      <c r="K8504" s="6">
        <f>Tabla2[[#This Row],[Price per Unit]]*Tabla2[[#This Row],[Units Sold]]</f>
        <v>29640</v>
      </c>
      <c r="L8504" s="52">
        <f>Tabla2[[#This Row],[Units Sold]]/Cálculos!$C$11</f>
        <v>3.1466064454602334E-5</v>
      </c>
      <c r="M8504" s="6">
        <f>Tabla2[[#This Row],[Total Sales]]-Tabla2[[#This Row],[Operating Profit]]</f>
        <v>28484.04</v>
      </c>
      <c r="N8504" s="6">
        <v>1155.9599999999998</v>
      </c>
      <c r="O8504" s="46">
        <f>Tabla2[[#This Row],[Operating Profit]]/Tabla2[[#This Row],[Total Sales]]</f>
        <v>3.8999999999999993E-2</v>
      </c>
      <c r="P8504" s="1" t="s">
        <v>23</v>
      </c>
    </row>
    <row r="8505" spans="1:16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3" t="str">
        <f>IFERROR(LEFT(Tabla2[[#This Row],[Product]],FIND(" ",Tabla2[[#This Row],[Product]])-3),Tabla2[[#This Row],[Product]])</f>
        <v>Men</v>
      </c>
      <c r="I8505" s="6">
        <v>43</v>
      </c>
      <c r="J8505" s="4">
        <v>330</v>
      </c>
      <c r="K8505" s="6">
        <f>Tabla2[[#This Row],[Price per Unit]]*Tabla2[[#This Row],[Units Sold]]</f>
        <v>14190</v>
      </c>
      <c r="L8505" s="52">
        <f>Tabla2[[#This Row],[Units Sold]]/Cálculos!$C$11</f>
        <v>1.3312565730793296E-5</v>
      </c>
      <c r="M8505" s="6">
        <f>Tabla2[[#This Row],[Total Sales]]-Tabla2[[#This Row],[Operating Profit]]</f>
        <v>13594.02</v>
      </c>
      <c r="N8505" s="6">
        <v>595.98</v>
      </c>
      <c r="O8505" s="46">
        <f>Tabla2[[#This Row],[Operating Profit]]/Tabla2[[#This Row],[Total Sales]]</f>
        <v>4.2000000000000003E-2</v>
      </c>
      <c r="P8505" s="1" t="s">
        <v>23</v>
      </c>
    </row>
    <row r="8506" spans="1:16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3" t="str">
        <f>IFERROR(LEFT(Tabla2[[#This Row],[Product]],FIND(" ",Tabla2[[#This Row],[Product]])-3),Tabla2[[#This Row],[Product]])</f>
        <v>Women</v>
      </c>
      <c r="I8506" s="6">
        <v>35</v>
      </c>
      <c r="J8506" s="4">
        <v>1020</v>
      </c>
      <c r="K8506" s="6">
        <f>Tabla2[[#This Row],[Price per Unit]]*Tabla2[[#This Row],[Units Sold]]</f>
        <v>35700</v>
      </c>
      <c r="L8506" s="52">
        <f>Tabla2[[#This Row],[Units Sold]]/Cálculos!$C$11</f>
        <v>4.1147930440633825E-5</v>
      </c>
      <c r="M8506" s="6">
        <f>Tabla2[[#This Row],[Total Sales]]-Tabla2[[#This Row],[Operating Profit]]</f>
        <v>34414.800000000003</v>
      </c>
      <c r="N8506" s="6">
        <v>1285.2</v>
      </c>
      <c r="O8506" s="46">
        <f>Tabla2[[#This Row],[Operating Profit]]/Tabla2[[#This Row],[Total Sales]]</f>
        <v>3.6000000000000004E-2</v>
      </c>
      <c r="P8506" s="1" t="s">
        <v>23</v>
      </c>
    </row>
    <row r="8507" spans="1:16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3" t="str">
        <f>IFERROR(LEFT(Tabla2[[#This Row],[Product]],FIND(" ",Tabla2[[#This Row],[Product]])-3),Tabla2[[#This Row],[Product]])</f>
        <v>Men</v>
      </c>
      <c r="I8507" s="6">
        <v>38</v>
      </c>
      <c r="J8507" s="4">
        <v>1470</v>
      </c>
      <c r="K8507" s="6">
        <f>Tabla2[[#This Row],[Price per Unit]]*Tabla2[[#This Row],[Units Sold]]</f>
        <v>55860</v>
      </c>
      <c r="L8507" s="52">
        <f>Tabla2[[#This Row],[Units Sold]]/Cálculos!$C$11</f>
        <v>5.9301429164442862E-5</v>
      </c>
      <c r="M8507" s="6">
        <f>Tabla2[[#This Row],[Total Sales]]-Tabla2[[#This Row],[Operating Profit]]</f>
        <v>53793.18</v>
      </c>
      <c r="N8507" s="6">
        <v>2066.8200000000002</v>
      </c>
      <c r="O8507" s="46">
        <f>Tabla2[[#This Row],[Operating Profit]]/Tabla2[[#This Row],[Total Sales]]</f>
        <v>3.7000000000000005E-2</v>
      </c>
      <c r="P8507" s="1" t="s">
        <v>23</v>
      </c>
    </row>
    <row r="8508" spans="1:16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3" t="str">
        <f>IFERROR(LEFT(Tabla2[[#This Row],[Product]],FIND(" ",Tabla2[[#This Row],[Product]])-3),Tabla2[[#This Row],[Product]])</f>
        <v>Men</v>
      </c>
      <c r="I8508" s="6">
        <v>44</v>
      </c>
      <c r="J8508" s="4">
        <v>850</v>
      </c>
      <c r="K8508" s="6">
        <f>Tabla2[[#This Row],[Price per Unit]]*Tabla2[[#This Row],[Units Sold]]</f>
        <v>37400</v>
      </c>
      <c r="L8508" s="52">
        <f>Tabla2[[#This Row],[Units Sold]]/Cálculos!$C$11</f>
        <v>3.4289942033861518E-5</v>
      </c>
      <c r="M8508" s="6">
        <f>Tabla2[[#This Row],[Total Sales]]-Tabla2[[#This Row],[Operating Profit]]</f>
        <v>35866.6</v>
      </c>
      <c r="N8508" s="6">
        <v>1533.3999999999999</v>
      </c>
      <c r="O8508" s="46">
        <f>Tabla2[[#This Row],[Operating Profit]]/Tabla2[[#This Row],[Total Sales]]</f>
        <v>4.0999999999999995E-2</v>
      </c>
      <c r="P8508" s="1" t="s">
        <v>23</v>
      </c>
    </row>
    <row r="8509" spans="1:16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3" t="str">
        <f>IFERROR(LEFT(Tabla2[[#This Row],[Product]],FIND(" ",Tabla2[[#This Row],[Product]])-3),Tabla2[[#This Row],[Product]])</f>
        <v>Women</v>
      </c>
      <c r="I8509" s="6">
        <v>41</v>
      </c>
      <c r="J8509" s="4">
        <v>1140</v>
      </c>
      <c r="K8509" s="6">
        <f>Tabla2[[#This Row],[Price per Unit]]*Tabla2[[#This Row],[Units Sold]]</f>
        <v>46740</v>
      </c>
      <c r="L8509" s="52">
        <f>Tabla2[[#This Row],[Units Sold]]/Cálculos!$C$11</f>
        <v>4.5988863433649564E-5</v>
      </c>
      <c r="M8509" s="6">
        <f>Tabla2[[#This Row],[Total Sales]]-Tabla2[[#This Row],[Operating Profit]]</f>
        <v>45010.62</v>
      </c>
      <c r="N8509" s="6">
        <v>1729.3799999999999</v>
      </c>
      <c r="O8509" s="46">
        <f>Tabla2[[#This Row],[Operating Profit]]/Tabla2[[#This Row],[Total Sales]]</f>
        <v>3.6999999999999998E-2</v>
      </c>
      <c r="P8509" s="1" t="s">
        <v>23</v>
      </c>
    </row>
    <row r="8510" spans="1:16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3" t="str">
        <f>IFERROR(LEFT(Tabla2[[#This Row],[Product]],FIND(" ",Tabla2[[#This Row],[Product]])-3),Tabla2[[#This Row],[Product]])</f>
        <v>Women</v>
      </c>
      <c r="I8510" s="6">
        <v>32</v>
      </c>
      <c r="J8510" s="4">
        <v>680</v>
      </c>
      <c r="K8510" s="6">
        <f>Tabla2[[#This Row],[Price per Unit]]*Tabla2[[#This Row],[Units Sold]]</f>
        <v>21760</v>
      </c>
      <c r="L8510" s="52">
        <f>Tabla2[[#This Row],[Units Sold]]/Cálculos!$C$11</f>
        <v>2.7431953627089217E-5</v>
      </c>
      <c r="M8510" s="6">
        <f>Tabla2[[#This Row],[Total Sales]]-Tabla2[[#This Row],[Operating Profit]]</f>
        <v>20846.080000000002</v>
      </c>
      <c r="N8510" s="6">
        <v>913.92</v>
      </c>
      <c r="O8510" s="46">
        <f>Tabla2[[#This Row],[Operating Profit]]/Tabla2[[#This Row],[Total Sales]]</f>
        <v>4.1999999999999996E-2</v>
      </c>
      <c r="P8510" s="1" t="s">
        <v>23</v>
      </c>
    </row>
    <row r="8511" spans="1:16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3" t="str">
        <f>IFERROR(LEFT(Tabla2[[#This Row],[Product]],FIND(" ",Tabla2[[#This Row],[Product]])-3),Tabla2[[#This Row],[Product]])</f>
        <v>Men</v>
      </c>
      <c r="I8511" s="6">
        <v>40</v>
      </c>
      <c r="J8511" s="4">
        <v>400</v>
      </c>
      <c r="K8511" s="6">
        <f>Tabla2[[#This Row],[Price per Unit]]*Tabla2[[#This Row],[Units Sold]]</f>
        <v>16000</v>
      </c>
      <c r="L8511" s="52">
        <f>Tabla2[[#This Row],[Units Sold]]/Cálculos!$C$11</f>
        <v>1.6136443310052481E-5</v>
      </c>
      <c r="M8511" s="6">
        <f>Tabla2[[#This Row],[Total Sales]]-Tabla2[[#This Row],[Operating Profit]]</f>
        <v>15328</v>
      </c>
      <c r="N8511" s="6">
        <v>672.00000000000011</v>
      </c>
      <c r="O8511" s="46">
        <f>Tabla2[[#This Row],[Operating Profit]]/Tabla2[[#This Row],[Total Sales]]</f>
        <v>4.200000000000001E-2</v>
      </c>
      <c r="P8511" s="1" t="s">
        <v>23</v>
      </c>
    </row>
    <row r="8512" spans="1:16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3" t="str">
        <f>IFERROR(LEFT(Tabla2[[#This Row],[Product]],FIND(" ",Tabla2[[#This Row],[Product]])-3),Tabla2[[#This Row],[Product]])</f>
        <v>Women</v>
      </c>
      <c r="I8512" s="6">
        <v>47</v>
      </c>
      <c r="J8512" s="4">
        <v>900</v>
      </c>
      <c r="K8512" s="6">
        <f>Tabla2[[#This Row],[Price per Unit]]*Tabla2[[#This Row],[Units Sold]]</f>
        <v>42300</v>
      </c>
      <c r="L8512" s="52">
        <f>Tabla2[[#This Row],[Units Sold]]/Cálculos!$C$11</f>
        <v>3.630699744761808E-5</v>
      </c>
      <c r="M8512" s="6">
        <f>Tabla2[[#This Row],[Total Sales]]-Tabla2[[#This Row],[Operating Profit]]</f>
        <v>40777.199999999997</v>
      </c>
      <c r="N8512" s="6">
        <v>1522.8</v>
      </c>
      <c r="O8512" s="46">
        <f>Tabla2[[#This Row],[Operating Profit]]/Tabla2[[#This Row],[Total Sales]]</f>
        <v>3.5999999999999997E-2</v>
      </c>
      <c r="P8512" s="1" t="s">
        <v>23</v>
      </c>
    </row>
    <row r="8513" spans="1:16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3" t="str">
        <f>IFERROR(LEFT(Tabla2[[#This Row],[Product]],FIND(" ",Tabla2[[#This Row],[Product]])-3),Tabla2[[#This Row],[Product]])</f>
        <v>Men</v>
      </c>
      <c r="I8513" s="6">
        <v>39</v>
      </c>
      <c r="J8513" s="4">
        <v>1750</v>
      </c>
      <c r="K8513" s="6">
        <f>Tabla2[[#This Row],[Price per Unit]]*Tabla2[[#This Row],[Units Sold]]</f>
        <v>68250</v>
      </c>
      <c r="L8513" s="52">
        <f>Tabla2[[#This Row],[Units Sold]]/Cálculos!$C$11</f>
        <v>7.0596939481479604E-5</v>
      </c>
      <c r="M8513" s="6">
        <f>Tabla2[[#This Row],[Total Sales]]-Tabla2[[#This Row],[Operating Profit]]</f>
        <v>65520</v>
      </c>
      <c r="N8513" s="6">
        <v>2730</v>
      </c>
      <c r="O8513" s="46">
        <f>Tabla2[[#This Row],[Operating Profit]]/Tabla2[[#This Row],[Total Sales]]</f>
        <v>0.04</v>
      </c>
      <c r="P8513" s="1" t="s">
        <v>23</v>
      </c>
    </row>
    <row r="8514" spans="1:16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3" t="str">
        <f>IFERROR(LEFT(Tabla2[[#This Row],[Product]],FIND(" ",Tabla2[[#This Row],[Product]])-3),Tabla2[[#This Row],[Product]])</f>
        <v>Men</v>
      </c>
      <c r="I8514" s="6">
        <v>40</v>
      </c>
      <c r="J8514" s="4">
        <v>1050</v>
      </c>
      <c r="K8514" s="6">
        <f>Tabla2[[#This Row],[Price per Unit]]*Tabla2[[#This Row],[Units Sold]]</f>
        <v>42000</v>
      </c>
      <c r="L8514" s="52">
        <f>Tabla2[[#This Row],[Units Sold]]/Cálculos!$C$11</f>
        <v>4.2358163688887758E-5</v>
      </c>
      <c r="M8514" s="6">
        <f>Tabla2[[#This Row],[Total Sales]]-Tabla2[[#This Row],[Operating Profit]]</f>
        <v>40278</v>
      </c>
      <c r="N8514" s="6">
        <v>1722</v>
      </c>
      <c r="O8514" s="46">
        <f>Tabla2[[#This Row],[Operating Profit]]/Tabla2[[#This Row],[Total Sales]]</f>
        <v>4.1000000000000002E-2</v>
      </c>
      <c r="P8514" s="1" t="s">
        <v>23</v>
      </c>
    </row>
    <row r="8515" spans="1:16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3" t="str">
        <f>IFERROR(LEFT(Tabla2[[#This Row],[Product]],FIND(" ",Tabla2[[#This Row],[Product]])-3),Tabla2[[#This Row],[Product]])</f>
        <v>Women</v>
      </c>
      <c r="I8515" s="6">
        <v>37</v>
      </c>
      <c r="J8515" s="4">
        <v>1090</v>
      </c>
      <c r="K8515" s="6">
        <f>Tabla2[[#This Row],[Price per Unit]]*Tabla2[[#This Row],[Units Sold]]</f>
        <v>40330</v>
      </c>
      <c r="L8515" s="52">
        <f>Tabla2[[#This Row],[Units Sold]]/Cálculos!$C$11</f>
        <v>4.3971808019893009E-5</v>
      </c>
      <c r="M8515" s="6">
        <f>Tabla2[[#This Row],[Total Sales]]-Tabla2[[#This Row],[Operating Profit]]</f>
        <v>38837.79</v>
      </c>
      <c r="N8515" s="6">
        <v>1492.21</v>
      </c>
      <c r="O8515" s="46">
        <f>Tabla2[[#This Row],[Operating Profit]]/Tabla2[[#This Row],[Total Sales]]</f>
        <v>3.6999999999999998E-2</v>
      </c>
      <c r="P8515" s="1" t="s">
        <v>23</v>
      </c>
    </row>
    <row r="8516" spans="1:16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3" t="str">
        <f>IFERROR(LEFT(Tabla2[[#This Row],[Product]],FIND(" ",Tabla2[[#This Row],[Product]])-3),Tabla2[[#This Row],[Product]])</f>
        <v>Women</v>
      </c>
      <c r="I8516" s="6">
        <v>33</v>
      </c>
      <c r="J8516" s="4">
        <v>850</v>
      </c>
      <c r="K8516" s="6">
        <f>Tabla2[[#This Row],[Price per Unit]]*Tabla2[[#This Row],[Units Sold]]</f>
        <v>28050</v>
      </c>
      <c r="L8516" s="52">
        <f>Tabla2[[#This Row],[Units Sold]]/Cálculos!$C$11</f>
        <v>3.4289942033861518E-5</v>
      </c>
      <c r="M8516" s="6">
        <f>Tabla2[[#This Row],[Total Sales]]-Tabla2[[#This Row],[Operating Profit]]</f>
        <v>26984.1</v>
      </c>
      <c r="N8516" s="6">
        <v>1065.9000000000001</v>
      </c>
      <c r="O8516" s="46">
        <f>Tabla2[[#This Row],[Operating Profit]]/Tabla2[[#This Row],[Total Sales]]</f>
        <v>3.8000000000000006E-2</v>
      </c>
      <c r="P8516" s="1" t="s">
        <v>23</v>
      </c>
    </row>
    <row r="8517" spans="1:16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3" t="str">
        <f>IFERROR(LEFT(Tabla2[[#This Row],[Product]],FIND(" ",Tabla2[[#This Row],[Product]])-3),Tabla2[[#This Row],[Product]])</f>
        <v>Men</v>
      </c>
      <c r="I8517" s="6">
        <v>34</v>
      </c>
      <c r="J8517" s="4">
        <v>540</v>
      </c>
      <c r="K8517" s="6">
        <f>Tabla2[[#This Row],[Price per Unit]]*Tabla2[[#This Row],[Units Sold]]</f>
        <v>18360</v>
      </c>
      <c r="L8517" s="52">
        <f>Tabla2[[#This Row],[Units Sold]]/Cálculos!$C$11</f>
        <v>2.1784198468570849E-5</v>
      </c>
      <c r="M8517" s="6">
        <f>Tabla2[[#This Row],[Total Sales]]-Tabla2[[#This Row],[Operating Profit]]</f>
        <v>17570.52</v>
      </c>
      <c r="N8517" s="6">
        <v>789.48000000000013</v>
      </c>
      <c r="O8517" s="46">
        <f>Tabla2[[#This Row],[Operating Profit]]/Tabla2[[#This Row],[Total Sales]]</f>
        <v>4.300000000000001E-2</v>
      </c>
      <c r="P8517" s="1" t="s">
        <v>23</v>
      </c>
    </row>
    <row r="8518" spans="1:16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3" t="str">
        <f>IFERROR(LEFT(Tabla2[[#This Row],[Product]],FIND(" ",Tabla2[[#This Row],[Product]])-3),Tabla2[[#This Row],[Product]])</f>
        <v>Women</v>
      </c>
      <c r="I8518" s="6">
        <v>44</v>
      </c>
      <c r="J8518" s="4">
        <v>1680</v>
      </c>
      <c r="K8518" s="6">
        <f>Tabla2[[#This Row],[Price per Unit]]*Tabla2[[#This Row],[Units Sold]]</f>
        <v>73920</v>
      </c>
      <c r="L8518" s="52">
        <f>Tabla2[[#This Row],[Units Sold]]/Cálculos!$C$11</f>
        <v>6.7773061902220413E-5</v>
      </c>
      <c r="M8518" s="6">
        <f>Tabla2[[#This Row],[Total Sales]]-Tabla2[[#This Row],[Operating Profit]]</f>
        <v>71332.800000000003</v>
      </c>
      <c r="N8518" s="6">
        <v>2587.1999999999998</v>
      </c>
      <c r="O8518" s="46">
        <f>Tabla2[[#This Row],[Operating Profit]]/Tabla2[[#This Row],[Total Sales]]</f>
        <v>3.4999999999999996E-2</v>
      </c>
      <c r="P8518" s="1" t="s">
        <v>23</v>
      </c>
    </row>
    <row r="8519" spans="1:16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3" t="str">
        <f>IFERROR(LEFT(Tabla2[[#This Row],[Product]],FIND(" ",Tabla2[[#This Row],[Product]])-3),Tabla2[[#This Row],[Product]])</f>
        <v>Men</v>
      </c>
      <c r="I8519" s="6">
        <v>37</v>
      </c>
      <c r="J8519" s="4">
        <v>2330</v>
      </c>
      <c r="K8519" s="6">
        <f>Tabla2[[#This Row],[Price per Unit]]*Tabla2[[#This Row],[Units Sold]]</f>
        <v>86210</v>
      </c>
      <c r="L8519" s="52">
        <f>Tabla2[[#This Row],[Units Sold]]/Cálculos!$C$11</f>
        <v>9.3994782281055697E-5</v>
      </c>
      <c r="M8519" s="6">
        <f>Tabla2[[#This Row],[Total Sales]]-Tabla2[[#This Row],[Operating Profit]]</f>
        <v>83020.23</v>
      </c>
      <c r="N8519" s="6">
        <v>3189.77</v>
      </c>
      <c r="O8519" s="46">
        <f>Tabla2[[#This Row],[Operating Profit]]/Tabla2[[#This Row],[Total Sales]]</f>
        <v>3.6999999999999998E-2</v>
      </c>
      <c r="P8519" s="1" t="s">
        <v>23</v>
      </c>
    </row>
    <row r="8520" spans="1:16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3" t="str">
        <f>IFERROR(LEFT(Tabla2[[#This Row],[Product]],FIND(" ",Tabla2[[#This Row],[Product]])-3),Tabla2[[#This Row],[Product]])</f>
        <v>Men</v>
      </c>
      <c r="I8520" s="6">
        <v>45</v>
      </c>
      <c r="J8520" s="4">
        <v>2210</v>
      </c>
      <c r="K8520" s="6">
        <f>Tabla2[[#This Row],[Price per Unit]]*Tabla2[[#This Row],[Units Sold]]</f>
        <v>99450</v>
      </c>
      <c r="L8520" s="52">
        <f>Tabla2[[#This Row],[Units Sold]]/Cálculos!$C$11</f>
        <v>8.9153849288039951E-5</v>
      </c>
      <c r="M8520" s="6">
        <f>Tabla2[[#This Row],[Total Sales]]-Tabla2[[#This Row],[Operating Profit]]</f>
        <v>95372.55</v>
      </c>
      <c r="N8520" s="6">
        <v>4077.45</v>
      </c>
      <c r="O8520" s="46">
        <f>Tabla2[[#This Row],[Operating Profit]]/Tabla2[[#This Row],[Total Sales]]</f>
        <v>4.0999999999999995E-2</v>
      </c>
      <c r="P8520" s="1" t="s">
        <v>23</v>
      </c>
    </row>
    <row r="8521" spans="1:16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3" t="str">
        <f>IFERROR(LEFT(Tabla2[[#This Row],[Product]],FIND(" ",Tabla2[[#This Row],[Product]])-3),Tabla2[[#This Row],[Product]])</f>
        <v>Women</v>
      </c>
      <c r="I8521" s="6">
        <v>58</v>
      </c>
      <c r="J8521" s="4">
        <v>2080</v>
      </c>
      <c r="K8521" s="6">
        <f>Tabla2[[#This Row],[Price per Unit]]*Tabla2[[#This Row],[Units Sold]]</f>
        <v>120640</v>
      </c>
      <c r="L8521" s="52">
        <f>Tabla2[[#This Row],[Units Sold]]/Cálculos!$C$11</f>
        <v>8.3909505212272895E-5</v>
      </c>
      <c r="M8521" s="6">
        <f>Tabla2[[#This Row],[Total Sales]]-Tabla2[[#This Row],[Operating Profit]]</f>
        <v>116176.32000000001</v>
      </c>
      <c r="N8521" s="6">
        <v>4463.68</v>
      </c>
      <c r="O8521" s="46">
        <f>Tabla2[[#This Row],[Operating Profit]]/Tabla2[[#This Row],[Total Sales]]</f>
        <v>3.7000000000000005E-2</v>
      </c>
      <c r="P8521" s="1" t="s">
        <v>23</v>
      </c>
    </row>
    <row r="8522" spans="1:16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3" t="str">
        <f>IFERROR(LEFT(Tabla2[[#This Row],[Product]],FIND(" ",Tabla2[[#This Row],[Product]])-3),Tabla2[[#This Row],[Product]])</f>
        <v>Women</v>
      </c>
      <c r="I8522" s="6">
        <v>61</v>
      </c>
      <c r="J8522" s="4">
        <v>1840</v>
      </c>
      <c r="K8522" s="6">
        <f>Tabla2[[#This Row],[Price per Unit]]*Tabla2[[#This Row],[Units Sold]]</f>
        <v>112240</v>
      </c>
      <c r="L8522" s="52">
        <f>Tabla2[[#This Row],[Units Sold]]/Cálculos!$C$11</f>
        <v>7.4227639226241403E-5</v>
      </c>
      <c r="M8522" s="6">
        <f>Tabla2[[#This Row],[Total Sales]]-Tabla2[[#This Row],[Operating Profit]]</f>
        <v>107638.16</v>
      </c>
      <c r="N8522" s="6">
        <v>4601.84</v>
      </c>
      <c r="O8522" s="46">
        <f>Tabla2[[#This Row],[Operating Profit]]/Tabla2[[#This Row],[Total Sales]]</f>
        <v>4.1000000000000002E-2</v>
      </c>
      <c r="P8522" s="1" t="s">
        <v>23</v>
      </c>
    </row>
    <row r="8523" spans="1:16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3" t="str">
        <f>IFERROR(LEFT(Tabla2[[#This Row],[Product]],FIND(" ",Tabla2[[#This Row],[Product]])-3),Tabla2[[#This Row],[Product]])</f>
        <v>Men</v>
      </c>
      <c r="I8523" s="6">
        <v>68</v>
      </c>
      <c r="J8523" s="4">
        <v>1280</v>
      </c>
      <c r="K8523" s="6">
        <f>Tabla2[[#This Row],[Price per Unit]]*Tabla2[[#This Row],[Units Sold]]</f>
        <v>87040</v>
      </c>
      <c r="L8523" s="52">
        <f>Tabla2[[#This Row],[Units Sold]]/Cálculos!$C$11</f>
        <v>5.1636618592167932E-5</v>
      </c>
      <c r="M8523" s="6">
        <f>Tabla2[[#This Row],[Total Sales]]-Tabla2[[#This Row],[Operating Profit]]</f>
        <v>83036.160000000003</v>
      </c>
      <c r="N8523" s="6">
        <v>4003.84</v>
      </c>
      <c r="O8523" s="46">
        <f>Tabla2[[#This Row],[Operating Profit]]/Tabla2[[#This Row],[Total Sales]]</f>
        <v>4.5999999999999999E-2</v>
      </c>
      <c r="P8523" s="1" t="s">
        <v>23</v>
      </c>
    </row>
    <row r="8524" spans="1:16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3" t="str">
        <f>IFERROR(LEFT(Tabla2[[#This Row],[Product]],FIND(" ",Tabla2[[#This Row],[Product]])-3),Tabla2[[#This Row],[Product]])</f>
        <v>Women</v>
      </c>
      <c r="I8524" s="6">
        <v>82</v>
      </c>
      <c r="J8524" s="4">
        <v>2310</v>
      </c>
      <c r="K8524" s="6">
        <f>Tabla2[[#This Row],[Price per Unit]]*Tabla2[[#This Row],[Units Sold]]</f>
        <v>189420</v>
      </c>
      <c r="L8524" s="52">
        <f>Tabla2[[#This Row],[Units Sold]]/Cálculos!$C$11</f>
        <v>9.3187960115553075E-5</v>
      </c>
      <c r="M8524" s="6">
        <f>Tabla2[[#This Row],[Total Sales]]-Tabla2[[#This Row],[Operating Profit]]</f>
        <v>182411.46</v>
      </c>
      <c r="N8524" s="6">
        <v>7008.54</v>
      </c>
      <c r="O8524" s="46">
        <f>Tabla2[[#This Row],[Operating Profit]]/Tabla2[[#This Row],[Total Sales]]</f>
        <v>3.6999999999999998E-2</v>
      </c>
      <c r="P8524" s="1" t="s">
        <v>23</v>
      </c>
    </row>
    <row r="8525" spans="1:16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3" t="str">
        <f>IFERROR(LEFT(Tabla2[[#This Row],[Product]],FIND(" ",Tabla2[[#This Row],[Product]])-3),Tabla2[[#This Row],[Product]])</f>
        <v>Men</v>
      </c>
      <c r="I8525" s="6">
        <v>60</v>
      </c>
      <c r="J8525" s="4">
        <v>2720</v>
      </c>
      <c r="K8525" s="6">
        <f>Tabla2[[#This Row],[Price per Unit]]*Tabla2[[#This Row],[Units Sold]]</f>
        <v>163200</v>
      </c>
      <c r="L8525" s="52">
        <f>Tabla2[[#This Row],[Units Sold]]/Cálculos!$C$11</f>
        <v>1.0972781450835687E-4</v>
      </c>
      <c r="M8525" s="6">
        <f>Tabla2[[#This Row],[Total Sales]]-Tabla2[[#This Row],[Operating Profit]]</f>
        <v>157161.60000000001</v>
      </c>
      <c r="N8525" s="6">
        <v>6038.4</v>
      </c>
      <c r="O8525" s="46">
        <f>Tabla2[[#This Row],[Operating Profit]]/Tabla2[[#This Row],[Total Sales]]</f>
        <v>3.6999999999999998E-2</v>
      </c>
      <c r="P8525" s="1" t="s">
        <v>23</v>
      </c>
    </row>
    <row r="8526" spans="1:16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3" t="str">
        <f>IFERROR(LEFT(Tabla2[[#This Row],[Product]],FIND(" ",Tabla2[[#This Row],[Product]])-3),Tabla2[[#This Row],[Product]])</f>
        <v>Men</v>
      </c>
      <c r="I8526" s="6">
        <v>60</v>
      </c>
      <c r="J8526" s="4">
        <v>2240</v>
      </c>
      <c r="K8526" s="6">
        <f>Tabla2[[#This Row],[Price per Unit]]*Tabla2[[#This Row],[Units Sold]]</f>
        <v>134400</v>
      </c>
      <c r="L8526" s="52">
        <f>Tabla2[[#This Row],[Units Sold]]/Cálculos!$C$11</f>
        <v>9.0364082536293884E-5</v>
      </c>
      <c r="M8526" s="6">
        <f>Tabla2[[#This Row],[Total Sales]]-Tabla2[[#This Row],[Operating Profit]]</f>
        <v>129292.8</v>
      </c>
      <c r="N8526" s="6">
        <v>5107.2</v>
      </c>
      <c r="O8526" s="46">
        <f>Tabla2[[#This Row],[Operating Profit]]/Tabla2[[#This Row],[Total Sales]]</f>
        <v>3.7999999999999999E-2</v>
      </c>
      <c r="P8526" s="1" t="s">
        <v>23</v>
      </c>
    </row>
    <row r="8527" spans="1:16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3" t="str">
        <f>IFERROR(LEFT(Tabla2[[#This Row],[Product]],FIND(" ",Tabla2[[#This Row],[Product]])-3),Tabla2[[#This Row],[Product]])</f>
        <v>Women</v>
      </c>
      <c r="I8527" s="6">
        <v>62</v>
      </c>
      <c r="J8527" s="4">
        <v>2080</v>
      </c>
      <c r="K8527" s="6">
        <f>Tabla2[[#This Row],[Price per Unit]]*Tabla2[[#This Row],[Units Sold]]</f>
        <v>128960</v>
      </c>
      <c r="L8527" s="52">
        <f>Tabla2[[#This Row],[Units Sold]]/Cálculos!$C$11</f>
        <v>8.3909505212272895E-5</v>
      </c>
      <c r="M8527" s="6">
        <f>Tabla2[[#This Row],[Total Sales]]-Tabla2[[#This Row],[Operating Profit]]</f>
        <v>124059.52</v>
      </c>
      <c r="N8527" s="6">
        <v>4900.4800000000005</v>
      </c>
      <c r="O8527" s="46">
        <f>Tabla2[[#This Row],[Operating Profit]]/Tabla2[[#This Row],[Total Sales]]</f>
        <v>3.8000000000000006E-2</v>
      </c>
      <c r="P8527" s="1" t="s">
        <v>23</v>
      </c>
    </row>
    <row r="8528" spans="1:16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3" t="str">
        <f>IFERROR(LEFT(Tabla2[[#This Row],[Product]],FIND(" ",Tabla2[[#This Row],[Product]])-3),Tabla2[[#This Row],[Product]])</f>
        <v>Women</v>
      </c>
      <c r="I8528" s="6">
        <v>65</v>
      </c>
      <c r="J8528" s="4">
        <v>1870</v>
      </c>
      <c r="K8528" s="6">
        <f>Tabla2[[#This Row],[Price per Unit]]*Tabla2[[#This Row],[Units Sold]]</f>
        <v>121550</v>
      </c>
      <c r="L8528" s="52">
        <f>Tabla2[[#This Row],[Units Sold]]/Cálculos!$C$11</f>
        <v>7.5437872474495336E-5</v>
      </c>
      <c r="M8528" s="6">
        <f>Tabla2[[#This Row],[Total Sales]]-Tabla2[[#This Row],[Operating Profit]]</f>
        <v>116444.9</v>
      </c>
      <c r="N8528" s="6">
        <v>5105.0999999999995</v>
      </c>
      <c r="O8528" s="46">
        <f>Tabla2[[#This Row],[Operating Profit]]/Tabla2[[#This Row],[Total Sales]]</f>
        <v>4.1999999999999996E-2</v>
      </c>
      <c r="P8528" s="1" t="s">
        <v>23</v>
      </c>
    </row>
    <row r="8529" spans="1:16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3" t="str">
        <f>IFERROR(LEFT(Tabla2[[#This Row],[Product]],FIND(" ",Tabla2[[#This Row],[Product]])-3),Tabla2[[#This Row],[Product]])</f>
        <v>Men</v>
      </c>
      <c r="I8529" s="6">
        <v>72</v>
      </c>
      <c r="J8529" s="4">
        <v>2100</v>
      </c>
      <c r="K8529" s="6">
        <f>Tabla2[[#This Row],[Price per Unit]]*Tabla2[[#This Row],[Units Sold]]</f>
        <v>151200</v>
      </c>
      <c r="L8529" s="52">
        <f>Tabla2[[#This Row],[Units Sold]]/Cálculos!$C$11</f>
        <v>8.4716327377775517E-5</v>
      </c>
      <c r="M8529" s="6">
        <f>Tabla2[[#This Row],[Total Sales]]-Tabla2[[#This Row],[Operating Profit]]</f>
        <v>144698.4</v>
      </c>
      <c r="N8529" s="6">
        <v>6501.6</v>
      </c>
      <c r="O8529" s="46">
        <f>Tabla2[[#This Row],[Operating Profit]]/Tabla2[[#This Row],[Total Sales]]</f>
        <v>4.3000000000000003E-2</v>
      </c>
      <c r="P8529" s="1" t="s">
        <v>23</v>
      </c>
    </row>
    <row r="8530" spans="1:16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3" t="str">
        <f>IFERROR(LEFT(Tabla2[[#This Row],[Product]],FIND(" ",Tabla2[[#This Row],[Product]])-3),Tabla2[[#This Row],[Product]])</f>
        <v>Women</v>
      </c>
      <c r="I8530" s="6">
        <v>82</v>
      </c>
      <c r="J8530" s="4">
        <v>1860</v>
      </c>
      <c r="K8530" s="6">
        <f>Tabla2[[#This Row],[Price per Unit]]*Tabla2[[#This Row],[Units Sold]]</f>
        <v>152520</v>
      </c>
      <c r="L8530" s="52">
        <f>Tabla2[[#This Row],[Units Sold]]/Cálculos!$C$11</f>
        <v>7.5034461391744025E-5</v>
      </c>
      <c r="M8530" s="6">
        <f>Tabla2[[#This Row],[Total Sales]]-Tabla2[[#This Row],[Operating Profit]]</f>
        <v>147486.84</v>
      </c>
      <c r="N8530" s="6">
        <v>5033.1599999999989</v>
      </c>
      <c r="O8530" s="46">
        <f>Tabla2[[#This Row],[Operating Profit]]/Tabla2[[#This Row],[Total Sales]]</f>
        <v>3.2999999999999995E-2</v>
      </c>
      <c r="P8530" s="1" t="s">
        <v>23</v>
      </c>
    </row>
    <row r="8531" spans="1:16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3" t="str">
        <f>IFERROR(LEFT(Tabla2[[#This Row],[Product]],FIND(" ",Tabla2[[#This Row],[Product]])-3),Tabla2[[#This Row],[Product]])</f>
        <v>Men</v>
      </c>
      <c r="I8531" s="6">
        <v>67</v>
      </c>
      <c r="J8531" s="4">
        <v>2720</v>
      </c>
      <c r="K8531" s="6">
        <f>Tabla2[[#This Row],[Price per Unit]]*Tabla2[[#This Row],[Units Sold]]</f>
        <v>182240</v>
      </c>
      <c r="L8531" s="52">
        <f>Tabla2[[#This Row],[Units Sold]]/Cálculos!$C$11</f>
        <v>1.0972781450835687E-4</v>
      </c>
      <c r="M8531" s="6">
        <f>Tabla2[[#This Row],[Total Sales]]-Tabla2[[#This Row],[Operating Profit]]</f>
        <v>174950.39999999999</v>
      </c>
      <c r="N8531" s="6">
        <v>7289.5999999999995</v>
      </c>
      <c r="O8531" s="46">
        <f>Tabla2[[#This Row],[Operating Profit]]/Tabla2[[#This Row],[Total Sales]]</f>
        <v>3.9999999999999994E-2</v>
      </c>
      <c r="P8531" s="1" t="s">
        <v>23</v>
      </c>
    </row>
    <row r="8532" spans="1:16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3" t="str">
        <f>IFERROR(LEFT(Tabla2[[#This Row],[Product]],FIND(" ",Tabla2[[#This Row],[Product]])-3),Tabla2[[#This Row],[Product]])</f>
        <v>Men</v>
      </c>
      <c r="I8532" s="6">
        <v>53</v>
      </c>
      <c r="J8532" s="4">
        <v>2400</v>
      </c>
      <c r="K8532" s="6">
        <f>Tabla2[[#This Row],[Price per Unit]]*Tabla2[[#This Row],[Units Sold]]</f>
        <v>127200</v>
      </c>
      <c r="L8532" s="52">
        <f>Tabla2[[#This Row],[Units Sold]]/Cálculos!$C$11</f>
        <v>9.6818659860314874E-5</v>
      </c>
      <c r="M8532" s="6">
        <f>Tabla2[[#This Row],[Total Sales]]-Tabla2[[#This Row],[Operating Profit]]</f>
        <v>121857.60000000001</v>
      </c>
      <c r="N8532" s="6">
        <v>5342.4</v>
      </c>
      <c r="O8532" s="46">
        <f>Tabla2[[#This Row],[Operating Profit]]/Tabla2[[#This Row],[Total Sales]]</f>
        <v>4.1999999999999996E-2</v>
      </c>
      <c r="P8532" s="1" t="s">
        <v>23</v>
      </c>
    </row>
    <row r="8533" spans="1:16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3" t="str">
        <f>IFERROR(LEFT(Tabla2[[#This Row],[Product]],FIND(" ",Tabla2[[#This Row],[Product]])-3),Tabla2[[#This Row],[Product]])</f>
        <v>Women</v>
      </c>
      <c r="I8533" s="6">
        <v>53</v>
      </c>
      <c r="J8533" s="4">
        <v>2150</v>
      </c>
      <c r="K8533" s="6">
        <f>Tabla2[[#This Row],[Price per Unit]]*Tabla2[[#This Row],[Units Sold]]</f>
        <v>113950</v>
      </c>
      <c r="L8533" s="52">
        <f>Tabla2[[#This Row],[Units Sold]]/Cálculos!$C$11</f>
        <v>8.6733382791532085E-5</v>
      </c>
      <c r="M8533" s="6">
        <f>Tabla2[[#This Row],[Total Sales]]-Tabla2[[#This Row],[Operating Profit]]</f>
        <v>109733.85</v>
      </c>
      <c r="N8533" s="6">
        <v>4216.1499999999996</v>
      </c>
      <c r="O8533" s="46">
        <f>Tabla2[[#This Row],[Operating Profit]]/Tabla2[[#This Row],[Total Sales]]</f>
        <v>3.6999999999999998E-2</v>
      </c>
      <c r="P8533" s="1" t="s">
        <v>23</v>
      </c>
    </row>
    <row r="8534" spans="1:16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3" t="str">
        <f>IFERROR(LEFT(Tabla2[[#This Row],[Product]],FIND(" ",Tabla2[[#This Row],[Product]])-3),Tabla2[[#This Row],[Product]])</f>
        <v>Women</v>
      </c>
      <c r="I8534" s="6">
        <v>52</v>
      </c>
      <c r="J8534" s="4">
        <v>1360</v>
      </c>
      <c r="K8534" s="6">
        <f>Tabla2[[#This Row],[Price per Unit]]*Tabla2[[#This Row],[Units Sold]]</f>
        <v>70720</v>
      </c>
      <c r="L8534" s="52">
        <f>Tabla2[[#This Row],[Units Sold]]/Cálculos!$C$11</f>
        <v>5.4863907254178434E-5</v>
      </c>
      <c r="M8534" s="6">
        <f>Tabla2[[#This Row],[Total Sales]]-Tabla2[[#This Row],[Operating Profit]]</f>
        <v>67961.919999999998</v>
      </c>
      <c r="N8534" s="6">
        <v>2758.08</v>
      </c>
      <c r="O8534" s="46">
        <f>Tabla2[[#This Row],[Operating Profit]]/Tabla2[[#This Row],[Total Sales]]</f>
        <v>3.9E-2</v>
      </c>
      <c r="P8534" s="1" t="s">
        <v>23</v>
      </c>
    </row>
    <row r="8535" spans="1:16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3" t="str">
        <f>IFERROR(LEFT(Tabla2[[#This Row],[Product]],FIND(" ",Tabla2[[#This Row],[Product]])-3),Tabla2[[#This Row],[Product]])</f>
        <v>Men</v>
      </c>
      <c r="I8535" s="6">
        <v>51</v>
      </c>
      <c r="J8535" s="4">
        <v>1320</v>
      </c>
      <c r="K8535" s="6">
        <f>Tabla2[[#This Row],[Price per Unit]]*Tabla2[[#This Row],[Units Sold]]</f>
        <v>67320</v>
      </c>
      <c r="L8535" s="52">
        <f>Tabla2[[#This Row],[Units Sold]]/Cálculos!$C$11</f>
        <v>5.3250262923173183E-5</v>
      </c>
      <c r="M8535" s="6">
        <f>Tabla2[[#This Row],[Total Sales]]-Tabla2[[#This Row],[Operating Profit]]</f>
        <v>64290.6</v>
      </c>
      <c r="N8535" s="6">
        <v>3029.4</v>
      </c>
      <c r="O8535" s="46">
        <f>Tabla2[[#This Row],[Operating Profit]]/Tabla2[[#This Row],[Total Sales]]</f>
        <v>4.4999999999999998E-2</v>
      </c>
      <c r="P8535" s="1" t="s">
        <v>23</v>
      </c>
    </row>
    <row r="8536" spans="1:16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3" t="str">
        <f>IFERROR(LEFT(Tabla2[[#This Row],[Product]],FIND(" ",Tabla2[[#This Row],[Product]])-3),Tabla2[[#This Row],[Product]])</f>
        <v>Women</v>
      </c>
      <c r="I8536" s="6">
        <v>55</v>
      </c>
      <c r="J8536" s="4">
        <v>800</v>
      </c>
      <c r="K8536" s="6">
        <f>Tabla2[[#This Row],[Price per Unit]]*Tabla2[[#This Row],[Units Sold]]</f>
        <v>44000</v>
      </c>
      <c r="L8536" s="52">
        <f>Tabla2[[#This Row],[Units Sold]]/Cálculos!$C$11</f>
        <v>3.2272886620104963E-5</v>
      </c>
      <c r="M8536" s="6">
        <f>Tabla2[[#This Row],[Total Sales]]-Tabla2[[#This Row],[Operating Profit]]</f>
        <v>42504</v>
      </c>
      <c r="N8536" s="6">
        <v>1495.9999999999998</v>
      </c>
      <c r="O8536" s="46">
        <f>Tabla2[[#This Row],[Operating Profit]]/Tabla2[[#This Row],[Total Sales]]</f>
        <v>3.3999999999999996E-2</v>
      </c>
      <c r="P8536" s="1" t="s">
        <v>23</v>
      </c>
    </row>
    <row r="8537" spans="1:16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3" t="str">
        <f>IFERROR(LEFT(Tabla2[[#This Row],[Product]],FIND(" ",Tabla2[[#This Row],[Product]])-3),Tabla2[[#This Row],[Product]])</f>
        <v>Men</v>
      </c>
      <c r="I8537" s="6">
        <v>35</v>
      </c>
      <c r="J8537" s="4">
        <v>1490</v>
      </c>
      <c r="K8537" s="6">
        <f>Tabla2[[#This Row],[Price per Unit]]*Tabla2[[#This Row],[Units Sold]]</f>
        <v>52150</v>
      </c>
      <c r="L8537" s="52">
        <f>Tabla2[[#This Row],[Units Sold]]/Cálculos!$C$11</f>
        <v>6.010825132994549E-5</v>
      </c>
      <c r="M8537" s="6">
        <f>Tabla2[[#This Row],[Total Sales]]-Tabla2[[#This Row],[Operating Profit]]</f>
        <v>49959.7</v>
      </c>
      <c r="N8537" s="6">
        <v>2190.2999999999997</v>
      </c>
      <c r="O8537" s="46">
        <f>Tabla2[[#This Row],[Operating Profit]]/Tabla2[[#This Row],[Total Sales]]</f>
        <v>4.1999999999999996E-2</v>
      </c>
      <c r="P8537" s="1" t="s">
        <v>23</v>
      </c>
    </row>
    <row r="8538" spans="1:16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3" t="str">
        <f>IFERROR(LEFT(Tabla2[[#This Row],[Product]],FIND(" ",Tabla2[[#This Row],[Product]])-3),Tabla2[[#This Row],[Product]])</f>
        <v>Men</v>
      </c>
      <c r="I8538" s="6">
        <v>43</v>
      </c>
      <c r="J8538" s="4">
        <v>1530</v>
      </c>
      <c r="K8538" s="6">
        <f>Tabla2[[#This Row],[Price per Unit]]*Tabla2[[#This Row],[Units Sold]]</f>
        <v>65790</v>
      </c>
      <c r="L8538" s="52">
        <f>Tabla2[[#This Row],[Units Sold]]/Cálculos!$C$11</f>
        <v>6.1721895660950735E-5</v>
      </c>
      <c r="M8538" s="6">
        <f>Tabla2[[#This Row],[Total Sales]]-Tabla2[[#This Row],[Operating Profit]]</f>
        <v>63224.19</v>
      </c>
      <c r="N8538" s="6">
        <v>2565.81</v>
      </c>
      <c r="O8538" s="46">
        <f>Tabla2[[#This Row],[Operating Profit]]/Tabla2[[#This Row],[Total Sales]]</f>
        <v>3.9E-2</v>
      </c>
      <c r="P8538" s="1" t="s">
        <v>23</v>
      </c>
    </row>
    <row r="8539" spans="1:16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3" t="str">
        <f>IFERROR(LEFT(Tabla2[[#This Row],[Product]],FIND(" ",Tabla2[[#This Row],[Product]])-3),Tabla2[[#This Row],[Product]])</f>
        <v>Women</v>
      </c>
      <c r="I8539" s="6">
        <v>34</v>
      </c>
      <c r="J8539" s="4">
        <v>780</v>
      </c>
      <c r="K8539" s="6">
        <f>Tabla2[[#This Row],[Price per Unit]]*Tabla2[[#This Row],[Units Sold]]</f>
        <v>26520</v>
      </c>
      <c r="L8539" s="52">
        <f>Tabla2[[#This Row],[Units Sold]]/Cálculos!$C$11</f>
        <v>3.1466064454602334E-5</v>
      </c>
      <c r="M8539" s="6">
        <f>Tabla2[[#This Row],[Total Sales]]-Tabla2[[#This Row],[Operating Profit]]</f>
        <v>25459.200000000001</v>
      </c>
      <c r="N8539" s="6">
        <v>1060.8</v>
      </c>
      <c r="O8539" s="46">
        <f>Tabla2[[#This Row],[Operating Profit]]/Tabla2[[#This Row],[Total Sales]]</f>
        <v>0.04</v>
      </c>
      <c r="P8539" s="1" t="s">
        <v>23</v>
      </c>
    </row>
    <row r="8540" spans="1:16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3" t="str">
        <f>IFERROR(LEFT(Tabla2[[#This Row],[Product]],FIND(" ",Tabla2[[#This Row],[Product]])-3),Tabla2[[#This Row],[Product]])</f>
        <v>Women</v>
      </c>
      <c r="I8540" s="6">
        <v>37</v>
      </c>
      <c r="J8540" s="4">
        <v>700</v>
      </c>
      <c r="K8540" s="6">
        <f>Tabla2[[#This Row],[Price per Unit]]*Tabla2[[#This Row],[Units Sold]]</f>
        <v>25900</v>
      </c>
      <c r="L8540" s="52">
        <f>Tabla2[[#This Row],[Units Sold]]/Cálculos!$C$11</f>
        <v>2.8238775792591839E-5</v>
      </c>
      <c r="M8540" s="6">
        <f>Tabla2[[#This Row],[Total Sales]]-Tabla2[[#This Row],[Operating Profit]]</f>
        <v>24864</v>
      </c>
      <c r="N8540" s="6">
        <v>1036</v>
      </c>
      <c r="O8540" s="46">
        <f>Tabla2[[#This Row],[Operating Profit]]/Tabla2[[#This Row],[Total Sales]]</f>
        <v>0.04</v>
      </c>
      <c r="P8540" s="1" t="s">
        <v>23</v>
      </c>
    </row>
    <row r="8541" spans="1:16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3" t="str">
        <f>IFERROR(LEFT(Tabla2[[#This Row],[Product]],FIND(" ",Tabla2[[#This Row],[Product]])-3),Tabla2[[#This Row],[Product]])</f>
        <v>Men</v>
      </c>
      <c r="I8541" s="6">
        <v>39</v>
      </c>
      <c r="J8541" s="4">
        <v>740</v>
      </c>
      <c r="K8541" s="6">
        <f>Tabla2[[#This Row],[Price per Unit]]*Tabla2[[#This Row],[Units Sold]]</f>
        <v>28860</v>
      </c>
      <c r="L8541" s="52">
        <f>Tabla2[[#This Row],[Units Sold]]/Cálculos!$C$11</f>
        <v>2.9852420123597086E-5</v>
      </c>
      <c r="M8541" s="6">
        <f>Tabla2[[#This Row],[Total Sales]]-Tabla2[[#This Row],[Operating Profit]]</f>
        <v>27503.58</v>
      </c>
      <c r="N8541" s="6">
        <v>1356.42</v>
      </c>
      <c r="O8541" s="46">
        <f>Tabla2[[#This Row],[Operating Profit]]/Tabla2[[#This Row],[Total Sales]]</f>
        <v>4.7E-2</v>
      </c>
      <c r="P8541" s="1" t="s">
        <v>23</v>
      </c>
    </row>
    <row r="8542" spans="1:16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3" t="str">
        <f>IFERROR(LEFT(Tabla2[[#This Row],[Product]],FIND(" ",Tabla2[[#This Row],[Product]])-3),Tabla2[[#This Row],[Product]])</f>
        <v>Women</v>
      </c>
      <c r="I8542" s="6">
        <v>33</v>
      </c>
      <c r="J8542" s="4">
        <v>830</v>
      </c>
      <c r="K8542" s="6">
        <f>Tabla2[[#This Row],[Price per Unit]]*Tabla2[[#This Row],[Units Sold]]</f>
        <v>27390</v>
      </c>
      <c r="L8542" s="52">
        <f>Tabla2[[#This Row],[Units Sold]]/Cálculos!$C$11</f>
        <v>3.3483119868358896E-5</v>
      </c>
      <c r="M8542" s="6">
        <f>Tabla2[[#This Row],[Total Sales]]-Tabla2[[#This Row],[Operating Profit]]</f>
        <v>26403.96</v>
      </c>
      <c r="N8542" s="6">
        <v>986.04</v>
      </c>
      <c r="O8542" s="46">
        <f>Tabla2[[#This Row],[Operating Profit]]/Tabla2[[#This Row],[Total Sales]]</f>
        <v>3.5999999999999997E-2</v>
      </c>
      <c r="P8542" s="1" t="s">
        <v>23</v>
      </c>
    </row>
    <row r="8543" spans="1:16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3" t="str">
        <f>IFERROR(LEFT(Tabla2[[#This Row],[Product]],FIND(" ",Tabla2[[#This Row],[Product]])-3),Tabla2[[#This Row],[Product]])</f>
        <v>Men</v>
      </c>
      <c r="I8543" s="6">
        <v>28</v>
      </c>
      <c r="J8543" s="4">
        <v>1190</v>
      </c>
      <c r="K8543" s="6">
        <f>Tabla2[[#This Row],[Price per Unit]]*Tabla2[[#This Row],[Units Sold]]</f>
        <v>33320</v>
      </c>
      <c r="L8543" s="52">
        <f>Tabla2[[#This Row],[Units Sold]]/Cálculos!$C$11</f>
        <v>4.8005918847406126E-5</v>
      </c>
      <c r="M8543" s="6">
        <f>Tabla2[[#This Row],[Total Sales]]-Tabla2[[#This Row],[Operating Profit]]</f>
        <v>31987.200000000001</v>
      </c>
      <c r="N8543" s="6">
        <v>1332.8</v>
      </c>
      <c r="O8543" s="46">
        <f>Tabla2[[#This Row],[Operating Profit]]/Tabla2[[#This Row],[Total Sales]]</f>
        <v>0.04</v>
      </c>
      <c r="P8543" s="1" t="s">
        <v>23</v>
      </c>
    </row>
    <row r="8544" spans="1:16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3" t="str">
        <f>IFERROR(LEFT(Tabla2[[#This Row],[Product]],FIND(" ",Tabla2[[#This Row],[Product]])-3),Tabla2[[#This Row],[Product]])</f>
        <v>Men</v>
      </c>
      <c r="I8544" s="6">
        <v>39</v>
      </c>
      <c r="J8544" s="4">
        <v>1730</v>
      </c>
      <c r="K8544" s="6">
        <f>Tabla2[[#This Row],[Price per Unit]]*Tabla2[[#This Row],[Units Sold]]</f>
        <v>67470</v>
      </c>
      <c r="L8544" s="52">
        <f>Tabla2[[#This Row],[Units Sold]]/Cálculos!$C$11</f>
        <v>6.9790117315976968E-5</v>
      </c>
      <c r="M8544" s="6">
        <f>Tabla2[[#This Row],[Total Sales]]-Tabla2[[#This Row],[Operating Profit]]</f>
        <v>64906.14</v>
      </c>
      <c r="N8544" s="6">
        <v>2563.86</v>
      </c>
      <c r="O8544" s="46">
        <f>Tabla2[[#This Row],[Operating Profit]]/Tabla2[[#This Row],[Total Sales]]</f>
        <v>3.7999999999999999E-2</v>
      </c>
      <c r="P8544" s="1" t="s">
        <v>23</v>
      </c>
    </row>
    <row r="8545" spans="1:16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3" t="str">
        <f>IFERROR(LEFT(Tabla2[[#This Row],[Product]],FIND(" ",Tabla2[[#This Row],[Product]])-3),Tabla2[[#This Row],[Product]])</f>
        <v>Women</v>
      </c>
      <c r="I8545" s="6">
        <v>39</v>
      </c>
      <c r="J8545" s="4">
        <v>1190</v>
      </c>
      <c r="K8545" s="6">
        <f>Tabla2[[#This Row],[Price per Unit]]*Tabla2[[#This Row],[Units Sold]]</f>
        <v>46410</v>
      </c>
      <c r="L8545" s="52">
        <f>Tabla2[[#This Row],[Units Sold]]/Cálculos!$C$11</f>
        <v>4.8005918847406126E-5</v>
      </c>
      <c r="M8545" s="6">
        <f>Tabla2[[#This Row],[Total Sales]]-Tabla2[[#This Row],[Operating Profit]]</f>
        <v>44460.78</v>
      </c>
      <c r="N8545" s="6">
        <v>1949.22</v>
      </c>
      <c r="O8545" s="46">
        <f>Tabla2[[#This Row],[Operating Profit]]/Tabla2[[#This Row],[Total Sales]]</f>
        <v>4.2000000000000003E-2</v>
      </c>
      <c r="P8545" s="1" t="s">
        <v>23</v>
      </c>
    </row>
    <row r="8546" spans="1:16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3" t="str">
        <f>IFERROR(LEFT(Tabla2[[#This Row],[Product]],FIND(" ",Tabla2[[#This Row],[Product]])-3),Tabla2[[#This Row],[Product]])</f>
        <v>Women</v>
      </c>
      <c r="I8546" s="6">
        <v>31</v>
      </c>
      <c r="J8546" s="4">
        <v>1010</v>
      </c>
      <c r="K8546" s="6">
        <f>Tabla2[[#This Row],[Price per Unit]]*Tabla2[[#This Row],[Units Sold]]</f>
        <v>31310</v>
      </c>
      <c r="L8546" s="52">
        <f>Tabla2[[#This Row],[Units Sold]]/Cálculos!$C$11</f>
        <v>4.0744519357882514E-5</v>
      </c>
      <c r="M8546" s="6">
        <f>Tabla2[[#This Row],[Total Sales]]-Tabla2[[#This Row],[Operating Profit]]</f>
        <v>30151.53</v>
      </c>
      <c r="N8546" s="6">
        <v>1158.47</v>
      </c>
      <c r="O8546" s="46">
        <f>Tabla2[[#This Row],[Operating Profit]]/Tabla2[[#This Row],[Total Sales]]</f>
        <v>3.6999999999999998E-2</v>
      </c>
      <c r="P8546" s="1" t="s">
        <v>23</v>
      </c>
    </row>
    <row r="8547" spans="1:16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3" t="str">
        <f>IFERROR(LEFT(Tabla2[[#This Row],[Product]],FIND(" ",Tabla2[[#This Row],[Product]])-3),Tabla2[[#This Row],[Product]])</f>
        <v>Men</v>
      </c>
      <c r="I8547" s="6">
        <v>42</v>
      </c>
      <c r="J8547" s="4">
        <v>1050</v>
      </c>
      <c r="K8547" s="6">
        <f>Tabla2[[#This Row],[Price per Unit]]*Tabla2[[#This Row],[Units Sold]]</f>
        <v>44100</v>
      </c>
      <c r="L8547" s="52">
        <f>Tabla2[[#This Row],[Units Sold]]/Cálculos!$C$11</f>
        <v>4.2358163688887758E-5</v>
      </c>
      <c r="M8547" s="6">
        <f>Tabla2[[#This Row],[Total Sales]]-Tabla2[[#This Row],[Operating Profit]]</f>
        <v>42027.3</v>
      </c>
      <c r="N8547" s="6">
        <v>2072.7000000000003</v>
      </c>
      <c r="O8547" s="46">
        <f>Tabla2[[#This Row],[Operating Profit]]/Tabla2[[#This Row],[Total Sales]]</f>
        <v>4.7000000000000007E-2</v>
      </c>
      <c r="P8547" s="1" t="s">
        <v>23</v>
      </c>
    </row>
    <row r="8548" spans="1:16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3" t="str">
        <f>IFERROR(LEFT(Tabla2[[#This Row],[Product]],FIND(" ",Tabla2[[#This Row],[Product]])-3),Tabla2[[#This Row],[Product]])</f>
        <v>Women</v>
      </c>
      <c r="I8548" s="6">
        <v>40</v>
      </c>
      <c r="J8548" s="4">
        <v>1090</v>
      </c>
      <c r="K8548" s="6">
        <f>Tabla2[[#This Row],[Price per Unit]]*Tabla2[[#This Row],[Units Sold]]</f>
        <v>43600</v>
      </c>
      <c r="L8548" s="52">
        <f>Tabla2[[#This Row],[Units Sold]]/Cálculos!$C$11</f>
        <v>4.3971808019893009E-5</v>
      </c>
      <c r="M8548" s="6">
        <f>Tabla2[[#This Row],[Total Sales]]-Tabla2[[#This Row],[Operating Profit]]</f>
        <v>42204.800000000003</v>
      </c>
      <c r="N8548" s="6">
        <v>1395.2</v>
      </c>
      <c r="O8548" s="46">
        <f>Tabla2[[#This Row],[Operating Profit]]/Tabla2[[#This Row],[Total Sales]]</f>
        <v>3.2000000000000001E-2</v>
      </c>
      <c r="P8548" s="1" t="s">
        <v>23</v>
      </c>
    </row>
    <row r="8549" spans="1:16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3" t="str">
        <f>IFERROR(LEFT(Tabla2[[#This Row],[Product]],FIND(" ",Tabla2[[#This Row],[Product]])-3),Tabla2[[#This Row],[Product]])</f>
        <v>Men</v>
      </c>
      <c r="I8549" s="6">
        <v>34</v>
      </c>
      <c r="J8549" s="4">
        <v>1730</v>
      </c>
      <c r="K8549" s="6">
        <f>Tabla2[[#This Row],[Price per Unit]]*Tabla2[[#This Row],[Units Sold]]</f>
        <v>58820</v>
      </c>
      <c r="L8549" s="52">
        <f>Tabla2[[#This Row],[Units Sold]]/Cálculos!$C$11</f>
        <v>6.9790117315976968E-5</v>
      </c>
      <c r="M8549" s="6">
        <f>Tabla2[[#This Row],[Total Sales]]-Tabla2[[#This Row],[Operating Profit]]</f>
        <v>56349.56</v>
      </c>
      <c r="N8549" s="6">
        <v>2470.44</v>
      </c>
      <c r="O8549" s="46">
        <f>Tabla2[[#This Row],[Operating Profit]]/Tabla2[[#This Row],[Total Sales]]</f>
        <v>4.2000000000000003E-2</v>
      </c>
      <c r="P8549" s="1" t="s">
        <v>23</v>
      </c>
    </row>
    <row r="8550" spans="1:16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3" t="str">
        <f>IFERROR(LEFT(Tabla2[[#This Row],[Product]],FIND(" ",Tabla2[[#This Row],[Product]])-3),Tabla2[[#This Row],[Product]])</f>
        <v>Men</v>
      </c>
      <c r="I8550" s="6">
        <v>34</v>
      </c>
      <c r="J8550" s="4">
        <v>2210</v>
      </c>
      <c r="K8550" s="6">
        <f>Tabla2[[#This Row],[Price per Unit]]*Tabla2[[#This Row],[Units Sold]]</f>
        <v>75140</v>
      </c>
      <c r="L8550" s="52">
        <f>Tabla2[[#This Row],[Units Sold]]/Cálculos!$C$11</f>
        <v>8.9153849288039951E-5</v>
      </c>
      <c r="M8550" s="6">
        <f>Tabla2[[#This Row],[Total Sales]]-Tabla2[[#This Row],[Operating Profit]]</f>
        <v>72359.820000000007</v>
      </c>
      <c r="N8550" s="6">
        <v>2780.18</v>
      </c>
      <c r="O8550" s="46">
        <f>Tabla2[[#This Row],[Operating Profit]]/Tabla2[[#This Row],[Total Sales]]</f>
        <v>3.6999999999999998E-2</v>
      </c>
      <c r="P8550" s="1" t="s">
        <v>23</v>
      </c>
    </row>
    <row r="8551" spans="1:16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3" t="str">
        <f>IFERROR(LEFT(Tabla2[[#This Row],[Product]],FIND(" ",Tabla2[[#This Row],[Product]])-3),Tabla2[[#This Row],[Product]])</f>
        <v>Women</v>
      </c>
      <c r="I8551" s="6">
        <v>33</v>
      </c>
      <c r="J8551" s="4">
        <v>1430</v>
      </c>
      <c r="K8551" s="6">
        <f>Tabla2[[#This Row],[Price per Unit]]*Tabla2[[#This Row],[Units Sold]]</f>
        <v>47190</v>
      </c>
      <c r="L8551" s="52">
        <f>Tabla2[[#This Row],[Units Sold]]/Cálculos!$C$11</f>
        <v>5.7687784833437618E-5</v>
      </c>
      <c r="M8551" s="6">
        <f>Tabla2[[#This Row],[Total Sales]]-Tabla2[[#This Row],[Operating Profit]]</f>
        <v>45349.59</v>
      </c>
      <c r="N8551" s="6">
        <v>1840.4099999999999</v>
      </c>
      <c r="O8551" s="46">
        <f>Tabla2[[#This Row],[Operating Profit]]/Tabla2[[#This Row],[Total Sales]]</f>
        <v>3.9E-2</v>
      </c>
      <c r="P8551" s="1" t="s">
        <v>23</v>
      </c>
    </row>
    <row r="8552" spans="1:16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3" t="str">
        <f>IFERROR(LEFT(Tabla2[[#This Row],[Product]],FIND(" ",Tabla2[[#This Row],[Product]])-3),Tabla2[[#This Row],[Product]])</f>
        <v>Women</v>
      </c>
      <c r="I8552" s="6">
        <v>36</v>
      </c>
      <c r="J8552" s="4">
        <v>1440</v>
      </c>
      <c r="K8552" s="6">
        <f>Tabla2[[#This Row],[Price per Unit]]*Tabla2[[#This Row],[Units Sold]]</f>
        <v>51840</v>
      </c>
      <c r="L8552" s="52">
        <f>Tabla2[[#This Row],[Units Sold]]/Cálculos!$C$11</f>
        <v>5.8091195916188929E-5</v>
      </c>
      <c r="M8552" s="6">
        <f>Tabla2[[#This Row],[Total Sales]]-Tabla2[[#This Row],[Operating Profit]]</f>
        <v>49818.239999999998</v>
      </c>
      <c r="N8552" s="6">
        <v>2021.7599999999998</v>
      </c>
      <c r="O8552" s="46">
        <f>Tabla2[[#This Row],[Operating Profit]]/Tabla2[[#This Row],[Total Sales]]</f>
        <v>3.8999999999999993E-2</v>
      </c>
      <c r="P8552" s="1" t="s">
        <v>23</v>
      </c>
    </row>
    <row r="8553" spans="1:16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3" t="str">
        <f>IFERROR(LEFT(Tabla2[[#This Row],[Product]],FIND(" ",Tabla2[[#This Row],[Product]])-3),Tabla2[[#This Row],[Product]])</f>
        <v>Men</v>
      </c>
      <c r="I8553" s="6">
        <v>56</v>
      </c>
      <c r="J8553" s="4">
        <v>1360</v>
      </c>
      <c r="K8553" s="6">
        <f>Tabla2[[#This Row],[Price per Unit]]*Tabla2[[#This Row],[Units Sold]]</f>
        <v>76160</v>
      </c>
      <c r="L8553" s="52">
        <f>Tabla2[[#This Row],[Units Sold]]/Cálculos!$C$11</f>
        <v>5.4863907254178434E-5</v>
      </c>
      <c r="M8553" s="6">
        <f>Tabla2[[#This Row],[Total Sales]]-Tabla2[[#This Row],[Operating Profit]]</f>
        <v>72808.960000000006</v>
      </c>
      <c r="N8553" s="6">
        <v>3351.04</v>
      </c>
      <c r="O8553" s="46">
        <f>Tabla2[[#This Row],[Operating Profit]]/Tabla2[[#This Row],[Total Sales]]</f>
        <v>4.3999999999999997E-2</v>
      </c>
      <c r="P8553" s="1" t="s">
        <v>23</v>
      </c>
    </row>
    <row r="8554" spans="1:16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3" t="str">
        <f>IFERROR(LEFT(Tabla2[[#This Row],[Product]],FIND(" ",Tabla2[[#This Row],[Product]])-3),Tabla2[[#This Row],[Product]])</f>
        <v>Women</v>
      </c>
      <c r="I8554" s="6">
        <v>60</v>
      </c>
      <c r="J8554" s="4">
        <v>1760</v>
      </c>
      <c r="K8554" s="6">
        <f>Tabla2[[#This Row],[Price per Unit]]*Tabla2[[#This Row],[Units Sold]]</f>
        <v>105600</v>
      </c>
      <c r="L8554" s="52">
        <f>Tabla2[[#This Row],[Units Sold]]/Cálculos!$C$11</f>
        <v>7.1000350564230915E-5</v>
      </c>
      <c r="M8554" s="6">
        <f>Tabla2[[#This Row],[Total Sales]]-Tabla2[[#This Row],[Operating Profit]]</f>
        <v>102115.2</v>
      </c>
      <c r="N8554" s="6">
        <v>3484.7999999999997</v>
      </c>
      <c r="O8554" s="46">
        <f>Tabla2[[#This Row],[Operating Profit]]/Tabla2[[#This Row],[Total Sales]]</f>
        <v>3.2999999999999995E-2</v>
      </c>
      <c r="P8554" s="1" t="s">
        <v>23</v>
      </c>
    </row>
    <row r="8555" spans="1:16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3" t="str">
        <f>IFERROR(LEFT(Tabla2[[#This Row],[Product]],FIND(" ",Tabla2[[#This Row],[Product]])-3),Tabla2[[#This Row],[Product]])</f>
        <v>Men</v>
      </c>
      <c r="I8555" s="6">
        <v>49</v>
      </c>
      <c r="J8555" s="4">
        <v>2480</v>
      </c>
      <c r="K8555" s="6">
        <f>Tabla2[[#This Row],[Price per Unit]]*Tabla2[[#This Row],[Units Sold]]</f>
        <v>121520</v>
      </c>
      <c r="L8555" s="52">
        <f>Tabla2[[#This Row],[Units Sold]]/Cálculos!$C$11</f>
        <v>1.0004594852232538E-4</v>
      </c>
      <c r="M8555" s="6">
        <f>Tabla2[[#This Row],[Total Sales]]-Tabla2[[#This Row],[Operating Profit]]</f>
        <v>116659.2</v>
      </c>
      <c r="N8555" s="6">
        <v>4860.7999999999993</v>
      </c>
      <c r="O8555" s="46">
        <f>Tabla2[[#This Row],[Operating Profit]]/Tabla2[[#This Row],[Total Sales]]</f>
        <v>3.9999999999999994E-2</v>
      </c>
      <c r="P8555" s="1" t="s">
        <v>23</v>
      </c>
    </row>
    <row r="8556" spans="1:16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3" t="str">
        <f>IFERROR(LEFT(Tabla2[[#This Row],[Product]],FIND(" ",Tabla2[[#This Row],[Product]])-3),Tabla2[[#This Row],[Product]])</f>
        <v>Men</v>
      </c>
      <c r="I8556" s="6">
        <v>54</v>
      </c>
      <c r="J8556" s="4">
        <v>2250</v>
      </c>
      <c r="K8556" s="6">
        <f>Tabla2[[#This Row],[Price per Unit]]*Tabla2[[#This Row],[Units Sold]]</f>
        <v>121500</v>
      </c>
      <c r="L8556" s="52">
        <f>Tabla2[[#This Row],[Units Sold]]/Cálculos!$C$11</f>
        <v>9.0767493619045195E-5</v>
      </c>
      <c r="M8556" s="6">
        <f>Tabla2[[#This Row],[Total Sales]]-Tabla2[[#This Row],[Operating Profit]]</f>
        <v>116518.5</v>
      </c>
      <c r="N8556" s="6">
        <v>4981.5</v>
      </c>
      <c r="O8556" s="46">
        <f>Tabla2[[#This Row],[Operating Profit]]/Tabla2[[#This Row],[Total Sales]]</f>
        <v>4.1000000000000002E-2</v>
      </c>
      <c r="P8556" s="1" t="s">
        <v>23</v>
      </c>
    </row>
    <row r="8557" spans="1:16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3" t="str">
        <f>IFERROR(LEFT(Tabla2[[#This Row],[Product]],FIND(" ",Tabla2[[#This Row],[Product]])-3),Tabla2[[#This Row],[Product]])</f>
        <v>Women</v>
      </c>
      <c r="I8557" s="6">
        <v>53</v>
      </c>
      <c r="J8557" s="4">
        <v>1650</v>
      </c>
      <c r="K8557" s="6">
        <f>Tabla2[[#This Row],[Price per Unit]]*Tabla2[[#This Row],[Units Sold]]</f>
        <v>87450</v>
      </c>
      <c r="L8557" s="52">
        <f>Tabla2[[#This Row],[Units Sold]]/Cálculos!$C$11</f>
        <v>6.656282865396648E-5</v>
      </c>
      <c r="M8557" s="6">
        <f>Tabla2[[#This Row],[Total Sales]]-Tabla2[[#This Row],[Operating Profit]]</f>
        <v>83952</v>
      </c>
      <c r="N8557" s="6">
        <v>3497.9999999999995</v>
      </c>
      <c r="O8557" s="46">
        <f>Tabla2[[#This Row],[Operating Profit]]/Tabla2[[#This Row],[Total Sales]]</f>
        <v>3.9999999999999994E-2</v>
      </c>
      <c r="P8557" s="1" t="s">
        <v>23</v>
      </c>
    </row>
    <row r="8558" spans="1:16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3" t="str">
        <f>IFERROR(LEFT(Tabla2[[#This Row],[Product]],FIND(" ",Tabla2[[#This Row],[Product]])-3),Tabla2[[#This Row],[Product]])</f>
        <v>Women</v>
      </c>
      <c r="I8558" s="6">
        <v>51</v>
      </c>
      <c r="J8558" s="4">
        <v>1760</v>
      </c>
      <c r="K8558" s="6">
        <f>Tabla2[[#This Row],[Price per Unit]]*Tabla2[[#This Row],[Units Sold]]</f>
        <v>89760</v>
      </c>
      <c r="L8558" s="52">
        <f>Tabla2[[#This Row],[Units Sold]]/Cálculos!$C$11</f>
        <v>7.1000350564230915E-5</v>
      </c>
      <c r="M8558" s="6">
        <f>Tabla2[[#This Row],[Total Sales]]-Tabla2[[#This Row],[Operating Profit]]</f>
        <v>86259.36</v>
      </c>
      <c r="N8558" s="6">
        <v>3500.6399999999994</v>
      </c>
      <c r="O8558" s="46">
        <f>Tabla2[[#This Row],[Operating Profit]]/Tabla2[[#This Row],[Total Sales]]</f>
        <v>3.8999999999999993E-2</v>
      </c>
      <c r="P8558" s="1" t="s">
        <v>23</v>
      </c>
    </row>
    <row r="8559" spans="1:16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3" t="str">
        <f>IFERROR(LEFT(Tabla2[[#This Row],[Product]],FIND(" ",Tabla2[[#This Row],[Product]])-3),Tabla2[[#This Row],[Product]])</f>
        <v>Men</v>
      </c>
      <c r="I8559" s="6">
        <v>59</v>
      </c>
      <c r="J8559" s="4">
        <v>1570</v>
      </c>
      <c r="K8559" s="6">
        <f>Tabla2[[#This Row],[Price per Unit]]*Tabla2[[#This Row],[Units Sold]]</f>
        <v>92630</v>
      </c>
      <c r="L8559" s="52">
        <f>Tabla2[[#This Row],[Units Sold]]/Cálculos!$C$11</f>
        <v>6.3335539991955979E-5</v>
      </c>
      <c r="M8559" s="6">
        <f>Tabla2[[#This Row],[Total Sales]]-Tabla2[[#This Row],[Operating Profit]]</f>
        <v>88739.54</v>
      </c>
      <c r="N8559" s="6">
        <v>3890.4600000000005</v>
      </c>
      <c r="O8559" s="46">
        <f>Tabla2[[#This Row],[Operating Profit]]/Tabla2[[#This Row],[Total Sales]]</f>
        <v>4.2000000000000003E-2</v>
      </c>
      <c r="P8559" s="1" t="s">
        <v>23</v>
      </c>
    </row>
    <row r="8560" spans="1:16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3" t="str">
        <f>IFERROR(LEFT(Tabla2[[#This Row],[Product]],FIND(" ",Tabla2[[#This Row],[Product]])-3),Tabla2[[#This Row],[Product]])</f>
        <v>Women</v>
      </c>
      <c r="I8560" s="6">
        <v>65</v>
      </c>
      <c r="J8560" s="4">
        <v>1900</v>
      </c>
      <c r="K8560" s="6">
        <f>Tabla2[[#This Row],[Price per Unit]]*Tabla2[[#This Row],[Units Sold]]</f>
        <v>123500</v>
      </c>
      <c r="L8560" s="52">
        <f>Tabla2[[#This Row],[Units Sold]]/Cálculos!$C$11</f>
        <v>7.6648105722749283E-5</v>
      </c>
      <c r="M8560" s="6">
        <f>Tabla2[[#This Row],[Total Sales]]-Tabla2[[#This Row],[Operating Profit]]</f>
        <v>119177.5</v>
      </c>
      <c r="N8560" s="6">
        <v>4322.5</v>
      </c>
      <c r="O8560" s="46">
        <f>Tabla2[[#This Row],[Operating Profit]]/Tabla2[[#This Row],[Total Sales]]</f>
        <v>3.5000000000000003E-2</v>
      </c>
      <c r="P8560" s="1" t="s">
        <v>23</v>
      </c>
    </row>
    <row r="8561" spans="1:16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3" t="str">
        <f>IFERROR(LEFT(Tabla2[[#This Row],[Product]],FIND(" ",Tabla2[[#This Row],[Product]])-3),Tabla2[[#This Row],[Product]])</f>
        <v>Men</v>
      </c>
      <c r="I8561" s="6">
        <v>23</v>
      </c>
      <c r="J8561" s="4">
        <v>2330</v>
      </c>
      <c r="K8561" s="6">
        <f>Tabla2[[#This Row],[Price per Unit]]*Tabla2[[#This Row],[Units Sold]]</f>
        <v>53590</v>
      </c>
      <c r="L8561" s="52">
        <f>Tabla2[[#This Row],[Units Sold]]/Cálculos!$C$11</f>
        <v>9.3994782281055697E-5</v>
      </c>
      <c r="M8561" s="6">
        <f>Tabla2[[#This Row],[Total Sales]]-Tabla2[[#This Row],[Operating Profit]]</f>
        <v>50803.32</v>
      </c>
      <c r="N8561" s="6">
        <v>2786.6800000000003</v>
      </c>
      <c r="O8561" s="46">
        <f>Tabla2[[#This Row],[Operating Profit]]/Tabla2[[#This Row],[Total Sales]]</f>
        <v>5.2000000000000005E-2</v>
      </c>
      <c r="P8561" s="1" t="s">
        <v>23</v>
      </c>
    </row>
    <row r="8562" spans="1:16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3" t="str">
        <f>IFERROR(LEFT(Tabla2[[#This Row],[Product]],FIND(" ",Tabla2[[#This Row],[Product]])-3),Tabla2[[#This Row],[Product]])</f>
        <v>Men</v>
      </c>
      <c r="I8562" s="6">
        <v>28</v>
      </c>
      <c r="J8562" s="4">
        <v>1870</v>
      </c>
      <c r="K8562" s="6">
        <f>Tabla2[[#This Row],[Price per Unit]]*Tabla2[[#This Row],[Units Sold]]</f>
        <v>52360</v>
      </c>
      <c r="L8562" s="52">
        <f>Tabla2[[#This Row],[Units Sold]]/Cálculos!$C$11</f>
        <v>7.5437872474495336E-5</v>
      </c>
      <c r="M8562" s="6">
        <f>Tabla2[[#This Row],[Total Sales]]-Tabla2[[#This Row],[Operating Profit]]</f>
        <v>49899.08</v>
      </c>
      <c r="N8562" s="6">
        <v>2460.92</v>
      </c>
      <c r="O8562" s="46">
        <f>Tabla2[[#This Row],[Operating Profit]]/Tabla2[[#This Row],[Total Sales]]</f>
        <v>4.7E-2</v>
      </c>
      <c r="P8562" s="1" t="s">
        <v>23</v>
      </c>
    </row>
    <row r="8563" spans="1:16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3" t="str">
        <f>IFERROR(LEFT(Tabla2[[#This Row],[Product]],FIND(" ",Tabla2[[#This Row],[Product]])-3),Tabla2[[#This Row],[Product]])</f>
        <v>Women</v>
      </c>
      <c r="I8563" s="6">
        <v>18</v>
      </c>
      <c r="J8563" s="4">
        <v>1760</v>
      </c>
      <c r="K8563" s="6">
        <f>Tabla2[[#This Row],[Price per Unit]]*Tabla2[[#This Row],[Units Sold]]</f>
        <v>31680</v>
      </c>
      <c r="L8563" s="52">
        <f>Tabla2[[#This Row],[Units Sold]]/Cálculos!$C$11</f>
        <v>7.1000350564230915E-5</v>
      </c>
      <c r="M8563" s="6">
        <f>Tabla2[[#This Row],[Total Sales]]-Tabla2[[#This Row],[Operating Profit]]</f>
        <v>30666.240000000002</v>
      </c>
      <c r="N8563" s="6">
        <v>1013.76</v>
      </c>
      <c r="O8563" s="46">
        <f>Tabla2[[#This Row],[Operating Profit]]/Tabla2[[#This Row],[Total Sales]]</f>
        <v>3.2000000000000001E-2</v>
      </c>
      <c r="P8563" s="1" t="s">
        <v>23</v>
      </c>
    </row>
    <row r="8564" spans="1:16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3" t="str">
        <f>IFERROR(LEFT(Tabla2[[#This Row],[Product]],FIND(" ",Tabla2[[#This Row],[Product]])-3),Tabla2[[#This Row],[Product]])</f>
        <v>Women</v>
      </c>
      <c r="I8564" s="6">
        <v>21</v>
      </c>
      <c r="J8564" s="4">
        <v>1360</v>
      </c>
      <c r="K8564" s="6">
        <f>Tabla2[[#This Row],[Price per Unit]]*Tabla2[[#This Row],[Units Sold]]</f>
        <v>28560</v>
      </c>
      <c r="L8564" s="52">
        <f>Tabla2[[#This Row],[Units Sold]]/Cálculos!$C$11</f>
        <v>5.4863907254178434E-5</v>
      </c>
      <c r="M8564" s="6">
        <f>Tabla2[[#This Row],[Total Sales]]-Tabla2[[#This Row],[Operating Profit]]</f>
        <v>27360.48</v>
      </c>
      <c r="N8564" s="6">
        <v>1199.52</v>
      </c>
      <c r="O8564" s="46">
        <f>Tabla2[[#This Row],[Operating Profit]]/Tabla2[[#This Row],[Total Sales]]</f>
        <v>4.2000000000000003E-2</v>
      </c>
      <c r="P8564" s="1" t="s">
        <v>23</v>
      </c>
    </row>
    <row r="8565" spans="1:16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3" t="str">
        <f>IFERROR(LEFT(Tabla2[[#This Row],[Product]],FIND(" ",Tabla2[[#This Row],[Product]])-3),Tabla2[[#This Row],[Product]])</f>
        <v>Men</v>
      </c>
      <c r="I8565" s="6">
        <v>30</v>
      </c>
      <c r="J8565" s="4">
        <v>1400</v>
      </c>
      <c r="K8565" s="6">
        <f>Tabla2[[#This Row],[Price per Unit]]*Tabla2[[#This Row],[Units Sold]]</f>
        <v>42000</v>
      </c>
      <c r="L8565" s="52">
        <f>Tabla2[[#This Row],[Units Sold]]/Cálculos!$C$11</f>
        <v>5.6477551585183678E-5</v>
      </c>
      <c r="M8565" s="6">
        <f>Tabla2[[#This Row],[Total Sales]]-Tabla2[[#This Row],[Operating Profit]]</f>
        <v>40110</v>
      </c>
      <c r="N8565" s="6">
        <v>1889.9999999999998</v>
      </c>
      <c r="O8565" s="46">
        <f>Tabla2[[#This Row],[Operating Profit]]/Tabla2[[#This Row],[Total Sales]]</f>
        <v>4.4999999999999991E-2</v>
      </c>
      <c r="P8565" s="1" t="s">
        <v>23</v>
      </c>
    </row>
    <row r="8566" spans="1:16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3" t="str">
        <f>IFERROR(LEFT(Tabla2[[#This Row],[Product]],FIND(" ",Tabla2[[#This Row],[Product]])-3),Tabla2[[#This Row],[Product]])</f>
        <v>Women</v>
      </c>
      <c r="I8566" s="6">
        <v>25</v>
      </c>
      <c r="J8566" s="4">
        <v>1930</v>
      </c>
      <c r="K8566" s="6">
        <f>Tabla2[[#This Row],[Price per Unit]]*Tabla2[[#This Row],[Units Sold]]</f>
        <v>48250</v>
      </c>
      <c r="L8566" s="52">
        <f>Tabla2[[#This Row],[Units Sold]]/Cálculos!$C$11</f>
        <v>7.7858338971003216E-5</v>
      </c>
      <c r="M8566" s="6">
        <f>Tabla2[[#This Row],[Total Sales]]-Tabla2[[#This Row],[Operating Profit]]</f>
        <v>45451.5</v>
      </c>
      <c r="N8566" s="6">
        <v>2798.5000000000005</v>
      </c>
      <c r="O8566" s="46">
        <f>Tabla2[[#This Row],[Operating Profit]]/Tabla2[[#This Row],[Total Sales]]</f>
        <v>5.800000000000001E-2</v>
      </c>
      <c r="P8566" s="1" t="s">
        <v>23</v>
      </c>
    </row>
    <row r="8567" spans="1:16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3" t="str">
        <f>IFERROR(LEFT(Tabla2[[#This Row],[Product]],FIND(" ",Tabla2[[#This Row],[Product]])-3),Tabla2[[#This Row],[Product]])</f>
        <v>Men</v>
      </c>
      <c r="I8567" s="6">
        <v>26</v>
      </c>
      <c r="J8567" s="4">
        <v>2560</v>
      </c>
      <c r="K8567" s="6">
        <f>Tabla2[[#This Row],[Price per Unit]]*Tabla2[[#This Row],[Units Sold]]</f>
        <v>66560</v>
      </c>
      <c r="L8567" s="52">
        <f>Tabla2[[#This Row],[Units Sold]]/Cálculos!$C$11</f>
        <v>1.0327323718433586E-4</v>
      </c>
      <c r="M8567" s="6">
        <f>Tabla2[[#This Row],[Total Sales]]-Tabla2[[#This Row],[Operating Profit]]</f>
        <v>62899.199999999997</v>
      </c>
      <c r="N8567" s="6">
        <v>3660.8</v>
      </c>
      <c r="O8567" s="46">
        <f>Tabla2[[#This Row],[Operating Profit]]/Tabla2[[#This Row],[Total Sales]]</f>
        <v>5.5E-2</v>
      </c>
      <c r="P8567" s="1" t="s">
        <v>23</v>
      </c>
    </row>
    <row r="8568" spans="1:16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3" t="str">
        <f>IFERROR(LEFT(Tabla2[[#This Row],[Product]],FIND(" ",Tabla2[[#This Row],[Product]])-3),Tabla2[[#This Row],[Product]])</f>
        <v>Men</v>
      </c>
      <c r="I8568" s="6">
        <v>27</v>
      </c>
      <c r="J8568" s="4">
        <v>1530</v>
      </c>
      <c r="K8568" s="6">
        <f>Tabla2[[#This Row],[Price per Unit]]*Tabla2[[#This Row],[Units Sold]]</f>
        <v>41310</v>
      </c>
      <c r="L8568" s="52">
        <f>Tabla2[[#This Row],[Units Sold]]/Cálculos!$C$11</f>
        <v>6.1721895660950735E-5</v>
      </c>
      <c r="M8568" s="6">
        <f>Tabla2[[#This Row],[Total Sales]]-Tabla2[[#This Row],[Operating Profit]]</f>
        <v>39451.050000000003</v>
      </c>
      <c r="N8568" s="6">
        <v>1858.9499999999998</v>
      </c>
      <c r="O8568" s="46">
        <f>Tabla2[[#This Row],[Operating Profit]]/Tabla2[[#This Row],[Total Sales]]</f>
        <v>4.4999999999999998E-2</v>
      </c>
      <c r="P8568" s="1" t="s">
        <v>23</v>
      </c>
    </row>
    <row r="8569" spans="1:16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3" t="str">
        <f>IFERROR(LEFT(Tabla2[[#This Row],[Product]],FIND(" ",Tabla2[[#This Row],[Product]])-3),Tabla2[[#This Row],[Product]])</f>
        <v>Women</v>
      </c>
      <c r="I8569" s="6">
        <v>17</v>
      </c>
      <c r="J8569" s="4">
        <v>1700</v>
      </c>
      <c r="K8569" s="6">
        <f>Tabla2[[#This Row],[Price per Unit]]*Tabla2[[#This Row],[Units Sold]]</f>
        <v>28900</v>
      </c>
      <c r="L8569" s="52">
        <f>Tabla2[[#This Row],[Units Sold]]/Cálculos!$C$11</f>
        <v>6.8579884067723035E-5</v>
      </c>
      <c r="M8569" s="6">
        <f>Tabla2[[#This Row],[Total Sales]]-Tabla2[[#This Row],[Operating Profit]]</f>
        <v>27859.599999999999</v>
      </c>
      <c r="N8569" s="6">
        <v>1040.3999999999999</v>
      </c>
      <c r="O8569" s="46">
        <f>Tabla2[[#This Row],[Operating Profit]]/Tabla2[[#This Row],[Total Sales]]</f>
        <v>3.5999999999999997E-2</v>
      </c>
      <c r="P8569" s="1" t="s">
        <v>23</v>
      </c>
    </row>
    <row r="8570" spans="1:16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3" t="str">
        <f>IFERROR(LEFT(Tabla2[[#This Row],[Product]],FIND(" ",Tabla2[[#This Row],[Product]])-3),Tabla2[[#This Row],[Product]])</f>
        <v>Women</v>
      </c>
      <c r="I8570" s="6">
        <v>16</v>
      </c>
      <c r="J8570" s="4">
        <v>930</v>
      </c>
      <c r="K8570" s="6">
        <f>Tabla2[[#This Row],[Price per Unit]]*Tabla2[[#This Row],[Units Sold]]</f>
        <v>14880</v>
      </c>
      <c r="L8570" s="52">
        <f>Tabla2[[#This Row],[Units Sold]]/Cálculos!$C$11</f>
        <v>3.7517230695872013E-5</v>
      </c>
      <c r="M8570" s="6">
        <f>Tabla2[[#This Row],[Total Sales]]-Tabla2[[#This Row],[Operating Profit]]</f>
        <v>14255.04</v>
      </c>
      <c r="N8570" s="6">
        <v>624.96</v>
      </c>
      <c r="O8570" s="46">
        <f>Tabla2[[#This Row],[Operating Profit]]/Tabla2[[#This Row],[Total Sales]]</f>
        <v>4.2000000000000003E-2</v>
      </c>
      <c r="P8570" s="1" t="s">
        <v>23</v>
      </c>
    </row>
    <row r="8571" spans="1:16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3" t="str">
        <f>IFERROR(LEFT(Tabla2[[#This Row],[Product]],FIND(" ",Tabla2[[#This Row],[Product]])-3),Tabla2[[#This Row],[Product]])</f>
        <v>Men</v>
      </c>
      <c r="I8571" s="6">
        <v>28</v>
      </c>
      <c r="J8571" s="4">
        <v>1200</v>
      </c>
      <c r="K8571" s="6">
        <f>Tabla2[[#This Row],[Price per Unit]]*Tabla2[[#This Row],[Units Sold]]</f>
        <v>33600</v>
      </c>
      <c r="L8571" s="52">
        <f>Tabla2[[#This Row],[Units Sold]]/Cálculos!$C$11</f>
        <v>4.8409329930157437E-5</v>
      </c>
      <c r="M8571" s="6">
        <f>Tabla2[[#This Row],[Total Sales]]-Tabla2[[#This Row],[Operating Profit]]</f>
        <v>32188.799999999999</v>
      </c>
      <c r="N8571" s="6">
        <v>1411.2</v>
      </c>
      <c r="O8571" s="46">
        <f>Tabla2[[#This Row],[Operating Profit]]/Tabla2[[#This Row],[Total Sales]]</f>
        <v>4.2000000000000003E-2</v>
      </c>
      <c r="P8571" s="1" t="s">
        <v>23</v>
      </c>
    </row>
    <row r="8572" spans="1:16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3" t="str">
        <f>IFERROR(LEFT(Tabla2[[#This Row],[Product]],FIND(" ",Tabla2[[#This Row],[Product]])-3),Tabla2[[#This Row],[Product]])</f>
        <v>Women</v>
      </c>
      <c r="I8572" s="6">
        <v>18</v>
      </c>
      <c r="J8572" s="4">
        <v>1490</v>
      </c>
      <c r="K8572" s="6">
        <f>Tabla2[[#This Row],[Price per Unit]]*Tabla2[[#This Row],[Units Sold]]</f>
        <v>26820</v>
      </c>
      <c r="L8572" s="52">
        <f>Tabla2[[#This Row],[Units Sold]]/Cálculos!$C$11</f>
        <v>6.010825132994549E-5</v>
      </c>
      <c r="M8572" s="6">
        <f>Tabla2[[#This Row],[Total Sales]]-Tabla2[[#This Row],[Operating Profit]]</f>
        <v>25344.9</v>
      </c>
      <c r="N8572" s="6">
        <v>1475.1000000000001</v>
      </c>
      <c r="O8572" s="46">
        <f>Tabla2[[#This Row],[Operating Profit]]/Tabla2[[#This Row],[Total Sales]]</f>
        <v>5.5000000000000007E-2</v>
      </c>
      <c r="P8572" s="1" t="s">
        <v>23</v>
      </c>
    </row>
    <row r="8573" spans="1:16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3" t="str">
        <f>IFERROR(LEFT(Tabla2[[#This Row],[Product]],FIND(" ",Tabla2[[#This Row],[Product]])-3),Tabla2[[#This Row],[Product]])</f>
        <v>Men</v>
      </c>
      <c r="I8573" s="6">
        <v>20</v>
      </c>
      <c r="J8573" s="4">
        <v>2280</v>
      </c>
      <c r="K8573" s="6">
        <f>Tabla2[[#This Row],[Price per Unit]]*Tabla2[[#This Row],[Units Sold]]</f>
        <v>45600</v>
      </c>
      <c r="L8573" s="52">
        <f>Tabla2[[#This Row],[Units Sold]]/Cálculos!$C$11</f>
        <v>9.1977726867299128E-5</v>
      </c>
      <c r="M8573" s="6">
        <f>Tabla2[[#This Row],[Total Sales]]-Tabla2[[#This Row],[Operating Profit]]</f>
        <v>43639.199999999997</v>
      </c>
      <c r="N8573" s="6">
        <v>1960.8000000000002</v>
      </c>
      <c r="O8573" s="46">
        <f>Tabla2[[#This Row],[Operating Profit]]/Tabla2[[#This Row],[Total Sales]]</f>
        <v>4.3000000000000003E-2</v>
      </c>
      <c r="P8573" s="1" t="s">
        <v>23</v>
      </c>
    </row>
    <row r="8574" spans="1:16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3" t="str">
        <f>IFERROR(LEFT(Tabla2[[#This Row],[Product]],FIND(" ",Tabla2[[#This Row],[Product]])-3),Tabla2[[#This Row],[Product]])</f>
        <v>Men</v>
      </c>
      <c r="I8574" s="6">
        <v>22</v>
      </c>
      <c r="J8574" s="4">
        <v>1050</v>
      </c>
      <c r="K8574" s="6">
        <f>Tabla2[[#This Row],[Price per Unit]]*Tabla2[[#This Row],[Units Sold]]</f>
        <v>23100</v>
      </c>
      <c r="L8574" s="52">
        <f>Tabla2[[#This Row],[Units Sold]]/Cálculos!$C$11</f>
        <v>4.2358163688887758E-5</v>
      </c>
      <c r="M8574" s="6">
        <f>Tabla2[[#This Row],[Total Sales]]-Tabla2[[#This Row],[Operating Profit]]</f>
        <v>22176</v>
      </c>
      <c r="N8574" s="6">
        <v>923.99999999999989</v>
      </c>
      <c r="O8574" s="46">
        <f>Tabla2[[#This Row],[Operating Profit]]/Tabla2[[#This Row],[Total Sales]]</f>
        <v>3.9999999999999994E-2</v>
      </c>
      <c r="P8574" s="1" t="s">
        <v>23</v>
      </c>
    </row>
    <row r="8575" spans="1:16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3" t="str">
        <f>IFERROR(LEFT(Tabla2[[#This Row],[Product]],FIND(" ",Tabla2[[#This Row],[Product]])-3),Tabla2[[#This Row],[Product]])</f>
        <v>Women</v>
      </c>
      <c r="I8575" s="6">
        <v>16</v>
      </c>
      <c r="J8575" s="4">
        <v>1400</v>
      </c>
      <c r="K8575" s="6">
        <f>Tabla2[[#This Row],[Price per Unit]]*Tabla2[[#This Row],[Units Sold]]</f>
        <v>22400</v>
      </c>
      <c r="L8575" s="52">
        <f>Tabla2[[#This Row],[Units Sold]]/Cálculos!$C$11</f>
        <v>5.6477551585183678E-5</v>
      </c>
      <c r="M8575" s="6">
        <f>Tabla2[[#This Row],[Total Sales]]-Tabla2[[#This Row],[Operating Profit]]</f>
        <v>21526.400000000001</v>
      </c>
      <c r="N8575" s="6">
        <v>873.59999999999991</v>
      </c>
      <c r="O8575" s="46">
        <f>Tabla2[[#This Row],[Operating Profit]]/Tabla2[[#This Row],[Total Sales]]</f>
        <v>3.8999999999999993E-2</v>
      </c>
      <c r="P8575" s="1" t="s">
        <v>23</v>
      </c>
    </row>
    <row r="8576" spans="1:16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3" t="str">
        <f>IFERROR(LEFT(Tabla2[[#This Row],[Product]],FIND(" ",Tabla2[[#This Row],[Product]])-3),Tabla2[[#This Row],[Product]])</f>
        <v>Women</v>
      </c>
      <c r="I8576" s="6">
        <v>20</v>
      </c>
      <c r="J8576" s="4">
        <v>750</v>
      </c>
      <c r="K8576" s="6">
        <f>Tabla2[[#This Row],[Price per Unit]]*Tabla2[[#This Row],[Units Sold]]</f>
        <v>15000</v>
      </c>
      <c r="L8576" s="52">
        <f>Tabla2[[#This Row],[Units Sold]]/Cálculos!$C$11</f>
        <v>3.0255831206348401E-5</v>
      </c>
      <c r="M8576" s="6">
        <f>Tabla2[[#This Row],[Total Sales]]-Tabla2[[#This Row],[Operating Profit]]</f>
        <v>14370</v>
      </c>
      <c r="N8576" s="6">
        <v>630.00000000000011</v>
      </c>
      <c r="O8576" s="46">
        <f>Tabla2[[#This Row],[Operating Profit]]/Tabla2[[#This Row],[Total Sales]]</f>
        <v>4.200000000000001E-2</v>
      </c>
      <c r="P8576" s="1" t="s">
        <v>23</v>
      </c>
    </row>
    <row r="8577" spans="1:16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3" t="str">
        <f>IFERROR(LEFT(Tabla2[[#This Row],[Product]],FIND(" ",Tabla2[[#This Row],[Product]])-3),Tabla2[[#This Row],[Product]])</f>
        <v>Men</v>
      </c>
      <c r="I8577" s="6">
        <v>28</v>
      </c>
      <c r="J8577" s="4">
        <v>900</v>
      </c>
      <c r="K8577" s="6">
        <f>Tabla2[[#This Row],[Price per Unit]]*Tabla2[[#This Row],[Units Sold]]</f>
        <v>25200</v>
      </c>
      <c r="L8577" s="52">
        <f>Tabla2[[#This Row],[Units Sold]]/Cálculos!$C$11</f>
        <v>3.630699744761808E-5</v>
      </c>
      <c r="M8577" s="6">
        <f>Tabla2[[#This Row],[Total Sales]]-Tabla2[[#This Row],[Operating Profit]]</f>
        <v>24192</v>
      </c>
      <c r="N8577" s="6">
        <v>1007.9999999999999</v>
      </c>
      <c r="O8577" s="46">
        <f>Tabla2[[#This Row],[Operating Profit]]/Tabla2[[#This Row],[Total Sales]]</f>
        <v>3.9999999999999994E-2</v>
      </c>
      <c r="P8577" s="1" t="s">
        <v>23</v>
      </c>
    </row>
    <row r="8578" spans="1:16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3" t="str">
        <f>IFERROR(LEFT(Tabla2[[#This Row],[Product]],FIND(" ",Tabla2[[#This Row],[Product]])-3),Tabla2[[#This Row],[Product]])</f>
        <v>Women</v>
      </c>
      <c r="I8578" s="6">
        <v>21</v>
      </c>
      <c r="J8578" s="4">
        <v>1400</v>
      </c>
      <c r="K8578" s="6">
        <f>Tabla2[[#This Row],[Price per Unit]]*Tabla2[[#This Row],[Units Sold]]</f>
        <v>29400</v>
      </c>
      <c r="L8578" s="52">
        <f>Tabla2[[#This Row],[Units Sold]]/Cálculos!$C$11</f>
        <v>5.6477551585183678E-5</v>
      </c>
      <c r="M8578" s="6">
        <f>Tabla2[[#This Row],[Total Sales]]-Tabla2[[#This Row],[Operating Profit]]</f>
        <v>27724.2</v>
      </c>
      <c r="N8578" s="6">
        <v>1675.8000000000002</v>
      </c>
      <c r="O8578" s="46">
        <f>Tabla2[[#This Row],[Operating Profit]]/Tabla2[[#This Row],[Total Sales]]</f>
        <v>5.7000000000000009E-2</v>
      </c>
      <c r="P8578" s="1" t="s">
        <v>23</v>
      </c>
    </row>
    <row r="8579" spans="1:16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3" t="str">
        <f>IFERROR(LEFT(Tabla2[[#This Row],[Product]],FIND(" ",Tabla2[[#This Row],[Product]])-3),Tabla2[[#This Row],[Product]])</f>
        <v>Men</v>
      </c>
      <c r="I8579" s="6">
        <v>20</v>
      </c>
      <c r="J8579" s="4">
        <v>1940</v>
      </c>
      <c r="K8579" s="6">
        <f>Tabla2[[#This Row],[Price per Unit]]*Tabla2[[#This Row],[Units Sold]]</f>
        <v>38800</v>
      </c>
      <c r="L8579" s="52">
        <f>Tabla2[[#This Row],[Units Sold]]/Cálculos!$C$11</f>
        <v>7.8261750053754527E-5</v>
      </c>
      <c r="M8579" s="6">
        <f>Tabla2[[#This Row],[Total Sales]]-Tabla2[[#This Row],[Operating Profit]]</f>
        <v>37015.199999999997</v>
      </c>
      <c r="N8579" s="6">
        <v>1784.8000000000002</v>
      </c>
      <c r="O8579" s="46">
        <f>Tabla2[[#This Row],[Operating Profit]]/Tabla2[[#This Row],[Total Sales]]</f>
        <v>4.6000000000000006E-2</v>
      </c>
      <c r="P8579" s="1" t="s">
        <v>23</v>
      </c>
    </row>
    <row r="8580" spans="1:16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3" t="str">
        <f>IFERROR(LEFT(Tabla2[[#This Row],[Product]],FIND(" ",Tabla2[[#This Row],[Product]])-3),Tabla2[[#This Row],[Product]])</f>
        <v>Men</v>
      </c>
      <c r="I8580" s="6">
        <v>20</v>
      </c>
      <c r="J8580" s="4">
        <v>1110</v>
      </c>
      <c r="K8580" s="6">
        <f>Tabla2[[#This Row],[Price per Unit]]*Tabla2[[#This Row],[Units Sold]]</f>
        <v>22200</v>
      </c>
      <c r="L8580" s="52">
        <f>Tabla2[[#This Row],[Units Sold]]/Cálculos!$C$11</f>
        <v>4.4778630185395631E-5</v>
      </c>
      <c r="M8580" s="6">
        <f>Tabla2[[#This Row],[Total Sales]]-Tabla2[[#This Row],[Operating Profit]]</f>
        <v>21378.6</v>
      </c>
      <c r="N8580" s="6">
        <v>821.4</v>
      </c>
      <c r="O8580" s="46">
        <f>Tabla2[[#This Row],[Operating Profit]]/Tabla2[[#This Row],[Total Sales]]</f>
        <v>3.6999999999999998E-2</v>
      </c>
      <c r="P8580" s="1" t="s">
        <v>23</v>
      </c>
    </row>
    <row r="8581" spans="1:16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3" t="str">
        <f>IFERROR(LEFT(Tabla2[[#This Row],[Product]],FIND(" ",Tabla2[[#This Row],[Product]])-3),Tabla2[[#This Row],[Product]])</f>
        <v>Women</v>
      </c>
      <c r="I8581" s="6">
        <v>10</v>
      </c>
      <c r="J8581" s="4">
        <v>1070</v>
      </c>
      <c r="K8581" s="6">
        <f>Tabla2[[#This Row],[Price per Unit]]*Tabla2[[#This Row],[Units Sold]]</f>
        <v>10700</v>
      </c>
      <c r="L8581" s="52">
        <f>Tabla2[[#This Row],[Units Sold]]/Cálculos!$C$11</f>
        <v>4.316498585439038E-5</v>
      </c>
      <c r="M8581" s="6">
        <f>Tabla2[[#This Row],[Total Sales]]-Tabla2[[#This Row],[Operating Profit]]</f>
        <v>10261.299999999999</v>
      </c>
      <c r="N8581" s="6">
        <v>438.7</v>
      </c>
      <c r="O8581" s="46">
        <f>Tabla2[[#This Row],[Operating Profit]]/Tabla2[[#This Row],[Total Sales]]</f>
        <v>4.1000000000000002E-2</v>
      </c>
      <c r="P8581" s="1" t="s">
        <v>23</v>
      </c>
    </row>
    <row r="8582" spans="1:16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3" t="str">
        <f>IFERROR(LEFT(Tabla2[[#This Row],[Product]],FIND(" ",Tabla2[[#This Row],[Product]])-3),Tabla2[[#This Row],[Product]])</f>
        <v>Women</v>
      </c>
      <c r="I8582" s="6">
        <v>14</v>
      </c>
      <c r="J8582" s="4">
        <v>750</v>
      </c>
      <c r="K8582" s="6">
        <f>Tabla2[[#This Row],[Price per Unit]]*Tabla2[[#This Row],[Units Sold]]</f>
        <v>10500</v>
      </c>
      <c r="L8582" s="52">
        <f>Tabla2[[#This Row],[Units Sold]]/Cálculos!$C$11</f>
        <v>3.0255831206348401E-5</v>
      </c>
      <c r="M8582" s="6">
        <f>Tabla2[[#This Row],[Total Sales]]-Tabla2[[#This Row],[Operating Profit]]</f>
        <v>10027.5</v>
      </c>
      <c r="N8582" s="6">
        <v>472.5</v>
      </c>
      <c r="O8582" s="46">
        <f>Tabla2[[#This Row],[Operating Profit]]/Tabla2[[#This Row],[Total Sales]]</f>
        <v>4.4999999999999998E-2</v>
      </c>
      <c r="P8582" s="1" t="s">
        <v>23</v>
      </c>
    </row>
    <row r="8583" spans="1:16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3" t="str">
        <f>IFERROR(LEFT(Tabla2[[#This Row],[Product]],FIND(" ",Tabla2[[#This Row],[Product]])-3),Tabla2[[#This Row],[Product]])</f>
        <v>Men</v>
      </c>
      <c r="I8583" s="6">
        <v>24</v>
      </c>
      <c r="J8583" s="4">
        <v>880</v>
      </c>
      <c r="K8583" s="6">
        <f>Tabla2[[#This Row],[Price per Unit]]*Tabla2[[#This Row],[Units Sold]]</f>
        <v>21120</v>
      </c>
      <c r="L8583" s="52">
        <f>Tabla2[[#This Row],[Units Sold]]/Cálculos!$C$11</f>
        <v>3.5500175282115457E-5</v>
      </c>
      <c r="M8583" s="6">
        <f>Tabla2[[#This Row],[Total Sales]]-Tabla2[[#This Row],[Operating Profit]]</f>
        <v>20296.32</v>
      </c>
      <c r="N8583" s="6">
        <v>823.68</v>
      </c>
      <c r="O8583" s="46">
        <f>Tabla2[[#This Row],[Operating Profit]]/Tabla2[[#This Row],[Total Sales]]</f>
        <v>3.9E-2</v>
      </c>
      <c r="P8583" s="1" t="s">
        <v>23</v>
      </c>
    </row>
    <row r="8584" spans="1:16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3" t="str">
        <f>IFERROR(LEFT(Tabla2[[#This Row],[Product]],FIND(" ",Tabla2[[#This Row],[Product]])-3),Tabla2[[#This Row],[Product]])</f>
        <v>Women</v>
      </c>
      <c r="I8584" s="6">
        <v>20</v>
      </c>
      <c r="J8584" s="4">
        <v>1360</v>
      </c>
      <c r="K8584" s="6">
        <f>Tabla2[[#This Row],[Price per Unit]]*Tabla2[[#This Row],[Units Sold]]</f>
        <v>27200</v>
      </c>
      <c r="L8584" s="52">
        <f>Tabla2[[#This Row],[Units Sold]]/Cálculos!$C$11</f>
        <v>5.4863907254178434E-5</v>
      </c>
      <c r="M8584" s="6">
        <f>Tabla2[[#This Row],[Total Sales]]-Tabla2[[#This Row],[Operating Profit]]</f>
        <v>25785.599999999999</v>
      </c>
      <c r="N8584" s="6">
        <v>1414.4</v>
      </c>
      <c r="O8584" s="46">
        <f>Tabla2[[#This Row],[Operating Profit]]/Tabla2[[#This Row],[Total Sales]]</f>
        <v>5.2000000000000005E-2</v>
      </c>
      <c r="P8584" s="1" t="s">
        <v>23</v>
      </c>
    </row>
    <row r="8585" spans="1:16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3" t="str">
        <f>IFERROR(LEFT(Tabla2[[#This Row],[Product]],FIND(" ",Tabla2[[#This Row],[Product]])-3),Tabla2[[#This Row],[Product]])</f>
        <v>Men</v>
      </c>
      <c r="I8585" s="6">
        <v>27</v>
      </c>
      <c r="J8585" s="4">
        <v>2280</v>
      </c>
      <c r="K8585" s="6">
        <f>Tabla2[[#This Row],[Price per Unit]]*Tabla2[[#This Row],[Units Sold]]</f>
        <v>61560</v>
      </c>
      <c r="L8585" s="52">
        <f>Tabla2[[#This Row],[Units Sold]]/Cálculos!$C$11</f>
        <v>9.1977726867299128E-5</v>
      </c>
      <c r="M8585" s="6">
        <f>Tabla2[[#This Row],[Total Sales]]-Tabla2[[#This Row],[Operating Profit]]</f>
        <v>58912.92</v>
      </c>
      <c r="N8585" s="6">
        <v>2647.0800000000004</v>
      </c>
      <c r="O8585" s="46">
        <f>Tabla2[[#This Row],[Operating Profit]]/Tabla2[[#This Row],[Total Sales]]</f>
        <v>4.3000000000000003E-2</v>
      </c>
      <c r="P8585" s="1" t="s">
        <v>23</v>
      </c>
    </row>
    <row r="8586" spans="1:16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3" t="str">
        <f>IFERROR(LEFT(Tabla2[[#This Row],[Product]],FIND(" ",Tabla2[[#This Row],[Product]])-3),Tabla2[[#This Row],[Product]])</f>
        <v>Men</v>
      </c>
      <c r="I8586" s="6">
        <v>22</v>
      </c>
      <c r="J8586" s="4">
        <v>1280</v>
      </c>
      <c r="K8586" s="6">
        <f>Tabla2[[#This Row],[Price per Unit]]*Tabla2[[#This Row],[Units Sold]]</f>
        <v>28160</v>
      </c>
      <c r="L8586" s="52">
        <f>Tabla2[[#This Row],[Units Sold]]/Cálculos!$C$11</f>
        <v>5.1636618592167932E-5</v>
      </c>
      <c r="M8586" s="6">
        <f>Tabla2[[#This Row],[Total Sales]]-Tabla2[[#This Row],[Operating Profit]]</f>
        <v>26977.279999999999</v>
      </c>
      <c r="N8586" s="6">
        <v>1182.72</v>
      </c>
      <c r="O8586" s="46">
        <f>Tabla2[[#This Row],[Operating Profit]]/Tabla2[[#This Row],[Total Sales]]</f>
        <v>4.2000000000000003E-2</v>
      </c>
      <c r="P8586" s="1" t="s">
        <v>23</v>
      </c>
    </row>
    <row r="8587" spans="1:16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3" t="str">
        <f>IFERROR(LEFT(Tabla2[[#This Row],[Product]],FIND(" ",Tabla2[[#This Row],[Product]])-3),Tabla2[[#This Row],[Product]])</f>
        <v>Women</v>
      </c>
      <c r="I8587" s="6">
        <v>19</v>
      </c>
      <c r="J8587" s="4">
        <v>1090</v>
      </c>
      <c r="K8587" s="6">
        <f>Tabla2[[#This Row],[Price per Unit]]*Tabla2[[#This Row],[Units Sold]]</f>
        <v>20710</v>
      </c>
      <c r="L8587" s="52">
        <f>Tabla2[[#This Row],[Units Sold]]/Cálculos!$C$11</f>
        <v>4.3971808019893009E-5</v>
      </c>
      <c r="M8587" s="6">
        <f>Tabla2[[#This Row],[Total Sales]]-Tabla2[[#This Row],[Operating Profit]]</f>
        <v>19923.02</v>
      </c>
      <c r="N8587" s="6">
        <v>786.98</v>
      </c>
      <c r="O8587" s="46">
        <f>Tabla2[[#This Row],[Operating Profit]]/Tabla2[[#This Row],[Total Sales]]</f>
        <v>3.7999999999999999E-2</v>
      </c>
      <c r="P8587" s="1" t="s">
        <v>23</v>
      </c>
    </row>
    <row r="8588" spans="1:16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3" t="str">
        <f>IFERROR(LEFT(Tabla2[[#This Row],[Product]],FIND(" ",Tabla2[[#This Row],[Product]])-3),Tabla2[[#This Row],[Product]])</f>
        <v>Women</v>
      </c>
      <c r="I8588" s="6">
        <v>19</v>
      </c>
      <c r="J8588" s="4">
        <v>940</v>
      </c>
      <c r="K8588" s="6">
        <f>Tabla2[[#This Row],[Price per Unit]]*Tabla2[[#This Row],[Units Sold]]</f>
        <v>17860</v>
      </c>
      <c r="L8588" s="52">
        <f>Tabla2[[#This Row],[Units Sold]]/Cálculos!$C$11</f>
        <v>3.792064177862333E-5</v>
      </c>
      <c r="M8588" s="6">
        <f>Tabla2[[#This Row],[Total Sales]]-Tabla2[[#This Row],[Operating Profit]]</f>
        <v>17092.02</v>
      </c>
      <c r="N8588" s="6">
        <v>767.98000000000013</v>
      </c>
      <c r="O8588" s="46">
        <f>Tabla2[[#This Row],[Operating Profit]]/Tabla2[[#This Row],[Total Sales]]</f>
        <v>4.300000000000001E-2</v>
      </c>
      <c r="P8588" s="1" t="s">
        <v>23</v>
      </c>
    </row>
    <row r="8589" spans="1:16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3" t="str">
        <f>IFERROR(LEFT(Tabla2[[#This Row],[Product]],FIND(" ",Tabla2[[#This Row],[Product]])-3),Tabla2[[#This Row],[Product]])</f>
        <v>Men</v>
      </c>
      <c r="I8589" s="6">
        <v>29</v>
      </c>
      <c r="J8589" s="4">
        <v>900</v>
      </c>
      <c r="K8589" s="6">
        <f>Tabla2[[#This Row],[Price per Unit]]*Tabla2[[#This Row],[Units Sold]]</f>
        <v>26100</v>
      </c>
      <c r="L8589" s="52">
        <f>Tabla2[[#This Row],[Units Sold]]/Cálculos!$C$11</f>
        <v>3.630699744761808E-5</v>
      </c>
      <c r="M8589" s="6">
        <f>Tabla2[[#This Row],[Total Sales]]-Tabla2[[#This Row],[Operating Profit]]</f>
        <v>25003.8</v>
      </c>
      <c r="N8589" s="6">
        <v>1096.2</v>
      </c>
      <c r="O8589" s="46">
        <f>Tabla2[[#This Row],[Operating Profit]]/Tabla2[[#This Row],[Total Sales]]</f>
        <v>4.2000000000000003E-2</v>
      </c>
      <c r="P8589" s="1" t="s">
        <v>23</v>
      </c>
    </row>
    <row r="8590" spans="1:16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3" t="str">
        <f>IFERROR(LEFT(Tabla2[[#This Row],[Product]],FIND(" ",Tabla2[[#This Row],[Product]])-3),Tabla2[[#This Row],[Product]])</f>
        <v>Women</v>
      </c>
      <c r="I8590" s="6">
        <v>32</v>
      </c>
      <c r="J8590" s="4">
        <v>1280</v>
      </c>
      <c r="K8590" s="6">
        <f>Tabla2[[#This Row],[Price per Unit]]*Tabla2[[#This Row],[Units Sold]]</f>
        <v>40960</v>
      </c>
      <c r="L8590" s="52">
        <f>Tabla2[[#This Row],[Units Sold]]/Cálculos!$C$11</f>
        <v>5.1636618592167932E-5</v>
      </c>
      <c r="M8590" s="6">
        <f>Tabla2[[#This Row],[Total Sales]]-Tabla2[[#This Row],[Operating Profit]]</f>
        <v>38625.279999999999</v>
      </c>
      <c r="N8590" s="6">
        <v>2334.7200000000003</v>
      </c>
      <c r="O8590" s="46">
        <f>Tabla2[[#This Row],[Operating Profit]]/Tabla2[[#This Row],[Total Sales]]</f>
        <v>5.7000000000000009E-2</v>
      </c>
      <c r="P8590" s="1" t="s">
        <v>23</v>
      </c>
    </row>
    <row r="8591" spans="1:16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3" t="str">
        <f>IFERROR(LEFT(Tabla2[[#This Row],[Product]],FIND(" ",Tabla2[[#This Row],[Product]])-3),Tabla2[[#This Row],[Product]])</f>
        <v>Men</v>
      </c>
      <c r="I8591" s="6">
        <v>21</v>
      </c>
      <c r="J8591" s="4">
        <v>2080</v>
      </c>
      <c r="K8591" s="6">
        <f>Tabla2[[#This Row],[Price per Unit]]*Tabla2[[#This Row],[Units Sold]]</f>
        <v>43680</v>
      </c>
      <c r="L8591" s="52">
        <f>Tabla2[[#This Row],[Units Sold]]/Cálculos!$C$11</f>
        <v>8.3909505212272895E-5</v>
      </c>
      <c r="M8591" s="6">
        <f>Tabla2[[#This Row],[Total Sales]]-Tabla2[[#This Row],[Operating Profit]]</f>
        <v>41801.760000000002</v>
      </c>
      <c r="N8591" s="6">
        <v>1878.2400000000002</v>
      </c>
      <c r="O8591" s="46">
        <f>Tabla2[[#This Row],[Operating Profit]]/Tabla2[[#This Row],[Total Sales]]</f>
        <v>4.3000000000000003E-2</v>
      </c>
      <c r="P8591" s="1" t="s">
        <v>23</v>
      </c>
    </row>
    <row r="8592" spans="1:16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3" t="str">
        <f>IFERROR(LEFT(Tabla2[[#This Row],[Product]],FIND(" ",Tabla2[[#This Row],[Product]])-3),Tabla2[[#This Row],[Product]])</f>
        <v>Men</v>
      </c>
      <c r="I8592" s="6">
        <v>18</v>
      </c>
      <c r="J8592" s="4">
        <v>1320</v>
      </c>
      <c r="K8592" s="6">
        <f>Tabla2[[#This Row],[Price per Unit]]*Tabla2[[#This Row],[Units Sold]]</f>
        <v>23760</v>
      </c>
      <c r="L8592" s="52">
        <f>Tabla2[[#This Row],[Units Sold]]/Cálculos!$C$11</f>
        <v>5.3250262923173183E-5</v>
      </c>
      <c r="M8592" s="6">
        <f>Tabla2[[#This Row],[Total Sales]]-Tabla2[[#This Row],[Operating Profit]]</f>
        <v>22809.599999999999</v>
      </c>
      <c r="N8592" s="6">
        <v>950.4</v>
      </c>
      <c r="O8592" s="46">
        <f>Tabla2[[#This Row],[Operating Profit]]/Tabla2[[#This Row],[Total Sales]]</f>
        <v>0.04</v>
      </c>
      <c r="P8592" s="1" t="s">
        <v>23</v>
      </c>
    </row>
    <row r="8593" spans="1:16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3" t="str">
        <f>IFERROR(LEFT(Tabla2[[#This Row],[Product]],FIND(" ",Tabla2[[#This Row],[Product]])-3),Tabla2[[#This Row],[Product]])</f>
        <v>Women</v>
      </c>
      <c r="I8593" s="6">
        <v>13</v>
      </c>
      <c r="J8593" s="4">
        <v>1280</v>
      </c>
      <c r="K8593" s="6">
        <f>Tabla2[[#This Row],[Price per Unit]]*Tabla2[[#This Row],[Units Sold]]</f>
        <v>16640</v>
      </c>
      <c r="L8593" s="52">
        <f>Tabla2[[#This Row],[Units Sold]]/Cálculos!$C$11</f>
        <v>5.1636618592167932E-5</v>
      </c>
      <c r="M8593" s="6">
        <f>Tabla2[[#This Row],[Total Sales]]-Tabla2[[#This Row],[Operating Profit]]</f>
        <v>16024.32</v>
      </c>
      <c r="N8593" s="6">
        <v>615.67999999999995</v>
      </c>
      <c r="O8593" s="46">
        <f>Tabla2[[#This Row],[Operating Profit]]/Tabla2[[#This Row],[Total Sales]]</f>
        <v>3.6999999999999998E-2</v>
      </c>
      <c r="P8593" s="1" t="s">
        <v>23</v>
      </c>
    </row>
    <row r="8594" spans="1:16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3" t="str">
        <f>IFERROR(LEFT(Tabla2[[#This Row],[Product]],FIND(" ",Tabla2[[#This Row],[Product]])-3),Tabla2[[#This Row],[Product]])</f>
        <v>Women</v>
      </c>
      <c r="I8594" s="6">
        <v>13</v>
      </c>
      <c r="J8594" s="4">
        <v>1320</v>
      </c>
      <c r="K8594" s="6">
        <f>Tabla2[[#This Row],[Price per Unit]]*Tabla2[[#This Row],[Units Sold]]</f>
        <v>17160</v>
      </c>
      <c r="L8594" s="52">
        <f>Tabla2[[#This Row],[Units Sold]]/Cálculos!$C$11</f>
        <v>5.3250262923173183E-5</v>
      </c>
      <c r="M8594" s="6">
        <f>Tabla2[[#This Row],[Total Sales]]-Tabla2[[#This Row],[Operating Profit]]</f>
        <v>16422.12</v>
      </c>
      <c r="N8594" s="6">
        <v>737.88000000000011</v>
      </c>
      <c r="O8594" s="46">
        <f>Tabla2[[#This Row],[Operating Profit]]/Tabla2[[#This Row],[Total Sales]]</f>
        <v>4.3000000000000003E-2</v>
      </c>
      <c r="P8594" s="1" t="s">
        <v>23</v>
      </c>
    </row>
    <row r="8595" spans="1:16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3" t="str">
        <f>IFERROR(LEFT(Tabla2[[#This Row],[Product]],FIND(" ",Tabla2[[#This Row],[Product]])-3),Tabla2[[#This Row],[Product]])</f>
        <v>Men</v>
      </c>
      <c r="I8595" s="6">
        <v>24</v>
      </c>
      <c r="J8595" s="4">
        <v>1320</v>
      </c>
      <c r="K8595" s="6">
        <f>Tabla2[[#This Row],[Price per Unit]]*Tabla2[[#This Row],[Units Sold]]</f>
        <v>31680</v>
      </c>
      <c r="L8595" s="52">
        <f>Tabla2[[#This Row],[Units Sold]]/Cálculos!$C$11</f>
        <v>5.3250262923173183E-5</v>
      </c>
      <c r="M8595" s="6">
        <f>Tabla2[[#This Row],[Total Sales]]-Tabla2[[#This Row],[Operating Profit]]</f>
        <v>30507.84</v>
      </c>
      <c r="N8595" s="6">
        <v>1172.1600000000001</v>
      </c>
      <c r="O8595" s="46">
        <f>Tabla2[[#This Row],[Operating Profit]]/Tabla2[[#This Row],[Total Sales]]</f>
        <v>3.7000000000000005E-2</v>
      </c>
      <c r="P8595" s="1" t="s">
        <v>23</v>
      </c>
    </row>
    <row r="8596" spans="1:16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3" t="str">
        <f>IFERROR(LEFT(Tabla2[[#This Row],[Product]],FIND(" ",Tabla2[[#This Row],[Product]])-3),Tabla2[[#This Row],[Product]])</f>
        <v>Women</v>
      </c>
      <c r="I8596" s="6">
        <v>32</v>
      </c>
      <c r="J8596" s="4">
        <v>1900</v>
      </c>
      <c r="K8596" s="6">
        <f>Tabla2[[#This Row],[Price per Unit]]*Tabla2[[#This Row],[Units Sold]]</f>
        <v>60800</v>
      </c>
      <c r="L8596" s="52">
        <f>Tabla2[[#This Row],[Units Sold]]/Cálculos!$C$11</f>
        <v>7.6648105722749283E-5</v>
      </c>
      <c r="M8596" s="6">
        <f>Tabla2[[#This Row],[Total Sales]]-Tabla2[[#This Row],[Operating Profit]]</f>
        <v>57516.800000000003</v>
      </c>
      <c r="N8596" s="6">
        <v>3283.2000000000003</v>
      </c>
      <c r="O8596" s="46">
        <f>Tabla2[[#This Row],[Operating Profit]]/Tabla2[[#This Row],[Total Sales]]</f>
        <v>5.4000000000000006E-2</v>
      </c>
      <c r="P8596" s="1" t="s">
        <v>23</v>
      </c>
    </row>
    <row r="8597" spans="1:16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3" t="str">
        <f>IFERROR(LEFT(Tabla2[[#This Row],[Product]],FIND(" ",Tabla2[[#This Row],[Product]])-3),Tabla2[[#This Row],[Product]])</f>
        <v>Men</v>
      </c>
      <c r="I8597" s="6">
        <v>28</v>
      </c>
      <c r="J8597" s="4">
        <v>2480</v>
      </c>
      <c r="K8597" s="6">
        <f>Tabla2[[#This Row],[Price per Unit]]*Tabla2[[#This Row],[Units Sold]]</f>
        <v>69440</v>
      </c>
      <c r="L8597" s="52">
        <f>Tabla2[[#This Row],[Units Sold]]/Cálculos!$C$11</f>
        <v>1.0004594852232538E-4</v>
      </c>
      <c r="M8597" s="6">
        <f>Tabla2[[#This Row],[Total Sales]]-Tabla2[[#This Row],[Operating Profit]]</f>
        <v>66454.080000000002</v>
      </c>
      <c r="N8597" s="6">
        <v>2985.9200000000005</v>
      </c>
      <c r="O8597" s="46">
        <f>Tabla2[[#This Row],[Operating Profit]]/Tabla2[[#This Row],[Total Sales]]</f>
        <v>4.300000000000001E-2</v>
      </c>
      <c r="P8597" s="1" t="s">
        <v>23</v>
      </c>
    </row>
    <row r="8598" spans="1:16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3" t="str">
        <f>IFERROR(LEFT(Tabla2[[#This Row],[Product]],FIND(" ",Tabla2[[#This Row],[Product]])-3),Tabla2[[#This Row],[Product]])</f>
        <v>Men</v>
      </c>
      <c r="I8598" s="6">
        <v>20</v>
      </c>
      <c r="J8598" s="4">
        <v>1820</v>
      </c>
      <c r="K8598" s="6">
        <f>Tabla2[[#This Row],[Price per Unit]]*Tabla2[[#This Row],[Units Sold]]</f>
        <v>36400</v>
      </c>
      <c r="L8598" s="52">
        <f>Tabla2[[#This Row],[Units Sold]]/Cálculos!$C$11</f>
        <v>7.3420817060738781E-5</v>
      </c>
      <c r="M8598" s="6">
        <f>Tabla2[[#This Row],[Total Sales]]-Tabla2[[#This Row],[Operating Profit]]</f>
        <v>34980.400000000001</v>
      </c>
      <c r="N8598" s="6">
        <v>1419.6</v>
      </c>
      <c r="O8598" s="46">
        <f>Tabla2[[#This Row],[Operating Profit]]/Tabla2[[#This Row],[Total Sales]]</f>
        <v>3.9E-2</v>
      </c>
      <c r="P8598" s="1" t="s">
        <v>23</v>
      </c>
    </row>
    <row r="8599" spans="1:16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3" t="str">
        <f>IFERROR(LEFT(Tabla2[[#This Row],[Product]],FIND(" ",Tabla2[[#This Row],[Product]])-3),Tabla2[[#This Row],[Product]])</f>
        <v>Women</v>
      </c>
      <c r="I8599" s="6">
        <v>19</v>
      </c>
      <c r="J8599" s="4">
        <v>1570</v>
      </c>
      <c r="K8599" s="6">
        <f>Tabla2[[#This Row],[Price per Unit]]*Tabla2[[#This Row],[Units Sold]]</f>
        <v>29830</v>
      </c>
      <c r="L8599" s="52">
        <f>Tabla2[[#This Row],[Units Sold]]/Cálculos!$C$11</f>
        <v>6.3335539991955979E-5</v>
      </c>
      <c r="M8599" s="6">
        <f>Tabla2[[#This Row],[Total Sales]]-Tabla2[[#This Row],[Operating Profit]]</f>
        <v>28666.63</v>
      </c>
      <c r="N8599" s="6">
        <v>1163.3699999999999</v>
      </c>
      <c r="O8599" s="46">
        <f>Tabla2[[#This Row],[Operating Profit]]/Tabla2[[#This Row],[Total Sales]]</f>
        <v>3.8999999999999993E-2</v>
      </c>
      <c r="P8599" s="1" t="s">
        <v>23</v>
      </c>
    </row>
    <row r="8600" spans="1:16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3" t="str">
        <f>IFERROR(LEFT(Tabla2[[#This Row],[Product]],FIND(" ",Tabla2[[#This Row],[Product]])-3),Tabla2[[#This Row],[Product]])</f>
        <v>Women</v>
      </c>
      <c r="I8600" s="6">
        <v>16</v>
      </c>
      <c r="J8600" s="4">
        <v>1280</v>
      </c>
      <c r="K8600" s="6">
        <f>Tabla2[[#This Row],[Price per Unit]]*Tabla2[[#This Row],[Units Sold]]</f>
        <v>20480</v>
      </c>
      <c r="L8600" s="52">
        <f>Tabla2[[#This Row],[Units Sold]]/Cálculos!$C$11</f>
        <v>5.1636618592167932E-5</v>
      </c>
      <c r="M8600" s="6">
        <f>Tabla2[[#This Row],[Total Sales]]-Tabla2[[#This Row],[Operating Profit]]</f>
        <v>19517.439999999999</v>
      </c>
      <c r="N8600" s="6">
        <v>962.56000000000006</v>
      </c>
      <c r="O8600" s="46">
        <f>Tabla2[[#This Row],[Operating Profit]]/Tabla2[[#This Row],[Total Sales]]</f>
        <v>4.7E-2</v>
      </c>
      <c r="P8600" s="1" t="s">
        <v>23</v>
      </c>
    </row>
    <row r="8601" spans="1:16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3" t="str">
        <f>IFERROR(LEFT(Tabla2[[#This Row],[Product]],FIND(" ",Tabla2[[#This Row],[Product]])-3),Tabla2[[#This Row],[Product]])</f>
        <v>Men</v>
      </c>
      <c r="I8601" s="6">
        <v>28</v>
      </c>
      <c r="J8601" s="4">
        <v>1400</v>
      </c>
      <c r="K8601" s="6">
        <f>Tabla2[[#This Row],[Price per Unit]]*Tabla2[[#This Row],[Units Sold]]</f>
        <v>39200</v>
      </c>
      <c r="L8601" s="52">
        <f>Tabla2[[#This Row],[Units Sold]]/Cálculos!$C$11</f>
        <v>5.6477551585183678E-5</v>
      </c>
      <c r="M8601" s="6">
        <f>Tabla2[[#This Row],[Total Sales]]-Tabla2[[#This Row],[Operating Profit]]</f>
        <v>37710.400000000001</v>
      </c>
      <c r="N8601" s="6">
        <v>1489.6</v>
      </c>
      <c r="O8601" s="46">
        <f>Tabla2[[#This Row],[Operating Profit]]/Tabla2[[#This Row],[Total Sales]]</f>
        <v>3.7999999999999999E-2</v>
      </c>
      <c r="P8601" s="1" t="s">
        <v>23</v>
      </c>
    </row>
    <row r="8602" spans="1:16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3" t="str">
        <f>IFERROR(LEFT(Tabla2[[#This Row],[Product]],FIND(" ",Tabla2[[#This Row],[Product]])-3),Tabla2[[#This Row],[Product]])</f>
        <v>Women</v>
      </c>
      <c r="I8602" s="6">
        <v>32</v>
      </c>
      <c r="J8602" s="4">
        <v>2040</v>
      </c>
      <c r="K8602" s="6">
        <f>Tabla2[[#This Row],[Price per Unit]]*Tabla2[[#This Row],[Units Sold]]</f>
        <v>65280</v>
      </c>
      <c r="L8602" s="52">
        <f>Tabla2[[#This Row],[Units Sold]]/Cálculos!$C$11</f>
        <v>8.2295860881267651E-5</v>
      </c>
      <c r="M8602" s="6">
        <f>Tabla2[[#This Row],[Total Sales]]-Tabla2[[#This Row],[Operating Profit]]</f>
        <v>61689.599999999999</v>
      </c>
      <c r="N8602" s="6">
        <v>3590.4</v>
      </c>
      <c r="O8602" s="46">
        <f>Tabla2[[#This Row],[Operating Profit]]/Tabla2[[#This Row],[Total Sales]]</f>
        <v>5.5E-2</v>
      </c>
      <c r="P8602" s="1" t="s">
        <v>23</v>
      </c>
    </row>
    <row r="8603" spans="1:16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3" t="str">
        <f>IFERROR(LEFT(Tabla2[[#This Row],[Product]],FIND(" ",Tabla2[[#This Row],[Product]])-3),Tabla2[[#This Row],[Product]])</f>
        <v>Men</v>
      </c>
      <c r="I8603" s="6">
        <v>27</v>
      </c>
      <c r="J8603" s="4">
        <v>2480</v>
      </c>
      <c r="K8603" s="6">
        <f>Tabla2[[#This Row],[Price per Unit]]*Tabla2[[#This Row],[Units Sold]]</f>
        <v>66960</v>
      </c>
      <c r="L8603" s="52">
        <f>Tabla2[[#This Row],[Units Sold]]/Cálculos!$C$11</f>
        <v>1.0004594852232538E-4</v>
      </c>
      <c r="M8603" s="6">
        <f>Tabla2[[#This Row],[Total Sales]]-Tabla2[[#This Row],[Operating Profit]]</f>
        <v>63812.88</v>
      </c>
      <c r="N8603" s="6">
        <v>3147.1200000000003</v>
      </c>
      <c r="O8603" s="46">
        <f>Tabla2[[#This Row],[Operating Profit]]/Tabla2[[#This Row],[Total Sales]]</f>
        <v>4.7000000000000007E-2</v>
      </c>
      <c r="P8603" s="1" t="s">
        <v>23</v>
      </c>
    </row>
    <row r="8604" spans="1:16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3" t="str">
        <f>IFERROR(LEFT(Tabla2[[#This Row],[Product]],FIND(" ",Tabla2[[#This Row],[Product]])-3),Tabla2[[#This Row],[Product]])</f>
        <v>Men</v>
      </c>
      <c r="I8604" s="6">
        <v>28</v>
      </c>
      <c r="J8604" s="4">
        <v>1790</v>
      </c>
      <c r="K8604" s="6">
        <f>Tabla2[[#This Row],[Price per Unit]]*Tabla2[[#This Row],[Units Sold]]</f>
        <v>50120</v>
      </c>
      <c r="L8604" s="52">
        <f>Tabla2[[#This Row],[Units Sold]]/Cálculos!$C$11</f>
        <v>7.2210583812484848E-5</v>
      </c>
      <c r="M8604" s="6">
        <f>Tabla2[[#This Row],[Total Sales]]-Tabla2[[#This Row],[Operating Profit]]</f>
        <v>48014.96</v>
      </c>
      <c r="N8604" s="6">
        <v>2105.04</v>
      </c>
      <c r="O8604" s="46">
        <f>Tabla2[[#This Row],[Operating Profit]]/Tabla2[[#This Row],[Total Sales]]</f>
        <v>4.2000000000000003E-2</v>
      </c>
      <c r="P8604" s="1" t="s">
        <v>23</v>
      </c>
    </row>
    <row r="8605" spans="1:16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3" t="str">
        <f>IFERROR(LEFT(Tabla2[[#This Row],[Product]],FIND(" ",Tabla2[[#This Row],[Product]])-3),Tabla2[[#This Row],[Product]])</f>
        <v>Women</v>
      </c>
      <c r="I8605" s="6">
        <v>23</v>
      </c>
      <c r="J8605" s="4">
        <v>1580</v>
      </c>
      <c r="K8605" s="6">
        <f>Tabla2[[#This Row],[Price per Unit]]*Tabla2[[#This Row],[Units Sold]]</f>
        <v>36340</v>
      </c>
      <c r="L8605" s="52">
        <f>Tabla2[[#This Row],[Units Sold]]/Cálculos!$C$11</f>
        <v>6.373895107470729E-5</v>
      </c>
      <c r="M8605" s="6">
        <f>Tabla2[[#This Row],[Total Sales]]-Tabla2[[#This Row],[Operating Profit]]</f>
        <v>34850.06</v>
      </c>
      <c r="N8605" s="6">
        <v>1489.9399999999998</v>
      </c>
      <c r="O8605" s="46">
        <f>Tabla2[[#This Row],[Operating Profit]]/Tabla2[[#This Row],[Total Sales]]</f>
        <v>4.0999999999999995E-2</v>
      </c>
      <c r="P8605" s="1" t="s">
        <v>23</v>
      </c>
    </row>
    <row r="8606" spans="1:16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3" t="str">
        <f>IFERROR(LEFT(Tabla2[[#This Row],[Product]],FIND(" ",Tabla2[[#This Row],[Product]])-3),Tabla2[[#This Row],[Product]])</f>
        <v>Women</v>
      </c>
      <c r="I8606" s="6">
        <v>14</v>
      </c>
      <c r="J8606" s="4">
        <v>1240</v>
      </c>
      <c r="K8606" s="6">
        <f>Tabla2[[#This Row],[Price per Unit]]*Tabla2[[#This Row],[Units Sold]]</f>
        <v>17360</v>
      </c>
      <c r="L8606" s="52">
        <f>Tabla2[[#This Row],[Units Sold]]/Cálculos!$C$11</f>
        <v>5.0022974261162688E-5</v>
      </c>
      <c r="M8606" s="6">
        <f>Tabla2[[#This Row],[Total Sales]]-Tabla2[[#This Row],[Operating Profit]]</f>
        <v>16544.080000000002</v>
      </c>
      <c r="N8606" s="6">
        <v>815.92000000000007</v>
      </c>
      <c r="O8606" s="46">
        <f>Tabla2[[#This Row],[Operating Profit]]/Tabla2[[#This Row],[Total Sales]]</f>
        <v>4.7000000000000007E-2</v>
      </c>
      <c r="P8606" s="1" t="s">
        <v>23</v>
      </c>
    </row>
    <row r="8607" spans="1:16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3" t="str">
        <f>IFERROR(LEFT(Tabla2[[#This Row],[Product]],FIND(" ",Tabla2[[#This Row],[Product]])-3),Tabla2[[#This Row],[Product]])</f>
        <v>Men</v>
      </c>
      <c r="I8607" s="6">
        <v>23</v>
      </c>
      <c r="J8607" s="4">
        <v>1090</v>
      </c>
      <c r="K8607" s="6">
        <f>Tabla2[[#This Row],[Price per Unit]]*Tabla2[[#This Row],[Units Sold]]</f>
        <v>25070</v>
      </c>
      <c r="L8607" s="52">
        <f>Tabla2[[#This Row],[Units Sold]]/Cálculos!$C$11</f>
        <v>4.3971808019893009E-5</v>
      </c>
      <c r="M8607" s="6">
        <f>Tabla2[[#This Row],[Total Sales]]-Tabla2[[#This Row],[Operating Profit]]</f>
        <v>24092.27</v>
      </c>
      <c r="N8607" s="6">
        <v>977.7299999999999</v>
      </c>
      <c r="O8607" s="46">
        <f>Tabla2[[#This Row],[Operating Profit]]/Tabla2[[#This Row],[Total Sales]]</f>
        <v>3.8999999999999993E-2</v>
      </c>
      <c r="P8607" s="1" t="s">
        <v>23</v>
      </c>
    </row>
    <row r="8608" spans="1:16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3" t="str">
        <f>IFERROR(LEFT(Tabla2[[#This Row],[Product]],FIND(" ",Tabla2[[#This Row],[Product]])-3),Tabla2[[#This Row],[Product]])</f>
        <v>Women</v>
      </c>
      <c r="I8608" s="6">
        <v>27</v>
      </c>
      <c r="J8608" s="4">
        <v>1840</v>
      </c>
      <c r="K8608" s="6">
        <f>Tabla2[[#This Row],[Price per Unit]]*Tabla2[[#This Row],[Units Sold]]</f>
        <v>49680</v>
      </c>
      <c r="L8608" s="52">
        <f>Tabla2[[#This Row],[Units Sold]]/Cálculos!$C$11</f>
        <v>7.4227639226241403E-5</v>
      </c>
      <c r="M8608" s="6">
        <f>Tabla2[[#This Row],[Total Sales]]-Tabla2[[#This Row],[Operating Profit]]</f>
        <v>46848.24</v>
      </c>
      <c r="N8608" s="6">
        <v>2831.76</v>
      </c>
      <c r="O8608" s="46">
        <f>Tabla2[[#This Row],[Operating Profit]]/Tabla2[[#This Row],[Total Sales]]</f>
        <v>5.7000000000000002E-2</v>
      </c>
      <c r="P8608" s="1" t="s">
        <v>23</v>
      </c>
    </row>
    <row r="8609" spans="1:16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3" t="str">
        <f>IFERROR(LEFT(Tabla2[[#This Row],[Product]],FIND(" ",Tabla2[[#This Row],[Product]])-3),Tabla2[[#This Row],[Product]])</f>
        <v>Men</v>
      </c>
      <c r="I8609" s="6">
        <v>23</v>
      </c>
      <c r="J8609" s="4">
        <v>2280</v>
      </c>
      <c r="K8609" s="6">
        <f>Tabla2[[#This Row],[Price per Unit]]*Tabla2[[#This Row],[Units Sold]]</f>
        <v>52440</v>
      </c>
      <c r="L8609" s="52">
        <f>Tabla2[[#This Row],[Units Sold]]/Cálculos!$C$11</f>
        <v>9.1977726867299128E-5</v>
      </c>
      <c r="M8609" s="6">
        <f>Tabla2[[#This Row],[Total Sales]]-Tabla2[[#This Row],[Operating Profit]]</f>
        <v>50080.2</v>
      </c>
      <c r="N8609" s="6">
        <v>2359.8000000000002</v>
      </c>
      <c r="O8609" s="46">
        <f>Tabla2[[#This Row],[Operating Profit]]/Tabla2[[#This Row],[Total Sales]]</f>
        <v>4.5000000000000005E-2</v>
      </c>
      <c r="P8609" s="1" t="s">
        <v>23</v>
      </c>
    </row>
    <row r="8610" spans="1:16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3" t="str">
        <f>IFERROR(LEFT(Tabla2[[#This Row],[Product]],FIND(" ",Tabla2[[#This Row],[Product]])-3),Tabla2[[#This Row],[Product]])</f>
        <v>Men</v>
      </c>
      <c r="I8610" s="6">
        <v>19</v>
      </c>
      <c r="J8610" s="4">
        <v>1580</v>
      </c>
      <c r="K8610" s="6">
        <f>Tabla2[[#This Row],[Price per Unit]]*Tabla2[[#This Row],[Units Sold]]</f>
        <v>30020</v>
      </c>
      <c r="L8610" s="52">
        <f>Tabla2[[#This Row],[Units Sold]]/Cálculos!$C$11</f>
        <v>6.373895107470729E-5</v>
      </c>
      <c r="M8610" s="6">
        <f>Tabla2[[#This Row],[Total Sales]]-Tabla2[[#This Row],[Operating Profit]]</f>
        <v>28879.24</v>
      </c>
      <c r="N8610" s="6">
        <v>1140.76</v>
      </c>
      <c r="O8610" s="46">
        <f>Tabla2[[#This Row],[Operating Profit]]/Tabla2[[#This Row],[Total Sales]]</f>
        <v>3.7999999999999999E-2</v>
      </c>
      <c r="P8610" s="1" t="s">
        <v>23</v>
      </c>
    </row>
    <row r="8611" spans="1:16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3" t="str">
        <f>IFERROR(LEFT(Tabla2[[#This Row],[Product]],FIND(" ",Tabla2[[#This Row],[Product]])-3),Tabla2[[#This Row],[Product]])</f>
        <v>Women</v>
      </c>
      <c r="I8611" s="6">
        <v>7</v>
      </c>
      <c r="J8611" s="4">
        <v>1050</v>
      </c>
      <c r="K8611" s="6">
        <f>Tabla2[[#This Row],[Price per Unit]]*Tabla2[[#This Row],[Units Sold]]</f>
        <v>7350</v>
      </c>
      <c r="L8611" s="52">
        <f>Tabla2[[#This Row],[Units Sold]]/Cálculos!$C$11</f>
        <v>4.2358163688887758E-5</v>
      </c>
      <c r="M8611" s="6">
        <f>Tabla2[[#This Row],[Total Sales]]-Tabla2[[#This Row],[Operating Profit]]</f>
        <v>7041.3</v>
      </c>
      <c r="N8611" s="6">
        <v>308.7</v>
      </c>
      <c r="O8611" s="46">
        <f>Tabla2[[#This Row],[Operating Profit]]/Tabla2[[#This Row],[Total Sales]]</f>
        <v>4.1999999999999996E-2</v>
      </c>
      <c r="P8611" s="1" t="s">
        <v>23</v>
      </c>
    </row>
    <row r="8612" spans="1:16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3" t="str">
        <f>IFERROR(LEFT(Tabla2[[#This Row],[Product]],FIND(" ",Tabla2[[#This Row],[Product]])-3),Tabla2[[#This Row],[Product]])</f>
        <v>Women</v>
      </c>
      <c r="I8612" s="6">
        <v>7</v>
      </c>
      <c r="J8612" s="4">
        <v>1110</v>
      </c>
      <c r="K8612" s="6">
        <f>Tabla2[[#This Row],[Price per Unit]]*Tabla2[[#This Row],[Units Sold]]</f>
        <v>7770</v>
      </c>
      <c r="L8612" s="52">
        <f>Tabla2[[#This Row],[Units Sold]]/Cálculos!$C$11</f>
        <v>4.4778630185395631E-5</v>
      </c>
      <c r="M8612" s="6">
        <f>Tabla2[[#This Row],[Total Sales]]-Tabla2[[#This Row],[Operating Profit]]</f>
        <v>7412.58</v>
      </c>
      <c r="N8612" s="6">
        <v>357.42</v>
      </c>
      <c r="O8612" s="46">
        <f>Tabla2[[#This Row],[Operating Profit]]/Tabla2[[#This Row],[Total Sales]]</f>
        <v>4.5999999999999999E-2</v>
      </c>
      <c r="P8612" s="1" t="s">
        <v>23</v>
      </c>
    </row>
    <row r="8613" spans="1:16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3" t="str">
        <f>IFERROR(LEFT(Tabla2[[#This Row],[Product]],FIND(" ",Tabla2[[#This Row],[Product]])-3),Tabla2[[#This Row],[Product]])</f>
        <v>Men</v>
      </c>
      <c r="I8613" s="6">
        <v>16</v>
      </c>
      <c r="J8613" s="4">
        <v>1140</v>
      </c>
      <c r="K8613" s="6">
        <f>Tabla2[[#This Row],[Price per Unit]]*Tabla2[[#This Row],[Units Sold]]</f>
        <v>18240</v>
      </c>
      <c r="L8613" s="52">
        <f>Tabla2[[#This Row],[Units Sold]]/Cálculos!$C$11</f>
        <v>4.5988863433649564E-5</v>
      </c>
      <c r="M8613" s="6">
        <f>Tabla2[[#This Row],[Total Sales]]-Tabla2[[#This Row],[Operating Profit]]</f>
        <v>17492.16</v>
      </c>
      <c r="N8613" s="6">
        <v>747.83999999999992</v>
      </c>
      <c r="O8613" s="46">
        <f>Tabla2[[#This Row],[Operating Profit]]/Tabla2[[#This Row],[Total Sales]]</f>
        <v>4.0999999999999995E-2</v>
      </c>
      <c r="P8613" s="1" t="s">
        <v>23</v>
      </c>
    </row>
    <row r="8614" spans="1:16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3" t="str">
        <f>IFERROR(LEFT(Tabla2[[#This Row],[Product]],FIND(" ",Tabla2[[#This Row],[Product]])-3),Tabla2[[#This Row],[Product]])</f>
        <v>Women</v>
      </c>
      <c r="I8614" s="6">
        <v>18</v>
      </c>
      <c r="J8614" s="4">
        <v>1320</v>
      </c>
      <c r="K8614" s="6">
        <f>Tabla2[[#This Row],[Price per Unit]]*Tabla2[[#This Row],[Units Sold]]</f>
        <v>23760</v>
      </c>
      <c r="L8614" s="52">
        <f>Tabla2[[#This Row],[Units Sold]]/Cálculos!$C$11</f>
        <v>5.3250262923173183E-5</v>
      </c>
      <c r="M8614" s="6">
        <f>Tabla2[[#This Row],[Total Sales]]-Tabla2[[#This Row],[Operating Profit]]</f>
        <v>22405.68</v>
      </c>
      <c r="N8614" s="6">
        <v>1354.3200000000002</v>
      </c>
      <c r="O8614" s="46">
        <f>Tabla2[[#This Row],[Operating Profit]]/Tabla2[[#This Row],[Total Sales]]</f>
        <v>5.7000000000000009E-2</v>
      </c>
      <c r="P8614" s="1" t="s">
        <v>23</v>
      </c>
    </row>
    <row r="8615" spans="1:16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3" t="str">
        <f>IFERROR(LEFT(Tabla2[[#This Row],[Product]],FIND(" ",Tabla2[[#This Row],[Product]])-3),Tabla2[[#This Row],[Product]])</f>
        <v>Men</v>
      </c>
      <c r="I8615" s="6">
        <v>24</v>
      </c>
      <c r="J8615" s="4">
        <v>2010</v>
      </c>
      <c r="K8615" s="6">
        <f>Tabla2[[#This Row],[Price per Unit]]*Tabla2[[#This Row],[Units Sold]]</f>
        <v>48240</v>
      </c>
      <c r="L8615" s="52">
        <f>Tabla2[[#This Row],[Units Sold]]/Cálculos!$C$11</f>
        <v>8.1085627633013717E-5</v>
      </c>
      <c r="M8615" s="6">
        <f>Tabla2[[#This Row],[Total Sales]]-Tabla2[[#This Row],[Operating Profit]]</f>
        <v>45972.72</v>
      </c>
      <c r="N8615" s="6">
        <v>2267.2800000000002</v>
      </c>
      <c r="O8615" s="46">
        <f>Tabla2[[#This Row],[Operating Profit]]/Tabla2[[#This Row],[Total Sales]]</f>
        <v>4.7000000000000007E-2</v>
      </c>
      <c r="P8615" s="1" t="s">
        <v>23</v>
      </c>
    </row>
    <row r="8616" spans="1:16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3" t="str">
        <f>IFERROR(LEFT(Tabla2[[#This Row],[Product]],FIND(" ",Tabla2[[#This Row],[Product]])-3),Tabla2[[#This Row],[Product]])</f>
        <v>Men</v>
      </c>
      <c r="I8616" s="6">
        <v>14</v>
      </c>
      <c r="J8616" s="4">
        <v>1320</v>
      </c>
      <c r="K8616" s="6">
        <f>Tabla2[[#This Row],[Price per Unit]]*Tabla2[[#This Row],[Units Sold]]</f>
        <v>18480</v>
      </c>
      <c r="L8616" s="52">
        <f>Tabla2[[#This Row],[Units Sold]]/Cálculos!$C$11</f>
        <v>5.3250262923173183E-5</v>
      </c>
      <c r="M8616" s="6">
        <f>Tabla2[[#This Row],[Total Sales]]-Tabla2[[#This Row],[Operating Profit]]</f>
        <v>17740.8</v>
      </c>
      <c r="N8616" s="6">
        <v>739.19999999999993</v>
      </c>
      <c r="O8616" s="46">
        <f>Tabla2[[#This Row],[Operating Profit]]/Tabla2[[#This Row],[Total Sales]]</f>
        <v>3.9999999999999994E-2</v>
      </c>
      <c r="P8616" s="1" t="s">
        <v>23</v>
      </c>
    </row>
    <row r="8617" spans="1:16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3" t="str">
        <f>IFERROR(LEFT(Tabla2[[#This Row],[Product]],FIND(" ",Tabla2[[#This Row],[Product]])-3),Tabla2[[#This Row],[Product]])</f>
        <v>Women</v>
      </c>
      <c r="I8617" s="6">
        <v>13</v>
      </c>
      <c r="J8617" s="4">
        <v>900</v>
      </c>
      <c r="K8617" s="6">
        <f>Tabla2[[#This Row],[Price per Unit]]*Tabla2[[#This Row],[Units Sold]]</f>
        <v>11700</v>
      </c>
      <c r="L8617" s="52">
        <f>Tabla2[[#This Row],[Units Sold]]/Cálculos!$C$11</f>
        <v>3.630699744761808E-5</v>
      </c>
      <c r="M8617" s="6">
        <f>Tabla2[[#This Row],[Total Sales]]-Tabla2[[#This Row],[Operating Profit]]</f>
        <v>11220.3</v>
      </c>
      <c r="N8617" s="6">
        <v>479.7</v>
      </c>
      <c r="O8617" s="46">
        <f>Tabla2[[#This Row],[Operating Profit]]/Tabla2[[#This Row],[Total Sales]]</f>
        <v>4.1000000000000002E-2</v>
      </c>
      <c r="P8617" s="1" t="s">
        <v>23</v>
      </c>
    </row>
    <row r="8618" spans="1:16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3" t="str">
        <f>IFERROR(LEFT(Tabla2[[#This Row],[Product]],FIND(" ",Tabla2[[#This Row],[Product]])-3),Tabla2[[#This Row],[Product]])</f>
        <v>Women</v>
      </c>
      <c r="I8618" s="6">
        <v>13</v>
      </c>
      <c r="J8618" s="4">
        <v>940</v>
      </c>
      <c r="K8618" s="6">
        <f>Tabla2[[#This Row],[Price per Unit]]*Tabla2[[#This Row],[Units Sold]]</f>
        <v>12220</v>
      </c>
      <c r="L8618" s="52">
        <f>Tabla2[[#This Row],[Units Sold]]/Cálculos!$C$11</f>
        <v>3.792064177862333E-5</v>
      </c>
      <c r="M8618" s="6">
        <f>Tabla2[[#This Row],[Total Sales]]-Tabla2[[#This Row],[Operating Profit]]</f>
        <v>11657.88</v>
      </c>
      <c r="N8618" s="6">
        <v>562.12</v>
      </c>
      <c r="O8618" s="46">
        <f>Tabla2[[#This Row],[Operating Profit]]/Tabla2[[#This Row],[Total Sales]]</f>
        <v>4.5999999999999999E-2</v>
      </c>
      <c r="P8618" s="1" t="s">
        <v>23</v>
      </c>
    </row>
    <row r="8619" spans="1:16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3" t="str">
        <f>IFERROR(LEFT(Tabla2[[#This Row],[Product]],FIND(" ",Tabla2[[#This Row],[Product]])-3),Tabla2[[#This Row],[Product]])</f>
        <v>Men</v>
      </c>
      <c r="I8619" s="6">
        <v>20</v>
      </c>
      <c r="J8619" s="4">
        <v>850</v>
      </c>
      <c r="K8619" s="6">
        <f>Tabla2[[#This Row],[Price per Unit]]*Tabla2[[#This Row],[Units Sold]]</f>
        <v>17000</v>
      </c>
      <c r="L8619" s="52">
        <f>Tabla2[[#This Row],[Units Sold]]/Cálculos!$C$11</f>
        <v>3.4289942033861518E-5</v>
      </c>
      <c r="M8619" s="6">
        <f>Tabla2[[#This Row],[Total Sales]]-Tabla2[[#This Row],[Operating Profit]]</f>
        <v>16337</v>
      </c>
      <c r="N8619" s="6">
        <v>662.99999999999989</v>
      </c>
      <c r="O8619" s="46">
        <f>Tabla2[[#This Row],[Operating Profit]]/Tabla2[[#This Row],[Total Sales]]</f>
        <v>3.8999999999999993E-2</v>
      </c>
      <c r="P8619" s="1" t="s">
        <v>23</v>
      </c>
    </row>
    <row r="8620" spans="1:16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3" t="str">
        <f>IFERROR(LEFT(Tabla2[[#This Row],[Product]],FIND(" ",Tabla2[[#This Row],[Product]])-3),Tabla2[[#This Row],[Product]])</f>
        <v>Women</v>
      </c>
      <c r="I8620" s="6">
        <v>25</v>
      </c>
      <c r="J8620" s="4">
        <v>1400</v>
      </c>
      <c r="K8620" s="6">
        <f>Tabla2[[#This Row],[Price per Unit]]*Tabla2[[#This Row],[Units Sold]]</f>
        <v>35000</v>
      </c>
      <c r="L8620" s="52">
        <f>Tabla2[[#This Row],[Units Sold]]/Cálculos!$C$11</f>
        <v>5.6477551585183678E-5</v>
      </c>
      <c r="M8620" s="6">
        <f>Tabla2[[#This Row],[Total Sales]]-Tabla2[[#This Row],[Operating Profit]]</f>
        <v>33110</v>
      </c>
      <c r="N8620" s="6">
        <v>1890.0000000000002</v>
      </c>
      <c r="O8620" s="46">
        <f>Tabla2[[#This Row],[Operating Profit]]/Tabla2[[#This Row],[Total Sales]]</f>
        <v>5.4000000000000006E-2</v>
      </c>
      <c r="P8620" s="1" t="s">
        <v>23</v>
      </c>
    </row>
    <row r="8621" spans="1:16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3" t="str">
        <f>IFERROR(LEFT(Tabla2[[#This Row],[Product]],FIND(" ",Tabla2[[#This Row],[Product]])-3),Tabla2[[#This Row],[Product]])</f>
        <v>Men</v>
      </c>
      <c r="I8621" s="6">
        <v>22</v>
      </c>
      <c r="J8621" s="4">
        <v>1650</v>
      </c>
      <c r="K8621" s="6">
        <f>Tabla2[[#This Row],[Price per Unit]]*Tabla2[[#This Row],[Units Sold]]</f>
        <v>36300</v>
      </c>
      <c r="L8621" s="52">
        <f>Tabla2[[#This Row],[Units Sold]]/Cálculos!$C$11</f>
        <v>6.656282865396648E-5</v>
      </c>
      <c r="M8621" s="6">
        <f>Tabla2[[#This Row],[Total Sales]]-Tabla2[[#This Row],[Operating Profit]]</f>
        <v>34739.1</v>
      </c>
      <c r="N8621" s="6">
        <v>1560.9</v>
      </c>
      <c r="O8621" s="46">
        <f>Tabla2[[#This Row],[Operating Profit]]/Tabla2[[#This Row],[Total Sales]]</f>
        <v>4.3000000000000003E-2</v>
      </c>
      <c r="P8621" s="1" t="s">
        <v>23</v>
      </c>
    </row>
    <row r="8622" spans="1:16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3" t="str">
        <f>IFERROR(LEFT(Tabla2[[#This Row],[Product]],FIND(" ",Tabla2[[#This Row],[Product]])-3),Tabla2[[#This Row],[Product]])</f>
        <v>Men</v>
      </c>
      <c r="I8622" s="6">
        <v>14</v>
      </c>
      <c r="J8622" s="4">
        <v>1360</v>
      </c>
      <c r="K8622" s="6">
        <f>Tabla2[[#This Row],[Price per Unit]]*Tabla2[[#This Row],[Units Sold]]</f>
        <v>19040</v>
      </c>
      <c r="L8622" s="52">
        <f>Tabla2[[#This Row],[Units Sold]]/Cálculos!$C$11</f>
        <v>5.4863907254178434E-5</v>
      </c>
      <c r="M8622" s="6">
        <f>Tabla2[[#This Row],[Total Sales]]-Tabla2[[#This Row],[Operating Profit]]</f>
        <v>18297.439999999999</v>
      </c>
      <c r="N8622" s="6">
        <v>742.56</v>
      </c>
      <c r="O8622" s="46">
        <f>Tabla2[[#This Row],[Operating Profit]]/Tabla2[[#This Row],[Total Sales]]</f>
        <v>3.9E-2</v>
      </c>
      <c r="P8622" s="1" t="s">
        <v>23</v>
      </c>
    </row>
    <row r="8623" spans="1:16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3" t="str">
        <f>IFERROR(LEFT(Tabla2[[#This Row],[Product]],FIND(" ",Tabla2[[#This Row],[Product]])-3),Tabla2[[#This Row],[Product]])</f>
        <v>Women</v>
      </c>
      <c r="I8623" s="6">
        <v>14</v>
      </c>
      <c r="J8623" s="4">
        <v>1070</v>
      </c>
      <c r="K8623" s="6">
        <f>Tabla2[[#This Row],[Price per Unit]]*Tabla2[[#This Row],[Units Sold]]</f>
        <v>14980</v>
      </c>
      <c r="L8623" s="52">
        <f>Tabla2[[#This Row],[Units Sold]]/Cálculos!$C$11</f>
        <v>4.316498585439038E-5</v>
      </c>
      <c r="M8623" s="6">
        <f>Tabla2[[#This Row],[Total Sales]]-Tabla2[[#This Row],[Operating Profit]]</f>
        <v>14350.84</v>
      </c>
      <c r="N8623" s="6">
        <v>629.16</v>
      </c>
      <c r="O8623" s="46">
        <f>Tabla2[[#This Row],[Operating Profit]]/Tabla2[[#This Row],[Total Sales]]</f>
        <v>4.1999999999999996E-2</v>
      </c>
      <c r="P8623" s="1" t="s">
        <v>23</v>
      </c>
    </row>
    <row r="8624" spans="1:16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3" t="str">
        <f>IFERROR(LEFT(Tabla2[[#This Row],[Product]],FIND(" ",Tabla2[[#This Row],[Product]])-3),Tabla2[[#This Row],[Product]])</f>
        <v>Women</v>
      </c>
      <c r="I8624" s="6">
        <v>15</v>
      </c>
      <c r="J8624" s="4">
        <v>1240</v>
      </c>
      <c r="K8624" s="6">
        <f>Tabla2[[#This Row],[Price per Unit]]*Tabla2[[#This Row],[Units Sold]]</f>
        <v>18600</v>
      </c>
      <c r="L8624" s="52">
        <f>Tabla2[[#This Row],[Units Sold]]/Cálculos!$C$11</f>
        <v>5.0022974261162688E-5</v>
      </c>
      <c r="M8624" s="6">
        <f>Tabla2[[#This Row],[Total Sales]]-Tabla2[[#This Row],[Operating Profit]]</f>
        <v>17818.8</v>
      </c>
      <c r="N8624" s="6">
        <v>781.2</v>
      </c>
      <c r="O8624" s="46">
        <f>Tabla2[[#This Row],[Operating Profit]]/Tabla2[[#This Row],[Total Sales]]</f>
        <v>4.2000000000000003E-2</v>
      </c>
      <c r="P8624" s="1" t="s">
        <v>23</v>
      </c>
    </row>
    <row r="8625" spans="1:16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3" t="str">
        <f>IFERROR(LEFT(Tabla2[[#This Row],[Product]],FIND(" ",Tabla2[[#This Row],[Product]])-3),Tabla2[[#This Row],[Product]])</f>
        <v>Men</v>
      </c>
      <c r="I8625" s="6">
        <v>28</v>
      </c>
      <c r="J8625" s="4">
        <v>1230</v>
      </c>
      <c r="K8625" s="6">
        <f>Tabla2[[#This Row],[Price per Unit]]*Tabla2[[#This Row],[Units Sold]]</f>
        <v>34440</v>
      </c>
      <c r="L8625" s="52">
        <f>Tabla2[[#This Row],[Units Sold]]/Cálculos!$C$11</f>
        <v>4.9619563178411377E-5</v>
      </c>
      <c r="M8625" s="6">
        <f>Tabla2[[#This Row],[Total Sales]]-Tabla2[[#This Row],[Operating Profit]]</f>
        <v>33131.279999999999</v>
      </c>
      <c r="N8625" s="6">
        <v>1308.72</v>
      </c>
      <c r="O8625" s="46">
        <f>Tabla2[[#This Row],[Operating Profit]]/Tabla2[[#This Row],[Total Sales]]</f>
        <v>3.7999999999999999E-2</v>
      </c>
      <c r="P8625" s="1" t="s">
        <v>23</v>
      </c>
    </row>
    <row r="8626" spans="1:16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3" t="str">
        <f>IFERROR(LEFT(Tabla2[[#This Row],[Product]],FIND(" ",Tabla2[[#This Row],[Product]])-3),Tabla2[[#This Row],[Product]])</f>
        <v>Women</v>
      </c>
      <c r="I8626" s="6">
        <v>35</v>
      </c>
      <c r="J8626" s="4">
        <v>1580</v>
      </c>
      <c r="K8626" s="6">
        <f>Tabla2[[#This Row],[Price per Unit]]*Tabla2[[#This Row],[Units Sold]]</f>
        <v>55300</v>
      </c>
      <c r="L8626" s="52">
        <f>Tabla2[[#This Row],[Units Sold]]/Cálculos!$C$11</f>
        <v>6.373895107470729E-5</v>
      </c>
      <c r="M8626" s="6">
        <f>Tabla2[[#This Row],[Total Sales]]-Tabla2[[#This Row],[Operating Profit]]</f>
        <v>52258.5</v>
      </c>
      <c r="N8626" s="6">
        <v>3041.5000000000005</v>
      </c>
      <c r="O8626" s="46">
        <f>Tabla2[[#This Row],[Operating Profit]]/Tabla2[[#This Row],[Total Sales]]</f>
        <v>5.5000000000000007E-2</v>
      </c>
      <c r="P8626" s="1" t="s">
        <v>23</v>
      </c>
    </row>
    <row r="8627" spans="1:16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3" t="str">
        <f>IFERROR(LEFT(Tabla2[[#This Row],[Product]],FIND(" ",Tabla2[[#This Row],[Product]])-3),Tabla2[[#This Row],[Product]])</f>
        <v>Men</v>
      </c>
      <c r="I8627" s="6">
        <v>29</v>
      </c>
      <c r="J8627" s="4">
        <v>2310</v>
      </c>
      <c r="K8627" s="6">
        <f>Tabla2[[#This Row],[Price per Unit]]*Tabla2[[#This Row],[Units Sold]]</f>
        <v>66990</v>
      </c>
      <c r="L8627" s="52">
        <f>Tabla2[[#This Row],[Units Sold]]/Cálculos!$C$11</f>
        <v>9.3187960115553075E-5</v>
      </c>
      <c r="M8627" s="6">
        <f>Tabla2[[#This Row],[Total Sales]]-Tabla2[[#This Row],[Operating Profit]]</f>
        <v>63908.46</v>
      </c>
      <c r="N8627" s="6">
        <v>3081.54</v>
      </c>
      <c r="O8627" s="46">
        <f>Tabla2[[#This Row],[Operating Profit]]/Tabla2[[#This Row],[Total Sales]]</f>
        <v>4.5999999999999999E-2</v>
      </c>
      <c r="P8627" s="1" t="s">
        <v>23</v>
      </c>
    </row>
    <row r="8628" spans="1:16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3" t="str">
        <f>IFERROR(LEFT(Tabla2[[#This Row],[Product]],FIND(" ",Tabla2[[#This Row],[Product]])-3),Tabla2[[#This Row],[Product]])</f>
        <v>Men</v>
      </c>
      <c r="I8628" s="6">
        <v>22</v>
      </c>
      <c r="J8628" s="4">
        <v>1700</v>
      </c>
      <c r="K8628" s="6">
        <f>Tabla2[[#This Row],[Price per Unit]]*Tabla2[[#This Row],[Units Sold]]</f>
        <v>37400</v>
      </c>
      <c r="L8628" s="52">
        <f>Tabla2[[#This Row],[Units Sold]]/Cálculos!$C$11</f>
        <v>6.8579884067723035E-5</v>
      </c>
      <c r="M8628" s="6">
        <f>Tabla2[[#This Row],[Total Sales]]-Tabla2[[#This Row],[Operating Profit]]</f>
        <v>35829.199999999997</v>
      </c>
      <c r="N8628" s="6">
        <v>1570.8</v>
      </c>
      <c r="O8628" s="46">
        <f>Tabla2[[#This Row],[Operating Profit]]/Tabla2[[#This Row],[Total Sales]]</f>
        <v>4.1999999999999996E-2</v>
      </c>
      <c r="P8628" s="1" t="s">
        <v>23</v>
      </c>
    </row>
    <row r="8629" spans="1:16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3" t="str">
        <f>IFERROR(LEFT(Tabla2[[#This Row],[Product]],FIND(" ",Tabla2[[#This Row],[Product]])-3),Tabla2[[#This Row],[Product]])</f>
        <v>Women</v>
      </c>
      <c r="I8629" s="6">
        <v>20</v>
      </c>
      <c r="J8629" s="4">
        <v>1530</v>
      </c>
      <c r="K8629" s="6">
        <f>Tabla2[[#This Row],[Price per Unit]]*Tabla2[[#This Row],[Units Sold]]</f>
        <v>30600</v>
      </c>
      <c r="L8629" s="52">
        <f>Tabla2[[#This Row],[Units Sold]]/Cálculos!$C$11</f>
        <v>6.1721895660950735E-5</v>
      </c>
      <c r="M8629" s="6">
        <f>Tabla2[[#This Row],[Total Sales]]-Tabla2[[#This Row],[Operating Profit]]</f>
        <v>29467.8</v>
      </c>
      <c r="N8629" s="6">
        <v>1132.2</v>
      </c>
      <c r="O8629" s="46">
        <f>Tabla2[[#This Row],[Operating Profit]]/Tabla2[[#This Row],[Total Sales]]</f>
        <v>3.6999999999999998E-2</v>
      </c>
      <c r="P8629" s="1" t="s">
        <v>23</v>
      </c>
    </row>
    <row r="8630" spans="1:16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3" t="str">
        <f>IFERROR(LEFT(Tabla2[[#This Row],[Product]],FIND(" ",Tabla2[[#This Row],[Product]])-3),Tabla2[[#This Row],[Product]])</f>
        <v>Women</v>
      </c>
      <c r="I8630" s="6">
        <v>22</v>
      </c>
      <c r="J8630" s="4">
        <v>1360</v>
      </c>
      <c r="K8630" s="6">
        <f>Tabla2[[#This Row],[Price per Unit]]*Tabla2[[#This Row],[Units Sold]]</f>
        <v>29920</v>
      </c>
      <c r="L8630" s="52">
        <f>Tabla2[[#This Row],[Units Sold]]/Cálculos!$C$11</f>
        <v>5.4863907254178434E-5</v>
      </c>
      <c r="M8630" s="6">
        <f>Tabla2[[#This Row],[Total Sales]]-Tabla2[[#This Row],[Operating Profit]]</f>
        <v>28663.360000000001</v>
      </c>
      <c r="N8630" s="6">
        <v>1256.6400000000001</v>
      </c>
      <c r="O8630" s="46">
        <f>Tabla2[[#This Row],[Operating Profit]]/Tabla2[[#This Row],[Total Sales]]</f>
        <v>4.2000000000000003E-2</v>
      </c>
      <c r="P8630" s="1" t="s">
        <v>23</v>
      </c>
    </row>
    <row r="8631" spans="1:16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3" t="str">
        <f>IFERROR(LEFT(Tabla2[[#This Row],[Product]],FIND(" ",Tabla2[[#This Row],[Product]])-3),Tabla2[[#This Row],[Product]])</f>
        <v>Men</v>
      </c>
      <c r="I8631" s="6">
        <v>27</v>
      </c>
      <c r="J8631" s="4">
        <v>1240</v>
      </c>
      <c r="K8631" s="6">
        <f>Tabla2[[#This Row],[Price per Unit]]*Tabla2[[#This Row],[Units Sold]]</f>
        <v>33480</v>
      </c>
      <c r="L8631" s="52">
        <f>Tabla2[[#This Row],[Units Sold]]/Cálculos!$C$11</f>
        <v>5.0022974261162688E-5</v>
      </c>
      <c r="M8631" s="6">
        <f>Tabla2[[#This Row],[Total Sales]]-Tabla2[[#This Row],[Operating Profit]]</f>
        <v>32107.32</v>
      </c>
      <c r="N8631" s="6">
        <v>1372.6799999999998</v>
      </c>
      <c r="O8631" s="46">
        <f>Tabla2[[#This Row],[Operating Profit]]/Tabla2[[#This Row],[Total Sales]]</f>
        <v>4.0999999999999995E-2</v>
      </c>
      <c r="P8631" s="1" t="s">
        <v>23</v>
      </c>
    </row>
    <row r="8632" spans="1:16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3" t="str">
        <f>IFERROR(LEFT(Tabla2[[#This Row],[Product]],FIND(" ",Tabla2[[#This Row],[Product]])-3),Tabla2[[#This Row],[Product]])</f>
        <v>Women</v>
      </c>
      <c r="I8632" s="6">
        <v>29</v>
      </c>
      <c r="J8632" s="4">
        <v>1700</v>
      </c>
      <c r="K8632" s="6">
        <f>Tabla2[[#This Row],[Price per Unit]]*Tabla2[[#This Row],[Units Sold]]</f>
        <v>49300</v>
      </c>
      <c r="L8632" s="52">
        <f>Tabla2[[#This Row],[Units Sold]]/Cálculos!$C$11</f>
        <v>6.8579884067723035E-5</v>
      </c>
      <c r="M8632" s="6">
        <f>Tabla2[[#This Row],[Total Sales]]-Tabla2[[#This Row],[Operating Profit]]</f>
        <v>46736.4</v>
      </c>
      <c r="N8632" s="6">
        <v>2563.6</v>
      </c>
      <c r="O8632" s="46">
        <f>Tabla2[[#This Row],[Operating Profit]]/Tabla2[[#This Row],[Total Sales]]</f>
        <v>5.1999999999999998E-2</v>
      </c>
      <c r="P8632" s="1" t="s">
        <v>23</v>
      </c>
    </row>
    <row r="8633" spans="1:16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3" t="str">
        <f>IFERROR(LEFT(Tabla2[[#This Row],[Product]],FIND(" ",Tabla2[[#This Row],[Product]])-3),Tabla2[[#This Row],[Product]])</f>
        <v>Men</v>
      </c>
      <c r="I8633" s="6">
        <v>24</v>
      </c>
      <c r="J8633" s="4">
        <v>1090</v>
      </c>
      <c r="K8633" s="6">
        <f>Tabla2[[#This Row],[Price per Unit]]*Tabla2[[#This Row],[Units Sold]]</f>
        <v>26160</v>
      </c>
      <c r="L8633" s="52">
        <f>Tabla2[[#This Row],[Units Sold]]/Cálculos!$C$11</f>
        <v>4.3971808019893009E-5</v>
      </c>
      <c r="M8633" s="6">
        <f>Tabla2[[#This Row],[Total Sales]]-Tabla2[[#This Row],[Operating Profit]]</f>
        <v>25192.080000000002</v>
      </c>
      <c r="N8633" s="6">
        <v>967.92</v>
      </c>
      <c r="O8633" s="46">
        <f>Tabla2[[#This Row],[Operating Profit]]/Tabla2[[#This Row],[Total Sales]]</f>
        <v>3.6999999999999998E-2</v>
      </c>
      <c r="P8633" s="1" t="s">
        <v>23</v>
      </c>
    </row>
    <row r="8634" spans="1:16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3" t="str">
        <f>IFERROR(LEFT(Tabla2[[#This Row],[Product]],FIND(" ",Tabla2[[#This Row],[Product]])-3),Tabla2[[#This Row],[Product]])</f>
        <v>Men</v>
      </c>
      <c r="I8634" s="6">
        <v>29</v>
      </c>
      <c r="J8634" s="4">
        <v>1230</v>
      </c>
      <c r="K8634" s="6">
        <f>Tabla2[[#This Row],[Price per Unit]]*Tabla2[[#This Row],[Units Sold]]</f>
        <v>35670</v>
      </c>
      <c r="L8634" s="52">
        <f>Tabla2[[#This Row],[Units Sold]]/Cálculos!$C$11</f>
        <v>4.9619563178411377E-5</v>
      </c>
      <c r="M8634" s="6">
        <f>Tabla2[[#This Row],[Total Sales]]-Tabla2[[#This Row],[Operating Profit]]</f>
        <v>34243.199999999997</v>
      </c>
      <c r="N8634" s="6">
        <v>1426.8</v>
      </c>
      <c r="O8634" s="46">
        <f>Tabla2[[#This Row],[Operating Profit]]/Tabla2[[#This Row],[Total Sales]]</f>
        <v>0.04</v>
      </c>
      <c r="P8634" s="1" t="s">
        <v>23</v>
      </c>
    </row>
    <row r="8635" spans="1:16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3" t="str">
        <f>IFERROR(LEFT(Tabla2[[#This Row],[Product]],FIND(" ",Tabla2[[#This Row],[Product]])-3),Tabla2[[#This Row],[Product]])</f>
        <v>Women</v>
      </c>
      <c r="I8635" s="6">
        <v>31</v>
      </c>
      <c r="J8635" s="4">
        <v>1050</v>
      </c>
      <c r="K8635" s="6">
        <f>Tabla2[[#This Row],[Price per Unit]]*Tabla2[[#This Row],[Units Sold]]</f>
        <v>32550</v>
      </c>
      <c r="L8635" s="52">
        <f>Tabla2[[#This Row],[Units Sold]]/Cálculos!$C$11</f>
        <v>4.2358163688887758E-5</v>
      </c>
      <c r="M8635" s="6">
        <f>Tabla2[[#This Row],[Total Sales]]-Tabla2[[#This Row],[Operating Profit]]</f>
        <v>31280.55</v>
      </c>
      <c r="N8635" s="6">
        <v>1269.4499999999998</v>
      </c>
      <c r="O8635" s="46">
        <f>Tabla2[[#This Row],[Operating Profit]]/Tabla2[[#This Row],[Total Sales]]</f>
        <v>3.8999999999999993E-2</v>
      </c>
      <c r="P8635" s="1" t="s">
        <v>23</v>
      </c>
    </row>
    <row r="8636" spans="1:16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3" t="str">
        <f>IFERROR(LEFT(Tabla2[[#This Row],[Product]],FIND(" ",Tabla2[[#This Row],[Product]])-3),Tabla2[[#This Row],[Product]])</f>
        <v>Women</v>
      </c>
      <c r="I8636" s="6">
        <v>30</v>
      </c>
      <c r="J8636" s="4">
        <v>680</v>
      </c>
      <c r="K8636" s="6">
        <f>Tabla2[[#This Row],[Price per Unit]]*Tabla2[[#This Row],[Units Sold]]</f>
        <v>20400</v>
      </c>
      <c r="L8636" s="52">
        <f>Tabla2[[#This Row],[Units Sold]]/Cálculos!$C$11</f>
        <v>2.7431953627089217E-5</v>
      </c>
      <c r="M8636" s="6">
        <f>Tabla2[[#This Row],[Total Sales]]-Tabla2[[#This Row],[Operating Profit]]</f>
        <v>19624.8</v>
      </c>
      <c r="N8636" s="6">
        <v>775.2</v>
      </c>
      <c r="O8636" s="46">
        <f>Tabla2[[#This Row],[Operating Profit]]/Tabla2[[#This Row],[Total Sales]]</f>
        <v>3.7999999999999999E-2</v>
      </c>
      <c r="P8636" s="1" t="s">
        <v>23</v>
      </c>
    </row>
    <row r="8637" spans="1:16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3" t="str">
        <f>IFERROR(LEFT(Tabla2[[#This Row],[Product]],FIND(" ",Tabla2[[#This Row],[Product]])-3),Tabla2[[#This Row],[Product]])</f>
        <v>Men</v>
      </c>
      <c r="I8637" s="6">
        <v>35</v>
      </c>
      <c r="J8637" s="4">
        <v>530</v>
      </c>
      <c r="K8637" s="6">
        <f>Tabla2[[#This Row],[Price per Unit]]*Tabla2[[#This Row],[Units Sold]]</f>
        <v>18550</v>
      </c>
      <c r="L8637" s="52">
        <f>Tabla2[[#This Row],[Units Sold]]/Cálculos!$C$11</f>
        <v>2.1380787385819535E-5</v>
      </c>
      <c r="M8637" s="6">
        <f>Tabla2[[#This Row],[Total Sales]]-Tabla2[[#This Row],[Operating Profit]]</f>
        <v>17696.7</v>
      </c>
      <c r="N8637" s="6">
        <v>853.30000000000007</v>
      </c>
      <c r="O8637" s="46">
        <f>Tabla2[[#This Row],[Operating Profit]]/Tabla2[[#This Row],[Total Sales]]</f>
        <v>4.6000000000000006E-2</v>
      </c>
      <c r="P8637" s="1" t="s">
        <v>23</v>
      </c>
    </row>
    <row r="8638" spans="1:16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3" t="str">
        <f>IFERROR(LEFT(Tabla2[[#This Row],[Product]],FIND(" ",Tabla2[[#This Row],[Product]])-3),Tabla2[[#This Row],[Product]])</f>
        <v>Women</v>
      </c>
      <c r="I8638" s="6">
        <v>28</v>
      </c>
      <c r="J8638" s="4">
        <v>1320</v>
      </c>
      <c r="K8638" s="6">
        <f>Tabla2[[#This Row],[Price per Unit]]*Tabla2[[#This Row],[Units Sold]]</f>
        <v>36960</v>
      </c>
      <c r="L8638" s="52">
        <f>Tabla2[[#This Row],[Units Sold]]/Cálculos!$C$11</f>
        <v>5.3250262923173183E-5</v>
      </c>
      <c r="M8638" s="6">
        <f>Tabla2[[#This Row],[Total Sales]]-Tabla2[[#This Row],[Operating Profit]]</f>
        <v>35703.360000000001</v>
      </c>
      <c r="N8638" s="6">
        <v>1256.6399999999999</v>
      </c>
      <c r="O8638" s="46">
        <f>Tabla2[[#This Row],[Operating Profit]]/Tabla2[[#This Row],[Total Sales]]</f>
        <v>3.3999999999999996E-2</v>
      </c>
      <c r="P8638" s="1" t="s">
        <v>23</v>
      </c>
    </row>
    <row r="8639" spans="1:16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3" t="str">
        <f>IFERROR(LEFT(Tabla2[[#This Row],[Product]],FIND(" ",Tabla2[[#This Row],[Product]])-3),Tabla2[[#This Row],[Product]])</f>
        <v>Men</v>
      </c>
      <c r="I8639" s="6">
        <v>22</v>
      </c>
      <c r="J8639" s="4">
        <v>1530</v>
      </c>
      <c r="K8639" s="6">
        <f>Tabla2[[#This Row],[Price per Unit]]*Tabla2[[#This Row],[Units Sold]]</f>
        <v>33660</v>
      </c>
      <c r="L8639" s="52">
        <f>Tabla2[[#This Row],[Units Sold]]/Cálculos!$C$11</f>
        <v>6.1721895660950735E-5</v>
      </c>
      <c r="M8639" s="6">
        <f>Tabla2[[#This Row],[Total Sales]]-Tabla2[[#This Row],[Operating Profit]]</f>
        <v>32279.94</v>
      </c>
      <c r="N8639" s="6">
        <v>1380.06</v>
      </c>
      <c r="O8639" s="46">
        <f>Tabla2[[#This Row],[Operating Profit]]/Tabla2[[#This Row],[Total Sales]]</f>
        <v>4.1000000000000002E-2</v>
      </c>
      <c r="P8639" s="1" t="s">
        <v>23</v>
      </c>
    </row>
    <row r="8640" spans="1:16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3" t="str">
        <f>IFERROR(LEFT(Tabla2[[#This Row],[Product]],FIND(" ",Tabla2[[#This Row],[Product]])-3),Tabla2[[#This Row],[Product]])</f>
        <v>Men</v>
      </c>
      <c r="I8640" s="6">
        <v>29</v>
      </c>
      <c r="J8640" s="4">
        <v>1230</v>
      </c>
      <c r="K8640" s="6">
        <f>Tabla2[[#This Row],[Price per Unit]]*Tabla2[[#This Row],[Units Sold]]</f>
        <v>35670</v>
      </c>
      <c r="L8640" s="52">
        <f>Tabla2[[#This Row],[Units Sold]]/Cálculos!$C$11</f>
        <v>4.9619563178411377E-5</v>
      </c>
      <c r="M8640" s="6">
        <f>Tabla2[[#This Row],[Total Sales]]-Tabla2[[#This Row],[Operating Profit]]</f>
        <v>34171.86</v>
      </c>
      <c r="N8640" s="6">
        <v>1498.1399999999999</v>
      </c>
      <c r="O8640" s="46">
        <f>Tabla2[[#This Row],[Operating Profit]]/Tabla2[[#This Row],[Total Sales]]</f>
        <v>4.1999999999999996E-2</v>
      </c>
      <c r="P8640" s="1" t="s">
        <v>23</v>
      </c>
    </row>
    <row r="8641" spans="1:16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3" t="str">
        <f>IFERROR(LEFT(Tabla2[[#This Row],[Product]],FIND(" ",Tabla2[[#This Row],[Product]])-3),Tabla2[[#This Row],[Product]])</f>
        <v>Women</v>
      </c>
      <c r="I8641" s="6">
        <v>28</v>
      </c>
      <c r="J8641" s="4">
        <v>1230</v>
      </c>
      <c r="K8641" s="6">
        <f>Tabla2[[#This Row],[Price per Unit]]*Tabla2[[#This Row],[Units Sold]]</f>
        <v>34440</v>
      </c>
      <c r="L8641" s="52">
        <f>Tabla2[[#This Row],[Units Sold]]/Cálculos!$C$11</f>
        <v>4.9619563178411377E-5</v>
      </c>
      <c r="M8641" s="6">
        <f>Tabla2[[#This Row],[Total Sales]]-Tabla2[[#This Row],[Operating Profit]]</f>
        <v>33165.72</v>
      </c>
      <c r="N8641" s="6">
        <v>1274.28</v>
      </c>
      <c r="O8641" s="46">
        <f>Tabla2[[#This Row],[Operating Profit]]/Tabla2[[#This Row],[Total Sales]]</f>
        <v>3.6999999999999998E-2</v>
      </c>
      <c r="P8641" s="1" t="s">
        <v>23</v>
      </c>
    </row>
    <row r="8642" spans="1:16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3" t="str">
        <f>IFERROR(LEFT(Tabla2[[#This Row],[Product]],FIND(" ",Tabla2[[#This Row],[Product]])-3),Tabla2[[#This Row],[Product]])</f>
        <v>Women</v>
      </c>
      <c r="I8642" s="6">
        <v>29</v>
      </c>
      <c r="J8642" s="4">
        <v>640</v>
      </c>
      <c r="K8642" s="6">
        <f>Tabla2[[#This Row],[Price per Unit]]*Tabla2[[#This Row],[Units Sold]]</f>
        <v>18560</v>
      </c>
      <c r="L8642" s="52">
        <f>Tabla2[[#This Row],[Units Sold]]/Cálculos!$C$11</f>
        <v>2.5818309296083966E-5</v>
      </c>
      <c r="M8642" s="6">
        <f>Tabla2[[#This Row],[Total Sales]]-Tabla2[[#This Row],[Operating Profit]]</f>
        <v>17799.04</v>
      </c>
      <c r="N8642" s="6">
        <v>760.95999999999992</v>
      </c>
      <c r="O8642" s="46">
        <f>Tabla2[[#This Row],[Operating Profit]]/Tabla2[[#This Row],[Total Sales]]</f>
        <v>4.0999999999999995E-2</v>
      </c>
      <c r="P8642" s="1" t="s">
        <v>23</v>
      </c>
    </row>
    <row r="8643" spans="1:16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3" t="str">
        <f>IFERROR(LEFT(Tabla2[[#This Row],[Product]],FIND(" ",Tabla2[[#This Row],[Product]])-3),Tabla2[[#This Row],[Product]])</f>
        <v>Men</v>
      </c>
      <c r="I8643" s="6">
        <v>32</v>
      </c>
      <c r="J8643" s="4">
        <v>430</v>
      </c>
      <c r="K8643" s="6">
        <f>Tabla2[[#This Row],[Price per Unit]]*Tabla2[[#This Row],[Units Sold]]</f>
        <v>13760</v>
      </c>
      <c r="L8643" s="52">
        <f>Tabla2[[#This Row],[Units Sold]]/Cálculos!$C$11</f>
        <v>1.7346676558306414E-5</v>
      </c>
      <c r="M8643" s="6">
        <f>Tabla2[[#This Row],[Total Sales]]-Tabla2[[#This Row],[Operating Profit]]</f>
        <v>13154.56</v>
      </c>
      <c r="N8643" s="6">
        <v>605.44000000000005</v>
      </c>
      <c r="O8643" s="46">
        <f>Tabla2[[#This Row],[Operating Profit]]/Tabla2[[#This Row],[Total Sales]]</f>
        <v>4.4000000000000004E-2</v>
      </c>
      <c r="P8643" s="1" t="s">
        <v>23</v>
      </c>
    </row>
    <row r="8644" spans="1:16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3" t="str">
        <f>IFERROR(LEFT(Tabla2[[#This Row],[Product]],FIND(" ",Tabla2[[#This Row],[Product]])-3),Tabla2[[#This Row],[Product]])</f>
        <v>Women</v>
      </c>
      <c r="I8644" s="6">
        <v>28</v>
      </c>
      <c r="J8644" s="4">
        <v>980</v>
      </c>
      <c r="K8644" s="6">
        <f>Tabla2[[#This Row],[Price per Unit]]*Tabla2[[#This Row],[Units Sold]]</f>
        <v>27440</v>
      </c>
      <c r="L8644" s="52">
        <f>Tabla2[[#This Row],[Units Sold]]/Cálculos!$C$11</f>
        <v>3.9534286109628574E-5</v>
      </c>
      <c r="M8644" s="6">
        <f>Tabla2[[#This Row],[Total Sales]]-Tabla2[[#This Row],[Operating Profit]]</f>
        <v>26479.599999999999</v>
      </c>
      <c r="N8644" s="6">
        <v>960.4</v>
      </c>
      <c r="O8644" s="46">
        <f>Tabla2[[#This Row],[Operating Profit]]/Tabla2[[#This Row],[Total Sales]]</f>
        <v>3.4999999999999996E-2</v>
      </c>
      <c r="P8644" s="1" t="s">
        <v>23</v>
      </c>
    </row>
    <row r="8645" spans="1:16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3" t="str">
        <f>IFERROR(LEFT(Tabla2[[#This Row],[Product]],FIND(" ",Tabla2[[#This Row],[Product]])-3),Tabla2[[#This Row],[Product]])</f>
        <v>Men</v>
      </c>
      <c r="I8645" s="6">
        <v>28</v>
      </c>
      <c r="J8645" s="4">
        <v>1430</v>
      </c>
      <c r="K8645" s="6">
        <f>Tabla2[[#This Row],[Price per Unit]]*Tabla2[[#This Row],[Units Sold]]</f>
        <v>40040</v>
      </c>
      <c r="L8645" s="52">
        <f>Tabla2[[#This Row],[Units Sold]]/Cálculos!$C$11</f>
        <v>5.7687784833437618E-5</v>
      </c>
      <c r="M8645" s="6">
        <f>Tabla2[[#This Row],[Total Sales]]-Tabla2[[#This Row],[Operating Profit]]</f>
        <v>38438.400000000001</v>
      </c>
      <c r="N8645" s="6">
        <v>1601.6</v>
      </c>
      <c r="O8645" s="46">
        <f>Tabla2[[#This Row],[Operating Profit]]/Tabla2[[#This Row],[Total Sales]]</f>
        <v>0.04</v>
      </c>
      <c r="P8645" s="1" t="s">
        <v>23</v>
      </c>
    </row>
    <row r="8646" spans="1:16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3" t="str">
        <f>IFERROR(LEFT(Tabla2[[#This Row],[Product]],FIND(" ",Tabla2[[#This Row],[Product]])-3),Tabla2[[#This Row],[Product]])</f>
        <v>Men</v>
      </c>
      <c r="I8646" s="6">
        <v>40</v>
      </c>
      <c r="J8646" s="4">
        <v>980</v>
      </c>
      <c r="K8646" s="6">
        <f>Tabla2[[#This Row],[Price per Unit]]*Tabla2[[#This Row],[Units Sold]]</f>
        <v>39200</v>
      </c>
      <c r="L8646" s="52">
        <f>Tabla2[[#This Row],[Units Sold]]/Cálculos!$C$11</f>
        <v>3.9534286109628574E-5</v>
      </c>
      <c r="M8646" s="6">
        <f>Tabla2[[#This Row],[Total Sales]]-Tabla2[[#This Row],[Operating Profit]]</f>
        <v>37592.800000000003</v>
      </c>
      <c r="N8646" s="6">
        <v>1607.1999999999998</v>
      </c>
      <c r="O8646" s="46">
        <f>Tabla2[[#This Row],[Operating Profit]]/Tabla2[[#This Row],[Total Sales]]</f>
        <v>4.0999999999999995E-2</v>
      </c>
      <c r="P8646" s="1" t="s">
        <v>23</v>
      </c>
    </row>
    <row r="8647" spans="1:16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3" t="str">
        <f>IFERROR(LEFT(Tabla2[[#This Row],[Product]],FIND(" ",Tabla2[[#This Row],[Product]])-3),Tabla2[[#This Row],[Product]])</f>
        <v>Women</v>
      </c>
      <c r="I8647" s="6">
        <v>41</v>
      </c>
      <c r="J8647" s="4">
        <v>1120</v>
      </c>
      <c r="K8647" s="6">
        <f>Tabla2[[#This Row],[Price per Unit]]*Tabla2[[#This Row],[Units Sold]]</f>
        <v>45920</v>
      </c>
      <c r="L8647" s="52">
        <f>Tabla2[[#This Row],[Units Sold]]/Cálculos!$C$11</f>
        <v>4.5182041268146942E-5</v>
      </c>
      <c r="M8647" s="6">
        <f>Tabla2[[#This Row],[Total Sales]]-Tabla2[[#This Row],[Operating Profit]]</f>
        <v>44175.040000000001</v>
      </c>
      <c r="N8647" s="6">
        <v>1744.96</v>
      </c>
      <c r="O8647" s="46">
        <f>Tabla2[[#This Row],[Operating Profit]]/Tabla2[[#This Row],[Total Sales]]</f>
        <v>3.7999999999999999E-2</v>
      </c>
      <c r="P8647" s="1" t="s">
        <v>23</v>
      </c>
    </row>
    <row r="8648" spans="1:16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3" t="str">
        <f>IFERROR(LEFT(Tabla2[[#This Row],[Product]],FIND(" ",Tabla2[[#This Row],[Product]])-3),Tabla2[[#This Row],[Product]])</f>
        <v>Women</v>
      </c>
      <c r="I8648" s="6">
        <v>39</v>
      </c>
      <c r="J8648" s="4">
        <v>750</v>
      </c>
      <c r="K8648" s="6">
        <f>Tabla2[[#This Row],[Price per Unit]]*Tabla2[[#This Row],[Units Sold]]</f>
        <v>29250</v>
      </c>
      <c r="L8648" s="52">
        <f>Tabla2[[#This Row],[Units Sold]]/Cálculos!$C$11</f>
        <v>3.0255831206348401E-5</v>
      </c>
      <c r="M8648" s="6">
        <f>Tabla2[[#This Row],[Total Sales]]-Tabla2[[#This Row],[Operating Profit]]</f>
        <v>28167.75</v>
      </c>
      <c r="N8648" s="6">
        <v>1082.25</v>
      </c>
      <c r="O8648" s="46">
        <f>Tabla2[[#This Row],[Operating Profit]]/Tabla2[[#This Row],[Total Sales]]</f>
        <v>3.6999999999999998E-2</v>
      </c>
      <c r="P8648" s="1" t="s">
        <v>23</v>
      </c>
    </row>
    <row r="8649" spans="1:16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3" t="str">
        <f>IFERROR(LEFT(Tabla2[[#This Row],[Product]],FIND(" ",Tabla2[[#This Row],[Product]])-3),Tabla2[[#This Row],[Product]])</f>
        <v>Men</v>
      </c>
      <c r="I8649" s="6">
        <v>43</v>
      </c>
      <c r="J8649" s="4">
        <v>300</v>
      </c>
      <c r="K8649" s="6">
        <f>Tabla2[[#This Row],[Price per Unit]]*Tabla2[[#This Row],[Units Sold]]</f>
        <v>12900</v>
      </c>
      <c r="L8649" s="52">
        <f>Tabla2[[#This Row],[Units Sold]]/Cálculos!$C$11</f>
        <v>1.2102332482539359E-5</v>
      </c>
      <c r="M8649" s="6">
        <f>Tabla2[[#This Row],[Total Sales]]-Tabla2[[#This Row],[Operating Profit]]</f>
        <v>12332.4</v>
      </c>
      <c r="N8649" s="6">
        <v>567.6</v>
      </c>
      <c r="O8649" s="46">
        <f>Tabla2[[#This Row],[Operating Profit]]/Tabla2[[#This Row],[Total Sales]]</f>
        <v>4.4000000000000004E-2</v>
      </c>
      <c r="P8649" s="1" t="s">
        <v>23</v>
      </c>
    </row>
    <row r="8650" spans="1:16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3" t="str">
        <f>IFERROR(LEFT(Tabla2[[#This Row],[Product]],FIND(" ",Tabla2[[#This Row],[Product]])-3),Tabla2[[#This Row],[Product]])</f>
        <v>Women</v>
      </c>
      <c r="I8650" s="6">
        <v>40</v>
      </c>
      <c r="J8650" s="4">
        <v>900</v>
      </c>
      <c r="K8650" s="6">
        <f>Tabla2[[#This Row],[Price per Unit]]*Tabla2[[#This Row],[Units Sold]]</f>
        <v>36000</v>
      </c>
      <c r="L8650" s="52">
        <f>Tabla2[[#This Row],[Units Sold]]/Cálculos!$C$11</f>
        <v>3.630699744761808E-5</v>
      </c>
      <c r="M8650" s="6">
        <f>Tabla2[[#This Row],[Total Sales]]-Tabla2[[#This Row],[Operating Profit]]</f>
        <v>34740</v>
      </c>
      <c r="N8650" s="6">
        <v>1260</v>
      </c>
      <c r="O8650" s="46">
        <f>Tabla2[[#This Row],[Operating Profit]]/Tabla2[[#This Row],[Total Sales]]</f>
        <v>3.5000000000000003E-2</v>
      </c>
      <c r="P8650" s="1" t="s">
        <v>23</v>
      </c>
    </row>
    <row r="8651" spans="1:16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3" t="str">
        <f>IFERROR(LEFT(Tabla2[[#This Row],[Product]],FIND(" ",Tabla2[[#This Row],[Product]])-3),Tabla2[[#This Row],[Product]])</f>
        <v>Men</v>
      </c>
      <c r="I8651" s="6">
        <v>44</v>
      </c>
      <c r="J8651" s="4">
        <v>1660</v>
      </c>
      <c r="K8651" s="6">
        <f>Tabla2[[#This Row],[Price per Unit]]*Tabla2[[#This Row],[Units Sold]]</f>
        <v>73040</v>
      </c>
      <c r="L8651" s="52">
        <f>Tabla2[[#This Row],[Units Sold]]/Cálculos!$C$11</f>
        <v>6.6966239736717791E-5</v>
      </c>
      <c r="M8651" s="6">
        <f>Tabla2[[#This Row],[Total Sales]]-Tabla2[[#This Row],[Operating Profit]]</f>
        <v>70191.44</v>
      </c>
      <c r="N8651" s="6">
        <v>2848.5599999999995</v>
      </c>
      <c r="O8651" s="46">
        <f>Tabla2[[#This Row],[Operating Profit]]/Tabla2[[#This Row],[Total Sales]]</f>
        <v>3.8999999999999993E-2</v>
      </c>
      <c r="P8651" s="1" t="s">
        <v>23</v>
      </c>
    </row>
    <row r="8652" spans="1:16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3" t="str">
        <f>IFERROR(LEFT(Tabla2[[#This Row],[Product]],FIND(" ",Tabla2[[#This Row],[Product]])-3),Tabla2[[#This Row],[Product]])</f>
        <v>Men</v>
      </c>
      <c r="I8652" s="6">
        <v>39</v>
      </c>
      <c r="J8652" s="4">
        <v>880</v>
      </c>
      <c r="K8652" s="6">
        <f>Tabla2[[#This Row],[Price per Unit]]*Tabla2[[#This Row],[Units Sold]]</f>
        <v>34320</v>
      </c>
      <c r="L8652" s="52">
        <f>Tabla2[[#This Row],[Units Sold]]/Cálculos!$C$11</f>
        <v>3.5500175282115457E-5</v>
      </c>
      <c r="M8652" s="6">
        <f>Tabla2[[#This Row],[Total Sales]]-Tabla2[[#This Row],[Operating Profit]]</f>
        <v>32912.879999999997</v>
      </c>
      <c r="N8652" s="6">
        <v>1407.12</v>
      </c>
      <c r="O8652" s="46">
        <f>Tabla2[[#This Row],[Operating Profit]]/Tabla2[[#This Row],[Total Sales]]</f>
        <v>4.0999999999999995E-2</v>
      </c>
      <c r="P8652" s="1" t="s">
        <v>23</v>
      </c>
    </row>
    <row r="8653" spans="1:16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3" t="str">
        <f>IFERROR(LEFT(Tabla2[[#This Row],[Product]],FIND(" ",Tabla2[[#This Row],[Product]])-3),Tabla2[[#This Row],[Product]])</f>
        <v>Women</v>
      </c>
      <c r="I8653" s="6">
        <v>47</v>
      </c>
      <c r="J8653" s="4">
        <v>1140</v>
      </c>
      <c r="K8653" s="6">
        <f>Tabla2[[#This Row],[Price per Unit]]*Tabla2[[#This Row],[Units Sold]]</f>
        <v>53580</v>
      </c>
      <c r="L8653" s="52">
        <f>Tabla2[[#This Row],[Units Sold]]/Cálculos!$C$11</f>
        <v>4.5988863433649564E-5</v>
      </c>
      <c r="M8653" s="6">
        <f>Tabla2[[#This Row],[Total Sales]]-Tabla2[[#This Row],[Operating Profit]]</f>
        <v>51383.22</v>
      </c>
      <c r="N8653" s="6">
        <v>2196.7799999999997</v>
      </c>
      <c r="O8653" s="46">
        <f>Tabla2[[#This Row],[Operating Profit]]/Tabla2[[#This Row],[Total Sales]]</f>
        <v>4.0999999999999995E-2</v>
      </c>
      <c r="P8653" s="1" t="s">
        <v>23</v>
      </c>
    </row>
    <row r="8654" spans="1:16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3" t="str">
        <f>IFERROR(LEFT(Tabla2[[#This Row],[Product]],FIND(" ",Tabla2[[#This Row],[Product]])-3),Tabla2[[#This Row],[Product]])</f>
        <v>Women</v>
      </c>
      <c r="I8654" s="6">
        <v>34</v>
      </c>
      <c r="J8654" s="4">
        <v>700</v>
      </c>
      <c r="K8654" s="6">
        <f>Tabla2[[#This Row],[Price per Unit]]*Tabla2[[#This Row],[Units Sold]]</f>
        <v>23800</v>
      </c>
      <c r="L8654" s="52">
        <f>Tabla2[[#This Row],[Units Sold]]/Cálculos!$C$11</f>
        <v>2.8238775792591839E-5</v>
      </c>
      <c r="M8654" s="6">
        <f>Tabla2[[#This Row],[Total Sales]]-Tabla2[[#This Row],[Operating Profit]]</f>
        <v>22919.4</v>
      </c>
      <c r="N8654" s="6">
        <v>880.6</v>
      </c>
      <c r="O8654" s="46">
        <f>Tabla2[[#This Row],[Operating Profit]]/Tabla2[[#This Row],[Total Sales]]</f>
        <v>3.6999999999999998E-2</v>
      </c>
      <c r="P8654" s="1" t="s">
        <v>23</v>
      </c>
    </row>
    <row r="8655" spans="1:16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3" t="str">
        <f>IFERROR(LEFT(Tabla2[[#This Row],[Product]],FIND(" ",Tabla2[[#This Row],[Product]])-3),Tabla2[[#This Row],[Product]])</f>
        <v>Men</v>
      </c>
      <c r="I8655" s="6">
        <v>36</v>
      </c>
      <c r="J8655" s="4">
        <v>390</v>
      </c>
      <c r="K8655" s="6">
        <f>Tabla2[[#This Row],[Price per Unit]]*Tabla2[[#This Row],[Units Sold]]</f>
        <v>14040</v>
      </c>
      <c r="L8655" s="52">
        <f>Tabla2[[#This Row],[Units Sold]]/Cálculos!$C$11</f>
        <v>1.5733032227301167E-5</v>
      </c>
      <c r="M8655" s="6">
        <f>Tabla2[[#This Row],[Total Sales]]-Tabla2[[#This Row],[Operating Profit]]</f>
        <v>13450.32</v>
      </c>
      <c r="N8655" s="6">
        <v>589.68000000000006</v>
      </c>
      <c r="O8655" s="46">
        <f>Tabla2[[#This Row],[Operating Profit]]/Tabla2[[#This Row],[Total Sales]]</f>
        <v>4.2000000000000003E-2</v>
      </c>
      <c r="P8655" s="1" t="s">
        <v>23</v>
      </c>
    </row>
    <row r="8656" spans="1:16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3" t="str">
        <f>IFERROR(LEFT(Tabla2[[#This Row],[Product]],FIND(" ",Tabla2[[#This Row],[Product]])-3),Tabla2[[#This Row],[Product]])</f>
        <v>Women</v>
      </c>
      <c r="I8656" s="6">
        <v>49</v>
      </c>
      <c r="J8656" s="4">
        <v>900</v>
      </c>
      <c r="K8656" s="6">
        <f>Tabla2[[#This Row],[Price per Unit]]*Tabla2[[#This Row],[Units Sold]]</f>
        <v>44100</v>
      </c>
      <c r="L8656" s="52">
        <f>Tabla2[[#This Row],[Units Sold]]/Cálculos!$C$11</f>
        <v>3.630699744761808E-5</v>
      </c>
      <c r="M8656" s="6">
        <f>Tabla2[[#This Row],[Total Sales]]-Tabla2[[#This Row],[Operating Profit]]</f>
        <v>42600.6</v>
      </c>
      <c r="N8656" s="6">
        <v>1499.3999999999999</v>
      </c>
      <c r="O8656" s="46">
        <f>Tabla2[[#This Row],[Operating Profit]]/Tabla2[[#This Row],[Total Sales]]</f>
        <v>3.3999999999999996E-2</v>
      </c>
      <c r="P8656" s="1" t="s">
        <v>23</v>
      </c>
    </row>
    <row r="8657" spans="1:16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3" t="str">
        <f>IFERROR(LEFT(Tabla2[[#This Row],[Product]],FIND(" ",Tabla2[[#This Row],[Product]])-3),Tabla2[[#This Row],[Product]])</f>
        <v>Men</v>
      </c>
      <c r="I8657" s="6">
        <v>39</v>
      </c>
      <c r="J8657" s="4">
        <v>1550</v>
      </c>
      <c r="K8657" s="6">
        <f>Tabla2[[#This Row],[Price per Unit]]*Tabla2[[#This Row],[Units Sold]]</f>
        <v>60450</v>
      </c>
      <c r="L8657" s="52">
        <f>Tabla2[[#This Row],[Units Sold]]/Cálculos!$C$11</f>
        <v>6.2528717826453357E-5</v>
      </c>
      <c r="M8657" s="6">
        <f>Tabla2[[#This Row],[Total Sales]]-Tabla2[[#This Row],[Operating Profit]]</f>
        <v>57911.1</v>
      </c>
      <c r="N8657" s="6">
        <v>2538.9</v>
      </c>
      <c r="O8657" s="46">
        <f>Tabla2[[#This Row],[Operating Profit]]/Tabla2[[#This Row],[Total Sales]]</f>
        <v>4.2000000000000003E-2</v>
      </c>
      <c r="P8657" s="1" t="s">
        <v>23</v>
      </c>
    </row>
    <row r="8658" spans="1:16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3" t="str">
        <f>IFERROR(LEFT(Tabla2[[#This Row],[Product]],FIND(" ",Tabla2[[#This Row],[Product]])-3),Tabla2[[#This Row],[Product]])</f>
        <v>Men</v>
      </c>
      <c r="I8658" s="6">
        <v>36</v>
      </c>
      <c r="J8658" s="4">
        <v>1090</v>
      </c>
      <c r="K8658" s="6">
        <f>Tabla2[[#This Row],[Price per Unit]]*Tabla2[[#This Row],[Units Sold]]</f>
        <v>39240</v>
      </c>
      <c r="L8658" s="52">
        <f>Tabla2[[#This Row],[Units Sold]]/Cálculos!$C$11</f>
        <v>4.3971808019893009E-5</v>
      </c>
      <c r="M8658" s="6">
        <f>Tabla2[[#This Row],[Total Sales]]-Tabla2[[#This Row],[Operating Profit]]</f>
        <v>37670.400000000001</v>
      </c>
      <c r="N8658" s="6">
        <v>1569.6</v>
      </c>
      <c r="O8658" s="46">
        <f>Tabla2[[#This Row],[Operating Profit]]/Tabla2[[#This Row],[Total Sales]]</f>
        <v>0.04</v>
      </c>
      <c r="P8658" s="1" t="s">
        <v>23</v>
      </c>
    </row>
    <row r="8659" spans="1:16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3" t="str">
        <f>IFERROR(LEFT(Tabla2[[#This Row],[Product]],FIND(" ",Tabla2[[#This Row],[Product]])-3),Tabla2[[#This Row],[Product]])</f>
        <v>Women</v>
      </c>
      <c r="I8659" s="6">
        <v>39</v>
      </c>
      <c r="J8659" s="4">
        <v>1190</v>
      </c>
      <c r="K8659" s="6">
        <f>Tabla2[[#This Row],[Price per Unit]]*Tabla2[[#This Row],[Units Sold]]</f>
        <v>46410</v>
      </c>
      <c r="L8659" s="52">
        <f>Tabla2[[#This Row],[Units Sold]]/Cálculos!$C$11</f>
        <v>4.8005918847406126E-5</v>
      </c>
      <c r="M8659" s="6">
        <f>Tabla2[[#This Row],[Total Sales]]-Tabla2[[#This Row],[Operating Profit]]</f>
        <v>44600.01</v>
      </c>
      <c r="N8659" s="6">
        <v>1809.9899999999998</v>
      </c>
      <c r="O8659" s="46">
        <f>Tabla2[[#This Row],[Operating Profit]]/Tabla2[[#This Row],[Total Sales]]</f>
        <v>3.8999999999999993E-2</v>
      </c>
      <c r="P8659" s="1" t="s">
        <v>23</v>
      </c>
    </row>
    <row r="8660" spans="1:16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3" t="str">
        <f>IFERROR(LEFT(Tabla2[[#This Row],[Product]],FIND(" ",Tabla2[[#This Row],[Product]])-3),Tabla2[[#This Row],[Product]])</f>
        <v>Women</v>
      </c>
      <c r="I8660" s="6">
        <v>33</v>
      </c>
      <c r="J8660" s="4">
        <v>940</v>
      </c>
      <c r="K8660" s="6">
        <f>Tabla2[[#This Row],[Price per Unit]]*Tabla2[[#This Row],[Units Sold]]</f>
        <v>31020</v>
      </c>
      <c r="L8660" s="52">
        <f>Tabla2[[#This Row],[Units Sold]]/Cálculos!$C$11</f>
        <v>3.792064177862333E-5</v>
      </c>
      <c r="M8660" s="6">
        <f>Tabla2[[#This Row],[Total Sales]]-Tabla2[[#This Row],[Operating Profit]]</f>
        <v>29810.22</v>
      </c>
      <c r="N8660" s="6">
        <v>1209.78</v>
      </c>
      <c r="O8660" s="46">
        <f>Tabla2[[#This Row],[Operating Profit]]/Tabla2[[#This Row],[Total Sales]]</f>
        <v>3.9E-2</v>
      </c>
      <c r="P8660" s="1" t="s">
        <v>23</v>
      </c>
    </row>
    <row r="8661" spans="1:16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3" t="str">
        <f>IFERROR(LEFT(Tabla2[[#This Row],[Product]],FIND(" ",Tabla2[[#This Row],[Product]])-3),Tabla2[[#This Row],[Product]])</f>
        <v>Men</v>
      </c>
      <c r="I8661" s="6">
        <v>33</v>
      </c>
      <c r="J8661" s="4">
        <v>580</v>
      </c>
      <c r="K8661" s="6">
        <f>Tabla2[[#This Row],[Price per Unit]]*Tabla2[[#This Row],[Units Sold]]</f>
        <v>19140</v>
      </c>
      <c r="L8661" s="52">
        <f>Tabla2[[#This Row],[Units Sold]]/Cálculos!$C$11</f>
        <v>2.3397842799576097E-5</v>
      </c>
      <c r="M8661" s="6">
        <f>Tabla2[[#This Row],[Total Sales]]-Tabla2[[#This Row],[Operating Profit]]</f>
        <v>18297.84</v>
      </c>
      <c r="N8661" s="6">
        <v>842.16</v>
      </c>
      <c r="O8661" s="46">
        <f>Tabla2[[#This Row],[Operating Profit]]/Tabla2[[#This Row],[Total Sales]]</f>
        <v>4.3999999999999997E-2</v>
      </c>
      <c r="P8661" s="1" t="s">
        <v>23</v>
      </c>
    </row>
    <row r="8662" spans="1:16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3" t="str">
        <f>IFERROR(LEFT(Tabla2[[#This Row],[Product]],FIND(" ",Tabla2[[#This Row],[Product]])-3),Tabla2[[#This Row],[Product]])</f>
        <v>Women</v>
      </c>
      <c r="I8662" s="6">
        <v>46</v>
      </c>
      <c r="J8662" s="4">
        <v>1730</v>
      </c>
      <c r="K8662" s="6">
        <f>Tabla2[[#This Row],[Price per Unit]]*Tabla2[[#This Row],[Units Sold]]</f>
        <v>79580</v>
      </c>
      <c r="L8662" s="52">
        <f>Tabla2[[#This Row],[Units Sold]]/Cálculos!$C$11</f>
        <v>6.9790117315976968E-5</v>
      </c>
      <c r="M8662" s="6">
        <f>Tabla2[[#This Row],[Total Sales]]-Tabla2[[#This Row],[Operating Profit]]</f>
        <v>76715.12</v>
      </c>
      <c r="N8662" s="6">
        <v>2864.88</v>
      </c>
      <c r="O8662" s="46">
        <f>Tabla2[[#This Row],[Operating Profit]]/Tabla2[[#This Row],[Total Sales]]</f>
        <v>3.6000000000000004E-2</v>
      </c>
      <c r="P8662" s="1" t="s">
        <v>23</v>
      </c>
    </row>
    <row r="8663" spans="1:16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3" t="str">
        <f>IFERROR(LEFT(Tabla2[[#This Row],[Product]],FIND(" ",Tabla2[[#This Row],[Product]])-3),Tabla2[[#This Row],[Product]])</f>
        <v>Men</v>
      </c>
      <c r="I8663" s="6">
        <v>43</v>
      </c>
      <c r="J8663" s="4">
        <v>2400</v>
      </c>
      <c r="K8663" s="6">
        <f>Tabla2[[#This Row],[Price per Unit]]*Tabla2[[#This Row],[Units Sold]]</f>
        <v>103200</v>
      </c>
      <c r="L8663" s="52">
        <f>Tabla2[[#This Row],[Units Sold]]/Cálculos!$C$11</f>
        <v>9.6818659860314874E-5</v>
      </c>
      <c r="M8663" s="6">
        <f>Tabla2[[#This Row],[Total Sales]]-Tabla2[[#This Row],[Operating Profit]]</f>
        <v>99278.399999999994</v>
      </c>
      <c r="N8663" s="6">
        <v>3921.6</v>
      </c>
      <c r="O8663" s="46">
        <f>Tabla2[[#This Row],[Operating Profit]]/Tabla2[[#This Row],[Total Sales]]</f>
        <v>3.7999999999999999E-2</v>
      </c>
      <c r="P8663" s="1" t="s">
        <v>23</v>
      </c>
    </row>
    <row r="8664" spans="1:16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3" t="str">
        <f>IFERROR(LEFT(Tabla2[[#This Row],[Product]],FIND(" ",Tabla2[[#This Row],[Product]])-3),Tabla2[[#This Row],[Product]])</f>
        <v>Men</v>
      </c>
      <c r="I8664" s="6">
        <v>47</v>
      </c>
      <c r="J8664" s="4">
        <v>2020</v>
      </c>
      <c r="K8664" s="6">
        <f>Tabla2[[#This Row],[Price per Unit]]*Tabla2[[#This Row],[Units Sold]]</f>
        <v>94940</v>
      </c>
      <c r="L8664" s="52">
        <f>Tabla2[[#This Row],[Units Sold]]/Cálculos!$C$11</f>
        <v>8.1489038715765028E-5</v>
      </c>
      <c r="M8664" s="6">
        <f>Tabla2[[#This Row],[Total Sales]]-Tabla2[[#This Row],[Operating Profit]]</f>
        <v>91047.46</v>
      </c>
      <c r="N8664" s="6">
        <v>3892.54</v>
      </c>
      <c r="O8664" s="46">
        <f>Tabla2[[#This Row],[Operating Profit]]/Tabla2[[#This Row],[Total Sales]]</f>
        <v>4.1000000000000002E-2</v>
      </c>
      <c r="P8664" s="1" t="s">
        <v>23</v>
      </c>
    </row>
    <row r="8665" spans="1:16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3" t="str">
        <f>IFERROR(LEFT(Tabla2[[#This Row],[Product]],FIND(" ",Tabla2[[#This Row],[Product]])-3),Tabla2[[#This Row],[Product]])</f>
        <v>Women</v>
      </c>
      <c r="I8665" s="6">
        <v>53</v>
      </c>
      <c r="J8665" s="4">
        <v>2080</v>
      </c>
      <c r="K8665" s="6">
        <f>Tabla2[[#This Row],[Price per Unit]]*Tabla2[[#This Row],[Units Sold]]</f>
        <v>110240</v>
      </c>
      <c r="L8665" s="52">
        <f>Tabla2[[#This Row],[Units Sold]]/Cálculos!$C$11</f>
        <v>8.3909505212272895E-5</v>
      </c>
      <c r="M8665" s="6">
        <f>Tabla2[[#This Row],[Total Sales]]-Tabla2[[#This Row],[Operating Profit]]</f>
        <v>105940.64</v>
      </c>
      <c r="N8665" s="6">
        <v>4299.3599999999997</v>
      </c>
      <c r="O8665" s="46">
        <f>Tabla2[[#This Row],[Operating Profit]]/Tabla2[[#This Row],[Total Sales]]</f>
        <v>3.9E-2</v>
      </c>
      <c r="P8665" s="1" t="s">
        <v>23</v>
      </c>
    </row>
    <row r="8666" spans="1:16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3" t="str">
        <f>IFERROR(LEFT(Tabla2[[#This Row],[Product]],FIND(" ",Tabla2[[#This Row],[Product]])-3),Tabla2[[#This Row],[Product]])</f>
        <v>Women</v>
      </c>
      <c r="I8666" s="6">
        <v>62</v>
      </c>
      <c r="J8666" s="4">
        <v>1790</v>
      </c>
      <c r="K8666" s="6">
        <f>Tabla2[[#This Row],[Price per Unit]]*Tabla2[[#This Row],[Units Sold]]</f>
        <v>110980</v>
      </c>
      <c r="L8666" s="52">
        <f>Tabla2[[#This Row],[Units Sold]]/Cálculos!$C$11</f>
        <v>7.2210583812484848E-5</v>
      </c>
      <c r="M8666" s="6">
        <f>Tabla2[[#This Row],[Total Sales]]-Tabla2[[#This Row],[Operating Profit]]</f>
        <v>106429.82</v>
      </c>
      <c r="N8666" s="6">
        <v>4550.1799999999994</v>
      </c>
      <c r="O8666" s="46">
        <f>Tabla2[[#This Row],[Operating Profit]]/Tabla2[[#This Row],[Total Sales]]</f>
        <v>4.0999999999999995E-2</v>
      </c>
      <c r="P8666" s="1" t="s">
        <v>23</v>
      </c>
    </row>
    <row r="8667" spans="1:16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3" t="str">
        <f>IFERROR(LEFT(Tabla2[[#This Row],[Product]],FIND(" ",Tabla2[[#This Row],[Product]])-3),Tabla2[[#This Row],[Product]])</f>
        <v>Men</v>
      </c>
      <c r="I8667" s="6">
        <v>67</v>
      </c>
      <c r="J8667" s="4">
        <v>1400</v>
      </c>
      <c r="K8667" s="6">
        <f>Tabla2[[#This Row],[Price per Unit]]*Tabla2[[#This Row],[Units Sold]]</f>
        <v>93800</v>
      </c>
      <c r="L8667" s="52">
        <f>Tabla2[[#This Row],[Units Sold]]/Cálculos!$C$11</f>
        <v>5.6477551585183678E-5</v>
      </c>
      <c r="M8667" s="6">
        <f>Tabla2[[#This Row],[Total Sales]]-Tabla2[[#This Row],[Operating Profit]]</f>
        <v>89485.2</v>
      </c>
      <c r="N8667" s="6">
        <v>4314.8</v>
      </c>
      <c r="O8667" s="46">
        <f>Tabla2[[#This Row],[Operating Profit]]/Tabla2[[#This Row],[Total Sales]]</f>
        <v>4.5999999999999999E-2</v>
      </c>
      <c r="P8667" s="1" t="s">
        <v>23</v>
      </c>
    </row>
    <row r="8668" spans="1:16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3" t="str">
        <f>IFERROR(LEFT(Tabla2[[#This Row],[Product]],FIND(" ",Tabla2[[#This Row],[Product]])-3),Tabla2[[#This Row],[Product]])</f>
        <v>Women</v>
      </c>
      <c r="I8668" s="6">
        <v>74</v>
      </c>
      <c r="J8668" s="4">
        <v>2310</v>
      </c>
      <c r="K8668" s="6">
        <f>Tabla2[[#This Row],[Price per Unit]]*Tabla2[[#This Row],[Units Sold]]</f>
        <v>170940</v>
      </c>
      <c r="L8668" s="52">
        <f>Tabla2[[#This Row],[Units Sold]]/Cálculos!$C$11</f>
        <v>9.3187960115553075E-5</v>
      </c>
      <c r="M8668" s="6">
        <f>Tabla2[[#This Row],[Total Sales]]-Tabla2[[#This Row],[Operating Profit]]</f>
        <v>165298.98000000001</v>
      </c>
      <c r="N8668" s="6">
        <v>5641.0199999999995</v>
      </c>
      <c r="O8668" s="46">
        <f>Tabla2[[#This Row],[Operating Profit]]/Tabla2[[#This Row],[Total Sales]]</f>
        <v>3.2999999999999995E-2</v>
      </c>
      <c r="P8668" s="1" t="s">
        <v>23</v>
      </c>
    </row>
    <row r="8669" spans="1:16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3" t="str">
        <f>IFERROR(LEFT(Tabla2[[#This Row],[Product]],FIND(" ",Tabla2[[#This Row],[Product]])-3),Tabla2[[#This Row],[Product]])</f>
        <v>Men</v>
      </c>
      <c r="I8669" s="6">
        <v>60</v>
      </c>
      <c r="J8669" s="4">
        <v>2980</v>
      </c>
      <c r="K8669" s="6">
        <f>Tabla2[[#This Row],[Price per Unit]]*Tabla2[[#This Row],[Units Sold]]</f>
        <v>178800</v>
      </c>
      <c r="L8669" s="52">
        <f>Tabla2[[#This Row],[Units Sold]]/Cálculos!$C$11</f>
        <v>1.2021650265989098E-4</v>
      </c>
      <c r="M8669" s="6">
        <f>Tabla2[[#This Row],[Total Sales]]-Tabla2[[#This Row],[Operating Profit]]</f>
        <v>171290.4</v>
      </c>
      <c r="N8669" s="6">
        <v>7509.5999999999995</v>
      </c>
      <c r="O8669" s="46">
        <f>Tabla2[[#This Row],[Operating Profit]]/Tabla2[[#This Row],[Total Sales]]</f>
        <v>4.1999999999999996E-2</v>
      </c>
      <c r="P8669" s="1" t="s">
        <v>23</v>
      </c>
    </row>
    <row r="8670" spans="1:16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3" t="str">
        <f>IFERROR(LEFT(Tabla2[[#This Row],[Product]],FIND(" ",Tabla2[[#This Row],[Product]])-3),Tabla2[[#This Row],[Product]])</f>
        <v>Men</v>
      </c>
      <c r="I8670" s="6">
        <v>66</v>
      </c>
      <c r="J8670" s="4">
        <v>2170</v>
      </c>
      <c r="K8670" s="6">
        <f>Tabla2[[#This Row],[Price per Unit]]*Tabla2[[#This Row],[Units Sold]]</f>
        <v>143220</v>
      </c>
      <c r="L8670" s="52">
        <f>Tabla2[[#This Row],[Units Sold]]/Cálculos!$C$11</f>
        <v>8.7540204957034707E-5</v>
      </c>
      <c r="M8670" s="6">
        <f>Tabla2[[#This Row],[Total Sales]]-Tabla2[[#This Row],[Operating Profit]]</f>
        <v>137347.98000000001</v>
      </c>
      <c r="N8670" s="6">
        <v>5872.0199999999995</v>
      </c>
      <c r="O8670" s="46">
        <f>Tabla2[[#This Row],[Operating Profit]]/Tabla2[[#This Row],[Total Sales]]</f>
        <v>4.0999999999999995E-2</v>
      </c>
      <c r="P8670" s="1" t="s">
        <v>23</v>
      </c>
    </row>
    <row r="8671" spans="1:16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3" t="str">
        <f>IFERROR(LEFT(Tabla2[[#This Row],[Product]],FIND(" ",Tabla2[[#This Row],[Product]])-3),Tabla2[[#This Row],[Product]])</f>
        <v>Women</v>
      </c>
      <c r="I8671" s="6">
        <v>66</v>
      </c>
      <c r="J8671" s="4">
        <v>2210</v>
      </c>
      <c r="K8671" s="6">
        <f>Tabla2[[#This Row],[Price per Unit]]*Tabla2[[#This Row],[Units Sold]]</f>
        <v>145860</v>
      </c>
      <c r="L8671" s="52">
        <f>Tabla2[[#This Row],[Units Sold]]/Cálculos!$C$11</f>
        <v>8.9153849288039951E-5</v>
      </c>
      <c r="M8671" s="6">
        <f>Tabla2[[#This Row],[Total Sales]]-Tabla2[[#This Row],[Operating Profit]]</f>
        <v>139733.88</v>
      </c>
      <c r="N8671" s="6">
        <v>6126.12</v>
      </c>
      <c r="O8671" s="46">
        <f>Tabla2[[#This Row],[Operating Profit]]/Tabla2[[#This Row],[Total Sales]]</f>
        <v>4.2000000000000003E-2</v>
      </c>
      <c r="P8671" s="1" t="s">
        <v>23</v>
      </c>
    </row>
    <row r="8672" spans="1:16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3" t="str">
        <f>IFERROR(LEFT(Tabla2[[#This Row],[Product]],FIND(" ",Tabla2[[#This Row],[Product]])-3),Tabla2[[#This Row],[Product]])</f>
        <v>Women</v>
      </c>
      <c r="I8672" s="6">
        <v>61</v>
      </c>
      <c r="J8672" s="4">
        <v>1710</v>
      </c>
      <c r="K8672" s="6">
        <f>Tabla2[[#This Row],[Price per Unit]]*Tabla2[[#This Row],[Units Sold]]</f>
        <v>104310</v>
      </c>
      <c r="L8672" s="52">
        <f>Tabla2[[#This Row],[Units Sold]]/Cálculos!$C$11</f>
        <v>6.8983295150474346E-5</v>
      </c>
      <c r="M8672" s="6">
        <f>Tabla2[[#This Row],[Total Sales]]-Tabla2[[#This Row],[Operating Profit]]</f>
        <v>100033.29</v>
      </c>
      <c r="N8672" s="6">
        <v>4276.71</v>
      </c>
      <c r="O8672" s="46">
        <f>Tabla2[[#This Row],[Operating Profit]]/Tabla2[[#This Row],[Total Sales]]</f>
        <v>4.1000000000000002E-2</v>
      </c>
      <c r="P8672" s="1" t="s">
        <v>23</v>
      </c>
    </row>
    <row r="8673" spans="1:16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3" t="str">
        <f>IFERROR(LEFT(Tabla2[[#This Row],[Product]],FIND(" ",Tabla2[[#This Row],[Product]])-3),Tabla2[[#This Row],[Product]])</f>
        <v>Men</v>
      </c>
      <c r="I8673" s="6">
        <v>68</v>
      </c>
      <c r="J8673" s="4">
        <v>1980</v>
      </c>
      <c r="K8673" s="6">
        <f>Tabla2[[#This Row],[Price per Unit]]*Tabla2[[#This Row],[Units Sold]]</f>
        <v>134640</v>
      </c>
      <c r="L8673" s="52">
        <f>Tabla2[[#This Row],[Units Sold]]/Cálculos!$C$11</f>
        <v>7.9875394384759771E-5</v>
      </c>
      <c r="M8673" s="6">
        <f>Tabla2[[#This Row],[Total Sales]]-Tabla2[[#This Row],[Operating Profit]]</f>
        <v>128446.56</v>
      </c>
      <c r="N8673" s="6">
        <v>6193.4400000000005</v>
      </c>
      <c r="O8673" s="46">
        <f>Tabla2[[#This Row],[Operating Profit]]/Tabla2[[#This Row],[Total Sales]]</f>
        <v>4.6000000000000006E-2</v>
      </c>
      <c r="P8673" s="1" t="s">
        <v>23</v>
      </c>
    </row>
    <row r="8674" spans="1:16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3" t="str">
        <f>IFERROR(LEFT(Tabla2[[#This Row],[Product]],FIND(" ",Tabla2[[#This Row],[Product]])-3),Tabla2[[#This Row],[Product]])</f>
        <v>Women</v>
      </c>
      <c r="I8674" s="6">
        <v>78</v>
      </c>
      <c r="J8674" s="4">
        <v>2040</v>
      </c>
      <c r="K8674" s="6">
        <f>Tabla2[[#This Row],[Price per Unit]]*Tabla2[[#This Row],[Units Sold]]</f>
        <v>159120</v>
      </c>
      <c r="L8674" s="52">
        <f>Tabla2[[#This Row],[Units Sold]]/Cálculos!$C$11</f>
        <v>8.2295860881267651E-5</v>
      </c>
      <c r="M8674" s="6">
        <f>Tabla2[[#This Row],[Total Sales]]-Tabla2[[#This Row],[Operating Profit]]</f>
        <v>153550.79999999999</v>
      </c>
      <c r="N8674" s="6">
        <v>5569.2</v>
      </c>
      <c r="O8674" s="46">
        <f>Tabla2[[#This Row],[Operating Profit]]/Tabla2[[#This Row],[Total Sales]]</f>
        <v>3.4999999999999996E-2</v>
      </c>
      <c r="P8674" s="1" t="s">
        <v>23</v>
      </c>
    </row>
    <row r="8675" spans="1:16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3" t="str">
        <f>IFERROR(LEFT(Tabla2[[#This Row],[Product]],FIND(" ",Tabla2[[#This Row],[Product]])-3),Tabla2[[#This Row],[Product]])</f>
        <v>Men</v>
      </c>
      <c r="I8675" s="6">
        <v>69</v>
      </c>
      <c r="J8675" s="4">
        <v>2560</v>
      </c>
      <c r="K8675" s="6">
        <f>Tabla2[[#This Row],[Price per Unit]]*Tabla2[[#This Row],[Units Sold]]</f>
        <v>176640</v>
      </c>
      <c r="L8675" s="52">
        <f>Tabla2[[#This Row],[Units Sold]]/Cálculos!$C$11</f>
        <v>1.0327323718433586E-4</v>
      </c>
      <c r="M8675" s="6">
        <f>Tabla2[[#This Row],[Total Sales]]-Tabla2[[#This Row],[Operating Profit]]</f>
        <v>170104.32000000001</v>
      </c>
      <c r="N8675" s="6">
        <v>6535.68</v>
      </c>
      <c r="O8675" s="46">
        <f>Tabla2[[#This Row],[Operating Profit]]/Tabla2[[#This Row],[Total Sales]]</f>
        <v>3.7000000000000005E-2</v>
      </c>
      <c r="P8675" s="1" t="s">
        <v>23</v>
      </c>
    </row>
    <row r="8676" spans="1:16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3" t="str">
        <f>IFERROR(LEFT(Tabla2[[#This Row],[Product]],FIND(" ",Tabla2[[#This Row],[Product]])-3),Tabla2[[#This Row],[Product]])</f>
        <v>Men</v>
      </c>
      <c r="I8676" s="6">
        <v>62</v>
      </c>
      <c r="J8676" s="4">
        <v>2560</v>
      </c>
      <c r="K8676" s="6">
        <f>Tabla2[[#This Row],[Price per Unit]]*Tabla2[[#This Row],[Units Sold]]</f>
        <v>158720</v>
      </c>
      <c r="L8676" s="52">
        <f>Tabla2[[#This Row],[Units Sold]]/Cálculos!$C$11</f>
        <v>1.0327323718433586E-4</v>
      </c>
      <c r="M8676" s="6">
        <f>Tabla2[[#This Row],[Total Sales]]-Tabla2[[#This Row],[Operating Profit]]</f>
        <v>152053.76000000001</v>
      </c>
      <c r="N8676" s="6">
        <v>6666.24</v>
      </c>
      <c r="O8676" s="46">
        <f>Tabla2[[#This Row],[Operating Profit]]/Tabla2[[#This Row],[Total Sales]]</f>
        <v>4.1999999999999996E-2</v>
      </c>
      <c r="P8676" s="1" t="s">
        <v>23</v>
      </c>
    </row>
    <row r="8677" spans="1:16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3" t="str">
        <f>IFERROR(LEFT(Tabla2[[#This Row],[Product]],FIND(" ",Tabla2[[#This Row],[Product]])-3),Tabla2[[#This Row],[Product]])</f>
        <v>Women</v>
      </c>
      <c r="I8677" s="6">
        <v>50</v>
      </c>
      <c r="J8677" s="4">
        <v>2150</v>
      </c>
      <c r="K8677" s="6">
        <f>Tabla2[[#This Row],[Price per Unit]]*Tabla2[[#This Row],[Units Sold]]</f>
        <v>107500</v>
      </c>
      <c r="L8677" s="52">
        <f>Tabla2[[#This Row],[Units Sold]]/Cálculos!$C$11</f>
        <v>8.6733382791532085E-5</v>
      </c>
      <c r="M8677" s="6">
        <f>Tabla2[[#This Row],[Total Sales]]-Tabla2[[#This Row],[Operating Profit]]</f>
        <v>103200</v>
      </c>
      <c r="N8677" s="6">
        <v>4300</v>
      </c>
      <c r="O8677" s="46">
        <f>Tabla2[[#This Row],[Operating Profit]]/Tabla2[[#This Row],[Total Sales]]</f>
        <v>0.04</v>
      </c>
      <c r="P8677" s="1" t="s">
        <v>23</v>
      </c>
    </row>
    <row r="8678" spans="1:16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3" t="str">
        <f>IFERROR(LEFT(Tabla2[[#This Row],[Product]],FIND(" ",Tabla2[[#This Row],[Product]])-3),Tabla2[[#This Row],[Product]])</f>
        <v>Women</v>
      </c>
      <c r="I8678" s="6">
        <v>50</v>
      </c>
      <c r="J8678" s="4">
        <v>1280</v>
      </c>
      <c r="K8678" s="6">
        <f>Tabla2[[#This Row],[Price per Unit]]*Tabla2[[#This Row],[Units Sold]]</f>
        <v>64000</v>
      </c>
      <c r="L8678" s="52">
        <f>Tabla2[[#This Row],[Units Sold]]/Cálculos!$C$11</f>
        <v>5.1636618592167932E-5</v>
      </c>
      <c r="M8678" s="6">
        <f>Tabla2[[#This Row],[Total Sales]]-Tabla2[[#This Row],[Operating Profit]]</f>
        <v>61568</v>
      </c>
      <c r="N8678" s="6">
        <v>2432</v>
      </c>
      <c r="O8678" s="46">
        <f>Tabla2[[#This Row],[Operating Profit]]/Tabla2[[#This Row],[Total Sales]]</f>
        <v>3.7999999999999999E-2</v>
      </c>
      <c r="P8678" s="1" t="s">
        <v>23</v>
      </c>
    </row>
    <row r="8679" spans="1:16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3" t="str">
        <f>IFERROR(LEFT(Tabla2[[#This Row],[Product]],FIND(" ",Tabla2[[#This Row],[Product]])-3),Tabla2[[#This Row],[Product]])</f>
        <v>Men</v>
      </c>
      <c r="I8679" s="6">
        <v>53</v>
      </c>
      <c r="J8679" s="4">
        <v>1360</v>
      </c>
      <c r="K8679" s="6">
        <f>Tabla2[[#This Row],[Price per Unit]]*Tabla2[[#This Row],[Units Sold]]</f>
        <v>72080</v>
      </c>
      <c r="L8679" s="52">
        <f>Tabla2[[#This Row],[Units Sold]]/Cálculos!$C$11</f>
        <v>5.4863907254178434E-5</v>
      </c>
      <c r="M8679" s="6">
        <f>Tabla2[[#This Row],[Total Sales]]-Tabla2[[#This Row],[Operating Profit]]</f>
        <v>69052.639999999999</v>
      </c>
      <c r="N8679" s="6">
        <v>3027.36</v>
      </c>
      <c r="O8679" s="46">
        <f>Tabla2[[#This Row],[Operating Profit]]/Tabla2[[#This Row],[Total Sales]]</f>
        <v>4.2000000000000003E-2</v>
      </c>
      <c r="P8679" s="1" t="s">
        <v>23</v>
      </c>
    </row>
    <row r="8680" spans="1:16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3" t="str">
        <f>IFERROR(LEFT(Tabla2[[#This Row],[Product]],FIND(" ",Tabla2[[#This Row],[Product]])-3),Tabla2[[#This Row],[Product]])</f>
        <v>Women</v>
      </c>
      <c r="I8680" s="6">
        <v>53</v>
      </c>
      <c r="J8680" s="4">
        <v>880</v>
      </c>
      <c r="K8680" s="6">
        <f>Tabla2[[#This Row],[Price per Unit]]*Tabla2[[#This Row],[Units Sold]]</f>
        <v>46640</v>
      </c>
      <c r="L8680" s="52">
        <f>Tabla2[[#This Row],[Units Sold]]/Cálculos!$C$11</f>
        <v>3.5500175282115457E-5</v>
      </c>
      <c r="M8680" s="6">
        <f>Tabla2[[#This Row],[Total Sales]]-Tabla2[[#This Row],[Operating Profit]]</f>
        <v>44914.32</v>
      </c>
      <c r="N8680" s="6">
        <v>1725.68</v>
      </c>
      <c r="O8680" s="46">
        <f>Tabla2[[#This Row],[Operating Profit]]/Tabla2[[#This Row],[Total Sales]]</f>
        <v>3.6999999999999998E-2</v>
      </c>
      <c r="P8680" s="1" t="s">
        <v>23</v>
      </c>
    </row>
    <row r="8681" spans="1:16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3" t="str">
        <f>IFERROR(LEFT(Tabla2[[#This Row],[Product]],FIND(" ",Tabla2[[#This Row],[Product]])-3),Tabla2[[#This Row],[Product]])</f>
        <v>Men</v>
      </c>
      <c r="I8681" s="6">
        <v>34</v>
      </c>
      <c r="J8681" s="4">
        <v>1490</v>
      </c>
      <c r="K8681" s="6">
        <f>Tabla2[[#This Row],[Price per Unit]]*Tabla2[[#This Row],[Units Sold]]</f>
        <v>50660</v>
      </c>
      <c r="L8681" s="52">
        <f>Tabla2[[#This Row],[Units Sold]]/Cálculos!$C$11</f>
        <v>6.010825132994549E-5</v>
      </c>
      <c r="M8681" s="6">
        <f>Tabla2[[#This Row],[Total Sales]]-Tabla2[[#This Row],[Operating Profit]]</f>
        <v>48785.58</v>
      </c>
      <c r="N8681" s="6">
        <v>1874.42</v>
      </c>
      <c r="O8681" s="46">
        <f>Tabla2[[#This Row],[Operating Profit]]/Tabla2[[#This Row],[Total Sales]]</f>
        <v>3.6999999999999998E-2</v>
      </c>
      <c r="P8681" s="1" t="s">
        <v>23</v>
      </c>
    </row>
    <row r="8682" spans="1:16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3" t="str">
        <f>IFERROR(LEFT(Tabla2[[#This Row],[Product]],FIND(" ",Tabla2[[#This Row],[Product]])-3),Tabla2[[#This Row],[Product]])</f>
        <v>Men</v>
      </c>
      <c r="I8682" s="6">
        <v>43</v>
      </c>
      <c r="J8682" s="4">
        <v>1580</v>
      </c>
      <c r="K8682" s="6">
        <f>Tabla2[[#This Row],[Price per Unit]]*Tabla2[[#This Row],[Units Sold]]</f>
        <v>67940</v>
      </c>
      <c r="L8682" s="52">
        <f>Tabla2[[#This Row],[Units Sold]]/Cálculos!$C$11</f>
        <v>6.373895107470729E-5</v>
      </c>
      <c r="M8682" s="6">
        <f>Tabla2[[#This Row],[Total Sales]]-Tabla2[[#This Row],[Operating Profit]]</f>
        <v>65358.28</v>
      </c>
      <c r="N8682" s="6">
        <v>2581.7200000000003</v>
      </c>
      <c r="O8682" s="46">
        <f>Tabla2[[#This Row],[Operating Profit]]/Tabla2[[#This Row],[Total Sales]]</f>
        <v>3.8000000000000006E-2</v>
      </c>
      <c r="P8682" s="1" t="s">
        <v>23</v>
      </c>
    </row>
    <row r="8683" spans="1:16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3" t="str">
        <f>IFERROR(LEFT(Tabla2[[#This Row],[Product]],FIND(" ",Tabla2[[#This Row],[Product]])-3),Tabla2[[#This Row],[Product]])</f>
        <v>Women</v>
      </c>
      <c r="I8683" s="6">
        <v>39</v>
      </c>
      <c r="J8683" s="4">
        <v>830</v>
      </c>
      <c r="K8683" s="6">
        <f>Tabla2[[#This Row],[Price per Unit]]*Tabla2[[#This Row],[Units Sold]]</f>
        <v>32370</v>
      </c>
      <c r="L8683" s="52">
        <f>Tabla2[[#This Row],[Units Sold]]/Cálculos!$C$11</f>
        <v>3.3483119868358896E-5</v>
      </c>
      <c r="M8683" s="6">
        <f>Tabla2[[#This Row],[Total Sales]]-Tabla2[[#This Row],[Operating Profit]]</f>
        <v>31010.46</v>
      </c>
      <c r="N8683" s="6">
        <v>1359.54</v>
      </c>
      <c r="O8683" s="46">
        <f>Tabla2[[#This Row],[Operating Profit]]/Tabla2[[#This Row],[Total Sales]]</f>
        <v>4.1999999999999996E-2</v>
      </c>
      <c r="P8683" s="1" t="s">
        <v>23</v>
      </c>
    </row>
    <row r="8684" spans="1:16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3" t="str">
        <f>IFERROR(LEFT(Tabla2[[#This Row],[Product]],FIND(" ",Tabla2[[#This Row],[Product]])-3),Tabla2[[#This Row],[Product]])</f>
        <v>Women</v>
      </c>
      <c r="I8684" s="6">
        <v>38</v>
      </c>
      <c r="J8684" s="4">
        <v>620</v>
      </c>
      <c r="K8684" s="6">
        <f>Tabla2[[#This Row],[Price per Unit]]*Tabla2[[#This Row],[Units Sold]]</f>
        <v>23560</v>
      </c>
      <c r="L8684" s="52">
        <f>Tabla2[[#This Row],[Units Sold]]/Cálculos!$C$11</f>
        <v>2.5011487130581344E-5</v>
      </c>
      <c r="M8684" s="6">
        <f>Tabla2[[#This Row],[Total Sales]]-Tabla2[[#This Row],[Operating Profit]]</f>
        <v>22570.48</v>
      </c>
      <c r="N8684" s="6">
        <v>989.52</v>
      </c>
      <c r="O8684" s="46">
        <f>Tabla2[[#This Row],[Operating Profit]]/Tabla2[[#This Row],[Total Sales]]</f>
        <v>4.2000000000000003E-2</v>
      </c>
      <c r="P8684" s="1" t="s">
        <v>23</v>
      </c>
    </row>
    <row r="8685" spans="1:16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3" t="str">
        <f>IFERROR(LEFT(Tabla2[[#This Row],[Product]],FIND(" ",Tabla2[[#This Row],[Product]])-3),Tabla2[[#This Row],[Product]])</f>
        <v>Men</v>
      </c>
      <c r="I8685" s="6">
        <v>48</v>
      </c>
      <c r="J8685" s="4">
        <v>770</v>
      </c>
      <c r="K8685" s="6">
        <f>Tabla2[[#This Row],[Price per Unit]]*Tabla2[[#This Row],[Units Sold]]</f>
        <v>36960</v>
      </c>
      <c r="L8685" s="52">
        <f>Tabla2[[#This Row],[Units Sold]]/Cálculos!$C$11</f>
        <v>3.1062653371851023E-5</v>
      </c>
      <c r="M8685" s="6">
        <f>Tabla2[[#This Row],[Total Sales]]-Tabla2[[#This Row],[Operating Profit]]</f>
        <v>35407.68</v>
      </c>
      <c r="N8685" s="6">
        <v>1552.3200000000002</v>
      </c>
      <c r="O8685" s="46">
        <f>Tabla2[[#This Row],[Operating Profit]]/Tabla2[[#This Row],[Total Sales]]</f>
        <v>4.2000000000000003E-2</v>
      </c>
      <c r="P8685" s="1" t="s">
        <v>23</v>
      </c>
    </row>
    <row r="8686" spans="1:16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3" t="str">
        <f>IFERROR(LEFT(Tabla2[[#This Row],[Product]],FIND(" ",Tabla2[[#This Row],[Product]])-3),Tabla2[[#This Row],[Product]])</f>
        <v>Women</v>
      </c>
      <c r="I8686" s="6">
        <v>36</v>
      </c>
      <c r="J8686" s="4">
        <v>850</v>
      </c>
      <c r="K8686" s="6">
        <f>Tabla2[[#This Row],[Price per Unit]]*Tabla2[[#This Row],[Units Sold]]</f>
        <v>30600</v>
      </c>
      <c r="L8686" s="52">
        <f>Tabla2[[#This Row],[Units Sold]]/Cálculos!$C$11</f>
        <v>3.4289942033861518E-5</v>
      </c>
      <c r="M8686" s="6">
        <f>Tabla2[[#This Row],[Total Sales]]-Tabla2[[#This Row],[Operating Profit]]</f>
        <v>29620.799999999999</v>
      </c>
      <c r="N8686" s="6">
        <v>979.2</v>
      </c>
      <c r="O8686" s="46">
        <f>Tabla2[[#This Row],[Operating Profit]]/Tabla2[[#This Row],[Total Sales]]</f>
        <v>3.2000000000000001E-2</v>
      </c>
      <c r="P8686" s="1" t="s">
        <v>23</v>
      </c>
    </row>
    <row r="8687" spans="1:16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3" t="str">
        <f>IFERROR(LEFT(Tabla2[[#This Row],[Product]],FIND(" ",Tabla2[[#This Row],[Product]])-3),Tabla2[[#This Row],[Product]])</f>
        <v>Men</v>
      </c>
      <c r="I8687" s="6">
        <v>29</v>
      </c>
      <c r="J8687" s="4">
        <v>1190</v>
      </c>
      <c r="K8687" s="6">
        <f>Tabla2[[#This Row],[Price per Unit]]*Tabla2[[#This Row],[Units Sold]]</f>
        <v>34510</v>
      </c>
      <c r="L8687" s="52">
        <f>Tabla2[[#This Row],[Units Sold]]/Cálculos!$C$11</f>
        <v>4.8005918847406126E-5</v>
      </c>
      <c r="M8687" s="6">
        <f>Tabla2[[#This Row],[Total Sales]]-Tabla2[[#This Row],[Operating Profit]]</f>
        <v>33164.11</v>
      </c>
      <c r="N8687" s="6">
        <v>1345.8899999999999</v>
      </c>
      <c r="O8687" s="46">
        <f>Tabla2[[#This Row],[Operating Profit]]/Tabla2[[#This Row],[Total Sales]]</f>
        <v>3.8999999999999993E-2</v>
      </c>
      <c r="P8687" s="1" t="s">
        <v>23</v>
      </c>
    </row>
    <row r="8688" spans="1:16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3" t="str">
        <f>IFERROR(LEFT(Tabla2[[#This Row],[Product]],FIND(" ",Tabla2[[#This Row],[Product]])-3),Tabla2[[#This Row],[Product]])</f>
        <v>Men</v>
      </c>
      <c r="I8688" s="6">
        <v>37</v>
      </c>
      <c r="J8688" s="4">
        <v>1790</v>
      </c>
      <c r="K8688" s="6">
        <f>Tabla2[[#This Row],[Price per Unit]]*Tabla2[[#This Row],[Units Sold]]</f>
        <v>66230</v>
      </c>
      <c r="L8688" s="52">
        <f>Tabla2[[#This Row],[Units Sold]]/Cálculos!$C$11</f>
        <v>7.2210583812484848E-5</v>
      </c>
      <c r="M8688" s="6">
        <f>Tabla2[[#This Row],[Total Sales]]-Tabla2[[#This Row],[Operating Profit]]</f>
        <v>63713.26</v>
      </c>
      <c r="N8688" s="6">
        <v>2516.7400000000002</v>
      </c>
      <c r="O8688" s="46">
        <f>Tabla2[[#This Row],[Operating Profit]]/Tabla2[[#This Row],[Total Sales]]</f>
        <v>3.8000000000000006E-2</v>
      </c>
      <c r="P8688" s="1" t="s">
        <v>23</v>
      </c>
    </row>
    <row r="8689" spans="1:16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3" t="str">
        <f>IFERROR(LEFT(Tabla2[[#This Row],[Product]],FIND(" ",Tabla2[[#This Row],[Product]])-3),Tabla2[[#This Row],[Product]])</f>
        <v>Women</v>
      </c>
      <c r="I8689" s="6">
        <v>37</v>
      </c>
      <c r="J8689" s="4">
        <v>1090</v>
      </c>
      <c r="K8689" s="6">
        <f>Tabla2[[#This Row],[Price per Unit]]*Tabla2[[#This Row],[Units Sold]]</f>
        <v>40330</v>
      </c>
      <c r="L8689" s="52">
        <f>Tabla2[[#This Row],[Units Sold]]/Cálculos!$C$11</f>
        <v>4.3971808019893009E-5</v>
      </c>
      <c r="M8689" s="6">
        <f>Tabla2[[#This Row],[Total Sales]]-Tabla2[[#This Row],[Operating Profit]]</f>
        <v>38837.79</v>
      </c>
      <c r="N8689" s="6">
        <v>1492.21</v>
      </c>
      <c r="O8689" s="46">
        <f>Tabla2[[#This Row],[Operating Profit]]/Tabla2[[#This Row],[Total Sales]]</f>
        <v>3.6999999999999998E-2</v>
      </c>
      <c r="P8689" s="1" t="s">
        <v>23</v>
      </c>
    </row>
    <row r="8690" spans="1:16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3" t="str">
        <f>IFERROR(LEFT(Tabla2[[#This Row],[Product]],FIND(" ",Tabla2[[#This Row],[Product]])-3),Tabla2[[#This Row],[Product]])</f>
        <v>Women</v>
      </c>
      <c r="I8690" s="6">
        <v>34</v>
      </c>
      <c r="J8690" s="4">
        <v>1140</v>
      </c>
      <c r="K8690" s="6">
        <f>Tabla2[[#This Row],[Price per Unit]]*Tabla2[[#This Row],[Units Sold]]</f>
        <v>38760</v>
      </c>
      <c r="L8690" s="52">
        <f>Tabla2[[#This Row],[Units Sold]]/Cálculos!$C$11</f>
        <v>4.5988863433649564E-5</v>
      </c>
      <c r="M8690" s="6">
        <f>Tabla2[[#This Row],[Total Sales]]-Tabla2[[#This Row],[Operating Profit]]</f>
        <v>37248.36</v>
      </c>
      <c r="N8690" s="6">
        <v>1511.6399999999999</v>
      </c>
      <c r="O8690" s="46">
        <f>Tabla2[[#This Row],[Operating Profit]]/Tabla2[[#This Row],[Total Sales]]</f>
        <v>3.9E-2</v>
      </c>
      <c r="P8690" s="1" t="s">
        <v>23</v>
      </c>
    </row>
    <row r="8691" spans="1:16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3" t="str">
        <f>IFERROR(LEFT(Tabla2[[#This Row],[Product]],FIND(" ",Tabla2[[#This Row],[Product]])-3),Tabla2[[#This Row],[Product]])</f>
        <v>Men</v>
      </c>
      <c r="I8691" s="6">
        <v>40</v>
      </c>
      <c r="J8691" s="4">
        <v>930</v>
      </c>
      <c r="K8691" s="6">
        <f>Tabla2[[#This Row],[Price per Unit]]*Tabla2[[#This Row],[Units Sold]]</f>
        <v>37200</v>
      </c>
      <c r="L8691" s="52">
        <f>Tabla2[[#This Row],[Units Sold]]/Cálculos!$C$11</f>
        <v>3.7517230695872013E-5</v>
      </c>
      <c r="M8691" s="6">
        <f>Tabla2[[#This Row],[Total Sales]]-Tabla2[[#This Row],[Operating Profit]]</f>
        <v>35526</v>
      </c>
      <c r="N8691" s="6">
        <v>1674</v>
      </c>
      <c r="O8691" s="46">
        <f>Tabla2[[#This Row],[Operating Profit]]/Tabla2[[#This Row],[Total Sales]]</f>
        <v>4.4999999999999998E-2</v>
      </c>
      <c r="P8691" s="1" t="s">
        <v>23</v>
      </c>
    </row>
    <row r="8692" spans="1:16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3" t="str">
        <f>IFERROR(LEFT(Tabla2[[#This Row],[Product]],FIND(" ",Tabla2[[#This Row],[Product]])-3),Tabla2[[#This Row],[Product]])</f>
        <v>Women</v>
      </c>
      <c r="I8692" s="6">
        <v>41</v>
      </c>
      <c r="J8692" s="4">
        <v>1230</v>
      </c>
      <c r="K8692" s="6">
        <f>Tabla2[[#This Row],[Price per Unit]]*Tabla2[[#This Row],[Units Sold]]</f>
        <v>50430</v>
      </c>
      <c r="L8692" s="52">
        <f>Tabla2[[#This Row],[Units Sold]]/Cálculos!$C$11</f>
        <v>4.9619563178411377E-5</v>
      </c>
      <c r="M8692" s="6">
        <f>Tabla2[[#This Row],[Total Sales]]-Tabla2[[#This Row],[Operating Profit]]</f>
        <v>48564.09</v>
      </c>
      <c r="N8692" s="6">
        <v>1865.91</v>
      </c>
      <c r="O8692" s="46">
        <f>Tabla2[[#This Row],[Operating Profit]]/Tabla2[[#This Row],[Total Sales]]</f>
        <v>3.6999999999999998E-2</v>
      </c>
      <c r="P8692" s="1" t="s">
        <v>23</v>
      </c>
    </row>
    <row r="8693" spans="1:16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3" t="str">
        <f>IFERROR(LEFT(Tabla2[[#This Row],[Product]],FIND(" ",Tabla2[[#This Row],[Product]])-3),Tabla2[[#This Row],[Product]])</f>
        <v>Men</v>
      </c>
      <c r="I8693" s="6">
        <v>34</v>
      </c>
      <c r="J8693" s="4">
        <v>1900</v>
      </c>
      <c r="K8693" s="6">
        <f>Tabla2[[#This Row],[Price per Unit]]*Tabla2[[#This Row],[Units Sold]]</f>
        <v>64600</v>
      </c>
      <c r="L8693" s="52">
        <f>Tabla2[[#This Row],[Units Sold]]/Cálculos!$C$11</f>
        <v>7.6648105722749283E-5</v>
      </c>
      <c r="M8693" s="6">
        <f>Tabla2[[#This Row],[Total Sales]]-Tabla2[[#This Row],[Operating Profit]]</f>
        <v>62209.8</v>
      </c>
      <c r="N8693" s="6">
        <v>2390.1999999999998</v>
      </c>
      <c r="O8693" s="46">
        <f>Tabla2[[#This Row],[Operating Profit]]/Tabla2[[#This Row],[Total Sales]]</f>
        <v>3.6999999999999998E-2</v>
      </c>
      <c r="P8693" s="1" t="s">
        <v>23</v>
      </c>
    </row>
    <row r="8694" spans="1:16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3" t="str">
        <f>IFERROR(LEFT(Tabla2[[#This Row],[Product]],FIND(" ",Tabla2[[#This Row],[Product]])-3),Tabla2[[#This Row],[Product]])</f>
        <v>Men</v>
      </c>
      <c r="I8694" s="6">
        <v>37</v>
      </c>
      <c r="J8694" s="4">
        <v>2020</v>
      </c>
      <c r="K8694" s="6">
        <f>Tabla2[[#This Row],[Price per Unit]]*Tabla2[[#This Row],[Units Sold]]</f>
        <v>74740</v>
      </c>
      <c r="L8694" s="52">
        <f>Tabla2[[#This Row],[Units Sold]]/Cálculos!$C$11</f>
        <v>8.1489038715765028E-5</v>
      </c>
      <c r="M8694" s="6">
        <f>Tabla2[[#This Row],[Total Sales]]-Tabla2[[#This Row],[Operating Profit]]</f>
        <v>71825.14</v>
      </c>
      <c r="N8694" s="6">
        <v>2914.8599999999997</v>
      </c>
      <c r="O8694" s="46">
        <f>Tabla2[[#This Row],[Operating Profit]]/Tabla2[[#This Row],[Total Sales]]</f>
        <v>3.8999999999999993E-2</v>
      </c>
      <c r="P8694" s="1" t="s">
        <v>23</v>
      </c>
    </row>
    <row r="8695" spans="1:16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3" t="str">
        <f>IFERROR(LEFT(Tabla2[[#This Row],[Product]],FIND(" ",Tabla2[[#This Row],[Product]])-3),Tabla2[[#This Row],[Product]])</f>
        <v>Women</v>
      </c>
      <c r="I8695" s="6">
        <v>32</v>
      </c>
      <c r="J8695" s="4">
        <v>1520</v>
      </c>
      <c r="K8695" s="6">
        <f>Tabla2[[#This Row],[Price per Unit]]*Tabla2[[#This Row],[Units Sold]]</f>
        <v>48640</v>
      </c>
      <c r="L8695" s="52">
        <f>Tabla2[[#This Row],[Units Sold]]/Cálculos!$C$11</f>
        <v>6.1318484578199423E-5</v>
      </c>
      <c r="M8695" s="6">
        <f>Tabla2[[#This Row],[Total Sales]]-Tabla2[[#This Row],[Operating Profit]]</f>
        <v>46597.120000000003</v>
      </c>
      <c r="N8695" s="6">
        <v>2042.8799999999999</v>
      </c>
      <c r="O8695" s="46">
        <f>Tabla2[[#This Row],[Operating Profit]]/Tabla2[[#This Row],[Total Sales]]</f>
        <v>4.1999999999999996E-2</v>
      </c>
      <c r="P8695" s="1" t="s">
        <v>23</v>
      </c>
    </row>
    <row r="8696" spans="1:16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3" t="str">
        <f>IFERROR(LEFT(Tabla2[[#This Row],[Product]],FIND(" ",Tabla2[[#This Row],[Product]])-3),Tabla2[[#This Row],[Product]])</f>
        <v>Women</v>
      </c>
      <c r="I8696" s="6">
        <v>39</v>
      </c>
      <c r="J8696" s="4">
        <v>1490</v>
      </c>
      <c r="K8696" s="6">
        <f>Tabla2[[#This Row],[Price per Unit]]*Tabla2[[#This Row],[Units Sold]]</f>
        <v>58110</v>
      </c>
      <c r="L8696" s="52">
        <f>Tabla2[[#This Row],[Units Sold]]/Cálculos!$C$11</f>
        <v>6.010825132994549E-5</v>
      </c>
      <c r="M8696" s="6">
        <f>Tabla2[[#This Row],[Total Sales]]-Tabla2[[#This Row],[Operating Profit]]</f>
        <v>55727.49</v>
      </c>
      <c r="N8696" s="6">
        <v>2382.5099999999998</v>
      </c>
      <c r="O8696" s="46">
        <f>Tabla2[[#This Row],[Operating Profit]]/Tabla2[[#This Row],[Total Sales]]</f>
        <v>4.0999999999999995E-2</v>
      </c>
      <c r="P8696" s="1" t="s">
        <v>23</v>
      </c>
    </row>
    <row r="8697" spans="1:16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3" t="str">
        <f>IFERROR(LEFT(Tabla2[[#This Row],[Product]],FIND(" ",Tabla2[[#This Row],[Product]])-3),Tabla2[[#This Row],[Product]])</f>
        <v>Men</v>
      </c>
      <c r="I8697" s="6">
        <v>50</v>
      </c>
      <c r="J8697" s="4">
        <v>1450</v>
      </c>
      <c r="K8697" s="6">
        <f>Tabla2[[#This Row],[Price per Unit]]*Tabla2[[#This Row],[Units Sold]]</f>
        <v>72500</v>
      </c>
      <c r="L8697" s="52">
        <f>Tabla2[[#This Row],[Units Sold]]/Cálculos!$C$11</f>
        <v>5.849460699894024E-5</v>
      </c>
      <c r="M8697" s="6">
        <f>Tabla2[[#This Row],[Total Sales]]-Tabla2[[#This Row],[Operating Profit]]</f>
        <v>69165</v>
      </c>
      <c r="N8697" s="6">
        <v>3335</v>
      </c>
      <c r="O8697" s="46">
        <f>Tabla2[[#This Row],[Operating Profit]]/Tabla2[[#This Row],[Total Sales]]</f>
        <v>4.5999999999999999E-2</v>
      </c>
      <c r="P8697" s="1" t="s">
        <v>23</v>
      </c>
    </row>
    <row r="8698" spans="1:16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3" t="str">
        <f>IFERROR(LEFT(Tabla2[[#This Row],[Product]],FIND(" ",Tabla2[[#This Row],[Product]])-3),Tabla2[[#This Row],[Product]])</f>
        <v>Women</v>
      </c>
      <c r="I8698" s="6">
        <v>53</v>
      </c>
      <c r="J8698" s="4">
        <v>1650</v>
      </c>
      <c r="K8698" s="6">
        <f>Tabla2[[#This Row],[Price per Unit]]*Tabla2[[#This Row],[Units Sold]]</f>
        <v>87450</v>
      </c>
      <c r="L8698" s="52">
        <f>Tabla2[[#This Row],[Units Sold]]/Cálculos!$C$11</f>
        <v>6.656282865396648E-5</v>
      </c>
      <c r="M8698" s="6">
        <f>Tabla2[[#This Row],[Total Sales]]-Tabla2[[#This Row],[Operating Profit]]</f>
        <v>84214.35</v>
      </c>
      <c r="N8698" s="6">
        <v>3235.65</v>
      </c>
      <c r="O8698" s="46">
        <f>Tabla2[[#This Row],[Operating Profit]]/Tabla2[[#This Row],[Total Sales]]</f>
        <v>3.6999999999999998E-2</v>
      </c>
      <c r="P8698" s="1" t="s">
        <v>23</v>
      </c>
    </row>
    <row r="8699" spans="1:16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3" t="str">
        <f>IFERROR(LEFT(Tabla2[[#This Row],[Product]],FIND(" ",Tabla2[[#This Row],[Product]])-3),Tabla2[[#This Row],[Product]])</f>
        <v>Men</v>
      </c>
      <c r="I8699" s="6">
        <v>51</v>
      </c>
      <c r="J8699" s="4">
        <v>2250</v>
      </c>
      <c r="K8699" s="6">
        <f>Tabla2[[#This Row],[Price per Unit]]*Tabla2[[#This Row],[Units Sold]]</f>
        <v>114750</v>
      </c>
      <c r="L8699" s="52">
        <f>Tabla2[[#This Row],[Units Sold]]/Cálculos!$C$11</f>
        <v>9.0767493619045195E-5</v>
      </c>
      <c r="M8699" s="6">
        <f>Tabla2[[#This Row],[Total Sales]]-Tabla2[[#This Row],[Operating Profit]]</f>
        <v>109930.5</v>
      </c>
      <c r="N8699" s="6">
        <v>4819.5</v>
      </c>
      <c r="O8699" s="46">
        <f>Tabla2[[#This Row],[Operating Profit]]/Tabla2[[#This Row],[Total Sales]]</f>
        <v>4.2000000000000003E-2</v>
      </c>
      <c r="P8699" s="1" t="s">
        <v>23</v>
      </c>
    </row>
    <row r="8700" spans="1:16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3" t="str">
        <f>IFERROR(LEFT(Tabla2[[#This Row],[Product]],FIND(" ",Tabla2[[#This Row],[Product]])-3),Tabla2[[#This Row],[Product]])</f>
        <v>Men</v>
      </c>
      <c r="I8700" s="6">
        <v>56</v>
      </c>
      <c r="J8700" s="4">
        <v>2330</v>
      </c>
      <c r="K8700" s="6">
        <f>Tabla2[[#This Row],[Price per Unit]]*Tabla2[[#This Row],[Units Sold]]</f>
        <v>130480</v>
      </c>
      <c r="L8700" s="52">
        <f>Tabla2[[#This Row],[Units Sold]]/Cálculos!$C$11</f>
        <v>9.3994782281055697E-5</v>
      </c>
      <c r="M8700" s="6">
        <f>Tabla2[[#This Row],[Total Sales]]-Tabla2[[#This Row],[Operating Profit]]</f>
        <v>125260.8</v>
      </c>
      <c r="N8700" s="6">
        <v>5219.2</v>
      </c>
      <c r="O8700" s="46">
        <f>Tabla2[[#This Row],[Operating Profit]]/Tabla2[[#This Row],[Total Sales]]</f>
        <v>0.04</v>
      </c>
      <c r="P8700" s="1" t="s">
        <v>23</v>
      </c>
    </row>
    <row r="8701" spans="1:16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3" t="str">
        <f>IFERROR(LEFT(Tabla2[[#This Row],[Product]],FIND(" ",Tabla2[[#This Row],[Product]])-3),Tabla2[[#This Row],[Product]])</f>
        <v>Women</v>
      </c>
      <c r="I8701" s="6">
        <v>48</v>
      </c>
      <c r="J8701" s="4">
        <v>1930</v>
      </c>
      <c r="K8701" s="6">
        <f>Tabla2[[#This Row],[Price per Unit]]*Tabla2[[#This Row],[Units Sold]]</f>
        <v>92640</v>
      </c>
      <c r="L8701" s="52">
        <f>Tabla2[[#This Row],[Units Sold]]/Cálculos!$C$11</f>
        <v>7.7858338971003216E-5</v>
      </c>
      <c r="M8701" s="6">
        <f>Tabla2[[#This Row],[Total Sales]]-Tabla2[[#This Row],[Operating Profit]]</f>
        <v>88841.76</v>
      </c>
      <c r="N8701" s="6">
        <v>3798.24</v>
      </c>
      <c r="O8701" s="46">
        <f>Tabla2[[#This Row],[Operating Profit]]/Tabla2[[#This Row],[Total Sales]]</f>
        <v>4.0999999999999995E-2</v>
      </c>
      <c r="P8701" s="1" t="s">
        <v>23</v>
      </c>
    </row>
    <row r="8702" spans="1:16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3" t="str">
        <f>IFERROR(LEFT(Tabla2[[#This Row],[Product]],FIND(" ",Tabla2[[#This Row],[Product]])-3),Tabla2[[#This Row],[Product]])</f>
        <v>Women</v>
      </c>
      <c r="I8702" s="6">
        <v>53</v>
      </c>
      <c r="J8702" s="4">
        <v>1650</v>
      </c>
      <c r="K8702" s="6">
        <f>Tabla2[[#This Row],[Price per Unit]]*Tabla2[[#This Row],[Units Sold]]</f>
        <v>87450</v>
      </c>
      <c r="L8702" s="52">
        <f>Tabla2[[#This Row],[Units Sold]]/Cálculos!$C$11</f>
        <v>6.656282865396648E-5</v>
      </c>
      <c r="M8702" s="6">
        <f>Tabla2[[#This Row],[Total Sales]]-Tabla2[[#This Row],[Operating Profit]]</f>
        <v>84039.45</v>
      </c>
      <c r="N8702" s="6">
        <v>3410.5499999999997</v>
      </c>
      <c r="O8702" s="46">
        <f>Tabla2[[#This Row],[Operating Profit]]/Tabla2[[#This Row],[Total Sales]]</f>
        <v>3.9E-2</v>
      </c>
      <c r="P8702" s="1" t="s">
        <v>23</v>
      </c>
    </row>
    <row r="8703" spans="1:16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3" t="str">
        <f>IFERROR(LEFT(Tabla2[[#This Row],[Product]],FIND(" ",Tabla2[[#This Row],[Product]])-3),Tabla2[[#This Row],[Product]])</f>
        <v>Men</v>
      </c>
      <c r="I8703" s="6">
        <v>54</v>
      </c>
      <c r="J8703" s="4">
        <v>1570</v>
      </c>
      <c r="K8703" s="6">
        <f>Tabla2[[#This Row],[Price per Unit]]*Tabla2[[#This Row],[Units Sold]]</f>
        <v>84780</v>
      </c>
      <c r="L8703" s="52">
        <f>Tabla2[[#This Row],[Units Sold]]/Cálculos!$C$11</f>
        <v>6.3335539991955979E-5</v>
      </c>
      <c r="M8703" s="6">
        <f>Tabla2[[#This Row],[Total Sales]]-Tabla2[[#This Row],[Operating Profit]]</f>
        <v>80795.34</v>
      </c>
      <c r="N8703" s="6">
        <v>3984.6600000000003</v>
      </c>
      <c r="O8703" s="46">
        <f>Tabla2[[#This Row],[Operating Profit]]/Tabla2[[#This Row],[Total Sales]]</f>
        <v>4.7000000000000007E-2</v>
      </c>
      <c r="P8703" s="1" t="s">
        <v>23</v>
      </c>
    </row>
    <row r="8704" spans="1:16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3" t="str">
        <f>IFERROR(LEFT(Tabla2[[#This Row],[Product]],FIND(" ",Tabla2[[#This Row],[Product]])-3),Tabla2[[#This Row],[Product]])</f>
        <v>Women</v>
      </c>
      <c r="I8704" s="6">
        <v>55</v>
      </c>
      <c r="J8704" s="4">
        <v>2010</v>
      </c>
      <c r="K8704" s="6">
        <f>Tabla2[[#This Row],[Price per Unit]]*Tabla2[[#This Row],[Units Sold]]</f>
        <v>110550</v>
      </c>
      <c r="L8704" s="52">
        <f>Tabla2[[#This Row],[Units Sold]]/Cálculos!$C$11</f>
        <v>8.1085627633013717E-5</v>
      </c>
      <c r="M8704" s="6">
        <f>Tabla2[[#This Row],[Total Sales]]-Tabla2[[#This Row],[Operating Profit]]</f>
        <v>106791.3</v>
      </c>
      <c r="N8704" s="6">
        <v>3758.7</v>
      </c>
      <c r="O8704" s="46">
        <f>Tabla2[[#This Row],[Operating Profit]]/Tabla2[[#This Row],[Total Sales]]</f>
        <v>3.3999999999999996E-2</v>
      </c>
      <c r="P8704" s="1" t="s">
        <v>23</v>
      </c>
    </row>
    <row r="8705" spans="1:16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3" t="str">
        <f>IFERROR(LEFT(Tabla2[[#This Row],[Product]],FIND(" ",Tabla2[[#This Row],[Product]])-3),Tabla2[[#This Row],[Product]])</f>
        <v>Men</v>
      </c>
      <c r="I8705" s="6">
        <v>28</v>
      </c>
      <c r="J8705" s="4">
        <v>1200</v>
      </c>
      <c r="K8705" s="6">
        <f>Tabla2[[#This Row],[Price per Unit]]*Tabla2[[#This Row],[Units Sold]]</f>
        <v>33600</v>
      </c>
      <c r="L8705" s="52">
        <f>Tabla2[[#This Row],[Units Sold]]/Cálculos!$C$11</f>
        <v>4.8409329930157437E-5</v>
      </c>
      <c r="M8705" s="6">
        <f>Tabla2[[#This Row],[Total Sales]]-Tabla2[[#This Row],[Operating Profit]]</f>
        <v>32188.799999999999</v>
      </c>
      <c r="N8705" s="6">
        <v>1411.2</v>
      </c>
      <c r="O8705" s="46">
        <f>Tabla2[[#This Row],[Operating Profit]]/Tabla2[[#This Row],[Total Sales]]</f>
        <v>4.2000000000000003E-2</v>
      </c>
      <c r="P8705" s="1" t="s">
        <v>23</v>
      </c>
    </row>
    <row r="8706" spans="1:16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3" t="str">
        <f>IFERROR(LEFT(Tabla2[[#This Row],[Product]],FIND(" ",Tabla2[[#This Row],[Product]])-3),Tabla2[[#This Row],[Product]])</f>
        <v>Men</v>
      </c>
      <c r="I8706" s="6">
        <v>31</v>
      </c>
      <c r="J8706" s="4">
        <v>1240</v>
      </c>
      <c r="K8706" s="6">
        <f>Tabla2[[#This Row],[Price per Unit]]*Tabla2[[#This Row],[Units Sold]]</f>
        <v>38440</v>
      </c>
      <c r="L8706" s="52">
        <f>Tabla2[[#This Row],[Units Sold]]/Cálculos!$C$11</f>
        <v>5.0022974261162688E-5</v>
      </c>
      <c r="M8706" s="6">
        <f>Tabla2[[#This Row],[Total Sales]]-Tabla2[[#This Row],[Operating Profit]]</f>
        <v>36748.639999999999</v>
      </c>
      <c r="N8706" s="6">
        <v>1691.36</v>
      </c>
      <c r="O8706" s="46">
        <f>Tabla2[[#This Row],[Operating Profit]]/Tabla2[[#This Row],[Total Sales]]</f>
        <v>4.3999999999999997E-2</v>
      </c>
      <c r="P8706" s="1" t="s">
        <v>23</v>
      </c>
    </row>
    <row r="8707" spans="1:16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3" t="str">
        <f>IFERROR(LEFT(Tabla2[[#This Row],[Product]],FIND(" ",Tabla2[[#This Row],[Product]])-3),Tabla2[[#This Row],[Product]])</f>
        <v>Women</v>
      </c>
      <c r="I8707" s="6">
        <v>33</v>
      </c>
      <c r="J8707" s="4">
        <v>1280</v>
      </c>
      <c r="K8707" s="6">
        <f>Tabla2[[#This Row],[Price per Unit]]*Tabla2[[#This Row],[Units Sold]]</f>
        <v>42240</v>
      </c>
      <c r="L8707" s="52">
        <f>Tabla2[[#This Row],[Units Sold]]/Cálculos!$C$11</f>
        <v>5.1636618592167932E-5</v>
      </c>
      <c r="M8707" s="6">
        <f>Tabla2[[#This Row],[Total Sales]]-Tabla2[[#This Row],[Operating Profit]]</f>
        <v>40423.68</v>
      </c>
      <c r="N8707" s="6">
        <v>1816.3199999999997</v>
      </c>
      <c r="O8707" s="46">
        <f>Tabla2[[#This Row],[Operating Profit]]/Tabla2[[#This Row],[Total Sales]]</f>
        <v>4.2999999999999997E-2</v>
      </c>
      <c r="P8707" s="1" t="s">
        <v>23</v>
      </c>
    </row>
    <row r="8708" spans="1:16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3" t="str">
        <f>IFERROR(LEFT(Tabla2[[#This Row],[Product]],FIND(" ",Tabla2[[#This Row],[Product]])-3),Tabla2[[#This Row],[Product]])</f>
        <v>Women</v>
      </c>
      <c r="I8708" s="6">
        <v>34</v>
      </c>
      <c r="J8708" s="4">
        <v>780</v>
      </c>
      <c r="K8708" s="6">
        <f>Tabla2[[#This Row],[Price per Unit]]*Tabla2[[#This Row],[Units Sold]]</f>
        <v>26520</v>
      </c>
      <c r="L8708" s="52">
        <f>Tabla2[[#This Row],[Units Sold]]/Cálculos!$C$11</f>
        <v>3.1466064454602334E-5</v>
      </c>
      <c r="M8708" s="6">
        <f>Tabla2[[#This Row],[Total Sales]]-Tabla2[[#This Row],[Operating Profit]]</f>
        <v>25300.080000000002</v>
      </c>
      <c r="N8708" s="6">
        <v>1219.9199999999998</v>
      </c>
      <c r="O8708" s="46">
        <f>Tabla2[[#This Row],[Operating Profit]]/Tabla2[[#This Row],[Total Sales]]</f>
        <v>4.5999999999999992E-2</v>
      </c>
      <c r="P8708" s="1" t="s">
        <v>23</v>
      </c>
    </row>
    <row r="8709" spans="1:16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3" t="str">
        <f>IFERROR(LEFT(Tabla2[[#This Row],[Product]],FIND(" ",Tabla2[[#This Row],[Product]])-3),Tabla2[[#This Row],[Product]])</f>
        <v>Men</v>
      </c>
      <c r="I8709" s="6">
        <v>33</v>
      </c>
      <c r="J8709" s="4">
        <v>680</v>
      </c>
      <c r="K8709" s="6">
        <f>Tabla2[[#This Row],[Price per Unit]]*Tabla2[[#This Row],[Units Sold]]</f>
        <v>22440</v>
      </c>
      <c r="L8709" s="52">
        <f>Tabla2[[#This Row],[Units Sold]]/Cálculos!$C$11</f>
        <v>2.7431953627089217E-5</v>
      </c>
      <c r="M8709" s="6">
        <f>Tabla2[[#This Row],[Total Sales]]-Tabla2[[#This Row],[Operating Profit]]</f>
        <v>21295.56</v>
      </c>
      <c r="N8709" s="6">
        <v>1144.44</v>
      </c>
      <c r="O8709" s="46">
        <f>Tabla2[[#This Row],[Operating Profit]]/Tabla2[[#This Row],[Total Sales]]</f>
        <v>5.1000000000000004E-2</v>
      </c>
      <c r="P8709" s="1" t="s">
        <v>23</v>
      </c>
    </row>
    <row r="8710" spans="1:16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3" t="str">
        <f>IFERROR(LEFT(Tabla2[[#This Row],[Product]],FIND(" ",Tabla2[[#This Row],[Product]])-3),Tabla2[[#This Row],[Product]])</f>
        <v>Women</v>
      </c>
      <c r="I8710" s="6">
        <v>34</v>
      </c>
      <c r="J8710" s="4">
        <v>1400</v>
      </c>
      <c r="K8710" s="6">
        <f>Tabla2[[#This Row],[Price per Unit]]*Tabla2[[#This Row],[Units Sold]]</f>
        <v>47600</v>
      </c>
      <c r="L8710" s="52">
        <f>Tabla2[[#This Row],[Units Sold]]/Cálculos!$C$11</f>
        <v>5.6477551585183678E-5</v>
      </c>
      <c r="M8710" s="6">
        <f>Tabla2[[#This Row],[Total Sales]]-Tabla2[[#This Row],[Operating Profit]]</f>
        <v>45696</v>
      </c>
      <c r="N8710" s="6">
        <v>1903.9999999999998</v>
      </c>
      <c r="O8710" s="46">
        <f>Tabla2[[#This Row],[Operating Profit]]/Tabla2[[#This Row],[Total Sales]]</f>
        <v>3.9999999999999994E-2</v>
      </c>
      <c r="P8710" s="1" t="s">
        <v>23</v>
      </c>
    </row>
    <row r="8711" spans="1:16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3" t="str">
        <f>IFERROR(LEFT(Tabla2[[#This Row],[Product]],FIND(" ",Tabla2[[#This Row],[Product]])-3),Tabla2[[#This Row],[Product]])</f>
        <v>Men</v>
      </c>
      <c r="I8711" s="6">
        <v>24</v>
      </c>
      <c r="J8711" s="4">
        <v>1750</v>
      </c>
      <c r="K8711" s="6">
        <f>Tabla2[[#This Row],[Price per Unit]]*Tabla2[[#This Row],[Units Sold]]</f>
        <v>42000</v>
      </c>
      <c r="L8711" s="52">
        <f>Tabla2[[#This Row],[Units Sold]]/Cálculos!$C$11</f>
        <v>7.0596939481479604E-5</v>
      </c>
      <c r="M8711" s="6">
        <f>Tabla2[[#This Row],[Total Sales]]-Tabla2[[#This Row],[Operating Profit]]</f>
        <v>40110</v>
      </c>
      <c r="N8711" s="6">
        <v>1889.9999999999998</v>
      </c>
      <c r="O8711" s="46">
        <f>Tabla2[[#This Row],[Operating Profit]]/Tabla2[[#This Row],[Total Sales]]</f>
        <v>4.4999999999999991E-2</v>
      </c>
      <c r="P8711" s="1" t="s">
        <v>23</v>
      </c>
    </row>
    <row r="8712" spans="1:16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3" t="str">
        <f>IFERROR(LEFT(Tabla2[[#This Row],[Product]],FIND(" ",Tabla2[[#This Row],[Product]])-3),Tabla2[[#This Row],[Product]])</f>
        <v>Men</v>
      </c>
      <c r="I8712" s="6">
        <v>31</v>
      </c>
      <c r="J8712" s="4">
        <v>1240</v>
      </c>
      <c r="K8712" s="6">
        <f>Tabla2[[#This Row],[Price per Unit]]*Tabla2[[#This Row],[Units Sold]]</f>
        <v>38440</v>
      </c>
      <c r="L8712" s="52">
        <f>Tabla2[[#This Row],[Units Sold]]/Cálculos!$C$11</f>
        <v>5.0022974261162688E-5</v>
      </c>
      <c r="M8712" s="6">
        <f>Tabla2[[#This Row],[Total Sales]]-Tabla2[[#This Row],[Operating Profit]]</f>
        <v>36787.08</v>
      </c>
      <c r="N8712" s="6">
        <v>1652.9199999999998</v>
      </c>
      <c r="O8712" s="46">
        <f>Tabla2[[#This Row],[Operating Profit]]/Tabla2[[#This Row],[Total Sales]]</f>
        <v>4.2999999999999997E-2</v>
      </c>
      <c r="P8712" s="1" t="s">
        <v>23</v>
      </c>
    </row>
    <row r="8713" spans="1:16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3" t="str">
        <f>IFERROR(LEFT(Tabla2[[#This Row],[Product]],FIND(" ",Tabla2[[#This Row],[Product]])-3),Tabla2[[#This Row],[Product]])</f>
        <v>Women</v>
      </c>
      <c r="I8713" s="6">
        <v>34</v>
      </c>
      <c r="J8713" s="4">
        <v>1320</v>
      </c>
      <c r="K8713" s="6">
        <f>Tabla2[[#This Row],[Price per Unit]]*Tabla2[[#This Row],[Units Sold]]</f>
        <v>44880</v>
      </c>
      <c r="L8713" s="52">
        <f>Tabla2[[#This Row],[Units Sold]]/Cálculos!$C$11</f>
        <v>5.3250262923173183E-5</v>
      </c>
      <c r="M8713" s="6">
        <f>Tabla2[[#This Row],[Total Sales]]-Tabla2[[#This Row],[Operating Profit]]</f>
        <v>42950.16</v>
      </c>
      <c r="N8713" s="6">
        <v>1929.8399999999997</v>
      </c>
      <c r="O8713" s="46">
        <f>Tabla2[[#This Row],[Operating Profit]]/Tabla2[[#This Row],[Total Sales]]</f>
        <v>4.2999999999999997E-2</v>
      </c>
      <c r="P8713" s="1" t="s">
        <v>23</v>
      </c>
    </row>
    <row r="8714" spans="1:16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3" t="str">
        <f>IFERROR(LEFT(Tabla2[[#This Row],[Product]],FIND(" ",Tabla2[[#This Row],[Product]])-3),Tabla2[[#This Row],[Product]])</f>
        <v>Women</v>
      </c>
      <c r="I8714" s="6">
        <v>33</v>
      </c>
      <c r="J8714" s="4">
        <v>750</v>
      </c>
      <c r="K8714" s="6">
        <f>Tabla2[[#This Row],[Price per Unit]]*Tabla2[[#This Row],[Units Sold]]</f>
        <v>24750</v>
      </c>
      <c r="L8714" s="52">
        <f>Tabla2[[#This Row],[Units Sold]]/Cálculos!$C$11</f>
        <v>3.0255831206348401E-5</v>
      </c>
      <c r="M8714" s="6">
        <f>Tabla2[[#This Row],[Total Sales]]-Tabla2[[#This Row],[Operating Profit]]</f>
        <v>23586.75</v>
      </c>
      <c r="N8714" s="6">
        <v>1163.25</v>
      </c>
      <c r="O8714" s="46">
        <f>Tabla2[[#This Row],[Operating Profit]]/Tabla2[[#This Row],[Total Sales]]</f>
        <v>4.7E-2</v>
      </c>
      <c r="P8714" s="1" t="s">
        <v>23</v>
      </c>
    </row>
    <row r="8715" spans="1:16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3" t="str">
        <f>IFERROR(LEFT(Tabla2[[#This Row],[Product]],FIND(" ",Tabla2[[#This Row],[Product]])-3),Tabla2[[#This Row],[Product]])</f>
        <v>Men</v>
      </c>
      <c r="I8715" s="6">
        <v>33</v>
      </c>
      <c r="J8715" s="4">
        <v>530</v>
      </c>
      <c r="K8715" s="6">
        <f>Tabla2[[#This Row],[Price per Unit]]*Tabla2[[#This Row],[Units Sold]]</f>
        <v>17490</v>
      </c>
      <c r="L8715" s="52">
        <f>Tabla2[[#This Row],[Units Sold]]/Cálculos!$C$11</f>
        <v>2.1380787385819535E-5</v>
      </c>
      <c r="M8715" s="6">
        <f>Tabla2[[#This Row],[Total Sales]]-Tabla2[[#This Row],[Operating Profit]]</f>
        <v>16667.97</v>
      </c>
      <c r="N8715" s="6">
        <v>822.03000000000009</v>
      </c>
      <c r="O8715" s="46">
        <f>Tabla2[[#This Row],[Operating Profit]]/Tabla2[[#This Row],[Total Sales]]</f>
        <v>4.7000000000000007E-2</v>
      </c>
      <c r="P8715" s="1" t="s">
        <v>23</v>
      </c>
    </row>
    <row r="8716" spans="1:16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3" t="str">
        <f>IFERROR(LEFT(Tabla2[[#This Row],[Product]],FIND(" ",Tabla2[[#This Row],[Product]])-3),Tabla2[[#This Row],[Product]])</f>
        <v>Women</v>
      </c>
      <c r="I8716" s="6">
        <v>32</v>
      </c>
      <c r="J8716" s="4">
        <v>1310</v>
      </c>
      <c r="K8716" s="6">
        <f>Tabla2[[#This Row],[Price per Unit]]*Tabla2[[#This Row],[Units Sold]]</f>
        <v>41920</v>
      </c>
      <c r="L8716" s="52">
        <f>Tabla2[[#This Row],[Units Sold]]/Cálculos!$C$11</f>
        <v>5.2846851840421872E-5</v>
      </c>
      <c r="M8716" s="6">
        <f>Tabla2[[#This Row],[Total Sales]]-Tabla2[[#This Row],[Operating Profit]]</f>
        <v>40368.959999999999</v>
      </c>
      <c r="N8716" s="6">
        <v>1551.04</v>
      </c>
      <c r="O8716" s="46">
        <f>Tabla2[[#This Row],[Operating Profit]]/Tabla2[[#This Row],[Total Sales]]</f>
        <v>3.6999999999999998E-2</v>
      </c>
      <c r="P8716" s="1" t="s">
        <v>23</v>
      </c>
    </row>
    <row r="8717" spans="1:16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3" t="str">
        <f>IFERROR(LEFT(Tabla2[[#This Row],[Product]],FIND(" ",Tabla2[[#This Row],[Product]])-3),Tabla2[[#This Row],[Product]])</f>
        <v>Men</v>
      </c>
      <c r="I8717" s="6">
        <v>29</v>
      </c>
      <c r="J8717" s="4">
        <v>1790</v>
      </c>
      <c r="K8717" s="6">
        <f>Tabla2[[#This Row],[Price per Unit]]*Tabla2[[#This Row],[Units Sold]]</f>
        <v>51910</v>
      </c>
      <c r="L8717" s="52">
        <f>Tabla2[[#This Row],[Units Sold]]/Cálculos!$C$11</f>
        <v>7.2210583812484848E-5</v>
      </c>
      <c r="M8717" s="6">
        <f>Tabla2[[#This Row],[Total Sales]]-Tabla2[[#This Row],[Operating Profit]]</f>
        <v>49522.14</v>
      </c>
      <c r="N8717" s="6">
        <v>2387.8599999999997</v>
      </c>
      <c r="O8717" s="46">
        <f>Tabla2[[#This Row],[Operating Profit]]/Tabla2[[#This Row],[Total Sales]]</f>
        <v>4.5999999999999992E-2</v>
      </c>
      <c r="P8717" s="1" t="s">
        <v>23</v>
      </c>
    </row>
    <row r="8718" spans="1:16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3" t="str">
        <f>IFERROR(LEFT(Tabla2[[#This Row],[Product]],FIND(" ",Tabla2[[#This Row],[Product]])-3),Tabla2[[#This Row],[Product]])</f>
        <v>Men</v>
      </c>
      <c r="I8718" s="6">
        <v>38</v>
      </c>
      <c r="J8718" s="4">
        <v>1200</v>
      </c>
      <c r="K8718" s="6">
        <f>Tabla2[[#This Row],[Price per Unit]]*Tabla2[[#This Row],[Units Sold]]</f>
        <v>45600</v>
      </c>
      <c r="L8718" s="52">
        <f>Tabla2[[#This Row],[Units Sold]]/Cálculos!$C$11</f>
        <v>4.8409329930157437E-5</v>
      </c>
      <c r="M8718" s="6">
        <f>Tabla2[[#This Row],[Total Sales]]-Tabla2[[#This Row],[Operating Profit]]</f>
        <v>43593.599999999999</v>
      </c>
      <c r="N8718" s="6">
        <v>2006.3999999999999</v>
      </c>
      <c r="O8718" s="46">
        <f>Tabla2[[#This Row],[Operating Profit]]/Tabla2[[#This Row],[Total Sales]]</f>
        <v>4.3999999999999997E-2</v>
      </c>
      <c r="P8718" s="1" t="s">
        <v>23</v>
      </c>
    </row>
    <row r="8719" spans="1:16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3" t="str">
        <f>IFERROR(LEFT(Tabla2[[#This Row],[Product]],FIND(" ",Tabla2[[#This Row],[Product]])-3),Tabla2[[#This Row],[Product]])</f>
        <v>Women</v>
      </c>
      <c r="I8719" s="6">
        <v>39</v>
      </c>
      <c r="J8719" s="4">
        <v>1200</v>
      </c>
      <c r="K8719" s="6">
        <f>Tabla2[[#This Row],[Price per Unit]]*Tabla2[[#This Row],[Units Sold]]</f>
        <v>46800</v>
      </c>
      <c r="L8719" s="52">
        <f>Tabla2[[#This Row],[Units Sold]]/Cálculos!$C$11</f>
        <v>4.8409329930157437E-5</v>
      </c>
      <c r="M8719" s="6">
        <f>Tabla2[[#This Row],[Total Sales]]-Tabla2[[#This Row],[Operating Profit]]</f>
        <v>44694</v>
      </c>
      <c r="N8719" s="6">
        <v>2106</v>
      </c>
      <c r="O8719" s="46">
        <f>Tabla2[[#This Row],[Operating Profit]]/Tabla2[[#This Row],[Total Sales]]</f>
        <v>4.4999999999999998E-2</v>
      </c>
      <c r="P8719" s="1" t="s">
        <v>23</v>
      </c>
    </row>
    <row r="8720" spans="1:16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3" t="str">
        <f>IFERROR(LEFT(Tabla2[[#This Row],[Product]],FIND(" ",Tabla2[[#This Row],[Product]])-3),Tabla2[[#This Row],[Product]])</f>
        <v>Women</v>
      </c>
      <c r="I8720" s="6">
        <v>43</v>
      </c>
      <c r="J8720" s="4">
        <v>960</v>
      </c>
      <c r="K8720" s="6">
        <f>Tabla2[[#This Row],[Price per Unit]]*Tabla2[[#This Row],[Units Sold]]</f>
        <v>41280</v>
      </c>
      <c r="L8720" s="52">
        <f>Tabla2[[#This Row],[Units Sold]]/Cálculos!$C$11</f>
        <v>3.8727463944125952E-5</v>
      </c>
      <c r="M8720" s="6">
        <f>Tabla2[[#This Row],[Total Sales]]-Tabla2[[#This Row],[Operating Profit]]</f>
        <v>39504.959999999999</v>
      </c>
      <c r="N8720" s="6">
        <v>1775.0399999999997</v>
      </c>
      <c r="O8720" s="46">
        <f>Tabla2[[#This Row],[Operating Profit]]/Tabla2[[#This Row],[Total Sales]]</f>
        <v>4.2999999999999997E-2</v>
      </c>
      <c r="P8720" s="1" t="s">
        <v>23</v>
      </c>
    </row>
    <row r="8721" spans="1:16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3" t="str">
        <f>IFERROR(LEFT(Tabla2[[#This Row],[Product]],FIND(" ",Tabla2[[#This Row],[Product]])-3),Tabla2[[#This Row],[Product]])</f>
        <v>Men</v>
      </c>
      <c r="I8721" s="6">
        <v>40</v>
      </c>
      <c r="J8721" s="4">
        <v>500</v>
      </c>
      <c r="K8721" s="6">
        <f>Tabla2[[#This Row],[Price per Unit]]*Tabla2[[#This Row],[Units Sold]]</f>
        <v>20000</v>
      </c>
      <c r="L8721" s="52">
        <f>Tabla2[[#This Row],[Units Sold]]/Cálculos!$C$11</f>
        <v>2.0170554137565598E-5</v>
      </c>
      <c r="M8721" s="6">
        <f>Tabla2[[#This Row],[Total Sales]]-Tabla2[[#This Row],[Operating Profit]]</f>
        <v>18980</v>
      </c>
      <c r="N8721" s="6">
        <v>1020</v>
      </c>
      <c r="O8721" s="46">
        <f>Tabla2[[#This Row],[Operating Profit]]/Tabla2[[#This Row],[Total Sales]]</f>
        <v>5.0999999999999997E-2</v>
      </c>
      <c r="P8721" s="1" t="s">
        <v>23</v>
      </c>
    </row>
    <row r="8722" spans="1:16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3" t="str">
        <f>IFERROR(LEFT(Tabla2[[#This Row],[Product]],FIND(" ",Tabla2[[#This Row],[Product]])-3),Tabla2[[#This Row],[Product]])</f>
        <v>Women</v>
      </c>
      <c r="I8722" s="6">
        <v>29</v>
      </c>
      <c r="J8722" s="4">
        <v>1090</v>
      </c>
      <c r="K8722" s="6">
        <f>Tabla2[[#This Row],[Price per Unit]]*Tabla2[[#This Row],[Units Sold]]</f>
        <v>31610</v>
      </c>
      <c r="L8722" s="52">
        <f>Tabla2[[#This Row],[Units Sold]]/Cálculos!$C$11</f>
        <v>4.3971808019893009E-5</v>
      </c>
      <c r="M8722" s="6">
        <f>Tabla2[[#This Row],[Total Sales]]-Tabla2[[#This Row],[Operating Profit]]</f>
        <v>30440.43</v>
      </c>
      <c r="N8722" s="6">
        <v>1169.57</v>
      </c>
      <c r="O8722" s="46">
        <f>Tabla2[[#This Row],[Operating Profit]]/Tabla2[[#This Row],[Total Sales]]</f>
        <v>3.6999999999999998E-2</v>
      </c>
      <c r="P8722" s="1" t="s">
        <v>23</v>
      </c>
    </row>
    <row r="8723" spans="1:16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3" t="str">
        <f>IFERROR(LEFT(Tabla2[[#This Row],[Product]],FIND(" ",Tabla2[[#This Row],[Product]])-3),Tabla2[[#This Row],[Product]])</f>
        <v>Men</v>
      </c>
      <c r="I8723" s="6">
        <v>38</v>
      </c>
      <c r="J8723" s="4">
        <v>1680</v>
      </c>
      <c r="K8723" s="6">
        <f>Tabla2[[#This Row],[Price per Unit]]*Tabla2[[#This Row],[Units Sold]]</f>
        <v>63840</v>
      </c>
      <c r="L8723" s="52">
        <f>Tabla2[[#This Row],[Units Sold]]/Cálculos!$C$11</f>
        <v>6.7773061902220413E-5</v>
      </c>
      <c r="M8723" s="6">
        <f>Tabla2[[#This Row],[Total Sales]]-Tabla2[[#This Row],[Operating Profit]]</f>
        <v>60839.519999999997</v>
      </c>
      <c r="N8723" s="6">
        <v>3000.48</v>
      </c>
      <c r="O8723" s="46">
        <f>Tabla2[[#This Row],[Operating Profit]]/Tabla2[[#This Row],[Total Sales]]</f>
        <v>4.7E-2</v>
      </c>
      <c r="P8723" s="1" t="s">
        <v>23</v>
      </c>
    </row>
    <row r="8724" spans="1:16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3" t="str">
        <f>IFERROR(LEFT(Tabla2[[#This Row],[Product]],FIND(" ",Tabla2[[#This Row],[Product]])-3),Tabla2[[#This Row],[Product]])</f>
        <v>Men</v>
      </c>
      <c r="I8724" s="6">
        <v>36</v>
      </c>
      <c r="J8724" s="4">
        <v>1070</v>
      </c>
      <c r="K8724" s="6">
        <f>Tabla2[[#This Row],[Price per Unit]]*Tabla2[[#This Row],[Units Sold]]</f>
        <v>38520</v>
      </c>
      <c r="L8724" s="52">
        <f>Tabla2[[#This Row],[Units Sold]]/Cálculos!$C$11</f>
        <v>4.316498585439038E-5</v>
      </c>
      <c r="M8724" s="6">
        <f>Tabla2[[#This Row],[Total Sales]]-Tabla2[[#This Row],[Operating Profit]]</f>
        <v>36748.080000000002</v>
      </c>
      <c r="N8724" s="6">
        <v>1771.9199999999998</v>
      </c>
      <c r="O8724" s="46">
        <f>Tabla2[[#This Row],[Operating Profit]]/Tabla2[[#This Row],[Total Sales]]</f>
        <v>4.5999999999999999E-2</v>
      </c>
      <c r="P8724" s="1" t="s">
        <v>23</v>
      </c>
    </row>
    <row r="8725" spans="1:16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3" t="str">
        <f>IFERROR(LEFT(Tabla2[[#This Row],[Product]],FIND(" ",Tabla2[[#This Row],[Product]])-3),Tabla2[[#This Row],[Product]])</f>
        <v>Women</v>
      </c>
      <c r="I8725" s="6">
        <v>40</v>
      </c>
      <c r="J8725" s="4">
        <v>1200</v>
      </c>
      <c r="K8725" s="6">
        <f>Tabla2[[#This Row],[Price per Unit]]*Tabla2[[#This Row],[Units Sold]]</f>
        <v>48000</v>
      </c>
      <c r="L8725" s="52">
        <f>Tabla2[[#This Row],[Units Sold]]/Cálculos!$C$11</f>
        <v>4.8409329930157437E-5</v>
      </c>
      <c r="M8725" s="6">
        <f>Tabla2[[#This Row],[Total Sales]]-Tabla2[[#This Row],[Operating Profit]]</f>
        <v>45984</v>
      </c>
      <c r="N8725" s="6">
        <v>2016</v>
      </c>
      <c r="O8725" s="46">
        <f>Tabla2[[#This Row],[Operating Profit]]/Tabla2[[#This Row],[Total Sales]]</f>
        <v>4.2000000000000003E-2</v>
      </c>
      <c r="P8725" s="1" t="s">
        <v>23</v>
      </c>
    </row>
    <row r="8726" spans="1:16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3" t="str">
        <f>IFERROR(LEFT(Tabla2[[#This Row],[Product]],FIND(" ",Tabla2[[#This Row],[Product]])-3),Tabla2[[#This Row],[Product]])</f>
        <v>Women</v>
      </c>
      <c r="I8726" s="6">
        <v>27</v>
      </c>
      <c r="J8726" s="4">
        <v>910</v>
      </c>
      <c r="K8726" s="6">
        <f>Tabla2[[#This Row],[Price per Unit]]*Tabla2[[#This Row],[Units Sold]]</f>
        <v>24570</v>
      </c>
      <c r="L8726" s="52">
        <f>Tabla2[[#This Row],[Units Sold]]/Cálculos!$C$11</f>
        <v>3.6710408530369391E-5</v>
      </c>
      <c r="M8726" s="6">
        <f>Tabla2[[#This Row],[Total Sales]]-Tabla2[[#This Row],[Operating Profit]]</f>
        <v>23464.35</v>
      </c>
      <c r="N8726" s="6">
        <v>1105.6499999999999</v>
      </c>
      <c r="O8726" s="46">
        <f>Tabla2[[#This Row],[Operating Profit]]/Tabla2[[#This Row],[Total Sales]]</f>
        <v>4.4999999999999991E-2</v>
      </c>
      <c r="P8726" s="1" t="s">
        <v>23</v>
      </c>
    </row>
    <row r="8727" spans="1:16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3" t="str">
        <f>IFERROR(LEFT(Tabla2[[#This Row],[Product]],FIND(" ",Tabla2[[#This Row],[Product]])-3),Tabla2[[#This Row],[Product]])</f>
        <v>Men</v>
      </c>
      <c r="I8727" s="6">
        <v>34</v>
      </c>
      <c r="J8727" s="4">
        <v>560</v>
      </c>
      <c r="K8727" s="6">
        <f>Tabla2[[#This Row],[Price per Unit]]*Tabla2[[#This Row],[Units Sold]]</f>
        <v>19040</v>
      </c>
      <c r="L8727" s="52">
        <f>Tabla2[[#This Row],[Units Sold]]/Cálculos!$C$11</f>
        <v>2.2591020634073471E-5</v>
      </c>
      <c r="M8727" s="6">
        <f>Tabla2[[#This Row],[Total Sales]]-Tabla2[[#This Row],[Operating Profit]]</f>
        <v>18068.96</v>
      </c>
      <c r="N8727" s="6">
        <v>971.04</v>
      </c>
      <c r="O8727" s="46">
        <f>Tabla2[[#This Row],[Operating Profit]]/Tabla2[[#This Row],[Total Sales]]</f>
        <v>5.0999999999999997E-2</v>
      </c>
      <c r="P8727" s="1" t="s">
        <v>23</v>
      </c>
    </row>
    <row r="8728" spans="1:16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3" t="str">
        <f>IFERROR(LEFT(Tabla2[[#This Row],[Product]],FIND(" ",Tabla2[[#This Row],[Product]])-3),Tabla2[[#This Row],[Product]])</f>
        <v>Women</v>
      </c>
      <c r="I8728" s="6">
        <v>39</v>
      </c>
      <c r="J8728" s="4">
        <v>1230</v>
      </c>
      <c r="K8728" s="6">
        <f>Tabla2[[#This Row],[Price per Unit]]*Tabla2[[#This Row],[Units Sold]]</f>
        <v>47970</v>
      </c>
      <c r="L8728" s="52">
        <f>Tabla2[[#This Row],[Units Sold]]/Cálculos!$C$11</f>
        <v>4.9619563178411377E-5</v>
      </c>
      <c r="M8728" s="6">
        <f>Tabla2[[#This Row],[Total Sales]]-Tabla2[[#This Row],[Operating Profit]]</f>
        <v>46195.11</v>
      </c>
      <c r="N8728" s="6">
        <v>1774.8899999999999</v>
      </c>
      <c r="O8728" s="46">
        <f>Tabla2[[#This Row],[Operating Profit]]/Tabla2[[#This Row],[Total Sales]]</f>
        <v>3.6999999999999998E-2</v>
      </c>
      <c r="P8728" s="1" t="s">
        <v>23</v>
      </c>
    </row>
    <row r="8729" spans="1:16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3" t="str">
        <f>IFERROR(LEFT(Tabla2[[#This Row],[Product]],FIND(" ",Tabla2[[#This Row],[Product]])-3),Tabla2[[#This Row],[Product]])</f>
        <v>Men</v>
      </c>
      <c r="I8729" s="6">
        <v>32</v>
      </c>
      <c r="J8729" s="4">
        <v>1760</v>
      </c>
      <c r="K8729" s="6">
        <f>Tabla2[[#This Row],[Price per Unit]]*Tabla2[[#This Row],[Units Sold]]</f>
        <v>56320</v>
      </c>
      <c r="L8729" s="52">
        <f>Tabla2[[#This Row],[Units Sold]]/Cálculos!$C$11</f>
        <v>7.1000350564230915E-5</v>
      </c>
      <c r="M8729" s="6">
        <f>Tabla2[[#This Row],[Total Sales]]-Tabla2[[#This Row],[Operating Profit]]</f>
        <v>53898.239999999998</v>
      </c>
      <c r="N8729" s="6">
        <v>2421.7599999999998</v>
      </c>
      <c r="O8729" s="46">
        <f>Tabla2[[#This Row],[Operating Profit]]/Tabla2[[#This Row],[Total Sales]]</f>
        <v>4.2999999999999997E-2</v>
      </c>
      <c r="P8729" s="1" t="s">
        <v>23</v>
      </c>
    </row>
    <row r="8730" spans="1:16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3" t="str">
        <f>IFERROR(LEFT(Tabla2[[#This Row],[Product]],FIND(" ",Tabla2[[#This Row],[Product]])-3),Tabla2[[#This Row],[Product]])</f>
        <v>Men</v>
      </c>
      <c r="I8730" s="6">
        <v>40</v>
      </c>
      <c r="J8730" s="4">
        <v>1280</v>
      </c>
      <c r="K8730" s="6">
        <f>Tabla2[[#This Row],[Price per Unit]]*Tabla2[[#This Row],[Units Sold]]</f>
        <v>51200</v>
      </c>
      <c r="L8730" s="52">
        <f>Tabla2[[#This Row],[Units Sold]]/Cálculos!$C$11</f>
        <v>5.1636618592167932E-5</v>
      </c>
      <c r="M8730" s="6">
        <f>Tabla2[[#This Row],[Total Sales]]-Tabla2[[#This Row],[Operating Profit]]</f>
        <v>48947.199999999997</v>
      </c>
      <c r="N8730" s="6">
        <v>2252.7999999999997</v>
      </c>
      <c r="O8730" s="46">
        <f>Tabla2[[#This Row],[Operating Profit]]/Tabla2[[#This Row],[Total Sales]]</f>
        <v>4.3999999999999997E-2</v>
      </c>
      <c r="P8730" s="1" t="s">
        <v>23</v>
      </c>
    </row>
    <row r="8731" spans="1:16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3" t="str">
        <f>IFERROR(LEFT(Tabla2[[#This Row],[Product]],FIND(" ",Tabla2[[#This Row],[Product]])-3),Tabla2[[#This Row],[Product]])</f>
        <v>Women</v>
      </c>
      <c r="I8731" s="6">
        <v>37</v>
      </c>
      <c r="J8731" s="4">
        <v>1360</v>
      </c>
      <c r="K8731" s="6">
        <f>Tabla2[[#This Row],[Price per Unit]]*Tabla2[[#This Row],[Units Sold]]</f>
        <v>50320</v>
      </c>
      <c r="L8731" s="52">
        <f>Tabla2[[#This Row],[Units Sold]]/Cálculos!$C$11</f>
        <v>5.4863907254178434E-5</v>
      </c>
      <c r="M8731" s="6">
        <f>Tabla2[[#This Row],[Total Sales]]-Tabla2[[#This Row],[Operating Profit]]</f>
        <v>48206.559999999998</v>
      </c>
      <c r="N8731" s="6">
        <v>2113.44</v>
      </c>
      <c r="O8731" s="46">
        <f>Tabla2[[#This Row],[Operating Profit]]/Tabla2[[#This Row],[Total Sales]]</f>
        <v>4.2000000000000003E-2</v>
      </c>
      <c r="P8731" s="1" t="s">
        <v>23</v>
      </c>
    </row>
    <row r="8732" spans="1:16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3" t="str">
        <f>IFERROR(LEFT(Tabla2[[#This Row],[Product]],FIND(" ",Tabla2[[#This Row],[Product]])-3),Tabla2[[#This Row],[Product]])</f>
        <v>Women</v>
      </c>
      <c r="I8732" s="6">
        <v>33</v>
      </c>
      <c r="J8732" s="4">
        <v>1010</v>
      </c>
      <c r="K8732" s="6">
        <f>Tabla2[[#This Row],[Price per Unit]]*Tabla2[[#This Row],[Units Sold]]</f>
        <v>33330</v>
      </c>
      <c r="L8732" s="52">
        <f>Tabla2[[#This Row],[Units Sold]]/Cálculos!$C$11</f>
        <v>4.0744519357882514E-5</v>
      </c>
      <c r="M8732" s="6">
        <f>Tabla2[[#This Row],[Total Sales]]-Tabla2[[#This Row],[Operating Profit]]</f>
        <v>31896.81</v>
      </c>
      <c r="N8732" s="6">
        <v>1433.1899999999998</v>
      </c>
      <c r="O8732" s="46">
        <f>Tabla2[[#This Row],[Operating Profit]]/Tabla2[[#This Row],[Total Sales]]</f>
        <v>4.2999999999999997E-2</v>
      </c>
      <c r="P8732" s="1" t="s">
        <v>23</v>
      </c>
    </row>
    <row r="8733" spans="1:16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3" t="str">
        <f>IFERROR(LEFT(Tabla2[[#This Row],[Product]],FIND(" ",Tabla2[[#This Row],[Product]])-3),Tabla2[[#This Row],[Product]])</f>
        <v>Men</v>
      </c>
      <c r="I8733" s="6">
        <v>32</v>
      </c>
      <c r="J8733" s="4">
        <v>770</v>
      </c>
      <c r="K8733" s="6">
        <f>Tabla2[[#This Row],[Price per Unit]]*Tabla2[[#This Row],[Units Sold]]</f>
        <v>24640</v>
      </c>
      <c r="L8733" s="52">
        <f>Tabla2[[#This Row],[Units Sold]]/Cálculos!$C$11</f>
        <v>3.1062653371851023E-5</v>
      </c>
      <c r="M8733" s="6">
        <f>Tabla2[[#This Row],[Total Sales]]-Tabla2[[#This Row],[Operating Profit]]</f>
        <v>23457.279999999999</v>
      </c>
      <c r="N8733" s="6">
        <v>1182.72</v>
      </c>
      <c r="O8733" s="46">
        <f>Tabla2[[#This Row],[Operating Profit]]/Tabla2[[#This Row],[Total Sales]]</f>
        <v>4.8000000000000001E-2</v>
      </c>
      <c r="P8733" s="1" t="s">
        <v>23</v>
      </c>
    </row>
    <row r="8734" spans="1:16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3" t="str">
        <f>IFERROR(LEFT(Tabla2[[#This Row],[Product]],FIND(" ",Tabla2[[#This Row],[Product]])-3),Tabla2[[#This Row],[Product]])</f>
        <v>Women</v>
      </c>
      <c r="I8734" s="6">
        <v>46</v>
      </c>
      <c r="J8734" s="4">
        <v>1780</v>
      </c>
      <c r="K8734" s="6">
        <f>Tabla2[[#This Row],[Price per Unit]]*Tabla2[[#This Row],[Units Sold]]</f>
        <v>81880</v>
      </c>
      <c r="L8734" s="52">
        <f>Tabla2[[#This Row],[Units Sold]]/Cálculos!$C$11</f>
        <v>7.1807172729733537E-5</v>
      </c>
      <c r="M8734" s="6">
        <f>Tabla2[[#This Row],[Total Sales]]-Tabla2[[#This Row],[Operating Profit]]</f>
        <v>78604.800000000003</v>
      </c>
      <c r="N8734" s="6">
        <v>3275.2</v>
      </c>
      <c r="O8734" s="46">
        <f>Tabla2[[#This Row],[Operating Profit]]/Tabla2[[#This Row],[Total Sales]]</f>
        <v>0.04</v>
      </c>
      <c r="P8734" s="1" t="s">
        <v>23</v>
      </c>
    </row>
    <row r="8735" spans="1:16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3" t="str">
        <f>IFERROR(LEFT(Tabla2[[#This Row],[Product]],FIND(" ",Tabla2[[#This Row],[Product]])-3),Tabla2[[#This Row],[Product]])</f>
        <v>Men</v>
      </c>
      <c r="I8735" s="6">
        <v>47</v>
      </c>
      <c r="J8735" s="4">
        <v>2560</v>
      </c>
      <c r="K8735" s="6">
        <f>Tabla2[[#This Row],[Price per Unit]]*Tabla2[[#This Row],[Units Sold]]</f>
        <v>120320</v>
      </c>
      <c r="L8735" s="52">
        <f>Tabla2[[#This Row],[Units Sold]]/Cálculos!$C$11</f>
        <v>1.0327323718433586E-4</v>
      </c>
      <c r="M8735" s="6">
        <f>Tabla2[[#This Row],[Total Sales]]-Tabla2[[#This Row],[Operating Profit]]</f>
        <v>114664.96000000001</v>
      </c>
      <c r="N8735" s="6">
        <v>5655.04</v>
      </c>
      <c r="O8735" s="46">
        <f>Tabla2[[#This Row],[Operating Profit]]/Tabla2[[#This Row],[Total Sales]]</f>
        <v>4.7E-2</v>
      </c>
      <c r="P8735" s="1" t="s">
        <v>23</v>
      </c>
    </row>
    <row r="8736" spans="1:16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3" t="str">
        <f>IFERROR(LEFT(Tabla2[[#This Row],[Product]],FIND(" ",Tabla2[[#This Row],[Product]])-3),Tabla2[[#This Row],[Product]])</f>
        <v>Men</v>
      </c>
      <c r="I8736" s="6">
        <v>55</v>
      </c>
      <c r="J8736" s="4">
        <v>2240</v>
      </c>
      <c r="K8736" s="6">
        <f>Tabla2[[#This Row],[Price per Unit]]*Tabla2[[#This Row],[Units Sold]]</f>
        <v>123200</v>
      </c>
      <c r="L8736" s="52">
        <f>Tabla2[[#This Row],[Units Sold]]/Cálculos!$C$11</f>
        <v>9.0364082536293884E-5</v>
      </c>
      <c r="M8736" s="6">
        <f>Tabla2[[#This Row],[Total Sales]]-Tabla2[[#This Row],[Operating Profit]]</f>
        <v>117656</v>
      </c>
      <c r="N8736" s="6">
        <v>5543.9999999999991</v>
      </c>
      <c r="O8736" s="46">
        <f>Tabla2[[#This Row],[Operating Profit]]/Tabla2[[#This Row],[Total Sales]]</f>
        <v>4.4999999999999991E-2</v>
      </c>
      <c r="P8736" s="1" t="s">
        <v>23</v>
      </c>
    </row>
    <row r="8737" spans="1:16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3" t="str">
        <f>IFERROR(LEFT(Tabla2[[#This Row],[Product]],FIND(" ",Tabla2[[#This Row],[Product]])-3),Tabla2[[#This Row],[Product]])</f>
        <v>Women</v>
      </c>
      <c r="I8737" s="6">
        <v>55</v>
      </c>
      <c r="J8737" s="4">
        <v>2100</v>
      </c>
      <c r="K8737" s="6">
        <f>Tabla2[[#This Row],[Price per Unit]]*Tabla2[[#This Row],[Units Sold]]</f>
        <v>115500</v>
      </c>
      <c r="L8737" s="52">
        <f>Tabla2[[#This Row],[Units Sold]]/Cálculos!$C$11</f>
        <v>8.4716327377775517E-5</v>
      </c>
      <c r="M8737" s="6">
        <f>Tabla2[[#This Row],[Total Sales]]-Tabla2[[#This Row],[Operating Profit]]</f>
        <v>110418</v>
      </c>
      <c r="N8737" s="6">
        <v>5081.9999999999991</v>
      </c>
      <c r="O8737" s="46">
        <f>Tabla2[[#This Row],[Operating Profit]]/Tabla2[[#This Row],[Total Sales]]</f>
        <v>4.3999999999999991E-2</v>
      </c>
      <c r="P8737" s="1" t="s">
        <v>23</v>
      </c>
    </row>
    <row r="8738" spans="1:16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3" t="str">
        <f>IFERROR(LEFT(Tabla2[[#This Row],[Product]],FIND(" ",Tabla2[[#This Row],[Product]])-3),Tabla2[[#This Row],[Product]])</f>
        <v>Women</v>
      </c>
      <c r="I8738" s="6">
        <v>59</v>
      </c>
      <c r="J8738" s="4">
        <v>1840</v>
      </c>
      <c r="K8738" s="6">
        <f>Tabla2[[#This Row],[Price per Unit]]*Tabla2[[#This Row],[Units Sold]]</f>
        <v>108560</v>
      </c>
      <c r="L8738" s="52">
        <f>Tabla2[[#This Row],[Units Sold]]/Cálculos!$C$11</f>
        <v>7.4227639226241403E-5</v>
      </c>
      <c r="M8738" s="6">
        <f>Tabla2[[#This Row],[Total Sales]]-Tabla2[[#This Row],[Operating Profit]]</f>
        <v>103457.68</v>
      </c>
      <c r="N8738" s="6">
        <v>5102.32</v>
      </c>
      <c r="O8738" s="46">
        <f>Tabla2[[#This Row],[Operating Profit]]/Tabla2[[#This Row],[Total Sales]]</f>
        <v>4.7E-2</v>
      </c>
      <c r="P8738" s="1" t="s">
        <v>23</v>
      </c>
    </row>
    <row r="8739" spans="1:16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3" t="str">
        <f>IFERROR(LEFT(Tabla2[[#This Row],[Product]],FIND(" ",Tabla2[[#This Row],[Product]])-3),Tabla2[[#This Row],[Product]])</f>
        <v>Men</v>
      </c>
      <c r="I8739" s="6">
        <v>70</v>
      </c>
      <c r="J8739" s="4">
        <v>1530</v>
      </c>
      <c r="K8739" s="6">
        <f>Tabla2[[#This Row],[Price per Unit]]*Tabla2[[#This Row],[Units Sold]]</f>
        <v>107100</v>
      </c>
      <c r="L8739" s="52">
        <f>Tabla2[[#This Row],[Units Sold]]/Cálculos!$C$11</f>
        <v>6.1721895660950735E-5</v>
      </c>
      <c r="M8739" s="6">
        <f>Tabla2[[#This Row],[Total Sales]]-Tabla2[[#This Row],[Operating Profit]]</f>
        <v>102066.3</v>
      </c>
      <c r="N8739" s="6">
        <v>5033.7000000000007</v>
      </c>
      <c r="O8739" s="46">
        <f>Tabla2[[#This Row],[Operating Profit]]/Tabla2[[#This Row],[Total Sales]]</f>
        <v>4.7000000000000007E-2</v>
      </c>
      <c r="P8739" s="1" t="s">
        <v>23</v>
      </c>
    </row>
    <row r="8740" spans="1:16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3" t="str">
        <f>IFERROR(LEFT(Tabla2[[#This Row],[Product]],FIND(" ",Tabla2[[#This Row],[Product]])-3),Tabla2[[#This Row],[Product]])</f>
        <v>Women</v>
      </c>
      <c r="I8740" s="6">
        <v>80</v>
      </c>
      <c r="J8740" s="4">
        <v>2480</v>
      </c>
      <c r="K8740" s="6">
        <f>Tabla2[[#This Row],[Price per Unit]]*Tabla2[[#This Row],[Units Sold]]</f>
        <v>198400</v>
      </c>
      <c r="L8740" s="52">
        <f>Tabla2[[#This Row],[Units Sold]]/Cálculos!$C$11</f>
        <v>1.0004594852232538E-4</v>
      </c>
      <c r="M8740" s="6">
        <f>Tabla2[[#This Row],[Total Sales]]-Tabla2[[#This Row],[Operating Profit]]</f>
        <v>190265.60000000001</v>
      </c>
      <c r="N8740" s="6">
        <v>8134.4</v>
      </c>
      <c r="O8740" s="46">
        <f>Tabla2[[#This Row],[Operating Profit]]/Tabla2[[#This Row],[Total Sales]]</f>
        <v>4.0999999999999995E-2</v>
      </c>
      <c r="P8740" s="1" t="s">
        <v>23</v>
      </c>
    </row>
    <row r="8741" spans="1:16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3" t="str">
        <f>IFERROR(LEFT(Tabla2[[#This Row],[Product]],FIND(" ",Tabla2[[#This Row],[Product]])-3),Tabla2[[#This Row],[Product]])</f>
        <v>Men</v>
      </c>
      <c r="I8741" s="6">
        <v>62</v>
      </c>
      <c r="J8741" s="4">
        <v>3060</v>
      </c>
      <c r="K8741" s="6">
        <f>Tabla2[[#This Row],[Price per Unit]]*Tabla2[[#This Row],[Units Sold]]</f>
        <v>189720</v>
      </c>
      <c r="L8741" s="52">
        <f>Tabla2[[#This Row],[Units Sold]]/Cálculos!$C$11</f>
        <v>1.2344379132190147E-4</v>
      </c>
      <c r="M8741" s="6">
        <f>Tabla2[[#This Row],[Total Sales]]-Tabla2[[#This Row],[Operating Profit]]</f>
        <v>181562.04</v>
      </c>
      <c r="N8741" s="6">
        <v>8157.9599999999991</v>
      </c>
      <c r="O8741" s="46">
        <f>Tabla2[[#This Row],[Operating Profit]]/Tabla2[[#This Row],[Total Sales]]</f>
        <v>4.2999999999999997E-2</v>
      </c>
      <c r="P8741" s="1" t="s">
        <v>23</v>
      </c>
    </row>
    <row r="8742" spans="1:16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3" t="str">
        <f>IFERROR(LEFT(Tabla2[[#This Row],[Product]],FIND(" ",Tabla2[[#This Row],[Product]])-3),Tabla2[[#This Row],[Product]])</f>
        <v>Men</v>
      </c>
      <c r="I8742" s="6">
        <v>67</v>
      </c>
      <c r="J8742" s="4">
        <v>2480</v>
      </c>
      <c r="K8742" s="6">
        <f>Tabla2[[#This Row],[Price per Unit]]*Tabla2[[#This Row],[Units Sold]]</f>
        <v>166160</v>
      </c>
      <c r="L8742" s="52">
        <f>Tabla2[[#This Row],[Units Sold]]/Cálculos!$C$11</f>
        <v>1.0004594852232538E-4</v>
      </c>
      <c r="M8742" s="6">
        <f>Tabla2[[#This Row],[Total Sales]]-Tabla2[[#This Row],[Operating Profit]]</f>
        <v>158516.64000000001</v>
      </c>
      <c r="N8742" s="6">
        <v>7643.36</v>
      </c>
      <c r="O8742" s="46">
        <f>Tabla2[[#This Row],[Operating Profit]]/Tabla2[[#This Row],[Total Sales]]</f>
        <v>4.5999999999999999E-2</v>
      </c>
      <c r="P8742" s="1" t="s">
        <v>23</v>
      </c>
    </row>
    <row r="8743" spans="1:16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3" t="str">
        <f>IFERROR(LEFT(Tabla2[[#This Row],[Product]],FIND(" ",Tabla2[[#This Row],[Product]])-3),Tabla2[[#This Row],[Product]])</f>
        <v>Women</v>
      </c>
      <c r="I8743" s="6">
        <v>69</v>
      </c>
      <c r="J8743" s="4">
        <v>2100</v>
      </c>
      <c r="K8743" s="6">
        <f>Tabla2[[#This Row],[Price per Unit]]*Tabla2[[#This Row],[Units Sold]]</f>
        <v>144900</v>
      </c>
      <c r="L8743" s="52">
        <f>Tabla2[[#This Row],[Units Sold]]/Cálculos!$C$11</f>
        <v>8.4716327377775517E-5</v>
      </c>
      <c r="M8743" s="6">
        <f>Tabla2[[#This Row],[Total Sales]]-Tabla2[[#This Row],[Operating Profit]]</f>
        <v>138089.70000000001</v>
      </c>
      <c r="N8743" s="6">
        <v>6810.2999999999993</v>
      </c>
      <c r="O8743" s="46">
        <f>Tabla2[[#This Row],[Operating Profit]]/Tabla2[[#This Row],[Total Sales]]</f>
        <v>4.6999999999999993E-2</v>
      </c>
      <c r="P8743" s="1" t="s">
        <v>23</v>
      </c>
    </row>
    <row r="8744" spans="1:16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3" t="str">
        <f>IFERROR(LEFT(Tabla2[[#This Row],[Product]],FIND(" ",Tabla2[[#This Row],[Product]])-3),Tabla2[[#This Row],[Product]])</f>
        <v>Women</v>
      </c>
      <c r="I8744" s="6">
        <v>62</v>
      </c>
      <c r="J8744" s="4">
        <v>1980</v>
      </c>
      <c r="K8744" s="6">
        <f>Tabla2[[#This Row],[Price per Unit]]*Tabla2[[#This Row],[Units Sold]]</f>
        <v>122760</v>
      </c>
      <c r="L8744" s="52">
        <f>Tabla2[[#This Row],[Units Sold]]/Cálculos!$C$11</f>
        <v>7.9875394384759771E-5</v>
      </c>
      <c r="M8744" s="6">
        <f>Tabla2[[#This Row],[Total Sales]]-Tabla2[[#This Row],[Operating Profit]]</f>
        <v>117235.8</v>
      </c>
      <c r="N8744" s="6">
        <v>5524.2</v>
      </c>
      <c r="O8744" s="46">
        <f>Tabla2[[#This Row],[Operating Profit]]/Tabla2[[#This Row],[Total Sales]]</f>
        <v>4.4999999999999998E-2</v>
      </c>
      <c r="P8744" s="1" t="s">
        <v>23</v>
      </c>
    </row>
    <row r="8745" spans="1:16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3" t="str">
        <f>IFERROR(LEFT(Tabla2[[#This Row],[Product]],FIND(" ",Tabla2[[#This Row],[Product]])-3),Tabla2[[#This Row],[Product]])</f>
        <v>Men</v>
      </c>
      <c r="I8745" s="6">
        <v>73</v>
      </c>
      <c r="J8745" s="4">
        <v>2210</v>
      </c>
      <c r="K8745" s="6">
        <f>Tabla2[[#This Row],[Price per Unit]]*Tabla2[[#This Row],[Units Sold]]</f>
        <v>161330</v>
      </c>
      <c r="L8745" s="52">
        <f>Tabla2[[#This Row],[Units Sold]]/Cálculos!$C$11</f>
        <v>8.9153849288039951E-5</v>
      </c>
      <c r="M8745" s="6">
        <f>Tabla2[[#This Row],[Total Sales]]-Tabla2[[#This Row],[Operating Profit]]</f>
        <v>153424.82999999999</v>
      </c>
      <c r="N8745" s="6">
        <v>7905.17</v>
      </c>
      <c r="O8745" s="46">
        <f>Tabla2[[#This Row],[Operating Profit]]/Tabla2[[#This Row],[Total Sales]]</f>
        <v>4.9000000000000002E-2</v>
      </c>
      <c r="P8745" s="1" t="s">
        <v>23</v>
      </c>
    </row>
    <row r="8746" spans="1:16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3" t="str">
        <f>IFERROR(LEFT(Tabla2[[#This Row],[Product]],FIND(" ",Tabla2[[#This Row],[Product]])-3),Tabla2[[#This Row],[Product]])</f>
        <v>Women</v>
      </c>
      <c r="I8746" s="6">
        <v>81</v>
      </c>
      <c r="J8746" s="4">
        <v>2080</v>
      </c>
      <c r="K8746" s="6">
        <f>Tabla2[[#This Row],[Price per Unit]]*Tabla2[[#This Row],[Units Sold]]</f>
        <v>168480</v>
      </c>
      <c r="L8746" s="52">
        <f>Tabla2[[#This Row],[Units Sold]]/Cálculos!$C$11</f>
        <v>8.3909505212272895E-5</v>
      </c>
      <c r="M8746" s="6">
        <f>Tabla2[[#This Row],[Total Sales]]-Tabla2[[#This Row],[Operating Profit]]</f>
        <v>161572.32</v>
      </c>
      <c r="N8746" s="6">
        <v>6907.6799999999994</v>
      </c>
      <c r="O8746" s="46">
        <f>Tabla2[[#This Row],[Operating Profit]]/Tabla2[[#This Row],[Total Sales]]</f>
        <v>4.0999999999999995E-2</v>
      </c>
      <c r="P8746" s="1" t="s">
        <v>23</v>
      </c>
    </row>
    <row r="8747" spans="1:16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3" t="str">
        <f>IFERROR(LEFT(Tabla2[[#This Row],[Product]],FIND(" ",Tabla2[[#This Row],[Product]])-3),Tabla2[[#This Row],[Product]])</f>
        <v>Men</v>
      </c>
      <c r="I8747" s="6">
        <v>73</v>
      </c>
      <c r="J8747" s="4">
        <v>2550</v>
      </c>
      <c r="K8747" s="6">
        <f>Tabla2[[#This Row],[Price per Unit]]*Tabla2[[#This Row],[Units Sold]]</f>
        <v>186150</v>
      </c>
      <c r="L8747" s="52">
        <f>Tabla2[[#This Row],[Units Sold]]/Cálculos!$C$11</f>
        <v>1.0286982610158455E-4</v>
      </c>
      <c r="M8747" s="6">
        <f>Tabla2[[#This Row],[Total Sales]]-Tabla2[[#This Row],[Operating Profit]]</f>
        <v>177400.95</v>
      </c>
      <c r="N8747" s="6">
        <v>8749.0499999999993</v>
      </c>
      <c r="O8747" s="46">
        <f>Tabla2[[#This Row],[Operating Profit]]/Tabla2[[#This Row],[Total Sales]]</f>
        <v>4.6999999999999993E-2</v>
      </c>
      <c r="P8747" s="1" t="s">
        <v>23</v>
      </c>
    </row>
    <row r="8748" spans="1:16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3" t="str">
        <f>IFERROR(LEFT(Tabla2[[#This Row],[Product]],FIND(" ",Tabla2[[#This Row],[Product]])-3),Tabla2[[#This Row],[Product]])</f>
        <v>Men</v>
      </c>
      <c r="I8748" s="6">
        <v>57</v>
      </c>
      <c r="J8748" s="4">
        <v>2560</v>
      </c>
      <c r="K8748" s="6">
        <f>Tabla2[[#This Row],[Price per Unit]]*Tabla2[[#This Row],[Units Sold]]</f>
        <v>145920</v>
      </c>
      <c r="L8748" s="52">
        <f>Tabla2[[#This Row],[Units Sold]]/Cálculos!$C$11</f>
        <v>1.0327323718433586E-4</v>
      </c>
      <c r="M8748" s="6">
        <f>Tabla2[[#This Row],[Total Sales]]-Tabla2[[#This Row],[Operating Profit]]</f>
        <v>139499.51999999999</v>
      </c>
      <c r="N8748" s="6">
        <v>6420.48</v>
      </c>
      <c r="O8748" s="46">
        <f>Tabla2[[#This Row],[Operating Profit]]/Tabla2[[#This Row],[Total Sales]]</f>
        <v>4.3999999999999997E-2</v>
      </c>
      <c r="P8748" s="1" t="s">
        <v>23</v>
      </c>
    </row>
    <row r="8749" spans="1:16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3" t="str">
        <f>IFERROR(LEFT(Tabla2[[#This Row],[Product]],FIND(" ",Tabla2[[#This Row],[Product]])-3),Tabla2[[#This Row],[Product]])</f>
        <v>Women</v>
      </c>
      <c r="I8749" s="6">
        <v>50</v>
      </c>
      <c r="J8749" s="4">
        <v>2170</v>
      </c>
      <c r="K8749" s="6">
        <f>Tabla2[[#This Row],[Price per Unit]]*Tabla2[[#This Row],[Units Sold]]</f>
        <v>108500</v>
      </c>
      <c r="L8749" s="52">
        <f>Tabla2[[#This Row],[Units Sold]]/Cálculos!$C$11</f>
        <v>8.7540204957034707E-5</v>
      </c>
      <c r="M8749" s="6">
        <f>Tabla2[[#This Row],[Total Sales]]-Tabla2[[#This Row],[Operating Profit]]</f>
        <v>103943</v>
      </c>
      <c r="N8749" s="6">
        <v>4557</v>
      </c>
      <c r="O8749" s="46">
        <f>Tabla2[[#This Row],[Operating Profit]]/Tabla2[[#This Row],[Total Sales]]</f>
        <v>4.2000000000000003E-2</v>
      </c>
      <c r="P8749" s="1" t="s">
        <v>23</v>
      </c>
    </row>
    <row r="8750" spans="1:16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3" t="str">
        <f>IFERROR(LEFT(Tabla2[[#This Row],[Product]],FIND(" ",Tabla2[[#This Row],[Product]])-3),Tabla2[[#This Row],[Product]])</f>
        <v>Women</v>
      </c>
      <c r="I8750" s="6">
        <v>55</v>
      </c>
      <c r="J8750" s="4">
        <v>1430</v>
      </c>
      <c r="K8750" s="6">
        <f>Tabla2[[#This Row],[Price per Unit]]*Tabla2[[#This Row],[Units Sold]]</f>
        <v>78650</v>
      </c>
      <c r="L8750" s="52">
        <f>Tabla2[[#This Row],[Units Sold]]/Cálculos!$C$11</f>
        <v>5.7687784833437618E-5</v>
      </c>
      <c r="M8750" s="6">
        <f>Tabla2[[#This Row],[Total Sales]]-Tabla2[[#This Row],[Operating Profit]]</f>
        <v>74953.45</v>
      </c>
      <c r="N8750" s="6">
        <v>3696.5499999999997</v>
      </c>
      <c r="O8750" s="46">
        <f>Tabla2[[#This Row],[Operating Profit]]/Tabla2[[#This Row],[Total Sales]]</f>
        <v>4.6999999999999993E-2</v>
      </c>
      <c r="P8750" s="1" t="s">
        <v>23</v>
      </c>
    </row>
    <row r="8751" spans="1:16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3" t="str">
        <f>IFERROR(LEFT(Tabla2[[#This Row],[Product]],FIND(" ",Tabla2[[#This Row],[Product]])-3),Tabla2[[#This Row],[Product]])</f>
        <v>Men</v>
      </c>
      <c r="I8751" s="6">
        <v>47</v>
      </c>
      <c r="J8751" s="4">
        <v>1520</v>
      </c>
      <c r="K8751" s="6">
        <f>Tabla2[[#This Row],[Price per Unit]]*Tabla2[[#This Row],[Units Sold]]</f>
        <v>71440</v>
      </c>
      <c r="L8751" s="52">
        <f>Tabla2[[#This Row],[Units Sold]]/Cálculos!$C$11</f>
        <v>6.1318484578199423E-5</v>
      </c>
      <c r="M8751" s="6">
        <f>Tabla2[[#This Row],[Total Sales]]-Tabla2[[#This Row],[Operating Profit]]</f>
        <v>67939.44</v>
      </c>
      <c r="N8751" s="6">
        <v>3500.56</v>
      </c>
      <c r="O8751" s="46">
        <f>Tabla2[[#This Row],[Operating Profit]]/Tabla2[[#This Row],[Total Sales]]</f>
        <v>4.9000000000000002E-2</v>
      </c>
      <c r="P8751" s="1" t="s">
        <v>23</v>
      </c>
    </row>
    <row r="8752" spans="1:16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3" t="str">
        <f>IFERROR(LEFT(Tabla2[[#This Row],[Product]],FIND(" ",Tabla2[[#This Row],[Product]])-3),Tabla2[[#This Row],[Product]])</f>
        <v>Women</v>
      </c>
      <c r="I8752" s="6">
        <v>46</v>
      </c>
      <c r="J8752" s="4">
        <v>1020</v>
      </c>
      <c r="K8752" s="6">
        <f>Tabla2[[#This Row],[Price per Unit]]*Tabla2[[#This Row],[Units Sold]]</f>
        <v>46920</v>
      </c>
      <c r="L8752" s="52">
        <f>Tabla2[[#This Row],[Units Sold]]/Cálculos!$C$11</f>
        <v>4.1147930440633825E-5</v>
      </c>
      <c r="M8752" s="6">
        <f>Tabla2[[#This Row],[Total Sales]]-Tabla2[[#This Row],[Operating Profit]]</f>
        <v>45137.04</v>
      </c>
      <c r="N8752" s="6">
        <v>1782.96</v>
      </c>
      <c r="O8752" s="46">
        <f>Tabla2[[#This Row],[Operating Profit]]/Tabla2[[#This Row],[Total Sales]]</f>
        <v>3.7999999999999999E-2</v>
      </c>
      <c r="P8752" s="1" t="s">
        <v>23</v>
      </c>
    </row>
    <row r="8753" spans="1:16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3" t="str">
        <f>IFERROR(LEFT(Tabla2[[#This Row],[Product]],FIND(" ",Tabla2[[#This Row],[Product]])-3),Tabla2[[#This Row],[Product]])</f>
        <v>Men</v>
      </c>
      <c r="I8753" s="6">
        <v>33</v>
      </c>
      <c r="J8753" s="4">
        <v>1750</v>
      </c>
      <c r="K8753" s="6">
        <f>Tabla2[[#This Row],[Price per Unit]]*Tabla2[[#This Row],[Units Sold]]</f>
        <v>57750</v>
      </c>
      <c r="L8753" s="52">
        <f>Tabla2[[#This Row],[Units Sold]]/Cálculos!$C$11</f>
        <v>7.0596939481479604E-5</v>
      </c>
      <c r="M8753" s="6">
        <f>Tabla2[[#This Row],[Total Sales]]-Tabla2[[#This Row],[Operating Profit]]</f>
        <v>55324.5</v>
      </c>
      <c r="N8753" s="6">
        <v>2425.5</v>
      </c>
      <c r="O8753" s="46">
        <f>Tabla2[[#This Row],[Operating Profit]]/Tabla2[[#This Row],[Total Sales]]</f>
        <v>4.2000000000000003E-2</v>
      </c>
      <c r="P8753" s="1" t="s">
        <v>23</v>
      </c>
    </row>
    <row r="8754" spans="1:16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3" t="str">
        <f>IFERROR(LEFT(Tabla2[[#This Row],[Product]],FIND(" ",Tabla2[[#This Row],[Product]])-3),Tabla2[[#This Row],[Product]])</f>
        <v>Men</v>
      </c>
      <c r="I8754" s="6">
        <v>40</v>
      </c>
      <c r="J8754" s="4">
        <v>1750</v>
      </c>
      <c r="K8754" s="6">
        <f>Tabla2[[#This Row],[Price per Unit]]*Tabla2[[#This Row],[Units Sold]]</f>
        <v>70000</v>
      </c>
      <c r="L8754" s="52">
        <f>Tabla2[[#This Row],[Units Sold]]/Cálculos!$C$11</f>
        <v>7.0596939481479604E-5</v>
      </c>
      <c r="M8754" s="6">
        <f>Tabla2[[#This Row],[Total Sales]]-Tabla2[[#This Row],[Operating Profit]]</f>
        <v>66990</v>
      </c>
      <c r="N8754" s="6">
        <v>3009.9999999999995</v>
      </c>
      <c r="O8754" s="46">
        <f>Tabla2[[#This Row],[Operating Profit]]/Tabla2[[#This Row],[Total Sales]]</f>
        <v>4.2999999999999997E-2</v>
      </c>
      <c r="P8754" s="1" t="s">
        <v>23</v>
      </c>
    </row>
    <row r="8755" spans="1:16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3" t="str">
        <f>IFERROR(LEFT(Tabla2[[#This Row],[Product]],FIND(" ",Tabla2[[#This Row],[Product]])-3),Tabla2[[#This Row],[Product]])</f>
        <v>Women</v>
      </c>
      <c r="I8755" s="6">
        <v>30</v>
      </c>
      <c r="J8755" s="4">
        <v>960</v>
      </c>
      <c r="K8755" s="6">
        <f>Tabla2[[#This Row],[Price per Unit]]*Tabla2[[#This Row],[Units Sold]]</f>
        <v>28800</v>
      </c>
      <c r="L8755" s="52">
        <f>Tabla2[[#This Row],[Units Sold]]/Cálculos!$C$11</f>
        <v>3.8727463944125952E-5</v>
      </c>
      <c r="M8755" s="6">
        <f>Tabla2[[#This Row],[Total Sales]]-Tabla2[[#This Row],[Operating Profit]]</f>
        <v>27475.200000000001</v>
      </c>
      <c r="N8755" s="6">
        <v>1324.8</v>
      </c>
      <c r="O8755" s="46">
        <f>Tabla2[[#This Row],[Operating Profit]]/Tabla2[[#This Row],[Total Sales]]</f>
        <v>4.5999999999999999E-2</v>
      </c>
      <c r="P8755" s="1" t="s">
        <v>23</v>
      </c>
    </row>
    <row r="8756" spans="1:16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3" t="str">
        <f>IFERROR(LEFT(Tabla2[[#This Row],[Product]],FIND(" ",Tabla2[[#This Row],[Product]])-3),Tabla2[[#This Row],[Product]])</f>
        <v>Women</v>
      </c>
      <c r="I8756" s="6">
        <v>34</v>
      </c>
      <c r="J8756" s="4">
        <v>800</v>
      </c>
      <c r="K8756" s="6">
        <f>Tabla2[[#This Row],[Price per Unit]]*Tabla2[[#This Row],[Units Sold]]</f>
        <v>27200</v>
      </c>
      <c r="L8756" s="52">
        <f>Tabla2[[#This Row],[Units Sold]]/Cálculos!$C$11</f>
        <v>3.2272886620104963E-5</v>
      </c>
      <c r="M8756" s="6">
        <f>Tabla2[[#This Row],[Total Sales]]-Tabla2[[#This Row],[Operating Profit]]</f>
        <v>26057.599999999999</v>
      </c>
      <c r="N8756" s="6">
        <v>1142.3999999999999</v>
      </c>
      <c r="O8756" s="46">
        <f>Tabla2[[#This Row],[Operating Profit]]/Tabla2[[#This Row],[Total Sales]]</f>
        <v>4.1999999999999996E-2</v>
      </c>
      <c r="P8756" s="1" t="s">
        <v>23</v>
      </c>
    </row>
    <row r="8757" spans="1:16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3" t="str">
        <f>IFERROR(LEFT(Tabla2[[#This Row],[Product]],FIND(" ",Tabla2[[#This Row],[Product]])-3),Tabla2[[#This Row],[Product]])</f>
        <v>Men</v>
      </c>
      <c r="I8757" s="6">
        <v>41</v>
      </c>
      <c r="J8757" s="4">
        <v>830</v>
      </c>
      <c r="K8757" s="6">
        <f>Tabla2[[#This Row],[Price per Unit]]*Tabla2[[#This Row],[Units Sold]]</f>
        <v>34030</v>
      </c>
      <c r="L8757" s="52">
        <f>Tabla2[[#This Row],[Units Sold]]/Cálculos!$C$11</f>
        <v>3.3483119868358896E-5</v>
      </c>
      <c r="M8757" s="6">
        <f>Tabla2[[#This Row],[Total Sales]]-Tabla2[[#This Row],[Operating Profit]]</f>
        <v>32396.560000000001</v>
      </c>
      <c r="N8757" s="6">
        <v>1633.4399999999998</v>
      </c>
      <c r="O8757" s="46">
        <f>Tabla2[[#This Row],[Operating Profit]]/Tabla2[[#This Row],[Total Sales]]</f>
        <v>4.7999999999999994E-2</v>
      </c>
      <c r="P8757" s="1" t="s">
        <v>23</v>
      </c>
    </row>
    <row r="8758" spans="1:16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3" t="str">
        <f>IFERROR(LEFT(Tabla2[[#This Row],[Product]],FIND(" ",Tabla2[[#This Row],[Product]])-3),Tabla2[[#This Row],[Product]])</f>
        <v>Women</v>
      </c>
      <c r="I8758" s="6">
        <v>30</v>
      </c>
      <c r="J8758" s="4">
        <v>900</v>
      </c>
      <c r="K8758" s="6">
        <f>Tabla2[[#This Row],[Price per Unit]]*Tabla2[[#This Row],[Units Sold]]</f>
        <v>27000</v>
      </c>
      <c r="L8758" s="52">
        <f>Tabla2[[#This Row],[Units Sold]]/Cálculos!$C$11</f>
        <v>3.630699744761808E-5</v>
      </c>
      <c r="M8758" s="6">
        <f>Tabla2[[#This Row],[Total Sales]]-Tabla2[[#This Row],[Operating Profit]]</f>
        <v>25920</v>
      </c>
      <c r="N8758" s="6">
        <v>1080</v>
      </c>
      <c r="O8758" s="46">
        <f>Tabla2[[#This Row],[Operating Profit]]/Tabla2[[#This Row],[Total Sales]]</f>
        <v>0.04</v>
      </c>
      <c r="P8758" s="1" t="s">
        <v>23</v>
      </c>
    </row>
    <row r="8759" spans="1:16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3" t="str">
        <f>IFERROR(LEFT(Tabla2[[#This Row],[Product]],FIND(" ",Tabla2[[#This Row],[Product]])-3),Tabla2[[#This Row],[Product]])</f>
        <v>Men</v>
      </c>
      <c r="I8759" s="6">
        <v>25</v>
      </c>
      <c r="J8759" s="4">
        <v>1240</v>
      </c>
      <c r="K8759" s="6">
        <f>Tabla2[[#This Row],[Price per Unit]]*Tabla2[[#This Row],[Units Sold]]</f>
        <v>31000</v>
      </c>
      <c r="L8759" s="52">
        <f>Tabla2[[#This Row],[Units Sold]]/Cálculos!$C$11</f>
        <v>5.0022974261162688E-5</v>
      </c>
      <c r="M8759" s="6">
        <f>Tabla2[[#This Row],[Total Sales]]-Tabla2[[#This Row],[Operating Profit]]</f>
        <v>29667</v>
      </c>
      <c r="N8759" s="6">
        <v>1332.9999999999998</v>
      </c>
      <c r="O8759" s="46">
        <f>Tabla2[[#This Row],[Operating Profit]]/Tabla2[[#This Row],[Total Sales]]</f>
        <v>4.299999999999999E-2</v>
      </c>
      <c r="P8759" s="1" t="s">
        <v>23</v>
      </c>
    </row>
    <row r="8760" spans="1:16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3" t="str">
        <f>IFERROR(LEFT(Tabla2[[#This Row],[Product]],FIND(" ",Tabla2[[#This Row],[Product]])-3),Tabla2[[#This Row],[Product]])</f>
        <v>Men</v>
      </c>
      <c r="I8760" s="6">
        <v>34</v>
      </c>
      <c r="J8760" s="4">
        <v>1840</v>
      </c>
      <c r="K8760" s="6">
        <f>Tabla2[[#This Row],[Price per Unit]]*Tabla2[[#This Row],[Units Sold]]</f>
        <v>62560</v>
      </c>
      <c r="L8760" s="52">
        <f>Tabla2[[#This Row],[Units Sold]]/Cálculos!$C$11</f>
        <v>7.4227639226241403E-5</v>
      </c>
      <c r="M8760" s="6">
        <f>Tabla2[[#This Row],[Total Sales]]-Tabla2[[#This Row],[Operating Profit]]</f>
        <v>59744.800000000003</v>
      </c>
      <c r="N8760" s="6">
        <v>2815.2</v>
      </c>
      <c r="O8760" s="46">
        <f>Tabla2[[#This Row],[Operating Profit]]/Tabla2[[#This Row],[Total Sales]]</f>
        <v>4.4999999999999998E-2</v>
      </c>
      <c r="P8760" s="1" t="s">
        <v>23</v>
      </c>
    </row>
    <row r="8761" spans="1:16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3" t="str">
        <f>IFERROR(LEFT(Tabla2[[#This Row],[Product]],FIND(" ",Tabla2[[#This Row],[Product]])-3),Tabla2[[#This Row],[Product]])</f>
        <v>Women</v>
      </c>
      <c r="I8761" s="6">
        <v>33</v>
      </c>
      <c r="J8761" s="4">
        <v>1280</v>
      </c>
      <c r="K8761" s="6">
        <f>Tabla2[[#This Row],[Price per Unit]]*Tabla2[[#This Row],[Units Sold]]</f>
        <v>42240</v>
      </c>
      <c r="L8761" s="52">
        <f>Tabla2[[#This Row],[Units Sold]]/Cálculos!$C$11</f>
        <v>5.1636618592167932E-5</v>
      </c>
      <c r="M8761" s="6">
        <f>Tabla2[[#This Row],[Total Sales]]-Tabla2[[#This Row],[Operating Profit]]</f>
        <v>40339.199999999997</v>
      </c>
      <c r="N8761" s="6">
        <v>1900.7999999999997</v>
      </c>
      <c r="O8761" s="46">
        <f>Tabla2[[#This Row],[Operating Profit]]/Tabla2[[#This Row],[Total Sales]]</f>
        <v>4.4999999999999991E-2</v>
      </c>
      <c r="P8761" s="1" t="s">
        <v>23</v>
      </c>
    </row>
    <row r="8762" spans="1:16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3" t="str">
        <f>IFERROR(LEFT(Tabla2[[#This Row],[Product]],FIND(" ",Tabla2[[#This Row],[Product]])-3),Tabla2[[#This Row],[Product]])</f>
        <v>Women</v>
      </c>
      <c r="I8762" s="6">
        <v>31</v>
      </c>
      <c r="J8762" s="4">
        <v>1200</v>
      </c>
      <c r="K8762" s="6">
        <f>Tabla2[[#This Row],[Price per Unit]]*Tabla2[[#This Row],[Units Sold]]</f>
        <v>37200</v>
      </c>
      <c r="L8762" s="52">
        <f>Tabla2[[#This Row],[Units Sold]]/Cálculos!$C$11</f>
        <v>4.8409329930157437E-5</v>
      </c>
      <c r="M8762" s="6">
        <f>Tabla2[[#This Row],[Total Sales]]-Tabla2[[#This Row],[Operating Profit]]</f>
        <v>35600.400000000001</v>
      </c>
      <c r="N8762" s="6">
        <v>1599.5999999999997</v>
      </c>
      <c r="O8762" s="46">
        <f>Tabla2[[#This Row],[Operating Profit]]/Tabla2[[#This Row],[Total Sales]]</f>
        <v>4.299999999999999E-2</v>
      </c>
      <c r="P8762" s="1" t="s">
        <v>23</v>
      </c>
    </row>
    <row r="8763" spans="1:16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3" t="str">
        <f>IFERROR(LEFT(Tabla2[[#This Row],[Product]],FIND(" ",Tabla2[[#This Row],[Product]])-3),Tabla2[[#This Row],[Product]])</f>
        <v>Men</v>
      </c>
      <c r="I8763" s="6">
        <v>39</v>
      </c>
      <c r="J8763" s="4">
        <v>1120</v>
      </c>
      <c r="K8763" s="6">
        <f>Tabla2[[#This Row],[Price per Unit]]*Tabla2[[#This Row],[Units Sold]]</f>
        <v>43680</v>
      </c>
      <c r="L8763" s="52">
        <f>Tabla2[[#This Row],[Units Sold]]/Cálculos!$C$11</f>
        <v>4.5182041268146942E-5</v>
      </c>
      <c r="M8763" s="6">
        <f>Tabla2[[#This Row],[Total Sales]]-Tabla2[[#This Row],[Operating Profit]]</f>
        <v>41583.360000000001</v>
      </c>
      <c r="N8763" s="6">
        <v>2096.64</v>
      </c>
      <c r="O8763" s="46">
        <f>Tabla2[[#This Row],[Operating Profit]]/Tabla2[[#This Row],[Total Sales]]</f>
        <v>4.7999999999999994E-2</v>
      </c>
      <c r="P8763" s="1" t="s">
        <v>23</v>
      </c>
    </row>
    <row r="8764" spans="1:16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3" t="str">
        <f>IFERROR(LEFT(Tabla2[[#This Row],[Product]],FIND(" ",Tabla2[[#This Row],[Product]])-3),Tabla2[[#This Row],[Product]])</f>
        <v>Women</v>
      </c>
      <c r="I8764" s="6">
        <v>44</v>
      </c>
      <c r="J8764" s="4">
        <v>1400</v>
      </c>
      <c r="K8764" s="6">
        <f>Tabla2[[#This Row],[Price per Unit]]*Tabla2[[#This Row],[Units Sold]]</f>
        <v>61600</v>
      </c>
      <c r="L8764" s="52">
        <f>Tabla2[[#This Row],[Units Sold]]/Cálculos!$C$11</f>
        <v>5.6477551585183678E-5</v>
      </c>
      <c r="M8764" s="6">
        <f>Tabla2[[#This Row],[Total Sales]]-Tabla2[[#This Row],[Operating Profit]]</f>
        <v>59136</v>
      </c>
      <c r="N8764" s="6">
        <v>2464</v>
      </c>
      <c r="O8764" s="46">
        <f>Tabla2[[#This Row],[Operating Profit]]/Tabla2[[#This Row],[Total Sales]]</f>
        <v>0.04</v>
      </c>
      <c r="P8764" s="1" t="s">
        <v>23</v>
      </c>
    </row>
    <row r="8765" spans="1:16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3" t="str">
        <f>IFERROR(LEFT(Tabla2[[#This Row],[Product]],FIND(" ",Tabla2[[#This Row],[Product]])-3),Tabla2[[#This Row],[Product]])</f>
        <v>Men</v>
      </c>
      <c r="I8765" s="6">
        <v>28</v>
      </c>
      <c r="J8765" s="4">
        <v>2190</v>
      </c>
      <c r="K8765" s="6">
        <f>Tabla2[[#This Row],[Price per Unit]]*Tabla2[[#This Row],[Units Sold]]</f>
        <v>61320</v>
      </c>
      <c r="L8765" s="52">
        <f>Tabla2[[#This Row],[Units Sold]]/Cálculos!$C$11</f>
        <v>8.8347027122537329E-5</v>
      </c>
      <c r="M8765" s="6">
        <f>Tabla2[[#This Row],[Total Sales]]-Tabla2[[#This Row],[Operating Profit]]</f>
        <v>58437.96</v>
      </c>
      <c r="N8765" s="6">
        <v>2882.04</v>
      </c>
      <c r="O8765" s="46">
        <f>Tabla2[[#This Row],[Operating Profit]]/Tabla2[[#This Row],[Total Sales]]</f>
        <v>4.7E-2</v>
      </c>
      <c r="P8765" s="1" t="s">
        <v>23</v>
      </c>
    </row>
    <row r="8766" spans="1:16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3" t="str">
        <f>IFERROR(LEFT(Tabla2[[#This Row],[Product]],FIND(" ",Tabla2[[#This Row],[Product]])-3),Tabla2[[#This Row],[Product]])</f>
        <v>Men</v>
      </c>
      <c r="I8766" s="6">
        <v>35</v>
      </c>
      <c r="J8766" s="4">
        <v>2240</v>
      </c>
      <c r="K8766" s="6">
        <f>Tabla2[[#This Row],[Price per Unit]]*Tabla2[[#This Row],[Units Sold]]</f>
        <v>78400</v>
      </c>
      <c r="L8766" s="52">
        <f>Tabla2[[#This Row],[Units Sold]]/Cálculos!$C$11</f>
        <v>9.0364082536293884E-5</v>
      </c>
      <c r="M8766" s="6">
        <f>Tabla2[[#This Row],[Total Sales]]-Tabla2[[#This Row],[Operating Profit]]</f>
        <v>74715.199999999997</v>
      </c>
      <c r="N8766" s="6">
        <v>3684.7999999999997</v>
      </c>
      <c r="O8766" s="46">
        <f>Tabla2[[#This Row],[Operating Profit]]/Tabla2[[#This Row],[Total Sales]]</f>
        <v>4.6999999999999993E-2</v>
      </c>
      <c r="P8766" s="1" t="s">
        <v>23</v>
      </c>
    </row>
    <row r="8767" spans="1:16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3" t="str">
        <f>IFERROR(LEFT(Tabla2[[#This Row],[Product]],FIND(" ",Tabla2[[#This Row],[Product]])-3),Tabla2[[#This Row],[Product]])</f>
        <v>Women</v>
      </c>
      <c r="I8767" s="6">
        <v>30</v>
      </c>
      <c r="J8767" s="4">
        <v>1580</v>
      </c>
      <c r="K8767" s="6">
        <f>Tabla2[[#This Row],[Price per Unit]]*Tabla2[[#This Row],[Units Sold]]</f>
        <v>47400</v>
      </c>
      <c r="L8767" s="52">
        <f>Tabla2[[#This Row],[Units Sold]]/Cálculos!$C$11</f>
        <v>6.373895107470729E-5</v>
      </c>
      <c r="M8767" s="6">
        <f>Tabla2[[#This Row],[Total Sales]]-Tabla2[[#This Row],[Operating Profit]]</f>
        <v>45219.6</v>
      </c>
      <c r="N8767" s="6">
        <v>2180.3999999999996</v>
      </c>
      <c r="O8767" s="46">
        <f>Tabla2[[#This Row],[Operating Profit]]/Tabla2[[#This Row],[Total Sales]]</f>
        <v>4.5999999999999992E-2</v>
      </c>
      <c r="P8767" s="1" t="s">
        <v>23</v>
      </c>
    </row>
    <row r="8768" spans="1:16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3" t="str">
        <f>IFERROR(LEFT(Tabla2[[#This Row],[Product]],FIND(" ",Tabla2[[#This Row],[Product]])-3),Tabla2[[#This Row],[Product]])</f>
        <v>Women</v>
      </c>
      <c r="I8768" s="6">
        <v>40</v>
      </c>
      <c r="J8768" s="4">
        <v>1550</v>
      </c>
      <c r="K8768" s="6">
        <f>Tabla2[[#This Row],[Price per Unit]]*Tabla2[[#This Row],[Units Sold]]</f>
        <v>62000</v>
      </c>
      <c r="L8768" s="52">
        <f>Tabla2[[#This Row],[Units Sold]]/Cálculos!$C$11</f>
        <v>6.2528717826453357E-5</v>
      </c>
      <c r="M8768" s="6">
        <f>Tabla2[[#This Row],[Total Sales]]-Tabla2[[#This Row],[Operating Profit]]</f>
        <v>59148</v>
      </c>
      <c r="N8768" s="6">
        <v>2852</v>
      </c>
      <c r="O8768" s="46">
        <f>Tabla2[[#This Row],[Operating Profit]]/Tabla2[[#This Row],[Total Sales]]</f>
        <v>4.5999999999999999E-2</v>
      </c>
      <c r="P8768" s="1" t="s">
        <v>23</v>
      </c>
    </row>
    <row r="8769" spans="1:16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3" t="str">
        <f>IFERROR(LEFT(Tabla2[[#This Row],[Product]],FIND(" ",Tabla2[[#This Row],[Product]])-3),Tabla2[[#This Row],[Product]])</f>
        <v>Men</v>
      </c>
      <c r="I8769" s="6">
        <v>53</v>
      </c>
      <c r="J8769" s="4">
        <v>1470</v>
      </c>
      <c r="K8769" s="6">
        <f>Tabla2[[#This Row],[Price per Unit]]*Tabla2[[#This Row],[Units Sold]]</f>
        <v>77910</v>
      </c>
      <c r="L8769" s="52">
        <f>Tabla2[[#This Row],[Units Sold]]/Cálculos!$C$11</f>
        <v>5.9301429164442862E-5</v>
      </c>
      <c r="M8769" s="6">
        <f>Tabla2[[#This Row],[Total Sales]]-Tabla2[[#This Row],[Operating Profit]]</f>
        <v>74248.23</v>
      </c>
      <c r="N8769" s="6">
        <v>3661.7700000000004</v>
      </c>
      <c r="O8769" s="46">
        <f>Tabla2[[#This Row],[Operating Profit]]/Tabla2[[#This Row],[Total Sales]]</f>
        <v>4.7000000000000007E-2</v>
      </c>
      <c r="P8769" s="1" t="s">
        <v>23</v>
      </c>
    </row>
    <row r="8770" spans="1:16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3" t="str">
        <f>IFERROR(LEFT(Tabla2[[#This Row],[Product]],FIND(" ",Tabla2[[#This Row],[Product]])-3),Tabla2[[#This Row],[Product]])</f>
        <v>Women</v>
      </c>
      <c r="I8770" s="6">
        <v>64</v>
      </c>
      <c r="J8770" s="4">
        <v>1800</v>
      </c>
      <c r="K8770" s="6">
        <f>Tabla2[[#This Row],[Price per Unit]]*Tabla2[[#This Row],[Units Sold]]</f>
        <v>115200</v>
      </c>
      <c r="L8770" s="52">
        <f>Tabla2[[#This Row],[Units Sold]]/Cálculos!$C$11</f>
        <v>7.2613994895236159E-5</v>
      </c>
      <c r="M8770" s="6">
        <f>Tabla2[[#This Row],[Total Sales]]-Tabla2[[#This Row],[Operating Profit]]</f>
        <v>110476.8</v>
      </c>
      <c r="N8770" s="6">
        <v>4723.2</v>
      </c>
      <c r="O8770" s="46">
        <f>Tabla2[[#This Row],[Operating Profit]]/Tabla2[[#This Row],[Total Sales]]</f>
        <v>4.1000000000000002E-2</v>
      </c>
      <c r="P8770" s="1" t="s">
        <v>23</v>
      </c>
    </row>
    <row r="8771" spans="1:16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3" t="str">
        <f>IFERROR(LEFT(Tabla2[[#This Row],[Product]],FIND(" ",Tabla2[[#This Row],[Product]])-3),Tabla2[[#This Row],[Product]])</f>
        <v>Men</v>
      </c>
      <c r="I8771" s="6">
        <v>46</v>
      </c>
      <c r="J8771" s="4">
        <v>2720</v>
      </c>
      <c r="K8771" s="6">
        <f>Tabla2[[#This Row],[Price per Unit]]*Tabla2[[#This Row],[Units Sold]]</f>
        <v>125120</v>
      </c>
      <c r="L8771" s="52">
        <f>Tabla2[[#This Row],[Units Sold]]/Cálculos!$C$11</f>
        <v>1.0972781450835687E-4</v>
      </c>
      <c r="M8771" s="6">
        <f>Tabla2[[#This Row],[Total Sales]]-Tabla2[[#This Row],[Operating Profit]]</f>
        <v>119364.48</v>
      </c>
      <c r="N8771" s="6">
        <v>5755.5199999999995</v>
      </c>
      <c r="O8771" s="46">
        <f>Tabla2[[#This Row],[Operating Profit]]/Tabla2[[#This Row],[Total Sales]]</f>
        <v>4.5999999999999999E-2</v>
      </c>
      <c r="P8771" s="1" t="s">
        <v>23</v>
      </c>
    </row>
    <row r="8772" spans="1:16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3" t="str">
        <f>IFERROR(LEFT(Tabla2[[#This Row],[Product]],FIND(" ",Tabla2[[#This Row],[Product]])-3),Tabla2[[#This Row],[Product]])</f>
        <v>Men</v>
      </c>
      <c r="I8772" s="6">
        <v>52</v>
      </c>
      <c r="J8772" s="4">
        <v>2480</v>
      </c>
      <c r="K8772" s="6">
        <f>Tabla2[[#This Row],[Price per Unit]]*Tabla2[[#This Row],[Units Sold]]</f>
        <v>128960</v>
      </c>
      <c r="L8772" s="52">
        <f>Tabla2[[#This Row],[Units Sold]]/Cálculos!$C$11</f>
        <v>1.0004594852232538E-4</v>
      </c>
      <c r="M8772" s="6">
        <f>Tabla2[[#This Row],[Total Sales]]-Tabla2[[#This Row],[Operating Profit]]</f>
        <v>123285.75999999999</v>
      </c>
      <c r="N8772" s="6">
        <v>5674.2399999999989</v>
      </c>
      <c r="O8772" s="46">
        <f>Tabla2[[#This Row],[Operating Profit]]/Tabla2[[#This Row],[Total Sales]]</f>
        <v>4.3999999999999991E-2</v>
      </c>
      <c r="P8772" s="1" t="s">
        <v>23</v>
      </c>
    </row>
    <row r="8773" spans="1:16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3" t="str">
        <f>IFERROR(LEFT(Tabla2[[#This Row],[Product]],FIND(" ",Tabla2[[#This Row],[Product]])-3),Tabla2[[#This Row],[Product]])</f>
        <v>Women</v>
      </c>
      <c r="I8773" s="6">
        <v>53</v>
      </c>
      <c r="J8773" s="4">
        <v>1920</v>
      </c>
      <c r="K8773" s="6">
        <f>Tabla2[[#This Row],[Price per Unit]]*Tabla2[[#This Row],[Units Sold]]</f>
        <v>101760</v>
      </c>
      <c r="L8773" s="52">
        <f>Tabla2[[#This Row],[Units Sold]]/Cálculos!$C$11</f>
        <v>7.7454927888251905E-5</v>
      </c>
      <c r="M8773" s="6">
        <f>Tabla2[[#This Row],[Total Sales]]-Tabla2[[#This Row],[Operating Profit]]</f>
        <v>97384.320000000007</v>
      </c>
      <c r="N8773" s="6">
        <v>4375.6799999999994</v>
      </c>
      <c r="O8773" s="46">
        <f>Tabla2[[#This Row],[Operating Profit]]/Tabla2[[#This Row],[Total Sales]]</f>
        <v>4.2999999999999997E-2</v>
      </c>
      <c r="P8773" s="1" t="s">
        <v>23</v>
      </c>
    </row>
    <row r="8774" spans="1:16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3" t="str">
        <f>IFERROR(LEFT(Tabla2[[#This Row],[Product]],FIND(" ",Tabla2[[#This Row],[Product]])-3),Tabla2[[#This Row],[Product]])</f>
        <v>Women</v>
      </c>
      <c r="I8774" s="6">
        <v>53</v>
      </c>
      <c r="J8774" s="4">
        <v>1920</v>
      </c>
      <c r="K8774" s="6">
        <f>Tabla2[[#This Row],[Price per Unit]]*Tabla2[[#This Row],[Units Sold]]</f>
        <v>101760</v>
      </c>
      <c r="L8774" s="52">
        <f>Tabla2[[#This Row],[Units Sold]]/Cálculos!$C$11</f>
        <v>7.7454927888251905E-5</v>
      </c>
      <c r="M8774" s="6">
        <f>Tabla2[[#This Row],[Total Sales]]-Tabla2[[#This Row],[Operating Profit]]</f>
        <v>96977.279999999999</v>
      </c>
      <c r="N8774" s="6">
        <v>4782.7199999999993</v>
      </c>
      <c r="O8774" s="46">
        <f>Tabla2[[#This Row],[Operating Profit]]/Tabla2[[#This Row],[Total Sales]]</f>
        <v>4.6999999999999993E-2</v>
      </c>
      <c r="P8774" s="1" t="s">
        <v>23</v>
      </c>
    </row>
    <row r="8775" spans="1:16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3" t="str">
        <f>IFERROR(LEFT(Tabla2[[#This Row],[Product]],FIND(" ",Tabla2[[#This Row],[Product]])-3),Tabla2[[#This Row],[Product]])</f>
        <v>Men</v>
      </c>
      <c r="I8775" s="6">
        <v>55</v>
      </c>
      <c r="J8775" s="4">
        <v>1680</v>
      </c>
      <c r="K8775" s="6">
        <f>Tabla2[[#This Row],[Price per Unit]]*Tabla2[[#This Row],[Units Sold]]</f>
        <v>92400</v>
      </c>
      <c r="L8775" s="52">
        <f>Tabla2[[#This Row],[Units Sold]]/Cálculos!$C$11</f>
        <v>6.7773061902220413E-5</v>
      </c>
      <c r="M8775" s="6">
        <f>Tabla2[[#This Row],[Total Sales]]-Tabla2[[#This Row],[Operating Profit]]</f>
        <v>87964.800000000003</v>
      </c>
      <c r="N8775" s="6">
        <v>4435.2</v>
      </c>
      <c r="O8775" s="46">
        <f>Tabla2[[#This Row],[Operating Profit]]/Tabla2[[#This Row],[Total Sales]]</f>
        <v>4.8000000000000001E-2</v>
      </c>
      <c r="P8775" s="1" t="s">
        <v>23</v>
      </c>
    </row>
    <row r="8776" spans="1:16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3" t="str">
        <f>IFERROR(LEFT(Tabla2[[#This Row],[Product]],FIND(" ",Tabla2[[#This Row],[Product]])-3),Tabla2[[#This Row],[Product]])</f>
        <v>Women</v>
      </c>
      <c r="I8776" s="6">
        <v>59</v>
      </c>
      <c r="J8776" s="4">
        <v>1940</v>
      </c>
      <c r="K8776" s="6">
        <f>Tabla2[[#This Row],[Price per Unit]]*Tabla2[[#This Row],[Units Sold]]</f>
        <v>114460</v>
      </c>
      <c r="L8776" s="52">
        <f>Tabla2[[#This Row],[Units Sold]]/Cálculos!$C$11</f>
        <v>7.8261750053754527E-5</v>
      </c>
      <c r="M8776" s="6">
        <f>Tabla2[[#This Row],[Total Sales]]-Tabla2[[#This Row],[Operating Profit]]</f>
        <v>109881.60000000001</v>
      </c>
      <c r="N8776" s="6">
        <v>4578.3999999999996</v>
      </c>
      <c r="O8776" s="46">
        <f>Tabla2[[#This Row],[Operating Profit]]/Tabla2[[#This Row],[Total Sales]]</f>
        <v>3.9999999999999994E-2</v>
      </c>
      <c r="P8776" s="1" t="s">
        <v>23</v>
      </c>
    </row>
    <row r="8777" spans="1:16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3" t="str">
        <f>IFERROR(LEFT(Tabla2[[#This Row],[Product]],FIND(" ",Tabla2[[#This Row],[Product]])-3),Tabla2[[#This Row],[Product]])</f>
        <v>Men</v>
      </c>
      <c r="I8777" s="6">
        <v>14</v>
      </c>
      <c r="J8777" s="4">
        <v>2230</v>
      </c>
      <c r="K8777" s="6">
        <f>Tabla2[[#This Row],[Price per Unit]]*Tabla2[[#This Row],[Units Sold]]</f>
        <v>31220</v>
      </c>
      <c r="L8777" s="52">
        <f>Tabla2[[#This Row],[Units Sold]]/Cálculos!$C$11</f>
        <v>8.9960671453542573E-5</v>
      </c>
      <c r="M8777" s="6">
        <f>Tabla2[[#This Row],[Total Sales]]-Tabla2[[#This Row],[Operating Profit]]</f>
        <v>30158.52</v>
      </c>
      <c r="N8777" s="6">
        <v>1061.4799999999998</v>
      </c>
      <c r="O8777" s="46">
        <f>Tabla2[[#This Row],[Operating Profit]]/Tabla2[[#This Row],[Total Sales]]</f>
        <v>3.3999999999999996E-2</v>
      </c>
      <c r="P8777" s="1" t="s">
        <v>23</v>
      </c>
    </row>
    <row r="8778" spans="1:16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3" t="str">
        <f>IFERROR(LEFT(Tabla2[[#This Row],[Product]],FIND(" ",Tabla2[[#This Row],[Product]])-3),Tabla2[[#This Row],[Product]])</f>
        <v>Men</v>
      </c>
      <c r="I8778" s="6">
        <v>20</v>
      </c>
      <c r="J8778" s="4">
        <v>2090</v>
      </c>
      <c r="K8778" s="6">
        <f>Tabla2[[#This Row],[Price per Unit]]*Tabla2[[#This Row],[Units Sold]]</f>
        <v>41800</v>
      </c>
      <c r="L8778" s="52">
        <f>Tabla2[[#This Row],[Units Sold]]/Cálculos!$C$11</f>
        <v>8.4312916295024206E-5</v>
      </c>
      <c r="M8778" s="6">
        <f>Tabla2[[#This Row],[Total Sales]]-Tabla2[[#This Row],[Operating Profit]]</f>
        <v>40295.199999999997</v>
      </c>
      <c r="N8778" s="6">
        <v>1504.8</v>
      </c>
      <c r="O8778" s="46">
        <f>Tabla2[[#This Row],[Operating Profit]]/Tabla2[[#This Row],[Total Sales]]</f>
        <v>3.5999999999999997E-2</v>
      </c>
      <c r="P8778" s="1" t="s">
        <v>23</v>
      </c>
    </row>
    <row r="8779" spans="1:16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3" t="str">
        <f>IFERROR(LEFT(Tabla2[[#This Row],[Product]],FIND(" ",Tabla2[[#This Row],[Product]])-3),Tabla2[[#This Row],[Product]])</f>
        <v>Women</v>
      </c>
      <c r="I8779" s="6">
        <v>21</v>
      </c>
      <c r="J8779" s="4">
        <v>1620</v>
      </c>
      <c r="K8779" s="6">
        <f>Tabla2[[#This Row],[Price per Unit]]*Tabla2[[#This Row],[Units Sold]]</f>
        <v>34020</v>
      </c>
      <c r="L8779" s="52">
        <f>Tabla2[[#This Row],[Units Sold]]/Cálculos!$C$11</f>
        <v>6.5352595405712547E-5</v>
      </c>
      <c r="M8779" s="6">
        <f>Tabla2[[#This Row],[Total Sales]]-Tabla2[[#This Row],[Operating Profit]]</f>
        <v>32761.26</v>
      </c>
      <c r="N8779" s="6">
        <v>1258.74</v>
      </c>
      <c r="O8779" s="46">
        <f>Tabla2[[#This Row],[Operating Profit]]/Tabla2[[#This Row],[Total Sales]]</f>
        <v>3.6999999999999998E-2</v>
      </c>
      <c r="P8779" s="1" t="s">
        <v>23</v>
      </c>
    </row>
    <row r="8780" spans="1:16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3" t="str">
        <f>IFERROR(LEFT(Tabla2[[#This Row],[Product]],FIND(" ",Tabla2[[#This Row],[Product]])-3),Tabla2[[#This Row],[Product]])</f>
        <v>Women</v>
      </c>
      <c r="I8780" s="6">
        <v>26</v>
      </c>
      <c r="J8780" s="4">
        <v>1660</v>
      </c>
      <c r="K8780" s="6">
        <f>Tabla2[[#This Row],[Price per Unit]]*Tabla2[[#This Row],[Units Sold]]</f>
        <v>43160</v>
      </c>
      <c r="L8780" s="52">
        <f>Tabla2[[#This Row],[Units Sold]]/Cálculos!$C$11</f>
        <v>6.6966239736717791E-5</v>
      </c>
      <c r="M8780" s="6">
        <f>Tabla2[[#This Row],[Total Sales]]-Tabla2[[#This Row],[Operating Profit]]</f>
        <v>41347.279999999999</v>
      </c>
      <c r="N8780" s="6">
        <v>1812.7200000000003</v>
      </c>
      <c r="O8780" s="46">
        <f>Tabla2[[#This Row],[Operating Profit]]/Tabla2[[#This Row],[Total Sales]]</f>
        <v>4.2000000000000003E-2</v>
      </c>
      <c r="P8780" s="1" t="s">
        <v>23</v>
      </c>
    </row>
    <row r="8781" spans="1:16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3" t="str">
        <f>IFERROR(LEFT(Tabla2[[#This Row],[Product]],FIND(" ",Tabla2[[#This Row],[Product]])-3),Tabla2[[#This Row],[Product]])</f>
        <v>Men</v>
      </c>
      <c r="I8781" s="6">
        <v>28</v>
      </c>
      <c r="J8781" s="4">
        <v>1110</v>
      </c>
      <c r="K8781" s="6">
        <f>Tabla2[[#This Row],[Price per Unit]]*Tabla2[[#This Row],[Units Sold]]</f>
        <v>31080</v>
      </c>
      <c r="L8781" s="52">
        <f>Tabla2[[#This Row],[Units Sold]]/Cálculos!$C$11</f>
        <v>4.4778630185395631E-5</v>
      </c>
      <c r="M8781" s="6">
        <f>Tabla2[[#This Row],[Total Sales]]-Tabla2[[#This Row],[Operating Profit]]</f>
        <v>30209.759999999998</v>
      </c>
      <c r="N8781" s="6">
        <v>870.24000000000012</v>
      </c>
      <c r="O8781" s="46">
        <f>Tabla2[[#This Row],[Operating Profit]]/Tabla2[[#This Row],[Total Sales]]</f>
        <v>2.8000000000000004E-2</v>
      </c>
      <c r="P8781" s="1" t="s">
        <v>23</v>
      </c>
    </row>
    <row r="8782" spans="1:16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3" t="str">
        <f>IFERROR(LEFT(Tabla2[[#This Row],[Product]],FIND(" ",Tabla2[[#This Row],[Product]])-3),Tabla2[[#This Row],[Product]])</f>
        <v>Women</v>
      </c>
      <c r="I8782" s="6">
        <v>23</v>
      </c>
      <c r="J8782" s="4">
        <v>1470</v>
      </c>
      <c r="K8782" s="6">
        <f>Tabla2[[#This Row],[Price per Unit]]*Tabla2[[#This Row],[Units Sold]]</f>
        <v>33810</v>
      </c>
      <c r="L8782" s="52">
        <f>Tabla2[[#This Row],[Units Sold]]/Cálculos!$C$11</f>
        <v>5.9301429164442862E-5</v>
      </c>
      <c r="M8782" s="6">
        <f>Tabla2[[#This Row],[Total Sales]]-Tabla2[[#This Row],[Operating Profit]]</f>
        <v>32119.5</v>
      </c>
      <c r="N8782" s="6">
        <v>1690.5</v>
      </c>
      <c r="O8782" s="46">
        <f>Tabla2[[#This Row],[Operating Profit]]/Tabla2[[#This Row],[Total Sales]]</f>
        <v>0.05</v>
      </c>
      <c r="P8782" s="1" t="s">
        <v>23</v>
      </c>
    </row>
    <row r="8783" spans="1:16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3" t="str">
        <f>IFERROR(LEFT(Tabla2[[#This Row],[Product]],FIND(" ",Tabla2[[#This Row],[Product]])-3),Tabla2[[#This Row],[Product]])</f>
        <v>Men</v>
      </c>
      <c r="I8783" s="6">
        <v>18</v>
      </c>
      <c r="J8783" s="4">
        <v>2000</v>
      </c>
      <c r="K8783" s="6">
        <f>Tabla2[[#This Row],[Price per Unit]]*Tabla2[[#This Row],[Units Sold]]</f>
        <v>36000</v>
      </c>
      <c r="L8783" s="52">
        <f>Tabla2[[#This Row],[Units Sold]]/Cálculos!$C$11</f>
        <v>8.0682216550262393E-5</v>
      </c>
      <c r="M8783" s="6">
        <f>Tabla2[[#This Row],[Total Sales]]-Tabla2[[#This Row],[Operating Profit]]</f>
        <v>34848</v>
      </c>
      <c r="N8783" s="6">
        <v>1152</v>
      </c>
      <c r="O8783" s="46">
        <f>Tabla2[[#This Row],[Operating Profit]]/Tabla2[[#This Row],[Total Sales]]</f>
        <v>3.2000000000000001E-2</v>
      </c>
      <c r="P8783" s="1" t="s">
        <v>23</v>
      </c>
    </row>
    <row r="8784" spans="1:16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3" t="str">
        <f>IFERROR(LEFT(Tabla2[[#This Row],[Product]],FIND(" ",Tabla2[[#This Row],[Product]])-3),Tabla2[[#This Row],[Product]])</f>
        <v>Men</v>
      </c>
      <c r="I8784" s="6">
        <v>28</v>
      </c>
      <c r="J8784" s="4">
        <v>1800</v>
      </c>
      <c r="K8784" s="6">
        <f>Tabla2[[#This Row],[Price per Unit]]*Tabla2[[#This Row],[Units Sold]]</f>
        <v>50400</v>
      </c>
      <c r="L8784" s="52">
        <f>Tabla2[[#This Row],[Units Sold]]/Cálculos!$C$11</f>
        <v>7.2613994895236159E-5</v>
      </c>
      <c r="M8784" s="6">
        <f>Tabla2[[#This Row],[Total Sales]]-Tabla2[[#This Row],[Operating Profit]]</f>
        <v>48736.800000000003</v>
      </c>
      <c r="N8784" s="6">
        <v>1663.1999999999998</v>
      </c>
      <c r="O8784" s="46">
        <f>Tabla2[[#This Row],[Operating Profit]]/Tabla2[[#This Row],[Total Sales]]</f>
        <v>3.2999999999999995E-2</v>
      </c>
      <c r="P8784" s="1" t="s">
        <v>23</v>
      </c>
    </row>
    <row r="8785" spans="1:16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3" t="str">
        <f>IFERROR(LEFT(Tabla2[[#This Row],[Product]],FIND(" ",Tabla2[[#This Row],[Product]])-3),Tabla2[[#This Row],[Product]])</f>
        <v>Women</v>
      </c>
      <c r="I8785" s="6">
        <v>28</v>
      </c>
      <c r="J8785" s="4">
        <v>1280</v>
      </c>
      <c r="K8785" s="6">
        <f>Tabla2[[#This Row],[Price per Unit]]*Tabla2[[#This Row],[Units Sold]]</f>
        <v>35840</v>
      </c>
      <c r="L8785" s="52">
        <f>Tabla2[[#This Row],[Units Sold]]/Cálculos!$C$11</f>
        <v>5.1636618592167932E-5</v>
      </c>
      <c r="M8785" s="6">
        <f>Tabla2[[#This Row],[Total Sales]]-Tabla2[[#This Row],[Operating Profit]]</f>
        <v>34585.599999999999</v>
      </c>
      <c r="N8785" s="6">
        <v>1254.3999999999999</v>
      </c>
      <c r="O8785" s="46">
        <f>Tabla2[[#This Row],[Operating Profit]]/Tabla2[[#This Row],[Total Sales]]</f>
        <v>3.4999999999999996E-2</v>
      </c>
      <c r="P8785" s="1" t="s">
        <v>23</v>
      </c>
    </row>
    <row r="8786" spans="1:16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3" t="str">
        <f>IFERROR(LEFT(Tabla2[[#This Row],[Product]],FIND(" ",Tabla2[[#This Row],[Product]])-3),Tabla2[[#This Row],[Product]])</f>
        <v>Women</v>
      </c>
      <c r="I8786" s="6">
        <v>27</v>
      </c>
      <c r="J8786" s="4">
        <v>1160</v>
      </c>
      <c r="K8786" s="6">
        <f>Tabla2[[#This Row],[Price per Unit]]*Tabla2[[#This Row],[Units Sold]]</f>
        <v>31320</v>
      </c>
      <c r="L8786" s="52">
        <f>Tabla2[[#This Row],[Units Sold]]/Cálculos!$C$11</f>
        <v>4.6795685599152193E-5</v>
      </c>
      <c r="M8786" s="6">
        <f>Tabla2[[#This Row],[Total Sales]]-Tabla2[[#This Row],[Operating Profit]]</f>
        <v>30004.560000000001</v>
      </c>
      <c r="N8786" s="6">
        <v>1315.44</v>
      </c>
      <c r="O8786" s="46">
        <f>Tabla2[[#This Row],[Operating Profit]]/Tabla2[[#This Row],[Total Sales]]</f>
        <v>4.2000000000000003E-2</v>
      </c>
      <c r="P8786" s="1" t="s">
        <v>23</v>
      </c>
    </row>
    <row r="8787" spans="1:16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3" t="str">
        <f>IFERROR(LEFT(Tabla2[[#This Row],[Product]],FIND(" ",Tabla2[[#This Row],[Product]])-3),Tabla2[[#This Row],[Product]])</f>
        <v>Men</v>
      </c>
      <c r="I8787" s="6">
        <v>31</v>
      </c>
      <c r="J8787" s="4">
        <v>880</v>
      </c>
      <c r="K8787" s="6">
        <f>Tabla2[[#This Row],[Price per Unit]]*Tabla2[[#This Row],[Units Sold]]</f>
        <v>27280</v>
      </c>
      <c r="L8787" s="52">
        <f>Tabla2[[#This Row],[Units Sold]]/Cálculos!$C$11</f>
        <v>3.5500175282115457E-5</v>
      </c>
      <c r="M8787" s="6">
        <f>Tabla2[[#This Row],[Total Sales]]-Tabla2[[#This Row],[Operating Profit]]</f>
        <v>26461.599999999999</v>
      </c>
      <c r="N8787" s="6">
        <v>818.4</v>
      </c>
      <c r="O8787" s="46">
        <f>Tabla2[[#This Row],[Operating Profit]]/Tabla2[[#This Row],[Total Sales]]</f>
        <v>0.03</v>
      </c>
      <c r="P8787" s="1" t="s">
        <v>23</v>
      </c>
    </row>
    <row r="8788" spans="1:16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3" t="str">
        <f>IFERROR(LEFT(Tabla2[[#This Row],[Product]],FIND(" ",Tabla2[[#This Row],[Product]])-3),Tabla2[[#This Row],[Product]])</f>
        <v>Women</v>
      </c>
      <c r="I8788" s="6">
        <v>26</v>
      </c>
      <c r="J8788" s="4">
        <v>1350</v>
      </c>
      <c r="K8788" s="6">
        <f>Tabla2[[#This Row],[Price per Unit]]*Tabla2[[#This Row],[Units Sold]]</f>
        <v>35100</v>
      </c>
      <c r="L8788" s="52">
        <f>Tabla2[[#This Row],[Units Sold]]/Cálculos!$C$11</f>
        <v>5.4460496171427116E-5</v>
      </c>
      <c r="M8788" s="6">
        <f>Tabla2[[#This Row],[Total Sales]]-Tabla2[[#This Row],[Operating Profit]]</f>
        <v>33274.800000000003</v>
      </c>
      <c r="N8788" s="6">
        <v>1825.2</v>
      </c>
      <c r="O8788" s="46">
        <f>Tabla2[[#This Row],[Operating Profit]]/Tabla2[[#This Row],[Total Sales]]</f>
        <v>5.2000000000000005E-2</v>
      </c>
      <c r="P8788" s="1" t="s">
        <v>23</v>
      </c>
    </row>
    <row r="8789" spans="1:16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3" t="str">
        <f>IFERROR(LEFT(Tabla2[[#This Row],[Product]],FIND(" ",Tabla2[[#This Row],[Product]])-3),Tabla2[[#This Row],[Product]])</f>
        <v>Men</v>
      </c>
      <c r="I8789" s="6">
        <v>21</v>
      </c>
      <c r="J8789" s="4">
        <v>2000</v>
      </c>
      <c r="K8789" s="6">
        <f>Tabla2[[#This Row],[Price per Unit]]*Tabla2[[#This Row],[Units Sold]]</f>
        <v>42000</v>
      </c>
      <c r="L8789" s="52">
        <f>Tabla2[[#This Row],[Units Sold]]/Cálculos!$C$11</f>
        <v>8.0682216550262393E-5</v>
      </c>
      <c r="M8789" s="6">
        <f>Tabla2[[#This Row],[Total Sales]]-Tabla2[[#This Row],[Operating Profit]]</f>
        <v>40446</v>
      </c>
      <c r="N8789" s="6">
        <v>1554</v>
      </c>
      <c r="O8789" s="46">
        <f>Tabla2[[#This Row],[Operating Profit]]/Tabla2[[#This Row],[Total Sales]]</f>
        <v>3.6999999999999998E-2</v>
      </c>
      <c r="P8789" s="1" t="s">
        <v>23</v>
      </c>
    </row>
    <row r="8790" spans="1:16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3" t="str">
        <f>IFERROR(LEFT(Tabla2[[#This Row],[Product]],FIND(" ",Tabla2[[#This Row],[Product]])-3),Tabla2[[#This Row],[Product]])</f>
        <v>Men</v>
      </c>
      <c r="I8790" s="6">
        <v>27</v>
      </c>
      <c r="J8790" s="4">
        <v>1880</v>
      </c>
      <c r="K8790" s="6">
        <f>Tabla2[[#This Row],[Price per Unit]]*Tabla2[[#This Row],[Units Sold]]</f>
        <v>50760</v>
      </c>
      <c r="L8790" s="52">
        <f>Tabla2[[#This Row],[Units Sold]]/Cálculos!$C$11</f>
        <v>7.5841283557246661E-5</v>
      </c>
      <c r="M8790" s="6">
        <f>Tabla2[[#This Row],[Total Sales]]-Tabla2[[#This Row],[Operating Profit]]</f>
        <v>48780.36</v>
      </c>
      <c r="N8790" s="6">
        <v>1979.6399999999999</v>
      </c>
      <c r="O8790" s="46">
        <f>Tabla2[[#This Row],[Operating Profit]]/Tabla2[[#This Row],[Total Sales]]</f>
        <v>3.9E-2</v>
      </c>
      <c r="P8790" s="1" t="s">
        <v>23</v>
      </c>
    </row>
    <row r="8791" spans="1:16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3" t="str">
        <f>IFERROR(LEFT(Tabla2[[#This Row],[Product]],FIND(" ",Tabla2[[#This Row],[Product]])-3),Tabla2[[#This Row],[Product]])</f>
        <v>Women</v>
      </c>
      <c r="I8791" s="6">
        <v>20</v>
      </c>
      <c r="J8791" s="4">
        <v>1350</v>
      </c>
      <c r="K8791" s="6">
        <f>Tabla2[[#This Row],[Price per Unit]]*Tabla2[[#This Row],[Units Sold]]</f>
        <v>27000</v>
      </c>
      <c r="L8791" s="52">
        <f>Tabla2[[#This Row],[Units Sold]]/Cálculos!$C$11</f>
        <v>5.4460496171427116E-5</v>
      </c>
      <c r="M8791" s="6">
        <f>Tabla2[[#This Row],[Total Sales]]-Tabla2[[#This Row],[Operating Profit]]</f>
        <v>25974</v>
      </c>
      <c r="N8791" s="6">
        <v>1026</v>
      </c>
      <c r="O8791" s="46">
        <f>Tabla2[[#This Row],[Operating Profit]]/Tabla2[[#This Row],[Total Sales]]</f>
        <v>3.7999999999999999E-2</v>
      </c>
      <c r="P8791" s="1" t="s">
        <v>23</v>
      </c>
    </row>
    <row r="8792" spans="1:16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3" t="str">
        <f>IFERROR(LEFT(Tabla2[[#This Row],[Product]],FIND(" ",Tabla2[[#This Row],[Product]])-3),Tabla2[[#This Row],[Product]])</f>
        <v>Women</v>
      </c>
      <c r="I8792" s="6">
        <v>26</v>
      </c>
      <c r="J8792" s="4">
        <v>1120</v>
      </c>
      <c r="K8792" s="6">
        <f>Tabla2[[#This Row],[Price per Unit]]*Tabla2[[#This Row],[Units Sold]]</f>
        <v>29120</v>
      </c>
      <c r="L8792" s="52">
        <f>Tabla2[[#This Row],[Units Sold]]/Cálculos!$C$11</f>
        <v>4.5182041268146942E-5</v>
      </c>
      <c r="M8792" s="6">
        <f>Tabla2[[#This Row],[Total Sales]]-Tabla2[[#This Row],[Operating Profit]]</f>
        <v>27751.360000000001</v>
      </c>
      <c r="N8792" s="6">
        <v>1368.64</v>
      </c>
      <c r="O8792" s="46">
        <f>Tabla2[[#This Row],[Operating Profit]]/Tabla2[[#This Row],[Total Sales]]</f>
        <v>4.7E-2</v>
      </c>
      <c r="P8792" s="1" t="s">
        <v>23</v>
      </c>
    </row>
    <row r="8793" spans="1:16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3" t="str">
        <f>IFERROR(LEFT(Tabla2[[#This Row],[Product]],FIND(" ",Tabla2[[#This Row],[Product]])-3),Tabla2[[#This Row],[Product]])</f>
        <v>Men</v>
      </c>
      <c r="I8793" s="6">
        <v>32</v>
      </c>
      <c r="J8793" s="4">
        <v>880</v>
      </c>
      <c r="K8793" s="6">
        <f>Tabla2[[#This Row],[Price per Unit]]*Tabla2[[#This Row],[Units Sold]]</f>
        <v>28160</v>
      </c>
      <c r="L8793" s="52">
        <f>Tabla2[[#This Row],[Units Sold]]/Cálculos!$C$11</f>
        <v>3.5500175282115457E-5</v>
      </c>
      <c r="M8793" s="6">
        <f>Tabla2[[#This Row],[Total Sales]]-Tabla2[[#This Row],[Operating Profit]]</f>
        <v>27174.400000000001</v>
      </c>
      <c r="N8793" s="6">
        <v>985.59999999999991</v>
      </c>
      <c r="O8793" s="46">
        <f>Tabla2[[#This Row],[Operating Profit]]/Tabla2[[#This Row],[Total Sales]]</f>
        <v>3.4999999999999996E-2</v>
      </c>
      <c r="P8793" s="1" t="s">
        <v>23</v>
      </c>
    </row>
    <row r="8794" spans="1:16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3" t="str">
        <f>IFERROR(LEFT(Tabla2[[#This Row],[Product]],FIND(" ",Tabla2[[#This Row],[Product]])-3),Tabla2[[#This Row],[Product]])</f>
        <v>Women</v>
      </c>
      <c r="I8794" s="6">
        <v>25</v>
      </c>
      <c r="J8794" s="4">
        <v>1240</v>
      </c>
      <c r="K8794" s="6">
        <f>Tabla2[[#This Row],[Price per Unit]]*Tabla2[[#This Row],[Units Sold]]</f>
        <v>31000</v>
      </c>
      <c r="L8794" s="52">
        <f>Tabla2[[#This Row],[Units Sold]]/Cálculos!$C$11</f>
        <v>5.0022974261162688E-5</v>
      </c>
      <c r="M8794" s="6">
        <f>Tabla2[[#This Row],[Total Sales]]-Tabla2[[#This Row],[Operating Profit]]</f>
        <v>29357</v>
      </c>
      <c r="N8794" s="6">
        <v>1643</v>
      </c>
      <c r="O8794" s="46">
        <f>Tabla2[[#This Row],[Operating Profit]]/Tabla2[[#This Row],[Total Sales]]</f>
        <v>5.2999999999999999E-2</v>
      </c>
      <c r="P8794" s="1" t="s">
        <v>23</v>
      </c>
    </row>
    <row r="8795" spans="1:16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3" t="str">
        <f>IFERROR(LEFT(Tabla2[[#This Row],[Product]],FIND(" ",Tabla2[[#This Row],[Product]])-3),Tabla2[[#This Row],[Product]])</f>
        <v>Men</v>
      </c>
      <c r="I8795" s="6">
        <v>15</v>
      </c>
      <c r="J8795" s="4">
        <v>2150</v>
      </c>
      <c r="K8795" s="6">
        <f>Tabla2[[#This Row],[Price per Unit]]*Tabla2[[#This Row],[Units Sold]]</f>
        <v>32250</v>
      </c>
      <c r="L8795" s="52">
        <f>Tabla2[[#This Row],[Units Sold]]/Cálculos!$C$11</f>
        <v>8.6733382791532085E-5</v>
      </c>
      <c r="M8795" s="6">
        <f>Tabla2[[#This Row],[Total Sales]]-Tabla2[[#This Row],[Operating Profit]]</f>
        <v>30895.5</v>
      </c>
      <c r="N8795" s="6">
        <v>1354.5</v>
      </c>
      <c r="O8795" s="46">
        <f>Tabla2[[#This Row],[Operating Profit]]/Tabla2[[#This Row],[Total Sales]]</f>
        <v>4.2000000000000003E-2</v>
      </c>
      <c r="P8795" s="1" t="s">
        <v>23</v>
      </c>
    </row>
    <row r="8796" spans="1:16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3" t="str">
        <f>IFERROR(LEFT(Tabla2[[#This Row],[Product]],FIND(" ",Tabla2[[#This Row],[Product]])-3),Tabla2[[#This Row],[Product]])</f>
        <v>Men</v>
      </c>
      <c r="I8796" s="6">
        <v>21</v>
      </c>
      <c r="J8796" s="4">
        <v>2150</v>
      </c>
      <c r="K8796" s="6">
        <f>Tabla2[[#This Row],[Price per Unit]]*Tabla2[[#This Row],[Units Sold]]</f>
        <v>45150</v>
      </c>
      <c r="L8796" s="52">
        <f>Tabla2[[#This Row],[Units Sold]]/Cálculos!$C$11</f>
        <v>8.6733382791532085E-5</v>
      </c>
      <c r="M8796" s="6">
        <f>Tabla2[[#This Row],[Total Sales]]-Tabla2[[#This Row],[Operating Profit]]</f>
        <v>43389.15</v>
      </c>
      <c r="N8796" s="6">
        <v>1760.85</v>
      </c>
      <c r="O8796" s="46">
        <f>Tabla2[[#This Row],[Operating Profit]]/Tabla2[[#This Row],[Total Sales]]</f>
        <v>3.9E-2</v>
      </c>
      <c r="P8796" s="1" t="s">
        <v>23</v>
      </c>
    </row>
    <row r="8797" spans="1:16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3" t="str">
        <f>IFERROR(LEFT(Tabla2[[#This Row],[Product]],FIND(" ",Tabla2[[#This Row],[Product]])-3),Tabla2[[#This Row],[Product]])</f>
        <v>Women</v>
      </c>
      <c r="I8797" s="6">
        <v>19</v>
      </c>
      <c r="J8797" s="4">
        <v>1620</v>
      </c>
      <c r="K8797" s="6">
        <f>Tabla2[[#This Row],[Price per Unit]]*Tabla2[[#This Row],[Units Sold]]</f>
        <v>30780</v>
      </c>
      <c r="L8797" s="52">
        <f>Tabla2[[#This Row],[Units Sold]]/Cálculos!$C$11</f>
        <v>6.5352595405712547E-5</v>
      </c>
      <c r="M8797" s="6">
        <f>Tabla2[[#This Row],[Total Sales]]-Tabla2[[#This Row],[Operating Profit]]</f>
        <v>29641.14</v>
      </c>
      <c r="N8797" s="6">
        <v>1138.8599999999999</v>
      </c>
      <c r="O8797" s="46">
        <f>Tabla2[[#This Row],[Operating Profit]]/Tabla2[[#This Row],[Total Sales]]</f>
        <v>3.6999999999999998E-2</v>
      </c>
      <c r="P8797" s="1" t="s">
        <v>23</v>
      </c>
    </row>
    <row r="8798" spans="1:16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3" t="str">
        <f>IFERROR(LEFT(Tabla2[[#This Row],[Product]],FIND(" ",Tabla2[[#This Row],[Product]])-3),Tabla2[[#This Row],[Product]])</f>
        <v>Women</v>
      </c>
      <c r="I8798" s="6">
        <v>20</v>
      </c>
      <c r="J8798" s="4">
        <v>1160</v>
      </c>
      <c r="K8798" s="6">
        <f>Tabla2[[#This Row],[Price per Unit]]*Tabla2[[#This Row],[Units Sold]]</f>
        <v>23200</v>
      </c>
      <c r="L8798" s="52">
        <f>Tabla2[[#This Row],[Units Sold]]/Cálculos!$C$11</f>
        <v>4.6795685599152193E-5</v>
      </c>
      <c r="M8798" s="6">
        <f>Tabla2[[#This Row],[Total Sales]]-Tabla2[[#This Row],[Operating Profit]]</f>
        <v>22063.200000000001</v>
      </c>
      <c r="N8798" s="6">
        <v>1136.8</v>
      </c>
      <c r="O8798" s="46">
        <f>Tabla2[[#This Row],[Operating Profit]]/Tabla2[[#This Row],[Total Sales]]</f>
        <v>4.8999999999999995E-2</v>
      </c>
      <c r="P8798" s="1" t="s">
        <v>23</v>
      </c>
    </row>
    <row r="8799" spans="1:16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3" t="str">
        <f>IFERROR(LEFT(Tabla2[[#This Row],[Product]],FIND(" ",Tabla2[[#This Row],[Product]])-3),Tabla2[[#This Row],[Product]])</f>
        <v>Men</v>
      </c>
      <c r="I8799" s="6">
        <v>27</v>
      </c>
      <c r="J8799" s="4">
        <v>910</v>
      </c>
      <c r="K8799" s="6">
        <f>Tabla2[[#This Row],[Price per Unit]]*Tabla2[[#This Row],[Units Sold]]</f>
        <v>24570</v>
      </c>
      <c r="L8799" s="52">
        <f>Tabla2[[#This Row],[Units Sold]]/Cálculos!$C$11</f>
        <v>3.6710408530369391E-5</v>
      </c>
      <c r="M8799" s="6">
        <f>Tabla2[[#This Row],[Total Sales]]-Tabla2[[#This Row],[Operating Profit]]</f>
        <v>23783.759999999998</v>
      </c>
      <c r="N8799" s="6">
        <v>786.24</v>
      </c>
      <c r="O8799" s="46">
        <f>Tabla2[[#This Row],[Operating Profit]]/Tabla2[[#This Row],[Total Sales]]</f>
        <v>3.2000000000000001E-2</v>
      </c>
      <c r="P8799" s="1" t="s">
        <v>23</v>
      </c>
    </row>
    <row r="8800" spans="1:16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3" t="str">
        <f>IFERROR(LEFT(Tabla2[[#This Row],[Product]],FIND(" ",Tabla2[[#This Row],[Product]])-3),Tabla2[[#This Row],[Product]])</f>
        <v>Women</v>
      </c>
      <c r="I8800" s="6">
        <v>23</v>
      </c>
      <c r="J8800" s="4">
        <v>1760</v>
      </c>
      <c r="K8800" s="6">
        <f>Tabla2[[#This Row],[Price per Unit]]*Tabla2[[#This Row],[Units Sold]]</f>
        <v>40480</v>
      </c>
      <c r="L8800" s="52">
        <f>Tabla2[[#This Row],[Units Sold]]/Cálculos!$C$11</f>
        <v>7.1000350564230915E-5</v>
      </c>
      <c r="M8800" s="6">
        <f>Tabla2[[#This Row],[Total Sales]]-Tabla2[[#This Row],[Operating Profit]]</f>
        <v>38172.639999999999</v>
      </c>
      <c r="N8800" s="6">
        <v>2307.36</v>
      </c>
      <c r="O8800" s="46">
        <f>Tabla2[[#This Row],[Operating Profit]]/Tabla2[[#This Row],[Total Sales]]</f>
        <v>5.7000000000000002E-2</v>
      </c>
      <c r="P8800" s="1" t="s">
        <v>23</v>
      </c>
    </row>
    <row r="8801" spans="1:16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3" t="str">
        <f>IFERROR(LEFT(Tabla2[[#This Row],[Product]],FIND(" ",Tabla2[[#This Row],[Product]])-3),Tabla2[[#This Row],[Product]])</f>
        <v>Men</v>
      </c>
      <c r="I8801" s="6">
        <v>14</v>
      </c>
      <c r="J8801" s="4">
        <v>2100</v>
      </c>
      <c r="K8801" s="6">
        <f>Tabla2[[#This Row],[Price per Unit]]*Tabla2[[#This Row],[Units Sold]]</f>
        <v>29400</v>
      </c>
      <c r="L8801" s="52">
        <f>Tabla2[[#This Row],[Units Sold]]/Cálculos!$C$11</f>
        <v>8.4716327377775517E-5</v>
      </c>
      <c r="M8801" s="6">
        <f>Tabla2[[#This Row],[Total Sales]]-Tabla2[[#This Row],[Operating Profit]]</f>
        <v>28165.200000000001</v>
      </c>
      <c r="N8801" s="6">
        <v>1234.8</v>
      </c>
      <c r="O8801" s="46">
        <f>Tabla2[[#This Row],[Operating Profit]]/Tabla2[[#This Row],[Total Sales]]</f>
        <v>4.1999999999999996E-2</v>
      </c>
      <c r="P8801" s="1" t="s">
        <v>23</v>
      </c>
    </row>
    <row r="8802" spans="1:16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3" t="str">
        <f>IFERROR(LEFT(Tabla2[[#This Row],[Product]],FIND(" ",Tabla2[[#This Row],[Product]])-3),Tabla2[[#This Row],[Product]])</f>
        <v>Men</v>
      </c>
      <c r="I8802" s="6">
        <v>22</v>
      </c>
      <c r="J8802" s="4">
        <v>2470</v>
      </c>
      <c r="K8802" s="6">
        <f>Tabla2[[#This Row],[Price per Unit]]*Tabla2[[#This Row],[Units Sold]]</f>
        <v>54340</v>
      </c>
      <c r="L8802" s="52">
        <f>Tabla2[[#This Row],[Units Sold]]/Cálculos!$C$11</f>
        <v>9.9642537439574065E-5</v>
      </c>
      <c r="M8802" s="6">
        <f>Tabla2[[#This Row],[Total Sales]]-Tabla2[[#This Row],[Operating Profit]]</f>
        <v>52112.06</v>
      </c>
      <c r="N8802" s="6">
        <v>2227.94</v>
      </c>
      <c r="O8802" s="46">
        <f>Tabla2[[#This Row],[Operating Profit]]/Tabla2[[#This Row],[Total Sales]]</f>
        <v>4.1000000000000002E-2</v>
      </c>
      <c r="P8802" s="1" t="s">
        <v>23</v>
      </c>
    </row>
    <row r="8803" spans="1:16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3" t="str">
        <f>IFERROR(LEFT(Tabla2[[#This Row],[Product]],FIND(" ",Tabla2[[#This Row],[Product]])-3),Tabla2[[#This Row],[Product]])</f>
        <v>Women</v>
      </c>
      <c r="I8803" s="6">
        <v>18</v>
      </c>
      <c r="J8803" s="4">
        <v>1840</v>
      </c>
      <c r="K8803" s="6">
        <f>Tabla2[[#This Row],[Price per Unit]]*Tabla2[[#This Row],[Units Sold]]</f>
        <v>33120</v>
      </c>
      <c r="L8803" s="52">
        <f>Tabla2[[#This Row],[Units Sold]]/Cálculos!$C$11</f>
        <v>7.4227639226241403E-5</v>
      </c>
      <c r="M8803" s="6">
        <f>Tabla2[[#This Row],[Total Sales]]-Tabla2[[#This Row],[Operating Profit]]</f>
        <v>31828.32</v>
      </c>
      <c r="N8803" s="6">
        <v>1291.6799999999998</v>
      </c>
      <c r="O8803" s="46">
        <f>Tabla2[[#This Row],[Operating Profit]]/Tabla2[[#This Row],[Total Sales]]</f>
        <v>3.8999999999999993E-2</v>
      </c>
      <c r="P8803" s="1" t="s">
        <v>23</v>
      </c>
    </row>
    <row r="8804" spans="1:16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3" t="str">
        <f>IFERROR(LEFT(Tabla2[[#This Row],[Product]],FIND(" ",Tabla2[[#This Row],[Product]])-3),Tabla2[[#This Row],[Product]])</f>
        <v>Women</v>
      </c>
      <c r="I8804" s="6">
        <v>24</v>
      </c>
      <c r="J8804" s="4">
        <v>1550</v>
      </c>
      <c r="K8804" s="6">
        <f>Tabla2[[#This Row],[Price per Unit]]*Tabla2[[#This Row],[Units Sold]]</f>
        <v>37200</v>
      </c>
      <c r="L8804" s="52">
        <f>Tabla2[[#This Row],[Units Sold]]/Cálculos!$C$11</f>
        <v>6.2528717826453357E-5</v>
      </c>
      <c r="M8804" s="6">
        <f>Tabla2[[#This Row],[Total Sales]]-Tabla2[[#This Row],[Operating Profit]]</f>
        <v>35340</v>
      </c>
      <c r="N8804" s="6">
        <v>1860</v>
      </c>
      <c r="O8804" s="46">
        <f>Tabla2[[#This Row],[Operating Profit]]/Tabla2[[#This Row],[Total Sales]]</f>
        <v>0.05</v>
      </c>
      <c r="P8804" s="1" t="s">
        <v>23</v>
      </c>
    </row>
    <row r="8805" spans="1:16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3" t="str">
        <f>IFERROR(LEFT(Tabla2[[#This Row],[Product]],FIND(" ",Tabla2[[#This Row],[Product]])-3),Tabla2[[#This Row],[Product]])</f>
        <v>Men</v>
      </c>
      <c r="I8805" s="6">
        <v>34</v>
      </c>
      <c r="J8805" s="4">
        <v>1200</v>
      </c>
      <c r="K8805" s="6">
        <f>Tabla2[[#This Row],[Price per Unit]]*Tabla2[[#This Row],[Units Sold]]</f>
        <v>40800</v>
      </c>
      <c r="L8805" s="52">
        <f>Tabla2[[#This Row],[Units Sold]]/Cálculos!$C$11</f>
        <v>4.8409329930157437E-5</v>
      </c>
      <c r="M8805" s="6">
        <f>Tabla2[[#This Row],[Total Sales]]-Tabla2[[#This Row],[Operating Profit]]</f>
        <v>39372</v>
      </c>
      <c r="N8805" s="6">
        <v>1428</v>
      </c>
      <c r="O8805" s="46">
        <f>Tabla2[[#This Row],[Operating Profit]]/Tabla2[[#This Row],[Total Sales]]</f>
        <v>3.5000000000000003E-2</v>
      </c>
      <c r="P8805" s="1" t="s">
        <v>23</v>
      </c>
    </row>
    <row r="8806" spans="1:16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3" t="str">
        <f>IFERROR(LEFT(Tabla2[[#This Row],[Product]],FIND(" ",Tabla2[[#This Row],[Product]])-3),Tabla2[[#This Row],[Product]])</f>
        <v>Women</v>
      </c>
      <c r="I8806" s="6">
        <v>33</v>
      </c>
      <c r="J8806" s="4">
        <v>2400</v>
      </c>
      <c r="K8806" s="6">
        <f>Tabla2[[#This Row],[Price per Unit]]*Tabla2[[#This Row],[Units Sold]]</f>
        <v>79200</v>
      </c>
      <c r="L8806" s="52">
        <f>Tabla2[[#This Row],[Units Sold]]/Cálculos!$C$11</f>
        <v>9.6818659860314874E-5</v>
      </c>
      <c r="M8806" s="6">
        <f>Tabla2[[#This Row],[Total Sales]]-Tabla2[[#This Row],[Operating Profit]]</f>
        <v>74844</v>
      </c>
      <c r="N8806" s="6">
        <v>4356</v>
      </c>
      <c r="O8806" s="46">
        <f>Tabla2[[#This Row],[Operating Profit]]/Tabla2[[#This Row],[Total Sales]]</f>
        <v>5.5E-2</v>
      </c>
      <c r="P8806" s="1" t="s">
        <v>23</v>
      </c>
    </row>
    <row r="8807" spans="1:16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3" t="str">
        <f>IFERROR(LEFT(Tabla2[[#This Row],[Product]],FIND(" ",Tabla2[[#This Row],[Product]])-3),Tabla2[[#This Row],[Product]])</f>
        <v>Men</v>
      </c>
      <c r="I8807" s="6">
        <v>31</v>
      </c>
      <c r="J8807" s="4">
        <v>2330</v>
      </c>
      <c r="K8807" s="6">
        <f>Tabla2[[#This Row],[Price per Unit]]*Tabla2[[#This Row],[Units Sold]]</f>
        <v>72230</v>
      </c>
      <c r="L8807" s="52">
        <f>Tabla2[[#This Row],[Units Sold]]/Cálculos!$C$11</f>
        <v>9.3994782281055697E-5</v>
      </c>
      <c r="M8807" s="6">
        <f>Tabla2[[#This Row],[Total Sales]]-Tabla2[[#This Row],[Operating Profit]]</f>
        <v>69485.259999999995</v>
      </c>
      <c r="N8807" s="6">
        <v>2744.7400000000002</v>
      </c>
      <c r="O8807" s="46">
        <f>Tabla2[[#This Row],[Operating Profit]]/Tabla2[[#This Row],[Total Sales]]</f>
        <v>3.8000000000000006E-2</v>
      </c>
      <c r="P8807" s="1" t="s">
        <v>23</v>
      </c>
    </row>
    <row r="8808" spans="1:16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3" t="str">
        <f>IFERROR(LEFT(Tabla2[[#This Row],[Product]],FIND(" ",Tabla2[[#This Row],[Product]])-3),Tabla2[[#This Row],[Product]])</f>
        <v>Men</v>
      </c>
      <c r="I8808" s="6">
        <v>35</v>
      </c>
      <c r="J8808" s="4">
        <v>2630</v>
      </c>
      <c r="K8808" s="6">
        <f>Tabla2[[#This Row],[Price per Unit]]*Tabla2[[#This Row],[Units Sold]]</f>
        <v>92050</v>
      </c>
      <c r="L8808" s="52">
        <f>Tabla2[[#This Row],[Units Sold]]/Cálculos!$C$11</f>
        <v>1.0609711476359505E-4</v>
      </c>
      <c r="M8808" s="6">
        <f>Tabla2[[#This Row],[Total Sales]]-Tabla2[[#This Row],[Operating Profit]]</f>
        <v>88275.95</v>
      </c>
      <c r="N8808" s="6">
        <v>3774.0499999999997</v>
      </c>
      <c r="O8808" s="46">
        <f>Tabla2[[#This Row],[Operating Profit]]/Tabla2[[#This Row],[Total Sales]]</f>
        <v>4.0999999999999995E-2</v>
      </c>
      <c r="P8808" s="1" t="s">
        <v>23</v>
      </c>
    </row>
    <row r="8809" spans="1:16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3" t="str">
        <f>IFERROR(LEFT(Tabla2[[#This Row],[Product]],FIND(" ",Tabla2[[#This Row],[Product]])-3),Tabla2[[#This Row],[Product]])</f>
        <v>Women</v>
      </c>
      <c r="I8809" s="6">
        <v>34</v>
      </c>
      <c r="J8809" s="4">
        <v>1860</v>
      </c>
      <c r="K8809" s="6">
        <f>Tabla2[[#This Row],[Price per Unit]]*Tabla2[[#This Row],[Units Sold]]</f>
        <v>63240</v>
      </c>
      <c r="L8809" s="52">
        <f>Tabla2[[#This Row],[Units Sold]]/Cálculos!$C$11</f>
        <v>7.5034461391744025E-5</v>
      </c>
      <c r="M8809" s="6">
        <f>Tabla2[[#This Row],[Total Sales]]-Tabla2[[#This Row],[Operating Profit]]</f>
        <v>60647.16</v>
      </c>
      <c r="N8809" s="6">
        <v>2592.8399999999997</v>
      </c>
      <c r="O8809" s="46">
        <f>Tabla2[[#This Row],[Operating Profit]]/Tabla2[[#This Row],[Total Sales]]</f>
        <v>4.0999999999999995E-2</v>
      </c>
      <c r="P8809" s="1" t="s">
        <v>23</v>
      </c>
    </row>
    <row r="8810" spans="1:16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3" t="str">
        <f>IFERROR(LEFT(Tabla2[[#This Row],[Product]],FIND(" ",Tabla2[[#This Row],[Product]])-3),Tabla2[[#This Row],[Product]])</f>
        <v>Women</v>
      </c>
      <c r="I8810" s="6">
        <v>33</v>
      </c>
      <c r="J8810" s="4">
        <v>1870</v>
      </c>
      <c r="K8810" s="6">
        <f>Tabla2[[#This Row],[Price per Unit]]*Tabla2[[#This Row],[Units Sold]]</f>
        <v>61710</v>
      </c>
      <c r="L8810" s="52">
        <f>Tabla2[[#This Row],[Units Sold]]/Cálculos!$C$11</f>
        <v>7.5437872474495336E-5</v>
      </c>
      <c r="M8810" s="6">
        <f>Tabla2[[#This Row],[Total Sales]]-Tabla2[[#This Row],[Operating Profit]]</f>
        <v>58686.21</v>
      </c>
      <c r="N8810" s="6">
        <v>3023.79</v>
      </c>
      <c r="O8810" s="46">
        <f>Tabla2[[#This Row],[Operating Profit]]/Tabla2[[#This Row],[Total Sales]]</f>
        <v>4.9000000000000002E-2</v>
      </c>
      <c r="P8810" s="1" t="s">
        <v>23</v>
      </c>
    </row>
    <row r="8811" spans="1:16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3" t="str">
        <f>IFERROR(LEFT(Tabla2[[#This Row],[Product]],FIND(" ",Tabla2[[#This Row],[Product]])-3),Tabla2[[#This Row],[Product]])</f>
        <v>Men</v>
      </c>
      <c r="I8811" s="6">
        <v>43</v>
      </c>
      <c r="J8811" s="4">
        <v>1580</v>
      </c>
      <c r="K8811" s="6">
        <f>Tabla2[[#This Row],[Price per Unit]]*Tabla2[[#This Row],[Units Sold]]</f>
        <v>67940</v>
      </c>
      <c r="L8811" s="52">
        <f>Tabla2[[#This Row],[Units Sold]]/Cálculos!$C$11</f>
        <v>6.373895107470729E-5</v>
      </c>
      <c r="M8811" s="6">
        <f>Tabla2[[#This Row],[Total Sales]]-Tabla2[[#This Row],[Operating Profit]]</f>
        <v>65630.039999999994</v>
      </c>
      <c r="N8811" s="6">
        <v>2309.9599999999996</v>
      </c>
      <c r="O8811" s="46">
        <f>Tabla2[[#This Row],[Operating Profit]]/Tabla2[[#This Row],[Total Sales]]</f>
        <v>3.3999999999999996E-2</v>
      </c>
      <c r="P8811" s="1" t="s">
        <v>23</v>
      </c>
    </row>
    <row r="8812" spans="1:16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3" t="str">
        <f>IFERROR(LEFT(Tabla2[[#This Row],[Product]],FIND(" ",Tabla2[[#This Row],[Product]])-3),Tabla2[[#This Row],[Product]])</f>
        <v>Women</v>
      </c>
      <c r="I8812" s="6">
        <v>39</v>
      </c>
      <c r="J8812" s="4">
        <v>2480</v>
      </c>
      <c r="K8812" s="6">
        <f>Tabla2[[#This Row],[Price per Unit]]*Tabla2[[#This Row],[Units Sold]]</f>
        <v>96720</v>
      </c>
      <c r="L8812" s="52">
        <f>Tabla2[[#This Row],[Units Sold]]/Cálculos!$C$11</f>
        <v>1.0004594852232538E-4</v>
      </c>
      <c r="M8812" s="6">
        <f>Tabla2[[#This Row],[Total Sales]]-Tabla2[[#This Row],[Operating Profit]]</f>
        <v>91400.4</v>
      </c>
      <c r="N8812" s="6">
        <v>5319.6</v>
      </c>
      <c r="O8812" s="46">
        <f>Tabla2[[#This Row],[Operating Profit]]/Tabla2[[#This Row],[Total Sales]]</f>
        <v>5.5000000000000007E-2</v>
      </c>
      <c r="P8812" s="1" t="s">
        <v>23</v>
      </c>
    </row>
    <row r="8813" spans="1:16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3" t="str">
        <f>IFERROR(LEFT(Tabla2[[#This Row],[Product]],FIND(" ",Tabla2[[#This Row],[Product]])-3),Tabla2[[#This Row],[Product]])</f>
        <v>Men</v>
      </c>
      <c r="I8813" s="6">
        <v>35</v>
      </c>
      <c r="J8813" s="4">
        <v>2640</v>
      </c>
      <c r="K8813" s="6">
        <f>Tabla2[[#This Row],[Price per Unit]]*Tabla2[[#This Row],[Units Sold]]</f>
        <v>92400</v>
      </c>
      <c r="L8813" s="52">
        <f>Tabla2[[#This Row],[Units Sold]]/Cálculos!$C$11</f>
        <v>1.0650052584634637E-4</v>
      </c>
      <c r="M8813" s="6">
        <f>Tabla2[[#This Row],[Total Sales]]-Tabla2[[#This Row],[Operating Profit]]</f>
        <v>88149.6</v>
      </c>
      <c r="N8813" s="6">
        <v>4250.3999999999996</v>
      </c>
      <c r="O8813" s="46">
        <f>Tabla2[[#This Row],[Operating Profit]]/Tabla2[[#This Row],[Total Sales]]</f>
        <v>4.5999999999999999E-2</v>
      </c>
      <c r="P8813" s="1" t="s">
        <v>23</v>
      </c>
    </row>
    <row r="8814" spans="1:16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3" t="str">
        <f>IFERROR(LEFT(Tabla2[[#This Row],[Product]],FIND(" ",Tabla2[[#This Row],[Product]])-3),Tabla2[[#This Row],[Product]])</f>
        <v>Men</v>
      </c>
      <c r="I8814" s="6">
        <v>40</v>
      </c>
      <c r="J8814" s="4">
        <v>2710</v>
      </c>
      <c r="K8814" s="6">
        <f>Tabla2[[#This Row],[Price per Unit]]*Tabla2[[#This Row],[Units Sold]]</f>
        <v>108400</v>
      </c>
      <c r="L8814" s="52">
        <f>Tabla2[[#This Row],[Units Sold]]/Cálculos!$C$11</f>
        <v>1.0932440342560556E-4</v>
      </c>
      <c r="M8814" s="6">
        <f>Tabla2[[#This Row],[Total Sales]]-Tabla2[[#This Row],[Operating Profit]]</f>
        <v>103738.8</v>
      </c>
      <c r="N8814" s="6">
        <v>4661.1999999999989</v>
      </c>
      <c r="O8814" s="46">
        <f>Tabla2[[#This Row],[Operating Profit]]/Tabla2[[#This Row],[Total Sales]]</f>
        <v>4.299999999999999E-2</v>
      </c>
      <c r="P8814" s="1" t="s">
        <v>23</v>
      </c>
    </row>
    <row r="8815" spans="1:16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3" t="str">
        <f>IFERROR(LEFT(Tabla2[[#This Row],[Product]],FIND(" ",Tabla2[[#This Row],[Product]])-3),Tabla2[[#This Row],[Product]])</f>
        <v>Women</v>
      </c>
      <c r="I8815" s="6">
        <v>34</v>
      </c>
      <c r="J8815" s="4">
        <v>2780</v>
      </c>
      <c r="K8815" s="6">
        <f>Tabla2[[#This Row],[Price per Unit]]*Tabla2[[#This Row],[Units Sold]]</f>
        <v>94520</v>
      </c>
      <c r="L8815" s="52">
        <f>Tabla2[[#This Row],[Units Sold]]/Cálculos!$C$11</f>
        <v>1.1214828100486473E-4</v>
      </c>
      <c r="M8815" s="6">
        <f>Tabla2[[#This Row],[Total Sales]]-Tabla2[[#This Row],[Operating Profit]]</f>
        <v>90550.16</v>
      </c>
      <c r="N8815" s="6">
        <v>3969.8399999999997</v>
      </c>
      <c r="O8815" s="46">
        <f>Tabla2[[#This Row],[Operating Profit]]/Tabla2[[#This Row],[Total Sales]]</f>
        <v>4.1999999999999996E-2</v>
      </c>
      <c r="P8815" s="1" t="s">
        <v>23</v>
      </c>
    </row>
    <row r="8816" spans="1:16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3" t="str">
        <f>IFERROR(LEFT(Tabla2[[#This Row],[Product]],FIND(" ",Tabla2[[#This Row],[Product]])-3),Tabla2[[#This Row],[Product]])</f>
        <v>Women</v>
      </c>
      <c r="I8816" s="6">
        <v>38</v>
      </c>
      <c r="J8816" s="4">
        <v>1580</v>
      </c>
      <c r="K8816" s="6">
        <f>Tabla2[[#This Row],[Price per Unit]]*Tabla2[[#This Row],[Units Sold]]</f>
        <v>60040</v>
      </c>
      <c r="L8816" s="52">
        <f>Tabla2[[#This Row],[Units Sold]]/Cálculos!$C$11</f>
        <v>6.373895107470729E-5</v>
      </c>
      <c r="M8816" s="6">
        <f>Tabla2[[#This Row],[Total Sales]]-Tabla2[[#This Row],[Operating Profit]]</f>
        <v>56857.88</v>
      </c>
      <c r="N8816" s="6">
        <v>3182.1200000000003</v>
      </c>
      <c r="O8816" s="46">
        <f>Tabla2[[#This Row],[Operating Profit]]/Tabla2[[#This Row],[Total Sales]]</f>
        <v>5.3000000000000005E-2</v>
      </c>
      <c r="P8816" s="1" t="s">
        <v>23</v>
      </c>
    </row>
    <row r="8817" spans="1:16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3" t="str">
        <f>IFERROR(LEFT(Tabla2[[#This Row],[Product]],FIND(" ",Tabla2[[#This Row],[Product]])-3),Tabla2[[#This Row],[Product]])</f>
        <v>Men</v>
      </c>
      <c r="I8817" s="6">
        <v>43</v>
      </c>
      <c r="J8817" s="4">
        <v>1730</v>
      </c>
      <c r="K8817" s="6">
        <f>Tabla2[[#This Row],[Price per Unit]]*Tabla2[[#This Row],[Units Sold]]</f>
        <v>74390</v>
      </c>
      <c r="L8817" s="52">
        <f>Tabla2[[#This Row],[Units Sold]]/Cálculos!$C$11</f>
        <v>6.9790117315976968E-5</v>
      </c>
      <c r="M8817" s="6">
        <f>Tabla2[[#This Row],[Total Sales]]-Tabla2[[#This Row],[Operating Profit]]</f>
        <v>71414.399999999994</v>
      </c>
      <c r="N8817" s="6">
        <v>2975.6</v>
      </c>
      <c r="O8817" s="46">
        <f>Tabla2[[#This Row],[Operating Profit]]/Tabla2[[#This Row],[Total Sales]]</f>
        <v>0.04</v>
      </c>
      <c r="P8817" s="1" t="s">
        <v>23</v>
      </c>
    </row>
    <row r="8818" spans="1:16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3" t="str">
        <f>IFERROR(LEFT(Tabla2[[#This Row],[Product]],FIND(" ",Tabla2[[#This Row],[Product]])-3),Tabla2[[#This Row],[Product]])</f>
        <v>Women</v>
      </c>
      <c r="I8818" s="6">
        <v>51</v>
      </c>
      <c r="J8818" s="4">
        <v>2640</v>
      </c>
      <c r="K8818" s="6">
        <f>Tabla2[[#This Row],[Price per Unit]]*Tabla2[[#This Row],[Units Sold]]</f>
        <v>134640</v>
      </c>
      <c r="L8818" s="52">
        <f>Tabla2[[#This Row],[Units Sold]]/Cálculos!$C$11</f>
        <v>1.0650052584634637E-4</v>
      </c>
      <c r="M8818" s="6">
        <f>Tabla2[[#This Row],[Total Sales]]-Tabla2[[#This Row],[Operating Profit]]</f>
        <v>126696.24</v>
      </c>
      <c r="N8818" s="6">
        <v>7943.7600000000011</v>
      </c>
      <c r="O8818" s="46">
        <f>Tabla2[[#This Row],[Operating Profit]]/Tabla2[[#This Row],[Total Sales]]</f>
        <v>5.9000000000000011E-2</v>
      </c>
      <c r="P8818" s="1" t="s">
        <v>23</v>
      </c>
    </row>
    <row r="8819" spans="1:16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3" t="str">
        <f>IFERROR(LEFT(Tabla2[[#This Row],[Product]],FIND(" ",Tabla2[[#This Row],[Product]])-3),Tabla2[[#This Row],[Product]])</f>
        <v>Men</v>
      </c>
      <c r="I8819" s="6">
        <v>38</v>
      </c>
      <c r="J8819" s="4">
        <v>2330</v>
      </c>
      <c r="K8819" s="6">
        <f>Tabla2[[#This Row],[Price per Unit]]*Tabla2[[#This Row],[Units Sold]]</f>
        <v>88540</v>
      </c>
      <c r="L8819" s="52">
        <f>Tabla2[[#This Row],[Units Sold]]/Cálculos!$C$11</f>
        <v>9.3994782281055697E-5</v>
      </c>
      <c r="M8819" s="6">
        <f>Tabla2[[#This Row],[Total Sales]]-Tabla2[[#This Row],[Operating Profit]]</f>
        <v>84821.32</v>
      </c>
      <c r="N8819" s="6">
        <v>3718.68</v>
      </c>
      <c r="O8819" s="46">
        <f>Tabla2[[#This Row],[Operating Profit]]/Tabla2[[#This Row],[Total Sales]]</f>
        <v>4.1999999999999996E-2</v>
      </c>
      <c r="P8819" s="1" t="s">
        <v>23</v>
      </c>
    </row>
    <row r="8820" spans="1:16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3" t="str">
        <f>IFERROR(LEFT(Tabla2[[#This Row],[Product]],FIND(" ",Tabla2[[#This Row],[Product]])-3),Tabla2[[#This Row],[Product]])</f>
        <v>Men</v>
      </c>
      <c r="I8820" s="6">
        <v>37</v>
      </c>
      <c r="J8820" s="4">
        <v>2550</v>
      </c>
      <c r="K8820" s="6">
        <f>Tabla2[[#This Row],[Price per Unit]]*Tabla2[[#This Row],[Units Sold]]</f>
        <v>94350</v>
      </c>
      <c r="L8820" s="52">
        <f>Tabla2[[#This Row],[Units Sold]]/Cálculos!$C$11</f>
        <v>1.0286982610158455E-4</v>
      </c>
      <c r="M8820" s="6">
        <f>Tabla2[[#This Row],[Total Sales]]-Tabla2[[#This Row],[Operating Profit]]</f>
        <v>90292.95</v>
      </c>
      <c r="N8820" s="6">
        <v>4057.0499999999993</v>
      </c>
      <c r="O8820" s="46">
        <f>Tabla2[[#This Row],[Operating Profit]]/Tabla2[[#This Row],[Total Sales]]</f>
        <v>4.299999999999999E-2</v>
      </c>
      <c r="P8820" s="1" t="s">
        <v>23</v>
      </c>
    </row>
    <row r="8821" spans="1:16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3" t="str">
        <f>IFERROR(LEFT(Tabla2[[#This Row],[Product]],FIND(" ",Tabla2[[#This Row],[Product]])-3),Tabla2[[#This Row],[Product]])</f>
        <v>Women</v>
      </c>
      <c r="I8821" s="6">
        <v>39</v>
      </c>
      <c r="J8821" s="4">
        <v>3050</v>
      </c>
      <c r="K8821" s="6">
        <f>Tabla2[[#This Row],[Price per Unit]]*Tabla2[[#This Row],[Units Sold]]</f>
        <v>118950</v>
      </c>
      <c r="L8821" s="52">
        <f>Tabla2[[#This Row],[Units Sold]]/Cálculos!$C$11</f>
        <v>1.2304038023915016E-4</v>
      </c>
      <c r="M8821" s="6">
        <f>Tabla2[[#This Row],[Total Sales]]-Tabla2[[#This Row],[Operating Profit]]</f>
        <v>113835.15</v>
      </c>
      <c r="N8821" s="6">
        <v>5114.8499999999995</v>
      </c>
      <c r="O8821" s="46">
        <f>Tabla2[[#This Row],[Operating Profit]]/Tabla2[[#This Row],[Total Sales]]</f>
        <v>4.2999999999999997E-2</v>
      </c>
      <c r="P8821" s="1" t="s">
        <v>23</v>
      </c>
    </row>
    <row r="8822" spans="1:16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3" t="str">
        <f>IFERROR(LEFT(Tabla2[[#This Row],[Product]],FIND(" ",Tabla2[[#This Row],[Product]])-3),Tabla2[[#This Row],[Product]])</f>
        <v>Women</v>
      </c>
      <c r="I8822" s="6">
        <v>33</v>
      </c>
      <c r="J8822" s="4">
        <v>1620</v>
      </c>
      <c r="K8822" s="6">
        <f>Tabla2[[#This Row],[Price per Unit]]*Tabla2[[#This Row],[Units Sold]]</f>
        <v>53460</v>
      </c>
      <c r="L8822" s="52">
        <f>Tabla2[[#This Row],[Units Sold]]/Cálculos!$C$11</f>
        <v>6.5352595405712547E-5</v>
      </c>
      <c r="M8822" s="6">
        <f>Tabla2[[#This Row],[Total Sales]]-Tabla2[[#This Row],[Operating Profit]]</f>
        <v>50519.7</v>
      </c>
      <c r="N8822" s="6">
        <v>2940.3</v>
      </c>
      <c r="O8822" s="46">
        <f>Tabla2[[#This Row],[Operating Profit]]/Tabla2[[#This Row],[Total Sales]]</f>
        <v>5.5E-2</v>
      </c>
      <c r="P8822" s="1" t="s">
        <v>23</v>
      </c>
    </row>
    <row r="8823" spans="1:16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3" t="str">
        <f>IFERROR(LEFT(Tabla2[[#This Row],[Product]],FIND(" ",Tabla2[[#This Row],[Product]])-3),Tabla2[[#This Row],[Product]])</f>
        <v>Men</v>
      </c>
      <c r="I8823" s="6">
        <v>39</v>
      </c>
      <c r="J8823" s="4">
        <v>1660</v>
      </c>
      <c r="K8823" s="6">
        <f>Tabla2[[#This Row],[Price per Unit]]*Tabla2[[#This Row],[Units Sold]]</f>
        <v>64740</v>
      </c>
      <c r="L8823" s="52">
        <f>Tabla2[[#This Row],[Units Sold]]/Cálculos!$C$11</f>
        <v>6.6966239736717791E-5</v>
      </c>
      <c r="M8823" s="6">
        <f>Tabla2[[#This Row],[Total Sales]]-Tabla2[[#This Row],[Operating Profit]]</f>
        <v>62020.92</v>
      </c>
      <c r="N8823" s="6">
        <v>2719.08</v>
      </c>
      <c r="O8823" s="46">
        <f>Tabla2[[#This Row],[Operating Profit]]/Tabla2[[#This Row],[Total Sales]]</f>
        <v>4.1999999999999996E-2</v>
      </c>
      <c r="P8823" s="1" t="s">
        <v>23</v>
      </c>
    </row>
    <row r="8824" spans="1:16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3" t="str">
        <f>IFERROR(LEFT(Tabla2[[#This Row],[Product]],FIND(" ",Tabla2[[#This Row],[Product]])-3),Tabla2[[#This Row],[Product]])</f>
        <v>Women</v>
      </c>
      <c r="I8824" s="6">
        <v>44</v>
      </c>
      <c r="J8824" s="4">
        <v>2390</v>
      </c>
      <c r="K8824" s="6">
        <f>Tabla2[[#This Row],[Price per Unit]]*Tabla2[[#This Row],[Units Sold]]</f>
        <v>105160</v>
      </c>
      <c r="L8824" s="52">
        <f>Tabla2[[#This Row],[Units Sold]]/Cálculos!$C$11</f>
        <v>9.6415248777563563E-5</v>
      </c>
      <c r="M8824" s="6">
        <f>Tabla2[[#This Row],[Total Sales]]-Tabla2[[#This Row],[Operating Profit]]</f>
        <v>98745.24</v>
      </c>
      <c r="N8824" s="6">
        <v>6414.7600000000011</v>
      </c>
      <c r="O8824" s="46">
        <f>Tabla2[[#This Row],[Operating Profit]]/Tabla2[[#This Row],[Total Sales]]</f>
        <v>6.1000000000000013E-2</v>
      </c>
      <c r="P8824" s="1" t="s">
        <v>23</v>
      </c>
    </row>
    <row r="8825" spans="1:16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3" t="str">
        <f>IFERROR(LEFT(Tabla2[[#This Row],[Product]],FIND(" ",Tabla2[[#This Row],[Product]])-3),Tabla2[[#This Row],[Product]])</f>
        <v>Men</v>
      </c>
      <c r="I8825" s="6">
        <v>41</v>
      </c>
      <c r="J8825" s="4">
        <v>2300</v>
      </c>
      <c r="K8825" s="6">
        <f>Tabla2[[#This Row],[Price per Unit]]*Tabla2[[#This Row],[Units Sold]]</f>
        <v>94300</v>
      </c>
      <c r="L8825" s="52">
        <f>Tabla2[[#This Row],[Units Sold]]/Cálculos!$C$11</f>
        <v>9.2784549032801764E-5</v>
      </c>
      <c r="M8825" s="6">
        <f>Tabla2[[#This Row],[Total Sales]]-Tabla2[[#This Row],[Operating Profit]]</f>
        <v>89962.2</v>
      </c>
      <c r="N8825" s="6">
        <v>4337.7999999999993</v>
      </c>
      <c r="O8825" s="46">
        <f>Tabla2[[#This Row],[Operating Profit]]/Tabla2[[#This Row],[Total Sales]]</f>
        <v>4.5999999999999992E-2</v>
      </c>
      <c r="P8825" s="1" t="s">
        <v>23</v>
      </c>
    </row>
    <row r="8826" spans="1:16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3" t="str">
        <f>IFERROR(LEFT(Tabla2[[#This Row],[Product]],FIND(" ",Tabla2[[#This Row],[Product]])-3),Tabla2[[#This Row],[Product]])</f>
        <v>Men</v>
      </c>
      <c r="I8826" s="6">
        <v>38</v>
      </c>
      <c r="J8826" s="4">
        <v>2190</v>
      </c>
      <c r="K8826" s="6">
        <f>Tabla2[[#This Row],[Price per Unit]]*Tabla2[[#This Row],[Units Sold]]</f>
        <v>83220</v>
      </c>
      <c r="L8826" s="52">
        <f>Tabla2[[#This Row],[Units Sold]]/Cálculos!$C$11</f>
        <v>8.8347027122537329E-5</v>
      </c>
      <c r="M8826" s="6">
        <f>Tabla2[[#This Row],[Total Sales]]-Tabla2[[#This Row],[Operating Profit]]</f>
        <v>79641.539999999994</v>
      </c>
      <c r="N8826" s="6">
        <v>3578.4599999999996</v>
      </c>
      <c r="O8826" s="46">
        <f>Tabla2[[#This Row],[Operating Profit]]/Tabla2[[#This Row],[Total Sales]]</f>
        <v>4.2999999999999997E-2</v>
      </c>
      <c r="P8826" s="1" t="s">
        <v>23</v>
      </c>
    </row>
    <row r="8827" spans="1:16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3" t="str">
        <f>IFERROR(LEFT(Tabla2[[#This Row],[Product]],FIND(" ",Tabla2[[#This Row],[Product]])-3),Tabla2[[#This Row],[Product]])</f>
        <v>Women</v>
      </c>
      <c r="I8827" s="6">
        <v>43</v>
      </c>
      <c r="J8827" s="4">
        <v>2030</v>
      </c>
      <c r="K8827" s="6">
        <f>Tabla2[[#This Row],[Price per Unit]]*Tabla2[[#This Row],[Units Sold]]</f>
        <v>87290</v>
      </c>
      <c r="L8827" s="52">
        <f>Tabla2[[#This Row],[Units Sold]]/Cálculos!$C$11</f>
        <v>8.189244979851634E-5</v>
      </c>
      <c r="M8827" s="6">
        <f>Tabla2[[#This Row],[Total Sales]]-Tabla2[[#This Row],[Operating Profit]]</f>
        <v>83361.95</v>
      </c>
      <c r="N8827" s="6">
        <v>3928.0499999999997</v>
      </c>
      <c r="O8827" s="46">
        <f>Tabla2[[#This Row],[Operating Profit]]/Tabla2[[#This Row],[Total Sales]]</f>
        <v>4.4999999999999998E-2</v>
      </c>
      <c r="P8827" s="1" t="s">
        <v>23</v>
      </c>
    </row>
    <row r="8828" spans="1:16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3" t="str">
        <f>IFERROR(LEFT(Tabla2[[#This Row],[Product]],FIND(" ",Tabla2[[#This Row],[Product]])-3),Tabla2[[#This Row],[Product]])</f>
        <v>Women</v>
      </c>
      <c r="I8828" s="6">
        <v>40</v>
      </c>
      <c r="J8828" s="4">
        <v>1360</v>
      </c>
      <c r="K8828" s="6">
        <f>Tabla2[[#This Row],[Price per Unit]]*Tabla2[[#This Row],[Units Sold]]</f>
        <v>54400</v>
      </c>
      <c r="L8828" s="52">
        <f>Tabla2[[#This Row],[Units Sold]]/Cálculos!$C$11</f>
        <v>5.4863907254178434E-5</v>
      </c>
      <c r="M8828" s="6">
        <f>Tabla2[[#This Row],[Total Sales]]-Tabla2[[#This Row],[Operating Profit]]</f>
        <v>51408</v>
      </c>
      <c r="N8828" s="6">
        <v>2992.0000000000005</v>
      </c>
      <c r="O8828" s="46">
        <f>Tabla2[[#This Row],[Operating Profit]]/Tabla2[[#This Row],[Total Sales]]</f>
        <v>5.5000000000000007E-2</v>
      </c>
      <c r="P8828" s="1" t="s">
        <v>23</v>
      </c>
    </row>
    <row r="8829" spans="1:16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3" t="str">
        <f>IFERROR(LEFT(Tabla2[[#This Row],[Product]],FIND(" ",Tabla2[[#This Row],[Product]])-3),Tabla2[[#This Row],[Product]])</f>
        <v>Men</v>
      </c>
      <c r="I8829" s="6">
        <v>42</v>
      </c>
      <c r="J8829" s="4">
        <v>1400</v>
      </c>
      <c r="K8829" s="6">
        <f>Tabla2[[#This Row],[Price per Unit]]*Tabla2[[#This Row],[Units Sold]]</f>
        <v>58800</v>
      </c>
      <c r="L8829" s="52">
        <f>Tabla2[[#This Row],[Units Sold]]/Cálculos!$C$11</f>
        <v>5.6477551585183678E-5</v>
      </c>
      <c r="M8829" s="6">
        <f>Tabla2[[#This Row],[Total Sales]]-Tabla2[[#This Row],[Operating Profit]]</f>
        <v>56389.2</v>
      </c>
      <c r="N8829" s="6">
        <v>2410.7999999999997</v>
      </c>
      <c r="O8829" s="46">
        <f>Tabla2[[#This Row],[Operating Profit]]/Tabla2[[#This Row],[Total Sales]]</f>
        <v>4.0999999999999995E-2</v>
      </c>
      <c r="P8829" s="1" t="s">
        <v>23</v>
      </c>
    </row>
    <row r="8830" spans="1:16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3" t="str">
        <f>IFERROR(LEFT(Tabla2[[#This Row],[Product]],FIND(" ",Tabla2[[#This Row],[Product]])-3),Tabla2[[#This Row],[Product]])</f>
        <v>Women</v>
      </c>
      <c r="I8830" s="6">
        <v>36</v>
      </c>
      <c r="J8830" s="4">
        <v>2000</v>
      </c>
      <c r="K8830" s="6">
        <f>Tabla2[[#This Row],[Price per Unit]]*Tabla2[[#This Row],[Units Sold]]</f>
        <v>72000</v>
      </c>
      <c r="L8830" s="52">
        <f>Tabla2[[#This Row],[Units Sold]]/Cálculos!$C$11</f>
        <v>8.0682216550262393E-5</v>
      </c>
      <c r="M8830" s="6">
        <f>Tabla2[[#This Row],[Total Sales]]-Tabla2[[#This Row],[Operating Profit]]</f>
        <v>67824</v>
      </c>
      <c r="N8830" s="6">
        <v>4176.0000000000009</v>
      </c>
      <c r="O8830" s="46">
        <f>Tabla2[[#This Row],[Operating Profit]]/Tabla2[[#This Row],[Total Sales]]</f>
        <v>5.800000000000001E-2</v>
      </c>
      <c r="P8830" s="1" t="s">
        <v>23</v>
      </c>
    </row>
    <row r="8831" spans="1:16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3" t="str">
        <f>IFERROR(LEFT(Tabla2[[#This Row],[Product]],FIND(" ",Tabla2[[#This Row],[Product]])-3),Tabla2[[#This Row],[Product]])</f>
        <v>Men</v>
      </c>
      <c r="I8831" s="6">
        <v>30</v>
      </c>
      <c r="J8831" s="4">
        <v>2010</v>
      </c>
      <c r="K8831" s="6">
        <f>Tabla2[[#This Row],[Price per Unit]]*Tabla2[[#This Row],[Units Sold]]</f>
        <v>60300</v>
      </c>
      <c r="L8831" s="52">
        <f>Tabla2[[#This Row],[Units Sold]]/Cálculos!$C$11</f>
        <v>8.1085627633013717E-5</v>
      </c>
      <c r="M8831" s="6">
        <f>Tabla2[[#This Row],[Total Sales]]-Tabla2[[#This Row],[Operating Profit]]</f>
        <v>57526.2</v>
      </c>
      <c r="N8831" s="6">
        <v>2773.7999999999997</v>
      </c>
      <c r="O8831" s="46">
        <f>Tabla2[[#This Row],[Operating Profit]]/Tabla2[[#This Row],[Total Sales]]</f>
        <v>4.5999999999999992E-2</v>
      </c>
      <c r="P8831" s="1" t="s">
        <v>23</v>
      </c>
    </row>
    <row r="8832" spans="1:16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3" t="str">
        <f>IFERROR(LEFT(Tabla2[[#This Row],[Product]],FIND(" ",Tabla2[[#This Row],[Product]])-3),Tabla2[[#This Row],[Product]])</f>
        <v>Men</v>
      </c>
      <c r="I8832" s="6">
        <v>27</v>
      </c>
      <c r="J8832" s="4">
        <v>1900</v>
      </c>
      <c r="K8832" s="6">
        <f>Tabla2[[#This Row],[Price per Unit]]*Tabla2[[#This Row],[Units Sold]]</f>
        <v>51300</v>
      </c>
      <c r="L8832" s="52">
        <f>Tabla2[[#This Row],[Units Sold]]/Cálculos!$C$11</f>
        <v>7.6648105722749283E-5</v>
      </c>
      <c r="M8832" s="6">
        <f>Tabla2[[#This Row],[Total Sales]]-Tabla2[[#This Row],[Operating Profit]]</f>
        <v>49094.1</v>
      </c>
      <c r="N8832" s="6">
        <v>2205.8999999999996</v>
      </c>
      <c r="O8832" s="46">
        <f>Tabla2[[#This Row],[Operating Profit]]/Tabla2[[#This Row],[Total Sales]]</f>
        <v>4.299999999999999E-2</v>
      </c>
      <c r="P8832" s="1" t="s">
        <v>23</v>
      </c>
    </row>
    <row r="8833" spans="1:16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3" t="str">
        <f>IFERROR(LEFT(Tabla2[[#This Row],[Product]],FIND(" ",Tabla2[[#This Row],[Product]])-3),Tabla2[[#This Row],[Product]])</f>
        <v>Women</v>
      </c>
      <c r="I8833" s="6">
        <v>31</v>
      </c>
      <c r="J8833" s="4">
        <v>1790</v>
      </c>
      <c r="K8833" s="6">
        <f>Tabla2[[#This Row],[Price per Unit]]*Tabla2[[#This Row],[Units Sold]]</f>
        <v>55490</v>
      </c>
      <c r="L8833" s="52">
        <f>Tabla2[[#This Row],[Units Sold]]/Cálculos!$C$11</f>
        <v>7.2210583812484848E-5</v>
      </c>
      <c r="M8833" s="6">
        <f>Tabla2[[#This Row],[Total Sales]]-Tabla2[[#This Row],[Operating Profit]]</f>
        <v>53159.42</v>
      </c>
      <c r="N8833" s="6">
        <v>2330.58</v>
      </c>
      <c r="O8833" s="46">
        <f>Tabla2[[#This Row],[Operating Profit]]/Tabla2[[#This Row],[Total Sales]]</f>
        <v>4.1999999999999996E-2</v>
      </c>
      <c r="P8833" s="1" t="s">
        <v>23</v>
      </c>
    </row>
    <row r="8834" spans="1:16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3" t="str">
        <f>IFERROR(LEFT(Tabla2[[#This Row],[Product]],FIND(" ",Tabla2[[#This Row],[Product]])-3),Tabla2[[#This Row],[Product]])</f>
        <v>Women</v>
      </c>
      <c r="I8834" s="6">
        <v>35</v>
      </c>
      <c r="J8834" s="4">
        <v>1160</v>
      </c>
      <c r="K8834" s="6">
        <f>Tabla2[[#This Row],[Price per Unit]]*Tabla2[[#This Row],[Units Sold]]</f>
        <v>40600</v>
      </c>
      <c r="L8834" s="52">
        <f>Tabla2[[#This Row],[Units Sold]]/Cálculos!$C$11</f>
        <v>4.6795685599152193E-5</v>
      </c>
      <c r="M8834" s="6">
        <f>Tabla2[[#This Row],[Total Sales]]-Tabla2[[#This Row],[Operating Profit]]</f>
        <v>38448.199999999997</v>
      </c>
      <c r="N8834" s="6">
        <v>2151.8000000000002</v>
      </c>
      <c r="O8834" s="46">
        <f>Tabla2[[#This Row],[Operating Profit]]/Tabla2[[#This Row],[Total Sales]]</f>
        <v>5.3000000000000005E-2</v>
      </c>
      <c r="P8834" s="1" t="s">
        <v>23</v>
      </c>
    </row>
    <row r="8835" spans="1:16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3" t="str">
        <f>IFERROR(LEFT(Tabla2[[#This Row],[Product]],FIND(" ",Tabla2[[#This Row],[Product]])-3),Tabla2[[#This Row],[Product]])</f>
        <v>Men</v>
      </c>
      <c r="I8835" s="6">
        <v>25</v>
      </c>
      <c r="J8835" s="4">
        <v>1230</v>
      </c>
      <c r="K8835" s="6">
        <f>Tabla2[[#This Row],[Price per Unit]]*Tabla2[[#This Row],[Units Sold]]</f>
        <v>30750</v>
      </c>
      <c r="L8835" s="52">
        <f>Tabla2[[#This Row],[Units Sold]]/Cálculos!$C$11</f>
        <v>4.9619563178411377E-5</v>
      </c>
      <c r="M8835" s="6">
        <f>Tabla2[[#This Row],[Total Sales]]-Tabla2[[#This Row],[Operating Profit]]</f>
        <v>29550.75</v>
      </c>
      <c r="N8835" s="6">
        <v>1199.2499999999998</v>
      </c>
      <c r="O8835" s="46">
        <f>Tabla2[[#This Row],[Operating Profit]]/Tabla2[[#This Row],[Total Sales]]</f>
        <v>3.8999999999999993E-2</v>
      </c>
      <c r="P8835" s="1" t="s">
        <v>23</v>
      </c>
    </row>
    <row r="8836" spans="1:16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3" t="str">
        <f>IFERROR(LEFT(Tabla2[[#This Row],[Product]],FIND(" ",Tabla2[[#This Row],[Product]])-3),Tabla2[[#This Row],[Product]])</f>
        <v>Women</v>
      </c>
      <c r="I8836" s="6">
        <v>34</v>
      </c>
      <c r="J8836" s="4">
        <v>1790</v>
      </c>
      <c r="K8836" s="6">
        <f>Tabla2[[#This Row],[Price per Unit]]*Tabla2[[#This Row],[Units Sold]]</f>
        <v>60860</v>
      </c>
      <c r="L8836" s="52">
        <f>Tabla2[[#This Row],[Units Sold]]/Cálculos!$C$11</f>
        <v>7.2210583812484848E-5</v>
      </c>
      <c r="M8836" s="6">
        <f>Tabla2[[#This Row],[Total Sales]]-Tabla2[[#This Row],[Operating Profit]]</f>
        <v>57269.26</v>
      </c>
      <c r="N8836" s="6">
        <v>3590.7400000000007</v>
      </c>
      <c r="O8836" s="46">
        <f>Tabla2[[#This Row],[Operating Profit]]/Tabla2[[#This Row],[Total Sales]]</f>
        <v>5.9000000000000011E-2</v>
      </c>
      <c r="P8836" s="1" t="s">
        <v>23</v>
      </c>
    </row>
    <row r="8837" spans="1:16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3" t="str">
        <f>IFERROR(LEFT(Tabla2[[#This Row],[Product]],FIND(" ",Tabla2[[#This Row],[Product]])-3),Tabla2[[#This Row],[Product]])</f>
        <v>Men</v>
      </c>
      <c r="I8837" s="6">
        <v>27</v>
      </c>
      <c r="J8837" s="4">
        <v>2030</v>
      </c>
      <c r="K8837" s="6">
        <f>Tabla2[[#This Row],[Price per Unit]]*Tabla2[[#This Row],[Units Sold]]</f>
        <v>54810</v>
      </c>
      <c r="L8837" s="52">
        <f>Tabla2[[#This Row],[Units Sold]]/Cálculos!$C$11</f>
        <v>8.189244979851634E-5</v>
      </c>
      <c r="M8837" s="6">
        <f>Tabla2[[#This Row],[Total Sales]]-Tabla2[[#This Row],[Operating Profit]]</f>
        <v>52288.74</v>
      </c>
      <c r="N8837" s="6">
        <v>2521.2599999999998</v>
      </c>
      <c r="O8837" s="46">
        <f>Tabla2[[#This Row],[Operating Profit]]/Tabla2[[#This Row],[Total Sales]]</f>
        <v>4.5999999999999992E-2</v>
      </c>
      <c r="P8837" s="1" t="s">
        <v>23</v>
      </c>
    </row>
    <row r="8838" spans="1:16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3" t="str">
        <f>IFERROR(LEFT(Tabla2[[#This Row],[Product]],FIND(" ",Tabla2[[#This Row],[Product]])-3),Tabla2[[#This Row],[Product]])</f>
        <v>Men</v>
      </c>
      <c r="I8838" s="6">
        <v>28</v>
      </c>
      <c r="J8838" s="4">
        <v>2230</v>
      </c>
      <c r="K8838" s="6">
        <f>Tabla2[[#This Row],[Price per Unit]]*Tabla2[[#This Row],[Units Sold]]</f>
        <v>62440</v>
      </c>
      <c r="L8838" s="52">
        <f>Tabla2[[#This Row],[Units Sold]]/Cálculos!$C$11</f>
        <v>8.9960671453542573E-5</v>
      </c>
      <c r="M8838" s="6">
        <f>Tabla2[[#This Row],[Total Sales]]-Tabla2[[#This Row],[Operating Profit]]</f>
        <v>59755.08</v>
      </c>
      <c r="N8838" s="6">
        <v>2684.9199999999996</v>
      </c>
      <c r="O8838" s="46">
        <f>Tabla2[[#This Row],[Operating Profit]]/Tabla2[[#This Row],[Total Sales]]</f>
        <v>4.2999999999999997E-2</v>
      </c>
      <c r="P8838" s="1" t="s">
        <v>23</v>
      </c>
    </row>
    <row r="8839" spans="1:16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3" t="str">
        <f>IFERROR(LEFT(Tabla2[[#This Row],[Product]],FIND(" ",Tabla2[[#This Row],[Product]])-3),Tabla2[[#This Row],[Product]])</f>
        <v>Women</v>
      </c>
      <c r="I8839" s="6">
        <v>42</v>
      </c>
      <c r="J8839" s="4">
        <v>2100</v>
      </c>
      <c r="K8839" s="6">
        <f>Tabla2[[#This Row],[Price per Unit]]*Tabla2[[#This Row],[Units Sold]]</f>
        <v>88200</v>
      </c>
      <c r="L8839" s="52">
        <f>Tabla2[[#This Row],[Units Sold]]/Cálculos!$C$11</f>
        <v>8.4716327377775517E-5</v>
      </c>
      <c r="M8839" s="6">
        <f>Tabla2[[#This Row],[Total Sales]]-Tabla2[[#This Row],[Operating Profit]]</f>
        <v>84495.6</v>
      </c>
      <c r="N8839" s="6">
        <v>3704.3999999999996</v>
      </c>
      <c r="O8839" s="46">
        <f>Tabla2[[#This Row],[Operating Profit]]/Tabla2[[#This Row],[Total Sales]]</f>
        <v>4.1999999999999996E-2</v>
      </c>
      <c r="P8839" s="1" t="s">
        <v>23</v>
      </c>
    </row>
    <row r="8840" spans="1:16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3" t="str">
        <f>IFERROR(LEFT(Tabla2[[#This Row],[Product]],FIND(" ",Tabla2[[#This Row],[Product]])-3),Tabla2[[#This Row],[Product]])</f>
        <v>Women</v>
      </c>
      <c r="I8840" s="6">
        <v>43</v>
      </c>
      <c r="J8840" s="4">
        <v>1580</v>
      </c>
      <c r="K8840" s="6">
        <f>Tabla2[[#This Row],[Price per Unit]]*Tabla2[[#This Row],[Units Sold]]</f>
        <v>67940</v>
      </c>
      <c r="L8840" s="52">
        <f>Tabla2[[#This Row],[Units Sold]]/Cálculos!$C$11</f>
        <v>6.373895107470729E-5</v>
      </c>
      <c r="M8840" s="6">
        <f>Tabla2[[#This Row],[Total Sales]]-Tabla2[[#This Row],[Operating Profit]]</f>
        <v>64407.12</v>
      </c>
      <c r="N8840" s="6">
        <v>3532.88</v>
      </c>
      <c r="O8840" s="46">
        <f>Tabla2[[#This Row],[Operating Profit]]/Tabla2[[#This Row],[Total Sales]]</f>
        <v>5.2000000000000005E-2</v>
      </c>
      <c r="P8840" s="1" t="s">
        <v>23</v>
      </c>
    </row>
    <row r="8841" spans="1:16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3" t="str">
        <f>IFERROR(LEFT(Tabla2[[#This Row],[Product]],FIND(" ",Tabla2[[#This Row],[Product]])-3),Tabla2[[#This Row],[Product]])</f>
        <v>Men</v>
      </c>
      <c r="I8841" s="6">
        <v>41</v>
      </c>
      <c r="J8841" s="4">
        <v>1490</v>
      </c>
      <c r="K8841" s="6">
        <f>Tabla2[[#This Row],[Price per Unit]]*Tabla2[[#This Row],[Units Sold]]</f>
        <v>61090</v>
      </c>
      <c r="L8841" s="52">
        <f>Tabla2[[#This Row],[Units Sold]]/Cálculos!$C$11</f>
        <v>6.010825132994549E-5</v>
      </c>
      <c r="M8841" s="6">
        <f>Tabla2[[#This Row],[Total Sales]]-Tabla2[[#This Row],[Operating Profit]]</f>
        <v>58768.58</v>
      </c>
      <c r="N8841" s="6">
        <v>2321.42</v>
      </c>
      <c r="O8841" s="46">
        <f>Tabla2[[#This Row],[Operating Profit]]/Tabla2[[#This Row],[Total Sales]]</f>
        <v>3.7999999999999999E-2</v>
      </c>
      <c r="P8841" s="1" t="s">
        <v>23</v>
      </c>
    </row>
    <row r="8842" spans="1:16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3" t="str">
        <f>IFERROR(LEFT(Tabla2[[#This Row],[Product]],FIND(" ",Tabla2[[#This Row],[Product]])-3),Tabla2[[#This Row],[Product]])</f>
        <v>Women</v>
      </c>
      <c r="I8842" s="6">
        <v>51</v>
      </c>
      <c r="J8842" s="4">
        <v>1940</v>
      </c>
      <c r="K8842" s="6">
        <f>Tabla2[[#This Row],[Price per Unit]]*Tabla2[[#This Row],[Units Sold]]</f>
        <v>98940</v>
      </c>
      <c r="L8842" s="52">
        <f>Tabla2[[#This Row],[Units Sold]]/Cálculos!$C$11</f>
        <v>7.8261750053754527E-5</v>
      </c>
      <c r="M8842" s="6">
        <f>Tabla2[[#This Row],[Total Sales]]-Tabla2[[#This Row],[Operating Profit]]</f>
        <v>93102.54</v>
      </c>
      <c r="N8842" s="6">
        <v>5837.4600000000009</v>
      </c>
      <c r="O8842" s="46">
        <f>Tabla2[[#This Row],[Operating Profit]]/Tabla2[[#This Row],[Total Sales]]</f>
        <v>5.9000000000000011E-2</v>
      </c>
      <c r="P8842" s="1" t="s">
        <v>23</v>
      </c>
    </row>
    <row r="8843" spans="1:16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3" t="str">
        <f>IFERROR(LEFT(Tabla2[[#This Row],[Product]],FIND(" ",Tabla2[[#This Row],[Product]])-3),Tabla2[[#This Row],[Product]])</f>
        <v>Men</v>
      </c>
      <c r="I8843" s="6">
        <v>40</v>
      </c>
      <c r="J8843" s="4">
        <v>2400</v>
      </c>
      <c r="K8843" s="6">
        <f>Tabla2[[#This Row],[Price per Unit]]*Tabla2[[#This Row],[Units Sold]]</f>
        <v>96000</v>
      </c>
      <c r="L8843" s="52">
        <f>Tabla2[[#This Row],[Units Sold]]/Cálculos!$C$11</f>
        <v>9.6818659860314874E-5</v>
      </c>
      <c r="M8843" s="6">
        <f>Tabla2[[#This Row],[Total Sales]]-Tabla2[[#This Row],[Operating Profit]]</f>
        <v>91680</v>
      </c>
      <c r="N8843" s="6">
        <v>4320</v>
      </c>
      <c r="O8843" s="46">
        <f>Tabla2[[#This Row],[Operating Profit]]/Tabla2[[#This Row],[Total Sales]]</f>
        <v>4.4999999999999998E-2</v>
      </c>
      <c r="P8843" s="1" t="s">
        <v>23</v>
      </c>
    </row>
    <row r="8844" spans="1:16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3" t="str">
        <f>IFERROR(LEFT(Tabla2[[#This Row],[Product]],FIND(" ",Tabla2[[#This Row],[Product]])-3),Tabla2[[#This Row],[Product]])</f>
        <v>Men</v>
      </c>
      <c r="I8844" s="6">
        <v>41</v>
      </c>
      <c r="J8844" s="4">
        <v>2400</v>
      </c>
      <c r="K8844" s="6">
        <f>Tabla2[[#This Row],[Price per Unit]]*Tabla2[[#This Row],[Units Sold]]</f>
        <v>98400</v>
      </c>
      <c r="L8844" s="52">
        <f>Tabla2[[#This Row],[Units Sold]]/Cálculos!$C$11</f>
        <v>9.6818659860314874E-5</v>
      </c>
      <c r="M8844" s="6">
        <f>Tabla2[[#This Row],[Total Sales]]-Tabla2[[#This Row],[Operating Profit]]</f>
        <v>93873.600000000006</v>
      </c>
      <c r="N8844" s="6">
        <v>4526.3999999999996</v>
      </c>
      <c r="O8844" s="46">
        <f>Tabla2[[#This Row],[Operating Profit]]/Tabla2[[#This Row],[Total Sales]]</f>
        <v>4.5999999999999999E-2</v>
      </c>
      <c r="P8844" s="1" t="s">
        <v>23</v>
      </c>
    </row>
    <row r="8845" spans="1:16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3" t="str">
        <f>IFERROR(LEFT(Tabla2[[#This Row],[Product]],FIND(" ",Tabla2[[#This Row],[Product]])-3),Tabla2[[#This Row],[Product]])</f>
        <v>Women</v>
      </c>
      <c r="I8845" s="6">
        <v>47</v>
      </c>
      <c r="J8845" s="4">
        <v>2230</v>
      </c>
      <c r="K8845" s="6">
        <f>Tabla2[[#This Row],[Price per Unit]]*Tabla2[[#This Row],[Units Sold]]</f>
        <v>104810</v>
      </c>
      <c r="L8845" s="52">
        <f>Tabla2[[#This Row],[Units Sold]]/Cálculos!$C$11</f>
        <v>8.9960671453542573E-5</v>
      </c>
      <c r="M8845" s="6">
        <f>Tabla2[[#This Row],[Total Sales]]-Tabla2[[#This Row],[Operating Profit]]</f>
        <v>100198.36</v>
      </c>
      <c r="N8845" s="6">
        <v>4611.6399999999994</v>
      </c>
      <c r="O8845" s="46">
        <f>Tabla2[[#This Row],[Operating Profit]]/Tabla2[[#This Row],[Total Sales]]</f>
        <v>4.3999999999999997E-2</v>
      </c>
      <c r="P8845" s="1" t="s">
        <v>23</v>
      </c>
    </row>
    <row r="8846" spans="1:16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3" t="str">
        <f>IFERROR(LEFT(Tabla2[[#This Row],[Product]],FIND(" ",Tabla2[[#This Row],[Product]])-3),Tabla2[[#This Row],[Product]])</f>
        <v>Women</v>
      </c>
      <c r="I8846" s="6">
        <v>44</v>
      </c>
      <c r="J8846" s="4">
        <v>1840</v>
      </c>
      <c r="K8846" s="6">
        <f>Tabla2[[#This Row],[Price per Unit]]*Tabla2[[#This Row],[Units Sold]]</f>
        <v>80960</v>
      </c>
      <c r="L8846" s="52">
        <f>Tabla2[[#This Row],[Units Sold]]/Cálculos!$C$11</f>
        <v>7.4227639226241403E-5</v>
      </c>
      <c r="M8846" s="6">
        <f>Tabla2[[#This Row],[Total Sales]]-Tabla2[[#This Row],[Operating Profit]]</f>
        <v>76750.080000000002</v>
      </c>
      <c r="N8846" s="6">
        <v>4209.92</v>
      </c>
      <c r="O8846" s="46">
        <f>Tabla2[[#This Row],[Operating Profit]]/Tabla2[[#This Row],[Total Sales]]</f>
        <v>5.1999999999999998E-2</v>
      </c>
      <c r="P8846" s="1" t="s">
        <v>23</v>
      </c>
    </row>
    <row r="8847" spans="1:16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3" t="str">
        <f>IFERROR(LEFT(Tabla2[[#This Row],[Product]],FIND(" ",Tabla2[[#This Row],[Product]])-3),Tabla2[[#This Row],[Product]])</f>
        <v>Men</v>
      </c>
      <c r="I8847" s="6">
        <v>43</v>
      </c>
      <c r="J8847" s="4">
        <v>1470</v>
      </c>
      <c r="K8847" s="6">
        <f>Tabla2[[#This Row],[Price per Unit]]*Tabla2[[#This Row],[Units Sold]]</f>
        <v>63210</v>
      </c>
      <c r="L8847" s="52">
        <f>Tabla2[[#This Row],[Units Sold]]/Cálculos!$C$11</f>
        <v>5.9301429164442862E-5</v>
      </c>
      <c r="M8847" s="6">
        <f>Tabla2[[#This Row],[Total Sales]]-Tabla2[[#This Row],[Operating Profit]]</f>
        <v>60618.39</v>
      </c>
      <c r="N8847" s="6">
        <v>2591.6099999999997</v>
      </c>
      <c r="O8847" s="46">
        <f>Tabla2[[#This Row],[Operating Profit]]/Tabla2[[#This Row],[Total Sales]]</f>
        <v>4.0999999999999995E-2</v>
      </c>
      <c r="P8847" s="1" t="s">
        <v>23</v>
      </c>
    </row>
    <row r="8848" spans="1:16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3" t="str">
        <f>IFERROR(LEFT(Tabla2[[#This Row],[Product]],FIND(" ",Tabla2[[#This Row],[Product]])-3),Tabla2[[#This Row],[Product]])</f>
        <v>Women</v>
      </c>
      <c r="I8848" s="6">
        <v>47</v>
      </c>
      <c r="J8848" s="4">
        <v>2320</v>
      </c>
      <c r="K8848" s="6">
        <f>Tabla2[[#This Row],[Price per Unit]]*Tabla2[[#This Row],[Units Sold]]</f>
        <v>109040</v>
      </c>
      <c r="L8848" s="52">
        <f>Tabla2[[#This Row],[Units Sold]]/Cálculos!$C$11</f>
        <v>9.3591371198304386E-5</v>
      </c>
      <c r="M8848" s="6">
        <f>Tabla2[[#This Row],[Total Sales]]-Tabla2[[#This Row],[Operating Profit]]</f>
        <v>102388.56</v>
      </c>
      <c r="N8848" s="6">
        <v>6651.4400000000014</v>
      </c>
      <c r="O8848" s="46">
        <f>Tabla2[[#This Row],[Operating Profit]]/Tabla2[[#This Row],[Total Sales]]</f>
        <v>6.1000000000000013E-2</v>
      </c>
      <c r="P8848" s="1" t="s">
        <v>23</v>
      </c>
    </row>
    <row r="8849" spans="1:16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3" t="str">
        <f>IFERROR(LEFT(Tabla2[[#This Row],[Product]],FIND(" ",Tabla2[[#This Row],[Product]])-3),Tabla2[[#This Row],[Product]])</f>
        <v>Men</v>
      </c>
      <c r="I8849" s="6">
        <v>23</v>
      </c>
      <c r="J8849" s="4">
        <v>1360</v>
      </c>
      <c r="K8849" s="6">
        <f>Tabla2[[#This Row],[Price per Unit]]*Tabla2[[#This Row],[Units Sold]]</f>
        <v>31280</v>
      </c>
      <c r="L8849" s="52">
        <f>Tabla2[[#This Row],[Units Sold]]/Cálculos!$C$11</f>
        <v>5.4863907254178434E-5</v>
      </c>
      <c r="M8849" s="6">
        <f>Tabla2[[#This Row],[Total Sales]]-Tabla2[[#This Row],[Operating Profit]]</f>
        <v>30028.799999999999</v>
      </c>
      <c r="N8849" s="6">
        <v>1251.1999999999998</v>
      </c>
      <c r="O8849" s="46">
        <f>Tabla2[[#This Row],[Operating Profit]]/Tabla2[[#This Row],[Total Sales]]</f>
        <v>3.9999999999999994E-2</v>
      </c>
      <c r="P8849" s="1" t="s">
        <v>23</v>
      </c>
    </row>
    <row r="8850" spans="1:16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3" t="str">
        <f>IFERROR(LEFT(Tabla2[[#This Row],[Product]],FIND(" ",Tabla2[[#This Row],[Product]])-3),Tabla2[[#This Row],[Product]])</f>
        <v>Men</v>
      </c>
      <c r="I8850" s="6">
        <v>30</v>
      </c>
      <c r="J8850" s="4">
        <v>1400</v>
      </c>
      <c r="K8850" s="6">
        <f>Tabla2[[#This Row],[Price per Unit]]*Tabla2[[#This Row],[Units Sold]]</f>
        <v>42000</v>
      </c>
      <c r="L8850" s="52">
        <f>Tabla2[[#This Row],[Units Sold]]/Cálculos!$C$11</f>
        <v>5.6477551585183678E-5</v>
      </c>
      <c r="M8850" s="6">
        <f>Tabla2[[#This Row],[Total Sales]]-Tabla2[[#This Row],[Operating Profit]]</f>
        <v>40194</v>
      </c>
      <c r="N8850" s="6">
        <v>1806.0000000000002</v>
      </c>
      <c r="O8850" s="46">
        <f>Tabla2[[#This Row],[Operating Profit]]/Tabla2[[#This Row],[Total Sales]]</f>
        <v>4.3000000000000003E-2</v>
      </c>
      <c r="P8850" s="1" t="s">
        <v>23</v>
      </c>
    </row>
    <row r="8851" spans="1:16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3" t="str">
        <f>IFERROR(LEFT(Tabla2[[#This Row],[Product]],FIND(" ",Tabla2[[#This Row],[Product]])-3),Tabla2[[#This Row],[Product]])</f>
        <v>Women</v>
      </c>
      <c r="I8851" s="6">
        <v>31</v>
      </c>
      <c r="J8851" s="4">
        <v>1450</v>
      </c>
      <c r="K8851" s="6">
        <f>Tabla2[[#This Row],[Price per Unit]]*Tabla2[[#This Row],[Units Sold]]</f>
        <v>44950</v>
      </c>
      <c r="L8851" s="52">
        <f>Tabla2[[#This Row],[Units Sold]]/Cálculos!$C$11</f>
        <v>5.849460699894024E-5</v>
      </c>
      <c r="M8851" s="6">
        <f>Tabla2[[#This Row],[Total Sales]]-Tabla2[[#This Row],[Operating Profit]]</f>
        <v>43196.95</v>
      </c>
      <c r="N8851" s="6">
        <v>1753.0499999999997</v>
      </c>
      <c r="O8851" s="46">
        <f>Tabla2[[#This Row],[Operating Profit]]/Tabla2[[#This Row],[Total Sales]]</f>
        <v>3.8999999999999993E-2</v>
      </c>
      <c r="P8851" s="1" t="s">
        <v>23</v>
      </c>
    </row>
    <row r="8852" spans="1:16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3" t="str">
        <f>IFERROR(LEFT(Tabla2[[#This Row],[Product]],FIND(" ",Tabla2[[#This Row],[Product]])-3),Tabla2[[#This Row],[Product]])</f>
        <v>Women</v>
      </c>
      <c r="I8852" s="6">
        <v>30</v>
      </c>
      <c r="J8852" s="4">
        <v>880</v>
      </c>
      <c r="K8852" s="6">
        <f>Tabla2[[#This Row],[Price per Unit]]*Tabla2[[#This Row],[Units Sold]]</f>
        <v>26400</v>
      </c>
      <c r="L8852" s="52">
        <f>Tabla2[[#This Row],[Units Sold]]/Cálculos!$C$11</f>
        <v>3.5500175282115457E-5</v>
      </c>
      <c r="M8852" s="6">
        <f>Tabla2[[#This Row],[Total Sales]]-Tabla2[[#This Row],[Operating Profit]]</f>
        <v>25423.200000000001</v>
      </c>
      <c r="N8852" s="6">
        <v>976.8</v>
      </c>
      <c r="O8852" s="46">
        <f>Tabla2[[#This Row],[Operating Profit]]/Tabla2[[#This Row],[Total Sales]]</f>
        <v>3.6999999999999998E-2</v>
      </c>
      <c r="P8852" s="1" t="s">
        <v>23</v>
      </c>
    </row>
    <row r="8853" spans="1:16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3" t="str">
        <f>IFERROR(LEFT(Tabla2[[#This Row],[Product]],FIND(" ",Tabla2[[#This Row],[Product]])-3),Tabla2[[#This Row],[Product]])</f>
        <v>Men</v>
      </c>
      <c r="I8853" s="6">
        <v>35</v>
      </c>
      <c r="J8853" s="4">
        <v>680</v>
      </c>
      <c r="K8853" s="6">
        <f>Tabla2[[#This Row],[Price per Unit]]*Tabla2[[#This Row],[Units Sold]]</f>
        <v>23800</v>
      </c>
      <c r="L8853" s="52">
        <f>Tabla2[[#This Row],[Units Sold]]/Cálculos!$C$11</f>
        <v>2.7431953627089217E-5</v>
      </c>
      <c r="M8853" s="6">
        <f>Tabla2[[#This Row],[Total Sales]]-Tabla2[[#This Row],[Operating Profit]]</f>
        <v>22990.799999999999</v>
      </c>
      <c r="N8853" s="6">
        <v>809.19999999999993</v>
      </c>
      <c r="O8853" s="46">
        <f>Tabla2[[#This Row],[Operating Profit]]/Tabla2[[#This Row],[Total Sales]]</f>
        <v>3.3999999999999996E-2</v>
      </c>
      <c r="P8853" s="1" t="s">
        <v>23</v>
      </c>
    </row>
    <row r="8854" spans="1:16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3" t="str">
        <f>IFERROR(LEFT(Tabla2[[#This Row],[Product]],FIND(" ",Tabla2[[#This Row],[Product]])-3),Tabla2[[#This Row],[Product]])</f>
        <v>Women</v>
      </c>
      <c r="I8854" s="6">
        <v>27</v>
      </c>
      <c r="J8854" s="4">
        <v>1400</v>
      </c>
      <c r="K8854" s="6">
        <f>Tabla2[[#This Row],[Price per Unit]]*Tabla2[[#This Row],[Units Sold]]</f>
        <v>37800</v>
      </c>
      <c r="L8854" s="52">
        <f>Tabla2[[#This Row],[Units Sold]]/Cálculos!$C$11</f>
        <v>5.6477551585183678E-5</v>
      </c>
      <c r="M8854" s="6">
        <f>Tabla2[[#This Row],[Total Sales]]-Tabla2[[#This Row],[Operating Profit]]</f>
        <v>36779.4</v>
      </c>
      <c r="N8854" s="6">
        <v>1020.6</v>
      </c>
      <c r="O8854" s="46">
        <f>Tabla2[[#This Row],[Operating Profit]]/Tabla2[[#This Row],[Total Sales]]</f>
        <v>2.7E-2</v>
      </c>
      <c r="P8854" s="1" t="s">
        <v>23</v>
      </c>
    </row>
    <row r="8855" spans="1:16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3" t="str">
        <f>IFERROR(LEFT(Tabla2[[#This Row],[Product]],FIND(" ",Tabla2[[#This Row],[Product]])-3),Tabla2[[#This Row],[Product]])</f>
        <v>Men</v>
      </c>
      <c r="I8855" s="6">
        <v>21</v>
      </c>
      <c r="J8855" s="4">
        <v>1620</v>
      </c>
      <c r="K8855" s="6">
        <f>Tabla2[[#This Row],[Price per Unit]]*Tabla2[[#This Row],[Units Sold]]</f>
        <v>34020</v>
      </c>
      <c r="L8855" s="52">
        <f>Tabla2[[#This Row],[Units Sold]]/Cálculos!$C$11</f>
        <v>6.5352595405712547E-5</v>
      </c>
      <c r="M8855" s="6">
        <f>Tabla2[[#This Row],[Total Sales]]-Tabla2[[#This Row],[Operating Profit]]</f>
        <v>32761.26</v>
      </c>
      <c r="N8855" s="6">
        <v>1258.74</v>
      </c>
      <c r="O8855" s="46">
        <f>Tabla2[[#This Row],[Operating Profit]]/Tabla2[[#This Row],[Total Sales]]</f>
        <v>3.6999999999999998E-2</v>
      </c>
      <c r="P8855" s="1" t="s">
        <v>23</v>
      </c>
    </row>
    <row r="8856" spans="1:16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3" t="str">
        <f>IFERROR(LEFT(Tabla2[[#This Row],[Product]],FIND(" ",Tabla2[[#This Row],[Product]])-3),Tabla2[[#This Row],[Product]])</f>
        <v>Men</v>
      </c>
      <c r="I8856" s="6">
        <v>28</v>
      </c>
      <c r="J8856" s="4">
        <v>1280</v>
      </c>
      <c r="K8856" s="6">
        <f>Tabla2[[#This Row],[Price per Unit]]*Tabla2[[#This Row],[Units Sold]]</f>
        <v>35840</v>
      </c>
      <c r="L8856" s="52">
        <f>Tabla2[[#This Row],[Units Sold]]/Cálculos!$C$11</f>
        <v>5.1636618592167932E-5</v>
      </c>
      <c r="M8856" s="6">
        <f>Tabla2[[#This Row],[Total Sales]]-Tabla2[[#This Row],[Operating Profit]]</f>
        <v>34298.879999999997</v>
      </c>
      <c r="N8856" s="6">
        <v>1541.1200000000001</v>
      </c>
      <c r="O8856" s="46">
        <f>Tabla2[[#This Row],[Operating Profit]]/Tabla2[[#This Row],[Total Sales]]</f>
        <v>4.3000000000000003E-2</v>
      </c>
      <c r="P8856" s="1" t="s">
        <v>23</v>
      </c>
    </row>
    <row r="8857" spans="1:16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3" t="str">
        <f>IFERROR(LEFT(Tabla2[[#This Row],[Product]],FIND(" ",Tabla2[[#This Row],[Product]])-3),Tabla2[[#This Row],[Product]])</f>
        <v>Women</v>
      </c>
      <c r="I8857" s="6">
        <v>28</v>
      </c>
      <c r="J8857" s="4">
        <v>1240</v>
      </c>
      <c r="K8857" s="6">
        <f>Tabla2[[#This Row],[Price per Unit]]*Tabla2[[#This Row],[Units Sold]]</f>
        <v>34720</v>
      </c>
      <c r="L8857" s="52">
        <f>Tabla2[[#This Row],[Units Sold]]/Cálculos!$C$11</f>
        <v>5.0022974261162688E-5</v>
      </c>
      <c r="M8857" s="6">
        <f>Tabla2[[#This Row],[Total Sales]]-Tabla2[[#This Row],[Operating Profit]]</f>
        <v>33261.760000000002</v>
      </c>
      <c r="N8857" s="6">
        <v>1458.24</v>
      </c>
      <c r="O8857" s="46">
        <f>Tabla2[[#This Row],[Operating Profit]]/Tabla2[[#This Row],[Total Sales]]</f>
        <v>4.2000000000000003E-2</v>
      </c>
      <c r="P8857" s="1" t="s">
        <v>23</v>
      </c>
    </row>
    <row r="8858" spans="1:16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3" t="str">
        <f>IFERROR(LEFT(Tabla2[[#This Row],[Product]],FIND(" ",Tabla2[[#This Row],[Product]])-3),Tabla2[[#This Row],[Product]])</f>
        <v>Women</v>
      </c>
      <c r="I8858" s="6">
        <v>26</v>
      </c>
      <c r="J8858" s="4">
        <v>680</v>
      </c>
      <c r="K8858" s="6">
        <f>Tabla2[[#This Row],[Price per Unit]]*Tabla2[[#This Row],[Units Sold]]</f>
        <v>17680</v>
      </c>
      <c r="L8858" s="52">
        <f>Tabla2[[#This Row],[Units Sold]]/Cálculos!$C$11</f>
        <v>2.7431953627089217E-5</v>
      </c>
      <c r="M8858" s="6">
        <f>Tabla2[[#This Row],[Total Sales]]-Tabla2[[#This Row],[Operating Profit]]</f>
        <v>16937.439999999999</v>
      </c>
      <c r="N8858" s="6">
        <v>742.56</v>
      </c>
      <c r="O8858" s="46">
        <f>Tabla2[[#This Row],[Operating Profit]]/Tabla2[[#This Row],[Total Sales]]</f>
        <v>4.1999999999999996E-2</v>
      </c>
      <c r="P8858" s="1" t="s">
        <v>23</v>
      </c>
    </row>
    <row r="8859" spans="1:16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3" t="str">
        <f>IFERROR(LEFT(Tabla2[[#This Row],[Product]],FIND(" ",Tabla2[[#This Row],[Product]])-3),Tabla2[[#This Row],[Product]])</f>
        <v>Men</v>
      </c>
      <c r="I8859" s="6">
        <v>36</v>
      </c>
      <c r="J8859" s="4">
        <v>510</v>
      </c>
      <c r="K8859" s="6">
        <f>Tabla2[[#This Row],[Price per Unit]]*Tabla2[[#This Row],[Units Sold]]</f>
        <v>18360</v>
      </c>
      <c r="L8859" s="52">
        <f>Tabla2[[#This Row],[Units Sold]]/Cálculos!$C$11</f>
        <v>2.0573965220316913E-5</v>
      </c>
      <c r="M8859" s="6">
        <f>Tabla2[[#This Row],[Total Sales]]-Tabla2[[#This Row],[Operating Profit]]</f>
        <v>17680.68</v>
      </c>
      <c r="N8859" s="6">
        <v>679.31999999999994</v>
      </c>
      <c r="O8859" s="46">
        <f>Tabla2[[#This Row],[Operating Profit]]/Tabla2[[#This Row],[Total Sales]]</f>
        <v>3.6999999999999998E-2</v>
      </c>
      <c r="P8859" s="1" t="s">
        <v>23</v>
      </c>
    </row>
    <row r="8860" spans="1:16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3" t="str">
        <f>IFERROR(LEFT(Tabla2[[#This Row],[Product]],FIND(" ",Tabla2[[#This Row],[Product]])-3),Tabla2[[#This Row],[Product]])</f>
        <v>Women</v>
      </c>
      <c r="I8860" s="6">
        <v>31</v>
      </c>
      <c r="J8860" s="4">
        <v>1160</v>
      </c>
      <c r="K8860" s="6">
        <f>Tabla2[[#This Row],[Price per Unit]]*Tabla2[[#This Row],[Units Sold]]</f>
        <v>35960</v>
      </c>
      <c r="L8860" s="52">
        <f>Tabla2[[#This Row],[Units Sold]]/Cálculos!$C$11</f>
        <v>4.6795685599152193E-5</v>
      </c>
      <c r="M8860" s="6">
        <f>Tabla2[[#This Row],[Total Sales]]-Tabla2[[#This Row],[Operating Profit]]</f>
        <v>34989.08</v>
      </c>
      <c r="N8860" s="6">
        <v>970.92000000000007</v>
      </c>
      <c r="O8860" s="46">
        <f>Tabla2[[#This Row],[Operating Profit]]/Tabla2[[#This Row],[Total Sales]]</f>
        <v>2.7000000000000003E-2</v>
      </c>
      <c r="P8860" s="1" t="s">
        <v>23</v>
      </c>
    </row>
    <row r="8861" spans="1:16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3" t="str">
        <f>IFERROR(LEFT(Tabla2[[#This Row],[Product]],FIND(" ",Tabla2[[#This Row],[Product]])-3),Tabla2[[#This Row],[Product]])</f>
        <v>Men</v>
      </c>
      <c r="I8861" s="6">
        <v>29</v>
      </c>
      <c r="J8861" s="4">
        <v>1600</v>
      </c>
      <c r="K8861" s="6">
        <f>Tabla2[[#This Row],[Price per Unit]]*Tabla2[[#This Row],[Units Sold]]</f>
        <v>46400</v>
      </c>
      <c r="L8861" s="52">
        <f>Tabla2[[#This Row],[Units Sold]]/Cálculos!$C$11</f>
        <v>6.4545773240209925E-5</v>
      </c>
      <c r="M8861" s="6">
        <f>Tabla2[[#This Row],[Total Sales]]-Tabla2[[#This Row],[Operating Profit]]</f>
        <v>44544</v>
      </c>
      <c r="N8861" s="6">
        <v>1855.9999999999998</v>
      </c>
      <c r="O8861" s="46">
        <f>Tabla2[[#This Row],[Operating Profit]]/Tabla2[[#This Row],[Total Sales]]</f>
        <v>3.9999999999999994E-2</v>
      </c>
      <c r="P8861" s="1" t="s">
        <v>23</v>
      </c>
    </row>
    <row r="8862" spans="1:16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3" t="str">
        <f>IFERROR(LEFT(Tabla2[[#This Row],[Product]],FIND(" ",Tabla2[[#This Row],[Product]])-3),Tabla2[[#This Row],[Product]])</f>
        <v>Men</v>
      </c>
      <c r="I8862" s="6">
        <v>38</v>
      </c>
      <c r="J8862" s="4">
        <v>1160</v>
      </c>
      <c r="K8862" s="6">
        <f>Tabla2[[#This Row],[Price per Unit]]*Tabla2[[#This Row],[Units Sold]]</f>
        <v>44080</v>
      </c>
      <c r="L8862" s="52">
        <f>Tabla2[[#This Row],[Units Sold]]/Cálculos!$C$11</f>
        <v>4.6795685599152193E-5</v>
      </c>
      <c r="M8862" s="6">
        <f>Tabla2[[#This Row],[Total Sales]]-Tabla2[[#This Row],[Operating Profit]]</f>
        <v>42140.480000000003</v>
      </c>
      <c r="N8862" s="6">
        <v>1939.52</v>
      </c>
      <c r="O8862" s="46">
        <f>Tabla2[[#This Row],[Operating Profit]]/Tabla2[[#This Row],[Total Sales]]</f>
        <v>4.3999999999999997E-2</v>
      </c>
      <c r="P8862" s="1" t="s">
        <v>23</v>
      </c>
    </row>
    <row r="8863" spans="1:16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3" t="str">
        <f>IFERROR(LEFT(Tabla2[[#This Row],[Product]],FIND(" ",Tabla2[[#This Row],[Product]])-3),Tabla2[[#This Row],[Product]])</f>
        <v>Women</v>
      </c>
      <c r="I8863" s="6">
        <v>37</v>
      </c>
      <c r="J8863" s="4">
        <v>1190</v>
      </c>
      <c r="K8863" s="6">
        <f>Tabla2[[#This Row],[Price per Unit]]*Tabla2[[#This Row],[Units Sold]]</f>
        <v>44030</v>
      </c>
      <c r="L8863" s="52">
        <f>Tabla2[[#This Row],[Units Sold]]/Cálculos!$C$11</f>
        <v>4.8005918847406126E-5</v>
      </c>
      <c r="M8863" s="6">
        <f>Tabla2[[#This Row],[Total Sales]]-Tabla2[[#This Row],[Operating Profit]]</f>
        <v>42224.77</v>
      </c>
      <c r="N8863" s="6">
        <v>1805.2299999999998</v>
      </c>
      <c r="O8863" s="46">
        <f>Tabla2[[#This Row],[Operating Profit]]/Tabla2[[#This Row],[Total Sales]]</f>
        <v>4.0999999999999995E-2</v>
      </c>
      <c r="P8863" s="1" t="s">
        <v>23</v>
      </c>
    </row>
    <row r="8864" spans="1:16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3" t="str">
        <f>IFERROR(LEFT(Tabla2[[#This Row],[Product]],FIND(" ",Tabla2[[#This Row],[Product]])-3),Tabla2[[#This Row],[Product]])</f>
        <v>Women</v>
      </c>
      <c r="I8864" s="6">
        <v>38</v>
      </c>
      <c r="J8864" s="4">
        <v>680</v>
      </c>
      <c r="K8864" s="6">
        <f>Tabla2[[#This Row],[Price per Unit]]*Tabla2[[#This Row],[Units Sold]]</f>
        <v>25840</v>
      </c>
      <c r="L8864" s="52">
        <f>Tabla2[[#This Row],[Units Sold]]/Cálculos!$C$11</f>
        <v>2.7431953627089217E-5</v>
      </c>
      <c r="M8864" s="6">
        <f>Tabla2[[#This Row],[Total Sales]]-Tabla2[[#This Row],[Operating Profit]]</f>
        <v>24883.919999999998</v>
      </c>
      <c r="N8864" s="6">
        <v>956.08</v>
      </c>
      <c r="O8864" s="46">
        <f>Tabla2[[#This Row],[Operating Profit]]/Tabla2[[#This Row],[Total Sales]]</f>
        <v>3.6999999999999998E-2</v>
      </c>
      <c r="P8864" s="1" t="s">
        <v>23</v>
      </c>
    </row>
    <row r="8865" spans="1:16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3" t="str">
        <f>IFERROR(LEFT(Tabla2[[#This Row],[Product]],FIND(" ",Tabla2[[#This Row],[Product]])-3),Tabla2[[#This Row],[Product]])</f>
        <v>Men</v>
      </c>
      <c r="I8865" s="6">
        <v>41</v>
      </c>
      <c r="J8865" s="4">
        <v>390</v>
      </c>
      <c r="K8865" s="6">
        <f>Tabla2[[#This Row],[Price per Unit]]*Tabla2[[#This Row],[Units Sold]]</f>
        <v>15990</v>
      </c>
      <c r="L8865" s="52">
        <f>Tabla2[[#This Row],[Units Sold]]/Cálculos!$C$11</f>
        <v>1.5733032227301167E-5</v>
      </c>
      <c r="M8865" s="6">
        <f>Tabla2[[#This Row],[Total Sales]]-Tabla2[[#This Row],[Operating Profit]]</f>
        <v>15478.32</v>
      </c>
      <c r="N8865" s="6">
        <v>511.68</v>
      </c>
      <c r="O8865" s="46">
        <f>Tabla2[[#This Row],[Operating Profit]]/Tabla2[[#This Row],[Total Sales]]</f>
        <v>3.2000000000000001E-2</v>
      </c>
      <c r="P8865" s="1" t="s">
        <v>23</v>
      </c>
    </row>
    <row r="8866" spans="1:16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3" t="str">
        <f>IFERROR(LEFT(Tabla2[[#This Row],[Product]],FIND(" ",Tabla2[[#This Row],[Product]])-3),Tabla2[[#This Row],[Product]])</f>
        <v>Women</v>
      </c>
      <c r="I8866" s="6">
        <v>37</v>
      </c>
      <c r="J8866" s="4">
        <v>1070</v>
      </c>
      <c r="K8866" s="6">
        <f>Tabla2[[#This Row],[Price per Unit]]*Tabla2[[#This Row],[Units Sold]]</f>
        <v>39590</v>
      </c>
      <c r="L8866" s="52">
        <f>Tabla2[[#This Row],[Units Sold]]/Cálculos!$C$11</f>
        <v>4.316498585439038E-5</v>
      </c>
      <c r="M8866" s="6">
        <f>Tabla2[[#This Row],[Total Sales]]-Tabla2[[#This Row],[Operating Profit]]</f>
        <v>38521.07</v>
      </c>
      <c r="N8866" s="6">
        <v>1068.93</v>
      </c>
      <c r="O8866" s="46">
        <f>Tabla2[[#This Row],[Operating Profit]]/Tabla2[[#This Row],[Total Sales]]</f>
        <v>2.7000000000000003E-2</v>
      </c>
      <c r="P8866" s="1" t="s">
        <v>23</v>
      </c>
    </row>
    <row r="8867" spans="1:16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3" t="str">
        <f>IFERROR(LEFT(Tabla2[[#This Row],[Product]],FIND(" ",Tabla2[[#This Row],[Product]])-3),Tabla2[[#This Row],[Product]])</f>
        <v>Men</v>
      </c>
      <c r="I8867" s="6">
        <v>40</v>
      </c>
      <c r="J8867" s="4">
        <v>1750</v>
      </c>
      <c r="K8867" s="6">
        <f>Tabla2[[#This Row],[Price per Unit]]*Tabla2[[#This Row],[Units Sold]]</f>
        <v>70000</v>
      </c>
      <c r="L8867" s="52">
        <f>Tabla2[[#This Row],[Units Sold]]/Cálculos!$C$11</f>
        <v>7.0596939481479604E-5</v>
      </c>
      <c r="M8867" s="6">
        <f>Tabla2[[#This Row],[Total Sales]]-Tabla2[[#This Row],[Operating Profit]]</f>
        <v>67340</v>
      </c>
      <c r="N8867" s="6">
        <v>2660</v>
      </c>
      <c r="O8867" s="46">
        <f>Tabla2[[#This Row],[Operating Profit]]/Tabla2[[#This Row],[Total Sales]]</f>
        <v>3.7999999999999999E-2</v>
      </c>
      <c r="P8867" s="1" t="s">
        <v>23</v>
      </c>
    </row>
    <row r="8868" spans="1:16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3" t="str">
        <f>IFERROR(LEFT(Tabla2[[#This Row],[Product]],FIND(" ",Tabla2[[#This Row],[Product]])-3),Tabla2[[#This Row],[Product]])</f>
        <v>Men</v>
      </c>
      <c r="I8868" s="6">
        <v>37</v>
      </c>
      <c r="J8868" s="4">
        <v>900</v>
      </c>
      <c r="K8868" s="6">
        <f>Tabla2[[#This Row],[Price per Unit]]*Tabla2[[#This Row],[Units Sold]]</f>
        <v>33300</v>
      </c>
      <c r="L8868" s="52">
        <f>Tabla2[[#This Row],[Units Sold]]/Cálculos!$C$11</f>
        <v>3.630699744761808E-5</v>
      </c>
      <c r="M8868" s="6">
        <f>Tabla2[[#This Row],[Total Sales]]-Tabla2[[#This Row],[Operating Profit]]</f>
        <v>31834.799999999999</v>
      </c>
      <c r="N8868" s="6">
        <v>1465.2</v>
      </c>
      <c r="O8868" s="46">
        <f>Tabla2[[#This Row],[Operating Profit]]/Tabla2[[#This Row],[Total Sales]]</f>
        <v>4.4000000000000004E-2</v>
      </c>
      <c r="P8868" s="1" t="s">
        <v>23</v>
      </c>
    </row>
    <row r="8869" spans="1:16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3" t="str">
        <f>IFERROR(LEFT(Tabla2[[#This Row],[Product]],FIND(" ",Tabla2[[#This Row],[Product]])-3),Tabla2[[#This Row],[Product]])</f>
        <v>Women</v>
      </c>
      <c r="I8869" s="6">
        <v>42</v>
      </c>
      <c r="J8869" s="4">
        <v>1230</v>
      </c>
      <c r="K8869" s="6">
        <f>Tabla2[[#This Row],[Price per Unit]]*Tabla2[[#This Row],[Units Sold]]</f>
        <v>51660</v>
      </c>
      <c r="L8869" s="52">
        <f>Tabla2[[#This Row],[Units Sold]]/Cálculos!$C$11</f>
        <v>4.9619563178411377E-5</v>
      </c>
      <c r="M8869" s="6">
        <f>Tabla2[[#This Row],[Total Sales]]-Tabla2[[#This Row],[Operating Profit]]</f>
        <v>49748.58</v>
      </c>
      <c r="N8869" s="6">
        <v>1911.42</v>
      </c>
      <c r="O8869" s="46">
        <f>Tabla2[[#This Row],[Operating Profit]]/Tabla2[[#This Row],[Total Sales]]</f>
        <v>3.6999999999999998E-2</v>
      </c>
      <c r="P8869" s="1" t="s">
        <v>23</v>
      </c>
    </row>
    <row r="8870" spans="1:16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3" t="str">
        <f>IFERROR(LEFT(Tabla2[[#This Row],[Product]],FIND(" ",Tabla2[[#This Row],[Product]])-3),Tabla2[[#This Row],[Product]])</f>
        <v>Women</v>
      </c>
      <c r="I8870" s="6">
        <v>40</v>
      </c>
      <c r="J8870" s="4">
        <v>780</v>
      </c>
      <c r="K8870" s="6">
        <f>Tabla2[[#This Row],[Price per Unit]]*Tabla2[[#This Row],[Units Sold]]</f>
        <v>31200</v>
      </c>
      <c r="L8870" s="52">
        <f>Tabla2[[#This Row],[Units Sold]]/Cálculos!$C$11</f>
        <v>3.1466064454602334E-5</v>
      </c>
      <c r="M8870" s="6">
        <f>Tabla2[[#This Row],[Total Sales]]-Tabla2[[#This Row],[Operating Profit]]</f>
        <v>29952</v>
      </c>
      <c r="N8870" s="6">
        <v>1248</v>
      </c>
      <c r="O8870" s="46">
        <f>Tabla2[[#This Row],[Operating Profit]]/Tabla2[[#This Row],[Total Sales]]</f>
        <v>0.04</v>
      </c>
      <c r="P8870" s="1" t="s">
        <v>23</v>
      </c>
    </row>
    <row r="8871" spans="1:16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3" t="str">
        <f>IFERROR(LEFT(Tabla2[[#This Row],[Product]],FIND(" ",Tabla2[[#This Row],[Product]])-3),Tabla2[[#This Row],[Product]])</f>
        <v>Men</v>
      </c>
      <c r="I8871" s="6">
        <v>43</v>
      </c>
      <c r="J8871" s="4">
        <v>470</v>
      </c>
      <c r="K8871" s="6">
        <f>Tabla2[[#This Row],[Price per Unit]]*Tabla2[[#This Row],[Units Sold]]</f>
        <v>20210</v>
      </c>
      <c r="L8871" s="52">
        <f>Tabla2[[#This Row],[Units Sold]]/Cálculos!$C$11</f>
        <v>1.8960320889311665E-5</v>
      </c>
      <c r="M8871" s="6">
        <f>Tabla2[[#This Row],[Total Sales]]-Tabla2[[#This Row],[Operating Profit]]</f>
        <v>19522.86</v>
      </c>
      <c r="N8871" s="6">
        <v>687.14</v>
      </c>
      <c r="O8871" s="46">
        <f>Tabla2[[#This Row],[Operating Profit]]/Tabla2[[#This Row],[Total Sales]]</f>
        <v>3.4000000000000002E-2</v>
      </c>
      <c r="P8871" s="1" t="s">
        <v>23</v>
      </c>
    </row>
    <row r="8872" spans="1:16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3" t="str">
        <f>IFERROR(LEFT(Tabla2[[#This Row],[Product]],FIND(" ",Tabla2[[#This Row],[Product]])-3),Tabla2[[#This Row],[Product]])</f>
        <v>Women</v>
      </c>
      <c r="I8872" s="6">
        <v>49</v>
      </c>
      <c r="J8872" s="4">
        <v>1110</v>
      </c>
      <c r="K8872" s="6">
        <f>Tabla2[[#This Row],[Price per Unit]]*Tabla2[[#This Row],[Units Sold]]</f>
        <v>54390</v>
      </c>
      <c r="L8872" s="52">
        <f>Tabla2[[#This Row],[Units Sold]]/Cálculos!$C$11</f>
        <v>4.4778630185395631E-5</v>
      </c>
      <c r="M8872" s="6">
        <f>Tabla2[[#This Row],[Total Sales]]-Tabla2[[#This Row],[Operating Profit]]</f>
        <v>52758.3</v>
      </c>
      <c r="N8872" s="6">
        <v>1631.7</v>
      </c>
      <c r="O8872" s="46">
        <f>Tabla2[[#This Row],[Operating Profit]]/Tabla2[[#This Row],[Total Sales]]</f>
        <v>3.0000000000000002E-2</v>
      </c>
      <c r="P8872" s="1" t="s">
        <v>23</v>
      </c>
    </row>
    <row r="8873" spans="1:16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3" t="str">
        <f>IFERROR(LEFT(Tabla2[[#This Row],[Product]],FIND(" ",Tabla2[[#This Row],[Product]])-3),Tabla2[[#This Row],[Product]])</f>
        <v>Men</v>
      </c>
      <c r="I8873" s="6">
        <v>38</v>
      </c>
      <c r="J8873" s="4">
        <v>1840</v>
      </c>
      <c r="K8873" s="6">
        <f>Tabla2[[#This Row],[Price per Unit]]*Tabla2[[#This Row],[Units Sold]]</f>
        <v>69920</v>
      </c>
      <c r="L8873" s="52">
        <f>Tabla2[[#This Row],[Units Sold]]/Cálculos!$C$11</f>
        <v>7.4227639226241403E-5</v>
      </c>
      <c r="M8873" s="6">
        <f>Tabla2[[#This Row],[Total Sales]]-Tabla2[[#This Row],[Operating Profit]]</f>
        <v>67263.039999999994</v>
      </c>
      <c r="N8873" s="6">
        <v>2656.96</v>
      </c>
      <c r="O8873" s="46">
        <f>Tabla2[[#This Row],[Operating Profit]]/Tabla2[[#This Row],[Total Sales]]</f>
        <v>3.7999999999999999E-2</v>
      </c>
      <c r="P8873" s="1" t="s">
        <v>23</v>
      </c>
    </row>
    <row r="8874" spans="1:16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3" t="str">
        <f>IFERROR(LEFT(Tabla2[[#This Row],[Product]],FIND(" ",Tabla2[[#This Row],[Product]])-3),Tabla2[[#This Row],[Product]])</f>
        <v>Men</v>
      </c>
      <c r="I8874" s="6">
        <v>36</v>
      </c>
      <c r="J8874" s="4">
        <v>1160</v>
      </c>
      <c r="K8874" s="6">
        <f>Tabla2[[#This Row],[Price per Unit]]*Tabla2[[#This Row],[Units Sold]]</f>
        <v>41760</v>
      </c>
      <c r="L8874" s="52">
        <f>Tabla2[[#This Row],[Units Sold]]/Cálculos!$C$11</f>
        <v>4.6795685599152193E-5</v>
      </c>
      <c r="M8874" s="6">
        <f>Tabla2[[#This Row],[Total Sales]]-Tabla2[[#This Row],[Operating Profit]]</f>
        <v>40006.080000000002</v>
      </c>
      <c r="N8874" s="6">
        <v>1753.92</v>
      </c>
      <c r="O8874" s="46">
        <f>Tabla2[[#This Row],[Operating Profit]]/Tabla2[[#This Row],[Total Sales]]</f>
        <v>4.2000000000000003E-2</v>
      </c>
      <c r="P8874" s="1" t="s">
        <v>23</v>
      </c>
    </row>
    <row r="8875" spans="1:16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3" t="str">
        <f>IFERROR(LEFT(Tabla2[[#This Row],[Product]],FIND(" ",Tabla2[[#This Row],[Product]])-3),Tabla2[[#This Row],[Product]])</f>
        <v>Women</v>
      </c>
      <c r="I8875" s="6">
        <v>41</v>
      </c>
      <c r="J8875" s="4">
        <v>1320</v>
      </c>
      <c r="K8875" s="6">
        <f>Tabla2[[#This Row],[Price per Unit]]*Tabla2[[#This Row],[Units Sold]]</f>
        <v>54120</v>
      </c>
      <c r="L8875" s="52">
        <f>Tabla2[[#This Row],[Units Sold]]/Cálculos!$C$11</f>
        <v>5.3250262923173183E-5</v>
      </c>
      <c r="M8875" s="6">
        <f>Tabla2[[#This Row],[Total Sales]]-Tabla2[[#This Row],[Operating Profit]]</f>
        <v>52063.44</v>
      </c>
      <c r="N8875" s="6">
        <v>2056.56</v>
      </c>
      <c r="O8875" s="46">
        <f>Tabla2[[#This Row],[Operating Profit]]/Tabla2[[#This Row],[Total Sales]]</f>
        <v>3.7999999999999999E-2</v>
      </c>
      <c r="P8875" s="1" t="s">
        <v>23</v>
      </c>
    </row>
    <row r="8876" spans="1:16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3" t="str">
        <f>IFERROR(LEFT(Tabla2[[#This Row],[Product]],FIND(" ",Tabla2[[#This Row],[Product]])-3),Tabla2[[#This Row],[Product]])</f>
        <v>Women</v>
      </c>
      <c r="I8876" s="6">
        <v>39</v>
      </c>
      <c r="J8876" s="4">
        <v>930</v>
      </c>
      <c r="K8876" s="6">
        <f>Tabla2[[#This Row],[Price per Unit]]*Tabla2[[#This Row],[Units Sold]]</f>
        <v>36270</v>
      </c>
      <c r="L8876" s="52">
        <f>Tabla2[[#This Row],[Units Sold]]/Cálculos!$C$11</f>
        <v>3.7517230695872013E-5</v>
      </c>
      <c r="M8876" s="6">
        <f>Tabla2[[#This Row],[Total Sales]]-Tabla2[[#This Row],[Operating Profit]]</f>
        <v>34928.01</v>
      </c>
      <c r="N8876" s="6">
        <v>1341.99</v>
      </c>
      <c r="O8876" s="46">
        <f>Tabla2[[#This Row],[Operating Profit]]/Tabla2[[#This Row],[Total Sales]]</f>
        <v>3.6999999999999998E-2</v>
      </c>
      <c r="P8876" s="1" t="s">
        <v>23</v>
      </c>
    </row>
    <row r="8877" spans="1:16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3" t="str">
        <f>IFERROR(LEFT(Tabla2[[#This Row],[Product]],FIND(" ",Tabla2[[#This Row],[Product]])-3),Tabla2[[#This Row],[Product]])</f>
        <v>Men</v>
      </c>
      <c r="I8877" s="6">
        <v>39</v>
      </c>
      <c r="J8877" s="4">
        <v>620</v>
      </c>
      <c r="K8877" s="6">
        <f>Tabla2[[#This Row],[Price per Unit]]*Tabla2[[#This Row],[Units Sold]]</f>
        <v>24180</v>
      </c>
      <c r="L8877" s="52">
        <f>Tabla2[[#This Row],[Units Sold]]/Cálculos!$C$11</f>
        <v>2.5011487130581344E-5</v>
      </c>
      <c r="M8877" s="6">
        <f>Tabla2[[#This Row],[Total Sales]]-Tabla2[[#This Row],[Operating Profit]]</f>
        <v>23382.06</v>
      </c>
      <c r="N8877" s="6">
        <v>797.93999999999994</v>
      </c>
      <c r="O8877" s="46">
        <f>Tabla2[[#This Row],[Operating Profit]]/Tabla2[[#This Row],[Total Sales]]</f>
        <v>3.2999999999999995E-2</v>
      </c>
      <c r="P8877" s="1" t="s">
        <v>23</v>
      </c>
    </row>
    <row r="8878" spans="1:16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3" t="str">
        <f>IFERROR(LEFT(Tabla2[[#This Row],[Product]],FIND(" ",Tabla2[[#This Row],[Product]])-3),Tabla2[[#This Row],[Product]])</f>
        <v>Women</v>
      </c>
      <c r="I8878" s="6">
        <v>53</v>
      </c>
      <c r="J8878" s="4">
        <v>1240</v>
      </c>
      <c r="K8878" s="6">
        <f>Tabla2[[#This Row],[Price per Unit]]*Tabla2[[#This Row],[Units Sold]]</f>
        <v>65720</v>
      </c>
      <c r="L8878" s="52">
        <f>Tabla2[[#This Row],[Units Sold]]/Cálculos!$C$11</f>
        <v>5.0022974261162688E-5</v>
      </c>
      <c r="M8878" s="6">
        <f>Tabla2[[#This Row],[Total Sales]]-Tabla2[[#This Row],[Operating Profit]]</f>
        <v>63814.12</v>
      </c>
      <c r="N8878" s="6">
        <v>1905.8799999999999</v>
      </c>
      <c r="O8878" s="46">
        <f>Tabla2[[#This Row],[Operating Profit]]/Tabla2[[#This Row],[Total Sales]]</f>
        <v>2.8999999999999998E-2</v>
      </c>
      <c r="P8878" s="1" t="s">
        <v>23</v>
      </c>
    </row>
    <row r="8879" spans="1:16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3" t="str">
        <f>IFERROR(LEFT(Tabla2[[#This Row],[Product]],FIND(" ",Tabla2[[#This Row],[Product]])-3),Tabla2[[#This Row],[Product]])</f>
        <v>Men</v>
      </c>
      <c r="I8879" s="6">
        <v>37</v>
      </c>
      <c r="J8879" s="4">
        <v>1940</v>
      </c>
      <c r="K8879" s="6">
        <f>Tabla2[[#This Row],[Price per Unit]]*Tabla2[[#This Row],[Units Sold]]</f>
        <v>71780</v>
      </c>
      <c r="L8879" s="52">
        <f>Tabla2[[#This Row],[Units Sold]]/Cálculos!$C$11</f>
        <v>7.8261750053754527E-5</v>
      </c>
      <c r="M8879" s="6">
        <f>Tabla2[[#This Row],[Total Sales]]-Tabla2[[#This Row],[Operating Profit]]</f>
        <v>68980.58</v>
      </c>
      <c r="N8879" s="6">
        <v>2799.4199999999996</v>
      </c>
      <c r="O8879" s="46">
        <f>Tabla2[[#This Row],[Operating Profit]]/Tabla2[[#This Row],[Total Sales]]</f>
        <v>3.8999999999999993E-2</v>
      </c>
      <c r="P8879" s="1" t="s">
        <v>23</v>
      </c>
    </row>
    <row r="8880" spans="1:16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3" t="str">
        <f>IFERROR(LEFT(Tabla2[[#This Row],[Product]],FIND(" ",Tabla2[[#This Row],[Product]])-3),Tabla2[[#This Row],[Product]])</f>
        <v>Men</v>
      </c>
      <c r="I8880" s="6">
        <v>36</v>
      </c>
      <c r="J8880" s="4">
        <v>1430</v>
      </c>
      <c r="K8880" s="6">
        <f>Tabla2[[#This Row],[Price per Unit]]*Tabla2[[#This Row],[Units Sold]]</f>
        <v>51480</v>
      </c>
      <c r="L8880" s="52">
        <f>Tabla2[[#This Row],[Units Sold]]/Cálculos!$C$11</f>
        <v>5.7687784833437618E-5</v>
      </c>
      <c r="M8880" s="6">
        <f>Tabla2[[#This Row],[Total Sales]]-Tabla2[[#This Row],[Operating Profit]]</f>
        <v>49317.84</v>
      </c>
      <c r="N8880" s="6">
        <v>2162.1600000000003</v>
      </c>
      <c r="O8880" s="46">
        <f>Tabla2[[#This Row],[Operating Profit]]/Tabla2[[#This Row],[Total Sales]]</f>
        <v>4.2000000000000003E-2</v>
      </c>
      <c r="P8880" s="1" t="s">
        <v>23</v>
      </c>
    </row>
    <row r="8881" spans="1:16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3" t="str">
        <f>IFERROR(LEFT(Tabla2[[#This Row],[Product]],FIND(" ",Tabla2[[#This Row],[Product]])-3),Tabla2[[#This Row],[Product]])</f>
        <v>Women</v>
      </c>
      <c r="I8881" s="6">
        <v>41</v>
      </c>
      <c r="J8881" s="4">
        <v>1470</v>
      </c>
      <c r="K8881" s="6">
        <f>Tabla2[[#This Row],[Price per Unit]]*Tabla2[[#This Row],[Units Sold]]</f>
        <v>60270</v>
      </c>
      <c r="L8881" s="52">
        <f>Tabla2[[#This Row],[Units Sold]]/Cálculos!$C$11</f>
        <v>5.9301429164442862E-5</v>
      </c>
      <c r="M8881" s="6">
        <f>Tabla2[[#This Row],[Total Sales]]-Tabla2[[#This Row],[Operating Profit]]</f>
        <v>57979.74</v>
      </c>
      <c r="N8881" s="6">
        <v>2290.2600000000002</v>
      </c>
      <c r="O8881" s="46">
        <f>Tabla2[[#This Row],[Operating Profit]]/Tabla2[[#This Row],[Total Sales]]</f>
        <v>3.8000000000000006E-2</v>
      </c>
      <c r="P8881" s="1" t="s">
        <v>23</v>
      </c>
    </row>
    <row r="8882" spans="1:16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3" t="str">
        <f>IFERROR(LEFT(Tabla2[[#This Row],[Product]],FIND(" ",Tabla2[[#This Row],[Product]])-3),Tabla2[[#This Row],[Product]])</f>
        <v>Women</v>
      </c>
      <c r="I8882" s="6">
        <v>38</v>
      </c>
      <c r="J8882" s="4">
        <v>1050</v>
      </c>
      <c r="K8882" s="6">
        <f>Tabla2[[#This Row],[Price per Unit]]*Tabla2[[#This Row],[Units Sold]]</f>
        <v>39900</v>
      </c>
      <c r="L8882" s="52">
        <f>Tabla2[[#This Row],[Units Sold]]/Cálculos!$C$11</f>
        <v>4.2358163688887758E-5</v>
      </c>
      <c r="M8882" s="6">
        <f>Tabla2[[#This Row],[Total Sales]]-Tabla2[[#This Row],[Operating Profit]]</f>
        <v>38304</v>
      </c>
      <c r="N8882" s="6">
        <v>1595.9999999999998</v>
      </c>
      <c r="O8882" s="46">
        <f>Tabla2[[#This Row],[Operating Profit]]/Tabla2[[#This Row],[Total Sales]]</f>
        <v>3.9999999999999994E-2</v>
      </c>
      <c r="P8882" s="1" t="s">
        <v>23</v>
      </c>
    </row>
    <row r="8883" spans="1:16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3" t="str">
        <f>IFERROR(LEFT(Tabla2[[#This Row],[Product]],FIND(" ",Tabla2[[#This Row],[Product]])-3),Tabla2[[#This Row],[Product]])</f>
        <v>Men</v>
      </c>
      <c r="I8883" s="6">
        <v>43</v>
      </c>
      <c r="J8883" s="4">
        <v>720</v>
      </c>
      <c r="K8883" s="6">
        <f>Tabla2[[#This Row],[Price per Unit]]*Tabla2[[#This Row],[Units Sold]]</f>
        <v>30960</v>
      </c>
      <c r="L8883" s="52">
        <f>Tabla2[[#This Row],[Units Sold]]/Cálculos!$C$11</f>
        <v>2.9045597958094464E-5</v>
      </c>
      <c r="M8883" s="6">
        <f>Tabla2[[#This Row],[Total Sales]]-Tabla2[[#This Row],[Operating Profit]]</f>
        <v>29907.360000000001</v>
      </c>
      <c r="N8883" s="6">
        <v>1052.6399999999999</v>
      </c>
      <c r="O8883" s="46">
        <f>Tabla2[[#This Row],[Operating Profit]]/Tabla2[[#This Row],[Total Sales]]</f>
        <v>3.3999999999999996E-2</v>
      </c>
      <c r="P8883" s="1" t="s">
        <v>23</v>
      </c>
    </row>
    <row r="8884" spans="1:16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3" t="str">
        <f>IFERROR(LEFT(Tabla2[[#This Row],[Product]],FIND(" ",Tabla2[[#This Row],[Product]])-3),Tabla2[[#This Row],[Product]])</f>
        <v>Women</v>
      </c>
      <c r="I8884" s="6">
        <v>46</v>
      </c>
      <c r="J8884" s="4">
        <v>1580</v>
      </c>
      <c r="K8884" s="6">
        <f>Tabla2[[#This Row],[Price per Unit]]*Tabla2[[#This Row],[Units Sold]]</f>
        <v>72680</v>
      </c>
      <c r="L8884" s="52">
        <f>Tabla2[[#This Row],[Units Sold]]/Cálculos!$C$11</f>
        <v>6.373895107470729E-5</v>
      </c>
      <c r="M8884" s="6">
        <f>Tabla2[[#This Row],[Total Sales]]-Tabla2[[#This Row],[Operating Profit]]</f>
        <v>70426.92</v>
      </c>
      <c r="N8884" s="6">
        <v>2253.08</v>
      </c>
      <c r="O8884" s="46">
        <f>Tabla2[[#This Row],[Operating Profit]]/Tabla2[[#This Row],[Total Sales]]</f>
        <v>3.1E-2</v>
      </c>
      <c r="P8884" s="1" t="s">
        <v>23</v>
      </c>
    </row>
    <row r="8885" spans="1:16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3" t="str">
        <f>IFERROR(LEFT(Tabla2[[#This Row],[Product]],FIND(" ",Tabla2[[#This Row],[Product]])-3),Tabla2[[#This Row],[Product]])</f>
        <v>Men</v>
      </c>
      <c r="I8885" s="6">
        <v>40</v>
      </c>
      <c r="J8885" s="4">
        <v>2160</v>
      </c>
      <c r="K8885" s="6">
        <f>Tabla2[[#This Row],[Price per Unit]]*Tabla2[[#This Row],[Units Sold]]</f>
        <v>86400</v>
      </c>
      <c r="L8885" s="52">
        <f>Tabla2[[#This Row],[Units Sold]]/Cálculos!$C$11</f>
        <v>8.7136793874283396E-5</v>
      </c>
      <c r="M8885" s="6">
        <f>Tabla2[[#This Row],[Total Sales]]-Tabla2[[#This Row],[Operating Profit]]</f>
        <v>83203.199999999997</v>
      </c>
      <c r="N8885" s="6">
        <v>3196.8</v>
      </c>
      <c r="O8885" s="46">
        <f>Tabla2[[#This Row],[Operating Profit]]/Tabla2[[#This Row],[Total Sales]]</f>
        <v>3.7000000000000005E-2</v>
      </c>
      <c r="P8885" s="1" t="s">
        <v>23</v>
      </c>
    </row>
    <row r="8886" spans="1:16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3" t="str">
        <f>IFERROR(LEFT(Tabla2[[#This Row],[Product]],FIND(" ",Tabla2[[#This Row],[Product]])-3),Tabla2[[#This Row],[Product]])</f>
        <v>Men</v>
      </c>
      <c r="I8886" s="6">
        <v>40</v>
      </c>
      <c r="J8886" s="4">
        <v>1630</v>
      </c>
      <c r="K8886" s="6">
        <f>Tabla2[[#This Row],[Price per Unit]]*Tabla2[[#This Row],[Units Sold]]</f>
        <v>65200</v>
      </c>
      <c r="L8886" s="52">
        <f>Tabla2[[#This Row],[Units Sold]]/Cálculos!$C$11</f>
        <v>6.5756006488463858E-5</v>
      </c>
      <c r="M8886" s="6">
        <f>Tabla2[[#This Row],[Total Sales]]-Tabla2[[#This Row],[Operating Profit]]</f>
        <v>62200.800000000003</v>
      </c>
      <c r="N8886" s="6">
        <v>2999.2000000000003</v>
      </c>
      <c r="O8886" s="46">
        <f>Tabla2[[#This Row],[Operating Profit]]/Tabla2[[#This Row],[Total Sales]]</f>
        <v>4.6000000000000006E-2</v>
      </c>
      <c r="P8886" s="1" t="s">
        <v>23</v>
      </c>
    </row>
    <row r="8887" spans="1:16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3" t="str">
        <f>IFERROR(LEFT(Tabla2[[#This Row],[Product]],FIND(" ",Tabla2[[#This Row],[Product]])-3),Tabla2[[#This Row],[Product]])</f>
        <v>Women</v>
      </c>
      <c r="I8887" s="6">
        <v>39</v>
      </c>
      <c r="J8887" s="4">
        <v>1570</v>
      </c>
      <c r="K8887" s="6">
        <f>Tabla2[[#This Row],[Price per Unit]]*Tabla2[[#This Row],[Units Sold]]</f>
        <v>61230</v>
      </c>
      <c r="L8887" s="52">
        <f>Tabla2[[#This Row],[Units Sold]]/Cálculos!$C$11</f>
        <v>6.3335539991955979E-5</v>
      </c>
      <c r="M8887" s="6">
        <f>Tabla2[[#This Row],[Total Sales]]-Tabla2[[#This Row],[Operating Profit]]</f>
        <v>58842.03</v>
      </c>
      <c r="N8887" s="6">
        <v>2387.9699999999998</v>
      </c>
      <c r="O8887" s="46">
        <f>Tabla2[[#This Row],[Operating Profit]]/Tabla2[[#This Row],[Total Sales]]</f>
        <v>3.9E-2</v>
      </c>
      <c r="P8887" s="1" t="s">
        <v>23</v>
      </c>
    </row>
    <row r="8888" spans="1:16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3" t="str">
        <f>IFERROR(LEFT(Tabla2[[#This Row],[Product]],FIND(" ",Tabla2[[#This Row],[Product]])-3),Tabla2[[#This Row],[Product]])</f>
        <v>Women</v>
      </c>
      <c r="I8888" s="6">
        <v>36</v>
      </c>
      <c r="J8888" s="4">
        <v>1130</v>
      </c>
      <c r="K8888" s="6">
        <f>Tabla2[[#This Row],[Price per Unit]]*Tabla2[[#This Row],[Units Sold]]</f>
        <v>40680</v>
      </c>
      <c r="L8888" s="52">
        <f>Tabla2[[#This Row],[Units Sold]]/Cálculos!$C$11</f>
        <v>4.5585452350898253E-5</v>
      </c>
      <c r="M8888" s="6">
        <f>Tabla2[[#This Row],[Total Sales]]-Tabla2[[#This Row],[Operating Profit]]</f>
        <v>39134.160000000003</v>
      </c>
      <c r="N8888" s="6">
        <v>1545.84</v>
      </c>
      <c r="O8888" s="46">
        <f>Tabla2[[#This Row],[Operating Profit]]/Tabla2[[#This Row],[Total Sales]]</f>
        <v>3.7999999999999999E-2</v>
      </c>
      <c r="P8888" s="1" t="s">
        <v>23</v>
      </c>
    </row>
    <row r="8889" spans="1:16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3" t="str">
        <f>IFERROR(LEFT(Tabla2[[#This Row],[Product]],FIND(" ",Tabla2[[#This Row],[Product]])-3),Tabla2[[#This Row],[Product]])</f>
        <v>Men</v>
      </c>
      <c r="I8889" s="6">
        <v>40</v>
      </c>
      <c r="J8889" s="4">
        <v>1450</v>
      </c>
      <c r="K8889" s="6">
        <f>Tabla2[[#This Row],[Price per Unit]]*Tabla2[[#This Row],[Units Sold]]</f>
        <v>58000</v>
      </c>
      <c r="L8889" s="52">
        <f>Tabla2[[#This Row],[Units Sold]]/Cálculos!$C$11</f>
        <v>5.849460699894024E-5</v>
      </c>
      <c r="M8889" s="6">
        <f>Tabla2[[#This Row],[Total Sales]]-Tabla2[[#This Row],[Operating Profit]]</f>
        <v>55854</v>
      </c>
      <c r="N8889" s="6">
        <v>2146</v>
      </c>
      <c r="O8889" s="46">
        <f>Tabla2[[#This Row],[Operating Profit]]/Tabla2[[#This Row],[Total Sales]]</f>
        <v>3.6999999999999998E-2</v>
      </c>
      <c r="P8889" s="1" t="s">
        <v>23</v>
      </c>
    </row>
    <row r="8890" spans="1:16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3" t="str">
        <f>IFERROR(LEFT(Tabla2[[#This Row],[Product]],FIND(" ",Tabla2[[#This Row],[Product]])-3),Tabla2[[#This Row],[Product]])</f>
        <v>Women</v>
      </c>
      <c r="I8890" s="6">
        <v>46</v>
      </c>
      <c r="J8890" s="4">
        <v>1450</v>
      </c>
      <c r="K8890" s="6">
        <f>Tabla2[[#This Row],[Price per Unit]]*Tabla2[[#This Row],[Units Sold]]</f>
        <v>66700</v>
      </c>
      <c r="L8890" s="52">
        <f>Tabla2[[#This Row],[Units Sold]]/Cálculos!$C$11</f>
        <v>5.849460699894024E-5</v>
      </c>
      <c r="M8890" s="6">
        <f>Tabla2[[#This Row],[Total Sales]]-Tabla2[[#This Row],[Operating Profit]]</f>
        <v>64699</v>
      </c>
      <c r="N8890" s="6">
        <v>2001</v>
      </c>
      <c r="O8890" s="46">
        <f>Tabla2[[#This Row],[Operating Profit]]/Tabla2[[#This Row],[Total Sales]]</f>
        <v>0.03</v>
      </c>
      <c r="P8890" s="1" t="s">
        <v>23</v>
      </c>
    </row>
    <row r="8891" spans="1:16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3" t="str">
        <f>IFERROR(LEFT(Tabla2[[#This Row],[Product]],FIND(" ",Tabla2[[#This Row],[Product]])-3),Tabla2[[#This Row],[Product]])</f>
        <v>Men</v>
      </c>
      <c r="I8891" s="6">
        <v>41</v>
      </c>
      <c r="J8891" s="4">
        <v>1940</v>
      </c>
      <c r="K8891" s="6">
        <f>Tabla2[[#This Row],[Price per Unit]]*Tabla2[[#This Row],[Units Sold]]</f>
        <v>79540</v>
      </c>
      <c r="L8891" s="52">
        <f>Tabla2[[#This Row],[Units Sold]]/Cálculos!$C$11</f>
        <v>7.8261750053754527E-5</v>
      </c>
      <c r="M8891" s="6">
        <f>Tabla2[[#This Row],[Total Sales]]-Tabla2[[#This Row],[Operating Profit]]</f>
        <v>76358.399999999994</v>
      </c>
      <c r="N8891" s="6">
        <v>3181.6</v>
      </c>
      <c r="O8891" s="46">
        <f>Tabla2[[#This Row],[Operating Profit]]/Tabla2[[#This Row],[Total Sales]]</f>
        <v>0.04</v>
      </c>
      <c r="P8891" s="1" t="s">
        <v>23</v>
      </c>
    </row>
    <row r="8892" spans="1:16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3" t="str">
        <f>IFERROR(LEFT(Tabla2[[#This Row],[Product]],FIND(" ",Tabla2[[#This Row],[Product]])-3),Tabla2[[#This Row],[Product]])</f>
        <v>Men</v>
      </c>
      <c r="I8892" s="6">
        <v>46</v>
      </c>
      <c r="J8892" s="4">
        <v>1900</v>
      </c>
      <c r="K8892" s="6">
        <f>Tabla2[[#This Row],[Price per Unit]]*Tabla2[[#This Row],[Units Sold]]</f>
        <v>87400</v>
      </c>
      <c r="L8892" s="52">
        <f>Tabla2[[#This Row],[Units Sold]]/Cálculos!$C$11</f>
        <v>7.6648105722749283E-5</v>
      </c>
      <c r="M8892" s="6">
        <f>Tabla2[[#This Row],[Total Sales]]-Tabla2[[#This Row],[Operating Profit]]</f>
        <v>83729.2</v>
      </c>
      <c r="N8892" s="6">
        <v>3670.8</v>
      </c>
      <c r="O8892" s="46">
        <f>Tabla2[[#This Row],[Operating Profit]]/Tabla2[[#This Row],[Total Sales]]</f>
        <v>4.2000000000000003E-2</v>
      </c>
      <c r="P8892" s="1" t="s">
        <v>23</v>
      </c>
    </row>
    <row r="8893" spans="1:16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3" t="str">
        <f>IFERROR(LEFT(Tabla2[[#This Row],[Product]],FIND(" ",Tabla2[[#This Row],[Product]])-3),Tabla2[[#This Row],[Product]])</f>
        <v>Women</v>
      </c>
      <c r="I8893" s="6">
        <v>37</v>
      </c>
      <c r="J8893" s="4">
        <v>1530</v>
      </c>
      <c r="K8893" s="6">
        <f>Tabla2[[#This Row],[Price per Unit]]*Tabla2[[#This Row],[Units Sold]]</f>
        <v>56610</v>
      </c>
      <c r="L8893" s="52">
        <f>Tabla2[[#This Row],[Units Sold]]/Cálculos!$C$11</f>
        <v>6.1721895660950735E-5</v>
      </c>
      <c r="M8893" s="6">
        <f>Tabla2[[#This Row],[Total Sales]]-Tabla2[[#This Row],[Operating Profit]]</f>
        <v>54288.99</v>
      </c>
      <c r="N8893" s="6">
        <v>2321.0099999999998</v>
      </c>
      <c r="O8893" s="46">
        <f>Tabla2[[#This Row],[Operating Profit]]/Tabla2[[#This Row],[Total Sales]]</f>
        <v>4.0999999999999995E-2</v>
      </c>
      <c r="P8893" s="1" t="s">
        <v>23</v>
      </c>
    </row>
    <row r="8894" spans="1:16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3" t="str">
        <f>IFERROR(LEFT(Tabla2[[#This Row],[Product]],FIND(" ",Tabla2[[#This Row],[Product]])-3),Tabla2[[#This Row],[Product]])</f>
        <v>Women</v>
      </c>
      <c r="I8894" s="6">
        <v>43</v>
      </c>
      <c r="J8894" s="4">
        <v>1200</v>
      </c>
      <c r="K8894" s="6">
        <f>Tabla2[[#This Row],[Price per Unit]]*Tabla2[[#This Row],[Units Sold]]</f>
        <v>51600</v>
      </c>
      <c r="L8894" s="52">
        <f>Tabla2[[#This Row],[Units Sold]]/Cálculos!$C$11</f>
        <v>4.8409329930157437E-5</v>
      </c>
      <c r="M8894" s="6">
        <f>Tabla2[[#This Row],[Total Sales]]-Tabla2[[#This Row],[Operating Profit]]</f>
        <v>49432.800000000003</v>
      </c>
      <c r="N8894" s="6">
        <v>2167.1999999999998</v>
      </c>
      <c r="O8894" s="46">
        <f>Tabla2[[#This Row],[Operating Profit]]/Tabla2[[#This Row],[Total Sales]]</f>
        <v>4.1999999999999996E-2</v>
      </c>
      <c r="P8894" s="1" t="s">
        <v>23</v>
      </c>
    </row>
    <row r="8895" spans="1:16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3" t="str">
        <f>IFERROR(LEFT(Tabla2[[#This Row],[Product]],FIND(" ",Tabla2[[#This Row],[Product]])-3),Tabla2[[#This Row],[Product]])</f>
        <v>Men</v>
      </c>
      <c r="I8895" s="6">
        <v>45</v>
      </c>
      <c r="J8895" s="4">
        <v>1360</v>
      </c>
      <c r="K8895" s="6">
        <f>Tabla2[[#This Row],[Price per Unit]]*Tabla2[[#This Row],[Units Sold]]</f>
        <v>61200</v>
      </c>
      <c r="L8895" s="52">
        <f>Tabla2[[#This Row],[Units Sold]]/Cálculos!$C$11</f>
        <v>5.4863907254178434E-5</v>
      </c>
      <c r="M8895" s="6">
        <f>Tabla2[[#This Row],[Total Sales]]-Tabla2[[#This Row],[Operating Profit]]</f>
        <v>58935.6</v>
      </c>
      <c r="N8895" s="6">
        <v>2264.4</v>
      </c>
      <c r="O8895" s="46">
        <f>Tabla2[[#This Row],[Operating Profit]]/Tabla2[[#This Row],[Total Sales]]</f>
        <v>3.6999999999999998E-2</v>
      </c>
      <c r="P8895" s="1" t="s">
        <v>23</v>
      </c>
    </row>
    <row r="8896" spans="1:16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3" t="str">
        <f>IFERROR(LEFT(Tabla2[[#This Row],[Product]],FIND(" ",Tabla2[[#This Row],[Product]])-3),Tabla2[[#This Row],[Product]])</f>
        <v>Women</v>
      </c>
      <c r="I8896" s="6">
        <v>48</v>
      </c>
      <c r="J8896" s="4">
        <v>1310</v>
      </c>
      <c r="K8896" s="6">
        <f>Tabla2[[#This Row],[Price per Unit]]*Tabla2[[#This Row],[Units Sold]]</f>
        <v>62880</v>
      </c>
      <c r="L8896" s="52">
        <f>Tabla2[[#This Row],[Units Sold]]/Cálculos!$C$11</f>
        <v>5.2846851840421872E-5</v>
      </c>
      <c r="M8896" s="6">
        <f>Tabla2[[#This Row],[Total Sales]]-Tabla2[[#This Row],[Operating Profit]]</f>
        <v>61119.360000000001</v>
      </c>
      <c r="N8896" s="6">
        <v>1760.64</v>
      </c>
      <c r="O8896" s="46">
        <f>Tabla2[[#This Row],[Operating Profit]]/Tabla2[[#This Row],[Total Sales]]</f>
        <v>2.8000000000000001E-2</v>
      </c>
      <c r="P8896" s="1" t="s">
        <v>23</v>
      </c>
    </row>
    <row r="8897" spans="1:16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3" t="str">
        <f>IFERROR(LEFT(Tabla2[[#This Row],[Product]],FIND(" ",Tabla2[[#This Row],[Product]])-3),Tabla2[[#This Row],[Product]])</f>
        <v>Men</v>
      </c>
      <c r="I8897" s="6">
        <v>35</v>
      </c>
      <c r="J8897" s="4">
        <v>1840</v>
      </c>
      <c r="K8897" s="6">
        <f>Tabla2[[#This Row],[Price per Unit]]*Tabla2[[#This Row],[Units Sold]]</f>
        <v>64400</v>
      </c>
      <c r="L8897" s="52">
        <f>Tabla2[[#This Row],[Units Sold]]/Cálculos!$C$11</f>
        <v>7.4227639226241403E-5</v>
      </c>
      <c r="M8897" s="6">
        <f>Tabla2[[#This Row],[Total Sales]]-Tabla2[[#This Row],[Operating Profit]]</f>
        <v>61695.199999999997</v>
      </c>
      <c r="N8897" s="6">
        <v>2704.7999999999997</v>
      </c>
      <c r="O8897" s="46">
        <f>Tabla2[[#This Row],[Operating Profit]]/Tabla2[[#This Row],[Total Sales]]</f>
        <v>4.1999999999999996E-2</v>
      </c>
      <c r="P8897" s="1" t="s">
        <v>23</v>
      </c>
    </row>
    <row r="8898" spans="1:16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3" t="str">
        <f>IFERROR(LEFT(Tabla2[[#This Row],[Product]],FIND(" ",Tabla2[[#This Row],[Product]])-3),Tabla2[[#This Row],[Product]])</f>
        <v>Men</v>
      </c>
      <c r="I8898" s="6">
        <v>34</v>
      </c>
      <c r="J8898" s="4">
        <v>2010</v>
      </c>
      <c r="K8898" s="6">
        <f>Tabla2[[#This Row],[Price per Unit]]*Tabla2[[#This Row],[Units Sold]]</f>
        <v>68340</v>
      </c>
      <c r="L8898" s="52">
        <f>Tabla2[[#This Row],[Units Sold]]/Cálculos!$C$11</f>
        <v>8.1085627633013717E-5</v>
      </c>
      <c r="M8898" s="6">
        <f>Tabla2[[#This Row],[Total Sales]]-Tabla2[[#This Row],[Operating Profit]]</f>
        <v>65128.02</v>
      </c>
      <c r="N8898" s="6">
        <v>3211.98</v>
      </c>
      <c r="O8898" s="46">
        <f>Tabla2[[#This Row],[Operating Profit]]/Tabla2[[#This Row],[Total Sales]]</f>
        <v>4.7E-2</v>
      </c>
      <c r="P8898" s="1" t="s">
        <v>23</v>
      </c>
    </row>
    <row r="8899" spans="1:16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3" t="str">
        <f>IFERROR(LEFT(Tabla2[[#This Row],[Product]],FIND(" ",Tabla2[[#This Row],[Product]])-3),Tabla2[[#This Row],[Product]])</f>
        <v>Women</v>
      </c>
      <c r="I8899" s="6">
        <v>34</v>
      </c>
      <c r="J8899" s="4">
        <v>1450</v>
      </c>
      <c r="K8899" s="6">
        <f>Tabla2[[#This Row],[Price per Unit]]*Tabla2[[#This Row],[Units Sold]]</f>
        <v>49300</v>
      </c>
      <c r="L8899" s="52">
        <f>Tabla2[[#This Row],[Units Sold]]/Cálculos!$C$11</f>
        <v>5.849460699894024E-5</v>
      </c>
      <c r="M8899" s="6">
        <f>Tabla2[[#This Row],[Total Sales]]-Tabla2[[#This Row],[Operating Profit]]</f>
        <v>47475.9</v>
      </c>
      <c r="N8899" s="6">
        <v>1824.1</v>
      </c>
      <c r="O8899" s="46">
        <f>Tabla2[[#This Row],[Operating Profit]]/Tabla2[[#This Row],[Total Sales]]</f>
        <v>3.6999999999999998E-2</v>
      </c>
      <c r="P8899" s="1" t="s">
        <v>23</v>
      </c>
    </row>
    <row r="8900" spans="1:16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3" t="str">
        <f>IFERROR(LEFT(Tabla2[[#This Row],[Product]],FIND(" ",Tabla2[[#This Row],[Product]])-3),Tabla2[[#This Row],[Product]])</f>
        <v>Women</v>
      </c>
      <c r="I8900" s="6">
        <v>33</v>
      </c>
      <c r="J8900" s="4">
        <v>1240</v>
      </c>
      <c r="K8900" s="6">
        <f>Tabla2[[#This Row],[Price per Unit]]*Tabla2[[#This Row],[Units Sold]]</f>
        <v>40920</v>
      </c>
      <c r="L8900" s="52">
        <f>Tabla2[[#This Row],[Units Sold]]/Cálculos!$C$11</f>
        <v>5.0022974261162688E-5</v>
      </c>
      <c r="M8900" s="6">
        <f>Tabla2[[#This Row],[Total Sales]]-Tabla2[[#This Row],[Operating Profit]]</f>
        <v>39405.96</v>
      </c>
      <c r="N8900" s="6">
        <v>1514.04</v>
      </c>
      <c r="O8900" s="46">
        <f>Tabla2[[#This Row],[Operating Profit]]/Tabla2[[#This Row],[Total Sales]]</f>
        <v>3.6999999999999998E-2</v>
      </c>
      <c r="P8900" s="1" t="s">
        <v>23</v>
      </c>
    </row>
    <row r="8901" spans="1:16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3" t="str">
        <f>IFERROR(LEFT(Tabla2[[#This Row],[Product]],FIND(" ",Tabla2[[#This Row],[Product]])-3),Tabla2[[#This Row],[Product]])</f>
        <v>Men</v>
      </c>
      <c r="I8901" s="6">
        <v>41</v>
      </c>
      <c r="J8901" s="4">
        <v>1280</v>
      </c>
      <c r="K8901" s="6">
        <f>Tabla2[[#This Row],[Price per Unit]]*Tabla2[[#This Row],[Units Sold]]</f>
        <v>52480</v>
      </c>
      <c r="L8901" s="52">
        <f>Tabla2[[#This Row],[Units Sold]]/Cálculos!$C$11</f>
        <v>5.1636618592167932E-5</v>
      </c>
      <c r="M8901" s="6">
        <f>Tabla2[[#This Row],[Total Sales]]-Tabla2[[#This Row],[Operating Profit]]</f>
        <v>50748.160000000003</v>
      </c>
      <c r="N8901" s="6">
        <v>1731.8399999999997</v>
      </c>
      <c r="O8901" s="46">
        <f>Tabla2[[#This Row],[Operating Profit]]/Tabla2[[#This Row],[Total Sales]]</f>
        <v>3.2999999999999995E-2</v>
      </c>
      <c r="P8901" s="1" t="s">
        <v>23</v>
      </c>
    </row>
    <row r="8902" spans="1:16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3" t="str">
        <f>IFERROR(LEFT(Tabla2[[#This Row],[Product]],FIND(" ",Tabla2[[#This Row],[Product]])-3),Tabla2[[#This Row],[Product]])</f>
        <v>Women</v>
      </c>
      <c r="I8902" s="6">
        <v>43</v>
      </c>
      <c r="J8902" s="4">
        <v>1320</v>
      </c>
      <c r="K8902" s="6">
        <f>Tabla2[[#This Row],[Price per Unit]]*Tabla2[[#This Row],[Units Sold]]</f>
        <v>56760</v>
      </c>
      <c r="L8902" s="52">
        <f>Tabla2[[#This Row],[Units Sold]]/Cálculos!$C$11</f>
        <v>5.3250262923173183E-5</v>
      </c>
      <c r="M8902" s="6">
        <f>Tabla2[[#This Row],[Total Sales]]-Tabla2[[#This Row],[Operating Profit]]</f>
        <v>54943.68</v>
      </c>
      <c r="N8902" s="6">
        <v>1816.32</v>
      </c>
      <c r="O8902" s="46">
        <f>Tabla2[[#This Row],[Operating Profit]]/Tabla2[[#This Row],[Total Sales]]</f>
        <v>3.2000000000000001E-2</v>
      </c>
      <c r="P8902" s="1" t="s">
        <v>23</v>
      </c>
    </row>
    <row r="8903" spans="1:16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3" t="str">
        <f>IFERROR(LEFT(Tabla2[[#This Row],[Product]],FIND(" ",Tabla2[[#This Row],[Product]])-3),Tabla2[[#This Row],[Product]])</f>
        <v>Men</v>
      </c>
      <c r="I8903" s="6">
        <v>36</v>
      </c>
      <c r="J8903" s="4">
        <v>1700</v>
      </c>
      <c r="K8903" s="6">
        <f>Tabla2[[#This Row],[Price per Unit]]*Tabla2[[#This Row],[Units Sold]]</f>
        <v>61200</v>
      </c>
      <c r="L8903" s="52">
        <f>Tabla2[[#This Row],[Units Sold]]/Cálculos!$C$11</f>
        <v>6.8579884067723035E-5</v>
      </c>
      <c r="M8903" s="6">
        <f>Tabla2[[#This Row],[Total Sales]]-Tabla2[[#This Row],[Operating Profit]]</f>
        <v>58629.599999999999</v>
      </c>
      <c r="N8903" s="6">
        <v>2570.4</v>
      </c>
      <c r="O8903" s="46">
        <f>Tabla2[[#This Row],[Operating Profit]]/Tabla2[[#This Row],[Total Sales]]</f>
        <v>4.2000000000000003E-2</v>
      </c>
      <c r="P8903" s="1" t="s">
        <v>23</v>
      </c>
    </row>
    <row r="8904" spans="1:16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3" t="str">
        <f>IFERROR(LEFT(Tabla2[[#This Row],[Product]],FIND(" ",Tabla2[[#This Row],[Product]])-3),Tabla2[[#This Row],[Product]])</f>
        <v>Men</v>
      </c>
      <c r="I8904" s="6">
        <v>33</v>
      </c>
      <c r="J8904" s="4">
        <v>1750</v>
      </c>
      <c r="K8904" s="6">
        <f>Tabla2[[#This Row],[Price per Unit]]*Tabla2[[#This Row],[Units Sold]]</f>
        <v>57750</v>
      </c>
      <c r="L8904" s="52">
        <f>Tabla2[[#This Row],[Units Sold]]/Cálculos!$C$11</f>
        <v>7.0596939481479604E-5</v>
      </c>
      <c r="M8904" s="6">
        <f>Tabla2[[#This Row],[Total Sales]]-Tabla2[[#This Row],[Operating Profit]]</f>
        <v>55324.5</v>
      </c>
      <c r="N8904" s="6">
        <v>2425.5000000000005</v>
      </c>
      <c r="O8904" s="46">
        <f>Tabla2[[#This Row],[Operating Profit]]/Tabla2[[#This Row],[Total Sales]]</f>
        <v>4.200000000000001E-2</v>
      </c>
      <c r="P8904" s="1" t="s">
        <v>23</v>
      </c>
    </row>
    <row r="8905" spans="1:16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3" t="str">
        <f>IFERROR(LEFT(Tabla2[[#This Row],[Product]],FIND(" ",Tabla2[[#This Row],[Product]])-3),Tabla2[[#This Row],[Product]])</f>
        <v>Women</v>
      </c>
      <c r="I8905" s="6">
        <v>31</v>
      </c>
      <c r="J8905" s="4">
        <v>1110</v>
      </c>
      <c r="K8905" s="6">
        <f>Tabla2[[#This Row],[Price per Unit]]*Tabla2[[#This Row],[Units Sold]]</f>
        <v>34410</v>
      </c>
      <c r="L8905" s="52">
        <f>Tabla2[[#This Row],[Units Sold]]/Cálculos!$C$11</f>
        <v>4.4778630185395631E-5</v>
      </c>
      <c r="M8905" s="6">
        <f>Tabla2[[#This Row],[Total Sales]]-Tabla2[[#This Row],[Operating Profit]]</f>
        <v>33136.83</v>
      </c>
      <c r="N8905" s="6">
        <v>1273.17</v>
      </c>
      <c r="O8905" s="46">
        <f>Tabla2[[#This Row],[Operating Profit]]/Tabla2[[#This Row],[Total Sales]]</f>
        <v>3.7000000000000005E-2</v>
      </c>
      <c r="P8905" s="1" t="s">
        <v>23</v>
      </c>
    </row>
    <row r="8906" spans="1:16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3" t="str">
        <f>IFERROR(LEFT(Tabla2[[#This Row],[Product]],FIND(" ",Tabla2[[#This Row],[Product]])-3),Tabla2[[#This Row],[Product]])</f>
        <v>Women</v>
      </c>
      <c r="I8906" s="6">
        <v>32</v>
      </c>
      <c r="J8906" s="4">
        <v>1020</v>
      </c>
      <c r="K8906" s="6">
        <f>Tabla2[[#This Row],[Price per Unit]]*Tabla2[[#This Row],[Units Sold]]</f>
        <v>32640</v>
      </c>
      <c r="L8906" s="52">
        <f>Tabla2[[#This Row],[Units Sold]]/Cálculos!$C$11</f>
        <v>4.1147930440633825E-5</v>
      </c>
      <c r="M8906" s="6">
        <f>Tabla2[[#This Row],[Total Sales]]-Tabla2[[#This Row],[Operating Profit]]</f>
        <v>31367.040000000001</v>
      </c>
      <c r="N8906" s="6">
        <v>1272.9599999999998</v>
      </c>
      <c r="O8906" s="46">
        <f>Tabla2[[#This Row],[Operating Profit]]/Tabla2[[#This Row],[Total Sales]]</f>
        <v>3.8999999999999993E-2</v>
      </c>
      <c r="P8906" s="1" t="s">
        <v>23</v>
      </c>
    </row>
    <row r="8907" spans="1:16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3" t="str">
        <f>IFERROR(LEFT(Tabla2[[#This Row],[Product]],FIND(" ",Tabla2[[#This Row],[Product]])-3),Tabla2[[#This Row],[Product]])</f>
        <v>Men</v>
      </c>
      <c r="I8907" s="6">
        <v>44</v>
      </c>
      <c r="J8907" s="4">
        <v>880</v>
      </c>
      <c r="K8907" s="6">
        <f>Tabla2[[#This Row],[Price per Unit]]*Tabla2[[#This Row],[Units Sold]]</f>
        <v>38720</v>
      </c>
      <c r="L8907" s="52">
        <f>Tabla2[[#This Row],[Units Sold]]/Cálculos!$C$11</f>
        <v>3.5500175282115457E-5</v>
      </c>
      <c r="M8907" s="6">
        <f>Tabla2[[#This Row],[Total Sales]]-Tabla2[[#This Row],[Operating Profit]]</f>
        <v>37287.360000000001</v>
      </c>
      <c r="N8907" s="6">
        <v>1432.6399999999999</v>
      </c>
      <c r="O8907" s="46">
        <f>Tabla2[[#This Row],[Operating Profit]]/Tabla2[[#This Row],[Total Sales]]</f>
        <v>3.6999999999999998E-2</v>
      </c>
      <c r="P8907" s="1" t="s">
        <v>23</v>
      </c>
    </row>
    <row r="8908" spans="1:16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3" t="str">
        <f>IFERROR(LEFT(Tabla2[[#This Row],[Product]],FIND(" ",Tabla2[[#This Row],[Product]])-3),Tabla2[[#This Row],[Product]])</f>
        <v>Women</v>
      </c>
      <c r="I8908" s="6">
        <v>47</v>
      </c>
      <c r="J8908" s="4">
        <v>1070</v>
      </c>
      <c r="K8908" s="6">
        <f>Tabla2[[#This Row],[Price per Unit]]*Tabla2[[#This Row],[Units Sold]]</f>
        <v>50290</v>
      </c>
      <c r="L8908" s="52">
        <f>Tabla2[[#This Row],[Units Sold]]/Cálculos!$C$11</f>
        <v>4.316498585439038E-5</v>
      </c>
      <c r="M8908" s="6">
        <f>Tabla2[[#This Row],[Total Sales]]-Tabla2[[#This Row],[Operating Profit]]</f>
        <v>48831.59</v>
      </c>
      <c r="N8908" s="6">
        <v>1458.4099999999999</v>
      </c>
      <c r="O8908" s="46">
        <f>Tabla2[[#This Row],[Operating Profit]]/Tabla2[[#This Row],[Total Sales]]</f>
        <v>2.8999999999999998E-2</v>
      </c>
      <c r="P8908" s="1" t="s">
        <v>23</v>
      </c>
    </row>
    <row r="8909" spans="1:16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3" t="str">
        <f>IFERROR(LEFT(Tabla2[[#This Row],[Product]],FIND(" ",Tabla2[[#This Row],[Product]])-3),Tabla2[[#This Row],[Product]])</f>
        <v>Men</v>
      </c>
      <c r="I8909" s="6">
        <v>31</v>
      </c>
      <c r="J8909" s="4">
        <v>1500</v>
      </c>
      <c r="K8909" s="6">
        <f>Tabla2[[#This Row],[Price per Unit]]*Tabla2[[#This Row],[Units Sold]]</f>
        <v>46500</v>
      </c>
      <c r="L8909" s="52">
        <f>Tabla2[[#This Row],[Units Sold]]/Cálculos!$C$11</f>
        <v>6.0511662412696801E-5</v>
      </c>
      <c r="M8909" s="6">
        <f>Tabla2[[#This Row],[Total Sales]]-Tabla2[[#This Row],[Operating Profit]]</f>
        <v>44733</v>
      </c>
      <c r="N8909" s="6">
        <v>1767</v>
      </c>
      <c r="O8909" s="46">
        <f>Tabla2[[#This Row],[Operating Profit]]/Tabla2[[#This Row],[Total Sales]]</f>
        <v>3.7999999999999999E-2</v>
      </c>
      <c r="P8909" s="1" t="s">
        <v>23</v>
      </c>
    </row>
    <row r="8910" spans="1:16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3" t="str">
        <f>IFERROR(LEFT(Tabla2[[#This Row],[Product]],FIND(" ",Tabla2[[#This Row],[Product]])-3),Tabla2[[#This Row],[Product]])</f>
        <v>Men</v>
      </c>
      <c r="I8910" s="6">
        <v>38</v>
      </c>
      <c r="J8910" s="4">
        <v>1630</v>
      </c>
      <c r="K8910" s="6">
        <f>Tabla2[[#This Row],[Price per Unit]]*Tabla2[[#This Row],[Units Sold]]</f>
        <v>61940</v>
      </c>
      <c r="L8910" s="52">
        <f>Tabla2[[#This Row],[Units Sold]]/Cálculos!$C$11</f>
        <v>6.5756006488463858E-5</v>
      </c>
      <c r="M8910" s="6">
        <f>Tabla2[[#This Row],[Total Sales]]-Tabla2[[#This Row],[Operating Profit]]</f>
        <v>59028.82</v>
      </c>
      <c r="N8910" s="6">
        <v>2911.1800000000003</v>
      </c>
      <c r="O8910" s="46">
        <f>Tabla2[[#This Row],[Operating Profit]]/Tabla2[[#This Row],[Total Sales]]</f>
        <v>4.7000000000000007E-2</v>
      </c>
      <c r="P8910" s="1" t="s">
        <v>23</v>
      </c>
    </row>
    <row r="8911" spans="1:16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3" t="str">
        <f>IFERROR(LEFT(Tabla2[[#This Row],[Product]],FIND(" ",Tabla2[[#This Row],[Product]])-3),Tabla2[[#This Row],[Product]])</f>
        <v>Women</v>
      </c>
      <c r="I8911" s="6">
        <v>33</v>
      </c>
      <c r="J8911" s="4">
        <v>1240</v>
      </c>
      <c r="K8911" s="6">
        <f>Tabla2[[#This Row],[Price per Unit]]*Tabla2[[#This Row],[Units Sold]]</f>
        <v>40920</v>
      </c>
      <c r="L8911" s="52">
        <f>Tabla2[[#This Row],[Units Sold]]/Cálculos!$C$11</f>
        <v>5.0022974261162688E-5</v>
      </c>
      <c r="M8911" s="6">
        <f>Tabla2[[#This Row],[Total Sales]]-Tabla2[[#This Row],[Operating Profit]]</f>
        <v>39324.120000000003</v>
      </c>
      <c r="N8911" s="6">
        <v>1595.8799999999999</v>
      </c>
      <c r="O8911" s="46">
        <f>Tabla2[[#This Row],[Operating Profit]]/Tabla2[[#This Row],[Total Sales]]</f>
        <v>3.9E-2</v>
      </c>
      <c r="P8911" s="1" t="s">
        <v>23</v>
      </c>
    </row>
    <row r="8912" spans="1:16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3" t="str">
        <f>IFERROR(LEFT(Tabla2[[#This Row],[Product]],FIND(" ",Tabla2[[#This Row],[Product]])-3),Tabla2[[#This Row],[Product]])</f>
        <v>Women</v>
      </c>
      <c r="I8912" s="6">
        <v>33</v>
      </c>
      <c r="J8912" s="4">
        <v>1160</v>
      </c>
      <c r="K8912" s="6">
        <f>Tabla2[[#This Row],[Price per Unit]]*Tabla2[[#This Row],[Units Sold]]</f>
        <v>38280</v>
      </c>
      <c r="L8912" s="52">
        <f>Tabla2[[#This Row],[Units Sold]]/Cálculos!$C$11</f>
        <v>4.6795685599152193E-5</v>
      </c>
      <c r="M8912" s="6">
        <f>Tabla2[[#This Row],[Total Sales]]-Tabla2[[#This Row],[Operating Profit]]</f>
        <v>36672.239999999998</v>
      </c>
      <c r="N8912" s="6">
        <v>1607.76</v>
      </c>
      <c r="O8912" s="46">
        <f>Tabla2[[#This Row],[Operating Profit]]/Tabla2[[#This Row],[Total Sales]]</f>
        <v>4.2000000000000003E-2</v>
      </c>
      <c r="P8912" s="1" t="s">
        <v>23</v>
      </c>
    </row>
    <row r="8913" spans="1:16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3" t="str">
        <f>IFERROR(LEFT(Tabla2[[#This Row],[Product]],FIND(" ",Tabla2[[#This Row],[Product]])-3),Tabla2[[#This Row],[Product]])</f>
        <v>Men</v>
      </c>
      <c r="I8913" s="6">
        <v>44</v>
      </c>
      <c r="J8913" s="4">
        <v>990</v>
      </c>
      <c r="K8913" s="6">
        <f>Tabla2[[#This Row],[Price per Unit]]*Tabla2[[#This Row],[Units Sold]]</f>
        <v>43560</v>
      </c>
      <c r="L8913" s="52">
        <f>Tabla2[[#This Row],[Units Sold]]/Cálculos!$C$11</f>
        <v>3.9937697192379885E-5</v>
      </c>
      <c r="M8913" s="6">
        <f>Tabla2[[#This Row],[Total Sales]]-Tabla2[[#This Row],[Operating Profit]]</f>
        <v>41991.839999999997</v>
      </c>
      <c r="N8913" s="6">
        <v>1568.1599999999999</v>
      </c>
      <c r="O8913" s="46">
        <f>Tabla2[[#This Row],[Operating Profit]]/Tabla2[[#This Row],[Total Sales]]</f>
        <v>3.5999999999999997E-2</v>
      </c>
      <c r="P8913" s="1" t="s">
        <v>23</v>
      </c>
    </row>
    <row r="8914" spans="1:16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3" t="str">
        <f>IFERROR(LEFT(Tabla2[[#This Row],[Product]],FIND(" ",Tabla2[[#This Row],[Product]])-3),Tabla2[[#This Row],[Product]])</f>
        <v>Women</v>
      </c>
      <c r="I8914" s="6">
        <v>39</v>
      </c>
      <c r="J8914" s="4">
        <v>1400</v>
      </c>
      <c r="K8914" s="6">
        <f>Tabla2[[#This Row],[Price per Unit]]*Tabla2[[#This Row],[Units Sold]]</f>
        <v>54600</v>
      </c>
      <c r="L8914" s="52">
        <f>Tabla2[[#This Row],[Units Sold]]/Cálculos!$C$11</f>
        <v>5.6477551585183678E-5</v>
      </c>
      <c r="M8914" s="6">
        <f>Tabla2[[#This Row],[Total Sales]]-Tabla2[[#This Row],[Operating Profit]]</f>
        <v>53071.199999999997</v>
      </c>
      <c r="N8914" s="6">
        <v>1528.8000000000002</v>
      </c>
      <c r="O8914" s="46">
        <f>Tabla2[[#This Row],[Operating Profit]]/Tabla2[[#This Row],[Total Sales]]</f>
        <v>2.8000000000000004E-2</v>
      </c>
      <c r="P8914" s="1" t="s">
        <v>23</v>
      </c>
    </row>
    <row r="8915" spans="1:16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3" t="str">
        <f>IFERROR(LEFT(Tabla2[[#This Row],[Product]],FIND(" ",Tabla2[[#This Row],[Product]])-3),Tabla2[[#This Row],[Product]])</f>
        <v>Men</v>
      </c>
      <c r="I8915" s="6">
        <v>35</v>
      </c>
      <c r="J8915" s="4">
        <v>1940</v>
      </c>
      <c r="K8915" s="6">
        <f>Tabla2[[#This Row],[Price per Unit]]*Tabla2[[#This Row],[Units Sold]]</f>
        <v>67900</v>
      </c>
      <c r="L8915" s="52">
        <f>Tabla2[[#This Row],[Units Sold]]/Cálculos!$C$11</f>
        <v>7.8261750053754527E-5</v>
      </c>
      <c r="M8915" s="6">
        <f>Tabla2[[#This Row],[Total Sales]]-Tabla2[[#This Row],[Operating Profit]]</f>
        <v>65184</v>
      </c>
      <c r="N8915" s="6">
        <v>2716</v>
      </c>
      <c r="O8915" s="46">
        <f>Tabla2[[#This Row],[Operating Profit]]/Tabla2[[#This Row],[Total Sales]]</f>
        <v>0.04</v>
      </c>
      <c r="P8915" s="1" t="s">
        <v>23</v>
      </c>
    </row>
    <row r="8916" spans="1:16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3" t="str">
        <f>IFERROR(LEFT(Tabla2[[#This Row],[Product]],FIND(" ",Tabla2[[#This Row],[Product]])-3),Tabla2[[#This Row],[Product]])</f>
        <v>Men</v>
      </c>
      <c r="I8916" s="6">
        <v>33</v>
      </c>
      <c r="J8916" s="4">
        <v>2130</v>
      </c>
      <c r="K8916" s="6">
        <f>Tabla2[[#This Row],[Price per Unit]]*Tabla2[[#This Row],[Units Sold]]</f>
        <v>70290</v>
      </c>
      <c r="L8916" s="52">
        <f>Tabla2[[#This Row],[Units Sold]]/Cálculos!$C$11</f>
        <v>8.592656062602945E-5</v>
      </c>
      <c r="M8916" s="6">
        <f>Tabla2[[#This Row],[Total Sales]]-Tabla2[[#This Row],[Operating Profit]]</f>
        <v>67056.66</v>
      </c>
      <c r="N8916" s="6">
        <v>3233.34</v>
      </c>
      <c r="O8916" s="46">
        <f>Tabla2[[#This Row],[Operating Profit]]/Tabla2[[#This Row],[Total Sales]]</f>
        <v>4.5999999999999999E-2</v>
      </c>
      <c r="P8916" s="1" t="s">
        <v>23</v>
      </c>
    </row>
    <row r="8917" spans="1:16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3" t="str">
        <f>IFERROR(LEFT(Tabla2[[#This Row],[Product]],FIND(" ",Tabla2[[#This Row],[Product]])-3),Tabla2[[#This Row],[Product]])</f>
        <v>Women</v>
      </c>
      <c r="I8917" s="6">
        <v>35</v>
      </c>
      <c r="J8917" s="4">
        <v>1360</v>
      </c>
      <c r="K8917" s="6">
        <f>Tabla2[[#This Row],[Price per Unit]]*Tabla2[[#This Row],[Units Sold]]</f>
        <v>47600</v>
      </c>
      <c r="L8917" s="52">
        <f>Tabla2[[#This Row],[Units Sold]]/Cálculos!$C$11</f>
        <v>5.4863907254178434E-5</v>
      </c>
      <c r="M8917" s="6">
        <f>Tabla2[[#This Row],[Total Sales]]-Tabla2[[#This Row],[Operating Profit]]</f>
        <v>45648.4</v>
      </c>
      <c r="N8917" s="6">
        <v>1951.6</v>
      </c>
      <c r="O8917" s="46">
        <f>Tabla2[[#This Row],[Operating Profit]]/Tabla2[[#This Row],[Total Sales]]</f>
        <v>4.0999999999999995E-2</v>
      </c>
      <c r="P8917" s="1" t="s">
        <v>23</v>
      </c>
    </row>
    <row r="8918" spans="1:16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3" t="str">
        <f>IFERROR(LEFT(Tabla2[[#This Row],[Product]],FIND(" ",Tabla2[[#This Row],[Product]])-3),Tabla2[[#This Row],[Product]])</f>
        <v>Women</v>
      </c>
      <c r="I8918" s="6">
        <v>32</v>
      </c>
      <c r="J8918" s="4">
        <v>1280</v>
      </c>
      <c r="K8918" s="6">
        <f>Tabla2[[#This Row],[Price per Unit]]*Tabla2[[#This Row],[Units Sold]]</f>
        <v>40960</v>
      </c>
      <c r="L8918" s="52">
        <f>Tabla2[[#This Row],[Units Sold]]/Cálculos!$C$11</f>
        <v>5.1636618592167932E-5</v>
      </c>
      <c r="M8918" s="6">
        <f>Tabla2[[#This Row],[Total Sales]]-Tabla2[[#This Row],[Operating Profit]]</f>
        <v>39280.639999999999</v>
      </c>
      <c r="N8918" s="6">
        <v>1679.36</v>
      </c>
      <c r="O8918" s="46">
        <f>Tabla2[[#This Row],[Operating Profit]]/Tabla2[[#This Row],[Total Sales]]</f>
        <v>4.0999999999999995E-2</v>
      </c>
      <c r="P8918" s="1" t="s">
        <v>23</v>
      </c>
    </row>
    <row r="8919" spans="1:16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3" t="str">
        <f>IFERROR(LEFT(Tabla2[[#This Row],[Product]],FIND(" ",Tabla2[[#This Row],[Product]])-3),Tabla2[[#This Row],[Product]])</f>
        <v>Men</v>
      </c>
      <c r="I8919" s="6">
        <v>42</v>
      </c>
      <c r="J8919" s="4">
        <v>1090</v>
      </c>
      <c r="K8919" s="6">
        <f>Tabla2[[#This Row],[Price per Unit]]*Tabla2[[#This Row],[Units Sold]]</f>
        <v>45780</v>
      </c>
      <c r="L8919" s="52">
        <f>Tabla2[[#This Row],[Units Sold]]/Cálculos!$C$11</f>
        <v>4.3971808019893009E-5</v>
      </c>
      <c r="M8919" s="6">
        <f>Tabla2[[#This Row],[Total Sales]]-Tabla2[[#This Row],[Operating Profit]]</f>
        <v>44223.48</v>
      </c>
      <c r="N8919" s="6">
        <v>1556.5199999999998</v>
      </c>
      <c r="O8919" s="46">
        <f>Tabla2[[#This Row],[Operating Profit]]/Tabla2[[#This Row],[Total Sales]]</f>
        <v>3.3999999999999996E-2</v>
      </c>
      <c r="P8919" s="1" t="s">
        <v>23</v>
      </c>
    </row>
    <row r="8920" spans="1:16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3" t="str">
        <f>IFERROR(LEFT(Tabla2[[#This Row],[Product]],FIND(" ",Tabla2[[#This Row],[Product]])-3),Tabla2[[#This Row],[Product]])</f>
        <v>Women</v>
      </c>
      <c r="I8920" s="6">
        <v>43</v>
      </c>
      <c r="J8920" s="4">
        <v>1350</v>
      </c>
      <c r="K8920" s="6">
        <f>Tabla2[[#This Row],[Price per Unit]]*Tabla2[[#This Row],[Units Sold]]</f>
        <v>58050</v>
      </c>
      <c r="L8920" s="52">
        <f>Tabla2[[#This Row],[Units Sold]]/Cálculos!$C$11</f>
        <v>5.4460496171427116E-5</v>
      </c>
      <c r="M8920" s="6">
        <f>Tabla2[[#This Row],[Total Sales]]-Tabla2[[#This Row],[Operating Profit]]</f>
        <v>56424.6</v>
      </c>
      <c r="N8920" s="6">
        <v>1625.4</v>
      </c>
      <c r="O8920" s="46">
        <f>Tabla2[[#This Row],[Operating Profit]]/Tabla2[[#This Row],[Total Sales]]</f>
        <v>2.8000000000000001E-2</v>
      </c>
      <c r="P8920" s="1" t="s">
        <v>23</v>
      </c>
    </row>
    <row r="8921" spans="1:16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3" t="str">
        <f>IFERROR(LEFT(Tabla2[[#This Row],[Product]],FIND(" ",Tabla2[[#This Row],[Product]])-3),Tabla2[[#This Row],[Product]])</f>
        <v>Men</v>
      </c>
      <c r="I8921" s="6">
        <v>27</v>
      </c>
      <c r="J8921" s="4">
        <v>1520</v>
      </c>
      <c r="K8921" s="6">
        <f>Tabla2[[#This Row],[Price per Unit]]*Tabla2[[#This Row],[Units Sold]]</f>
        <v>41040</v>
      </c>
      <c r="L8921" s="52">
        <f>Tabla2[[#This Row],[Units Sold]]/Cálculos!$C$11</f>
        <v>6.1318484578199423E-5</v>
      </c>
      <c r="M8921" s="6">
        <f>Tabla2[[#This Row],[Total Sales]]-Tabla2[[#This Row],[Operating Profit]]</f>
        <v>39357.360000000001</v>
      </c>
      <c r="N8921" s="6">
        <v>1682.6399999999999</v>
      </c>
      <c r="O8921" s="46">
        <f>Tabla2[[#This Row],[Operating Profit]]/Tabla2[[#This Row],[Total Sales]]</f>
        <v>4.0999999999999995E-2</v>
      </c>
      <c r="P8921" s="1" t="s">
        <v>23</v>
      </c>
    </row>
    <row r="8922" spans="1:16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3" t="str">
        <f>IFERROR(LEFT(Tabla2[[#This Row],[Product]],FIND(" ",Tabla2[[#This Row],[Product]])-3),Tabla2[[#This Row],[Product]])</f>
        <v>Men</v>
      </c>
      <c r="I8922" s="6">
        <v>30</v>
      </c>
      <c r="J8922" s="4">
        <v>1470</v>
      </c>
      <c r="K8922" s="6">
        <f>Tabla2[[#This Row],[Price per Unit]]*Tabla2[[#This Row],[Units Sold]]</f>
        <v>44100</v>
      </c>
      <c r="L8922" s="52">
        <f>Tabla2[[#This Row],[Units Sold]]/Cálculos!$C$11</f>
        <v>5.9301429164442862E-5</v>
      </c>
      <c r="M8922" s="6">
        <f>Tabla2[[#This Row],[Total Sales]]-Tabla2[[#This Row],[Operating Profit]]</f>
        <v>42027.3</v>
      </c>
      <c r="N8922" s="6">
        <v>2072.7000000000003</v>
      </c>
      <c r="O8922" s="46">
        <f>Tabla2[[#This Row],[Operating Profit]]/Tabla2[[#This Row],[Total Sales]]</f>
        <v>4.7000000000000007E-2</v>
      </c>
      <c r="P8922" s="1" t="s">
        <v>23</v>
      </c>
    </row>
    <row r="8923" spans="1:16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3" t="str">
        <f>IFERROR(LEFT(Tabla2[[#This Row],[Product]],FIND(" ",Tabla2[[#This Row],[Product]])-3),Tabla2[[#This Row],[Product]])</f>
        <v>Women</v>
      </c>
      <c r="I8923" s="6">
        <v>32</v>
      </c>
      <c r="J8923" s="4">
        <v>1570</v>
      </c>
      <c r="K8923" s="6">
        <f>Tabla2[[#This Row],[Price per Unit]]*Tabla2[[#This Row],[Units Sold]]</f>
        <v>50240</v>
      </c>
      <c r="L8923" s="52">
        <f>Tabla2[[#This Row],[Units Sold]]/Cálculos!$C$11</f>
        <v>6.3335539991955979E-5</v>
      </c>
      <c r="M8923" s="6">
        <f>Tabla2[[#This Row],[Total Sales]]-Tabla2[[#This Row],[Operating Profit]]</f>
        <v>48280.639999999999</v>
      </c>
      <c r="N8923" s="6">
        <v>1959.36</v>
      </c>
      <c r="O8923" s="46">
        <f>Tabla2[[#This Row],[Operating Profit]]/Tabla2[[#This Row],[Total Sales]]</f>
        <v>3.9E-2</v>
      </c>
      <c r="P8923" s="1" t="s">
        <v>23</v>
      </c>
    </row>
    <row r="8924" spans="1:16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3" t="str">
        <f>IFERROR(LEFT(Tabla2[[#This Row],[Product]],FIND(" ",Tabla2[[#This Row],[Product]])-3),Tabla2[[#This Row],[Product]])</f>
        <v>Women</v>
      </c>
      <c r="I8924" s="6">
        <v>30</v>
      </c>
      <c r="J8924" s="4">
        <v>1010</v>
      </c>
      <c r="K8924" s="6">
        <f>Tabla2[[#This Row],[Price per Unit]]*Tabla2[[#This Row],[Units Sold]]</f>
        <v>30300</v>
      </c>
      <c r="L8924" s="52">
        <f>Tabla2[[#This Row],[Units Sold]]/Cálculos!$C$11</f>
        <v>4.0744519357882514E-5</v>
      </c>
      <c r="M8924" s="6">
        <f>Tabla2[[#This Row],[Total Sales]]-Tabla2[[#This Row],[Operating Profit]]</f>
        <v>29148.6</v>
      </c>
      <c r="N8924" s="6">
        <v>1151.4000000000001</v>
      </c>
      <c r="O8924" s="46">
        <f>Tabla2[[#This Row],[Operating Profit]]/Tabla2[[#This Row],[Total Sales]]</f>
        <v>3.8000000000000006E-2</v>
      </c>
      <c r="P8924" s="1" t="s">
        <v>23</v>
      </c>
    </row>
    <row r="8925" spans="1:16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3" t="str">
        <f>IFERROR(LEFT(Tabla2[[#This Row],[Product]],FIND(" ",Tabla2[[#This Row],[Product]])-3),Tabla2[[#This Row],[Product]])</f>
        <v>Men</v>
      </c>
      <c r="I8925" s="6">
        <v>33</v>
      </c>
      <c r="J8925" s="4">
        <v>940</v>
      </c>
      <c r="K8925" s="6">
        <f>Tabla2[[#This Row],[Price per Unit]]*Tabla2[[#This Row],[Units Sold]]</f>
        <v>31020</v>
      </c>
      <c r="L8925" s="52">
        <f>Tabla2[[#This Row],[Units Sold]]/Cálculos!$C$11</f>
        <v>3.792064177862333E-5</v>
      </c>
      <c r="M8925" s="6">
        <f>Tabla2[[#This Row],[Total Sales]]-Tabla2[[#This Row],[Operating Profit]]</f>
        <v>29872.26</v>
      </c>
      <c r="N8925" s="6">
        <v>1147.74</v>
      </c>
      <c r="O8925" s="46">
        <f>Tabla2[[#This Row],[Operating Profit]]/Tabla2[[#This Row],[Total Sales]]</f>
        <v>3.6999999999999998E-2</v>
      </c>
      <c r="P8925" s="1" t="s">
        <v>23</v>
      </c>
    </row>
    <row r="8926" spans="1:16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3" t="str">
        <f>IFERROR(LEFT(Tabla2[[#This Row],[Product]],FIND(" ",Tabla2[[#This Row],[Product]])-3),Tabla2[[#This Row],[Product]])</f>
        <v>Women</v>
      </c>
      <c r="I8926" s="6">
        <v>36</v>
      </c>
      <c r="J8926" s="4">
        <v>1660</v>
      </c>
      <c r="K8926" s="6">
        <f>Tabla2[[#This Row],[Price per Unit]]*Tabla2[[#This Row],[Units Sold]]</f>
        <v>59760</v>
      </c>
      <c r="L8926" s="52">
        <f>Tabla2[[#This Row],[Units Sold]]/Cálculos!$C$11</f>
        <v>6.6966239736717791E-5</v>
      </c>
      <c r="M8926" s="6">
        <f>Tabla2[[#This Row],[Total Sales]]-Tabla2[[#This Row],[Operating Profit]]</f>
        <v>58146.48</v>
      </c>
      <c r="N8926" s="6">
        <v>1613.5200000000002</v>
      </c>
      <c r="O8926" s="46">
        <f>Tabla2[[#This Row],[Operating Profit]]/Tabla2[[#This Row],[Total Sales]]</f>
        <v>2.7000000000000003E-2</v>
      </c>
      <c r="P8926" s="1" t="s">
        <v>23</v>
      </c>
    </row>
    <row r="8927" spans="1:16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3" t="str">
        <f>IFERROR(LEFT(Tabla2[[#This Row],[Product]],FIND(" ",Tabla2[[#This Row],[Product]])-3),Tabla2[[#This Row],[Product]])</f>
        <v>Men</v>
      </c>
      <c r="I8927" s="6">
        <v>27</v>
      </c>
      <c r="J8927" s="4">
        <v>1730</v>
      </c>
      <c r="K8927" s="6">
        <f>Tabla2[[#This Row],[Price per Unit]]*Tabla2[[#This Row],[Units Sold]]</f>
        <v>46710</v>
      </c>
      <c r="L8927" s="52">
        <f>Tabla2[[#This Row],[Units Sold]]/Cálculos!$C$11</f>
        <v>6.9790117315976968E-5</v>
      </c>
      <c r="M8927" s="6">
        <f>Tabla2[[#This Row],[Total Sales]]-Tabla2[[#This Row],[Operating Profit]]</f>
        <v>44841.599999999999</v>
      </c>
      <c r="N8927" s="6">
        <v>1868.3999999999999</v>
      </c>
      <c r="O8927" s="46">
        <f>Tabla2[[#This Row],[Operating Profit]]/Tabla2[[#This Row],[Total Sales]]</f>
        <v>3.9999999999999994E-2</v>
      </c>
      <c r="P8927" s="1" t="s">
        <v>23</v>
      </c>
    </row>
    <row r="8928" spans="1:16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3" t="str">
        <f>IFERROR(LEFT(Tabla2[[#This Row],[Product]],FIND(" ",Tabla2[[#This Row],[Product]])-3),Tabla2[[#This Row],[Product]])</f>
        <v>Men</v>
      </c>
      <c r="I8928" s="6">
        <v>36</v>
      </c>
      <c r="J8928" s="4">
        <v>1360</v>
      </c>
      <c r="K8928" s="6">
        <f>Tabla2[[#This Row],[Price per Unit]]*Tabla2[[#This Row],[Units Sold]]</f>
        <v>48960</v>
      </c>
      <c r="L8928" s="52">
        <f>Tabla2[[#This Row],[Units Sold]]/Cálculos!$C$11</f>
        <v>5.4863907254178434E-5</v>
      </c>
      <c r="M8928" s="6">
        <f>Tabla2[[#This Row],[Total Sales]]-Tabla2[[#This Row],[Operating Profit]]</f>
        <v>46658.879999999997</v>
      </c>
      <c r="N8928" s="6">
        <v>2301.1200000000003</v>
      </c>
      <c r="O8928" s="46">
        <f>Tabla2[[#This Row],[Operating Profit]]/Tabla2[[#This Row],[Total Sales]]</f>
        <v>4.7000000000000007E-2</v>
      </c>
      <c r="P8928" s="1" t="s">
        <v>23</v>
      </c>
    </row>
    <row r="8929" spans="1:16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3" t="str">
        <f>IFERROR(LEFT(Tabla2[[#This Row],[Product]],FIND(" ",Tabla2[[#This Row],[Product]])-3),Tabla2[[#This Row],[Product]])</f>
        <v>Women</v>
      </c>
      <c r="I8929" s="6">
        <v>35</v>
      </c>
      <c r="J8929" s="4">
        <v>1320</v>
      </c>
      <c r="K8929" s="6">
        <f>Tabla2[[#This Row],[Price per Unit]]*Tabla2[[#This Row],[Units Sold]]</f>
        <v>46200</v>
      </c>
      <c r="L8929" s="52">
        <f>Tabla2[[#This Row],[Units Sold]]/Cálculos!$C$11</f>
        <v>5.3250262923173183E-5</v>
      </c>
      <c r="M8929" s="6">
        <f>Tabla2[[#This Row],[Total Sales]]-Tabla2[[#This Row],[Operating Profit]]</f>
        <v>44352</v>
      </c>
      <c r="N8929" s="6">
        <v>1847.9999999999998</v>
      </c>
      <c r="O8929" s="46">
        <f>Tabla2[[#This Row],[Operating Profit]]/Tabla2[[#This Row],[Total Sales]]</f>
        <v>3.9999999999999994E-2</v>
      </c>
      <c r="P8929" s="1" t="s">
        <v>23</v>
      </c>
    </row>
    <row r="8930" spans="1:16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3" t="str">
        <f>IFERROR(LEFT(Tabla2[[#This Row],[Product]],FIND(" ",Tabla2[[#This Row],[Product]])-3),Tabla2[[#This Row],[Product]])</f>
        <v>Women</v>
      </c>
      <c r="I8930" s="6">
        <v>29</v>
      </c>
      <c r="J8930" s="4">
        <v>910</v>
      </c>
      <c r="K8930" s="6">
        <f>Tabla2[[#This Row],[Price per Unit]]*Tabla2[[#This Row],[Units Sold]]</f>
        <v>26390</v>
      </c>
      <c r="L8930" s="52">
        <f>Tabla2[[#This Row],[Units Sold]]/Cálculos!$C$11</f>
        <v>3.6710408530369391E-5</v>
      </c>
      <c r="M8930" s="6">
        <f>Tabla2[[#This Row],[Total Sales]]-Tabla2[[#This Row],[Operating Profit]]</f>
        <v>25413.57</v>
      </c>
      <c r="N8930" s="6">
        <v>976.43</v>
      </c>
      <c r="O8930" s="46">
        <f>Tabla2[[#This Row],[Operating Profit]]/Tabla2[[#This Row],[Total Sales]]</f>
        <v>3.6999999999999998E-2</v>
      </c>
      <c r="P8930" s="1" t="s">
        <v>23</v>
      </c>
    </row>
    <row r="8931" spans="1:16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3" t="str">
        <f>IFERROR(LEFT(Tabla2[[#This Row],[Product]],FIND(" ",Tabla2[[#This Row],[Product]])-3),Tabla2[[#This Row],[Product]])</f>
        <v>Men</v>
      </c>
      <c r="I8931" s="6">
        <v>34</v>
      </c>
      <c r="J8931" s="4">
        <v>620</v>
      </c>
      <c r="K8931" s="6">
        <f>Tabla2[[#This Row],[Price per Unit]]*Tabla2[[#This Row],[Units Sold]]</f>
        <v>21080</v>
      </c>
      <c r="L8931" s="52">
        <f>Tabla2[[#This Row],[Units Sold]]/Cálculos!$C$11</f>
        <v>2.5011487130581344E-5</v>
      </c>
      <c r="M8931" s="6">
        <f>Tabla2[[#This Row],[Total Sales]]-Tabla2[[#This Row],[Operating Profit]]</f>
        <v>20405.439999999999</v>
      </c>
      <c r="N8931" s="6">
        <v>674.56000000000006</v>
      </c>
      <c r="O8931" s="46">
        <f>Tabla2[[#This Row],[Operating Profit]]/Tabla2[[#This Row],[Total Sales]]</f>
        <v>3.2000000000000001E-2</v>
      </c>
      <c r="P8931" s="1" t="s">
        <v>23</v>
      </c>
    </row>
    <row r="8932" spans="1:16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3" t="str">
        <f>IFERROR(LEFT(Tabla2[[#This Row],[Product]],FIND(" ",Tabla2[[#This Row],[Product]])-3),Tabla2[[#This Row],[Product]])</f>
        <v>Women</v>
      </c>
      <c r="I8932" s="6">
        <v>35</v>
      </c>
      <c r="J8932" s="4">
        <v>1400</v>
      </c>
      <c r="K8932" s="6">
        <f>Tabla2[[#This Row],[Price per Unit]]*Tabla2[[#This Row],[Units Sold]]</f>
        <v>49000</v>
      </c>
      <c r="L8932" s="52">
        <f>Tabla2[[#This Row],[Units Sold]]/Cálculos!$C$11</f>
        <v>5.6477551585183678E-5</v>
      </c>
      <c r="M8932" s="6">
        <f>Tabla2[[#This Row],[Total Sales]]-Tabla2[[#This Row],[Operating Profit]]</f>
        <v>47628</v>
      </c>
      <c r="N8932" s="6">
        <v>1372.0000000000002</v>
      </c>
      <c r="O8932" s="46">
        <f>Tabla2[[#This Row],[Operating Profit]]/Tabla2[[#This Row],[Total Sales]]</f>
        <v>2.8000000000000004E-2</v>
      </c>
      <c r="P8932" s="1" t="s">
        <v>23</v>
      </c>
    </row>
    <row r="8933" spans="1:16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3" t="str">
        <f>IFERROR(LEFT(Tabla2[[#This Row],[Product]],FIND(" ",Tabla2[[#This Row],[Product]])-3),Tabla2[[#This Row],[Product]])</f>
        <v>Men</v>
      </c>
      <c r="I8933" s="6">
        <v>30</v>
      </c>
      <c r="J8933" s="4">
        <v>1870</v>
      </c>
      <c r="K8933" s="6">
        <f>Tabla2[[#This Row],[Price per Unit]]*Tabla2[[#This Row],[Units Sold]]</f>
        <v>56100</v>
      </c>
      <c r="L8933" s="52">
        <f>Tabla2[[#This Row],[Units Sold]]/Cálculos!$C$11</f>
        <v>7.5437872474495336E-5</v>
      </c>
      <c r="M8933" s="6">
        <f>Tabla2[[#This Row],[Total Sales]]-Tabla2[[#This Row],[Operating Profit]]</f>
        <v>53799.9</v>
      </c>
      <c r="N8933" s="6">
        <v>2300.1</v>
      </c>
      <c r="O8933" s="46">
        <f>Tabla2[[#This Row],[Operating Profit]]/Tabla2[[#This Row],[Total Sales]]</f>
        <v>4.1000000000000002E-2</v>
      </c>
      <c r="P8933" s="1" t="s">
        <v>23</v>
      </c>
    </row>
    <row r="8934" spans="1:16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3" t="str">
        <f>IFERROR(LEFT(Tabla2[[#This Row],[Product]],FIND(" ",Tabla2[[#This Row],[Product]])-3),Tabla2[[#This Row],[Product]])</f>
        <v>Men</v>
      </c>
      <c r="I8934" s="6">
        <v>36</v>
      </c>
      <c r="J8934" s="4">
        <v>1360</v>
      </c>
      <c r="K8934" s="6">
        <f>Tabla2[[#This Row],[Price per Unit]]*Tabla2[[#This Row],[Units Sold]]</f>
        <v>48960</v>
      </c>
      <c r="L8934" s="52">
        <f>Tabla2[[#This Row],[Units Sold]]/Cálculos!$C$11</f>
        <v>5.4863907254178434E-5</v>
      </c>
      <c r="M8934" s="6">
        <f>Tabla2[[#This Row],[Total Sales]]-Tabla2[[#This Row],[Operating Profit]]</f>
        <v>46756.800000000003</v>
      </c>
      <c r="N8934" s="6">
        <v>2203.2000000000003</v>
      </c>
      <c r="O8934" s="46">
        <f>Tabla2[[#This Row],[Operating Profit]]/Tabla2[[#This Row],[Total Sales]]</f>
        <v>4.5000000000000005E-2</v>
      </c>
      <c r="P8934" s="1" t="s">
        <v>23</v>
      </c>
    </row>
    <row r="8935" spans="1:16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3" t="str">
        <f>IFERROR(LEFT(Tabla2[[#This Row],[Product]],FIND(" ",Tabla2[[#This Row],[Product]])-3),Tabla2[[#This Row],[Product]])</f>
        <v>Women</v>
      </c>
      <c r="I8935" s="6">
        <v>44</v>
      </c>
      <c r="J8935" s="4">
        <v>1240</v>
      </c>
      <c r="K8935" s="6">
        <f>Tabla2[[#This Row],[Price per Unit]]*Tabla2[[#This Row],[Units Sold]]</f>
        <v>54560</v>
      </c>
      <c r="L8935" s="52">
        <f>Tabla2[[#This Row],[Units Sold]]/Cálculos!$C$11</f>
        <v>5.0022974261162688E-5</v>
      </c>
      <c r="M8935" s="6">
        <f>Tabla2[[#This Row],[Total Sales]]-Tabla2[[#This Row],[Operating Profit]]</f>
        <v>52486.720000000001</v>
      </c>
      <c r="N8935" s="6">
        <v>2073.2800000000002</v>
      </c>
      <c r="O8935" s="46">
        <f>Tabla2[[#This Row],[Operating Profit]]/Tabla2[[#This Row],[Total Sales]]</f>
        <v>3.8000000000000006E-2</v>
      </c>
      <c r="P8935" s="1" t="s">
        <v>23</v>
      </c>
    </row>
    <row r="8936" spans="1:16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3" t="str">
        <f>IFERROR(LEFT(Tabla2[[#This Row],[Product]],FIND(" ",Tabla2[[#This Row],[Product]])-3),Tabla2[[#This Row],[Product]])</f>
        <v>Women</v>
      </c>
      <c r="I8936" s="6">
        <v>37</v>
      </c>
      <c r="J8936" s="4">
        <v>880</v>
      </c>
      <c r="K8936" s="6">
        <f>Tabla2[[#This Row],[Price per Unit]]*Tabla2[[#This Row],[Units Sold]]</f>
        <v>32560</v>
      </c>
      <c r="L8936" s="52">
        <f>Tabla2[[#This Row],[Units Sold]]/Cálculos!$C$11</f>
        <v>3.5500175282115457E-5</v>
      </c>
      <c r="M8936" s="6">
        <f>Tabla2[[#This Row],[Total Sales]]-Tabla2[[#This Row],[Operating Profit]]</f>
        <v>31290.16</v>
      </c>
      <c r="N8936" s="6">
        <v>1269.8399999999999</v>
      </c>
      <c r="O8936" s="46">
        <f>Tabla2[[#This Row],[Operating Profit]]/Tabla2[[#This Row],[Total Sales]]</f>
        <v>3.9E-2</v>
      </c>
      <c r="P8936" s="1" t="s">
        <v>23</v>
      </c>
    </row>
    <row r="8937" spans="1:16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3" t="str">
        <f>IFERROR(LEFT(Tabla2[[#This Row],[Product]],FIND(" ",Tabla2[[#This Row],[Product]])-3),Tabla2[[#This Row],[Product]])</f>
        <v>Men</v>
      </c>
      <c r="I8937" s="6">
        <v>41</v>
      </c>
      <c r="J8937" s="4">
        <v>530</v>
      </c>
      <c r="K8937" s="6">
        <f>Tabla2[[#This Row],[Price per Unit]]*Tabla2[[#This Row],[Units Sold]]</f>
        <v>21730</v>
      </c>
      <c r="L8937" s="52">
        <f>Tabla2[[#This Row],[Units Sold]]/Cálculos!$C$11</f>
        <v>2.1380787385819535E-5</v>
      </c>
      <c r="M8937" s="6">
        <f>Tabla2[[#This Row],[Total Sales]]-Tabla2[[#This Row],[Operating Profit]]</f>
        <v>21034.639999999999</v>
      </c>
      <c r="N8937" s="6">
        <v>695.36</v>
      </c>
      <c r="O8937" s="46">
        <f>Tabla2[[#This Row],[Operating Profit]]/Tabla2[[#This Row],[Total Sales]]</f>
        <v>3.2000000000000001E-2</v>
      </c>
      <c r="P8937" s="1" t="s">
        <v>23</v>
      </c>
    </row>
    <row r="8938" spans="1:16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3" t="str">
        <f>IFERROR(LEFT(Tabla2[[#This Row],[Product]],FIND(" ",Tabla2[[#This Row],[Product]])-3),Tabla2[[#This Row],[Product]])</f>
        <v>Women</v>
      </c>
      <c r="I8938" s="6">
        <v>44</v>
      </c>
      <c r="J8938" s="4">
        <v>1310</v>
      </c>
      <c r="K8938" s="6">
        <f>Tabla2[[#This Row],[Price per Unit]]*Tabla2[[#This Row],[Units Sold]]</f>
        <v>57640</v>
      </c>
      <c r="L8938" s="52">
        <f>Tabla2[[#This Row],[Units Sold]]/Cálculos!$C$11</f>
        <v>5.2846851840421872E-5</v>
      </c>
      <c r="M8938" s="6">
        <f>Tabla2[[#This Row],[Total Sales]]-Tabla2[[#This Row],[Operating Profit]]</f>
        <v>55853.16</v>
      </c>
      <c r="N8938" s="6">
        <v>1786.84</v>
      </c>
      <c r="O8938" s="46">
        <f>Tabla2[[#This Row],[Operating Profit]]/Tabla2[[#This Row],[Total Sales]]</f>
        <v>3.1E-2</v>
      </c>
      <c r="P8938" s="1" t="s">
        <v>23</v>
      </c>
    </row>
    <row r="8939" spans="1:16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3" t="str">
        <f>IFERROR(LEFT(Tabla2[[#This Row],[Product]],FIND(" ",Tabla2[[#This Row],[Product]])-3),Tabla2[[#This Row],[Product]])</f>
        <v>Men</v>
      </c>
      <c r="I8939" s="6">
        <v>41</v>
      </c>
      <c r="J8939" s="4">
        <v>1650</v>
      </c>
      <c r="K8939" s="6">
        <f>Tabla2[[#This Row],[Price per Unit]]*Tabla2[[#This Row],[Units Sold]]</f>
        <v>67650</v>
      </c>
      <c r="L8939" s="52">
        <f>Tabla2[[#This Row],[Units Sold]]/Cálculos!$C$11</f>
        <v>6.656282865396648E-5</v>
      </c>
      <c r="M8939" s="6">
        <f>Tabla2[[#This Row],[Total Sales]]-Tabla2[[#This Row],[Operating Profit]]</f>
        <v>64808.7</v>
      </c>
      <c r="N8939" s="6">
        <v>2841.2999999999997</v>
      </c>
      <c r="O8939" s="46">
        <f>Tabla2[[#This Row],[Operating Profit]]/Tabla2[[#This Row],[Total Sales]]</f>
        <v>4.1999999999999996E-2</v>
      </c>
      <c r="P8939" s="1" t="s">
        <v>23</v>
      </c>
    </row>
    <row r="8940" spans="1:16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3" t="str">
        <f>IFERROR(LEFT(Tabla2[[#This Row],[Product]],FIND(" ",Tabla2[[#This Row],[Product]])-3),Tabla2[[#This Row],[Product]])</f>
        <v>Men</v>
      </c>
      <c r="I8940" s="6">
        <v>43</v>
      </c>
      <c r="J8940" s="4">
        <v>1090</v>
      </c>
      <c r="K8940" s="6">
        <f>Tabla2[[#This Row],[Price per Unit]]*Tabla2[[#This Row],[Units Sold]]</f>
        <v>46870</v>
      </c>
      <c r="L8940" s="52">
        <f>Tabla2[[#This Row],[Units Sold]]/Cálculos!$C$11</f>
        <v>4.3971808019893009E-5</v>
      </c>
      <c r="M8940" s="6">
        <f>Tabla2[[#This Row],[Total Sales]]-Tabla2[[#This Row],[Operating Profit]]</f>
        <v>44713.98</v>
      </c>
      <c r="N8940" s="6">
        <v>2156.02</v>
      </c>
      <c r="O8940" s="46">
        <f>Tabla2[[#This Row],[Operating Profit]]/Tabla2[[#This Row],[Total Sales]]</f>
        <v>4.5999999999999999E-2</v>
      </c>
      <c r="P8940" s="1" t="s">
        <v>23</v>
      </c>
    </row>
    <row r="8941" spans="1:16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3" t="str">
        <f>IFERROR(LEFT(Tabla2[[#This Row],[Product]],FIND(" ",Tabla2[[#This Row],[Product]])-3),Tabla2[[#This Row],[Product]])</f>
        <v>Women</v>
      </c>
      <c r="I8941" s="6">
        <v>44</v>
      </c>
      <c r="J8941" s="4">
        <v>1400</v>
      </c>
      <c r="K8941" s="6">
        <f>Tabla2[[#This Row],[Price per Unit]]*Tabla2[[#This Row],[Units Sold]]</f>
        <v>61600</v>
      </c>
      <c r="L8941" s="52">
        <f>Tabla2[[#This Row],[Units Sold]]/Cálculos!$C$11</f>
        <v>5.6477551585183678E-5</v>
      </c>
      <c r="M8941" s="6">
        <f>Tabla2[[#This Row],[Total Sales]]-Tabla2[[#This Row],[Operating Profit]]</f>
        <v>59012.800000000003</v>
      </c>
      <c r="N8941" s="6">
        <v>2587.1999999999998</v>
      </c>
      <c r="O8941" s="46">
        <f>Tabla2[[#This Row],[Operating Profit]]/Tabla2[[#This Row],[Total Sales]]</f>
        <v>4.1999999999999996E-2</v>
      </c>
      <c r="P8941" s="1" t="s">
        <v>23</v>
      </c>
    </row>
    <row r="8942" spans="1:16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3" t="str">
        <f>IFERROR(LEFT(Tabla2[[#This Row],[Product]],FIND(" ",Tabla2[[#This Row],[Product]])-3),Tabla2[[#This Row],[Product]])</f>
        <v>Women</v>
      </c>
      <c r="I8942" s="6">
        <v>37</v>
      </c>
      <c r="J8942" s="4">
        <v>960</v>
      </c>
      <c r="K8942" s="6">
        <f>Tabla2[[#This Row],[Price per Unit]]*Tabla2[[#This Row],[Units Sold]]</f>
        <v>35520</v>
      </c>
      <c r="L8942" s="52">
        <f>Tabla2[[#This Row],[Units Sold]]/Cálculos!$C$11</f>
        <v>3.8727463944125952E-5</v>
      </c>
      <c r="M8942" s="6">
        <f>Tabla2[[#This Row],[Total Sales]]-Tabla2[[#This Row],[Operating Profit]]</f>
        <v>34134.720000000001</v>
      </c>
      <c r="N8942" s="6">
        <v>1385.2799999999997</v>
      </c>
      <c r="O8942" s="46">
        <f>Tabla2[[#This Row],[Operating Profit]]/Tabla2[[#This Row],[Total Sales]]</f>
        <v>3.8999999999999993E-2</v>
      </c>
      <c r="P8942" s="1" t="s">
        <v>23</v>
      </c>
    </row>
    <row r="8943" spans="1:16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3" t="str">
        <f>IFERROR(LEFT(Tabla2[[#This Row],[Product]],FIND(" ",Tabla2[[#This Row],[Product]])-3),Tabla2[[#This Row],[Product]])</f>
        <v>Men</v>
      </c>
      <c r="I8943" s="6">
        <v>46</v>
      </c>
      <c r="J8943" s="4">
        <v>600</v>
      </c>
      <c r="K8943" s="6">
        <f>Tabla2[[#This Row],[Price per Unit]]*Tabla2[[#This Row],[Units Sold]]</f>
        <v>27600</v>
      </c>
      <c r="L8943" s="52">
        <f>Tabla2[[#This Row],[Units Sold]]/Cálculos!$C$11</f>
        <v>2.4204664965078719E-5</v>
      </c>
      <c r="M8943" s="6">
        <f>Tabla2[[#This Row],[Total Sales]]-Tabla2[[#This Row],[Operating Profit]]</f>
        <v>26634</v>
      </c>
      <c r="N8943" s="6">
        <v>965.99999999999989</v>
      </c>
      <c r="O8943" s="46">
        <f>Tabla2[[#This Row],[Operating Profit]]/Tabla2[[#This Row],[Total Sales]]</f>
        <v>3.4999999999999996E-2</v>
      </c>
      <c r="P8943" s="1" t="s">
        <v>23</v>
      </c>
    </row>
    <row r="8944" spans="1:16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3" t="str">
        <f>IFERROR(LEFT(Tabla2[[#This Row],[Product]],FIND(" ",Tabla2[[#This Row],[Product]])-3),Tabla2[[#This Row],[Product]])</f>
        <v>Women</v>
      </c>
      <c r="I8944" s="6">
        <v>56</v>
      </c>
      <c r="J8944" s="4">
        <v>1160</v>
      </c>
      <c r="K8944" s="6">
        <f>Tabla2[[#This Row],[Price per Unit]]*Tabla2[[#This Row],[Units Sold]]</f>
        <v>64960</v>
      </c>
      <c r="L8944" s="52">
        <f>Tabla2[[#This Row],[Units Sold]]/Cálculos!$C$11</f>
        <v>4.6795685599152193E-5</v>
      </c>
      <c r="M8944" s="6">
        <f>Tabla2[[#This Row],[Total Sales]]-Tabla2[[#This Row],[Operating Profit]]</f>
        <v>63141.120000000003</v>
      </c>
      <c r="N8944" s="6">
        <v>1818.88</v>
      </c>
      <c r="O8944" s="46">
        <f>Tabla2[[#This Row],[Operating Profit]]/Tabla2[[#This Row],[Total Sales]]</f>
        <v>2.8000000000000001E-2</v>
      </c>
      <c r="P8944" s="1" t="s">
        <v>23</v>
      </c>
    </row>
    <row r="8945" spans="1:16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3" t="str">
        <f>IFERROR(LEFT(Tabla2[[#This Row],[Product]],FIND(" ",Tabla2[[#This Row],[Product]])-3),Tabla2[[#This Row],[Product]])</f>
        <v>Men</v>
      </c>
      <c r="I8945" s="6">
        <v>43</v>
      </c>
      <c r="J8945" s="4">
        <v>1840</v>
      </c>
      <c r="K8945" s="6">
        <f>Tabla2[[#This Row],[Price per Unit]]*Tabla2[[#This Row],[Units Sold]]</f>
        <v>79120</v>
      </c>
      <c r="L8945" s="52">
        <f>Tabla2[[#This Row],[Units Sold]]/Cálculos!$C$11</f>
        <v>7.4227639226241403E-5</v>
      </c>
      <c r="M8945" s="6">
        <f>Tabla2[[#This Row],[Total Sales]]-Tabla2[[#This Row],[Operating Profit]]</f>
        <v>75876.08</v>
      </c>
      <c r="N8945" s="6">
        <v>3243.9199999999996</v>
      </c>
      <c r="O8945" s="46">
        <f>Tabla2[[#This Row],[Operating Profit]]/Tabla2[[#This Row],[Total Sales]]</f>
        <v>4.0999999999999995E-2</v>
      </c>
      <c r="P8945" s="1" t="s">
        <v>23</v>
      </c>
    </row>
    <row r="8946" spans="1:16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3" t="str">
        <f>IFERROR(LEFT(Tabla2[[#This Row],[Product]],FIND(" ",Tabla2[[#This Row],[Product]])-3),Tabla2[[#This Row],[Product]])</f>
        <v>Men</v>
      </c>
      <c r="I8946" s="6">
        <v>46</v>
      </c>
      <c r="J8946" s="4">
        <v>1360</v>
      </c>
      <c r="K8946" s="6">
        <f>Tabla2[[#This Row],[Price per Unit]]*Tabla2[[#This Row],[Units Sold]]</f>
        <v>62560</v>
      </c>
      <c r="L8946" s="52">
        <f>Tabla2[[#This Row],[Units Sold]]/Cálculos!$C$11</f>
        <v>5.4863907254178434E-5</v>
      </c>
      <c r="M8946" s="6">
        <f>Tabla2[[#This Row],[Total Sales]]-Tabla2[[#This Row],[Operating Profit]]</f>
        <v>59932.479999999996</v>
      </c>
      <c r="N8946" s="6">
        <v>2627.5200000000004</v>
      </c>
      <c r="O8946" s="46">
        <f>Tabla2[[#This Row],[Operating Profit]]/Tabla2[[#This Row],[Total Sales]]</f>
        <v>4.200000000000001E-2</v>
      </c>
      <c r="P8946" s="1" t="s">
        <v>23</v>
      </c>
    </row>
    <row r="8947" spans="1:16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3" t="str">
        <f>IFERROR(LEFT(Tabla2[[#This Row],[Product]],FIND(" ",Tabla2[[#This Row],[Product]])-3),Tabla2[[#This Row],[Product]])</f>
        <v>Women</v>
      </c>
      <c r="I8947" s="6">
        <v>46</v>
      </c>
      <c r="J8947" s="4">
        <v>1350</v>
      </c>
      <c r="K8947" s="6">
        <f>Tabla2[[#This Row],[Price per Unit]]*Tabla2[[#This Row],[Units Sold]]</f>
        <v>62100</v>
      </c>
      <c r="L8947" s="52">
        <f>Tabla2[[#This Row],[Units Sold]]/Cálculos!$C$11</f>
        <v>5.4460496171427116E-5</v>
      </c>
      <c r="M8947" s="6">
        <f>Tabla2[[#This Row],[Total Sales]]-Tabla2[[#This Row],[Operating Profit]]</f>
        <v>59553.9</v>
      </c>
      <c r="N8947" s="6">
        <v>2546.1</v>
      </c>
      <c r="O8947" s="46">
        <f>Tabla2[[#This Row],[Operating Profit]]/Tabla2[[#This Row],[Total Sales]]</f>
        <v>4.1000000000000002E-2</v>
      </c>
      <c r="P8947" s="1" t="s">
        <v>23</v>
      </c>
    </row>
    <row r="8948" spans="1:16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3" t="str">
        <f>IFERROR(LEFT(Tabla2[[#This Row],[Product]],FIND(" ",Tabla2[[#This Row],[Product]])-3),Tabla2[[#This Row],[Product]])</f>
        <v>Women</v>
      </c>
      <c r="I8948" s="6">
        <v>43</v>
      </c>
      <c r="J8948" s="4">
        <v>1090</v>
      </c>
      <c r="K8948" s="6">
        <f>Tabla2[[#This Row],[Price per Unit]]*Tabla2[[#This Row],[Units Sold]]</f>
        <v>46870</v>
      </c>
      <c r="L8948" s="52">
        <f>Tabla2[[#This Row],[Units Sold]]/Cálculos!$C$11</f>
        <v>4.3971808019893009E-5</v>
      </c>
      <c r="M8948" s="6">
        <f>Tabla2[[#This Row],[Total Sales]]-Tabla2[[#This Row],[Operating Profit]]</f>
        <v>44948.33</v>
      </c>
      <c r="N8948" s="6">
        <v>1921.6699999999998</v>
      </c>
      <c r="O8948" s="46">
        <f>Tabla2[[#This Row],[Operating Profit]]/Tabla2[[#This Row],[Total Sales]]</f>
        <v>4.0999999999999995E-2</v>
      </c>
      <c r="P8948" s="1" t="s">
        <v>23</v>
      </c>
    </row>
    <row r="8949" spans="1:16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3" t="str">
        <f>IFERROR(LEFT(Tabla2[[#This Row],[Product]],FIND(" ",Tabla2[[#This Row],[Product]])-3),Tabla2[[#This Row],[Product]])</f>
        <v>Men</v>
      </c>
      <c r="I8949" s="6">
        <v>45</v>
      </c>
      <c r="J8949" s="4">
        <v>780</v>
      </c>
      <c r="K8949" s="6">
        <f>Tabla2[[#This Row],[Price per Unit]]*Tabla2[[#This Row],[Units Sold]]</f>
        <v>35100</v>
      </c>
      <c r="L8949" s="52">
        <f>Tabla2[[#This Row],[Units Sold]]/Cálculos!$C$11</f>
        <v>3.1466064454602334E-5</v>
      </c>
      <c r="M8949" s="6">
        <f>Tabla2[[#This Row],[Total Sales]]-Tabla2[[#This Row],[Operating Profit]]</f>
        <v>33871.5</v>
      </c>
      <c r="N8949" s="6">
        <v>1228.5</v>
      </c>
      <c r="O8949" s="46">
        <f>Tabla2[[#This Row],[Operating Profit]]/Tabla2[[#This Row],[Total Sales]]</f>
        <v>3.5000000000000003E-2</v>
      </c>
      <c r="P8949" s="1" t="s">
        <v>23</v>
      </c>
    </row>
    <row r="8950" spans="1:16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3" t="str">
        <f>IFERROR(LEFT(Tabla2[[#This Row],[Product]],FIND(" ",Tabla2[[#This Row],[Product]])-3),Tabla2[[#This Row],[Product]])</f>
        <v>Women</v>
      </c>
      <c r="I8950" s="6">
        <v>56</v>
      </c>
      <c r="J8950" s="4">
        <v>1320</v>
      </c>
      <c r="K8950" s="6">
        <f>Tabla2[[#This Row],[Price per Unit]]*Tabla2[[#This Row],[Units Sold]]</f>
        <v>73920</v>
      </c>
      <c r="L8950" s="52">
        <f>Tabla2[[#This Row],[Units Sold]]/Cálculos!$C$11</f>
        <v>5.3250262923173183E-5</v>
      </c>
      <c r="M8950" s="6">
        <f>Tabla2[[#This Row],[Total Sales]]-Tabla2[[#This Row],[Operating Profit]]</f>
        <v>71776.320000000007</v>
      </c>
      <c r="N8950" s="6">
        <v>2143.6799999999998</v>
      </c>
      <c r="O8950" s="46">
        <f>Tabla2[[#This Row],[Operating Profit]]/Tabla2[[#This Row],[Total Sales]]</f>
        <v>2.8999999999999998E-2</v>
      </c>
      <c r="P8950" s="1" t="s">
        <v>23</v>
      </c>
    </row>
    <row r="8951" spans="1:16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3" t="str">
        <f>IFERROR(LEFT(Tabla2[[#This Row],[Product]],FIND(" ",Tabla2[[#This Row],[Product]])-3),Tabla2[[#This Row],[Product]])</f>
        <v>Men</v>
      </c>
      <c r="I8951" s="6">
        <v>37</v>
      </c>
      <c r="J8951" s="4">
        <v>2240</v>
      </c>
      <c r="K8951" s="6">
        <f>Tabla2[[#This Row],[Price per Unit]]*Tabla2[[#This Row],[Units Sold]]</f>
        <v>82880</v>
      </c>
      <c r="L8951" s="52">
        <f>Tabla2[[#This Row],[Units Sold]]/Cálculos!$C$11</f>
        <v>9.0364082536293884E-5</v>
      </c>
      <c r="M8951" s="6">
        <f>Tabla2[[#This Row],[Total Sales]]-Tabla2[[#This Row],[Operating Profit]]</f>
        <v>79647.679999999993</v>
      </c>
      <c r="N8951" s="6">
        <v>3232.3199999999997</v>
      </c>
      <c r="O8951" s="46">
        <f>Tabla2[[#This Row],[Operating Profit]]/Tabla2[[#This Row],[Total Sales]]</f>
        <v>3.9E-2</v>
      </c>
      <c r="P8951" s="1" t="s">
        <v>23</v>
      </c>
    </row>
    <row r="8952" spans="1:16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3" t="str">
        <f>IFERROR(LEFT(Tabla2[[#This Row],[Product]],FIND(" ",Tabla2[[#This Row],[Product]])-3),Tabla2[[#This Row],[Product]])</f>
        <v>Men</v>
      </c>
      <c r="I8952" s="6">
        <v>47</v>
      </c>
      <c r="J8952" s="4">
        <v>1870</v>
      </c>
      <c r="K8952" s="6">
        <f>Tabla2[[#This Row],[Price per Unit]]*Tabla2[[#This Row],[Units Sold]]</f>
        <v>87890</v>
      </c>
      <c r="L8952" s="52">
        <f>Tabla2[[#This Row],[Units Sold]]/Cálculos!$C$11</f>
        <v>7.5437872474495336E-5</v>
      </c>
      <c r="M8952" s="6">
        <f>Tabla2[[#This Row],[Total Sales]]-Tabla2[[#This Row],[Operating Profit]]</f>
        <v>84110.73</v>
      </c>
      <c r="N8952" s="6">
        <v>3779.2700000000004</v>
      </c>
      <c r="O8952" s="46">
        <f>Tabla2[[#This Row],[Operating Profit]]/Tabla2[[#This Row],[Total Sales]]</f>
        <v>4.3000000000000003E-2</v>
      </c>
      <c r="P8952" s="1" t="s">
        <v>23</v>
      </c>
    </row>
    <row r="8953" spans="1:16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3" t="str">
        <f>IFERROR(LEFT(Tabla2[[#This Row],[Product]],FIND(" ",Tabla2[[#This Row],[Product]])-3),Tabla2[[#This Row],[Product]])</f>
        <v>Women</v>
      </c>
      <c r="I8953" s="6">
        <v>41</v>
      </c>
      <c r="J8953" s="4">
        <v>1930</v>
      </c>
      <c r="K8953" s="6">
        <f>Tabla2[[#This Row],[Price per Unit]]*Tabla2[[#This Row],[Units Sold]]</f>
        <v>79130</v>
      </c>
      <c r="L8953" s="52">
        <f>Tabla2[[#This Row],[Units Sold]]/Cálculos!$C$11</f>
        <v>7.7858338971003216E-5</v>
      </c>
      <c r="M8953" s="6">
        <f>Tabla2[[#This Row],[Total Sales]]-Tabla2[[#This Row],[Operating Profit]]</f>
        <v>75964.800000000003</v>
      </c>
      <c r="N8953" s="6">
        <v>3165.2</v>
      </c>
      <c r="O8953" s="46">
        <f>Tabla2[[#This Row],[Operating Profit]]/Tabla2[[#This Row],[Total Sales]]</f>
        <v>0.04</v>
      </c>
      <c r="P8953" s="1" t="s">
        <v>23</v>
      </c>
    </row>
    <row r="8954" spans="1:16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3" t="str">
        <f>IFERROR(LEFT(Tabla2[[#This Row],[Product]],FIND(" ",Tabla2[[#This Row],[Product]])-3),Tabla2[[#This Row],[Product]])</f>
        <v>Women</v>
      </c>
      <c r="I8954" s="6">
        <v>37</v>
      </c>
      <c r="J8954" s="4">
        <v>1280</v>
      </c>
      <c r="K8954" s="6">
        <f>Tabla2[[#This Row],[Price per Unit]]*Tabla2[[#This Row],[Units Sold]]</f>
        <v>47360</v>
      </c>
      <c r="L8954" s="52">
        <f>Tabla2[[#This Row],[Units Sold]]/Cálculos!$C$11</f>
        <v>5.1636618592167932E-5</v>
      </c>
      <c r="M8954" s="6">
        <f>Tabla2[[#This Row],[Total Sales]]-Tabla2[[#This Row],[Operating Profit]]</f>
        <v>45465.599999999999</v>
      </c>
      <c r="N8954" s="6">
        <v>1894.3999999999999</v>
      </c>
      <c r="O8954" s="46">
        <f>Tabla2[[#This Row],[Operating Profit]]/Tabla2[[#This Row],[Total Sales]]</f>
        <v>3.9999999999999994E-2</v>
      </c>
      <c r="P8954" s="1" t="s">
        <v>23</v>
      </c>
    </row>
    <row r="8955" spans="1:16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3" t="str">
        <f>IFERROR(LEFT(Tabla2[[#This Row],[Product]],FIND(" ",Tabla2[[#This Row],[Product]])-3),Tabla2[[#This Row],[Product]])</f>
        <v>Men</v>
      </c>
      <c r="I8955" s="6">
        <v>44</v>
      </c>
      <c r="J8955" s="4">
        <v>930</v>
      </c>
      <c r="K8955" s="6">
        <f>Tabla2[[#This Row],[Price per Unit]]*Tabla2[[#This Row],[Units Sold]]</f>
        <v>40920</v>
      </c>
      <c r="L8955" s="52">
        <f>Tabla2[[#This Row],[Units Sold]]/Cálculos!$C$11</f>
        <v>3.7517230695872013E-5</v>
      </c>
      <c r="M8955" s="6">
        <f>Tabla2[[#This Row],[Total Sales]]-Tabla2[[#This Row],[Operating Profit]]</f>
        <v>39487.800000000003</v>
      </c>
      <c r="N8955" s="6">
        <v>1432.1999999999998</v>
      </c>
      <c r="O8955" s="46">
        <f>Tabla2[[#This Row],[Operating Profit]]/Tabla2[[#This Row],[Total Sales]]</f>
        <v>3.4999999999999996E-2</v>
      </c>
      <c r="P8955" s="1" t="s">
        <v>23</v>
      </c>
    </row>
    <row r="8956" spans="1:16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3" t="str">
        <f>IFERROR(LEFT(Tabla2[[#This Row],[Product]],FIND(" ",Tabla2[[#This Row],[Product]])-3),Tabla2[[#This Row],[Product]])</f>
        <v>Women</v>
      </c>
      <c r="I8956" s="6">
        <v>50</v>
      </c>
      <c r="J8956" s="4">
        <v>1920</v>
      </c>
      <c r="K8956" s="6">
        <f>Tabla2[[#This Row],[Price per Unit]]*Tabla2[[#This Row],[Units Sold]]</f>
        <v>96000</v>
      </c>
      <c r="L8956" s="52">
        <f>Tabla2[[#This Row],[Units Sold]]/Cálculos!$C$11</f>
        <v>7.7454927888251905E-5</v>
      </c>
      <c r="M8956" s="6">
        <f>Tabla2[[#This Row],[Total Sales]]-Tabla2[[#This Row],[Operating Profit]]</f>
        <v>93312</v>
      </c>
      <c r="N8956" s="6">
        <v>2688.0000000000005</v>
      </c>
      <c r="O8956" s="46">
        <f>Tabla2[[#This Row],[Operating Profit]]/Tabla2[[#This Row],[Total Sales]]</f>
        <v>2.8000000000000004E-2</v>
      </c>
      <c r="P8956" s="1" t="s">
        <v>23</v>
      </c>
    </row>
    <row r="8957" spans="1:16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3" t="str">
        <f>IFERROR(LEFT(Tabla2[[#This Row],[Product]],FIND(" ",Tabla2[[#This Row],[Product]])-3),Tabla2[[#This Row],[Product]])</f>
        <v>Men</v>
      </c>
      <c r="I8957" s="6">
        <v>41</v>
      </c>
      <c r="J8957" s="4">
        <v>2480</v>
      </c>
      <c r="K8957" s="6">
        <f>Tabla2[[#This Row],[Price per Unit]]*Tabla2[[#This Row],[Units Sold]]</f>
        <v>101680</v>
      </c>
      <c r="L8957" s="52">
        <f>Tabla2[[#This Row],[Units Sold]]/Cálculos!$C$11</f>
        <v>1.0004594852232538E-4</v>
      </c>
      <c r="M8957" s="6">
        <f>Tabla2[[#This Row],[Total Sales]]-Tabla2[[#This Row],[Operating Profit]]</f>
        <v>97714.48</v>
      </c>
      <c r="N8957" s="6">
        <v>3965.5199999999995</v>
      </c>
      <c r="O8957" s="46">
        <f>Tabla2[[#This Row],[Operating Profit]]/Tabla2[[#This Row],[Total Sales]]</f>
        <v>3.8999999999999993E-2</v>
      </c>
      <c r="P8957" s="1" t="s">
        <v>23</v>
      </c>
    </row>
    <row r="8958" spans="1:16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3" t="str">
        <f>IFERROR(LEFT(Tabla2[[#This Row],[Product]],FIND(" ",Tabla2[[#This Row],[Product]])-3),Tabla2[[#This Row],[Product]])</f>
        <v>Men</v>
      </c>
      <c r="I8958" s="6">
        <v>45</v>
      </c>
      <c r="J8958" s="4">
        <v>2100</v>
      </c>
      <c r="K8958" s="6">
        <f>Tabla2[[#This Row],[Price per Unit]]*Tabla2[[#This Row],[Units Sold]]</f>
        <v>94500</v>
      </c>
      <c r="L8958" s="52">
        <f>Tabla2[[#This Row],[Units Sold]]/Cálculos!$C$11</f>
        <v>8.4716327377775517E-5</v>
      </c>
      <c r="M8958" s="6">
        <f>Tabla2[[#This Row],[Total Sales]]-Tabla2[[#This Row],[Operating Profit]]</f>
        <v>90436.5</v>
      </c>
      <c r="N8958" s="6">
        <v>4063.5000000000005</v>
      </c>
      <c r="O8958" s="46">
        <f>Tabla2[[#This Row],[Operating Profit]]/Tabla2[[#This Row],[Total Sales]]</f>
        <v>4.3000000000000003E-2</v>
      </c>
      <c r="P8958" s="1" t="s">
        <v>23</v>
      </c>
    </row>
    <row r="8959" spans="1:16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3" t="str">
        <f>IFERROR(LEFT(Tabla2[[#This Row],[Product]],FIND(" ",Tabla2[[#This Row],[Product]])-3),Tabla2[[#This Row],[Product]])</f>
        <v>Women</v>
      </c>
      <c r="I8959" s="6">
        <v>39</v>
      </c>
      <c r="J8959" s="4">
        <v>1710</v>
      </c>
      <c r="K8959" s="6">
        <f>Tabla2[[#This Row],[Price per Unit]]*Tabla2[[#This Row],[Units Sold]]</f>
        <v>66690</v>
      </c>
      <c r="L8959" s="52">
        <f>Tabla2[[#This Row],[Units Sold]]/Cálculos!$C$11</f>
        <v>6.8983295150474346E-5</v>
      </c>
      <c r="M8959" s="6">
        <f>Tabla2[[#This Row],[Total Sales]]-Tabla2[[#This Row],[Operating Profit]]</f>
        <v>64222.47</v>
      </c>
      <c r="N8959" s="6">
        <v>2467.5299999999997</v>
      </c>
      <c r="O8959" s="46">
        <f>Tabla2[[#This Row],[Operating Profit]]/Tabla2[[#This Row],[Total Sales]]</f>
        <v>3.6999999999999998E-2</v>
      </c>
      <c r="P8959" s="1" t="s">
        <v>23</v>
      </c>
    </row>
    <row r="8960" spans="1:16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3" t="str">
        <f>IFERROR(LEFT(Tabla2[[#This Row],[Product]],FIND(" ",Tabla2[[#This Row],[Product]])-3),Tabla2[[#This Row],[Product]])</f>
        <v>Women</v>
      </c>
      <c r="I8960" s="6">
        <v>39</v>
      </c>
      <c r="J8960" s="4">
        <v>1490</v>
      </c>
      <c r="K8960" s="6">
        <f>Tabla2[[#This Row],[Price per Unit]]*Tabla2[[#This Row],[Units Sold]]</f>
        <v>58110</v>
      </c>
      <c r="L8960" s="52">
        <f>Tabla2[[#This Row],[Units Sold]]/Cálculos!$C$11</f>
        <v>6.010825132994549E-5</v>
      </c>
      <c r="M8960" s="6">
        <f>Tabla2[[#This Row],[Total Sales]]-Tabla2[[#This Row],[Operating Profit]]</f>
        <v>55669.38</v>
      </c>
      <c r="N8960" s="6">
        <v>2440.62</v>
      </c>
      <c r="O8960" s="46">
        <f>Tabla2[[#This Row],[Operating Profit]]/Tabla2[[#This Row],[Total Sales]]</f>
        <v>4.1999999999999996E-2</v>
      </c>
      <c r="P8960" s="1" t="s">
        <v>23</v>
      </c>
    </row>
    <row r="8961" spans="1:16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3" t="str">
        <f>IFERROR(LEFT(Tabla2[[#This Row],[Product]],FIND(" ",Tabla2[[#This Row],[Product]])-3),Tabla2[[#This Row],[Product]])</f>
        <v>Men</v>
      </c>
      <c r="I8961" s="6">
        <v>40</v>
      </c>
      <c r="J8961" s="4">
        <v>1600</v>
      </c>
      <c r="K8961" s="6">
        <f>Tabla2[[#This Row],[Price per Unit]]*Tabla2[[#This Row],[Units Sold]]</f>
        <v>64000</v>
      </c>
      <c r="L8961" s="52">
        <f>Tabla2[[#This Row],[Units Sold]]/Cálculos!$C$11</f>
        <v>6.4545773240209925E-5</v>
      </c>
      <c r="M8961" s="6">
        <f>Tabla2[[#This Row],[Total Sales]]-Tabla2[[#This Row],[Operating Profit]]</f>
        <v>61952</v>
      </c>
      <c r="N8961" s="6">
        <v>2048</v>
      </c>
      <c r="O8961" s="46">
        <f>Tabla2[[#This Row],[Operating Profit]]/Tabla2[[#This Row],[Total Sales]]</f>
        <v>3.2000000000000001E-2</v>
      </c>
      <c r="P8961" s="1" t="s">
        <v>23</v>
      </c>
    </row>
    <row r="8962" spans="1:16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3" t="str">
        <f>IFERROR(LEFT(Tabla2[[#This Row],[Product]],FIND(" ",Tabla2[[#This Row],[Product]])-3),Tabla2[[#This Row],[Product]])</f>
        <v>Women</v>
      </c>
      <c r="I8962" s="6">
        <v>49</v>
      </c>
      <c r="J8962" s="4">
        <v>1600</v>
      </c>
      <c r="K8962" s="6">
        <f>Tabla2[[#This Row],[Price per Unit]]*Tabla2[[#This Row],[Units Sold]]</f>
        <v>78400</v>
      </c>
      <c r="L8962" s="52">
        <f>Tabla2[[#This Row],[Units Sold]]/Cálculos!$C$11</f>
        <v>6.4545773240209925E-5</v>
      </c>
      <c r="M8962" s="6">
        <f>Tabla2[[#This Row],[Total Sales]]-Tabla2[[#This Row],[Operating Profit]]</f>
        <v>75891.199999999997</v>
      </c>
      <c r="N8962" s="6">
        <v>2508.8000000000002</v>
      </c>
      <c r="O8962" s="46">
        <f>Tabla2[[#This Row],[Operating Profit]]/Tabla2[[#This Row],[Total Sales]]</f>
        <v>3.2000000000000001E-2</v>
      </c>
      <c r="P8962" s="1" t="s">
        <v>23</v>
      </c>
    </row>
    <row r="8963" spans="1:16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3" t="str">
        <f>IFERROR(LEFT(Tabla2[[#This Row],[Product]],FIND(" ",Tabla2[[#This Row],[Product]])-3),Tabla2[[#This Row],[Product]])</f>
        <v>Men</v>
      </c>
      <c r="I8963" s="6">
        <v>40</v>
      </c>
      <c r="J8963" s="4">
        <v>2240</v>
      </c>
      <c r="K8963" s="6">
        <f>Tabla2[[#This Row],[Price per Unit]]*Tabla2[[#This Row],[Units Sold]]</f>
        <v>89600</v>
      </c>
      <c r="L8963" s="52">
        <f>Tabla2[[#This Row],[Units Sold]]/Cálculos!$C$11</f>
        <v>9.0364082536293884E-5</v>
      </c>
      <c r="M8963" s="6">
        <f>Tabla2[[#This Row],[Total Sales]]-Tabla2[[#This Row],[Operating Profit]]</f>
        <v>86284.800000000003</v>
      </c>
      <c r="N8963" s="6">
        <v>3315.2</v>
      </c>
      <c r="O8963" s="46">
        <f>Tabla2[[#This Row],[Operating Profit]]/Tabla2[[#This Row],[Total Sales]]</f>
        <v>3.6999999999999998E-2</v>
      </c>
      <c r="P8963" s="1" t="s">
        <v>23</v>
      </c>
    </row>
    <row r="8964" spans="1:16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3" t="str">
        <f>IFERROR(LEFT(Tabla2[[#This Row],[Product]],FIND(" ",Tabla2[[#This Row],[Product]])-3),Tabla2[[#This Row],[Product]])</f>
        <v>Men</v>
      </c>
      <c r="I8964" s="6">
        <v>44</v>
      </c>
      <c r="J8964" s="4">
        <v>2080</v>
      </c>
      <c r="K8964" s="6">
        <f>Tabla2[[#This Row],[Price per Unit]]*Tabla2[[#This Row],[Units Sold]]</f>
        <v>91520</v>
      </c>
      <c r="L8964" s="52">
        <f>Tabla2[[#This Row],[Units Sold]]/Cálculos!$C$11</f>
        <v>8.3909505212272895E-5</v>
      </c>
      <c r="M8964" s="6">
        <f>Tabla2[[#This Row],[Total Sales]]-Tabla2[[#This Row],[Operating Profit]]</f>
        <v>87493.119999999995</v>
      </c>
      <c r="N8964" s="6">
        <v>4026.88</v>
      </c>
      <c r="O8964" s="46">
        <f>Tabla2[[#This Row],[Operating Profit]]/Tabla2[[#This Row],[Total Sales]]</f>
        <v>4.4000000000000004E-2</v>
      </c>
      <c r="P8964" s="1" t="s">
        <v>23</v>
      </c>
    </row>
    <row r="8965" spans="1:16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3" t="str">
        <f>IFERROR(LEFT(Tabla2[[#This Row],[Product]],FIND(" ",Tabla2[[#This Row],[Product]])-3),Tabla2[[#This Row],[Product]])</f>
        <v>Women</v>
      </c>
      <c r="I8965" s="6">
        <v>46</v>
      </c>
      <c r="J8965" s="4">
        <v>1630</v>
      </c>
      <c r="K8965" s="6">
        <f>Tabla2[[#This Row],[Price per Unit]]*Tabla2[[#This Row],[Units Sold]]</f>
        <v>74980</v>
      </c>
      <c r="L8965" s="52">
        <f>Tabla2[[#This Row],[Units Sold]]/Cálculos!$C$11</f>
        <v>6.5756006488463858E-5</v>
      </c>
      <c r="M8965" s="6">
        <f>Tabla2[[#This Row],[Total Sales]]-Tabla2[[#This Row],[Operating Profit]]</f>
        <v>71980.800000000003</v>
      </c>
      <c r="N8965" s="6">
        <v>2999.2</v>
      </c>
      <c r="O8965" s="46">
        <f>Tabla2[[#This Row],[Operating Profit]]/Tabla2[[#This Row],[Total Sales]]</f>
        <v>0.04</v>
      </c>
      <c r="P8965" s="1" t="s">
        <v>23</v>
      </c>
    </row>
    <row r="8966" spans="1:16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3" t="str">
        <f>IFERROR(LEFT(Tabla2[[#This Row],[Product]],FIND(" ",Tabla2[[#This Row],[Product]])-3),Tabla2[[#This Row],[Product]])</f>
        <v>Women</v>
      </c>
      <c r="I8966" s="6">
        <v>46</v>
      </c>
      <c r="J8966" s="4">
        <v>1520</v>
      </c>
      <c r="K8966" s="6">
        <f>Tabla2[[#This Row],[Price per Unit]]*Tabla2[[#This Row],[Units Sold]]</f>
        <v>69920</v>
      </c>
      <c r="L8966" s="52">
        <f>Tabla2[[#This Row],[Units Sold]]/Cálculos!$C$11</f>
        <v>6.1318484578199423E-5</v>
      </c>
      <c r="M8966" s="6">
        <f>Tabla2[[#This Row],[Total Sales]]-Tabla2[[#This Row],[Operating Profit]]</f>
        <v>67332.960000000006</v>
      </c>
      <c r="N8966" s="6">
        <v>2587.04</v>
      </c>
      <c r="O8966" s="46">
        <f>Tabla2[[#This Row],[Operating Profit]]/Tabla2[[#This Row],[Total Sales]]</f>
        <v>3.6999999999999998E-2</v>
      </c>
      <c r="P8966" s="1" t="s">
        <v>23</v>
      </c>
    </row>
    <row r="8967" spans="1:16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3" t="str">
        <f>IFERROR(LEFT(Tabla2[[#This Row],[Product]],FIND(" ",Tabla2[[#This Row],[Product]])-3),Tabla2[[#This Row],[Product]])</f>
        <v>Men</v>
      </c>
      <c r="I8967" s="6">
        <v>48</v>
      </c>
      <c r="J8967" s="4">
        <v>1620</v>
      </c>
      <c r="K8967" s="6">
        <f>Tabla2[[#This Row],[Price per Unit]]*Tabla2[[#This Row],[Units Sold]]</f>
        <v>77760</v>
      </c>
      <c r="L8967" s="52">
        <f>Tabla2[[#This Row],[Units Sold]]/Cálculos!$C$11</f>
        <v>6.5352595405712547E-5</v>
      </c>
      <c r="M8967" s="6">
        <f>Tabla2[[#This Row],[Total Sales]]-Tabla2[[#This Row],[Operating Profit]]</f>
        <v>75116.160000000003</v>
      </c>
      <c r="N8967" s="6">
        <v>2643.8399999999997</v>
      </c>
      <c r="O8967" s="46">
        <f>Tabla2[[#This Row],[Operating Profit]]/Tabla2[[#This Row],[Total Sales]]</f>
        <v>3.3999999999999996E-2</v>
      </c>
      <c r="P8967" s="1" t="s">
        <v>23</v>
      </c>
    </row>
    <row r="8968" spans="1:16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3" t="str">
        <f>IFERROR(LEFT(Tabla2[[#This Row],[Product]],FIND(" ",Tabla2[[#This Row],[Product]])-3),Tabla2[[#This Row],[Product]])</f>
        <v>Women</v>
      </c>
      <c r="I8968" s="6">
        <v>50</v>
      </c>
      <c r="J8968" s="4">
        <v>1530</v>
      </c>
      <c r="K8968" s="6">
        <f>Tabla2[[#This Row],[Price per Unit]]*Tabla2[[#This Row],[Units Sold]]</f>
        <v>76500</v>
      </c>
      <c r="L8968" s="52">
        <f>Tabla2[[#This Row],[Units Sold]]/Cálculos!$C$11</f>
        <v>6.1721895660950735E-5</v>
      </c>
      <c r="M8968" s="6">
        <f>Tabla2[[#This Row],[Total Sales]]-Tabla2[[#This Row],[Operating Profit]]</f>
        <v>74052</v>
      </c>
      <c r="N8968" s="6">
        <v>2448</v>
      </c>
      <c r="O8968" s="46">
        <f>Tabla2[[#This Row],[Operating Profit]]/Tabla2[[#This Row],[Total Sales]]</f>
        <v>3.2000000000000001E-2</v>
      </c>
      <c r="P8968" s="1" t="s">
        <v>23</v>
      </c>
    </row>
    <row r="8969" spans="1:16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3" t="str">
        <f>IFERROR(LEFT(Tabla2[[#This Row],[Product]],FIND(" ",Tabla2[[#This Row],[Product]])-3),Tabla2[[#This Row],[Product]])</f>
        <v>Men</v>
      </c>
      <c r="I8969" s="6">
        <v>37</v>
      </c>
      <c r="J8969" s="4">
        <v>2060</v>
      </c>
      <c r="K8969" s="6">
        <f>Tabla2[[#This Row],[Price per Unit]]*Tabla2[[#This Row],[Units Sold]]</f>
        <v>76220</v>
      </c>
      <c r="L8969" s="52">
        <f>Tabla2[[#This Row],[Units Sold]]/Cálculos!$C$11</f>
        <v>8.3102683046770273E-5</v>
      </c>
      <c r="M8969" s="6">
        <f>Tabla2[[#This Row],[Total Sales]]-Tabla2[[#This Row],[Operating Profit]]</f>
        <v>73018.759999999995</v>
      </c>
      <c r="N8969" s="6">
        <v>3201.24</v>
      </c>
      <c r="O8969" s="46">
        <f>Tabla2[[#This Row],[Operating Profit]]/Tabla2[[#This Row],[Total Sales]]</f>
        <v>4.1999999999999996E-2</v>
      </c>
      <c r="P8969" s="1" t="s">
        <v>23</v>
      </c>
    </row>
    <row r="8970" spans="1:16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3" t="str">
        <f>IFERROR(LEFT(Tabla2[[#This Row],[Product]],FIND(" ",Tabla2[[#This Row],[Product]])-3),Tabla2[[#This Row],[Product]])</f>
        <v>Men</v>
      </c>
      <c r="I8970" s="6">
        <v>39</v>
      </c>
      <c r="J8970" s="4">
        <v>1880</v>
      </c>
      <c r="K8970" s="6">
        <f>Tabla2[[#This Row],[Price per Unit]]*Tabla2[[#This Row],[Units Sold]]</f>
        <v>73320</v>
      </c>
      <c r="L8970" s="52">
        <f>Tabla2[[#This Row],[Units Sold]]/Cálculos!$C$11</f>
        <v>7.5841283557246661E-5</v>
      </c>
      <c r="M8970" s="6">
        <f>Tabla2[[#This Row],[Total Sales]]-Tabla2[[#This Row],[Operating Profit]]</f>
        <v>69947.28</v>
      </c>
      <c r="N8970" s="6">
        <v>3372.7200000000003</v>
      </c>
      <c r="O8970" s="46">
        <f>Tabla2[[#This Row],[Operating Profit]]/Tabla2[[#This Row],[Total Sales]]</f>
        <v>4.6000000000000006E-2</v>
      </c>
      <c r="P8970" s="1" t="s">
        <v>23</v>
      </c>
    </row>
    <row r="8971" spans="1:16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3" t="str">
        <f>IFERROR(LEFT(Tabla2[[#This Row],[Product]],FIND(" ",Tabla2[[#This Row],[Product]])-3),Tabla2[[#This Row],[Product]])</f>
        <v>Women</v>
      </c>
      <c r="I8971" s="6">
        <v>39</v>
      </c>
      <c r="J8971" s="4">
        <v>1470</v>
      </c>
      <c r="K8971" s="6">
        <f>Tabla2[[#This Row],[Price per Unit]]*Tabla2[[#This Row],[Units Sold]]</f>
        <v>57330</v>
      </c>
      <c r="L8971" s="52">
        <f>Tabla2[[#This Row],[Units Sold]]/Cálculos!$C$11</f>
        <v>5.9301429164442862E-5</v>
      </c>
      <c r="M8971" s="6">
        <f>Tabla2[[#This Row],[Total Sales]]-Tabla2[[#This Row],[Operating Profit]]</f>
        <v>54922.14</v>
      </c>
      <c r="N8971" s="6">
        <v>2407.86</v>
      </c>
      <c r="O8971" s="46">
        <f>Tabla2[[#This Row],[Operating Profit]]/Tabla2[[#This Row],[Total Sales]]</f>
        <v>4.2000000000000003E-2</v>
      </c>
      <c r="P8971" s="1" t="s">
        <v>23</v>
      </c>
    </row>
    <row r="8972" spans="1:16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3" t="str">
        <f>IFERROR(LEFT(Tabla2[[#This Row],[Product]],FIND(" ",Tabla2[[#This Row],[Product]])-3),Tabla2[[#This Row],[Product]])</f>
        <v>Women</v>
      </c>
      <c r="I8972" s="6">
        <v>37</v>
      </c>
      <c r="J8972" s="4">
        <v>1450</v>
      </c>
      <c r="K8972" s="6">
        <f>Tabla2[[#This Row],[Price per Unit]]*Tabla2[[#This Row],[Units Sold]]</f>
        <v>53650</v>
      </c>
      <c r="L8972" s="52">
        <f>Tabla2[[#This Row],[Units Sold]]/Cálculos!$C$11</f>
        <v>5.849460699894024E-5</v>
      </c>
      <c r="M8972" s="6">
        <f>Tabla2[[#This Row],[Total Sales]]-Tabla2[[#This Row],[Operating Profit]]</f>
        <v>51450.35</v>
      </c>
      <c r="N8972" s="6">
        <v>2199.65</v>
      </c>
      <c r="O8972" s="46">
        <f>Tabla2[[#This Row],[Operating Profit]]/Tabla2[[#This Row],[Total Sales]]</f>
        <v>4.1000000000000002E-2</v>
      </c>
      <c r="P8972" s="1" t="s">
        <v>23</v>
      </c>
    </row>
    <row r="8973" spans="1:16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3" t="str">
        <f>IFERROR(LEFT(Tabla2[[#This Row],[Product]],FIND(" ",Tabla2[[#This Row],[Product]])-3),Tabla2[[#This Row],[Product]])</f>
        <v>Men</v>
      </c>
      <c r="I8973" s="6">
        <v>40</v>
      </c>
      <c r="J8973" s="4">
        <v>1450</v>
      </c>
      <c r="K8973" s="6">
        <f>Tabla2[[#This Row],[Price per Unit]]*Tabla2[[#This Row],[Units Sold]]</f>
        <v>58000</v>
      </c>
      <c r="L8973" s="52">
        <f>Tabla2[[#This Row],[Units Sold]]/Cálculos!$C$11</f>
        <v>5.849460699894024E-5</v>
      </c>
      <c r="M8973" s="6">
        <f>Tabla2[[#This Row],[Total Sales]]-Tabla2[[#This Row],[Operating Profit]]</f>
        <v>55970</v>
      </c>
      <c r="N8973" s="6">
        <v>2029.9999999999998</v>
      </c>
      <c r="O8973" s="46">
        <f>Tabla2[[#This Row],[Operating Profit]]/Tabla2[[#This Row],[Total Sales]]</f>
        <v>3.4999999999999996E-2</v>
      </c>
      <c r="P8973" s="1" t="s">
        <v>23</v>
      </c>
    </row>
    <row r="8974" spans="1:16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3" t="str">
        <f>IFERROR(LEFT(Tabla2[[#This Row],[Product]],FIND(" ",Tabla2[[#This Row],[Product]])-3),Tabla2[[#This Row],[Product]])</f>
        <v>Women</v>
      </c>
      <c r="I8974" s="6">
        <v>48</v>
      </c>
      <c r="J8974" s="4">
        <v>1570</v>
      </c>
      <c r="K8974" s="6">
        <f>Tabla2[[#This Row],[Price per Unit]]*Tabla2[[#This Row],[Units Sold]]</f>
        <v>75360</v>
      </c>
      <c r="L8974" s="52">
        <f>Tabla2[[#This Row],[Units Sold]]/Cálculos!$C$11</f>
        <v>6.3335539991955979E-5</v>
      </c>
      <c r="M8974" s="6">
        <f>Tabla2[[#This Row],[Total Sales]]-Tabla2[[#This Row],[Operating Profit]]</f>
        <v>73099.199999999997</v>
      </c>
      <c r="N8974" s="6">
        <v>2260.7999999999997</v>
      </c>
      <c r="O8974" s="46">
        <f>Tabla2[[#This Row],[Operating Profit]]/Tabla2[[#This Row],[Total Sales]]</f>
        <v>2.9999999999999995E-2</v>
      </c>
      <c r="P8974" s="1" t="s">
        <v>23</v>
      </c>
    </row>
    <row r="8975" spans="1:16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3" t="str">
        <f>IFERROR(LEFT(Tabla2[[#This Row],[Product]],FIND(" ",Tabla2[[#This Row],[Product]])-3),Tabla2[[#This Row],[Product]])</f>
        <v>Men</v>
      </c>
      <c r="I8975" s="6">
        <v>35</v>
      </c>
      <c r="J8975" s="4">
        <v>1710</v>
      </c>
      <c r="K8975" s="6">
        <f>Tabla2[[#This Row],[Price per Unit]]*Tabla2[[#This Row],[Units Sold]]</f>
        <v>59850</v>
      </c>
      <c r="L8975" s="52">
        <f>Tabla2[[#This Row],[Units Sold]]/Cálculos!$C$11</f>
        <v>6.8983295150474346E-5</v>
      </c>
      <c r="M8975" s="6">
        <f>Tabla2[[#This Row],[Total Sales]]-Tabla2[[#This Row],[Operating Profit]]</f>
        <v>57635.55</v>
      </c>
      <c r="N8975" s="6">
        <v>2214.4499999999998</v>
      </c>
      <c r="O8975" s="46">
        <f>Tabla2[[#This Row],[Operating Profit]]/Tabla2[[#This Row],[Total Sales]]</f>
        <v>3.6999999999999998E-2</v>
      </c>
      <c r="P8975" s="1" t="s">
        <v>23</v>
      </c>
    </row>
    <row r="8976" spans="1:16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3" t="str">
        <f>IFERROR(LEFT(Tabla2[[#This Row],[Product]],FIND(" ",Tabla2[[#This Row],[Product]])-3),Tabla2[[#This Row],[Product]])</f>
        <v>Men</v>
      </c>
      <c r="I8976" s="6">
        <v>38</v>
      </c>
      <c r="J8976" s="4">
        <v>1820</v>
      </c>
      <c r="K8976" s="6">
        <f>Tabla2[[#This Row],[Price per Unit]]*Tabla2[[#This Row],[Units Sold]]</f>
        <v>69160</v>
      </c>
      <c r="L8976" s="52">
        <f>Tabla2[[#This Row],[Units Sold]]/Cálculos!$C$11</f>
        <v>7.3420817060738781E-5</v>
      </c>
      <c r="M8976" s="6">
        <f>Tabla2[[#This Row],[Total Sales]]-Tabla2[[#This Row],[Operating Profit]]</f>
        <v>66186.12</v>
      </c>
      <c r="N8976" s="6">
        <v>2973.8800000000006</v>
      </c>
      <c r="O8976" s="46">
        <f>Tabla2[[#This Row],[Operating Profit]]/Tabla2[[#This Row],[Total Sales]]</f>
        <v>4.300000000000001E-2</v>
      </c>
      <c r="P8976" s="1" t="s">
        <v>23</v>
      </c>
    </row>
    <row r="8977" spans="1:16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3" t="str">
        <f>IFERROR(LEFT(Tabla2[[#This Row],[Product]],FIND(" ",Tabla2[[#This Row],[Product]])-3),Tabla2[[#This Row],[Product]])</f>
        <v>Women</v>
      </c>
      <c r="I8977" s="6">
        <v>34</v>
      </c>
      <c r="J8977" s="4">
        <v>1200</v>
      </c>
      <c r="K8977" s="6">
        <f>Tabla2[[#This Row],[Price per Unit]]*Tabla2[[#This Row],[Units Sold]]</f>
        <v>40800</v>
      </c>
      <c r="L8977" s="52">
        <f>Tabla2[[#This Row],[Units Sold]]/Cálculos!$C$11</f>
        <v>4.8409329930157437E-5</v>
      </c>
      <c r="M8977" s="6">
        <f>Tabla2[[#This Row],[Total Sales]]-Tabla2[[#This Row],[Operating Profit]]</f>
        <v>39168</v>
      </c>
      <c r="N8977" s="6">
        <v>1631.9999999999998</v>
      </c>
      <c r="O8977" s="46">
        <f>Tabla2[[#This Row],[Operating Profit]]/Tabla2[[#This Row],[Total Sales]]</f>
        <v>3.9999999999999994E-2</v>
      </c>
      <c r="P8977" s="1" t="s">
        <v>23</v>
      </c>
    </row>
    <row r="8978" spans="1:16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3" t="str">
        <f>IFERROR(LEFT(Tabla2[[#This Row],[Product]],FIND(" ",Tabla2[[#This Row],[Product]])-3),Tabla2[[#This Row],[Product]])</f>
        <v>Women</v>
      </c>
      <c r="I8978" s="6">
        <v>35</v>
      </c>
      <c r="J8978" s="4">
        <v>1120</v>
      </c>
      <c r="K8978" s="6">
        <f>Tabla2[[#This Row],[Price per Unit]]*Tabla2[[#This Row],[Units Sold]]</f>
        <v>39200</v>
      </c>
      <c r="L8978" s="52">
        <f>Tabla2[[#This Row],[Units Sold]]/Cálculos!$C$11</f>
        <v>4.5182041268146942E-5</v>
      </c>
      <c r="M8978" s="6">
        <f>Tabla2[[#This Row],[Total Sales]]-Tabla2[[#This Row],[Operating Profit]]</f>
        <v>37553.599999999999</v>
      </c>
      <c r="N8978" s="6">
        <v>1646.3999999999999</v>
      </c>
      <c r="O8978" s="46">
        <f>Tabla2[[#This Row],[Operating Profit]]/Tabla2[[#This Row],[Total Sales]]</f>
        <v>4.1999999999999996E-2</v>
      </c>
      <c r="P8978" s="1" t="s">
        <v>23</v>
      </c>
    </row>
    <row r="8979" spans="1:16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3" t="str">
        <f>IFERROR(LEFT(Tabla2[[#This Row],[Product]],FIND(" ",Tabla2[[#This Row],[Product]])-3),Tabla2[[#This Row],[Product]])</f>
        <v>Men</v>
      </c>
      <c r="I8979" s="6">
        <v>41</v>
      </c>
      <c r="J8979" s="4">
        <v>1140</v>
      </c>
      <c r="K8979" s="6">
        <f>Tabla2[[#This Row],[Price per Unit]]*Tabla2[[#This Row],[Units Sold]]</f>
        <v>46740</v>
      </c>
      <c r="L8979" s="52">
        <f>Tabla2[[#This Row],[Units Sold]]/Cálculos!$C$11</f>
        <v>4.5988863433649564E-5</v>
      </c>
      <c r="M8979" s="6">
        <f>Tabla2[[#This Row],[Total Sales]]-Tabla2[[#This Row],[Operating Profit]]</f>
        <v>45197.58</v>
      </c>
      <c r="N8979" s="6">
        <v>1542.4199999999998</v>
      </c>
      <c r="O8979" s="46">
        <f>Tabla2[[#This Row],[Operating Profit]]/Tabla2[[#This Row],[Total Sales]]</f>
        <v>3.2999999999999995E-2</v>
      </c>
      <c r="P8979" s="1" t="s">
        <v>23</v>
      </c>
    </row>
    <row r="8980" spans="1:16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3" t="str">
        <f>IFERROR(LEFT(Tabla2[[#This Row],[Product]],FIND(" ",Tabla2[[#This Row],[Product]])-3),Tabla2[[#This Row],[Product]])</f>
        <v>Women</v>
      </c>
      <c r="I8980" s="6">
        <v>57</v>
      </c>
      <c r="J8980" s="4">
        <v>1310</v>
      </c>
      <c r="K8980" s="6">
        <f>Tabla2[[#This Row],[Price per Unit]]*Tabla2[[#This Row],[Units Sold]]</f>
        <v>74670</v>
      </c>
      <c r="L8980" s="52">
        <f>Tabla2[[#This Row],[Units Sold]]/Cálculos!$C$11</f>
        <v>5.2846851840421872E-5</v>
      </c>
      <c r="M8980" s="6">
        <f>Tabla2[[#This Row],[Total Sales]]-Tabla2[[#This Row],[Operating Profit]]</f>
        <v>72355.23</v>
      </c>
      <c r="N8980" s="6">
        <v>2314.77</v>
      </c>
      <c r="O8980" s="46">
        <f>Tabla2[[#This Row],[Operating Profit]]/Tabla2[[#This Row],[Total Sales]]</f>
        <v>3.1E-2</v>
      </c>
      <c r="P8980" s="1" t="s">
        <v>23</v>
      </c>
    </row>
    <row r="8981" spans="1:16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3" t="str">
        <f>IFERROR(LEFT(Tabla2[[#This Row],[Product]],FIND(" ",Tabla2[[#This Row],[Product]])-3),Tabla2[[#This Row],[Product]])</f>
        <v>Men</v>
      </c>
      <c r="I8981" s="6">
        <v>47</v>
      </c>
      <c r="J8981" s="4">
        <v>1760</v>
      </c>
      <c r="K8981" s="6">
        <f>Tabla2[[#This Row],[Price per Unit]]*Tabla2[[#This Row],[Units Sold]]</f>
        <v>82720</v>
      </c>
      <c r="L8981" s="52">
        <f>Tabla2[[#This Row],[Units Sold]]/Cálculos!$C$11</f>
        <v>7.1000350564230915E-5</v>
      </c>
      <c r="M8981" s="6">
        <f>Tabla2[[#This Row],[Total Sales]]-Tabla2[[#This Row],[Operating Profit]]</f>
        <v>79328.479999999996</v>
      </c>
      <c r="N8981" s="6">
        <v>3391.52</v>
      </c>
      <c r="O8981" s="46">
        <f>Tabla2[[#This Row],[Operating Profit]]/Tabla2[[#This Row],[Total Sales]]</f>
        <v>4.1000000000000002E-2</v>
      </c>
      <c r="P8981" s="1" t="s">
        <v>23</v>
      </c>
    </row>
    <row r="8982" spans="1:16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3" t="str">
        <f>IFERROR(LEFT(Tabla2[[#This Row],[Product]],FIND(" ",Tabla2[[#This Row],[Product]])-3),Tabla2[[#This Row],[Product]])</f>
        <v>Men</v>
      </c>
      <c r="I8982" s="6">
        <v>44</v>
      </c>
      <c r="J8982" s="4">
        <v>1800</v>
      </c>
      <c r="K8982" s="6">
        <f>Tabla2[[#This Row],[Price per Unit]]*Tabla2[[#This Row],[Units Sold]]</f>
        <v>79200</v>
      </c>
      <c r="L8982" s="52">
        <f>Tabla2[[#This Row],[Units Sold]]/Cálculos!$C$11</f>
        <v>7.2613994895236159E-5</v>
      </c>
      <c r="M8982" s="6">
        <f>Tabla2[[#This Row],[Total Sales]]-Tabla2[[#This Row],[Operating Profit]]</f>
        <v>75794.399999999994</v>
      </c>
      <c r="N8982" s="6">
        <v>3405.6000000000004</v>
      </c>
      <c r="O8982" s="46">
        <f>Tabla2[[#This Row],[Operating Profit]]/Tabla2[[#This Row],[Total Sales]]</f>
        <v>4.3000000000000003E-2</v>
      </c>
      <c r="P8982" s="1" t="s">
        <v>23</v>
      </c>
    </row>
    <row r="8983" spans="1:16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3" t="str">
        <f>IFERROR(LEFT(Tabla2[[#This Row],[Product]],FIND(" ",Tabla2[[#This Row],[Product]])-3),Tabla2[[#This Row],[Product]])</f>
        <v>Women</v>
      </c>
      <c r="I8983" s="6">
        <v>46</v>
      </c>
      <c r="J8983" s="4">
        <v>1490</v>
      </c>
      <c r="K8983" s="6">
        <f>Tabla2[[#This Row],[Price per Unit]]*Tabla2[[#This Row],[Units Sold]]</f>
        <v>68540</v>
      </c>
      <c r="L8983" s="52">
        <f>Tabla2[[#This Row],[Units Sold]]/Cálculos!$C$11</f>
        <v>6.010825132994549E-5</v>
      </c>
      <c r="M8983" s="6">
        <f>Tabla2[[#This Row],[Total Sales]]-Tabla2[[#This Row],[Operating Profit]]</f>
        <v>66004.02</v>
      </c>
      <c r="N8983" s="6">
        <v>2535.98</v>
      </c>
      <c r="O8983" s="46">
        <f>Tabla2[[#This Row],[Operating Profit]]/Tabla2[[#This Row],[Total Sales]]</f>
        <v>3.6999999999999998E-2</v>
      </c>
      <c r="P8983" s="1" t="s">
        <v>23</v>
      </c>
    </row>
    <row r="8984" spans="1:16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3" t="str">
        <f>IFERROR(LEFT(Tabla2[[#This Row],[Product]],FIND(" ",Tabla2[[#This Row],[Product]])-3),Tabla2[[#This Row],[Product]])</f>
        <v>Women</v>
      </c>
      <c r="I8984" s="6">
        <v>40</v>
      </c>
      <c r="J8984" s="4">
        <v>1360</v>
      </c>
      <c r="K8984" s="6">
        <f>Tabla2[[#This Row],[Price per Unit]]*Tabla2[[#This Row],[Units Sold]]</f>
        <v>54400</v>
      </c>
      <c r="L8984" s="52">
        <f>Tabla2[[#This Row],[Units Sold]]/Cálculos!$C$11</f>
        <v>5.4863907254178434E-5</v>
      </c>
      <c r="M8984" s="6">
        <f>Tabla2[[#This Row],[Total Sales]]-Tabla2[[#This Row],[Operating Profit]]</f>
        <v>52169.599999999999</v>
      </c>
      <c r="N8984" s="6">
        <v>2230.4</v>
      </c>
      <c r="O8984" s="46">
        <f>Tabla2[[#This Row],[Operating Profit]]/Tabla2[[#This Row],[Total Sales]]</f>
        <v>4.1000000000000002E-2</v>
      </c>
      <c r="P8984" s="1" t="s">
        <v>23</v>
      </c>
    </row>
    <row r="8985" spans="1:16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3" t="str">
        <f>IFERROR(LEFT(Tabla2[[#This Row],[Product]],FIND(" ",Tabla2[[#This Row],[Product]])-3),Tabla2[[#This Row],[Product]])</f>
        <v>Men</v>
      </c>
      <c r="I8985" s="6">
        <v>54</v>
      </c>
      <c r="J8985" s="4">
        <v>1310</v>
      </c>
      <c r="K8985" s="6">
        <f>Tabla2[[#This Row],[Price per Unit]]*Tabla2[[#This Row],[Units Sold]]</f>
        <v>70740</v>
      </c>
      <c r="L8985" s="52">
        <f>Tabla2[[#This Row],[Units Sold]]/Cálculos!$C$11</f>
        <v>5.2846851840421872E-5</v>
      </c>
      <c r="M8985" s="6">
        <f>Tabla2[[#This Row],[Total Sales]]-Tabla2[[#This Row],[Operating Profit]]</f>
        <v>68122.62</v>
      </c>
      <c r="N8985" s="6">
        <v>2617.38</v>
      </c>
      <c r="O8985" s="46">
        <f>Tabla2[[#This Row],[Operating Profit]]/Tabla2[[#This Row],[Total Sales]]</f>
        <v>3.6999999999999998E-2</v>
      </c>
      <c r="P8985" s="1" t="s">
        <v>23</v>
      </c>
    </row>
    <row r="8986" spans="1:16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3" t="str">
        <f>IFERROR(LEFT(Tabla2[[#This Row],[Product]],FIND(" ",Tabla2[[#This Row],[Product]])-3),Tabla2[[#This Row],[Product]])</f>
        <v>Women</v>
      </c>
      <c r="I8986" s="6">
        <v>56</v>
      </c>
      <c r="J8986" s="4">
        <v>1700</v>
      </c>
      <c r="K8986" s="6">
        <f>Tabla2[[#This Row],[Price per Unit]]*Tabla2[[#This Row],[Units Sold]]</f>
        <v>95200</v>
      </c>
      <c r="L8986" s="52">
        <f>Tabla2[[#This Row],[Units Sold]]/Cálculos!$C$11</f>
        <v>6.8579884067723035E-5</v>
      </c>
      <c r="M8986" s="6">
        <f>Tabla2[[#This Row],[Total Sales]]-Tabla2[[#This Row],[Operating Profit]]</f>
        <v>92344</v>
      </c>
      <c r="N8986" s="6">
        <v>2856</v>
      </c>
      <c r="O8986" s="46">
        <f>Tabla2[[#This Row],[Operating Profit]]/Tabla2[[#This Row],[Total Sales]]</f>
        <v>0.03</v>
      </c>
      <c r="P8986" s="1" t="s">
        <v>23</v>
      </c>
    </row>
    <row r="8987" spans="1:16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3" t="str">
        <f>IFERROR(LEFT(Tabla2[[#This Row],[Product]],FIND(" ",Tabla2[[#This Row],[Product]])-3),Tabla2[[#This Row],[Product]])</f>
        <v>Men</v>
      </c>
      <c r="I8987" s="6">
        <v>44</v>
      </c>
      <c r="J8987" s="4">
        <v>2380</v>
      </c>
      <c r="K8987" s="6">
        <f>Tabla2[[#This Row],[Price per Unit]]*Tabla2[[#This Row],[Units Sold]]</f>
        <v>104720</v>
      </c>
      <c r="L8987" s="52">
        <f>Tabla2[[#This Row],[Units Sold]]/Cálculos!$C$11</f>
        <v>9.6011837694812252E-5</v>
      </c>
      <c r="M8987" s="6">
        <f>Tabla2[[#This Row],[Total Sales]]-Tabla2[[#This Row],[Operating Profit]]</f>
        <v>100321.76</v>
      </c>
      <c r="N8987" s="6">
        <v>4398.24</v>
      </c>
      <c r="O8987" s="46">
        <f>Tabla2[[#This Row],[Operating Profit]]/Tabla2[[#This Row],[Total Sales]]</f>
        <v>4.1999999999999996E-2</v>
      </c>
      <c r="P8987" s="1" t="s">
        <v>23</v>
      </c>
    </row>
    <row r="8988" spans="1:16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3" t="str">
        <f>IFERROR(LEFT(Tabla2[[#This Row],[Product]],FIND(" ",Tabla2[[#This Row],[Product]])-3),Tabla2[[#This Row],[Product]])</f>
        <v>Men</v>
      </c>
      <c r="I8988" s="6">
        <v>47</v>
      </c>
      <c r="J8988" s="4">
        <v>2170</v>
      </c>
      <c r="K8988" s="6">
        <f>Tabla2[[#This Row],[Price per Unit]]*Tabla2[[#This Row],[Units Sold]]</f>
        <v>101990</v>
      </c>
      <c r="L8988" s="52">
        <f>Tabla2[[#This Row],[Units Sold]]/Cálculos!$C$11</f>
        <v>8.7540204957034707E-5</v>
      </c>
      <c r="M8988" s="6">
        <f>Tabla2[[#This Row],[Total Sales]]-Tabla2[[#This Row],[Operating Profit]]</f>
        <v>97196.47</v>
      </c>
      <c r="N8988" s="6">
        <v>4793.5300000000007</v>
      </c>
      <c r="O8988" s="46">
        <f>Tabla2[[#This Row],[Operating Profit]]/Tabla2[[#This Row],[Total Sales]]</f>
        <v>4.7000000000000007E-2</v>
      </c>
      <c r="P8988" s="1" t="s">
        <v>23</v>
      </c>
    </row>
    <row r="8989" spans="1:16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3" t="str">
        <f>IFERROR(LEFT(Tabla2[[#This Row],[Product]],FIND(" ",Tabla2[[#This Row],[Product]])-3),Tabla2[[#This Row],[Product]])</f>
        <v>Women</v>
      </c>
      <c r="I8989" s="6">
        <v>44</v>
      </c>
      <c r="J8989" s="4">
        <v>1500</v>
      </c>
      <c r="K8989" s="6">
        <f>Tabla2[[#This Row],[Price per Unit]]*Tabla2[[#This Row],[Units Sold]]</f>
        <v>66000</v>
      </c>
      <c r="L8989" s="52">
        <f>Tabla2[[#This Row],[Units Sold]]/Cálculos!$C$11</f>
        <v>6.0511662412696801E-5</v>
      </c>
      <c r="M8989" s="6">
        <f>Tabla2[[#This Row],[Total Sales]]-Tabla2[[#This Row],[Operating Profit]]</f>
        <v>63294</v>
      </c>
      <c r="N8989" s="6">
        <v>2706</v>
      </c>
      <c r="O8989" s="46">
        <f>Tabla2[[#This Row],[Operating Profit]]/Tabla2[[#This Row],[Total Sales]]</f>
        <v>4.1000000000000002E-2</v>
      </c>
      <c r="P8989" s="1" t="s">
        <v>23</v>
      </c>
    </row>
    <row r="8990" spans="1:16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3" t="str">
        <f>IFERROR(LEFT(Tabla2[[#This Row],[Product]],FIND(" ",Tabla2[[#This Row],[Product]])-3),Tabla2[[#This Row],[Product]])</f>
        <v>Women</v>
      </c>
      <c r="I8990" s="6">
        <v>45</v>
      </c>
      <c r="J8990" s="4">
        <v>1600</v>
      </c>
      <c r="K8990" s="6">
        <f>Tabla2[[#This Row],[Price per Unit]]*Tabla2[[#This Row],[Units Sold]]</f>
        <v>72000</v>
      </c>
      <c r="L8990" s="52">
        <f>Tabla2[[#This Row],[Units Sold]]/Cálculos!$C$11</f>
        <v>6.4545773240209925E-5</v>
      </c>
      <c r="M8990" s="6">
        <f>Tabla2[[#This Row],[Total Sales]]-Tabla2[[#This Row],[Operating Profit]]</f>
        <v>69120</v>
      </c>
      <c r="N8990" s="6">
        <v>2879.9999999999995</v>
      </c>
      <c r="O8990" s="46">
        <f>Tabla2[[#This Row],[Operating Profit]]/Tabla2[[#This Row],[Total Sales]]</f>
        <v>3.9999999999999994E-2</v>
      </c>
      <c r="P8990" s="1" t="s">
        <v>23</v>
      </c>
    </row>
    <row r="8991" spans="1:16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3" t="str">
        <f>IFERROR(LEFT(Tabla2[[#This Row],[Product]],FIND(" ",Tabla2[[#This Row],[Product]])-3),Tabla2[[#This Row],[Product]])</f>
        <v>Men</v>
      </c>
      <c r="I8991" s="6">
        <v>55</v>
      </c>
      <c r="J8991" s="4">
        <v>1280</v>
      </c>
      <c r="K8991" s="6">
        <f>Tabla2[[#This Row],[Price per Unit]]*Tabla2[[#This Row],[Units Sold]]</f>
        <v>70400</v>
      </c>
      <c r="L8991" s="52">
        <f>Tabla2[[#This Row],[Units Sold]]/Cálculos!$C$11</f>
        <v>5.1636618592167932E-5</v>
      </c>
      <c r="M8991" s="6">
        <f>Tabla2[[#This Row],[Total Sales]]-Tabla2[[#This Row],[Operating Profit]]</f>
        <v>68076.800000000003</v>
      </c>
      <c r="N8991" s="6">
        <v>2323.1999999999998</v>
      </c>
      <c r="O8991" s="46">
        <f>Tabla2[[#This Row],[Operating Profit]]/Tabla2[[#This Row],[Total Sales]]</f>
        <v>3.2999999999999995E-2</v>
      </c>
      <c r="P8991" s="1" t="s">
        <v>23</v>
      </c>
    </row>
    <row r="8992" spans="1:16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3" t="str">
        <f>IFERROR(LEFT(Tabla2[[#This Row],[Product]],FIND(" ",Tabla2[[#This Row],[Product]])-3),Tabla2[[#This Row],[Product]])</f>
        <v>Women</v>
      </c>
      <c r="I8992" s="6">
        <v>56</v>
      </c>
      <c r="J8992" s="4">
        <v>1730</v>
      </c>
      <c r="K8992" s="6">
        <f>Tabla2[[#This Row],[Price per Unit]]*Tabla2[[#This Row],[Units Sold]]</f>
        <v>96880</v>
      </c>
      <c r="L8992" s="52">
        <f>Tabla2[[#This Row],[Units Sold]]/Cálculos!$C$11</f>
        <v>6.9790117315976968E-5</v>
      </c>
      <c r="M8992" s="6">
        <f>Tabla2[[#This Row],[Total Sales]]-Tabla2[[#This Row],[Operating Profit]]</f>
        <v>94264.24</v>
      </c>
      <c r="N8992" s="6">
        <v>2615.7600000000002</v>
      </c>
      <c r="O8992" s="46">
        <f>Tabla2[[#This Row],[Operating Profit]]/Tabla2[[#This Row],[Total Sales]]</f>
        <v>2.7000000000000003E-2</v>
      </c>
      <c r="P8992" s="1" t="s">
        <v>23</v>
      </c>
    </row>
    <row r="8993" spans="1:16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3" t="str">
        <f>IFERROR(LEFT(Tabla2[[#This Row],[Product]],FIND(" ",Tabla2[[#This Row],[Product]])-3),Tabla2[[#This Row],[Product]])</f>
        <v>Men</v>
      </c>
      <c r="I8993" s="6">
        <v>24</v>
      </c>
      <c r="J8993" s="4">
        <v>1490</v>
      </c>
      <c r="K8993" s="6">
        <f>Tabla2[[#This Row],[Price per Unit]]*Tabla2[[#This Row],[Units Sold]]</f>
        <v>35760</v>
      </c>
      <c r="L8993" s="52">
        <f>Tabla2[[#This Row],[Units Sold]]/Cálculos!$C$11</f>
        <v>6.010825132994549E-5</v>
      </c>
      <c r="M8993" s="6">
        <f>Tabla2[[#This Row],[Total Sales]]-Tabla2[[#This Row],[Operating Profit]]</f>
        <v>34115.040000000001</v>
      </c>
      <c r="N8993" s="6">
        <v>1644.96</v>
      </c>
      <c r="O8993" s="46">
        <f>Tabla2[[#This Row],[Operating Profit]]/Tabla2[[#This Row],[Total Sales]]</f>
        <v>4.5999999999999999E-2</v>
      </c>
      <c r="P8993" s="1" t="s">
        <v>23</v>
      </c>
    </row>
    <row r="8994" spans="1:16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3" t="str">
        <f>IFERROR(LEFT(Tabla2[[#This Row],[Product]],FIND(" ",Tabla2[[#This Row],[Product]])-3),Tabla2[[#This Row],[Product]])</f>
        <v>Men</v>
      </c>
      <c r="I8994" s="6">
        <v>27</v>
      </c>
      <c r="J8994" s="4">
        <v>1400</v>
      </c>
      <c r="K8994" s="6">
        <f>Tabla2[[#This Row],[Price per Unit]]*Tabla2[[#This Row],[Units Sold]]</f>
        <v>37800</v>
      </c>
      <c r="L8994" s="52">
        <f>Tabla2[[#This Row],[Units Sold]]/Cálculos!$C$11</f>
        <v>5.6477551585183678E-5</v>
      </c>
      <c r="M8994" s="6">
        <f>Tabla2[[#This Row],[Total Sales]]-Tabla2[[#This Row],[Operating Profit]]</f>
        <v>36023.4</v>
      </c>
      <c r="N8994" s="6">
        <v>1776.6000000000001</v>
      </c>
      <c r="O8994" s="46">
        <f>Tabla2[[#This Row],[Operating Profit]]/Tabla2[[#This Row],[Total Sales]]</f>
        <v>4.7000000000000007E-2</v>
      </c>
      <c r="P8994" s="1" t="s">
        <v>23</v>
      </c>
    </row>
    <row r="8995" spans="1:16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3" t="str">
        <f>IFERROR(LEFT(Tabla2[[#This Row],[Product]],FIND(" ",Tabla2[[#This Row],[Product]])-3),Tabla2[[#This Row],[Product]])</f>
        <v>Women</v>
      </c>
      <c r="I8995" s="6">
        <v>32</v>
      </c>
      <c r="J8995" s="4">
        <v>1400</v>
      </c>
      <c r="K8995" s="6">
        <f>Tabla2[[#This Row],[Price per Unit]]*Tabla2[[#This Row],[Units Sold]]</f>
        <v>44800</v>
      </c>
      <c r="L8995" s="52">
        <f>Tabla2[[#This Row],[Units Sold]]/Cálculos!$C$11</f>
        <v>5.6477551585183678E-5</v>
      </c>
      <c r="M8995" s="6">
        <f>Tabla2[[#This Row],[Total Sales]]-Tabla2[[#This Row],[Operating Profit]]</f>
        <v>42918.400000000001</v>
      </c>
      <c r="N8995" s="6">
        <v>1881.6</v>
      </c>
      <c r="O8995" s="46">
        <f>Tabla2[[#This Row],[Operating Profit]]/Tabla2[[#This Row],[Total Sales]]</f>
        <v>4.1999999999999996E-2</v>
      </c>
      <c r="P8995" s="1" t="s">
        <v>23</v>
      </c>
    </row>
    <row r="8996" spans="1:16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3" t="str">
        <f>IFERROR(LEFT(Tabla2[[#This Row],[Product]],FIND(" ",Tabla2[[#This Row],[Product]])-3),Tabla2[[#This Row],[Product]])</f>
        <v>Women</v>
      </c>
      <c r="I8996" s="6">
        <v>28</v>
      </c>
      <c r="J8996" s="4">
        <v>990</v>
      </c>
      <c r="K8996" s="6">
        <f>Tabla2[[#This Row],[Price per Unit]]*Tabla2[[#This Row],[Units Sold]]</f>
        <v>27720</v>
      </c>
      <c r="L8996" s="52">
        <f>Tabla2[[#This Row],[Units Sold]]/Cálculos!$C$11</f>
        <v>3.9937697192379885E-5</v>
      </c>
      <c r="M8996" s="6">
        <f>Tabla2[[#This Row],[Total Sales]]-Tabla2[[#This Row],[Operating Profit]]</f>
        <v>26555.759999999998</v>
      </c>
      <c r="N8996" s="6">
        <v>1164.24</v>
      </c>
      <c r="O8996" s="46">
        <f>Tabla2[[#This Row],[Operating Profit]]/Tabla2[[#This Row],[Total Sales]]</f>
        <v>4.2000000000000003E-2</v>
      </c>
      <c r="P8996" s="1" t="s">
        <v>23</v>
      </c>
    </row>
    <row r="8997" spans="1:16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3" t="str">
        <f>IFERROR(LEFT(Tabla2[[#This Row],[Product]],FIND(" ",Tabla2[[#This Row],[Product]])-3),Tabla2[[#This Row],[Product]])</f>
        <v>Men</v>
      </c>
      <c r="I8997" s="6">
        <v>35</v>
      </c>
      <c r="J8997" s="4">
        <v>750</v>
      </c>
      <c r="K8997" s="6">
        <f>Tabla2[[#This Row],[Price per Unit]]*Tabla2[[#This Row],[Units Sold]]</f>
        <v>26250</v>
      </c>
      <c r="L8997" s="52">
        <f>Tabla2[[#This Row],[Units Sold]]/Cálculos!$C$11</f>
        <v>3.0255831206348401E-5</v>
      </c>
      <c r="M8997" s="6">
        <f>Tabla2[[#This Row],[Total Sales]]-Tabla2[[#This Row],[Operating Profit]]</f>
        <v>25200</v>
      </c>
      <c r="N8997" s="6">
        <v>1050</v>
      </c>
      <c r="O8997" s="46">
        <f>Tabla2[[#This Row],[Operating Profit]]/Tabla2[[#This Row],[Total Sales]]</f>
        <v>0.04</v>
      </c>
      <c r="P8997" s="1" t="s">
        <v>23</v>
      </c>
    </row>
    <row r="8998" spans="1:16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3" t="str">
        <f>IFERROR(LEFT(Tabla2[[#This Row],[Product]],FIND(" ",Tabla2[[#This Row],[Product]])-3),Tabla2[[#This Row],[Product]])</f>
        <v>Women</v>
      </c>
      <c r="I8998" s="6">
        <v>28</v>
      </c>
      <c r="J8998" s="4">
        <v>1400</v>
      </c>
      <c r="K8998" s="6">
        <f>Tabla2[[#This Row],[Price per Unit]]*Tabla2[[#This Row],[Units Sold]]</f>
        <v>39200</v>
      </c>
      <c r="L8998" s="52">
        <f>Tabla2[[#This Row],[Units Sold]]/Cálculos!$C$11</f>
        <v>5.6477551585183678E-5</v>
      </c>
      <c r="M8998" s="6">
        <f>Tabla2[[#This Row],[Total Sales]]-Tabla2[[#This Row],[Operating Profit]]</f>
        <v>37945.599999999999</v>
      </c>
      <c r="N8998" s="6">
        <v>1254.4000000000001</v>
      </c>
      <c r="O8998" s="46">
        <f>Tabla2[[#This Row],[Operating Profit]]/Tabla2[[#This Row],[Total Sales]]</f>
        <v>3.2000000000000001E-2</v>
      </c>
      <c r="P8998" s="1" t="s">
        <v>23</v>
      </c>
    </row>
    <row r="8999" spans="1:16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3" t="str">
        <f>IFERROR(LEFT(Tabla2[[#This Row],[Product]],FIND(" ",Tabla2[[#This Row],[Product]])-3),Tabla2[[#This Row],[Product]])</f>
        <v>Men</v>
      </c>
      <c r="I8999" s="6">
        <v>23</v>
      </c>
      <c r="J8999" s="4">
        <v>1500</v>
      </c>
      <c r="K8999" s="6">
        <f>Tabla2[[#This Row],[Price per Unit]]*Tabla2[[#This Row],[Units Sold]]</f>
        <v>34500</v>
      </c>
      <c r="L8999" s="52">
        <f>Tabla2[[#This Row],[Units Sold]]/Cálculos!$C$11</f>
        <v>6.0511662412696801E-5</v>
      </c>
      <c r="M8999" s="6">
        <f>Tabla2[[#This Row],[Total Sales]]-Tabla2[[#This Row],[Operating Profit]]</f>
        <v>33016.5</v>
      </c>
      <c r="N8999" s="6">
        <v>1483.5000000000002</v>
      </c>
      <c r="O8999" s="46">
        <f>Tabla2[[#This Row],[Operating Profit]]/Tabla2[[#This Row],[Total Sales]]</f>
        <v>4.3000000000000003E-2</v>
      </c>
      <c r="P8999" s="1" t="s">
        <v>23</v>
      </c>
    </row>
    <row r="9000" spans="1:16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3" t="str">
        <f>IFERROR(LEFT(Tabla2[[#This Row],[Product]],FIND(" ",Tabla2[[#This Row],[Product]])-3),Tabla2[[#This Row],[Product]])</f>
        <v>Men</v>
      </c>
      <c r="I9000" s="6">
        <v>27</v>
      </c>
      <c r="J9000" s="4">
        <v>1240</v>
      </c>
      <c r="K9000" s="6">
        <f>Tabla2[[#This Row],[Price per Unit]]*Tabla2[[#This Row],[Units Sold]]</f>
        <v>33480</v>
      </c>
      <c r="L9000" s="52">
        <f>Tabla2[[#This Row],[Units Sold]]/Cálculos!$C$11</f>
        <v>5.0022974261162688E-5</v>
      </c>
      <c r="M9000" s="6">
        <f>Tabla2[[#This Row],[Total Sales]]-Tabla2[[#This Row],[Operating Profit]]</f>
        <v>31939.919999999998</v>
      </c>
      <c r="N9000" s="6">
        <v>1540.0800000000002</v>
      </c>
      <c r="O9000" s="46">
        <f>Tabla2[[#This Row],[Operating Profit]]/Tabla2[[#This Row],[Total Sales]]</f>
        <v>4.6000000000000006E-2</v>
      </c>
      <c r="P9000" s="1" t="s">
        <v>23</v>
      </c>
    </row>
    <row r="9001" spans="1:16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3" t="str">
        <f>IFERROR(LEFT(Tabla2[[#This Row],[Product]],FIND(" ",Tabla2[[#This Row],[Product]])-3),Tabla2[[#This Row],[Product]])</f>
        <v>Women</v>
      </c>
      <c r="I9001" s="6">
        <v>28</v>
      </c>
      <c r="J9001" s="4">
        <v>1200</v>
      </c>
      <c r="K9001" s="6">
        <f>Tabla2[[#This Row],[Price per Unit]]*Tabla2[[#This Row],[Units Sold]]</f>
        <v>33600</v>
      </c>
      <c r="L9001" s="52">
        <f>Tabla2[[#This Row],[Units Sold]]/Cálculos!$C$11</f>
        <v>4.8409329930157437E-5</v>
      </c>
      <c r="M9001" s="6">
        <f>Tabla2[[#This Row],[Total Sales]]-Tabla2[[#This Row],[Operating Profit]]</f>
        <v>32222.400000000001</v>
      </c>
      <c r="N9001" s="6">
        <v>1377.6</v>
      </c>
      <c r="O9001" s="46">
        <f>Tabla2[[#This Row],[Operating Profit]]/Tabla2[[#This Row],[Total Sales]]</f>
        <v>4.0999999999999995E-2</v>
      </c>
      <c r="P9001" s="1" t="s">
        <v>23</v>
      </c>
    </row>
    <row r="9002" spans="1:16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3" t="str">
        <f>IFERROR(LEFT(Tabla2[[#This Row],[Product]],FIND(" ",Tabla2[[#This Row],[Product]])-3),Tabla2[[#This Row],[Product]])</f>
        <v>Women</v>
      </c>
      <c r="I9002" s="6">
        <v>30</v>
      </c>
      <c r="J9002" s="4">
        <v>800</v>
      </c>
      <c r="K9002" s="6">
        <f>Tabla2[[#This Row],[Price per Unit]]*Tabla2[[#This Row],[Units Sold]]</f>
        <v>24000</v>
      </c>
      <c r="L9002" s="52">
        <f>Tabla2[[#This Row],[Units Sold]]/Cálculos!$C$11</f>
        <v>3.2272886620104963E-5</v>
      </c>
      <c r="M9002" s="6">
        <f>Tabla2[[#This Row],[Total Sales]]-Tabla2[[#This Row],[Operating Profit]]</f>
        <v>22944</v>
      </c>
      <c r="N9002" s="6">
        <v>1056</v>
      </c>
      <c r="O9002" s="46">
        <f>Tabla2[[#This Row],[Operating Profit]]/Tabla2[[#This Row],[Total Sales]]</f>
        <v>4.3999999999999997E-2</v>
      </c>
      <c r="P9002" s="1" t="s">
        <v>23</v>
      </c>
    </row>
    <row r="9003" spans="1:16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3" t="str">
        <f>IFERROR(LEFT(Tabla2[[#This Row],[Product]],FIND(" ",Tabla2[[#This Row],[Product]])-3),Tabla2[[#This Row],[Product]])</f>
        <v>Men</v>
      </c>
      <c r="I9003" s="6">
        <v>34</v>
      </c>
      <c r="J9003" s="4">
        <v>600</v>
      </c>
      <c r="K9003" s="6">
        <f>Tabla2[[#This Row],[Price per Unit]]*Tabla2[[#This Row],[Units Sold]]</f>
        <v>20400</v>
      </c>
      <c r="L9003" s="52">
        <f>Tabla2[[#This Row],[Units Sold]]/Cálculos!$C$11</f>
        <v>2.4204664965078719E-5</v>
      </c>
      <c r="M9003" s="6">
        <f>Tabla2[[#This Row],[Total Sales]]-Tabla2[[#This Row],[Operating Profit]]</f>
        <v>19604.400000000001</v>
      </c>
      <c r="N9003" s="6">
        <v>795.59999999999991</v>
      </c>
      <c r="O9003" s="46">
        <f>Tabla2[[#This Row],[Operating Profit]]/Tabla2[[#This Row],[Total Sales]]</f>
        <v>3.8999999999999993E-2</v>
      </c>
      <c r="P9003" s="1" t="s">
        <v>23</v>
      </c>
    </row>
    <row r="9004" spans="1:16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3" t="str">
        <f>IFERROR(LEFT(Tabla2[[#This Row],[Product]],FIND(" ",Tabla2[[#This Row],[Product]])-3),Tabla2[[#This Row],[Product]])</f>
        <v>Women</v>
      </c>
      <c r="I9004" s="6">
        <v>28</v>
      </c>
      <c r="J9004" s="4">
        <v>1310</v>
      </c>
      <c r="K9004" s="6">
        <f>Tabla2[[#This Row],[Price per Unit]]*Tabla2[[#This Row],[Units Sold]]</f>
        <v>36680</v>
      </c>
      <c r="L9004" s="52">
        <f>Tabla2[[#This Row],[Units Sold]]/Cálculos!$C$11</f>
        <v>5.2846851840421872E-5</v>
      </c>
      <c r="M9004" s="6">
        <f>Tabla2[[#This Row],[Total Sales]]-Tabla2[[#This Row],[Operating Profit]]</f>
        <v>35616.28</v>
      </c>
      <c r="N9004" s="6">
        <v>1063.72</v>
      </c>
      <c r="O9004" s="46">
        <f>Tabla2[[#This Row],[Operating Profit]]/Tabla2[[#This Row],[Total Sales]]</f>
        <v>2.9000000000000001E-2</v>
      </c>
      <c r="P9004" s="1" t="s">
        <v>23</v>
      </c>
    </row>
    <row r="9005" spans="1:16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3" t="str">
        <f>IFERROR(LEFT(Tabla2[[#This Row],[Product]],FIND(" ",Tabla2[[#This Row],[Product]])-3),Tabla2[[#This Row],[Product]])</f>
        <v>Men</v>
      </c>
      <c r="I9005" s="6">
        <v>30</v>
      </c>
      <c r="J9005" s="4">
        <v>1630</v>
      </c>
      <c r="K9005" s="6">
        <f>Tabla2[[#This Row],[Price per Unit]]*Tabla2[[#This Row],[Units Sold]]</f>
        <v>48900</v>
      </c>
      <c r="L9005" s="52">
        <f>Tabla2[[#This Row],[Units Sold]]/Cálculos!$C$11</f>
        <v>6.5756006488463858E-5</v>
      </c>
      <c r="M9005" s="6">
        <f>Tabla2[[#This Row],[Total Sales]]-Tabla2[[#This Row],[Operating Profit]]</f>
        <v>46797.3</v>
      </c>
      <c r="N9005" s="6">
        <v>2102.7000000000003</v>
      </c>
      <c r="O9005" s="46">
        <f>Tabla2[[#This Row],[Operating Profit]]/Tabla2[[#This Row],[Total Sales]]</f>
        <v>4.3000000000000003E-2</v>
      </c>
      <c r="P9005" s="1" t="s">
        <v>23</v>
      </c>
    </row>
    <row r="9006" spans="1:16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3" t="str">
        <f>IFERROR(LEFT(Tabla2[[#This Row],[Product]],FIND(" ",Tabla2[[#This Row],[Product]])-3),Tabla2[[#This Row],[Product]])</f>
        <v>Men</v>
      </c>
      <c r="I9006" s="6">
        <v>37</v>
      </c>
      <c r="J9006" s="4">
        <v>1130</v>
      </c>
      <c r="K9006" s="6">
        <f>Tabla2[[#This Row],[Price per Unit]]*Tabla2[[#This Row],[Units Sold]]</f>
        <v>41810</v>
      </c>
      <c r="L9006" s="52">
        <f>Tabla2[[#This Row],[Units Sold]]/Cálculos!$C$11</f>
        <v>4.5585452350898253E-5</v>
      </c>
      <c r="M9006" s="6">
        <f>Tabla2[[#This Row],[Total Sales]]-Tabla2[[#This Row],[Operating Profit]]</f>
        <v>39970.36</v>
      </c>
      <c r="N9006" s="6">
        <v>1839.64</v>
      </c>
      <c r="O9006" s="46">
        <f>Tabla2[[#This Row],[Operating Profit]]/Tabla2[[#This Row],[Total Sales]]</f>
        <v>4.4000000000000004E-2</v>
      </c>
      <c r="P9006" s="1" t="s">
        <v>23</v>
      </c>
    </row>
    <row r="9007" spans="1:16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3" t="str">
        <f>IFERROR(LEFT(Tabla2[[#This Row],[Product]],FIND(" ",Tabla2[[#This Row],[Product]])-3),Tabla2[[#This Row],[Product]])</f>
        <v>Women</v>
      </c>
      <c r="I9007" s="6">
        <v>39</v>
      </c>
      <c r="J9007" s="4">
        <v>1240</v>
      </c>
      <c r="K9007" s="6">
        <f>Tabla2[[#This Row],[Price per Unit]]*Tabla2[[#This Row],[Units Sold]]</f>
        <v>48360</v>
      </c>
      <c r="L9007" s="52">
        <f>Tabla2[[#This Row],[Units Sold]]/Cálculos!$C$11</f>
        <v>5.0022974261162688E-5</v>
      </c>
      <c r="M9007" s="6">
        <f>Tabla2[[#This Row],[Total Sales]]-Tabla2[[#This Row],[Operating Profit]]</f>
        <v>46522.32</v>
      </c>
      <c r="N9007" s="6">
        <v>1837.68</v>
      </c>
      <c r="O9007" s="46">
        <f>Tabla2[[#This Row],[Operating Profit]]/Tabla2[[#This Row],[Total Sales]]</f>
        <v>3.7999999999999999E-2</v>
      </c>
      <c r="P9007" s="1" t="s">
        <v>23</v>
      </c>
    </row>
    <row r="9008" spans="1:16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3" t="str">
        <f>IFERROR(LEFT(Tabla2[[#This Row],[Product]],FIND(" ",Tabla2[[#This Row],[Product]])-3),Tabla2[[#This Row],[Product]])</f>
        <v>Women</v>
      </c>
      <c r="I9008" s="6">
        <v>38</v>
      </c>
      <c r="J9008" s="4">
        <v>780</v>
      </c>
      <c r="K9008" s="6">
        <f>Tabla2[[#This Row],[Price per Unit]]*Tabla2[[#This Row],[Units Sold]]</f>
        <v>29640</v>
      </c>
      <c r="L9008" s="52">
        <f>Tabla2[[#This Row],[Units Sold]]/Cálculos!$C$11</f>
        <v>3.1466064454602334E-5</v>
      </c>
      <c r="M9008" s="6">
        <f>Tabla2[[#This Row],[Total Sales]]-Tabla2[[#This Row],[Operating Profit]]</f>
        <v>28306.2</v>
      </c>
      <c r="N9008" s="6">
        <v>1333.8</v>
      </c>
      <c r="O9008" s="46">
        <f>Tabla2[[#This Row],[Operating Profit]]/Tabla2[[#This Row],[Total Sales]]</f>
        <v>4.4999999999999998E-2</v>
      </c>
      <c r="P9008" s="1" t="s">
        <v>23</v>
      </c>
    </row>
    <row r="9009" spans="1:16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3" t="str">
        <f>IFERROR(LEFT(Tabla2[[#This Row],[Product]],FIND(" ",Tabla2[[#This Row],[Product]])-3),Tabla2[[#This Row],[Product]])</f>
        <v>Men</v>
      </c>
      <c r="I9009" s="6">
        <v>41</v>
      </c>
      <c r="J9009" s="4">
        <v>450</v>
      </c>
      <c r="K9009" s="6">
        <f>Tabla2[[#This Row],[Price per Unit]]*Tabla2[[#This Row],[Units Sold]]</f>
        <v>18450</v>
      </c>
      <c r="L9009" s="52">
        <f>Tabla2[[#This Row],[Units Sold]]/Cálculos!$C$11</f>
        <v>1.815349872380904E-5</v>
      </c>
      <c r="M9009" s="6">
        <f>Tabla2[[#This Row],[Total Sales]]-Tabla2[[#This Row],[Operating Profit]]</f>
        <v>17693.55</v>
      </c>
      <c r="N9009" s="6">
        <v>756.44999999999993</v>
      </c>
      <c r="O9009" s="46">
        <f>Tabla2[[#This Row],[Operating Profit]]/Tabla2[[#This Row],[Total Sales]]</f>
        <v>4.0999999999999995E-2</v>
      </c>
      <c r="P9009" s="1" t="s">
        <v>23</v>
      </c>
    </row>
    <row r="9010" spans="1:16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3" t="str">
        <f>IFERROR(LEFT(Tabla2[[#This Row],[Product]],FIND(" ",Tabla2[[#This Row],[Product]])-3),Tabla2[[#This Row],[Product]])</f>
        <v>Women</v>
      </c>
      <c r="I9010" s="6">
        <v>40</v>
      </c>
      <c r="J9010" s="4">
        <v>1120</v>
      </c>
      <c r="K9010" s="6">
        <f>Tabla2[[#This Row],[Price per Unit]]*Tabla2[[#This Row],[Units Sold]]</f>
        <v>44800</v>
      </c>
      <c r="L9010" s="52">
        <f>Tabla2[[#This Row],[Units Sold]]/Cálculos!$C$11</f>
        <v>4.5182041268146942E-5</v>
      </c>
      <c r="M9010" s="6">
        <f>Tabla2[[#This Row],[Total Sales]]-Tabla2[[#This Row],[Operating Profit]]</f>
        <v>43500.800000000003</v>
      </c>
      <c r="N9010" s="6">
        <v>1299.1999999999998</v>
      </c>
      <c r="O9010" s="46">
        <f>Tabla2[[#This Row],[Operating Profit]]/Tabla2[[#This Row],[Total Sales]]</f>
        <v>2.8999999999999995E-2</v>
      </c>
      <c r="P9010" s="1" t="s">
        <v>23</v>
      </c>
    </row>
    <row r="9011" spans="1:16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3" t="str">
        <f>IFERROR(LEFT(Tabla2[[#This Row],[Product]],FIND(" ",Tabla2[[#This Row],[Product]])-3),Tabla2[[#This Row],[Product]])</f>
        <v>Men</v>
      </c>
      <c r="I9011" s="6">
        <v>37</v>
      </c>
      <c r="J9011" s="4">
        <v>1790</v>
      </c>
      <c r="K9011" s="6">
        <f>Tabla2[[#This Row],[Price per Unit]]*Tabla2[[#This Row],[Units Sold]]</f>
        <v>66230</v>
      </c>
      <c r="L9011" s="52">
        <f>Tabla2[[#This Row],[Units Sold]]/Cálculos!$C$11</f>
        <v>7.2210583812484848E-5</v>
      </c>
      <c r="M9011" s="6">
        <f>Tabla2[[#This Row],[Total Sales]]-Tabla2[[#This Row],[Operating Profit]]</f>
        <v>63382.11</v>
      </c>
      <c r="N9011" s="6">
        <v>2847.8900000000003</v>
      </c>
      <c r="O9011" s="46">
        <f>Tabla2[[#This Row],[Operating Profit]]/Tabla2[[#This Row],[Total Sales]]</f>
        <v>4.3000000000000003E-2</v>
      </c>
      <c r="P9011" s="1" t="s">
        <v>23</v>
      </c>
    </row>
    <row r="9012" spans="1:16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3" t="str">
        <f>IFERROR(LEFT(Tabla2[[#This Row],[Product]],FIND(" ",Tabla2[[#This Row],[Product]])-3),Tabla2[[#This Row],[Product]])</f>
        <v>Men</v>
      </c>
      <c r="I9012" s="6">
        <v>40</v>
      </c>
      <c r="J9012" s="4">
        <v>1110</v>
      </c>
      <c r="K9012" s="6">
        <f>Tabla2[[#This Row],[Price per Unit]]*Tabla2[[#This Row],[Units Sold]]</f>
        <v>44400</v>
      </c>
      <c r="L9012" s="52">
        <f>Tabla2[[#This Row],[Units Sold]]/Cálculos!$C$11</f>
        <v>4.4778630185395631E-5</v>
      </c>
      <c r="M9012" s="6">
        <f>Tabla2[[#This Row],[Total Sales]]-Tabla2[[#This Row],[Operating Profit]]</f>
        <v>42535.199999999997</v>
      </c>
      <c r="N9012" s="6">
        <v>1864.8000000000002</v>
      </c>
      <c r="O9012" s="46">
        <f>Tabla2[[#This Row],[Operating Profit]]/Tabla2[[#This Row],[Total Sales]]</f>
        <v>4.2000000000000003E-2</v>
      </c>
      <c r="P9012" s="1" t="s">
        <v>23</v>
      </c>
    </row>
    <row r="9013" spans="1:16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3" t="str">
        <f>IFERROR(LEFT(Tabla2[[#This Row],[Product]],FIND(" ",Tabla2[[#This Row],[Product]])-3),Tabla2[[#This Row],[Product]])</f>
        <v>Women</v>
      </c>
      <c r="I9013" s="6">
        <v>36</v>
      </c>
      <c r="J9013" s="4">
        <v>1130</v>
      </c>
      <c r="K9013" s="6">
        <f>Tabla2[[#This Row],[Price per Unit]]*Tabla2[[#This Row],[Units Sold]]</f>
        <v>40680</v>
      </c>
      <c r="L9013" s="52">
        <f>Tabla2[[#This Row],[Units Sold]]/Cálculos!$C$11</f>
        <v>4.5585452350898253E-5</v>
      </c>
      <c r="M9013" s="6">
        <f>Tabla2[[#This Row],[Total Sales]]-Tabla2[[#This Row],[Operating Profit]]</f>
        <v>39174.839999999997</v>
      </c>
      <c r="N9013" s="6">
        <v>1505.16</v>
      </c>
      <c r="O9013" s="46">
        <f>Tabla2[[#This Row],[Operating Profit]]/Tabla2[[#This Row],[Total Sales]]</f>
        <v>3.7000000000000005E-2</v>
      </c>
      <c r="P9013" s="1" t="s">
        <v>23</v>
      </c>
    </row>
    <row r="9014" spans="1:16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3" t="str">
        <f>IFERROR(LEFT(Tabla2[[#This Row],[Product]],FIND(" ",Tabla2[[#This Row],[Product]])-3),Tabla2[[#This Row],[Product]])</f>
        <v>Women</v>
      </c>
      <c r="I9014" s="6">
        <v>40</v>
      </c>
      <c r="J9014" s="4">
        <v>960</v>
      </c>
      <c r="K9014" s="6">
        <f>Tabla2[[#This Row],[Price per Unit]]*Tabla2[[#This Row],[Units Sold]]</f>
        <v>38400</v>
      </c>
      <c r="L9014" s="52">
        <f>Tabla2[[#This Row],[Units Sold]]/Cálculos!$C$11</f>
        <v>3.8727463944125952E-5</v>
      </c>
      <c r="M9014" s="6">
        <f>Tabla2[[#This Row],[Total Sales]]-Tabla2[[#This Row],[Operating Profit]]</f>
        <v>36672</v>
      </c>
      <c r="N9014" s="6">
        <v>1728</v>
      </c>
      <c r="O9014" s="46">
        <f>Tabla2[[#This Row],[Operating Profit]]/Tabla2[[#This Row],[Total Sales]]</f>
        <v>4.4999999999999998E-2</v>
      </c>
      <c r="P9014" s="1" t="s">
        <v>23</v>
      </c>
    </row>
    <row r="9015" spans="1:16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3" t="str">
        <f>IFERROR(LEFT(Tabla2[[#This Row],[Product]],FIND(" ",Tabla2[[#This Row],[Product]])-3),Tabla2[[#This Row],[Product]])</f>
        <v>Men</v>
      </c>
      <c r="I9015" s="6">
        <v>38</v>
      </c>
      <c r="J9015" s="4">
        <v>560</v>
      </c>
      <c r="K9015" s="6">
        <f>Tabla2[[#This Row],[Price per Unit]]*Tabla2[[#This Row],[Units Sold]]</f>
        <v>21280</v>
      </c>
      <c r="L9015" s="52">
        <f>Tabla2[[#This Row],[Units Sold]]/Cálculos!$C$11</f>
        <v>2.2591020634073471E-5</v>
      </c>
      <c r="M9015" s="6">
        <f>Tabla2[[#This Row],[Total Sales]]-Tabla2[[#This Row],[Operating Profit]]</f>
        <v>20386.240000000002</v>
      </c>
      <c r="N9015" s="6">
        <v>893.76</v>
      </c>
      <c r="O9015" s="46">
        <f>Tabla2[[#This Row],[Operating Profit]]/Tabla2[[#This Row],[Total Sales]]</f>
        <v>4.2000000000000003E-2</v>
      </c>
      <c r="P9015" s="1" t="s">
        <v>23</v>
      </c>
    </row>
    <row r="9016" spans="1:16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3" t="str">
        <f>IFERROR(LEFT(Tabla2[[#This Row],[Product]],FIND(" ",Tabla2[[#This Row],[Product]])-3),Tabla2[[#This Row],[Product]])</f>
        <v>Women</v>
      </c>
      <c r="I9016" s="6">
        <v>56</v>
      </c>
      <c r="J9016" s="4">
        <v>1120</v>
      </c>
      <c r="K9016" s="6">
        <f>Tabla2[[#This Row],[Price per Unit]]*Tabla2[[#This Row],[Units Sold]]</f>
        <v>62720</v>
      </c>
      <c r="L9016" s="52">
        <f>Tabla2[[#This Row],[Units Sold]]/Cálculos!$C$11</f>
        <v>4.5182041268146942E-5</v>
      </c>
      <c r="M9016" s="6">
        <f>Tabla2[[#This Row],[Total Sales]]-Tabla2[[#This Row],[Operating Profit]]</f>
        <v>60963.839999999997</v>
      </c>
      <c r="N9016" s="6">
        <v>1756.16</v>
      </c>
      <c r="O9016" s="46">
        <f>Tabla2[[#This Row],[Operating Profit]]/Tabla2[[#This Row],[Total Sales]]</f>
        <v>2.8000000000000001E-2</v>
      </c>
      <c r="P9016" s="1" t="s">
        <v>23</v>
      </c>
    </row>
    <row r="9017" spans="1:16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3" t="str">
        <f>IFERROR(LEFT(Tabla2[[#This Row],[Product]],FIND(" ",Tabla2[[#This Row],[Product]])-3),Tabla2[[#This Row],[Product]])</f>
        <v>Men</v>
      </c>
      <c r="I9017" s="6">
        <v>37</v>
      </c>
      <c r="J9017" s="4">
        <v>1870</v>
      </c>
      <c r="K9017" s="6">
        <f>Tabla2[[#This Row],[Price per Unit]]*Tabla2[[#This Row],[Units Sold]]</f>
        <v>69190</v>
      </c>
      <c r="L9017" s="52">
        <f>Tabla2[[#This Row],[Units Sold]]/Cálculos!$C$11</f>
        <v>7.5437872474495336E-5</v>
      </c>
      <c r="M9017" s="6">
        <f>Tabla2[[#This Row],[Total Sales]]-Tabla2[[#This Row],[Operating Profit]]</f>
        <v>66007.259999999995</v>
      </c>
      <c r="N9017" s="6">
        <v>3182.7400000000002</v>
      </c>
      <c r="O9017" s="46">
        <f>Tabla2[[#This Row],[Operating Profit]]/Tabla2[[#This Row],[Total Sales]]</f>
        <v>4.6000000000000006E-2</v>
      </c>
      <c r="P9017" s="1" t="s">
        <v>23</v>
      </c>
    </row>
    <row r="9018" spans="1:16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3" t="str">
        <f>IFERROR(LEFT(Tabla2[[#This Row],[Product]],FIND(" ",Tabla2[[#This Row],[Product]])-3),Tabla2[[#This Row],[Product]])</f>
        <v>Men</v>
      </c>
      <c r="I9018" s="6">
        <v>36</v>
      </c>
      <c r="J9018" s="4">
        <v>1360</v>
      </c>
      <c r="K9018" s="6">
        <f>Tabla2[[#This Row],[Price per Unit]]*Tabla2[[#This Row],[Units Sold]]</f>
        <v>48960</v>
      </c>
      <c r="L9018" s="52">
        <f>Tabla2[[#This Row],[Units Sold]]/Cálculos!$C$11</f>
        <v>5.4863907254178434E-5</v>
      </c>
      <c r="M9018" s="6">
        <f>Tabla2[[#This Row],[Total Sales]]-Tabla2[[#This Row],[Operating Profit]]</f>
        <v>46756.800000000003</v>
      </c>
      <c r="N9018" s="6">
        <v>2203.2000000000003</v>
      </c>
      <c r="O9018" s="46">
        <f>Tabla2[[#This Row],[Operating Profit]]/Tabla2[[#This Row],[Total Sales]]</f>
        <v>4.5000000000000005E-2</v>
      </c>
      <c r="P9018" s="1" t="s">
        <v>23</v>
      </c>
    </row>
    <row r="9019" spans="1:16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3" t="str">
        <f>IFERROR(LEFT(Tabla2[[#This Row],[Product]],FIND(" ",Tabla2[[#This Row],[Product]])-3),Tabla2[[#This Row],[Product]])</f>
        <v>Women</v>
      </c>
      <c r="I9019" s="6">
        <v>40</v>
      </c>
      <c r="J9019" s="4">
        <v>1450</v>
      </c>
      <c r="K9019" s="6">
        <f>Tabla2[[#This Row],[Price per Unit]]*Tabla2[[#This Row],[Units Sold]]</f>
        <v>58000</v>
      </c>
      <c r="L9019" s="52">
        <f>Tabla2[[#This Row],[Units Sold]]/Cálculos!$C$11</f>
        <v>5.849460699894024E-5</v>
      </c>
      <c r="M9019" s="6">
        <f>Tabla2[[#This Row],[Total Sales]]-Tabla2[[#This Row],[Operating Profit]]</f>
        <v>55738</v>
      </c>
      <c r="N9019" s="6">
        <v>2261.9999999999995</v>
      </c>
      <c r="O9019" s="46">
        <f>Tabla2[[#This Row],[Operating Profit]]/Tabla2[[#This Row],[Total Sales]]</f>
        <v>3.8999999999999993E-2</v>
      </c>
      <c r="P9019" s="1" t="s">
        <v>23</v>
      </c>
    </row>
    <row r="9020" spans="1:16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3" t="str">
        <f>IFERROR(LEFT(Tabla2[[#This Row],[Product]],FIND(" ",Tabla2[[#This Row],[Product]])-3),Tabla2[[#This Row],[Product]])</f>
        <v>Women</v>
      </c>
      <c r="I9020" s="6">
        <v>34</v>
      </c>
      <c r="J9020" s="4">
        <v>1140</v>
      </c>
      <c r="K9020" s="6">
        <f>Tabla2[[#This Row],[Price per Unit]]*Tabla2[[#This Row],[Units Sold]]</f>
        <v>38760</v>
      </c>
      <c r="L9020" s="52">
        <f>Tabla2[[#This Row],[Units Sold]]/Cálculos!$C$11</f>
        <v>4.5988863433649564E-5</v>
      </c>
      <c r="M9020" s="6">
        <f>Tabla2[[#This Row],[Total Sales]]-Tabla2[[#This Row],[Operating Profit]]</f>
        <v>37093.32</v>
      </c>
      <c r="N9020" s="6">
        <v>1666.6800000000003</v>
      </c>
      <c r="O9020" s="46">
        <f>Tabla2[[#This Row],[Operating Profit]]/Tabla2[[#This Row],[Total Sales]]</f>
        <v>4.300000000000001E-2</v>
      </c>
      <c r="P9020" s="1" t="s">
        <v>23</v>
      </c>
    </row>
    <row r="9021" spans="1:16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3" t="str">
        <f>IFERROR(LEFT(Tabla2[[#This Row],[Product]],FIND(" ",Tabla2[[#This Row],[Product]])-3),Tabla2[[#This Row],[Product]])</f>
        <v>Men</v>
      </c>
      <c r="I9021" s="6">
        <v>39</v>
      </c>
      <c r="J9021" s="4">
        <v>740</v>
      </c>
      <c r="K9021" s="6">
        <f>Tabla2[[#This Row],[Price per Unit]]*Tabla2[[#This Row],[Units Sold]]</f>
        <v>28860</v>
      </c>
      <c r="L9021" s="52">
        <f>Tabla2[[#This Row],[Units Sold]]/Cálculos!$C$11</f>
        <v>2.9852420123597086E-5</v>
      </c>
      <c r="M9021" s="6">
        <f>Tabla2[[#This Row],[Total Sales]]-Tabla2[[#This Row],[Operating Profit]]</f>
        <v>27647.88</v>
      </c>
      <c r="N9021" s="6">
        <v>1212.1199999999999</v>
      </c>
      <c r="O9021" s="46">
        <f>Tabla2[[#This Row],[Operating Profit]]/Tabla2[[#This Row],[Total Sales]]</f>
        <v>4.1999999999999996E-2</v>
      </c>
      <c r="P9021" s="1" t="s">
        <v>23</v>
      </c>
    </row>
    <row r="9022" spans="1:16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3" t="str">
        <f>IFERROR(LEFT(Tabla2[[#This Row],[Product]],FIND(" ",Tabla2[[#This Row],[Product]])-3),Tabla2[[#This Row],[Product]])</f>
        <v>Women</v>
      </c>
      <c r="I9022" s="6">
        <v>53</v>
      </c>
      <c r="J9022" s="4">
        <v>1240</v>
      </c>
      <c r="K9022" s="6">
        <f>Tabla2[[#This Row],[Price per Unit]]*Tabla2[[#This Row],[Units Sold]]</f>
        <v>65720</v>
      </c>
      <c r="L9022" s="52">
        <f>Tabla2[[#This Row],[Units Sold]]/Cálculos!$C$11</f>
        <v>5.0022974261162688E-5</v>
      </c>
      <c r="M9022" s="6">
        <f>Tabla2[[#This Row],[Total Sales]]-Tabla2[[#This Row],[Operating Profit]]</f>
        <v>63682.68</v>
      </c>
      <c r="N9022" s="6">
        <v>2037.32</v>
      </c>
      <c r="O9022" s="46">
        <f>Tabla2[[#This Row],[Operating Profit]]/Tabla2[[#This Row],[Total Sales]]</f>
        <v>3.1E-2</v>
      </c>
      <c r="P9022" s="1" t="s">
        <v>23</v>
      </c>
    </row>
    <row r="9023" spans="1:16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3" t="str">
        <f>IFERROR(LEFT(Tabla2[[#This Row],[Product]],FIND(" ",Tabla2[[#This Row],[Product]])-3),Tabla2[[#This Row],[Product]])</f>
        <v>Men</v>
      </c>
      <c r="I9023" s="6">
        <v>35</v>
      </c>
      <c r="J9023" s="4">
        <v>2030</v>
      </c>
      <c r="K9023" s="6">
        <f>Tabla2[[#This Row],[Price per Unit]]*Tabla2[[#This Row],[Units Sold]]</f>
        <v>71050</v>
      </c>
      <c r="L9023" s="52">
        <f>Tabla2[[#This Row],[Units Sold]]/Cálculos!$C$11</f>
        <v>8.189244979851634E-5</v>
      </c>
      <c r="M9023" s="6">
        <f>Tabla2[[#This Row],[Total Sales]]-Tabla2[[#This Row],[Operating Profit]]</f>
        <v>67994.850000000006</v>
      </c>
      <c r="N9023" s="6">
        <v>3055.1500000000005</v>
      </c>
      <c r="O9023" s="46">
        <f>Tabla2[[#This Row],[Operating Profit]]/Tabla2[[#This Row],[Total Sales]]</f>
        <v>4.300000000000001E-2</v>
      </c>
      <c r="P9023" s="1" t="s">
        <v>23</v>
      </c>
    </row>
    <row r="9024" spans="1:16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3" t="str">
        <f>IFERROR(LEFT(Tabla2[[#This Row],[Product]],FIND(" ",Tabla2[[#This Row],[Product]])-3),Tabla2[[#This Row],[Product]])</f>
        <v>Men</v>
      </c>
      <c r="I9024" s="6">
        <v>41</v>
      </c>
      <c r="J9024" s="4">
        <v>1630</v>
      </c>
      <c r="K9024" s="6">
        <f>Tabla2[[#This Row],[Price per Unit]]*Tabla2[[#This Row],[Units Sold]]</f>
        <v>66830</v>
      </c>
      <c r="L9024" s="52">
        <f>Tabla2[[#This Row],[Units Sold]]/Cálculos!$C$11</f>
        <v>6.5756006488463858E-5</v>
      </c>
      <c r="M9024" s="6">
        <f>Tabla2[[#This Row],[Total Sales]]-Tabla2[[#This Row],[Operating Profit]]</f>
        <v>63889.48</v>
      </c>
      <c r="N9024" s="6">
        <v>2940.52</v>
      </c>
      <c r="O9024" s="46">
        <f>Tabla2[[#This Row],[Operating Profit]]/Tabla2[[#This Row],[Total Sales]]</f>
        <v>4.3999999999999997E-2</v>
      </c>
      <c r="P9024" s="1" t="s">
        <v>23</v>
      </c>
    </row>
    <row r="9025" spans="1:16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3" t="str">
        <f>IFERROR(LEFT(Tabla2[[#This Row],[Product]],FIND(" ",Tabla2[[#This Row],[Product]])-3),Tabla2[[#This Row],[Product]])</f>
        <v>Women</v>
      </c>
      <c r="I9025" s="6">
        <v>39</v>
      </c>
      <c r="J9025" s="4">
        <v>1580</v>
      </c>
      <c r="K9025" s="6">
        <f>Tabla2[[#This Row],[Price per Unit]]*Tabla2[[#This Row],[Units Sold]]</f>
        <v>61620</v>
      </c>
      <c r="L9025" s="52">
        <f>Tabla2[[#This Row],[Units Sold]]/Cálculos!$C$11</f>
        <v>6.373895107470729E-5</v>
      </c>
      <c r="M9025" s="6">
        <f>Tabla2[[#This Row],[Total Sales]]-Tabla2[[#This Row],[Operating Profit]]</f>
        <v>59278.44</v>
      </c>
      <c r="N9025" s="6">
        <v>2341.56</v>
      </c>
      <c r="O9025" s="46">
        <f>Tabla2[[#This Row],[Operating Profit]]/Tabla2[[#This Row],[Total Sales]]</f>
        <v>3.7999999999999999E-2</v>
      </c>
      <c r="P9025" s="1" t="s">
        <v>23</v>
      </c>
    </row>
    <row r="9026" spans="1:16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3" t="str">
        <f>IFERROR(LEFT(Tabla2[[#This Row],[Product]],FIND(" ",Tabla2[[#This Row],[Product]])-3),Tabla2[[#This Row],[Product]])</f>
        <v>Women</v>
      </c>
      <c r="I9026" s="6">
        <v>33</v>
      </c>
      <c r="J9026" s="4">
        <v>1320</v>
      </c>
      <c r="K9026" s="6">
        <f>Tabla2[[#This Row],[Price per Unit]]*Tabla2[[#This Row],[Units Sold]]</f>
        <v>43560</v>
      </c>
      <c r="L9026" s="52">
        <f>Tabla2[[#This Row],[Units Sold]]/Cálculos!$C$11</f>
        <v>5.3250262923173183E-5</v>
      </c>
      <c r="M9026" s="6">
        <f>Tabla2[[#This Row],[Total Sales]]-Tabla2[[#This Row],[Operating Profit]]</f>
        <v>41686.92</v>
      </c>
      <c r="N9026" s="6">
        <v>1873.0800000000002</v>
      </c>
      <c r="O9026" s="46">
        <f>Tabla2[[#This Row],[Operating Profit]]/Tabla2[[#This Row],[Total Sales]]</f>
        <v>4.3000000000000003E-2</v>
      </c>
      <c r="P9026" s="1" t="s">
        <v>23</v>
      </c>
    </row>
    <row r="9027" spans="1:16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3" t="str">
        <f>IFERROR(LEFT(Tabla2[[#This Row],[Product]],FIND(" ",Tabla2[[#This Row],[Product]])-3),Tabla2[[#This Row],[Product]])</f>
        <v>Men</v>
      </c>
      <c r="I9027" s="6">
        <v>42</v>
      </c>
      <c r="J9027" s="4">
        <v>940</v>
      </c>
      <c r="K9027" s="6">
        <f>Tabla2[[#This Row],[Price per Unit]]*Tabla2[[#This Row],[Units Sold]]</f>
        <v>39480</v>
      </c>
      <c r="L9027" s="52">
        <f>Tabla2[[#This Row],[Units Sold]]/Cálculos!$C$11</f>
        <v>3.792064177862333E-5</v>
      </c>
      <c r="M9027" s="6">
        <f>Tabla2[[#This Row],[Total Sales]]-Tabla2[[#This Row],[Operating Profit]]</f>
        <v>37940.28</v>
      </c>
      <c r="N9027" s="6">
        <v>1539.7199999999998</v>
      </c>
      <c r="O9027" s="46">
        <f>Tabla2[[#This Row],[Operating Profit]]/Tabla2[[#This Row],[Total Sales]]</f>
        <v>3.8999999999999993E-2</v>
      </c>
      <c r="P9027" s="1" t="s">
        <v>23</v>
      </c>
    </row>
    <row r="9028" spans="1:16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3" t="str">
        <f>IFERROR(LEFT(Tabla2[[#This Row],[Product]],FIND(" ",Tabla2[[#This Row],[Product]])-3),Tabla2[[#This Row],[Product]])</f>
        <v>Women</v>
      </c>
      <c r="I9028" s="6">
        <v>53</v>
      </c>
      <c r="J9028" s="4">
        <v>1900</v>
      </c>
      <c r="K9028" s="6">
        <f>Tabla2[[#This Row],[Price per Unit]]*Tabla2[[#This Row],[Units Sold]]</f>
        <v>100700</v>
      </c>
      <c r="L9028" s="52">
        <f>Tabla2[[#This Row],[Units Sold]]/Cálculos!$C$11</f>
        <v>7.6648105722749283E-5</v>
      </c>
      <c r="M9028" s="6">
        <f>Tabla2[[#This Row],[Total Sales]]-Tabla2[[#This Row],[Operating Profit]]</f>
        <v>97477.6</v>
      </c>
      <c r="N9028" s="6">
        <v>3222.4</v>
      </c>
      <c r="O9028" s="46">
        <f>Tabla2[[#This Row],[Operating Profit]]/Tabla2[[#This Row],[Total Sales]]</f>
        <v>3.2000000000000001E-2</v>
      </c>
      <c r="P9028" s="1" t="s">
        <v>23</v>
      </c>
    </row>
    <row r="9029" spans="1:16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3" t="str">
        <f>IFERROR(LEFT(Tabla2[[#This Row],[Product]],FIND(" ",Tabla2[[#This Row],[Product]])-3),Tabla2[[#This Row],[Product]])</f>
        <v>Men</v>
      </c>
      <c r="I9029" s="6">
        <v>37</v>
      </c>
      <c r="J9029" s="4">
        <v>2180</v>
      </c>
      <c r="K9029" s="6">
        <f>Tabla2[[#This Row],[Price per Unit]]*Tabla2[[#This Row],[Units Sold]]</f>
        <v>80660</v>
      </c>
      <c r="L9029" s="52">
        <f>Tabla2[[#This Row],[Units Sold]]/Cálculos!$C$11</f>
        <v>8.7943616039786018E-5</v>
      </c>
      <c r="M9029" s="6">
        <f>Tabla2[[#This Row],[Total Sales]]-Tabla2[[#This Row],[Operating Profit]]</f>
        <v>76949.64</v>
      </c>
      <c r="N9029" s="6">
        <v>3710.36</v>
      </c>
      <c r="O9029" s="46">
        <f>Tabla2[[#This Row],[Operating Profit]]/Tabla2[[#This Row],[Total Sales]]</f>
        <v>4.5999999999999999E-2</v>
      </c>
      <c r="P9029" s="1" t="s">
        <v>23</v>
      </c>
    </row>
    <row r="9030" spans="1:16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3" t="str">
        <f>IFERROR(LEFT(Tabla2[[#This Row],[Product]],FIND(" ",Tabla2[[#This Row],[Product]])-3),Tabla2[[#This Row],[Product]])</f>
        <v>Men</v>
      </c>
      <c r="I9030" s="6">
        <v>37</v>
      </c>
      <c r="J9030" s="4">
        <v>1730</v>
      </c>
      <c r="K9030" s="6">
        <f>Tabla2[[#This Row],[Price per Unit]]*Tabla2[[#This Row],[Units Sold]]</f>
        <v>64010</v>
      </c>
      <c r="L9030" s="52">
        <f>Tabla2[[#This Row],[Units Sold]]/Cálculos!$C$11</f>
        <v>6.9790117315976968E-5</v>
      </c>
      <c r="M9030" s="6">
        <f>Tabla2[[#This Row],[Total Sales]]-Tabla2[[#This Row],[Operating Profit]]</f>
        <v>61065.54</v>
      </c>
      <c r="N9030" s="6">
        <v>2944.46</v>
      </c>
      <c r="O9030" s="46">
        <f>Tabla2[[#This Row],[Operating Profit]]/Tabla2[[#This Row],[Total Sales]]</f>
        <v>4.5999999999999999E-2</v>
      </c>
      <c r="P9030" s="1" t="s">
        <v>23</v>
      </c>
    </row>
    <row r="9031" spans="1:16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3" t="str">
        <f>IFERROR(LEFT(Tabla2[[#This Row],[Product]],FIND(" ",Tabla2[[#This Row],[Product]])-3),Tabla2[[#This Row],[Product]])</f>
        <v>Women</v>
      </c>
      <c r="I9031" s="6">
        <v>41</v>
      </c>
      <c r="J9031" s="4">
        <v>1840</v>
      </c>
      <c r="K9031" s="6">
        <f>Tabla2[[#This Row],[Price per Unit]]*Tabla2[[#This Row],[Units Sold]]</f>
        <v>75440</v>
      </c>
      <c r="L9031" s="52">
        <f>Tabla2[[#This Row],[Units Sold]]/Cálculos!$C$11</f>
        <v>7.4227639226241403E-5</v>
      </c>
      <c r="M9031" s="6">
        <f>Tabla2[[#This Row],[Total Sales]]-Tabla2[[#This Row],[Operating Profit]]</f>
        <v>72346.960000000006</v>
      </c>
      <c r="N9031" s="6">
        <v>3093.04</v>
      </c>
      <c r="O9031" s="46">
        <f>Tabla2[[#This Row],[Operating Profit]]/Tabla2[[#This Row],[Total Sales]]</f>
        <v>4.1000000000000002E-2</v>
      </c>
      <c r="P9031" s="1" t="s">
        <v>23</v>
      </c>
    </row>
    <row r="9032" spans="1:16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3" t="str">
        <f>IFERROR(LEFT(Tabla2[[#This Row],[Product]],FIND(" ",Tabla2[[#This Row],[Product]])-3),Tabla2[[#This Row],[Product]])</f>
        <v>Women</v>
      </c>
      <c r="I9032" s="6">
        <v>39</v>
      </c>
      <c r="J9032" s="4">
        <v>1280</v>
      </c>
      <c r="K9032" s="6">
        <f>Tabla2[[#This Row],[Price per Unit]]*Tabla2[[#This Row],[Units Sold]]</f>
        <v>49920</v>
      </c>
      <c r="L9032" s="52">
        <f>Tabla2[[#This Row],[Units Sold]]/Cálculos!$C$11</f>
        <v>5.1636618592167932E-5</v>
      </c>
      <c r="M9032" s="6">
        <f>Tabla2[[#This Row],[Total Sales]]-Tabla2[[#This Row],[Operating Profit]]</f>
        <v>47673.599999999999</v>
      </c>
      <c r="N9032" s="6">
        <v>2246.4</v>
      </c>
      <c r="O9032" s="46">
        <f>Tabla2[[#This Row],[Operating Profit]]/Tabla2[[#This Row],[Total Sales]]</f>
        <v>4.5000000000000005E-2</v>
      </c>
      <c r="P9032" s="1" t="s">
        <v>23</v>
      </c>
    </row>
    <row r="9033" spans="1:16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3" t="str">
        <f>IFERROR(LEFT(Tabla2[[#This Row],[Product]],FIND(" ",Tabla2[[#This Row],[Product]])-3),Tabla2[[#This Row],[Product]])</f>
        <v>Men</v>
      </c>
      <c r="I9033" s="6">
        <v>39</v>
      </c>
      <c r="J9033" s="4">
        <v>1620</v>
      </c>
      <c r="K9033" s="6">
        <f>Tabla2[[#This Row],[Price per Unit]]*Tabla2[[#This Row],[Units Sold]]</f>
        <v>63180</v>
      </c>
      <c r="L9033" s="52">
        <f>Tabla2[[#This Row],[Units Sold]]/Cálculos!$C$11</f>
        <v>6.5352595405712547E-5</v>
      </c>
      <c r="M9033" s="6">
        <f>Tabla2[[#This Row],[Total Sales]]-Tabla2[[#This Row],[Operating Profit]]</f>
        <v>60779.16</v>
      </c>
      <c r="N9033" s="6">
        <v>2400.84</v>
      </c>
      <c r="O9033" s="46">
        <f>Tabla2[[#This Row],[Operating Profit]]/Tabla2[[#This Row],[Total Sales]]</f>
        <v>3.7999999999999999E-2</v>
      </c>
      <c r="P9033" s="1" t="s">
        <v>23</v>
      </c>
    </row>
    <row r="9034" spans="1:16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3" t="str">
        <f>IFERROR(LEFT(Tabla2[[#This Row],[Product]],FIND(" ",Tabla2[[#This Row],[Product]])-3),Tabla2[[#This Row],[Product]])</f>
        <v>Women</v>
      </c>
      <c r="I9034" s="6">
        <v>51</v>
      </c>
      <c r="J9034" s="4">
        <v>1570</v>
      </c>
      <c r="K9034" s="6">
        <f>Tabla2[[#This Row],[Price per Unit]]*Tabla2[[#This Row],[Units Sold]]</f>
        <v>80070</v>
      </c>
      <c r="L9034" s="52">
        <f>Tabla2[[#This Row],[Units Sold]]/Cálculos!$C$11</f>
        <v>6.3335539991955979E-5</v>
      </c>
      <c r="M9034" s="6">
        <f>Tabla2[[#This Row],[Total Sales]]-Tabla2[[#This Row],[Operating Profit]]</f>
        <v>77747.97</v>
      </c>
      <c r="N9034" s="6">
        <v>2322.0299999999997</v>
      </c>
      <c r="O9034" s="46">
        <f>Tabla2[[#This Row],[Operating Profit]]/Tabla2[[#This Row],[Total Sales]]</f>
        <v>2.8999999999999998E-2</v>
      </c>
      <c r="P9034" s="1" t="s">
        <v>23</v>
      </c>
    </row>
    <row r="9035" spans="1:16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3" t="str">
        <f>IFERROR(LEFT(Tabla2[[#This Row],[Product]],FIND(" ",Tabla2[[#This Row],[Product]])-3),Tabla2[[#This Row],[Product]])</f>
        <v>Men</v>
      </c>
      <c r="I9035" s="6">
        <v>39</v>
      </c>
      <c r="J9035" s="4">
        <v>2090</v>
      </c>
      <c r="K9035" s="6">
        <f>Tabla2[[#This Row],[Price per Unit]]*Tabla2[[#This Row],[Units Sold]]</f>
        <v>81510</v>
      </c>
      <c r="L9035" s="52">
        <f>Tabla2[[#This Row],[Units Sold]]/Cálculos!$C$11</f>
        <v>8.4312916295024206E-5</v>
      </c>
      <c r="M9035" s="6">
        <f>Tabla2[[#This Row],[Total Sales]]-Tabla2[[#This Row],[Operating Profit]]</f>
        <v>77760.539999999994</v>
      </c>
      <c r="N9035" s="6">
        <v>3749.46</v>
      </c>
      <c r="O9035" s="46">
        <f>Tabla2[[#This Row],[Operating Profit]]/Tabla2[[#This Row],[Total Sales]]</f>
        <v>4.5999999999999999E-2</v>
      </c>
      <c r="P9035" s="1" t="s">
        <v>23</v>
      </c>
    </row>
    <row r="9036" spans="1:16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3" t="str">
        <f>IFERROR(LEFT(Tabla2[[#This Row],[Product]],FIND(" ",Tabla2[[#This Row],[Product]])-3),Tabla2[[#This Row],[Product]])</f>
        <v>Men</v>
      </c>
      <c r="I9036" s="6">
        <v>44</v>
      </c>
      <c r="J9036" s="4">
        <v>2000</v>
      </c>
      <c r="K9036" s="6">
        <f>Tabla2[[#This Row],[Price per Unit]]*Tabla2[[#This Row],[Units Sold]]</f>
        <v>88000</v>
      </c>
      <c r="L9036" s="52">
        <f>Tabla2[[#This Row],[Units Sold]]/Cálculos!$C$11</f>
        <v>8.0682216550262393E-5</v>
      </c>
      <c r="M9036" s="6">
        <f>Tabla2[[#This Row],[Total Sales]]-Tabla2[[#This Row],[Operating Profit]]</f>
        <v>84304</v>
      </c>
      <c r="N9036" s="6">
        <v>3696.0000000000005</v>
      </c>
      <c r="O9036" s="46">
        <f>Tabla2[[#This Row],[Operating Profit]]/Tabla2[[#This Row],[Total Sales]]</f>
        <v>4.2000000000000003E-2</v>
      </c>
      <c r="P9036" s="1" t="s">
        <v>23</v>
      </c>
    </row>
    <row r="9037" spans="1:16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3" t="str">
        <f>IFERROR(LEFT(Tabla2[[#This Row],[Product]],FIND(" ",Tabla2[[#This Row],[Product]])-3),Tabla2[[#This Row],[Product]])</f>
        <v>Women</v>
      </c>
      <c r="I9037" s="6">
        <v>42</v>
      </c>
      <c r="J9037" s="4">
        <v>1500</v>
      </c>
      <c r="K9037" s="6">
        <f>Tabla2[[#This Row],[Price per Unit]]*Tabla2[[#This Row],[Units Sold]]</f>
        <v>63000</v>
      </c>
      <c r="L9037" s="52">
        <f>Tabla2[[#This Row],[Units Sold]]/Cálculos!$C$11</f>
        <v>6.0511662412696801E-5</v>
      </c>
      <c r="M9037" s="6">
        <f>Tabla2[[#This Row],[Total Sales]]-Tabla2[[#This Row],[Operating Profit]]</f>
        <v>60354</v>
      </c>
      <c r="N9037" s="6">
        <v>2646</v>
      </c>
      <c r="O9037" s="46">
        <f>Tabla2[[#This Row],[Operating Profit]]/Tabla2[[#This Row],[Total Sales]]</f>
        <v>4.2000000000000003E-2</v>
      </c>
      <c r="P9037" s="1" t="s">
        <v>23</v>
      </c>
    </row>
    <row r="9038" spans="1:16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3" t="str">
        <f>IFERROR(LEFT(Tabla2[[#This Row],[Product]],FIND(" ",Tabla2[[#This Row],[Product]])-3),Tabla2[[#This Row],[Product]])</f>
        <v>Women</v>
      </c>
      <c r="I9038" s="6">
        <v>42</v>
      </c>
      <c r="J9038" s="4">
        <v>1490</v>
      </c>
      <c r="K9038" s="6">
        <f>Tabla2[[#This Row],[Price per Unit]]*Tabla2[[#This Row],[Units Sold]]</f>
        <v>62580</v>
      </c>
      <c r="L9038" s="52">
        <f>Tabla2[[#This Row],[Units Sold]]/Cálculos!$C$11</f>
        <v>6.010825132994549E-5</v>
      </c>
      <c r="M9038" s="6">
        <f>Tabla2[[#This Row],[Total Sales]]-Tabla2[[#This Row],[Operating Profit]]</f>
        <v>59763.9</v>
      </c>
      <c r="N9038" s="6">
        <v>2816.1</v>
      </c>
      <c r="O9038" s="46">
        <f>Tabla2[[#This Row],[Operating Profit]]/Tabla2[[#This Row],[Total Sales]]</f>
        <v>4.4999999999999998E-2</v>
      </c>
      <c r="P9038" s="1" t="s">
        <v>23</v>
      </c>
    </row>
    <row r="9039" spans="1:16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3" t="str">
        <f>IFERROR(LEFT(Tabla2[[#This Row],[Product]],FIND(" ",Tabla2[[#This Row],[Product]])-3),Tabla2[[#This Row],[Product]])</f>
        <v>Men</v>
      </c>
      <c r="I9039" s="6">
        <v>51</v>
      </c>
      <c r="J9039" s="4">
        <v>1400</v>
      </c>
      <c r="K9039" s="6">
        <f>Tabla2[[#This Row],[Price per Unit]]*Tabla2[[#This Row],[Units Sold]]</f>
        <v>71400</v>
      </c>
      <c r="L9039" s="52">
        <f>Tabla2[[#This Row],[Units Sold]]/Cálculos!$C$11</f>
        <v>5.6477551585183678E-5</v>
      </c>
      <c r="M9039" s="6">
        <f>Tabla2[[#This Row],[Total Sales]]-Tabla2[[#This Row],[Operating Profit]]</f>
        <v>68615.399999999994</v>
      </c>
      <c r="N9039" s="6">
        <v>2784.6</v>
      </c>
      <c r="O9039" s="46">
        <f>Tabla2[[#This Row],[Operating Profit]]/Tabla2[[#This Row],[Total Sales]]</f>
        <v>3.9E-2</v>
      </c>
      <c r="P9039" s="1" t="s">
        <v>23</v>
      </c>
    </row>
    <row r="9040" spans="1:16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3" t="str">
        <f>IFERROR(LEFT(Tabla2[[#This Row],[Product]],FIND(" ",Tabla2[[#This Row],[Product]])-3),Tabla2[[#This Row],[Product]])</f>
        <v>Women</v>
      </c>
      <c r="I9040" s="6">
        <v>50</v>
      </c>
      <c r="J9040" s="4">
        <v>1280</v>
      </c>
      <c r="K9040" s="6">
        <f>Tabla2[[#This Row],[Price per Unit]]*Tabla2[[#This Row],[Units Sold]]</f>
        <v>64000</v>
      </c>
      <c r="L9040" s="52">
        <f>Tabla2[[#This Row],[Units Sold]]/Cálculos!$C$11</f>
        <v>5.1636618592167932E-5</v>
      </c>
      <c r="M9040" s="6">
        <f>Tabla2[[#This Row],[Total Sales]]-Tabla2[[#This Row],[Operating Profit]]</f>
        <v>62144</v>
      </c>
      <c r="N9040" s="6">
        <v>1855.9999999999998</v>
      </c>
      <c r="O9040" s="46">
        <f>Tabla2[[#This Row],[Operating Profit]]/Tabla2[[#This Row],[Total Sales]]</f>
        <v>2.8999999999999998E-2</v>
      </c>
      <c r="P9040" s="1" t="s">
        <v>23</v>
      </c>
    </row>
    <row r="9041" spans="1:16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3" t="str">
        <f>IFERROR(LEFT(Tabla2[[#This Row],[Product]],FIND(" ",Tabla2[[#This Row],[Product]])-3),Tabla2[[#This Row],[Product]])</f>
        <v>Men</v>
      </c>
      <c r="I9041" s="6">
        <v>31</v>
      </c>
      <c r="J9041" s="4">
        <v>2040</v>
      </c>
      <c r="K9041" s="6">
        <f>Tabla2[[#This Row],[Price per Unit]]*Tabla2[[#This Row],[Units Sold]]</f>
        <v>63240</v>
      </c>
      <c r="L9041" s="52">
        <f>Tabla2[[#This Row],[Units Sold]]/Cálculos!$C$11</f>
        <v>8.2295860881267651E-5</v>
      </c>
      <c r="M9041" s="6">
        <f>Tabla2[[#This Row],[Total Sales]]-Tabla2[[#This Row],[Operating Profit]]</f>
        <v>60330.96</v>
      </c>
      <c r="N9041" s="6">
        <v>2909.04</v>
      </c>
      <c r="O9041" s="46">
        <f>Tabla2[[#This Row],[Operating Profit]]/Tabla2[[#This Row],[Total Sales]]</f>
        <v>4.5999999999999999E-2</v>
      </c>
      <c r="P9041" s="1" t="s">
        <v>23</v>
      </c>
    </row>
    <row r="9042" spans="1:16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3" t="str">
        <f>IFERROR(LEFT(Tabla2[[#This Row],[Product]],FIND(" ",Tabla2[[#This Row],[Product]])-3),Tabla2[[#This Row],[Product]])</f>
        <v>Men</v>
      </c>
      <c r="I9042" s="6">
        <v>38</v>
      </c>
      <c r="J9042" s="4">
        <v>1980</v>
      </c>
      <c r="K9042" s="6">
        <f>Tabla2[[#This Row],[Price per Unit]]*Tabla2[[#This Row],[Units Sold]]</f>
        <v>75240</v>
      </c>
      <c r="L9042" s="52">
        <f>Tabla2[[#This Row],[Units Sold]]/Cálculos!$C$11</f>
        <v>7.9875394384759771E-5</v>
      </c>
      <c r="M9042" s="6">
        <f>Tabla2[[#This Row],[Total Sales]]-Tabla2[[#This Row],[Operating Profit]]</f>
        <v>71929.440000000002</v>
      </c>
      <c r="N9042" s="6">
        <v>3310.56</v>
      </c>
      <c r="O9042" s="46">
        <f>Tabla2[[#This Row],[Operating Profit]]/Tabla2[[#This Row],[Total Sales]]</f>
        <v>4.3999999999999997E-2</v>
      </c>
      <c r="P9042" s="1" t="s">
        <v>23</v>
      </c>
    </row>
    <row r="9043" spans="1:16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3" t="str">
        <f>IFERROR(LEFT(Tabla2[[#This Row],[Product]],FIND(" ",Tabla2[[#This Row],[Product]])-3),Tabla2[[#This Row],[Product]])</f>
        <v>Women</v>
      </c>
      <c r="I9043" s="6">
        <v>32</v>
      </c>
      <c r="J9043" s="4">
        <v>1350</v>
      </c>
      <c r="K9043" s="6">
        <f>Tabla2[[#This Row],[Price per Unit]]*Tabla2[[#This Row],[Units Sold]]</f>
        <v>43200</v>
      </c>
      <c r="L9043" s="52">
        <f>Tabla2[[#This Row],[Units Sold]]/Cálculos!$C$11</f>
        <v>5.4460496171427116E-5</v>
      </c>
      <c r="M9043" s="6">
        <f>Tabla2[[#This Row],[Total Sales]]-Tabla2[[#This Row],[Operating Profit]]</f>
        <v>41601.599999999999</v>
      </c>
      <c r="N9043" s="6">
        <v>1598.4</v>
      </c>
      <c r="O9043" s="46">
        <f>Tabla2[[#This Row],[Operating Profit]]/Tabla2[[#This Row],[Total Sales]]</f>
        <v>3.7000000000000005E-2</v>
      </c>
      <c r="P9043" s="1" t="s">
        <v>23</v>
      </c>
    </row>
    <row r="9044" spans="1:16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3" t="str">
        <f>IFERROR(LEFT(Tabla2[[#This Row],[Product]],FIND(" ",Tabla2[[#This Row],[Product]])-3),Tabla2[[#This Row],[Product]])</f>
        <v>Women</v>
      </c>
      <c r="I9044" s="6">
        <v>35</v>
      </c>
      <c r="J9044" s="4">
        <v>1200</v>
      </c>
      <c r="K9044" s="6">
        <f>Tabla2[[#This Row],[Price per Unit]]*Tabla2[[#This Row],[Units Sold]]</f>
        <v>42000</v>
      </c>
      <c r="L9044" s="52">
        <f>Tabla2[[#This Row],[Units Sold]]/Cálculos!$C$11</f>
        <v>4.8409329930157437E-5</v>
      </c>
      <c r="M9044" s="6">
        <f>Tabla2[[#This Row],[Total Sales]]-Tabla2[[#This Row],[Operating Profit]]</f>
        <v>40068</v>
      </c>
      <c r="N9044" s="6">
        <v>1932</v>
      </c>
      <c r="O9044" s="46">
        <f>Tabla2[[#This Row],[Operating Profit]]/Tabla2[[#This Row],[Total Sales]]</f>
        <v>4.5999999999999999E-2</v>
      </c>
      <c r="P9044" s="1" t="s">
        <v>23</v>
      </c>
    </row>
    <row r="9045" spans="1:16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3" t="str">
        <f>IFERROR(LEFT(Tabla2[[#This Row],[Product]],FIND(" ",Tabla2[[#This Row],[Product]])-3),Tabla2[[#This Row],[Product]])</f>
        <v>Men</v>
      </c>
      <c r="I9045" s="6">
        <v>36</v>
      </c>
      <c r="J9045" s="4">
        <v>1320</v>
      </c>
      <c r="K9045" s="6">
        <f>Tabla2[[#This Row],[Price per Unit]]*Tabla2[[#This Row],[Units Sold]]</f>
        <v>47520</v>
      </c>
      <c r="L9045" s="52">
        <f>Tabla2[[#This Row],[Units Sold]]/Cálculos!$C$11</f>
        <v>5.3250262923173183E-5</v>
      </c>
      <c r="M9045" s="6">
        <f>Tabla2[[#This Row],[Total Sales]]-Tabla2[[#This Row],[Operating Profit]]</f>
        <v>45761.760000000002</v>
      </c>
      <c r="N9045" s="6">
        <v>1758.24</v>
      </c>
      <c r="O9045" s="46">
        <f>Tabla2[[#This Row],[Operating Profit]]/Tabla2[[#This Row],[Total Sales]]</f>
        <v>3.6999999999999998E-2</v>
      </c>
      <c r="P9045" s="1" t="s">
        <v>23</v>
      </c>
    </row>
    <row r="9046" spans="1:16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3" t="str">
        <f>IFERROR(LEFT(Tabla2[[#This Row],[Product]],FIND(" ",Tabla2[[#This Row],[Product]])-3),Tabla2[[#This Row],[Product]])</f>
        <v>Women</v>
      </c>
      <c r="I9046" s="6">
        <v>46</v>
      </c>
      <c r="J9046" s="4">
        <v>1350</v>
      </c>
      <c r="K9046" s="6">
        <f>Tabla2[[#This Row],[Price per Unit]]*Tabla2[[#This Row],[Units Sold]]</f>
        <v>62100</v>
      </c>
      <c r="L9046" s="52">
        <f>Tabla2[[#This Row],[Units Sold]]/Cálculos!$C$11</f>
        <v>5.4460496171427116E-5</v>
      </c>
      <c r="M9046" s="6">
        <f>Tabla2[[#This Row],[Total Sales]]-Tabla2[[#This Row],[Operating Profit]]</f>
        <v>60237</v>
      </c>
      <c r="N9046" s="6">
        <v>1863</v>
      </c>
      <c r="O9046" s="46">
        <f>Tabla2[[#This Row],[Operating Profit]]/Tabla2[[#This Row],[Total Sales]]</f>
        <v>0.03</v>
      </c>
      <c r="P9046" s="1" t="s">
        <v>23</v>
      </c>
    </row>
    <row r="9047" spans="1:16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3" t="str">
        <f>IFERROR(LEFT(Tabla2[[#This Row],[Product]],FIND(" ",Tabla2[[#This Row],[Product]])-3),Tabla2[[#This Row],[Product]])</f>
        <v>Men</v>
      </c>
      <c r="I9047" s="6">
        <v>34</v>
      </c>
      <c r="J9047" s="4">
        <v>1730</v>
      </c>
      <c r="K9047" s="6">
        <f>Tabla2[[#This Row],[Price per Unit]]*Tabla2[[#This Row],[Units Sold]]</f>
        <v>58820</v>
      </c>
      <c r="L9047" s="52">
        <f>Tabla2[[#This Row],[Units Sold]]/Cálculos!$C$11</f>
        <v>6.9790117315976968E-5</v>
      </c>
      <c r="M9047" s="6">
        <f>Tabla2[[#This Row],[Total Sales]]-Tabla2[[#This Row],[Operating Profit]]</f>
        <v>56114.28</v>
      </c>
      <c r="N9047" s="6">
        <v>2705.7200000000003</v>
      </c>
      <c r="O9047" s="46">
        <f>Tabla2[[#This Row],[Operating Profit]]/Tabla2[[#This Row],[Total Sales]]</f>
        <v>4.6000000000000006E-2</v>
      </c>
      <c r="P9047" s="1" t="s">
        <v>23</v>
      </c>
    </row>
    <row r="9048" spans="1:16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3" t="str">
        <f>IFERROR(LEFT(Tabla2[[#This Row],[Product]],FIND(" ",Tabla2[[#This Row],[Product]])-3),Tabla2[[#This Row],[Product]])</f>
        <v>Men</v>
      </c>
      <c r="I9048" s="6">
        <v>34</v>
      </c>
      <c r="J9048" s="4">
        <v>1730</v>
      </c>
      <c r="K9048" s="6">
        <f>Tabla2[[#This Row],[Price per Unit]]*Tabla2[[#This Row],[Units Sold]]</f>
        <v>58820</v>
      </c>
      <c r="L9048" s="52">
        <f>Tabla2[[#This Row],[Units Sold]]/Cálculos!$C$11</f>
        <v>6.9790117315976968E-5</v>
      </c>
      <c r="M9048" s="6">
        <f>Tabla2[[#This Row],[Total Sales]]-Tabla2[[#This Row],[Operating Profit]]</f>
        <v>56349.56</v>
      </c>
      <c r="N9048" s="6">
        <v>2470.44</v>
      </c>
      <c r="O9048" s="46">
        <f>Tabla2[[#This Row],[Operating Profit]]/Tabla2[[#This Row],[Total Sales]]</f>
        <v>4.2000000000000003E-2</v>
      </c>
      <c r="P9048" s="1" t="s">
        <v>23</v>
      </c>
    </row>
    <row r="9049" spans="1:16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3" t="str">
        <f>IFERROR(LEFT(Tabla2[[#This Row],[Product]],FIND(" ",Tabla2[[#This Row],[Product]])-3),Tabla2[[#This Row],[Product]])</f>
        <v>Women</v>
      </c>
      <c r="I9049" s="6">
        <v>32</v>
      </c>
      <c r="J9049" s="4">
        <v>1230</v>
      </c>
      <c r="K9049" s="6">
        <f>Tabla2[[#This Row],[Price per Unit]]*Tabla2[[#This Row],[Units Sold]]</f>
        <v>39360</v>
      </c>
      <c r="L9049" s="52">
        <f>Tabla2[[#This Row],[Units Sold]]/Cálculos!$C$11</f>
        <v>4.9619563178411377E-5</v>
      </c>
      <c r="M9049" s="6">
        <f>Tabla2[[#This Row],[Total Sales]]-Tabla2[[#This Row],[Operating Profit]]</f>
        <v>37864.32</v>
      </c>
      <c r="N9049" s="6">
        <v>1495.68</v>
      </c>
      <c r="O9049" s="46">
        <f>Tabla2[[#This Row],[Operating Profit]]/Tabla2[[#This Row],[Total Sales]]</f>
        <v>3.7999999999999999E-2</v>
      </c>
      <c r="P9049" s="1" t="s">
        <v>23</v>
      </c>
    </row>
    <row r="9050" spans="1:16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3" t="str">
        <f>IFERROR(LEFT(Tabla2[[#This Row],[Product]],FIND(" ",Tabla2[[#This Row],[Product]])-3),Tabla2[[#This Row],[Product]])</f>
        <v>Women</v>
      </c>
      <c r="I9050" s="6">
        <v>32</v>
      </c>
      <c r="J9050" s="4">
        <v>1140</v>
      </c>
      <c r="K9050" s="6">
        <f>Tabla2[[#This Row],[Price per Unit]]*Tabla2[[#This Row],[Units Sold]]</f>
        <v>36480</v>
      </c>
      <c r="L9050" s="52">
        <f>Tabla2[[#This Row],[Units Sold]]/Cálculos!$C$11</f>
        <v>4.5988863433649564E-5</v>
      </c>
      <c r="M9050" s="6">
        <f>Tabla2[[#This Row],[Total Sales]]-Tabla2[[#This Row],[Operating Profit]]</f>
        <v>34874.879999999997</v>
      </c>
      <c r="N9050" s="6">
        <v>1605.1200000000001</v>
      </c>
      <c r="O9050" s="46">
        <f>Tabla2[[#This Row],[Operating Profit]]/Tabla2[[#This Row],[Total Sales]]</f>
        <v>4.4000000000000004E-2</v>
      </c>
      <c r="P9050" s="1" t="s">
        <v>23</v>
      </c>
    </row>
    <row r="9051" spans="1:16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3" t="str">
        <f>IFERROR(LEFT(Tabla2[[#This Row],[Product]],FIND(" ",Tabla2[[#This Row],[Product]])-3),Tabla2[[#This Row],[Product]])</f>
        <v>Men</v>
      </c>
      <c r="I9051" s="6">
        <v>41</v>
      </c>
      <c r="J9051" s="4">
        <v>1020</v>
      </c>
      <c r="K9051" s="6">
        <f>Tabla2[[#This Row],[Price per Unit]]*Tabla2[[#This Row],[Units Sold]]</f>
        <v>41820</v>
      </c>
      <c r="L9051" s="52">
        <f>Tabla2[[#This Row],[Units Sold]]/Cálculos!$C$11</f>
        <v>4.1147930440633825E-5</v>
      </c>
      <c r="M9051" s="6">
        <f>Tabla2[[#This Row],[Total Sales]]-Tabla2[[#This Row],[Operating Profit]]</f>
        <v>40147.199999999997</v>
      </c>
      <c r="N9051" s="6">
        <v>1672.8</v>
      </c>
      <c r="O9051" s="46">
        <f>Tabla2[[#This Row],[Operating Profit]]/Tabla2[[#This Row],[Total Sales]]</f>
        <v>0.04</v>
      </c>
      <c r="P9051" s="1" t="s">
        <v>23</v>
      </c>
    </row>
    <row r="9052" spans="1:16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3" t="str">
        <f>IFERROR(LEFT(Tabla2[[#This Row],[Product]],FIND(" ",Tabla2[[#This Row],[Product]])-3),Tabla2[[#This Row],[Product]])</f>
        <v>Women</v>
      </c>
      <c r="I9052" s="6">
        <v>46</v>
      </c>
      <c r="J9052" s="4">
        <v>1090</v>
      </c>
      <c r="K9052" s="6">
        <f>Tabla2[[#This Row],[Price per Unit]]*Tabla2[[#This Row],[Units Sold]]</f>
        <v>50140</v>
      </c>
      <c r="L9052" s="52">
        <f>Tabla2[[#This Row],[Units Sold]]/Cálculos!$C$11</f>
        <v>4.3971808019893009E-5</v>
      </c>
      <c r="M9052" s="6">
        <f>Tabla2[[#This Row],[Total Sales]]-Tabla2[[#This Row],[Operating Profit]]</f>
        <v>48585.66</v>
      </c>
      <c r="N9052" s="6">
        <v>1554.34</v>
      </c>
      <c r="O9052" s="46">
        <f>Tabla2[[#This Row],[Operating Profit]]/Tabla2[[#This Row],[Total Sales]]</f>
        <v>3.1E-2</v>
      </c>
      <c r="P9052" s="1" t="s">
        <v>23</v>
      </c>
    </row>
    <row r="9053" spans="1:16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3" t="str">
        <f>IFERROR(LEFT(Tabla2[[#This Row],[Product]],FIND(" ",Tabla2[[#This Row],[Product]])-3),Tabla2[[#This Row],[Product]])</f>
        <v>Men</v>
      </c>
      <c r="I9053" s="6">
        <v>36</v>
      </c>
      <c r="J9053" s="4">
        <v>1730</v>
      </c>
      <c r="K9053" s="6">
        <f>Tabla2[[#This Row],[Price per Unit]]*Tabla2[[#This Row],[Units Sold]]</f>
        <v>62280</v>
      </c>
      <c r="L9053" s="52">
        <f>Tabla2[[#This Row],[Units Sold]]/Cálculos!$C$11</f>
        <v>6.9790117315976968E-5</v>
      </c>
      <c r="M9053" s="6">
        <f>Tabla2[[#This Row],[Total Sales]]-Tabla2[[#This Row],[Operating Profit]]</f>
        <v>59664.24</v>
      </c>
      <c r="N9053" s="6">
        <v>2615.7600000000002</v>
      </c>
      <c r="O9053" s="46">
        <f>Tabla2[[#This Row],[Operating Profit]]/Tabla2[[#This Row],[Total Sales]]</f>
        <v>4.2000000000000003E-2</v>
      </c>
      <c r="P9053" s="1" t="s">
        <v>23</v>
      </c>
    </row>
    <row r="9054" spans="1:16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3" t="str">
        <f>IFERROR(LEFT(Tabla2[[#This Row],[Product]],FIND(" ",Tabla2[[#This Row],[Product]])-3),Tabla2[[#This Row],[Product]])</f>
        <v>Men</v>
      </c>
      <c r="I9054" s="6">
        <v>40</v>
      </c>
      <c r="J9054" s="4">
        <v>1840</v>
      </c>
      <c r="K9054" s="6">
        <f>Tabla2[[#This Row],[Price per Unit]]*Tabla2[[#This Row],[Units Sold]]</f>
        <v>73600</v>
      </c>
      <c r="L9054" s="52">
        <f>Tabla2[[#This Row],[Units Sold]]/Cálculos!$C$11</f>
        <v>7.4227639226241403E-5</v>
      </c>
      <c r="M9054" s="6">
        <f>Tabla2[[#This Row],[Total Sales]]-Tabla2[[#This Row],[Operating Profit]]</f>
        <v>70361.600000000006</v>
      </c>
      <c r="N9054" s="6">
        <v>3238.4</v>
      </c>
      <c r="O9054" s="46">
        <f>Tabla2[[#This Row],[Operating Profit]]/Tabla2[[#This Row],[Total Sales]]</f>
        <v>4.4000000000000004E-2</v>
      </c>
      <c r="P9054" s="1" t="s">
        <v>23</v>
      </c>
    </row>
    <row r="9055" spans="1:16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3" t="str">
        <f>IFERROR(LEFT(Tabla2[[#This Row],[Product]],FIND(" ",Tabla2[[#This Row],[Product]])-3),Tabla2[[#This Row],[Product]])</f>
        <v>Women</v>
      </c>
      <c r="I9055" s="6">
        <v>39</v>
      </c>
      <c r="J9055" s="4">
        <v>1450</v>
      </c>
      <c r="K9055" s="6">
        <f>Tabla2[[#This Row],[Price per Unit]]*Tabla2[[#This Row],[Units Sold]]</f>
        <v>56550</v>
      </c>
      <c r="L9055" s="52">
        <f>Tabla2[[#This Row],[Units Sold]]/Cálculos!$C$11</f>
        <v>5.849460699894024E-5</v>
      </c>
      <c r="M9055" s="6">
        <f>Tabla2[[#This Row],[Total Sales]]-Tabla2[[#This Row],[Operating Profit]]</f>
        <v>54288</v>
      </c>
      <c r="N9055" s="6">
        <v>2262</v>
      </c>
      <c r="O9055" s="46">
        <f>Tabla2[[#This Row],[Operating Profit]]/Tabla2[[#This Row],[Total Sales]]</f>
        <v>0.04</v>
      </c>
      <c r="P9055" s="1" t="s">
        <v>23</v>
      </c>
    </row>
    <row r="9056" spans="1:16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3" t="str">
        <f>IFERROR(LEFT(Tabla2[[#This Row],[Product]],FIND(" ",Tabla2[[#This Row],[Product]])-3),Tabla2[[#This Row],[Product]])</f>
        <v>Women</v>
      </c>
      <c r="I9056" s="6">
        <v>37</v>
      </c>
      <c r="J9056" s="4">
        <v>1400</v>
      </c>
      <c r="K9056" s="6">
        <f>Tabla2[[#This Row],[Price per Unit]]*Tabla2[[#This Row],[Units Sold]]</f>
        <v>51800</v>
      </c>
      <c r="L9056" s="52">
        <f>Tabla2[[#This Row],[Units Sold]]/Cálculos!$C$11</f>
        <v>5.6477551585183678E-5</v>
      </c>
      <c r="M9056" s="6">
        <f>Tabla2[[#This Row],[Total Sales]]-Tabla2[[#This Row],[Operating Profit]]</f>
        <v>49417.2</v>
      </c>
      <c r="N9056" s="6">
        <v>2382.8000000000002</v>
      </c>
      <c r="O9056" s="46">
        <f>Tabla2[[#This Row],[Operating Profit]]/Tabla2[[#This Row],[Total Sales]]</f>
        <v>4.6000000000000006E-2</v>
      </c>
      <c r="P9056" s="1" t="s">
        <v>23</v>
      </c>
    </row>
    <row r="9057" spans="1:16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3" t="str">
        <f>IFERROR(LEFT(Tabla2[[#This Row],[Product]],FIND(" ",Tabla2[[#This Row],[Product]])-3),Tabla2[[#This Row],[Product]])</f>
        <v>Men</v>
      </c>
      <c r="I9057" s="6">
        <v>47</v>
      </c>
      <c r="J9057" s="4">
        <v>1190</v>
      </c>
      <c r="K9057" s="6">
        <f>Tabla2[[#This Row],[Price per Unit]]*Tabla2[[#This Row],[Units Sold]]</f>
        <v>55930</v>
      </c>
      <c r="L9057" s="52">
        <f>Tabla2[[#This Row],[Units Sold]]/Cálculos!$C$11</f>
        <v>4.8005918847406126E-5</v>
      </c>
      <c r="M9057" s="6">
        <f>Tabla2[[#This Row],[Total Sales]]-Tabla2[[#This Row],[Operating Profit]]</f>
        <v>53804.66</v>
      </c>
      <c r="N9057" s="6">
        <v>2125.34</v>
      </c>
      <c r="O9057" s="46">
        <f>Tabla2[[#This Row],[Operating Profit]]/Tabla2[[#This Row],[Total Sales]]</f>
        <v>3.8000000000000006E-2</v>
      </c>
      <c r="P9057" s="1" t="s">
        <v>23</v>
      </c>
    </row>
    <row r="9058" spans="1:16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3" t="str">
        <f>IFERROR(LEFT(Tabla2[[#This Row],[Product]],FIND(" ",Tabla2[[#This Row],[Product]])-3),Tabla2[[#This Row],[Product]])</f>
        <v>Women</v>
      </c>
      <c r="I9058" s="6">
        <v>46</v>
      </c>
      <c r="J9058" s="4">
        <v>1570</v>
      </c>
      <c r="K9058" s="6">
        <f>Tabla2[[#This Row],[Price per Unit]]*Tabla2[[#This Row],[Units Sold]]</f>
        <v>72220</v>
      </c>
      <c r="L9058" s="52">
        <f>Tabla2[[#This Row],[Units Sold]]/Cálculos!$C$11</f>
        <v>6.3335539991955979E-5</v>
      </c>
      <c r="M9058" s="6">
        <f>Tabla2[[#This Row],[Total Sales]]-Tabla2[[#This Row],[Operating Profit]]</f>
        <v>70125.62</v>
      </c>
      <c r="N9058" s="6">
        <v>2094.3799999999997</v>
      </c>
      <c r="O9058" s="46">
        <f>Tabla2[[#This Row],[Operating Profit]]/Tabla2[[#This Row],[Total Sales]]</f>
        <v>2.8999999999999995E-2</v>
      </c>
      <c r="P9058" s="1" t="s">
        <v>23</v>
      </c>
    </row>
    <row r="9059" spans="1:16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3" t="str">
        <f>IFERROR(LEFT(Tabla2[[#This Row],[Product]],FIND(" ",Tabla2[[#This Row],[Product]])-3),Tabla2[[#This Row],[Product]])</f>
        <v>Men</v>
      </c>
      <c r="I9059" s="6">
        <v>42</v>
      </c>
      <c r="J9059" s="4">
        <v>2090</v>
      </c>
      <c r="K9059" s="6">
        <f>Tabla2[[#This Row],[Price per Unit]]*Tabla2[[#This Row],[Units Sold]]</f>
        <v>87780</v>
      </c>
      <c r="L9059" s="52">
        <f>Tabla2[[#This Row],[Units Sold]]/Cálculos!$C$11</f>
        <v>8.4312916295024206E-5</v>
      </c>
      <c r="M9059" s="6">
        <f>Tabla2[[#This Row],[Total Sales]]-Tabla2[[#This Row],[Operating Profit]]</f>
        <v>83654.34</v>
      </c>
      <c r="N9059" s="6">
        <v>4125.66</v>
      </c>
      <c r="O9059" s="46">
        <f>Tabla2[[#This Row],[Operating Profit]]/Tabla2[[#This Row],[Total Sales]]</f>
        <v>4.7E-2</v>
      </c>
      <c r="P9059" s="1" t="s">
        <v>23</v>
      </c>
    </row>
    <row r="9060" spans="1:16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3" t="str">
        <f>IFERROR(LEFT(Tabla2[[#This Row],[Product]],FIND(" ",Tabla2[[#This Row],[Product]])-3),Tabla2[[#This Row],[Product]])</f>
        <v>Men</v>
      </c>
      <c r="I9060" s="6">
        <v>39</v>
      </c>
      <c r="J9060" s="4">
        <v>2230</v>
      </c>
      <c r="K9060" s="6">
        <f>Tabla2[[#This Row],[Price per Unit]]*Tabla2[[#This Row],[Units Sold]]</f>
        <v>86970</v>
      </c>
      <c r="L9060" s="52">
        <f>Tabla2[[#This Row],[Units Sold]]/Cálculos!$C$11</f>
        <v>8.9960671453542573E-5</v>
      </c>
      <c r="M9060" s="6">
        <f>Tabla2[[#This Row],[Total Sales]]-Tabla2[[#This Row],[Operating Profit]]</f>
        <v>82882.41</v>
      </c>
      <c r="N9060" s="6">
        <v>4087.59</v>
      </c>
      <c r="O9060" s="46">
        <f>Tabla2[[#This Row],[Operating Profit]]/Tabla2[[#This Row],[Total Sales]]</f>
        <v>4.7E-2</v>
      </c>
      <c r="P9060" s="1" t="s">
        <v>23</v>
      </c>
    </row>
    <row r="9061" spans="1:16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3" t="str">
        <f>IFERROR(LEFT(Tabla2[[#This Row],[Product]],FIND(" ",Tabla2[[#This Row],[Product]])-3),Tabla2[[#This Row],[Product]])</f>
        <v>Women</v>
      </c>
      <c r="I9061" s="6">
        <v>36</v>
      </c>
      <c r="J9061" s="4">
        <v>1470</v>
      </c>
      <c r="K9061" s="6">
        <f>Tabla2[[#This Row],[Price per Unit]]*Tabla2[[#This Row],[Units Sold]]</f>
        <v>52920</v>
      </c>
      <c r="L9061" s="52">
        <f>Tabla2[[#This Row],[Units Sold]]/Cálculos!$C$11</f>
        <v>5.9301429164442862E-5</v>
      </c>
      <c r="M9061" s="6">
        <f>Tabla2[[#This Row],[Total Sales]]-Tabla2[[#This Row],[Operating Profit]]</f>
        <v>50697.36</v>
      </c>
      <c r="N9061" s="6">
        <v>2222.64</v>
      </c>
      <c r="O9061" s="46">
        <f>Tabla2[[#This Row],[Operating Profit]]/Tabla2[[#This Row],[Total Sales]]</f>
        <v>4.1999999999999996E-2</v>
      </c>
      <c r="P9061" s="1" t="s">
        <v>23</v>
      </c>
    </row>
    <row r="9062" spans="1:16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3" t="str">
        <f>IFERROR(LEFT(Tabla2[[#This Row],[Product]],FIND(" ",Tabla2[[#This Row],[Product]])-3),Tabla2[[#This Row],[Product]])</f>
        <v>Women</v>
      </c>
      <c r="I9062" s="6">
        <v>40</v>
      </c>
      <c r="J9062" s="4">
        <v>1430</v>
      </c>
      <c r="K9062" s="6">
        <f>Tabla2[[#This Row],[Price per Unit]]*Tabla2[[#This Row],[Units Sold]]</f>
        <v>57200</v>
      </c>
      <c r="L9062" s="52">
        <f>Tabla2[[#This Row],[Units Sold]]/Cálculos!$C$11</f>
        <v>5.7687784833437618E-5</v>
      </c>
      <c r="M9062" s="6">
        <f>Tabla2[[#This Row],[Total Sales]]-Tabla2[[#This Row],[Operating Profit]]</f>
        <v>54740.4</v>
      </c>
      <c r="N9062" s="6">
        <v>2459.6000000000004</v>
      </c>
      <c r="O9062" s="46">
        <f>Tabla2[[#This Row],[Operating Profit]]/Tabla2[[#This Row],[Total Sales]]</f>
        <v>4.3000000000000003E-2</v>
      </c>
      <c r="P9062" s="1" t="s">
        <v>23</v>
      </c>
    </row>
    <row r="9063" spans="1:16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3" t="str">
        <f>IFERROR(LEFT(Tabla2[[#This Row],[Product]],FIND(" ",Tabla2[[#This Row],[Product]])-3),Tabla2[[#This Row],[Product]])</f>
        <v>Men</v>
      </c>
      <c r="I9063" s="6">
        <v>44</v>
      </c>
      <c r="J9063" s="4">
        <v>1200</v>
      </c>
      <c r="K9063" s="6">
        <f>Tabla2[[#This Row],[Price per Unit]]*Tabla2[[#This Row],[Units Sold]]</f>
        <v>52800</v>
      </c>
      <c r="L9063" s="52">
        <f>Tabla2[[#This Row],[Units Sold]]/Cálculos!$C$11</f>
        <v>4.8409329930157437E-5</v>
      </c>
      <c r="M9063" s="6">
        <f>Tabla2[[#This Row],[Total Sales]]-Tabla2[[#This Row],[Operating Profit]]</f>
        <v>50793.599999999999</v>
      </c>
      <c r="N9063" s="6">
        <v>2006.4</v>
      </c>
      <c r="O9063" s="46">
        <f>Tabla2[[#This Row],[Operating Profit]]/Tabla2[[#This Row],[Total Sales]]</f>
        <v>3.7999999999999999E-2</v>
      </c>
      <c r="P9063" s="1" t="s">
        <v>23</v>
      </c>
    </row>
    <row r="9064" spans="1:16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3" t="str">
        <f>IFERROR(LEFT(Tabla2[[#This Row],[Product]],FIND(" ",Tabla2[[#This Row],[Product]])-3),Tabla2[[#This Row],[Product]])</f>
        <v>Women</v>
      </c>
      <c r="I9064" s="6">
        <v>47</v>
      </c>
      <c r="J9064" s="4">
        <v>1600</v>
      </c>
      <c r="K9064" s="6">
        <f>Tabla2[[#This Row],[Price per Unit]]*Tabla2[[#This Row],[Units Sold]]</f>
        <v>75200</v>
      </c>
      <c r="L9064" s="52">
        <f>Tabla2[[#This Row],[Units Sold]]/Cálculos!$C$11</f>
        <v>6.4545773240209925E-5</v>
      </c>
      <c r="M9064" s="6">
        <f>Tabla2[[#This Row],[Total Sales]]-Tabla2[[#This Row],[Operating Profit]]</f>
        <v>72944</v>
      </c>
      <c r="N9064" s="6">
        <v>2256</v>
      </c>
      <c r="O9064" s="46">
        <f>Tabla2[[#This Row],[Operating Profit]]/Tabla2[[#This Row],[Total Sales]]</f>
        <v>0.03</v>
      </c>
      <c r="P9064" s="1" t="s">
        <v>23</v>
      </c>
    </row>
    <row r="9065" spans="1:16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3" t="str">
        <f>IFERROR(LEFT(Tabla2[[#This Row],[Product]],FIND(" ",Tabla2[[#This Row],[Product]])-3),Tabla2[[#This Row],[Product]])</f>
        <v>Men</v>
      </c>
      <c r="I9065" s="6">
        <v>26</v>
      </c>
      <c r="J9065" s="4">
        <v>3490</v>
      </c>
      <c r="K9065" s="6">
        <f>Tabla2[[#This Row],[Price per Unit]]*Tabla2[[#This Row],[Units Sold]]</f>
        <v>90740</v>
      </c>
      <c r="L9065" s="52">
        <f>Tabla2[[#This Row],[Units Sold]]/Cálculos!$C$11</f>
        <v>1.407904678802079E-4</v>
      </c>
      <c r="M9065" s="6">
        <f>Tabla2[[#This Row],[Total Sales]]-Tabla2[[#This Row],[Operating Profit]]</f>
        <v>86475.22</v>
      </c>
      <c r="N9065" s="6">
        <v>4264.7800000000007</v>
      </c>
      <c r="O9065" s="46">
        <f>Tabla2[[#This Row],[Operating Profit]]/Tabla2[[#This Row],[Total Sales]]</f>
        <v>4.7000000000000007E-2</v>
      </c>
      <c r="P9065" s="1" t="s">
        <v>23</v>
      </c>
    </row>
    <row r="9066" spans="1:16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3" t="str">
        <f>IFERROR(LEFT(Tabla2[[#This Row],[Product]],FIND(" ",Tabla2[[#This Row],[Product]])-3),Tabla2[[#This Row],[Product]])</f>
        <v>Men</v>
      </c>
      <c r="I9066" s="6">
        <v>30</v>
      </c>
      <c r="J9066" s="4">
        <v>2560</v>
      </c>
      <c r="K9066" s="6">
        <f>Tabla2[[#This Row],[Price per Unit]]*Tabla2[[#This Row],[Units Sold]]</f>
        <v>76800</v>
      </c>
      <c r="L9066" s="52">
        <f>Tabla2[[#This Row],[Units Sold]]/Cálculos!$C$11</f>
        <v>1.0327323718433586E-4</v>
      </c>
      <c r="M9066" s="6">
        <f>Tabla2[[#This Row],[Total Sales]]-Tabla2[[#This Row],[Operating Profit]]</f>
        <v>73728</v>
      </c>
      <c r="N9066" s="6">
        <v>3071.9999999999995</v>
      </c>
      <c r="O9066" s="46">
        <f>Tabla2[[#This Row],[Operating Profit]]/Tabla2[[#This Row],[Total Sales]]</f>
        <v>3.9999999999999994E-2</v>
      </c>
      <c r="P9066" s="1" t="s">
        <v>23</v>
      </c>
    </row>
    <row r="9067" spans="1:16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3" t="str">
        <f>IFERROR(LEFT(Tabla2[[#This Row],[Product]],FIND(" ",Tabla2[[#This Row],[Product]])-3),Tabla2[[#This Row],[Product]])</f>
        <v>Women</v>
      </c>
      <c r="I9067" s="6">
        <v>24</v>
      </c>
      <c r="J9067" s="4">
        <v>2640</v>
      </c>
      <c r="K9067" s="6">
        <f>Tabla2[[#This Row],[Price per Unit]]*Tabla2[[#This Row],[Units Sold]]</f>
        <v>63360</v>
      </c>
      <c r="L9067" s="52">
        <f>Tabla2[[#This Row],[Units Sold]]/Cálculos!$C$11</f>
        <v>1.0650052584634637E-4</v>
      </c>
      <c r="M9067" s="6">
        <f>Tabla2[[#This Row],[Total Sales]]-Tabla2[[#This Row],[Operating Profit]]</f>
        <v>61332.480000000003</v>
      </c>
      <c r="N9067" s="6">
        <v>2027.52</v>
      </c>
      <c r="O9067" s="46">
        <f>Tabla2[[#This Row],[Operating Profit]]/Tabla2[[#This Row],[Total Sales]]</f>
        <v>3.2000000000000001E-2</v>
      </c>
      <c r="P9067" s="1" t="s">
        <v>23</v>
      </c>
    </row>
    <row r="9068" spans="1:16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3" t="str">
        <f>IFERROR(LEFT(Tabla2[[#This Row],[Product]],FIND(" ",Tabla2[[#This Row],[Product]])-3),Tabla2[[#This Row],[Product]])</f>
        <v>Women</v>
      </c>
      <c r="I9068" s="6">
        <v>25</v>
      </c>
      <c r="J9068" s="4">
        <v>2090</v>
      </c>
      <c r="K9068" s="6">
        <f>Tabla2[[#This Row],[Price per Unit]]*Tabla2[[#This Row],[Units Sold]]</f>
        <v>52250</v>
      </c>
      <c r="L9068" s="52">
        <f>Tabla2[[#This Row],[Units Sold]]/Cálculos!$C$11</f>
        <v>8.4312916295024206E-5</v>
      </c>
      <c r="M9068" s="6">
        <f>Tabla2[[#This Row],[Total Sales]]-Tabla2[[#This Row],[Operating Profit]]</f>
        <v>50421.25</v>
      </c>
      <c r="N9068" s="6">
        <v>1828.7499999999998</v>
      </c>
      <c r="O9068" s="46">
        <f>Tabla2[[#This Row],[Operating Profit]]/Tabla2[[#This Row],[Total Sales]]</f>
        <v>3.4999999999999996E-2</v>
      </c>
      <c r="P9068" s="1" t="s">
        <v>23</v>
      </c>
    </row>
    <row r="9069" spans="1:16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3" t="str">
        <f>IFERROR(LEFT(Tabla2[[#This Row],[Product]],FIND(" ",Tabla2[[#This Row],[Product]])-3),Tabla2[[#This Row],[Product]])</f>
        <v>Men</v>
      </c>
      <c r="I9069" s="6">
        <v>35</v>
      </c>
      <c r="J9069" s="4">
        <v>2470</v>
      </c>
      <c r="K9069" s="6">
        <f>Tabla2[[#This Row],[Price per Unit]]*Tabla2[[#This Row],[Units Sold]]</f>
        <v>86450</v>
      </c>
      <c r="L9069" s="52">
        <f>Tabla2[[#This Row],[Units Sold]]/Cálculos!$C$11</f>
        <v>9.9642537439574065E-5</v>
      </c>
      <c r="M9069" s="6">
        <f>Tabla2[[#This Row],[Total Sales]]-Tabla2[[#This Row],[Operating Profit]]</f>
        <v>83078.45</v>
      </c>
      <c r="N9069" s="6">
        <v>3371.5499999999997</v>
      </c>
      <c r="O9069" s="46">
        <f>Tabla2[[#This Row],[Operating Profit]]/Tabla2[[#This Row],[Total Sales]]</f>
        <v>3.9E-2</v>
      </c>
      <c r="P9069" s="1" t="s">
        <v>23</v>
      </c>
    </row>
    <row r="9070" spans="1:16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3" t="str">
        <f>IFERROR(LEFT(Tabla2[[#This Row],[Product]],FIND(" ",Tabla2[[#This Row],[Product]])-3),Tabla2[[#This Row],[Product]])</f>
        <v>Women</v>
      </c>
      <c r="I9070" s="6">
        <v>30</v>
      </c>
      <c r="J9070" s="4">
        <v>2810</v>
      </c>
      <c r="K9070" s="6">
        <f>Tabla2[[#This Row],[Price per Unit]]*Tabla2[[#This Row],[Units Sold]]</f>
        <v>84300</v>
      </c>
      <c r="L9070" s="52">
        <f>Tabla2[[#This Row],[Units Sold]]/Cálculos!$C$11</f>
        <v>1.1335851425311867E-4</v>
      </c>
      <c r="M9070" s="6">
        <f>Tabla2[[#This Row],[Total Sales]]-Tabla2[[#This Row],[Operating Profit]]</f>
        <v>79832.100000000006</v>
      </c>
      <c r="N9070" s="6">
        <v>4467.9000000000005</v>
      </c>
      <c r="O9070" s="46">
        <f>Tabla2[[#This Row],[Operating Profit]]/Tabla2[[#This Row],[Total Sales]]</f>
        <v>5.3000000000000005E-2</v>
      </c>
      <c r="P9070" s="1" t="s">
        <v>23</v>
      </c>
    </row>
    <row r="9071" spans="1:16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3" t="str">
        <f>IFERROR(LEFT(Tabla2[[#This Row],[Product]],FIND(" ",Tabla2[[#This Row],[Product]])-3),Tabla2[[#This Row],[Product]])</f>
        <v>Men</v>
      </c>
      <c r="I9071" s="6">
        <v>31</v>
      </c>
      <c r="J9071" s="4">
        <v>3760</v>
      </c>
      <c r="K9071" s="6">
        <f>Tabla2[[#This Row],[Price per Unit]]*Tabla2[[#This Row],[Units Sold]]</f>
        <v>116560</v>
      </c>
      <c r="L9071" s="52">
        <f>Tabla2[[#This Row],[Units Sold]]/Cálculos!$C$11</f>
        <v>1.5168256711449332E-4</v>
      </c>
      <c r="M9071" s="6">
        <f>Tabla2[[#This Row],[Total Sales]]-Tabla2[[#This Row],[Operating Profit]]</f>
        <v>110965.12</v>
      </c>
      <c r="N9071" s="6">
        <v>5594.88</v>
      </c>
      <c r="O9071" s="46">
        <f>Tabla2[[#This Row],[Operating Profit]]/Tabla2[[#This Row],[Total Sales]]</f>
        <v>4.8000000000000001E-2</v>
      </c>
      <c r="P9071" s="1" t="s">
        <v>23</v>
      </c>
    </row>
    <row r="9072" spans="1:16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3" t="str">
        <f>IFERROR(LEFT(Tabla2[[#This Row],[Product]],FIND(" ",Tabla2[[#This Row],[Product]])-3),Tabla2[[#This Row],[Product]])</f>
        <v>Men</v>
      </c>
      <c r="I9072" s="6">
        <v>27</v>
      </c>
      <c r="J9072" s="4">
        <v>2470</v>
      </c>
      <c r="K9072" s="6">
        <f>Tabla2[[#This Row],[Price per Unit]]*Tabla2[[#This Row],[Units Sold]]</f>
        <v>66690</v>
      </c>
      <c r="L9072" s="52">
        <f>Tabla2[[#This Row],[Units Sold]]/Cálculos!$C$11</f>
        <v>9.9642537439574065E-5</v>
      </c>
      <c r="M9072" s="6">
        <f>Tabla2[[#This Row],[Total Sales]]-Tabla2[[#This Row],[Operating Profit]]</f>
        <v>64155.78</v>
      </c>
      <c r="N9072" s="6">
        <v>2534.2200000000003</v>
      </c>
      <c r="O9072" s="46">
        <f>Tabla2[[#This Row],[Operating Profit]]/Tabla2[[#This Row],[Total Sales]]</f>
        <v>3.8000000000000006E-2</v>
      </c>
      <c r="P9072" s="1" t="s">
        <v>23</v>
      </c>
    </row>
    <row r="9073" spans="1:16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3" t="str">
        <f>IFERROR(LEFT(Tabla2[[#This Row],[Product]],FIND(" ",Tabla2[[#This Row],[Product]])-3),Tabla2[[#This Row],[Product]])</f>
        <v>Women</v>
      </c>
      <c r="I9073" s="6">
        <v>21</v>
      </c>
      <c r="J9073" s="4">
        <v>2480</v>
      </c>
      <c r="K9073" s="6">
        <f>Tabla2[[#This Row],[Price per Unit]]*Tabla2[[#This Row],[Units Sold]]</f>
        <v>52080</v>
      </c>
      <c r="L9073" s="52">
        <f>Tabla2[[#This Row],[Units Sold]]/Cálculos!$C$11</f>
        <v>1.0004594852232538E-4</v>
      </c>
      <c r="M9073" s="6">
        <f>Tabla2[[#This Row],[Total Sales]]-Tabla2[[#This Row],[Operating Profit]]</f>
        <v>50517.599999999999</v>
      </c>
      <c r="N9073" s="6">
        <v>1562.3999999999999</v>
      </c>
      <c r="O9073" s="46">
        <f>Tabla2[[#This Row],[Operating Profit]]/Tabla2[[#This Row],[Total Sales]]</f>
        <v>0.03</v>
      </c>
      <c r="P9073" s="1" t="s">
        <v>23</v>
      </c>
    </row>
    <row r="9074" spans="1:16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3" t="str">
        <f>IFERROR(LEFT(Tabla2[[#This Row],[Product]],FIND(" ",Tabla2[[#This Row],[Product]])-3),Tabla2[[#This Row],[Product]])</f>
        <v>Women</v>
      </c>
      <c r="I9074" s="6">
        <v>19</v>
      </c>
      <c r="J9074" s="4">
        <v>980</v>
      </c>
      <c r="K9074" s="6">
        <f>Tabla2[[#This Row],[Price per Unit]]*Tabla2[[#This Row],[Units Sold]]</f>
        <v>18620</v>
      </c>
      <c r="L9074" s="52">
        <f>Tabla2[[#This Row],[Units Sold]]/Cálculos!$C$11</f>
        <v>3.9534286109628574E-5</v>
      </c>
      <c r="M9074" s="6">
        <f>Tabla2[[#This Row],[Total Sales]]-Tabla2[[#This Row],[Operating Profit]]</f>
        <v>17763.48</v>
      </c>
      <c r="N9074" s="6">
        <v>856.52</v>
      </c>
      <c r="O9074" s="46">
        <f>Tabla2[[#This Row],[Operating Profit]]/Tabla2[[#This Row],[Total Sales]]</f>
        <v>4.5999999999999999E-2</v>
      </c>
      <c r="P9074" s="1" t="s">
        <v>23</v>
      </c>
    </row>
    <row r="9075" spans="1:16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3" t="str">
        <f>IFERROR(LEFT(Tabla2[[#This Row],[Product]],FIND(" ",Tabla2[[#This Row],[Product]])-3),Tabla2[[#This Row],[Product]])</f>
        <v>Men</v>
      </c>
      <c r="I9075" s="6">
        <v>26</v>
      </c>
      <c r="J9075" s="4">
        <v>1360</v>
      </c>
      <c r="K9075" s="6">
        <f>Tabla2[[#This Row],[Price per Unit]]*Tabla2[[#This Row],[Units Sold]]</f>
        <v>35360</v>
      </c>
      <c r="L9075" s="52">
        <f>Tabla2[[#This Row],[Units Sold]]/Cálculos!$C$11</f>
        <v>5.4863907254178434E-5</v>
      </c>
      <c r="M9075" s="6">
        <f>Tabla2[[#This Row],[Total Sales]]-Tabla2[[#This Row],[Operating Profit]]</f>
        <v>33980.959999999999</v>
      </c>
      <c r="N9075" s="6">
        <v>1379.04</v>
      </c>
      <c r="O9075" s="46">
        <f>Tabla2[[#This Row],[Operating Profit]]/Tabla2[[#This Row],[Total Sales]]</f>
        <v>3.9E-2</v>
      </c>
      <c r="P9075" s="1" t="s">
        <v>23</v>
      </c>
    </row>
    <row r="9076" spans="1:16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3" t="str">
        <f>IFERROR(LEFT(Tabla2[[#This Row],[Product]],FIND(" ",Tabla2[[#This Row],[Product]])-3),Tabla2[[#This Row],[Product]])</f>
        <v>Women</v>
      </c>
      <c r="I9076" s="6">
        <v>20</v>
      </c>
      <c r="J9076" s="4">
        <v>1600</v>
      </c>
      <c r="K9076" s="6">
        <f>Tabla2[[#This Row],[Price per Unit]]*Tabla2[[#This Row],[Units Sold]]</f>
        <v>32000</v>
      </c>
      <c r="L9076" s="52">
        <f>Tabla2[[#This Row],[Units Sold]]/Cálculos!$C$11</f>
        <v>6.4545773240209925E-5</v>
      </c>
      <c r="M9076" s="6">
        <f>Tabla2[[#This Row],[Total Sales]]-Tabla2[[#This Row],[Operating Profit]]</f>
        <v>30176</v>
      </c>
      <c r="N9076" s="6">
        <v>1824.0000000000002</v>
      </c>
      <c r="O9076" s="46">
        <f>Tabla2[[#This Row],[Operating Profit]]/Tabla2[[#This Row],[Total Sales]]</f>
        <v>5.7000000000000009E-2</v>
      </c>
      <c r="P9076" s="1" t="s">
        <v>23</v>
      </c>
    </row>
    <row r="9077" spans="1:16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3" t="str">
        <f>IFERROR(LEFT(Tabla2[[#This Row],[Product]],FIND(" ",Tabla2[[#This Row],[Product]])-3),Tabla2[[#This Row],[Product]])</f>
        <v>Men</v>
      </c>
      <c r="I9077" s="6">
        <v>20</v>
      </c>
      <c r="J9077" s="4">
        <v>2230</v>
      </c>
      <c r="K9077" s="6">
        <f>Tabla2[[#This Row],[Price per Unit]]*Tabla2[[#This Row],[Units Sold]]</f>
        <v>44600</v>
      </c>
      <c r="L9077" s="52">
        <f>Tabla2[[#This Row],[Units Sold]]/Cálculos!$C$11</f>
        <v>8.9960671453542573E-5</v>
      </c>
      <c r="M9077" s="6">
        <f>Tabla2[[#This Row],[Total Sales]]-Tabla2[[#This Row],[Operating Profit]]</f>
        <v>42548.4</v>
      </c>
      <c r="N9077" s="6">
        <v>2051.6</v>
      </c>
      <c r="O9077" s="46">
        <f>Tabla2[[#This Row],[Operating Profit]]/Tabla2[[#This Row],[Total Sales]]</f>
        <v>4.5999999999999999E-2</v>
      </c>
      <c r="P9077" s="1" t="s">
        <v>23</v>
      </c>
    </row>
    <row r="9078" spans="1:16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3" t="str">
        <f>IFERROR(LEFT(Tabla2[[#This Row],[Product]],FIND(" ",Tabla2[[#This Row],[Product]])-3),Tabla2[[#This Row],[Product]])</f>
        <v>Men</v>
      </c>
      <c r="I9078" s="6">
        <v>20</v>
      </c>
      <c r="J9078" s="4">
        <v>1280</v>
      </c>
      <c r="K9078" s="6">
        <f>Tabla2[[#This Row],[Price per Unit]]*Tabla2[[#This Row],[Units Sold]]</f>
        <v>25600</v>
      </c>
      <c r="L9078" s="52">
        <f>Tabla2[[#This Row],[Units Sold]]/Cálculos!$C$11</f>
        <v>5.1636618592167932E-5</v>
      </c>
      <c r="M9078" s="6">
        <f>Tabla2[[#This Row],[Total Sales]]-Tabla2[[#This Row],[Operating Profit]]</f>
        <v>24601.599999999999</v>
      </c>
      <c r="N9078" s="6">
        <v>998.39999999999986</v>
      </c>
      <c r="O9078" s="46">
        <f>Tabla2[[#This Row],[Operating Profit]]/Tabla2[[#This Row],[Total Sales]]</f>
        <v>3.8999999999999993E-2</v>
      </c>
      <c r="P9078" s="1" t="s">
        <v>23</v>
      </c>
    </row>
    <row r="9079" spans="1:16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3" t="str">
        <f>IFERROR(LEFT(Tabla2[[#This Row],[Product]],FIND(" ",Tabla2[[#This Row],[Product]])-3),Tabla2[[#This Row],[Product]])</f>
        <v>Women</v>
      </c>
      <c r="I9079" s="6">
        <v>11</v>
      </c>
      <c r="J9079" s="4">
        <v>1360</v>
      </c>
      <c r="K9079" s="6">
        <f>Tabla2[[#This Row],[Price per Unit]]*Tabla2[[#This Row],[Units Sold]]</f>
        <v>14960</v>
      </c>
      <c r="L9079" s="52">
        <f>Tabla2[[#This Row],[Units Sold]]/Cálculos!$C$11</f>
        <v>5.4863907254178434E-5</v>
      </c>
      <c r="M9079" s="6">
        <f>Tabla2[[#This Row],[Total Sales]]-Tabla2[[#This Row],[Operating Profit]]</f>
        <v>14256.88</v>
      </c>
      <c r="N9079" s="6">
        <v>703.12</v>
      </c>
      <c r="O9079" s="46">
        <f>Tabla2[[#This Row],[Operating Profit]]/Tabla2[[#This Row],[Total Sales]]</f>
        <v>4.7E-2</v>
      </c>
      <c r="P9079" s="1" t="s">
        <v>23</v>
      </c>
    </row>
    <row r="9080" spans="1:16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3" t="str">
        <f>IFERROR(LEFT(Tabla2[[#This Row],[Product]],FIND(" ",Tabla2[[#This Row],[Product]])-3),Tabla2[[#This Row],[Product]])</f>
        <v>Women</v>
      </c>
      <c r="I9080" s="6">
        <v>15</v>
      </c>
      <c r="J9080" s="4">
        <v>850</v>
      </c>
      <c r="K9080" s="6">
        <f>Tabla2[[#This Row],[Price per Unit]]*Tabla2[[#This Row],[Units Sold]]</f>
        <v>12750</v>
      </c>
      <c r="L9080" s="52">
        <f>Tabla2[[#This Row],[Units Sold]]/Cálculos!$C$11</f>
        <v>3.4289942033861518E-5</v>
      </c>
      <c r="M9080" s="6">
        <f>Tabla2[[#This Row],[Total Sales]]-Tabla2[[#This Row],[Operating Profit]]</f>
        <v>12176.25</v>
      </c>
      <c r="N9080" s="6">
        <v>573.75</v>
      </c>
      <c r="O9080" s="46">
        <f>Tabla2[[#This Row],[Operating Profit]]/Tabla2[[#This Row],[Total Sales]]</f>
        <v>4.4999999999999998E-2</v>
      </c>
      <c r="P9080" s="1" t="s">
        <v>23</v>
      </c>
    </row>
    <row r="9081" spans="1:16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3" t="str">
        <f>IFERROR(LEFT(Tabla2[[#This Row],[Product]],FIND(" ",Tabla2[[#This Row],[Product]])-3),Tabla2[[#This Row],[Product]])</f>
        <v>Men</v>
      </c>
      <c r="I9081" s="6">
        <v>25</v>
      </c>
      <c r="J9081" s="4">
        <v>1040</v>
      </c>
      <c r="K9081" s="6">
        <f>Tabla2[[#This Row],[Price per Unit]]*Tabla2[[#This Row],[Units Sold]]</f>
        <v>26000</v>
      </c>
      <c r="L9081" s="52">
        <f>Tabla2[[#This Row],[Units Sold]]/Cálculos!$C$11</f>
        <v>4.1954752606136447E-5</v>
      </c>
      <c r="M9081" s="6">
        <f>Tabla2[[#This Row],[Total Sales]]-Tabla2[[#This Row],[Operating Profit]]</f>
        <v>25038</v>
      </c>
      <c r="N9081" s="6">
        <v>962</v>
      </c>
      <c r="O9081" s="46">
        <f>Tabla2[[#This Row],[Operating Profit]]/Tabla2[[#This Row],[Total Sales]]</f>
        <v>3.6999999999999998E-2</v>
      </c>
      <c r="P9081" s="1" t="s">
        <v>23</v>
      </c>
    </row>
    <row r="9082" spans="1:16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3" t="str">
        <f>IFERROR(LEFT(Tabla2[[#This Row],[Product]],FIND(" ",Tabla2[[#This Row],[Product]])-3),Tabla2[[#This Row],[Product]])</f>
        <v>Women</v>
      </c>
      <c r="I9082" s="6">
        <v>17</v>
      </c>
      <c r="J9082" s="4">
        <v>1360</v>
      </c>
      <c r="K9082" s="6">
        <f>Tabla2[[#This Row],[Price per Unit]]*Tabla2[[#This Row],[Units Sold]]</f>
        <v>23120</v>
      </c>
      <c r="L9082" s="52">
        <f>Tabla2[[#This Row],[Units Sold]]/Cálculos!$C$11</f>
        <v>5.4863907254178434E-5</v>
      </c>
      <c r="M9082" s="6">
        <f>Tabla2[[#This Row],[Total Sales]]-Tabla2[[#This Row],[Operating Profit]]</f>
        <v>21871.52</v>
      </c>
      <c r="N9082" s="6">
        <v>1248.48</v>
      </c>
      <c r="O9082" s="46">
        <f>Tabla2[[#This Row],[Operating Profit]]/Tabla2[[#This Row],[Total Sales]]</f>
        <v>5.3999999999999999E-2</v>
      </c>
      <c r="P9082" s="1" t="s">
        <v>23</v>
      </c>
    </row>
    <row r="9083" spans="1:16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3" t="str">
        <f>IFERROR(LEFT(Tabla2[[#This Row],[Product]],FIND(" ",Tabla2[[#This Row],[Product]])-3),Tabla2[[#This Row],[Product]])</f>
        <v>Men</v>
      </c>
      <c r="I9083" s="6">
        <v>19</v>
      </c>
      <c r="J9083" s="4">
        <v>2230</v>
      </c>
      <c r="K9083" s="6">
        <f>Tabla2[[#This Row],[Price per Unit]]*Tabla2[[#This Row],[Units Sold]]</f>
        <v>42370</v>
      </c>
      <c r="L9083" s="52">
        <f>Tabla2[[#This Row],[Units Sold]]/Cálculos!$C$11</f>
        <v>8.9960671453542573E-5</v>
      </c>
      <c r="M9083" s="6">
        <f>Tabla2[[#This Row],[Total Sales]]-Tabla2[[#This Row],[Operating Profit]]</f>
        <v>40505.72</v>
      </c>
      <c r="N9083" s="6">
        <v>1864.28</v>
      </c>
      <c r="O9083" s="46">
        <f>Tabla2[[#This Row],[Operating Profit]]/Tabla2[[#This Row],[Total Sales]]</f>
        <v>4.3999999999999997E-2</v>
      </c>
      <c r="P9083" s="1" t="s">
        <v>23</v>
      </c>
    </row>
    <row r="9084" spans="1:16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3" t="str">
        <f>IFERROR(LEFT(Tabla2[[#This Row],[Product]],FIND(" ",Tabla2[[#This Row],[Product]])-3),Tabla2[[#This Row],[Product]])</f>
        <v>Men</v>
      </c>
      <c r="I9084" s="6">
        <v>20</v>
      </c>
      <c r="J9084" s="4">
        <v>1160</v>
      </c>
      <c r="K9084" s="6">
        <f>Tabla2[[#This Row],[Price per Unit]]*Tabla2[[#This Row],[Units Sold]]</f>
        <v>23200</v>
      </c>
      <c r="L9084" s="52">
        <f>Tabla2[[#This Row],[Units Sold]]/Cálculos!$C$11</f>
        <v>4.6795685599152193E-5</v>
      </c>
      <c r="M9084" s="6">
        <f>Tabla2[[#This Row],[Total Sales]]-Tabla2[[#This Row],[Operating Profit]]</f>
        <v>22272</v>
      </c>
      <c r="N9084" s="6">
        <v>927.99999999999989</v>
      </c>
      <c r="O9084" s="46">
        <f>Tabla2[[#This Row],[Operating Profit]]/Tabla2[[#This Row],[Total Sales]]</f>
        <v>3.9999999999999994E-2</v>
      </c>
      <c r="P9084" s="1" t="s">
        <v>23</v>
      </c>
    </row>
    <row r="9085" spans="1:16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3" t="str">
        <f>IFERROR(LEFT(Tabla2[[#This Row],[Product]],FIND(" ",Tabla2[[#This Row],[Product]])-3),Tabla2[[#This Row],[Product]])</f>
        <v>Women</v>
      </c>
      <c r="I9085" s="6">
        <v>11</v>
      </c>
      <c r="J9085" s="4">
        <v>1240</v>
      </c>
      <c r="K9085" s="6">
        <f>Tabla2[[#This Row],[Price per Unit]]*Tabla2[[#This Row],[Units Sold]]</f>
        <v>13640</v>
      </c>
      <c r="L9085" s="52">
        <f>Tabla2[[#This Row],[Units Sold]]/Cálculos!$C$11</f>
        <v>5.0022974261162688E-5</v>
      </c>
      <c r="M9085" s="6">
        <f>Tabla2[[#This Row],[Total Sales]]-Tabla2[[#This Row],[Operating Profit]]</f>
        <v>13026.2</v>
      </c>
      <c r="N9085" s="6">
        <v>613.80000000000007</v>
      </c>
      <c r="O9085" s="46">
        <f>Tabla2[[#This Row],[Operating Profit]]/Tabla2[[#This Row],[Total Sales]]</f>
        <v>4.5000000000000005E-2</v>
      </c>
      <c r="P9085" s="1" t="s">
        <v>23</v>
      </c>
    </row>
    <row r="9086" spans="1:16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3" t="str">
        <f>IFERROR(LEFT(Tabla2[[#This Row],[Product]],FIND(" ",Tabla2[[#This Row],[Product]])-3),Tabla2[[#This Row],[Product]])</f>
        <v>Women</v>
      </c>
      <c r="I9086" s="6">
        <v>16</v>
      </c>
      <c r="J9086" s="4">
        <v>960</v>
      </c>
      <c r="K9086" s="6">
        <f>Tabla2[[#This Row],[Price per Unit]]*Tabla2[[#This Row],[Units Sold]]</f>
        <v>15360</v>
      </c>
      <c r="L9086" s="52">
        <f>Tabla2[[#This Row],[Units Sold]]/Cálculos!$C$11</f>
        <v>3.8727463944125952E-5</v>
      </c>
      <c r="M9086" s="6">
        <f>Tabla2[[#This Row],[Total Sales]]-Tabla2[[#This Row],[Operating Profit]]</f>
        <v>14699.52</v>
      </c>
      <c r="N9086" s="6">
        <v>660.48</v>
      </c>
      <c r="O9086" s="46">
        <f>Tabla2[[#This Row],[Operating Profit]]/Tabla2[[#This Row],[Total Sales]]</f>
        <v>4.3000000000000003E-2</v>
      </c>
      <c r="P9086" s="1" t="s">
        <v>23</v>
      </c>
    </row>
    <row r="9087" spans="1:16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3" t="str">
        <f>IFERROR(LEFT(Tabla2[[#This Row],[Product]],FIND(" ",Tabla2[[#This Row],[Product]])-3),Tabla2[[#This Row],[Product]])</f>
        <v>Men</v>
      </c>
      <c r="I9087" s="6">
        <v>30</v>
      </c>
      <c r="J9087" s="4">
        <v>980</v>
      </c>
      <c r="K9087" s="6">
        <f>Tabla2[[#This Row],[Price per Unit]]*Tabla2[[#This Row],[Units Sold]]</f>
        <v>29400</v>
      </c>
      <c r="L9087" s="52">
        <f>Tabla2[[#This Row],[Units Sold]]/Cálculos!$C$11</f>
        <v>3.9534286109628574E-5</v>
      </c>
      <c r="M9087" s="6">
        <f>Tabla2[[#This Row],[Total Sales]]-Tabla2[[#This Row],[Operating Profit]]</f>
        <v>28224</v>
      </c>
      <c r="N9087" s="6">
        <v>1176</v>
      </c>
      <c r="O9087" s="46">
        <f>Tabla2[[#This Row],[Operating Profit]]/Tabla2[[#This Row],[Total Sales]]</f>
        <v>0.04</v>
      </c>
      <c r="P9087" s="1" t="s">
        <v>23</v>
      </c>
    </row>
    <row r="9088" spans="1:16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3" t="str">
        <f>IFERROR(LEFT(Tabla2[[#This Row],[Product]],FIND(" ",Tabla2[[#This Row],[Product]])-3),Tabla2[[#This Row],[Product]])</f>
        <v>Women</v>
      </c>
      <c r="I9088" s="6">
        <v>22</v>
      </c>
      <c r="J9088" s="4">
        <v>1470</v>
      </c>
      <c r="K9088" s="6">
        <f>Tabla2[[#This Row],[Price per Unit]]*Tabla2[[#This Row],[Units Sold]]</f>
        <v>32340</v>
      </c>
      <c r="L9088" s="52">
        <f>Tabla2[[#This Row],[Units Sold]]/Cálculos!$C$11</f>
        <v>5.9301429164442862E-5</v>
      </c>
      <c r="M9088" s="6">
        <f>Tabla2[[#This Row],[Total Sales]]-Tabla2[[#This Row],[Operating Profit]]</f>
        <v>30625.98</v>
      </c>
      <c r="N9088" s="6">
        <v>1714.02</v>
      </c>
      <c r="O9088" s="46">
        <f>Tabla2[[#This Row],[Operating Profit]]/Tabla2[[#This Row],[Total Sales]]</f>
        <v>5.2999999999999999E-2</v>
      </c>
      <c r="P9088" s="1" t="s">
        <v>23</v>
      </c>
    </row>
    <row r="9089" spans="1:16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3" t="str">
        <f>IFERROR(LEFT(Tabla2[[#This Row],[Product]],FIND(" ",Tabla2[[#This Row],[Product]])-3),Tabla2[[#This Row],[Product]])</f>
        <v>Men</v>
      </c>
      <c r="I9089" s="6">
        <v>27</v>
      </c>
      <c r="J9089" s="4">
        <v>2380</v>
      </c>
      <c r="K9089" s="6">
        <f>Tabla2[[#This Row],[Price per Unit]]*Tabla2[[#This Row],[Units Sold]]</f>
        <v>64260</v>
      </c>
      <c r="L9089" s="52">
        <f>Tabla2[[#This Row],[Units Sold]]/Cálculos!$C$11</f>
        <v>9.6011837694812252E-5</v>
      </c>
      <c r="M9089" s="6">
        <f>Tabla2[[#This Row],[Total Sales]]-Tabla2[[#This Row],[Operating Profit]]</f>
        <v>61561.08</v>
      </c>
      <c r="N9089" s="6">
        <v>2698.92</v>
      </c>
      <c r="O9089" s="46">
        <f>Tabla2[[#This Row],[Operating Profit]]/Tabla2[[#This Row],[Total Sales]]</f>
        <v>4.2000000000000003E-2</v>
      </c>
      <c r="P9089" s="1" t="s">
        <v>23</v>
      </c>
    </row>
    <row r="9090" spans="1:16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3" t="str">
        <f>IFERROR(LEFT(Tabla2[[#This Row],[Product]],FIND(" ",Tabla2[[#This Row],[Product]])-3),Tabla2[[#This Row],[Product]])</f>
        <v>Men</v>
      </c>
      <c r="I9090" s="6">
        <v>28</v>
      </c>
      <c r="J9090" s="4">
        <v>1400</v>
      </c>
      <c r="K9090" s="6">
        <f>Tabla2[[#This Row],[Price per Unit]]*Tabla2[[#This Row],[Units Sold]]</f>
        <v>39200</v>
      </c>
      <c r="L9090" s="52">
        <f>Tabla2[[#This Row],[Units Sold]]/Cálculos!$C$11</f>
        <v>5.6477551585183678E-5</v>
      </c>
      <c r="M9090" s="6">
        <f>Tabla2[[#This Row],[Total Sales]]-Tabla2[[#This Row],[Operating Profit]]</f>
        <v>37592.800000000003</v>
      </c>
      <c r="N9090" s="6">
        <v>1607.1999999999998</v>
      </c>
      <c r="O9090" s="46">
        <f>Tabla2[[#This Row],[Operating Profit]]/Tabla2[[#This Row],[Total Sales]]</f>
        <v>4.0999999999999995E-2</v>
      </c>
      <c r="P9090" s="1" t="s">
        <v>23</v>
      </c>
    </row>
    <row r="9091" spans="1:16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3" t="str">
        <f>IFERROR(LEFT(Tabla2[[#This Row],[Product]],FIND(" ",Tabla2[[#This Row],[Product]])-3),Tabla2[[#This Row],[Product]])</f>
        <v>Women</v>
      </c>
      <c r="I9091" s="6">
        <v>26</v>
      </c>
      <c r="J9091" s="4">
        <v>1360</v>
      </c>
      <c r="K9091" s="6">
        <f>Tabla2[[#This Row],[Price per Unit]]*Tabla2[[#This Row],[Units Sold]]</f>
        <v>35360</v>
      </c>
      <c r="L9091" s="52">
        <f>Tabla2[[#This Row],[Units Sold]]/Cálculos!$C$11</f>
        <v>5.4863907254178434E-5</v>
      </c>
      <c r="M9091" s="6">
        <f>Tabla2[[#This Row],[Total Sales]]-Tabla2[[#This Row],[Operating Profit]]</f>
        <v>33839.519999999997</v>
      </c>
      <c r="N9091" s="6">
        <v>1520.4800000000002</v>
      </c>
      <c r="O9091" s="46">
        <f>Tabla2[[#This Row],[Operating Profit]]/Tabla2[[#This Row],[Total Sales]]</f>
        <v>4.3000000000000003E-2</v>
      </c>
      <c r="P9091" s="1" t="s">
        <v>23</v>
      </c>
    </row>
    <row r="9092" spans="1:16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3" t="str">
        <f>IFERROR(LEFT(Tabla2[[#This Row],[Product]],FIND(" ",Tabla2[[#This Row],[Product]])-3),Tabla2[[#This Row],[Product]])</f>
        <v>Women</v>
      </c>
      <c r="I9092" s="6">
        <v>24</v>
      </c>
      <c r="J9092" s="4">
        <v>1160</v>
      </c>
      <c r="K9092" s="6">
        <f>Tabla2[[#This Row],[Price per Unit]]*Tabla2[[#This Row],[Units Sold]]</f>
        <v>27840</v>
      </c>
      <c r="L9092" s="52">
        <f>Tabla2[[#This Row],[Units Sold]]/Cálculos!$C$11</f>
        <v>4.6795685599152193E-5</v>
      </c>
      <c r="M9092" s="6">
        <f>Tabla2[[#This Row],[Total Sales]]-Tabla2[[#This Row],[Operating Profit]]</f>
        <v>26559.360000000001</v>
      </c>
      <c r="N9092" s="6">
        <v>1280.6400000000001</v>
      </c>
      <c r="O9092" s="46">
        <f>Tabla2[[#This Row],[Operating Profit]]/Tabla2[[#This Row],[Total Sales]]</f>
        <v>4.6000000000000006E-2</v>
      </c>
      <c r="P9092" s="1" t="s">
        <v>23</v>
      </c>
    </row>
    <row r="9093" spans="1:16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3" t="str">
        <f>IFERROR(LEFT(Tabla2[[#This Row],[Product]],FIND(" ",Tabla2[[#This Row],[Product]])-3),Tabla2[[#This Row],[Product]])</f>
        <v>Men</v>
      </c>
      <c r="I9093" s="6">
        <v>34</v>
      </c>
      <c r="J9093" s="4">
        <v>1320</v>
      </c>
      <c r="K9093" s="6">
        <f>Tabla2[[#This Row],[Price per Unit]]*Tabla2[[#This Row],[Units Sold]]</f>
        <v>44880</v>
      </c>
      <c r="L9093" s="52">
        <f>Tabla2[[#This Row],[Units Sold]]/Cálculos!$C$11</f>
        <v>5.3250262923173183E-5</v>
      </c>
      <c r="M9093" s="6">
        <f>Tabla2[[#This Row],[Total Sales]]-Tabla2[[#This Row],[Operating Profit]]</f>
        <v>43084.800000000003</v>
      </c>
      <c r="N9093" s="6">
        <v>1795.1999999999998</v>
      </c>
      <c r="O9093" s="46">
        <f>Tabla2[[#This Row],[Operating Profit]]/Tabla2[[#This Row],[Total Sales]]</f>
        <v>3.9999999999999994E-2</v>
      </c>
      <c r="P9093" s="1" t="s">
        <v>23</v>
      </c>
    </row>
    <row r="9094" spans="1:16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3" t="str">
        <f>IFERROR(LEFT(Tabla2[[#This Row],[Product]],FIND(" ",Tabla2[[#This Row],[Product]])-3),Tabla2[[#This Row],[Product]])</f>
        <v>Women</v>
      </c>
      <c r="I9094" s="6">
        <v>35</v>
      </c>
      <c r="J9094" s="4">
        <v>1500</v>
      </c>
      <c r="K9094" s="6">
        <f>Tabla2[[#This Row],[Price per Unit]]*Tabla2[[#This Row],[Units Sold]]</f>
        <v>52500</v>
      </c>
      <c r="L9094" s="52">
        <f>Tabla2[[#This Row],[Units Sold]]/Cálculos!$C$11</f>
        <v>6.0511662412696801E-5</v>
      </c>
      <c r="M9094" s="6">
        <f>Tabla2[[#This Row],[Total Sales]]-Tabla2[[#This Row],[Operating Profit]]</f>
        <v>49560</v>
      </c>
      <c r="N9094" s="6">
        <v>2940.0000000000005</v>
      </c>
      <c r="O9094" s="46">
        <f>Tabla2[[#This Row],[Operating Profit]]/Tabla2[[#This Row],[Total Sales]]</f>
        <v>5.6000000000000008E-2</v>
      </c>
      <c r="P9094" s="1" t="s">
        <v>23</v>
      </c>
    </row>
    <row r="9095" spans="1:16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3" t="str">
        <f>IFERROR(LEFT(Tabla2[[#This Row],[Product]],FIND(" ",Tabla2[[#This Row],[Product]])-3),Tabla2[[#This Row],[Product]])</f>
        <v>Men</v>
      </c>
      <c r="I9095" s="6">
        <v>31</v>
      </c>
      <c r="J9095" s="4">
        <v>2630</v>
      </c>
      <c r="K9095" s="6">
        <f>Tabla2[[#This Row],[Price per Unit]]*Tabla2[[#This Row],[Units Sold]]</f>
        <v>81530</v>
      </c>
      <c r="L9095" s="52">
        <f>Tabla2[[#This Row],[Units Sold]]/Cálculos!$C$11</f>
        <v>1.0609711476359505E-4</v>
      </c>
      <c r="M9095" s="6">
        <f>Tabla2[[#This Row],[Total Sales]]-Tabla2[[#This Row],[Operating Profit]]</f>
        <v>77942.679999999993</v>
      </c>
      <c r="N9095" s="6">
        <v>3587.32</v>
      </c>
      <c r="O9095" s="46">
        <f>Tabla2[[#This Row],[Operating Profit]]/Tabla2[[#This Row],[Total Sales]]</f>
        <v>4.4000000000000004E-2</v>
      </c>
      <c r="P9095" s="1" t="s">
        <v>23</v>
      </c>
    </row>
    <row r="9096" spans="1:16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3" t="str">
        <f>IFERROR(LEFT(Tabla2[[#This Row],[Product]],FIND(" ",Tabla2[[#This Row],[Product]])-3),Tabla2[[#This Row],[Product]])</f>
        <v>Men</v>
      </c>
      <c r="I9096" s="6">
        <v>29</v>
      </c>
      <c r="J9096" s="4">
        <v>1500</v>
      </c>
      <c r="K9096" s="6">
        <f>Tabla2[[#This Row],[Price per Unit]]*Tabla2[[#This Row],[Units Sold]]</f>
        <v>43500</v>
      </c>
      <c r="L9096" s="52">
        <f>Tabla2[[#This Row],[Units Sold]]/Cálculos!$C$11</f>
        <v>6.0511662412696801E-5</v>
      </c>
      <c r="M9096" s="6">
        <f>Tabla2[[#This Row],[Total Sales]]-Tabla2[[#This Row],[Operating Profit]]</f>
        <v>41803.5</v>
      </c>
      <c r="N9096" s="6">
        <v>1696.4999999999998</v>
      </c>
      <c r="O9096" s="46">
        <f>Tabla2[[#This Row],[Operating Profit]]/Tabla2[[#This Row],[Total Sales]]</f>
        <v>3.8999999999999993E-2</v>
      </c>
      <c r="P9096" s="1" t="s">
        <v>23</v>
      </c>
    </row>
    <row r="9097" spans="1:16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3" t="str">
        <f>IFERROR(LEFT(Tabla2[[#This Row],[Product]],FIND(" ",Tabla2[[#This Row],[Product]])-3),Tabla2[[#This Row],[Product]])</f>
        <v>Women</v>
      </c>
      <c r="I9097" s="6">
        <v>33</v>
      </c>
      <c r="J9097" s="4">
        <v>1570</v>
      </c>
      <c r="K9097" s="6">
        <f>Tabla2[[#This Row],[Price per Unit]]*Tabla2[[#This Row],[Units Sold]]</f>
        <v>51810</v>
      </c>
      <c r="L9097" s="52">
        <f>Tabla2[[#This Row],[Units Sold]]/Cálculos!$C$11</f>
        <v>6.3335539991955979E-5</v>
      </c>
      <c r="M9097" s="6">
        <f>Tabla2[[#This Row],[Total Sales]]-Tabla2[[#This Row],[Operating Profit]]</f>
        <v>49426.74</v>
      </c>
      <c r="N9097" s="6">
        <v>2383.2600000000002</v>
      </c>
      <c r="O9097" s="46">
        <f>Tabla2[[#This Row],[Operating Profit]]/Tabla2[[#This Row],[Total Sales]]</f>
        <v>4.6000000000000006E-2</v>
      </c>
      <c r="P9097" s="1" t="s">
        <v>23</v>
      </c>
    </row>
    <row r="9098" spans="1:16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3" t="str">
        <f>IFERROR(LEFT(Tabla2[[#This Row],[Product]],FIND(" ",Tabla2[[#This Row],[Product]])-3),Tabla2[[#This Row],[Product]])</f>
        <v>Women</v>
      </c>
      <c r="I9098" s="6">
        <v>34</v>
      </c>
      <c r="J9098" s="4">
        <v>1490</v>
      </c>
      <c r="K9098" s="6">
        <f>Tabla2[[#This Row],[Price per Unit]]*Tabla2[[#This Row],[Units Sold]]</f>
        <v>50660</v>
      </c>
      <c r="L9098" s="52">
        <f>Tabla2[[#This Row],[Units Sold]]/Cálculos!$C$11</f>
        <v>6.010825132994549E-5</v>
      </c>
      <c r="M9098" s="6">
        <f>Tabla2[[#This Row],[Total Sales]]-Tabla2[[#This Row],[Operating Profit]]</f>
        <v>48481.62</v>
      </c>
      <c r="N9098" s="6">
        <v>2178.38</v>
      </c>
      <c r="O9098" s="46">
        <f>Tabla2[[#This Row],[Operating Profit]]/Tabla2[[#This Row],[Total Sales]]</f>
        <v>4.3000000000000003E-2</v>
      </c>
      <c r="P9098" s="1" t="s">
        <v>23</v>
      </c>
    </row>
    <row r="9099" spans="1:16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3" t="str">
        <f>IFERROR(LEFT(Tabla2[[#This Row],[Product]],FIND(" ",Tabla2[[#This Row],[Product]])-3),Tabla2[[#This Row],[Product]])</f>
        <v>Men</v>
      </c>
      <c r="I9099" s="6">
        <v>47</v>
      </c>
      <c r="J9099" s="4">
        <v>1350</v>
      </c>
      <c r="K9099" s="6">
        <f>Tabla2[[#This Row],[Price per Unit]]*Tabla2[[#This Row],[Units Sold]]</f>
        <v>63450</v>
      </c>
      <c r="L9099" s="52">
        <f>Tabla2[[#This Row],[Units Sold]]/Cálculos!$C$11</f>
        <v>5.4460496171427116E-5</v>
      </c>
      <c r="M9099" s="6">
        <f>Tabla2[[#This Row],[Total Sales]]-Tabla2[[#This Row],[Operating Profit]]</f>
        <v>61038.9</v>
      </c>
      <c r="N9099" s="6">
        <v>2411.1</v>
      </c>
      <c r="O9099" s="46">
        <f>Tabla2[[#This Row],[Operating Profit]]/Tabla2[[#This Row],[Total Sales]]</f>
        <v>3.7999999999999999E-2</v>
      </c>
      <c r="P9099" s="1" t="s">
        <v>23</v>
      </c>
    </row>
    <row r="9100" spans="1:16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3" t="str">
        <f>IFERROR(LEFT(Tabla2[[#This Row],[Product]],FIND(" ",Tabla2[[#This Row],[Product]])-3),Tabla2[[#This Row],[Product]])</f>
        <v>Women</v>
      </c>
      <c r="I9100" s="6">
        <v>51</v>
      </c>
      <c r="J9100" s="4">
        <v>2190</v>
      </c>
      <c r="K9100" s="6">
        <f>Tabla2[[#This Row],[Price per Unit]]*Tabla2[[#This Row],[Units Sold]]</f>
        <v>111690</v>
      </c>
      <c r="L9100" s="52">
        <f>Tabla2[[#This Row],[Units Sold]]/Cálculos!$C$11</f>
        <v>8.8347027122537329E-5</v>
      </c>
      <c r="M9100" s="6">
        <f>Tabla2[[#This Row],[Total Sales]]-Tabla2[[#This Row],[Operating Profit]]</f>
        <v>105770.43</v>
      </c>
      <c r="N9100" s="6">
        <v>5919.5700000000006</v>
      </c>
      <c r="O9100" s="46">
        <f>Tabla2[[#This Row],[Operating Profit]]/Tabla2[[#This Row],[Total Sales]]</f>
        <v>5.3000000000000005E-2</v>
      </c>
      <c r="P9100" s="1" t="s">
        <v>23</v>
      </c>
    </row>
    <row r="9101" spans="1:16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3" t="str">
        <f>IFERROR(LEFT(Tabla2[[#This Row],[Product]],FIND(" ",Tabla2[[#This Row],[Product]])-3),Tabla2[[#This Row],[Product]])</f>
        <v>Men</v>
      </c>
      <c r="I9101" s="6">
        <v>47</v>
      </c>
      <c r="J9101" s="4">
        <v>2890</v>
      </c>
      <c r="K9101" s="6">
        <f>Tabla2[[#This Row],[Price per Unit]]*Tabla2[[#This Row],[Units Sold]]</f>
        <v>135830</v>
      </c>
      <c r="L9101" s="52">
        <f>Tabla2[[#This Row],[Units Sold]]/Cálculos!$C$11</f>
        <v>1.1658580291512917E-4</v>
      </c>
      <c r="M9101" s="6">
        <f>Tabla2[[#This Row],[Total Sales]]-Tabla2[[#This Row],[Operating Profit]]</f>
        <v>129581.82</v>
      </c>
      <c r="N9101" s="6">
        <v>6248.18</v>
      </c>
      <c r="O9101" s="46">
        <f>Tabla2[[#This Row],[Operating Profit]]/Tabla2[[#This Row],[Total Sales]]</f>
        <v>4.5999999999999999E-2</v>
      </c>
      <c r="P9101" s="1" t="s">
        <v>23</v>
      </c>
    </row>
    <row r="9102" spans="1:16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3" t="str">
        <f>IFERROR(LEFT(Tabla2[[#This Row],[Product]],FIND(" ",Tabla2[[#This Row],[Product]])-3),Tabla2[[#This Row],[Product]])</f>
        <v>Men</v>
      </c>
      <c r="I9102" s="6">
        <v>42</v>
      </c>
      <c r="J9102" s="4">
        <v>1920</v>
      </c>
      <c r="K9102" s="6">
        <f>Tabla2[[#This Row],[Price per Unit]]*Tabla2[[#This Row],[Units Sold]]</f>
        <v>80640</v>
      </c>
      <c r="L9102" s="52">
        <f>Tabla2[[#This Row],[Units Sold]]/Cálculos!$C$11</f>
        <v>7.7454927888251905E-5</v>
      </c>
      <c r="M9102" s="6">
        <f>Tabla2[[#This Row],[Total Sales]]-Tabla2[[#This Row],[Operating Profit]]</f>
        <v>77575.679999999993</v>
      </c>
      <c r="N9102" s="6">
        <v>3064.32</v>
      </c>
      <c r="O9102" s="46">
        <f>Tabla2[[#This Row],[Operating Profit]]/Tabla2[[#This Row],[Total Sales]]</f>
        <v>3.7999999999999999E-2</v>
      </c>
      <c r="P9102" s="1" t="s">
        <v>23</v>
      </c>
    </row>
    <row r="9103" spans="1:16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3" t="str">
        <f>IFERROR(LEFT(Tabla2[[#This Row],[Product]],FIND(" ",Tabla2[[#This Row],[Product]])-3),Tabla2[[#This Row],[Product]])</f>
        <v>Women</v>
      </c>
      <c r="I9103" s="6">
        <v>37</v>
      </c>
      <c r="J9103" s="4">
        <v>1680</v>
      </c>
      <c r="K9103" s="6">
        <f>Tabla2[[#This Row],[Price per Unit]]*Tabla2[[#This Row],[Units Sold]]</f>
        <v>62160</v>
      </c>
      <c r="L9103" s="52">
        <f>Tabla2[[#This Row],[Units Sold]]/Cálculos!$C$11</f>
        <v>6.7773061902220413E-5</v>
      </c>
      <c r="M9103" s="6">
        <f>Tabla2[[#This Row],[Total Sales]]-Tabla2[[#This Row],[Operating Profit]]</f>
        <v>59549.279999999999</v>
      </c>
      <c r="N9103" s="6">
        <v>2610.7200000000003</v>
      </c>
      <c r="O9103" s="46">
        <f>Tabla2[[#This Row],[Operating Profit]]/Tabla2[[#This Row],[Total Sales]]</f>
        <v>4.2000000000000003E-2</v>
      </c>
      <c r="P9103" s="1" t="s">
        <v>23</v>
      </c>
    </row>
    <row r="9104" spans="1:16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3" t="str">
        <f>IFERROR(LEFT(Tabla2[[#This Row],[Product]],FIND(" ",Tabla2[[#This Row],[Product]])-3),Tabla2[[#This Row],[Product]])</f>
        <v>Women</v>
      </c>
      <c r="I9104" s="6">
        <v>33</v>
      </c>
      <c r="J9104" s="4">
        <v>1430</v>
      </c>
      <c r="K9104" s="6">
        <f>Tabla2[[#This Row],[Price per Unit]]*Tabla2[[#This Row],[Units Sold]]</f>
        <v>47190</v>
      </c>
      <c r="L9104" s="52">
        <f>Tabla2[[#This Row],[Units Sold]]/Cálculos!$C$11</f>
        <v>5.7687784833437618E-5</v>
      </c>
      <c r="M9104" s="6">
        <f>Tabla2[[#This Row],[Total Sales]]-Tabla2[[#This Row],[Operating Profit]]</f>
        <v>45160.83</v>
      </c>
      <c r="N9104" s="6">
        <v>2029.1700000000003</v>
      </c>
      <c r="O9104" s="46">
        <f>Tabla2[[#This Row],[Operating Profit]]/Tabla2[[#This Row],[Total Sales]]</f>
        <v>4.3000000000000003E-2</v>
      </c>
      <c r="P9104" s="1" t="s">
        <v>23</v>
      </c>
    </row>
    <row r="9105" spans="1:16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3" t="str">
        <f>IFERROR(LEFT(Tabla2[[#This Row],[Product]],FIND(" ",Tabla2[[#This Row],[Product]])-3),Tabla2[[#This Row],[Product]])</f>
        <v>Men</v>
      </c>
      <c r="I9105" s="6">
        <v>46</v>
      </c>
      <c r="J9105" s="4">
        <v>1500</v>
      </c>
      <c r="K9105" s="6">
        <f>Tabla2[[#This Row],[Price per Unit]]*Tabla2[[#This Row],[Units Sold]]</f>
        <v>69000</v>
      </c>
      <c r="L9105" s="52">
        <f>Tabla2[[#This Row],[Units Sold]]/Cálculos!$C$11</f>
        <v>6.0511662412696801E-5</v>
      </c>
      <c r="M9105" s="6">
        <f>Tabla2[[#This Row],[Total Sales]]-Tabla2[[#This Row],[Operating Profit]]</f>
        <v>66447</v>
      </c>
      <c r="N9105" s="6">
        <v>2553</v>
      </c>
      <c r="O9105" s="46">
        <f>Tabla2[[#This Row],[Operating Profit]]/Tabla2[[#This Row],[Total Sales]]</f>
        <v>3.6999999999999998E-2</v>
      </c>
      <c r="P9105" s="1" t="s">
        <v>23</v>
      </c>
    </row>
    <row r="9106" spans="1:16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3" t="str">
        <f>IFERROR(LEFT(Tabla2[[#This Row],[Product]],FIND(" ",Tabla2[[#This Row],[Product]])-3),Tabla2[[#This Row],[Product]])</f>
        <v>Women</v>
      </c>
      <c r="I9106" s="6">
        <v>49</v>
      </c>
      <c r="J9106" s="4">
        <v>2090</v>
      </c>
      <c r="K9106" s="6">
        <f>Tabla2[[#This Row],[Price per Unit]]*Tabla2[[#This Row],[Units Sold]]</f>
        <v>102410</v>
      </c>
      <c r="L9106" s="52">
        <f>Tabla2[[#This Row],[Units Sold]]/Cálculos!$C$11</f>
        <v>8.4312916295024206E-5</v>
      </c>
      <c r="M9106" s="6">
        <f>Tabla2[[#This Row],[Total Sales]]-Tabla2[[#This Row],[Operating Profit]]</f>
        <v>96982.27</v>
      </c>
      <c r="N9106" s="6">
        <v>5427.7300000000005</v>
      </c>
      <c r="O9106" s="46">
        <f>Tabla2[[#This Row],[Operating Profit]]/Tabla2[[#This Row],[Total Sales]]</f>
        <v>5.3000000000000005E-2</v>
      </c>
      <c r="P9106" s="1" t="s">
        <v>23</v>
      </c>
    </row>
    <row r="9107" spans="1:16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3" t="str">
        <f>IFERROR(LEFT(Tabla2[[#This Row],[Product]],FIND(" ",Tabla2[[#This Row],[Product]])-3),Tabla2[[#This Row],[Product]])</f>
        <v>Men</v>
      </c>
      <c r="I9107" s="6">
        <v>41</v>
      </c>
      <c r="J9107" s="4">
        <v>2560</v>
      </c>
      <c r="K9107" s="6">
        <f>Tabla2[[#This Row],[Price per Unit]]*Tabla2[[#This Row],[Units Sold]]</f>
        <v>104960</v>
      </c>
      <c r="L9107" s="52">
        <f>Tabla2[[#This Row],[Units Sold]]/Cálculos!$C$11</f>
        <v>1.0327323718433586E-4</v>
      </c>
      <c r="M9107" s="6">
        <f>Tabla2[[#This Row],[Total Sales]]-Tabla2[[#This Row],[Operating Profit]]</f>
        <v>100236.8</v>
      </c>
      <c r="N9107" s="6">
        <v>4723.2</v>
      </c>
      <c r="O9107" s="46">
        <f>Tabla2[[#This Row],[Operating Profit]]/Tabla2[[#This Row],[Total Sales]]</f>
        <v>4.4999999999999998E-2</v>
      </c>
      <c r="P9107" s="1" t="s">
        <v>23</v>
      </c>
    </row>
    <row r="9108" spans="1:16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3" t="str">
        <f>IFERROR(LEFT(Tabla2[[#This Row],[Product]],FIND(" ",Tabla2[[#This Row],[Product]])-3),Tabla2[[#This Row],[Product]])</f>
        <v>Men</v>
      </c>
      <c r="I9108" s="6">
        <v>44</v>
      </c>
      <c r="J9108" s="4">
        <v>1980</v>
      </c>
      <c r="K9108" s="6">
        <f>Tabla2[[#This Row],[Price per Unit]]*Tabla2[[#This Row],[Units Sold]]</f>
        <v>87120</v>
      </c>
      <c r="L9108" s="52">
        <f>Tabla2[[#This Row],[Units Sold]]/Cálculos!$C$11</f>
        <v>7.9875394384759771E-5</v>
      </c>
      <c r="M9108" s="6">
        <f>Tabla2[[#This Row],[Total Sales]]-Tabla2[[#This Row],[Operating Profit]]</f>
        <v>83548.08</v>
      </c>
      <c r="N9108" s="6">
        <v>3571.9199999999996</v>
      </c>
      <c r="O9108" s="46">
        <f>Tabla2[[#This Row],[Operating Profit]]/Tabla2[[#This Row],[Total Sales]]</f>
        <v>4.0999999999999995E-2</v>
      </c>
      <c r="P9108" s="1" t="s">
        <v>23</v>
      </c>
    </row>
    <row r="9109" spans="1:16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3" t="str">
        <f>IFERROR(LEFT(Tabla2[[#This Row],[Product]],FIND(" ",Tabla2[[#This Row],[Product]])-3),Tabla2[[#This Row],[Product]])</f>
        <v>Women</v>
      </c>
      <c r="I9109" s="6">
        <v>37</v>
      </c>
      <c r="J9109" s="4">
        <v>1790</v>
      </c>
      <c r="K9109" s="6">
        <f>Tabla2[[#This Row],[Price per Unit]]*Tabla2[[#This Row],[Units Sold]]</f>
        <v>66230</v>
      </c>
      <c r="L9109" s="52">
        <f>Tabla2[[#This Row],[Units Sold]]/Cálculos!$C$11</f>
        <v>7.2210583812484848E-5</v>
      </c>
      <c r="M9109" s="6">
        <f>Tabla2[[#This Row],[Total Sales]]-Tabla2[[#This Row],[Operating Profit]]</f>
        <v>63315.88</v>
      </c>
      <c r="N9109" s="6">
        <v>2914.12</v>
      </c>
      <c r="O9109" s="46">
        <f>Tabla2[[#This Row],[Operating Profit]]/Tabla2[[#This Row],[Total Sales]]</f>
        <v>4.3999999999999997E-2</v>
      </c>
      <c r="P9109" s="1" t="s">
        <v>23</v>
      </c>
    </row>
    <row r="9110" spans="1:16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3" t="str">
        <f>IFERROR(LEFT(Tabla2[[#This Row],[Product]],FIND(" ",Tabla2[[#This Row],[Product]])-3),Tabla2[[#This Row],[Product]])</f>
        <v>Women</v>
      </c>
      <c r="I9110" s="6">
        <v>32</v>
      </c>
      <c r="J9110" s="4">
        <v>1470</v>
      </c>
      <c r="K9110" s="6">
        <f>Tabla2[[#This Row],[Price per Unit]]*Tabla2[[#This Row],[Units Sold]]</f>
        <v>47040</v>
      </c>
      <c r="L9110" s="52">
        <f>Tabla2[[#This Row],[Units Sold]]/Cálculos!$C$11</f>
        <v>5.9301429164442862E-5</v>
      </c>
      <c r="M9110" s="6">
        <f>Tabla2[[#This Row],[Total Sales]]-Tabla2[[#This Row],[Operating Profit]]</f>
        <v>45064.32</v>
      </c>
      <c r="N9110" s="6">
        <v>1975.6800000000003</v>
      </c>
      <c r="O9110" s="46">
        <f>Tabla2[[#This Row],[Operating Profit]]/Tabla2[[#This Row],[Total Sales]]</f>
        <v>4.200000000000001E-2</v>
      </c>
      <c r="P9110" s="1" t="s">
        <v>23</v>
      </c>
    </row>
    <row r="9111" spans="1:16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3" t="str">
        <f>IFERROR(LEFT(Tabla2[[#This Row],[Product]],FIND(" ",Tabla2[[#This Row],[Product]])-3),Tabla2[[#This Row],[Product]])</f>
        <v>Men</v>
      </c>
      <c r="I9111" s="6">
        <v>35</v>
      </c>
      <c r="J9111" s="4">
        <v>1580</v>
      </c>
      <c r="K9111" s="6">
        <f>Tabla2[[#This Row],[Price per Unit]]*Tabla2[[#This Row],[Units Sold]]</f>
        <v>55300</v>
      </c>
      <c r="L9111" s="52">
        <f>Tabla2[[#This Row],[Units Sold]]/Cálculos!$C$11</f>
        <v>6.373895107470729E-5</v>
      </c>
      <c r="M9111" s="6">
        <f>Tabla2[[#This Row],[Total Sales]]-Tabla2[[#This Row],[Operating Profit]]</f>
        <v>52977.4</v>
      </c>
      <c r="N9111" s="6">
        <v>2322.6</v>
      </c>
      <c r="O9111" s="46">
        <f>Tabla2[[#This Row],[Operating Profit]]/Tabla2[[#This Row],[Total Sales]]</f>
        <v>4.1999999999999996E-2</v>
      </c>
      <c r="P9111" s="1" t="s">
        <v>23</v>
      </c>
    </row>
    <row r="9112" spans="1:16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3" t="str">
        <f>IFERROR(LEFT(Tabla2[[#This Row],[Product]],FIND(" ",Tabla2[[#This Row],[Product]])-3),Tabla2[[#This Row],[Product]])</f>
        <v>Women</v>
      </c>
      <c r="I9112" s="6">
        <v>42</v>
      </c>
      <c r="J9112" s="4">
        <v>2060</v>
      </c>
      <c r="K9112" s="6">
        <f>Tabla2[[#This Row],[Price per Unit]]*Tabla2[[#This Row],[Units Sold]]</f>
        <v>86520</v>
      </c>
      <c r="L9112" s="52">
        <f>Tabla2[[#This Row],[Units Sold]]/Cálculos!$C$11</f>
        <v>8.3102683046770273E-5</v>
      </c>
      <c r="M9112" s="6">
        <f>Tabla2[[#This Row],[Total Sales]]-Tabla2[[#This Row],[Operating Profit]]</f>
        <v>81761.399999999994</v>
      </c>
      <c r="N9112" s="6">
        <v>4758.6000000000004</v>
      </c>
      <c r="O9112" s="46">
        <f>Tabla2[[#This Row],[Operating Profit]]/Tabla2[[#This Row],[Total Sales]]</f>
        <v>5.5000000000000007E-2</v>
      </c>
      <c r="P9112" s="1" t="s">
        <v>23</v>
      </c>
    </row>
    <row r="9113" spans="1:16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3" t="str">
        <f>IFERROR(LEFT(Tabla2[[#This Row],[Product]],FIND(" ",Tabla2[[#This Row],[Product]])-3),Tabla2[[#This Row],[Product]])</f>
        <v>Men</v>
      </c>
      <c r="I9113" s="6">
        <v>40</v>
      </c>
      <c r="J9113" s="4">
        <v>2320</v>
      </c>
      <c r="K9113" s="6">
        <f>Tabla2[[#This Row],[Price per Unit]]*Tabla2[[#This Row],[Units Sold]]</f>
        <v>92800</v>
      </c>
      <c r="L9113" s="52">
        <f>Tabla2[[#This Row],[Units Sold]]/Cálculos!$C$11</f>
        <v>9.3591371198304386E-5</v>
      </c>
      <c r="M9113" s="6">
        <f>Tabla2[[#This Row],[Total Sales]]-Tabla2[[#This Row],[Operating Profit]]</f>
        <v>88716.800000000003</v>
      </c>
      <c r="N9113" s="6">
        <v>4083.2</v>
      </c>
      <c r="O9113" s="46">
        <f>Tabla2[[#This Row],[Operating Profit]]/Tabla2[[#This Row],[Total Sales]]</f>
        <v>4.3999999999999997E-2</v>
      </c>
      <c r="P9113" s="1" t="s">
        <v>23</v>
      </c>
    </row>
    <row r="9114" spans="1:16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3" t="str">
        <f>IFERROR(LEFT(Tabla2[[#This Row],[Product]],FIND(" ",Tabla2[[#This Row],[Product]])-3),Tabla2[[#This Row],[Product]])</f>
        <v>Men</v>
      </c>
      <c r="I9114" s="6">
        <v>33</v>
      </c>
      <c r="J9114" s="4">
        <v>1580</v>
      </c>
      <c r="K9114" s="6">
        <f>Tabla2[[#This Row],[Price per Unit]]*Tabla2[[#This Row],[Units Sold]]</f>
        <v>52140</v>
      </c>
      <c r="L9114" s="52">
        <f>Tabla2[[#This Row],[Units Sold]]/Cálculos!$C$11</f>
        <v>6.373895107470729E-5</v>
      </c>
      <c r="M9114" s="6">
        <f>Tabla2[[#This Row],[Total Sales]]-Tabla2[[#This Row],[Operating Profit]]</f>
        <v>50002.26</v>
      </c>
      <c r="N9114" s="6">
        <v>2137.7399999999998</v>
      </c>
      <c r="O9114" s="46">
        <f>Tabla2[[#This Row],[Operating Profit]]/Tabla2[[#This Row],[Total Sales]]</f>
        <v>4.0999999999999995E-2</v>
      </c>
      <c r="P9114" s="1" t="s">
        <v>23</v>
      </c>
    </row>
    <row r="9115" spans="1:16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3" t="str">
        <f>IFERROR(LEFT(Tabla2[[#This Row],[Product]],FIND(" ",Tabla2[[#This Row],[Product]])-3),Tabla2[[#This Row],[Product]])</f>
        <v>Women</v>
      </c>
      <c r="I9115" s="6">
        <v>15</v>
      </c>
      <c r="J9115" s="4">
        <v>1450</v>
      </c>
      <c r="K9115" s="6">
        <f>Tabla2[[#This Row],[Price per Unit]]*Tabla2[[#This Row],[Units Sold]]</f>
        <v>21750</v>
      </c>
      <c r="L9115" s="52">
        <f>Tabla2[[#This Row],[Units Sold]]/Cálculos!$C$11</f>
        <v>5.849460699894024E-5</v>
      </c>
      <c r="M9115" s="6">
        <f>Tabla2[[#This Row],[Total Sales]]-Tabla2[[#This Row],[Operating Profit]]</f>
        <v>20727.75</v>
      </c>
      <c r="N9115" s="6">
        <v>1022.2500000000001</v>
      </c>
      <c r="O9115" s="46">
        <f>Tabla2[[#This Row],[Operating Profit]]/Tabla2[[#This Row],[Total Sales]]</f>
        <v>4.7000000000000007E-2</v>
      </c>
      <c r="P9115" s="1" t="s">
        <v>23</v>
      </c>
    </row>
    <row r="9116" spans="1:16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3" t="str">
        <f>IFERROR(LEFT(Tabla2[[#This Row],[Product]],FIND(" ",Tabla2[[#This Row],[Product]])-3),Tabla2[[#This Row],[Product]])</f>
        <v>Women</v>
      </c>
      <c r="I9116" s="6">
        <v>16</v>
      </c>
      <c r="J9116" s="4">
        <v>1200</v>
      </c>
      <c r="K9116" s="6">
        <f>Tabla2[[#This Row],[Price per Unit]]*Tabla2[[#This Row],[Units Sold]]</f>
        <v>19200</v>
      </c>
      <c r="L9116" s="52">
        <f>Tabla2[[#This Row],[Units Sold]]/Cálculos!$C$11</f>
        <v>4.8409329930157437E-5</v>
      </c>
      <c r="M9116" s="6">
        <f>Tabla2[[#This Row],[Total Sales]]-Tabla2[[#This Row],[Operating Profit]]</f>
        <v>18336</v>
      </c>
      <c r="N9116" s="6">
        <v>864</v>
      </c>
      <c r="O9116" s="46">
        <f>Tabla2[[#This Row],[Operating Profit]]/Tabla2[[#This Row],[Total Sales]]</f>
        <v>4.4999999999999998E-2</v>
      </c>
      <c r="P9116" s="1" t="s">
        <v>23</v>
      </c>
    </row>
    <row r="9117" spans="1:16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3" t="str">
        <f>IFERROR(LEFT(Tabla2[[#This Row],[Product]],FIND(" ",Tabla2[[#This Row],[Product]])-3),Tabla2[[#This Row],[Product]])</f>
        <v>Men</v>
      </c>
      <c r="I9117" s="6">
        <v>22</v>
      </c>
      <c r="J9117" s="4">
        <v>1320</v>
      </c>
      <c r="K9117" s="6">
        <f>Tabla2[[#This Row],[Price per Unit]]*Tabla2[[#This Row],[Units Sold]]</f>
        <v>29040</v>
      </c>
      <c r="L9117" s="52">
        <f>Tabla2[[#This Row],[Units Sold]]/Cálculos!$C$11</f>
        <v>5.3250262923173183E-5</v>
      </c>
      <c r="M9117" s="6">
        <f>Tabla2[[#This Row],[Total Sales]]-Tabla2[[#This Row],[Operating Profit]]</f>
        <v>27936.48</v>
      </c>
      <c r="N9117" s="6">
        <v>1103.52</v>
      </c>
      <c r="O9117" s="46">
        <f>Tabla2[[#This Row],[Operating Profit]]/Tabla2[[#This Row],[Total Sales]]</f>
        <v>3.7999999999999999E-2</v>
      </c>
      <c r="P9117" s="1" t="s">
        <v>23</v>
      </c>
    </row>
    <row r="9118" spans="1:16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3" t="str">
        <f>IFERROR(LEFT(Tabla2[[#This Row],[Product]],FIND(" ",Tabla2[[#This Row],[Product]])-3),Tabla2[[#This Row],[Product]])</f>
        <v>Women</v>
      </c>
      <c r="I9118" s="6">
        <v>26</v>
      </c>
      <c r="J9118" s="4">
        <v>1600</v>
      </c>
      <c r="K9118" s="6">
        <f>Tabla2[[#This Row],[Price per Unit]]*Tabla2[[#This Row],[Units Sold]]</f>
        <v>41600</v>
      </c>
      <c r="L9118" s="52">
        <f>Tabla2[[#This Row],[Units Sold]]/Cálculos!$C$11</f>
        <v>6.4545773240209925E-5</v>
      </c>
      <c r="M9118" s="6">
        <f>Tabla2[[#This Row],[Total Sales]]-Tabla2[[#This Row],[Operating Profit]]</f>
        <v>39270.400000000001</v>
      </c>
      <c r="N9118" s="6">
        <v>2329.6000000000004</v>
      </c>
      <c r="O9118" s="46">
        <f>Tabla2[[#This Row],[Operating Profit]]/Tabla2[[#This Row],[Total Sales]]</f>
        <v>5.6000000000000008E-2</v>
      </c>
      <c r="P9118" s="1" t="s">
        <v>23</v>
      </c>
    </row>
    <row r="9119" spans="1:16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3" t="str">
        <f>IFERROR(LEFT(Tabla2[[#This Row],[Product]],FIND(" ",Tabla2[[#This Row],[Product]])-3),Tabla2[[#This Row],[Product]])</f>
        <v>Men</v>
      </c>
      <c r="I9119" s="6">
        <v>24</v>
      </c>
      <c r="J9119" s="4">
        <v>2160</v>
      </c>
      <c r="K9119" s="6">
        <f>Tabla2[[#This Row],[Price per Unit]]*Tabla2[[#This Row],[Units Sold]]</f>
        <v>51840</v>
      </c>
      <c r="L9119" s="52">
        <f>Tabla2[[#This Row],[Units Sold]]/Cálculos!$C$11</f>
        <v>8.7136793874283396E-5</v>
      </c>
      <c r="M9119" s="6">
        <f>Tabla2[[#This Row],[Total Sales]]-Tabla2[[#This Row],[Operating Profit]]</f>
        <v>49455.360000000001</v>
      </c>
      <c r="N9119" s="6">
        <v>2384.6400000000003</v>
      </c>
      <c r="O9119" s="46">
        <f>Tabla2[[#This Row],[Operating Profit]]/Tabla2[[#This Row],[Total Sales]]</f>
        <v>4.6000000000000006E-2</v>
      </c>
      <c r="P9119" s="1" t="s">
        <v>23</v>
      </c>
    </row>
    <row r="9120" spans="1:16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3" t="str">
        <f>IFERROR(LEFT(Tabla2[[#This Row],[Product]],FIND(" ",Tabla2[[#This Row],[Product]])-3),Tabla2[[#This Row],[Product]])</f>
        <v>Men</v>
      </c>
      <c r="I9120" s="6">
        <v>17</v>
      </c>
      <c r="J9120" s="4">
        <v>1650</v>
      </c>
      <c r="K9120" s="6">
        <f>Tabla2[[#This Row],[Price per Unit]]*Tabla2[[#This Row],[Units Sold]]</f>
        <v>28050</v>
      </c>
      <c r="L9120" s="52">
        <f>Tabla2[[#This Row],[Units Sold]]/Cálculos!$C$11</f>
        <v>6.656282865396648E-5</v>
      </c>
      <c r="M9120" s="6">
        <f>Tabla2[[#This Row],[Total Sales]]-Tabla2[[#This Row],[Operating Profit]]</f>
        <v>27012.15</v>
      </c>
      <c r="N9120" s="6">
        <v>1037.8499999999999</v>
      </c>
      <c r="O9120" s="46">
        <f>Tabla2[[#This Row],[Operating Profit]]/Tabla2[[#This Row],[Total Sales]]</f>
        <v>3.6999999999999998E-2</v>
      </c>
      <c r="P9120" s="1" t="s">
        <v>23</v>
      </c>
    </row>
    <row r="9121" spans="1:16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3" t="str">
        <f>IFERROR(LEFT(Tabla2[[#This Row],[Product]],FIND(" ",Tabla2[[#This Row],[Product]])-3),Tabla2[[#This Row],[Product]])</f>
        <v>Women</v>
      </c>
      <c r="I9121" s="6">
        <v>19</v>
      </c>
      <c r="J9121" s="4">
        <v>1200</v>
      </c>
      <c r="K9121" s="6">
        <f>Tabla2[[#This Row],[Price per Unit]]*Tabla2[[#This Row],[Units Sold]]</f>
        <v>22800</v>
      </c>
      <c r="L9121" s="52">
        <f>Tabla2[[#This Row],[Units Sold]]/Cálculos!$C$11</f>
        <v>4.8409329930157437E-5</v>
      </c>
      <c r="M9121" s="6">
        <f>Tabla2[[#This Row],[Total Sales]]-Tabla2[[#This Row],[Operating Profit]]</f>
        <v>21728.400000000001</v>
      </c>
      <c r="N9121" s="6">
        <v>1071.6000000000001</v>
      </c>
      <c r="O9121" s="46">
        <f>Tabla2[[#This Row],[Operating Profit]]/Tabla2[[#This Row],[Total Sales]]</f>
        <v>4.7000000000000007E-2</v>
      </c>
      <c r="P9121" s="1" t="s">
        <v>23</v>
      </c>
    </row>
    <row r="9122" spans="1:16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3" t="str">
        <f>IFERROR(LEFT(Tabla2[[#This Row],[Product]],FIND(" ",Tabla2[[#This Row],[Product]])-3),Tabla2[[#This Row],[Product]])</f>
        <v>Women</v>
      </c>
      <c r="I9122" s="6">
        <v>20</v>
      </c>
      <c r="J9122" s="4">
        <v>1090</v>
      </c>
      <c r="K9122" s="6">
        <f>Tabla2[[#This Row],[Price per Unit]]*Tabla2[[#This Row],[Units Sold]]</f>
        <v>21800</v>
      </c>
      <c r="L9122" s="52">
        <f>Tabla2[[#This Row],[Units Sold]]/Cálculos!$C$11</f>
        <v>4.3971808019893009E-5</v>
      </c>
      <c r="M9122" s="6">
        <f>Tabla2[[#This Row],[Total Sales]]-Tabla2[[#This Row],[Operating Profit]]</f>
        <v>20819</v>
      </c>
      <c r="N9122" s="6">
        <v>981</v>
      </c>
      <c r="O9122" s="46">
        <f>Tabla2[[#This Row],[Operating Profit]]/Tabla2[[#This Row],[Total Sales]]</f>
        <v>4.4999999999999998E-2</v>
      </c>
      <c r="P9122" s="1" t="s">
        <v>23</v>
      </c>
    </row>
    <row r="9123" spans="1:16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3" t="str">
        <f>IFERROR(LEFT(Tabla2[[#This Row],[Product]],FIND(" ",Tabla2[[#This Row],[Product]])-3),Tabla2[[#This Row],[Product]])</f>
        <v>Men</v>
      </c>
      <c r="I9123" s="6">
        <v>25</v>
      </c>
      <c r="J9123" s="4">
        <v>1050</v>
      </c>
      <c r="K9123" s="6">
        <f>Tabla2[[#This Row],[Price per Unit]]*Tabla2[[#This Row],[Units Sold]]</f>
        <v>26250</v>
      </c>
      <c r="L9123" s="52">
        <f>Tabla2[[#This Row],[Units Sold]]/Cálculos!$C$11</f>
        <v>4.2358163688887758E-5</v>
      </c>
      <c r="M9123" s="6">
        <f>Tabla2[[#This Row],[Total Sales]]-Tabla2[[#This Row],[Operating Profit]]</f>
        <v>25147.5</v>
      </c>
      <c r="N9123" s="6">
        <v>1102.5</v>
      </c>
      <c r="O9123" s="46">
        <f>Tabla2[[#This Row],[Operating Profit]]/Tabla2[[#This Row],[Total Sales]]</f>
        <v>4.2000000000000003E-2</v>
      </c>
      <c r="P9123" s="1" t="s">
        <v>23</v>
      </c>
    </row>
    <row r="9124" spans="1:16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3" t="str">
        <f>IFERROR(LEFT(Tabla2[[#This Row],[Product]],FIND(" ",Tabla2[[#This Row],[Product]])-3),Tabla2[[#This Row],[Product]])</f>
        <v>Women</v>
      </c>
      <c r="I9124" s="6">
        <v>27</v>
      </c>
      <c r="J9124" s="4">
        <v>1620</v>
      </c>
      <c r="K9124" s="6">
        <f>Tabla2[[#This Row],[Price per Unit]]*Tabla2[[#This Row],[Units Sold]]</f>
        <v>43740</v>
      </c>
      <c r="L9124" s="52">
        <f>Tabla2[[#This Row],[Units Sold]]/Cálculos!$C$11</f>
        <v>6.5352595405712547E-5</v>
      </c>
      <c r="M9124" s="6">
        <f>Tabla2[[#This Row],[Total Sales]]-Tabla2[[#This Row],[Operating Profit]]</f>
        <v>41378.04</v>
      </c>
      <c r="N9124" s="6">
        <v>2361.96</v>
      </c>
      <c r="O9124" s="46">
        <f>Tabla2[[#This Row],[Operating Profit]]/Tabla2[[#This Row],[Total Sales]]</f>
        <v>5.3999999999999999E-2</v>
      </c>
      <c r="P9124" s="1" t="s">
        <v>23</v>
      </c>
    </row>
    <row r="9125" spans="1:16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3" t="str">
        <f>IFERROR(LEFT(Tabla2[[#This Row],[Product]],FIND(" ",Tabla2[[#This Row],[Product]])-3),Tabla2[[#This Row],[Product]])</f>
        <v>Men</v>
      </c>
      <c r="I9125" s="6">
        <v>22</v>
      </c>
      <c r="J9125" s="4">
        <v>2060</v>
      </c>
      <c r="K9125" s="6">
        <f>Tabla2[[#This Row],[Price per Unit]]*Tabla2[[#This Row],[Units Sold]]</f>
        <v>45320</v>
      </c>
      <c r="L9125" s="52">
        <f>Tabla2[[#This Row],[Units Sold]]/Cálculos!$C$11</f>
        <v>8.3102683046770273E-5</v>
      </c>
      <c r="M9125" s="6">
        <f>Tabla2[[#This Row],[Total Sales]]-Tabla2[[#This Row],[Operating Profit]]</f>
        <v>43325.919999999998</v>
      </c>
      <c r="N9125" s="6">
        <v>1994.08</v>
      </c>
      <c r="O9125" s="46">
        <f>Tabla2[[#This Row],[Operating Profit]]/Tabla2[[#This Row],[Total Sales]]</f>
        <v>4.3999999999999997E-2</v>
      </c>
      <c r="P9125" s="1" t="s">
        <v>23</v>
      </c>
    </row>
    <row r="9126" spans="1:16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3" t="str">
        <f>IFERROR(LEFT(Tabla2[[#This Row],[Product]],FIND(" ",Tabla2[[#This Row],[Product]])-3),Tabla2[[#This Row],[Product]])</f>
        <v>Men</v>
      </c>
      <c r="I9126" s="6">
        <v>15</v>
      </c>
      <c r="J9126" s="4">
        <v>1530</v>
      </c>
      <c r="K9126" s="6">
        <f>Tabla2[[#This Row],[Price per Unit]]*Tabla2[[#This Row],[Units Sold]]</f>
        <v>22950</v>
      </c>
      <c r="L9126" s="52">
        <f>Tabla2[[#This Row],[Units Sold]]/Cálculos!$C$11</f>
        <v>6.1721895660950735E-5</v>
      </c>
      <c r="M9126" s="6">
        <f>Tabla2[[#This Row],[Total Sales]]-Tabla2[[#This Row],[Operating Profit]]</f>
        <v>22077.9</v>
      </c>
      <c r="N9126" s="6">
        <v>872.1</v>
      </c>
      <c r="O9126" s="46">
        <f>Tabla2[[#This Row],[Operating Profit]]/Tabla2[[#This Row],[Total Sales]]</f>
        <v>3.7999999999999999E-2</v>
      </c>
      <c r="P9126" s="1" t="s">
        <v>23</v>
      </c>
    </row>
    <row r="9127" spans="1:16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3" t="str">
        <f>IFERROR(LEFT(Tabla2[[#This Row],[Product]],FIND(" ",Tabla2[[#This Row],[Product]])-3),Tabla2[[#This Row],[Product]])</f>
        <v>Women</v>
      </c>
      <c r="I9127" s="6">
        <v>22</v>
      </c>
      <c r="J9127" s="4">
        <v>1190</v>
      </c>
      <c r="K9127" s="6">
        <f>Tabla2[[#This Row],[Price per Unit]]*Tabla2[[#This Row],[Units Sold]]</f>
        <v>26180</v>
      </c>
      <c r="L9127" s="52">
        <f>Tabla2[[#This Row],[Units Sold]]/Cálculos!$C$11</f>
        <v>4.8005918847406126E-5</v>
      </c>
      <c r="M9127" s="6">
        <f>Tabla2[[#This Row],[Total Sales]]-Tabla2[[#This Row],[Operating Profit]]</f>
        <v>25080.44</v>
      </c>
      <c r="N9127" s="6">
        <v>1099.5600000000002</v>
      </c>
      <c r="O9127" s="46">
        <f>Tabla2[[#This Row],[Operating Profit]]/Tabla2[[#This Row],[Total Sales]]</f>
        <v>4.200000000000001E-2</v>
      </c>
      <c r="P9127" s="1" t="s">
        <v>23</v>
      </c>
    </row>
    <row r="9128" spans="1:16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3" t="str">
        <f>IFERROR(LEFT(Tabla2[[#This Row],[Product]],FIND(" ",Tabla2[[#This Row],[Product]])-3),Tabla2[[#This Row],[Product]])</f>
        <v>Women</v>
      </c>
      <c r="I9128" s="6">
        <v>43</v>
      </c>
      <c r="J9128" s="4">
        <v>1530</v>
      </c>
      <c r="K9128" s="6">
        <f>Tabla2[[#This Row],[Price per Unit]]*Tabla2[[#This Row],[Units Sold]]</f>
        <v>65790</v>
      </c>
      <c r="L9128" s="52">
        <f>Tabla2[[#This Row],[Units Sold]]/Cálculos!$C$11</f>
        <v>6.1721895660950735E-5</v>
      </c>
      <c r="M9128" s="6">
        <f>Tabla2[[#This Row],[Total Sales]]-Tabla2[[#This Row],[Operating Profit]]</f>
        <v>62895.24</v>
      </c>
      <c r="N9128" s="6">
        <v>2894.76</v>
      </c>
      <c r="O9128" s="46">
        <f>Tabla2[[#This Row],[Operating Profit]]/Tabla2[[#This Row],[Total Sales]]</f>
        <v>4.4000000000000004E-2</v>
      </c>
      <c r="P9128" s="1" t="s">
        <v>23</v>
      </c>
    </row>
    <row r="9129" spans="1:16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3" t="str">
        <f>IFERROR(LEFT(Tabla2[[#This Row],[Product]],FIND(" ",Tabla2[[#This Row],[Product]])-3),Tabla2[[#This Row],[Product]])</f>
        <v>Men</v>
      </c>
      <c r="I9129" s="6">
        <v>59</v>
      </c>
      <c r="J9129" s="4">
        <v>1320</v>
      </c>
      <c r="K9129" s="6">
        <f>Tabla2[[#This Row],[Price per Unit]]*Tabla2[[#This Row],[Units Sold]]</f>
        <v>77880</v>
      </c>
      <c r="L9129" s="52">
        <f>Tabla2[[#This Row],[Units Sold]]/Cálculos!$C$11</f>
        <v>5.3250262923173183E-5</v>
      </c>
      <c r="M9129" s="6">
        <f>Tabla2[[#This Row],[Total Sales]]-Tabla2[[#This Row],[Operating Profit]]</f>
        <v>74764.800000000003</v>
      </c>
      <c r="N9129" s="6">
        <v>3115.2</v>
      </c>
      <c r="O9129" s="46">
        <f>Tabla2[[#This Row],[Operating Profit]]/Tabla2[[#This Row],[Total Sales]]</f>
        <v>0.04</v>
      </c>
      <c r="P9129" s="1" t="s">
        <v>23</v>
      </c>
    </row>
    <row r="9130" spans="1:16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3" t="str">
        <f>IFERROR(LEFT(Tabla2[[#This Row],[Product]],FIND(" ",Tabla2[[#This Row],[Product]])-3),Tabla2[[#This Row],[Product]])</f>
        <v>Women</v>
      </c>
      <c r="I9130" s="6">
        <v>51</v>
      </c>
      <c r="J9130" s="4">
        <v>1680</v>
      </c>
      <c r="K9130" s="6">
        <f>Tabla2[[#This Row],[Price per Unit]]*Tabla2[[#This Row],[Units Sold]]</f>
        <v>85680</v>
      </c>
      <c r="L9130" s="52">
        <f>Tabla2[[#This Row],[Units Sold]]/Cálculos!$C$11</f>
        <v>6.7773061902220413E-5</v>
      </c>
      <c r="M9130" s="6">
        <f>Tabla2[[#This Row],[Total Sales]]-Tabla2[[#This Row],[Operating Profit]]</f>
        <v>80796.240000000005</v>
      </c>
      <c r="N9130" s="6">
        <v>4883.76</v>
      </c>
      <c r="O9130" s="46">
        <f>Tabla2[[#This Row],[Operating Profit]]/Tabla2[[#This Row],[Total Sales]]</f>
        <v>5.7000000000000002E-2</v>
      </c>
      <c r="P9130" s="1" t="s">
        <v>23</v>
      </c>
    </row>
    <row r="9131" spans="1:16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3" t="str">
        <f>IFERROR(LEFT(Tabla2[[#This Row],[Product]],FIND(" ",Tabla2[[#This Row],[Product]])-3),Tabla2[[#This Row],[Product]])</f>
        <v>Men</v>
      </c>
      <c r="I9131" s="6">
        <v>48</v>
      </c>
      <c r="J9131" s="4">
        <v>2560</v>
      </c>
      <c r="K9131" s="6">
        <f>Tabla2[[#This Row],[Price per Unit]]*Tabla2[[#This Row],[Units Sold]]</f>
        <v>122880</v>
      </c>
      <c r="L9131" s="52">
        <f>Tabla2[[#This Row],[Units Sold]]/Cálculos!$C$11</f>
        <v>1.0327323718433586E-4</v>
      </c>
      <c r="M9131" s="6">
        <f>Tabla2[[#This Row],[Total Sales]]-Tabla2[[#This Row],[Operating Profit]]</f>
        <v>117104.64</v>
      </c>
      <c r="N9131" s="6">
        <v>5775.3600000000006</v>
      </c>
      <c r="O9131" s="46">
        <f>Tabla2[[#This Row],[Operating Profit]]/Tabla2[[#This Row],[Total Sales]]</f>
        <v>4.7000000000000007E-2</v>
      </c>
      <c r="P9131" s="1" t="s">
        <v>23</v>
      </c>
    </row>
    <row r="9132" spans="1:16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3" t="str">
        <f>IFERROR(LEFT(Tabla2[[#This Row],[Product]],FIND(" ",Tabla2[[#This Row],[Product]])-3),Tabla2[[#This Row],[Product]])</f>
        <v>Men</v>
      </c>
      <c r="I9132" s="6">
        <v>44</v>
      </c>
      <c r="J9132" s="4">
        <v>2010</v>
      </c>
      <c r="K9132" s="6">
        <f>Tabla2[[#This Row],[Price per Unit]]*Tabla2[[#This Row],[Units Sold]]</f>
        <v>88440</v>
      </c>
      <c r="L9132" s="52">
        <f>Tabla2[[#This Row],[Units Sold]]/Cálculos!$C$11</f>
        <v>8.1085627633013717E-5</v>
      </c>
      <c r="M9132" s="6">
        <f>Tabla2[[#This Row],[Total Sales]]-Tabla2[[#This Row],[Operating Profit]]</f>
        <v>85167.72</v>
      </c>
      <c r="N9132" s="6">
        <v>3272.2799999999997</v>
      </c>
      <c r="O9132" s="46">
        <f>Tabla2[[#This Row],[Operating Profit]]/Tabla2[[#This Row],[Total Sales]]</f>
        <v>3.6999999999999998E-2</v>
      </c>
      <c r="P9132" s="1" t="s">
        <v>23</v>
      </c>
    </row>
    <row r="9133" spans="1:16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3" t="str">
        <f>IFERROR(LEFT(Tabla2[[#This Row],[Product]],FIND(" ",Tabla2[[#This Row],[Product]])-3),Tabla2[[#This Row],[Product]])</f>
        <v>Women</v>
      </c>
      <c r="I9133" s="6">
        <v>43</v>
      </c>
      <c r="J9133" s="4">
        <v>1580</v>
      </c>
      <c r="K9133" s="6">
        <f>Tabla2[[#This Row],[Price per Unit]]*Tabla2[[#This Row],[Units Sold]]</f>
        <v>67940</v>
      </c>
      <c r="L9133" s="52">
        <f>Tabla2[[#This Row],[Units Sold]]/Cálculos!$C$11</f>
        <v>6.373895107470729E-5</v>
      </c>
      <c r="M9133" s="6">
        <f>Tabla2[[#This Row],[Total Sales]]-Tabla2[[#This Row],[Operating Profit]]</f>
        <v>64882.7</v>
      </c>
      <c r="N9133" s="6">
        <v>3057.3</v>
      </c>
      <c r="O9133" s="46">
        <f>Tabla2[[#This Row],[Operating Profit]]/Tabla2[[#This Row],[Total Sales]]</f>
        <v>4.5000000000000005E-2</v>
      </c>
      <c r="P9133" s="1" t="s">
        <v>23</v>
      </c>
    </row>
    <row r="9134" spans="1:16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3" t="str">
        <f>IFERROR(LEFT(Tabla2[[#This Row],[Product]],FIND(" ",Tabla2[[#This Row],[Product]])-3),Tabla2[[#This Row],[Product]])</f>
        <v>Women</v>
      </c>
      <c r="I9134" s="6">
        <v>41</v>
      </c>
      <c r="J9134" s="4">
        <v>1430</v>
      </c>
      <c r="K9134" s="6">
        <f>Tabla2[[#This Row],[Price per Unit]]*Tabla2[[#This Row],[Units Sold]]</f>
        <v>58630</v>
      </c>
      <c r="L9134" s="52">
        <f>Tabla2[[#This Row],[Units Sold]]/Cálculos!$C$11</f>
        <v>5.7687784833437618E-5</v>
      </c>
      <c r="M9134" s="6">
        <f>Tabla2[[#This Row],[Total Sales]]-Tabla2[[#This Row],[Operating Profit]]</f>
        <v>55874.39</v>
      </c>
      <c r="N9134" s="6">
        <v>2755.61</v>
      </c>
      <c r="O9134" s="46">
        <f>Tabla2[[#This Row],[Operating Profit]]/Tabla2[[#This Row],[Total Sales]]</f>
        <v>4.7E-2</v>
      </c>
      <c r="P9134" s="1" t="s">
        <v>23</v>
      </c>
    </row>
    <row r="9135" spans="1:16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3" t="str">
        <f>IFERROR(LEFT(Tabla2[[#This Row],[Product]],FIND(" ",Tabla2[[#This Row],[Product]])-3),Tabla2[[#This Row],[Product]])</f>
        <v>Men</v>
      </c>
      <c r="I9135" s="6">
        <v>54</v>
      </c>
      <c r="J9135" s="4">
        <v>1570</v>
      </c>
      <c r="K9135" s="6">
        <f>Tabla2[[#This Row],[Price per Unit]]*Tabla2[[#This Row],[Units Sold]]</f>
        <v>84780</v>
      </c>
      <c r="L9135" s="52">
        <f>Tabla2[[#This Row],[Units Sold]]/Cálculos!$C$11</f>
        <v>6.3335539991955979E-5</v>
      </c>
      <c r="M9135" s="6">
        <f>Tabla2[[#This Row],[Total Sales]]-Tabla2[[#This Row],[Operating Profit]]</f>
        <v>81558.36</v>
      </c>
      <c r="N9135" s="6">
        <v>3221.64</v>
      </c>
      <c r="O9135" s="46">
        <f>Tabla2[[#This Row],[Operating Profit]]/Tabla2[[#This Row],[Total Sales]]</f>
        <v>3.7999999999999999E-2</v>
      </c>
      <c r="P9135" s="1" t="s">
        <v>23</v>
      </c>
    </row>
    <row r="9136" spans="1:16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3" t="str">
        <f>IFERROR(LEFT(Tabla2[[#This Row],[Product]],FIND(" ",Tabla2[[#This Row],[Product]])-3),Tabla2[[#This Row],[Product]])</f>
        <v>Women</v>
      </c>
      <c r="I9136" s="6">
        <v>53</v>
      </c>
      <c r="J9136" s="4">
        <v>1780</v>
      </c>
      <c r="K9136" s="6">
        <f>Tabla2[[#This Row],[Price per Unit]]*Tabla2[[#This Row],[Units Sold]]</f>
        <v>94340</v>
      </c>
      <c r="L9136" s="52">
        <f>Tabla2[[#This Row],[Units Sold]]/Cálculos!$C$11</f>
        <v>7.1807172729733537E-5</v>
      </c>
      <c r="M9136" s="6">
        <f>Tabla2[[#This Row],[Total Sales]]-Tabla2[[#This Row],[Operating Profit]]</f>
        <v>89151.3</v>
      </c>
      <c r="N9136" s="6">
        <v>5188.7000000000007</v>
      </c>
      <c r="O9136" s="46">
        <f>Tabla2[[#This Row],[Operating Profit]]/Tabla2[[#This Row],[Total Sales]]</f>
        <v>5.5000000000000007E-2</v>
      </c>
      <c r="P9136" s="1" t="s">
        <v>23</v>
      </c>
    </row>
    <row r="9137" spans="1:16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3" t="str">
        <f>IFERROR(LEFT(Tabla2[[#This Row],[Product]],FIND(" ",Tabla2[[#This Row],[Product]])-3),Tabla2[[#This Row],[Product]])</f>
        <v>Men</v>
      </c>
      <c r="I9137" s="6">
        <v>17</v>
      </c>
      <c r="J9137" s="4">
        <v>2150</v>
      </c>
      <c r="K9137" s="6">
        <f>Tabla2[[#This Row],[Price per Unit]]*Tabla2[[#This Row],[Units Sold]]</f>
        <v>36550</v>
      </c>
      <c r="L9137" s="52">
        <f>Tabla2[[#This Row],[Units Sold]]/Cálculos!$C$11</f>
        <v>8.6733382791532085E-5</v>
      </c>
      <c r="M9137" s="6">
        <f>Tabla2[[#This Row],[Total Sales]]-Tabla2[[#This Row],[Operating Profit]]</f>
        <v>34941.800000000003</v>
      </c>
      <c r="N9137" s="6">
        <v>1608.2</v>
      </c>
      <c r="O9137" s="46">
        <f>Tabla2[[#This Row],[Operating Profit]]/Tabla2[[#This Row],[Total Sales]]</f>
        <v>4.4000000000000004E-2</v>
      </c>
      <c r="P9137" s="1" t="s">
        <v>23</v>
      </c>
    </row>
    <row r="9138" spans="1:16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3" t="str">
        <f>IFERROR(LEFT(Tabla2[[#This Row],[Product]],FIND(" ",Tabla2[[#This Row],[Product]])-3),Tabla2[[#This Row],[Product]])</f>
        <v>Men</v>
      </c>
      <c r="I9138" s="6">
        <v>18</v>
      </c>
      <c r="J9138" s="4">
        <v>1350</v>
      </c>
      <c r="K9138" s="6">
        <f>Tabla2[[#This Row],[Price per Unit]]*Tabla2[[#This Row],[Units Sold]]</f>
        <v>24300</v>
      </c>
      <c r="L9138" s="52">
        <f>Tabla2[[#This Row],[Units Sold]]/Cálculos!$C$11</f>
        <v>5.4460496171427116E-5</v>
      </c>
      <c r="M9138" s="6">
        <f>Tabla2[[#This Row],[Total Sales]]-Tabla2[[#This Row],[Operating Profit]]</f>
        <v>23328</v>
      </c>
      <c r="N9138" s="6">
        <v>971.99999999999989</v>
      </c>
      <c r="O9138" s="46">
        <f>Tabla2[[#This Row],[Operating Profit]]/Tabla2[[#This Row],[Total Sales]]</f>
        <v>3.9999999999999994E-2</v>
      </c>
      <c r="P9138" s="1" t="s">
        <v>23</v>
      </c>
    </row>
    <row r="9139" spans="1:16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3" t="str">
        <f>IFERROR(LEFT(Tabla2[[#This Row],[Product]],FIND(" ",Tabla2[[#This Row],[Product]])-3),Tabla2[[#This Row],[Product]])</f>
        <v>Women</v>
      </c>
      <c r="I9139" s="6">
        <v>11</v>
      </c>
      <c r="J9139" s="4">
        <v>1400</v>
      </c>
      <c r="K9139" s="6">
        <f>Tabla2[[#This Row],[Price per Unit]]*Tabla2[[#This Row],[Units Sold]]</f>
        <v>15400</v>
      </c>
      <c r="L9139" s="52">
        <f>Tabla2[[#This Row],[Units Sold]]/Cálculos!$C$11</f>
        <v>5.6477551585183678E-5</v>
      </c>
      <c r="M9139" s="6">
        <f>Tabla2[[#This Row],[Total Sales]]-Tabla2[[#This Row],[Operating Profit]]</f>
        <v>14722.4</v>
      </c>
      <c r="N9139" s="6">
        <v>677.6</v>
      </c>
      <c r="O9139" s="46">
        <f>Tabla2[[#This Row],[Operating Profit]]/Tabla2[[#This Row],[Total Sales]]</f>
        <v>4.4000000000000004E-2</v>
      </c>
      <c r="P9139" s="1" t="s">
        <v>23</v>
      </c>
    </row>
    <row r="9140" spans="1:16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3" t="str">
        <f>IFERROR(LEFT(Tabla2[[#This Row],[Product]],FIND(" ",Tabla2[[#This Row],[Product]])-3),Tabla2[[#This Row],[Product]])</f>
        <v>Women</v>
      </c>
      <c r="I9140" s="6">
        <v>13</v>
      </c>
      <c r="J9140" s="4">
        <v>1020</v>
      </c>
      <c r="K9140" s="6">
        <f>Tabla2[[#This Row],[Price per Unit]]*Tabla2[[#This Row],[Units Sold]]</f>
        <v>13260</v>
      </c>
      <c r="L9140" s="52">
        <f>Tabla2[[#This Row],[Units Sold]]/Cálculos!$C$11</f>
        <v>4.1147930440633825E-5</v>
      </c>
      <c r="M9140" s="6">
        <f>Tabla2[[#This Row],[Total Sales]]-Tabla2[[#This Row],[Operating Profit]]</f>
        <v>12636.78</v>
      </c>
      <c r="N9140" s="6">
        <v>623.22</v>
      </c>
      <c r="O9140" s="46">
        <f>Tabla2[[#This Row],[Operating Profit]]/Tabla2[[#This Row],[Total Sales]]</f>
        <v>4.7E-2</v>
      </c>
      <c r="P9140" s="1" t="s">
        <v>23</v>
      </c>
    </row>
    <row r="9141" spans="1:16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3" t="str">
        <f>IFERROR(LEFT(Tabla2[[#This Row],[Product]],FIND(" ",Tabla2[[#This Row],[Product]])-3),Tabla2[[#This Row],[Product]])</f>
        <v>Men</v>
      </c>
      <c r="I9141" s="6">
        <v>26</v>
      </c>
      <c r="J9141" s="4">
        <v>1230</v>
      </c>
      <c r="K9141" s="6">
        <f>Tabla2[[#This Row],[Price per Unit]]*Tabla2[[#This Row],[Units Sold]]</f>
        <v>31980</v>
      </c>
      <c r="L9141" s="52">
        <f>Tabla2[[#This Row],[Units Sold]]/Cálculos!$C$11</f>
        <v>4.9619563178411377E-5</v>
      </c>
      <c r="M9141" s="6">
        <f>Tabla2[[#This Row],[Total Sales]]-Tabla2[[#This Row],[Operating Profit]]</f>
        <v>30764.76</v>
      </c>
      <c r="N9141" s="6">
        <v>1215.24</v>
      </c>
      <c r="O9141" s="46">
        <f>Tabla2[[#This Row],[Operating Profit]]/Tabla2[[#This Row],[Total Sales]]</f>
        <v>3.7999999999999999E-2</v>
      </c>
      <c r="P9141" s="1" t="s">
        <v>23</v>
      </c>
    </row>
    <row r="9142" spans="1:16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3" t="str">
        <f>IFERROR(LEFT(Tabla2[[#This Row],[Product]],FIND(" ",Tabla2[[#This Row],[Product]])-3),Tabla2[[#This Row],[Product]])</f>
        <v>Women</v>
      </c>
      <c r="I9142" s="6">
        <v>18</v>
      </c>
      <c r="J9142" s="4">
        <v>1580</v>
      </c>
      <c r="K9142" s="6">
        <f>Tabla2[[#This Row],[Price per Unit]]*Tabla2[[#This Row],[Units Sold]]</f>
        <v>28440</v>
      </c>
      <c r="L9142" s="52">
        <f>Tabla2[[#This Row],[Units Sold]]/Cálculos!$C$11</f>
        <v>6.373895107470729E-5</v>
      </c>
      <c r="M9142" s="6">
        <f>Tabla2[[#This Row],[Total Sales]]-Tabla2[[#This Row],[Operating Profit]]</f>
        <v>27217.08</v>
      </c>
      <c r="N9142" s="6">
        <v>1222.92</v>
      </c>
      <c r="O9142" s="46">
        <f>Tabla2[[#This Row],[Operating Profit]]/Tabla2[[#This Row],[Total Sales]]</f>
        <v>4.3000000000000003E-2</v>
      </c>
      <c r="P9142" s="1" t="s">
        <v>23</v>
      </c>
    </row>
    <row r="9143" spans="1:16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3" t="str">
        <f>IFERROR(LEFT(Tabla2[[#This Row],[Product]],FIND(" ",Tabla2[[#This Row],[Product]])-3),Tabla2[[#This Row],[Product]])</f>
        <v>Men</v>
      </c>
      <c r="I9143" s="6">
        <v>17</v>
      </c>
      <c r="J9143" s="4">
        <v>2100</v>
      </c>
      <c r="K9143" s="6">
        <f>Tabla2[[#This Row],[Price per Unit]]*Tabla2[[#This Row],[Units Sold]]</f>
        <v>35700</v>
      </c>
      <c r="L9143" s="52">
        <f>Tabla2[[#This Row],[Units Sold]]/Cálculos!$C$11</f>
        <v>8.4716327377775517E-5</v>
      </c>
      <c r="M9143" s="6">
        <f>Tabla2[[#This Row],[Total Sales]]-Tabla2[[#This Row],[Operating Profit]]</f>
        <v>34093.5</v>
      </c>
      <c r="N9143" s="6">
        <v>1606.5</v>
      </c>
      <c r="O9143" s="46">
        <f>Tabla2[[#This Row],[Operating Profit]]/Tabla2[[#This Row],[Total Sales]]</f>
        <v>4.4999999999999998E-2</v>
      </c>
      <c r="P9143" s="1" t="s">
        <v>23</v>
      </c>
    </row>
    <row r="9144" spans="1:16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3" t="str">
        <f>IFERROR(LEFT(Tabla2[[#This Row],[Product]],FIND(" ",Tabla2[[#This Row],[Product]])-3),Tabla2[[#This Row],[Product]])</f>
        <v>Men</v>
      </c>
      <c r="I9144" s="6">
        <v>17</v>
      </c>
      <c r="J9144" s="4">
        <v>1120</v>
      </c>
      <c r="K9144" s="6">
        <f>Tabla2[[#This Row],[Price per Unit]]*Tabla2[[#This Row],[Units Sold]]</f>
        <v>19040</v>
      </c>
      <c r="L9144" s="52">
        <f>Tabla2[[#This Row],[Units Sold]]/Cálculos!$C$11</f>
        <v>4.5182041268146942E-5</v>
      </c>
      <c r="M9144" s="6">
        <f>Tabla2[[#This Row],[Total Sales]]-Tabla2[[#This Row],[Operating Profit]]</f>
        <v>18297.439999999999</v>
      </c>
      <c r="N9144" s="6">
        <v>742.56</v>
      </c>
      <c r="O9144" s="46">
        <f>Tabla2[[#This Row],[Operating Profit]]/Tabla2[[#This Row],[Total Sales]]</f>
        <v>3.9E-2</v>
      </c>
      <c r="P9144" s="1" t="s">
        <v>23</v>
      </c>
    </row>
    <row r="9145" spans="1:16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3" t="str">
        <f>IFERROR(LEFT(Tabla2[[#This Row],[Product]],FIND(" ",Tabla2[[#This Row],[Product]])-3),Tabla2[[#This Row],[Product]])</f>
        <v>Women</v>
      </c>
      <c r="I9145" s="6">
        <v>11</v>
      </c>
      <c r="J9145" s="4">
        <v>1360</v>
      </c>
      <c r="K9145" s="6">
        <f>Tabla2[[#This Row],[Price per Unit]]*Tabla2[[#This Row],[Units Sold]]</f>
        <v>14960</v>
      </c>
      <c r="L9145" s="52">
        <f>Tabla2[[#This Row],[Units Sold]]/Cálculos!$C$11</f>
        <v>5.4863907254178434E-5</v>
      </c>
      <c r="M9145" s="6">
        <f>Tabla2[[#This Row],[Total Sales]]-Tabla2[[#This Row],[Operating Profit]]</f>
        <v>14331.68</v>
      </c>
      <c r="N9145" s="6">
        <v>628.32000000000005</v>
      </c>
      <c r="O9145" s="46">
        <f>Tabla2[[#This Row],[Operating Profit]]/Tabla2[[#This Row],[Total Sales]]</f>
        <v>4.2000000000000003E-2</v>
      </c>
      <c r="P9145" s="1" t="s">
        <v>23</v>
      </c>
    </row>
    <row r="9146" spans="1:16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3" t="str">
        <f>IFERROR(LEFT(Tabla2[[#This Row],[Product]],FIND(" ",Tabla2[[#This Row],[Product]])-3),Tabla2[[#This Row],[Product]])</f>
        <v>Women</v>
      </c>
      <c r="I9146" s="6">
        <v>15</v>
      </c>
      <c r="J9146" s="4">
        <v>780</v>
      </c>
      <c r="K9146" s="6">
        <f>Tabla2[[#This Row],[Price per Unit]]*Tabla2[[#This Row],[Units Sold]]</f>
        <v>11700</v>
      </c>
      <c r="L9146" s="52">
        <f>Tabla2[[#This Row],[Units Sold]]/Cálculos!$C$11</f>
        <v>3.1466064454602334E-5</v>
      </c>
      <c r="M9146" s="6">
        <f>Tabla2[[#This Row],[Total Sales]]-Tabla2[[#This Row],[Operating Profit]]</f>
        <v>11150.1</v>
      </c>
      <c r="N9146" s="6">
        <v>549.9</v>
      </c>
      <c r="O9146" s="46">
        <f>Tabla2[[#This Row],[Operating Profit]]/Tabla2[[#This Row],[Total Sales]]</f>
        <v>4.7E-2</v>
      </c>
      <c r="P9146" s="1" t="s">
        <v>23</v>
      </c>
    </row>
    <row r="9147" spans="1:16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3" t="str">
        <f>IFERROR(LEFT(Tabla2[[#This Row],[Product]],FIND(" ",Tabla2[[#This Row],[Product]])-3),Tabla2[[#This Row],[Product]])</f>
        <v>Men</v>
      </c>
      <c r="I9147" s="6">
        <v>23</v>
      </c>
      <c r="J9147" s="4">
        <v>1110</v>
      </c>
      <c r="K9147" s="6">
        <f>Tabla2[[#This Row],[Price per Unit]]*Tabla2[[#This Row],[Units Sold]]</f>
        <v>25530</v>
      </c>
      <c r="L9147" s="52">
        <f>Tabla2[[#This Row],[Units Sold]]/Cálculos!$C$11</f>
        <v>4.4778630185395631E-5</v>
      </c>
      <c r="M9147" s="6">
        <f>Tabla2[[#This Row],[Total Sales]]-Tabla2[[#This Row],[Operating Profit]]</f>
        <v>24585.39</v>
      </c>
      <c r="N9147" s="6">
        <v>944.61</v>
      </c>
      <c r="O9147" s="46">
        <f>Tabla2[[#This Row],[Operating Profit]]/Tabla2[[#This Row],[Total Sales]]</f>
        <v>3.6999999999999998E-2</v>
      </c>
      <c r="P9147" s="1" t="s">
        <v>23</v>
      </c>
    </row>
    <row r="9148" spans="1:16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3" t="str">
        <f>IFERROR(LEFT(Tabla2[[#This Row],[Product]],FIND(" ",Tabla2[[#This Row],[Product]])-3),Tabla2[[#This Row],[Product]])</f>
        <v>Women</v>
      </c>
      <c r="I9148" s="6">
        <v>16</v>
      </c>
      <c r="J9148" s="4">
        <v>1450</v>
      </c>
      <c r="K9148" s="6">
        <f>Tabla2[[#This Row],[Price per Unit]]*Tabla2[[#This Row],[Units Sold]]</f>
        <v>23200</v>
      </c>
      <c r="L9148" s="52">
        <f>Tabla2[[#This Row],[Units Sold]]/Cálculos!$C$11</f>
        <v>5.849460699894024E-5</v>
      </c>
      <c r="M9148" s="6">
        <f>Tabla2[[#This Row],[Total Sales]]-Tabla2[[#This Row],[Operating Profit]]</f>
        <v>22225.599999999999</v>
      </c>
      <c r="N9148" s="6">
        <v>974.40000000000009</v>
      </c>
      <c r="O9148" s="46">
        <f>Tabla2[[#This Row],[Operating Profit]]/Tabla2[[#This Row],[Total Sales]]</f>
        <v>4.2000000000000003E-2</v>
      </c>
      <c r="P9148" s="1" t="s">
        <v>23</v>
      </c>
    </row>
    <row r="9149" spans="1:16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3" t="str">
        <f>IFERROR(LEFT(Tabla2[[#This Row],[Product]],FIND(" ",Tabla2[[#This Row],[Product]])-3),Tabla2[[#This Row],[Product]])</f>
        <v>Men</v>
      </c>
      <c r="I9149" s="6">
        <v>15</v>
      </c>
      <c r="J9149" s="4">
        <v>2060</v>
      </c>
      <c r="K9149" s="6">
        <f>Tabla2[[#This Row],[Price per Unit]]*Tabla2[[#This Row],[Units Sold]]</f>
        <v>30900</v>
      </c>
      <c r="L9149" s="52">
        <f>Tabla2[[#This Row],[Units Sold]]/Cálculos!$C$11</f>
        <v>8.3102683046770273E-5</v>
      </c>
      <c r="M9149" s="6">
        <f>Tabla2[[#This Row],[Total Sales]]-Tabla2[[#This Row],[Operating Profit]]</f>
        <v>29447.7</v>
      </c>
      <c r="N9149" s="6">
        <v>1452.3000000000002</v>
      </c>
      <c r="O9149" s="46">
        <f>Tabla2[[#This Row],[Operating Profit]]/Tabla2[[#This Row],[Total Sales]]</f>
        <v>4.7000000000000007E-2</v>
      </c>
      <c r="P9149" s="1" t="s">
        <v>23</v>
      </c>
    </row>
    <row r="9150" spans="1:16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3" t="str">
        <f>IFERROR(LEFT(Tabla2[[#This Row],[Product]],FIND(" ",Tabla2[[#This Row],[Product]])-3),Tabla2[[#This Row],[Product]])</f>
        <v>Men</v>
      </c>
      <c r="I9150" s="6">
        <v>14</v>
      </c>
      <c r="J9150" s="4">
        <v>1070</v>
      </c>
      <c r="K9150" s="6">
        <f>Tabla2[[#This Row],[Price per Unit]]*Tabla2[[#This Row],[Units Sold]]</f>
        <v>14980</v>
      </c>
      <c r="L9150" s="52">
        <f>Tabla2[[#This Row],[Units Sold]]/Cálculos!$C$11</f>
        <v>4.316498585439038E-5</v>
      </c>
      <c r="M9150" s="6">
        <f>Tabla2[[#This Row],[Total Sales]]-Tabla2[[#This Row],[Operating Profit]]</f>
        <v>14425.74</v>
      </c>
      <c r="N9150" s="6">
        <v>554.26</v>
      </c>
      <c r="O9150" s="46">
        <f>Tabla2[[#This Row],[Operating Profit]]/Tabla2[[#This Row],[Total Sales]]</f>
        <v>3.6999999999999998E-2</v>
      </c>
      <c r="P9150" s="1" t="s">
        <v>23</v>
      </c>
    </row>
    <row r="9151" spans="1:16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3" t="str">
        <f>IFERROR(LEFT(Tabla2[[#This Row],[Product]],FIND(" ",Tabla2[[#This Row],[Product]])-3),Tabla2[[#This Row],[Product]])</f>
        <v>Women</v>
      </c>
      <c r="I9151" s="6">
        <v>8</v>
      </c>
      <c r="J9151" s="4">
        <v>1120</v>
      </c>
      <c r="K9151" s="6">
        <f>Tabla2[[#This Row],[Price per Unit]]*Tabla2[[#This Row],[Units Sold]]</f>
        <v>8960</v>
      </c>
      <c r="L9151" s="52">
        <f>Tabla2[[#This Row],[Units Sold]]/Cálculos!$C$11</f>
        <v>4.5182041268146942E-5</v>
      </c>
      <c r="M9151" s="6">
        <f>Tabla2[[#This Row],[Total Sales]]-Tabla2[[#This Row],[Operating Profit]]</f>
        <v>8556.7999999999993</v>
      </c>
      <c r="N9151" s="6">
        <v>403.2</v>
      </c>
      <c r="O9151" s="46">
        <f>Tabla2[[#This Row],[Operating Profit]]/Tabla2[[#This Row],[Total Sales]]</f>
        <v>4.4999999999999998E-2</v>
      </c>
      <c r="P9151" s="1" t="s">
        <v>23</v>
      </c>
    </row>
    <row r="9152" spans="1:16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3" t="str">
        <f>IFERROR(LEFT(Tabla2[[#This Row],[Product]],FIND(" ",Tabla2[[#This Row],[Product]])-3),Tabla2[[#This Row],[Product]])</f>
        <v>Women</v>
      </c>
      <c r="I9152" s="6">
        <v>15</v>
      </c>
      <c r="J9152" s="4">
        <v>700</v>
      </c>
      <c r="K9152" s="6">
        <f>Tabla2[[#This Row],[Price per Unit]]*Tabla2[[#This Row],[Units Sold]]</f>
        <v>10500</v>
      </c>
      <c r="L9152" s="52">
        <f>Tabla2[[#This Row],[Units Sold]]/Cálculos!$C$11</f>
        <v>2.8238775792591839E-5</v>
      </c>
      <c r="M9152" s="6">
        <f>Tabla2[[#This Row],[Total Sales]]-Tabla2[[#This Row],[Operating Profit]]</f>
        <v>10006.5</v>
      </c>
      <c r="N9152" s="6">
        <v>493.50000000000006</v>
      </c>
      <c r="O9152" s="46">
        <f>Tabla2[[#This Row],[Operating Profit]]/Tabla2[[#This Row],[Total Sales]]</f>
        <v>4.7000000000000007E-2</v>
      </c>
      <c r="P9152" s="1" t="s">
        <v>23</v>
      </c>
    </row>
    <row r="9153" spans="1:16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3" t="str">
        <f>IFERROR(LEFT(Tabla2[[#This Row],[Product]],FIND(" ",Tabla2[[#This Row],[Product]])-3),Tabla2[[#This Row],[Product]])</f>
        <v>Men</v>
      </c>
      <c r="I9153" s="6">
        <v>24</v>
      </c>
      <c r="J9153" s="4">
        <v>880</v>
      </c>
      <c r="K9153" s="6">
        <f>Tabla2[[#This Row],[Price per Unit]]*Tabla2[[#This Row],[Units Sold]]</f>
        <v>21120</v>
      </c>
      <c r="L9153" s="52">
        <f>Tabla2[[#This Row],[Units Sold]]/Cálculos!$C$11</f>
        <v>3.5500175282115457E-5</v>
      </c>
      <c r="M9153" s="6">
        <f>Tabla2[[#This Row],[Total Sales]]-Tabla2[[#This Row],[Operating Profit]]</f>
        <v>20275.2</v>
      </c>
      <c r="N9153" s="6">
        <v>844.8</v>
      </c>
      <c r="O9153" s="46">
        <f>Tabla2[[#This Row],[Operating Profit]]/Tabla2[[#This Row],[Total Sales]]</f>
        <v>0.04</v>
      </c>
      <c r="P9153" s="1" t="s">
        <v>23</v>
      </c>
    </row>
    <row r="9154" spans="1:16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3" t="str">
        <f>IFERROR(LEFT(Tabla2[[#This Row],[Product]],FIND(" ",Tabla2[[#This Row],[Product]])-3),Tabla2[[#This Row],[Product]])</f>
        <v>Women</v>
      </c>
      <c r="I9154" s="6">
        <v>20</v>
      </c>
      <c r="J9154" s="4">
        <v>1120</v>
      </c>
      <c r="K9154" s="6">
        <f>Tabla2[[#This Row],[Price per Unit]]*Tabla2[[#This Row],[Units Sold]]</f>
        <v>22400</v>
      </c>
      <c r="L9154" s="52">
        <f>Tabla2[[#This Row],[Units Sold]]/Cálculos!$C$11</f>
        <v>4.5182041268146942E-5</v>
      </c>
      <c r="M9154" s="6">
        <f>Tabla2[[#This Row],[Total Sales]]-Tabla2[[#This Row],[Operating Profit]]</f>
        <v>21369.599999999999</v>
      </c>
      <c r="N9154" s="6">
        <v>1030.4000000000001</v>
      </c>
      <c r="O9154" s="46">
        <f>Tabla2[[#This Row],[Operating Profit]]/Tabla2[[#This Row],[Total Sales]]</f>
        <v>4.6000000000000006E-2</v>
      </c>
      <c r="P9154" s="1" t="s">
        <v>23</v>
      </c>
    </row>
    <row r="9155" spans="1:16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3" t="str">
        <f>IFERROR(LEFT(Tabla2[[#This Row],[Product]],FIND(" ",Tabla2[[#This Row],[Product]])-3),Tabla2[[#This Row],[Product]])</f>
        <v>Men</v>
      </c>
      <c r="I9155" s="6">
        <v>19</v>
      </c>
      <c r="J9155" s="4">
        <v>2040</v>
      </c>
      <c r="K9155" s="6">
        <f>Tabla2[[#This Row],[Price per Unit]]*Tabla2[[#This Row],[Units Sold]]</f>
        <v>38760</v>
      </c>
      <c r="L9155" s="52">
        <f>Tabla2[[#This Row],[Units Sold]]/Cálculos!$C$11</f>
        <v>8.2295860881267651E-5</v>
      </c>
      <c r="M9155" s="6">
        <f>Tabla2[[#This Row],[Total Sales]]-Tabla2[[#This Row],[Operating Profit]]</f>
        <v>37015.800000000003</v>
      </c>
      <c r="N9155" s="6">
        <v>1744.2</v>
      </c>
      <c r="O9155" s="46">
        <f>Tabla2[[#This Row],[Operating Profit]]/Tabla2[[#This Row],[Total Sales]]</f>
        <v>4.4999999999999998E-2</v>
      </c>
      <c r="P9155" s="1" t="s">
        <v>23</v>
      </c>
    </row>
    <row r="9156" spans="1:16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3" t="str">
        <f>IFERROR(LEFT(Tabla2[[#This Row],[Product]],FIND(" ",Tabla2[[#This Row],[Product]])-3),Tabla2[[#This Row],[Product]])</f>
        <v>Men</v>
      </c>
      <c r="I9156" s="6">
        <v>20</v>
      </c>
      <c r="J9156" s="4">
        <v>1020</v>
      </c>
      <c r="K9156" s="6">
        <f>Tabla2[[#This Row],[Price per Unit]]*Tabla2[[#This Row],[Units Sold]]</f>
        <v>20400</v>
      </c>
      <c r="L9156" s="52">
        <f>Tabla2[[#This Row],[Units Sold]]/Cálculos!$C$11</f>
        <v>4.1147930440633825E-5</v>
      </c>
      <c r="M9156" s="6">
        <f>Tabla2[[#This Row],[Total Sales]]-Tabla2[[#This Row],[Operating Profit]]</f>
        <v>19584</v>
      </c>
      <c r="N9156" s="6">
        <v>815.99999999999989</v>
      </c>
      <c r="O9156" s="46">
        <f>Tabla2[[#This Row],[Operating Profit]]/Tabla2[[#This Row],[Total Sales]]</f>
        <v>3.9999999999999994E-2</v>
      </c>
      <c r="P9156" s="1" t="s">
        <v>23</v>
      </c>
    </row>
    <row r="9157" spans="1:16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3" t="str">
        <f>IFERROR(LEFT(Tabla2[[#This Row],[Product]],FIND(" ",Tabla2[[#This Row],[Product]])-3),Tabla2[[#This Row],[Product]])</f>
        <v>Women</v>
      </c>
      <c r="I9157" s="6">
        <v>11</v>
      </c>
      <c r="J9157" s="4">
        <v>960</v>
      </c>
      <c r="K9157" s="6">
        <f>Tabla2[[#This Row],[Price per Unit]]*Tabla2[[#This Row],[Units Sold]]</f>
        <v>10560</v>
      </c>
      <c r="L9157" s="52">
        <f>Tabla2[[#This Row],[Units Sold]]/Cálculos!$C$11</f>
        <v>3.8727463944125952E-5</v>
      </c>
      <c r="M9157" s="6">
        <f>Tabla2[[#This Row],[Total Sales]]-Tabla2[[#This Row],[Operating Profit]]</f>
        <v>10063.68</v>
      </c>
      <c r="N9157" s="6">
        <v>496.32000000000005</v>
      </c>
      <c r="O9157" s="46">
        <f>Tabla2[[#This Row],[Operating Profit]]/Tabla2[[#This Row],[Total Sales]]</f>
        <v>4.7000000000000007E-2</v>
      </c>
      <c r="P9157" s="1" t="s">
        <v>23</v>
      </c>
    </row>
    <row r="9158" spans="1:16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3" t="str">
        <f>IFERROR(LEFT(Tabla2[[#This Row],[Product]],FIND(" ",Tabla2[[#This Row],[Product]])-3),Tabla2[[#This Row],[Product]])</f>
        <v>Women</v>
      </c>
      <c r="I9158" s="6">
        <v>13</v>
      </c>
      <c r="J9158" s="4">
        <v>770</v>
      </c>
      <c r="K9158" s="6">
        <f>Tabla2[[#This Row],[Price per Unit]]*Tabla2[[#This Row],[Units Sold]]</f>
        <v>10010</v>
      </c>
      <c r="L9158" s="52">
        <f>Tabla2[[#This Row],[Units Sold]]/Cálculos!$C$11</f>
        <v>3.1062653371851023E-5</v>
      </c>
      <c r="M9158" s="6">
        <f>Tabla2[[#This Row],[Total Sales]]-Tabla2[[#This Row],[Operating Profit]]</f>
        <v>9539.5300000000007</v>
      </c>
      <c r="N9158" s="6">
        <v>470.47</v>
      </c>
      <c r="O9158" s="46">
        <f>Tabla2[[#This Row],[Operating Profit]]/Tabla2[[#This Row],[Total Sales]]</f>
        <v>4.7E-2</v>
      </c>
      <c r="P9158" s="1" t="s">
        <v>23</v>
      </c>
    </row>
    <row r="9159" spans="1:16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3" t="str">
        <f>IFERROR(LEFT(Tabla2[[#This Row],[Product]],FIND(" ",Tabla2[[#This Row],[Product]])-3),Tabla2[[#This Row],[Product]])</f>
        <v>Men</v>
      </c>
      <c r="I9159" s="6">
        <v>31</v>
      </c>
      <c r="J9159" s="4">
        <v>750</v>
      </c>
      <c r="K9159" s="6">
        <f>Tabla2[[#This Row],[Price per Unit]]*Tabla2[[#This Row],[Units Sold]]</f>
        <v>23250</v>
      </c>
      <c r="L9159" s="52">
        <f>Tabla2[[#This Row],[Units Sold]]/Cálculos!$C$11</f>
        <v>3.0255831206348401E-5</v>
      </c>
      <c r="M9159" s="6">
        <f>Tabla2[[#This Row],[Total Sales]]-Tabla2[[#This Row],[Operating Profit]]</f>
        <v>22389.75</v>
      </c>
      <c r="N9159" s="6">
        <v>860.25</v>
      </c>
      <c r="O9159" s="46">
        <f>Tabla2[[#This Row],[Operating Profit]]/Tabla2[[#This Row],[Total Sales]]</f>
        <v>3.6999999999999998E-2</v>
      </c>
      <c r="P9159" s="1" t="s">
        <v>23</v>
      </c>
    </row>
    <row r="9160" spans="1:16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3" t="str">
        <f>IFERROR(LEFT(Tabla2[[#This Row],[Product]],FIND(" ",Tabla2[[#This Row],[Product]])-3),Tabla2[[#This Row],[Product]])</f>
        <v>Women</v>
      </c>
      <c r="I9160" s="6">
        <v>24</v>
      </c>
      <c r="J9160" s="4">
        <v>1200</v>
      </c>
      <c r="K9160" s="6">
        <f>Tabla2[[#This Row],[Price per Unit]]*Tabla2[[#This Row],[Units Sold]]</f>
        <v>28800</v>
      </c>
      <c r="L9160" s="52">
        <f>Tabla2[[#This Row],[Units Sold]]/Cálculos!$C$11</f>
        <v>4.8409329930157437E-5</v>
      </c>
      <c r="M9160" s="6">
        <f>Tabla2[[#This Row],[Total Sales]]-Tabla2[[#This Row],[Operating Profit]]</f>
        <v>27532.799999999999</v>
      </c>
      <c r="N9160" s="6">
        <v>1267.2</v>
      </c>
      <c r="O9160" s="46">
        <f>Tabla2[[#This Row],[Operating Profit]]/Tabla2[[#This Row],[Total Sales]]</f>
        <v>4.4000000000000004E-2</v>
      </c>
      <c r="P9160" s="1" t="s">
        <v>23</v>
      </c>
    </row>
    <row r="9161" spans="1:16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3" t="str">
        <f>IFERROR(LEFT(Tabla2[[#This Row],[Product]],FIND(" ",Tabla2[[#This Row],[Product]])-3),Tabla2[[#This Row],[Product]])</f>
        <v>Men</v>
      </c>
      <c r="I9161" s="6">
        <v>26</v>
      </c>
      <c r="J9161" s="4">
        <v>2280</v>
      </c>
      <c r="K9161" s="6">
        <f>Tabla2[[#This Row],[Price per Unit]]*Tabla2[[#This Row],[Units Sold]]</f>
        <v>59280</v>
      </c>
      <c r="L9161" s="52">
        <f>Tabla2[[#This Row],[Units Sold]]/Cálculos!$C$11</f>
        <v>9.1977726867299128E-5</v>
      </c>
      <c r="M9161" s="6">
        <f>Tabla2[[#This Row],[Total Sales]]-Tabla2[[#This Row],[Operating Profit]]</f>
        <v>56553.120000000003</v>
      </c>
      <c r="N9161" s="6">
        <v>2726.88</v>
      </c>
      <c r="O9161" s="46">
        <f>Tabla2[[#This Row],[Operating Profit]]/Tabla2[[#This Row],[Total Sales]]</f>
        <v>4.5999999999999999E-2</v>
      </c>
      <c r="P9161" s="1" t="s">
        <v>23</v>
      </c>
    </row>
    <row r="9162" spans="1:16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3" t="str">
        <f>IFERROR(LEFT(Tabla2[[#This Row],[Product]],FIND(" ",Tabla2[[#This Row],[Product]])-3),Tabla2[[#This Row],[Product]])</f>
        <v>Men</v>
      </c>
      <c r="I9162" s="6">
        <v>28</v>
      </c>
      <c r="J9162" s="4">
        <v>1160</v>
      </c>
      <c r="K9162" s="6">
        <f>Tabla2[[#This Row],[Price per Unit]]*Tabla2[[#This Row],[Units Sold]]</f>
        <v>32480</v>
      </c>
      <c r="L9162" s="52">
        <f>Tabla2[[#This Row],[Units Sold]]/Cálculos!$C$11</f>
        <v>4.6795685599152193E-5</v>
      </c>
      <c r="M9162" s="6">
        <f>Tabla2[[#This Row],[Total Sales]]-Tabla2[[#This Row],[Operating Profit]]</f>
        <v>31115.84</v>
      </c>
      <c r="N9162" s="6">
        <v>1364.1599999999999</v>
      </c>
      <c r="O9162" s="46">
        <f>Tabla2[[#This Row],[Operating Profit]]/Tabla2[[#This Row],[Total Sales]]</f>
        <v>4.1999999999999996E-2</v>
      </c>
      <c r="P9162" s="1" t="s">
        <v>23</v>
      </c>
    </row>
    <row r="9163" spans="1:16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3" t="str">
        <f>IFERROR(LEFT(Tabla2[[#This Row],[Product]],FIND(" ",Tabla2[[#This Row],[Product]])-3),Tabla2[[#This Row],[Product]])</f>
        <v>Women</v>
      </c>
      <c r="I9163" s="6">
        <v>27</v>
      </c>
      <c r="J9163" s="4">
        <v>1190</v>
      </c>
      <c r="K9163" s="6">
        <f>Tabla2[[#This Row],[Price per Unit]]*Tabla2[[#This Row],[Units Sold]]</f>
        <v>32130</v>
      </c>
      <c r="L9163" s="52">
        <f>Tabla2[[#This Row],[Units Sold]]/Cálculos!$C$11</f>
        <v>4.8005918847406126E-5</v>
      </c>
      <c r="M9163" s="6">
        <f>Tabla2[[#This Row],[Total Sales]]-Tabla2[[#This Row],[Operating Profit]]</f>
        <v>30716.28</v>
      </c>
      <c r="N9163" s="6">
        <v>1413.72</v>
      </c>
      <c r="O9163" s="46">
        <f>Tabla2[[#This Row],[Operating Profit]]/Tabla2[[#This Row],[Total Sales]]</f>
        <v>4.3999999999999997E-2</v>
      </c>
      <c r="P9163" s="1" t="s">
        <v>23</v>
      </c>
    </row>
    <row r="9164" spans="1:16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3" t="str">
        <f>IFERROR(LEFT(Tabla2[[#This Row],[Product]],FIND(" ",Tabla2[[#This Row],[Product]])-3),Tabla2[[#This Row],[Product]])</f>
        <v>Women</v>
      </c>
      <c r="I9164" s="6">
        <v>24</v>
      </c>
      <c r="J9164" s="4">
        <v>900</v>
      </c>
      <c r="K9164" s="6">
        <f>Tabla2[[#This Row],[Price per Unit]]*Tabla2[[#This Row],[Units Sold]]</f>
        <v>21600</v>
      </c>
      <c r="L9164" s="52">
        <f>Tabla2[[#This Row],[Units Sold]]/Cálculos!$C$11</f>
        <v>3.630699744761808E-5</v>
      </c>
      <c r="M9164" s="6">
        <f>Tabla2[[#This Row],[Total Sales]]-Tabla2[[#This Row],[Operating Profit]]</f>
        <v>20584.8</v>
      </c>
      <c r="N9164" s="6">
        <v>1015.2</v>
      </c>
      <c r="O9164" s="46">
        <f>Tabla2[[#This Row],[Operating Profit]]/Tabla2[[#This Row],[Total Sales]]</f>
        <v>4.7E-2</v>
      </c>
      <c r="P9164" s="1" t="s">
        <v>23</v>
      </c>
    </row>
    <row r="9165" spans="1:16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3" t="str">
        <f>IFERROR(LEFT(Tabla2[[#This Row],[Product]],FIND(" ",Tabla2[[#This Row],[Product]])-3),Tabla2[[#This Row],[Product]])</f>
        <v>Men</v>
      </c>
      <c r="I9165" s="6">
        <v>32</v>
      </c>
      <c r="J9165" s="4">
        <v>1110</v>
      </c>
      <c r="K9165" s="6">
        <f>Tabla2[[#This Row],[Price per Unit]]*Tabla2[[#This Row],[Units Sold]]</f>
        <v>35520</v>
      </c>
      <c r="L9165" s="52">
        <f>Tabla2[[#This Row],[Units Sold]]/Cálculos!$C$11</f>
        <v>4.4778630185395631E-5</v>
      </c>
      <c r="M9165" s="6">
        <f>Tabla2[[#This Row],[Total Sales]]-Tabla2[[#This Row],[Operating Profit]]</f>
        <v>34134.720000000001</v>
      </c>
      <c r="N9165" s="6">
        <v>1385.2799999999997</v>
      </c>
      <c r="O9165" s="46">
        <f>Tabla2[[#This Row],[Operating Profit]]/Tabla2[[#This Row],[Total Sales]]</f>
        <v>3.8999999999999993E-2</v>
      </c>
      <c r="P9165" s="1" t="s">
        <v>23</v>
      </c>
    </row>
    <row r="9166" spans="1:16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3" t="str">
        <f>IFERROR(LEFT(Tabla2[[#This Row],[Product]],FIND(" ",Tabla2[[#This Row],[Product]])-3),Tabla2[[#This Row],[Product]])</f>
        <v>Women</v>
      </c>
      <c r="I9166" s="6">
        <v>33</v>
      </c>
      <c r="J9166" s="4">
        <v>1450</v>
      </c>
      <c r="K9166" s="6">
        <f>Tabla2[[#This Row],[Price per Unit]]*Tabla2[[#This Row],[Units Sold]]</f>
        <v>47850</v>
      </c>
      <c r="L9166" s="52">
        <f>Tabla2[[#This Row],[Units Sold]]/Cálculos!$C$11</f>
        <v>5.849460699894024E-5</v>
      </c>
      <c r="M9166" s="6">
        <f>Tabla2[[#This Row],[Total Sales]]-Tabla2[[#This Row],[Operating Profit]]</f>
        <v>45601.05</v>
      </c>
      <c r="N9166" s="6">
        <v>2248.9500000000003</v>
      </c>
      <c r="O9166" s="46">
        <f>Tabla2[[#This Row],[Operating Profit]]/Tabla2[[#This Row],[Total Sales]]</f>
        <v>4.7000000000000007E-2</v>
      </c>
      <c r="P9166" s="1" t="s">
        <v>23</v>
      </c>
    </row>
    <row r="9167" spans="1:16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3" t="str">
        <f>IFERROR(LEFT(Tabla2[[#This Row],[Product]],FIND(" ",Tabla2[[#This Row],[Product]])-3),Tabla2[[#This Row],[Product]])</f>
        <v>Men</v>
      </c>
      <c r="I9167" s="6">
        <v>28</v>
      </c>
      <c r="J9167" s="4">
        <v>2360</v>
      </c>
      <c r="K9167" s="6">
        <f>Tabla2[[#This Row],[Price per Unit]]*Tabla2[[#This Row],[Units Sold]]</f>
        <v>66080</v>
      </c>
      <c r="L9167" s="52">
        <f>Tabla2[[#This Row],[Units Sold]]/Cálculos!$C$11</f>
        <v>9.520501552930963E-5</v>
      </c>
      <c r="M9167" s="6">
        <f>Tabla2[[#This Row],[Total Sales]]-Tabla2[[#This Row],[Operating Profit]]</f>
        <v>63172.480000000003</v>
      </c>
      <c r="N9167" s="6">
        <v>2907.52</v>
      </c>
      <c r="O9167" s="46">
        <f>Tabla2[[#This Row],[Operating Profit]]/Tabla2[[#This Row],[Total Sales]]</f>
        <v>4.3999999999999997E-2</v>
      </c>
      <c r="P9167" s="1" t="s">
        <v>23</v>
      </c>
    </row>
    <row r="9168" spans="1:16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3" t="str">
        <f>IFERROR(LEFT(Tabla2[[#This Row],[Product]],FIND(" ",Tabla2[[#This Row],[Product]])-3),Tabla2[[#This Row],[Product]])</f>
        <v>Men</v>
      </c>
      <c r="I9168" s="6">
        <v>25</v>
      </c>
      <c r="J9168" s="4">
        <v>1490</v>
      </c>
      <c r="K9168" s="6">
        <f>Tabla2[[#This Row],[Price per Unit]]*Tabla2[[#This Row],[Units Sold]]</f>
        <v>37250</v>
      </c>
      <c r="L9168" s="52">
        <f>Tabla2[[#This Row],[Units Sold]]/Cálculos!$C$11</f>
        <v>6.010825132994549E-5</v>
      </c>
      <c r="M9168" s="6">
        <f>Tabla2[[#This Row],[Total Sales]]-Tabla2[[#This Row],[Operating Profit]]</f>
        <v>35797.25</v>
      </c>
      <c r="N9168" s="6">
        <v>1452.7499999999998</v>
      </c>
      <c r="O9168" s="46">
        <f>Tabla2[[#This Row],[Operating Profit]]/Tabla2[[#This Row],[Total Sales]]</f>
        <v>3.8999999999999993E-2</v>
      </c>
      <c r="P9168" s="1" t="s">
        <v>23</v>
      </c>
    </row>
    <row r="9169" spans="1:16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3" t="str">
        <f>IFERROR(LEFT(Tabla2[[#This Row],[Product]],FIND(" ",Tabla2[[#This Row],[Product]])-3),Tabla2[[#This Row],[Product]])</f>
        <v>Women</v>
      </c>
      <c r="I9169" s="6">
        <v>28</v>
      </c>
      <c r="J9169" s="4">
        <v>1240</v>
      </c>
      <c r="K9169" s="6">
        <f>Tabla2[[#This Row],[Price per Unit]]*Tabla2[[#This Row],[Units Sold]]</f>
        <v>34720</v>
      </c>
      <c r="L9169" s="52">
        <f>Tabla2[[#This Row],[Units Sold]]/Cálculos!$C$11</f>
        <v>5.0022974261162688E-5</v>
      </c>
      <c r="M9169" s="6">
        <f>Tabla2[[#This Row],[Total Sales]]-Tabla2[[#This Row],[Operating Profit]]</f>
        <v>33157.599999999999</v>
      </c>
      <c r="N9169" s="6">
        <v>1562.4</v>
      </c>
      <c r="O9169" s="46">
        <f>Tabla2[[#This Row],[Operating Profit]]/Tabla2[[#This Row],[Total Sales]]</f>
        <v>4.5000000000000005E-2</v>
      </c>
      <c r="P9169" s="1" t="s">
        <v>23</v>
      </c>
    </row>
    <row r="9170" spans="1:16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3" t="str">
        <f>IFERROR(LEFT(Tabla2[[#This Row],[Product]],FIND(" ",Tabla2[[#This Row],[Product]])-3),Tabla2[[#This Row],[Product]])</f>
        <v>Women</v>
      </c>
      <c r="I9170" s="6">
        <v>29</v>
      </c>
      <c r="J9170" s="4">
        <v>1240</v>
      </c>
      <c r="K9170" s="6">
        <f>Tabla2[[#This Row],[Price per Unit]]*Tabla2[[#This Row],[Units Sold]]</f>
        <v>35960</v>
      </c>
      <c r="L9170" s="52">
        <f>Tabla2[[#This Row],[Units Sold]]/Cálculos!$C$11</f>
        <v>5.0022974261162688E-5</v>
      </c>
      <c r="M9170" s="6">
        <f>Tabla2[[#This Row],[Total Sales]]-Tabla2[[#This Row],[Operating Profit]]</f>
        <v>34377.760000000002</v>
      </c>
      <c r="N9170" s="6">
        <v>1582.24</v>
      </c>
      <c r="O9170" s="46">
        <f>Tabla2[[#This Row],[Operating Profit]]/Tabla2[[#This Row],[Total Sales]]</f>
        <v>4.3999999999999997E-2</v>
      </c>
      <c r="P9170" s="1" t="s">
        <v>23</v>
      </c>
    </row>
    <row r="9171" spans="1:16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3" t="str">
        <f>IFERROR(LEFT(Tabla2[[#This Row],[Product]],FIND(" ",Tabla2[[#This Row],[Product]])-3),Tabla2[[#This Row],[Product]])</f>
        <v>Men</v>
      </c>
      <c r="I9171" s="6">
        <v>37</v>
      </c>
      <c r="J9171" s="4">
        <v>1160</v>
      </c>
      <c r="K9171" s="6">
        <f>Tabla2[[#This Row],[Price per Unit]]*Tabla2[[#This Row],[Units Sold]]</f>
        <v>42920</v>
      </c>
      <c r="L9171" s="52">
        <f>Tabla2[[#This Row],[Units Sold]]/Cálculos!$C$11</f>
        <v>4.6795685599152193E-5</v>
      </c>
      <c r="M9171" s="6">
        <f>Tabla2[[#This Row],[Total Sales]]-Tabla2[[#This Row],[Operating Profit]]</f>
        <v>41246.120000000003</v>
      </c>
      <c r="N9171" s="6">
        <v>1673.8799999999999</v>
      </c>
      <c r="O9171" s="46">
        <f>Tabla2[[#This Row],[Operating Profit]]/Tabla2[[#This Row],[Total Sales]]</f>
        <v>3.9E-2</v>
      </c>
      <c r="P9171" s="1" t="s">
        <v>23</v>
      </c>
    </row>
    <row r="9172" spans="1:16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3" t="str">
        <f>IFERROR(LEFT(Tabla2[[#This Row],[Product]],FIND(" ",Tabla2[[#This Row],[Product]])-3),Tabla2[[#This Row],[Product]])</f>
        <v>Women</v>
      </c>
      <c r="I9172" s="6">
        <v>48</v>
      </c>
      <c r="J9172" s="4">
        <v>1650</v>
      </c>
      <c r="K9172" s="6">
        <f>Tabla2[[#This Row],[Price per Unit]]*Tabla2[[#This Row],[Units Sold]]</f>
        <v>79200</v>
      </c>
      <c r="L9172" s="52">
        <f>Tabla2[[#This Row],[Units Sold]]/Cálculos!$C$11</f>
        <v>6.656282865396648E-5</v>
      </c>
      <c r="M9172" s="6">
        <f>Tabla2[[#This Row],[Total Sales]]-Tabla2[[#This Row],[Operating Profit]]</f>
        <v>75794.399999999994</v>
      </c>
      <c r="N9172" s="6">
        <v>3405.6000000000004</v>
      </c>
      <c r="O9172" s="46">
        <f>Tabla2[[#This Row],[Operating Profit]]/Tabla2[[#This Row],[Total Sales]]</f>
        <v>4.3000000000000003E-2</v>
      </c>
      <c r="P9172" s="1" t="s">
        <v>23</v>
      </c>
    </row>
    <row r="9173" spans="1:16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3" t="str">
        <f>IFERROR(LEFT(Tabla2[[#This Row],[Product]],FIND(" ",Tabla2[[#This Row],[Product]])-3),Tabla2[[#This Row],[Product]])</f>
        <v>Men</v>
      </c>
      <c r="I9173" s="6">
        <v>39</v>
      </c>
      <c r="J9173" s="4">
        <v>2710</v>
      </c>
      <c r="K9173" s="6">
        <f>Tabla2[[#This Row],[Price per Unit]]*Tabla2[[#This Row],[Units Sold]]</f>
        <v>105690</v>
      </c>
      <c r="L9173" s="52">
        <f>Tabla2[[#This Row],[Units Sold]]/Cálculos!$C$11</f>
        <v>1.0932440342560556E-4</v>
      </c>
      <c r="M9173" s="6">
        <f>Tabla2[[#This Row],[Total Sales]]-Tabla2[[#This Row],[Operating Profit]]</f>
        <v>101251.02</v>
      </c>
      <c r="N9173" s="6">
        <v>4438.9800000000005</v>
      </c>
      <c r="O9173" s="46">
        <f>Tabla2[[#This Row],[Operating Profit]]/Tabla2[[#This Row],[Total Sales]]</f>
        <v>4.2000000000000003E-2</v>
      </c>
      <c r="P9173" s="1" t="s">
        <v>23</v>
      </c>
    </row>
    <row r="9174" spans="1:16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3" t="str">
        <f>IFERROR(LEFT(Tabla2[[#This Row],[Product]],FIND(" ",Tabla2[[#This Row],[Product]])-3),Tabla2[[#This Row],[Product]])</f>
        <v>Men</v>
      </c>
      <c r="I9174" s="6">
        <v>36</v>
      </c>
      <c r="J9174" s="4">
        <v>1630</v>
      </c>
      <c r="K9174" s="6">
        <f>Tabla2[[#This Row],[Price per Unit]]*Tabla2[[#This Row],[Units Sold]]</f>
        <v>58680</v>
      </c>
      <c r="L9174" s="52">
        <f>Tabla2[[#This Row],[Units Sold]]/Cálculos!$C$11</f>
        <v>6.5756006488463858E-5</v>
      </c>
      <c r="M9174" s="6">
        <f>Tabla2[[#This Row],[Total Sales]]-Tabla2[[#This Row],[Operating Profit]]</f>
        <v>56508.84</v>
      </c>
      <c r="N9174" s="6">
        <v>2171.16</v>
      </c>
      <c r="O9174" s="46">
        <f>Tabla2[[#This Row],[Operating Profit]]/Tabla2[[#This Row],[Total Sales]]</f>
        <v>3.6999999999999998E-2</v>
      </c>
      <c r="P9174" s="1" t="s">
        <v>23</v>
      </c>
    </row>
    <row r="9175" spans="1:16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3" t="str">
        <f>IFERROR(LEFT(Tabla2[[#This Row],[Product]],FIND(" ",Tabla2[[#This Row],[Product]])-3),Tabla2[[#This Row],[Product]])</f>
        <v>Women</v>
      </c>
      <c r="I9175" s="6">
        <v>32</v>
      </c>
      <c r="J9175" s="4">
        <v>1400</v>
      </c>
      <c r="K9175" s="6">
        <f>Tabla2[[#This Row],[Price per Unit]]*Tabla2[[#This Row],[Units Sold]]</f>
        <v>44800</v>
      </c>
      <c r="L9175" s="52">
        <f>Tabla2[[#This Row],[Units Sold]]/Cálculos!$C$11</f>
        <v>5.6477551585183678E-5</v>
      </c>
      <c r="M9175" s="6">
        <f>Tabla2[[#This Row],[Total Sales]]-Tabla2[[#This Row],[Operating Profit]]</f>
        <v>42828.800000000003</v>
      </c>
      <c r="N9175" s="6">
        <v>1971.2</v>
      </c>
      <c r="O9175" s="46">
        <f>Tabla2[[#This Row],[Operating Profit]]/Tabla2[[#This Row],[Total Sales]]</f>
        <v>4.4000000000000004E-2</v>
      </c>
      <c r="P9175" s="1" t="s">
        <v>23</v>
      </c>
    </row>
    <row r="9176" spans="1:16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3" t="str">
        <f>IFERROR(LEFT(Tabla2[[#This Row],[Product]],FIND(" ",Tabla2[[#This Row],[Product]])-3),Tabla2[[#This Row],[Product]])</f>
        <v>Women</v>
      </c>
      <c r="I9176" s="6">
        <v>35</v>
      </c>
      <c r="J9176" s="4">
        <v>1200</v>
      </c>
      <c r="K9176" s="6">
        <f>Tabla2[[#This Row],[Price per Unit]]*Tabla2[[#This Row],[Units Sold]]</f>
        <v>42000</v>
      </c>
      <c r="L9176" s="52">
        <f>Tabla2[[#This Row],[Units Sold]]/Cálculos!$C$11</f>
        <v>4.8409329930157437E-5</v>
      </c>
      <c r="M9176" s="6">
        <f>Tabla2[[#This Row],[Total Sales]]-Tabla2[[#This Row],[Operating Profit]]</f>
        <v>40194</v>
      </c>
      <c r="N9176" s="6">
        <v>1806.0000000000002</v>
      </c>
      <c r="O9176" s="46">
        <f>Tabla2[[#This Row],[Operating Profit]]/Tabla2[[#This Row],[Total Sales]]</f>
        <v>4.3000000000000003E-2</v>
      </c>
      <c r="P9176" s="1" t="s">
        <v>23</v>
      </c>
    </row>
    <row r="9177" spans="1:16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3" t="str">
        <f>IFERROR(LEFT(Tabla2[[#This Row],[Product]],FIND(" ",Tabla2[[#This Row],[Product]])-3),Tabla2[[#This Row],[Product]])</f>
        <v>Men</v>
      </c>
      <c r="I9177" s="6">
        <v>40</v>
      </c>
      <c r="J9177" s="4">
        <v>1490</v>
      </c>
      <c r="K9177" s="6">
        <f>Tabla2[[#This Row],[Price per Unit]]*Tabla2[[#This Row],[Units Sold]]</f>
        <v>59600</v>
      </c>
      <c r="L9177" s="52">
        <f>Tabla2[[#This Row],[Units Sold]]/Cálculos!$C$11</f>
        <v>6.010825132994549E-5</v>
      </c>
      <c r="M9177" s="6">
        <f>Tabla2[[#This Row],[Total Sales]]-Tabla2[[#This Row],[Operating Profit]]</f>
        <v>57216</v>
      </c>
      <c r="N9177" s="6">
        <v>2384</v>
      </c>
      <c r="O9177" s="46">
        <f>Tabla2[[#This Row],[Operating Profit]]/Tabla2[[#This Row],[Total Sales]]</f>
        <v>0.04</v>
      </c>
      <c r="P9177" s="1" t="s">
        <v>23</v>
      </c>
    </row>
    <row r="9178" spans="1:16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3" t="str">
        <f>IFERROR(LEFT(Tabla2[[#This Row],[Product]],FIND(" ",Tabla2[[#This Row],[Product]])-3),Tabla2[[#This Row],[Product]])</f>
        <v>Women</v>
      </c>
      <c r="I9178" s="6">
        <v>50</v>
      </c>
      <c r="J9178" s="4">
        <v>1980</v>
      </c>
      <c r="K9178" s="6">
        <f>Tabla2[[#This Row],[Price per Unit]]*Tabla2[[#This Row],[Units Sold]]</f>
        <v>99000</v>
      </c>
      <c r="L9178" s="52">
        <f>Tabla2[[#This Row],[Units Sold]]/Cálculos!$C$11</f>
        <v>7.9875394384759771E-5</v>
      </c>
      <c r="M9178" s="6">
        <f>Tabla2[[#This Row],[Total Sales]]-Tabla2[[#This Row],[Operating Profit]]</f>
        <v>94446</v>
      </c>
      <c r="N9178" s="6">
        <v>4554</v>
      </c>
      <c r="O9178" s="46">
        <f>Tabla2[[#This Row],[Operating Profit]]/Tabla2[[#This Row],[Total Sales]]</f>
        <v>4.5999999999999999E-2</v>
      </c>
      <c r="P9178" s="1" t="s">
        <v>23</v>
      </c>
    </row>
    <row r="9179" spans="1:16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3" t="str">
        <f>IFERROR(LEFT(Tabla2[[#This Row],[Product]],FIND(" ",Tabla2[[#This Row],[Product]])-3),Tabla2[[#This Row],[Product]])</f>
        <v>Men</v>
      </c>
      <c r="I9179" s="6">
        <v>43</v>
      </c>
      <c r="J9179" s="4">
        <v>2330</v>
      </c>
      <c r="K9179" s="6">
        <f>Tabla2[[#This Row],[Price per Unit]]*Tabla2[[#This Row],[Units Sold]]</f>
        <v>100190</v>
      </c>
      <c r="L9179" s="52">
        <f>Tabla2[[#This Row],[Units Sold]]/Cálculos!$C$11</f>
        <v>9.3994782281055697E-5</v>
      </c>
      <c r="M9179" s="6">
        <f>Tabla2[[#This Row],[Total Sales]]-Tabla2[[#This Row],[Operating Profit]]</f>
        <v>95681.45</v>
      </c>
      <c r="N9179" s="6">
        <v>4508.55</v>
      </c>
      <c r="O9179" s="46">
        <f>Tabla2[[#This Row],[Operating Profit]]/Tabla2[[#This Row],[Total Sales]]</f>
        <v>4.5000000000000005E-2</v>
      </c>
      <c r="P9179" s="1" t="s">
        <v>23</v>
      </c>
    </row>
    <row r="9180" spans="1:16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3" t="str">
        <f>IFERROR(LEFT(Tabla2[[#This Row],[Product]],FIND(" ",Tabla2[[#This Row],[Product]])-3),Tabla2[[#This Row],[Product]])</f>
        <v>Men</v>
      </c>
      <c r="I9180" s="6">
        <v>42</v>
      </c>
      <c r="J9180" s="4">
        <v>1630</v>
      </c>
      <c r="K9180" s="6">
        <f>Tabla2[[#This Row],[Price per Unit]]*Tabla2[[#This Row],[Units Sold]]</f>
        <v>68460</v>
      </c>
      <c r="L9180" s="52">
        <f>Tabla2[[#This Row],[Units Sold]]/Cálculos!$C$11</f>
        <v>6.5756006488463858E-5</v>
      </c>
      <c r="M9180" s="6">
        <f>Tabla2[[#This Row],[Total Sales]]-Tabla2[[#This Row],[Operating Profit]]</f>
        <v>65790.06</v>
      </c>
      <c r="N9180" s="6">
        <v>2669.9399999999996</v>
      </c>
      <c r="O9180" s="46">
        <f>Tabla2[[#This Row],[Operating Profit]]/Tabla2[[#This Row],[Total Sales]]</f>
        <v>3.8999999999999993E-2</v>
      </c>
      <c r="P9180" s="1" t="s">
        <v>23</v>
      </c>
    </row>
    <row r="9181" spans="1:16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3" t="str">
        <f>IFERROR(LEFT(Tabla2[[#This Row],[Product]],FIND(" ",Tabla2[[#This Row],[Product]])-3),Tabla2[[#This Row],[Product]])</f>
        <v>Women</v>
      </c>
      <c r="I9181" s="6">
        <v>40</v>
      </c>
      <c r="J9181" s="4">
        <v>1350</v>
      </c>
      <c r="K9181" s="6">
        <f>Tabla2[[#This Row],[Price per Unit]]*Tabla2[[#This Row],[Units Sold]]</f>
        <v>54000</v>
      </c>
      <c r="L9181" s="52">
        <f>Tabla2[[#This Row],[Units Sold]]/Cálculos!$C$11</f>
        <v>5.4460496171427116E-5</v>
      </c>
      <c r="M9181" s="6">
        <f>Tabla2[[#This Row],[Total Sales]]-Tabla2[[#This Row],[Operating Profit]]</f>
        <v>51624</v>
      </c>
      <c r="N9181" s="6">
        <v>2376</v>
      </c>
      <c r="O9181" s="46">
        <f>Tabla2[[#This Row],[Operating Profit]]/Tabla2[[#This Row],[Total Sales]]</f>
        <v>4.3999999999999997E-2</v>
      </c>
      <c r="P9181" s="1" t="s">
        <v>23</v>
      </c>
    </row>
    <row r="9182" spans="1:16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3" t="str">
        <f>IFERROR(LEFT(Tabla2[[#This Row],[Product]],FIND(" ",Tabla2[[#This Row],[Product]])-3),Tabla2[[#This Row],[Product]])</f>
        <v>Women</v>
      </c>
      <c r="I9182" s="6">
        <v>29</v>
      </c>
      <c r="J9182" s="4">
        <v>1320</v>
      </c>
      <c r="K9182" s="6">
        <f>Tabla2[[#This Row],[Price per Unit]]*Tabla2[[#This Row],[Units Sold]]</f>
        <v>38280</v>
      </c>
      <c r="L9182" s="52">
        <f>Tabla2[[#This Row],[Units Sold]]/Cálculos!$C$11</f>
        <v>5.3250262923173183E-5</v>
      </c>
      <c r="M9182" s="6">
        <f>Tabla2[[#This Row],[Total Sales]]-Tabla2[[#This Row],[Operating Profit]]</f>
        <v>36557.4</v>
      </c>
      <c r="N9182" s="6">
        <v>1722.6000000000001</v>
      </c>
      <c r="O9182" s="46">
        <f>Tabla2[[#This Row],[Operating Profit]]/Tabla2[[#This Row],[Total Sales]]</f>
        <v>4.5000000000000005E-2</v>
      </c>
      <c r="P9182" s="1" t="s">
        <v>23</v>
      </c>
    </row>
    <row r="9183" spans="1:16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3" t="str">
        <f>IFERROR(LEFT(Tabla2[[#This Row],[Product]],FIND(" ",Tabla2[[#This Row],[Product]])-3),Tabla2[[#This Row],[Product]])</f>
        <v>Men</v>
      </c>
      <c r="I9183" s="6">
        <v>40</v>
      </c>
      <c r="J9183" s="4">
        <v>1130</v>
      </c>
      <c r="K9183" s="6">
        <f>Tabla2[[#This Row],[Price per Unit]]*Tabla2[[#This Row],[Units Sold]]</f>
        <v>45200</v>
      </c>
      <c r="L9183" s="52">
        <f>Tabla2[[#This Row],[Units Sold]]/Cálculos!$C$11</f>
        <v>4.5585452350898253E-5</v>
      </c>
      <c r="M9183" s="6">
        <f>Tabla2[[#This Row],[Total Sales]]-Tabla2[[#This Row],[Operating Profit]]</f>
        <v>43527.6</v>
      </c>
      <c r="N9183" s="6">
        <v>1672.4</v>
      </c>
      <c r="O9183" s="46">
        <f>Tabla2[[#This Row],[Operating Profit]]/Tabla2[[#This Row],[Total Sales]]</f>
        <v>3.7000000000000005E-2</v>
      </c>
      <c r="P9183" s="1" t="s">
        <v>23</v>
      </c>
    </row>
    <row r="9184" spans="1:16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3" t="str">
        <f>IFERROR(LEFT(Tabla2[[#This Row],[Product]],FIND(" ",Tabla2[[#This Row],[Product]])-3),Tabla2[[#This Row],[Product]])</f>
        <v>Women</v>
      </c>
      <c r="I9184" s="6">
        <v>40</v>
      </c>
      <c r="J9184" s="4">
        <v>1930</v>
      </c>
      <c r="K9184" s="6">
        <f>Tabla2[[#This Row],[Price per Unit]]*Tabla2[[#This Row],[Units Sold]]</f>
        <v>77200</v>
      </c>
      <c r="L9184" s="52">
        <f>Tabla2[[#This Row],[Units Sold]]/Cálculos!$C$11</f>
        <v>7.7858338971003216E-5</v>
      </c>
      <c r="M9184" s="6">
        <f>Tabla2[[#This Row],[Total Sales]]-Tabla2[[#This Row],[Operating Profit]]</f>
        <v>73571.600000000006</v>
      </c>
      <c r="N9184" s="6">
        <v>3628.4</v>
      </c>
      <c r="O9184" s="46">
        <f>Tabla2[[#This Row],[Operating Profit]]/Tabla2[[#This Row],[Total Sales]]</f>
        <v>4.7E-2</v>
      </c>
      <c r="P9184" s="1" t="s">
        <v>23</v>
      </c>
    </row>
    <row r="9185" spans="1:16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3" t="str">
        <f>IFERROR(LEFT(Tabla2[[#This Row],[Product]],FIND(" ",Tabla2[[#This Row],[Product]])-3),Tabla2[[#This Row],[Product]])</f>
        <v>Men</v>
      </c>
      <c r="I9185" s="6">
        <v>35</v>
      </c>
      <c r="J9185" s="4">
        <v>2210</v>
      </c>
      <c r="K9185" s="6">
        <f>Tabla2[[#This Row],[Price per Unit]]*Tabla2[[#This Row],[Units Sold]]</f>
        <v>77350</v>
      </c>
      <c r="L9185" s="52">
        <f>Tabla2[[#This Row],[Units Sold]]/Cálculos!$C$11</f>
        <v>8.9153849288039951E-5</v>
      </c>
      <c r="M9185" s="6">
        <f>Tabla2[[#This Row],[Total Sales]]-Tabla2[[#This Row],[Operating Profit]]</f>
        <v>74023.95</v>
      </c>
      <c r="N9185" s="6">
        <v>3326.05</v>
      </c>
      <c r="O9185" s="46">
        <f>Tabla2[[#This Row],[Operating Profit]]/Tabla2[[#This Row],[Total Sales]]</f>
        <v>4.3000000000000003E-2</v>
      </c>
      <c r="P9185" s="1" t="s">
        <v>23</v>
      </c>
    </row>
    <row r="9186" spans="1:16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3" t="str">
        <f>IFERROR(LEFT(Tabla2[[#This Row],[Product]],FIND(" ",Tabla2[[#This Row],[Product]])-3),Tabla2[[#This Row],[Product]])</f>
        <v>Men</v>
      </c>
      <c r="I9186" s="6">
        <v>26</v>
      </c>
      <c r="J9186" s="4">
        <v>1350</v>
      </c>
      <c r="K9186" s="6">
        <f>Tabla2[[#This Row],[Price per Unit]]*Tabla2[[#This Row],[Units Sold]]</f>
        <v>35100</v>
      </c>
      <c r="L9186" s="52">
        <f>Tabla2[[#This Row],[Units Sold]]/Cálculos!$C$11</f>
        <v>5.4460496171427116E-5</v>
      </c>
      <c r="M9186" s="6">
        <f>Tabla2[[#This Row],[Total Sales]]-Tabla2[[#This Row],[Operating Profit]]</f>
        <v>33660.9</v>
      </c>
      <c r="N9186" s="6">
        <v>1439.1</v>
      </c>
      <c r="O9186" s="46">
        <f>Tabla2[[#This Row],[Operating Profit]]/Tabla2[[#This Row],[Total Sales]]</f>
        <v>4.0999999999999995E-2</v>
      </c>
      <c r="P9186" s="1" t="s">
        <v>23</v>
      </c>
    </row>
    <row r="9187" spans="1:16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3" t="str">
        <f>IFERROR(LEFT(Tabla2[[#This Row],[Product]],FIND(" ",Tabla2[[#This Row],[Product]])-3),Tabla2[[#This Row],[Product]])</f>
        <v>Women</v>
      </c>
      <c r="I9187" s="6">
        <v>11</v>
      </c>
      <c r="J9187" s="4">
        <v>1230</v>
      </c>
      <c r="K9187" s="6">
        <f>Tabla2[[#This Row],[Price per Unit]]*Tabla2[[#This Row],[Units Sold]]</f>
        <v>13530</v>
      </c>
      <c r="L9187" s="52">
        <f>Tabla2[[#This Row],[Units Sold]]/Cálculos!$C$11</f>
        <v>4.9619563178411377E-5</v>
      </c>
      <c r="M9187" s="6">
        <f>Tabla2[[#This Row],[Total Sales]]-Tabla2[[#This Row],[Operating Profit]]</f>
        <v>12894.09</v>
      </c>
      <c r="N9187" s="6">
        <v>635.91000000000008</v>
      </c>
      <c r="O9187" s="46">
        <f>Tabla2[[#This Row],[Operating Profit]]/Tabla2[[#This Row],[Total Sales]]</f>
        <v>4.7000000000000007E-2</v>
      </c>
      <c r="P9187" s="1" t="s">
        <v>23</v>
      </c>
    </row>
    <row r="9188" spans="1:16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3" t="str">
        <f>IFERROR(LEFT(Tabla2[[#This Row],[Product]],FIND(" ",Tabla2[[#This Row],[Product]])-3),Tabla2[[#This Row],[Product]])</f>
        <v>Women</v>
      </c>
      <c r="I9188" s="6">
        <v>12</v>
      </c>
      <c r="J9188" s="4">
        <v>1040</v>
      </c>
      <c r="K9188" s="6">
        <f>Tabla2[[#This Row],[Price per Unit]]*Tabla2[[#This Row],[Units Sold]]</f>
        <v>12480</v>
      </c>
      <c r="L9188" s="52">
        <f>Tabla2[[#This Row],[Units Sold]]/Cálculos!$C$11</f>
        <v>4.1954752606136447E-5</v>
      </c>
      <c r="M9188" s="6">
        <f>Tabla2[[#This Row],[Total Sales]]-Tabla2[[#This Row],[Operating Profit]]</f>
        <v>11955.84</v>
      </c>
      <c r="N9188" s="6">
        <v>524.16000000000008</v>
      </c>
      <c r="O9188" s="46">
        <f>Tabla2[[#This Row],[Operating Profit]]/Tabla2[[#This Row],[Total Sales]]</f>
        <v>4.200000000000001E-2</v>
      </c>
      <c r="P9188" s="1" t="s">
        <v>23</v>
      </c>
    </row>
    <row r="9189" spans="1:16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3" t="str">
        <f>IFERROR(LEFT(Tabla2[[#This Row],[Product]],FIND(" ",Tabla2[[#This Row],[Product]])-3),Tabla2[[#This Row],[Product]])</f>
        <v>Men</v>
      </c>
      <c r="I9189" s="6">
        <v>18</v>
      </c>
      <c r="J9189" s="4">
        <v>1110</v>
      </c>
      <c r="K9189" s="6">
        <f>Tabla2[[#This Row],[Price per Unit]]*Tabla2[[#This Row],[Units Sold]]</f>
        <v>19980</v>
      </c>
      <c r="L9189" s="52">
        <f>Tabla2[[#This Row],[Units Sold]]/Cálculos!$C$11</f>
        <v>4.4778630185395631E-5</v>
      </c>
      <c r="M9189" s="6">
        <f>Tabla2[[#This Row],[Total Sales]]-Tabla2[[#This Row],[Operating Profit]]</f>
        <v>19200.78</v>
      </c>
      <c r="N9189" s="6">
        <v>779.21999999999991</v>
      </c>
      <c r="O9189" s="46">
        <f>Tabla2[[#This Row],[Operating Profit]]/Tabla2[[#This Row],[Total Sales]]</f>
        <v>3.8999999999999993E-2</v>
      </c>
      <c r="P9189" s="1" t="s">
        <v>23</v>
      </c>
    </row>
    <row r="9190" spans="1:16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3" t="str">
        <f>IFERROR(LEFT(Tabla2[[#This Row],[Product]],FIND(" ",Tabla2[[#This Row],[Product]])-3),Tabla2[[#This Row],[Product]])</f>
        <v>Women</v>
      </c>
      <c r="I9190" s="6">
        <v>22</v>
      </c>
      <c r="J9190" s="4">
        <v>1400</v>
      </c>
      <c r="K9190" s="6">
        <f>Tabla2[[#This Row],[Price per Unit]]*Tabla2[[#This Row],[Units Sold]]</f>
        <v>30800</v>
      </c>
      <c r="L9190" s="52">
        <f>Tabla2[[#This Row],[Units Sold]]/Cálculos!$C$11</f>
        <v>5.6477551585183678E-5</v>
      </c>
      <c r="M9190" s="6">
        <f>Tabla2[[#This Row],[Total Sales]]-Tabla2[[#This Row],[Operating Profit]]</f>
        <v>29506.400000000001</v>
      </c>
      <c r="N9190" s="6">
        <v>1293.6000000000001</v>
      </c>
      <c r="O9190" s="46">
        <f>Tabla2[[#This Row],[Operating Profit]]/Tabla2[[#This Row],[Total Sales]]</f>
        <v>4.2000000000000003E-2</v>
      </c>
      <c r="P9190" s="1" t="s">
        <v>23</v>
      </c>
    </row>
    <row r="9191" spans="1:16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3" t="str">
        <f>IFERROR(LEFT(Tabla2[[#This Row],[Product]],FIND(" ",Tabla2[[#This Row],[Product]])-3),Tabla2[[#This Row],[Product]])</f>
        <v>Men</v>
      </c>
      <c r="I9191" s="6">
        <v>21</v>
      </c>
      <c r="J9191" s="4">
        <v>1800</v>
      </c>
      <c r="K9191" s="6">
        <f>Tabla2[[#This Row],[Price per Unit]]*Tabla2[[#This Row],[Units Sold]]</f>
        <v>37800</v>
      </c>
      <c r="L9191" s="52">
        <f>Tabla2[[#This Row],[Units Sold]]/Cálculos!$C$11</f>
        <v>7.2613994895236159E-5</v>
      </c>
      <c r="M9191" s="6">
        <f>Tabla2[[#This Row],[Total Sales]]-Tabla2[[#This Row],[Operating Profit]]</f>
        <v>36099</v>
      </c>
      <c r="N9191" s="6">
        <v>1701</v>
      </c>
      <c r="O9191" s="46">
        <f>Tabla2[[#This Row],[Operating Profit]]/Tabla2[[#This Row],[Total Sales]]</f>
        <v>4.4999999999999998E-2</v>
      </c>
      <c r="P9191" s="1" t="s">
        <v>23</v>
      </c>
    </row>
    <row r="9192" spans="1:16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3" t="str">
        <f>IFERROR(LEFT(Tabla2[[#This Row],[Product]],FIND(" ",Tabla2[[#This Row],[Product]])-3),Tabla2[[#This Row],[Product]])</f>
        <v>Men</v>
      </c>
      <c r="I9192" s="6">
        <v>14</v>
      </c>
      <c r="J9192" s="4">
        <v>1320</v>
      </c>
      <c r="K9192" s="6">
        <f>Tabla2[[#This Row],[Price per Unit]]*Tabla2[[#This Row],[Units Sold]]</f>
        <v>18480</v>
      </c>
      <c r="L9192" s="52">
        <f>Tabla2[[#This Row],[Units Sold]]/Cálculos!$C$11</f>
        <v>5.3250262923173183E-5</v>
      </c>
      <c r="M9192" s="6">
        <f>Tabla2[[#This Row],[Total Sales]]-Tabla2[[#This Row],[Operating Profit]]</f>
        <v>17740.8</v>
      </c>
      <c r="N9192" s="6">
        <v>739.19999999999993</v>
      </c>
      <c r="O9192" s="46">
        <f>Tabla2[[#This Row],[Operating Profit]]/Tabla2[[#This Row],[Total Sales]]</f>
        <v>3.9999999999999994E-2</v>
      </c>
      <c r="P9192" s="1" t="s">
        <v>23</v>
      </c>
    </row>
    <row r="9193" spans="1:16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3" t="str">
        <f>IFERROR(LEFT(Tabla2[[#This Row],[Product]],FIND(" ",Tabla2[[#This Row],[Product]])-3),Tabla2[[#This Row],[Product]])</f>
        <v>Women</v>
      </c>
      <c r="I9193" s="6">
        <v>16</v>
      </c>
      <c r="J9193" s="4">
        <v>990</v>
      </c>
      <c r="K9193" s="6">
        <f>Tabla2[[#This Row],[Price per Unit]]*Tabla2[[#This Row],[Units Sold]]</f>
        <v>15840</v>
      </c>
      <c r="L9193" s="52">
        <f>Tabla2[[#This Row],[Units Sold]]/Cálculos!$C$11</f>
        <v>3.9937697192379885E-5</v>
      </c>
      <c r="M9193" s="6">
        <f>Tabla2[[#This Row],[Total Sales]]-Tabla2[[#This Row],[Operating Profit]]</f>
        <v>15111.36</v>
      </c>
      <c r="N9193" s="6">
        <v>728.64</v>
      </c>
      <c r="O9193" s="46">
        <f>Tabla2[[#This Row],[Operating Profit]]/Tabla2[[#This Row],[Total Sales]]</f>
        <v>4.5999999999999999E-2</v>
      </c>
      <c r="P9193" s="1" t="s">
        <v>23</v>
      </c>
    </row>
    <row r="9194" spans="1:16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3" t="str">
        <f>IFERROR(LEFT(Tabla2[[#This Row],[Product]],FIND(" ",Tabla2[[#This Row],[Product]])-3),Tabla2[[#This Row],[Product]])</f>
        <v>Women</v>
      </c>
      <c r="I9194" s="6">
        <v>15</v>
      </c>
      <c r="J9194" s="4">
        <v>940</v>
      </c>
      <c r="K9194" s="6">
        <f>Tabla2[[#This Row],[Price per Unit]]*Tabla2[[#This Row],[Units Sold]]</f>
        <v>14100</v>
      </c>
      <c r="L9194" s="52">
        <f>Tabla2[[#This Row],[Units Sold]]/Cálculos!$C$11</f>
        <v>3.792064177862333E-5</v>
      </c>
      <c r="M9194" s="6">
        <f>Tabla2[[#This Row],[Total Sales]]-Tabla2[[#This Row],[Operating Profit]]</f>
        <v>13465.5</v>
      </c>
      <c r="N9194" s="6">
        <v>634.5</v>
      </c>
      <c r="O9194" s="46">
        <f>Tabla2[[#This Row],[Operating Profit]]/Tabla2[[#This Row],[Total Sales]]</f>
        <v>4.4999999999999998E-2</v>
      </c>
      <c r="P9194" s="1" t="s">
        <v>23</v>
      </c>
    </row>
    <row r="9195" spans="1:16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3" t="str">
        <f>IFERROR(LEFT(Tabla2[[#This Row],[Product]],FIND(" ",Tabla2[[#This Row],[Product]])-3),Tabla2[[#This Row],[Product]])</f>
        <v>Men</v>
      </c>
      <c r="I9195" s="6">
        <v>21</v>
      </c>
      <c r="J9195" s="4">
        <v>910</v>
      </c>
      <c r="K9195" s="6">
        <f>Tabla2[[#This Row],[Price per Unit]]*Tabla2[[#This Row],[Units Sold]]</f>
        <v>19110</v>
      </c>
      <c r="L9195" s="52">
        <f>Tabla2[[#This Row],[Units Sold]]/Cálculos!$C$11</f>
        <v>3.6710408530369391E-5</v>
      </c>
      <c r="M9195" s="6">
        <f>Tabla2[[#This Row],[Total Sales]]-Tabla2[[#This Row],[Operating Profit]]</f>
        <v>18402.93</v>
      </c>
      <c r="N9195" s="6">
        <v>707.06999999999994</v>
      </c>
      <c r="O9195" s="46">
        <f>Tabla2[[#This Row],[Operating Profit]]/Tabla2[[#This Row],[Total Sales]]</f>
        <v>3.6999999999999998E-2</v>
      </c>
      <c r="P9195" s="1" t="s">
        <v>23</v>
      </c>
    </row>
    <row r="9196" spans="1:16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3" t="str">
        <f>IFERROR(LEFT(Tabla2[[#This Row],[Product]],FIND(" ",Tabla2[[#This Row],[Product]])-3),Tabla2[[#This Row],[Product]])</f>
        <v>Women</v>
      </c>
      <c r="I9196" s="6">
        <v>20</v>
      </c>
      <c r="J9196" s="4">
        <v>1320</v>
      </c>
      <c r="K9196" s="6">
        <f>Tabla2[[#This Row],[Price per Unit]]*Tabla2[[#This Row],[Units Sold]]</f>
        <v>26400</v>
      </c>
      <c r="L9196" s="52">
        <f>Tabla2[[#This Row],[Units Sold]]/Cálculos!$C$11</f>
        <v>5.3250262923173183E-5</v>
      </c>
      <c r="M9196" s="6">
        <f>Tabla2[[#This Row],[Total Sales]]-Tabla2[[#This Row],[Operating Profit]]</f>
        <v>25212</v>
      </c>
      <c r="N9196" s="6">
        <v>1188</v>
      </c>
      <c r="O9196" s="46">
        <f>Tabla2[[#This Row],[Operating Profit]]/Tabla2[[#This Row],[Total Sales]]</f>
        <v>4.4999999999999998E-2</v>
      </c>
      <c r="P9196" s="1" t="s">
        <v>23</v>
      </c>
    </row>
    <row r="9197" spans="1:16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3" t="str">
        <f>IFERROR(LEFT(Tabla2[[#This Row],[Product]],FIND(" ",Tabla2[[#This Row],[Product]])-3),Tabla2[[#This Row],[Product]])</f>
        <v>Men</v>
      </c>
      <c r="I9197" s="6">
        <v>18</v>
      </c>
      <c r="J9197" s="4">
        <v>1760</v>
      </c>
      <c r="K9197" s="6">
        <f>Tabla2[[#This Row],[Price per Unit]]*Tabla2[[#This Row],[Units Sold]]</f>
        <v>31680</v>
      </c>
      <c r="L9197" s="52">
        <f>Tabla2[[#This Row],[Units Sold]]/Cálculos!$C$11</f>
        <v>7.1000350564230915E-5</v>
      </c>
      <c r="M9197" s="6">
        <f>Tabla2[[#This Row],[Total Sales]]-Tabla2[[#This Row],[Operating Profit]]</f>
        <v>30222.720000000001</v>
      </c>
      <c r="N9197" s="6">
        <v>1457.28</v>
      </c>
      <c r="O9197" s="46">
        <f>Tabla2[[#This Row],[Operating Profit]]/Tabla2[[#This Row],[Total Sales]]</f>
        <v>4.5999999999999999E-2</v>
      </c>
      <c r="P9197" s="1" t="s">
        <v>23</v>
      </c>
    </row>
    <row r="9198" spans="1:16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3" t="str">
        <f>IFERROR(LEFT(Tabla2[[#This Row],[Product]],FIND(" ",Tabla2[[#This Row],[Product]])-3),Tabla2[[#This Row],[Product]])</f>
        <v>Men</v>
      </c>
      <c r="I9198" s="6">
        <v>11</v>
      </c>
      <c r="J9198" s="4">
        <v>1160</v>
      </c>
      <c r="K9198" s="6">
        <f>Tabla2[[#This Row],[Price per Unit]]*Tabla2[[#This Row],[Units Sold]]</f>
        <v>12760</v>
      </c>
      <c r="L9198" s="52">
        <f>Tabla2[[#This Row],[Units Sold]]/Cálculos!$C$11</f>
        <v>4.6795685599152193E-5</v>
      </c>
      <c r="M9198" s="6">
        <f>Tabla2[[#This Row],[Total Sales]]-Tabla2[[#This Row],[Operating Profit]]</f>
        <v>12224.08</v>
      </c>
      <c r="N9198" s="6">
        <v>535.91999999999996</v>
      </c>
      <c r="O9198" s="46">
        <f>Tabla2[[#This Row],[Operating Profit]]/Tabla2[[#This Row],[Total Sales]]</f>
        <v>4.1999999999999996E-2</v>
      </c>
      <c r="P9198" s="1" t="s">
        <v>23</v>
      </c>
    </row>
    <row r="9199" spans="1:16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3" t="str">
        <f>IFERROR(LEFT(Tabla2[[#This Row],[Product]],FIND(" ",Tabla2[[#This Row],[Product]])-3),Tabla2[[#This Row],[Product]])</f>
        <v>Women</v>
      </c>
      <c r="I9199" s="6">
        <v>19</v>
      </c>
      <c r="J9199" s="4">
        <v>1020</v>
      </c>
      <c r="K9199" s="6">
        <f>Tabla2[[#This Row],[Price per Unit]]*Tabla2[[#This Row],[Units Sold]]</f>
        <v>19380</v>
      </c>
      <c r="L9199" s="52">
        <f>Tabla2[[#This Row],[Units Sold]]/Cálculos!$C$11</f>
        <v>4.1147930440633825E-5</v>
      </c>
      <c r="M9199" s="6">
        <f>Tabla2[[#This Row],[Total Sales]]-Tabla2[[#This Row],[Operating Profit]]</f>
        <v>18546.66</v>
      </c>
      <c r="N9199" s="6">
        <v>833.34000000000015</v>
      </c>
      <c r="O9199" s="46">
        <f>Tabla2[[#This Row],[Operating Profit]]/Tabla2[[#This Row],[Total Sales]]</f>
        <v>4.300000000000001E-2</v>
      </c>
      <c r="P9199" s="1" t="s">
        <v>23</v>
      </c>
    </row>
    <row r="9200" spans="1:16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3" t="str">
        <f>IFERROR(LEFT(Tabla2[[#This Row],[Product]],FIND(" ",Tabla2[[#This Row],[Product]])-3),Tabla2[[#This Row],[Product]])</f>
        <v>Women</v>
      </c>
      <c r="I9200" s="6">
        <v>41</v>
      </c>
      <c r="J9200" s="4">
        <v>1280</v>
      </c>
      <c r="K9200" s="6">
        <f>Tabla2[[#This Row],[Price per Unit]]*Tabla2[[#This Row],[Units Sold]]</f>
        <v>52480</v>
      </c>
      <c r="L9200" s="52">
        <f>Tabla2[[#This Row],[Units Sold]]/Cálculos!$C$11</f>
        <v>5.1636618592167932E-5</v>
      </c>
      <c r="M9200" s="6">
        <f>Tabla2[[#This Row],[Total Sales]]-Tabla2[[#This Row],[Operating Profit]]</f>
        <v>50170.879999999997</v>
      </c>
      <c r="N9200" s="6">
        <v>2309.12</v>
      </c>
      <c r="O9200" s="46">
        <f>Tabla2[[#This Row],[Operating Profit]]/Tabla2[[#This Row],[Total Sales]]</f>
        <v>4.3999999999999997E-2</v>
      </c>
      <c r="P9200" s="1" t="s">
        <v>23</v>
      </c>
    </row>
    <row r="9201" spans="1:16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3" t="str">
        <f>IFERROR(LEFT(Tabla2[[#This Row],[Product]],FIND(" ",Tabla2[[#This Row],[Product]])-3),Tabla2[[#This Row],[Product]])</f>
        <v>Men</v>
      </c>
      <c r="I9201" s="6">
        <v>56</v>
      </c>
      <c r="J9201" s="4">
        <v>1050</v>
      </c>
      <c r="K9201" s="6">
        <f>Tabla2[[#This Row],[Price per Unit]]*Tabla2[[#This Row],[Units Sold]]</f>
        <v>58800</v>
      </c>
      <c r="L9201" s="52">
        <f>Tabla2[[#This Row],[Units Sold]]/Cálculos!$C$11</f>
        <v>4.2358163688887758E-5</v>
      </c>
      <c r="M9201" s="6">
        <f>Tabla2[[#This Row],[Total Sales]]-Tabla2[[#This Row],[Operating Profit]]</f>
        <v>56389.2</v>
      </c>
      <c r="N9201" s="6">
        <v>2410.7999999999997</v>
      </c>
      <c r="O9201" s="46">
        <f>Tabla2[[#This Row],[Operating Profit]]/Tabla2[[#This Row],[Total Sales]]</f>
        <v>4.0999999999999995E-2</v>
      </c>
      <c r="P9201" s="1" t="s">
        <v>23</v>
      </c>
    </row>
    <row r="9202" spans="1:16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3" t="str">
        <f>IFERROR(LEFT(Tabla2[[#This Row],[Product]],FIND(" ",Tabla2[[#This Row],[Product]])-3),Tabla2[[#This Row],[Product]])</f>
        <v>Women</v>
      </c>
      <c r="I9202" s="6">
        <v>53</v>
      </c>
      <c r="J9202" s="4">
        <v>1350</v>
      </c>
      <c r="K9202" s="6">
        <f>Tabla2[[#This Row],[Price per Unit]]*Tabla2[[#This Row],[Units Sold]]</f>
        <v>71550</v>
      </c>
      <c r="L9202" s="52">
        <f>Tabla2[[#This Row],[Units Sold]]/Cálculos!$C$11</f>
        <v>5.4460496171427116E-5</v>
      </c>
      <c r="M9202" s="6">
        <f>Tabla2[[#This Row],[Total Sales]]-Tabla2[[#This Row],[Operating Profit]]</f>
        <v>68330.25</v>
      </c>
      <c r="N9202" s="6">
        <v>3219.75</v>
      </c>
      <c r="O9202" s="46">
        <f>Tabla2[[#This Row],[Operating Profit]]/Tabla2[[#This Row],[Total Sales]]</f>
        <v>4.4999999999999998E-2</v>
      </c>
      <c r="P9202" s="1" t="s">
        <v>23</v>
      </c>
    </row>
    <row r="9203" spans="1:16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3" t="str">
        <f>IFERROR(LEFT(Tabla2[[#This Row],[Product]],FIND(" ",Tabla2[[#This Row],[Product]])-3),Tabla2[[#This Row],[Product]])</f>
        <v>Men</v>
      </c>
      <c r="I9203" s="6">
        <v>55</v>
      </c>
      <c r="J9203" s="4">
        <v>2380</v>
      </c>
      <c r="K9203" s="6">
        <f>Tabla2[[#This Row],[Price per Unit]]*Tabla2[[#This Row],[Units Sold]]</f>
        <v>130900</v>
      </c>
      <c r="L9203" s="52">
        <f>Tabla2[[#This Row],[Units Sold]]/Cálculos!$C$11</f>
        <v>9.6011837694812252E-5</v>
      </c>
      <c r="M9203" s="6">
        <f>Tabla2[[#This Row],[Total Sales]]-Tabla2[[#This Row],[Operating Profit]]</f>
        <v>124878.6</v>
      </c>
      <c r="N9203" s="6">
        <v>6021.4000000000005</v>
      </c>
      <c r="O9203" s="46">
        <f>Tabla2[[#This Row],[Operating Profit]]/Tabla2[[#This Row],[Total Sales]]</f>
        <v>4.6000000000000006E-2</v>
      </c>
      <c r="P9203" s="1" t="s">
        <v>23</v>
      </c>
    </row>
    <row r="9204" spans="1:16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3" t="str">
        <f>IFERROR(LEFT(Tabla2[[#This Row],[Product]],FIND(" ",Tabla2[[#This Row],[Product]])-3),Tabla2[[#This Row],[Product]])</f>
        <v>Men</v>
      </c>
      <c r="I9204" s="6">
        <v>46</v>
      </c>
      <c r="J9204" s="4">
        <v>1550</v>
      </c>
      <c r="K9204" s="6">
        <f>Tabla2[[#This Row],[Price per Unit]]*Tabla2[[#This Row],[Units Sold]]</f>
        <v>71300</v>
      </c>
      <c r="L9204" s="52">
        <f>Tabla2[[#This Row],[Units Sold]]/Cálculos!$C$11</f>
        <v>6.2528717826453357E-5</v>
      </c>
      <c r="M9204" s="6">
        <f>Tabla2[[#This Row],[Total Sales]]-Tabla2[[#This Row],[Operating Profit]]</f>
        <v>68448</v>
      </c>
      <c r="N9204" s="6">
        <v>2851.9999999999995</v>
      </c>
      <c r="O9204" s="46">
        <f>Tabla2[[#This Row],[Operating Profit]]/Tabla2[[#This Row],[Total Sales]]</f>
        <v>3.9999999999999994E-2</v>
      </c>
      <c r="P9204" s="1" t="s">
        <v>23</v>
      </c>
    </row>
    <row r="9205" spans="1:16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3" t="str">
        <f>IFERROR(LEFT(Tabla2[[#This Row],[Product]],FIND(" ",Tabla2[[#This Row],[Product]])-3),Tabla2[[#This Row],[Product]])</f>
        <v>Women</v>
      </c>
      <c r="I9205" s="6">
        <v>43</v>
      </c>
      <c r="J9205" s="4">
        <v>1490</v>
      </c>
      <c r="K9205" s="6">
        <f>Tabla2[[#This Row],[Price per Unit]]*Tabla2[[#This Row],[Units Sold]]</f>
        <v>64070</v>
      </c>
      <c r="L9205" s="52">
        <f>Tabla2[[#This Row],[Units Sold]]/Cálculos!$C$11</f>
        <v>6.010825132994549E-5</v>
      </c>
      <c r="M9205" s="6">
        <f>Tabla2[[#This Row],[Total Sales]]-Tabla2[[#This Row],[Operating Profit]]</f>
        <v>61250.92</v>
      </c>
      <c r="N9205" s="6">
        <v>2819.08</v>
      </c>
      <c r="O9205" s="46">
        <f>Tabla2[[#This Row],[Operating Profit]]/Tabla2[[#This Row],[Total Sales]]</f>
        <v>4.3999999999999997E-2</v>
      </c>
      <c r="P9205" s="1" t="s">
        <v>23</v>
      </c>
    </row>
    <row r="9206" spans="1:16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3" t="str">
        <f>IFERROR(LEFT(Tabla2[[#This Row],[Product]],FIND(" ",Tabla2[[#This Row],[Product]])-3),Tabla2[[#This Row],[Product]])</f>
        <v>Women</v>
      </c>
      <c r="I9206" s="6">
        <v>40</v>
      </c>
      <c r="J9206" s="4">
        <v>1240</v>
      </c>
      <c r="K9206" s="6">
        <f>Tabla2[[#This Row],[Price per Unit]]*Tabla2[[#This Row],[Units Sold]]</f>
        <v>49600</v>
      </c>
      <c r="L9206" s="52">
        <f>Tabla2[[#This Row],[Units Sold]]/Cálculos!$C$11</f>
        <v>5.0022974261162688E-5</v>
      </c>
      <c r="M9206" s="6">
        <f>Tabla2[[#This Row],[Total Sales]]-Tabla2[[#This Row],[Operating Profit]]</f>
        <v>47318.400000000001</v>
      </c>
      <c r="N9206" s="6">
        <v>2281.6</v>
      </c>
      <c r="O9206" s="46">
        <f>Tabla2[[#This Row],[Operating Profit]]/Tabla2[[#This Row],[Total Sales]]</f>
        <v>4.5999999999999999E-2</v>
      </c>
      <c r="P9206" s="1" t="s">
        <v>23</v>
      </c>
    </row>
    <row r="9207" spans="1:16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3" t="str">
        <f>IFERROR(LEFT(Tabla2[[#This Row],[Product]],FIND(" ",Tabla2[[#This Row],[Product]])-3),Tabla2[[#This Row],[Product]])</f>
        <v>Men</v>
      </c>
      <c r="I9207" s="6">
        <v>50</v>
      </c>
      <c r="J9207" s="4">
        <v>1320</v>
      </c>
      <c r="K9207" s="6">
        <f>Tabla2[[#This Row],[Price per Unit]]*Tabla2[[#This Row],[Units Sold]]</f>
        <v>66000</v>
      </c>
      <c r="L9207" s="52">
        <f>Tabla2[[#This Row],[Units Sold]]/Cálculos!$C$11</f>
        <v>5.3250262923173183E-5</v>
      </c>
      <c r="M9207" s="6">
        <f>Tabla2[[#This Row],[Total Sales]]-Tabla2[[#This Row],[Operating Profit]]</f>
        <v>63360</v>
      </c>
      <c r="N9207" s="6">
        <v>2640</v>
      </c>
      <c r="O9207" s="46">
        <f>Tabla2[[#This Row],[Operating Profit]]/Tabla2[[#This Row],[Total Sales]]</f>
        <v>0.04</v>
      </c>
      <c r="P9207" s="1" t="s">
        <v>23</v>
      </c>
    </row>
    <row r="9208" spans="1:16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3" t="str">
        <f>IFERROR(LEFT(Tabla2[[#This Row],[Product]],FIND(" ",Tabla2[[#This Row],[Product]])-3),Tabla2[[#This Row],[Product]])</f>
        <v>Women</v>
      </c>
      <c r="I9208" s="6">
        <v>55</v>
      </c>
      <c r="J9208" s="4">
        <v>1700</v>
      </c>
      <c r="K9208" s="6">
        <f>Tabla2[[#This Row],[Price per Unit]]*Tabla2[[#This Row],[Units Sold]]</f>
        <v>93500</v>
      </c>
      <c r="L9208" s="52">
        <f>Tabla2[[#This Row],[Units Sold]]/Cálculos!$C$11</f>
        <v>6.8579884067723035E-5</v>
      </c>
      <c r="M9208" s="6">
        <f>Tabla2[[#This Row],[Total Sales]]-Tabla2[[#This Row],[Operating Profit]]</f>
        <v>89292.5</v>
      </c>
      <c r="N9208" s="6">
        <v>4207.5</v>
      </c>
      <c r="O9208" s="46">
        <f>Tabla2[[#This Row],[Operating Profit]]/Tabla2[[#This Row],[Total Sales]]</f>
        <v>4.4999999999999998E-2</v>
      </c>
      <c r="P9208" s="1" t="s">
        <v>23</v>
      </c>
    </row>
    <row r="9209" spans="1:16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3" t="str">
        <f>IFERROR(LEFT(Tabla2[[#This Row],[Product]],FIND(" ",Tabla2[[#This Row],[Product]])-3),Tabla2[[#This Row],[Product]])</f>
        <v>Men</v>
      </c>
      <c r="I9209" s="6">
        <v>17</v>
      </c>
      <c r="J9209" s="4">
        <v>1780</v>
      </c>
      <c r="K9209" s="6">
        <f>Tabla2[[#This Row],[Price per Unit]]*Tabla2[[#This Row],[Units Sold]]</f>
        <v>30260</v>
      </c>
      <c r="L9209" s="52">
        <f>Tabla2[[#This Row],[Units Sold]]/Cálculos!$C$11</f>
        <v>7.1807172729733537E-5</v>
      </c>
      <c r="M9209" s="6">
        <f>Tabla2[[#This Row],[Total Sales]]-Tabla2[[#This Row],[Operating Profit]]</f>
        <v>28837.78</v>
      </c>
      <c r="N9209" s="6">
        <v>1422.22</v>
      </c>
      <c r="O9209" s="46">
        <f>Tabla2[[#This Row],[Operating Profit]]/Tabla2[[#This Row],[Total Sales]]</f>
        <v>4.7E-2</v>
      </c>
      <c r="P9209" s="1" t="s">
        <v>23</v>
      </c>
    </row>
    <row r="9210" spans="1:16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3" t="str">
        <f>IFERROR(LEFT(Tabla2[[#This Row],[Product]],FIND(" ",Tabla2[[#This Row],[Product]])-3),Tabla2[[#This Row],[Product]])</f>
        <v>Men</v>
      </c>
      <c r="I9210" s="6">
        <v>18</v>
      </c>
      <c r="J9210" s="4">
        <v>1240</v>
      </c>
      <c r="K9210" s="6">
        <f>Tabla2[[#This Row],[Price per Unit]]*Tabla2[[#This Row],[Units Sold]]</f>
        <v>22320</v>
      </c>
      <c r="L9210" s="52">
        <f>Tabla2[[#This Row],[Units Sold]]/Cálculos!$C$11</f>
        <v>5.0022974261162688E-5</v>
      </c>
      <c r="M9210" s="6">
        <f>Tabla2[[#This Row],[Total Sales]]-Tabla2[[#This Row],[Operating Profit]]</f>
        <v>21471.84</v>
      </c>
      <c r="N9210" s="6">
        <v>848.16</v>
      </c>
      <c r="O9210" s="46">
        <f>Tabla2[[#This Row],[Operating Profit]]/Tabla2[[#This Row],[Total Sales]]</f>
        <v>3.7999999999999999E-2</v>
      </c>
      <c r="P9210" s="1" t="s">
        <v>23</v>
      </c>
    </row>
    <row r="9211" spans="1:16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3" t="str">
        <f>IFERROR(LEFT(Tabla2[[#This Row],[Product]],FIND(" ",Tabla2[[#This Row],[Product]])-3),Tabla2[[#This Row],[Product]])</f>
        <v>Women</v>
      </c>
      <c r="I9211" s="6">
        <v>10</v>
      </c>
      <c r="J9211" s="4">
        <v>1310</v>
      </c>
      <c r="K9211" s="6">
        <f>Tabla2[[#This Row],[Price per Unit]]*Tabla2[[#This Row],[Units Sold]]</f>
        <v>13100</v>
      </c>
      <c r="L9211" s="52">
        <f>Tabla2[[#This Row],[Units Sold]]/Cálculos!$C$11</f>
        <v>5.2846851840421872E-5</v>
      </c>
      <c r="M9211" s="6">
        <f>Tabla2[[#This Row],[Total Sales]]-Tabla2[[#This Row],[Operating Profit]]</f>
        <v>12536.7</v>
      </c>
      <c r="N9211" s="6">
        <v>563.30000000000007</v>
      </c>
      <c r="O9211" s="46">
        <f>Tabla2[[#This Row],[Operating Profit]]/Tabla2[[#This Row],[Total Sales]]</f>
        <v>4.3000000000000003E-2</v>
      </c>
      <c r="P9211" s="1" t="s">
        <v>23</v>
      </c>
    </row>
    <row r="9212" spans="1:16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3" t="str">
        <f>IFERROR(LEFT(Tabla2[[#This Row],[Product]],FIND(" ",Tabla2[[#This Row],[Product]])-3),Tabla2[[#This Row],[Product]])</f>
        <v>Women</v>
      </c>
      <c r="I9212" s="6">
        <v>13</v>
      </c>
      <c r="J9212" s="4">
        <v>740</v>
      </c>
      <c r="K9212" s="6">
        <f>Tabla2[[#This Row],[Price per Unit]]*Tabla2[[#This Row],[Units Sold]]</f>
        <v>9620</v>
      </c>
      <c r="L9212" s="52">
        <f>Tabla2[[#This Row],[Units Sold]]/Cálculos!$C$11</f>
        <v>2.9852420123597086E-5</v>
      </c>
      <c r="M9212" s="6">
        <f>Tabla2[[#This Row],[Total Sales]]-Tabla2[[#This Row],[Operating Profit]]</f>
        <v>9206.34</v>
      </c>
      <c r="N9212" s="6">
        <v>413.66</v>
      </c>
      <c r="O9212" s="46">
        <f>Tabla2[[#This Row],[Operating Profit]]/Tabla2[[#This Row],[Total Sales]]</f>
        <v>4.3000000000000003E-2</v>
      </c>
      <c r="P9212" s="1" t="s">
        <v>23</v>
      </c>
    </row>
    <row r="9213" spans="1:16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3" t="str">
        <f>IFERROR(LEFT(Tabla2[[#This Row],[Product]],FIND(" ",Tabla2[[#This Row],[Product]])-3),Tabla2[[#This Row],[Product]])</f>
        <v>Men</v>
      </c>
      <c r="I9213" s="6">
        <v>23</v>
      </c>
      <c r="J9213" s="4">
        <v>910</v>
      </c>
      <c r="K9213" s="6">
        <f>Tabla2[[#This Row],[Price per Unit]]*Tabla2[[#This Row],[Units Sold]]</f>
        <v>20930</v>
      </c>
      <c r="L9213" s="52">
        <f>Tabla2[[#This Row],[Units Sold]]/Cálculos!$C$11</f>
        <v>3.6710408530369391E-5</v>
      </c>
      <c r="M9213" s="6">
        <f>Tabla2[[#This Row],[Total Sales]]-Tabla2[[#This Row],[Operating Profit]]</f>
        <v>20071.87</v>
      </c>
      <c r="N9213" s="6">
        <v>858.13</v>
      </c>
      <c r="O9213" s="46">
        <f>Tabla2[[#This Row],[Operating Profit]]/Tabla2[[#This Row],[Total Sales]]</f>
        <v>4.1000000000000002E-2</v>
      </c>
      <c r="P9213" s="1" t="s">
        <v>23</v>
      </c>
    </row>
    <row r="9214" spans="1:16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3" t="str">
        <f>IFERROR(LEFT(Tabla2[[#This Row],[Product]],FIND(" ",Tabla2[[#This Row],[Product]])-3),Tabla2[[#This Row],[Product]])</f>
        <v>Women</v>
      </c>
      <c r="I9214" s="6">
        <v>18</v>
      </c>
      <c r="J9214" s="4">
        <v>1240</v>
      </c>
      <c r="K9214" s="6">
        <f>Tabla2[[#This Row],[Price per Unit]]*Tabla2[[#This Row],[Units Sold]]</f>
        <v>22320</v>
      </c>
      <c r="L9214" s="52">
        <f>Tabla2[[#This Row],[Units Sold]]/Cálculos!$C$11</f>
        <v>5.0022974261162688E-5</v>
      </c>
      <c r="M9214" s="6">
        <f>Tabla2[[#This Row],[Total Sales]]-Tabla2[[#This Row],[Operating Profit]]</f>
        <v>21315.599999999999</v>
      </c>
      <c r="N9214" s="6">
        <v>1004.4</v>
      </c>
      <c r="O9214" s="46">
        <f>Tabla2[[#This Row],[Operating Profit]]/Tabla2[[#This Row],[Total Sales]]</f>
        <v>4.4999999999999998E-2</v>
      </c>
      <c r="P9214" s="1" t="s">
        <v>23</v>
      </c>
    </row>
    <row r="9215" spans="1:16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3" t="str">
        <f>IFERROR(LEFT(Tabla2[[#This Row],[Product]],FIND(" ",Tabla2[[#This Row],[Product]])-3),Tabla2[[#This Row],[Product]])</f>
        <v>Men</v>
      </c>
      <c r="I9215" s="6">
        <v>18</v>
      </c>
      <c r="J9215" s="4">
        <v>2060</v>
      </c>
      <c r="K9215" s="6">
        <f>Tabla2[[#This Row],[Price per Unit]]*Tabla2[[#This Row],[Units Sold]]</f>
        <v>37080</v>
      </c>
      <c r="L9215" s="52">
        <f>Tabla2[[#This Row],[Units Sold]]/Cálculos!$C$11</f>
        <v>8.3102683046770273E-5</v>
      </c>
      <c r="M9215" s="6">
        <f>Tabla2[[#This Row],[Total Sales]]-Tabla2[[#This Row],[Operating Profit]]</f>
        <v>35448.480000000003</v>
      </c>
      <c r="N9215" s="6">
        <v>1631.52</v>
      </c>
      <c r="O9215" s="46">
        <f>Tabla2[[#This Row],[Operating Profit]]/Tabla2[[#This Row],[Total Sales]]</f>
        <v>4.3999999999999997E-2</v>
      </c>
      <c r="P9215" s="1" t="s">
        <v>23</v>
      </c>
    </row>
    <row r="9216" spans="1:16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3" t="str">
        <f>IFERROR(LEFT(Tabla2[[#This Row],[Product]],FIND(" ",Tabla2[[#This Row],[Product]])-3),Tabla2[[#This Row],[Product]])</f>
        <v>Men</v>
      </c>
      <c r="I9216" s="6">
        <v>17</v>
      </c>
      <c r="J9216" s="4">
        <v>830</v>
      </c>
      <c r="K9216" s="6">
        <f>Tabla2[[#This Row],[Price per Unit]]*Tabla2[[#This Row],[Units Sold]]</f>
        <v>14110</v>
      </c>
      <c r="L9216" s="52">
        <f>Tabla2[[#This Row],[Units Sold]]/Cálculos!$C$11</f>
        <v>3.3483119868358896E-5</v>
      </c>
      <c r="M9216" s="6">
        <f>Tabla2[[#This Row],[Total Sales]]-Tabla2[[#This Row],[Operating Profit]]</f>
        <v>13559.71</v>
      </c>
      <c r="N9216" s="6">
        <v>550.29</v>
      </c>
      <c r="O9216" s="46">
        <f>Tabla2[[#This Row],[Operating Profit]]/Tabla2[[#This Row],[Total Sales]]</f>
        <v>3.9E-2</v>
      </c>
      <c r="P9216" s="1" t="s">
        <v>23</v>
      </c>
    </row>
    <row r="9217" spans="1:16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3" t="str">
        <f>IFERROR(LEFT(Tabla2[[#This Row],[Product]],FIND(" ",Tabla2[[#This Row],[Product]])-3),Tabla2[[#This Row],[Product]])</f>
        <v>Women</v>
      </c>
      <c r="I9217" s="6">
        <v>12</v>
      </c>
      <c r="J9217" s="4">
        <v>980</v>
      </c>
      <c r="K9217" s="6">
        <f>Tabla2[[#This Row],[Price per Unit]]*Tabla2[[#This Row],[Units Sold]]</f>
        <v>11760</v>
      </c>
      <c r="L9217" s="52">
        <f>Tabla2[[#This Row],[Units Sold]]/Cálculos!$C$11</f>
        <v>3.9534286109628574E-5</v>
      </c>
      <c r="M9217" s="6">
        <f>Tabla2[[#This Row],[Total Sales]]-Tabla2[[#This Row],[Operating Profit]]</f>
        <v>11207.28</v>
      </c>
      <c r="N9217" s="6">
        <v>552.72</v>
      </c>
      <c r="O9217" s="46">
        <f>Tabla2[[#This Row],[Operating Profit]]/Tabla2[[#This Row],[Total Sales]]</f>
        <v>4.7E-2</v>
      </c>
      <c r="P9217" s="1" t="s">
        <v>23</v>
      </c>
    </row>
    <row r="9218" spans="1:16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3" t="str">
        <f>IFERROR(LEFT(Tabla2[[#This Row],[Product]],FIND(" ",Tabla2[[#This Row],[Product]])-3),Tabla2[[#This Row],[Product]])</f>
        <v>Women</v>
      </c>
      <c r="I9218" s="6">
        <v>15</v>
      </c>
      <c r="J9218" s="4">
        <v>580</v>
      </c>
      <c r="K9218" s="6">
        <f>Tabla2[[#This Row],[Price per Unit]]*Tabla2[[#This Row],[Units Sold]]</f>
        <v>8700</v>
      </c>
      <c r="L9218" s="52">
        <f>Tabla2[[#This Row],[Units Sold]]/Cálculos!$C$11</f>
        <v>2.3397842799576097E-5</v>
      </c>
      <c r="M9218" s="6">
        <f>Tabla2[[#This Row],[Total Sales]]-Tabla2[[#This Row],[Operating Profit]]</f>
        <v>8299.7999999999993</v>
      </c>
      <c r="N9218" s="6">
        <v>400.20000000000005</v>
      </c>
      <c r="O9218" s="46">
        <f>Tabla2[[#This Row],[Operating Profit]]/Tabla2[[#This Row],[Total Sales]]</f>
        <v>4.6000000000000006E-2</v>
      </c>
      <c r="P9218" s="1" t="s">
        <v>23</v>
      </c>
    </row>
    <row r="9219" spans="1:16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3" t="str">
        <f>IFERROR(LEFT(Tabla2[[#This Row],[Product]],FIND(" ",Tabla2[[#This Row],[Product]])-3),Tabla2[[#This Row],[Product]])</f>
        <v>Men</v>
      </c>
      <c r="I9219" s="6">
        <v>24</v>
      </c>
      <c r="J9219" s="4">
        <v>850</v>
      </c>
      <c r="K9219" s="6">
        <f>Tabla2[[#This Row],[Price per Unit]]*Tabla2[[#This Row],[Units Sold]]</f>
        <v>20400</v>
      </c>
      <c r="L9219" s="52">
        <f>Tabla2[[#This Row],[Units Sold]]/Cálculos!$C$11</f>
        <v>3.4289942033861518E-5</v>
      </c>
      <c r="M9219" s="6">
        <f>Tabla2[[#This Row],[Total Sales]]-Tabla2[[#This Row],[Operating Profit]]</f>
        <v>19584</v>
      </c>
      <c r="N9219" s="6">
        <v>815.99999999999989</v>
      </c>
      <c r="O9219" s="46">
        <f>Tabla2[[#This Row],[Operating Profit]]/Tabla2[[#This Row],[Total Sales]]</f>
        <v>3.9999999999999994E-2</v>
      </c>
      <c r="P9219" s="1" t="s">
        <v>23</v>
      </c>
    </row>
    <row r="9220" spans="1:16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3" t="str">
        <f>IFERROR(LEFT(Tabla2[[#This Row],[Product]],FIND(" ",Tabla2[[#This Row],[Product]])-3),Tabla2[[#This Row],[Product]])</f>
        <v>Women</v>
      </c>
      <c r="I9220" s="6">
        <v>14</v>
      </c>
      <c r="J9220" s="4">
        <v>1120</v>
      </c>
      <c r="K9220" s="6">
        <f>Tabla2[[#This Row],[Price per Unit]]*Tabla2[[#This Row],[Units Sold]]</f>
        <v>15680</v>
      </c>
      <c r="L9220" s="52">
        <f>Tabla2[[#This Row],[Units Sold]]/Cálculos!$C$11</f>
        <v>4.5182041268146942E-5</v>
      </c>
      <c r="M9220" s="6">
        <f>Tabla2[[#This Row],[Total Sales]]-Tabla2[[#This Row],[Operating Profit]]</f>
        <v>14958.72</v>
      </c>
      <c r="N9220" s="6">
        <v>721.28000000000009</v>
      </c>
      <c r="O9220" s="46">
        <f>Tabla2[[#This Row],[Operating Profit]]/Tabla2[[#This Row],[Total Sales]]</f>
        <v>4.6000000000000006E-2</v>
      </c>
      <c r="P9220" s="1" t="s">
        <v>23</v>
      </c>
    </row>
    <row r="9221" spans="1:16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3" t="str">
        <f>IFERROR(LEFT(Tabla2[[#This Row],[Product]],FIND(" ",Tabla2[[#This Row],[Product]])-3),Tabla2[[#This Row],[Product]])</f>
        <v>Men</v>
      </c>
      <c r="I9221" s="6">
        <v>14</v>
      </c>
      <c r="J9221" s="4">
        <v>1820</v>
      </c>
      <c r="K9221" s="6">
        <f>Tabla2[[#This Row],[Price per Unit]]*Tabla2[[#This Row],[Units Sold]]</f>
        <v>25480</v>
      </c>
      <c r="L9221" s="52">
        <f>Tabla2[[#This Row],[Units Sold]]/Cálculos!$C$11</f>
        <v>7.3420817060738781E-5</v>
      </c>
      <c r="M9221" s="6">
        <f>Tabla2[[#This Row],[Total Sales]]-Tabla2[[#This Row],[Operating Profit]]</f>
        <v>24307.919999999998</v>
      </c>
      <c r="N9221" s="6">
        <v>1172.0800000000002</v>
      </c>
      <c r="O9221" s="46">
        <f>Tabla2[[#This Row],[Operating Profit]]/Tabla2[[#This Row],[Total Sales]]</f>
        <v>4.6000000000000006E-2</v>
      </c>
      <c r="P9221" s="1" t="s">
        <v>23</v>
      </c>
    </row>
    <row r="9222" spans="1:16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3" t="str">
        <f>IFERROR(LEFT(Tabla2[[#This Row],[Product]],FIND(" ",Tabla2[[#This Row],[Product]])-3),Tabla2[[#This Row],[Product]])</f>
        <v>Men</v>
      </c>
      <c r="I9222" s="6">
        <v>15</v>
      </c>
      <c r="J9222" s="4">
        <v>780</v>
      </c>
      <c r="K9222" s="6">
        <f>Tabla2[[#This Row],[Price per Unit]]*Tabla2[[#This Row],[Units Sold]]</f>
        <v>11700</v>
      </c>
      <c r="L9222" s="52">
        <f>Tabla2[[#This Row],[Units Sold]]/Cálculos!$C$11</f>
        <v>3.1466064454602334E-5</v>
      </c>
      <c r="M9222" s="6">
        <f>Tabla2[[#This Row],[Total Sales]]-Tabla2[[#This Row],[Operating Profit]]</f>
        <v>11220.3</v>
      </c>
      <c r="N9222" s="6">
        <v>479.7</v>
      </c>
      <c r="O9222" s="46">
        <f>Tabla2[[#This Row],[Operating Profit]]/Tabla2[[#This Row],[Total Sales]]</f>
        <v>4.1000000000000002E-2</v>
      </c>
      <c r="P9222" s="1" t="s">
        <v>23</v>
      </c>
    </row>
    <row r="9223" spans="1:16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3" t="str">
        <f>IFERROR(LEFT(Tabla2[[#This Row],[Product]],FIND(" ",Tabla2[[#This Row],[Product]])-3),Tabla2[[#This Row],[Product]])</f>
        <v>Women</v>
      </c>
      <c r="I9223" s="6">
        <v>7</v>
      </c>
      <c r="J9223" s="4">
        <v>830</v>
      </c>
      <c r="K9223" s="6">
        <f>Tabla2[[#This Row],[Price per Unit]]*Tabla2[[#This Row],[Units Sold]]</f>
        <v>5810</v>
      </c>
      <c r="L9223" s="52">
        <f>Tabla2[[#This Row],[Units Sold]]/Cálculos!$C$11</f>
        <v>3.3483119868358896E-5</v>
      </c>
      <c r="M9223" s="6">
        <f>Tabla2[[#This Row],[Total Sales]]-Tabla2[[#This Row],[Operating Profit]]</f>
        <v>5548.55</v>
      </c>
      <c r="N9223" s="6">
        <v>261.45</v>
      </c>
      <c r="O9223" s="46">
        <f>Tabla2[[#This Row],[Operating Profit]]/Tabla2[[#This Row],[Total Sales]]</f>
        <v>4.4999999999999998E-2</v>
      </c>
      <c r="P9223" s="1" t="s">
        <v>23</v>
      </c>
    </row>
    <row r="9224" spans="1:16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3" t="str">
        <f>IFERROR(LEFT(Tabla2[[#This Row],[Product]],FIND(" ",Tabla2[[#This Row],[Product]])-3),Tabla2[[#This Row],[Product]])</f>
        <v>Women</v>
      </c>
      <c r="I9224" s="6">
        <v>16</v>
      </c>
      <c r="J9224" s="4">
        <v>390</v>
      </c>
      <c r="K9224" s="6">
        <f>Tabla2[[#This Row],[Price per Unit]]*Tabla2[[#This Row],[Units Sold]]</f>
        <v>6240</v>
      </c>
      <c r="L9224" s="52">
        <f>Tabla2[[#This Row],[Units Sold]]/Cálculos!$C$11</f>
        <v>1.5733032227301167E-5</v>
      </c>
      <c r="M9224" s="6">
        <f>Tabla2[[#This Row],[Total Sales]]-Tabla2[[#This Row],[Operating Profit]]</f>
        <v>5946.72</v>
      </c>
      <c r="N9224" s="6">
        <v>293.28000000000003</v>
      </c>
      <c r="O9224" s="46">
        <f>Tabla2[[#This Row],[Operating Profit]]/Tabla2[[#This Row],[Total Sales]]</f>
        <v>4.7000000000000007E-2</v>
      </c>
      <c r="P9224" s="1" t="s">
        <v>23</v>
      </c>
    </row>
    <row r="9225" spans="1:16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3" t="str">
        <f>IFERROR(LEFT(Tabla2[[#This Row],[Product]],FIND(" ",Tabla2[[#This Row],[Product]])-3),Tabla2[[#This Row],[Product]])</f>
        <v>Men</v>
      </c>
      <c r="I9225" s="6">
        <v>26</v>
      </c>
      <c r="J9225" s="4">
        <v>610</v>
      </c>
      <c r="K9225" s="6">
        <f>Tabla2[[#This Row],[Price per Unit]]*Tabla2[[#This Row],[Units Sold]]</f>
        <v>15860</v>
      </c>
      <c r="L9225" s="52">
        <f>Tabla2[[#This Row],[Units Sold]]/Cálculos!$C$11</f>
        <v>2.4608076047830033E-5</v>
      </c>
      <c r="M9225" s="6">
        <f>Tabla2[[#This Row],[Total Sales]]-Tabla2[[#This Row],[Operating Profit]]</f>
        <v>15193.88</v>
      </c>
      <c r="N9225" s="6">
        <v>666.12</v>
      </c>
      <c r="O9225" s="46">
        <f>Tabla2[[#This Row],[Operating Profit]]/Tabla2[[#This Row],[Total Sales]]</f>
        <v>4.2000000000000003E-2</v>
      </c>
      <c r="P9225" s="1" t="s">
        <v>23</v>
      </c>
    </row>
    <row r="9226" spans="1:16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3" t="str">
        <f>IFERROR(LEFT(Tabla2[[#This Row],[Product]],FIND(" ",Tabla2[[#This Row],[Product]])-3),Tabla2[[#This Row],[Product]])</f>
        <v>Women</v>
      </c>
      <c r="I9226" s="6">
        <v>18</v>
      </c>
      <c r="J9226" s="4">
        <v>880</v>
      </c>
      <c r="K9226" s="6">
        <f>Tabla2[[#This Row],[Price per Unit]]*Tabla2[[#This Row],[Units Sold]]</f>
        <v>15840</v>
      </c>
      <c r="L9226" s="52">
        <f>Tabla2[[#This Row],[Units Sold]]/Cálculos!$C$11</f>
        <v>3.5500175282115457E-5</v>
      </c>
      <c r="M9226" s="6">
        <f>Tabla2[[#This Row],[Total Sales]]-Tabla2[[#This Row],[Operating Profit]]</f>
        <v>15111.36</v>
      </c>
      <c r="N9226" s="6">
        <v>728.64</v>
      </c>
      <c r="O9226" s="46">
        <f>Tabla2[[#This Row],[Operating Profit]]/Tabla2[[#This Row],[Total Sales]]</f>
        <v>4.5999999999999999E-2</v>
      </c>
      <c r="P9226" s="1" t="s">
        <v>23</v>
      </c>
    </row>
    <row r="9227" spans="1:16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3" t="str">
        <f>IFERROR(LEFT(Tabla2[[#This Row],[Product]],FIND(" ",Tabla2[[#This Row],[Product]])-3),Tabla2[[#This Row],[Product]])</f>
        <v>Men</v>
      </c>
      <c r="I9227" s="6">
        <v>20</v>
      </c>
      <c r="J9227" s="4">
        <v>1840</v>
      </c>
      <c r="K9227" s="6">
        <f>Tabla2[[#This Row],[Price per Unit]]*Tabla2[[#This Row],[Units Sold]]</f>
        <v>36800</v>
      </c>
      <c r="L9227" s="52">
        <f>Tabla2[[#This Row],[Units Sold]]/Cálculos!$C$11</f>
        <v>7.4227639226241403E-5</v>
      </c>
      <c r="M9227" s="6">
        <f>Tabla2[[#This Row],[Total Sales]]-Tabla2[[#This Row],[Operating Profit]]</f>
        <v>35107.199999999997</v>
      </c>
      <c r="N9227" s="6">
        <v>1692.8000000000002</v>
      </c>
      <c r="O9227" s="46">
        <f>Tabla2[[#This Row],[Operating Profit]]/Tabla2[[#This Row],[Total Sales]]</f>
        <v>4.6000000000000006E-2</v>
      </c>
      <c r="P9227" s="1" t="s">
        <v>23</v>
      </c>
    </row>
    <row r="9228" spans="1:16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3" t="str">
        <f>IFERROR(LEFT(Tabla2[[#This Row],[Product]],FIND(" ",Tabla2[[#This Row],[Product]])-3),Tabla2[[#This Row],[Product]])</f>
        <v>Men</v>
      </c>
      <c r="I9228" s="6">
        <v>18</v>
      </c>
      <c r="J9228" s="4">
        <v>790</v>
      </c>
      <c r="K9228" s="6">
        <f>Tabla2[[#This Row],[Price per Unit]]*Tabla2[[#This Row],[Units Sold]]</f>
        <v>14220</v>
      </c>
      <c r="L9228" s="52">
        <f>Tabla2[[#This Row],[Units Sold]]/Cálculos!$C$11</f>
        <v>3.1869475537353645E-5</v>
      </c>
      <c r="M9228" s="6">
        <f>Tabla2[[#This Row],[Total Sales]]-Tabla2[[#This Row],[Operating Profit]]</f>
        <v>13665.42</v>
      </c>
      <c r="N9228" s="6">
        <v>554.57999999999993</v>
      </c>
      <c r="O9228" s="46">
        <f>Tabla2[[#This Row],[Operating Profit]]/Tabla2[[#This Row],[Total Sales]]</f>
        <v>3.8999999999999993E-2</v>
      </c>
      <c r="P9228" s="1" t="s">
        <v>23</v>
      </c>
    </row>
    <row r="9229" spans="1:16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3" t="str">
        <f>IFERROR(LEFT(Tabla2[[#This Row],[Product]],FIND(" ",Tabla2[[#This Row],[Product]])-3),Tabla2[[#This Row],[Product]])</f>
        <v>Women</v>
      </c>
      <c r="I9229" s="6">
        <v>10</v>
      </c>
      <c r="J9229" s="4">
        <v>700</v>
      </c>
      <c r="K9229" s="6">
        <f>Tabla2[[#This Row],[Price per Unit]]*Tabla2[[#This Row],[Units Sold]]</f>
        <v>7000</v>
      </c>
      <c r="L9229" s="52">
        <f>Tabla2[[#This Row],[Units Sold]]/Cálculos!$C$11</f>
        <v>2.8238775792591839E-5</v>
      </c>
      <c r="M9229" s="6">
        <f>Tabla2[[#This Row],[Total Sales]]-Tabla2[[#This Row],[Operating Profit]]</f>
        <v>6678</v>
      </c>
      <c r="N9229" s="6">
        <v>322</v>
      </c>
      <c r="O9229" s="46">
        <f>Tabla2[[#This Row],[Operating Profit]]/Tabla2[[#This Row],[Total Sales]]</f>
        <v>4.5999999999999999E-2</v>
      </c>
      <c r="P9229" s="1" t="s">
        <v>23</v>
      </c>
    </row>
    <row r="9230" spans="1:16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3" t="str">
        <f>IFERROR(LEFT(Tabla2[[#This Row],[Product]],FIND(" ",Tabla2[[#This Row],[Product]])-3),Tabla2[[#This Row],[Product]])</f>
        <v>Women</v>
      </c>
      <c r="I9230" s="6">
        <v>15</v>
      </c>
      <c r="J9230" s="4">
        <v>470</v>
      </c>
      <c r="K9230" s="6">
        <f>Tabla2[[#This Row],[Price per Unit]]*Tabla2[[#This Row],[Units Sold]]</f>
        <v>7050</v>
      </c>
      <c r="L9230" s="52">
        <f>Tabla2[[#This Row],[Units Sold]]/Cálculos!$C$11</f>
        <v>1.8960320889311665E-5</v>
      </c>
      <c r="M9230" s="6">
        <f>Tabla2[[#This Row],[Total Sales]]-Tabla2[[#This Row],[Operating Profit]]</f>
        <v>6746.85</v>
      </c>
      <c r="N9230" s="6">
        <v>303.15000000000003</v>
      </c>
      <c r="O9230" s="46">
        <f>Tabla2[[#This Row],[Operating Profit]]/Tabla2[[#This Row],[Total Sales]]</f>
        <v>4.3000000000000003E-2</v>
      </c>
      <c r="P9230" s="1" t="s">
        <v>23</v>
      </c>
    </row>
    <row r="9231" spans="1:16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3" t="str">
        <f>IFERROR(LEFT(Tabla2[[#This Row],[Product]],FIND(" ",Tabla2[[#This Row],[Product]])-3),Tabla2[[#This Row],[Product]])</f>
        <v>Men</v>
      </c>
      <c r="I9231" s="6">
        <v>27</v>
      </c>
      <c r="J9231" s="4">
        <v>540</v>
      </c>
      <c r="K9231" s="6">
        <f>Tabla2[[#This Row],[Price per Unit]]*Tabla2[[#This Row],[Units Sold]]</f>
        <v>14580</v>
      </c>
      <c r="L9231" s="52">
        <f>Tabla2[[#This Row],[Units Sold]]/Cálculos!$C$11</f>
        <v>2.1784198468570849E-5</v>
      </c>
      <c r="M9231" s="6">
        <f>Tabla2[[#This Row],[Total Sales]]-Tabla2[[#This Row],[Operating Profit]]</f>
        <v>14011.380000000001</v>
      </c>
      <c r="N9231" s="6">
        <v>568.61999999999989</v>
      </c>
      <c r="O9231" s="46">
        <f>Tabla2[[#This Row],[Operating Profit]]/Tabla2[[#This Row],[Total Sales]]</f>
        <v>3.8999999999999993E-2</v>
      </c>
      <c r="P9231" s="1" t="s">
        <v>23</v>
      </c>
    </row>
    <row r="9232" spans="1:16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3" t="str">
        <f>IFERROR(LEFT(Tabla2[[#This Row],[Product]],FIND(" ",Tabla2[[#This Row],[Product]])-3),Tabla2[[#This Row],[Product]])</f>
        <v>Women</v>
      </c>
      <c r="I9232" s="6">
        <v>22</v>
      </c>
      <c r="J9232" s="4">
        <v>1110</v>
      </c>
      <c r="K9232" s="6">
        <f>Tabla2[[#This Row],[Price per Unit]]*Tabla2[[#This Row],[Units Sold]]</f>
        <v>24420</v>
      </c>
      <c r="L9232" s="52">
        <f>Tabla2[[#This Row],[Units Sold]]/Cálculos!$C$11</f>
        <v>4.4778630185395631E-5</v>
      </c>
      <c r="M9232" s="6">
        <f>Tabla2[[#This Row],[Total Sales]]-Tabla2[[#This Row],[Operating Profit]]</f>
        <v>23369.94</v>
      </c>
      <c r="N9232" s="6">
        <v>1050.0600000000002</v>
      </c>
      <c r="O9232" s="46">
        <f>Tabla2[[#This Row],[Operating Profit]]/Tabla2[[#This Row],[Total Sales]]</f>
        <v>4.300000000000001E-2</v>
      </c>
      <c r="P9232" s="1" t="s">
        <v>23</v>
      </c>
    </row>
    <row r="9233" spans="1:16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3" t="str">
        <f>IFERROR(LEFT(Tabla2[[#This Row],[Product]],FIND(" ",Tabla2[[#This Row],[Product]])-3),Tabla2[[#This Row],[Product]])</f>
        <v>Men</v>
      </c>
      <c r="I9233" s="6">
        <v>28</v>
      </c>
      <c r="J9233" s="4">
        <v>1790</v>
      </c>
      <c r="K9233" s="6">
        <f>Tabla2[[#This Row],[Price per Unit]]*Tabla2[[#This Row],[Units Sold]]</f>
        <v>50120</v>
      </c>
      <c r="L9233" s="52">
        <f>Tabla2[[#This Row],[Units Sold]]/Cálculos!$C$11</f>
        <v>7.2210583812484848E-5</v>
      </c>
      <c r="M9233" s="6">
        <f>Tabla2[[#This Row],[Total Sales]]-Tabla2[[#This Row],[Operating Profit]]</f>
        <v>47964.84</v>
      </c>
      <c r="N9233" s="6">
        <v>2155.1600000000003</v>
      </c>
      <c r="O9233" s="46">
        <f>Tabla2[[#This Row],[Operating Profit]]/Tabla2[[#This Row],[Total Sales]]</f>
        <v>4.3000000000000003E-2</v>
      </c>
      <c r="P9233" s="1" t="s">
        <v>23</v>
      </c>
    </row>
    <row r="9234" spans="1:16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3" t="str">
        <f>IFERROR(LEFT(Tabla2[[#This Row],[Product]],FIND(" ",Tabla2[[#This Row],[Product]])-3),Tabla2[[#This Row],[Product]])</f>
        <v>Men</v>
      </c>
      <c r="I9234" s="6">
        <v>29</v>
      </c>
      <c r="J9234" s="4">
        <v>930</v>
      </c>
      <c r="K9234" s="6">
        <f>Tabla2[[#This Row],[Price per Unit]]*Tabla2[[#This Row],[Units Sold]]</f>
        <v>26970</v>
      </c>
      <c r="L9234" s="52">
        <f>Tabla2[[#This Row],[Units Sold]]/Cálculos!$C$11</f>
        <v>3.7517230695872013E-5</v>
      </c>
      <c r="M9234" s="6">
        <f>Tabla2[[#This Row],[Total Sales]]-Tabla2[[#This Row],[Operating Profit]]</f>
        <v>25945.14</v>
      </c>
      <c r="N9234" s="6">
        <v>1024.8599999999999</v>
      </c>
      <c r="O9234" s="46">
        <f>Tabla2[[#This Row],[Operating Profit]]/Tabla2[[#This Row],[Total Sales]]</f>
        <v>3.7999999999999999E-2</v>
      </c>
      <c r="P9234" s="1" t="s">
        <v>23</v>
      </c>
    </row>
    <row r="9235" spans="1:16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3" t="str">
        <f>IFERROR(LEFT(Tabla2[[#This Row],[Product]],FIND(" ",Tabla2[[#This Row],[Product]])-3),Tabla2[[#This Row],[Product]])</f>
        <v>Women</v>
      </c>
      <c r="I9235" s="6">
        <v>27</v>
      </c>
      <c r="J9235" s="4">
        <v>880</v>
      </c>
      <c r="K9235" s="6">
        <f>Tabla2[[#This Row],[Price per Unit]]*Tabla2[[#This Row],[Units Sold]]</f>
        <v>23760</v>
      </c>
      <c r="L9235" s="52">
        <f>Tabla2[[#This Row],[Units Sold]]/Cálculos!$C$11</f>
        <v>3.5500175282115457E-5</v>
      </c>
      <c r="M9235" s="6">
        <f>Tabla2[[#This Row],[Total Sales]]-Tabla2[[#This Row],[Operating Profit]]</f>
        <v>22762.080000000002</v>
      </c>
      <c r="N9235" s="6">
        <v>997.92000000000007</v>
      </c>
      <c r="O9235" s="46">
        <f>Tabla2[[#This Row],[Operating Profit]]/Tabla2[[#This Row],[Total Sales]]</f>
        <v>4.2000000000000003E-2</v>
      </c>
      <c r="P9235" s="1" t="s">
        <v>23</v>
      </c>
    </row>
    <row r="9236" spans="1:16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3" t="str">
        <f>IFERROR(LEFT(Tabla2[[#This Row],[Product]],FIND(" ",Tabla2[[#This Row],[Product]])-3),Tabla2[[#This Row],[Product]])</f>
        <v>Women</v>
      </c>
      <c r="I9236" s="6">
        <v>26</v>
      </c>
      <c r="J9236" s="4">
        <v>740</v>
      </c>
      <c r="K9236" s="6">
        <f>Tabla2[[#This Row],[Price per Unit]]*Tabla2[[#This Row],[Units Sold]]</f>
        <v>19240</v>
      </c>
      <c r="L9236" s="52">
        <f>Tabla2[[#This Row],[Units Sold]]/Cálculos!$C$11</f>
        <v>2.9852420123597086E-5</v>
      </c>
      <c r="M9236" s="6">
        <f>Tabla2[[#This Row],[Total Sales]]-Tabla2[[#This Row],[Operating Profit]]</f>
        <v>18431.919999999998</v>
      </c>
      <c r="N9236" s="6">
        <v>808.08</v>
      </c>
      <c r="O9236" s="46">
        <f>Tabla2[[#This Row],[Operating Profit]]/Tabla2[[#This Row],[Total Sales]]</f>
        <v>4.2000000000000003E-2</v>
      </c>
      <c r="P9236" s="1" t="s">
        <v>23</v>
      </c>
    </row>
    <row r="9237" spans="1:16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3" t="str">
        <f>IFERROR(LEFT(Tabla2[[#This Row],[Product]],FIND(" ",Tabla2[[#This Row],[Product]])-3),Tabla2[[#This Row],[Product]])</f>
        <v>Men</v>
      </c>
      <c r="I9237" s="6">
        <v>33</v>
      </c>
      <c r="J9237" s="4">
        <v>800</v>
      </c>
      <c r="K9237" s="6">
        <f>Tabla2[[#This Row],[Price per Unit]]*Tabla2[[#This Row],[Units Sold]]</f>
        <v>26400</v>
      </c>
      <c r="L9237" s="52">
        <f>Tabla2[[#This Row],[Units Sold]]/Cálculos!$C$11</f>
        <v>3.2272886620104963E-5</v>
      </c>
      <c r="M9237" s="6">
        <f>Tabla2[[#This Row],[Total Sales]]-Tabla2[[#This Row],[Operating Profit]]</f>
        <v>25317.599999999999</v>
      </c>
      <c r="N9237" s="6">
        <v>1082.3999999999999</v>
      </c>
      <c r="O9237" s="46">
        <f>Tabla2[[#This Row],[Operating Profit]]/Tabla2[[#This Row],[Total Sales]]</f>
        <v>4.0999999999999995E-2</v>
      </c>
      <c r="P9237" s="1" t="s">
        <v>23</v>
      </c>
    </row>
    <row r="9238" spans="1:16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3" t="str">
        <f>IFERROR(LEFT(Tabla2[[#This Row],[Product]],FIND(" ",Tabla2[[#This Row],[Product]])-3),Tabla2[[#This Row],[Product]])</f>
        <v>Women</v>
      </c>
      <c r="I9238" s="6">
        <v>33</v>
      </c>
      <c r="J9238" s="4">
        <v>1160</v>
      </c>
      <c r="K9238" s="6">
        <f>Tabla2[[#This Row],[Price per Unit]]*Tabla2[[#This Row],[Units Sold]]</f>
        <v>38280</v>
      </c>
      <c r="L9238" s="52">
        <f>Tabla2[[#This Row],[Units Sold]]/Cálculos!$C$11</f>
        <v>4.6795685599152193E-5</v>
      </c>
      <c r="M9238" s="6">
        <f>Tabla2[[#This Row],[Total Sales]]-Tabla2[[#This Row],[Operating Profit]]</f>
        <v>36557.4</v>
      </c>
      <c r="N9238" s="6">
        <v>1722.6000000000001</v>
      </c>
      <c r="O9238" s="46">
        <f>Tabla2[[#This Row],[Operating Profit]]/Tabla2[[#This Row],[Total Sales]]</f>
        <v>4.5000000000000005E-2</v>
      </c>
      <c r="P9238" s="1" t="s">
        <v>23</v>
      </c>
    </row>
    <row r="9239" spans="1:16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3" t="str">
        <f>IFERROR(LEFT(Tabla2[[#This Row],[Product]],FIND(" ",Tabla2[[#This Row],[Product]])-3),Tabla2[[#This Row],[Product]])</f>
        <v>Men</v>
      </c>
      <c r="I9239" s="6">
        <v>32</v>
      </c>
      <c r="J9239" s="4">
        <v>1920</v>
      </c>
      <c r="K9239" s="6">
        <f>Tabla2[[#This Row],[Price per Unit]]*Tabla2[[#This Row],[Units Sold]]</f>
        <v>61440</v>
      </c>
      <c r="L9239" s="52">
        <f>Tabla2[[#This Row],[Units Sold]]/Cálculos!$C$11</f>
        <v>7.7454927888251905E-5</v>
      </c>
      <c r="M9239" s="6">
        <f>Tabla2[[#This Row],[Total Sales]]-Tabla2[[#This Row],[Operating Profit]]</f>
        <v>58613.760000000002</v>
      </c>
      <c r="N9239" s="6">
        <v>2826.2400000000002</v>
      </c>
      <c r="O9239" s="46">
        <f>Tabla2[[#This Row],[Operating Profit]]/Tabla2[[#This Row],[Total Sales]]</f>
        <v>4.6000000000000006E-2</v>
      </c>
      <c r="P9239" s="1" t="s">
        <v>23</v>
      </c>
    </row>
    <row r="9240" spans="1:16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3" t="str">
        <f>IFERROR(LEFT(Tabla2[[#This Row],[Product]],FIND(" ",Tabla2[[#This Row],[Product]])-3),Tabla2[[#This Row],[Product]])</f>
        <v>Men</v>
      </c>
      <c r="I9240" s="6">
        <v>25</v>
      </c>
      <c r="J9240" s="4">
        <v>1230</v>
      </c>
      <c r="K9240" s="6">
        <f>Tabla2[[#This Row],[Price per Unit]]*Tabla2[[#This Row],[Units Sold]]</f>
        <v>30750</v>
      </c>
      <c r="L9240" s="52">
        <f>Tabla2[[#This Row],[Units Sold]]/Cálculos!$C$11</f>
        <v>4.9619563178411377E-5</v>
      </c>
      <c r="M9240" s="6">
        <f>Tabla2[[#This Row],[Total Sales]]-Tabla2[[#This Row],[Operating Profit]]</f>
        <v>29550.75</v>
      </c>
      <c r="N9240" s="6">
        <v>1199.2499999999998</v>
      </c>
      <c r="O9240" s="46">
        <f>Tabla2[[#This Row],[Operating Profit]]/Tabla2[[#This Row],[Total Sales]]</f>
        <v>3.8999999999999993E-2</v>
      </c>
      <c r="P9240" s="1" t="s">
        <v>23</v>
      </c>
    </row>
    <row r="9241" spans="1:16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3" t="str">
        <f>IFERROR(LEFT(Tabla2[[#This Row],[Product]],FIND(" ",Tabla2[[#This Row],[Product]])-3),Tabla2[[#This Row],[Product]])</f>
        <v>Women</v>
      </c>
      <c r="I9241" s="6">
        <v>27</v>
      </c>
      <c r="J9241" s="4">
        <v>1070</v>
      </c>
      <c r="K9241" s="6">
        <f>Tabla2[[#This Row],[Price per Unit]]*Tabla2[[#This Row],[Units Sold]]</f>
        <v>28890</v>
      </c>
      <c r="L9241" s="52">
        <f>Tabla2[[#This Row],[Units Sold]]/Cálculos!$C$11</f>
        <v>4.316498585439038E-5</v>
      </c>
      <c r="M9241" s="6">
        <f>Tabla2[[#This Row],[Total Sales]]-Tabla2[[#This Row],[Operating Profit]]</f>
        <v>27647.73</v>
      </c>
      <c r="N9241" s="6">
        <v>1242.2700000000002</v>
      </c>
      <c r="O9241" s="46">
        <f>Tabla2[[#This Row],[Operating Profit]]/Tabla2[[#This Row],[Total Sales]]</f>
        <v>4.300000000000001E-2</v>
      </c>
      <c r="P9241" s="1" t="s">
        <v>23</v>
      </c>
    </row>
    <row r="9242" spans="1:16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3" t="str">
        <f>IFERROR(LEFT(Tabla2[[#This Row],[Product]],FIND(" ",Tabla2[[#This Row],[Product]])-3),Tabla2[[#This Row],[Product]])</f>
        <v>Women</v>
      </c>
      <c r="I9242" s="6">
        <v>29</v>
      </c>
      <c r="J9242" s="4">
        <v>1020</v>
      </c>
      <c r="K9242" s="6">
        <f>Tabla2[[#This Row],[Price per Unit]]*Tabla2[[#This Row],[Units Sold]]</f>
        <v>29580</v>
      </c>
      <c r="L9242" s="52">
        <f>Tabla2[[#This Row],[Units Sold]]/Cálculos!$C$11</f>
        <v>4.1147930440633825E-5</v>
      </c>
      <c r="M9242" s="6">
        <f>Tabla2[[#This Row],[Total Sales]]-Tabla2[[#This Row],[Operating Profit]]</f>
        <v>28248.9</v>
      </c>
      <c r="N9242" s="6">
        <v>1331.1000000000001</v>
      </c>
      <c r="O9242" s="46">
        <f>Tabla2[[#This Row],[Operating Profit]]/Tabla2[[#This Row],[Total Sales]]</f>
        <v>4.5000000000000005E-2</v>
      </c>
      <c r="P9242" s="1" t="s">
        <v>23</v>
      </c>
    </row>
    <row r="9243" spans="1:16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3" t="str">
        <f>IFERROR(LEFT(Tabla2[[#This Row],[Product]],FIND(" ",Tabla2[[#This Row],[Product]])-3),Tabla2[[#This Row],[Product]])</f>
        <v>Men</v>
      </c>
      <c r="I9243" s="6">
        <v>41</v>
      </c>
      <c r="J9243" s="4">
        <v>1050</v>
      </c>
      <c r="K9243" s="6">
        <f>Tabla2[[#This Row],[Price per Unit]]*Tabla2[[#This Row],[Units Sold]]</f>
        <v>43050</v>
      </c>
      <c r="L9243" s="52">
        <f>Tabla2[[#This Row],[Units Sold]]/Cálculos!$C$11</f>
        <v>4.2358163688887758E-5</v>
      </c>
      <c r="M9243" s="6">
        <f>Tabla2[[#This Row],[Total Sales]]-Tabla2[[#This Row],[Operating Profit]]</f>
        <v>41414.1</v>
      </c>
      <c r="N9243" s="6">
        <v>1635.9</v>
      </c>
      <c r="O9243" s="46">
        <f>Tabla2[[#This Row],[Operating Profit]]/Tabla2[[#This Row],[Total Sales]]</f>
        <v>3.7999999999999999E-2</v>
      </c>
      <c r="P9243" s="1" t="s">
        <v>23</v>
      </c>
    </row>
    <row r="9244" spans="1:16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3" t="str">
        <f>IFERROR(LEFT(Tabla2[[#This Row],[Product]],FIND(" ",Tabla2[[#This Row],[Product]])-3),Tabla2[[#This Row],[Product]])</f>
        <v>Women</v>
      </c>
      <c r="I9244" s="6">
        <v>40</v>
      </c>
      <c r="J9244" s="4">
        <v>1430</v>
      </c>
      <c r="K9244" s="6">
        <f>Tabla2[[#This Row],[Price per Unit]]*Tabla2[[#This Row],[Units Sold]]</f>
        <v>57200</v>
      </c>
      <c r="L9244" s="52">
        <f>Tabla2[[#This Row],[Units Sold]]/Cálculos!$C$11</f>
        <v>5.7687784833437618E-5</v>
      </c>
      <c r="M9244" s="6">
        <f>Tabla2[[#This Row],[Total Sales]]-Tabla2[[#This Row],[Operating Profit]]</f>
        <v>54797.599999999999</v>
      </c>
      <c r="N9244" s="6">
        <v>2402.4</v>
      </c>
      <c r="O9244" s="46">
        <f>Tabla2[[#This Row],[Operating Profit]]/Tabla2[[#This Row],[Total Sales]]</f>
        <v>4.2000000000000003E-2</v>
      </c>
      <c r="P9244" s="1" t="s">
        <v>23</v>
      </c>
    </row>
    <row r="9245" spans="1:16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3" t="str">
        <f>IFERROR(LEFT(Tabla2[[#This Row],[Product]],FIND(" ",Tabla2[[#This Row],[Product]])-3),Tabla2[[#This Row],[Product]])</f>
        <v>Men</v>
      </c>
      <c r="I9245" s="6">
        <v>43</v>
      </c>
      <c r="J9245" s="4">
        <v>2380</v>
      </c>
      <c r="K9245" s="6">
        <f>Tabla2[[#This Row],[Price per Unit]]*Tabla2[[#This Row],[Units Sold]]</f>
        <v>102340</v>
      </c>
      <c r="L9245" s="52">
        <f>Tabla2[[#This Row],[Units Sold]]/Cálculos!$C$11</f>
        <v>9.6011837694812252E-5</v>
      </c>
      <c r="M9245" s="6">
        <f>Tabla2[[#This Row],[Total Sales]]-Tabla2[[#This Row],[Operating Profit]]</f>
        <v>98041.72</v>
      </c>
      <c r="N9245" s="6">
        <v>4298.2800000000007</v>
      </c>
      <c r="O9245" s="46">
        <f>Tabla2[[#This Row],[Operating Profit]]/Tabla2[[#This Row],[Total Sales]]</f>
        <v>4.200000000000001E-2</v>
      </c>
      <c r="P9245" s="1" t="s">
        <v>23</v>
      </c>
    </row>
    <row r="9246" spans="1:16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3" t="str">
        <f>IFERROR(LEFT(Tabla2[[#This Row],[Product]],FIND(" ",Tabla2[[#This Row],[Product]])-3),Tabla2[[#This Row],[Product]])</f>
        <v>Men</v>
      </c>
      <c r="I9246" s="6">
        <v>35</v>
      </c>
      <c r="J9246" s="4">
        <v>1350</v>
      </c>
      <c r="K9246" s="6">
        <f>Tabla2[[#This Row],[Price per Unit]]*Tabla2[[#This Row],[Units Sold]]</f>
        <v>47250</v>
      </c>
      <c r="L9246" s="52">
        <f>Tabla2[[#This Row],[Units Sold]]/Cálculos!$C$11</f>
        <v>5.4460496171427116E-5</v>
      </c>
      <c r="M9246" s="6">
        <f>Tabla2[[#This Row],[Total Sales]]-Tabla2[[#This Row],[Operating Profit]]</f>
        <v>45454.5</v>
      </c>
      <c r="N9246" s="6">
        <v>1795.5</v>
      </c>
      <c r="O9246" s="46">
        <f>Tabla2[[#This Row],[Operating Profit]]/Tabla2[[#This Row],[Total Sales]]</f>
        <v>3.7999999999999999E-2</v>
      </c>
      <c r="P9246" s="1" t="s">
        <v>23</v>
      </c>
    </row>
    <row r="9247" spans="1:16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3" t="str">
        <f>IFERROR(LEFT(Tabla2[[#This Row],[Product]],FIND(" ",Tabla2[[#This Row],[Product]])-3),Tabla2[[#This Row],[Product]])</f>
        <v>Women</v>
      </c>
      <c r="I9247" s="6">
        <v>33</v>
      </c>
      <c r="J9247" s="4">
        <v>1310</v>
      </c>
      <c r="K9247" s="6">
        <f>Tabla2[[#This Row],[Price per Unit]]*Tabla2[[#This Row],[Units Sold]]</f>
        <v>43230</v>
      </c>
      <c r="L9247" s="52">
        <f>Tabla2[[#This Row],[Units Sold]]/Cálculos!$C$11</f>
        <v>5.2846851840421872E-5</v>
      </c>
      <c r="M9247" s="6">
        <f>Tabla2[[#This Row],[Total Sales]]-Tabla2[[#This Row],[Operating Profit]]</f>
        <v>41371.11</v>
      </c>
      <c r="N9247" s="6">
        <v>1858.89</v>
      </c>
      <c r="O9247" s="46">
        <f>Tabla2[[#This Row],[Operating Profit]]/Tabla2[[#This Row],[Total Sales]]</f>
        <v>4.3000000000000003E-2</v>
      </c>
      <c r="P9247" s="1" t="s">
        <v>23</v>
      </c>
    </row>
    <row r="9248" spans="1:16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3" t="str">
        <f>IFERROR(LEFT(Tabla2[[#This Row],[Product]],FIND(" ",Tabla2[[#This Row],[Product]])-3),Tabla2[[#This Row],[Product]])</f>
        <v>Women</v>
      </c>
      <c r="I9248" s="6">
        <v>36</v>
      </c>
      <c r="J9248" s="4">
        <v>1070</v>
      </c>
      <c r="K9248" s="6">
        <f>Tabla2[[#This Row],[Price per Unit]]*Tabla2[[#This Row],[Units Sold]]</f>
        <v>38520</v>
      </c>
      <c r="L9248" s="52">
        <f>Tabla2[[#This Row],[Units Sold]]/Cálculos!$C$11</f>
        <v>4.316498585439038E-5</v>
      </c>
      <c r="M9248" s="6">
        <f>Tabla2[[#This Row],[Total Sales]]-Tabla2[[#This Row],[Operating Profit]]</f>
        <v>36748.080000000002</v>
      </c>
      <c r="N9248" s="6">
        <v>1771.92</v>
      </c>
      <c r="O9248" s="46">
        <f>Tabla2[[#This Row],[Operating Profit]]/Tabla2[[#This Row],[Total Sales]]</f>
        <v>4.5999999999999999E-2</v>
      </c>
      <c r="P9248" s="1" t="s">
        <v>23</v>
      </c>
    </row>
    <row r="9249" spans="1:16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3" t="str">
        <f>IFERROR(LEFT(Tabla2[[#This Row],[Product]],FIND(" ",Tabla2[[#This Row],[Product]])-3),Tabla2[[#This Row],[Product]])</f>
        <v>Men</v>
      </c>
      <c r="I9249" s="6">
        <v>43</v>
      </c>
      <c r="J9249" s="4">
        <v>1160</v>
      </c>
      <c r="K9249" s="6">
        <f>Tabla2[[#This Row],[Price per Unit]]*Tabla2[[#This Row],[Units Sold]]</f>
        <v>49880</v>
      </c>
      <c r="L9249" s="52">
        <f>Tabla2[[#This Row],[Units Sold]]/Cálculos!$C$11</f>
        <v>4.6795685599152193E-5</v>
      </c>
      <c r="M9249" s="6">
        <f>Tabla2[[#This Row],[Total Sales]]-Tabla2[[#This Row],[Operating Profit]]</f>
        <v>47834.92</v>
      </c>
      <c r="N9249" s="6">
        <v>2045.08</v>
      </c>
      <c r="O9249" s="46">
        <f>Tabla2[[#This Row],[Operating Profit]]/Tabla2[[#This Row],[Total Sales]]</f>
        <v>4.1000000000000002E-2</v>
      </c>
      <c r="P9249" s="1" t="s">
        <v>23</v>
      </c>
    </row>
    <row r="9250" spans="1:16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3" t="str">
        <f>IFERROR(LEFT(Tabla2[[#This Row],[Product]],FIND(" ",Tabla2[[#This Row],[Product]])-3),Tabla2[[#This Row],[Product]])</f>
        <v>Women</v>
      </c>
      <c r="I9250" s="6">
        <v>45</v>
      </c>
      <c r="J9250" s="4">
        <v>1630</v>
      </c>
      <c r="K9250" s="6">
        <f>Tabla2[[#This Row],[Price per Unit]]*Tabla2[[#This Row],[Units Sold]]</f>
        <v>73350</v>
      </c>
      <c r="L9250" s="52">
        <f>Tabla2[[#This Row],[Units Sold]]/Cálculos!$C$11</f>
        <v>6.5756006488463858E-5</v>
      </c>
      <c r="M9250" s="6">
        <f>Tabla2[[#This Row],[Total Sales]]-Tabla2[[#This Row],[Operating Profit]]</f>
        <v>69902.55</v>
      </c>
      <c r="N9250" s="6">
        <v>3447.4500000000003</v>
      </c>
      <c r="O9250" s="46">
        <f>Tabla2[[#This Row],[Operating Profit]]/Tabla2[[#This Row],[Total Sales]]</f>
        <v>4.7000000000000007E-2</v>
      </c>
      <c r="P9250" s="1" t="s">
        <v>23</v>
      </c>
    </row>
    <row r="9251" spans="1:16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3" t="str">
        <f>IFERROR(LEFT(Tabla2[[#This Row],[Product]],FIND(" ",Tabla2[[#This Row],[Product]])-3),Tabla2[[#This Row],[Product]])</f>
        <v>Men</v>
      </c>
      <c r="I9251" s="6">
        <v>41</v>
      </c>
      <c r="J9251" s="4">
        <v>2300</v>
      </c>
      <c r="K9251" s="6">
        <f>Tabla2[[#This Row],[Price per Unit]]*Tabla2[[#This Row],[Units Sold]]</f>
        <v>94300</v>
      </c>
      <c r="L9251" s="52">
        <f>Tabla2[[#This Row],[Units Sold]]/Cálculos!$C$11</f>
        <v>9.2784549032801764E-5</v>
      </c>
      <c r="M9251" s="6">
        <f>Tabla2[[#This Row],[Total Sales]]-Tabla2[[#This Row],[Operating Profit]]</f>
        <v>90339.4</v>
      </c>
      <c r="N9251" s="6">
        <v>3960.6000000000004</v>
      </c>
      <c r="O9251" s="46">
        <f>Tabla2[[#This Row],[Operating Profit]]/Tabla2[[#This Row],[Total Sales]]</f>
        <v>4.2000000000000003E-2</v>
      </c>
      <c r="P9251" s="1" t="s">
        <v>23</v>
      </c>
    </row>
    <row r="9252" spans="1:16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3" t="str">
        <f>IFERROR(LEFT(Tabla2[[#This Row],[Product]],FIND(" ",Tabla2[[#This Row],[Product]])-3),Tabla2[[#This Row],[Product]])</f>
        <v>Men</v>
      </c>
      <c r="I9252" s="6">
        <v>37</v>
      </c>
      <c r="J9252" s="4">
        <v>1400</v>
      </c>
      <c r="K9252" s="6">
        <f>Tabla2[[#This Row],[Price per Unit]]*Tabla2[[#This Row],[Units Sold]]</f>
        <v>51800</v>
      </c>
      <c r="L9252" s="52">
        <f>Tabla2[[#This Row],[Units Sold]]/Cálculos!$C$11</f>
        <v>5.6477551585183678E-5</v>
      </c>
      <c r="M9252" s="6">
        <f>Tabla2[[#This Row],[Total Sales]]-Tabla2[[#This Row],[Operating Profit]]</f>
        <v>49624.4</v>
      </c>
      <c r="N9252" s="6">
        <v>2175.6</v>
      </c>
      <c r="O9252" s="46">
        <f>Tabla2[[#This Row],[Operating Profit]]/Tabla2[[#This Row],[Total Sales]]</f>
        <v>4.1999999999999996E-2</v>
      </c>
      <c r="P9252" s="1" t="s">
        <v>23</v>
      </c>
    </row>
    <row r="9253" spans="1:16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3" t="str">
        <f>IFERROR(LEFT(Tabla2[[#This Row],[Product]],FIND(" ",Tabla2[[#This Row],[Product]])-3),Tabla2[[#This Row],[Product]])</f>
        <v>Women</v>
      </c>
      <c r="I9253" s="6">
        <v>38</v>
      </c>
      <c r="J9253" s="4">
        <v>1130</v>
      </c>
      <c r="K9253" s="6">
        <f>Tabla2[[#This Row],[Price per Unit]]*Tabla2[[#This Row],[Units Sold]]</f>
        <v>42940</v>
      </c>
      <c r="L9253" s="52">
        <f>Tabla2[[#This Row],[Units Sold]]/Cálculos!$C$11</f>
        <v>4.5585452350898253E-5</v>
      </c>
      <c r="M9253" s="6">
        <f>Tabla2[[#This Row],[Total Sales]]-Tabla2[[#This Row],[Operating Profit]]</f>
        <v>40921.82</v>
      </c>
      <c r="N9253" s="6">
        <v>2018.18</v>
      </c>
      <c r="O9253" s="46">
        <f>Tabla2[[#This Row],[Operating Profit]]/Tabla2[[#This Row],[Total Sales]]</f>
        <v>4.7E-2</v>
      </c>
      <c r="P9253" s="1" t="s">
        <v>23</v>
      </c>
    </row>
    <row r="9254" spans="1:16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3" t="str">
        <f>IFERROR(LEFT(Tabla2[[#This Row],[Product]],FIND(" ",Tabla2[[#This Row],[Product]])-3),Tabla2[[#This Row],[Product]])</f>
        <v>Women</v>
      </c>
      <c r="I9254" s="6">
        <v>32</v>
      </c>
      <c r="J9254" s="4">
        <v>1110</v>
      </c>
      <c r="K9254" s="6">
        <f>Tabla2[[#This Row],[Price per Unit]]*Tabla2[[#This Row],[Units Sold]]</f>
        <v>35520</v>
      </c>
      <c r="L9254" s="52">
        <f>Tabla2[[#This Row],[Units Sold]]/Cálculos!$C$11</f>
        <v>4.4778630185395631E-5</v>
      </c>
      <c r="M9254" s="6">
        <f>Tabla2[[#This Row],[Total Sales]]-Tabla2[[#This Row],[Operating Profit]]</f>
        <v>34028.160000000003</v>
      </c>
      <c r="N9254" s="6">
        <v>1491.8400000000001</v>
      </c>
      <c r="O9254" s="46">
        <f>Tabla2[[#This Row],[Operating Profit]]/Tabla2[[#This Row],[Total Sales]]</f>
        <v>4.2000000000000003E-2</v>
      </c>
      <c r="P9254" s="1" t="s">
        <v>23</v>
      </c>
    </row>
    <row r="9255" spans="1:16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3" t="str">
        <f>IFERROR(LEFT(Tabla2[[#This Row],[Product]],FIND(" ",Tabla2[[#This Row],[Product]])-3),Tabla2[[#This Row],[Product]])</f>
        <v>Men</v>
      </c>
      <c r="I9255" s="6">
        <v>40</v>
      </c>
      <c r="J9255" s="4">
        <v>1050</v>
      </c>
      <c r="K9255" s="6">
        <f>Tabla2[[#This Row],[Price per Unit]]*Tabla2[[#This Row],[Units Sold]]</f>
        <v>42000</v>
      </c>
      <c r="L9255" s="52">
        <f>Tabla2[[#This Row],[Units Sold]]/Cálculos!$C$11</f>
        <v>4.2358163688887758E-5</v>
      </c>
      <c r="M9255" s="6">
        <f>Tabla2[[#This Row],[Total Sales]]-Tabla2[[#This Row],[Operating Profit]]</f>
        <v>40446</v>
      </c>
      <c r="N9255" s="6">
        <v>1554</v>
      </c>
      <c r="O9255" s="46">
        <f>Tabla2[[#This Row],[Operating Profit]]/Tabla2[[#This Row],[Total Sales]]</f>
        <v>3.6999999999999998E-2</v>
      </c>
      <c r="P9255" s="1" t="s">
        <v>23</v>
      </c>
    </row>
    <row r="9256" spans="1:16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3" t="str">
        <f>IFERROR(LEFT(Tabla2[[#This Row],[Product]],FIND(" ",Tabla2[[#This Row],[Product]])-3),Tabla2[[#This Row],[Product]])</f>
        <v>Women</v>
      </c>
      <c r="I9256" s="6">
        <v>40</v>
      </c>
      <c r="J9256" s="4">
        <v>1660</v>
      </c>
      <c r="K9256" s="6">
        <f>Tabla2[[#This Row],[Price per Unit]]*Tabla2[[#This Row],[Units Sold]]</f>
        <v>66400</v>
      </c>
      <c r="L9256" s="52">
        <f>Tabla2[[#This Row],[Units Sold]]/Cálculos!$C$11</f>
        <v>6.6966239736717791E-5</v>
      </c>
      <c r="M9256" s="6">
        <f>Tabla2[[#This Row],[Total Sales]]-Tabla2[[#This Row],[Operating Profit]]</f>
        <v>63279.199999999997</v>
      </c>
      <c r="N9256" s="6">
        <v>3120.8</v>
      </c>
      <c r="O9256" s="46">
        <f>Tabla2[[#This Row],[Operating Profit]]/Tabla2[[#This Row],[Total Sales]]</f>
        <v>4.7E-2</v>
      </c>
      <c r="P9256" s="1" t="s">
        <v>23</v>
      </c>
    </row>
    <row r="9257" spans="1:16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3" t="str">
        <f>IFERROR(LEFT(Tabla2[[#This Row],[Product]],FIND(" ",Tabla2[[#This Row],[Product]])-3),Tabla2[[#This Row],[Product]])</f>
        <v>Men</v>
      </c>
      <c r="I9257" s="6">
        <v>35</v>
      </c>
      <c r="J9257" s="4">
        <v>1960</v>
      </c>
      <c r="K9257" s="6">
        <f>Tabla2[[#This Row],[Price per Unit]]*Tabla2[[#This Row],[Units Sold]]</f>
        <v>68600</v>
      </c>
      <c r="L9257" s="52">
        <f>Tabla2[[#This Row],[Units Sold]]/Cálculos!$C$11</f>
        <v>7.9068572219257149E-5</v>
      </c>
      <c r="M9257" s="6">
        <f>Tabla2[[#This Row],[Total Sales]]-Tabla2[[#This Row],[Operating Profit]]</f>
        <v>65444.4</v>
      </c>
      <c r="N9257" s="6">
        <v>3155.6000000000004</v>
      </c>
      <c r="O9257" s="46">
        <f>Tabla2[[#This Row],[Operating Profit]]/Tabla2[[#This Row],[Total Sales]]</f>
        <v>4.6000000000000006E-2</v>
      </c>
      <c r="P9257" s="1" t="s">
        <v>23</v>
      </c>
    </row>
    <row r="9258" spans="1:16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3" t="str">
        <f>IFERROR(LEFT(Tabla2[[#This Row],[Product]],FIND(" ",Tabla2[[#This Row],[Product]])-3),Tabla2[[#This Row],[Product]])</f>
        <v>Men</v>
      </c>
      <c r="I9258" s="6">
        <v>28</v>
      </c>
      <c r="J9258" s="4">
        <v>1280</v>
      </c>
      <c r="K9258" s="6">
        <f>Tabla2[[#This Row],[Price per Unit]]*Tabla2[[#This Row],[Units Sold]]</f>
        <v>35840</v>
      </c>
      <c r="L9258" s="52">
        <f>Tabla2[[#This Row],[Units Sold]]/Cálculos!$C$11</f>
        <v>5.1636618592167932E-5</v>
      </c>
      <c r="M9258" s="6">
        <f>Tabla2[[#This Row],[Total Sales]]-Tabla2[[#This Row],[Operating Profit]]</f>
        <v>34370.559999999998</v>
      </c>
      <c r="N9258" s="6">
        <v>1469.4399999999998</v>
      </c>
      <c r="O9258" s="46">
        <f>Tabla2[[#This Row],[Operating Profit]]/Tabla2[[#This Row],[Total Sales]]</f>
        <v>4.0999999999999995E-2</v>
      </c>
      <c r="P9258" s="1" t="s">
        <v>23</v>
      </c>
    </row>
    <row r="9259" spans="1:16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3" t="str">
        <f>IFERROR(LEFT(Tabla2[[#This Row],[Product]],FIND(" ",Tabla2[[#This Row],[Product]])-3),Tabla2[[#This Row],[Product]])</f>
        <v>Women</v>
      </c>
      <c r="I9259" s="6">
        <v>12</v>
      </c>
      <c r="J9259" s="4">
        <v>910</v>
      </c>
      <c r="K9259" s="6">
        <f>Tabla2[[#This Row],[Price per Unit]]*Tabla2[[#This Row],[Units Sold]]</f>
        <v>10920</v>
      </c>
      <c r="L9259" s="52">
        <f>Tabla2[[#This Row],[Units Sold]]/Cálculos!$C$11</f>
        <v>3.6710408530369391E-5</v>
      </c>
      <c r="M9259" s="6">
        <f>Tabla2[[#This Row],[Total Sales]]-Tabla2[[#This Row],[Operating Profit]]</f>
        <v>10461.36</v>
      </c>
      <c r="N9259" s="6">
        <v>458.64000000000004</v>
      </c>
      <c r="O9259" s="46">
        <f>Tabla2[[#This Row],[Operating Profit]]/Tabla2[[#This Row],[Total Sales]]</f>
        <v>4.2000000000000003E-2</v>
      </c>
      <c r="P9259" s="1" t="s">
        <v>23</v>
      </c>
    </row>
    <row r="9260" spans="1:16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3" t="str">
        <f>IFERROR(LEFT(Tabla2[[#This Row],[Product]],FIND(" ",Tabla2[[#This Row],[Product]])-3),Tabla2[[#This Row],[Product]])</f>
        <v>Women</v>
      </c>
      <c r="I9260" s="6">
        <v>12</v>
      </c>
      <c r="J9260" s="4">
        <v>830</v>
      </c>
      <c r="K9260" s="6">
        <f>Tabla2[[#This Row],[Price per Unit]]*Tabla2[[#This Row],[Units Sold]]</f>
        <v>9960</v>
      </c>
      <c r="L9260" s="52">
        <f>Tabla2[[#This Row],[Units Sold]]/Cálculos!$C$11</f>
        <v>3.3483119868358896E-5</v>
      </c>
      <c r="M9260" s="6">
        <f>Tabla2[[#This Row],[Total Sales]]-Tabla2[[#This Row],[Operating Profit]]</f>
        <v>9541.68</v>
      </c>
      <c r="N9260" s="6">
        <v>418.32000000000005</v>
      </c>
      <c r="O9260" s="46">
        <f>Tabla2[[#This Row],[Operating Profit]]/Tabla2[[#This Row],[Total Sales]]</f>
        <v>4.2000000000000003E-2</v>
      </c>
      <c r="P9260" s="1" t="s">
        <v>23</v>
      </c>
    </row>
    <row r="9261" spans="1:16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3" t="str">
        <f>IFERROR(LEFT(Tabla2[[#This Row],[Product]],FIND(" ",Tabla2[[#This Row],[Product]])-3),Tabla2[[#This Row],[Product]])</f>
        <v>Men</v>
      </c>
      <c r="I9261" s="6">
        <v>20</v>
      </c>
      <c r="J9261" s="4">
        <v>780</v>
      </c>
      <c r="K9261" s="6">
        <f>Tabla2[[#This Row],[Price per Unit]]*Tabla2[[#This Row],[Units Sold]]</f>
        <v>15600</v>
      </c>
      <c r="L9261" s="52">
        <f>Tabla2[[#This Row],[Units Sold]]/Cálculos!$C$11</f>
        <v>3.1466064454602334E-5</v>
      </c>
      <c r="M9261" s="6">
        <f>Tabla2[[#This Row],[Total Sales]]-Tabla2[[#This Row],[Operating Profit]]</f>
        <v>15007.2</v>
      </c>
      <c r="N9261" s="6">
        <v>592.79999999999995</v>
      </c>
      <c r="O9261" s="46">
        <f>Tabla2[[#This Row],[Operating Profit]]/Tabla2[[#This Row],[Total Sales]]</f>
        <v>3.7999999999999999E-2</v>
      </c>
      <c r="P9261" s="1" t="s">
        <v>23</v>
      </c>
    </row>
    <row r="9262" spans="1:16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3" t="str">
        <f>IFERROR(LEFT(Tabla2[[#This Row],[Product]],FIND(" ",Tabla2[[#This Row],[Product]])-3),Tabla2[[#This Row],[Product]])</f>
        <v>Women</v>
      </c>
      <c r="I9262" s="6">
        <v>23</v>
      </c>
      <c r="J9262" s="4">
        <v>1190</v>
      </c>
      <c r="K9262" s="6">
        <f>Tabla2[[#This Row],[Price per Unit]]*Tabla2[[#This Row],[Units Sold]]</f>
        <v>27370</v>
      </c>
      <c r="L9262" s="52">
        <f>Tabla2[[#This Row],[Units Sold]]/Cálculos!$C$11</f>
        <v>4.8005918847406126E-5</v>
      </c>
      <c r="M9262" s="6">
        <f>Tabla2[[#This Row],[Total Sales]]-Tabla2[[#This Row],[Operating Profit]]</f>
        <v>26083.61</v>
      </c>
      <c r="N9262" s="6">
        <v>1286.3900000000001</v>
      </c>
      <c r="O9262" s="46">
        <f>Tabla2[[#This Row],[Operating Profit]]/Tabla2[[#This Row],[Total Sales]]</f>
        <v>4.7000000000000007E-2</v>
      </c>
      <c r="P9262" s="1" t="s">
        <v>23</v>
      </c>
    </row>
    <row r="9263" spans="1:16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3" t="str">
        <f>IFERROR(LEFT(Tabla2[[#This Row],[Product]],FIND(" ",Tabla2[[#This Row],[Product]])-3),Tabla2[[#This Row],[Product]])</f>
        <v>Men</v>
      </c>
      <c r="I9263" s="6">
        <v>20</v>
      </c>
      <c r="J9263" s="4">
        <v>1730</v>
      </c>
      <c r="K9263" s="6">
        <f>Tabla2[[#This Row],[Price per Unit]]*Tabla2[[#This Row],[Units Sold]]</f>
        <v>34600</v>
      </c>
      <c r="L9263" s="52">
        <f>Tabla2[[#This Row],[Units Sold]]/Cálculos!$C$11</f>
        <v>6.9790117315976968E-5</v>
      </c>
      <c r="M9263" s="6">
        <f>Tabla2[[#This Row],[Total Sales]]-Tabla2[[#This Row],[Operating Profit]]</f>
        <v>32973.800000000003</v>
      </c>
      <c r="N9263" s="6">
        <v>1626.2</v>
      </c>
      <c r="O9263" s="46">
        <f>Tabla2[[#This Row],[Operating Profit]]/Tabla2[[#This Row],[Total Sales]]</f>
        <v>4.7E-2</v>
      </c>
      <c r="P9263" s="1" t="s">
        <v>23</v>
      </c>
    </row>
    <row r="9264" spans="1:16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3" t="str">
        <f>IFERROR(LEFT(Tabla2[[#This Row],[Product]],FIND(" ",Tabla2[[#This Row],[Product]])-3),Tabla2[[#This Row],[Product]])</f>
        <v>Men</v>
      </c>
      <c r="I9264" s="6">
        <v>14</v>
      </c>
      <c r="J9264" s="4">
        <v>1120</v>
      </c>
      <c r="K9264" s="6">
        <f>Tabla2[[#This Row],[Price per Unit]]*Tabla2[[#This Row],[Units Sold]]</f>
        <v>15680</v>
      </c>
      <c r="L9264" s="52">
        <f>Tabla2[[#This Row],[Units Sold]]/Cálculos!$C$11</f>
        <v>4.5182041268146942E-5</v>
      </c>
      <c r="M9264" s="6">
        <f>Tabla2[[#This Row],[Total Sales]]-Tabla2[[#This Row],[Operating Profit]]</f>
        <v>15021.44</v>
      </c>
      <c r="N9264" s="6">
        <v>658.56</v>
      </c>
      <c r="O9264" s="46">
        <f>Tabla2[[#This Row],[Operating Profit]]/Tabla2[[#This Row],[Total Sales]]</f>
        <v>4.1999999999999996E-2</v>
      </c>
      <c r="P9264" s="1" t="s">
        <v>23</v>
      </c>
    </row>
    <row r="9265" spans="1:16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3" t="str">
        <f>IFERROR(LEFT(Tabla2[[#This Row],[Product]],FIND(" ",Tabla2[[#This Row],[Product]])-3),Tabla2[[#This Row],[Product]])</f>
        <v>Women</v>
      </c>
      <c r="I9265" s="6">
        <v>14</v>
      </c>
      <c r="J9265" s="4">
        <v>740</v>
      </c>
      <c r="K9265" s="6">
        <f>Tabla2[[#This Row],[Price per Unit]]*Tabla2[[#This Row],[Units Sold]]</f>
        <v>10360</v>
      </c>
      <c r="L9265" s="52">
        <f>Tabla2[[#This Row],[Units Sold]]/Cálculos!$C$11</f>
        <v>2.9852420123597086E-5</v>
      </c>
      <c r="M9265" s="6">
        <f>Tabla2[[#This Row],[Total Sales]]-Tabla2[[#This Row],[Operating Profit]]</f>
        <v>9924.8799999999992</v>
      </c>
      <c r="N9265" s="6">
        <v>435.12000000000006</v>
      </c>
      <c r="O9265" s="46">
        <f>Tabla2[[#This Row],[Operating Profit]]/Tabla2[[#This Row],[Total Sales]]</f>
        <v>4.2000000000000003E-2</v>
      </c>
      <c r="P9265" s="1" t="s">
        <v>23</v>
      </c>
    </row>
    <row r="9266" spans="1:16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3" t="str">
        <f>IFERROR(LEFT(Tabla2[[#This Row],[Product]],FIND(" ",Tabla2[[#This Row],[Product]])-3),Tabla2[[#This Row],[Product]])</f>
        <v>Women</v>
      </c>
      <c r="I9266" s="6">
        <v>15</v>
      </c>
      <c r="J9266" s="4">
        <v>620</v>
      </c>
      <c r="K9266" s="6">
        <f>Tabla2[[#This Row],[Price per Unit]]*Tabla2[[#This Row],[Units Sold]]</f>
        <v>9300</v>
      </c>
      <c r="L9266" s="52">
        <f>Tabla2[[#This Row],[Units Sold]]/Cálculos!$C$11</f>
        <v>2.5011487130581344E-5</v>
      </c>
      <c r="M9266" s="6">
        <f>Tabla2[[#This Row],[Total Sales]]-Tabla2[[#This Row],[Operating Profit]]</f>
        <v>8909.4</v>
      </c>
      <c r="N9266" s="6">
        <v>390.6</v>
      </c>
      <c r="O9266" s="46">
        <f>Tabla2[[#This Row],[Operating Profit]]/Tabla2[[#This Row],[Total Sales]]</f>
        <v>4.2000000000000003E-2</v>
      </c>
      <c r="P9266" s="1" t="s">
        <v>23</v>
      </c>
    </row>
    <row r="9267" spans="1:16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3" t="str">
        <f>IFERROR(LEFT(Tabla2[[#This Row],[Product]],FIND(" ",Tabla2[[#This Row],[Product]])-3),Tabla2[[#This Row],[Product]])</f>
        <v>Men</v>
      </c>
      <c r="I9267" s="6">
        <v>22</v>
      </c>
      <c r="J9267" s="4">
        <v>680</v>
      </c>
      <c r="K9267" s="6">
        <f>Tabla2[[#This Row],[Price per Unit]]*Tabla2[[#This Row],[Units Sold]]</f>
        <v>14960</v>
      </c>
      <c r="L9267" s="52">
        <f>Tabla2[[#This Row],[Units Sold]]/Cálculos!$C$11</f>
        <v>2.7431953627089217E-5</v>
      </c>
      <c r="M9267" s="6">
        <f>Tabla2[[#This Row],[Total Sales]]-Tabla2[[#This Row],[Operating Profit]]</f>
        <v>14391.52</v>
      </c>
      <c r="N9267" s="6">
        <v>568.48</v>
      </c>
      <c r="O9267" s="46">
        <f>Tabla2[[#This Row],[Operating Profit]]/Tabla2[[#This Row],[Total Sales]]</f>
        <v>3.7999999999999999E-2</v>
      </c>
      <c r="P9267" s="1" t="s">
        <v>23</v>
      </c>
    </row>
    <row r="9268" spans="1:16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3" t="str">
        <f>IFERROR(LEFT(Tabla2[[#This Row],[Product]],FIND(" ",Tabla2[[#This Row],[Product]])-3),Tabla2[[#This Row],[Product]])</f>
        <v>Women</v>
      </c>
      <c r="I9268" s="6">
        <v>22</v>
      </c>
      <c r="J9268" s="4">
        <v>1010</v>
      </c>
      <c r="K9268" s="6">
        <f>Tabla2[[#This Row],[Price per Unit]]*Tabla2[[#This Row],[Units Sold]]</f>
        <v>22220</v>
      </c>
      <c r="L9268" s="52">
        <f>Tabla2[[#This Row],[Units Sold]]/Cálculos!$C$11</f>
        <v>4.0744519357882514E-5</v>
      </c>
      <c r="M9268" s="6">
        <f>Tabla2[[#This Row],[Total Sales]]-Tabla2[[#This Row],[Operating Profit]]</f>
        <v>21175.66</v>
      </c>
      <c r="N9268" s="6">
        <v>1044.3400000000001</v>
      </c>
      <c r="O9268" s="46">
        <f>Tabla2[[#This Row],[Operating Profit]]/Tabla2[[#This Row],[Total Sales]]</f>
        <v>4.7000000000000007E-2</v>
      </c>
      <c r="P9268" s="1" t="s">
        <v>23</v>
      </c>
    </row>
    <row r="9269" spans="1:16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3" t="str">
        <f>IFERROR(LEFT(Tabla2[[#This Row],[Product]],FIND(" ",Tabla2[[#This Row],[Product]])-3),Tabla2[[#This Row],[Product]])</f>
        <v>Men</v>
      </c>
      <c r="I9269" s="6">
        <v>16</v>
      </c>
      <c r="J9269" s="4">
        <v>1660</v>
      </c>
      <c r="K9269" s="6">
        <f>Tabla2[[#This Row],[Price per Unit]]*Tabla2[[#This Row],[Units Sold]]</f>
        <v>26560</v>
      </c>
      <c r="L9269" s="52">
        <f>Tabla2[[#This Row],[Units Sold]]/Cálculos!$C$11</f>
        <v>6.6966239736717791E-5</v>
      </c>
      <c r="M9269" s="6">
        <f>Tabla2[[#This Row],[Total Sales]]-Tabla2[[#This Row],[Operating Profit]]</f>
        <v>25391.360000000001</v>
      </c>
      <c r="N9269" s="6">
        <v>1168.6400000000001</v>
      </c>
      <c r="O9269" s="46">
        <f>Tabla2[[#This Row],[Operating Profit]]/Tabla2[[#This Row],[Total Sales]]</f>
        <v>4.4000000000000004E-2</v>
      </c>
      <c r="P9269" s="1" t="s">
        <v>23</v>
      </c>
    </row>
    <row r="9270" spans="1:16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3" t="str">
        <f>IFERROR(LEFT(Tabla2[[#This Row],[Product]],FIND(" ",Tabla2[[#This Row],[Product]])-3),Tabla2[[#This Row],[Product]])</f>
        <v>Men</v>
      </c>
      <c r="I9270" s="6">
        <v>11</v>
      </c>
      <c r="J9270" s="4">
        <v>960</v>
      </c>
      <c r="K9270" s="6">
        <f>Tabla2[[#This Row],[Price per Unit]]*Tabla2[[#This Row],[Units Sold]]</f>
        <v>10560</v>
      </c>
      <c r="L9270" s="52">
        <f>Tabla2[[#This Row],[Units Sold]]/Cálculos!$C$11</f>
        <v>3.8727463944125952E-5</v>
      </c>
      <c r="M9270" s="6">
        <f>Tabla2[[#This Row],[Total Sales]]-Tabla2[[#This Row],[Operating Profit]]</f>
        <v>10158.719999999999</v>
      </c>
      <c r="N9270" s="6">
        <v>401.28000000000003</v>
      </c>
      <c r="O9270" s="46">
        <f>Tabla2[[#This Row],[Operating Profit]]/Tabla2[[#This Row],[Total Sales]]</f>
        <v>3.8000000000000006E-2</v>
      </c>
      <c r="P9270" s="1" t="s">
        <v>23</v>
      </c>
    </row>
    <row r="9271" spans="1:16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3" t="str">
        <f>IFERROR(LEFT(Tabla2[[#This Row],[Product]],FIND(" ",Tabla2[[#This Row],[Product]])-3),Tabla2[[#This Row],[Product]])</f>
        <v>Women</v>
      </c>
      <c r="I9271" s="6">
        <v>19</v>
      </c>
      <c r="J9271" s="4">
        <v>810</v>
      </c>
      <c r="K9271" s="6">
        <f>Tabla2[[#This Row],[Price per Unit]]*Tabla2[[#This Row],[Units Sold]]</f>
        <v>15390</v>
      </c>
      <c r="L9271" s="52">
        <f>Tabla2[[#This Row],[Units Sold]]/Cálculos!$C$11</f>
        <v>3.2676297702856274E-5</v>
      </c>
      <c r="M9271" s="6">
        <f>Tabla2[[#This Row],[Total Sales]]-Tabla2[[#This Row],[Operating Profit]]</f>
        <v>14728.23</v>
      </c>
      <c r="N9271" s="6">
        <v>661.7700000000001</v>
      </c>
      <c r="O9271" s="46">
        <f>Tabla2[[#This Row],[Operating Profit]]/Tabla2[[#This Row],[Total Sales]]</f>
        <v>4.3000000000000003E-2</v>
      </c>
      <c r="P9271" s="1" t="s">
        <v>23</v>
      </c>
    </row>
    <row r="9272" spans="1:16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3" t="str">
        <f>IFERROR(LEFT(Tabla2[[#This Row],[Product]],FIND(" ",Tabla2[[#This Row],[Product]])-3),Tabla2[[#This Row],[Product]])</f>
        <v>Women</v>
      </c>
      <c r="I9272" s="6">
        <v>37</v>
      </c>
      <c r="J9272" s="4">
        <v>900</v>
      </c>
      <c r="K9272" s="6">
        <f>Tabla2[[#This Row],[Price per Unit]]*Tabla2[[#This Row],[Units Sold]]</f>
        <v>33300</v>
      </c>
      <c r="L9272" s="52">
        <f>Tabla2[[#This Row],[Units Sold]]/Cálculos!$C$11</f>
        <v>3.630699744761808E-5</v>
      </c>
      <c r="M9272" s="6">
        <f>Tabla2[[#This Row],[Total Sales]]-Tabla2[[#This Row],[Operating Profit]]</f>
        <v>31734.9</v>
      </c>
      <c r="N9272" s="6">
        <v>1565.1000000000001</v>
      </c>
      <c r="O9272" s="46">
        <f>Tabla2[[#This Row],[Operating Profit]]/Tabla2[[#This Row],[Total Sales]]</f>
        <v>4.7000000000000007E-2</v>
      </c>
      <c r="P9272" s="1" t="s">
        <v>23</v>
      </c>
    </row>
    <row r="9273" spans="1:16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3" t="str">
        <f>IFERROR(LEFT(Tabla2[[#This Row],[Product]],FIND(" ",Tabla2[[#This Row],[Product]])-3),Tabla2[[#This Row],[Product]])</f>
        <v>Men</v>
      </c>
      <c r="I9273" s="6">
        <v>60</v>
      </c>
      <c r="J9273" s="4">
        <v>850</v>
      </c>
      <c r="K9273" s="6">
        <f>Tabla2[[#This Row],[Price per Unit]]*Tabla2[[#This Row],[Units Sold]]</f>
        <v>51000</v>
      </c>
      <c r="L9273" s="52">
        <f>Tabla2[[#This Row],[Units Sold]]/Cálculos!$C$11</f>
        <v>3.4289942033861518E-5</v>
      </c>
      <c r="M9273" s="6">
        <f>Tabla2[[#This Row],[Total Sales]]-Tabla2[[#This Row],[Operating Profit]]</f>
        <v>48960</v>
      </c>
      <c r="N9273" s="6">
        <v>2039.9999999999998</v>
      </c>
      <c r="O9273" s="46">
        <f>Tabla2[[#This Row],[Operating Profit]]/Tabla2[[#This Row],[Total Sales]]</f>
        <v>3.9999999999999994E-2</v>
      </c>
      <c r="P9273" s="1" t="s">
        <v>23</v>
      </c>
    </row>
    <row r="9274" spans="1:16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3" t="str">
        <f>IFERROR(LEFT(Tabla2[[#This Row],[Product]],FIND(" ",Tabla2[[#This Row],[Product]])-3),Tabla2[[#This Row],[Product]])</f>
        <v>Women</v>
      </c>
      <c r="I9274" s="6">
        <v>60</v>
      </c>
      <c r="J9274" s="4">
        <v>1280</v>
      </c>
      <c r="K9274" s="6">
        <f>Tabla2[[#This Row],[Price per Unit]]*Tabla2[[#This Row],[Units Sold]]</f>
        <v>76800</v>
      </c>
      <c r="L9274" s="52">
        <f>Tabla2[[#This Row],[Units Sold]]/Cálculos!$C$11</f>
        <v>5.1636618592167932E-5</v>
      </c>
      <c r="M9274" s="6">
        <f>Tabla2[[#This Row],[Total Sales]]-Tabla2[[#This Row],[Operating Profit]]</f>
        <v>73497.600000000006</v>
      </c>
      <c r="N9274" s="6">
        <v>3302.4000000000005</v>
      </c>
      <c r="O9274" s="46">
        <f>Tabla2[[#This Row],[Operating Profit]]/Tabla2[[#This Row],[Total Sales]]</f>
        <v>4.300000000000001E-2</v>
      </c>
      <c r="P9274" s="1" t="s">
        <v>23</v>
      </c>
    </row>
    <row r="9275" spans="1:16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3" t="str">
        <f>IFERROR(LEFT(Tabla2[[#This Row],[Product]],FIND(" ",Tabla2[[#This Row],[Product]])-3),Tabla2[[#This Row],[Product]])</f>
        <v>Men</v>
      </c>
      <c r="I9275" s="6">
        <v>55</v>
      </c>
      <c r="J9275" s="4">
        <v>2000</v>
      </c>
      <c r="K9275" s="6">
        <f>Tabla2[[#This Row],[Price per Unit]]*Tabla2[[#This Row],[Units Sold]]</f>
        <v>110000</v>
      </c>
      <c r="L9275" s="52">
        <f>Tabla2[[#This Row],[Units Sold]]/Cálculos!$C$11</f>
        <v>8.0682216550262393E-5</v>
      </c>
      <c r="M9275" s="6">
        <f>Tabla2[[#This Row],[Total Sales]]-Tabla2[[#This Row],[Operating Profit]]</f>
        <v>105380</v>
      </c>
      <c r="N9275" s="6">
        <v>4620</v>
      </c>
      <c r="O9275" s="46">
        <f>Tabla2[[#This Row],[Operating Profit]]/Tabla2[[#This Row],[Total Sales]]</f>
        <v>4.2000000000000003E-2</v>
      </c>
      <c r="P9275" s="1" t="s">
        <v>23</v>
      </c>
    </row>
    <row r="9276" spans="1:16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3" t="str">
        <f>IFERROR(LEFT(Tabla2[[#This Row],[Product]],FIND(" ",Tabla2[[#This Row],[Product]])-3),Tabla2[[#This Row],[Product]])</f>
        <v>Men</v>
      </c>
      <c r="I9276" s="6">
        <v>47</v>
      </c>
      <c r="J9276" s="4">
        <v>1490</v>
      </c>
      <c r="K9276" s="6">
        <f>Tabla2[[#This Row],[Price per Unit]]*Tabla2[[#This Row],[Units Sold]]</f>
        <v>70030</v>
      </c>
      <c r="L9276" s="52">
        <f>Tabla2[[#This Row],[Units Sold]]/Cálculos!$C$11</f>
        <v>6.010825132994549E-5</v>
      </c>
      <c r="M9276" s="6">
        <f>Tabla2[[#This Row],[Total Sales]]-Tabla2[[#This Row],[Operating Profit]]</f>
        <v>67368.86</v>
      </c>
      <c r="N9276" s="6">
        <v>2661.14</v>
      </c>
      <c r="O9276" s="46">
        <f>Tabla2[[#This Row],[Operating Profit]]/Tabla2[[#This Row],[Total Sales]]</f>
        <v>3.7999999999999999E-2</v>
      </c>
      <c r="P9276" s="1" t="s">
        <v>23</v>
      </c>
    </row>
    <row r="9277" spans="1:16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3" t="str">
        <f>IFERROR(LEFT(Tabla2[[#This Row],[Product]],FIND(" ",Tabla2[[#This Row],[Product]])-3),Tabla2[[#This Row],[Product]])</f>
        <v>Women</v>
      </c>
      <c r="I9277" s="6">
        <v>44</v>
      </c>
      <c r="J9277" s="4">
        <v>1310</v>
      </c>
      <c r="K9277" s="6">
        <f>Tabla2[[#This Row],[Price per Unit]]*Tabla2[[#This Row],[Units Sold]]</f>
        <v>57640</v>
      </c>
      <c r="L9277" s="52">
        <f>Tabla2[[#This Row],[Units Sold]]/Cálculos!$C$11</f>
        <v>5.2846851840421872E-5</v>
      </c>
      <c r="M9277" s="6">
        <f>Tabla2[[#This Row],[Total Sales]]-Tabla2[[#This Row],[Operating Profit]]</f>
        <v>55046.2</v>
      </c>
      <c r="N9277" s="6">
        <v>2593.8000000000002</v>
      </c>
      <c r="O9277" s="46">
        <f>Tabla2[[#This Row],[Operating Profit]]/Tabla2[[#This Row],[Total Sales]]</f>
        <v>4.5000000000000005E-2</v>
      </c>
      <c r="P9277" s="1" t="s">
        <v>23</v>
      </c>
    </row>
    <row r="9278" spans="1:16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3" t="str">
        <f>IFERROR(LEFT(Tabla2[[#This Row],[Product]],FIND(" ",Tabla2[[#This Row],[Product]])-3),Tabla2[[#This Row],[Product]])</f>
        <v>Women</v>
      </c>
      <c r="I9278" s="6">
        <v>45</v>
      </c>
      <c r="J9278" s="4">
        <v>1140</v>
      </c>
      <c r="K9278" s="6">
        <f>Tabla2[[#This Row],[Price per Unit]]*Tabla2[[#This Row],[Units Sold]]</f>
        <v>51300</v>
      </c>
      <c r="L9278" s="52">
        <f>Tabla2[[#This Row],[Units Sold]]/Cálculos!$C$11</f>
        <v>4.5988863433649564E-5</v>
      </c>
      <c r="M9278" s="6">
        <f>Tabla2[[#This Row],[Total Sales]]-Tabla2[[#This Row],[Operating Profit]]</f>
        <v>48991.5</v>
      </c>
      <c r="N9278" s="6">
        <v>2308.5</v>
      </c>
      <c r="O9278" s="46">
        <f>Tabla2[[#This Row],[Operating Profit]]/Tabla2[[#This Row],[Total Sales]]</f>
        <v>4.4999999999999998E-2</v>
      </c>
      <c r="P9278" s="1" t="s">
        <v>23</v>
      </c>
    </row>
    <row r="9279" spans="1:16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3" t="str">
        <f>IFERROR(LEFT(Tabla2[[#This Row],[Product]],FIND(" ",Tabla2[[#This Row],[Product]])-3),Tabla2[[#This Row],[Product]])</f>
        <v>Men</v>
      </c>
      <c r="I9279" s="6">
        <v>55</v>
      </c>
      <c r="J9279" s="4">
        <v>980</v>
      </c>
      <c r="K9279" s="6">
        <f>Tabla2[[#This Row],[Price per Unit]]*Tabla2[[#This Row],[Units Sold]]</f>
        <v>53900</v>
      </c>
      <c r="L9279" s="52">
        <f>Tabla2[[#This Row],[Units Sold]]/Cálculos!$C$11</f>
        <v>3.9534286109628574E-5</v>
      </c>
      <c r="M9279" s="6">
        <f>Tabla2[[#This Row],[Total Sales]]-Tabla2[[#This Row],[Operating Profit]]</f>
        <v>51744</v>
      </c>
      <c r="N9279" s="6">
        <v>2156</v>
      </c>
      <c r="O9279" s="46">
        <f>Tabla2[[#This Row],[Operating Profit]]/Tabla2[[#This Row],[Total Sales]]</f>
        <v>0.04</v>
      </c>
      <c r="P9279" s="1" t="s">
        <v>23</v>
      </c>
    </row>
    <row r="9280" spans="1:16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3" t="str">
        <f>IFERROR(LEFT(Tabla2[[#This Row],[Product]],FIND(" ",Tabla2[[#This Row],[Product]])-3),Tabla2[[#This Row],[Product]])</f>
        <v>Women</v>
      </c>
      <c r="I9280" s="6">
        <v>51</v>
      </c>
      <c r="J9280" s="4">
        <v>1280</v>
      </c>
      <c r="K9280" s="6">
        <f>Tabla2[[#This Row],[Price per Unit]]*Tabla2[[#This Row],[Units Sold]]</f>
        <v>65280</v>
      </c>
      <c r="L9280" s="52">
        <f>Tabla2[[#This Row],[Units Sold]]/Cálculos!$C$11</f>
        <v>5.1636618592167932E-5</v>
      </c>
      <c r="M9280" s="6">
        <f>Tabla2[[#This Row],[Total Sales]]-Tabla2[[#This Row],[Operating Profit]]</f>
        <v>62472.959999999999</v>
      </c>
      <c r="N9280" s="6">
        <v>2807.0400000000004</v>
      </c>
      <c r="O9280" s="46">
        <f>Tabla2[[#This Row],[Operating Profit]]/Tabla2[[#This Row],[Total Sales]]</f>
        <v>4.3000000000000003E-2</v>
      </c>
      <c r="P9280" s="1" t="s">
        <v>23</v>
      </c>
    </row>
    <row r="9281" spans="1:16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3" t="str">
        <f>IFERROR(LEFT(Tabla2[[#This Row],[Product]],FIND(" ",Tabla2[[#This Row],[Product]])-3),Tabla2[[#This Row],[Product]])</f>
        <v>Men</v>
      </c>
      <c r="I9281" s="6">
        <v>17</v>
      </c>
      <c r="J9281" s="4">
        <v>1760</v>
      </c>
      <c r="K9281" s="6">
        <f>Tabla2[[#This Row],[Price per Unit]]*Tabla2[[#This Row],[Units Sold]]</f>
        <v>29920</v>
      </c>
      <c r="L9281" s="52">
        <f>Tabla2[[#This Row],[Units Sold]]/Cálculos!$C$11</f>
        <v>7.1000350564230915E-5</v>
      </c>
      <c r="M9281" s="6">
        <f>Tabla2[[#This Row],[Total Sales]]-Tabla2[[#This Row],[Operating Profit]]</f>
        <v>28783.040000000001</v>
      </c>
      <c r="N9281" s="6">
        <v>1136.96</v>
      </c>
      <c r="O9281" s="46">
        <f>Tabla2[[#This Row],[Operating Profit]]/Tabla2[[#This Row],[Total Sales]]</f>
        <v>3.7999999999999999E-2</v>
      </c>
      <c r="P9281" s="1" t="s">
        <v>23</v>
      </c>
    </row>
    <row r="9282" spans="1:16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3" t="str">
        <f>IFERROR(LEFT(Tabla2[[#This Row],[Product]],FIND(" ",Tabla2[[#This Row],[Product]])-3),Tabla2[[#This Row],[Product]])</f>
        <v>Men</v>
      </c>
      <c r="I9282" s="6">
        <v>16</v>
      </c>
      <c r="J9282" s="4">
        <v>1050</v>
      </c>
      <c r="K9282" s="6">
        <f>Tabla2[[#This Row],[Price per Unit]]*Tabla2[[#This Row],[Units Sold]]</f>
        <v>16800</v>
      </c>
      <c r="L9282" s="52">
        <f>Tabla2[[#This Row],[Units Sold]]/Cálculos!$C$11</f>
        <v>4.2358163688887758E-5</v>
      </c>
      <c r="M9282" s="6">
        <f>Tabla2[[#This Row],[Total Sales]]-Tabla2[[#This Row],[Operating Profit]]</f>
        <v>16161.6</v>
      </c>
      <c r="N9282" s="6">
        <v>638.4</v>
      </c>
      <c r="O9282" s="46">
        <f>Tabla2[[#This Row],[Operating Profit]]/Tabla2[[#This Row],[Total Sales]]</f>
        <v>3.7999999999999999E-2</v>
      </c>
      <c r="P9282" s="1" t="s">
        <v>23</v>
      </c>
    </row>
    <row r="9283" spans="1:16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3" t="str">
        <f>IFERROR(LEFT(Tabla2[[#This Row],[Product]],FIND(" ",Tabla2[[#This Row],[Product]])-3),Tabla2[[#This Row],[Product]])</f>
        <v>Women</v>
      </c>
      <c r="I9283" s="6">
        <v>12</v>
      </c>
      <c r="J9283" s="4">
        <v>1160</v>
      </c>
      <c r="K9283" s="6">
        <f>Tabla2[[#This Row],[Price per Unit]]*Tabla2[[#This Row],[Units Sold]]</f>
        <v>13920</v>
      </c>
      <c r="L9283" s="52">
        <f>Tabla2[[#This Row],[Units Sold]]/Cálculos!$C$11</f>
        <v>4.6795685599152193E-5</v>
      </c>
      <c r="M9283" s="6">
        <f>Tabla2[[#This Row],[Total Sales]]-Tabla2[[#This Row],[Operating Profit]]</f>
        <v>13363.2</v>
      </c>
      <c r="N9283" s="6">
        <v>556.79999999999995</v>
      </c>
      <c r="O9283" s="46">
        <f>Tabla2[[#This Row],[Operating Profit]]/Tabla2[[#This Row],[Total Sales]]</f>
        <v>3.9999999999999994E-2</v>
      </c>
      <c r="P9283" s="1" t="s">
        <v>23</v>
      </c>
    </row>
    <row r="9284" spans="1:16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3" t="str">
        <f>IFERROR(LEFT(Tabla2[[#This Row],[Product]],FIND(" ",Tabla2[[#This Row],[Product]])-3),Tabla2[[#This Row],[Product]])</f>
        <v>Women</v>
      </c>
      <c r="I9284" s="6">
        <v>16</v>
      </c>
      <c r="J9284" s="4">
        <v>700</v>
      </c>
      <c r="K9284" s="6">
        <f>Tabla2[[#This Row],[Price per Unit]]*Tabla2[[#This Row],[Units Sold]]</f>
        <v>11200</v>
      </c>
      <c r="L9284" s="52">
        <f>Tabla2[[#This Row],[Units Sold]]/Cálculos!$C$11</f>
        <v>2.8238775792591839E-5</v>
      </c>
      <c r="M9284" s="6">
        <f>Tabla2[[#This Row],[Total Sales]]-Tabla2[[#This Row],[Operating Profit]]</f>
        <v>10752</v>
      </c>
      <c r="N9284" s="6">
        <v>447.99999999999994</v>
      </c>
      <c r="O9284" s="46">
        <f>Tabla2[[#This Row],[Operating Profit]]/Tabla2[[#This Row],[Total Sales]]</f>
        <v>3.9999999999999994E-2</v>
      </c>
      <c r="P9284" s="1" t="s">
        <v>23</v>
      </c>
    </row>
    <row r="9285" spans="1:16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3" t="str">
        <f>IFERROR(LEFT(Tabla2[[#This Row],[Product]],FIND(" ",Tabla2[[#This Row],[Product]])-3),Tabla2[[#This Row],[Product]])</f>
        <v>Men</v>
      </c>
      <c r="I9285" s="6">
        <v>28</v>
      </c>
      <c r="J9285" s="4">
        <v>880</v>
      </c>
      <c r="K9285" s="6">
        <f>Tabla2[[#This Row],[Price per Unit]]*Tabla2[[#This Row],[Units Sold]]</f>
        <v>24640</v>
      </c>
      <c r="L9285" s="52">
        <f>Tabla2[[#This Row],[Units Sold]]/Cálculos!$C$11</f>
        <v>3.5500175282115457E-5</v>
      </c>
      <c r="M9285" s="6">
        <f>Tabla2[[#This Row],[Total Sales]]-Tabla2[[#This Row],[Operating Profit]]</f>
        <v>23629.759999999998</v>
      </c>
      <c r="N9285" s="6">
        <v>1010.2399999999999</v>
      </c>
      <c r="O9285" s="46">
        <f>Tabla2[[#This Row],[Operating Profit]]/Tabla2[[#This Row],[Total Sales]]</f>
        <v>4.0999999999999995E-2</v>
      </c>
      <c r="P9285" s="1" t="s">
        <v>23</v>
      </c>
    </row>
    <row r="9286" spans="1:16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3" t="str">
        <f>IFERROR(LEFT(Tabla2[[#This Row],[Product]],FIND(" ",Tabla2[[#This Row],[Product]])-3),Tabla2[[#This Row],[Product]])</f>
        <v>Women</v>
      </c>
      <c r="I9286" s="6">
        <v>17</v>
      </c>
      <c r="J9286" s="4">
        <v>1190</v>
      </c>
      <c r="K9286" s="6">
        <f>Tabla2[[#This Row],[Price per Unit]]*Tabla2[[#This Row],[Units Sold]]</f>
        <v>20230</v>
      </c>
      <c r="L9286" s="52">
        <f>Tabla2[[#This Row],[Units Sold]]/Cálculos!$C$11</f>
        <v>4.8005918847406126E-5</v>
      </c>
      <c r="M9286" s="6">
        <f>Tabla2[[#This Row],[Total Sales]]-Tabla2[[#This Row],[Operating Profit]]</f>
        <v>19481.490000000002</v>
      </c>
      <c r="N9286" s="6">
        <v>748.51</v>
      </c>
      <c r="O9286" s="46">
        <f>Tabla2[[#This Row],[Operating Profit]]/Tabla2[[#This Row],[Total Sales]]</f>
        <v>3.6999999999999998E-2</v>
      </c>
      <c r="P9286" s="1" t="s">
        <v>23</v>
      </c>
    </row>
    <row r="9287" spans="1:16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3" t="str">
        <f>IFERROR(LEFT(Tabla2[[#This Row],[Product]],FIND(" ",Tabla2[[#This Row],[Product]])-3),Tabla2[[#This Row],[Product]])</f>
        <v>Men</v>
      </c>
      <c r="I9287" s="6">
        <v>18</v>
      </c>
      <c r="J9287" s="4">
        <v>2040</v>
      </c>
      <c r="K9287" s="6">
        <f>Tabla2[[#This Row],[Price per Unit]]*Tabla2[[#This Row],[Units Sold]]</f>
        <v>36720</v>
      </c>
      <c r="L9287" s="52">
        <f>Tabla2[[#This Row],[Units Sold]]/Cálculos!$C$11</f>
        <v>8.2295860881267651E-5</v>
      </c>
      <c r="M9287" s="6">
        <f>Tabla2[[#This Row],[Total Sales]]-Tabla2[[#This Row],[Operating Profit]]</f>
        <v>35251.199999999997</v>
      </c>
      <c r="N9287" s="6">
        <v>1468.8</v>
      </c>
      <c r="O9287" s="46">
        <f>Tabla2[[#This Row],[Operating Profit]]/Tabla2[[#This Row],[Total Sales]]</f>
        <v>0.04</v>
      </c>
      <c r="P9287" s="1" t="s">
        <v>23</v>
      </c>
    </row>
    <row r="9288" spans="1:16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3" t="str">
        <f>IFERROR(LEFT(Tabla2[[#This Row],[Product]],FIND(" ",Tabla2[[#This Row],[Product]])-3),Tabla2[[#This Row],[Product]])</f>
        <v>Men</v>
      </c>
      <c r="I9288" s="6">
        <v>17</v>
      </c>
      <c r="J9288" s="4">
        <v>750</v>
      </c>
      <c r="K9288" s="6">
        <f>Tabla2[[#This Row],[Price per Unit]]*Tabla2[[#This Row],[Units Sold]]</f>
        <v>12750</v>
      </c>
      <c r="L9288" s="52">
        <f>Tabla2[[#This Row],[Units Sold]]/Cálculos!$C$11</f>
        <v>3.0255831206348401E-5</v>
      </c>
      <c r="M9288" s="6">
        <f>Tabla2[[#This Row],[Total Sales]]-Tabla2[[#This Row],[Operating Profit]]</f>
        <v>12227.25</v>
      </c>
      <c r="N9288" s="6">
        <v>522.75</v>
      </c>
      <c r="O9288" s="46">
        <f>Tabla2[[#This Row],[Operating Profit]]/Tabla2[[#This Row],[Total Sales]]</f>
        <v>4.1000000000000002E-2</v>
      </c>
      <c r="P9288" s="1" t="s">
        <v>23</v>
      </c>
    </row>
    <row r="9289" spans="1:16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3" t="str">
        <f>IFERROR(LEFT(Tabla2[[#This Row],[Product]],FIND(" ",Tabla2[[#This Row],[Product]])-3),Tabla2[[#This Row],[Product]])</f>
        <v>Women</v>
      </c>
      <c r="I9289" s="6">
        <v>11</v>
      </c>
      <c r="J9289" s="4">
        <v>900</v>
      </c>
      <c r="K9289" s="6">
        <f>Tabla2[[#This Row],[Price per Unit]]*Tabla2[[#This Row],[Units Sold]]</f>
        <v>9900</v>
      </c>
      <c r="L9289" s="52">
        <f>Tabla2[[#This Row],[Units Sold]]/Cálculos!$C$11</f>
        <v>3.630699744761808E-5</v>
      </c>
      <c r="M9289" s="6">
        <f>Tabla2[[#This Row],[Total Sales]]-Tabla2[[#This Row],[Operating Profit]]</f>
        <v>9513.9</v>
      </c>
      <c r="N9289" s="6">
        <v>386.09999999999997</v>
      </c>
      <c r="O9289" s="46">
        <f>Tabla2[[#This Row],[Operating Profit]]/Tabla2[[#This Row],[Total Sales]]</f>
        <v>3.9E-2</v>
      </c>
      <c r="P9289" s="1" t="s">
        <v>23</v>
      </c>
    </row>
    <row r="9290" spans="1:16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3" t="str">
        <f>IFERROR(LEFT(Tabla2[[#This Row],[Product]],FIND(" ",Tabla2[[#This Row],[Product]])-3),Tabla2[[#This Row],[Product]])</f>
        <v>Women</v>
      </c>
      <c r="I9290" s="6">
        <v>24</v>
      </c>
      <c r="J9290" s="4">
        <v>390</v>
      </c>
      <c r="K9290" s="6">
        <f>Tabla2[[#This Row],[Price per Unit]]*Tabla2[[#This Row],[Units Sold]]</f>
        <v>9360</v>
      </c>
      <c r="L9290" s="52">
        <f>Tabla2[[#This Row],[Units Sold]]/Cálculos!$C$11</f>
        <v>1.5733032227301167E-5</v>
      </c>
      <c r="M9290" s="6">
        <f>Tabla2[[#This Row],[Total Sales]]-Tabla2[[#This Row],[Operating Profit]]</f>
        <v>9051.1200000000008</v>
      </c>
      <c r="N9290" s="6">
        <v>308.87999999999994</v>
      </c>
      <c r="O9290" s="46">
        <f>Tabla2[[#This Row],[Operating Profit]]/Tabla2[[#This Row],[Total Sales]]</f>
        <v>3.2999999999999995E-2</v>
      </c>
      <c r="P9290" s="1" t="s">
        <v>23</v>
      </c>
    </row>
    <row r="9291" spans="1:16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3" t="str">
        <f>IFERROR(LEFT(Tabla2[[#This Row],[Product]],FIND(" ",Tabla2[[#This Row],[Product]])-3),Tabla2[[#This Row],[Product]])</f>
        <v>Men</v>
      </c>
      <c r="I9291" s="6">
        <v>39</v>
      </c>
      <c r="J9291" s="4">
        <v>660</v>
      </c>
      <c r="K9291" s="6">
        <f>Tabla2[[#This Row],[Price per Unit]]*Tabla2[[#This Row],[Units Sold]]</f>
        <v>25740</v>
      </c>
      <c r="L9291" s="52">
        <f>Tabla2[[#This Row],[Units Sold]]/Cálculos!$C$11</f>
        <v>2.6625131461586591E-5</v>
      </c>
      <c r="M9291" s="6">
        <f>Tabla2[[#This Row],[Total Sales]]-Tabla2[[#This Row],[Operating Profit]]</f>
        <v>24787.62</v>
      </c>
      <c r="N9291" s="6">
        <v>952.38</v>
      </c>
      <c r="O9291" s="46">
        <f>Tabla2[[#This Row],[Operating Profit]]/Tabla2[[#This Row],[Total Sales]]</f>
        <v>3.6999999999999998E-2</v>
      </c>
      <c r="P9291" s="1" t="s">
        <v>23</v>
      </c>
    </row>
    <row r="9292" spans="1:16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3" t="str">
        <f>IFERROR(LEFT(Tabla2[[#This Row],[Product]],FIND(" ",Tabla2[[#This Row],[Product]])-3),Tabla2[[#This Row],[Product]])</f>
        <v>Women</v>
      </c>
      <c r="I9292" s="6">
        <v>32</v>
      </c>
      <c r="J9292" s="4">
        <v>960</v>
      </c>
      <c r="K9292" s="6">
        <f>Tabla2[[#This Row],[Price per Unit]]*Tabla2[[#This Row],[Units Sold]]</f>
        <v>30720</v>
      </c>
      <c r="L9292" s="52">
        <f>Tabla2[[#This Row],[Units Sold]]/Cálculos!$C$11</f>
        <v>3.8727463944125952E-5</v>
      </c>
      <c r="M9292" s="6">
        <f>Tabla2[[#This Row],[Total Sales]]-Tabla2[[#This Row],[Operating Profit]]</f>
        <v>29521.919999999998</v>
      </c>
      <c r="N9292" s="6">
        <v>1198.08</v>
      </c>
      <c r="O9292" s="46">
        <f>Tabla2[[#This Row],[Operating Profit]]/Tabla2[[#This Row],[Total Sales]]</f>
        <v>3.9E-2</v>
      </c>
      <c r="P9292" s="1" t="s">
        <v>23</v>
      </c>
    </row>
    <row r="9293" spans="1:16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3" t="str">
        <f>IFERROR(LEFT(Tabla2[[#This Row],[Product]],FIND(" ",Tabla2[[#This Row],[Product]])-3),Tabla2[[#This Row],[Product]])</f>
        <v>Men</v>
      </c>
      <c r="I9293" s="6">
        <v>26</v>
      </c>
      <c r="J9293" s="4">
        <v>1820</v>
      </c>
      <c r="K9293" s="6">
        <f>Tabla2[[#This Row],[Price per Unit]]*Tabla2[[#This Row],[Units Sold]]</f>
        <v>47320</v>
      </c>
      <c r="L9293" s="52">
        <f>Tabla2[[#This Row],[Units Sold]]/Cálculos!$C$11</f>
        <v>7.3420817060738781E-5</v>
      </c>
      <c r="M9293" s="6">
        <f>Tabla2[[#This Row],[Total Sales]]-Tabla2[[#This Row],[Operating Profit]]</f>
        <v>45285.24</v>
      </c>
      <c r="N9293" s="6">
        <v>2034.7600000000002</v>
      </c>
      <c r="O9293" s="46">
        <f>Tabla2[[#This Row],[Operating Profit]]/Tabla2[[#This Row],[Total Sales]]</f>
        <v>4.3000000000000003E-2</v>
      </c>
      <c r="P9293" s="1" t="s">
        <v>23</v>
      </c>
    </row>
    <row r="9294" spans="1:16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3" t="str">
        <f>IFERROR(LEFT(Tabla2[[#This Row],[Product]],FIND(" ",Tabla2[[#This Row],[Product]])-3),Tabla2[[#This Row],[Product]])</f>
        <v>Men</v>
      </c>
      <c r="I9294" s="6">
        <v>32</v>
      </c>
      <c r="J9294" s="4">
        <v>680</v>
      </c>
      <c r="K9294" s="6">
        <f>Tabla2[[#This Row],[Price per Unit]]*Tabla2[[#This Row],[Units Sold]]</f>
        <v>21760</v>
      </c>
      <c r="L9294" s="52">
        <f>Tabla2[[#This Row],[Units Sold]]/Cálculos!$C$11</f>
        <v>2.7431953627089217E-5</v>
      </c>
      <c r="M9294" s="6">
        <f>Tabla2[[#This Row],[Total Sales]]-Tabla2[[#This Row],[Operating Profit]]</f>
        <v>20780.8</v>
      </c>
      <c r="N9294" s="6">
        <v>979.2</v>
      </c>
      <c r="O9294" s="46">
        <f>Tabla2[[#This Row],[Operating Profit]]/Tabla2[[#This Row],[Total Sales]]</f>
        <v>4.5000000000000005E-2</v>
      </c>
      <c r="P9294" s="1" t="s">
        <v>23</v>
      </c>
    </row>
    <row r="9295" spans="1:16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3" t="str">
        <f>IFERROR(LEFT(Tabla2[[#This Row],[Product]],FIND(" ",Tabla2[[#This Row],[Product]])-3),Tabla2[[#This Row],[Product]])</f>
        <v>Women</v>
      </c>
      <c r="I9295" s="6">
        <v>23</v>
      </c>
      <c r="J9295" s="4">
        <v>750</v>
      </c>
      <c r="K9295" s="6">
        <f>Tabla2[[#This Row],[Price per Unit]]*Tabla2[[#This Row],[Units Sold]]</f>
        <v>17250</v>
      </c>
      <c r="L9295" s="52">
        <f>Tabla2[[#This Row],[Units Sold]]/Cálculos!$C$11</f>
        <v>3.0255831206348401E-5</v>
      </c>
      <c r="M9295" s="6">
        <f>Tabla2[[#This Row],[Total Sales]]-Tabla2[[#This Row],[Operating Profit]]</f>
        <v>16698</v>
      </c>
      <c r="N9295" s="6">
        <v>552</v>
      </c>
      <c r="O9295" s="46">
        <f>Tabla2[[#This Row],[Operating Profit]]/Tabla2[[#This Row],[Total Sales]]</f>
        <v>3.2000000000000001E-2</v>
      </c>
      <c r="P9295" s="1" t="s">
        <v>23</v>
      </c>
    </row>
    <row r="9296" spans="1:16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3" t="str">
        <f>IFERROR(LEFT(Tabla2[[#This Row],[Product]],FIND(" ",Tabla2[[#This Row],[Product]])-3),Tabla2[[#This Row],[Product]])</f>
        <v>Women</v>
      </c>
      <c r="I9296" s="6">
        <v>27</v>
      </c>
      <c r="J9296" s="4">
        <v>340</v>
      </c>
      <c r="K9296" s="6">
        <f>Tabla2[[#This Row],[Price per Unit]]*Tabla2[[#This Row],[Units Sold]]</f>
        <v>9180</v>
      </c>
      <c r="L9296" s="52">
        <f>Tabla2[[#This Row],[Units Sold]]/Cálculos!$C$11</f>
        <v>1.3715976813544608E-5</v>
      </c>
      <c r="M9296" s="6">
        <f>Tabla2[[#This Row],[Total Sales]]-Tabla2[[#This Row],[Operating Profit]]</f>
        <v>8886.24</v>
      </c>
      <c r="N9296" s="6">
        <v>293.76</v>
      </c>
      <c r="O9296" s="46">
        <f>Tabla2[[#This Row],[Operating Profit]]/Tabla2[[#This Row],[Total Sales]]</f>
        <v>3.2000000000000001E-2</v>
      </c>
      <c r="P9296" s="1" t="s">
        <v>23</v>
      </c>
    </row>
    <row r="9297" spans="1:16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3" t="str">
        <f>IFERROR(LEFT(Tabla2[[#This Row],[Product]],FIND(" ",Tabla2[[#This Row],[Product]])-3),Tabla2[[#This Row],[Product]])</f>
        <v>Men</v>
      </c>
      <c r="I9297" s="6">
        <v>39</v>
      </c>
      <c r="J9297" s="4">
        <v>530</v>
      </c>
      <c r="K9297" s="6">
        <f>Tabla2[[#This Row],[Price per Unit]]*Tabla2[[#This Row],[Units Sold]]</f>
        <v>20670</v>
      </c>
      <c r="L9297" s="52">
        <f>Tabla2[[#This Row],[Units Sold]]/Cálculos!$C$11</f>
        <v>2.1380787385819535E-5</v>
      </c>
      <c r="M9297" s="6">
        <f>Tabla2[[#This Row],[Total Sales]]-Tabla2[[#This Row],[Operating Profit]]</f>
        <v>19967.22</v>
      </c>
      <c r="N9297" s="6">
        <v>702.78</v>
      </c>
      <c r="O9297" s="46">
        <f>Tabla2[[#This Row],[Operating Profit]]/Tabla2[[#This Row],[Total Sales]]</f>
        <v>3.3999999999999996E-2</v>
      </c>
      <c r="P9297" s="1" t="s">
        <v>23</v>
      </c>
    </row>
    <row r="9298" spans="1:16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3" t="str">
        <f>IFERROR(LEFT(Tabla2[[#This Row],[Product]],FIND(" ",Tabla2[[#This Row],[Product]])-3),Tabla2[[#This Row],[Product]])</f>
        <v>Women</v>
      </c>
      <c r="I9298" s="6">
        <v>29</v>
      </c>
      <c r="J9298" s="4">
        <v>850</v>
      </c>
      <c r="K9298" s="6">
        <f>Tabla2[[#This Row],[Price per Unit]]*Tabla2[[#This Row],[Units Sold]]</f>
        <v>24650</v>
      </c>
      <c r="L9298" s="52">
        <f>Tabla2[[#This Row],[Units Sold]]/Cálculos!$C$11</f>
        <v>3.4289942033861518E-5</v>
      </c>
      <c r="M9298" s="6">
        <f>Tabla2[[#This Row],[Total Sales]]-Tabla2[[#This Row],[Operating Profit]]</f>
        <v>23688.65</v>
      </c>
      <c r="N9298" s="6">
        <v>961.34999999999991</v>
      </c>
      <c r="O9298" s="46">
        <f>Tabla2[[#This Row],[Operating Profit]]/Tabla2[[#This Row],[Total Sales]]</f>
        <v>3.8999999999999993E-2</v>
      </c>
      <c r="P9298" s="1" t="s">
        <v>23</v>
      </c>
    </row>
    <row r="9299" spans="1:16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3" t="str">
        <f>IFERROR(LEFT(Tabla2[[#This Row],[Product]],FIND(" ",Tabla2[[#This Row],[Product]])-3),Tabla2[[#This Row],[Product]])</f>
        <v>Men</v>
      </c>
      <c r="I9299" s="6">
        <v>28</v>
      </c>
      <c r="J9299" s="4">
        <v>1550</v>
      </c>
      <c r="K9299" s="6">
        <f>Tabla2[[#This Row],[Price per Unit]]*Tabla2[[#This Row],[Units Sold]]</f>
        <v>43400</v>
      </c>
      <c r="L9299" s="52">
        <f>Tabla2[[#This Row],[Units Sold]]/Cálculos!$C$11</f>
        <v>6.2528717826453357E-5</v>
      </c>
      <c r="M9299" s="6">
        <f>Tabla2[[#This Row],[Total Sales]]-Tabla2[[#This Row],[Operating Profit]]</f>
        <v>41403.599999999999</v>
      </c>
      <c r="N9299" s="6">
        <v>1996.4</v>
      </c>
      <c r="O9299" s="46">
        <f>Tabla2[[#This Row],[Operating Profit]]/Tabla2[[#This Row],[Total Sales]]</f>
        <v>4.5999999999999999E-2</v>
      </c>
      <c r="P9299" s="1" t="s">
        <v>23</v>
      </c>
    </row>
    <row r="9300" spans="1:16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3" t="str">
        <f>IFERROR(LEFT(Tabla2[[#This Row],[Product]],FIND(" ",Tabla2[[#This Row],[Product]])-3),Tabla2[[#This Row],[Product]])</f>
        <v>Men</v>
      </c>
      <c r="I9300" s="6">
        <v>30</v>
      </c>
      <c r="J9300" s="4">
        <v>640</v>
      </c>
      <c r="K9300" s="6">
        <f>Tabla2[[#This Row],[Price per Unit]]*Tabla2[[#This Row],[Units Sold]]</f>
        <v>19200</v>
      </c>
      <c r="L9300" s="52">
        <f>Tabla2[[#This Row],[Units Sold]]/Cálculos!$C$11</f>
        <v>2.5818309296083966E-5</v>
      </c>
      <c r="M9300" s="6">
        <f>Tabla2[[#This Row],[Total Sales]]-Tabla2[[#This Row],[Operating Profit]]</f>
        <v>18355.2</v>
      </c>
      <c r="N9300" s="6">
        <v>844.8</v>
      </c>
      <c r="O9300" s="46">
        <f>Tabla2[[#This Row],[Operating Profit]]/Tabla2[[#This Row],[Total Sales]]</f>
        <v>4.3999999999999997E-2</v>
      </c>
      <c r="P9300" s="1" t="s">
        <v>23</v>
      </c>
    </row>
    <row r="9301" spans="1:16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3" t="str">
        <f>IFERROR(LEFT(Tabla2[[#This Row],[Product]],FIND(" ",Tabla2[[#This Row],[Product]])-3),Tabla2[[#This Row],[Product]])</f>
        <v>Women</v>
      </c>
      <c r="I9301" s="6">
        <v>20</v>
      </c>
      <c r="J9301" s="4">
        <v>640</v>
      </c>
      <c r="K9301" s="6">
        <f>Tabla2[[#This Row],[Price per Unit]]*Tabla2[[#This Row],[Units Sold]]</f>
        <v>12800</v>
      </c>
      <c r="L9301" s="52">
        <f>Tabla2[[#This Row],[Units Sold]]/Cálculos!$C$11</f>
        <v>2.5818309296083966E-5</v>
      </c>
      <c r="M9301" s="6">
        <f>Tabla2[[#This Row],[Total Sales]]-Tabla2[[#This Row],[Operating Profit]]</f>
        <v>12339.2</v>
      </c>
      <c r="N9301" s="6">
        <v>460.79999999999995</v>
      </c>
      <c r="O9301" s="46">
        <f>Tabla2[[#This Row],[Operating Profit]]/Tabla2[[#This Row],[Total Sales]]</f>
        <v>3.5999999999999997E-2</v>
      </c>
      <c r="P9301" s="1" t="s">
        <v>23</v>
      </c>
    </row>
    <row r="9302" spans="1:16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3" t="str">
        <f>IFERROR(LEFT(Tabla2[[#This Row],[Product]],FIND(" ",Tabla2[[#This Row],[Product]])-3),Tabla2[[#This Row],[Product]])</f>
        <v>Women</v>
      </c>
      <c r="I9302" s="6">
        <v>26</v>
      </c>
      <c r="J9302" s="4">
        <v>410</v>
      </c>
      <c r="K9302" s="6">
        <f>Tabla2[[#This Row],[Price per Unit]]*Tabla2[[#This Row],[Units Sold]]</f>
        <v>10660</v>
      </c>
      <c r="L9302" s="52">
        <f>Tabla2[[#This Row],[Units Sold]]/Cálculos!$C$11</f>
        <v>1.6539854392803792E-5</v>
      </c>
      <c r="M9302" s="6">
        <f>Tabla2[[#This Row],[Total Sales]]-Tabla2[[#This Row],[Operating Profit]]</f>
        <v>10318.879999999999</v>
      </c>
      <c r="N9302" s="6">
        <v>341.12</v>
      </c>
      <c r="O9302" s="46">
        <f>Tabla2[[#This Row],[Operating Profit]]/Tabla2[[#This Row],[Total Sales]]</f>
        <v>3.2000000000000001E-2</v>
      </c>
      <c r="P9302" s="1" t="s">
        <v>23</v>
      </c>
    </row>
    <row r="9303" spans="1:16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3" t="str">
        <f>IFERROR(LEFT(Tabla2[[#This Row],[Product]],FIND(" ",Tabla2[[#This Row],[Product]])-3),Tabla2[[#This Row],[Product]])</f>
        <v>Men</v>
      </c>
      <c r="I9303" s="6">
        <v>37</v>
      </c>
      <c r="J9303" s="4">
        <v>400</v>
      </c>
      <c r="K9303" s="6">
        <f>Tabla2[[#This Row],[Price per Unit]]*Tabla2[[#This Row],[Units Sold]]</f>
        <v>14800</v>
      </c>
      <c r="L9303" s="52">
        <f>Tabla2[[#This Row],[Units Sold]]/Cálculos!$C$11</f>
        <v>1.6136443310052481E-5</v>
      </c>
      <c r="M9303" s="6">
        <f>Tabla2[[#This Row],[Total Sales]]-Tabla2[[#This Row],[Operating Profit]]</f>
        <v>14296.8</v>
      </c>
      <c r="N9303" s="6">
        <v>503.19999999999993</v>
      </c>
      <c r="O9303" s="46">
        <f>Tabla2[[#This Row],[Operating Profit]]/Tabla2[[#This Row],[Total Sales]]</f>
        <v>3.3999999999999996E-2</v>
      </c>
      <c r="P9303" s="1" t="s">
        <v>23</v>
      </c>
    </row>
    <row r="9304" spans="1:16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3" t="str">
        <f>IFERROR(LEFT(Tabla2[[#This Row],[Product]],FIND(" ",Tabla2[[#This Row],[Product]])-3),Tabla2[[#This Row],[Product]])</f>
        <v>Women</v>
      </c>
      <c r="I9304" s="6">
        <v>26</v>
      </c>
      <c r="J9304" s="4">
        <v>940</v>
      </c>
      <c r="K9304" s="6">
        <f>Tabla2[[#This Row],[Price per Unit]]*Tabla2[[#This Row],[Units Sold]]</f>
        <v>24440</v>
      </c>
      <c r="L9304" s="52">
        <f>Tabla2[[#This Row],[Units Sold]]/Cálculos!$C$11</f>
        <v>3.792064177862333E-5</v>
      </c>
      <c r="M9304" s="6">
        <f>Tabla2[[#This Row],[Total Sales]]-Tabla2[[#This Row],[Operating Profit]]</f>
        <v>23413.52</v>
      </c>
      <c r="N9304" s="6">
        <v>1026.48</v>
      </c>
      <c r="O9304" s="46">
        <f>Tabla2[[#This Row],[Operating Profit]]/Tabla2[[#This Row],[Total Sales]]</f>
        <v>4.2000000000000003E-2</v>
      </c>
      <c r="P9304" s="1" t="s">
        <v>23</v>
      </c>
    </row>
    <row r="9305" spans="1:16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3" t="str">
        <f>IFERROR(LEFT(Tabla2[[#This Row],[Product]],FIND(" ",Tabla2[[#This Row],[Product]])-3),Tabla2[[#This Row],[Product]])</f>
        <v>Men</v>
      </c>
      <c r="I9305" s="6">
        <v>40</v>
      </c>
      <c r="J9305" s="4">
        <v>1910</v>
      </c>
      <c r="K9305" s="6">
        <f>Tabla2[[#This Row],[Price per Unit]]*Tabla2[[#This Row],[Units Sold]]</f>
        <v>76400</v>
      </c>
      <c r="L9305" s="52">
        <f>Tabla2[[#This Row],[Units Sold]]/Cálculos!$C$11</f>
        <v>7.7051516805500594E-5</v>
      </c>
      <c r="M9305" s="6">
        <f>Tabla2[[#This Row],[Total Sales]]-Tabla2[[#This Row],[Operating Profit]]</f>
        <v>73038.399999999994</v>
      </c>
      <c r="N9305" s="6">
        <v>3361.6</v>
      </c>
      <c r="O9305" s="46">
        <f>Tabla2[[#This Row],[Operating Profit]]/Tabla2[[#This Row],[Total Sales]]</f>
        <v>4.3999999999999997E-2</v>
      </c>
      <c r="P9305" s="1" t="s">
        <v>23</v>
      </c>
    </row>
    <row r="9306" spans="1:16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3" t="str">
        <f>IFERROR(LEFT(Tabla2[[#This Row],[Product]],FIND(" ",Tabla2[[#This Row],[Product]])-3),Tabla2[[#This Row],[Product]])</f>
        <v>Men</v>
      </c>
      <c r="I9306" s="6">
        <v>35</v>
      </c>
      <c r="J9306" s="4">
        <v>830</v>
      </c>
      <c r="K9306" s="6">
        <f>Tabla2[[#This Row],[Price per Unit]]*Tabla2[[#This Row],[Units Sold]]</f>
        <v>29050</v>
      </c>
      <c r="L9306" s="52">
        <f>Tabla2[[#This Row],[Units Sold]]/Cálculos!$C$11</f>
        <v>3.3483119868358896E-5</v>
      </c>
      <c r="M9306" s="6">
        <f>Tabla2[[#This Row],[Total Sales]]-Tabla2[[#This Row],[Operating Profit]]</f>
        <v>27771.8</v>
      </c>
      <c r="N9306" s="6">
        <v>1278.2</v>
      </c>
      <c r="O9306" s="46">
        <f>Tabla2[[#This Row],[Operating Profit]]/Tabla2[[#This Row],[Total Sales]]</f>
        <v>4.4000000000000004E-2</v>
      </c>
      <c r="P9306" s="1" t="s">
        <v>23</v>
      </c>
    </row>
    <row r="9307" spans="1:16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3" t="str">
        <f>IFERROR(LEFT(Tabla2[[#This Row],[Product]],FIND(" ",Tabla2[[#This Row],[Product]])-3),Tabla2[[#This Row],[Product]])</f>
        <v>Women</v>
      </c>
      <c r="I9307" s="6">
        <v>32</v>
      </c>
      <c r="J9307" s="4">
        <v>830</v>
      </c>
      <c r="K9307" s="6">
        <f>Tabla2[[#This Row],[Price per Unit]]*Tabla2[[#This Row],[Units Sold]]</f>
        <v>26560</v>
      </c>
      <c r="L9307" s="52">
        <f>Tabla2[[#This Row],[Units Sold]]/Cálculos!$C$11</f>
        <v>3.3483119868358896E-5</v>
      </c>
      <c r="M9307" s="6">
        <f>Tabla2[[#This Row],[Total Sales]]-Tabla2[[#This Row],[Operating Profit]]</f>
        <v>25656.959999999999</v>
      </c>
      <c r="N9307" s="6">
        <v>903.04</v>
      </c>
      <c r="O9307" s="46">
        <f>Tabla2[[#This Row],[Operating Profit]]/Tabla2[[#This Row],[Total Sales]]</f>
        <v>3.3999999999999996E-2</v>
      </c>
      <c r="P9307" s="1" t="s">
        <v>23</v>
      </c>
    </row>
    <row r="9308" spans="1:16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3" t="str">
        <f>IFERROR(LEFT(Tabla2[[#This Row],[Product]],FIND(" ",Tabla2[[#This Row],[Product]])-3),Tabla2[[#This Row],[Product]])</f>
        <v>Women</v>
      </c>
      <c r="I9308" s="6">
        <v>32</v>
      </c>
      <c r="J9308" s="4">
        <v>740</v>
      </c>
      <c r="K9308" s="6">
        <f>Tabla2[[#This Row],[Price per Unit]]*Tabla2[[#This Row],[Units Sold]]</f>
        <v>23680</v>
      </c>
      <c r="L9308" s="52">
        <f>Tabla2[[#This Row],[Units Sold]]/Cálculos!$C$11</f>
        <v>2.9852420123597086E-5</v>
      </c>
      <c r="M9308" s="6">
        <f>Tabla2[[#This Row],[Total Sales]]-Tabla2[[#This Row],[Operating Profit]]</f>
        <v>22898.560000000001</v>
      </c>
      <c r="N9308" s="6">
        <v>781.43999999999994</v>
      </c>
      <c r="O9308" s="46">
        <f>Tabla2[[#This Row],[Operating Profit]]/Tabla2[[#This Row],[Total Sales]]</f>
        <v>3.2999999999999995E-2</v>
      </c>
      <c r="P9308" s="1" t="s">
        <v>23</v>
      </c>
    </row>
    <row r="9309" spans="1:16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3" t="str">
        <f>IFERROR(LEFT(Tabla2[[#This Row],[Product]],FIND(" ",Tabla2[[#This Row],[Product]])-3),Tabla2[[#This Row],[Product]])</f>
        <v>Men</v>
      </c>
      <c r="I9309" s="6">
        <v>37</v>
      </c>
      <c r="J9309" s="4">
        <v>830</v>
      </c>
      <c r="K9309" s="6">
        <f>Tabla2[[#This Row],[Price per Unit]]*Tabla2[[#This Row],[Units Sold]]</f>
        <v>30710</v>
      </c>
      <c r="L9309" s="52">
        <f>Tabla2[[#This Row],[Units Sold]]/Cálculos!$C$11</f>
        <v>3.3483119868358896E-5</v>
      </c>
      <c r="M9309" s="6">
        <f>Tabla2[[#This Row],[Total Sales]]-Tabla2[[#This Row],[Operating Profit]]</f>
        <v>29635.15</v>
      </c>
      <c r="N9309" s="6">
        <v>1074.8499999999999</v>
      </c>
      <c r="O9309" s="46">
        <f>Tabla2[[#This Row],[Operating Profit]]/Tabla2[[#This Row],[Total Sales]]</f>
        <v>3.4999999999999996E-2</v>
      </c>
      <c r="P9309" s="1" t="s">
        <v>23</v>
      </c>
    </row>
    <row r="9310" spans="1:16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3" t="str">
        <f>IFERROR(LEFT(Tabla2[[#This Row],[Product]],FIND(" ",Tabla2[[#This Row],[Product]])-3),Tabla2[[#This Row],[Product]])</f>
        <v>Women</v>
      </c>
      <c r="I9310" s="6">
        <v>41</v>
      </c>
      <c r="J9310" s="4">
        <v>1280</v>
      </c>
      <c r="K9310" s="6">
        <f>Tabla2[[#This Row],[Price per Unit]]*Tabla2[[#This Row],[Units Sold]]</f>
        <v>52480</v>
      </c>
      <c r="L9310" s="52">
        <f>Tabla2[[#This Row],[Units Sold]]/Cálculos!$C$11</f>
        <v>5.1636618592167932E-5</v>
      </c>
      <c r="M9310" s="6">
        <f>Tabla2[[#This Row],[Total Sales]]-Tabla2[[#This Row],[Operating Profit]]</f>
        <v>50275.839999999997</v>
      </c>
      <c r="N9310" s="6">
        <v>2204.16</v>
      </c>
      <c r="O9310" s="46">
        <f>Tabla2[[#This Row],[Operating Profit]]/Tabla2[[#This Row],[Total Sales]]</f>
        <v>4.1999999999999996E-2</v>
      </c>
      <c r="P9310" s="1" t="s">
        <v>23</v>
      </c>
    </row>
    <row r="9311" spans="1:16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3" t="str">
        <f>IFERROR(LEFT(Tabla2[[#This Row],[Product]],FIND(" ",Tabla2[[#This Row],[Product]])-3),Tabla2[[#This Row],[Product]])</f>
        <v>Men</v>
      </c>
      <c r="I9311" s="6">
        <v>40</v>
      </c>
      <c r="J9311" s="4">
        <v>2060</v>
      </c>
      <c r="K9311" s="6">
        <f>Tabla2[[#This Row],[Price per Unit]]*Tabla2[[#This Row],[Units Sold]]</f>
        <v>82400</v>
      </c>
      <c r="L9311" s="52">
        <f>Tabla2[[#This Row],[Units Sold]]/Cálculos!$C$11</f>
        <v>8.3102683046770273E-5</v>
      </c>
      <c r="M9311" s="6">
        <f>Tabla2[[#This Row],[Total Sales]]-Tabla2[[#This Row],[Operating Profit]]</f>
        <v>78527.199999999997</v>
      </c>
      <c r="N9311" s="6">
        <v>3872.8</v>
      </c>
      <c r="O9311" s="46">
        <f>Tabla2[[#This Row],[Operating Profit]]/Tabla2[[#This Row],[Total Sales]]</f>
        <v>4.7E-2</v>
      </c>
      <c r="P9311" s="1" t="s">
        <v>23</v>
      </c>
    </row>
    <row r="9312" spans="1:16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3" t="str">
        <f>IFERROR(LEFT(Tabla2[[#This Row],[Product]],FIND(" ",Tabla2[[#This Row],[Product]])-3),Tabla2[[#This Row],[Product]])</f>
        <v>Men</v>
      </c>
      <c r="I9312" s="6">
        <v>38</v>
      </c>
      <c r="J9312" s="4">
        <v>1240</v>
      </c>
      <c r="K9312" s="6">
        <f>Tabla2[[#This Row],[Price per Unit]]*Tabla2[[#This Row],[Units Sold]]</f>
        <v>47120</v>
      </c>
      <c r="L9312" s="52">
        <f>Tabla2[[#This Row],[Units Sold]]/Cálculos!$C$11</f>
        <v>5.0022974261162688E-5</v>
      </c>
      <c r="M9312" s="6">
        <f>Tabla2[[#This Row],[Total Sales]]-Tabla2[[#This Row],[Operating Profit]]</f>
        <v>44905.36</v>
      </c>
      <c r="N9312" s="6">
        <v>2214.6400000000003</v>
      </c>
      <c r="O9312" s="46">
        <f>Tabla2[[#This Row],[Operating Profit]]/Tabla2[[#This Row],[Total Sales]]</f>
        <v>4.7000000000000007E-2</v>
      </c>
      <c r="P9312" s="1" t="s">
        <v>23</v>
      </c>
    </row>
    <row r="9313" spans="1:16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3" t="str">
        <f>IFERROR(LEFT(Tabla2[[#This Row],[Product]],FIND(" ",Tabla2[[#This Row],[Product]])-3),Tabla2[[#This Row],[Product]])</f>
        <v>Women</v>
      </c>
      <c r="I9313" s="6">
        <v>35</v>
      </c>
      <c r="J9313" s="4">
        <v>960</v>
      </c>
      <c r="K9313" s="6">
        <f>Tabla2[[#This Row],[Price per Unit]]*Tabla2[[#This Row],[Units Sold]]</f>
        <v>33600</v>
      </c>
      <c r="L9313" s="52">
        <f>Tabla2[[#This Row],[Units Sold]]/Cálculos!$C$11</f>
        <v>3.8727463944125952E-5</v>
      </c>
      <c r="M9313" s="6">
        <f>Tabla2[[#This Row],[Total Sales]]-Tabla2[[#This Row],[Operating Profit]]</f>
        <v>32491.200000000001</v>
      </c>
      <c r="N9313" s="6">
        <v>1108.8</v>
      </c>
      <c r="O9313" s="46">
        <f>Tabla2[[#This Row],[Operating Profit]]/Tabla2[[#This Row],[Total Sales]]</f>
        <v>3.3000000000000002E-2</v>
      </c>
      <c r="P9313" s="1" t="s">
        <v>23</v>
      </c>
    </row>
    <row r="9314" spans="1:16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3" t="str">
        <f>IFERROR(LEFT(Tabla2[[#This Row],[Product]],FIND(" ",Tabla2[[#This Row],[Product]])-3),Tabla2[[#This Row],[Product]])</f>
        <v>Women</v>
      </c>
      <c r="I9314" s="6">
        <v>35</v>
      </c>
      <c r="J9314" s="4">
        <v>850</v>
      </c>
      <c r="K9314" s="6">
        <f>Tabla2[[#This Row],[Price per Unit]]*Tabla2[[#This Row],[Units Sold]]</f>
        <v>29750</v>
      </c>
      <c r="L9314" s="52">
        <f>Tabla2[[#This Row],[Units Sold]]/Cálculos!$C$11</f>
        <v>3.4289942033861518E-5</v>
      </c>
      <c r="M9314" s="6">
        <f>Tabla2[[#This Row],[Total Sales]]-Tabla2[[#This Row],[Operating Profit]]</f>
        <v>28708.75</v>
      </c>
      <c r="N9314" s="6">
        <v>1041.25</v>
      </c>
      <c r="O9314" s="46">
        <f>Tabla2[[#This Row],[Operating Profit]]/Tabla2[[#This Row],[Total Sales]]</f>
        <v>3.5000000000000003E-2</v>
      </c>
      <c r="P9314" s="1" t="s">
        <v>23</v>
      </c>
    </row>
    <row r="9315" spans="1:16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3" t="str">
        <f>IFERROR(LEFT(Tabla2[[#This Row],[Product]],FIND(" ",Tabla2[[#This Row],[Product]])-3),Tabla2[[#This Row],[Product]])</f>
        <v>Men</v>
      </c>
      <c r="I9315" s="6">
        <v>36</v>
      </c>
      <c r="J9315" s="4">
        <v>910</v>
      </c>
      <c r="K9315" s="6">
        <f>Tabla2[[#This Row],[Price per Unit]]*Tabla2[[#This Row],[Units Sold]]</f>
        <v>32760</v>
      </c>
      <c r="L9315" s="52">
        <f>Tabla2[[#This Row],[Units Sold]]/Cálculos!$C$11</f>
        <v>3.6710408530369391E-5</v>
      </c>
      <c r="M9315" s="6">
        <f>Tabla2[[#This Row],[Total Sales]]-Tabla2[[#This Row],[Operating Profit]]</f>
        <v>31711.68</v>
      </c>
      <c r="N9315" s="6">
        <v>1048.32</v>
      </c>
      <c r="O9315" s="46">
        <f>Tabla2[[#This Row],[Operating Profit]]/Tabla2[[#This Row],[Total Sales]]</f>
        <v>3.2000000000000001E-2</v>
      </c>
      <c r="P9315" s="1" t="s">
        <v>23</v>
      </c>
    </row>
    <row r="9316" spans="1:16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3" t="str">
        <f>IFERROR(LEFT(Tabla2[[#This Row],[Product]],FIND(" ",Tabla2[[#This Row],[Product]])-3),Tabla2[[#This Row],[Product]])</f>
        <v>Women</v>
      </c>
      <c r="I9316" s="6">
        <v>39</v>
      </c>
      <c r="J9316" s="4">
        <v>1280</v>
      </c>
      <c r="K9316" s="6">
        <f>Tabla2[[#This Row],[Price per Unit]]*Tabla2[[#This Row],[Units Sold]]</f>
        <v>49920</v>
      </c>
      <c r="L9316" s="52">
        <f>Tabla2[[#This Row],[Units Sold]]/Cálculos!$C$11</f>
        <v>5.1636618592167932E-5</v>
      </c>
      <c r="M9316" s="6">
        <f>Tabla2[[#This Row],[Total Sales]]-Tabla2[[#This Row],[Operating Profit]]</f>
        <v>47973.120000000003</v>
      </c>
      <c r="N9316" s="6">
        <v>1946.8799999999999</v>
      </c>
      <c r="O9316" s="46">
        <f>Tabla2[[#This Row],[Operating Profit]]/Tabla2[[#This Row],[Total Sales]]</f>
        <v>3.9E-2</v>
      </c>
      <c r="P9316" s="1" t="s">
        <v>23</v>
      </c>
    </row>
    <row r="9317" spans="1:16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3" t="str">
        <f>IFERROR(LEFT(Tabla2[[#This Row],[Product]],FIND(" ",Tabla2[[#This Row],[Product]])-3),Tabla2[[#This Row],[Product]])</f>
        <v>Men</v>
      </c>
      <c r="I9317" s="6">
        <v>42</v>
      </c>
      <c r="J9317" s="4">
        <v>1950</v>
      </c>
      <c r="K9317" s="6">
        <f>Tabla2[[#This Row],[Price per Unit]]*Tabla2[[#This Row],[Units Sold]]</f>
        <v>81900</v>
      </c>
      <c r="L9317" s="52">
        <f>Tabla2[[#This Row],[Units Sold]]/Cálculos!$C$11</f>
        <v>7.8665161136505838E-5</v>
      </c>
      <c r="M9317" s="6">
        <f>Tabla2[[#This Row],[Total Sales]]-Tabla2[[#This Row],[Operating Profit]]</f>
        <v>78214.5</v>
      </c>
      <c r="N9317" s="6">
        <v>3685.5</v>
      </c>
      <c r="O9317" s="46">
        <f>Tabla2[[#This Row],[Operating Profit]]/Tabla2[[#This Row],[Total Sales]]</f>
        <v>4.4999999999999998E-2</v>
      </c>
      <c r="P9317" s="1" t="s">
        <v>23</v>
      </c>
    </row>
    <row r="9318" spans="1:16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3" t="str">
        <f>IFERROR(LEFT(Tabla2[[#This Row],[Product]],FIND(" ",Tabla2[[#This Row],[Product]])-3),Tabla2[[#This Row],[Product]])</f>
        <v>Men</v>
      </c>
      <c r="I9318" s="6">
        <v>38</v>
      </c>
      <c r="J9318" s="4">
        <v>1200</v>
      </c>
      <c r="K9318" s="6">
        <f>Tabla2[[#This Row],[Price per Unit]]*Tabla2[[#This Row],[Units Sold]]</f>
        <v>45600</v>
      </c>
      <c r="L9318" s="52">
        <f>Tabla2[[#This Row],[Units Sold]]/Cálculos!$C$11</f>
        <v>4.8409329930157437E-5</v>
      </c>
      <c r="M9318" s="6">
        <f>Tabla2[[#This Row],[Total Sales]]-Tabla2[[#This Row],[Operating Profit]]</f>
        <v>43684.800000000003</v>
      </c>
      <c r="N9318" s="6">
        <v>1915.2000000000003</v>
      </c>
      <c r="O9318" s="46">
        <f>Tabla2[[#This Row],[Operating Profit]]/Tabla2[[#This Row],[Total Sales]]</f>
        <v>4.2000000000000003E-2</v>
      </c>
      <c r="P9318" s="1" t="s">
        <v>23</v>
      </c>
    </row>
    <row r="9319" spans="1:16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3" t="str">
        <f>IFERROR(LEFT(Tabla2[[#This Row],[Product]],FIND(" ",Tabla2[[#This Row],[Product]])-3),Tabla2[[#This Row],[Product]])</f>
        <v>Women</v>
      </c>
      <c r="I9319" s="6">
        <v>29</v>
      </c>
      <c r="J9319" s="4">
        <v>1110</v>
      </c>
      <c r="K9319" s="6">
        <f>Tabla2[[#This Row],[Price per Unit]]*Tabla2[[#This Row],[Units Sold]]</f>
        <v>32190</v>
      </c>
      <c r="L9319" s="52">
        <f>Tabla2[[#This Row],[Units Sold]]/Cálculos!$C$11</f>
        <v>4.4778630185395631E-5</v>
      </c>
      <c r="M9319" s="6">
        <f>Tabla2[[#This Row],[Total Sales]]-Tabla2[[#This Row],[Operating Profit]]</f>
        <v>31095.54</v>
      </c>
      <c r="N9319" s="6">
        <v>1094.4599999999998</v>
      </c>
      <c r="O9319" s="46">
        <f>Tabla2[[#This Row],[Operating Profit]]/Tabla2[[#This Row],[Total Sales]]</f>
        <v>3.3999999999999996E-2</v>
      </c>
      <c r="P9319" s="1" t="s">
        <v>23</v>
      </c>
    </row>
    <row r="9320" spans="1:16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3" t="str">
        <f>IFERROR(LEFT(Tabla2[[#This Row],[Product]],FIND(" ",Tabla2[[#This Row],[Product]])-3),Tabla2[[#This Row],[Product]])</f>
        <v>Women</v>
      </c>
      <c r="I9320" s="6">
        <v>34</v>
      </c>
      <c r="J9320" s="4">
        <v>940</v>
      </c>
      <c r="K9320" s="6">
        <f>Tabla2[[#This Row],[Price per Unit]]*Tabla2[[#This Row],[Units Sold]]</f>
        <v>31960</v>
      </c>
      <c r="L9320" s="52">
        <f>Tabla2[[#This Row],[Units Sold]]/Cálculos!$C$11</f>
        <v>3.792064177862333E-5</v>
      </c>
      <c r="M9320" s="6">
        <f>Tabla2[[#This Row],[Total Sales]]-Tabla2[[#This Row],[Operating Profit]]</f>
        <v>30809.439999999999</v>
      </c>
      <c r="N9320" s="6">
        <v>1150.56</v>
      </c>
      <c r="O9320" s="46">
        <f>Tabla2[[#This Row],[Operating Profit]]/Tabla2[[#This Row],[Total Sales]]</f>
        <v>3.5999999999999997E-2</v>
      </c>
      <c r="P9320" s="1" t="s">
        <v>23</v>
      </c>
    </row>
    <row r="9321" spans="1:16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3" t="str">
        <f>IFERROR(LEFT(Tabla2[[#This Row],[Product]],FIND(" ",Tabla2[[#This Row],[Product]])-3),Tabla2[[#This Row],[Product]])</f>
        <v>Men</v>
      </c>
      <c r="I9321" s="6">
        <v>43</v>
      </c>
      <c r="J9321" s="4">
        <v>930</v>
      </c>
      <c r="K9321" s="6">
        <f>Tabla2[[#This Row],[Price per Unit]]*Tabla2[[#This Row],[Units Sold]]</f>
        <v>39990</v>
      </c>
      <c r="L9321" s="52">
        <f>Tabla2[[#This Row],[Units Sold]]/Cálculos!$C$11</f>
        <v>3.7517230695872013E-5</v>
      </c>
      <c r="M9321" s="6">
        <f>Tabla2[[#This Row],[Total Sales]]-Tabla2[[#This Row],[Operating Profit]]</f>
        <v>38670.33</v>
      </c>
      <c r="N9321" s="6">
        <v>1319.6699999999998</v>
      </c>
      <c r="O9321" s="46">
        <f>Tabla2[[#This Row],[Operating Profit]]/Tabla2[[#This Row],[Total Sales]]</f>
        <v>3.2999999999999995E-2</v>
      </c>
      <c r="P9321" s="1" t="s">
        <v>23</v>
      </c>
    </row>
    <row r="9322" spans="1:16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3" t="str">
        <f>IFERROR(LEFT(Tabla2[[#This Row],[Product]],FIND(" ",Tabla2[[#This Row],[Product]])-3),Tabla2[[#This Row],[Product]])</f>
        <v>Women</v>
      </c>
      <c r="I9322" s="6">
        <v>40</v>
      </c>
      <c r="J9322" s="4">
        <v>1520</v>
      </c>
      <c r="K9322" s="6">
        <f>Tabla2[[#This Row],[Price per Unit]]*Tabla2[[#This Row],[Units Sold]]</f>
        <v>60800</v>
      </c>
      <c r="L9322" s="52">
        <f>Tabla2[[#This Row],[Units Sold]]/Cálculos!$C$11</f>
        <v>6.1318484578199423E-5</v>
      </c>
      <c r="M9322" s="6">
        <f>Tabla2[[#This Row],[Total Sales]]-Tabla2[[#This Row],[Operating Profit]]</f>
        <v>58489.599999999999</v>
      </c>
      <c r="N9322" s="6">
        <v>2310.4</v>
      </c>
      <c r="O9322" s="46">
        <f>Tabla2[[#This Row],[Operating Profit]]/Tabla2[[#This Row],[Total Sales]]</f>
        <v>3.7999999999999999E-2</v>
      </c>
      <c r="P9322" s="1" t="s">
        <v>23</v>
      </c>
    </row>
    <row r="9323" spans="1:16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3" t="str">
        <f>IFERROR(LEFT(Tabla2[[#This Row],[Product]],FIND(" ",Tabla2[[#This Row],[Product]])-3),Tabla2[[#This Row],[Product]])</f>
        <v>Men</v>
      </c>
      <c r="I9323" s="6">
        <v>40</v>
      </c>
      <c r="J9323" s="4">
        <v>1940</v>
      </c>
      <c r="K9323" s="6">
        <f>Tabla2[[#This Row],[Price per Unit]]*Tabla2[[#This Row],[Units Sold]]</f>
        <v>77600</v>
      </c>
      <c r="L9323" s="52">
        <f>Tabla2[[#This Row],[Units Sold]]/Cálculos!$C$11</f>
        <v>7.8261750053754527E-5</v>
      </c>
      <c r="M9323" s="6">
        <f>Tabla2[[#This Row],[Total Sales]]-Tabla2[[#This Row],[Operating Profit]]</f>
        <v>74340.800000000003</v>
      </c>
      <c r="N9323" s="6">
        <v>3259.2000000000003</v>
      </c>
      <c r="O9323" s="46">
        <f>Tabla2[[#This Row],[Operating Profit]]/Tabla2[[#This Row],[Total Sales]]</f>
        <v>4.2000000000000003E-2</v>
      </c>
      <c r="P9323" s="1" t="s">
        <v>23</v>
      </c>
    </row>
    <row r="9324" spans="1:16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3" t="str">
        <f>IFERROR(LEFT(Tabla2[[#This Row],[Product]],FIND(" ",Tabla2[[#This Row],[Product]])-3),Tabla2[[#This Row],[Product]])</f>
        <v>Men</v>
      </c>
      <c r="I9324" s="6">
        <v>34</v>
      </c>
      <c r="J9324" s="4">
        <v>1280</v>
      </c>
      <c r="K9324" s="6">
        <f>Tabla2[[#This Row],[Price per Unit]]*Tabla2[[#This Row],[Units Sold]]</f>
        <v>43520</v>
      </c>
      <c r="L9324" s="52">
        <f>Tabla2[[#This Row],[Units Sold]]/Cálculos!$C$11</f>
        <v>5.1636618592167932E-5</v>
      </c>
      <c r="M9324" s="6">
        <f>Tabla2[[#This Row],[Total Sales]]-Tabla2[[#This Row],[Operating Profit]]</f>
        <v>41648.639999999999</v>
      </c>
      <c r="N9324" s="6">
        <v>1871.3600000000001</v>
      </c>
      <c r="O9324" s="46">
        <f>Tabla2[[#This Row],[Operating Profit]]/Tabla2[[#This Row],[Total Sales]]</f>
        <v>4.3000000000000003E-2</v>
      </c>
      <c r="P9324" s="1" t="s">
        <v>23</v>
      </c>
    </row>
    <row r="9325" spans="1:16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3" t="str">
        <f>IFERROR(LEFT(Tabla2[[#This Row],[Product]],FIND(" ",Tabla2[[#This Row],[Product]])-3),Tabla2[[#This Row],[Product]])</f>
        <v>Women</v>
      </c>
      <c r="I9325" s="6">
        <v>36</v>
      </c>
      <c r="J9325" s="4">
        <v>1070</v>
      </c>
      <c r="K9325" s="6">
        <f>Tabla2[[#This Row],[Price per Unit]]*Tabla2[[#This Row],[Units Sold]]</f>
        <v>38520</v>
      </c>
      <c r="L9325" s="52">
        <f>Tabla2[[#This Row],[Units Sold]]/Cálculos!$C$11</f>
        <v>4.316498585439038E-5</v>
      </c>
      <c r="M9325" s="6">
        <f>Tabla2[[#This Row],[Total Sales]]-Tabla2[[#This Row],[Operating Profit]]</f>
        <v>37171.800000000003</v>
      </c>
      <c r="N9325" s="6">
        <v>1348.1999999999998</v>
      </c>
      <c r="O9325" s="46">
        <f>Tabla2[[#This Row],[Operating Profit]]/Tabla2[[#This Row],[Total Sales]]</f>
        <v>3.4999999999999996E-2</v>
      </c>
      <c r="P9325" s="1" t="s">
        <v>23</v>
      </c>
    </row>
    <row r="9326" spans="1:16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3" t="str">
        <f>IFERROR(LEFT(Tabla2[[#This Row],[Product]],FIND(" ",Tabla2[[#This Row],[Product]])-3),Tabla2[[#This Row],[Product]])</f>
        <v>Women</v>
      </c>
      <c r="I9326" s="6">
        <v>32</v>
      </c>
      <c r="J9326" s="4">
        <v>720</v>
      </c>
      <c r="K9326" s="6">
        <f>Tabla2[[#This Row],[Price per Unit]]*Tabla2[[#This Row],[Units Sold]]</f>
        <v>23040</v>
      </c>
      <c r="L9326" s="52">
        <f>Tabla2[[#This Row],[Units Sold]]/Cálculos!$C$11</f>
        <v>2.9045597958094464E-5</v>
      </c>
      <c r="M9326" s="6">
        <f>Tabla2[[#This Row],[Total Sales]]-Tabla2[[#This Row],[Operating Profit]]</f>
        <v>22279.68</v>
      </c>
      <c r="N9326" s="6">
        <v>760.31999999999994</v>
      </c>
      <c r="O9326" s="46">
        <f>Tabla2[[#This Row],[Operating Profit]]/Tabla2[[#This Row],[Total Sales]]</f>
        <v>3.2999999999999995E-2</v>
      </c>
      <c r="P9326" s="1" t="s">
        <v>23</v>
      </c>
    </row>
    <row r="9327" spans="1:16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3" t="str">
        <f>IFERROR(LEFT(Tabla2[[#This Row],[Product]],FIND(" ",Tabla2[[#This Row],[Product]])-3),Tabla2[[#This Row],[Product]])</f>
        <v>Men</v>
      </c>
      <c r="I9327" s="6">
        <v>43</v>
      </c>
      <c r="J9327" s="4">
        <v>620</v>
      </c>
      <c r="K9327" s="6">
        <f>Tabla2[[#This Row],[Price per Unit]]*Tabla2[[#This Row],[Units Sold]]</f>
        <v>26660</v>
      </c>
      <c r="L9327" s="52">
        <f>Tabla2[[#This Row],[Units Sold]]/Cálculos!$C$11</f>
        <v>2.5011487130581344E-5</v>
      </c>
      <c r="M9327" s="6">
        <f>Tabla2[[#This Row],[Total Sales]]-Tabla2[[#This Row],[Operating Profit]]</f>
        <v>25780.22</v>
      </c>
      <c r="N9327" s="6">
        <v>879.77999999999986</v>
      </c>
      <c r="O9327" s="46">
        <f>Tabla2[[#This Row],[Operating Profit]]/Tabla2[[#This Row],[Total Sales]]</f>
        <v>3.2999999999999995E-2</v>
      </c>
      <c r="P9327" s="1" t="s">
        <v>23</v>
      </c>
    </row>
    <row r="9328" spans="1:16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3" t="str">
        <f>IFERROR(LEFT(Tabla2[[#This Row],[Product]],FIND(" ",Tabla2[[#This Row],[Product]])-3),Tabla2[[#This Row],[Product]])</f>
        <v>Women</v>
      </c>
      <c r="I9328" s="6">
        <v>44</v>
      </c>
      <c r="J9328" s="4">
        <v>1240</v>
      </c>
      <c r="K9328" s="6">
        <f>Tabla2[[#This Row],[Price per Unit]]*Tabla2[[#This Row],[Units Sold]]</f>
        <v>54560</v>
      </c>
      <c r="L9328" s="52">
        <f>Tabla2[[#This Row],[Units Sold]]/Cálculos!$C$11</f>
        <v>5.0022974261162688E-5</v>
      </c>
      <c r="M9328" s="6">
        <f>Tabla2[[#This Row],[Total Sales]]-Tabla2[[#This Row],[Operating Profit]]</f>
        <v>52486.720000000001</v>
      </c>
      <c r="N9328" s="6">
        <v>2073.2800000000002</v>
      </c>
      <c r="O9328" s="46">
        <f>Tabla2[[#This Row],[Operating Profit]]/Tabla2[[#This Row],[Total Sales]]</f>
        <v>3.8000000000000006E-2</v>
      </c>
      <c r="P9328" s="1" t="s">
        <v>23</v>
      </c>
    </row>
    <row r="9329" spans="1:16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3" t="str">
        <f>IFERROR(LEFT(Tabla2[[#This Row],[Product]],FIND(" ",Tabla2[[#This Row],[Product]])-3),Tabla2[[#This Row],[Product]])</f>
        <v>Men</v>
      </c>
      <c r="I9329" s="6">
        <v>43</v>
      </c>
      <c r="J9329" s="4">
        <v>1700</v>
      </c>
      <c r="K9329" s="6">
        <f>Tabla2[[#This Row],[Price per Unit]]*Tabla2[[#This Row],[Units Sold]]</f>
        <v>73100</v>
      </c>
      <c r="L9329" s="52">
        <f>Tabla2[[#This Row],[Units Sold]]/Cálculos!$C$11</f>
        <v>6.8579884067723035E-5</v>
      </c>
      <c r="M9329" s="6">
        <f>Tabla2[[#This Row],[Total Sales]]-Tabla2[[#This Row],[Operating Profit]]</f>
        <v>69664.3</v>
      </c>
      <c r="N9329" s="6">
        <v>3435.7000000000003</v>
      </c>
      <c r="O9329" s="46">
        <f>Tabla2[[#This Row],[Operating Profit]]/Tabla2[[#This Row],[Total Sales]]</f>
        <v>4.7000000000000007E-2</v>
      </c>
      <c r="P9329" s="1" t="s">
        <v>23</v>
      </c>
    </row>
    <row r="9330" spans="1:16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3" t="str">
        <f>IFERROR(LEFT(Tabla2[[#This Row],[Product]],FIND(" ",Tabla2[[#This Row],[Product]])-3),Tabla2[[#This Row],[Product]])</f>
        <v>Men</v>
      </c>
      <c r="I9330" s="6">
        <v>40</v>
      </c>
      <c r="J9330" s="4">
        <v>930</v>
      </c>
      <c r="K9330" s="6">
        <f>Tabla2[[#This Row],[Price per Unit]]*Tabla2[[#This Row],[Units Sold]]</f>
        <v>37200</v>
      </c>
      <c r="L9330" s="52">
        <f>Tabla2[[#This Row],[Units Sold]]/Cálculos!$C$11</f>
        <v>3.7517230695872013E-5</v>
      </c>
      <c r="M9330" s="6">
        <f>Tabla2[[#This Row],[Total Sales]]-Tabla2[[#This Row],[Operating Profit]]</f>
        <v>35451.599999999999</v>
      </c>
      <c r="N9330" s="6">
        <v>1748.4</v>
      </c>
      <c r="O9330" s="46">
        <f>Tabla2[[#This Row],[Operating Profit]]/Tabla2[[#This Row],[Total Sales]]</f>
        <v>4.7E-2</v>
      </c>
      <c r="P9330" s="1" t="s">
        <v>23</v>
      </c>
    </row>
    <row r="9331" spans="1:16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3" t="str">
        <f>IFERROR(LEFT(Tabla2[[#This Row],[Product]],FIND(" ",Tabla2[[#This Row],[Product]])-3),Tabla2[[#This Row],[Product]])</f>
        <v>Women</v>
      </c>
      <c r="I9331" s="6">
        <v>33</v>
      </c>
      <c r="J9331" s="4">
        <v>640</v>
      </c>
      <c r="K9331" s="6">
        <f>Tabla2[[#This Row],[Price per Unit]]*Tabla2[[#This Row],[Units Sold]]</f>
        <v>21120</v>
      </c>
      <c r="L9331" s="52">
        <f>Tabla2[[#This Row],[Units Sold]]/Cálculos!$C$11</f>
        <v>2.5818309296083966E-5</v>
      </c>
      <c r="M9331" s="6">
        <f>Tabla2[[#This Row],[Total Sales]]-Tabla2[[#This Row],[Operating Profit]]</f>
        <v>20444.16</v>
      </c>
      <c r="N9331" s="6">
        <v>675.84</v>
      </c>
      <c r="O9331" s="46">
        <f>Tabla2[[#This Row],[Operating Profit]]/Tabla2[[#This Row],[Total Sales]]</f>
        <v>3.2000000000000001E-2</v>
      </c>
      <c r="P9331" s="1" t="s">
        <v>23</v>
      </c>
    </row>
    <row r="9332" spans="1:16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3" t="str">
        <f>IFERROR(LEFT(Tabla2[[#This Row],[Product]],FIND(" ",Tabla2[[#This Row],[Product]])-3),Tabla2[[#This Row],[Product]])</f>
        <v>Women</v>
      </c>
      <c r="I9332" s="6">
        <v>30</v>
      </c>
      <c r="J9332" s="4">
        <v>580</v>
      </c>
      <c r="K9332" s="6">
        <f>Tabla2[[#This Row],[Price per Unit]]*Tabla2[[#This Row],[Units Sold]]</f>
        <v>17400</v>
      </c>
      <c r="L9332" s="52">
        <f>Tabla2[[#This Row],[Units Sold]]/Cálculos!$C$11</f>
        <v>2.3397842799576097E-5</v>
      </c>
      <c r="M9332" s="6">
        <f>Tabla2[[#This Row],[Total Sales]]-Tabla2[[#This Row],[Operating Profit]]</f>
        <v>16808.400000000001</v>
      </c>
      <c r="N9332" s="6">
        <v>591.59999999999991</v>
      </c>
      <c r="O9332" s="46">
        <f>Tabla2[[#This Row],[Operating Profit]]/Tabla2[[#This Row],[Total Sales]]</f>
        <v>3.3999999999999996E-2</v>
      </c>
      <c r="P9332" s="1" t="s">
        <v>23</v>
      </c>
    </row>
    <row r="9333" spans="1:16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3" t="str">
        <f>IFERROR(LEFT(Tabla2[[#This Row],[Product]],FIND(" ",Tabla2[[#This Row],[Product]])-3),Tabla2[[#This Row],[Product]])</f>
        <v>Men</v>
      </c>
      <c r="I9333" s="6">
        <v>41</v>
      </c>
      <c r="J9333" s="4">
        <v>580</v>
      </c>
      <c r="K9333" s="6">
        <f>Tabla2[[#This Row],[Price per Unit]]*Tabla2[[#This Row],[Units Sold]]</f>
        <v>23780</v>
      </c>
      <c r="L9333" s="52">
        <f>Tabla2[[#This Row],[Units Sold]]/Cálculos!$C$11</f>
        <v>2.3397842799576097E-5</v>
      </c>
      <c r="M9333" s="6">
        <f>Tabla2[[#This Row],[Total Sales]]-Tabla2[[#This Row],[Operating Profit]]</f>
        <v>22923.919999999998</v>
      </c>
      <c r="N9333" s="6">
        <v>856.07999999999993</v>
      </c>
      <c r="O9333" s="46">
        <f>Tabla2[[#This Row],[Operating Profit]]/Tabla2[[#This Row],[Total Sales]]</f>
        <v>3.5999999999999997E-2</v>
      </c>
      <c r="P9333" s="1" t="s">
        <v>23</v>
      </c>
    </row>
    <row r="9334" spans="1:16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3" t="str">
        <f>IFERROR(LEFT(Tabla2[[#This Row],[Product]],FIND(" ",Tabla2[[#This Row],[Product]])-3),Tabla2[[#This Row],[Product]])</f>
        <v>Women</v>
      </c>
      <c r="I9334" s="6">
        <v>45</v>
      </c>
      <c r="J9334" s="4">
        <v>830</v>
      </c>
      <c r="K9334" s="6">
        <f>Tabla2[[#This Row],[Price per Unit]]*Tabla2[[#This Row],[Units Sold]]</f>
        <v>37350</v>
      </c>
      <c r="L9334" s="52">
        <f>Tabla2[[#This Row],[Units Sold]]/Cálculos!$C$11</f>
        <v>3.3483119868358896E-5</v>
      </c>
      <c r="M9334" s="6">
        <f>Tabla2[[#This Row],[Total Sales]]-Tabla2[[#This Row],[Operating Profit]]</f>
        <v>35781.300000000003</v>
      </c>
      <c r="N9334" s="6">
        <v>1568.7</v>
      </c>
      <c r="O9334" s="46">
        <f>Tabla2[[#This Row],[Operating Profit]]/Tabla2[[#This Row],[Total Sales]]</f>
        <v>4.2000000000000003E-2</v>
      </c>
      <c r="P9334" s="1" t="s">
        <v>23</v>
      </c>
    </row>
    <row r="9335" spans="1:16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3" t="str">
        <f>IFERROR(LEFT(Tabla2[[#This Row],[Product]],FIND(" ",Tabla2[[#This Row],[Product]])-3),Tabla2[[#This Row],[Product]])</f>
        <v>Men</v>
      </c>
      <c r="I9335" s="6">
        <v>46</v>
      </c>
      <c r="J9335" s="4">
        <v>1530</v>
      </c>
      <c r="K9335" s="6">
        <f>Tabla2[[#This Row],[Price per Unit]]*Tabla2[[#This Row],[Units Sold]]</f>
        <v>70380</v>
      </c>
      <c r="L9335" s="52">
        <f>Tabla2[[#This Row],[Units Sold]]/Cálculos!$C$11</f>
        <v>6.1721895660950735E-5</v>
      </c>
      <c r="M9335" s="6">
        <f>Tabla2[[#This Row],[Total Sales]]-Tabla2[[#This Row],[Operating Profit]]</f>
        <v>67424.039999999994</v>
      </c>
      <c r="N9335" s="6">
        <v>2955.9600000000005</v>
      </c>
      <c r="O9335" s="46">
        <f>Tabla2[[#This Row],[Operating Profit]]/Tabla2[[#This Row],[Total Sales]]</f>
        <v>4.200000000000001E-2</v>
      </c>
      <c r="P9335" s="1" t="s">
        <v>23</v>
      </c>
    </row>
    <row r="9336" spans="1:16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3" t="str">
        <f>IFERROR(LEFT(Tabla2[[#This Row],[Product]],FIND(" ",Tabla2[[#This Row],[Product]])-3),Tabla2[[#This Row],[Product]])</f>
        <v>Men</v>
      </c>
      <c r="I9336" s="6">
        <v>39</v>
      </c>
      <c r="J9336" s="4">
        <v>940</v>
      </c>
      <c r="K9336" s="6">
        <f>Tabla2[[#This Row],[Price per Unit]]*Tabla2[[#This Row],[Units Sold]]</f>
        <v>36660</v>
      </c>
      <c r="L9336" s="52">
        <f>Tabla2[[#This Row],[Units Sold]]/Cálculos!$C$11</f>
        <v>3.792064177862333E-5</v>
      </c>
      <c r="M9336" s="6">
        <f>Tabla2[[#This Row],[Total Sales]]-Tabla2[[#This Row],[Operating Profit]]</f>
        <v>35046.959999999999</v>
      </c>
      <c r="N9336" s="6">
        <v>1613.04</v>
      </c>
      <c r="O9336" s="46">
        <f>Tabla2[[#This Row],[Operating Profit]]/Tabla2[[#This Row],[Total Sales]]</f>
        <v>4.3999999999999997E-2</v>
      </c>
      <c r="P9336" s="1" t="s">
        <v>23</v>
      </c>
    </row>
    <row r="9337" spans="1:16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3" t="str">
        <f>IFERROR(LEFT(Tabla2[[#This Row],[Product]],FIND(" ",Tabla2[[#This Row],[Product]])-3),Tabla2[[#This Row],[Product]])</f>
        <v>Women</v>
      </c>
      <c r="I9337" s="6">
        <v>36</v>
      </c>
      <c r="J9337" s="4">
        <v>610</v>
      </c>
      <c r="K9337" s="6">
        <f>Tabla2[[#This Row],[Price per Unit]]*Tabla2[[#This Row],[Units Sold]]</f>
        <v>21960</v>
      </c>
      <c r="L9337" s="52">
        <f>Tabla2[[#This Row],[Units Sold]]/Cálculos!$C$11</f>
        <v>2.4608076047830033E-5</v>
      </c>
      <c r="M9337" s="6">
        <f>Tabla2[[#This Row],[Total Sales]]-Tabla2[[#This Row],[Operating Profit]]</f>
        <v>21147.48</v>
      </c>
      <c r="N9337" s="6">
        <v>812.52</v>
      </c>
      <c r="O9337" s="46">
        <f>Tabla2[[#This Row],[Operating Profit]]/Tabla2[[#This Row],[Total Sales]]</f>
        <v>3.6999999999999998E-2</v>
      </c>
      <c r="P9337" s="1" t="s">
        <v>23</v>
      </c>
    </row>
    <row r="9338" spans="1:16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3" t="str">
        <f>IFERROR(LEFT(Tabla2[[#This Row],[Product]],FIND(" ",Tabla2[[#This Row],[Product]])-3),Tabla2[[#This Row],[Product]])</f>
        <v>Women</v>
      </c>
      <c r="I9338" s="6">
        <v>43</v>
      </c>
      <c r="J9338" s="4">
        <v>450</v>
      </c>
      <c r="K9338" s="6">
        <f>Tabla2[[#This Row],[Price per Unit]]*Tabla2[[#This Row],[Units Sold]]</f>
        <v>19350</v>
      </c>
      <c r="L9338" s="52">
        <f>Tabla2[[#This Row],[Units Sold]]/Cálculos!$C$11</f>
        <v>1.815349872380904E-5</v>
      </c>
      <c r="M9338" s="6">
        <f>Tabla2[[#This Row],[Total Sales]]-Tabla2[[#This Row],[Operating Profit]]</f>
        <v>18653.400000000001</v>
      </c>
      <c r="N9338" s="6">
        <v>696.6</v>
      </c>
      <c r="O9338" s="46">
        <f>Tabla2[[#This Row],[Operating Profit]]/Tabla2[[#This Row],[Total Sales]]</f>
        <v>3.6000000000000004E-2</v>
      </c>
      <c r="P9338" s="1" t="s">
        <v>23</v>
      </c>
    </row>
    <row r="9339" spans="1:16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3" t="str">
        <f>IFERROR(LEFT(Tabla2[[#This Row],[Product]],FIND(" ",Tabla2[[#This Row],[Product]])-3),Tabla2[[#This Row],[Product]])</f>
        <v>Men</v>
      </c>
      <c r="I9339" s="6">
        <v>50</v>
      </c>
      <c r="J9339" s="4">
        <v>450</v>
      </c>
      <c r="K9339" s="6">
        <f>Tabla2[[#This Row],[Price per Unit]]*Tabla2[[#This Row],[Units Sold]]</f>
        <v>22500</v>
      </c>
      <c r="L9339" s="52">
        <f>Tabla2[[#This Row],[Units Sold]]/Cálculos!$C$11</f>
        <v>1.815349872380904E-5</v>
      </c>
      <c r="M9339" s="6">
        <f>Tabla2[[#This Row],[Total Sales]]-Tabla2[[#This Row],[Operating Profit]]</f>
        <v>21757.5</v>
      </c>
      <c r="N9339" s="6">
        <v>742.49999999999989</v>
      </c>
      <c r="O9339" s="46">
        <f>Tabla2[[#This Row],[Operating Profit]]/Tabla2[[#This Row],[Total Sales]]</f>
        <v>3.2999999999999995E-2</v>
      </c>
      <c r="P9339" s="1" t="s">
        <v>23</v>
      </c>
    </row>
    <row r="9340" spans="1:16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3" t="str">
        <f>IFERROR(LEFT(Tabla2[[#This Row],[Product]],FIND(" ",Tabla2[[#This Row],[Product]])-3),Tabla2[[#This Row],[Product]])</f>
        <v>Women</v>
      </c>
      <c r="I9340" s="6">
        <v>46</v>
      </c>
      <c r="J9340" s="4">
        <v>940</v>
      </c>
      <c r="K9340" s="6">
        <f>Tabla2[[#This Row],[Price per Unit]]*Tabla2[[#This Row],[Units Sold]]</f>
        <v>43240</v>
      </c>
      <c r="L9340" s="52">
        <f>Tabla2[[#This Row],[Units Sold]]/Cálculos!$C$11</f>
        <v>3.792064177862333E-5</v>
      </c>
      <c r="M9340" s="6">
        <f>Tabla2[[#This Row],[Total Sales]]-Tabla2[[#This Row],[Operating Profit]]</f>
        <v>41423.919999999998</v>
      </c>
      <c r="N9340" s="6">
        <v>1816.08</v>
      </c>
      <c r="O9340" s="46">
        <f>Tabla2[[#This Row],[Operating Profit]]/Tabla2[[#This Row],[Total Sales]]</f>
        <v>4.1999999999999996E-2</v>
      </c>
      <c r="P9340" s="1" t="s">
        <v>23</v>
      </c>
    </row>
    <row r="9341" spans="1:16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3" t="str">
        <f>IFERROR(LEFT(Tabla2[[#This Row],[Product]],FIND(" ",Tabla2[[#This Row],[Product]])-3),Tabla2[[#This Row],[Product]])</f>
        <v>Men</v>
      </c>
      <c r="I9341" s="6">
        <v>51</v>
      </c>
      <c r="J9341" s="4">
        <v>1490</v>
      </c>
      <c r="K9341" s="6">
        <f>Tabla2[[#This Row],[Price per Unit]]*Tabla2[[#This Row],[Units Sold]]</f>
        <v>75990</v>
      </c>
      <c r="L9341" s="52">
        <f>Tabla2[[#This Row],[Units Sold]]/Cálculos!$C$11</f>
        <v>6.010825132994549E-5</v>
      </c>
      <c r="M9341" s="6">
        <f>Tabla2[[#This Row],[Total Sales]]-Tabla2[[#This Row],[Operating Profit]]</f>
        <v>72722.429999999993</v>
      </c>
      <c r="N9341" s="6">
        <v>3267.57</v>
      </c>
      <c r="O9341" s="46">
        <f>Tabla2[[#This Row],[Operating Profit]]/Tabla2[[#This Row],[Total Sales]]</f>
        <v>4.3000000000000003E-2</v>
      </c>
      <c r="P9341" s="1" t="s">
        <v>23</v>
      </c>
    </row>
    <row r="9342" spans="1:16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3" t="str">
        <f>IFERROR(LEFT(Tabla2[[#This Row],[Product]],FIND(" ",Tabla2[[#This Row],[Product]])-3),Tabla2[[#This Row],[Product]])</f>
        <v>Men</v>
      </c>
      <c r="I9342" s="6">
        <v>37</v>
      </c>
      <c r="J9342" s="4">
        <v>1050</v>
      </c>
      <c r="K9342" s="6">
        <f>Tabla2[[#This Row],[Price per Unit]]*Tabla2[[#This Row],[Units Sold]]</f>
        <v>38850</v>
      </c>
      <c r="L9342" s="52">
        <f>Tabla2[[#This Row],[Units Sold]]/Cálculos!$C$11</f>
        <v>4.2358163688887758E-5</v>
      </c>
      <c r="M9342" s="6">
        <f>Tabla2[[#This Row],[Total Sales]]-Tabla2[[#This Row],[Operating Profit]]</f>
        <v>37062.9</v>
      </c>
      <c r="N9342" s="6">
        <v>1787.1000000000001</v>
      </c>
      <c r="O9342" s="46">
        <f>Tabla2[[#This Row],[Operating Profit]]/Tabla2[[#This Row],[Total Sales]]</f>
        <v>4.6000000000000006E-2</v>
      </c>
      <c r="P9342" s="1" t="s">
        <v>23</v>
      </c>
    </row>
    <row r="9343" spans="1:16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3" t="str">
        <f>IFERROR(LEFT(Tabla2[[#This Row],[Product]],FIND(" ",Tabla2[[#This Row],[Product]])-3),Tabla2[[#This Row],[Product]])</f>
        <v>Women</v>
      </c>
      <c r="I9343" s="6">
        <v>36</v>
      </c>
      <c r="J9343" s="4">
        <v>1030</v>
      </c>
      <c r="K9343" s="6">
        <f>Tabla2[[#This Row],[Price per Unit]]*Tabla2[[#This Row],[Units Sold]]</f>
        <v>37080</v>
      </c>
      <c r="L9343" s="52">
        <f>Tabla2[[#This Row],[Units Sold]]/Cálculos!$C$11</f>
        <v>4.1551341523385136E-5</v>
      </c>
      <c r="M9343" s="6">
        <f>Tabla2[[#This Row],[Total Sales]]-Tabla2[[#This Row],[Operating Profit]]</f>
        <v>35708.04</v>
      </c>
      <c r="N9343" s="6">
        <v>1371.96</v>
      </c>
      <c r="O9343" s="46">
        <f>Tabla2[[#This Row],[Operating Profit]]/Tabla2[[#This Row],[Total Sales]]</f>
        <v>3.6999999999999998E-2</v>
      </c>
      <c r="P9343" s="1" t="s">
        <v>23</v>
      </c>
    </row>
    <row r="9344" spans="1:16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3" t="str">
        <f>IFERROR(LEFT(Tabla2[[#This Row],[Product]],FIND(" ",Tabla2[[#This Row],[Product]])-3),Tabla2[[#This Row],[Product]])</f>
        <v>Women</v>
      </c>
      <c r="I9344" s="6">
        <v>39</v>
      </c>
      <c r="J9344" s="4">
        <v>830</v>
      </c>
      <c r="K9344" s="6">
        <f>Tabla2[[#This Row],[Price per Unit]]*Tabla2[[#This Row],[Units Sold]]</f>
        <v>32370</v>
      </c>
      <c r="L9344" s="52">
        <f>Tabla2[[#This Row],[Units Sold]]/Cálculos!$C$11</f>
        <v>3.3483119868358896E-5</v>
      </c>
      <c r="M9344" s="6">
        <f>Tabla2[[#This Row],[Total Sales]]-Tabla2[[#This Row],[Operating Profit]]</f>
        <v>31172.31</v>
      </c>
      <c r="N9344" s="6">
        <v>1197.69</v>
      </c>
      <c r="O9344" s="46">
        <f>Tabla2[[#This Row],[Operating Profit]]/Tabla2[[#This Row],[Total Sales]]</f>
        <v>3.7000000000000005E-2</v>
      </c>
      <c r="P9344" s="1" t="s">
        <v>23</v>
      </c>
    </row>
    <row r="9345" spans="1:16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3" t="str">
        <f>IFERROR(LEFT(Tabla2[[#This Row],[Product]],FIND(" ",Tabla2[[#This Row],[Product]])-3),Tabla2[[#This Row],[Product]])</f>
        <v>Men</v>
      </c>
      <c r="I9345" s="6">
        <v>44</v>
      </c>
      <c r="J9345" s="4">
        <v>880</v>
      </c>
      <c r="K9345" s="6">
        <f>Tabla2[[#This Row],[Price per Unit]]*Tabla2[[#This Row],[Units Sold]]</f>
        <v>38720</v>
      </c>
      <c r="L9345" s="52">
        <f>Tabla2[[#This Row],[Units Sold]]/Cálculos!$C$11</f>
        <v>3.5500175282115457E-5</v>
      </c>
      <c r="M9345" s="6">
        <f>Tabla2[[#This Row],[Total Sales]]-Tabla2[[#This Row],[Operating Profit]]</f>
        <v>37326.080000000002</v>
      </c>
      <c r="N9345" s="6">
        <v>1393.9199999999998</v>
      </c>
      <c r="O9345" s="46">
        <f>Tabla2[[#This Row],[Operating Profit]]/Tabla2[[#This Row],[Total Sales]]</f>
        <v>3.5999999999999997E-2</v>
      </c>
      <c r="P9345" s="1" t="s">
        <v>23</v>
      </c>
    </row>
    <row r="9346" spans="1:16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3" t="str">
        <f>IFERROR(LEFT(Tabla2[[#This Row],[Product]],FIND(" ",Tabla2[[#This Row],[Product]])-3),Tabla2[[#This Row],[Product]])</f>
        <v>Women</v>
      </c>
      <c r="I9346" s="6">
        <v>52</v>
      </c>
      <c r="J9346" s="4">
        <v>1160</v>
      </c>
      <c r="K9346" s="6">
        <f>Tabla2[[#This Row],[Price per Unit]]*Tabla2[[#This Row],[Units Sold]]</f>
        <v>60320</v>
      </c>
      <c r="L9346" s="52">
        <f>Tabla2[[#This Row],[Units Sold]]/Cálculos!$C$11</f>
        <v>4.6795685599152193E-5</v>
      </c>
      <c r="M9346" s="6">
        <f>Tabla2[[#This Row],[Total Sales]]-Tabla2[[#This Row],[Operating Profit]]</f>
        <v>57967.520000000004</v>
      </c>
      <c r="N9346" s="6">
        <v>2352.4799999999996</v>
      </c>
      <c r="O9346" s="46">
        <f>Tabla2[[#This Row],[Operating Profit]]/Tabla2[[#This Row],[Total Sales]]</f>
        <v>3.8999999999999993E-2</v>
      </c>
      <c r="P9346" s="1" t="s">
        <v>23</v>
      </c>
    </row>
    <row r="9347" spans="1:16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3" t="str">
        <f>IFERROR(LEFT(Tabla2[[#This Row],[Product]],FIND(" ",Tabla2[[#This Row],[Product]])-3),Tabla2[[#This Row],[Product]])</f>
        <v>Men</v>
      </c>
      <c r="I9347" s="6">
        <v>45</v>
      </c>
      <c r="J9347" s="4">
        <v>1730</v>
      </c>
      <c r="K9347" s="6">
        <f>Tabla2[[#This Row],[Price per Unit]]*Tabla2[[#This Row],[Units Sold]]</f>
        <v>77850</v>
      </c>
      <c r="L9347" s="52">
        <f>Tabla2[[#This Row],[Units Sold]]/Cálculos!$C$11</f>
        <v>6.9790117315976968E-5</v>
      </c>
      <c r="M9347" s="6">
        <f>Tabla2[[#This Row],[Total Sales]]-Tabla2[[#This Row],[Operating Profit]]</f>
        <v>74580.3</v>
      </c>
      <c r="N9347" s="6">
        <v>3269.7000000000003</v>
      </c>
      <c r="O9347" s="46">
        <f>Tabla2[[#This Row],[Operating Profit]]/Tabla2[[#This Row],[Total Sales]]</f>
        <v>4.2000000000000003E-2</v>
      </c>
      <c r="P9347" s="1" t="s">
        <v>23</v>
      </c>
    </row>
    <row r="9348" spans="1:16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3" t="str">
        <f>IFERROR(LEFT(Tabla2[[#This Row],[Product]],FIND(" ",Tabla2[[#This Row],[Product]])-3),Tabla2[[#This Row],[Product]])</f>
        <v>Men</v>
      </c>
      <c r="I9348" s="6">
        <v>37</v>
      </c>
      <c r="J9348" s="4">
        <v>1310</v>
      </c>
      <c r="K9348" s="6">
        <f>Tabla2[[#This Row],[Price per Unit]]*Tabla2[[#This Row],[Units Sold]]</f>
        <v>48470</v>
      </c>
      <c r="L9348" s="52">
        <f>Tabla2[[#This Row],[Units Sold]]/Cálculos!$C$11</f>
        <v>5.2846851840421872E-5</v>
      </c>
      <c r="M9348" s="6">
        <f>Tabla2[[#This Row],[Total Sales]]-Tabla2[[#This Row],[Operating Profit]]</f>
        <v>46288.85</v>
      </c>
      <c r="N9348" s="6">
        <v>2181.15</v>
      </c>
      <c r="O9348" s="46">
        <f>Tabla2[[#This Row],[Operating Profit]]/Tabla2[[#This Row],[Total Sales]]</f>
        <v>4.5000000000000005E-2</v>
      </c>
      <c r="P9348" s="1" t="s">
        <v>23</v>
      </c>
    </row>
    <row r="9349" spans="1:16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3" t="str">
        <f>IFERROR(LEFT(Tabla2[[#This Row],[Product]],FIND(" ",Tabla2[[#This Row],[Product]])-3),Tabla2[[#This Row],[Product]])</f>
        <v>Women</v>
      </c>
      <c r="I9349" s="6">
        <v>43</v>
      </c>
      <c r="J9349" s="4">
        <v>1160</v>
      </c>
      <c r="K9349" s="6">
        <f>Tabla2[[#This Row],[Price per Unit]]*Tabla2[[#This Row],[Units Sold]]</f>
        <v>49880</v>
      </c>
      <c r="L9349" s="52">
        <f>Tabla2[[#This Row],[Units Sold]]/Cálculos!$C$11</f>
        <v>4.6795685599152193E-5</v>
      </c>
      <c r="M9349" s="6">
        <f>Tabla2[[#This Row],[Total Sales]]-Tabla2[[#This Row],[Operating Profit]]</f>
        <v>48233.96</v>
      </c>
      <c r="N9349" s="6">
        <v>1646.0399999999997</v>
      </c>
      <c r="O9349" s="46">
        <f>Tabla2[[#This Row],[Operating Profit]]/Tabla2[[#This Row],[Total Sales]]</f>
        <v>3.2999999999999995E-2</v>
      </c>
      <c r="P9349" s="1" t="s">
        <v>23</v>
      </c>
    </row>
    <row r="9350" spans="1:16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3" t="str">
        <f>IFERROR(LEFT(Tabla2[[#This Row],[Product]],FIND(" ",Tabla2[[#This Row],[Product]])-3),Tabla2[[#This Row],[Product]])</f>
        <v>Women</v>
      </c>
      <c r="I9350" s="6">
        <v>38</v>
      </c>
      <c r="J9350" s="4">
        <v>960</v>
      </c>
      <c r="K9350" s="6">
        <f>Tabla2[[#This Row],[Price per Unit]]*Tabla2[[#This Row],[Units Sold]]</f>
        <v>36480</v>
      </c>
      <c r="L9350" s="52">
        <f>Tabla2[[#This Row],[Units Sold]]/Cálculos!$C$11</f>
        <v>3.8727463944125952E-5</v>
      </c>
      <c r="M9350" s="6">
        <f>Tabla2[[#This Row],[Total Sales]]-Tabla2[[#This Row],[Operating Profit]]</f>
        <v>35203.199999999997</v>
      </c>
      <c r="N9350" s="6">
        <v>1276.8</v>
      </c>
      <c r="O9350" s="46">
        <f>Tabla2[[#This Row],[Operating Profit]]/Tabla2[[#This Row],[Total Sales]]</f>
        <v>3.4999999999999996E-2</v>
      </c>
      <c r="P9350" s="1" t="s">
        <v>23</v>
      </c>
    </row>
    <row r="9351" spans="1:16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3" t="str">
        <f>IFERROR(LEFT(Tabla2[[#This Row],[Product]],FIND(" ",Tabla2[[#This Row],[Product]])-3),Tabla2[[#This Row],[Product]])</f>
        <v>Men</v>
      </c>
      <c r="I9351" s="6">
        <v>42</v>
      </c>
      <c r="J9351" s="4">
        <v>990</v>
      </c>
      <c r="K9351" s="6">
        <f>Tabla2[[#This Row],[Price per Unit]]*Tabla2[[#This Row],[Units Sold]]</f>
        <v>41580</v>
      </c>
      <c r="L9351" s="52">
        <f>Tabla2[[#This Row],[Units Sold]]/Cálculos!$C$11</f>
        <v>3.9937697192379885E-5</v>
      </c>
      <c r="M9351" s="6">
        <f>Tabla2[[#This Row],[Total Sales]]-Tabla2[[#This Row],[Operating Profit]]</f>
        <v>40124.699999999997</v>
      </c>
      <c r="N9351" s="6">
        <v>1455.3</v>
      </c>
      <c r="O9351" s="46">
        <f>Tabla2[[#This Row],[Operating Profit]]/Tabla2[[#This Row],[Total Sales]]</f>
        <v>3.4999999999999996E-2</v>
      </c>
      <c r="P9351" s="1" t="s">
        <v>23</v>
      </c>
    </row>
    <row r="9352" spans="1:16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3" t="str">
        <f>IFERROR(LEFT(Tabla2[[#This Row],[Product]],FIND(" ",Tabla2[[#This Row],[Product]])-3),Tabla2[[#This Row],[Product]])</f>
        <v>Women</v>
      </c>
      <c r="I9352" s="6">
        <v>52</v>
      </c>
      <c r="J9352" s="4">
        <v>1200</v>
      </c>
      <c r="K9352" s="6">
        <f>Tabla2[[#This Row],[Price per Unit]]*Tabla2[[#This Row],[Units Sold]]</f>
        <v>62400</v>
      </c>
      <c r="L9352" s="52">
        <f>Tabla2[[#This Row],[Units Sold]]/Cálculos!$C$11</f>
        <v>4.8409329930157437E-5</v>
      </c>
      <c r="M9352" s="6">
        <f>Tabla2[[#This Row],[Total Sales]]-Tabla2[[#This Row],[Operating Profit]]</f>
        <v>60091.199999999997</v>
      </c>
      <c r="N9352" s="6">
        <v>2308.8000000000002</v>
      </c>
      <c r="O9352" s="46">
        <f>Tabla2[[#This Row],[Operating Profit]]/Tabla2[[#This Row],[Total Sales]]</f>
        <v>3.7000000000000005E-2</v>
      </c>
      <c r="P9352" s="1" t="s">
        <v>23</v>
      </c>
    </row>
    <row r="9353" spans="1:16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3" t="str">
        <f>IFERROR(LEFT(Tabla2[[#This Row],[Product]],FIND(" ",Tabla2[[#This Row],[Product]])-3),Tabla2[[#This Row],[Product]])</f>
        <v>Men</v>
      </c>
      <c r="I9353" s="6">
        <v>23</v>
      </c>
      <c r="J9353" s="4">
        <v>1490</v>
      </c>
      <c r="K9353" s="6">
        <f>Tabla2[[#This Row],[Price per Unit]]*Tabla2[[#This Row],[Units Sold]]</f>
        <v>34270</v>
      </c>
      <c r="L9353" s="52">
        <f>Tabla2[[#This Row],[Units Sold]]/Cálculos!$C$11</f>
        <v>6.010825132994549E-5</v>
      </c>
      <c r="M9353" s="6">
        <f>Tabla2[[#This Row],[Total Sales]]-Tabla2[[#This Row],[Operating Profit]]</f>
        <v>32830.660000000003</v>
      </c>
      <c r="N9353" s="6">
        <v>1439.34</v>
      </c>
      <c r="O9353" s="46">
        <f>Tabla2[[#This Row],[Operating Profit]]/Tabla2[[#This Row],[Total Sales]]</f>
        <v>4.1999999999999996E-2</v>
      </c>
      <c r="P9353" s="1" t="s">
        <v>23</v>
      </c>
    </row>
    <row r="9354" spans="1:16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3" t="str">
        <f>IFERROR(LEFT(Tabla2[[#This Row],[Product]],FIND(" ",Tabla2[[#This Row],[Product]])-3),Tabla2[[#This Row],[Product]])</f>
        <v>Men</v>
      </c>
      <c r="I9354" s="6">
        <v>28</v>
      </c>
      <c r="J9354" s="4">
        <v>790</v>
      </c>
      <c r="K9354" s="6">
        <f>Tabla2[[#This Row],[Price per Unit]]*Tabla2[[#This Row],[Units Sold]]</f>
        <v>22120</v>
      </c>
      <c r="L9354" s="52">
        <f>Tabla2[[#This Row],[Units Sold]]/Cálculos!$C$11</f>
        <v>3.1869475537353645E-5</v>
      </c>
      <c r="M9354" s="6">
        <f>Tabla2[[#This Row],[Total Sales]]-Tabla2[[#This Row],[Operating Profit]]</f>
        <v>21235.200000000001</v>
      </c>
      <c r="N9354" s="6">
        <v>884.8</v>
      </c>
      <c r="O9354" s="46">
        <f>Tabla2[[#This Row],[Operating Profit]]/Tabla2[[#This Row],[Total Sales]]</f>
        <v>0.04</v>
      </c>
      <c r="P9354" s="1" t="s">
        <v>23</v>
      </c>
    </row>
    <row r="9355" spans="1:16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3" t="str">
        <f>IFERROR(LEFT(Tabla2[[#This Row],[Product]],FIND(" ",Tabla2[[#This Row],[Product]])-3),Tabla2[[#This Row],[Product]])</f>
        <v>Women</v>
      </c>
      <c r="I9355" s="6">
        <v>19</v>
      </c>
      <c r="J9355" s="4">
        <v>720</v>
      </c>
      <c r="K9355" s="6">
        <f>Tabla2[[#This Row],[Price per Unit]]*Tabla2[[#This Row],[Units Sold]]</f>
        <v>13680</v>
      </c>
      <c r="L9355" s="52">
        <f>Tabla2[[#This Row],[Units Sold]]/Cálculos!$C$11</f>
        <v>2.9045597958094464E-5</v>
      </c>
      <c r="M9355" s="6">
        <f>Tabla2[[#This Row],[Total Sales]]-Tabla2[[#This Row],[Operating Profit]]</f>
        <v>13105.44</v>
      </c>
      <c r="N9355" s="6">
        <v>574.56000000000006</v>
      </c>
      <c r="O9355" s="46">
        <f>Tabla2[[#This Row],[Operating Profit]]/Tabla2[[#This Row],[Total Sales]]</f>
        <v>4.2000000000000003E-2</v>
      </c>
      <c r="P9355" s="1" t="s">
        <v>23</v>
      </c>
    </row>
    <row r="9356" spans="1:16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3" t="str">
        <f>IFERROR(LEFT(Tabla2[[#This Row],[Product]],FIND(" ",Tabla2[[#This Row],[Product]])-3),Tabla2[[#This Row],[Product]])</f>
        <v>Women</v>
      </c>
      <c r="I9356" s="6">
        <v>24</v>
      </c>
      <c r="J9356" s="4">
        <v>240</v>
      </c>
      <c r="K9356" s="6">
        <f>Tabla2[[#This Row],[Price per Unit]]*Tabla2[[#This Row],[Units Sold]]</f>
        <v>5760</v>
      </c>
      <c r="L9356" s="52">
        <f>Tabla2[[#This Row],[Units Sold]]/Cálculos!$C$11</f>
        <v>9.6818659860314881E-6</v>
      </c>
      <c r="M9356" s="6">
        <f>Tabla2[[#This Row],[Total Sales]]-Tabla2[[#This Row],[Operating Profit]]</f>
        <v>5495.04</v>
      </c>
      <c r="N9356" s="6">
        <v>264.96000000000004</v>
      </c>
      <c r="O9356" s="46">
        <f>Tabla2[[#This Row],[Operating Profit]]/Tabla2[[#This Row],[Total Sales]]</f>
        <v>4.6000000000000006E-2</v>
      </c>
      <c r="P9356" s="1" t="s">
        <v>23</v>
      </c>
    </row>
    <row r="9357" spans="1:16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3" t="str">
        <f>IFERROR(LEFT(Tabla2[[#This Row],[Product]],FIND(" ",Tabla2[[#This Row],[Product]])-3),Tabla2[[#This Row],[Product]])</f>
        <v>Men</v>
      </c>
      <c r="I9357" s="6">
        <v>34</v>
      </c>
      <c r="J9357" s="4">
        <v>440</v>
      </c>
      <c r="K9357" s="6">
        <f>Tabla2[[#This Row],[Price per Unit]]*Tabla2[[#This Row],[Units Sold]]</f>
        <v>14960</v>
      </c>
      <c r="L9357" s="52">
        <f>Tabla2[[#This Row],[Units Sold]]/Cálculos!$C$11</f>
        <v>1.7750087641057729E-5</v>
      </c>
      <c r="M9357" s="6">
        <f>Tabla2[[#This Row],[Total Sales]]-Tabla2[[#This Row],[Operating Profit]]</f>
        <v>14421.44</v>
      </c>
      <c r="N9357" s="6">
        <v>538.55999999999995</v>
      </c>
      <c r="O9357" s="46">
        <f>Tabla2[[#This Row],[Operating Profit]]/Tabla2[[#This Row],[Total Sales]]</f>
        <v>3.5999999999999997E-2</v>
      </c>
      <c r="P9357" s="1" t="s">
        <v>23</v>
      </c>
    </row>
    <row r="9358" spans="1:16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3" t="str">
        <f>IFERROR(LEFT(Tabla2[[#This Row],[Product]],FIND(" ",Tabla2[[#This Row],[Product]])-3),Tabla2[[#This Row],[Product]])</f>
        <v>Women</v>
      </c>
      <c r="I9358" s="6">
        <v>26</v>
      </c>
      <c r="J9358" s="4">
        <v>720</v>
      </c>
      <c r="K9358" s="6">
        <f>Tabla2[[#This Row],[Price per Unit]]*Tabla2[[#This Row],[Units Sold]]</f>
        <v>18720</v>
      </c>
      <c r="L9358" s="52">
        <f>Tabla2[[#This Row],[Units Sold]]/Cálculos!$C$11</f>
        <v>2.9045597958094464E-5</v>
      </c>
      <c r="M9358" s="6">
        <f>Tabla2[[#This Row],[Total Sales]]-Tabla2[[#This Row],[Operating Profit]]</f>
        <v>17840.16</v>
      </c>
      <c r="N9358" s="6">
        <v>879.84</v>
      </c>
      <c r="O9358" s="46">
        <f>Tabla2[[#This Row],[Operating Profit]]/Tabla2[[#This Row],[Total Sales]]</f>
        <v>4.7E-2</v>
      </c>
      <c r="P9358" s="1" t="s">
        <v>23</v>
      </c>
    </row>
    <row r="9359" spans="1:16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3" t="str">
        <f>IFERROR(LEFT(Tabla2[[#This Row],[Product]],FIND(" ",Tabla2[[#This Row],[Product]])-3),Tabla2[[#This Row],[Product]])</f>
        <v>Men</v>
      </c>
      <c r="I9359" s="6">
        <v>24</v>
      </c>
      <c r="J9359" s="4">
        <v>1620</v>
      </c>
      <c r="K9359" s="6">
        <f>Tabla2[[#This Row],[Price per Unit]]*Tabla2[[#This Row],[Units Sold]]</f>
        <v>38880</v>
      </c>
      <c r="L9359" s="52">
        <f>Tabla2[[#This Row],[Units Sold]]/Cálculos!$C$11</f>
        <v>6.5352595405712547E-5</v>
      </c>
      <c r="M9359" s="6">
        <f>Tabla2[[#This Row],[Total Sales]]-Tabla2[[#This Row],[Operating Profit]]</f>
        <v>37324.800000000003</v>
      </c>
      <c r="N9359" s="6">
        <v>1555.1999999999998</v>
      </c>
      <c r="O9359" s="46">
        <f>Tabla2[[#This Row],[Operating Profit]]/Tabla2[[#This Row],[Total Sales]]</f>
        <v>3.9999999999999994E-2</v>
      </c>
      <c r="P9359" s="1" t="s">
        <v>23</v>
      </c>
    </row>
    <row r="9360" spans="1:16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3" t="str">
        <f>IFERROR(LEFT(Tabla2[[#This Row],[Product]],FIND(" ",Tabla2[[#This Row],[Product]])-3),Tabla2[[#This Row],[Product]])</f>
        <v>Men</v>
      </c>
      <c r="I9360" s="6">
        <v>24</v>
      </c>
      <c r="J9360" s="4">
        <v>410</v>
      </c>
      <c r="K9360" s="6">
        <f>Tabla2[[#This Row],[Price per Unit]]*Tabla2[[#This Row],[Units Sold]]</f>
        <v>9840</v>
      </c>
      <c r="L9360" s="52">
        <f>Tabla2[[#This Row],[Units Sold]]/Cálculos!$C$11</f>
        <v>1.6539854392803792E-5</v>
      </c>
      <c r="M9360" s="6">
        <f>Tabla2[[#This Row],[Total Sales]]-Tabla2[[#This Row],[Operating Profit]]</f>
        <v>9456.24</v>
      </c>
      <c r="N9360" s="6">
        <v>383.75999999999993</v>
      </c>
      <c r="O9360" s="46">
        <f>Tabla2[[#This Row],[Operating Profit]]/Tabla2[[#This Row],[Total Sales]]</f>
        <v>3.8999999999999993E-2</v>
      </c>
      <c r="P9360" s="1" t="s">
        <v>23</v>
      </c>
    </row>
    <row r="9361" spans="1:16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3" t="str">
        <f>IFERROR(LEFT(Tabla2[[#This Row],[Product]],FIND(" ",Tabla2[[#This Row],[Product]])-3),Tabla2[[#This Row],[Product]])</f>
        <v>Women</v>
      </c>
      <c r="I9361" s="6">
        <v>18</v>
      </c>
      <c r="J9361" s="4">
        <v>530</v>
      </c>
      <c r="K9361" s="6">
        <f>Tabla2[[#This Row],[Price per Unit]]*Tabla2[[#This Row],[Units Sold]]</f>
        <v>9540</v>
      </c>
      <c r="L9361" s="52">
        <f>Tabla2[[#This Row],[Units Sold]]/Cálculos!$C$11</f>
        <v>2.1380787385819535E-5</v>
      </c>
      <c r="M9361" s="6">
        <f>Tabla2[[#This Row],[Total Sales]]-Tabla2[[#This Row],[Operating Profit]]</f>
        <v>9129.7800000000007</v>
      </c>
      <c r="N9361" s="6">
        <v>410.22</v>
      </c>
      <c r="O9361" s="46">
        <f>Tabla2[[#This Row],[Operating Profit]]/Tabla2[[#This Row],[Total Sales]]</f>
        <v>4.3000000000000003E-2</v>
      </c>
      <c r="P9361" s="1" t="s">
        <v>23</v>
      </c>
    </row>
    <row r="9362" spans="1:16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3" t="str">
        <f>IFERROR(LEFT(Tabla2[[#This Row],[Product]],FIND(" ",Tabla2[[#This Row],[Product]])-3),Tabla2[[#This Row],[Product]])</f>
        <v>Women</v>
      </c>
      <c r="I9362" s="6">
        <v>20</v>
      </c>
      <c r="J9362" s="4">
        <v>160</v>
      </c>
      <c r="K9362" s="6">
        <f>Tabla2[[#This Row],[Price per Unit]]*Tabla2[[#This Row],[Units Sold]]</f>
        <v>3200</v>
      </c>
      <c r="L9362" s="52">
        <f>Tabla2[[#This Row],[Units Sold]]/Cálculos!$C$11</f>
        <v>6.4545773240209915E-6</v>
      </c>
      <c r="M9362" s="6">
        <f>Tabla2[[#This Row],[Total Sales]]-Tabla2[[#This Row],[Operating Profit]]</f>
        <v>3056</v>
      </c>
      <c r="N9362" s="6">
        <v>144</v>
      </c>
      <c r="O9362" s="46">
        <f>Tabla2[[#This Row],[Operating Profit]]/Tabla2[[#This Row],[Total Sales]]</f>
        <v>4.4999999999999998E-2</v>
      </c>
      <c r="P9362" s="1" t="s">
        <v>23</v>
      </c>
    </row>
    <row r="9363" spans="1:16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3" t="str">
        <f>IFERROR(LEFT(Tabla2[[#This Row],[Product]],FIND(" ",Tabla2[[#This Row],[Product]])-3),Tabla2[[#This Row],[Product]])</f>
        <v>Men</v>
      </c>
      <c r="I9363" s="6">
        <v>34</v>
      </c>
      <c r="J9363" s="4">
        <v>400</v>
      </c>
      <c r="K9363" s="6">
        <f>Tabla2[[#This Row],[Price per Unit]]*Tabla2[[#This Row],[Units Sold]]</f>
        <v>13600</v>
      </c>
      <c r="L9363" s="52">
        <f>Tabla2[[#This Row],[Units Sold]]/Cálculos!$C$11</f>
        <v>1.6136443310052481E-5</v>
      </c>
      <c r="M9363" s="6">
        <f>Tabla2[[#This Row],[Total Sales]]-Tabla2[[#This Row],[Operating Profit]]</f>
        <v>13110.4</v>
      </c>
      <c r="N9363" s="6">
        <v>489.59999999999997</v>
      </c>
      <c r="O9363" s="46">
        <f>Tabla2[[#This Row],[Operating Profit]]/Tabla2[[#This Row],[Total Sales]]</f>
        <v>3.5999999999999997E-2</v>
      </c>
      <c r="P9363" s="1" t="s">
        <v>23</v>
      </c>
    </row>
    <row r="9364" spans="1:16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3" t="str">
        <f>IFERROR(LEFT(Tabla2[[#This Row],[Product]],FIND(" ",Tabla2[[#This Row],[Product]])-3),Tabla2[[#This Row],[Product]])</f>
        <v>Women</v>
      </c>
      <c r="I9364" s="6">
        <v>27</v>
      </c>
      <c r="J9364" s="4">
        <v>770</v>
      </c>
      <c r="K9364" s="6">
        <f>Tabla2[[#This Row],[Price per Unit]]*Tabla2[[#This Row],[Units Sold]]</f>
        <v>20790</v>
      </c>
      <c r="L9364" s="52">
        <f>Tabla2[[#This Row],[Units Sold]]/Cálculos!$C$11</f>
        <v>3.1062653371851023E-5</v>
      </c>
      <c r="M9364" s="6">
        <f>Tabla2[[#This Row],[Total Sales]]-Tabla2[[#This Row],[Operating Profit]]</f>
        <v>19812.87</v>
      </c>
      <c r="N9364" s="6">
        <v>977.13000000000011</v>
      </c>
      <c r="O9364" s="46">
        <f>Tabla2[[#This Row],[Operating Profit]]/Tabla2[[#This Row],[Total Sales]]</f>
        <v>4.7000000000000007E-2</v>
      </c>
      <c r="P9364" s="1" t="s">
        <v>23</v>
      </c>
    </row>
    <row r="9365" spans="1:16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3" t="str">
        <f>IFERROR(LEFT(Tabla2[[#This Row],[Product]],FIND(" ",Tabla2[[#This Row],[Product]])-3),Tabla2[[#This Row],[Product]])</f>
        <v>Men</v>
      </c>
      <c r="I9365" s="6">
        <v>26</v>
      </c>
      <c r="J9365" s="4">
        <v>1560</v>
      </c>
      <c r="K9365" s="6">
        <f>Tabla2[[#This Row],[Price per Unit]]*Tabla2[[#This Row],[Units Sold]]</f>
        <v>40560</v>
      </c>
      <c r="L9365" s="52">
        <f>Tabla2[[#This Row],[Units Sold]]/Cálculos!$C$11</f>
        <v>6.2932128909204668E-5</v>
      </c>
      <c r="M9365" s="6">
        <f>Tabla2[[#This Row],[Total Sales]]-Tabla2[[#This Row],[Operating Profit]]</f>
        <v>39059.279999999999</v>
      </c>
      <c r="N9365" s="6">
        <v>1500.72</v>
      </c>
      <c r="O9365" s="46">
        <f>Tabla2[[#This Row],[Operating Profit]]/Tabla2[[#This Row],[Total Sales]]</f>
        <v>3.6999999999999998E-2</v>
      </c>
      <c r="P9365" s="1" t="s">
        <v>23</v>
      </c>
    </row>
    <row r="9366" spans="1:16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3" t="str">
        <f>IFERROR(LEFT(Tabla2[[#This Row],[Product]],FIND(" ",Tabla2[[#This Row],[Product]])-3),Tabla2[[#This Row],[Product]])</f>
        <v>Men</v>
      </c>
      <c r="I9366" s="6">
        <v>27</v>
      </c>
      <c r="J9366" s="4">
        <v>450</v>
      </c>
      <c r="K9366" s="6">
        <f>Tabla2[[#This Row],[Price per Unit]]*Tabla2[[#This Row],[Units Sold]]</f>
        <v>12150</v>
      </c>
      <c r="L9366" s="52">
        <f>Tabla2[[#This Row],[Units Sold]]/Cálculos!$C$11</f>
        <v>1.815349872380904E-5</v>
      </c>
      <c r="M9366" s="6">
        <f>Tabla2[[#This Row],[Total Sales]]-Tabla2[[#This Row],[Operating Profit]]</f>
        <v>11676.15</v>
      </c>
      <c r="N9366" s="6">
        <v>473.84999999999997</v>
      </c>
      <c r="O9366" s="46">
        <f>Tabla2[[#This Row],[Operating Profit]]/Tabla2[[#This Row],[Total Sales]]</f>
        <v>3.9E-2</v>
      </c>
      <c r="P9366" s="1" t="s">
        <v>23</v>
      </c>
    </row>
    <row r="9367" spans="1:16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3" t="str">
        <f>IFERROR(LEFT(Tabla2[[#This Row],[Product]],FIND(" ",Tabla2[[#This Row],[Product]])-3),Tabla2[[#This Row],[Product]])</f>
        <v>Women</v>
      </c>
      <c r="I9367" s="6">
        <v>17</v>
      </c>
      <c r="J9367" s="4">
        <v>560</v>
      </c>
      <c r="K9367" s="6">
        <f>Tabla2[[#This Row],[Price per Unit]]*Tabla2[[#This Row],[Units Sold]]</f>
        <v>9520</v>
      </c>
      <c r="L9367" s="52">
        <f>Tabla2[[#This Row],[Units Sold]]/Cálculos!$C$11</f>
        <v>2.2591020634073471E-5</v>
      </c>
      <c r="M9367" s="6">
        <f>Tabla2[[#This Row],[Total Sales]]-Tabla2[[#This Row],[Operating Profit]]</f>
        <v>9072.56</v>
      </c>
      <c r="N9367" s="6">
        <v>447.44000000000005</v>
      </c>
      <c r="O9367" s="46">
        <f>Tabla2[[#This Row],[Operating Profit]]/Tabla2[[#This Row],[Total Sales]]</f>
        <v>4.7000000000000007E-2</v>
      </c>
      <c r="P9367" s="1" t="s">
        <v>23</v>
      </c>
    </row>
    <row r="9368" spans="1:16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3" t="str">
        <f>IFERROR(LEFT(Tabla2[[#This Row],[Product]],FIND(" ",Tabla2[[#This Row],[Product]])-3),Tabla2[[#This Row],[Product]])</f>
        <v>Women</v>
      </c>
      <c r="I9368" s="6">
        <v>20</v>
      </c>
      <c r="J9368" s="4">
        <v>80</v>
      </c>
      <c r="K9368" s="6">
        <f>Tabla2[[#This Row],[Price per Unit]]*Tabla2[[#This Row],[Units Sold]]</f>
        <v>1600</v>
      </c>
      <c r="L9368" s="52">
        <f>Tabla2[[#This Row],[Units Sold]]/Cálculos!$C$11</f>
        <v>3.2272886620104957E-6</v>
      </c>
      <c r="M9368" s="6">
        <f>Tabla2[[#This Row],[Total Sales]]-Tabla2[[#This Row],[Operating Profit]]</f>
        <v>1524.8</v>
      </c>
      <c r="N9368" s="6">
        <v>75.2</v>
      </c>
      <c r="O9368" s="46">
        <f>Tabla2[[#This Row],[Operating Profit]]/Tabla2[[#This Row],[Total Sales]]</f>
        <v>4.7E-2</v>
      </c>
      <c r="P9368" s="1" t="s">
        <v>23</v>
      </c>
    </row>
    <row r="9369" spans="1:16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3" t="str">
        <f>IFERROR(LEFT(Tabla2[[#This Row],[Product]],FIND(" ",Tabla2[[#This Row],[Product]])-3),Tabla2[[#This Row],[Product]])</f>
        <v>Men</v>
      </c>
      <c r="I9369" s="6">
        <v>33</v>
      </c>
      <c r="J9369" s="4">
        <v>250</v>
      </c>
      <c r="K9369" s="6">
        <f>Tabla2[[#This Row],[Price per Unit]]*Tabla2[[#This Row],[Units Sold]]</f>
        <v>8250</v>
      </c>
      <c r="L9369" s="52">
        <f>Tabla2[[#This Row],[Units Sold]]/Cálculos!$C$11</f>
        <v>1.0085277068782799E-5</v>
      </c>
      <c r="M9369" s="6">
        <f>Tabla2[[#This Row],[Total Sales]]-Tabla2[[#This Row],[Operating Profit]]</f>
        <v>7953</v>
      </c>
      <c r="N9369" s="6">
        <v>297</v>
      </c>
      <c r="O9369" s="46">
        <f>Tabla2[[#This Row],[Operating Profit]]/Tabla2[[#This Row],[Total Sales]]</f>
        <v>3.5999999999999997E-2</v>
      </c>
      <c r="P9369" s="1" t="s">
        <v>23</v>
      </c>
    </row>
    <row r="9370" spans="1:16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3" t="str">
        <f>IFERROR(LEFT(Tabla2[[#This Row],[Product]],FIND(" ",Tabla2[[#This Row],[Product]])-3),Tabla2[[#This Row],[Product]])</f>
        <v>Women</v>
      </c>
      <c r="I9370" s="6">
        <v>25</v>
      </c>
      <c r="J9370" s="4">
        <v>580</v>
      </c>
      <c r="K9370" s="6">
        <f>Tabla2[[#This Row],[Price per Unit]]*Tabla2[[#This Row],[Units Sold]]</f>
        <v>14500</v>
      </c>
      <c r="L9370" s="52">
        <f>Tabla2[[#This Row],[Units Sold]]/Cálculos!$C$11</f>
        <v>2.3397842799576097E-5</v>
      </c>
      <c r="M9370" s="6">
        <f>Tabla2[[#This Row],[Total Sales]]-Tabla2[[#This Row],[Operating Profit]]</f>
        <v>13862</v>
      </c>
      <c r="N9370" s="6">
        <v>638</v>
      </c>
      <c r="O9370" s="46">
        <f>Tabla2[[#This Row],[Operating Profit]]/Tabla2[[#This Row],[Total Sales]]</f>
        <v>4.3999999999999997E-2</v>
      </c>
      <c r="P9370" s="1" t="s">
        <v>23</v>
      </c>
    </row>
    <row r="9371" spans="1:16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3" t="str">
        <f>IFERROR(LEFT(Tabla2[[#This Row],[Product]],FIND(" ",Tabla2[[#This Row],[Product]])-3),Tabla2[[#This Row],[Product]])</f>
        <v>Men</v>
      </c>
      <c r="I9371" s="6">
        <v>28</v>
      </c>
      <c r="J9371" s="4">
        <v>1320</v>
      </c>
      <c r="K9371" s="6">
        <f>Tabla2[[#This Row],[Price per Unit]]*Tabla2[[#This Row],[Units Sold]]</f>
        <v>36960</v>
      </c>
      <c r="L9371" s="52">
        <f>Tabla2[[#This Row],[Units Sold]]/Cálculos!$C$11</f>
        <v>5.3250262923173183E-5</v>
      </c>
      <c r="M9371" s="6">
        <f>Tabla2[[#This Row],[Total Sales]]-Tabla2[[#This Row],[Operating Profit]]</f>
        <v>35407.68</v>
      </c>
      <c r="N9371" s="6">
        <v>1552.32</v>
      </c>
      <c r="O9371" s="46">
        <f>Tabla2[[#This Row],[Operating Profit]]/Tabla2[[#This Row],[Total Sales]]</f>
        <v>4.1999999999999996E-2</v>
      </c>
      <c r="P9371" s="1" t="s">
        <v>23</v>
      </c>
    </row>
    <row r="9372" spans="1:16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3" t="str">
        <f>IFERROR(LEFT(Tabla2[[#This Row],[Product]],FIND(" ",Tabla2[[#This Row],[Product]])-3),Tabla2[[#This Row],[Product]])</f>
        <v>Men</v>
      </c>
      <c r="I9372" s="6">
        <v>23</v>
      </c>
      <c r="J9372" s="4">
        <v>400</v>
      </c>
      <c r="K9372" s="6">
        <f>Tabla2[[#This Row],[Price per Unit]]*Tabla2[[#This Row],[Units Sold]]</f>
        <v>9200</v>
      </c>
      <c r="L9372" s="52">
        <f>Tabla2[[#This Row],[Units Sold]]/Cálculos!$C$11</f>
        <v>1.6136443310052481E-5</v>
      </c>
      <c r="M9372" s="6">
        <f>Tabla2[[#This Row],[Total Sales]]-Tabla2[[#This Row],[Operating Profit]]</f>
        <v>8832</v>
      </c>
      <c r="N9372" s="6">
        <v>367.99999999999994</v>
      </c>
      <c r="O9372" s="46">
        <f>Tabla2[[#This Row],[Operating Profit]]/Tabla2[[#This Row],[Total Sales]]</f>
        <v>3.9999999999999994E-2</v>
      </c>
      <c r="P9372" s="1" t="s">
        <v>23</v>
      </c>
    </row>
    <row r="9373" spans="1:16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3" t="str">
        <f>IFERROR(LEFT(Tabla2[[#This Row],[Product]],FIND(" ",Tabla2[[#This Row],[Product]])-3),Tabla2[[#This Row],[Product]])</f>
        <v>Women</v>
      </c>
      <c r="I9373" s="6">
        <v>16</v>
      </c>
      <c r="J9373" s="4">
        <v>440</v>
      </c>
      <c r="K9373" s="6">
        <f>Tabla2[[#This Row],[Price per Unit]]*Tabla2[[#This Row],[Units Sold]]</f>
        <v>7040</v>
      </c>
      <c r="L9373" s="52">
        <f>Tabla2[[#This Row],[Units Sold]]/Cálculos!$C$11</f>
        <v>1.7750087641057729E-5</v>
      </c>
      <c r="M9373" s="6">
        <f>Tabla2[[#This Row],[Total Sales]]-Tabla2[[#This Row],[Operating Profit]]</f>
        <v>6744.32</v>
      </c>
      <c r="N9373" s="6">
        <v>295.68</v>
      </c>
      <c r="O9373" s="46">
        <f>Tabla2[[#This Row],[Operating Profit]]/Tabla2[[#This Row],[Total Sales]]</f>
        <v>4.2000000000000003E-2</v>
      </c>
      <c r="P9373" s="1" t="s">
        <v>23</v>
      </c>
    </row>
    <row r="9374" spans="1:16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3" t="str">
        <f>IFERROR(LEFT(Tabla2[[#This Row],[Product]],FIND(" ",Tabla2[[#This Row],[Product]])-3),Tabla2[[#This Row],[Product]])</f>
        <v>Women</v>
      </c>
      <c r="I9374" s="6">
        <v>21</v>
      </c>
      <c r="J9374" s="4">
        <v>170</v>
      </c>
      <c r="K9374" s="6">
        <f>Tabla2[[#This Row],[Price per Unit]]*Tabla2[[#This Row],[Units Sold]]</f>
        <v>3570</v>
      </c>
      <c r="L9374" s="52">
        <f>Tabla2[[#This Row],[Units Sold]]/Cálculos!$C$11</f>
        <v>6.8579884067723042E-6</v>
      </c>
      <c r="M9374" s="6">
        <f>Tabla2[[#This Row],[Total Sales]]-Tabla2[[#This Row],[Operating Profit]]</f>
        <v>3409.35</v>
      </c>
      <c r="N9374" s="6">
        <v>160.65</v>
      </c>
      <c r="O9374" s="46">
        <f>Tabla2[[#This Row],[Operating Profit]]/Tabla2[[#This Row],[Total Sales]]</f>
        <v>4.4999999999999998E-2</v>
      </c>
      <c r="P9374" s="1" t="s">
        <v>23</v>
      </c>
    </row>
    <row r="9375" spans="1:16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3" t="str">
        <f>IFERROR(LEFT(Tabla2[[#This Row],[Product]],FIND(" ",Tabla2[[#This Row],[Product]])-3),Tabla2[[#This Row],[Product]])</f>
        <v>Men</v>
      </c>
      <c r="I9375" s="6">
        <v>33</v>
      </c>
      <c r="J9375" s="4">
        <v>150</v>
      </c>
      <c r="K9375" s="6">
        <f>Tabla2[[#This Row],[Price per Unit]]*Tabla2[[#This Row],[Units Sold]]</f>
        <v>4950</v>
      </c>
      <c r="L9375" s="52">
        <f>Tabla2[[#This Row],[Units Sold]]/Cálculos!$C$11</f>
        <v>6.0511662412696796E-6</v>
      </c>
      <c r="M9375" s="6">
        <f>Tabla2[[#This Row],[Total Sales]]-Tabla2[[#This Row],[Operating Profit]]</f>
        <v>4791.6000000000004</v>
      </c>
      <c r="N9375" s="6">
        <v>158.4</v>
      </c>
      <c r="O9375" s="46">
        <f>Tabla2[[#This Row],[Operating Profit]]/Tabla2[[#This Row],[Total Sales]]</f>
        <v>3.2000000000000001E-2</v>
      </c>
      <c r="P9375" s="1" t="s">
        <v>23</v>
      </c>
    </row>
    <row r="9376" spans="1:16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3" t="str">
        <f>IFERROR(LEFT(Tabla2[[#This Row],[Product]],FIND(" ",Tabla2[[#This Row],[Product]])-3),Tabla2[[#This Row],[Product]])</f>
        <v>Women</v>
      </c>
      <c r="I9376" s="6">
        <v>26</v>
      </c>
      <c r="J9376" s="4">
        <v>600</v>
      </c>
      <c r="K9376" s="6">
        <f>Tabla2[[#This Row],[Price per Unit]]*Tabla2[[#This Row],[Units Sold]]</f>
        <v>15600</v>
      </c>
      <c r="L9376" s="52">
        <f>Tabla2[[#This Row],[Units Sold]]/Cálculos!$C$11</f>
        <v>2.4204664965078719E-5</v>
      </c>
      <c r="M9376" s="6">
        <f>Tabla2[[#This Row],[Total Sales]]-Tabla2[[#This Row],[Operating Profit]]</f>
        <v>14913.6</v>
      </c>
      <c r="N9376" s="6">
        <v>686.4</v>
      </c>
      <c r="O9376" s="46">
        <f>Tabla2[[#This Row],[Operating Profit]]/Tabla2[[#This Row],[Total Sales]]</f>
        <v>4.3999999999999997E-2</v>
      </c>
      <c r="P9376" s="1" t="s">
        <v>23</v>
      </c>
    </row>
    <row r="9377" spans="1:16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3" t="str">
        <f>IFERROR(LEFT(Tabla2[[#This Row],[Product]],FIND(" ",Tabla2[[#This Row],[Product]])-3),Tabla2[[#This Row],[Product]])</f>
        <v>Men</v>
      </c>
      <c r="I9377" s="6">
        <v>39</v>
      </c>
      <c r="J9377" s="4">
        <v>1500</v>
      </c>
      <c r="K9377" s="6">
        <f>Tabla2[[#This Row],[Price per Unit]]*Tabla2[[#This Row],[Units Sold]]</f>
        <v>58500</v>
      </c>
      <c r="L9377" s="52">
        <f>Tabla2[[#This Row],[Units Sold]]/Cálculos!$C$11</f>
        <v>6.0511662412696801E-5</v>
      </c>
      <c r="M9377" s="6">
        <f>Tabla2[[#This Row],[Total Sales]]-Tabla2[[#This Row],[Operating Profit]]</f>
        <v>56101.5</v>
      </c>
      <c r="N9377" s="6">
        <v>2398.5</v>
      </c>
      <c r="O9377" s="46">
        <f>Tabla2[[#This Row],[Operating Profit]]/Tabla2[[#This Row],[Total Sales]]</f>
        <v>4.1000000000000002E-2</v>
      </c>
      <c r="P9377" s="1" t="s">
        <v>23</v>
      </c>
    </row>
    <row r="9378" spans="1:16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3" t="str">
        <f>IFERROR(LEFT(Tabla2[[#This Row],[Product]],FIND(" ",Tabla2[[#This Row],[Product]])-3),Tabla2[[#This Row],[Product]])</f>
        <v>Men</v>
      </c>
      <c r="I9378" s="6">
        <v>32</v>
      </c>
      <c r="J9378" s="4">
        <v>580</v>
      </c>
      <c r="K9378" s="6">
        <f>Tabla2[[#This Row],[Price per Unit]]*Tabla2[[#This Row],[Units Sold]]</f>
        <v>18560</v>
      </c>
      <c r="L9378" s="52">
        <f>Tabla2[[#This Row],[Units Sold]]/Cálculos!$C$11</f>
        <v>2.3397842799576097E-5</v>
      </c>
      <c r="M9378" s="6">
        <f>Tabla2[[#This Row],[Total Sales]]-Tabla2[[#This Row],[Operating Profit]]</f>
        <v>17873.28</v>
      </c>
      <c r="N9378" s="6">
        <v>686.72</v>
      </c>
      <c r="O9378" s="46">
        <f>Tabla2[[#This Row],[Operating Profit]]/Tabla2[[#This Row],[Total Sales]]</f>
        <v>3.6999999999999998E-2</v>
      </c>
      <c r="P9378" s="1" t="s">
        <v>23</v>
      </c>
    </row>
    <row r="9379" spans="1:16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3" t="str">
        <f>IFERROR(LEFT(Tabla2[[#This Row],[Product]],FIND(" ",Tabla2[[#This Row],[Product]])-3),Tabla2[[#This Row],[Product]])</f>
        <v>Women</v>
      </c>
      <c r="I9379" s="6">
        <v>32</v>
      </c>
      <c r="J9379" s="4">
        <v>600</v>
      </c>
      <c r="K9379" s="6">
        <f>Tabla2[[#This Row],[Price per Unit]]*Tabla2[[#This Row],[Units Sold]]</f>
        <v>19200</v>
      </c>
      <c r="L9379" s="52">
        <f>Tabla2[[#This Row],[Units Sold]]/Cálculos!$C$11</f>
        <v>2.4204664965078719E-5</v>
      </c>
      <c r="M9379" s="6">
        <f>Tabla2[[#This Row],[Total Sales]]-Tabla2[[#This Row],[Operating Profit]]</f>
        <v>18393.599999999999</v>
      </c>
      <c r="N9379" s="6">
        <v>806.40000000000009</v>
      </c>
      <c r="O9379" s="46">
        <f>Tabla2[[#This Row],[Operating Profit]]/Tabla2[[#This Row],[Total Sales]]</f>
        <v>4.2000000000000003E-2</v>
      </c>
      <c r="P9379" s="1" t="s">
        <v>23</v>
      </c>
    </row>
    <row r="9380" spans="1:16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3" t="str">
        <f>IFERROR(LEFT(Tabla2[[#This Row],[Product]],FIND(" ",Tabla2[[#This Row],[Product]])-3),Tabla2[[#This Row],[Product]])</f>
        <v>Women</v>
      </c>
      <c r="I9380" s="6">
        <v>27</v>
      </c>
      <c r="J9380" s="4">
        <v>510</v>
      </c>
      <c r="K9380" s="6">
        <f>Tabla2[[#This Row],[Price per Unit]]*Tabla2[[#This Row],[Units Sold]]</f>
        <v>13770</v>
      </c>
      <c r="L9380" s="52">
        <f>Tabla2[[#This Row],[Units Sold]]/Cálculos!$C$11</f>
        <v>2.0573965220316913E-5</v>
      </c>
      <c r="M9380" s="6">
        <f>Tabla2[[#This Row],[Total Sales]]-Tabla2[[#This Row],[Operating Profit]]</f>
        <v>13136.58</v>
      </c>
      <c r="N9380" s="6">
        <v>633.42000000000007</v>
      </c>
      <c r="O9380" s="46">
        <f>Tabla2[[#This Row],[Operating Profit]]/Tabla2[[#This Row],[Total Sales]]</f>
        <v>4.6000000000000006E-2</v>
      </c>
      <c r="P9380" s="1" t="s">
        <v>23</v>
      </c>
    </row>
    <row r="9381" spans="1:16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3" t="str">
        <f>IFERROR(LEFT(Tabla2[[#This Row],[Product]],FIND(" ",Tabla2[[#This Row],[Product]])-3),Tabla2[[#This Row],[Product]])</f>
        <v>Men</v>
      </c>
      <c r="I9381" s="6">
        <v>40</v>
      </c>
      <c r="J9381" s="4">
        <v>540</v>
      </c>
      <c r="K9381" s="6">
        <f>Tabla2[[#This Row],[Price per Unit]]*Tabla2[[#This Row],[Units Sold]]</f>
        <v>21600</v>
      </c>
      <c r="L9381" s="52">
        <f>Tabla2[[#This Row],[Units Sold]]/Cálculos!$C$11</f>
        <v>2.1784198468570849E-5</v>
      </c>
      <c r="M9381" s="6">
        <f>Tabla2[[#This Row],[Total Sales]]-Tabla2[[#This Row],[Operating Profit]]</f>
        <v>20800.8</v>
      </c>
      <c r="N9381" s="6">
        <v>799.2</v>
      </c>
      <c r="O9381" s="46">
        <f>Tabla2[[#This Row],[Operating Profit]]/Tabla2[[#This Row],[Total Sales]]</f>
        <v>3.7000000000000005E-2</v>
      </c>
      <c r="P9381" s="1" t="s">
        <v>23</v>
      </c>
    </row>
    <row r="9382" spans="1:16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3" t="str">
        <f>IFERROR(LEFT(Tabla2[[#This Row],[Product]],FIND(" ",Tabla2[[#This Row],[Product]])-3),Tabla2[[#This Row],[Product]])</f>
        <v>Women</v>
      </c>
      <c r="I9382" s="6">
        <v>36</v>
      </c>
      <c r="J9382" s="4">
        <v>930</v>
      </c>
      <c r="K9382" s="6">
        <f>Tabla2[[#This Row],[Price per Unit]]*Tabla2[[#This Row],[Units Sold]]</f>
        <v>33480</v>
      </c>
      <c r="L9382" s="52">
        <f>Tabla2[[#This Row],[Units Sold]]/Cálculos!$C$11</f>
        <v>3.7517230695872013E-5</v>
      </c>
      <c r="M9382" s="6">
        <f>Tabla2[[#This Row],[Total Sales]]-Tabla2[[#This Row],[Operating Profit]]</f>
        <v>32006.880000000001</v>
      </c>
      <c r="N9382" s="6">
        <v>1473.1200000000001</v>
      </c>
      <c r="O9382" s="46">
        <f>Tabla2[[#This Row],[Operating Profit]]/Tabla2[[#This Row],[Total Sales]]</f>
        <v>4.4000000000000004E-2</v>
      </c>
      <c r="P9382" s="1" t="s">
        <v>23</v>
      </c>
    </row>
    <row r="9383" spans="1:16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3" t="str">
        <f>IFERROR(LEFT(Tabla2[[#This Row],[Product]],FIND(" ",Tabla2[[#This Row],[Product]])-3),Tabla2[[#This Row],[Product]])</f>
        <v>Men</v>
      </c>
      <c r="I9383" s="6">
        <v>36</v>
      </c>
      <c r="J9383" s="4">
        <v>1760</v>
      </c>
      <c r="K9383" s="6">
        <f>Tabla2[[#This Row],[Price per Unit]]*Tabla2[[#This Row],[Units Sold]]</f>
        <v>63360</v>
      </c>
      <c r="L9383" s="52">
        <f>Tabla2[[#This Row],[Units Sold]]/Cálculos!$C$11</f>
        <v>7.1000350564230915E-5</v>
      </c>
      <c r="M9383" s="6">
        <f>Tabla2[[#This Row],[Total Sales]]-Tabla2[[#This Row],[Operating Profit]]</f>
        <v>60825.599999999999</v>
      </c>
      <c r="N9383" s="6">
        <v>2534.3999999999996</v>
      </c>
      <c r="O9383" s="46">
        <f>Tabla2[[#This Row],[Operating Profit]]/Tabla2[[#This Row],[Total Sales]]</f>
        <v>3.9999999999999994E-2</v>
      </c>
      <c r="P9383" s="1" t="s">
        <v>23</v>
      </c>
    </row>
    <row r="9384" spans="1:16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3" t="str">
        <f>IFERROR(LEFT(Tabla2[[#This Row],[Product]],FIND(" ",Tabla2[[#This Row],[Product]])-3),Tabla2[[#This Row],[Product]])</f>
        <v>Men</v>
      </c>
      <c r="I9384" s="6">
        <v>35</v>
      </c>
      <c r="J9384" s="4">
        <v>1050</v>
      </c>
      <c r="K9384" s="6">
        <f>Tabla2[[#This Row],[Price per Unit]]*Tabla2[[#This Row],[Units Sold]]</f>
        <v>36750</v>
      </c>
      <c r="L9384" s="52">
        <f>Tabla2[[#This Row],[Units Sold]]/Cálculos!$C$11</f>
        <v>4.2358163688887758E-5</v>
      </c>
      <c r="M9384" s="6">
        <f>Tabla2[[#This Row],[Total Sales]]-Tabla2[[#This Row],[Operating Profit]]</f>
        <v>35316.75</v>
      </c>
      <c r="N9384" s="6">
        <v>1433.2499999999998</v>
      </c>
      <c r="O9384" s="46">
        <f>Tabla2[[#This Row],[Operating Profit]]/Tabla2[[#This Row],[Total Sales]]</f>
        <v>3.8999999999999993E-2</v>
      </c>
      <c r="P9384" s="1" t="s">
        <v>23</v>
      </c>
    </row>
    <row r="9385" spans="1:16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3" t="str">
        <f>IFERROR(LEFT(Tabla2[[#This Row],[Product]],FIND(" ",Tabla2[[#This Row],[Product]])-3),Tabla2[[#This Row],[Product]])</f>
        <v>Women</v>
      </c>
      <c r="I9385" s="6">
        <v>32</v>
      </c>
      <c r="J9385" s="4">
        <v>740</v>
      </c>
      <c r="K9385" s="6">
        <f>Tabla2[[#This Row],[Price per Unit]]*Tabla2[[#This Row],[Units Sold]]</f>
        <v>23680</v>
      </c>
      <c r="L9385" s="52">
        <f>Tabla2[[#This Row],[Units Sold]]/Cálculos!$C$11</f>
        <v>2.9852420123597086E-5</v>
      </c>
      <c r="M9385" s="6">
        <f>Tabla2[[#This Row],[Total Sales]]-Tabla2[[#This Row],[Operating Profit]]</f>
        <v>22685.439999999999</v>
      </c>
      <c r="N9385" s="6">
        <v>994.56000000000006</v>
      </c>
      <c r="O9385" s="46">
        <f>Tabla2[[#This Row],[Operating Profit]]/Tabla2[[#This Row],[Total Sales]]</f>
        <v>4.2000000000000003E-2</v>
      </c>
      <c r="P9385" s="1" t="s">
        <v>23</v>
      </c>
    </row>
    <row r="9386" spans="1:16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3" t="str">
        <f>IFERROR(LEFT(Tabla2[[#This Row],[Product]],FIND(" ",Tabla2[[#This Row],[Product]])-3),Tabla2[[#This Row],[Product]])</f>
        <v>Women</v>
      </c>
      <c r="I9386" s="6">
        <v>26</v>
      </c>
      <c r="J9386" s="4">
        <v>700</v>
      </c>
      <c r="K9386" s="6">
        <f>Tabla2[[#This Row],[Price per Unit]]*Tabla2[[#This Row],[Units Sold]]</f>
        <v>18200</v>
      </c>
      <c r="L9386" s="52">
        <f>Tabla2[[#This Row],[Units Sold]]/Cálculos!$C$11</f>
        <v>2.8238775792591839E-5</v>
      </c>
      <c r="M9386" s="6">
        <f>Tabla2[[#This Row],[Total Sales]]-Tabla2[[#This Row],[Operating Profit]]</f>
        <v>17362.8</v>
      </c>
      <c r="N9386" s="6">
        <v>837.2</v>
      </c>
      <c r="O9386" s="46">
        <f>Tabla2[[#This Row],[Operating Profit]]/Tabla2[[#This Row],[Total Sales]]</f>
        <v>4.5999999999999999E-2</v>
      </c>
      <c r="P9386" s="1" t="s">
        <v>23</v>
      </c>
    </row>
    <row r="9387" spans="1:16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3" t="str">
        <f>IFERROR(LEFT(Tabla2[[#This Row],[Product]],FIND(" ",Tabla2[[#This Row],[Product]])-3),Tabla2[[#This Row],[Product]])</f>
        <v>Men</v>
      </c>
      <c r="I9387" s="6">
        <v>39</v>
      </c>
      <c r="J9387" s="4">
        <v>660</v>
      </c>
      <c r="K9387" s="6">
        <f>Tabla2[[#This Row],[Price per Unit]]*Tabla2[[#This Row],[Units Sold]]</f>
        <v>25740</v>
      </c>
      <c r="L9387" s="52">
        <f>Tabla2[[#This Row],[Units Sold]]/Cálculos!$C$11</f>
        <v>2.6625131461586591E-5</v>
      </c>
      <c r="M9387" s="6">
        <f>Tabla2[[#This Row],[Total Sales]]-Tabla2[[#This Row],[Operating Profit]]</f>
        <v>24839.1</v>
      </c>
      <c r="N9387" s="6">
        <v>900.9</v>
      </c>
      <c r="O9387" s="46">
        <f>Tabla2[[#This Row],[Operating Profit]]/Tabla2[[#This Row],[Total Sales]]</f>
        <v>3.4999999999999996E-2</v>
      </c>
      <c r="P9387" s="1" t="s">
        <v>23</v>
      </c>
    </row>
    <row r="9388" spans="1:16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3" t="str">
        <f>IFERROR(LEFT(Tabla2[[#This Row],[Product]],FIND(" ",Tabla2[[#This Row],[Product]])-3),Tabla2[[#This Row],[Product]])</f>
        <v>Women</v>
      </c>
      <c r="I9388" s="6">
        <v>43</v>
      </c>
      <c r="J9388" s="4">
        <v>1190</v>
      </c>
      <c r="K9388" s="6">
        <f>Tabla2[[#This Row],[Price per Unit]]*Tabla2[[#This Row],[Units Sold]]</f>
        <v>51170</v>
      </c>
      <c r="L9388" s="52">
        <f>Tabla2[[#This Row],[Units Sold]]/Cálculos!$C$11</f>
        <v>4.8005918847406126E-5</v>
      </c>
      <c r="M9388" s="6">
        <f>Tabla2[[#This Row],[Total Sales]]-Tabla2[[#This Row],[Operating Profit]]</f>
        <v>48867.35</v>
      </c>
      <c r="N9388" s="6">
        <v>2302.65</v>
      </c>
      <c r="O9388" s="46">
        <f>Tabla2[[#This Row],[Operating Profit]]/Tabla2[[#This Row],[Total Sales]]</f>
        <v>4.4999999999999998E-2</v>
      </c>
      <c r="P9388" s="1" t="s">
        <v>23</v>
      </c>
    </row>
    <row r="9389" spans="1:16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3" t="str">
        <f>IFERROR(LEFT(Tabla2[[#This Row],[Product]],FIND(" ",Tabla2[[#This Row],[Product]])-3),Tabla2[[#This Row],[Product]])</f>
        <v>Men</v>
      </c>
      <c r="I9389" s="6">
        <v>38</v>
      </c>
      <c r="J9389" s="4">
        <v>1730</v>
      </c>
      <c r="K9389" s="6">
        <f>Tabla2[[#This Row],[Price per Unit]]*Tabla2[[#This Row],[Units Sold]]</f>
        <v>65740</v>
      </c>
      <c r="L9389" s="52">
        <f>Tabla2[[#This Row],[Units Sold]]/Cálculos!$C$11</f>
        <v>6.9790117315976968E-5</v>
      </c>
      <c r="M9389" s="6">
        <f>Tabla2[[#This Row],[Total Sales]]-Tabla2[[#This Row],[Operating Profit]]</f>
        <v>63241.88</v>
      </c>
      <c r="N9389" s="6">
        <v>2498.12</v>
      </c>
      <c r="O9389" s="46">
        <f>Tabla2[[#This Row],[Operating Profit]]/Tabla2[[#This Row],[Total Sales]]</f>
        <v>3.7999999999999999E-2</v>
      </c>
      <c r="P9389" s="1" t="s">
        <v>23</v>
      </c>
    </row>
    <row r="9390" spans="1:16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3" t="str">
        <f>IFERROR(LEFT(Tabla2[[#This Row],[Product]],FIND(" ",Tabla2[[#This Row],[Product]])-3),Tabla2[[#This Row],[Product]])</f>
        <v>Men</v>
      </c>
      <c r="I9390" s="6">
        <v>32</v>
      </c>
      <c r="J9390" s="4">
        <v>1140</v>
      </c>
      <c r="K9390" s="6">
        <f>Tabla2[[#This Row],[Price per Unit]]*Tabla2[[#This Row],[Units Sold]]</f>
        <v>36480</v>
      </c>
      <c r="L9390" s="52">
        <f>Tabla2[[#This Row],[Units Sold]]/Cálculos!$C$11</f>
        <v>4.5988863433649564E-5</v>
      </c>
      <c r="M9390" s="6">
        <f>Tabla2[[#This Row],[Total Sales]]-Tabla2[[#This Row],[Operating Profit]]</f>
        <v>35130.239999999998</v>
      </c>
      <c r="N9390" s="6">
        <v>1349.76</v>
      </c>
      <c r="O9390" s="46">
        <f>Tabla2[[#This Row],[Operating Profit]]/Tabla2[[#This Row],[Total Sales]]</f>
        <v>3.6999999999999998E-2</v>
      </c>
      <c r="P9390" s="1" t="s">
        <v>23</v>
      </c>
    </row>
    <row r="9391" spans="1:16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3" t="str">
        <f>IFERROR(LEFT(Tabla2[[#This Row],[Product]],FIND(" ",Tabla2[[#This Row],[Product]])-3),Tabla2[[#This Row],[Product]])</f>
        <v>Women</v>
      </c>
      <c r="I9391" s="6">
        <v>27</v>
      </c>
      <c r="J9391" s="4">
        <v>780</v>
      </c>
      <c r="K9391" s="6">
        <f>Tabla2[[#This Row],[Price per Unit]]*Tabla2[[#This Row],[Units Sold]]</f>
        <v>21060</v>
      </c>
      <c r="L9391" s="52">
        <f>Tabla2[[#This Row],[Units Sold]]/Cálculos!$C$11</f>
        <v>3.1466064454602334E-5</v>
      </c>
      <c r="M9391" s="6">
        <f>Tabla2[[#This Row],[Total Sales]]-Tabla2[[#This Row],[Operating Profit]]</f>
        <v>20112.3</v>
      </c>
      <c r="N9391" s="6">
        <v>947.7</v>
      </c>
      <c r="O9391" s="46">
        <f>Tabla2[[#This Row],[Operating Profit]]/Tabla2[[#This Row],[Total Sales]]</f>
        <v>4.5000000000000005E-2</v>
      </c>
      <c r="P9391" s="1" t="s">
        <v>23</v>
      </c>
    </row>
    <row r="9392" spans="1:16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3" t="str">
        <f>IFERROR(LEFT(Tabla2[[#This Row],[Product]],FIND(" ",Tabla2[[#This Row],[Product]])-3),Tabla2[[#This Row],[Product]])</f>
        <v>Women</v>
      </c>
      <c r="I9392" s="6">
        <v>31</v>
      </c>
      <c r="J9392" s="4">
        <v>600</v>
      </c>
      <c r="K9392" s="6">
        <f>Tabla2[[#This Row],[Price per Unit]]*Tabla2[[#This Row],[Units Sold]]</f>
        <v>18600</v>
      </c>
      <c r="L9392" s="52">
        <f>Tabla2[[#This Row],[Units Sold]]/Cálculos!$C$11</f>
        <v>2.4204664965078719E-5</v>
      </c>
      <c r="M9392" s="6">
        <f>Tabla2[[#This Row],[Total Sales]]-Tabla2[[#This Row],[Operating Profit]]</f>
        <v>17744.400000000001</v>
      </c>
      <c r="N9392" s="6">
        <v>855.6</v>
      </c>
      <c r="O9392" s="46">
        <f>Tabla2[[#This Row],[Operating Profit]]/Tabla2[[#This Row],[Total Sales]]</f>
        <v>4.5999999999999999E-2</v>
      </c>
      <c r="P9392" s="1" t="s">
        <v>23</v>
      </c>
    </row>
    <row r="9393" spans="1:16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3" t="str">
        <f>IFERROR(LEFT(Tabla2[[#This Row],[Product]],FIND(" ",Tabla2[[#This Row],[Product]])-3),Tabla2[[#This Row],[Product]])</f>
        <v>Men</v>
      </c>
      <c r="I9393" s="6">
        <v>33</v>
      </c>
      <c r="J9393" s="4">
        <v>680</v>
      </c>
      <c r="K9393" s="6">
        <f>Tabla2[[#This Row],[Price per Unit]]*Tabla2[[#This Row],[Units Sold]]</f>
        <v>22440</v>
      </c>
      <c r="L9393" s="52">
        <f>Tabla2[[#This Row],[Units Sold]]/Cálculos!$C$11</f>
        <v>2.7431953627089217E-5</v>
      </c>
      <c r="M9393" s="6">
        <f>Tabla2[[#This Row],[Total Sales]]-Tabla2[[#This Row],[Operating Profit]]</f>
        <v>21677.040000000001</v>
      </c>
      <c r="N9393" s="6">
        <v>762.95999999999992</v>
      </c>
      <c r="O9393" s="46">
        <f>Tabla2[[#This Row],[Operating Profit]]/Tabla2[[#This Row],[Total Sales]]</f>
        <v>3.3999999999999996E-2</v>
      </c>
      <c r="P9393" s="1" t="s">
        <v>23</v>
      </c>
    </row>
    <row r="9394" spans="1:16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3" t="str">
        <f>IFERROR(LEFT(Tabla2[[#This Row],[Product]],FIND(" ",Tabla2[[#This Row],[Product]])-3),Tabla2[[#This Row],[Product]])</f>
        <v>Women</v>
      </c>
      <c r="I9394" s="6">
        <v>38</v>
      </c>
      <c r="J9394" s="4">
        <v>1360</v>
      </c>
      <c r="K9394" s="6">
        <f>Tabla2[[#This Row],[Price per Unit]]*Tabla2[[#This Row],[Units Sold]]</f>
        <v>51680</v>
      </c>
      <c r="L9394" s="52">
        <f>Tabla2[[#This Row],[Units Sold]]/Cálculos!$C$11</f>
        <v>5.4863907254178434E-5</v>
      </c>
      <c r="M9394" s="6">
        <f>Tabla2[[#This Row],[Total Sales]]-Tabla2[[#This Row],[Operating Profit]]</f>
        <v>49509.440000000002</v>
      </c>
      <c r="N9394" s="6">
        <v>2170.5600000000004</v>
      </c>
      <c r="O9394" s="46">
        <f>Tabla2[[#This Row],[Operating Profit]]/Tabla2[[#This Row],[Total Sales]]</f>
        <v>4.200000000000001E-2</v>
      </c>
      <c r="P9394" s="1" t="s">
        <v>23</v>
      </c>
    </row>
    <row r="9395" spans="1:16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3" t="str">
        <f>IFERROR(LEFT(Tabla2[[#This Row],[Product]],FIND(" ",Tabla2[[#This Row],[Product]])-3),Tabla2[[#This Row],[Product]])</f>
        <v>Men</v>
      </c>
      <c r="I9395" s="6">
        <v>38</v>
      </c>
      <c r="J9395" s="4">
        <v>1820</v>
      </c>
      <c r="K9395" s="6">
        <f>Tabla2[[#This Row],[Price per Unit]]*Tabla2[[#This Row],[Units Sold]]</f>
        <v>69160</v>
      </c>
      <c r="L9395" s="52">
        <f>Tabla2[[#This Row],[Units Sold]]/Cálculos!$C$11</f>
        <v>7.3420817060738781E-5</v>
      </c>
      <c r="M9395" s="6">
        <f>Tabla2[[#This Row],[Total Sales]]-Tabla2[[#This Row],[Operating Profit]]</f>
        <v>66324.44</v>
      </c>
      <c r="N9395" s="6">
        <v>2835.56</v>
      </c>
      <c r="O9395" s="46">
        <f>Tabla2[[#This Row],[Operating Profit]]/Tabla2[[#This Row],[Total Sales]]</f>
        <v>4.1000000000000002E-2</v>
      </c>
      <c r="P9395" s="1" t="s">
        <v>23</v>
      </c>
    </row>
    <row r="9396" spans="1:16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3" t="str">
        <f>IFERROR(LEFT(Tabla2[[#This Row],[Product]],FIND(" ",Tabla2[[#This Row],[Product]])-3),Tabla2[[#This Row],[Product]])</f>
        <v>Men</v>
      </c>
      <c r="I9396" s="6">
        <v>31</v>
      </c>
      <c r="J9396" s="4">
        <v>1110</v>
      </c>
      <c r="K9396" s="6">
        <f>Tabla2[[#This Row],[Price per Unit]]*Tabla2[[#This Row],[Units Sold]]</f>
        <v>34410</v>
      </c>
      <c r="L9396" s="52">
        <f>Tabla2[[#This Row],[Units Sold]]/Cálculos!$C$11</f>
        <v>4.4778630185395631E-5</v>
      </c>
      <c r="M9396" s="6">
        <f>Tabla2[[#This Row],[Total Sales]]-Tabla2[[#This Row],[Operating Profit]]</f>
        <v>33102.42</v>
      </c>
      <c r="N9396" s="6">
        <v>1307.58</v>
      </c>
      <c r="O9396" s="46">
        <f>Tabla2[[#This Row],[Operating Profit]]/Tabla2[[#This Row],[Total Sales]]</f>
        <v>3.7999999999999999E-2</v>
      </c>
      <c r="P9396" s="1" t="s">
        <v>23</v>
      </c>
    </row>
    <row r="9397" spans="1:16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3" t="str">
        <f>IFERROR(LEFT(Tabla2[[#This Row],[Product]],FIND(" ",Tabla2[[#This Row],[Product]])-3),Tabla2[[#This Row],[Product]])</f>
        <v>Women</v>
      </c>
      <c r="I9397" s="6">
        <v>30</v>
      </c>
      <c r="J9397" s="4">
        <v>850</v>
      </c>
      <c r="K9397" s="6">
        <f>Tabla2[[#This Row],[Price per Unit]]*Tabla2[[#This Row],[Units Sold]]</f>
        <v>25500</v>
      </c>
      <c r="L9397" s="52">
        <f>Tabla2[[#This Row],[Units Sold]]/Cálculos!$C$11</f>
        <v>3.4289942033861518E-5</v>
      </c>
      <c r="M9397" s="6">
        <f>Tabla2[[#This Row],[Total Sales]]-Tabla2[[#This Row],[Operating Profit]]</f>
        <v>24403.5</v>
      </c>
      <c r="N9397" s="6">
        <v>1096.5000000000002</v>
      </c>
      <c r="O9397" s="46">
        <f>Tabla2[[#This Row],[Operating Profit]]/Tabla2[[#This Row],[Total Sales]]</f>
        <v>4.300000000000001E-2</v>
      </c>
      <c r="P9397" s="1" t="s">
        <v>23</v>
      </c>
    </row>
    <row r="9398" spans="1:16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3" t="str">
        <f>IFERROR(LEFT(Tabla2[[#This Row],[Product]],FIND(" ",Tabla2[[#This Row],[Product]])-3),Tabla2[[#This Row],[Product]])</f>
        <v>Women</v>
      </c>
      <c r="I9398" s="6">
        <v>29</v>
      </c>
      <c r="J9398" s="4">
        <v>470</v>
      </c>
      <c r="K9398" s="6">
        <f>Tabla2[[#This Row],[Price per Unit]]*Tabla2[[#This Row],[Units Sold]]</f>
        <v>13630</v>
      </c>
      <c r="L9398" s="52">
        <f>Tabla2[[#This Row],[Units Sold]]/Cálculos!$C$11</f>
        <v>1.8960320889311665E-5</v>
      </c>
      <c r="M9398" s="6">
        <f>Tabla2[[#This Row],[Total Sales]]-Tabla2[[#This Row],[Operating Profit]]</f>
        <v>13043.91</v>
      </c>
      <c r="N9398" s="6">
        <v>586.09</v>
      </c>
      <c r="O9398" s="46">
        <f>Tabla2[[#This Row],[Operating Profit]]/Tabla2[[#This Row],[Total Sales]]</f>
        <v>4.3000000000000003E-2</v>
      </c>
      <c r="P9398" s="1" t="s">
        <v>23</v>
      </c>
    </row>
    <row r="9399" spans="1:16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3" t="str">
        <f>IFERROR(LEFT(Tabla2[[#This Row],[Product]],FIND(" ",Tabla2[[#This Row],[Product]])-3),Tabla2[[#This Row],[Product]])</f>
        <v>Men</v>
      </c>
      <c r="I9399" s="6">
        <v>37</v>
      </c>
      <c r="J9399" s="4">
        <v>400</v>
      </c>
      <c r="K9399" s="6">
        <f>Tabla2[[#This Row],[Price per Unit]]*Tabla2[[#This Row],[Units Sold]]</f>
        <v>14800</v>
      </c>
      <c r="L9399" s="52">
        <f>Tabla2[[#This Row],[Units Sold]]/Cálculos!$C$11</f>
        <v>1.6136443310052481E-5</v>
      </c>
      <c r="M9399" s="6">
        <f>Tabla2[[#This Row],[Total Sales]]-Tabla2[[#This Row],[Operating Profit]]</f>
        <v>14267.2</v>
      </c>
      <c r="N9399" s="6">
        <v>532.79999999999995</v>
      </c>
      <c r="O9399" s="46">
        <f>Tabla2[[#This Row],[Operating Profit]]/Tabla2[[#This Row],[Total Sales]]</f>
        <v>3.5999999999999997E-2</v>
      </c>
      <c r="P9399" s="1" t="s">
        <v>23</v>
      </c>
    </row>
    <row r="9400" spans="1:16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3" t="str">
        <f>IFERROR(LEFT(Tabla2[[#This Row],[Product]],FIND(" ",Tabla2[[#This Row],[Product]])-3),Tabla2[[#This Row],[Product]])</f>
        <v>Women</v>
      </c>
      <c r="I9400" s="6">
        <v>38</v>
      </c>
      <c r="J9400" s="4">
        <v>960</v>
      </c>
      <c r="K9400" s="6">
        <f>Tabla2[[#This Row],[Price per Unit]]*Tabla2[[#This Row],[Units Sold]]</f>
        <v>36480</v>
      </c>
      <c r="L9400" s="52">
        <f>Tabla2[[#This Row],[Units Sold]]/Cálculos!$C$11</f>
        <v>3.8727463944125952E-5</v>
      </c>
      <c r="M9400" s="6">
        <f>Tabla2[[#This Row],[Total Sales]]-Tabla2[[#This Row],[Operating Profit]]</f>
        <v>34765.440000000002</v>
      </c>
      <c r="N9400" s="6">
        <v>1714.5600000000002</v>
      </c>
      <c r="O9400" s="46">
        <f>Tabla2[[#This Row],[Operating Profit]]/Tabla2[[#This Row],[Total Sales]]</f>
        <v>4.7000000000000007E-2</v>
      </c>
      <c r="P9400" s="1" t="s">
        <v>23</v>
      </c>
    </row>
    <row r="9401" spans="1:16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3" t="str">
        <f>IFERROR(LEFT(Tabla2[[#This Row],[Product]],FIND(" ",Tabla2[[#This Row],[Product]])-3),Tabla2[[#This Row],[Product]])</f>
        <v>Men</v>
      </c>
      <c r="I9401" s="6">
        <v>39</v>
      </c>
      <c r="J9401" s="4">
        <v>1280</v>
      </c>
      <c r="K9401" s="6">
        <f>Tabla2[[#This Row],[Price per Unit]]*Tabla2[[#This Row],[Units Sold]]</f>
        <v>49920</v>
      </c>
      <c r="L9401" s="52">
        <f>Tabla2[[#This Row],[Units Sold]]/Cálculos!$C$11</f>
        <v>5.1636618592167932E-5</v>
      </c>
      <c r="M9401" s="6">
        <f>Tabla2[[#This Row],[Total Sales]]-Tabla2[[#This Row],[Operating Profit]]</f>
        <v>47823.360000000001</v>
      </c>
      <c r="N9401" s="6">
        <v>2096.64</v>
      </c>
      <c r="O9401" s="46">
        <f>Tabla2[[#This Row],[Operating Profit]]/Tabla2[[#This Row],[Total Sales]]</f>
        <v>4.1999999999999996E-2</v>
      </c>
      <c r="P9401" s="1" t="s">
        <v>23</v>
      </c>
    </row>
    <row r="9402" spans="1:16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3" t="str">
        <f>IFERROR(LEFT(Tabla2[[#This Row],[Product]],FIND(" ",Tabla2[[#This Row],[Product]])-3),Tabla2[[#This Row],[Product]])</f>
        <v>Men</v>
      </c>
      <c r="I9402" s="6">
        <v>30</v>
      </c>
      <c r="J9402" s="4">
        <v>790</v>
      </c>
      <c r="K9402" s="6">
        <f>Tabla2[[#This Row],[Price per Unit]]*Tabla2[[#This Row],[Units Sold]]</f>
        <v>23700</v>
      </c>
      <c r="L9402" s="52">
        <f>Tabla2[[#This Row],[Units Sold]]/Cálculos!$C$11</f>
        <v>3.1869475537353645E-5</v>
      </c>
      <c r="M9402" s="6">
        <f>Tabla2[[#This Row],[Total Sales]]-Tabla2[[#This Row],[Operating Profit]]</f>
        <v>22823.1</v>
      </c>
      <c r="N9402" s="6">
        <v>876.9</v>
      </c>
      <c r="O9402" s="46">
        <f>Tabla2[[#This Row],[Operating Profit]]/Tabla2[[#This Row],[Total Sales]]</f>
        <v>3.6999999999999998E-2</v>
      </c>
      <c r="P9402" s="1" t="s">
        <v>23</v>
      </c>
    </row>
    <row r="9403" spans="1:16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3" t="str">
        <f>IFERROR(LEFT(Tabla2[[#This Row],[Product]],FIND(" ",Tabla2[[#This Row],[Product]])-3),Tabla2[[#This Row],[Product]])</f>
        <v>Women</v>
      </c>
      <c r="I9403" s="6">
        <v>29</v>
      </c>
      <c r="J9403" s="4">
        <v>390</v>
      </c>
      <c r="K9403" s="6">
        <f>Tabla2[[#This Row],[Price per Unit]]*Tabla2[[#This Row],[Units Sold]]</f>
        <v>11310</v>
      </c>
      <c r="L9403" s="52">
        <f>Tabla2[[#This Row],[Units Sold]]/Cálculos!$C$11</f>
        <v>1.5733032227301167E-5</v>
      </c>
      <c r="M9403" s="6">
        <f>Tabla2[[#This Row],[Total Sales]]-Tabla2[[#This Row],[Operating Profit]]</f>
        <v>10823.67</v>
      </c>
      <c r="N9403" s="6">
        <v>486.33000000000004</v>
      </c>
      <c r="O9403" s="46">
        <f>Tabla2[[#This Row],[Operating Profit]]/Tabla2[[#This Row],[Total Sales]]</f>
        <v>4.3000000000000003E-2</v>
      </c>
      <c r="P9403" s="1" t="s">
        <v>23</v>
      </c>
    </row>
    <row r="9404" spans="1:16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3" t="str">
        <f>IFERROR(LEFT(Tabla2[[#This Row],[Product]],FIND(" ",Tabla2[[#This Row],[Product]])-3),Tabla2[[#This Row],[Product]])</f>
        <v>Women</v>
      </c>
      <c r="I9404" s="6">
        <v>30</v>
      </c>
      <c r="J9404" s="4">
        <v>320</v>
      </c>
      <c r="K9404" s="6">
        <f>Tabla2[[#This Row],[Price per Unit]]*Tabla2[[#This Row],[Units Sold]]</f>
        <v>9600</v>
      </c>
      <c r="L9404" s="52">
        <f>Tabla2[[#This Row],[Units Sold]]/Cálculos!$C$11</f>
        <v>1.2909154648041983E-5</v>
      </c>
      <c r="M9404" s="6">
        <f>Tabla2[[#This Row],[Total Sales]]-Tabla2[[#This Row],[Operating Profit]]</f>
        <v>9158.4</v>
      </c>
      <c r="N9404" s="6">
        <v>441.6</v>
      </c>
      <c r="O9404" s="46">
        <f>Tabla2[[#This Row],[Operating Profit]]/Tabla2[[#This Row],[Total Sales]]</f>
        <v>4.5999999999999999E-2</v>
      </c>
      <c r="P9404" s="1" t="s">
        <v>23</v>
      </c>
    </row>
    <row r="9405" spans="1:16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3" t="str">
        <f>IFERROR(LEFT(Tabla2[[#This Row],[Product]],FIND(" ",Tabla2[[#This Row],[Product]])-3),Tabla2[[#This Row],[Product]])</f>
        <v>Men</v>
      </c>
      <c r="I9405" s="6">
        <v>34</v>
      </c>
      <c r="J9405" s="4">
        <v>330</v>
      </c>
      <c r="K9405" s="6">
        <f>Tabla2[[#This Row],[Price per Unit]]*Tabla2[[#This Row],[Units Sold]]</f>
        <v>11220</v>
      </c>
      <c r="L9405" s="52">
        <f>Tabla2[[#This Row],[Units Sold]]/Cálculos!$C$11</f>
        <v>1.3312565730793296E-5</v>
      </c>
      <c r="M9405" s="6">
        <f>Tabla2[[#This Row],[Total Sales]]-Tabla2[[#This Row],[Operating Profit]]</f>
        <v>10816.08</v>
      </c>
      <c r="N9405" s="6">
        <v>403.91999999999996</v>
      </c>
      <c r="O9405" s="46">
        <f>Tabla2[[#This Row],[Operating Profit]]/Tabla2[[#This Row],[Total Sales]]</f>
        <v>3.5999999999999997E-2</v>
      </c>
      <c r="P9405" s="1" t="s">
        <v>23</v>
      </c>
    </row>
    <row r="9406" spans="1:16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3" t="str">
        <f>IFERROR(LEFT(Tabla2[[#This Row],[Product]],FIND(" ",Tabla2[[#This Row],[Product]])-3),Tabla2[[#This Row],[Product]])</f>
        <v>Women</v>
      </c>
      <c r="I9406" s="6">
        <v>41</v>
      </c>
      <c r="J9406" s="4">
        <v>640</v>
      </c>
      <c r="K9406" s="6">
        <f>Tabla2[[#This Row],[Price per Unit]]*Tabla2[[#This Row],[Units Sold]]</f>
        <v>26240</v>
      </c>
      <c r="L9406" s="52">
        <f>Tabla2[[#This Row],[Units Sold]]/Cálculos!$C$11</f>
        <v>2.5818309296083966E-5</v>
      </c>
      <c r="M9406" s="6">
        <f>Tabla2[[#This Row],[Total Sales]]-Tabla2[[#This Row],[Operating Profit]]</f>
        <v>25059.200000000001</v>
      </c>
      <c r="N9406" s="6">
        <v>1180.8</v>
      </c>
      <c r="O9406" s="46">
        <f>Tabla2[[#This Row],[Operating Profit]]/Tabla2[[#This Row],[Total Sales]]</f>
        <v>4.4999999999999998E-2</v>
      </c>
      <c r="P9406" s="1" t="s">
        <v>23</v>
      </c>
    </row>
    <row r="9407" spans="1:16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3" t="str">
        <f>IFERROR(LEFT(Tabla2[[#This Row],[Product]],FIND(" ",Tabla2[[#This Row],[Product]])-3),Tabla2[[#This Row],[Product]])</f>
        <v>Men</v>
      </c>
      <c r="I9407" s="6">
        <v>37</v>
      </c>
      <c r="J9407" s="4">
        <v>1130</v>
      </c>
      <c r="K9407" s="6">
        <f>Tabla2[[#This Row],[Price per Unit]]*Tabla2[[#This Row],[Units Sold]]</f>
        <v>41810</v>
      </c>
      <c r="L9407" s="52">
        <f>Tabla2[[#This Row],[Units Sold]]/Cálculos!$C$11</f>
        <v>4.5585452350898253E-5</v>
      </c>
      <c r="M9407" s="6">
        <f>Tabla2[[#This Row],[Total Sales]]-Tabla2[[#This Row],[Operating Profit]]</f>
        <v>40095.79</v>
      </c>
      <c r="N9407" s="6">
        <v>1714.2099999999998</v>
      </c>
      <c r="O9407" s="46">
        <f>Tabla2[[#This Row],[Operating Profit]]/Tabla2[[#This Row],[Total Sales]]</f>
        <v>4.0999999999999995E-2</v>
      </c>
      <c r="P9407" s="1" t="s">
        <v>23</v>
      </c>
    </row>
    <row r="9408" spans="1:16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3" t="str">
        <f>IFERROR(LEFT(Tabla2[[#This Row],[Product]],FIND(" ",Tabla2[[#This Row],[Product]])-3),Tabla2[[#This Row],[Product]])</f>
        <v>Men</v>
      </c>
      <c r="I9408" s="6">
        <v>38</v>
      </c>
      <c r="J9408" s="4">
        <v>680</v>
      </c>
      <c r="K9408" s="6">
        <f>Tabla2[[#This Row],[Price per Unit]]*Tabla2[[#This Row],[Units Sold]]</f>
        <v>25840</v>
      </c>
      <c r="L9408" s="52">
        <f>Tabla2[[#This Row],[Units Sold]]/Cálculos!$C$11</f>
        <v>2.7431953627089217E-5</v>
      </c>
      <c r="M9408" s="6">
        <f>Tabla2[[#This Row],[Total Sales]]-Tabla2[[#This Row],[Operating Profit]]</f>
        <v>24858.080000000002</v>
      </c>
      <c r="N9408" s="6">
        <v>981.92</v>
      </c>
      <c r="O9408" s="46">
        <f>Tabla2[[#This Row],[Operating Profit]]/Tabla2[[#This Row],[Total Sales]]</f>
        <v>3.7999999999999999E-2</v>
      </c>
      <c r="P9408" s="1" t="s">
        <v>23</v>
      </c>
    </row>
    <row r="9409" spans="1:16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3" t="str">
        <f>IFERROR(LEFT(Tabla2[[#This Row],[Product]],FIND(" ",Tabla2[[#This Row],[Product]])-3),Tabla2[[#This Row],[Product]])</f>
        <v>Women</v>
      </c>
      <c r="I9409" s="6">
        <v>40</v>
      </c>
      <c r="J9409" s="4">
        <v>300</v>
      </c>
      <c r="K9409" s="6">
        <f>Tabla2[[#This Row],[Price per Unit]]*Tabla2[[#This Row],[Units Sold]]</f>
        <v>12000</v>
      </c>
      <c r="L9409" s="52">
        <f>Tabla2[[#This Row],[Units Sold]]/Cálculos!$C$11</f>
        <v>1.2102332482539359E-5</v>
      </c>
      <c r="M9409" s="6">
        <f>Tabla2[[#This Row],[Total Sales]]-Tabla2[[#This Row],[Operating Profit]]</f>
        <v>11472</v>
      </c>
      <c r="N9409" s="6">
        <v>528</v>
      </c>
      <c r="O9409" s="46">
        <f>Tabla2[[#This Row],[Operating Profit]]/Tabla2[[#This Row],[Total Sales]]</f>
        <v>4.3999999999999997E-2</v>
      </c>
      <c r="P9409" s="1" t="s">
        <v>23</v>
      </c>
    </row>
    <row r="9410" spans="1:16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3" t="str">
        <f>IFERROR(LEFT(Tabla2[[#This Row],[Product]],FIND(" ",Tabla2[[#This Row],[Product]])-3),Tabla2[[#This Row],[Product]])</f>
        <v>Women</v>
      </c>
      <c r="I9410" s="6">
        <v>39</v>
      </c>
      <c r="J9410" s="4">
        <v>230</v>
      </c>
      <c r="K9410" s="6">
        <f>Tabla2[[#This Row],[Price per Unit]]*Tabla2[[#This Row],[Units Sold]]</f>
        <v>8970</v>
      </c>
      <c r="L9410" s="52">
        <f>Tabla2[[#This Row],[Units Sold]]/Cálculos!$C$11</f>
        <v>9.2784549032801754E-6</v>
      </c>
      <c r="M9410" s="6">
        <f>Tabla2[[#This Row],[Total Sales]]-Tabla2[[#This Row],[Operating Profit]]</f>
        <v>8566.35</v>
      </c>
      <c r="N9410" s="6">
        <v>403.65000000000003</v>
      </c>
      <c r="O9410" s="46">
        <f>Tabla2[[#This Row],[Operating Profit]]/Tabla2[[#This Row],[Total Sales]]</f>
        <v>4.5000000000000005E-2</v>
      </c>
      <c r="P9410" s="1" t="s">
        <v>23</v>
      </c>
    </row>
    <row r="9411" spans="1:16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3" t="str">
        <f>IFERROR(LEFT(Tabla2[[#This Row],[Product]],FIND(" ",Tabla2[[#This Row],[Product]])-3),Tabla2[[#This Row],[Product]])</f>
        <v>Men</v>
      </c>
      <c r="I9411" s="6">
        <v>40</v>
      </c>
      <c r="J9411" s="4">
        <v>230</v>
      </c>
      <c r="K9411" s="6">
        <f>Tabla2[[#This Row],[Price per Unit]]*Tabla2[[#This Row],[Units Sold]]</f>
        <v>9200</v>
      </c>
      <c r="L9411" s="52">
        <f>Tabla2[[#This Row],[Units Sold]]/Cálculos!$C$11</f>
        <v>9.2784549032801754E-6</v>
      </c>
      <c r="M9411" s="6">
        <f>Tabla2[[#This Row],[Total Sales]]-Tabla2[[#This Row],[Operating Profit]]</f>
        <v>8896.4</v>
      </c>
      <c r="N9411" s="6">
        <v>303.59999999999997</v>
      </c>
      <c r="O9411" s="46">
        <f>Tabla2[[#This Row],[Operating Profit]]/Tabla2[[#This Row],[Total Sales]]</f>
        <v>3.2999999999999995E-2</v>
      </c>
      <c r="P9411" s="1" t="s">
        <v>23</v>
      </c>
    </row>
    <row r="9412" spans="1:16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3" t="str">
        <f>IFERROR(LEFT(Tabla2[[#This Row],[Product]],FIND(" ",Tabla2[[#This Row],[Product]])-3),Tabla2[[#This Row],[Product]])</f>
        <v>Women</v>
      </c>
      <c r="I9412" s="6">
        <v>47</v>
      </c>
      <c r="J9412" s="4">
        <v>660</v>
      </c>
      <c r="K9412" s="6">
        <f>Tabla2[[#This Row],[Price per Unit]]*Tabla2[[#This Row],[Units Sold]]</f>
        <v>31020</v>
      </c>
      <c r="L9412" s="52">
        <f>Tabla2[[#This Row],[Units Sold]]/Cálculos!$C$11</f>
        <v>2.6625131461586591E-5</v>
      </c>
      <c r="M9412" s="6">
        <f>Tabla2[[#This Row],[Total Sales]]-Tabla2[[#This Row],[Operating Profit]]</f>
        <v>29655.119999999999</v>
      </c>
      <c r="N9412" s="6">
        <v>1364.88</v>
      </c>
      <c r="O9412" s="46">
        <f>Tabla2[[#This Row],[Operating Profit]]/Tabla2[[#This Row],[Total Sales]]</f>
        <v>4.4000000000000004E-2</v>
      </c>
      <c r="P9412" s="1" t="s">
        <v>23</v>
      </c>
    </row>
    <row r="9413" spans="1:16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3" t="str">
        <f>IFERROR(LEFT(Tabla2[[#This Row],[Product]],FIND(" ",Tabla2[[#This Row],[Product]])-3),Tabla2[[#This Row],[Product]])</f>
        <v>Men</v>
      </c>
      <c r="I9413" s="6">
        <v>40</v>
      </c>
      <c r="J9413" s="4">
        <v>1050</v>
      </c>
      <c r="K9413" s="6">
        <f>Tabla2[[#This Row],[Price per Unit]]*Tabla2[[#This Row],[Units Sold]]</f>
        <v>42000</v>
      </c>
      <c r="L9413" s="52">
        <f>Tabla2[[#This Row],[Units Sold]]/Cálculos!$C$11</f>
        <v>4.2358163688887758E-5</v>
      </c>
      <c r="M9413" s="6">
        <f>Tabla2[[#This Row],[Total Sales]]-Tabla2[[#This Row],[Operating Profit]]</f>
        <v>40236</v>
      </c>
      <c r="N9413" s="6">
        <v>1764</v>
      </c>
      <c r="O9413" s="46">
        <f>Tabla2[[#This Row],[Operating Profit]]/Tabla2[[#This Row],[Total Sales]]</f>
        <v>4.2000000000000003E-2</v>
      </c>
      <c r="P9413" s="1" t="s">
        <v>23</v>
      </c>
    </row>
    <row r="9414" spans="1:16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3" t="str">
        <f>IFERROR(LEFT(Tabla2[[#This Row],[Product]],FIND(" ",Tabla2[[#This Row],[Product]])-3),Tabla2[[#This Row],[Product]])</f>
        <v>Men</v>
      </c>
      <c r="I9414" s="6">
        <v>40</v>
      </c>
      <c r="J9414" s="4">
        <v>740</v>
      </c>
      <c r="K9414" s="6">
        <f>Tabla2[[#This Row],[Price per Unit]]*Tabla2[[#This Row],[Units Sold]]</f>
        <v>29600</v>
      </c>
      <c r="L9414" s="52">
        <f>Tabla2[[#This Row],[Units Sold]]/Cálculos!$C$11</f>
        <v>2.9852420123597086E-5</v>
      </c>
      <c r="M9414" s="6">
        <f>Tabla2[[#This Row],[Total Sales]]-Tabla2[[#This Row],[Operating Profit]]</f>
        <v>28356.799999999999</v>
      </c>
      <c r="N9414" s="6">
        <v>1243.2</v>
      </c>
      <c r="O9414" s="46">
        <f>Tabla2[[#This Row],[Operating Profit]]/Tabla2[[#This Row],[Total Sales]]</f>
        <v>4.2000000000000003E-2</v>
      </c>
      <c r="P9414" s="1" t="s">
        <v>23</v>
      </c>
    </row>
    <row r="9415" spans="1:16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3" t="str">
        <f>IFERROR(LEFT(Tabla2[[#This Row],[Product]],FIND(" ",Tabla2[[#This Row],[Product]])-3),Tabla2[[#This Row],[Product]])</f>
        <v>Women</v>
      </c>
      <c r="I9415" s="6">
        <v>37</v>
      </c>
      <c r="J9415" s="4">
        <v>680</v>
      </c>
      <c r="K9415" s="6">
        <f>Tabla2[[#This Row],[Price per Unit]]*Tabla2[[#This Row],[Units Sold]]</f>
        <v>25160</v>
      </c>
      <c r="L9415" s="52">
        <f>Tabla2[[#This Row],[Units Sold]]/Cálculos!$C$11</f>
        <v>2.7431953627089217E-5</v>
      </c>
      <c r="M9415" s="6">
        <f>Tabla2[[#This Row],[Total Sales]]-Tabla2[[#This Row],[Operating Profit]]</f>
        <v>24027.8</v>
      </c>
      <c r="N9415" s="6">
        <v>1132.2</v>
      </c>
      <c r="O9415" s="46">
        <f>Tabla2[[#This Row],[Operating Profit]]/Tabla2[[#This Row],[Total Sales]]</f>
        <v>4.5000000000000005E-2</v>
      </c>
      <c r="P9415" s="1" t="s">
        <v>23</v>
      </c>
    </row>
    <row r="9416" spans="1:16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3" t="str">
        <f>IFERROR(LEFT(Tabla2[[#This Row],[Product]],FIND(" ",Tabla2[[#This Row],[Product]])-3),Tabla2[[#This Row],[Product]])</f>
        <v>Women</v>
      </c>
      <c r="I9416" s="6">
        <v>36</v>
      </c>
      <c r="J9416" s="4">
        <v>680</v>
      </c>
      <c r="K9416" s="6">
        <f>Tabla2[[#This Row],[Price per Unit]]*Tabla2[[#This Row],[Units Sold]]</f>
        <v>24480</v>
      </c>
      <c r="L9416" s="52">
        <f>Tabla2[[#This Row],[Units Sold]]/Cálculos!$C$11</f>
        <v>2.7431953627089217E-5</v>
      </c>
      <c r="M9416" s="6">
        <f>Tabla2[[#This Row],[Total Sales]]-Tabla2[[#This Row],[Operating Profit]]</f>
        <v>23378.400000000001</v>
      </c>
      <c r="N9416" s="6">
        <v>1101.6000000000001</v>
      </c>
      <c r="O9416" s="46">
        <f>Tabla2[[#This Row],[Operating Profit]]/Tabla2[[#This Row],[Total Sales]]</f>
        <v>4.5000000000000005E-2</v>
      </c>
      <c r="P9416" s="1" t="s">
        <v>23</v>
      </c>
    </row>
    <row r="9417" spans="1:16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3" t="str">
        <f>IFERROR(LEFT(Tabla2[[#This Row],[Product]],FIND(" ",Tabla2[[#This Row],[Product]])-3),Tabla2[[#This Row],[Product]])</f>
        <v>Men</v>
      </c>
      <c r="I9417" s="6">
        <v>43</v>
      </c>
      <c r="J9417" s="4">
        <v>610</v>
      </c>
      <c r="K9417" s="6">
        <f>Tabla2[[#This Row],[Price per Unit]]*Tabla2[[#This Row],[Units Sold]]</f>
        <v>26230</v>
      </c>
      <c r="L9417" s="52">
        <f>Tabla2[[#This Row],[Units Sold]]/Cálculos!$C$11</f>
        <v>2.4608076047830033E-5</v>
      </c>
      <c r="M9417" s="6">
        <f>Tabla2[[#This Row],[Total Sales]]-Tabla2[[#This Row],[Operating Profit]]</f>
        <v>25364.41</v>
      </c>
      <c r="N9417" s="6">
        <v>865.58999999999992</v>
      </c>
      <c r="O9417" s="46">
        <f>Tabla2[[#This Row],[Operating Profit]]/Tabla2[[#This Row],[Total Sales]]</f>
        <v>3.2999999999999995E-2</v>
      </c>
      <c r="P9417" s="1" t="s">
        <v>23</v>
      </c>
    </row>
    <row r="9418" spans="1:16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3" t="str">
        <f>IFERROR(LEFT(Tabla2[[#This Row],[Product]],FIND(" ",Tabla2[[#This Row],[Product]])-3),Tabla2[[#This Row],[Product]])</f>
        <v>Women</v>
      </c>
      <c r="I9418" s="6">
        <v>46</v>
      </c>
      <c r="J9418" s="4">
        <v>830</v>
      </c>
      <c r="K9418" s="6">
        <f>Tabla2[[#This Row],[Price per Unit]]*Tabla2[[#This Row],[Units Sold]]</f>
        <v>38180</v>
      </c>
      <c r="L9418" s="52">
        <f>Tabla2[[#This Row],[Units Sold]]/Cálculos!$C$11</f>
        <v>3.3483119868358896E-5</v>
      </c>
      <c r="M9418" s="6">
        <f>Tabla2[[#This Row],[Total Sales]]-Tabla2[[#This Row],[Operating Profit]]</f>
        <v>36500.080000000002</v>
      </c>
      <c r="N9418" s="6">
        <v>1679.92</v>
      </c>
      <c r="O9418" s="46">
        <f>Tabla2[[#This Row],[Operating Profit]]/Tabla2[[#This Row],[Total Sales]]</f>
        <v>4.4000000000000004E-2</v>
      </c>
      <c r="P9418" s="1" t="s">
        <v>23</v>
      </c>
    </row>
    <row r="9419" spans="1:16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3" t="str">
        <f>IFERROR(LEFT(Tabla2[[#This Row],[Product]],FIND(" ",Tabla2[[#This Row],[Product]])-3),Tabla2[[#This Row],[Product]])</f>
        <v>Men</v>
      </c>
      <c r="I9419" s="6">
        <v>48</v>
      </c>
      <c r="J9419" s="4">
        <v>1600</v>
      </c>
      <c r="K9419" s="6">
        <f>Tabla2[[#This Row],[Price per Unit]]*Tabla2[[#This Row],[Units Sold]]</f>
        <v>76800</v>
      </c>
      <c r="L9419" s="52">
        <f>Tabla2[[#This Row],[Units Sold]]/Cálculos!$C$11</f>
        <v>6.4545773240209925E-5</v>
      </c>
      <c r="M9419" s="6">
        <f>Tabla2[[#This Row],[Total Sales]]-Tabla2[[#This Row],[Operating Profit]]</f>
        <v>73804.800000000003</v>
      </c>
      <c r="N9419" s="6">
        <v>2995.2</v>
      </c>
      <c r="O9419" s="46">
        <f>Tabla2[[#This Row],[Operating Profit]]/Tabla2[[#This Row],[Total Sales]]</f>
        <v>3.9E-2</v>
      </c>
      <c r="P9419" s="1" t="s">
        <v>23</v>
      </c>
    </row>
    <row r="9420" spans="1:16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3" t="str">
        <f>IFERROR(LEFT(Tabla2[[#This Row],[Product]],FIND(" ",Tabla2[[#This Row],[Product]])-3),Tabla2[[#This Row],[Product]])</f>
        <v>Men</v>
      </c>
      <c r="I9420" s="6">
        <v>37</v>
      </c>
      <c r="J9420" s="4">
        <v>1020</v>
      </c>
      <c r="K9420" s="6">
        <f>Tabla2[[#This Row],[Price per Unit]]*Tabla2[[#This Row],[Units Sold]]</f>
        <v>37740</v>
      </c>
      <c r="L9420" s="52">
        <f>Tabla2[[#This Row],[Units Sold]]/Cálculos!$C$11</f>
        <v>4.1147930440633825E-5</v>
      </c>
      <c r="M9420" s="6">
        <f>Tabla2[[#This Row],[Total Sales]]-Tabla2[[#This Row],[Operating Profit]]</f>
        <v>36343.620000000003</v>
      </c>
      <c r="N9420" s="6">
        <v>1396.3799999999999</v>
      </c>
      <c r="O9420" s="46">
        <f>Tabla2[[#This Row],[Operating Profit]]/Tabla2[[#This Row],[Total Sales]]</f>
        <v>3.6999999999999998E-2</v>
      </c>
      <c r="P9420" s="1" t="s">
        <v>23</v>
      </c>
    </row>
    <row r="9421" spans="1:16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3" t="str">
        <f>IFERROR(LEFT(Tabla2[[#This Row],[Product]],FIND(" ",Tabla2[[#This Row],[Product]])-3),Tabla2[[#This Row],[Product]])</f>
        <v>Women</v>
      </c>
      <c r="I9421" s="6">
        <v>40</v>
      </c>
      <c r="J9421" s="4">
        <v>880</v>
      </c>
      <c r="K9421" s="6">
        <f>Tabla2[[#This Row],[Price per Unit]]*Tabla2[[#This Row],[Units Sold]]</f>
        <v>35200</v>
      </c>
      <c r="L9421" s="52">
        <f>Tabla2[[#This Row],[Units Sold]]/Cálculos!$C$11</f>
        <v>3.5500175282115457E-5</v>
      </c>
      <c r="M9421" s="6">
        <f>Tabla2[[#This Row],[Total Sales]]-Tabla2[[#This Row],[Operating Profit]]</f>
        <v>33545.599999999999</v>
      </c>
      <c r="N9421" s="6">
        <v>1654.4</v>
      </c>
      <c r="O9421" s="46">
        <f>Tabla2[[#This Row],[Operating Profit]]/Tabla2[[#This Row],[Total Sales]]</f>
        <v>4.7E-2</v>
      </c>
      <c r="P9421" s="1" t="s">
        <v>23</v>
      </c>
    </row>
    <row r="9422" spans="1:16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3" t="str">
        <f>IFERROR(LEFT(Tabla2[[#This Row],[Product]],FIND(" ",Tabla2[[#This Row],[Product]])-3),Tabla2[[#This Row],[Product]])</f>
        <v>Women</v>
      </c>
      <c r="I9422" s="6">
        <v>34</v>
      </c>
      <c r="J9422" s="4">
        <v>770</v>
      </c>
      <c r="K9422" s="6">
        <f>Tabla2[[#This Row],[Price per Unit]]*Tabla2[[#This Row],[Units Sold]]</f>
        <v>26180</v>
      </c>
      <c r="L9422" s="52">
        <f>Tabla2[[#This Row],[Units Sold]]/Cálculos!$C$11</f>
        <v>3.1062653371851023E-5</v>
      </c>
      <c r="M9422" s="6">
        <f>Tabla2[[#This Row],[Total Sales]]-Tabla2[[#This Row],[Operating Profit]]</f>
        <v>25054.26</v>
      </c>
      <c r="N9422" s="6">
        <v>1125.7400000000002</v>
      </c>
      <c r="O9422" s="46">
        <f>Tabla2[[#This Row],[Operating Profit]]/Tabla2[[#This Row],[Total Sales]]</f>
        <v>4.300000000000001E-2</v>
      </c>
      <c r="P9422" s="1" t="s">
        <v>23</v>
      </c>
    </row>
    <row r="9423" spans="1:16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3" t="str">
        <f>IFERROR(LEFT(Tabla2[[#This Row],[Product]],FIND(" ",Tabla2[[#This Row],[Product]])-3),Tabla2[[#This Row],[Product]])</f>
        <v>Men</v>
      </c>
      <c r="I9423" s="6">
        <v>41</v>
      </c>
      <c r="J9423" s="4">
        <v>740</v>
      </c>
      <c r="K9423" s="6">
        <f>Tabla2[[#This Row],[Price per Unit]]*Tabla2[[#This Row],[Units Sold]]</f>
        <v>30340</v>
      </c>
      <c r="L9423" s="52">
        <f>Tabla2[[#This Row],[Units Sold]]/Cálculos!$C$11</f>
        <v>2.9852420123597086E-5</v>
      </c>
      <c r="M9423" s="6">
        <f>Tabla2[[#This Row],[Total Sales]]-Tabla2[[#This Row],[Operating Profit]]</f>
        <v>29217.42</v>
      </c>
      <c r="N9423" s="6">
        <v>1122.58</v>
      </c>
      <c r="O9423" s="46">
        <f>Tabla2[[#This Row],[Operating Profit]]/Tabla2[[#This Row],[Total Sales]]</f>
        <v>3.6999999999999998E-2</v>
      </c>
      <c r="P9423" s="1" t="s">
        <v>23</v>
      </c>
    </row>
    <row r="9424" spans="1:16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3" t="str">
        <f>IFERROR(LEFT(Tabla2[[#This Row],[Product]],FIND(" ",Tabla2[[#This Row],[Product]])-3),Tabla2[[#This Row],[Product]])</f>
        <v>Women</v>
      </c>
      <c r="I9424" s="6">
        <v>51</v>
      </c>
      <c r="J9424" s="4">
        <v>1110</v>
      </c>
      <c r="K9424" s="6">
        <f>Tabla2[[#This Row],[Price per Unit]]*Tabla2[[#This Row],[Units Sold]]</f>
        <v>56610</v>
      </c>
      <c r="L9424" s="52">
        <f>Tabla2[[#This Row],[Units Sold]]/Cálculos!$C$11</f>
        <v>4.4778630185395631E-5</v>
      </c>
      <c r="M9424" s="6">
        <f>Tabla2[[#This Row],[Total Sales]]-Tabla2[[#This Row],[Operating Profit]]</f>
        <v>54175.77</v>
      </c>
      <c r="N9424" s="6">
        <v>2434.2300000000005</v>
      </c>
      <c r="O9424" s="46">
        <f>Tabla2[[#This Row],[Operating Profit]]/Tabla2[[#This Row],[Total Sales]]</f>
        <v>4.300000000000001E-2</v>
      </c>
      <c r="P9424" s="1" t="s">
        <v>23</v>
      </c>
    </row>
    <row r="9425" spans="1:16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3" t="str">
        <f>IFERROR(LEFT(Tabla2[[#This Row],[Product]],FIND(" ",Tabla2[[#This Row],[Product]])-3),Tabla2[[#This Row],[Product]])</f>
        <v>Men</v>
      </c>
      <c r="I9425" s="6">
        <v>28</v>
      </c>
      <c r="J9425" s="4">
        <v>1400</v>
      </c>
      <c r="K9425" s="6">
        <f>Tabla2[[#This Row],[Price per Unit]]*Tabla2[[#This Row],[Units Sold]]</f>
        <v>39200</v>
      </c>
      <c r="L9425" s="52">
        <f>Tabla2[[#This Row],[Units Sold]]/Cálculos!$C$11</f>
        <v>5.6477551585183678E-5</v>
      </c>
      <c r="M9425" s="6">
        <f>Tabla2[[#This Row],[Total Sales]]-Tabla2[[#This Row],[Operating Profit]]</f>
        <v>37906.400000000001</v>
      </c>
      <c r="N9425" s="6">
        <v>1293.5999999999999</v>
      </c>
      <c r="O9425" s="46">
        <f>Tabla2[[#This Row],[Operating Profit]]/Tabla2[[#This Row],[Total Sales]]</f>
        <v>3.2999999999999995E-2</v>
      </c>
      <c r="P9425" s="1" t="s">
        <v>23</v>
      </c>
    </row>
    <row r="9426" spans="1:16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3" t="str">
        <f>IFERROR(LEFT(Tabla2[[#This Row],[Product]],FIND(" ",Tabla2[[#This Row],[Product]])-3),Tabla2[[#This Row],[Product]])</f>
        <v>Men</v>
      </c>
      <c r="I9426" s="6">
        <v>28</v>
      </c>
      <c r="J9426" s="4">
        <v>880</v>
      </c>
      <c r="K9426" s="6">
        <f>Tabla2[[#This Row],[Price per Unit]]*Tabla2[[#This Row],[Units Sold]]</f>
        <v>24640</v>
      </c>
      <c r="L9426" s="52">
        <f>Tabla2[[#This Row],[Units Sold]]/Cálculos!$C$11</f>
        <v>3.5500175282115457E-5</v>
      </c>
      <c r="M9426" s="6">
        <f>Tabla2[[#This Row],[Total Sales]]-Tabla2[[#This Row],[Operating Profit]]</f>
        <v>23802.240000000002</v>
      </c>
      <c r="N9426" s="6">
        <v>837.75999999999988</v>
      </c>
      <c r="O9426" s="46">
        <f>Tabla2[[#This Row],[Operating Profit]]/Tabla2[[#This Row],[Total Sales]]</f>
        <v>3.3999999999999996E-2</v>
      </c>
      <c r="P9426" s="1" t="s">
        <v>23</v>
      </c>
    </row>
    <row r="9427" spans="1:16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3" t="str">
        <f>IFERROR(LEFT(Tabla2[[#This Row],[Product]],FIND(" ",Tabla2[[#This Row],[Product]])-3),Tabla2[[#This Row],[Product]])</f>
        <v>Women</v>
      </c>
      <c r="I9427" s="6">
        <v>22</v>
      </c>
      <c r="J9427" s="4">
        <v>750</v>
      </c>
      <c r="K9427" s="6">
        <f>Tabla2[[#This Row],[Price per Unit]]*Tabla2[[#This Row],[Units Sold]]</f>
        <v>16500</v>
      </c>
      <c r="L9427" s="52">
        <f>Tabla2[[#This Row],[Units Sold]]/Cálculos!$C$11</f>
        <v>3.0255831206348401E-5</v>
      </c>
      <c r="M9427" s="6">
        <f>Tabla2[[#This Row],[Total Sales]]-Tabla2[[#This Row],[Operating Profit]]</f>
        <v>16021.5</v>
      </c>
      <c r="N9427" s="6">
        <v>478.49999999999994</v>
      </c>
      <c r="O9427" s="46">
        <f>Tabla2[[#This Row],[Operating Profit]]/Tabla2[[#This Row],[Total Sales]]</f>
        <v>2.8999999999999998E-2</v>
      </c>
      <c r="P9427" s="1" t="s">
        <v>23</v>
      </c>
    </row>
    <row r="9428" spans="1:16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3" t="str">
        <f>IFERROR(LEFT(Tabla2[[#This Row],[Product]],FIND(" ",Tabla2[[#This Row],[Product]])-3),Tabla2[[#This Row],[Product]])</f>
        <v>Women</v>
      </c>
      <c r="I9428" s="6">
        <v>25</v>
      </c>
      <c r="J9428" s="4">
        <v>330</v>
      </c>
      <c r="K9428" s="6">
        <f>Tabla2[[#This Row],[Price per Unit]]*Tabla2[[#This Row],[Units Sold]]</f>
        <v>8250</v>
      </c>
      <c r="L9428" s="52">
        <f>Tabla2[[#This Row],[Units Sold]]/Cálculos!$C$11</f>
        <v>1.3312565730793296E-5</v>
      </c>
      <c r="M9428" s="6">
        <f>Tabla2[[#This Row],[Total Sales]]-Tabla2[[#This Row],[Operating Profit]]</f>
        <v>7994.25</v>
      </c>
      <c r="N9428" s="6">
        <v>255.75</v>
      </c>
      <c r="O9428" s="46">
        <f>Tabla2[[#This Row],[Operating Profit]]/Tabla2[[#This Row],[Total Sales]]</f>
        <v>3.1E-2</v>
      </c>
      <c r="P9428" s="1" t="s">
        <v>23</v>
      </c>
    </row>
    <row r="9429" spans="1:16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3" t="str">
        <f>IFERROR(LEFT(Tabla2[[#This Row],[Product]],FIND(" ",Tabla2[[#This Row],[Product]])-3),Tabla2[[#This Row],[Product]])</f>
        <v>Men</v>
      </c>
      <c r="I9429" s="6">
        <v>39</v>
      </c>
      <c r="J9429" s="4">
        <v>470</v>
      </c>
      <c r="K9429" s="6">
        <f>Tabla2[[#This Row],[Price per Unit]]*Tabla2[[#This Row],[Units Sold]]</f>
        <v>18330</v>
      </c>
      <c r="L9429" s="52">
        <f>Tabla2[[#This Row],[Units Sold]]/Cálculos!$C$11</f>
        <v>1.8960320889311665E-5</v>
      </c>
      <c r="M9429" s="6">
        <f>Tabla2[[#This Row],[Total Sales]]-Tabla2[[#This Row],[Operating Profit]]</f>
        <v>17743.439999999999</v>
      </c>
      <c r="N9429" s="6">
        <v>586.56000000000006</v>
      </c>
      <c r="O9429" s="46">
        <f>Tabla2[[#This Row],[Operating Profit]]/Tabla2[[#This Row],[Total Sales]]</f>
        <v>3.2000000000000001E-2</v>
      </c>
      <c r="P9429" s="1" t="s">
        <v>23</v>
      </c>
    </row>
    <row r="9430" spans="1:16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3" t="str">
        <f>IFERROR(LEFT(Tabla2[[#This Row],[Product]],FIND(" ",Tabla2[[#This Row],[Product]])-3),Tabla2[[#This Row],[Product]])</f>
        <v>Women</v>
      </c>
      <c r="I9430" s="6">
        <v>26</v>
      </c>
      <c r="J9430" s="4">
        <v>830</v>
      </c>
      <c r="K9430" s="6">
        <f>Tabla2[[#This Row],[Price per Unit]]*Tabla2[[#This Row],[Units Sold]]</f>
        <v>21580</v>
      </c>
      <c r="L9430" s="52">
        <f>Tabla2[[#This Row],[Units Sold]]/Cálculos!$C$11</f>
        <v>3.3483119868358896E-5</v>
      </c>
      <c r="M9430" s="6">
        <f>Tabla2[[#This Row],[Total Sales]]-Tabla2[[#This Row],[Operating Profit]]</f>
        <v>20846.28</v>
      </c>
      <c r="N9430" s="6">
        <v>733.71999999999991</v>
      </c>
      <c r="O9430" s="46">
        <f>Tabla2[[#This Row],[Operating Profit]]/Tabla2[[#This Row],[Total Sales]]</f>
        <v>3.3999999999999996E-2</v>
      </c>
      <c r="P9430" s="1" t="s">
        <v>23</v>
      </c>
    </row>
    <row r="9431" spans="1:16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3" t="str">
        <f>IFERROR(LEFT(Tabla2[[#This Row],[Product]],FIND(" ",Tabla2[[#This Row],[Product]])-3),Tabla2[[#This Row],[Product]])</f>
        <v>Men</v>
      </c>
      <c r="I9431" s="6">
        <v>26</v>
      </c>
      <c r="J9431" s="4">
        <v>1550</v>
      </c>
      <c r="K9431" s="6">
        <f>Tabla2[[#This Row],[Price per Unit]]*Tabla2[[#This Row],[Units Sold]]</f>
        <v>40300</v>
      </c>
      <c r="L9431" s="52">
        <f>Tabla2[[#This Row],[Units Sold]]/Cálculos!$C$11</f>
        <v>6.2528717826453357E-5</v>
      </c>
      <c r="M9431" s="6">
        <f>Tabla2[[#This Row],[Total Sales]]-Tabla2[[#This Row],[Operating Profit]]</f>
        <v>38808.9</v>
      </c>
      <c r="N9431" s="6">
        <v>1491.1</v>
      </c>
      <c r="O9431" s="46">
        <f>Tabla2[[#This Row],[Operating Profit]]/Tabla2[[#This Row],[Total Sales]]</f>
        <v>3.6999999999999998E-2</v>
      </c>
      <c r="P9431" s="1" t="s">
        <v>23</v>
      </c>
    </row>
    <row r="9432" spans="1:16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3" t="str">
        <f>IFERROR(LEFT(Tabla2[[#This Row],[Product]],FIND(" ",Tabla2[[#This Row],[Product]])-3),Tabla2[[#This Row],[Product]])</f>
        <v>Men</v>
      </c>
      <c r="I9432" s="6">
        <v>31</v>
      </c>
      <c r="J9432" s="4">
        <v>530</v>
      </c>
      <c r="K9432" s="6">
        <f>Tabla2[[#This Row],[Price per Unit]]*Tabla2[[#This Row],[Units Sold]]</f>
        <v>16430</v>
      </c>
      <c r="L9432" s="52">
        <f>Tabla2[[#This Row],[Units Sold]]/Cálculos!$C$11</f>
        <v>2.1380787385819535E-5</v>
      </c>
      <c r="M9432" s="6">
        <f>Tabla2[[#This Row],[Total Sales]]-Tabla2[[#This Row],[Operating Profit]]</f>
        <v>15854.95</v>
      </c>
      <c r="N9432" s="6">
        <v>575.04999999999995</v>
      </c>
      <c r="O9432" s="46">
        <f>Tabla2[[#This Row],[Operating Profit]]/Tabla2[[#This Row],[Total Sales]]</f>
        <v>3.4999999999999996E-2</v>
      </c>
      <c r="P9432" s="1" t="s">
        <v>23</v>
      </c>
    </row>
    <row r="9433" spans="1:16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3" t="str">
        <f>IFERROR(LEFT(Tabla2[[#This Row],[Product]],FIND(" ",Tabla2[[#This Row],[Product]])-3),Tabla2[[#This Row],[Product]])</f>
        <v>Women</v>
      </c>
      <c r="I9433" s="6">
        <v>24</v>
      </c>
      <c r="J9433" s="4">
        <v>700</v>
      </c>
      <c r="K9433" s="6">
        <f>Tabla2[[#This Row],[Price per Unit]]*Tabla2[[#This Row],[Units Sold]]</f>
        <v>16800</v>
      </c>
      <c r="L9433" s="52">
        <f>Tabla2[[#This Row],[Units Sold]]/Cálculos!$C$11</f>
        <v>2.8238775792591839E-5</v>
      </c>
      <c r="M9433" s="6">
        <f>Tabla2[[#This Row],[Total Sales]]-Tabla2[[#This Row],[Operating Profit]]</f>
        <v>16312.8</v>
      </c>
      <c r="N9433" s="6">
        <v>487.2</v>
      </c>
      <c r="O9433" s="46">
        <f>Tabla2[[#This Row],[Operating Profit]]/Tabla2[[#This Row],[Total Sales]]</f>
        <v>2.8999999999999998E-2</v>
      </c>
      <c r="P9433" s="1" t="s">
        <v>23</v>
      </c>
    </row>
    <row r="9434" spans="1:16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3" t="str">
        <f>IFERROR(LEFT(Tabla2[[#This Row],[Product]],FIND(" ",Tabla2[[#This Row],[Product]])-3),Tabla2[[#This Row],[Product]])</f>
        <v>Women</v>
      </c>
      <c r="I9434" s="6">
        <v>27</v>
      </c>
      <c r="J9434" s="4">
        <v>750</v>
      </c>
      <c r="K9434" s="6">
        <f>Tabla2[[#This Row],[Price per Unit]]*Tabla2[[#This Row],[Units Sold]]</f>
        <v>20250</v>
      </c>
      <c r="L9434" s="52">
        <f>Tabla2[[#This Row],[Units Sold]]/Cálculos!$C$11</f>
        <v>3.0255831206348401E-5</v>
      </c>
      <c r="M9434" s="6">
        <f>Tabla2[[#This Row],[Total Sales]]-Tabla2[[#This Row],[Operating Profit]]</f>
        <v>19602</v>
      </c>
      <c r="N9434" s="6">
        <v>648</v>
      </c>
      <c r="O9434" s="46">
        <f>Tabla2[[#This Row],[Operating Profit]]/Tabla2[[#This Row],[Total Sales]]</f>
        <v>3.2000000000000001E-2</v>
      </c>
      <c r="P9434" s="1" t="s">
        <v>23</v>
      </c>
    </row>
    <row r="9435" spans="1:16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3" t="str">
        <f>IFERROR(LEFT(Tabla2[[#This Row],[Product]],FIND(" ",Tabla2[[#This Row],[Product]])-3),Tabla2[[#This Row],[Product]])</f>
        <v>Men</v>
      </c>
      <c r="I9435" s="6">
        <v>36</v>
      </c>
      <c r="J9435" s="4">
        <v>530</v>
      </c>
      <c r="K9435" s="6">
        <f>Tabla2[[#This Row],[Price per Unit]]*Tabla2[[#This Row],[Units Sold]]</f>
        <v>19080</v>
      </c>
      <c r="L9435" s="52">
        <f>Tabla2[[#This Row],[Units Sold]]/Cálculos!$C$11</f>
        <v>2.1380787385819535E-5</v>
      </c>
      <c r="M9435" s="6">
        <f>Tabla2[[#This Row],[Total Sales]]-Tabla2[[#This Row],[Operating Profit]]</f>
        <v>18564.84</v>
      </c>
      <c r="N9435" s="6">
        <v>515.16000000000008</v>
      </c>
      <c r="O9435" s="46">
        <f>Tabla2[[#This Row],[Operating Profit]]/Tabla2[[#This Row],[Total Sales]]</f>
        <v>2.7000000000000003E-2</v>
      </c>
      <c r="P9435" s="1" t="s">
        <v>23</v>
      </c>
    </row>
    <row r="9436" spans="1:16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3" t="str">
        <f>IFERROR(LEFT(Tabla2[[#This Row],[Product]],FIND(" ",Tabla2[[#This Row],[Product]])-3),Tabla2[[#This Row],[Product]])</f>
        <v>Women</v>
      </c>
      <c r="I9436" s="6">
        <v>30</v>
      </c>
      <c r="J9436" s="4">
        <v>800</v>
      </c>
      <c r="K9436" s="6">
        <f>Tabla2[[#This Row],[Price per Unit]]*Tabla2[[#This Row],[Units Sold]]</f>
        <v>24000</v>
      </c>
      <c r="L9436" s="52">
        <f>Tabla2[[#This Row],[Units Sold]]/Cálculos!$C$11</f>
        <v>3.2272886620104963E-5</v>
      </c>
      <c r="M9436" s="6">
        <f>Tabla2[[#This Row],[Total Sales]]-Tabla2[[#This Row],[Operating Profit]]</f>
        <v>23232</v>
      </c>
      <c r="N9436" s="6">
        <v>768</v>
      </c>
      <c r="O9436" s="46">
        <f>Tabla2[[#This Row],[Operating Profit]]/Tabla2[[#This Row],[Total Sales]]</f>
        <v>3.2000000000000001E-2</v>
      </c>
      <c r="P9436" s="1" t="s">
        <v>23</v>
      </c>
    </row>
    <row r="9437" spans="1:16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3" t="str">
        <f>IFERROR(LEFT(Tabla2[[#This Row],[Product]],FIND(" ",Tabla2[[#This Row],[Product]])-3),Tabla2[[#This Row],[Product]])</f>
        <v>Men</v>
      </c>
      <c r="I9437" s="6">
        <v>28</v>
      </c>
      <c r="J9437" s="4">
        <v>1550</v>
      </c>
      <c r="K9437" s="6">
        <f>Tabla2[[#This Row],[Price per Unit]]*Tabla2[[#This Row],[Units Sold]]</f>
        <v>43400</v>
      </c>
      <c r="L9437" s="52">
        <f>Tabla2[[#This Row],[Units Sold]]/Cálculos!$C$11</f>
        <v>6.2528717826453357E-5</v>
      </c>
      <c r="M9437" s="6">
        <f>Tabla2[[#This Row],[Total Sales]]-Tabla2[[#This Row],[Operating Profit]]</f>
        <v>41924.400000000001</v>
      </c>
      <c r="N9437" s="6">
        <v>1475.6</v>
      </c>
      <c r="O9437" s="46">
        <f>Tabla2[[#This Row],[Operating Profit]]/Tabla2[[#This Row],[Total Sales]]</f>
        <v>3.3999999999999996E-2</v>
      </c>
      <c r="P9437" s="1" t="s">
        <v>23</v>
      </c>
    </row>
    <row r="9438" spans="1:16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3" t="str">
        <f>IFERROR(LEFT(Tabla2[[#This Row],[Product]],FIND(" ",Tabla2[[#This Row],[Product]])-3),Tabla2[[#This Row],[Product]])</f>
        <v>Men</v>
      </c>
      <c r="I9438" s="6">
        <v>31</v>
      </c>
      <c r="J9438" s="4">
        <v>610</v>
      </c>
      <c r="K9438" s="6">
        <f>Tabla2[[#This Row],[Price per Unit]]*Tabla2[[#This Row],[Units Sold]]</f>
        <v>18910</v>
      </c>
      <c r="L9438" s="52">
        <f>Tabla2[[#This Row],[Units Sold]]/Cálculos!$C$11</f>
        <v>2.4608076047830033E-5</v>
      </c>
      <c r="M9438" s="6">
        <f>Tabla2[[#This Row],[Total Sales]]-Tabla2[[#This Row],[Operating Profit]]</f>
        <v>18267.060000000001</v>
      </c>
      <c r="N9438" s="6">
        <v>642.93999999999994</v>
      </c>
      <c r="O9438" s="46">
        <f>Tabla2[[#This Row],[Operating Profit]]/Tabla2[[#This Row],[Total Sales]]</f>
        <v>3.3999999999999996E-2</v>
      </c>
      <c r="P9438" s="1" t="s">
        <v>23</v>
      </c>
    </row>
    <row r="9439" spans="1:16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3" t="str">
        <f>IFERROR(LEFT(Tabla2[[#This Row],[Product]],FIND(" ",Tabla2[[#This Row],[Product]])-3),Tabla2[[#This Row],[Product]])</f>
        <v>Women</v>
      </c>
      <c r="I9439" s="6">
        <v>23</v>
      </c>
      <c r="J9439" s="4">
        <v>600</v>
      </c>
      <c r="K9439" s="6">
        <f>Tabla2[[#This Row],[Price per Unit]]*Tabla2[[#This Row],[Units Sold]]</f>
        <v>13800</v>
      </c>
      <c r="L9439" s="52">
        <f>Tabla2[[#This Row],[Units Sold]]/Cálculos!$C$11</f>
        <v>2.4204664965078719E-5</v>
      </c>
      <c r="M9439" s="6">
        <f>Tabla2[[#This Row],[Total Sales]]-Tabla2[[#This Row],[Operating Profit]]</f>
        <v>13358.4</v>
      </c>
      <c r="N9439" s="6">
        <v>441.6</v>
      </c>
      <c r="O9439" s="46">
        <f>Tabla2[[#This Row],[Operating Profit]]/Tabla2[[#This Row],[Total Sales]]</f>
        <v>3.2000000000000001E-2</v>
      </c>
      <c r="P9439" s="1" t="s">
        <v>23</v>
      </c>
    </row>
    <row r="9440" spans="1:16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3" t="str">
        <f>IFERROR(LEFT(Tabla2[[#This Row],[Product]],FIND(" ",Tabla2[[#This Row],[Product]])-3),Tabla2[[#This Row],[Product]])</f>
        <v>Women</v>
      </c>
      <c r="I9440" s="6">
        <v>25</v>
      </c>
      <c r="J9440" s="4">
        <v>930</v>
      </c>
      <c r="K9440" s="6">
        <f>Tabla2[[#This Row],[Price per Unit]]*Tabla2[[#This Row],[Units Sold]]</f>
        <v>23250</v>
      </c>
      <c r="L9440" s="52">
        <f>Tabla2[[#This Row],[Units Sold]]/Cálculos!$C$11</f>
        <v>3.7517230695872013E-5</v>
      </c>
      <c r="M9440" s="6">
        <f>Tabla2[[#This Row],[Total Sales]]-Tabla2[[#This Row],[Operating Profit]]</f>
        <v>22599</v>
      </c>
      <c r="N9440" s="6">
        <v>651.00000000000011</v>
      </c>
      <c r="O9440" s="46">
        <f>Tabla2[[#This Row],[Operating Profit]]/Tabla2[[#This Row],[Total Sales]]</f>
        <v>2.8000000000000004E-2</v>
      </c>
      <c r="P9440" s="1" t="s">
        <v>23</v>
      </c>
    </row>
    <row r="9441" spans="1:16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3" t="str">
        <f>IFERROR(LEFT(Tabla2[[#This Row],[Product]],FIND(" ",Tabla2[[#This Row],[Product]])-3),Tabla2[[#This Row],[Product]])</f>
        <v>Men</v>
      </c>
      <c r="I9441" s="6">
        <v>36</v>
      </c>
      <c r="J9441" s="4">
        <v>310</v>
      </c>
      <c r="K9441" s="6">
        <f>Tabla2[[#This Row],[Price per Unit]]*Tabla2[[#This Row],[Units Sold]]</f>
        <v>11160</v>
      </c>
      <c r="L9441" s="52">
        <f>Tabla2[[#This Row],[Units Sold]]/Cálculos!$C$11</f>
        <v>1.2505743565290672E-5</v>
      </c>
      <c r="M9441" s="6">
        <f>Tabla2[[#This Row],[Total Sales]]-Tabla2[[#This Row],[Operating Profit]]</f>
        <v>10825.2</v>
      </c>
      <c r="N9441" s="6">
        <v>334.8</v>
      </c>
      <c r="O9441" s="46">
        <f>Tabla2[[#This Row],[Operating Profit]]/Tabla2[[#This Row],[Total Sales]]</f>
        <v>3.0000000000000002E-2</v>
      </c>
      <c r="P9441" s="1" t="s">
        <v>23</v>
      </c>
    </row>
    <row r="9442" spans="1:16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3" t="str">
        <f>IFERROR(LEFT(Tabla2[[#This Row],[Product]],FIND(" ",Tabla2[[#This Row],[Product]])-3),Tabla2[[#This Row],[Product]])</f>
        <v>Women</v>
      </c>
      <c r="I9442" s="6">
        <v>31</v>
      </c>
      <c r="J9442" s="4">
        <v>680</v>
      </c>
      <c r="K9442" s="6">
        <f>Tabla2[[#This Row],[Price per Unit]]*Tabla2[[#This Row],[Units Sold]]</f>
        <v>21080</v>
      </c>
      <c r="L9442" s="52">
        <f>Tabla2[[#This Row],[Units Sold]]/Cálculos!$C$11</f>
        <v>2.7431953627089217E-5</v>
      </c>
      <c r="M9442" s="6">
        <f>Tabla2[[#This Row],[Total Sales]]-Tabla2[[#This Row],[Operating Profit]]</f>
        <v>20300.04</v>
      </c>
      <c r="N9442" s="6">
        <v>779.96</v>
      </c>
      <c r="O9442" s="46">
        <f>Tabla2[[#This Row],[Operating Profit]]/Tabla2[[#This Row],[Total Sales]]</f>
        <v>3.7000000000000005E-2</v>
      </c>
      <c r="P9442" s="1" t="s">
        <v>23</v>
      </c>
    </row>
    <row r="9443" spans="1:16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3" t="str">
        <f>IFERROR(LEFT(Tabla2[[#This Row],[Product]],FIND(" ",Tabla2[[#This Row],[Product]])-3),Tabla2[[#This Row],[Product]])</f>
        <v>Men</v>
      </c>
      <c r="I9443" s="6">
        <v>28</v>
      </c>
      <c r="J9443" s="4">
        <v>1490</v>
      </c>
      <c r="K9443" s="6">
        <f>Tabla2[[#This Row],[Price per Unit]]*Tabla2[[#This Row],[Units Sold]]</f>
        <v>41720</v>
      </c>
      <c r="L9443" s="52">
        <f>Tabla2[[#This Row],[Units Sold]]/Cálculos!$C$11</f>
        <v>6.010825132994549E-5</v>
      </c>
      <c r="M9443" s="6">
        <f>Tabla2[[#This Row],[Total Sales]]-Tabla2[[#This Row],[Operating Profit]]</f>
        <v>40343.24</v>
      </c>
      <c r="N9443" s="6">
        <v>1376.7599999999998</v>
      </c>
      <c r="O9443" s="46">
        <f>Tabla2[[#This Row],[Operating Profit]]/Tabla2[[#This Row],[Total Sales]]</f>
        <v>3.2999999999999995E-2</v>
      </c>
      <c r="P9443" s="1" t="s">
        <v>23</v>
      </c>
    </row>
    <row r="9444" spans="1:16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3" t="str">
        <f>IFERROR(LEFT(Tabla2[[#This Row],[Product]],FIND(" ",Tabla2[[#This Row],[Product]])-3),Tabla2[[#This Row],[Product]])</f>
        <v>Men</v>
      </c>
      <c r="I9444" s="6">
        <v>28</v>
      </c>
      <c r="J9444" s="4">
        <v>510</v>
      </c>
      <c r="K9444" s="6">
        <f>Tabla2[[#This Row],[Price per Unit]]*Tabla2[[#This Row],[Units Sold]]</f>
        <v>14280</v>
      </c>
      <c r="L9444" s="52">
        <f>Tabla2[[#This Row],[Units Sold]]/Cálculos!$C$11</f>
        <v>2.0573965220316913E-5</v>
      </c>
      <c r="M9444" s="6">
        <f>Tabla2[[#This Row],[Total Sales]]-Tabla2[[#This Row],[Operating Profit]]</f>
        <v>13765.92</v>
      </c>
      <c r="N9444" s="6">
        <v>514.07999999999993</v>
      </c>
      <c r="O9444" s="46">
        <f>Tabla2[[#This Row],[Operating Profit]]/Tabla2[[#This Row],[Total Sales]]</f>
        <v>3.5999999999999997E-2</v>
      </c>
      <c r="P9444" s="1" t="s">
        <v>23</v>
      </c>
    </row>
    <row r="9445" spans="1:16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3" t="str">
        <f>IFERROR(LEFT(Tabla2[[#This Row],[Product]],FIND(" ",Tabla2[[#This Row],[Product]])-3),Tabla2[[#This Row],[Product]])</f>
        <v>Women</v>
      </c>
      <c r="I9445" s="6">
        <v>22</v>
      </c>
      <c r="J9445" s="4">
        <v>510</v>
      </c>
      <c r="K9445" s="6">
        <f>Tabla2[[#This Row],[Price per Unit]]*Tabla2[[#This Row],[Units Sold]]</f>
        <v>11220</v>
      </c>
      <c r="L9445" s="52">
        <f>Tabla2[[#This Row],[Units Sold]]/Cálculos!$C$11</f>
        <v>2.0573965220316913E-5</v>
      </c>
      <c r="M9445" s="6">
        <f>Tabla2[[#This Row],[Total Sales]]-Tabla2[[#This Row],[Operating Profit]]</f>
        <v>10872.18</v>
      </c>
      <c r="N9445" s="6">
        <v>347.82</v>
      </c>
      <c r="O9445" s="46">
        <f>Tabla2[[#This Row],[Operating Profit]]/Tabla2[[#This Row],[Total Sales]]</f>
        <v>3.1E-2</v>
      </c>
      <c r="P9445" s="1" t="s">
        <v>23</v>
      </c>
    </row>
    <row r="9446" spans="1:16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3" t="str">
        <f>IFERROR(LEFT(Tabla2[[#This Row],[Product]],FIND(" ",Tabla2[[#This Row],[Product]])-3),Tabla2[[#This Row],[Product]])</f>
        <v>Women</v>
      </c>
      <c r="I9446" s="6">
        <v>23</v>
      </c>
      <c r="J9446" s="4">
        <v>390</v>
      </c>
      <c r="K9446" s="6">
        <f>Tabla2[[#This Row],[Price per Unit]]*Tabla2[[#This Row],[Units Sold]]</f>
        <v>8970</v>
      </c>
      <c r="L9446" s="52">
        <f>Tabla2[[#This Row],[Units Sold]]/Cálculos!$C$11</f>
        <v>1.5733032227301167E-5</v>
      </c>
      <c r="M9446" s="6">
        <f>Tabla2[[#This Row],[Total Sales]]-Tabla2[[#This Row],[Operating Profit]]</f>
        <v>8718.84</v>
      </c>
      <c r="N9446" s="6">
        <v>251.16000000000003</v>
      </c>
      <c r="O9446" s="46">
        <f>Tabla2[[#This Row],[Operating Profit]]/Tabla2[[#This Row],[Total Sales]]</f>
        <v>2.8000000000000004E-2</v>
      </c>
      <c r="P9446" s="1" t="s">
        <v>23</v>
      </c>
    </row>
    <row r="9447" spans="1:16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3" t="str">
        <f>IFERROR(LEFT(Tabla2[[#This Row],[Product]],FIND(" ",Tabla2[[#This Row],[Product]])-3),Tabla2[[#This Row],[Product]])</f>
        <v>Men</v>
      </c>
      <c r="I9447" s="6">
        <v>33</v>
      </c>
      <c r="J9447" s="4">
        <v>440</v>
      </c>
      <c r="K9447" s="6">
        <f>Tabla2[[#This Row],[Price per Unit]]*Tabla2[[#This Row],[Units Sold]]</f>
        <v>14520</v>
      </c>
      <c r="L9447" s="52">
        <f>Tabla2[[#This Row],[Units Sold]]/Cálculos!$C$11</f>
        <v>1.7750087641057729E-5</v>
      </c>
      <c r="M9447" s="6">
        <f>Tabla2[[#This Row],[Total Sales]]-Tabla2[[#This Row],[Operating Profit]]</f>
        <v>14127.96</v>
      </c>
      <c r="N9447" s="6">
        <v>392.04</v>
      </c>
      <c r="O9447" s="46">
        <f>Tabla2[[#This Row],[Operating Profit]]/Tabla2[[#This Row],[Total Sales]]</f>
        <v>2.7E-2</v>
      </c>
      <c r="P9447" s="1" t="s">
        <v>23</v>
      </c>
    </row>
    <row r="9448" spans="1:16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3" t="str">
        <f>IFERROR(LEFT(Tabla2[[#This Row],[Product]],FIND(" ",Tabla2[[#This Row],[Product]])-3),Tabla2[[#This Row],[Product]])</f>
        <v>Women</v>
      </c>
      <c r="I9448" s="6">
        <v>30</v>
      </c>
      <c r="J9448" s="4">
        <v>940</v>
      </c>
      <c r="K9448" s="6">
        <f>Tabla2[[#This Row],[Price per Unit]]*Tabla2[[#This Row],[Units Sold]]</f>
        <v>28200</v>
      </c>
      <c r="L9448" s="52">
        <f>Tabla2[[#This Row],[Units Sold]]/Cálculos!$C$11</f>
        <v>3.792064177862333E-5</v>
      </c>
      <c r="M9448" s="6">
        <f>Tabla2[[#This Row],[Total Sales]]-Tabla2[[#This Row],[Operating Profit]]</f>
        <v>27184.799999999999</v>
      </c>
      <c r="N9448" s="6">
        <v>1015.1999999999999</v>
      </c>
      <c r="O9448" s="46">
        <f>Tabla2[[#This Row],[Operating Profit]]/Tabla2[[#This Row],[Total Sales]]</f>
        <v>3.5999999999999997E-2</v>
      </c>
      <c r="P9448" s="1" t="s">
        <v>23</v>
      </c>
    </row>
    <row r="9449" spans="1:16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3" t="str">
        <f>IFERROR(LEFT(Tabla2[[#This Row],[Product]],FIND(" ",Tabla2[[#This Row],[Product]])-3),Tabla2[[#This Row],[Product]])</f>
        <v>Men</v>
      </c>
      <c r="I9449" s="6">
        <v>41</v>
      </c>
      <c r="J9449" s="4">
        <v>1730</v>
      </c>
      <c r="K9449" s="6">
        <f>Tabla2[[#This Row],[Price per Unit]]*Tabla2[[#This Row],[Units Sold]]</f>
        <v>70930</v>
      </c>
      <c r="L9449" s="52">
        <f>Tabla2[[#This Row],[Units Sold]]/Cálculos!$C$11</f>
        <v>6.9790117315976968E-5</v>
      </c>
      <c r="M9449" s="6">
        <f>Tabla2[[#This Row],[Total Sales]]-Tabla2[[#This Row],[Operating Profit]]</f>
        <v>68376.52</v>
      </c>
      <c r="N9449" s="6">
        <v>2553.48</v>
      </c>
      <c r="O9449" s="46">
        <f>Tabla2[[#This Row],[Operating Profit]]/Tabla2[[#This Row],[Total Sales]]</f>
        <v>3.5999999999999997E-2</v>
      </c>
      <c r="P9449" s="1" t="s">
        <v>23</v>
      </c>
    </row>
    <row r="9450" spans="1:16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3" t="str">
        <f>IFERROR(LEFT(Tabla2[[#This Row],[Product]],FIND(" ",Tabla2[[#This Row],[Product]])-3),Tabla2[[#This Row],[Product]])</f>
        <v>Men</v>
      </c>
      <c r="I9450" s="6">
        <v>34</v>
      </c>
      <c r="J9450" s="4">
        <v>680</v>
      </c>
      <c r="K9450" s="6">
        <f>Tabla2[[#This Row],[Price per Unit]]*Tabla2[[#This Row],[Units Sold]]</f>
        <v>23120</v>
      </c>
      <c r="L9450" s="52">
        <f>Tabla2[[#This Row],[Units Sold]]/Cálculos!$C$11</f>
        <v>2.7431953627089217E-5</v>
      </c>
      <c r="M9450" s="6">
        <f>Tabla2[[#This Row],[Total Sales]]-Tabla2[[#This Row],[Operating Profit]]</f>
        <v>22287.68</v>
      </c>
      <c r="N9450" s="6">
        <v>832.31999999999994</v>
      </c>
      <c r="O9450" s="46">
        <f>Tabla2[[#This Row],[Operating Profit]]/Tabla2[[#This Row],[Total Sales]]</f>
        <v>3.5999999999999997E-2</v>
      </c>
      <c r="P9450" s="1" t="s">
        <v>23</v>
      </c>
    </row>
    <row r="9451" spans="1:16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3" t="str">
        <f>IFERROR(LEFT(Tabla2[[#This Row],[Product]],FIND(" ",Tabla2[[#This Row],[Product]])-3),Tabla2[[#This Row],[Product]])</f>
        <v>Women</v>
      </c>
      <c r="I9451" s="6">
        <v>30</v>
      </c>
      <c r="J9451" s="4">
        <v>680</v>
      </c>
      <c r="K9451" s="6">
        <f>Tabla2[[#This Row],[Price per Unit]]*Tabla2[[#This Row],[Units Sold]]</f>
        <v>20400</v>
      </c>
      <c r="L9451" s="52">
        <f>Tabla2[[#This Row],[Units Sold]]/Cálculos!$C$11</f>
        <v>2.7431953627089217E-5</v>
      </c>
      <c r="M9451" s="6">
        <f>Tabla2[[#This Row],[Total Sales]]-Tabla2[[#This Row],[Operating Profit]]</f>
        <v>19767.599999999999</v>
      </c>
      <c r="N9451" s="6">
        <v>632.4</v>
      </c>
      <c r="O9451" s="46">
        <f>Tabla2[[#This Row],[Operating Profit]]/Tabla2[[#This Row],[Total Sales]]</f>
        <v>3.1E-2</v>
      </c>
      <c r="P9451" s="1" t="s">
        <v>23</v>
      </c>
    </row>
    <row r="9452" spans="1:16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3" t="str">
        <f>IFERROR(LEFT(Tabla2[[#This Row],[Product]],FIND(" ",Tabla2[[#This Row],[Product]])-3),Tabla2[[#This Row],[Product]])</f>
        <v>Women</v>
      </c>
      <c r="I9452" s="6">
        <v>32</v>
      </c>
      <c r="J9452" s="4">
        <v>540</v>
      </c>
      <c r="K9452" s="6">
        <f>Tabla2[[#This Row],[Price per Unit]]*Tabla2[[#This Row],[Units Sold]]</f>
        <v>17280</v>
      </c>
      <c r="L9452" s="52">
        <f>Tabla2[[#This Row],[Units Sold]]/Cálculos!$C$11</f>
        <v>2.1784198468570849E-5</v>
      </c>
      <c r="M9452" s="6">
        <f>Tabla2[[#This Row],[Total Sales]]-Tabla2[[#This Row],[Operating Profit]]</f>
        <v>16761.599999999999</v>
      </c>
      <c r="N9452" s="6">
        <v>518.4</v>
      </c>
      <c r="O9452" s="46">
        <f>Tabla2[[#This Row],[Operating Profit]]/Tabla2[[#This Row],[Total Sales]]</f>
        <v>0.03</v>
      </c>
      <c r="P9452" s="1" t="s">
        <v>23</v>
      </c>
    </row>
    <row r="9453" spans="1:16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3" t="str">
        <f>IFERROR(LEFT(Tabla2[[#This Row],[Product]],FIND(" ",Tabla2[[#This Row],[Product]])-3),Tabla2[[#This Row],[Product]])</f>
        <v>Men</v>
      </c>
      <c r="I9453" s="6">
        <v>39</v>
      </c>
      <c r="J9453" s="4">
        <v>600</v>
      </c>
      <c r="K9453" s="6">
        <f>Tabla2[[#This Row],[Price per Unit]]*Tabla2[[#This Row],[Units Sold]]</f>
        <v>23400</v>
      </c>
      <c r="L9453" s="52">
        <f>Tabla2[[#This Row],[Units Sold]]/Cálculos!$C$11</f>
        <v>2.4204664965078719E-5</v>
      </c>
      <c r="M9453" s="6">
        <f>Tabla2[[#This Row],[Total Sales]]-Tabla2[[#This Row],[Operating Profit]]</f>
        <v>22744.799999999999</v>
      </c>
      <c r="N9453" s="6">
        <v>655.20000000000005</v>
      </c>
      <c r="O9453" s="46">
        <f>Tabla2[[#This Row],[Operating Profit]]/Tabla2[[#This Row],[Total Sales]]</f>
        <v>2.8000000000000001E-2</v>
      </c>
      <c r="P9453" s="1" t="s">
        <v>23</v>
      </c>
    </row>
    <row r="9454" spans="1:16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3" t="str">
        <f>IFERROR(LEFT(Tabla2[[#This Row],[Product]],FIND(" ",Tabla2[[#This Row],[Product]])-3),Tabla2[[#This Row],[Product]])</f>
        <v>Women</v>
      </c>
      <c r="I9454" s="6">
        <v>43</v>
      </c>
      <c r="J9454" s="4">
        <v>1040</v>
      </c>
      <c r="K9454" s="6">
        <f>Tabla2[[#This Row],[Price per Unit]]*Tabla2[[#This Row],[Units Sold]]</f>
        <v>44720</v>
      </c>
      <c r="L9454" s="52">
        <f>Tabla2[[#This Row],[Units Sold]]/Cálculos!$C$11</f>
        <v>4.1954752606136447E-5</v>
      </c>
      <c r="M9454" s="6">
        <f>Tabla2[[#This Row],[Total Sales]]-Tabla2[[#This Row],[Operating Profit]]</f>
        <v>43199.519999999997</v>
      </c>
      <c r="N9454" s="6">
        <v>1520.4799999999998</v>
      </c>
      <c r="O9454" s="46">
        <f>Tabla2[[#This Row],[Operating Profit]]/Tabla2[[#This Row],[Total Sales]]</f>
        <v>3.3999999999999996E-2</v>
      </c>
      <c r="P9454" s="1" t="s">
        <v>23</v>
      </c>
    </row>
    <row r="9455" spans="1:16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3" t="str">
        <f>IFERROR(LEFT(Tabla2[[#This Row],[Product]],FIND(" ",Tabla2[[#This Row],[Product]])-3),Tabla2[[#This Row],[Product]])</f>
        <v>Men</v>
      </c>
      <c r="I9455" s="6">
        <v>39</v>
      </c>
      <c r="J9455" s="4">
        <v>1960</v>
      </c>
      <c r="K9455" s="6">
        <f>Tabla2[[#This Row],[Price per Unit]]*Tabla2[[#This Row],[Units Sold]]</f>
        <v>76440</v>
      </c>
      <c r="L9455" s="52">
        <f>Tabla2[[#This Row],[Units Sold]]/Cálculos!$C$11</f>
        <v>7.9068572219257149E-5</v>
      </c>
      <c r="M9455" s="6">
        <f>Tabla2[[#This Row],[Total Sales]]-Tabla2[[#This Row],[Operating Profit]]</f>
        <v>73764.600000000006</v>
      </c>
      <c r="N9455" s="6">
        <v>2675.3999999999996</v>
      </c>
      <c r="O9455" s="46">
        <f>Tabla2[[#This Row],[Operating Profit]]/Tabla2[[#This Row],[Total Sales]]</f>
        <v>3.4999999999999996E-2</v>
      </c>
      <c r="P9455" s="1" t="s">
        <v>23</v>
      </c>
    </row>
    <row r="9456" spans="1:16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3" t="str">
        <f>IFERROR(LEFT(Tabla2[[#This Row],[Product]],FIND(" ",Tabla2[[#This Row],[Product]])-3),Tabla2[[#This Row],[Product]])</f>
        <v>Men</v>
      </c>
      <c r="I9456" s="6">
        <v>36</v>
      </c>
      <c r="J9456" s="4">
        <v>1140</v>
      </c>
      <c r="K9456" s="6">
        <f>Tabla2[[#This Row],[Price per Unit]]*Tabla2[[#This Row],[Units Sold]]</f>
        <v>41040</v>
      </c>
      <c r="L9456" s="52">
        <f>Tabla2[[#This Row],[Units Sold]]/Cálculos!$C$11</f>
        <v>4.5988863433649564E-5</v>
      </c>
      <c r="M9456" s="6">
        <f>Tabla2[[#This Row],[Total Sales]]-Tabla2[[#This Row],[Operating Profit]]</f>
        <v>39726.720000000001</v>
      </c>
      <c r="N9456" s="6">
        <v>1313.28</v>
      </c>
      <c r="O9456" s="46">
        <f>Tabla2[[#This Row],[Operating Profit]]/Tabla2[[#This Row],[Total Sales]]</f>
        <v>3.2000000000000001E-2</v>
      </c>
      <c r="P9456" s="1" t="s">
        <v>23</v>
      </c>
    </row>
    <row r="9457" spans="1:16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3" t="str">
        <f>IFERROR(LEFT(Tabla2[[#This Row],[Product]],FIND(" ",Tabla2[[#This Row],[Product]])-3),Tabla2[[#This Row],[Product]])</f>
        <v>Women</v>
      </c>
      <c r="I9457" s="6">
        <v>36</v>
      </c>
      <c r="J9457" s="4">
        <v>750</v>
      </c>
      <c r="K9457" s="6">
        <f>Tabla2[[#This Row],[Price per Unit]]*Tabla2[[#This Row],[Units Sold]]</f>
        <v>27000</v>
      </c>
      <c r="L9457" s="52">
        <f>Tabla2[[#This Row],[Units Sold]]/Cálculos!$C$11</f>
        <v>3.0255831206348401E-5</v>
      </c>
      <c r="M9457" s="6">
        <f>Tabla2[[#This Row],[Total Sales]]-Tabla2[[#This Row],[Operating Profit]]</f>
        <v>26163</v>
      </c>
      <c r="N9457" s="6">
        <v>837</v>
      </c>
      <c r="O9457" s="46">
        <f>Tabla2[[#This Row],[Operating Profit]]/Tabla2[[#This Row],[Total Sales]]</f>
        <v>3.1E-2</v>
      </c>
      <c r="P9457" s="1" t="s">
        <v>23</v>
      </c>
    </row>
    <row r="9458" spans="1:16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3" t="str">
        <f>IFERROR(LEFT(Tabla2[[#This Row],[Product]],FIND(" ",Tabla2[[#This Row],[Product]])-3),Tabla2[[#This Row],[Product]])</f>
        <v>Women</v>
      </c>
      <c r="I9458" s="6">
        <v>34</v>
      </c>
      <c r="J9458" s="4">
        <v>720</v>
      </c>
      <c r="K9458" s="6">
        <f>Tabla2[[#This Row],[Price per Unit]]*Tabla2[[#This Row],[Units Sold]]</f>
        <v>24480</v>
      </c>
      <c r="L9458" s="52">
        <f>Tabla2[[#This Row],[Units Sold]]/Cálculos!$C$11</f>
        <v>2.9045597958094464E-5</v>
      </c>
      <c r="M9458" s="6">
        <f>Tabla2[[#This Row],[Total Sales]]-Tabla2[[#This Row],[Operating Profit]]</f>
        <v>23794.560000000001</v>
      </c>
      <c r="N9458" s="6">
        <v>685.44</v>
      </c>
      <c r="O9458" s="46">
        <f>Tabla2[[#This Row],[Operating Profit]]/Tabla2[[#This Row],[Total Sales]]</f>
        <v>2.8000000000000001E-2</v>
      </c>
      <c r="P9458" s="1" t="s">
        <v>23</v>
      </c>
    </row>
    <row r="9459" spans="1:16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3" t="str">
        <f>IFERROR(LEFT(Tabla2[[#This Row],[Product]],FIND(" ",Tabla2[[#This Row],[Product]])-3),Tabla2[[#This Row],[Product]])</f>
        <v>Men</v>
      </c>
      <c r="I9459" s="6">
        <v>39</v>
      </c>
      <c r="J9459" s="4">
        <v>740</v>
      </c>
      <c r="K9459" s="6">
        <f>Tabla2[[#This Row],[Price per Unit]]*Tabla2[[#This Row],[Units Sold]]</f>
        <v>28860</v>
      </c>
      <c r="L9459" s="52">
        <f>Tabla2[[#This Row],[Units Sold]]/Cálculos!$C$11</f>
        <v>2.9852420123597086E-5</v>
      </c>
      <c r="M9459" s="6">
        <f>Tabla2[[#This Row],[Total Sales]]-Tabla2[[#This Row],[Operating Profit]]</f>
        <v>27936.48</v>
      </c>
      <c r="N9459" s="6">
        <v>923.52</v>
      </c>
      <c r="O9459" s="46">
        <f>Tabla2[[#This Row],[Operating Profit]]/Tabla2[[#This Row],[Total Sales]]</f>
        <v>3.2000000000000001E-2</v>
      </c>
      <c r="P9459" s="1" t="s">
        <v>23</v>
      </c>
    </row>
    <row r="9460" spans="1:16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3" t="str">
        <f>IFERROR(LEFT(Tabla2[[#This Row],[Product]],FIND(" ",Tabla2[[#This Row],[Product]])-3),Tabla2[[#This Row],[Product]])</f>
        <v>Women</v>
      </c>
      <c r="I9460" s="6">
        <v>47</v>
      </c>
      <c r="J9460" s="4">
        <v>1200</v>
      </c>
      <c r="K9460" s="6">
        <f>Tabla2[[#This Row],[Price per Unit]]*Tabla2[[#This Row],[Units Sold]]</f>
        <v>56400</v>
      </c>
      <c r="L9460" s="52">
        <f>Tabla2[[#This Row],[Units Sold]]/Cálculos!$C$11</f>
        <v>4.8409329930157437E-5</v>
      </c>
      <c r="M9460" s="6">
        <f>Tabla2[[#This Row],[Total Sales]]-Tabla2[[#This Row],[Operating Profit]]</f>
        <v>54426</v>
      </c>
      <c r="N9460" s="6">
        <v>1973.9999999999998</v>
      </c>
      <c r="O9460" s="46">
        <f>Tabla2[[#This Row],[Operating Profit]]/Tabla2[[#This Row],[Total Sales]]</f>
        <v>3.4999999999999996E-2</v>
      </c>
      <c r="P9460" s="1" t="s">
        <v>23</v>
      </c>
    </row>
    <row r="9461" spans="1:16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3" t="str">
        <f>IFERROR(LEFT(Tabla2[[#This Row],[Product]],FIND(" ",Tabla2[[#This Row],[Product]])-3),Tabla2[[#This Row],[Product]])</f>
        <v>Men</v>
      </c>
      <c r="I9461" s="6">
        <v>37</v>
      </c>
      <c r="J9461" s="4">
        <v>1800</v>
      </c>
      <c r="K9461" s="6">
        <f>Tabla2[[#This Row],[Price per Unit]]*Tabla2[[#This Row],[Units Sold]]</f>
        <v>66600</v>
      </c>
      <c r="L9461" s="52">
        <f>Tabla2[[#This Row],[Units Sold]]/Cálculos!$C$11</f>
        <v>7.2613994895236159E-5</v>
      </c>
      <c r="M9461" s="6">
        <f>Tabla2[[#This Row],[Total Sales]]-Tabla2[[#This Row],[Operating Profit]]</f>
        <v>64402.2</v>
      </c>
      <c r="N9461" s="6">
        <v>2197.7999999999997</v>
      </c>
      <c r="O9461" s="46">
        <f>Tabla2[[#This Row],[Operating Profit]]/Tabla2[[#This Row],[Total Sales]]</f>
        <v>3.2999999999999995E-2</v>
      </c>
      <c r="P9461" s="1" t="s">
        <v>23</v>
      </c>
    </row>
    <row r="9462" spans="1:16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3" t="str">
        <f>IFERROR(LEFT(Tabla2[[#This Row],[Product]],FIND(" ",Tabla2[[#This Row],[Product]])-3),Tabla2[[#This Row],[Product]])</f>
        <v>Men</v>
      </c>
      <c r="I9462" s="6">
        <v>36</v>
      </c>
      <c r="J9462" s="4">
        <v>1050</v>
      </c>
      <c r="K9462" s="6">
        <f>Tabla2[[#This Row],[Price per Unit]]*Tabla2[[#This Row],[Units Sold]]</f>
        <v>37800</v>
      </c>
      <c r="L9462" s="52">
        <f>Tabla2[[#This Row],[Units Sold]]/Cálculos!$C$11</f>
        <v>4.2358163688887758E-5</v>
      </c>
      <c r="M9462" s="6">
        <f>Tabla2[[#This Row],[Total Sales]]-Tabla2[[#This Row],[Operating Profit]]</f>
        <v>36401.4</v>
      </c>
      <c r="N9462" s="6">
        <v>1398.6</v>
      </c>
      <c r="O9462" s="46">
        <f>Tabla2[[#This Row],[Operating Profit]]/Tabla2[[#This Row],[Total Sales]]</f>
        <v>3.6999999999999998E-2</v>
      </c>
      <c r="P9462" s="1" t="s">
        <v>23</v>
      </c>
    </row>
    <row r="9463" spans="1:16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3" t="str">
        <f>IFERROR(LEFT(Tabla2[[#This Row],[Product]],FIND(" ",Tabla2[[#This Row],[Product]])-3),Tabla2[[#This Row],[Product]])</f>
        <v>Women</v>
      </c>
      <c r="I9463" s="6">
        <v>32</v>
      </c>
      <c r="J9463" s="4">
        <v>880</v>
      </c>
      <c r="K9463" s="6">
        <f>Tabla2[[#This Row],[Price per Unit]]*Tabla2[[#This Row],[Units Sold]]</f>
        <v>28160</v>
      </c>
      <c r="L9463" s="52">
        <f>Tabla2[[#This Row],[Units Sold]]/Cálculos!$C$11</f>
        <v>3.5500175282115457E-5</v>
      </c>
      <c r="M9463" s="6">
        <f>Tabla2[[#This Row],[Total Sales]]-Tabla2[[#This Row],[Operating Profit]]</f>
        <v>27315.200000000001</v>
      </c>
      <c r="N9463" s="6">
        <v>844.8</v>
      </c>
      <c r="O9463" s="46">
        <f>Tabla2[[#This Row],[Operating Profit]]/Tabla2[[#This Row],[Total Sales]]</f>
        <v>0.03</v>
      </c>
      <c r="P9463" s="1" t="s">
        <v>23</v>
      </c>
    </row>
    <row r="9464" spans="1:16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3" t="str">
        <f>IFERROR(LEFT(Tabla2[[#This Row],[Product]],FIND(" ",Tabla2[[#This Row],[Product]])-3),Tabla2[[#This Row],[Product]])</f>
        <v>Women</v>
      </c>
      <c r="I9464" s="6">
        <v>34</v>
      </c>
      <c r="J9464" s="4">
        <v>770</v>
      </c>
      <c r="K9464" s="6">
        <f>Tabla2[[#This Row],[Price per Unit]]*Tabla2[[#This Row],[Units Sold]]</f>
        <v>26180</v>
      </c>
      <c r="L9464" s="52">
        <f>Tabla2[[#This Row],[Units Sold]]/Cálculos!$C$11</f>
        <v>3.1062653371851023E-5</v>
      </c>
      <c r="M9464" s="6">
        <f>Tabla2[[#This Row],[Total Sales]]-Tabla2[[#This Row],[Operating Profit]]</f>
        <v>25342.240000000002</v>
      </c>
      <c r="N9464" s="6">
        <v>837.76</v>
      </c>
      <c r="O9464" s="46">
        <f>Tabla2[[#This Row],[Operating Profit]]/Tabla2[[#This Row],[Total Sales]]</f>
        <v>3.2000000000000001E-2</v>
      </c>
      <c r="P9464" s="1" t="s">
        <v>23</v>
      </c>
    </row>
    <row r="9465" spans="1:16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3" t="str">
        <f>IFERROR(LEFT(Tabla2[[#This Row],[Product]],FIND(" ",Tabla2[[#This Row],[Product]])-3),Tabla2[[#This Row],[Product]])</f>
        <v>Men</v>
      </c>
      <c r="I9465" s="6">
        <v>41</v>
      </c>
      <c r="J9465" s="4">
        <v>800</v>
      </c>
      <c r="K9465" s="6">
        <f>Tabla2[[#This Row],[Price per Unit]]*Tabla2[[#This Row],[Units Sold]]</f>
        <v>32800</v>
      </c>
      <c r="L9465" s="52">
        <f>Tabla2[[#This Row],[Units Sold]]/Cálculos!$C$11</f>
        <v>3.2272886620104963E-5</v>
      </c>
      <c r="M9465" s="6">
        <f>Tabla2[[#This Row],[Total Sales]]-Tabla2[[#This Row],[Operating Profit]]</f>
        <v>31783.200000000001</v>
      </c>
      <c r="N9465" s="6">
        <v>1016.8</v>
      </c>
      <c r="O9465" s="46">
        <f>Tabla2[[#This Row],[Operating Profit]]/Tabla2[[#This Row],[Total Sales]]</f>
        <v>3.1E-2</v>
      </c>
      <c r="P9465" s="1" t="s">
        <v>23</v>
      </c>
    </row>
    <row r="9466" spans="1:16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3" t="str">
        <f>IFERROR(LEFT(Tabla2[[#This Row],[Product]],FIND(" ",Tabla2[[#This Row],[Product]])-3),Tabla2[[#This Row],[Product]])</f>
        <v>Women</v>
      </c>
      <c r="I9466" s="6">
        <v>41</v>
      </c>
      <c r="J9466" s="4">
        <v>1320</v>
      </c>
      <c r="K9466" s="6">
        <f>Tabla2[[#This Row],[Price per Unit]]*Tabla2[[#This Row],[Units Sold]]</f>
        <v>54120</v>
      </c>
      <c r="L9466" s="52">
        <f>Tabla2[[#This Row],[Units Sold]]/Cálculos!$C$11</f>
        <v>5.3250262923173183E-5</v>
      </c>
      <c r="M9466" s="6">
        <f>Tabla2[[#This Row],[Total Sales]]-Tabla2[[#This Row],[Operating Profit]]</f>
        <v>52388.160000000003</v>
      </c>
      <c r="N9466" s="6">
        <v>1731.8400000000001</v>
      </c>
      <c r="O9466" s="46">
        <f>Tabla2[[#This Row],[Operating Profit]]/Tabla2[[#This Row],[Total Sales]]</f>
        <v>3.2000000000000001E-2</v>
      </c>
      <c r="P9466" s="1" t="s">
        <v>23</v>
      </c>
    </row>
    <row r="9467" spans="1:16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3" t="str">
        <f>IFERROR(LEFT(Tabla2[[#This Row],[Product]],FIND(" ",Tabla2[[#This Row],[Product]])-3),Tabla2[[#This Row],[Product]])</f>
        <v>Men</v>
      </c>
      <c r="I9467" s="6">
        <v>40</v>
      </c>
      <c r="J9467" s="4">
        <v>1960</v>
      </c>
      <c r="K9467" s="6">
        <f>Tabla2[[#This Row],[Price per Unit]]*Tabla2[[#This Row],[Units Sold]]</f>
        <v>78400</v>
      </c>
      <c r="L9467" s="52">
        <f>Tabla2[[#This Row],[Units Sold]]/Cálculos!$C$11</f>
        <v>7.9068572219257149E-5</v>
      </c>
      <c r="M9467" s="6">
        <f>Tabla2[[#This Row],[Total Sales]]-Tabla2[[#This Row],[Operating Profit]]</f>
        <v>75812.800000000003</v>
      </c>
      <c r="N9467" s="6">
        <v>2587.1999999999998</v>
      </c>
      <c r="O9467" s="46">
        <f>Tabla2[[#This Row],[Operating Profit]]/Tabla2[[#This Row],[Total Sales]]</f>
        <v>3.2999999999999995E-2</v>
      </c>
      <c r="P9467" s="1" t="s">
        <v>23</v>
      </c>
    </row>
    <row r="9468" spans="1:16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3" t="str">
        <f>IFERROR(LEFT(Tabla2[[#This Row],[Product]],FIND(" ",Tabla2[[#This Row],[Product]])-3),Tabla2[[#This Row],[Product]])</f>
        <v>Men</v>
      </c>
      <c r="I9468" s="6">
        <v>33</v>
      </c>
      <c r="J9468" s="4">
        <v>1120</v>
      </c>
      <c r="K9468" s="6">
        <f>Tabla2[[#This Row],[Price per Unit]]*Tabla2[[#This Row],[Units Sold]]</f>
        <v>36960</v>
      </c>
      <c r="L9468" s="52">
        <f>Tabla2[[#This Row],[Units Sold]]/Cálculos!$C$11</f>
        <v>4.5182041268146942E-5</v>
      </c>
      <c r="M9468" s="6">
        <f>Tabla2[[#This Row],[Total Sales]]-Tabla2[[#This Row],[Operating Profit]]</f>
        <v>35777.279999999999</v>
      </c>
      <c r="N9468" s="6">
        <v>1182.72</v>
      </c>
      <c r="O9468" s="46">
        <f>Tabla2[[#This Row],[Operating Profit]]/Tabla2[[#This Row],[Total Sales]]</f>
        <v>3.2000000000000001E-2</v>
      </c>
      <c r="P9468" s="1" t="s">
        <v>23</v>
      </c>
    </row>
    <row r="9469" spans="1:16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3" t="str">
        <f>IFERROR(LEFT(Tabla2[[#This Row],[Product]],FIND(" ",Tabla2[[#This Row],[Product]])-3),Tabla2[[#This Row],[Product]])</f>
        <v>Women</v>
      </c>
      <c r="I9469" s="6">
        <v>29</v>
      </c>
      <c r="J9469" s="4">
        <v>850</v>
      </c>
      <c r="K9469" s="6">
        <f>Tabla2[[#This Row],[Price per Unit]]*Tabla2[[#This Row],[Units Sold]]</f>
        <v>24650</v>
      </c>
      <c r="L9469" s="52">
        <f>Tabla2[[#This Row],[Units Sold]]/Cálculos!$C$11</f>
        <v>3.4289942033861518E-5</v>
      </c>
      <c r="M9469" s="6">
        <f>Tabla2[[#This Row],[Total Sales]]-Tabla2[[#This Row],[Operating Profit]]</f>
        <v>23885.85</v>
      </c>
      <c r="N9469" s="6">
        <v>764.15</v>
      </c>
      <c r="O9469" s="46">
        <f>Tabla2[[#This Row],[Operating Profit]]/Tabla2[[#This Row],[Total Sales]]</f>
        <v>3.1E-2</v>
      </c>
      <c r="P9469" s="1" t="s">
        <v>23</v>
      </c>
    </row>
    <row r="9470" spans="1:16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3" t="str">
        <f>IFERROR(LEFT(Tabla2[[#This Row],[Product]],FIND(" ",Tabla2[[#This Row],[Product]])-3),Tabla2[[#This Row],[Product]])</f>
        <v>Women</v>
      </c>
      <c r="I9470" s="6">
        <v>31</v>
      </c>
      <c r="J9470" s="4">
        <v>580</v>
      </c>
      <c r="K9470" s="6">
        <f>Tabla2[[#This Row],[Price per Unit]]*Tabla2[[#This Row],[Units Sold]]</f>
        <v>17980</v>
      </c>
      <c r="L9470" s="52">
        <f>Tabla2[[#This Row],[Units Sold]]/Cálculos!$C$11</f>
        <v>2.3397842799576097E-5</v>
      </c>
      <c r="M9470" s="6">
        <f>Tabla2[[#This Row],[Total Sales]]-Tabla2[[#This Row],[Operating Profit]]</f>
        <v>17476.560000000001</v>
      </c>
      <c r="N9470" s="6">
        <v>503.44000000000005</v>
      </c>
      <c r="O9470" s="46">
        <f>Tabla2[[#This Row],[Operating Profit]]/Tabla2[[#This Row],[Total Sales]]</f>
        <v>2.8000000000000004E-2</v>
      </c>
      <c r="P9470" s="1" t="s">
        <v>23</v>
      </c>
    </row>
    <row r="9471" spans="1:16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3" t="str">
        <f>IFERROR(LEFT(Tabla2[[#This Row],[Product]],FIND(" ",Tabla2[[#This Row],[Product]])-3),Tabla2[[#This Row],[Product]])</f>
        <v>Men</v>
      </c>
      <c r="I9471" s="6">
        <v>40</v>
      </c>
      <c r="J9471" s="4">
        <v>510</v>
      </c>
      <c r="K9471" s="6">
        <f>Tabla2[[#This Row],[Price per Unit]]*Tabla2[[#This Row],[Units Sold]]</f>
        <v>20400</v>
      </c>
      <c r="L9471" s="52">
        <f>Tabla2[[#This Row],[Units Sold]]/Cálculos!$C$11</f>
        <v>2.0573965220316913E-5</v>
      </c>
      <c r="M9471" s="6">
        <f>Tabla2[[#This Row],[Total Sales]]-Tabla2[[#This Row],[Operating Profit]]</f>
        <v>19849.2</v>
      </c>
      <c r="N9471" s="6">
        <v>550.80000000000007</v>
      </c>
      <c r="O9471" s="46">
        <f>Tabla2[[#This Row],[Operating Profit]]/Tabla2[[#This Row],[Total Sales]]</f>
        <v>2.7000000000000003E-2</v>
      </c>
      <c r="P9471" s="1" t="s">
        <v>23</v>
      </c>
    </row>
    <row r="9472" spans="1:16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3" t="str">
        <f>IFERROR(LEFT(Tabla2[[#This Row],[Product]],FIND(" ",Tabla2[[#This Row],[Product]])-3),Tabla2[[#This Row],[Product]])</f>
        <v>Women</v>
      </c>
      <c r="I9472" s="6">
        <v>46</v>
      </c>
      <c r="J9472" s="4">
        <v>980</v>
      </c>
      <c r="K9472" s="6">
        <f>Tabla2[[#This Row],[Price per Unit]]*Tabla2[[#This Row],[Units Sold]]</f>
        <v>45080</v>
      </c>
      <c r="L9472" s="52">
        <f>Tabla2[[#This Row],[Units Sold]]/Cálculos!$C$11</f>
        <v>3.9534286109628574E-5</v>
      </c>
      <c r="M9472" s="6">
        <f>Tabla2[[#This Row],[Total Sales]]-Tabla2[[#This Row],[Operating Profit]]</f>
        <v>43502.2</v>
      </c>
      <c r="N9472" s="6">
        <v>1577.8</v>
      </c>
      <c r="O9472" s="46">
        <f>Tabla2[[#This Row],[Operating Profit]]/Tabla2[[#This Row],[Total Sales]]</f>
        <v>3.4999999999999996E-2</v>
      </c>
      <c r="P9472" s="1" t="s">
        <v>23</v>
      </c>
    </row>
    <row r="9473" spans="1:16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3" t="str">
        <f>IFERROR(LEFT(Tabla2[[#This Row],[Product]],FIND(" ",Tabla2[[#This Row],[Product]])-3),Tabla2[[#This Row],[Product]])</f>
        <v>Men</v>
      </c>
      <c r="I9473" s="6">
        <v>36</v>
      </c>
      <c r="J9473" s="4">
        <v>1530</v>
      </c>
      <c r="K9473" s="6">
        <f>Tabla2[[#This Row],[Price per Unit]]*Tabla2[[#This Row],[Units Sold]]</f>
        <v>55080</v>
      </c>
      <c r="L9473" s="52">
        <f>Tabla2[[#This Row],[Units Sold]]/Cálculos!$C$11</f>
        <v>6.1721895660950735E-5</v>
      </c>
      <c r="M9473" s="6">
        <f>Tabla2[[#This Row],[Total Sales]]-Tabla2[[#This Row],[Operating Profit]]</f>
        <v>53207.28</v>
      </c>
      <c r="N9473" s="6">
        <v>1872.7199999999998</v>
      </c>
      <c r="O9473" s="46">
        <f>Tabla2[[#This Row],[Operating Profit]]/Tabla2[[#This Row],[Total Sales]]</f>
        <v>3.3999999999999996E-2</v>
      </c>
      <c r="P9473" s="1" t="s">
        <v>23</v>
      </c>
    </row>
    <row r="9474" spans="1:16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3" t="str">
        <f>IFERROR(LEFT(Tabla2[[#This Row],[Product]],FIND(" ",Tabla2[[#This Row],[Product]])-3),Tabla2[[#This Row],[Product]])</f>
        <v>Men</v>
      </c>
      <c r="I9474" s="6">
        <v>35</v>
      </c>
      <c r="J9474" s="4">
        <v>880</v>
      </c>
      <c r="K9474" s="6">
        <f>Tabla2[[#This Row],[Price per Unit]]*Tabla2[[#This Row],[Units Sold]]</f>
        <v>30800</v>
      </c>
      <c r="L9474" s="52">
        <f>Tabla2[[#This Row],[Units Sold]]/Cálculos!$C$11</f>
        <v>3.5500175282115457E-5</v>
      </c>
      <c r="M9474" s="6">
        <f>Tabla2[[#This Row],[Total Sales]]-Tabla2[[#This Row],[Operating Profit]]</f>
        <v>29660.400000000001</v>
      </c>
      <c r="N9474" s="6">
        <v>1139.5999999999999</v>
      </c>
      <c r="O9474" s="46">
        <f>Tabla2[[#This Row],[Operating Profit]]/Tabla2[[#This Row],[Total Sales]]</f>
        <v>3.6999999999999998E-2</v>
      </c>
      <c r="P9474" s="1" t="s">
        <v>23</v>
      </c>
    </row>
    <row r="9475" spans="1:16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3" t="str">
        <f>IFERROR(LEFT(Tabla2[[#This Row],[Product]],FIND(" ",Tabla2[[#This Row],[Product]])-3),Tabla2[[#This Row],[Product]])</f>
        <v>Women</v>
      </c>
      <c r="I9475" s="6">
        <v>30</v>
      </c>
      <c r="J9475" s="4">
        <v>470</v>
      </c>
      <c r="K9475" s="6">
        <f>Tabla2[[#This Row],[Price per Unit]]*Tabla2[[#This Row],[Units Sold]]</f>
        <v>14100</v>
      </c>
      <c r="L9475" s="52">
        <f>Tabla2[[#This Row],[Units Sold]]/Cálculos!$C$11</f>
        <v>1.8960320889311665E-5</v>
      </c>
      <c r="M9475" s="6">
        <f>Tabla2[[#This Row],[Total Sales]]-Tabla2[[#This Row],[Operating Profit]]</f>
        <v>13677</v>
      </c>
      <c r="N9475" s="6">
        <v>423</v>
      </c>
      <c r="O9475" s="46">
        <f>Tabla2[[#This Row],[Operating Profit]]/Tabla2[[#This Row],[Total Sales]]</f>
        <v>0.03</v>
      </c>
      <c r="P9475" s="1" t="s">
        <v>23</v>
      </c>
    </row>
    <row r="9476" spans="1:16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3" t="str">
        <f>IFERROR(LEFT(Tabla2[[#This Row],[Product]],FIND(" ",Tabla2[[#This Row],[Product]])-3),Tabla2[[#This Row],[Product]])</f>
        <v>Women</v>
      </c>
      <c r="I9476" s="6">
        <v>34</v>
      </c>
      <c r="J9476" s="4">
        <v>390</v>
      </c>
      <c r="K9476" s="6">
        <f>Tabla2[[#This Row],[Price per Unit]]*Tabla2[[#This Row],[Units Sold]]</f>
        <v>13260</v>
      </c>
      <c r="L9476" s="52">
        <f>Tabla2[[#This Row],[Units Sold]]/Cálculos!$C$11</f>
        <v>1.5733032227301167E-5</v>
      </c>
      <c r="M9476" s="6">
        <f>Tabla2[[#This Row],[Total Sales]]-Tabla2[[#This Row],[Operating Profit]]</f>
        <v>12901.98</v>
      </c>
      <c r="N9476" s="6">
        <v>358.02000000000004</v>
      </c>
      <c r="O9476" s="46">
        <f>Tabla2[[#This Row],[Operating Profit]]/Tabla2[[#This Row],[Total Sales]]</f>
        <v>2.7000000000000003E-2</v>
      </c>
      <c r="P9476" s="1" t="s">
        <v>23</v>
      </c>
    </row>
    <row r="9477" spans="1:16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3" t="str">
        <f>IFERROR(LEFT(Tabla2[[#This Row],[Product]],FIND(" ",Tabla2[[#This Row],[Product]])-3),Tabla2[[#This Row],[Product]])</f>
        <v>Men</v>
      </c>
      <c r="I9477" s="6">
        <v>39</v>
      </c>
      <c r="J9477" s="4">
        <v>410</v>
      </c>
      <c r="K9477" s="6">
        <f>Tabla2[[#This Row],[Price per Unit]]*Tabla2[[#This Row],[Units Sold]]</f>
        <v>15990</v>
      </c>
      <c r="L9477" s="52">
        <f>Tabla2[[#This Row],[Units Sold]]/Cálculos!$C$11</f>
        <v>1.6539854392803792E-5</v>
      </c>
      <c r="M9477" s="6">
        <f>Tabla2[[#This Row],[Total Sales]]-Tabla2[[#This Row],[Operating Profit]]</f>
        <v>15494.31</v>
      </c>
      <c r="N9477" s="6">
        <v>495.69</v>
      </c>
      <c r="O9477" s="46">
        <f>Tabla2[[#This Row],[Operating Profit]]/Tabla2[[#This Row],[Total Sales]]</f>
        <v>3.1E-2</v>
      </c>
      <c r="P9477" s="1" t="s">
        <v>23</v>
      </c>
    </row>
    <row r="9478" spans="1:16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3" t="str">
        <f>IFERROR(LEFT(Tabla2[[#This Row],[Product]],FIND(" ",Tabla2[[#This Row],[Product]])-3),Tabla2[[#This Row],[Product]])</f>
        <v>Women</v>
      </c>
      <c r="I9478" s="6">
        <v>41</v>
      </c>
      <c r="J9478" s="4">
        <v>770</v>
      </c>
      <c r="K9478" s="6">
        <f>Tabla2[[#This Row],[Price per Unit]]*Tabla2[[#This Row],[Units Sold]]</f>
        <v>31570</v>
      </c>
      <c r="L9478" s="52">
        <f>Tabla2[[#This Row],[Units Sold]]/Cálculos!$C$11</f>
        <v>3.1062653371851023E-5</v>
      </c>
      <c r="M9478" s="6">
        <f>Tabla2[[#This Row],[Total Sales]]-Tabla2[[#This Row],[Operating Profit]]</f>
        <v>30528.19</v>
      </c>
      <c r="N9478" s="6">
        <v>1041.81</v>
      </c>
      <c r="O9478" s="46">
        <f>Tabla2[[#This Row],[Operating Profit]]/Tabla2[[#This Row],[Total Sales]]</f>
        <v>3.3000000000000002E-2</v>
      </c>
      <c r="P9478" s="1" t="s">
        <v>23</v>
      </c>
    </row>
    <row r="9479" spans="1:16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3" t="str">
        <f>IFERROR(LEFT(Tabla2[[#This Row],[Product]],FIND(" ",Tabla2[[#This Row],[Product]])-3),Tabla2[[#This Row],[Product]])</f>
        <v>Men</v>
      </c>
      <c r="I9479" s="6">
        <v>40</v>
      </c>
      <c r="J9479" s="4">
        <v>1320</v>
      </c>
      <c r="K9479" s="6">
        <f>Tabla2[[#This Row],[Price per Unit]]*Tabla2[[#This Row],[Units Sold]]</f>
        <v>52800</v>
      </c>
      <c r="L9479" s="52">
        <f>Tabla2[[#This Row],[Units Sold]]/Cálculos!$C$11</f>
        <v>5.3250262923173183E-5</v>
      </c>
      <c r="M9479" s="6">
        <f>Tabla2[[#This Row],[Total Sales]]-Tabla2[[#This Row],[Operating Profit]]</f>
        <v>51057.599999999999</v>
      </c>
      <c r="N9479" s="6">
        <v>1742.3999999999999</v>
      </c>
      <c r="O9479" s="46">
        <f>Tabla2[[#This Row],[Operating Profit]]/Tabla2[[#This Row],[Total Sales]]</f>
        <v>3.2999999999999995E-2</v>
      </c>
      <c r="P9479" s="1" t="s">
        <v>23</v>
      </c>
    </row>
    <row r="9480" spans="1:16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3" t="str">
        <f>IFERROR(LEFT(Tabla2[[#This Row],[Product]],FIND(" ",Tabla2[[#This Row],[Product]])-3),Tabla2[[#This Row],[Product]])</f>
        <v>Men</v>
      </c>
      <c r="I9480" s="6">
        <v>37</v>
      </c>
      <c r="J9480" s="4">
        <v>680</v>
      </c>
      <c r="K9480" s="6">
        <f>Tabla2[[#This Row],[Price per Unit]]*Tabla2[[#This Row],[Units Sold]]</f>
        <v>25160</v>
      </c>
      <c r="L9480" s="52">
        <f>Tabla2[[#This Row],[Units Sold]]/Cálculos!$C$11</f>
        <v>2.7431953627089217E-5</v>
      </c>
      <c r="M9480" s="6">
        <f>Tabla2[[#This Row],[Total Sales]]-Tabla2[[#This Row],[Operating Profit]]</f>
        <v>24279.4</v>
      </c>
      <c r="N9480" s="6">
        <v>880.59999999999991</v>
      </c>
      <c r="O9480" s="46">
        <f>Tabla2[[#This Row],[Operating Profit]]/Tabla2[[#This Row],[Total Sales]]</f>
        <v>3.4999999999999996E-2</v>
      </c>
      <c r="P9480" s="1" t="s">
        <v>23</v>
      </c>
    </row>
    <row r="9481" spans="1:16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3" t="str">
        <f>IFERROR(LEFT(Tabla2[[#This Row],[Product]],FIND(" ",Tabla2[[#This Row],[Product]])-3),Tabla2[[#This Row],[Product]])</f>
        <v>Women</v>
      </c>
      <c r="I9481" s="6">
        <v>41</v>
      </c>
      <c r="J9481" s="4">
        <v>380</v>
      </c>
      <c r="K9481" s="6">
        <f>Tabla2[[#This Row],[Price per Unit]]*Tabla2[[#This Row],[Units Sold]]</f>
        <v>15580</v>
      </c>
      <c r="L9481" s="52">
        <f>Tabla2[[#This Row],[Units Sold]]/Cálculos!$C$11</f>
        <v>1.5329621144549856E-5</v>
      </c>
      <c r="M9481" s="6">
        <f>Tabla2[[#This Row],[Total Sales]]-Tabla2[[#This Row],[Operating Profit]]</f>
        <v>15112.6</v>
      </c>
      <c r="N9481" s="6">
        <v>467.4</v>
      </c>
      <c r="O9481" s="46">
        <f>Tabla2[[#This Row],[Operating Profit]]/Tabla2[[#This Row],[Total Sales]]</f>
        <v>0.03</v>
      </c>
      <c r="P9481" s="1" t="s">
        <v>23</v>
      </c>
    </row>
    <row r="9482" spans="1:16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3" t="str">
        <f>IFERROR(LEFT(Tabla2[[#This Row],[Product]],FIND(" ",Tabla2[[#This Row],[Product]])-3),Tabla2[[#This Row],[Product]])</f>
        <v>Women</v>
      </c>
      <c r="I9482" s="6">
        <v>38</v>
      </c>
      <c r="J9482" s="4">
        <v>320</v>
      </c>
      <c r="K9482" s="6">
        <f>Tabla2[[#This Row],[Price per Unit]]*Tabla2[[#This Row],[Units Sold]]</f>
        <v>12160</v>
      </c>
      <c r="L9482" s="52">
        <f>Tabla2[[#This Row],[Units Sold]]/Cálculos!$C$11</f>
        <v>1.2909154648041983E-5</v>
      </c>
      <c r="M9482" s="6">
        <f>Tabla2[[#This Row],[Total Sales]]-Tabla2[[#This Row],[Operating Profit]]</f>
        <v>11831.68</v>
      </c>
      <c r="N9482" s="6">
        <v>328.32000000000005</v>
      </c>
      <c r="O9482" s="46">
        <f>Tabla2[[#This Row],[Operating Profit]]/Tabla2[[#This Row],[Total Sales]]</f>
        <v>2.7000000000000003E-2</v>
      </c>
      <c r="P9482" s="1" t="s">
        <v>23</v>
      </c>
    </row>
    <row r="9483" spans="1:16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3" t="str">
        <f>IFERROR(LEFT(Tabla2[[#This Row],[Product]],FIND(" ",Tabla2[[#This Row],[Product]])-3),Tabla2[[#This Row],[Product]])</f>
        <v>Men</v>
      </c>
      <c r="I9483" s="6">
        <v>51</v>
      </c>
      <c r="J9483" s="4">
        <v>340</v>
      </c>
      <c r="K9483" s="6">
        <f>Tabla2[[#This Row],[Price per Unit]]*Tabla2[[#This Row],[Units Sold]]</f>
        <v>17340</v>
      </c>
      <c r="L9483" s="52">
        <f>Tabla2[[#This Row],[Units Sold]]/Cálculos!$C$11</f>
        <v>1.3715976813544608E-5</v>
      </c>
      <c r="M9483" s="6">
        <f>Tabla2[[#This Row],[Total Sales]]-Tabla2[[#This Row],[Operating Profit]]</f>
        <v>16854.48</v>
      </c>
      <c r="N9483" s="6">
        <v>485.52000000000004</v>
      </c>
      <c r="O9483" s="46">
        <f>Tabla2[[#This Row],[Operating Profit]]/Tabla2[[#This Row],[Total Sales]]</f>
        <v>2.8000000000000001E-2</v>
      </c>
      <c r="P9483" s="1" t="s">
        <v>23</v>
      </c>
    </row>
    <row r="9484" spans="1:16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3" t="str">
        <f>IFERROR(LEFT(Tabla2[[#This Row],[Product]],FIND(" ",Tabla2[[#This Row],[Product]])-3),Tabla2[[#This Row],[Product]])</f>
        <v>Women</v>
      </c>
      <c r="I9484" s="6">
        <v>51</v>
      </c>
      <c r="J9484" s="4">
        <v>680</v>
      </c>
      <c r="K9484" s="6">
        <f>Tabla2[[#This Row],[Price per Unit]]*Tabla2[[#This Row],[Units Sold]]</f>
        <v>34680</v>
      </c>
      <c r="L9484" s="52">
        <f>Tabla2[[#This Row],[Units Sold]]/Cálculos!$C$11</f>
        <v>2.7431953627089217E-5</v>
      </c>
      <c r="M9484" s="6">
        <f>Tabla2[[#This Row],[Total Sales]]-Tabla2[[#This Row],[Operating Profit]]</f>
        <v>33466.199999999997</v>
      </c>
      <c r="N9484" s="6">
        <v>1213.8</v>
      </c>
      <c r="O9484" s="46">
        <f>Tabla2[[#This Row],[Operating Profit]]/Tabla2[[#This Row],[Total Sales]]</f>
        <v>3.4999999999999996E-2</v>
      </c>
      <c r="P9484" s="1" t="s">
        <v>23</v>
      </c>
    </row>
    <row r="9485" spans="1:16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3" t="str">
        <f>IFERROR(LEFT(Tabla2[[#This Row],[Product]],FIND(" ",Tabla2[[#This Row],[Product]])-3),Tabla2[[#This Row],[Product]])</f>
        <v>Men</v>
      </c>
      <c r="I9485" s="6">
        <v>49</v>
      </c>
      <c r="J9485" s="4">
        <v>1200</v>
      </c>
      <c r="K9485" s="6">
        <f>Tabla2[[#This Row],[Price per Unit]]*Tabla2[[#This Row],[Units Sold]]</f>
        <v>58800</v>
      </c>
      <c r="L9485" s="52">
        <f>Tabla2[[#This Row],[Units Sold]]/Cálculos!$C$11</f>
        <v>4.8409329930157437E-5</v>
      </c>
      <c r="M9485" s="6">
        <f>Tabla2[[#This Row],[Total Sales]]-Tabla2[[#This Row],[Operating Profit]]</f>
        <v>56742</v>
      </c>
      <c r="N9485" s="6">
        <v>2058</v>
      </c>
      <c r="O9485" s="46">
        <f>Tabla2[[#This Row],[Operating Profit]]/Tabla2[[#This Row],[Total Sales]]</f>
        <v>3.5000000000000003E-2</v>
      </c>
      <c r="P9485" s="1" t="s">
        <v>23</v>
      </c>
    </row>
    <row r="9486" spans="1:16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3" t="str">
        <f>IFERROR(LEFT(Tabla2[[#This Row],[Product]],FIND(" ",Tabla2[[#This Row],[Product]])-3),Tabla2[[#This Row],[Product]])</f>
        <v>Men</v>
      </c>
      <c r="I9486" s="6">
        <v>40</v>
      </c>
      <c r="J9486" s="4">
        <v>1020</v>
      </c>
      <c r="K9486" s="6">
        <f>Tabla2[[#This Row],[Price per Unit]]*Tabla2[[#This Row],[Units Sold]]</f>
        <v>40800</v>
      </c>
      <c r="L9486" s="52">
        <f>Tabla2[[#This Row],[Units Sold]]/Cálculos!$C$11</f>
        <v>4.1147930440633825E-5</v>
      </c>
      <c r="M9486" s="6">
        <f>Tabla2[[#This Row],[Total Sales]]-Tabla2[[#This Row],[Operating Profit]]</f>
        <v>39372</v>
      </c>
      <c r="N9486" s="6">
        <v>1428</v>
      </c>
      <c r="O9486" s="46">
        <f>Tabla2[[#This Row],[Operating Profit]]/Tabla2[[#This Row],[Total Sales]]</f>
        <v>3.5000000000000003E-2</v>
      </c>
      <c r="P9486" s="1" t="s">
        <v>23</v>
      </c>
    </row>
    <row r="9487" spans="1:16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3" t="str">
        <f>IFERROR(LEFT(Tabla2[[#This Row],[Product]],FIND(" ",Tabla2[[#This Row],[Product]])-3),Tabla2[[#This Row],[Product]])</f>
        <v>Women</v>
      </c>
      <c r="I9487" s="6">
        <v>44</v>
      </c>
      <c r="J9487" s="4">
        <v>910</v>
      </c>
      <c r="K9487" s="6">
        <f>Tabla2[[#This Row],[Price per Unit]]*Tabla2[[#This Row],[Units Sold]]</f>
        <v>40040</v>
      </c>
      <c r="L9487" s="52">
        <f>Tabla2[[#This Row],[Units Sold]]/Cálculos!$C$11</f>
        <v>3.6710408530369391E-5</v>
      </c>
      <c r="M9487" s="6">
        <f>Tabla2[[#This Row],[Total Sales]]-Tabla2[[#This Row],[Operating Profit]]</f>
        <v>38838.800000000003</v>
      </c>
      <c r="N9487" s="6">
        <v>1201.2</v>
      </c>
      <c r="O9487" s="46">
        <f>Tabla2[[#This Row],[Operating Profit]]/Tabla2[[#This Row],[Total Sales]]</f>
        <v>3.0000000000000002E-2</v>
      </c>
      <c r="P9487" s="1" t="s">
        <v>23</v>
      </c>
    </row>
    <row r="9488" spans="1:16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3" t="str">
        <f>IFERROR(LEFT(Tabla2[[#This Row],[Product]],FIND(" ",Tabla2[[#This Row],[Product]])-3),Tabla2[[#This Row],[Product]])</f>
        <v>Women</v>
      </c>
      <c r="I9488" s="6">
        <v>42</v>
      </c>
      <c r="J9488" s="4">
        <v>830</v>
      </c>
      <c r="K9488" s="6">
        <f>Tabla2[[#This Row],[Price per Unit]]*Tabla2[[#This Row],[Units Sold]]</f>
        <v>34860</v>
      </c>
      <c r="L9488" s="52">
        <f>Tabla2[[#This Row],[Units Sold]]/Cálculos!$C$11</f>
        <v>3.3483119868358896E-5</v>
      </c>
      <c r="M9488" s="6">
        <f>Tabla2[[#This Row],[Total Sales]]-Tabla2[[#This Row],[Operating Profit]]</f>
        <v>33849.06</v>
      </c>
      <c r="N9488" s="6">
        <v>1010.9399999999999</v>
      </c>
      <c r="O9488" s="46">
        <f>Tabla2[[#This Row],[Operating Profit]]/Tabla2[[#This Row],[Total Sales]]</f>
        <v>2.8999999999999998E-2</v>
      </c>
      <c r="P9488" s="1" t="s">
        <v>23</v>
      </c>
    </row>
    <row r="9489" spans="1:16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3" t="str">
        <f>IFERROR(LEFT(Tabla2[[#This Row],[Product]],FIND(" ",Tabla2[[#This Row],[Product]])-3),Tabla2[[#This Row],[Product]])</f>
        <v>Men</v>
      </c>
      <c r="I9489" s="6">
        <v>50</v>
      </c>
      <c r="J9489" s="4">
        <v>780</v>
      </c>
      <c r="K9489" s="6">
        <f>Tabla2[[#This Row],[Price per Unit]]*Tabla2[[#This Row],[Units Sold]]</f>
        <v>39000</v>
      </c>
      <c r="L9489" s="52">
        <f>Tabla2[[#This Row],[Units Sold]]/Cálculos!$C$11</f>
        <v>3.1466064454602334E-5</v>
      </c>
      <c r="M9489" s="6">
        <f>Tabla2[[#This Row],[Total Sales]]-Tabla2[[#This Row],[Operating Profit]]</f>
        <v>37752</v>
      </c>
      <c r="N9489" s="6">
        <v>1248</v>
      </c>
      <c r="O9489" s="46">
        <f>Tabla2[[#This Row],[Operating Profit]]/Tabla2[[#This Row],[Total Sales]]</f>
        <v>3.2000000000000001E-2</v>
      </c>
      <c r="P9489" s="1" t="s">
        <v>23</v>
      </c>
    </row>
    <row r="9490" spans="1:16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3" t="str">
        <f>IFERROR(LEFT(Tabla2[[#This Row],[Product]],FIND(" ",Tabla2[[#This Row],[Product]])-3),Tabla2[[#This Row],[Product]])</f>
        <v>Women</v>
      </c>
      <c r="I9490" s="6">
        <v>48</v>
      </c>
      <c r="J9490" s="4">
        <v>1230</v>
      </c>
      <c r="K9490" s="6">
        <f>Tabla2[[#This Row],[Price per Unit]]*Tabla2[[#This Row],[Units Sold]]</f>
        <v>59040</v>
      </c>
      <c r="L9490" s="52">
        <f>Tabla2[[#This Row],[Units Sold]]/Cálculos!$C$11</f>
        <v>4.9619563178411377E-5</v>
      </c>
      <c r="M9490" s="6">
        <f>Tabla2[[#This Row],[Total Sales]]-Tabla2[[#This Row],[Operating Profit]]</f>
        <v>56973.599999999999</v>
      </c>
      <c r="N9490" s="6">
        <v>2066.4</v>
      </c>
      <c r="O9490" s="46">
        <f>Tabla2[[#This Row],[Operating Profit]]/Tabla2[[#This Row],[Total Sales]]</f>
        <v>3.5000000000000003E-2</v>
      </c>
      <c r="P9490" s="1" t="s">
        <v>23</v>
      </c>
    </row>
    <row r="9491" spans="1:16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3" t="str">
        <f>IFERROR(LEFT(Tabla2[[#This Row],[Product]],FIND(" ",Tabla2[[#This Row],[Product]])-3),Tabla2[[#This Row],[Product]])</f>
        <v>Men</v>
      </c>
      <c r="I9491" s="6">
        <v>51</v>
      </c>
      <c r="J9491" s="4">
        <v>1780</v>
      </c>
      <c r="K9491" s="6">
        <f>Tabla2[[#This Row],[Price per Unit]]*Tabla2[[#This Row],[Units Sold]]</f>
        <v>90780</v>
      </c>
      <c r="L9491" s="52">
        <f>Tabla2[[#This Row],[Units Sold]]/Cálculos!$C$11</f>
        <v>7.1807172729733537E-5</v>
      </c>
      <c r="M9491" s="6">
        <f>Tabla2[[#This Row],[Total Sales]]-Tabla2[[#This Row],[Operating Profit]]</f>
        <v>87602.7</v>
      </c>
      <c r="N9491" s="6">
        <v>3177.2999999999997</v>
      </c>
      <c r="O9491" s="46">
        <f>Tabla2[[#This Row],[Operating Profit]]/Tabla2[[#This Row],[Total Sales]]</f>
        <v>3.4999999999999996E-2</v>
      </c>
      <c r="P9491" s="1" t="s">
        <v>23</v>
      </c>
    </row>
    <row r="9492" spans="1:16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3" t="str">
        <f>IFERROR(LEFT(Tabla2[[#This Row],[Product]],FIND(" ",Tabla2[[#This Row],[Product]])-3),Tabla2[[#This Row],[Product]])</f>
        <v>Men</v>
      </c>
      <c r="I9492" s="6">
        <v>37</v>
      </c>
      <c r="J9492" s="4">
        <v>1130</v>
      </c>
      <c r="K9492" s="6">
        <f>Tabla2[[#This Row],[Price per Unit]]*Tabla2[[#This Row],[Units Sold]]</f>
        <v>41810</v>
      </c>
      <c r="L9492" s="52">
        <f>Tabla2[[#This Row],[Units Sold]]/Cálculos!$C$11</f>
        <v>4.5585452350898253E-5</v>
      </c>
      <c r="M9492" s="6">
        <f>Tabla2[[#This Row],[Total Sales]]-Tabla2[[#This Row],[Operating Profit]]</f>
        <v>40472.080000000002</v>
      </c>
      <c r="N9492" s="6">
        <v>1337.92</v>
      </c>
      <c r="O9492" s="46">
        <f>Tabla2[[#This Row],[Operating Profit]]/Tabla2[[#This Row],[Total Sales]]</f>
        <v>3.2000000000000001E-2</v>
      </c>
      <c r="P9492" s="1" t="s">
        <v>23</v>
      </c>
    </row>
    <row r="9493" spans="1:16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3" t="str">
        <f>IFERROR(LEFT(Tabla2[[#This Row],[Product]],FIND(" ",Tabla2[[#This Row],[Product]])-3),Tabla2[[#This Row],[Product]])</f>
        <v>Women</v>
      </c>
      <c r="I9493" s="6">
        <v>36</v>
      </c>
      <c r="J9493" s="4">
        <v>1120</v>
      </c>
      <c r="K9493" s="6">
        <f>Tabla2[[#This Row],[Price per Unit]]*Tabla2[[#This Row],[Units Sold]]</f>
        <v>40320</v>
      </c>
      <c r="L9493" s="52">
        <f>Tabla2[[#This Row],[Units Sold]]/Cálculos!$C$11</f>
        <v>4.5182041268146942E-5</v>
      </c>
      <c r="M9493" s="6">
        <f>Tabla2[[#This Row],[Total Sales]]-Tabla2[[#This Row],[Operating Profit]]</f>
        <v>39231.360000000001</v>
      </c>
      <c r="N9493" s="6">
        <v>1088.6400000000001</v>
      </c>
      <c r="O9493" s="46">
        <f>Tabla2[[#This Row],[Operating Profit]]/Tabla2[[#This Row],[Total Sales]]</f>
        <v>2.7000000000000003E-2</v>
      </c>
      <c r="P9493" s="1" t="s">
        <v>23</v>
      </c>
    </row>
    <row r="9494" spans="1:16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3" t="str">
        <f>IFERROR(LEFT(Tabla2[[#This Row],[Product]],FIND(" ",Tabla2[[#This Row],[Product]])-3),Tabla2[[#This Row],[Product]])</f>
        <v>Women</v>
      </c>
      <c r="I9494" s="6">
        <v>43</v>
      </c>
      <c r="J9494" s="4">
        <v>1050</v>
      </c>
      <c r="K9494" s="6">
        <f>Tabla2[[#This Row],[Price per Unit]]*Tabla2[[#This Row],[Units Sold]]</f>
        <v>45150</v>
      </c>
      <c r="L9494" s="52">
        <f>Tabla2[[#This Row],[Units Sold]]/Cálculos!$C$11</f>
        <v>4.2358163688887758E-5</v>
      </c>
      <c r="M9494" s="6">
        <f>Tabla2[[#This Row],[Total Sales]]-Tabla2[[#This Row],[Operating Profit]]</f>
        <v>43885.8</v>
      </c>
      <c r="N9494" s="6">
        <v>1264.2</v>
      </c>
      <c r="O9494" s="46">
        <f>Tabla2[[#This Row],[Operating Profit]]/Tabla2[[#This Row],[Total Sales]]</f>
        <v>2.8000000000000001E-2</v>
      </c>
      <c r="P9494" s="1" t="s">
        <v>23</v>
      </c>
    </row>
    <row r="9495" spans="1:16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3" t="str">
        <f>IFERROR(LEFT(Tabla2[[#This Row],[Product]],FIND(" ",Tabla2[[#This Row],[Product]])-3),Tabla2[[#This Row],[Product]])</f>
        <v>Men</v>
      </c>
      <c r="I9495" s="6">
        <v>52</v>
      </c>
      <c r="J9495" s="4">
        <v>900</v>
      </c>
      <c r="K9495" s="6">
        <f>Tabla2[[#This Row],[Price per Unit]]*Tabla2[[#This Row],[Units Sold]]</f>
        <v>46800</v>
      </c>
      <c r="L9495" s="52">
        <f>Tabla2[[#This Row],[Units Sold]]/Cálculos!$C$11</f>
        <v>3.630699744761808E-5</v>
      </c>
      <c r="M9495" s="6">
        <f>Tabla2[[#This Row],[Total Sales]]-Tabla2[[#This Row],[Operating Profit]]</f>
        <v>45442.8</v>
      </c>
      <c r="N9495" s="6">
        <v>1357.1999999999998</v>
      </c>
      <c r="O9495" s="46">
        <f>Tabla2[[#This Row],[Operating Profit]]/Tabla2[[#This Row],[Total Sales]]</f>
        <v>2.8999999999999995E-2</v>
      </c>
      <c r="P9495" s="1" t="s">
        <v>23</v>
      </c>
    </row>
    <row r="9496" spans="1:16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3" t="str">
        <f>IFERROR(LEFT(Tabla2[[#This Row],[Product]],FIND(" ",Tabla2[[#This Row],[Product]])-3),Tabla2[[#This Row],[Product]])</f>
        <v>Women</v>
      </c>
      <c r="I9496" s="6">
        <v>51</v>
      </c>
      <c r="J9496" s="4">
        <v>1280</v>
      </c>
      <c r="K9496" s="6">
        <f>Tabla2[[#This Row],[Price per Unit]]*Tabla2[[#This Row],[Units Sold]]</f>
        <v>65280</v>
      </c>
      <c r="L9496" s="52">
        <f>Tabla2[[#This Row],[Units Sold]]/Cálculos!$C$11</f>
        <v>5.1636618592167932E-5</v>
      </c>
      <c r="M9496" s="6">
        <f>Tabla2[[#This Row],[Total Sales]]-Tabla2[[#This Row],[Operating Profit]]</f>
        <v>63125.760000000002</v>
      </c>
      <c r="N9496" s="6">
        <v>2154.2399999999998</v>
      </c>
      <c r="O9496" s="46">
        <f>Tabla2[[#This Row],[Operating Profit]]/Tabla2[[#This Row],[Total Sales]]</f>
        <v>3.2999999999999995E-2</v>
      </c>
      <c r="P9496" s="1" t="s">
        <v>23</v>
      </c>
    </row>
    <row r="9497" spans="1:16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3" t="str">
        <f>IFERROR(LEFT(Tabla2[[#This Row],[Product]],FIND(" ",Tabla2[[#This Row],[Product]])-3),Tabla2[[#This Row],[Product]])</f>
        <v>Men</v>
      </c>
      <c r="I9497" s="6">
        <v>35</v>
      </c>
      <c r="J9497" s="4">
        <v>1790</v>
      </c>
      <c r="K9497" s="6">
        <f>Tabla2[[#This Row],[Price per Unit]]*Tabla2[[#This Row],[Units Sold]]</f>
        <v>62650</v>
      </c>
      <c r="L9497" s="52">
        <f>Tabla2[[#This Row],[Units Sold]]/Cálculos!$C$11</f>
        <v>7.2210583812484848E-5</v>
      </c>
      <c r="M9497" s="6">
        <f>Tabla2[[#This Row],[Total Sales]]-Tabla2[[#This Row],[Operating Profit]]</f>
        <v>59392.2</v>
      </c>
      <c r="N9497" s="6">
        <v>3257.8</v>
      </c>
      <c r="O9497" s="46">
        <f>Tabla2[[#This Row],[Operating Profit]]/Tabla2[[#This Row],[Total Sales]]</f>
        <v>5.2000000000000005E-2</v>
      </c>
      <c r="P9497" s="1" t="s">
        <v>23</v>
      </c>
    </row>
    <row r="9498" spans="1:16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3" t="str">
        <f>IFERROR(LEFT(Tabla2[[#This Row],[Product]],FIND(" ",Tabla2[[#This Row],[Product]])-3),Tabla2[[#This Row],[Product]])</f>
        <v>Men</v>
      </c>
      <c r="I9498" s="6">
        <v>36</v>
      </c>
      <c r="J9498" s="4">
        <v>1070</v>
      </c>
      <c r="K9498" s="6">
        <f>Tabla2[[#This Row],[Price per Unit]]*Tabla2[[#This Row],[Units Sold]]</f>
        <v>38520</v>
      </c>
      <c r="L9498" s="52">
        <f>Tabla2[[#This Row],[Units Sold]]/Cálculos!$C$11</f>
        <v>4.316498585439038E-5</v>
      </c>
      <c r="M9498" s="6">
        <f>Tabla2[[#This Row],[Total Sales]]-Tabla2[[#This Row],[Operating Profit]]</f>
        <v>36632.519999999997</v>
      </c>
      <c r="N9498" s="6">
        <v>1887.48</v>
      </c>
      <c r="O9498" s="46">
        <f>Tabla2[[#This Row],[Operating Profit]]/Tabla2[[#This Row],[Total Sales]]</f>
        <v>4.9000000000000002E-2</v>
      </c>
      <c r="P9498" s="1" t="s">
        <v>23</v>
      </c>
    </row>
    <row r="9499" spans="1:16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3" t="str">
        <f>IFERROR(LEFT(Tabla2[[#This Row],[Product]],FIND(" ",Tabla2[[#This Row],[Product]])-3),Tabla2[[#This Row],[Product]])</f>
        <v>Women</v>
      </c>
      <c r="I9499" s="6">
        <v>27</v>
      </c>
      <c r="J9499" s="4">
        <v>1010</v>
      </c>
      <c r="K9499" s="6">
        <f>Tabla2[[#This Row],[Price per Unit]]*Tabla2[[#This Row],[Units Sold]]</f>
        <v>27270</v>
      </c>
      <c r="L9499" s="52">
        <f>Tabla2[[#This Row],[Units Sold]]/Cálculos!$C$11</f>
        <v>4.0744519357882514E-5</v>
      </c>
      <c r="M9499" s="6">
        <f>Tabla2[[#This Row],[Total Sales]]-Tabla2[[#This Row],[Operating Profit]]</f>
        <v>26179.200000000001</v>
      </c>
      <c r="N9499" s="6">
        <v>1090.8</v>
      </c>
      <c r="O9499" s="46">
        <f>Tabla2[[#This Row],[Operating Profit]]/Tabla2[[#This Row],[Total Sales]]</f>
        <v>0.04</v>
      </c>
      <c r="P9499" s="1" t="s">
        <v>23</v>
      </c>
    </row>
    <row r="9500" spans="1:16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3" t="str">
        <f>IFERROR(LEFT(Tabla2[[#This Row],[Product]],FIND(" ",Tabla2[[#This Row],[Product]])-3),Tabla2[[#This Row],[Product]])</f>
        <v>Women</v>
      </c>
      <c r="I9500" s="6">
        <v>29</v>
      </c>
      <c r="J9500" s="4">
        <v>530</v>
      </c>
      <c r="K9500" s="6">
        <f>Tabla2[[#This Row],[Price per Unit]]*Tabla2[[#This Row],[Units Sold]]</f>
        <v>15370</v>
      </c>
      <c r="L9500" s="52">
        <f>Tabla2[[#This Row],[Units Sold]]/Cálculos!$C$11</f>
        <v>2.1380787385819535E-5</v>
      </c>
      <c r="M9500" s="6">
        <f>Tabla2[[#This Row],[Total Sales]]-Tabla2[[#This Row],[Operating Profit]]</f>
        <v>14770.57</v>
      </c>
      <c r="N9500" s="6">
        <v>599.42999999999995</v>
      </c>
      <c r="O9500" s="46">
        <f>Tabla2[[#This Row],[Operating Profit]]/Tabla2[[#This Row],[Total Sales]]</f>
        <v>3.9E-2</v>
      </c>
      <c r="P9500" s="1" t="s">
        <v>23</v>
      </c>
    </row>
    <row r="9501" spans="1:16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3" t="str">
        <f>IFERROR(LEFT(Tabla2[[#This Row],[Product]],FIND(" ",Tabla2[[#This Row],[Product]])-3),Tabla2[[#This Row],[Product]])</f>
        <v>Men</v>
      </c>
      <c r="I9501" s="6">
        <v>37</v>
      </c>
      <c r="J9501" s="4">
        <v>700</v>
      </c>
      <c r="K9501" s="6">
        <f>Tabla2[[#This Row],[Price per Unit]]*Tabla2[[#This Row],[Units Sold]]</f>
        <v>25900</v>
      </c>
      <c r="L9501" s="52">
        <f>Tabla2[[#This Row],[Units Sold]]/Cálculos!$C$11</f>
        <v>2.8238775792591839E-5</v>
      </c>
      <c r="M9501" s="6">
        <f>Tabla2[[#This Row],[Total Sales]]-Tabla2[[#This Row],[Operating Profit]]</f>
        <v>24838.1</v>
      </c>
      <c r="N9501" s="6">
        <v>1061.8999999999999</v>
      </c>
      <c r="O9501" s="46">
        <f>Tabla2[[#This Row],[Operating Profit]]/Tabla2[[#This Row],[Total Sales]]</f>
        <v>4.0999999999999995E-2</v>
      </c>
      <c r="P9501" s="1" t="s">
        <v>23</v>
      </c>
    </row>
    <row r="9502" spans="1:16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3" t="str">
        <f>IFERROR(LEFT(Tabla2[[#This Row],[Product]],FIND(" ",Tabla2[[#This Row],[Product]])-3),Tabla2[[#This Row],[Product]])</f>
        <v>Women</v>
      </c>
      <c r="I9502" s="6">
        <v>34</v>
      </c>
      <c r="J9502" s="4">
        <v>1040</v>
      </c>
      <c r="K9502" s="6">
        <f>Tabla2[[#This Row],[Price per Unit]]*Tabla2[[#This Row],[Units Sold]]</f>
        <v>35360</v>
      </c>
      <c r="L9502" s="52">
        <f>Tabla2[[#This Row],[Units Sold]]/Cálculos!$C$11</f>
        <v>4.1954752606136447E-5</v>
      </c>
      <c r="M9502" s="6">
        <f>Tabla2[[#This Row],[Total Sales]]-Tabla2[[#This Row],[Operating Profit]]</f>
        <v>33839.519999999997</v>
      </c>
      <c r="N9502" s="6">
        <v>1520.4799999999998</v>
      </c>
      <c r="O9502" s="46">
        <f>Tabla2[[#This Row],[Operating Profit]]/Tabla2[[#This Row],[Total Sales]]</f>
        <v>4.2999999999999997E-2</v>
      </c>
      <c r="P9502" s="1" t="s">
        <v>23</v>
      </c>
    </row>
    <row r="9503" spans="1:16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3" t="str">
        <f>IFERROR(LEFT(Tabla2[[#This Row],[Product]],FIND(" ",Tabla2[[#This Row],[Product]])-3),Tabla2[[#This Row],[Product]])</f>
        <v>Men</v>
      </c>
      <c r="I9503" s="6">
        <v>33</v>
      </c>
      <c r="J9503" s="4">
        <v>1840</v>
      </c>
      <c r="K9503" s="6">
        <f>Tabla2[[#This Row],[Price per Unit]]*Tabla2[[#This Row],[Units Sold]]</f>
        <v>60720</v>
      </c>
      <c r="L9503" s="52">
        <f>Tabla2[[#This Row],[Units Sold]]/Cálculos!$C$11</f>
        <v>7.4227639226241403E-5</v>
      </c>
      <c r="M9503" s="6">
        <f>Tabla2[[#This Row],[Total Sales]]-Tabla2[[#This Row],[Operating Profit]]</f>
        <v>57866.16</v>
      </c>
      <c r="N9503" s="6">
        <v>2853.84</v>
      </c>
      <c r="O9503" s="46">
        <f>Tabla2[[#This Row],[Operating Profit]]/Tabla2[[#This Row],[Total Sales]]</f>
        <v>4.7E-2</v>
      </c>
      <c r="P9503" s="1" t="s">
        <v>23</v>
      </c>
    </row>
    <row r="9504" spans="1:16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3" t="str">
        <f>IFERROR(LEFT(Tabla2[[#This Row],[Product]],FIND(" ",Tabla2[[#This Row],[Product]])-3),Tabla2[[#This Row],[Product]])</f>
        <v>Men</v>
      </c>
      <c r="I9504" s="6">
        <v>33</v>
      </c>
      <c r="J9504" s="4">
        <v>720</v>
      </c>
      <c r="K9504" s="6">
        <f>Tabla2[[#This Row],[Price per Unit]]*Tabla2[[#This Row],[Units Sold]]</f>
        <v>23760</v>
      </c>
      <c r="L9504" s="52">
        <f>Tabla2[[#This Row],[Units Sold]]/Cálculos!$C$11</f>
        <v>2.9045597958094464E-5</v>
      </c>
      <c r="M9504" s="6">
        <f>Tabla2[[#This Row],[Total Sales]]-Tabla2[[#This Row],[Operating Profit]]</f>
        <v>22643.279999999999</v>
      </c>
      <c r="N9504" s="6">
        <v>1116.72</v>
      </c>
      <c r="O9504" s="46">
        <f>Tabla2[[#This Row],[Operating Profit]]/Tabla2[[#This Row],[Total Sales]]</f>
        <v>4.7E-2</v>
      </c>
      <c r="P9504" s="1" t="s">
        <v>23</v>
      </c>
    </row>
    <row r="9505" spans="1:16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3" t="str">
        <f>IFERROR(LEFT(Tabla2[[#This Row],[Product]],FIND(" ",Tabla2[[#This Row],[Product]])-3),Tabla2[[#This Row],[Product]])</f>
        <v>Women</v>
      </c>
      <c r="I9505" s="6">
        <v>25</v>
      </c>
      <c r="J9505" s="4">
        <v>850</v>
      </c>
      <c r="K9505" s="6">
        <f>Tabla2[[#This Row],[Price per Unit]]*Tabla2[[#This Row],[Units Sold]]</f>
        <v>21250</v>
      </c>
      <c r="L9505" s="52">
        <f>Tabla2[[#This Row],[Units Sold]]/Cálculos!$C$11</f>
        <v>3.4289942033861518E-5</v>
      </c>
      <c r="M9505" s="6">
        <f>Tabla2[[#This Row],[Total Sales]]-Tabla2[[#This Row],[Operating Profit]]</f>
        <v>20400</v>
      </c>
      <c r="N9505" s="6">
        <v>849.99999999999989</v>
      </c>
      <c r="O9505" s="46">
        <f>Tabla2[[#This Row],[Operating Profit]]/Tabla2[[#This Row],[Total Sales]]</f>
        <v>3.9999999999999994E-2</v>
      </c>
      <c r="P9505" s="1" t="s">
        <v>23</v>
      </c>
    </row>
    <row r="9506" spans="1:16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3" t="str">
        <f>IFERROR(LEFT(Tabla2[[#This Row],[Product]],FIND(" ",Tabla2[[#This Row],[Product]])-3),Tabla2[[#This Row],[Product]])</f>
        <v>Women</v>
      </c>
      <c r="I9506" s="6">
        <v>30</v>
      </c>
      <c r="J9506" s="4">
        <v>480</v>
      </c>
      <c r="K9506" s="6">
        <f>Tabla2[[#This Row],[Price per Unit]]*Tabla2[[#This Row],[Units Sold]]</f>
        <v>14400</v>
      </c>
      <c r="L9506" s="52">
        <f>Tabla2[[#This Row],[Units Sold]]/Cálculos!$C$11</f>
        <v>1.9363731972062976E-5</v>
      </c>
      <c r="M9506" s="6">
        <f>Tabla2[[#This Row],[Total Sales]]-Tabla2[[#This Row],[Operating Profit]]</f>
        <v>13852.8</v>
      </c>
      <c r="N9506" s="6">
        <v>547.20000000000005</v>
      </c>
      <c r="O9506" s="46">
        <f>Tabla2[[#This Row],[Operating Profit]]/Tabla2[[#This Row],[Total Sales]]</f>
        <v>3.8000000000000006E-2</v>
      </c>
      <c r="P9506" s="1" t="s">
        <v>23</v>
      </c>
    </row>
    <row r="9507" spans="1:16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3" t="str">
        <f>IFERROR(LEFT(Tabla2[[#This Row],[Product]],FIND(" ",Tabla2[[#This Row],[Product]])-3),Tabla2[[#This Row],[Product]])</f>
        <v>Men</v>
      </c>
      <c r="I9507" s="6">
        <v>36</v>
      </c>
      <c r="J9507" s="4">
        <v>680</v>
      </c>
      <c r="K9507" s="6">
        <f>Tabla2[[#This Row],[Price per Unit]]*Tabla2[[#This Row],[Units Sold]]</f>
        <v>24480</v>
      </c>
      <c r="L9507" s="52">
        <f>Tabla2[[#This Row],[Units Sold]]/Cálculos!$C$11</f>
        <v>2.7431953627089217E-5</v>
      </c>
      <c r="M9507" s="6">
        <f>Tabla2[[#This Row],[Total Sales]]-Tabla2[[#This Row],[Operating Profit]]</f>
        <v>23525.279999999999</v>
      </c>
      <c r="N9507" s="6">
        <v>954.71999999999991</v>
      </c>
      <c r="O9507" s="46">
        <f>Tabla2[[#This Row],[Operating Profit]]/Tabla2[[#This Row],[Total Sales]]</f>
        <v>3.8999999999999993E-2</v>
      </c>
      <c r="P9507" s="1" t="s">
        <v>23</v>
      </c>
    </row>
    <row r="9508" spans="1:16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3" t="str">
        <f>IFERROR(LEFT(Tabla2[[#This Row],[Product]],FIND(" ",Tabla2[[#This Row],[Product]])-3),Tabla2[[#This Row],[Product]])</f>
        <v>Women</v>
      </c>
      <c r="I9508" s="6">
        <v>35</v>
      </c>
      <c r="J9508" s="4">
        <v>1070</v>
      </c>
      <c r="K9508" s="6">
        <f>Tabla2[[#This Row],[Price per Unit]]*Tabla2[[#This Row],[Units Sold]]</f>
        <v>37450</v>
      </c>
      <c r="L9508" s="52">
        <f>Tabla2[[#This Row],[Units Sold]]/Cálculos!$C$11</f>
        <v>4.316498585439038E-5</v>
      </c>
      <c r="M9508" s="6">
        <f>Tabla2[[#This Row],[Total Sales]]-Tabla2[[#This Row],[Operating Profit]]</f>
        <v>35689.85</v>
      </c>
      <c r="N9508" s="6">
        <v>1760.1499999999999</v>
      </c>
      <c r="O9508" s="46">
        <f>Tabla2[[#This Row],[Operating Profit]]/Tabla2[[#This Row],[Total Sales]]</f>
        <v>4.6999999999999993E-2</v>
      </c>
      <c r="P9508" s="1" t="s">
        <v>23</v>
      </c>
    </row>
    <row r="9509" spans="1:16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3" t="str">
        <f>IFERROR(LEFT(Tabla2[[#This Row],[Product]],FIND(" ",Tabla2[[#This Row],[Product]])-3),Tabla2[[#This Row],[Product]])</f>
        <v>Men</v>
      </c>
      <c r="I9509" s="6">
        <v>35</v>
      </c>
      <c r="J9509" s="4">
        <v>1850</v>
      </c>
      <c r="K9509" s="6">
        <f>Tabla2[[#This Row],[Price per Unit]]*Tabla2[[#This Row],[Units Sold]]</f>
        <v>64750</v>
      </c>
      <c r="L9509" s="52">
        <f>Tabla2[[#This Row],[Units Sold]]/Cálculos!$C$11</f>
        <v>7.4631050308992714E-5</v>
      </c>
      <c r="M9509" s="6">
        <f>Tabla2[[#This Row],[Total Sales]]-Tabla2[[#This Row],[Operating Profit]]</f>
        <v>61577.25</v>
      </c>
      <c r="N9509" s="6">
        <v>3172.75</v>
      </c>
      <c r="O9509" s="46">
        <f>Tabla2[[#This Row],[Operating Profit]]/Tabla2[[#This Row],[Total Sales]]</f>
        <v>4.9000000000000002E-2</v>
      </c>
      <c r="P9509" s="1" t="s">
        <v>23</v>
      </c>
    </row>
    <row r="9510" spans="1:16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3" t="str">
        <f>IFERROR(LEFT(Tabla2[[#This Row],[Product]],FIND(" ",Tabla2[[#This Row],[Product]])-3),Tabla2[[#This Row],[Product]])</f>
        <v>Men</v>
      </c>
      <c r="I9510" s="6">
        <v>36</v>
      </c>
      <c r="J9510" s="4">
        <v>800</v>
      </c>
      <c r="K9510" s="6">
        <f>Tabla2[[#This Row],[Price per Unit]]*Tabla2[[#This Row],[Units Sold]]</f>
        <v>28800</v>
      </c>
      <c r="L9510" s="52">
        <f>Tabla2[[#This Row],[Units Sold]]/Cálculos!$C$11</f>
        <v>3.2272886620104963E-5</v>
      </c>
      <c r="M9510" s="6">
        <f>Tabla2[[#This Row],[Total Sales]]-Tabla2[[#This Row],[Operating Profit]]</f>
        <v>27360</v>
      </c>
      <c r="N9510" s="6">
        <v>1440</v>
      </c>
      <c r="O9510" s="46">
        <f>Tabla2[[#This Row],[Operating Profit]]/Tabla2[[#This Row],[Total Sales]]</f>
        <v>0.05</v>
      </c>
      <c r="P9510" s="1" t="s">
        <v>23</v>
      </c>
    </row>
    <row r="9511" spans="1:16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3" t="str">
        <f>IFERROR(LEFT(Tabla2[[#This Row],[Product]],FIND(" ",Tabla2[[#This Row],[Product]])-3),Tabla2[[#This Row],[Product]])</f>
        <v>Women</v>
      </c>
      <c r="I9511" s="6">
        <v>23</v>
      </c>
      <c r="J9511" s="4">
        <v>850</v>
      </c>
      <c r="K9511" s="6">
        <f>Tabla2[[#This Row],[Price per Unit]]*Tabla2[[#This Row],[Units Sold]]</f>
        <v>19550</v>
      </c>
      <c r="L9511" s="52">
        <f>Tabla2[[#This Row],[Units Sold]]/Cálculos!$C$11</f>
        <v>3.4289942033861518E-5</v>
      </c>
      <c r="M9511" s="6">
        <f>Tabla2[[#This Row],[Total Sales]]-Tabla2[[#This Row],[Operating Profit]]</f>
        <v>18807.099999999999</v>
      </c>
      <c r="N9511" s="6">
        <v>742.9</v>
      </c>
      <c r="O9511" s="46">
        <f>Tabla2[[#This Row],[Operating Profit]]/Tabla2[[#This Row],[Total Sales]]</f>
        <v>3.7999999999999999E-2</v>
      </c>
      <c r="P9511" s="1" t="s">
        <v>23</v>
      </c>
    </row>
    <row r="9512" spans="1:16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3" t="str">
        <f>IFERROR(LEFT(Tabla2[[#This Row],[Product]],FIND(" ",Tabla2[[#This Row],[Product]])-3),Tabla2[[#This Row],[Product]])</f>
        <v>Women</v>
      </c>
      <c r="I9512" s="6">
        <v>30</v>
      </c>
      <c r="J9512" s="4">
        <v>390</v>
      </c>
      <c r="K9512" s="6">
        <f>Tabla2[[#This Row],[Price per Unit]]*Tabla2[[#This Row],[Units Sold]]</f>
        <v>11700</v>
      </c>
      <c r="L9512" s="52">
        <f>Tabla2[[#This Row],[Units Sold]]/Cálculos!$C$11</f>
        <v>1.5733032227301167E-5</v>
      </c>
      <c r="M9512" s="6">
        <f>Tabla2[[#This Row],[Total Sales]]-Tabla2[[#This Row],[Operating Profit]]</f>
        <v>11232</v>
      </c>
      <c r="N9512" s="6">
        <v>467.99999999999994</v>
      </c>
      <c r="O9512" s="46">
        <f>Tabla2[[#This Row],[Operating Profit]]/Tabla2[[#This Row],[Total Sales]]</f>
        <v>3.9999999999999994E-2</v>
      </c>
      <c r="P9512" s="1" t="s">
        <v>23</v>
      </c>
    </row>
    <row r="9513" spans="1:16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3" t="str">
        <f>IFERROR(LEFT(Tabla2[[#This Row],[Product]],FIND(" ",Tabla2[[#This Row],[Product]])-3),Tabla2[[#This Row],[Product]])</f>
        <v>Men</v>
      </c>
      <c r="I9513" s="6">
        <v>36</v>
      </c>
      <c r="J9513" s="4">
        <v>560</v>
      </c>
      <c r="K9513" s="6">
        <f>Tabla2[[#This Row],[Price per Unit]]*Tabla2[[#This Row],[Units Sold]]</f>
        <v>20160</v>
      </c>
      <c r="L9513" s="52">
        <f>Tabla2[[#This Row],[Units Sold]]/Cálculos!$C$11</f>
        <v>2.2591020634073471E-5</v>
      </c>
      <c r="M9513" s="6">
        <f>Tabla2[[#This Row],[Total Sales]]-Tabla2[[#This Row],[Operating Profit]]</f>
        <v>19373.759999999998</v>
      </c>
      <c r="N9513" s="6">
        <v>786.2399999999999</v>
      </c>
      <c r="O9513" s="46">
        <f>Tabla2[[#This Row],[Operating Profit]]/Tabla2[[#This Row],[Total Sales]]</f>
        <v>3.8999999999999993E-2</v>
      </c>
      <c r="P9513" s="1" t="s">
        <v>23</v>
      </c>
    </row>
    <row r="9514" spans="1:16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3" t="str">
        <f>IFERROR(LEFT(Tabla2[[#This Row],[Product]],FIND(" ",Tabla2[[#This Row],[Product]])-3),Tabla2[[#This Row],[Product]])</f>
        <v>Women</v>
      </c>
      <c r="I9514" s="6">
        <v>29</v>
      </c>
      <c r="J9514" s="4">
        <v>960</v>
      </c>
      <c r="K9514" s="6">
        <f>Tabla2[[#This Row],[Price per Unit]]*Tabla2[[#This Row],[Units Sold]]</f>
        <v>27840</v>
      </c>
      <c r="L9514" s="52">
        <f>Tabla2[[#This Row],[Units Sold]]/Cálculos!$C$11</f>
        <v>3.8727463944125952E-5</v>
      </c>
      <c r="M9514" s="6">
        <f>Tabla2[[#This Row],[Total Sales]]-Tabla2[[#This Row],[Operating Profit]]</f>
        <v>26559.360000000001</v>
      </c>
      <c r="N9514" s="6">
        <v>1280.6399999999999</v>
      </c>
      <c r="O9514" s="46">
        <f>Tabla2[[#This Row],[Operating Profit]]/Tabla2[[#This Row],[Total Sales]]</f>
        <v>4.5999999999999992E-2</v>
      </c>
      <c r="P9514" s="1" t="s">
        <v>23</v>
      </c>
    </row>
    <row r="9515" spans="1:16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3" t="str">
        <f>IFERROR(LEFT(Tabla2[[#This Row],[Product]],FIND(" ",Tabla2[[#This Row],[Product]])-3),Tabla2[[#This Row],[Product]])</f>
        <v>Men</v>
      </c>
      <c r="I9515" s="6">
        <v>30</v>
      </c>
      <c r="J9515" s="4">
        <v>1680</v>
      </c>
      <c r="K9515" s="6">
        <f>Tabla2[[#This Row],[Price per Unit]]*Tabla2[[#This Row],[Units Sold]]</f>
        <v>50400</v>
      </c>
      <c r="L9515" s="52">
        <f>Tabla2[[#This Row],[Units Sold]]/Cálculos!$C$11</f>
        <v>6.7773061902220413E-5</v>
      </c>
      <c r="M9515" s="6">
        <f>Tabla2[[#This Row],[Total Sales]]-Tabla2[[#This Row],[Operating Profit]]</f>
        <v>47779.199999999997</v>
      </c>
      <c r="N9515" s="6">
        <v>2620.8000000000002</v>
      </c>
      <c r="O9515" s="46">
        <f>Tabla2[[#This Row],[Operating Profit]]/Tabla2[[#This Row],[Total Sales]]</f>
        <v>5.2000000000000005E-2</v>
      </c>
      <c r="P9515" s="1" t="s">
        <v>23</v>
      </c>
    </row>
    <row r="9516" spans="1:16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3" t="str">
        <f>IFERROR(LEFT(Tabla2[[#This Row],[Product]],FIND(" ",Tabla2[[#This Row],[Product]])-3),Tabla2[[#This Row],[Product]])</f>
        <v>Men</v>
      </c>
      <c r="I9516" s="6">
        <v>35</v>
      </c>
      <c r="J9516" s="4">
        <v>680</v>
      </c>
      <c r="K9516" s="6">
        <f>Tabla2[[#This Row],[Price per Unit]]*Tabla2[[#This Row],[Units Sold]]</f>
        <v>23800</v>
      </c>
      <c r="L9516" s="52">
        <f>Tabla2[[#This Row],[Units Sold]]/Cálculos!$C$11</f>
        <v>2.7431953627089217E-5</v>
      </c>
      <c r="M9516" s="6">
        <f>Tabla2[[#This Row],[Total Sales]]-Tabla2[[#This Row],[Operating Profit]]</f>
        <v>22681.4</v>
      </c>
      <c r="N9516" s="6">
        <v>1118.6000000000001</v>
      </c>
      <c r="O9516" s="46">
        <f>Tabla2[[#This Row],[Operating Profit]]/Tabla2[[#This Row],[Total Sales]]</f>
        <v>4.7000000000000007E-2</v>
      </c>
      <c r="P9516" s="1" t="s">
        <v>23</v>
      </c>
    </row>
    <row r="9517" spans="1:16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3" t="str">
        <f>IFERROR(LEFT(Tabla2[[#This Row],[Product]],FIND(" ",Tabla2[[#This Row],[Product]])-3),Tabla2[[#This Row],[Product]])</f>
        <v>Women</v>
      </c>
      <c r="I9517" s="6">
        <v>25</v>
      </c>
      <c r="J9517" s="4">
        <v>740</v>
      </c>
      <c r="K9517" s="6">
        <f>Tabla2[[#This Row],[Price per Unit]]*Tabla2[[#This Row],[Units Sold]]</f>
        <v>18500</v>
      </c>
      <c r="L9517" s="52">
        <f>Tabla2[[#This Row],[Units Sold]]/Cálculos!$C$11</f>
        <v>2.9852420123597086E-5</v>
      </c>
      <c r="M9517" s="6">
        <f>Tabla2[[#This Row],[Total Sales]]-Tabla2[[#This Row],[Operating Profit]]</f>
        <v>17723</v>
      </c>
      <c r="N9517" s="6">
        <v>777</v>
      </c>
      <c r="O9517" s="46">
        <f>Tabla2[[#This Row],[Operating Profit]]/Tabla2[[#This Row],[Total Sales]]</f>
        <v>4.2000000000000003E-2</v>
      </c>
      <c r="P9517" s="1" t="s">
        <v>23</v>
      </c>
    </row>
    <row r="9518" spans="1:16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3" t="str">
        <f>IFERROR(LEFT(Tabla2[[#This Row],[Product]],FIND(" ",Tabla2[[#This Row],[Product]])-3),Tabla2[[#This Row],[Product]])</f>
        <v>Women</v>
      </c>
      <c r="I9518" s="6">
        <v>30</v>
      </c>
      <c r="J9518" s="4">
        <v>500</v>
      </c>
      <c r="K9518" s="6">
        <f>Tabla2[[#This Row],[Price per Unit]]*Tabla2[[#This Row],[Units Sold]]</f>
        <v>15000</v>
      </c>
      <c r="L9518" s="52">
        <f>Tabla2[[#This Row],[Units Sold]]/Cálculos!$C$11</f>
        <v>2.0170554137565598E-5</v>
      </c>
      <c r="M9518" s="6">
        <f>Tabla2[[#This Row],[Total Sales]]-Tabla2[[#This Row],[Operating Profit]]</f>
        <v>14400</v>
      </c>
      <c r="N9518" s="6">
        <v>600</v>
      </c>
      <c r="O9518" s="46">
        <f>Tabla2[[#This Row],[Operating Profit]]/Tabla2[[#This Row],[Total Sales]]</f>
        <v>0.04</v>
      </c>
      <c r="P9518" s="1" t="s">
        <v>23</v>
      </c>
    </row>
    <row r="9519" spans="1:16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3" t="str">
        <f>IFERROR(LEFT(Tabla2[[#This Row],[Product]],FIND(" ",Tabla2[[#This Row],[Product]])-3),Tabla2[[#This Row],[Product]])</f>
        <v>Men</v>
      </c>
      <c r="I9519" s="6">
        <v>41</v>
      </c>
      <c r="J9519" s="4">
        <v>530</v>
      </c>
      <c r="K9519" s="6">
        <f>Tabla2[[#This Row],[Price per Unit]]*Tabla2[[#This Row],[Units Sold]]</f>
        <v>21730</v>
      </c>
      <c r="L9519" s="52">
        <f>Tabla2[[#This Row],[Units Sold]]/Cálculos!$C$11</f>
        <v>2.1380787385819535E-5</v>
      </c>
      <c r="M9519" s="6">
        <f>Tabla2[[#This Row],[Total Sales]]-Tabla2[[#This Row],[Operating Profit]]</f>
        <v>20817.34</v>
      </c>
      <c r="N9519" s="6">
        <v>912.66</v>
      </c>
      <c r="O9519" s="46">
        <f>Tabla2[[#This Row],[Operating Profit]]/Tabla2[[#This Row],[Total Sales]]</f>
        <v>4.1999999999999996E-2</v>
      </c>
      <c r="P9519" s="1" t="s">
        <v>23</v>
      </c>
    </row>
    <row r="9520" spans="1:16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3" t="str">
        <f>IFERROR(LEFT(Tabla2[[#This Row],[Product]],FIND(" ",Tabla2[[#This Row],[Product]])-3),Tabla2[[#This Row],[Product]])</f>
        <v>Women</v>
      </c>
      <c r="I9520" s="6">
        <v>36</v>
      </c>
      <c r="J9520" s="4">
        <v>900</v>
      </c>
      <c r="K9520" s="6">
        <f>Tabla2[[#This Row],[Price per Unit]]*Tabla2[[#This Row],[Units Sold]]</f>
        <v>32400</v>
      </c>
      <c r="L9520" s="52">
        <f>Tabla2[[#This Row],[Units Sold]]/Cálculos!$C$11</f>
        <v>3.630699744761808E-5</v>
      </c>
      <c r="M9520" s="6">
        <f>Tabla2[[#This Row],[Total Sales]]-Tabla2[[#This Row],[Operating Profit]]</f>
        <v>30974.400000000001</v>
      </c>
      <c r="N9520" s="6">
        <v>1425.6</v>
      </c>
      <c r="O9520" s="46">
        <f>Tabla2[[#This Row],[Operating Profit]]/Tabla2[[#This Row],[Total Sales]]</f>
        <v>4.3999999999999997E-2</v>
      </c>
      <c r="P9520" s="1" t="s">
        <v>23</v>
      </c>
    </row>
    <row r="9521" spans="1:16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3" t="str">
        <f>IFERROR(LEFT(Tabla2[[#This Row],[Product]],FIND(" ",Tabla2[[#This Row],[Product]])-3),Tabla2[[#This Row],[Product]])</f>
        <v>Men</v>
      </c>
      <c r="I9521" s="6">
        <v>48</v>
      </c>
      <c r="J9521" s="4">
        <v>1770</v>
      </c>
      <c r="K9521" s="6">
        <f>Tabla2[[#This Row],[Price per Unit]]*Tabla2[[#This Row],[Units Sold]]</f>
        <v>84960</v>
      </c>
      <c r="L9521" s="52">
        <f>Tabla2[[#This Row],[Units Sold]]/Cálculos!$C$11</f>
        <v>7.1403761646982226E-5</v>
      </c>
      <c r="M9521" s="6">
        <f>Tabla2[[#This Row],[Total Sales]]-Tabla2[[#This Row],[Operating Profit]]</f>
        <v>80627.039999999994</v>
      </c>
      <c r="N9521" s="6">
        <v>4332.96</v>
      </c>
      <c r="O9521" s="46">
        <f>Tabla2[[#This Row],[Operating Profit]]/Tabla2[[#This Row],[Total Sales]]</f>
        <v>5.1000000000000004E-2</v>
      </c>
      <c r="P9521" s="1" t="s">
        <v>23</v>
      </c>
    </row>
    <row r="9522" spans="1:16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3" t="str">
        <f>IFERROR(LEFT(Tabla2[[#This Row],[Product]],FIND(" ",Tabla2[[#This Row],[Product]])-3),Tabla2[[#This Row],[Product]])</f>
        <v>Men</v>
      </c>
      <c r="I9522" s="6">
        <v>41</v>
      </c>
      <c r="J9522" s="4">
        <v>940</v>
      </c>
      <c r="K9522" s="6">
        <f>Tabla2[[#This Row],[Price per Unit]]*Tabla2[[#This Row],[Units Sold]]</f>
        <v>38540</v>
      </c>
      <c r="L9522" s="52">
        <f>Tabla2[[#This Row],[Units Sold]]/Cálculos!$C$11</f>
        <v>3.792064177862333E-5</v>
      </c>
      <c r="M9522" s="6">
        <f>Tabla2[[#This Row],[Total Sales]]-Tabla2[[#This Row],[Operating Profit]]</f>
        <v>36574.46</v>
      </c>
      <c r="N9522" s="6">
        <v>1965.54</v>
      </c>
      <c r="O9522" s="46">
        <f>Tabla2[[#This Row],[Operating Profit]]/Tabla2[[#This Row],[Total Sales]]</f>
        <v>5.0999999999999997E-2</v>
      </c>
      <c r="P9522" s="1" t="s">
        <v>23</v>
      </c>
    </row>
    <row r="9523" spans="1:16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3" t="str">
        <f>IFERROR(LEFT(Tabla2[[#This Row],[Product]],FIND(" ",Tabla2[[#This Row],[Product]])-3),Tabla2[[#This Row],[Product]])</f>
        <v>Women</v>
      </c>
      <c r="I9523" s="6">
        <v>37</v>
      </c>
      <c r="J9523" s="4">
        <v>960</v>
      </c>
      <c r="K9523" s="6">
        <f>Tabla2[[#This Row],[Price per Unit]]*Tabla2[[#This Row],[Units Sold]]</f>
        <v>35520</v>
      </c>
      <c r="L9523" s="52">
        <f>Tabla2[[#This Row],[Units Sold]]/Cálculos!$C$11</f>
        <v>3.8727463944125952E-5</v>
      </c>
      <c r="M9523" s="6">
        <f>Tabla2[[#This Row],[Total Sales]]-Tabla2[[#This Row],[Operating Profit]]</f>
        <v>34205.760000000002</v>
      </c>
      <c r="N9523" s="6">
        <v>1314.24</v>
      </c>
      <c r="O9523" s="46">
        <f>Tabla2[[#This Row],[Operating Profit]]/Tabla2[[#This Row],[Total Sales]]</f>
        <v>3.6999999999999998E-2</v>
      </c>
      <c r="P9523" s="1" t="s">
        <v>23</v>
      </c>
    </row>
    <row r="9524" spans="1:16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3" t="str">
        <f>IFERROR(LEFT(Tabla2[[#This Row],[Product]],FIND(" ",Tabla2[[#This Row],[Product]])-3),Tabla2[[#This Row],[Product]])</f>
        <v>Women</v>
      </c>
      <c r="I9524" s="6">
        <v>40</v>
      </c>
      <c r="J9524" s="4">
        <v>830</v>
      </c>
      <c r="K9524" s="6">
        <f>Tabla2[[#This Row],[Price per Unit]]*Tabla2[[#This Row],[Units Sold]]</f>
        <v>33200</v>
      </c>
      <c r="L9524" s="52">
        <f>Tabla2[[#This Row],[Units Sold]]/Cálculos!$C$11</f>
        <v>3.3483119868358896E-5</v>
      </c>
      <c r="M9524" s="6">
        <f>Tabla2[[#This Row],[Total Sales]]-Tabla2[[#This Row],[Operating Profit]]</f>
        <v>31872</v>
      </c>
      <c r="N9524" s="6">
        <v>1328</v>
      </c>
      <c r="O9524" s="46">
        <f>Tabla2[[#This Row],[Operating Profit]]/Tabla2[[#This Row],[Total Sales]]</f>
        <v>0.04</v>
      </c>
      <c r="P9524" s="1" t="s">
        <v>23</v>
      </c>
    </row>
    <row r="9525" spans="1:16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3" t="str">
        <f>IFERROR(LEFT(Tabla2[[#This Row],[Product]],FIND(" ",Tabla2[[#This Row],[Product]])-3),Tabla2[[#This Row],[Product]])</f>
        <v>Men</v>
      </c>
      <c r="I9525" s="6">
        <v>46</v>
      </c>
      <c r="J9525" s="4">
        <v>910</v>
      </c>
      <c r="K9525" s="6">
        <f>Tabla2[[#This Row],[Price per Unit]]*Tabla2[[#This Row],[Units Sold]]</f>
        <v>41860</v>
      </c>
      <c r="L9525" s="52">
        <f>Tabla2[[#This Row],[Units Sold]]/Cálculos!$C$11</f>
        <v>3.6710408530369391E-5</v>
      </c>
      <c r="M9525" s="6">
        <f>Tabla2[[#This Row],[Total Sales]]-Tabla2[[#This Row],[Operating Profit]]</f>
        <v>40143.74</v>
      </c>
      <c r="N9525" s="6">
        <v>1716.26</v>
      </c>
      <c r="O9525" s="46">
        <f>Tabla2[[#This Row],[Operating Profit]]/Tabla2[[#This Row],[Total Sales]]</f>
        <v>4.1000000000000002E-2</v>
      </c>
      <c r="P9525" s="1" t="s">
        <v>23</v>
      </c>
    </row>
    <row r="9526" spans="1:16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3" t="str">
        <f>IFERROR(LEFT(Tabla2[[#This Row],[Product]],FIND(" ",Tabla2[[#This Row],[Product]])-3),Tabla2[[#This Row],[Product]])</f>
        <v>Women</v>
      </c>
      <c r="I9526" s="6">
        <v>47</v>
      </c>
      <c r="J9526" s="4">
        <v>1200</v>
      </c>
      <c r="K9526" s="6">
        <f>Tabla2[[#This Row],[Price per Unit]]*Tabla2[[#This Row],[Units Sold]]</f>
        <v>56400</v>
      </c>
      <c r="L9526" s="52">
        <f>Tabla2[[#This Row],[Units Sold]]/Cálculos!$C$11</f>
        <v>4.8409329930157437E-5</v>
      </c>
      <c r="M9526" s="6">
        <f>Tabla2[[#This Row],[Total Sales]]-Tabla2[[#This Row],[Operating Profit]]</f>
        <v>53805.599999999999</v>
      </c>
      <c r="N9526" s="6">
        <v>2594.3999999999996</v>
      </c>
      <c r="O9526" s="46">
        <f>Tabla2[[#This Row],[Operating Profit]]/Tabla2[[#This Row],[Total Sales]]</f>
        <v>4.5999999999999992E-2</v>
      </c>
      <c r="P9526" s="1" t="s">
        <v>23</v>
      </c>
    </row>
    <row r="9527" spans="1:16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3" t="str">
        <f>IFERROR(LEFT(Tabla2[[#This Row],[Product]],FIND(" ",Tabla2[[#This Row],[Product]])-3),Tabla2[[#This Row],[Product]])</f>
        <v>Men</v>
      </c>
      <c r="I9527" s="6">
        <v>47</v>
      </c>
      <c r="J9527" s="4">
        <v>1950</v>
      </c>
      <c r="K9527" s="6">
        <f>Tabla2[[#This Row],[Price per Unit]]*Tabla2[[#This Row],[Units Sold]]</f>
        <v>91650</v>
      </c>
      <c r="L9527" s="52">
        <f>Tabla2[[#This Row],[Units Sold]]/Cálculos!$C$11</f>
        <v>7.8665161136505838E-5</v>
      </c>
      <c r="M9527" s="6">
        <f>Tabla2[[#This Row],[Total Sales]]-Tabla2[[#This Row],[Operating Profit]]</f>
        <v>87159.15</v>
      </c>
      <c r="N9527" s="6">
        <v>4490.8500000000004</v>
      </c>
      <c r="O9527" s="46">
        <f>Tabla2[[#This Row],[Operating Profit]]/Tabla2[[#This Row],[Total Sales]]</f>
        <v>4.9000000000000002E-2</v>
      </c>
      <c r="P9527" s="1" t="s">
        <v>23</v>
      </c>
    </row>
    <row r="9528" spans="1:16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3" t="str">
        <f>IFERROR(LEFT(Tabla2[[#This Row],[Product]],FIND(" ",Tabla2[[#This Row],[Product]])-3),Tabla2[[#This Row],[Product]])</f>
        <v>Men</v>
      </c>
      <c r="I9528" s="6">
        <v>44</v>
      </c>
      <c r="J9528" s="4">
        <v>1200</v>
      </c>
      <c r="K9528" s="6">
        <f>Tabla2[[#This Row],[Price per Unit]]*Tabla2[[#This Row],[Units Sold]]</f>
        <v>52800</v>
      </c>
      <c r="L9528" s="52">
        <f>Tabla2[[#This Row],[Units Sold]]/Cálculos!$C$11</f>
        <v>4.8409329930157437E-5</v>
      </c>
      <c r="M9528" s="6">
        <f>Tabla2[[#This Row],[Total Sales]]-Tabla2[[#This Row],[Operating Profit]]</f>
        <v>50160</v>
      </c>
      <c r="N9528" s="6">
        <v>2640</v>
      </c>
      <c r="O9528" s="46">
        <f>Tabla2[[#This Row],[Operating Profit]]/Tabla2[[#This Row],[Total Sales]]</f>
        <v>0.05</v>
      </c>
      <c r="P9528" s="1" t="s">
        <v>23</v>
      </c>
    </row>
    <row r="9529" spans="1:16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3" t="str">
        <f>IFERROR(LEFT(Tabla2[[#This Row],[Product]],FIND(" ",Tabla2[[#This Row],[Product]])-3),Tabla2[[#This Row],[Product]])</f>
        <v>Women</v>
      </c>
      <c r="I9529" s="6">
        <v>35</v>
      </c>
      <c r="J9529" s="4">
        <v>1040</v>
      </c>
      <c r="K9529" s="6">
        <f>Tabla2[[#This Row],[Price per Unit]]*Tabla2[[#This Row],[Units Sold]]</f>
        <v>36400</v>
      </c>
      <c r="L9529" s="52">
        <f>Tabla2[[#This Row],[Units Sold]]/Cálculos!$C$11</f>
        <v>4.1954752606136447E-5</v>
      </c>
      <c r="M9529" s="6">
        <f>Tabla2[[#This Row],[Total Sales]]-Tabla2[[#This Row],[Operating Profit]]</f>
        <v>34980.400000000001</v>
      </c>
      <c r="N9529" s="6">
        <v>1419.6</v>
      </c>
      <c r="O9529" s="46">
        <f>Tabla2[[#This Row],[Operating Profit]]/Tabla2[[#This Row],[Total Sales]]</f>
        <v>3.9E-2</v>
      </c>
      <c r="P9529" s="1" t="s">
        <v>23</v>
      </c>
    </row>
    <row r="9530" spans="1:16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3" t="str">
        <f>IFERROR(LEFT(Tabla2[[#This Row],[Product]],FIND(" ",Tabla2[[#This Row],[Product]])-3),Tabla2[[#This Row],[Product]])</f>
        <v>Women</v>
      </c>
      <c r="I9530" s="6">
        <v>38</v>
      </c>
      <c r="J9530" s="4">
        <v>1020</v>
      </c>
      <c r="K9530" s="6">
        <f>Tabla2[[#This Row],[Price per Unit]]*Tabla2[[#This Row],[Units Sold]]</f>
        <v>38760</v>
      </c>
      <c r="L9530" s="52">
        <f>Tabla2[[#This Row],[Units Sold]]/Cálculos!$C$11</f>
        <v>4.1147930440633825E-5</v>
      </c>
      <c r="M9530" s="6">
        <f>Tabla2[[#This Row],[Total Sales]]-Tabla2[[#This Row],[Operating Profit]]</f>
        <v>37209.599999999999</v>
      </c>
      <c r="N9530" s="6">
        <v>1550.3999999999999</v>
      </c>
      <c r="O9530" s="46">
        <f>Tabla2[[#This Row],[Operating Profit]]/Tabla2[[#This Row],[Total Sales]]</f>
        <v>3.9999999999999994E-2</v>
      </c>
      <c r="P9530" s="1" t="s">
        <v>23</v>
      </c>
    </row>
    <row r="9531" spans="1:16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3" t="str">
        <f>IFERROR(LEFT(Tabla2[[#This Row],[Product]],FIND(" ",Tabla2[[#This Row],[Product]])-3),Tabla2[[#This Row],[Product]])</f>
        <v>Men</v>
      </c>
      <c r="I9531" s="6">
        <v>44</v>
      </c>
      <c r="J9531" s="4">
        <v>1050</v>
      </c>
      <c r="K9531" s="6">
        <f>Tabla2[[#This Row],[Price per Unit]]*Tabla2[[#This Row],[Units Sold]]</f>
        <v>46200</v>
      </c>
      <c r="L9531" s="52">
        <f>Tabla2[[#This Row],[Units Sold]]/Cálculos!$C$11</f>
        <v>4.2358163688887758E-5</v>
      </c>
      <c r="M9531" s="6">
        <f>Tabla2[[#This Row],[Total Sales]]-Tabla2[[#This Row],[Operating Profit]]</f>
        <v>44305.8</v>
      </c>
      <c r="N9531" s="6">
        <v>1894.1999999999998</v>
      </c>
      <c r="O9531" s="46">
        <f>Tabla2[[#This Row],[Operating Profit]]/Tabla2[[#This Row],[Total Sales]]</f>
        <v>4.0999999999999995E-2</v>
      </c>
      <c r="P9531" s="1" t="s">
        <v>23</v>
      </c>
    </row>
    <row r="9532" spans="1:16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3" t="str">
        <f>IFERROR(LEFT(Tabla2[[#This Row],[Product]],FIND(" ",Tabla2[[#This Row],[Product]])-3),Tabla2[[#This Row],[Product]])</f>
        <v>Women</v>
      </c>
      <c r="I9532" s="6">
        <v>49</v>
      </c>
      <c r="J9532" s="4">
        <v>1580</v>
      </c>
      <c r="K9532" s="6">
        <f>Tabla2[[#This Row],[Price per Unit]]*Tabla2[[#This Row],[Units Sold]]</f>
        <v>77420</v>
      </c>
      <c r="L9532" s="52">
        <f>Tabla2[[#This Row],[Units Sold]]/Cálculos!$C$11</f>
        <v>6.373895107470729E-5</v>
      </c>
      <c r="M9532" s="6">
        <f>Tabla2[[#This Row],[Total Sales]]-Tabla2[[#This Row],[Operating Profit]]</f>
        <v>73936.100000000006</v>
      </c>
      <c r="N9532" s="6">
        <v>3483.8999999999996</v>
      </c>
      <c r="O9532" s="46">
        <f>Tabla2[[#This Row],[Operating Profit]]/Tabla2[[#This Row],[Total Sales]]</f>
        <v>4.4999999999999998E-2</v>
      </c>
      <c r="P9532" s="1" t="s">
        <v>23</v>
      </c>
    </row>
    <row r="9533" spans="1:16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3" t="str">
        <f>IFERROR(LEFT(Tabla2[[#This Row],[Product]],FIND(" ",Tabla2[[#This Row],[Product]])-3),Tabla2[[#This Row],[Product]])</f>
        <v>Men</v>
      </c>
      <c r="I9533" s="6">
        <v>45</v>
      </c>
      <c r="J9533" s="4">
        <v>2090</v>
      </c>
      <c r="K9533" s="6">
        <f>Tabla2[[#This Row],[Price per Unit]]*Tabla2[[#This Row],[Units Sold]]</f>
        <v>94050</v>
      </c>
      <c r="L9533" s="52">
        <f>Tabla2[[#This Row],[Units Sold]]/Cálculos!$C$11</f>
        <v>8.4312916295024206E-5</v>
      </c>
      <c r="M9533" s="6">
        <f>Tabla2[[#This Row],[Total Sales]]-Tabla2[[#This Row],[Operating Profit]]</f>
        <v>89159.4</v>
      </c>
      <c r="N9533" s="6">
        <v>4890.6000000000004</v>
      </c>
      <c r="O9533" s="46">
        <f>Tabla2[[#This Row],[Operating Profit]]/Tabla2[[#This Row],[Total Sales]]</f>
        <v>5.2000000000000005E-2</v>
      </c>
      <c r="P9533" s="1" t="s">
        <v>23</v>
      </c>
    </row>
    <row r="9534" spans="1:16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3" t="str">
        <f>IFERROR(LEFT(Tabla2[[#This Row],[Product]],FIND(" ",Tabla2[[#This Row],[Product]])-3),Tabla2[[#This Row],[Product]])</f>
        <v>Men</v>
      </c>
      <c r="I9534" s="6">
        <v>42</v>
      </c>
      <c r="J9534" s="4">
        <v>1450</v>
      </c>
      <c r="K9534" s="6">
        <f>Tabla2[[#This Row],[Price per Unit]]*Tabla2[[#This Row],[Units Sold]]</f>
        <v>60900</v>
      </c>
      <c r="L9534" s="52">
        <f>Tabla2[[#This Row],[Units Sold]]/Cálculos!$C$11</f>
        <v>5.849460699894024E-5</v>
      </c>
      <c r="M9534" s="6">
        <f>Tabla2[[#This Row],[Total Sales]]-Tabla2[[#This Row],[Operating Profit]]</f>
        <v>57855</v>
      </c>
      <c r="N9534" s="6">
        <v>3045</v>
      </c>
      <c r="O9534" s="46">
        <f>Tabla2[[#This Row],[Operating Profit]]/Tabla2[[#This Row],[Total Sales]]</f>
        <v>0.05</v>
      </c>
      <c r="P9534" s="1" t="s">
        <v>23</v>
      </c>
    </row>
    <row r="9535" spans="1:16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3" t="str">
        <f>IFERROR(LEFT(Tabla2[[#This Row],[Product]],FIND(" ",Tabla2[[#This Row],[Product]])-3),Tabla2[[#This Row],[Product]])</f>
        <v>Women</v>
      </c>
      <c r="I9535" s="6">
        <v>33</v>
      </c>
      <c r="J9535" s="4">
        <v>1090</v>
      </c>
      <c r="K9535" s="6">
        <f>Tabla2[[#This Row],[Price per Unit]]*Tabla2[[#This Row],[Units Sold]]</f>
        <v>35970</v>
      </c>
      <c r="L9535" s="52">
        <f>Tabla2[[#This Row],[Units Sold]]/Cálculos!$C$11</f>
        <v>4.3971808019893009E-5</v>
      </c>
      <c r="M9535" s="6">
        <f>Tabla2[[#This Row],[Total Sales]]-Tabla2[[#This Row],[Operating Profit]]</f>
        <v>34639.11</v>
      </c>
      <c r="N9535" s="6">
        <v>1330.8899999999999</v>
      </c>
      <c r="O9535" s="46">
        <f>Tabla2[[#This Row],[Operating Profit]]/Tabla2[[#This Row],[Total Sales]]</f>
        <v>3.6999999999999998E-2</v>
      </c>
      <c r="P9535" s="1" t="s">
        <v>23</v>
      </c>
    </row>
    <row r="9536" spans="1:16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3" t="str">
        <f>IFERROR(LEFT(Tabla2[[#This Row],[Product]],FIND(" ",Tabla2[[#This Row],[Product]])-3),Tabla2[[#This Row],[Product]])</f>
        <v>Women</v>
      </c>
      <c r="I9536" s="6">
        <v>36</v>
      </c>
      <c r="J9536" s="4">
        <v>960</v>
      </c>
      <c r="K9536" s="6">
        <f>Tabla2[[#This Row],[Price per Unit]]*Tabla2[[#This Row],[Units Sold]]</f>
        <v>34560</v>
      </c>
      <c r="L9536" s="52">
        <f>Tabla2[[#This Row],[Units Sold]]/Cálculos!$C$11</f>
        <v>3.8727463944125952E-5</v>
      </c>
      <c r="M9536" s="6">
        <f>Tabla2[[#This Row],[Total Sales]]-Tabla2[[#This Row],[Operating Profit]]</f>
        <v>33108.480000000003</v>
      </c>
      <c r="N9536" s="6">
        <v>1451.52</v>
      </c>
      <c r="O9536" s="46">
        <f>Tabla2[[#This Row],[Operating Profit]]/Tabla2[[#This Row],[Total Sales]]</f>
        <v>4.2000000000000003E-2</v>
      </c>
      <c r="P9536" s="1" t="s">
        <v>23</v>
      </c>
    </row>
    <row r="9537" spans="1:16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3" t="str">
        <f>IFERROR(LEFT(Tabla2[[#This Row],[Product]],FIND(" ",Tabla2[[#This Row],[Product]])-3),Tabla2[[#This Row],[Product]])</f>
        <v>Men</v>
      </c>
      <c r="I9537" s="6">
        <v>39</v>
      </c>
      <c r="J9537" s="4">
        <v>1140</v>
      </c>
      <c r="K9537" s="6">
        <f>Tabla2[[#This Row],[Price per Unit]]*Tabla2[[#This Row],[Units Sold]]</f>
        <v>44460</v>
      </c>
      <c r="L9537" s="52">
        <f>Tabla2[[#This Row],[Units Sold]]/Cálculos!$C$11</f>
        <v>4.5988863433649564E-5</v>
      </c>
      <c r="M9537" s="6">
        <f>Tabla2[[#This Row],[Total Sales]]-Tabla2[[#This Row],[Operating Profit]]</f>
        <v>42770.52</v>
      </c>
      <c r="N9537" s="6">
        <v>1689.48</v>
      </c>
      <c r="O9537" s="46">
        <f>Tabla2[[#This Row],[Operating Profit]]/Tabla2[[#This Row],[Total Sales]]</f>
        <v>3.7999999999999999E-2</v>
      </c>
      <c r="P9537" s="1" t="s">
        <v>23</v>
      </c>
    </row>
    <row r="9538" spans="1:16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3" t="str">
        <f>IFERROR(LEFT(Tabla2[[#This Row],[Product]],FIND(" ",Tabla2[[#This Row],[Product]])-3),Tabla2[[#This Row],[Product]])</f>
        <v>Women</v>
      </c>
      <c r="I9538" s="6">
        <v>49</v>
      </c>
      <c r="J9538" s="4">
        <v>1750</v>
      </c>
      <c r="K9538" s="6">
        <f>Tabla2[[#This Row],[Price per Unit]]*Tabla2[[#This Row],[Units Sold]]</f>
        <v>85750</v>
      </c>
      <c r="L9538" s="52">
        <f>Tabla2[[#This Row],[Units Sold]]/Cálculos!$C$11</f>
        <v>7.0596939481479604E-5</v>
      </c>
      <c r="M9538" s="6">
        <f>Tabla2[[#This Row],[Total Sales]]-Tabla2[[#This Row],[Operating Profit]]</f>
        <v>81719.75</v>
      </c>
      <c r="N9538" s="6">
        <v>4030.2499999999995</v>
      </c>
      <c r="O9538" s="46">
        <f>Tabla2[[#This Row],[Operating Profit]]/Tabla2[[#This Row],[Total Sales]]</f>
        <v>4.6999999999999993E-2</v>
      </c>
      <c r="P9538" s="1" t="s">
        <v>23</v>
      </c>
    </row>
    <row r="9539" spans="1:16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3" t="str">
        <f>IFERROR(LEFT(Tabla2[[#This Row],[Product]],FIND(" ",Tabla2[[#This Row],[Product]])-3),Tabla2[[#This Row],[Product]])</f>
        <v>Men</v>
      </c>
      <c r="I9539" s="6">
        <v>42</v>
      </c>
      <c r="J9539" s="4">
        <v>2150</v>
      </c>
      <c r="K9539" s="6">
        <f>Tabla2[[#This Row],[Price per Unit]]*Tabla2[[#This Row],[Units Sold]]</f>
        <v>90300</v>
      </c>
      <c r="L9539" s="52">
        <f>Tabla2[[#This Row],[Units Sold]]/Cálculos!$C$11</f>
        <v>8.6733382791532085E-5</v>
      </c>
      <c r="M9539" s="6">
        <f>Tabla2[[#This Row],[Total Sales]]-Tabla2[[#This Row],[Operating Profit]]</f>
        <v>85694.7</v>
      </c>
      <c r="N9539" s="6">
        <v>4605.3</v>
      </c>
      <c r="O9539" s="46">
        <f>Tabla2[[#This Row],[Operating Profit]]/Tabla2[[#This Row],[Total Sales]]</f>
        <v>5.1000000000000004E-2</v>
      </c>
      <c r="P9539" s="1" t="s">
        <v>23</v>
      </c>
    </row>
    <row r="9540" spans="1:16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3" t="str">
        <f>IFERROR(LEFT(Tabla2[[#This Row],[Product]],FIND(" ",Tabla2[[#This Row],[Product]])-3),Tabla2[[#This Row],[Product]])</f>
        <v>Men</v>
      </c>
      <c r="I9540" s="6">
        <v>43</v>
      </c>
      <c r="J9540" s="4">
        <v>1490</v>
      </c>
      <c r="K9540" s="6">
        <f>Tabla2[[#This Row],[Price per Unit]]*Tabla2[[#This Row],[Units Sold]]</f>
        <v>64070</v>
      </c>
      <c r="L9540" s="52">
        <f>Tabla2[[#This Row],[Units Sold]]/Cálculos!$C$11</f>
        <v>6.010825132994549E-5</v>
      </c>
      <c r="M9540" s="6">
        <f>Tabla2[[#This Row],[Total Sales]]-Tabla2[[#This Row],[Operating Profit]]</f>
        <v>60738.36</v>
      </c>
      <c r="N9540" s="6">
        <v>3331.6400000000003</v>
      </c>
      <c r="O9540" s="46">
        <f>Tabla2[[#This Row],[Operating Profit]]/Tabla2[[#This Row],[Total Sales]]</f>
        <v>5.2000000000000005E-2</v>
      </c>
      <c r="P9540" s="1" t="s">
        <v>23</v>
      </c>
    </row>
    <row r="9541" spans="1:16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3" t="str">
        <f>IFERROR(LEFT(Tabla2[[#This Row],[Product]],FIND(" ",Tabla2[[#This Row],[Product]])-3),Tabla2[[#This Row],[Product]])</f>
        <v>Women</v>
      </c>
      <c r="I9541" s="6">
        <v>34</v>
      </c>
      <c r="J9541" s="4">
        <v>1160</v>
      </c>
      <c r="K9541" s="6">
        <f>Tabla2[[#This Row],[Price per Unit]]*Tabla2[[#This Row],[Units Sold]]</f>
        <v>39440</v>
      </c>
      <c r="L9541" s="52">
        <f>Tabla2[[#This Row],[Units Sold]]/Cálculos!$C$11</f>
        <v>4.6795685599152193E-5</v>
      </c>
      <c r="M9541" s="6">
        <f>Tabla2[[#This Row],[Total Sales]]-Tabla2[[#This Row],[Operating Profit]]</f>
        <v>37901.839999999997</v>
      </c>
      <c r="N9541" s="6">
        <v>1538.1599999999999</v>
      </c>
      <c r="O9541" s="46">
        <f>Tabla2[[#This Row],[Operating Profit]]/Tabla2[[#This Row],[Total Sales]]</f>
        <v>3.8999999999999993E-2</v>
      </c>
      <c r="P9541" s="1" t="s">
        <v>23</v>
      </c>
    </row>
    <row r="9542" spans="1:16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3" t="str">
        <f>IFERROR(LEFT(Tabla2[[#This Row],[Product]],FIND(" ",Tabla2[[#This Row],[Product]])-3),Tabla2[[#This Row],[Product]])</f>
        <v>Women</v>
      </c>
      <c r="I9542" s="6">
        <v>40</v>
      </c>
      <c r="J9542" s="4">
        <v>850</v>
      </c>
      <c r="K9542" s="6">
        <f>Tabla2[[#This Row],[Price per Unit]]*Tabla2[[#This Row],[Units Sold]]</f>
        <v>34000</v>
      </c>
      <c r="L9542" s="52">
        <f>Tabla2[[#This Row],[Units Sold]]/Cálculos!$C$11</f>
        <v>3.4289942033861518E-5</v>
      </c>
      <c r="M9542" s="6">
        <f>Tabla2[[#This Row],[Total Sales]]-Tabla2[[#This Row],[Operating Profit]]</f>
        <v>32572</v>
      </c>
      <c r="N9542" s="6">
        <v>1428</v>
      </c>
      <c r="O9542" s="46">
        <f>Tabla2[[#This Row],[Operating Profit]]/Tabla2[[#This Row],[Total Sales]]</f>
        <v>4.2000000000000003E-2</v>
      </c>
      <c r="P9542" s="1" t="s">
        <v>23</v>
      </c>
    </row>
    <row r="9543" spans="1:16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3" t="str">
        <f>IFERROR(LEFT(Tabla2[[#This Row],[Product]],FIND(" ",Tabla2[[#This Row],[Product]])-3),Tabla2[[#This Row],[Product]])</f>
        <v>Men</v>
      </c>
      <c r="I9543" s="6">
        <v>43</v>
      </c>
      <c r="J9543" s="4">
        <v>720</v>
      </c>
      <c r="K9543" s="6">
        <f>Tabla2[[#This Row],[Price per Unit]]*Tabla2[[#This Row],[Units Sold]]</f>
        <v>30960</v>
      </c>
      <c r="L9543" s="52">
        <f>Tabla2[[#This Row],[Units Sold]]/Cálculos!$C$11</f>
        <v>2.9045597958094464E-5</v>
      </c>
      <c r="M9543" s="6">
        <f>Tabla2[[#This Row],[Total Sales]]-Tabla2[[#This Row],[Operating Profit]]</f>
        <v>29752.560000000001</v>
      </c>
      <c r="N9543" s="6">
        <v>1207.4399999999998</v>
      </c>
      <c r="O9543" s="46">
        <f>Tabla2[[#This Row],[Operating Profit]]/Tabla2[[#This Row],[Total Sales]]</f>
        <v>3.8999999999999993E-2</v>
      </c>
      <c r="P9543" s="1" t="s">
        <v>23</v>
      </c>
    </row>
    <row r="9544" spans="1:16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3" t="str">
        <f>IFERROR(LEFT(Tabla2[[#This Row],[Product]],FIND(" ",Tabla2[[#This Row],[Product]])-3),Tabla2[[#This Row],[Product]])</f>
        <v>Women</v>
      </c>
      <c r="I9544" s="6">
        <v>44</v>
      </c>
      <c r="J9544" s="4">
        <v>1360</v>
      </c>
      <c r="K9544" s="6">
        <f>Tabla2[[#This Row],[Price per Unit]]*Tabla2[[#This Row],[Units Sold]]</f>
        <v>59840</v>
      </c>
      <c r="L9544" s="52">
        <f>Tabla2[[#This Row],[Units Sold]]/Cálculos!$C$11</f>
        <v>5.4863907254178434E-5</v>
      </c>
      <c r="M9544" s="6">
        <f>Tabla2[[#This Row],[Total Sales]]-Tabla2[[#This Row],[Operating Profit]]</f>
        <v>57266.879999999997</v>
      </c>
      <c r="N9544" s="6">
        <v>2573.1199999999994</v>
      </c>
      <c r="O9544" s="46">
        <f>Tabla2[[#This Row],[Operating Profit]]/Tabla2[[#This Row],[Total Sales]]</f>
        <v>4.299999999999999E-2</v>
      </c>
      <c r="P9544" s="1" t="s">
        <v>23</v>
      </c>
    </row>
    <row r="9545" spans="1:16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3" t="str">
        <f>IFERROR(LEFT(Tabla2[[#This Row],[Product]],FIND(" ",Tabla2[[#This Row],[Product]])-3),Tabla2[[#This Row],[Product]])</f>
        <v>Men</v>
      </c>
      <c r="I9545" s="6">
        <v>44</v>
      </c>
      <c r="J9545" s="4">
        <v>1790</v>
      </c>
      <c r="K9545" s="6">
        <f>Tabla2[[#This Row],[Price per Unit]]*Tabla2[[#This Row],[Units Sold]]</f>
        <v>78760</v>
      </c>
      <c r="L9545" s="52">
        <f>Tabla2[[#This Row],[Units Sold]]/Cálculos!$C$11</f>
        <v>7.2210583812484848E-5</v>
      </c>
      <c r="M9545" s="6">
        <f>Tabla2[[#This Row],[Total Sales]]-Tabla2[[#This Row],[Operating Profit]]</f>
        <v>74900.759999999995</v>
      </c>
      <c r="N9545" s="6">
        <v>3859.24</v>
      </c>
      <c r="O9545" s="46">
        <f>Tabla2[[#This Row],[Operating Profit]]/Tabla2[[#This Row],[Total Sales]]</f>
        <v>4.8999999999999995E-2</v>
      </c>
      <c r="P9545" s="1" t="s">
        <v>23</v>
      </c>
    </row>
    <row r="9546" spans="1:16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3" t="str">
        <f>IFERROR(LEFT(Tabla2[[#This Row],[Product]],FIND(" ",Tabla2[[#This Row],[Product]])-3),Tabla2[[#This Row],[Product]])</f>
        <v>Men</v>
      </c>
      <c r="I9546" s="6">
        <v>42</v>
      </c>
      <c r="J9546" s="4">
        <v>1110</v>
      </c>
      <c r="K9546" s="6">
        <f>Tabla2[[#This Row],[Price per Unit]]*Tabla2[[#This Row],[Units Sold]]</f>
        <v>46620</v>
      </c>
      <c r="L9546" s="52">
        <f>Tabla2[[#This Row],[Units Sold]]/Cálculos!$C$11</f>
        <v>4.4778630185395631E-5</v>
      </c>
      <c r="M9546" s="6">
        <f>Tabla2[[#This Row],[Total Sales]]-Tabla2[[#This Row],[Operating Profit]]</f>
        <v>44242.38</v>
      </c>
      <c r="N9546" s="6">
        <v>2377.62</v>
      </c>
      <c r="O9546" s="46">
        <f>Tabla2[[#This Row],[Operating Profit]]/Tabla2[[#This Row],[Total Sales]]</f>
        <v>5.0999999999999997E-2</v>
      </c>
      <c r="P9546" s="1" t="s">
        <v>23</v>
      </c>
    </row>
    <row r="9547" spans="1:16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3" t="str">
        <f>IFERROR(LEFT(Tabla2[[#This Row],[Product]],FIND(" ",Tabla2[[#This Row],[Product]])-3),Tabla2[[#This Row],[Product]])</f>
        <v>Women</v>
      </c>
      <c r="I9547" s="6">
        <v>40</v>
      </c>
      <c r="J9547" s="4">
        <v>720</v>
      </c>
      <c r="K9547" s="6">
        <f>Tabla2[[#This Row],[Price per Unit]]*Tabla2[[#This Row],[Units Sold]]</f>
        <v>28800</v>
      </c>
      <c r="L9547" s="52">
        <f>Tabla2[[#This Row],[Units Sold]]/Cálculos!$C$11</f>
        <v>2.9045597958094464E-5</v>
      </c>
      <c r="M9547" s="6">
        <f>Tabla2[[#This Row],[Total Sales]]-Tabla2[[#This Row],[Operating Profit]]</f>
        <v>27590.400000000001</v>
      </c>
      <c r="N9547" s="6">
        <v>1209.5999999999999</v>
      </c>
      <c r="O9547" s="46">
        <f>Tabla2[[#This Row],[Operating Profit]]/Tabla2[[#This Row],[Total Sales]]</f>
        <v>4.1999999999999996E-2</v>
      </c>
      <c r="P9547" s="1" t="s">
        <v>23</v>
      </c>
    </row>
    <row r="9548" spans="1:16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3" t="str">
        <f>IFERROR(LEFT(Tabla2[[#This Row],[Product]],FIND(" ",Tabla2[[#This Row],[Product]])-3),Tabla2[[#This Row],[Product]])</f>
        <v>Women</v>
      </c>
      <c r="I9548" s="6">
        <v>35</v>
      </c>
      <c r="J9548" s="4">
        <v>660</v>
      </c>
      <c r="K9548" s="6">
        <f>Tabla2[[#This Row],[Price per Unit]]*Tabla2[[#This Row],[Units Sold]]</f>
        <v>23100</v>
      </c>
      <c r="L9548" s="52">
        <f>Tabla2[[#This Row],[Units Sold]]/Cálculos!$C$11</f>
        <v>2.6625131461586591E-5</v>
      </c>
      <c r="M9548" s="6">
        <f>Tabla2[[#This Row],[Total Sales]]-Tabla2[[#This Row],[Operating Profit]]</f>
        <v>22176</v>
      </c>
      <c r="N9548" s="6">
        <v>923.99999999999989</v>
      </c>
      <c r="O9548" s="46">
        <f>Tabla2[[#This Row],[Operating Profit]]/Tabla2[[#This Row],[Total Sales]]</f>
        <v>3.9999999999999994E-2</v>
      </c>
      <c r="P9548" s="1" t="s">
        <v>23</v>
      </c>
    </row>
    <row r="9549" spans="1:16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3" t="str">
        <f>IFERROR(LEFT(Tabla2[[#This Row],[Product]],FIND(" ",Tabla2[[#This Row],[Product]])-3),Tabla2[[#This Row],[Product]])</f>
        <v>Men</v>
      </c>
      <c r="I9549" s="6">
        <v>48</v>
      </c>
      <c r="J9549" s="4">
        <v>680</v>
      </c>
      <c r="K9549" s="6">
        <f>Tabla2[[#This Row],[Price per Unit]]*Tabla2[[#This Row],[Units Sold]]</f>
        <v>32640</v>
      </c>
      <c r="L9549" s="52">
        <f>Tabla2[[#This Row],[Units Sold]]/Cálculos!$C$11</f>
        <v>2.7431953627089217E-5</v>
      </c>
      <c r="M9549" s="6">
        <f>Tabla2[[#This Row],[Total Sales]]-Tabla2[[#This Row],[Operating Profit]]</f>
        <v>31432.32</v>
      </c>
      <c r="N9549" s="6">
        <v>1207.68</v>
      </c>
      <c r="O9549" s="46">
        <f>Tabla2[[#This Row],[Operating Profit]]/Tabla2[[#This Row],[Total Sales]]</f>
        <v>3.7000000000000005E-2</v>
      </c>
      <c r="P9549" s="1" t="s">
        <v>23</v>
      </c>
    </row>
    <row r="9550" spans="1:16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3" t="str">
        <f>IFERROR(LEFT(Tabla2[[#This Row],[Product]],FIND(" ",Tabla2[[#This Row],[Product]])-3),Tabla2[[#This Row],[Product]])</f>
        <v>Women</v>
      </c>
      <c r="I9550" s="6">
        <v>45</v>
      </c>
      <c r="J9550" s="4">
        <v>930</v>
      </c>
      <c r="K9550" s="6">
        <f>Tabla2[[#This Row],[Price per Unit]]*Tabla2[[#This Row],[Units Sold]]</f>
        <v>41850</v>
      </c>
      <c r="L9550" s="52">
        <f>Tabla2[[#This Row],[Units Sold]]/Cálculos!$C$11</f>
        <v>3.7517230695872013E-5</v>
      </c>
      <c r="M9550" s="6">
        <f>Tabla2[[#This Row],[Total Sales]]-Tabla2[[#This Row],[Operating Profit]]</f>
        <v>39924.9</v>
      </c>
      <c r="N9550" s="6">
        <v>1925.1</v>
      </c>
      <c r="O9550" s="46">
        <f>Tabla2[[#This Row],[Operating Profit]]/Tabla2[[#This Row],[Total Sales]]</f>
        <v>4.5999999999999999E-2</v>
      </c>
      <c r="P9550" s="1" t="s">
        <v>23</v>
      </c>
    </row>
    <row r="9551" spans="1:16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3" t="str">
        <f>IFERROR(LEFT(Tabla2[[#This Row],[Product]],FIND(" ",Tabla2[[#This Row],[Product]])-3),Tabla2[[#This Row],[Product]])</f>
        <v>Men</v>
      </c>
      <c r="I9551" s="6">
        <v>44</v>
      </c>
      <c r="J9551" s="4">
        <v>1570</v>
      </c>
      <c r="K9551" s="6">
        <f>Tabla2[[#This Row],[Price per Unit]]*Tabla2[[#This Row],[Units Sold]]</f>
        <v>69080</v>
      </c>
      <c r="L9551" s="52">
        <f>Tabla2[[#This Row],[Units Sold]]/Cálculos!$C$11</f>
        <v>6.3335539991955979E-5</v>
      </c>
      <c r="M9551" s="6">
        <f>Tabla2[[#This Row],[Total Sales]]-Tabla2[[#This Row],[Operating Profit]]</f>
        <v>65833.240000000005</v>
      </c>
      <c r="N9551" s="6">
        <v>3246.76</v>
      </c>
      <c r="O9551" s="46">
        <f>Tabla2[[#This Row],[Operating Profit]]/Tabla2[[#This Row],[Total Sales]]</f>
        <v>4.7E-2</v>
      </c>
      <c r="P9551" s="1" t="s">
        <v>23</v>
      </c>
    </row>
    <row r="9552" spans="1:16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3" t="str">
        <f>IFERROR(LEFT(Tabla2[[#This Row],[Product]],FIND(" ",Tabla2[[#This Row],[Product]])-3),Tabla2[[#This Row],[Product]])</f>
        <v>Men</v>
      </c>
      <c r="I9552" s="6">
        <v>44</v>
      </c>
      <c r="J9552" s="4">
        <v>990</v>
      </c>
      <c r="K9552" s="6">
        <f>Tabla2[[#This Row],[Price per Unit]]*Tabla2[[#This Row],[Units Sold]]</f>
        <v>43560</v>
      </c>
      <c r="L9552" s="52">
        <f>Tabla2[[#This Row],[Units Sold]]/Cálculos!$C$11</f>
        <v>3.9937697192379885E-5</v>
      </c>
      <c r="M9552" s="6">
        <f>Tabla2[[#This Row],[Total Sales]]-Tabla2[[#This Row],[Operating Profit]]</f>
        <v>41425.56</v>
      </c>
      <c r="N9552" s="6">
        <v>2134.44</v>
      </c>
      <c r="O9552" s="46">
        <f>Tabla2[[#This Row],[Operating Profit]]/Tabla2[[#This Row],[Total Sales]]</f>
        <v>4.9000000000000002E-2</v>
      </c>
      <c r="P9552" s="1" t="s">
        <v>23</v>
      </c>
    </row>
    <row r="9553" spans="1:16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3" t="str">
        <f>IFERROR(LEFT(Tabla2[[#This Row],[Product]],FIND(" ",Tabla2[[#This Row],[Product]])-3),Tabla2[[#This Row],[Product]])</f>
        <v>Women</v>
      </c>
      <c r="I9553" s="6">
        <v>40</v>
      </c>
      <c r="J9553" s="4">
        <v>660</v>
      </c>
      <c r="K9553" s="6">
        <f>Tabla2[[#This Row],[Price per Unit]]*Tabla2[[#This Row],[Units Sold]]</f>
        <v>26400</v>
      </c>
      <c r="L9553" s="52">
        <f>Tabla2[[#This Row],[Units Sold]]/Cálculos!$C$11</f>
        <v>2.6625131461586591E-5</v>
      </c>
      <c r="M9553" s="6">
        <f>Tabla2[[#This Row],[Total Sales]]-Tabla2[[#This Row],[Operating Profit]]</f>
        <v>25423.200000000001</v>
      </c>
      <c r="N9553" s="6">
        <v>976.8</v>
      </c>
      <c r="O9553" s="46">
        <f>Tabla2[[#This Row],[Operating Profit]]/Tabla2[[#This Row],[Total Sales]]</f>
        <v>3.6999999999999998E-2</v>
      </c>
      <c r="P9553" s="1" t="s">
        <v>23</v>
      </c>
    </row>
    <row r="9554" spans="1:16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3" t="str">
        <f>IFERROR(LEFT(Tabla2[[#This Row],[Product]],FIND(" ",Tabla2[[#This Row],[Product]])-3),Tabla2[[#This Row],[Product]])</f>
        <v>Women</v>
      </c>
      <c r="I9554" s="6">
        <v>46</v>
      </c>
      <c r="J9554" s="4">
        <v>610</v>
      </c>
      <c r="K9554" s="6">
        <f>Tabla2[[#This Row],[Price per Unit]]*Tabla2[[#This Row],[Units Sold]]</f>
        <v>28060</v>
      </c>
      <c r="L9554" s="52">
        <f>Tabla2[[#This Row],[Units Sold]]/Cálculos!$C$11</f>
        <v>2.4608076047830033E-5</v>
      </c>
      <c r="M9554" s="6">
        <f>Tabla2[[#This Row],[Total Sales]]-Tabla2[[#This Row],[Operating Profit]]</f>
        <v>27021.78</v>
      </c>
      <c r="N9554" s="6">
        <v>1038.22</v>
      </c>
      <c r="O9554" s="46">
        <f>Tabla2[[#This Row],[Operating Profit]]/Tabla2[[#This Row],[Total Sales]]</f>
        <v>3.6999999999999998E-2</v>
      </c>
      <c r="P9554" s="1" t="s">
        <v>23</v>
      </c>
    </row>
    <row r="9555" spans="1:16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3" t="str">
        <f>IFERROR(LEFT(Tabla2[[#This Row],[Product]],FIND(" ",Tabla2[[#This Row],[Product]])-3),Tabla2[[#This Row],[Product]])</f>
        <v>Men</v>
      </c>
      <c r="I9555" s="6">
        <v>55</v>
      </c>
      <c r="J9555" s="4">
        <v>580</v>
      </c>
      <c r="K9555" s="6">
        <f>Tabla2[[#This Row],[Price per Unit]]*Tabla2[[#This Row],[Units Sold]]</f>
        <v>31900</v>
      </c>
      <c r="L9555" s="52">
        <f>Tabla2[[#This Row],[Units Sold]]/Cálculos!$C$11</f>
        <v>2.3397842799576097E-5</v>
      </c>
      <c r="M9555" s="6">
        <f>Tabla2[[#This Row],[Total Sales]]-Tabla2[[#This Row],[Operating Profit]]</f>
        <v>30719.7</v>
      </c>
      <c r="N9555" s="6">
        <v>1180.3</v>
      </c>
      <c r="O9555" s="46">
        <f>Tabla2[[#This Row],[Operating Profit]]/Tabla2[[#This Row],[Total Sales]]</f>
        <v>3.6999999999999998E-2</v>
      </c>
      <c r="P9555" s="1" t="s">
        <v>23</v>
      </c>
    </row>
    <row r="9556" spans="1:16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3" t="str">
        <f>IFERROR(LEFT(Tabla2[[#This Row],[Product]],FIND(" ",Tabla2[[#This Row],[Product]])-3),Tabla2[[#This Row],[Product]])</f>
        <v>Women</v>
      </c>
      <c r="I9556" s="6">
        <v>54</v>
      </c>
      <c r="J9556" s="4">
        <v>900</v>
      </c>
      <c r="K9556" s="6">
        <f>Tabla2[[#This Row],[Price per Unit]]*Tabla2[[#This Row],[Units Sold]]</f>
        <v>48600</v>
      </c>
      <c r="L9556" s="52">
        <f>Tabla2[[#This Row],[Units Sold]]/Cálculos!$C$11</f>
        <v>3.630699744761808E-5</v>
      </c>
      <c r="M9556" s="6">
        <f>Tabla2[[#This Row],[Total Sales]]-Tabla2[[#This Row],[Operating Profit]]</f>
        <v>46364.4</v>
      </c>
      <c r="N9556" s="6">
        <v>2235.6</v>
      </c>
      <c r="O9556" s="46">
        <f>Tabla2[[#This Row],[Operating Profit]]/Tabla2[[#This Row],[Total Sales]]</f>
        <v>4.5999999999999999E-2</v>
      </c>
      <c r="P9556" s="1" t="s">
        <v>23</v>
      </c>
    </row>
    <row r="9557" spans="1:16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3" t="str">
        <f>IFERROR(LEFT(Tabla2[[#This Row],[Product]],FIND(" ",Tabla2[[#This Row],[Product]])-3),Tabla2[[#This Row],[Product]])</f>
        <v>Men</v>
      </c>
      <c r="I9557" s="6">
        <v>54</v>
      </c>
      <c r="J9557" s="4">
        <v>1400</v>
      </c>
      <c r="K9557" s="6">
        <f>Tabla2[[#This Row],[Price per Unit]]*Tabla2[[#This Row],[Units Sold]]</f>
        <v>75600</v>
      </c>
      <c r="L9557" s="52">
        <f>Tabla2[[#This Row],[Units Sold]]/Cálculos!$C$11</f>
        <v>5.6477551585183678E-5</v>
      </c>
      <c r="M9557" s="6">
        <f>Tabla2[[#This Row],[Total Sales]]-Tabla2[[#This Row],[Operating Profit]]</f>
        <v>71820</v>
      </c>
      <c r="N9557" s="6">
        <v>3780</v>
      </c>
      <c r="O9557" s="46">
        <f>Tabla2[[#This Row],[Operating Profit]]/Tabla2[[#This Row],[Total Sales]]</f>
        <v>0.05</v>
      </c>
      <c r="P9557" s="1" t="s">
        <v>23</v>
      </c>
    </row>
    <row r="9558" spans="1:16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3" t="str">
        <f>IFERROR(LEFT(Tabla2[[#This Row],[Product]],FIND(" ",Tabla2[[#This Row],[Product]])-3),Tabla2[[#This Row],[Product]])</f>
        <v>Men</v>
      </c>
      <c r="I9558" s="6">
        <v>47</v>
      </c>
      <c r="J9558" s="4">
        <v>980</v>
      </c>
      <c r="K9558" s="6">
        <f>Tabla2[[#This Row],[Price per Unit]]*Tabla2[[#This Row],[Units Sold]]</f>
        <v>46060</v>
      </c>
      <c r="L9558" s="52">
        <f>Tabla2[[#This Row],[Units Sold]]/Cálculos!$C$11</f>
        <v>3.9534286109628574E-5</v>
      </c>
      <c r="M9558" s="6">
        <f>Tabla2[[#This Row],[Total Sales]]-Tabla2[[#This Row],[Operating Profit]]</f>
        <v>43803.06</v>
      </c>
      <c r="N9558" s="6">
        <v>2256.94</v>
      </c>
      <c r="O9558" s="46">
        <f>Tabla2[[#This Row],[Operating Profit]]/Tabla2[[#This Row],[Total Sales]]</f>
        <v>4.9000000000000002E-2</v>
      </c>
      <c r="P9558" s="1" t="s">
        <v>23</v>
      </c>
    </row>
    <row r="9559" spans="1:16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3" t="str">
        <f>IFERROR(LEFT(Tabla2[[#This Row],[Product]],FIND(" ",Tabla2[[#This Row],[Product]])-3),Tabla2[[#This Row],[Product]])</f>
        <v>Women</v>
      </c>
      <c r="I9559" s="6">
        <v>46</v>
      </c>
      <c r="J9559" s="4">
        <v>1020</v>
      </c>
      <c r="K9559" s="6">
        <f>Tabla2[[#This Row],[Price per Unit]]*Tabla2[[#This Row],[Units Sold]]</f>
        <v>46920</v>
      </c>
      <c r="L9559" s="52">
        <f>Tabla2[[#This Row],[Units Sold]]/Cálculos!$C$11</f>
        <v>4.1147930440633825E-5</v>
      </c>
      <c r="M9559" s="6">
        <f>Tabla2[[#This Row],[Total Sales]]-Tabla2[[#This Row],[Operating Profit]]</f>
        <v>45183.96</v>
      </c>
      <c r="N9559" s="6">
        <v>1736.04</v>
      </c>
      <c r="O9559" s="46">
        <f>Tabla2[[#This Row],[Operating Profit]]/Tabla2[[#This Row],[Total Sales]]</f>
        <v>3.6999999999999998E-2</v>
      </c>
      <c r="P9559" s="1" t="s">
        <v>23</v>
      </c>
    </row>
    <row r="9560" spans="1:16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3" t="str">
        <f>IFERROR(LEFT(Tabla2[[#This Row],[Product]],FIND(" ",Tabla2[[#This Row],[Product]])-3),Tabla2[[#This Row],[Product]])</f>
        <v>Women</v>
      </c>
      <c r="I9560" s="6">
        <v>42</v>
      </c>
      <c r="J9560" s="4">
        <v>960</v>
      </c>
      <c r="K9560" s="6">
        <f>Tabla2[[#This Row],[Price per Unit]]*Tabla2[[#This Row],[Units Sold]]</f>
        <v>40320</v>
      </c>
      <c r="L9560" s="52">
        <f>Tabla2[[#This Row],[Units Sold]]/Cálculos!$C$11</f>
        <v>3.8727463944125952E-5</v>
      </c>
      <c r="M9560" s="6">
        <f>Tabla2[[#This Row],[Total Sales]]-Tabla2[[#This Row],[Operating Profit]]</f>
        <v>38747.519999999997</v>
      </c>
      <c r="N9560" s="6">
        <v>1572.4799999999998</v>
      </c>
      <c r="O9560" s="46">
        <f>Tabla2[[#This Row],[Operating Profit]]/Tabla2[[#This Row],[Total Sales]]</f>
        <v>3.8999999999999993E-2</v>
      </c>
      <c r="P9560" s="1" t="s">
        <v>23</v>
      </c>
    </row>
    <row r="9561" spans="1:16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3" t="str">
        <f>IFERROR(LEFT(Tabla2[[#This Row],[Product]],FIND(" ",Tabla2[[#This Row],[Product]])-3),Tabla2[[#This Row],[Product]])</f>
        <v>Men</v>
      </c>
      <c r="I9561" s="6">
        <v>50</v>
      </c>
      <c r="J9561" s="4">
        <v>910</v>
      </c>
      <c r="K9561" s="6">
        <f>Tabla2[[#This Row],[Price per Unit]]*Tabla2[[#This Row],[Units Sold]]</f>
        <v>45500</v>
      </c>
      <c r="L9561" s="52">
        <f>Tabla2[[#This Row],[Units Sold]]/Cálculos!$C$11</f>
        <v>3.6710408530369391E-5</v>
      </c>
      <c r="M9561" s="6">
        <f>Tabla2[[#This Row],[Total Sales]]-Tabla2[[#This Row],[Operating Profit]]</f>
        <v>43725.5</v>
      </c>
      <c r="N9561" s="6">
        <v>1774.4999999999998</v>
      </c>
      <c r="O9561" s="46">
        <f>Tabla2[[#This Row],[Operating Profit]]/Tabla2[[#This Row],[Total Sales]]</f>
        <v>3.8999999999999993E-2</v>
      </c>
      <c r="P9561" s="1" t="s">
        <v>23</v>
      </c>
    </row>
    <row r="9562" spans="1:16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3" t="str">
        <f>IFERROR(LEFT(Tabla2[[#This Row],[Product]],FIND(" ",Tabla2[[#This Row],[Product]])-3),Tabla2[[#This Row],[Product]])</f>
        <v>Women</v>
      </c>
      <c r="I9562" s="6">
        <v>57</v>
      </c>
      <c r="J9562" s="4">
        <v>1280</v>
      </c>
      <c r="K9562" s="6">
        <f>Tabla2[[#This Row],[Price per Unit]]*Tabla2[[#This Row],[Units Sold]]</f>
        <v>72960</v>
      </c>
      <c r="L9562" s="52">
        <f>Tabla2[[#This Row],[Units Sold]]/Cálculos!$C$11</f>
        <v>5.1636618592167932E-5</v>
      </c>
      <c r="M9562" s="6">
        <f>Tabla2[[#This Row],[Total Sales]]-Tabla2[[#This Row],[Operating Profit]]</f>
        <v>69530.880000000005</v>
      </c>
      <c r="N9562" s="6">
        <v>3429.12</v>
      </c>
      <c r="O9562" s="46">
        <f>Tabla2[[#This Row],[Operating Profit]]/Tabla2[[#This Row],[Total Sales]]</f>
        <v>4.7E-2</v>
      </c>
      <c r="P9562" s="1" t="s">
        <v>23</v>
      </c>
    </row>
    <row r="9563" spans="1:16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3" t="str">
        <f>IFERROR(LEFT(Tabla2[[#This Row],[Product]],FIND(" ",Tabla2[[#This Row],[Product]])-3),Tabla2[[#This Row],[Product]])</f>
        <v>Men</v>
      </c>
      <c r="I9563" s="6">
        <v>48</v>
      </c>
      <c r="J9563" s="4">
        <v>1860</v>
      </c>
      <c r="K9563" s="6">
        <f>Tabla2[[#This Row],[Price per Unit]]*Tabla2[[#This Row],[Units Sold]]</f>
        <v>89280</v>
      </c>
      <c r="L9563" s="52">
        <f>Tabla2[[#This Row],[Units Sold]]/Cálculos!$C$11</f>
        <v>7.5034461391744025E-5</v>
      </c>
      <c r="M9563" s="6">
        <f>Tabla2[[#This Row],[Total Sales]]-Tabla2[[#This Row],[Operating Profit]]</f>
        <v>84994.559999999998</v>
      </c>
      <c r="N9563" s="6">
        <v>4285.4399999999996</v>
      </c>
      <c r="O9563" s="46">
        <f>Tabla2[[#This Row],[Operating Profit]]/Tabla2[[#This Row],[Total Sales]]</f>
        <v>4.7999999999999994E-2</v>
      </c>
      <c r="P9563" s="1" t="s">
        <v>23</v>
      </c>
    </row>
    <row r="9564" spans="1:16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3" t="str">
        <f>IFERROR(LEFT(Tabla2[[#This Row],[Product]],FIND(" ",Tabla2[[#This Row],[Product]])-3),Tabla2[[#This Row],[Product]])</f>
        <v>Men</v>
      </c>
      <c r="I9564" s="6">
        <v>41</v>
      </c>
      <c r="J9564" s="4">
        <v>1320</v>
      </c>
      <c r="K9564" s="6">
        <f>Tabla2[[#This Row],[Price per Unit]]*Tabla2[[#This Row],[Units Sold]]</f>
        <v>54120</v>
      </c>
      <c r="L9564" s="52">
        <f>Tabla2[[#This Row],[Units Sold]]/Cálculos!$C$11</f>
        <v>5.3250262923173183E-5</v>
      </c>
      <c r="M9564" s="6">
        <f>Tabla2[[#This Row],[Total Sales]]-Tabla2[[#This Row],[Operating Profit]]</f>
        <v>51359.88</v>
      </c>
      <c r="N9564" s="6">
        <v>2760.12</v>
      </c>
      <c r="O9564" s="46">
        <f>Tabla2[[#This Row],[Operating Profit]]/Tabla2[[#This Row],[Total Sales]]</f>
        <v>5.0999999999999997E-2</v>
      </c>
      <c r="P9564" s="1" t="s">
        <v>23</v>
      </c>
    </row>
    <row r="9565" spans="1:16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3" t="str">
        <f>IFERROR(LEFT(Tabla2[[#This Row],[Product]],FIND(" ",Tabla2[[#This Row],[Product]])-3),Tabla2[[#This Row],[Product]])</f>
        <v>Women</v>
      </c>
      <c r="I9565" s="6">
        <v>44</v>
      </c>
      <c r="J9565" s="4">
        <v>1310</v>
      </c>
      <c r="K9565" s="6">
        <f>Tabla2[[#This Row],[Price per Unit]]*Tabla2[[#This Row],[Units Sold]]</f>
        <v>57640</v>
      </c>
      <c r="L9565" s="52">
        <f>Tabla2[[#This Row],[Units Sold]]/Cálculos!$C$11</f>
        <v>5.2846851840421872E-5</v>
      </c>
      <c r="M9565" s="6">
        <f>Tabla2[[#This Row],[Total Sales]]-Tabla2[[#This Row],[Operating Profit]]</f>
        <v>55334.400000000001</v>
      </c>
      <c r="N9565" s="6">
        <v>2305.6</v>
      </c>
      <c r="O9565" s="46">
        <f>Tabla2[[#This Row],[Operating Profit]]/Tabla2[[#This Row],[Total Sales]]</f>
        <v>0.04</v>
      </c>
      <c r="P9565" s="1" t="s">
        <v>23</v>
      </c>
    </row>
    <row r="9566" spans="1:16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3" t="str">
        <f>IFERROR(LEFT(Tabla2[[#This Row],[Product]],FIND(" ",Tabla2[[#This Row],[Product]])-3),Tabla2[[#This Row],[Product]])</f>
        <v>Women</v>
      </c>
      <c r="I9566" s="6">
        <v>44</v>
      </c>
      <c r="J9566" s="4">
        <v>1010</v>
      </c>
      <c r="K9566" s="6">
        <f>Tabla2[[#This Row],[Price per Unit]]*Tabla2[[#This Row],[Units Sold]]</f>
        <v>44440</v>
      </c>
      <c r="L9566" s="52">
        <f>Tabla2[[#This Row],[Units Sold]]/Cálculos!$C$11</f>
        <v>4.0744519357882514E-5</v>
      </c>
      <c r="M9566" s="6">
        <f>Tabla2[[#This Row],[Total Sales]]-Tabla2[[#This Row],[Operating Profit]]</f>
        <v>42573.52</v>
      </c>
      <c r="N9566" s="6">
        <v>1866.48</v>
      </c>
      <c r="O9566" s="46">
        <f>Tabla2[[#This Row],[Operating Profit]]/Tabla2[[#This Row],[Total Sales]]</f>
        <v>4.2000000000000003E-2</v>
      </c>
      <c r="P9566" s="1" t="s">
        <v>23</v>
      </c>
    </row>
    <row r="9567" spans="1:16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3" t="str">
        <f>IFERROR(LEFT(Tabla2[[#This Row],[Product]],FIND(" ",Tabla2[[#This Row],[Product]])-3),Tabla2[[#This Row],[Product]])</f>
        <v>Men</v>
      </c>
      <c r="I9567" s="6">
        <v>48</v>
      </c>
      <c r="J9567" s="4">
        <v>1040</v>
      </c>
      <c r="K9567" s="6">
        <f>Tabla2[[#This Row],[Price per Unit]]*Tabla2[[#This Row],[Units Sold]]</f>
        <v>49920</v>
      </c>
      <c r="L9567" s="52">
        <f>Tabla2[[#This Row],[Units Sold]]/Cálculos!$C$11</f>
        <v>4.1954752606136447E-5</v>
      </c>
      <c r="M9567" s="6">
        <f>Tabla2[[#This Row],[Total Sales]]-Tabla2[[#This Row],[Operating Profit]]</f>
        <v>47823.360000000001</v>
      </c>
      <c r="N9567" s="6">
        <v>2096.64</v>
      </c>
      <c r="O9567" s="46">
        <f>Tabla2[[#This Row],[Operating Profit]]/Tabla2[[#This Row],[Total Sales]]</f>
        <v>4.1999999999999996E-2</v>
      </c>
      <c r="P9567" s="1" t="s">
        <v>23</v>
      </c>
    </row>
    <row r="9568" spans="1:16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3" t="str">
        <f>IFERROR(LEFT(Tabla2[[#This Row],[Product]],FIND(" ",Tabla2[[#This Row],[Product]])-3),Tabla2[[#This Row],[Product]])</f>
        <v>Women</v>
      </c>
      <c r="I9568" s="6">
        <v>60</v>
      </c>
      <c r="J9568" s="4">
        <v>1450</v>
      </c>
      <c r="K9568" s="6">
        <f>Tabla2[[#This Row],[Price per Unit]]*Tabla2[[#This Row],[Units Sold]]</f>
        <v>87000</v>
      </c>
      <c r="L9568" s="52">
        <f>Tabla2[[#This Row],[Units Sold]]/Cálculos!$C$11</f>
        <v>5.849460699894024E-5</v>
      </c>
      <c r="M9568" s="6">
        <f>Tabla2[[#This Row],[Total Sales]]-Tabla2[[#This Row],[Operating Profit]]</f>
        <v>82911</v>
      </c>
      <c r="N9568" s="6">
        <v>4088.9999999999995</v>
      </c>
      <c r="O9568" s="46">
        <f>Tabla2[[#This Row],[Operating Profit]]/Tabla2[[#This Row],[Total Sales]]</f>
        <v>4.6999999999999993E-2</v>
      </c>
      <c r="P9568" s="1" t="s">
        <v>23</v>
      </c>
    </row>
    <row r="9569" spans="1:16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3" t="str">
        <f>IFERROR(LEFT(Tabla2[[#This Row],[Product]],FIND(" ",Tabla2[[#This Row],[Product]])-3),Tabla2[[#This Row],[Product]])</f>
        <v>Men</v>
      </c>
      <c r="I9569" s="6">
        <v>34</v>
      </c>
      <c r="J9569" s="4">
        <v>1730</v>
      </c>
      <c r="K9569" s="6">
        <f>Tabla2[[#This Row],[Price per Unit]]*Tabla2[[#This Row],[Units Sold]]</f>
        <v>58820</v>
      </c>
      <c r="L9569" s="52">
        <f>Tabla2[[#This Row],[Units Sold]]/Cálculos!$C$11</f>
        <v>6.9790117315976968E-5</v>
      </c>
      <c r="M9569" s="6">
        <f>Tabla2[[#This Row],[Total Sales]]-Tabla2[[#This Row],[Operating Profit]]</f>
        <v>56290.74</v>
      </c>
      <c r="N9569" s="6">
        <v>2529.2600000000002</v>
      </c>
      <c r="O9569" s="46">
        <f>Tabla2[[#This Row],[Operating Profit]]/Tabla2[[#This Row],[Total Sales]]</f>
        <v>4.3000000000000003E-2</v>
      </c>
      <c r="P9569" s="1" t="s">
        <v>23</v>
      </c>
    </row>
    <row r="9570" spans="1:16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3" t="str">
        <f>IFERROR(LEFT(Tabla2[[#This Row],[Product]],FIND(" ",Tabla2[[#This Row],[Product]])-3),Tabla2[[#This Row],[Product]])</f>
        <v>Men</v>
      </c>
      <c r="I9570" s="6">
        <v>39</v>
      </c>
      <c r="J9570" s="4">
        <v>1110</v>
      </c>
      <c r="K9570" s="6">
        <f>Tabla2[[#This Row],[Price per Unit]]*Tabla2[[#This Row],[Units Sold]]</f>
        <v>43290</v>
      </c>
      <c r="L9570" s="52">
        <f>Tabla2[[#This Row],[Units Sold]]/Cálculos!$C$11</f>
        <v>4.4778630185395631E-5</v>
      </c>
      <c r="M9570" s="6">
        <f>Tabla2[[#This Row],[Total Sales]]-Tabla2[[#This Row],[Operating Profit]]</f>
        <v>41428.53</v>
      </c>
      <c r="N9570" s="6">
        <v>1861.4700000000003</v>
      </c>
      <c r="O9570" s="46">
        <f>Tabla2[[#This Row],[Operating Profit]]/Tabla2[[#This Row],[Total Sales]]</f>
        <v>4.3000000000000003E-2</v>
      </c>
      <c r="P9570" s="1" t="s">
        <v>23</v>
      </c>
    </row>
    <row r="9571" spans="1:16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3" t="str">
        <f>IFERROR(LEFT(Tabla2[[#This Row],[Product]],FIND(" ",Tabla2[[#This Row],[Product]])-3),Tabla2[[#This Row],[Product]])</f>
        <v>Women</v>
      </c>
      <c r="I9571" s="6">
        <v>28</v>
      </c>
      <c r="J9571" s="4">
        <v>1010</v>
      </c>
      <c r="K9571" s="6">
        <f>Tabla2[[#This Row],[Price per Unit]]*Tabla2[[#This Row],[Units Sold]]</f>
        <v>28280</v>
      </c>
      <c r="L9571" s="52">
        <f>Tabla2[[#This Row],[Units Sold]]/Cálculos!$C$11</f>
        <v>4.0744519357882514E-5</v>
      </c>
      <c r="M9571" s="6">
        <f>Tabla2[[#This Row],[Total Sales]]-Tabla2[[#This Row],[Operating Profit]]</f>
        <v>27261.919999999998</v>
      </c>
      <c r="N9571" s="6">
        <v>1018.0799999999999</v>
      </c>
      <c r="O9571" s="46">
        <f>Tabla2[[#This Row],[Operating Profit]]/Tabla2[[#This Row],[Total Sales]]</f>
        <v>3.5999999999999997E-2</v>
      </c>
      <c r="P9571" s="1" t="s">
        <v>23</v>
      </c>
    </row>
    <row r="9572" spans="1:16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3" t="str">
        <f>IFERROR(LEFT(Tabla2[[#This Row],[Product]],FIND(" ",Tabla2[[#This Row],[Product]])-3),Tabla2[[#This Row],[Product]])</f>
        <v>Women</v>
      </c>
      <c r="I9572" s="6">
        <v>36</v>
      </c>
      <c r="J9572" s="4">
        <v>600</v>
      </c>
      <c r="K9572" s="6">
        <f>Tabla2[[#This Row],[Price per Unit]]*Tabla2[[#This Row],[Units Sold]]</f>
        <v>21600</v>
      </c>
      <c r="L9572" s="52">
        <f>Tabla2[[#This Row],[Units Sold]]/Cálculos!$C$11</f>
        <v>2.4204664965078719E-5</v>
      </c>
      <c r="M9572" s="6">
        <f>Tabla2[[#This Row],[Total Sales]]-Tabla2[[#This Row],[Operating Profit]]</f>
        <v>20908.8</v>
      </c>
      <c r="N9572" s="6">
        <v>691.2</v>
      </c>
      <c r="O9572" s="46">
        <f>Tabla2[[#This Row],[Operating Profit]]/Tabla2[[#This Row],[Total Sales]]</f>
        <v>3.2000000000000001E-2</v>
      </c>
      <c r="P9572" s="1" t="s">
        <v>23</v>
      </c>
    </row>
    <row r="9573" spans="1:16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3" t="str">
        <f>IFERROR(LEFT(Tabla2[[#This Row],[Product]],FIND(" ",Tabla2[[#This Row],[Product]])-3),Tabla2[[#This Row],[Product]])</f>
        <v>Men</v>
      </c>
      <c r="I9573" s="6">
        <v>43</v>
      </c>
      <c r="J9573" s="4">
        <v>740</v>
      </c>
      <c r="K9573" s="6">
        <f>Tabla2[[#This Row],[Price per Unit]]*Tabla2[[#This Row],[Units Sold]]</f>
        <v>31820</v>
      </c>
      <c r="L9573" s="52">
        <f>Tabla2[[#This Row],[Units Sold]]/Cálculos!$C$11</f>
        <v>2.9852420123597086E-5</v>
      </c>
      <c r="M9573" s="6">
        <f>Tabla2[[#This Row],[Total Sales]]-Tabla2[[#This Row],[Operating Profit]]</f>
        <v>30769.94</v>
      </c>
      <c r="N9573" s="6">
        <v>1050.06</v>
      </c>
      <c r="O9573" s="46">
        <f>Tabla2[[#This Row],[Operating Profit]]/Tabla2[[#This Row],[Total Sales]]</f>
        <v>3.3000000000000002E-2</v>
      </c>
      <c r="P9573" s="1" t="s">
        <v>23</v>
      </c>
    </row>
    <row r="9574" spans="1:16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3" t="str">
        <f>IFERROR(LEFT(Tabla2[[#This Row],[Product]],FIND(" ",Tabla2[[#This Row],[Product]])-3),Tabla2[[#This Row],[Product]])</f>
        <v>Women</v>
      </c>
      <c r="I9574" s="6">
        <v>35</v>
      </c>
      <c r="J9574" s="4">
        <v>1010</v>
      </c>
      <c r="K9574" s="6">
        <f>Tabla2[[#This Row],[Price per Unit]]*Tabla2[[#This Row],[Units Sold]]</f>
        <v>35350</v>
      </c>
      <c r="L9574" s="52">
        <f>Tabla2[[#This Row],[Units Sold]]/Cálculos!$C$11</f>
        <v>4.0744519357882514E-5</v>
      </c>
      <c r="M9574" s="6">
        <f>Tabla2[[#This Row],[Total Sales]]-Tabla2[[#This Row],[Operating Profit]]</f>
        <v>33936</v>
      </c>
      <c r="N9574" s="6">
        <v>1413.9999999999998</v>
      </c>
      <c r="O9574" s="46">
        <f>Tabla2[[#This Row],[Operating Profit]]/Tabla2[[#This Row],[Total Sales]]</f>
        <v>3.9999999999999994E-2</v>
      </c>
      <c r="P9574" s="1" t="s">
        <v>23</v>
      </c>
    </row>
    <row r="9575" spans="1:16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3" t="str">
        <f>IFERROR(LEFT(Tabla2[[#This Row],[Product]],FIND(" ",Tabla2[[#This Row],[Product]])-3),Tabla2[[#This Row],[Product]])</f>
        <v>Men</v>
      </c>
      <c r="I9575" s="6">
        <v>34</v>
      </c>
      <c r="J9575" s="4">
        <v>1860</v>
      </c>
      <c r="K9575" s="6">
        <f>Tabla2[[#This Row],[Price per Unit]]*Tabla2[[#This Row],[Units Sold]]</f>
        <v>63240</v>
      </c>
      <c r="L9575" s="52">
        <f>Tabla2[[#This Row],[Units Sold]]/Cálculos!$C$11</f>
        <v>7.5034461391744025E-5</v>
      </c>
      <c r="M9575" s="6">
        <f>Tabla2[[#This Row],[Total Sales]]-Tabla2[[#This Row],[Operating Profit]]</f>
        <v>60457.440000000002</v>
      </c>
      <c r="N9575" s="6">
        <v>2782.56</v>
      </c>
      <c r="O9575" s="46">
        <f>Tabla2[[#This Row],[Operating Profit]]/Tabla2[[#This Row],[Total Sales]]</f>
        <v>4.3999999999999997E-2</v>
      </c>
      <c r="P9575" s="1" t="s">
        <v>23</v>
      </c>
    </row>
    <row r="9576" spans="1:16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3" t="str">
        <f>IFERROR(LEFT(Tabla2[[#This Row],[Product]],FIND(" ",Tabla2[[#This Row],[Product]])-3),Tabla2[[#This Row],[Product]])</f>
        <v>Men</v>
      </c>
      <c r="I9576" s="6">
        <v>37</v>
      </c>
      <c r="J9576" s="4">
        <v>850</v>
      </c>
      <c r="K9576" s="6">
        <f>Tabla2[[#This Row],[Price per Unit]]*Tabla2[[#This Row],[Units Sold]]</f>
        <v>31450</v>
      </c>
      <c r="L9576" s="52">
        <f>Tabla2[[#This Row],[Units Sold]]/Cálculos!$C$11</f>
        <v>3.4289942033861518E-5</v>
      </c>
      <c r="M9576" s="6">
        <f>Tabla2[[#This Row],[Total Sales]]-Tabla2[[#This Row],[Operating Profit]]</f>
        <v>30097.65</v>
      </c>
      <c r="N9576" s="6">
        <v>1352.3500000000001</v>
      </c>
      <c r="O9576" s="46">
        <f>Tabla2[[#This Row],[Operating Profit]]/Tabla2[[#This Row],[Total Sales]]</f>
        <v>4.3000000000000003E-2</v>
      </c>
      <c r="P9576" s="1" t="s">
        <v>23</v>
      </c>
    </row>
    <row r="9577" spans="1:16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3" t="str">
        <f>IFERROR(LEFT(Tabla2[[#This Row],[Product]],FIND(" ",Tabla2[[#This Row],[Product]])-3),Tabla2[[#This Row],[Product]])</f>
        <v>Women</v>
      </c>
      <c r="I9577" s="6">
        <v>31</v>
      </c>
      <c r="J9577" s="4">
        <v>960</v>
      </c>
      <c r="K9577" s="6">
        <f>Tabla2[[#This Row],[Price per Unit]]*Tabla2[[#This Row],[Units Sold]]</f>
        <v>29760</v>
      </c>
      <c r="L9577" s="52">
        <f>Tabla2[[#This Row],[Units Sold]]/Cálculos!$C$11</f>
        <v>3.8727463944125952E-5</v>
      </c>
      <c r="M9577" s="6">
        <f>Tabla2[[#This Row],[Total Sales]]-Tabla2[[#This Row],[Operating Profit]]</f>
        <v>28748.16</v>
      </c>
      <c r="N9577" s="6">
        <v>1011.8399999999999</v>
      </c>
      <c r="O9577" s="46">
        <f>Tabla2[[#This Row],[Operating Profit]]/Tabla2[[#This Row],[Total Sales]]</f>
        <v>3.3999999999999996E-2</v>
      </c>
      <c r="P9577" s="1" t="s">
        <v>23</v>
      </c>
    </row>
    <row r="9578" spans="1:16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3" t="str">
        <f>IFERROR(LEFT(Tabla2[[#This Row],[Product]],FIND(" ",Tabla2[[#This Row],[Product]])-3),Tabla2[[#This Row],[Product]])</f>
        <v>Women</v>
      </c>
      <c r="I9578" s="6">
        <v>31</v>
      </c>
      <c r="J9578" s="4">
        <v>680</v>
      </c>
      <c r="K9578" s="6">
        <f>Tabla2[[#This Row],[Price per Unit]]*Tabla2[[#This Row],[Units Sold]]</f>
        <v>21080</v>
      </c>
      <c r="L9578" s="52">
        <f>Tabla2[[#This Row],[Units Sold]]/Cálculos!$C$11</f>
        <v>2.7431953627089217E-5</v>
      </c>
      <c r="M9578" s="6">
        <f>Tabla2[[#This Row],[Total Sales]]-Tabla2[[#This Row],[Operating Profit]]</f>
        <v>20363.28</v>
      </c>
      <c r="N9578" s="6">
        <v>716.71999999999991</v>
      </c>
      <c r="O9578" s="46">
        <f>Tabla2[[#This Row],[Operating Profit]]/Tabla2[[#This Row],[Total Sales]]</f>
        <v>3.3999999999999996E-2</v>
      </c>
      <c r="P9578" s="1" t="s">
        <v>23</v>
      </c>
    </row>
    <row r="9579" spans="1:16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3" t="str">
        <f>IFERROR(LEFT(Tabla2[[#This Row],[Product]],FIND(" ",Tabla2[[#This Row],[Product]])-3),Tabla2[[#This Row],[Product]])</f>
        <v>Men</v>
      </c>
      <c r="I9579" s="6">
        <v>41</v>
      </c>
      <c r="J9579" s="4">
        <v>960</v>
      </c>
      <c r="K9579" s="6">
        <f>Tabla2[[#This Row],[Price per Unit]]*Tabla2[[#This Row],[Units Sold]]</f>
        <v>39360</v>
      </c>
      <c r="L9579" s="52">
        <f>Tabla2[[#This Row],[Units Sold]]/Cálculos!$C$11</f>
        <v>3.8727463944125952E-5</v>
      </c>
      <c r="M9579" s="6">
        <f>Tabla2[[#This Row],[Total Sales]]-Tabla2[[#This Row],[Operating Profit]]</f>
        <v>38061.120000000003</v>
      </c>
      <c r="N9579" s="6">
        <v>1298.8799999999999</v>
      </c>
      <c r="O9579" s="46">
        <f>Tabla2[[#This Row],[Operating Profit]]/Tabla2[[#This Row],[Total Sales]]</f>
        <v>3.2999999999999995E-2</v>
      </c>
      <c r="P9579" s="1" t="s">
        <v>23</v>
      </c>
    </row>
    <row r="9580" spans="1:16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3" t="str">
        <f>IFERROR(LEFT(Tabla2[[#This Row],[Product]],FIND(" ",Tabla2[[#This Row],[Product]])-3),Tabla2[[#This Row],[Product]])</f>
        <v>Women</v>
      </c>
      <c r="I9580" s="6">
        <v>36</v>
      </c>
      <c r="J9580" s="4">
        <v>1240</v>
      </c>
      <c r="K9580" s="6">
        <f>Tabla2[[#This Row],[Price per Unit]]*Tabla2[[#This Row],[Units Sold]]</f>
        <v>44640</v>
      </c>
      <c r="L9580" s="52">
        <f>Tabla2[[#This Row],[Units Sold]]/Cálculos!$C$11</f>
        <v>5.0022974261162688E-5</v>
      </c>
      <c r="M9580" s="6">
        <f>Tabla2[[#This Row],[Total Sales]]-Tabla2[[#This Row],[Operating Profit]]</f>
        <v>42854.400000000001</v>
      </c>
      <c r="N9580" s="6">
        <v>1785.6</v>
      </c>
      <c r="O9580" s="46">
        <f>Tabla2[[#This Row],[Operating Profit]]/Tabla2[[#This Row],[Total Sales]]</f>
        <v>0.04</v>
      </c>
      <c r="P9580" s="1" t="s">
        <v>23</v>
      </c>
    </row>
    <row r="9581" spans="1:16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3" t="str">
        <f>IFERROR(LEFT(Tabla2[[#This Row],[Product]],FIND(" ",Tabla2[[#This Row],[Product]])-3),Tabla2[[#This Row],[Product]])</f>
        <v>Men</v>
      </c>
      <c r="I9581" s="6">
        <v>39</v>
      </c>
      <c r="J9581" s="4">
        <v>1880</v>
      </c>
      <c r="K9581" s="6">
        <f>Tabla2[[#This Row],[Price per Unit]]*Tabla2[[#This Row],[Units Sold]]</f>
        <v>73320</v>
      </c>
      <c r="L9581" s="52">
        <f>Tabla2[[#This Row],[Units Sold]]/Cálculos!$C$11</f>
        <v>7.5841283557246661E-5</v>
      </c>
      <c r="M9581" s="6">
        <f>Tabla2[[#This Row],[Total Sales]]-Tabla2[[#This Row],[Operating Profit]]</f>
        <v>69947.28</v>
      </c>
      <c r="N9581" s="6">
        <v>3372.7200000000003</v>
      </c>
      <c r="O9581" s="46">
        <f>Tabla2[[#This Row],[Operating Profit]]/Tabla2[[#This Row],[Total Sales]]</f>
        <v>4.6000000000000006E-2</v>
      </c>
      <c r="P9581" s="1" t="s">
        <v>23</v>
      </c>
    </row>
    <row r="9582" spans="1:16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3" t="str">
        <f>IFERROR(LEFT(Tabla2[[#This Row],[Product]],FIND(" ",Tabla2[[#This Row],[Product]])-3),Tabla2[[#This Row],[Product]])</f>
        <v>Men</v>
      </c>
      <c r="I9582" s="6">
        <v>36</v>
      </c>
      <c r="J9582" s="4">
        <v>880</v>
      </c>
      <c r="K9582" s="6">
        <f>Tabla2[[#This Row],[Price per Unit]]*Tabla2[[#This Row],[Units Sold]]</f>
        <v>31680</v>
      </c>
      <c r="L9582" s="52">
        <f>Tabla2[[#This Row],[Units Sold]]/Cálculos!$C$11</f>
        <v>3.5500175282115457E-5</v>
      </c>
      <c r="M9582" s="6">
        <f>Tabla2[[#This Row],[Total Sales]]-Tabla2[[#This Row],[Operating Profit]]</f>
        <v>30222.720000000001</v>
      </c>
      <c r="N9582" s="6">
        <v>1457.28</v>
      </c>
      <c r="O9582" s="46">
        <f>Tabla2[[#This Row],[Operating Profit]]/Tabla2[[#This Row],[Total Sales]]</f>
        <v>4.5999999999999999E-2</v>
      </c>
      <c r="P9582" s="1" t="s">
        <v>23</v>
      </c>
    </row>
    <row r="9583" spans="1:16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3" t="str">
        <f>IFERROR(LEFT(Tabla2[[#This Row],[Product]],FIND(" ",Tabla2[[#This Row],[Product]])-3),Tabla2[[#This Row],[Product]])</f>
        <v>Women</v>
      </c>
      <c r="I9583" s="6">
        <v>32</v>
      </c>
      <c r="J9583" s="4">
        <v>1050</v>
      </c>
      <c r="K9583" s="6">
        <f>Tabla2[[#This Row],[Price per Unit]]*Tabla2[[#This Row],[Units Sold]]</f>
        <v>33600</v>
      </c>
      <c r="L9583" s="52">
        <f>Tabla2[[#This Row],[Units Sold]]/Cálculos!$C$11</f>
        <v>4.2358163688887758E-5</v>
      </c>
      <c r="M9583" s="6">
        <f>Tabla2[[#This Row],[Total Sales]]-Tabla2[[#This Row],[Operating Profit]]</f>
        <v>32457.599999999999</v>
      </c>
      <c r="N9583" s="6">
        <v>1142.3999999999999</v>
      </c>
      <c r="O9583" s="46">
        <f>Tabla2[[#This Row],[Operating Profit]]/Tabla2[[#This Row],[Total Sales]]</f>
        <v>3.3999999999999996E-2</v>
      </c>
      <c r="P9583" s="1" t="s">
        <v>23</v>
      </c>
    </row>
    <row r="9584" spans="1:16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3" t="str">
        <f>IFERROR(LEFT(Tabla2[[#This Row],[Product]],FIND(" ",Tabla2[[#This Row],[Product]])-3),Tabla2[[#This Row],[Product]])</f>
        <v>Women</v>
      </c>
      <c r="I9584" s="6">
        <v>33</v>
      </c>
      <c r="J9584" s="4">
        <v>450</v>
      </c>
      <c r="K9584" s="6">
        <f>Tabla2[[#This Row],[Price per Unit]]*Tabla2[[#This Row],[Units Sold]]</f>
        <v>14850</v>
      </c>
      <c r="L9584" s="52">
        <f>Tabla2[[#This Row],[Units Sold]]/Cálculos!$C$11</f>
        <v>1.815349872380904E-5</v>
      </c>
      <c r="M9584" s="6">
        <f>Tabla2[[#This Row],[Total Sales]]-Tabla2[[#This Row],[Operating Profit]]</f>
        <v>14300.55</v>
      </c>
      <c r="N9584" s="6">
        <v>549.45000000000005</v>
      </c>
      <c r="O9584" s="46">
        <f>Tabla2[[#This Row],[Operating Profit]]/Tabla2[[#This Row],[Total Sales]]</f>
        <v>3.7000000000000005E-2</v>
      </c>
      <c r="P9584" s="1" t="s">
        <v>23</v>
      </c>
    </row>
    <row r="9585" spans="1:16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3" t="str">
        <f>IFERROR(LEFT(Tabla2[[#This Row],[Product]],FIND(" ",Tabla2[[#This Row],[Product]])-3),Tabla2[[#This Row],[Product]])</f>
        <v>Men</v>
      </c>
      <c r="I9585" s="6">
        <v>47</v>
      </c>
      <c r="J9585" s="4">
        <v>600</v>
      </c>
      <c r="K9585" s="6">
        <f>Tabla2[[#This Row],[Price per Unit]]*Tabla2[[#This Row],[Units Sold]]</f>
        <v>28200</v>
      </c>
      <c r="L9585" s="52">
        <f>Tabla2[[#This Row],[Units Sold]]/Cálculos!$C$11</f>
        <v>2.4204664965078719E-5</v>
      </c>
      <c r="M9585" s="6">
        <f>Tabla2[[#This Row],[Total Sales]]-Tabla2[[#This Row],[Operating Profit]]</f>
        <v>27269.4</v>
      </c>
      <c r="N9585" s="6">
        <v>930.59999999999991</v>
      </c>
      <c r="O9585" s="46">
        <f>Tabla2[[#This Row],[Operating Profit]]/Tabla2[[#This Row],[Total Sales]]</f>
        <v>3.2999999999999995E-2</v>
      </c>
      <c r="P9585" s="1" t="s">
        <v>23</v>
      </c>
    </row>
    <row r="9586" spans="1:16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3" t="str">
        <f>IFERROR(LEFT(Tabla2[[#This Row],[Product]],FIND(" ",Tabla2[[#This Row],[Product]])-3),Tabla2[[#This Row],[Product]])</f>
        <v>Women</v>
      </c>
      <c r="I9586" s="6">
        <v>36</v>
      </c>
      <c r="J9586" s="4">
        <v>990</v>
      </c>
      <c r="K9586" s="6">
        <f>Tabla2[[#This Row],[Price per Unit]]*Tabla2[[#This Row],[Units Sold]]</f>
        <v>35640</v>
      </c>
      <c r="L9586" s="52">
        <f>Tabla2[[#This Row],[Units Sold]]/Cálculos!$C$11</f>
        <v>3.9937697192379885E-5</v>
      </c>
      <c r="M9586" s="6">
        <f>Tabla2[[#This Row],[Total Sales]]-Tabla2[[#This Row],[Operating Profit]]</f>
        <v>34285.68</v>
      </c>
      <c r="N9586" s="6">
        <v>1354.32</v>
      </c>
      <c r="O9586" s="46">
        <f>Tabla2[[#This Row],[Operating Profit]]/Tabla2[[#This Row],[Total Sales]]</f>
        <v>3.7999999999999999E-2</v>
      </c>
      <c r="P9586" s="1" t="s">
        <v>23</v>
      </c>
    </row>
    <row r="9587" spans="1:16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3" t="str">
        <f>IFERROR(LEFT(Tabla2[[#This Row],[Product]],FIND(" ",Tabla2[[#This Row],[Product]])-3),Tabla2[[#This Row],[Product]])</f>
        <v>Men</v>
      </c>
      <c r="I9587" s="6">
        <v>33</v>
      </c>
      <c r="J9587" s="4">
        <v>1870</v>
      </c>
      <c r="K9587" s="6">
        <f>Tabla2[[#This Row],[Price per Unit]]*Tabla2[[#This Row],[Units Sold]]</f>
        <v>61710</v>
      </c>
      <c r="L9587" s="52">
        <f>Tabla2[[#This Row],[Units Sold]]/Cálculos!$C$11</f>
        <v>7.5437872474495336E-5</v>
      </c>
      <c r="M9587" s="6">
        <f>Tabla2[[#This Row],[Total Sales]]-Tabla2[[#This Row],[Operating Profit]]</f>
        <v>59118.18</v>
      </c>
      <c r="N9587" s="6">
        <v>2591.8200000000002</v>
      </c>
      <c r="O9587" s="46">
        <f>Tabla2[[#This Row],[Operating Profit]]/Tabla2[[#This Row],[Total Sales]]</f>
        <v>4.2000000000000003E-2</v>
      </c>
      <c r="P9587" s="1" t="s">
        <v>23</v>
      </c>
    </row>
    <row r="9588" spans="1:16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3" t="str">
        <f>IFERROR(LEFT(Tabla2[[#This Row],[Product]],FIND(" ",Tabla2[[#This Row],[Product]])-3),Tabla2[[#This Row],[Product]])</f>
        <v>Men</v>
      </c>
      <c r="I9588" s="6">
        <v>38</v>
      </c>
      <c r="J9588" s="4">
        <v>850</v>
      </c>
      <c r="K9588" s="6">
        <f>Tabla2[[#This Row],[Price per Unit]]*Tabla2[[#This Row],[Units Sold]]</f>
        <v>32300</v>
      </c>
      <c r="L9588" s="52">
        <f>Tabla2[[#This Row],[Units Sold]]/Cálculos!$C$11</f>
        <v>3.4289942033861518E-5</v>
      </c>
      <c r="M9588" s="6">
        <f>Tabla2[[#This Row],[Total Sales]]-Tabla2[[#This Row],[Operating Profit]]</f>
        <v>30943.4</v>
      </c>
      <c r="N9588" s="6">
        <v>1356.6000000000001</v>
      </c>
      <c r="O9588" s="46">
        <f>Tabla2[[#This Row],[Operating Profit]]/Tabla2[[#This Row],[Total Sales]]</f>
        <v>4.2000000000000003E-2</v>
      </c>
      <c r="P9588" s="1" t="s">
        <v>23</v>
      </c>
    </row>
    <row r="9589" spans="1:16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3" t="str">
        <f>IFERROR(LEFT(Tabla2[[#This Row],[Product]],FIND(" ",Tabla2[[#This Row],[Product]])-3),Tabla2[[#This Row],[Product]])</f>
        <v>Women</v>
      </c>
      <c r="I9589" s="6">
        <v>26</v>
      </c>
      <c r="J9589" s="4">
        <v>800</v>
      </c>
      <c r="K9589" s="6">
        <f>Tabla2[[#This Row],[Price per Unit]]*Tabla2[[#This Row],[Units Sold]]</f>
        <v>20800</v>
      </c>
      <c r="L9589" s="52">
        <f>Tabla2[[#This Row],[Units Sold]]/Cálculos!$C$11</f>
        <v>3.2272886620104963E-5</v>
      </c>
      <c r="M9589" s="6">
        <f>Tabla2[[#This Row],[Total Sales]]-Tabla2[[#This Row],[Operating Profit]]</f>
        <v>20092.8</v>
      </c>
      <c r="N9589" s="6">
        <v>707.19999999999993</v>
      </c>
      <c r="O9589" s="46">
        <f>Tabla2[[#This Row],[Operating Profit]]/Tabla2[[#This Row],[Total Sales]]</f>
        <v>3.3999999999999996E-2</v>
      </c>
      <c r="P9589" s="1" t="s">
        <v>23</v>
      </c>
    </row>
    <row r="9590" spans="1:16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3" t="str">
        <f>IFERROR(LEFT(Tabla2[[#This Row],[Product]],FIND(" ",Tabla2[[#This Row],[Product]])-3),Tabla2[[#This Row],[Product]])</f>
        <v>Women</v>
      </c>
      <c r="I9590" s="6">
        <v>35</v>
      </c>
      <c r="J9590" s="4">
        <v>530</v>
      </c>
      <c r="K9590" s="6">
        <f>Tabla2[[#This Row],[Price per Unit]]*Tabla2[[#This Row],[Units Sold]]</f>
        <v>18550</v>
      </c>
      <c r="L9590" s="52">
        <f>Tabla2[[#This Row],[Units Sold]]/Cálculos!$C$11</f>
        <v>2.1380787385819535E-5</v>
      </c>
      <c r="M9590" s="6">
        <f>Tabla2[[#This Row],[Total Sales]]-Tabla2[[#This Row],[Operating Profit]]</f>
        <v>17956.400000000001</v>
      </c>
      <c r="N9590" s="6">
        <v>593.6</v>
      </c>
      <c r="O9590" s="46">
        <f>Tabla2[[#This Row],[Operating Profit]]/Tabla2[[#This Row],[Total Sales]]</f>
        <v>3.2000000000000001E-2</v>
      </c>
      <c r="P9590" s="1" t="s">
        <v>23</v>
      </c>
    </row>
    <row r="9591" spans="1:16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3" t="str">
        <f>IFERROR(LEFT(Tabla2[[#This Row],[Product]],FIND(" ",Tabla2[[#This Row],[Product]])-3),Tabla2[[#This Row],[Product]])</f>
        <v>Men</v>
      </c>
      <c r="I9591" s="6">
        <v>40</v>
      </c>
      <c r="J9591" s="4">
        <v>610</v>
      </c>
      <c r="K9591" s="6">
        <f>Tabla2[[#This Row],[Price per Unit]]*Tabla2[[#This Row],[Units Sold]]</f>
        <v>24400</v>
      </c>
      <c r="L9591" s="52">
        <f>Tabla2[[#This Row],[Units Sold]]/Cálculos!$C$11</f>
        <v>2.4608076047830033E-5</v>
      </c>
      <c r="M9591" s="6">
        <f>Tabla2[[#This Row],[Total Sales]]-Tabla2[[#This Row],[Operating Profit]]</f>
        <v>23594.799999999999</v>
      </c>
      <c r="N9591" s="6">
        <v>805.19999999999993</v>
      </c>
      <c r="O9591" s="46">
        <f>Tabla2[[#This Row],[Operating Profit]]/Tabla2[[#This Row],[Total Sales]]</f>
        <v>3.2999999999999995E-2</v>
      </c>
      <c r="P9591" s="1" t="s">
        <v>23</v>
      </c>
    </row>
    <row r="9592" spans="1:16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3" t="str">
        <f>IFERROR(LEFT(Tabla2[[#This Row],[Product]],FIND(" ",Tabla2[[#This Row],[Product]])-3),Tabla2[[#This Row],[Product]])</f>
        <v>Women</v>
      </c>
      <c r="I9592" s="6">
        <v>33</v>
      </c>
      <c r="J9592" s="4">
        <v>1010</v>
      </c>
      <c r="K9592" s="6">
        <f>Tabla2[[#This Row],[Price per Unit]]*Tabla2[[#This Row],[Units Sold]]</f>
        <v>33330</v>
      </c>
      <c r="L9592" s="52">
        <f>Tabla2[[#This Row],[Units Sold]]/Cálculos!$C$11</f>
        <v>4.0744519357882514E-5</v>
      </c>
      <c r="M9592" s="6">
        <f>Tabla2[[#This Row],[Total Sales]]-Tabla2[[#This Row],[Operating Profit]]</f>
        <v>32096.79</v>
      </c>
      <c r="N9592" s="6">
        <v>1233.21</v>
      </c>
      <c r="O9592" s="46">
        <f>Tabla2[[#This Row],[Operating Profit]]/Tabla2[[#This Row],[Total Sales]]</f>
        <v>3.6999999999999998E-2</v>
      </c>
      <c r="P9592" s="1" t="s">
        <v>23</v>
      </c>
    </row>
    <row r="9593" spans="1:16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3" t="str">
        <f>IFERROR(LEFT(Tabla2[[#This Row],[Product]],FIND(" ",Tabla2[[#This Row],[Product]])-3),Tabla2[[#This Row],[Product]])</f>
        <v>Men</v>
      </c>
      <c r="I9593" s="6">
        <v>47</v>
      </c>
      <c r="J9593" s="4">
        <v>1960</v>
      </c>
      <c r="K9593" s="6">
        <f>Tabla2[[#This Row],[Price per Unit]]*Tabla2[[#This Row],[Units Sold]]</f>
        <v>92120</v>
      </c>
      <c r="L9593" s="52">
        <f>Tabla2[[#This Row],[Units Sold]]/Cálculos!$C$11</f>
        <v>7.9068572219257149E-5</v>
      </c>
      <c r="M9593" s="6">
        <f>Tabla2[[#This Row],[Total Sales]]-Tabla2[[#This Row],[Operating Profit]]</f>
        <v>88158.84</v>
      </c>
      <c r="N9593" s="6">
        <v>3961.1600000000003</v>
      </c>
      <c r="O9593" s="46">
        <f>Tabla2[[#This Row],[Operating Profit]]/Tabla2[[#This Row],[Total Sales]]</f>
        <v>4.3000000000000003E-2</v>
      </c>
      <c r="P9593" s="1" t="s">
        <v>23</v>
      </c>
    </row>
    <row r="9594" spans="1:16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3" t="str">
        <f>IFERROR(LEFT(Tabla2[[#This Row],[Product]],FIND(" ",Tabla2[[#This Row],[Product]])-3),Tabla2[[#This Row],[Product]])</f>
        <v>Men</v>
      </c>
      <c r="I9594" s="6">
        <v>40</v>
      </c>
      <c r="J9594" s="4">
        <v>930</v>
      </c>
      <c r="K9594" s="6">
        <f>Tabla2[[#This Row],[Price per Unit]]*Tabla2[[#This Row],[Units Sold]]</f>
        <v>37200</v>
      </c>
      <c r="L9594" s="52">
        <f>Tabla2[[#This Row],[Units Sold]]/Cálculos!$C$11</f>
        <v>3.7517230695872013E-5</v>
      </c>
      <c r="M9594" s="6">
        <f>Tabla2[[#This Row],[Total Sales]]-Tabla2[[#This Row],[Operating Profit]]</f>
        <v>35600.400000000001</v>
      </c>
      <c r="N9594" s="6">
        <v>1599.6000000000001</v>
      </c>
      <c r="O9594" s="46">
        <f>Tabla2[[#This Row],[Operating Profit]]/Tabla2[[#This Row],[Total Sales]]</f>
        <v>4.3000000000000003E-2</v>
      </c>
      <c r="P9594" s="1" t="s">
        <v>23</v>
      </c>
    </row>
    <row r="9595" spans="1:16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3" t="str">
        <f>IFERROR(LEFT(Tabla2[[#This Row],[Product]],FIND(" ",Tabla2[[#This Row],[Product]])-3),Tabla2[[#This Row],[Product]])</f>
        <v>Women</v>
      </c>
      <c r="I9595" s="6">
        <v>42</v>
      </c>
      <c r="J9595" s="4">
        <v>1010</v>
      </c>
      <c r="K9595" s="6">
        <f>Tabla2[[#This Row],[Price per Unit]]*Tabla2[[#This Row],[Units Sold]]</f>
        <v>42420</v>
      </c>
      <c r="L9595" s="52">
        <f>Tabla2[[#This Row],[Units Sold]]/Cálculos!$C$11</f>
        <v>4.0744519357882514E-5</v>
      </c>
      <c r="M9595" s="6">
        <f>Tabla2[[#This Row],[Total Sales]]-Tabla2[[#This Row],[Operating Profit]]</f>
        <v>40977.72</v>
      </c>
      <c r="N9595" s="6">
        <v>1442.28</v>
      </c>
      <c r="O9595" s="46">
        <f>Tabla2[[#This Row],[Operating Profit]]/Tabla2[[#This Row],[Total Sales]]</f>
        <v>3.4000000000000002E-2</v>
      </c>
      <c r="P9595" s="1" t="s">
        <v>23</v>
      </c>
    </row>
    <row r="9596" spans="1:16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3" t="str">
        <f>IFERROR(LEFT(Tabla2[[#This Row],[Product]],FIND(" ",Tabla2[[#This Row],[Product]])-3),Tabla2[[#This Row],[Product]])</f>
        <v>Women</v>
      </c>
      <c r="I9596" s="6">
        <v>41</v>
      </c>
      <c r="J9596" s="4">
        <v>910</v>
      </c>
      <c r="K9596" s="6">
        <f>Tabla2[[#This Row],[Price per Unit]]*Tabla2[[#This Row],[Units Sold]]</f>
        <v>37310</v>
      </c>
      <c r="L9596" s="52">
        <f>Tabla2[[#This Row],[Units Sold]]/Cálculos!$C$11</f>
        <v>3.6710408530369391E-5</v>
      </c>
      <c r="M9596" s="6">
        <f>Tabla2[[#This Row],[Total Sales]]-Tabla2[[#This Row],[Operating Profit]]</f>
        <v>36041.46</v>
      </c>
      <c r="N9596" s="6">
        <v>1268.54</v>
      </c>
      <c r="O9596" s="46">
        <f>Tabla2[[#This Row],[Operating Profit]]/Tabla2[[#This Row],[Total Sales]]</f>
        <v>3.4000000000000002E-2</v>
      </c>
      <c r="P9596" s="1" t="s">
        <v>23</v>
      </c>
    </row>
    <row r="9597" spans="1:16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3" t="str">
        <f>IFERROR(LEFT(Tabla2[[#This Row],[Product]],FIND(" ",Tabla2[[#This Row],[Product]])-3),Tabla2[[#This Row],[Product]])</f>
        <v>Men</v>
      </c>
      <c r="I9597" s="6">
        <v>52</v>
      </c>
      <c r="J9597" s="4">
        <v>900</v>
      </c>
      <c r="K9597" s="6">
        <f>Tabla2[[#This Row],[Price per Unit]]*Tabla2[[#This Row],[Units Sold]]</f>
        <v>46800</v>
      </c>
      <c r="L9597" s="52">
        <f>Tabla2[[#This Row],[Units Sold]]/Cálculos!$C$11</f>
        <v>3.630699744761808E-5</v>
      </c>
      <c r="M9597" s="6">
        <f>Tabla2[[#This Row],[Total Sales]]-Tabla2[[#This Row],[Operating Profit]]</f>
        <v>45302.400000000001</v>
      </c>
      <c r="N9597" s="6">
        <v>1497.6000000000001</v>
      </c>
      <c r="O9597" s="46">
        <f>Tabla2[[#This Row],[Operating Profit]]/Tabla2[[#This Row],[Total Sales]]</f>
        <v>3.2000000000000001E-2</v>
      </c>
      <c r="P9597" s="1" t="s">
        <v>23</v>
      </c>
    </row>
    <row r="9598" spans="1:16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3" t="str">
        <f>IFERROR(LEFT(Tabla2[[#This Row],[Product]],FIND(" ",Tabla2[[#This Row],[Product]])-3),Tabla2[[#This Row],[Product]])</f>
        <v>Women</v>
      </c>
      <c r="I9598" s="6">
        <v>46</v>
      </c>
      <c r="J9598" s="4">
        <v>1400</v>
      </c>
      <c r="K9598" s="6">
        <f>Tabla2[[#This Row],[Price per Unit]]*Tabla2[[#This Row],[Units Sold]]</f>
        <v>64400</v>
      </c>
      <c r="L9598" s="52">
        <f>Tabla2[[#This Row],[Units Sold]]/Cálculos!$C$11</f>
        <v>5.6477551585183678E-5</v>
      </c>
      <c r="M9598" s="6">
        <f>Tabla2[[#This Row],[Total Sales]]-Tabla2[[#This Row],[Operating Profit]]</f>
        <v>61888.4</v>
      </c>
      <c r="N9598" s="6">
        <v>2511.6</v>
      </c>
      <c r="O9598" s="46">
        <f>Tabla2[[#This Row],[Operating Profit]]/Tabla2[[#This Row],[Total Sales]]</f>
        <v>3.9E-2</v>
      </c>
      <c r="P9598" s="1" t="s">
        <v>23</v>
      </c>
    </row>
    <row r="9599" spans="1:16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3" t="str">
        <f>IFERROR(LEFT(Tabla2[[#This Row],[Product]],FIND(" ",Tabla2[[#This Row],[Product]])-3),Tabla2[[#This Row],[Product]])</f>
        <v>Men</v>
      </c>
      <c r="I9599" s="6">
        <v>44</v>
      </c>
      <c r="J9599" s="4">
        <v>2160</v>
      </c>
      <c r="K9599" s="6">
        <f>Tabla2[[#This Row],[Price per Unit]]*Tabla2[[#This Row],[Units Sold]]</f>
        <v>95040</v>
      </c>
      <c r="L9599" s="52">
        <f>Tabla2[[#This Row],[Units Sold]]/Cálculos!$C$11</f>
        <v>8.7136793874283396E-5</v>
      </c>
      <c r="M9599" s="6">
        <f>Tabla2[[#This Row],[Total Sales]]-Tabla2[[#This Row],[Operating Profit]]</f>
        <v>90668.160000000003</v>
      </c>
      <c r="N9599" s="6">
        <v>4371.84</v>
      </c>
      <c r="O9599" s="46">
        <f>Tabla2[[#This Row],[Operating Profit]]/Tabla2[[#This Row],[Total Sales]]</f>
        <v>4.5999999999999999E-2</v>
      </c>
      <c r="P9599" s="1" t="s">
        <v>23</v>
      </c>
    </row>
    <row r="9600" spans="1:16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3" t="str">
        <f>IFERROR(LEFT(Tabla2[[#This Row],[Product]],FIND(" ",Tabla2[[#This Row],[Product]])-3),Tabla2[[#This Row],[Product]])</f>
        <v>Men</v>
      </c>
      <c r="I9600" s="6">
        <v>40</v>
      </c>
      <c r="J9600" s="4">
        <v>1400</v>
      </c>
      <c r="K9600" s="6">
        <f>Tabla2[[#This Row],[Price per Unit]]*Tabla2[[#This Row],[Units Sold]]</f>
        <v>56000</v>
      </c>
      <c r="L9600" s="52">
        <f>Tabla2[[#This Row],[Units Sold]]/Cálculos!$C$11</f>
        <v>5.6477551585183678E-5</v>
      </c>
      <c r="M9600" s="6">
        <f>Tabla2[[#This Row],[Total Sales]]-Tabla2[[#This Row],[Operating Profit]]</f>
        <v>53368</v>
      </c>
      <c r="N9600" s="6">
        <v>2632</v>
      </c>
      <c r="O9600" s="46">
        <f>Tabla2[[#This Row],[Operating Profit]]/Tabla2[[#This Row],[Total Sales]]</f>
        <v>4.7E-2</v>
      </c>
      <c r="P9600" s="1" t="s">
        <v>23</v>
      </c>
    </row>
    <row r="9601" spans="1:16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3" t="str">
        <f>IFERROR(LEFT(Tabla2[[#This Row],[Product]],FIND(" ",Tabla2[[#This Row],[Product]])-3),Tabla2[[#This Row],[Product]])</f>
        <v>Women</v>
      </c>
      <c r="I9601" s="6">
        <v>43</v>
      </c>
      <c r="J9601" s="4">
        <v>1090</v>
      </c>
      <c r="K9601" s="6">
        <f>Tabla2[[#This Row],[Price per Unit]]*Tabla2[[#This Row],[Units Sold]]</f>
        <v>46870</v>
      </c>
      <c r="L9601" s="52">
        <f>Tabla2[[#This Row],[Units Sold]]/Cálculos!$C$11</f>
        <v>4.3971808019893009E-5</v>
      </c>
      <c r="M9601" s="6">
        <f>Tabla2[[#This Row],[Total Sales]]-Tabla2[[#This Row],[Operating Profit]]</f>
        <v>45182.68</v>
      </c>
      <c r="N9601" s="6">
        <v>1687.32</v>
      </c>
      <c r="O9601" s="46">
        <f>Tabla2[[#This Row],[Operating Profit]]/Tabla2[[#This Row],[Total Sales]]</f>
        <v>3.5999999999999997E-2</v>
      </c>
      <c r="P9601" s="1" t="s">
        <v>23</v>
      </c>
    </row>
    <row r="9602" spans="1:16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3" t="str">
        <f>IFERROR(LEFT(Tabla2[[#This Row],[Product]],FIND(" ",Tabla2[[#This Row],[Product]])-3),Tabla2[[#This Row],[Product]])</f>
        <v>Women</v>
      </c>
      <c r="I9602" s="6">
        <v>37</v>
      </c>
      <c r="J9602" s="4">
        <v>1040</v>
      </c>
      <c r="K9602" s="6">
        <f>Tabla2[[#This Row],[Price per Unit]]*Tabla2[[#This Row],[Units Sold]]</f>
        <v>38480</v>
      </c>
      <c r="L9602" s="52">
        <f>Tabla2[[#This Row],[Units Sold]]/Cálculos!$C$11</f>
        <v>4.1954752606136447E-5</v>
      </c>
      <c r="M9602" s="6">
        <f>Tabla2[[#This Row],[Total Sales]]-Tabla2[[#This Row],[Operating Profit]]</f>
        <v>37171.68</v>
      </c>
      <c r="N9602" s="6">
        <v>1308.32</v>
      </c>
      <c r="O9602" s="46">
        <f>Tabla2[[#This Row],[Operating Profit]]/Tabla2[[#This Row],[Total Sales]]</f>
        <v>3.3999999999999996E-2</v>
      </c>
      <c r="P9602" s="1" t="s">
        <v>23</v>
      </c>
    </row>
    <row r="9603" spans="1:16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3" t="str">
        <f>IFERROR(LEFT(Tabla2[[#This Row],[Product]],FIND(" ",Tabla2[[#This Row],[Product]])-3),Tabla2[[#This Row],[Product]])</f>
        <v>Men</v>
      </c>
      <c r="I9603" s="6">
        <v>47</v>
      </c>
      <c r="J9603" s="4">
        <v>1140</v>
      </c>
      <c r="K9603" s="6">
        <f>Tabla2[[#This Row],[Price per Unit]]*Tabla2[[#This Row],[Units Sold]]</f>
        <v>53580</v>
      </c>
      <c r="L9603" s="52">
        <f>Tabla2[[#This Row],[Units Sold]]/Cálculos!$C$11</f>
        <v>4.5988863433649564E-5</v>
      </c>
      <c r="M9603" s="6">
        <f>Tabla2[[#This Row],[Total Sales]]-Tabla2[[#This Row],[Operating Profit]]</f>
        <v>51597.54</v>
      </c>
      <c r="N9603" s="6">
        <v>1982.46</v>
      </c>
      <c r="O9603" s="46">
        <f>Tabla2[[#This Row],[Operating Profit]]/Tabla2[[#This Row],[Total Sales]]</f>
        <v>3.6999999999999998E-2</v>
      </c>
      <c r="P9603" s="1" t="s">
        <v>23</v>
      </c>
    </row>
    <row r="9604" spans="1:16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3" t="str">
        <f>IFERROR(LEFT(Tabla2[[#This Row],[Product]],FIND(" ",Tabla2[[#This Row],[Product]])-3),Tabla2[[#This Row],[Product]])</f>
        <v>Women</v>
      </c>
      <c r="I9604" s="6">
        <v>50</v>
      </c>
      <c r="J9604" s="4">
        <v>1620</v>
      </c>
      <c r="K9604" s="6">
        <f>Tabla2[[#This Row],[Price per Unit]]*Tabla2[[#This Row],[Units Sold]]</f>
        <v>81000</v>
      </c>
      <c r="L9604" s="52">
        <f>Tabla2[[#This Row],[Units Sold]]/Cálculos!$C$11</f>
        <v>6.5352595405712547E-5</v>
      </c>
      <c r="M9604" s="6">
        <f>Tabla2[[#This Row],[Total Sales]]-Tabla2[[#This Row],[Operating Profit]]</f>
        <v>77598</v>
      </c>
      <c r="N9604" s="6">
        <v>3402</v>
      </c>
      <c r="O9604" s="46">
        <f>Tabla2[[#This Row],[Operating Profit]]/Tabla2[[#This Row],[Total Sales]]</f>
        <v>4.2000000000000003E-2</v>
      </c>
      <c r="P9604" s="1" t="s">
        <v>23</v>
      </c>
    </row>
    <row r="9605" spans="1:16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3" t="str">
        <f>IFERROR(LEFT(Tabla2[[#This Row],[Product]],FIND(" ",Tabla2[[#This Row],[Product]])-3),Tabla2[[#This Row],[Product]])</f>
        <v>Men</v>
      </c>
      <c r="I9605" s="6">
        <v>49</v>
      </c>
      <c r="J9605" s="4">
        <v>2240</v>
      </c>
      <c r="K9605" s="6">
        <f>Tabla2[[#This Row],[Price per Unit]]*Tabla2[[#This Row],[Units Sold]]</f>
        <v>109760</v>
      </c>
      <c r="L9605" s="52">
        <f>Tabla2[[#This Row],[Units Sold]]/Cálculos!$C$11</f>
        <v>9.0364082536293884E-5</v>
      </c>
      <c r="M9605" s="6">
        <f>Tabla2[[#This Row],[Total Sales]]-Tabla2[[#This Row],[Operating Profit]]</f>
        <v>105150.08</v>
      </c>
      <c r="N9605" s="6">
        <v>4609.92</v>
      </c>
      <c r="O9605" s="46">
        <f>Tabla2[[#This Row],[Operating Profit]]/Tabla2[[#This Row],[Total Sales]]</f>
        <v>4.2000000000000003E-2</v>
      </c>
      <c r="P9605" s="1" t="s">
        <v>23</v>
      </c>
    </row>
    <row r="9606" spans="1:16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3" t="str">
        <f>IFERROR(LEFT(Tabla2[[#This Row],[Product]],FIND(" ",Tabla2[[#This Row],[Product]])-3),Tabla2[[#This Row],[Product]])</f>
        <v>Men</v>
      </c>
      <c r="I9606" s="6">
        <v>47</v>
      </c>
      <c r="J9606" s="4">
        <v>1490</v>
      </c>
      <c r="K9606" s="6">
        <f>Tabla2[[#This Row],[Price per Unit]]*Tabla2[[#This Row],[Units Sold]]</f>
        <v>70030</v>
      </c>
      <c r="L9606" s="52">
        <f>Tabla2[[#This Row],[Units Sold]]/Cálculos!$C$11</f>
        <v>6.010825132994549E-5</v>
      </c>
      <c r="M9606" s="6">
        <f>Tabla2[[#This Row],[Total Sales]]-Tabla2[[#This Row],[Operating Profit]]</f>
        <v>66948.679999999993</v>
      </c>
      <c r="N9606" s="6">
        <v>3081.32</v>
      </c>
      <c r="O9606" s="46">
        <f>Tabla2[[#This Row],[Operating Profit]]/Tabla2[[#This Row],[Total Sales]]</f>
        <v>4.4000000000000004E-2</v>
      </c>
      <c r="P9606" s="1" t="s">
        <v>23</v>
      </c>
    </row>
    <row r="9607" spans="1:16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3" t="str">
        <f>IFERROR(LEFT(Tabla2[[#This Row],[Product]],FIND(" ",Tabla2[[#This Row],[Product]])-3),Tabla2[[#This Row],[Product]])</f>
        <v>Women</v>
      </c>
      <c r="I9607" s="6">
        <v>37</v>
      </c>
      <c r="J9607" s="4">
        <v>1280</v>
      </c>
      <c r="K9607" s="6">
        <f>Tabla2[[#This Row],[Price per Unit]]*Tabla2[[#This Row],[Units Sold]]</f>
        <v>47360</v>
      </c>
      <c r="L9607" s="52">
        <f>Tabla2[[#This Row],[Units Sold]]/Cálculos!$C$11</f>
        <v>5.1636618592167932E-5</v>
      </c>
      <c r="M9607" s="6">
        <f>Tabla2[[#This Row],[Total Sales]]-Tabla2[[#This Row],[Operating Profit]]</f>
        <v>45655.040000000001</v>
      </c>
      <c r="N9607" s="6">
        <v>1704.96</v>
      </c>
      <c r="O9607" s="46">
        <f>Tabla2[[#This Row],[Operating Profit]]/Tabla2[[#This Row],[Total Sales]]</f>
        <v>3.6000000000000004E-2</v>
      </c>
      <c r="P9607" s="1" t="s">
        <v>23</v>
      </c>
    </row>
    <row r="9608" spans="1:16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3" t="str">
        <f>IFERROR(LEFT(Tabla2[[#This Row],[Product]],FIND(" ",Tabla2[[#This Row],[Product]])-3),Tabla2[[#This Row],[Product]])</f>
        <v>Women</v>
      </c>
      <c r="I9608" s="6">
        <v>39</v>
      </c>
      <c r="J9608" s="4">
        <v>1070</v>
      </c>
      <c r="K9608" s="6">
        <f>Tabla2[[#This Row],[Price per Unit]]*Tabla2[[#This Row],[Units Sold]]</f>
        <v>41730</v>
      </c>
      <c r="L9608" s="52">
        <f>Tabla2[[#This Row],[Units Sold]]/Cálculos!$C$11</f>
        <v>4.316498585439038E-5</v>
      </c>
      <c r="M9608" s="6">
        <f>Tabla2[[#This Row],[Total Sales]]-Tabla2[[#This Row],[Operating Profit]]</f>
        <v>40269.449999999997</v>
      </c>
      <c r="N9608" s="6">
        <v>1460.55</v>
      </c>
      <c r="O9608" s="46">
        <f>Tabla2[[#This Row],[Operating Profit]]/Tabla2[[#This Row],[Total Sales]]</f>
        <v>3.4999999999999996E-2</v>
      </c>
      <c r="P9608" s="1" t="s">
        <v>23</v>
      </c>
    </row>
    <row r="9609" spans="1:16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3" t="str">
        <f>IFERROR(LEFT(Tabla2[[#This Row],[Product]],FIND(" ",Tabla2[[#This Row],[Product]])-3),Tabla2[[#This Row],[Product]])</f>
        <v>Men</v>
      </c>
      <c r="I9609" s="6">
        <v>47</v>
      </c>
      <c r="J9609" s="4">
        <v>1190</v>
      </c>
      <c r="K9609" s="6">
        <f>Tabla2[[#This Row],[Price per Unit]]*Tabla2[[#This Row],[Units Sold]]</f>
        <v>55930</v>
      </c>
      <c r="L9609" s="52">
        <f>Tabla2[[#This Row],[Units Sold]]/Cálculos!$C$11</f>
        <v>4.8005918847406126E-5</v>
      </c>
      <c r="M9609" s="6">
        <f>Tabla2[[#This Row],[Total Sales]]-Tabla2[[#This Row],[Operating Profit]]</f>
        <v>53860.59</v>
      </c>
      <c r="N9609" s="6">
        <v>2069.41</v>
      </c>
      <c r="O9609" s="46">
        <f>Tabla2[[#This Row],[Operating Profit]]/Tabla2[[#This Row],[Total Sales]]</f>
        <v>3.6999999999999998E-2</v>
      </c>
      <c r="P9609" s="1" t="s">
        <v>23</v>
      </c>
    </row>
    <row r="9610" spans="1:16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3" t="str">
        <f>IFERROR(LEFT(Tabla2[[#This Row],[Product]],FIND(" ",Tabla2[[#This Row],[Product]])-3),Tabla2[[#This Row],[Product]])</f>
        <v>Women</v>
      </c>
      <c r="I9610" s="6">
        <v>47</v>
      </c>
      <c r="J9610" s="4">
        <v>1630</v>
      </c>
      <c r="K9610" s="6">
        <f>Tabla2[[#This Row],[Price per Unit]]*Tabla2[[#This Row],[Units Sold]]</f>
        <v>76610</v>
      </c>
      <c r="L9610" s="52">
        <f>Tabla2[[#This Row],[Units Sold]]/Cálculos!$C$11</f>
        <v>6.5756006488463858E-5</v>
      </c>
      <c r="M9610" s="6">
        <f>Tabla2[[#This Row],[Total Sales]]-Tabla2[[#This Row],[Operating Profit]]</f>
        <v>73545.600000000006</v>
      </c>
      <c r="N9610" s="6">
        <v>3064.3999999999996</v>
      </c>
      <c r="O9610" s="46">
        <f>Tabla2[[#This Row],[Operating Profit]]/Tabla2[[#This Row],[Total Sales]]</f>
        <v>3.9999999999999994E-2</v>
      </c>
      <c r="P9610" s="1" t="s">
        <v>23</v>
      </c>
    </row>
    <row r="9611" spans="1:16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3" t="str">
        <f>IFERROR(LEFT(Tabla2[[#This Row],[Product]],FIND(" ",Tabla2[[#This Row],[Product]])-3),Tabla2[[#This Row],[Product]])</f>
        <v>Men</v>
      </c>
      <c r="I9611" s="6">
        <v>48</v>
      </c>
      <c r="J9611" s="4">
        <v>2030</v>
      </c>
      <c r="K9611" s="6">
        <f>Tabla2[[#This Row],[Price per Unit]]*Tabla2[[#This Row],[Units Sold]]</f>
        <v>97440</v>
      </c>
      <c r="L9611" s="52">
        <f>Tabla2[[#This Row],[Units Sold]]/Cálculos!$C$11</f>
        <v>8.189244979851634E-5</v>
      </c>
      <c r="M9611" s="6">
        <f>Tabla2[[#This Row],[Total Sales]]-Tabla2[[#This Row],[Operating Profit]]</f>
        <v>92957.759999999995</v>
      </c>
      <c r="N9611" s="6">
        <v>4482.24</v>
      </c>
      <c r="O9611" s="46">
        <f>Tabla2[[#This Row],[Operating Profit]]/Tabla2[[#This Row],[Total Sales]]</f>
        <v>4.5999999999999999E-2</v>
      </c>
      <c r="P9611" s="1" t="s">
        <v>23</v>
      </c>
    </row>
    <row r="9612" spans="1:16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3" t="str">
        <f>IFERROR(LEFT(Tabla2[[#This Row],[Product]],FIND(" ",Tabla2[[#This Row],[Product]])-3),Tabla2[[#This Row],[Product]])</f>
        <v>Men</v>
      </c>
      <c r="I9612" s="6">
        <v>39</v>
      </c>
      <c r="J9612" s="4">
        <v>1350</v>
      </c>
      <c r="K9612" s="6">
        <f>Tabla2[[#This Row],[Price per Unit]]*Tabla2[[#This Row],[Units Sold]]</f>
        <v>52650</v>
      </c>
      <c r="L9612" s="52">
        <f>Tabla2[[#This Row],[Units Sold]]/Cálculos!$C$11</f>
        <v>5.4460496171427116E-5</v>
      </c>
      <c r="M9612" s="6">
        <f>Tabla2[[#This Row],[Total Sales]]-Tabla2[[#This Row],[Operating Profit]]</f>
        <v>50175.45</v>
      </c>
      <c r="N9612" s="6">
        <v>2474.5500000000002</v>
      </c>
      <c r="O9612" s="46">
        <f>Tabla2[[#This Row],[Operating Profit]]/Tabla2[[#This Row],[Total Sales]]</f>
        <v>4.7E-2</v>
      </c>
      <c r="P9612" s="1" t="s">
        <v>23</v>
      </c>
    </row>
    <row r="9613" spans="1:16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3" t="str">
        <f>IFERROR(LEFT(Tabla2[[#This Row],[Product]],FIND(" ",Tabla2[[#This Row],[Product]])-3),Tabla2[[#This Row],[Product]])</f>
        <v>Women</v>
      </c>
      <c r="I9613" s="6">
        <v>39</v>
      </c>
      <c r="J9613" s="4">
        <v>1130</v>
      </c>
      <c r="K9613" s="6">
        <f>Tabla2[[#This Row],[Price per Unit]]*Tabla2[[#This Row],[Units Sold]]</f>
        <v>44070</v>
      </c>
      <c r="L9613" s="52">
        <f>Tabla2[[#This Row],[Units Sold]]/Cálculos!$C$11</f>
        <v>4.5585452350898253E-5</v>
      </c>
      <c r="M9613" s="6">
        <f>Tabla2[[#This Row],[Total Sales]]-Tabla2[[#This Row],[Operating Profit]]</f>
        <v>42527.55</v>
      </c>
      <c r="N9613" s="6">
        <v>1542.4499999999998</v>
      </c>
      <c r="O9613" s="46">
        <f>Tabla2[[#This Row],[Operating Profit]]/Tabla2[[#This Row],[Total Sales]]</f>
        <v>3.4999999999999996E-2</v>
      </c>
      <c r="P9613" s="1" t="s">
        <v>23</v>
      </c>
    </row>
    <row r="9614" spans="1:16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3" t="str">
        <f>IFERROR(LEFT(Tabla2[[#This Row],[Product]],FIND(" ",Tabla2[[#This Row],[Product]])-3),Tabla2[[#This Row],[Product]])</f>
        <v>Women</v>
      </c>
      <c r="I9614" s="6">
        <v>42</v>
      </c>
      <c r="J9614" s="4">
        <v>880</v>
      </c>
      <c r="K9614" s="6">
        <f>Tabla2[[#This Row],[Price per Unit]]*Tabla2[[#This Row],[Units Sold]]</f>
        <v>36960</v>
      </c>
      <c r="L9614" s="52">
        <f>Tabla2[[#This Row],[Units Sold]]/Cálculos!$C$11</f>
        <v>3.5500175282115457E-5</v>
      </c>
      <c r="M9614" s="6">
        <f>Tabla2[[#This Row],[Total Sales]]-Tabla2[[#This Row],[Operating Profit]]</f>
        <v>35777.279999999999</v>
      </c>
      <c r="N9614" s="6">
        <v>1182.72</v>
      </c>
      <c r="O9614" s="46">
        <f>Tabla2[[#This Row],[Operating Profit]]/Tabla2[[#This Row],[Total Sales]]</f>
        <v>3.2000000000000001E-2</v>
      </c>
      <c r="P9614" s="1" t="s">
        <v>23</v>
      </c>
    </row>
    <row r="9615" spans="1:16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3" t="str">
        <f>IFERROR(LEFT(Tabla2[[#This Row],[Product]],FIND(" ",Tabla2[[#This Row],[Product]])-3),Tabla2[[#This Row],[Product]])</f>
        <v>Men</v>
      </c>
      <c r="I9615" s="6">
        <v>45</v>
      </c>
      <c r="J9615" s="4">
        <v>800</v>
      </c>
      <c r="K9615" s="6">
        <f>Tabla2[[#This Row],[Price per Unit]]*Tabla2[[#This Row],[Units Sold]]</f>
        <v>36000</v>
      </c>
      <c r="L9615" s="52">
        <f>Tabla2[[#This Row],[Units Sold]]/Cálculos!$C$11</f>
        <v>3.2272886620104963E-5</v>
      </c>
      <c r="M9615" s="6">
        <f>Tabla2[[#This Row],[Total Sales]]-Tabla2[[#This Row],[Operating Profit]]</f>
        <v>34812</v>
      </c>
      <c r="N9615" s="6">
        <v>1187.9999999999998</v>
      </c>
      <c r="O9615" s="46">
        <f>Tabla2[[#This Row],[Operating Profit]]/Tabla2[[#This Row],[Total Sales]]</f>
        <v>3.2999999999999995E-2</v>
      </c>
      <c r="P9615" s="1" t="s">
        <v>23</v>
      </c>
    </row>
    <row r="9616" spans="1:16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3" t="str">
        <f>IFERROR(LEFT(Tabla2[[#This Row],[Product]],FIND(" ",Tabla2[[#This Row],[Product]])-3),Tabla2[[#This Row],[Product]])</f>
        <v>Women</v>
      </c>
      <c r="I9616" s="6">
        <v>46</v>
      </c>
      <c r="J9616" s="4">
        <v>1450</v>
      </c>
      <c r="K9616" s="6">
        <f>Tabla2[[#This Row],[Price per Unit]]*Tabla2[[#This Row],[Units Sold]]</f>
        <v>66700</v>
      </c>
      <c r="L9616" s="52">
        <f>Tabla2[[#This Row],[Units Sold]]/Cálculos!$C$11</f>
        <v>5.849460699894024E-5</v>
      </c>
      <c r="M9616" s="6">
        <f>Tabla2[[#This Row],[Total Sales]]-Tabla2[[#This Row],[Operating Profit]]</f>
        <v>64232.1</v>
      </c>
      <c r="N9616" s="6">
        <v>2467.9</v>
      </c>
      <c r="O9616" s="46">
        <f>Tabla2[[#This Row],[Operating Profit]]/Tabla2[[#This Row],[Total Sales]]</f>
        <v>3.6999999999999998E-2</v>
      </c>
      <c r="P9616" s="1" t="s">
        <v>23</v>
      </c>
    </row>
    <row r="9617" spans="1:16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3" t="str">
        <f>IFERROR(LEFT(Tabla2[[#This Row],[Product]],FIND(" ",Tabla2[[#This Row],[Product]])-3),Tabla2[[#This Row],[Product]])</f>
        <v>Men</v>
      </c>
      <c r="I9617" s="6">
        <v>51</v>
      </c>
      <c r="J9617" s="4">
        <v>1930</v>
      </c>
      <c r="K9617" s="6">
        <f>Tabla2[[#This Row],[Price per Unit]]*Tabla2[[#This Row],[Units Sold]]</f>
        <v>98430</v>
      </c>
      <c r="L9617" s="52">
        <f>Tabla2[[#This Row],[Units Sold]]/Cálculos!$C$11</f>
        <v>7.7858338971003216E-5</v>
      </c>
      <c r="M9617" s="6">
        <f>Tabla2[[#This Row],[Total Sales]]-Tabla2[[#This Row],[Operating Profit]]</f>
        <v>94099.08</v>
      </c>
      <c r="N9617" s="6">
        <v>4330.92</v>
      </c>
      <c r="O9617" s="46">
        <f>Tabla2[[#This Row],[Operating Profit]]/Tabla2[[#This Row],[Total Sales]]</f>
        <v>4.3999999999999997E-2</v>
      </c>
      <c r="P9617" s="1" t="s">
        <v>23</v>
      </c>
    </row>
    <row r="9618" spans="1:16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3" t="str">
        <f>IFERROR(LEFT(Tabla2[[#This Row],[Product]],FIND(" ",Tabla2[[#This Row],[Product]])-3),Tabla2[[#This Row],[Product]])</f>
        <v>Men</v>
      </c>
      <c r="I9618" s="6">
        <v>43</v>
      </c>
      <c r="J9618" s="4">
        <v>1160</v>
      </c>
      <c r="K9618" s="6">
        <f>Tabla2[[#This Row],[Price per Unit]]*Tabla2[[#This Row],[Units Sold]]</f>
        <v>49880</v>
      </c>
      <c r="L9618" s="52">
        <f>Tabla2[[#This Row],[Units Sold]]/Cálculos!$C$11</f>
        <v>4.6795685599152193E-5</v>
      </c>
      <c r="M9618" s="6">
        <f>Tabla2[[#This Row],[Total Sales]]-Tabla2[[#This Row],[Operating Profit]]</f>
        <v>47785.04</v>
      </c>
      <c r="N9618" s="6">
        <v>2094.96</v>
      </c>
      <c r="O9618" s="46">
        <f>Tabla2[[#This Row],[Operating Profit]]/Tabla2[[#This Row],[Total Sales]]</f>
        <v>4.2000000000000003E-2</v>
      </c>
      <c r="P9618" s="1" t="s">
        <v>23</v>
      </c>
    </row>
    <row r="9619" spans="1:16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3" t="str">
        <f>IFERROR(LEFT(Tabla2[[#This Row],[Product]],FIND(" ",Tabla2[[#This Row],[Product]])-3),Tabla2[[#This Row],[Product]])</f>
        <v>Women</v>
      </c>
      <c r="I9619" s="6">
        <v>43</v>
      </c>
      <c r="J9619" s="4">
        <v>780</v>
      </c>
      <c r="K9619" s="6">
        <f>Tabla2[[#This Row],[Price per Unit]]*Tabla2[[#This Row],[Units Sold]]</f>
        <v>33540</v>
      </c>
      <c r="L9619" s="52">
        <f>Tabla2[[#This Row],[Units Sold]]/Cálculos!$C$11</f>
        <v>3.1466064454602334E-5</v>
      </c>
      <c r="M9619" s="6">
        <f>Tabla2[[#This Row],[Total Sales]]-Tabla2[[#This Row],[Operating Profit]]</f>
        <v>32433.18</v>
      </c>
      <c r="N9619" s="6">
        <v>1106.82</v>
      </c>
      <c r="O9619" s="46">
        <f>Tabla2[[#This Row],[Operating Profit]]/Tabla2[[#This Row],[Total Sales]]</f>
        <v>3.3000000000000002E-2</v>
      </c>
      <c r="P9619" s="1" t="s">
        <v>23</v>
      </c>
    </row>
    <row r="9620" spans="1:16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3" t="str">
        <f>IFERROR(LEFT(Tabla2[[#This Row],[Product]],FIND(" ",Tabla2[[#This Row],[Product]])-3),Tabla2[[#This Row],[Product]])</f>
        <v>Women</v>
      </c>
      <c r="I9620" s="6">
        <v>41</v>
      </c>
      <c r="J9620" s="4">
        <v>740</v>
      </c>
      <c r="K9620" s="6">
        <f>Tabla2[[#This Row],[Price per Unit]]*Tabla2[[#This Row],[Units Sold]]</f>
        <v>30340</v>
      </c>
      <c r="L9620" s="52">
        <f>Tabla2[[#This Row],[Units Sold]]/Cálculos!$C$11</f>
        <v>2.9852420123597086E-5</v>
      </c>
      <c r="M9620" s="6">
        <f>Tabla2[[#This Row],[Total Sales]]-Tabla2[[#This Row],[Operating Profit]]</f>
        <v>29217.42</v>
      </c>
      <c r="N9620" s="6">
        <v>1122.58</v>
      </c>
      <c r="O9620" s="46">
        <f>Tabla2[[#This Row],[Operating Profit]]/Tabla2[[#This Row],[Total Sales]]</f>
        <v>3.6999999999999998E-2</v>
      </c>
      <c r="P9620" s="1" t="s">
        <v>23</v>
      </c>
    </row>
    <row r="9621" spans="1:16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3" t="str">
        <f>IFERROR(LEFT(Tabla2[[#This Row],[Product]],FIND(" ",Tabla2[[#This Row],[Product]])-3),Tabla2[[#This Row],[Product]])</f>
        <v>Men</v>
      </c>
      <c r="I9621" s="6">
        <v>48</v>
      </c>
      <c r="J9621" s="4">
        <v>700</v>
      </c>
      <c r="K9621" s="6">
        <f>Tabla2[[#This Row],[Price per Unit]]*Tabla2[[#This Row],[Units Sold]]</f>
        <v>33600</v>
      </c>
      <c r="L9621" s="52">
        <f>Tabla2[[#This Row],[Units Sold]]/Cálculos!$C$11</f>
        <v>2.8238775792591839E-5</v>
      </c>
      <c r="M9621" s="6">
        <f>Tabla2[[#This Row],[Total Sales]]-Tabla2[[#This Row],[Operating Profit]]</f>
        <v>32390.400000000001</v>
      </c>
      <c r="N9621" s="6">
        <v>1209.5999999999999</v>
      </c>
      <c r="O9621" s="46">
        <f>Tabla2[[#This Row],[Operating Profit]]/Tabla2[[#This Row],[Total Sales]]</f>
        <v>3.5999999999999997E-2</v>
      </c>
      <c r="P9621" s="1" t="s">
        <v>23</v>
      </c>
    </row>
    <row r="9622" spans="1:16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3" t="str">
        <f>IFERROR(LEFT(Tabla2[[#This Row],[Product]],FIND(" ",Tabla2[[#This Row],[Product]])-3),Tabla2[[#This Row],[Product]])</f>
        <v>Women</v>
      </c>
      <c r="I9622" s="6">
        <v>53</v>
      </c>
      <c r="J9622" s="4">
        <v>1040</v>
      </c>
      <c r="K9622" s="6">
        <f>Tabla2[[#This Row],[Price per Unit]]*Tabla2[[#This Row],[Units Sold]]</f>
        <v>55120</v>
      </c>
      <c r="L9622" s="52">
        <f>Tabla2[[#This Row],[Units Sold]]/Cálculos!$C$11</f>
        <v>4.1954752606136447E-5</v>
      </c>
      <c r="M9622" s="6">
        <f>Tabla2[[#This Row],[Total Sales]]-Tabla2[[#This Row],[Operating Profit]]</f>
        <v>53080.56</v>
      </c>
      <c r="N9622" s="6">
        <v>2039.44</v>
      </c>
      <c r="O9622" s="46">
        <f>Tabla2[[#This Row],[Operating Profit]]/Tabla2[[#This Row],[Total Sales]]</f>
        <v>3.6999999999999998E-2</v>
      </c>
      <c r="P9622" s="1" t="s">
        <v>23</v>
      </c>
    </row>
    <row r="9623" spans="1:16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3" t="str">
        <f>IFERROR(LEFT(Tabla2[[#This Row],[Product]],FIND(" ",Tabla2[[#This Row],[Product]])-3),Tabla2[[#This Row],[Product]])</f>
        <v>Men</v>
      </c>
      <c r="I9623" s="6">
        <v>52</v>
      </c>
      <c r="J9623" s="4">
        <v>1620</v>
      </c>
      <c r="K9623" s="6">
        <f>Tabla2[[#This Row],[Price per Unit]]*Tabla2[[#This Row],[Units Sold]]</f>
        <v>84240</v>
      </c>
      <c r="L9623" s="52">
        <f>Tabla2[[#This Row],[Units Sold]]/Cálculos!$C$11</f>
        <v>6.5352595405712547E-5</v>
      </c>
      <c r="M9623" s="6">
        <f>Tabla2[[#This Row],[Total Sales]]-Tabla2[[#This Row],[Operating Profit]]</f>
        <v>80701.919999999998</v>
      </c>
      <c r="N9623" s="6">
        <v>3538.0800000000004</v>
      </c>
      <c r="O9623" s="46">
        <f>Tabla2[[#This Row],[Operating Profit]]/Tabla2[[#This Row],[Total Sales]]</f>
        <v>4.2000000000000003E-2</v>
      </c>
      <c r="P9623" s="1" t="s">
        <v>23</v>
      </c>
    </row>
    <row r="9624" spans="1:16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3" t="str">
        <f>IFERROR(LEFT(Tabla2[[#This Row],[Product]],FIND(" ",Tabla2[[#This Row],[Product]])-3),Tabla2[[#This Row],[Product]])</f>
        <v>Men</v>
      </c>
      <c r="I9624" s="6">
        <v>44</v>
      </c>
      <c r="J9624" s="4">
        <v>990</v>
      </c>
      <c r="K9624" s="6">
        <f>Tabla2[[#This Row],[Price per Unit]]*Tabla2[[#This Row],[Units Sold]]</f>
        <v>43560</v>
      </c>
      <c r="L9624" s="52">
        <f>Tabla2[[#This Row],[Units Sold]]/Cálculos!$C$11</f>
        <v>3.9937697192379885E-5</v>
      </c>
      <c r="M9624" s="6">
        <f>Tabla2[[#This Row],[Total Sales]]-Tabla2[[#This Row],[Operating Profit]]</f>
        <v>41643.360000000001</v>
      </c>
      <c r="N9624" s="6">
        <v>1916.64</v>
      </c>
      <c r="O9624" s="46">
        <f>Tabla2[[#This Row],[Operating Profit]]/Tabla2[[#This Row],[Total Sales]]</f>
        <v>4.4000000000000004E-2</v>
      </c>
      <c r="P9624" s="1" t="s">
        <v>23</v>
      </c>
    </row>
    <row r="9625" spans="1:16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3" t="str">
        <f>IFERROR(LEFT(Tabla2[[#This Row],[Product]],FIND(" ",Tabla2[[#This Row],[Product]])-3),Tabla2[[#This Row],[Product]])</f>
        <v>Women</v>
      </c>
      <c r="I9625" s="6">
        <v>52</v>
      </c>
      <c r="J9625" s="4">
        <v>600</v>
      </c>
      <c r="K9625" s="6">
        <f>Tabla2[[#This Row],[Price per Unit]]*Tabla2[[#This Row],[Units Sold]]</f>
        <v>31200</v>
      </c>
      <c r="L9625" s="52">
        <f>Tabla2[[#This Row],[Units Sold]]/Cálculos!$C$11</f>
        <v>2.4204664965078719E-5</v>
      </c>
      <c r="M9625" s="6">
        <f>Tabla2[[#This Row],[Total Sales]]-Tabla2[[#This Row],[Operating Profit]]</f>
        <v>30170.400000000001</v>
      </c>
      <c r="N9625" s="6">
        <v>1029.5999999999999</v>
      </c>
      <c r="O9625" s="46">
        <f>Tabla2[[#This Row],[Operating Profit]]/Tabla2[[#This Row],[Total Sales]]</f>
        <v>3.2999999999999995E-2</v>
      </c>
      <c r="P9625" s="1" t="s">
        <v>23</v>
      </c>
    </row>
    <row r="9626" spans="1:16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3" t="str">
        <f>IFERROR(LEFT(Tabla2[[#This Row],[Product]],FIND(" ",Tabla2[[#This Row],[Product]])-3),Tabla2[[#This Row],[Product]])</f>
        <v>Women</v>
      </c>
      <c r="I9626" s="6">
        <v>44</v>
      </c>
      <c r="J9626" s="4">
        <v>610</v>
      </c>
      <c r="K9626" s="6">
        <f>Tabla2[[#This Row],[Price per Unit]]*Tabla2[[#This Row],[Units Sold]]</f>
        <v>26840</v>
      </c>
      <c r="L9626" s="52">
        <f>Tabla2[[#This Row],[Units Sold]]/Cálculos!$C$11</f>
        <v>2.4608076047830033E-5</v>
      </c>
      <c r="M9626" s="6">
        <f>Tabla2[[#This Row],[Total Sales]]-Tabla2[[#This Row],[Operating Profit]]</f>
        <v>25981.119999999999</v>
      </c>
      <c r="N9626" s="6">
        <v>858.88</v>
      </c>
      <c r="O9626" s="46">
        <f>Tabla2[[#This Row],[Operating Profit]]/Tabla2[[#This Row],[Total Sales]]</f>
        <v>3.2000000000000001E-2</v>
      </c>
      <c r="P9626" s="1" t="s">
        <v>23</v>
      </c>
    </row>
    <row r="9627" spans="1:16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3" t="str">
        <f>IFERROR(LEFT(Tabla2[[#This Row],[Product]],FIND(" ",Tabla2[[#This Row],[Product]])-3),Tabla2[[#This Row],[Product]])</f>
        <v>Men</v>
      </c>
      <c r="I9627" s="6">
        <v>50</v>
      </c>
      <c r="J9627" s="4">
        <v>580</v>
      </c>
      <c r="K9627" s="6">
        <f>Tabla2[[#This Row],[Price per Unit]]*Tabla2[[#This Row],[Units Sold]]</f>
        <v>29000</v>
      </c>
      <c r="L9627" s="52">
        <f>Tabla2[[#This Row],[Units Sold]]/Cálculos!$C$11</f>
        <v>2.3397842799576097E-5</v>
      </c>
      <c r="M9627" s="6">
        <f>Tabla2[[#This Row],[Total Sales]]-Tabla2[[#This Row],[Operating Profit]]</f>
        <v>28072</v>
      </c>
      <c r="N9627" s="6">
        <v>928</v>
      </c>
      <c r="O9627" s="46">
        <f>Tabla2[[#This Row],[Operating Profit]]/Tabla2[[#This Row],[Total Sales]]</f>
        <v>3.2000000000000001E-2</v>
      </c>
      <c r="P9627" s="1" t="s">
        <v>23</v>
      </c>
    </row>
    <row r="9628" spans="1:16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3" t="str">
        <f>IFERROR(LEFT(Tabla2[[#This Row],[Product]],FIND(" ",Tabla2[[#This Row],[Product]])-3),Tabla2[[#This Row],[Product]])</f>
        <v>Women</v>
      </c>
      <c r="I9628" s="6">
        <v>64</v>
      </c>
      <c r="J9628" s="4">
        <v>900</v>
      </c>
      <c r="K9628" s="6">
        <f>Tabla2[[#This Row],[Price per Unit]]*Tabla2[[#This Row],[Units Sold]]</f>
        <v>57600</v>
      </c>
      <c r="L9628" s="52">
        <f>Tabla2[[#This Row],[Units Sold]]/Cálculos!$C$11</f>
        <v>3.630699744761808E-5</v>
      </c>
      <c r="M9628" s="6">
        <f>Tabla2[[#This Row],[Total Sales]]-Tabla2[[#This Row],[Operating Profit]]</f>
        <v>55353.599999999999</v>
      </c>
      <c r="N9628" s="6">
        <v>2246.3999999999996</v>
      </c>
      <c r="O9628" s="46">
        <f>Tabla2[[#This Row],[Operating Profit]]/Tabla2[[#This Row],[Total Sales]]</f>
        <v>3.8999999999999993E-2</v>
      </c>
      <c r="P9628" s="1" t="s">
        <v>23</v>
      </c>
    </row>
    <row r="9629" spans="1:16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3" t="str">
        <f>IFERROR(LEFT(Tabla2[[#This Row],[Product]],FIND(" ",Tabla2[[#This Row],[Product]])-3),Tabla2[[#This Row],[Product]])</f>
        <v>Men</v>
      </c>
      <c r="I9629" s="6">
        <v>59</v>
      </c>
      <c r="J9629" s="4">
        <v>1490</v>
      </c>
      <c r="K9629" s="6">
        <f>Tabla2[[#This Row],[Price per Unit]]*Tabla2[[#This Row],[Units Sold]]</f>
        <v>87910</v>
      </c>
      <c r="L9629" s="52">
        <f>Tabla2[[#This Row],[Units Sold]]/Cálculos!$C$11</f>
        <v>6.010825132994549E-5</v>
      </c>
      <c r="M9629" s="6">
        <f>Tabla2[[#This Row],[Total Sales]]-Tabla2[[#This Row],[Operating Profit]]</f>
        <v>84129.87</v>
      </c>
      <c r="N9629" s="6">
        <v>3780.1300000000006</v>
      </c>
      <c r="O9629" s="46">
        <f>Tabla2[[#This Row],[Operating Profit]]/Tabla2[[#This Row],[Total Sales]]</f>
        <v>4.3000000000000003E-2</v>
      </c>
      <c r="P9629" s="1" t="s">
        <v>23</v>
      </c>
    </row>
    <row r="9630" spans="1:16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3" t="str">
        <f>IFERROR(LEFT(Tabla2[[#This Row],[Product]],FIND(" ",Tabla2[[#This Row],[Product]])-3),Tabla2[[#This Row],[Product]])</f>
        <v>Men</v>
      </c>
      <c r="I9630" s="6">
        <v>42</v>
      </c>
      <c r="J9630" s="4">
        <v>1140</v>
      </c>
      <c r="K9630" s="6">
        <f>Tabla2[[#This Row],[Price per Unit]]*Tabla2[[#This Row],[Units Sold]]</f>
        <v>47880</v>
      </c>
      <c r="L9630" s="52">
        <f>Tabla2[[#This Row],[Units Sold]]/Cálculos!$C$11</f>
        <v>4.5988863433649564E-5</v>
      </c>
      <c r="M9630" s="6">
        <f>Tabla2[[#This Row],[Total Sales]]-Tabla2[[#This Row],[Operating Profit]]</f>
        <v>45821.16</v>
      </c>
      <c r="N9630" s="6">
        <v>2058.84</v>
      </c>
      <c r="O9630" s="46">
        <f>Tabla2[[#This Row],[Operating Profit]]/Tabla2[[#This Row],[Total Sales]]</f>
        <v>4.3000000000000003E-2</v>
      </c>
      <c r="P9630" s="1" t="s">
        <v>23</v>
      </c>
    </row>
    <row r="9631" spans="1:16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3" t="str">
        <f>IFERROR(LEFT(Tabla2[[#This Row],[Product]],FIND(" ",Tabla2[[#This Row],[Product]])-3),Tabla2[[#This Row],[Product]])</f>
        <v>Women</v>
      </c>
      <c r="I9631" s="6">
        <v>51</v>
      </c>
      <c r="J9631" s="4">
        <v>1140</v>
      </c>
      <c r="K9631" s="6">
        <f>Tabla2[[#This Row],[Price per Unit]]*Tabla2[[#This Row],[Units Sold]]</f>
        <v>58140</v>
      </c>
      <c r="L9631" s="52">
        <f>Tabla2[[#This Row],[Units Sold]]/Cálculos!$C$11</f>
        <v>4.5988863433649564E-5</v>
      </c>
      <c r="M9631" s="6">
        <f>Tabla2[[#This Row],[Total Sales]]-Tabla2[[#This Row],[Operating Profit]]</f>
        <v>56105.1</v>
      </c>
      <c r="N9631" s="6">
        <v>2034.8999999999999</v>
      </c>
      <c r="O9631" s="46">
        <f>Tabla2[[#This Row],[Operating Profit]]/Tabla2[[#This Row],[Total Sales]]</f>
        <v>3.4999999999999996E-2</v>
      </c>
      <c r="P9631" s="1" t="s">
        <v>23</v>
      </c>
    </row>
    <row r="9632" spans="1:16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3" t="str">
        <f>IFERROR(LEFT(Tabla2[[#This Row],[Product]],FIND(" ",Tabla2[[#This Row],[Product]])-3),Tabla2[[#This Row],[Product]])</f>
        <v>Women</v>
      </c>
      <c r="I9632" s="6">
        <v>43</v>
      </c>
      <c r="J9632" s="4">
        <v>1140</v>
      </c>
      <c r="K9632" s="6">
        <f>Tabla2[[#This Row],[Price per Unit]]*Tabla2[[#This Row],[Units Sold]]</f>
        <v>49020</v>
      </c>
      <c r="L9632" s="52">
        <f>Tabla2[[#This Row],[Units Sold]]/Cálculos!$C$11</f>
        <v>4.5988863433649564E-5</v>
      </c>
      <c r="M9632" s="6">
        <f>Tabla2[[#This Row],[Total Sales]]-Tabla2[[#This Row],[Operating Profit]]</f>
        <v>47353.32</v>
      </c>
      <c r="N9632" s="6">
        <v>1666.6799999999998</v>
      </c>
      <c r="O9632" s="46">
        <f>Tabla2[[#This Row],[Operating Profit]]/Tabla2[[#This Row],[Total Sales]]</f>
        <v>3.3999999999999996E-2</v>
      </c>
      <c r="P9632" s="1" t="s">
        <v>23</v>
      </c>
    </row>
    <row r="9633" spans="1:16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3" t="str">
        <f>IFERROR(LEFT(Tabla2[[#This Row],[Product]],FIND(" ",Tabla2[[#This Row],[Product]])-3),Tabla2[[#This Row],[Product]])</f>
        <v>Men</v>
      </c>
      <c r="I9633" s="6">
        <v>59</v>
      </c>
      <c r="J9633" s="4">
        <v>960</v>
      </c>
      <c r="K9633" s="6">
        <f>Tabla2[[#This Row],[Price per Unit]]*Tabla2[[#This Row],[Units Sold]]</f>
        <v>56640</v>
      </c>
      <c r="L9633" s="52">
        <f>Tabla2[[#This Row],[Units Sold]]/Cálculos!$C$11</f>
        <v>3.8727463944125952E-5</v>
      </c>
      <c r="M9633" s="6">
        <f>Tabla2[[#This Row],[Total Sales]]-Tabla2[[#This Row],[Operating Profit]]</f>
        <v>54714.239999999998</v>
      </c>
      <c r="N9633" s="6">
        <v>1925.7599999999998</v>
      </c>
      <c r="O9633" s="46">
        <f>Tabla2[[#This Row],[Operating Profit]]/Tabla2[[#This Row],[Total Sales]]</f>
        <v>3.3999999999999996E-2</v>
      </c>
      <c r="P9633" s="1" t="s">
        <v>23</v>
      </c>
    </row>
    <row r="9634" spans="1:16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3" t="str">
        <f>IFERROR(LEFT(Tabla2[[#This Row],[Product]],FIND(" ",Tabla2[[#This Row],[Product]])-3),Tabla2[[#This Row],[Product]])</f>
        <v>Women</v>
      </c>
      <c r="I9634" s="6">
        <v>61</v>
      </c>
      <c r="J9634" s="4">
        <v>1200</v>
      </c>
      <c r="K9634" s="6">
        <f>Tabla2[[#This Row],[Price per Unit]]*Tabla2[[#This Row],[Units Sold]]</f>
        <v>73200</v>
      </c>
      <c r="L9634" s="52">
        <f>Tabla2[[#This Row],[Units Sold]]/Cálculos!$C$11</f>
        <v>4.8409329930157437E-5</v>
      </c>
      <c r="M9634" s="6">
        <f>Tabla2[[#This Row],[Total Sales]]-Tabla2[[#This Row],[Operating Profit]]</f>
        <v>70198.8</v>
      </c>
      <c r="N9634" s="6">
        <v>3001.2</v>
      </c>
      <c r="O9634" s="46">
        <f>Tabla2[[#This Row],[Operating Profit]]/Tabla2[[#This Row],[Total Sales]]</f>
        <v>4.0999999999999995E-2</v>
      </c>
      <c r="P9634" s="1" t="s">
        <v>23</v>
      </c>
    </row>
    <row r="9635" spans="1:16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3" t="str">
        <f>IFERROR(LEFT(Tabla2[[#This Row],[Product]],FIND(" ",Tabla2[[#This Row],[Product]])-3),Tabla2[[#This Row],[Product]])</f>
        <v>Men</v>
      </c>
      <c r="I9635" s="6">
        <v>49</v>
      </c>
      <c r="J9635" s="4">
        <v>2000</v>
      </c>
      <c r="K9635" s="6">
        <f>Tabla2[[#This Row],[Price per Unit]]*Tabla2[[#This Row],[Units Sold]]</f>
        <v>98000</v>
      </c>
      <c r="L9635" s="52">
        <f>Tabla2[[#This Row],[Units Sold]]/Cálculos!$C$11</f>
        <v>8.0682216550262393E-5</v>
      </c>
      <c r="M9635" s="6">
        <f>Tabla2[[#This Row],[Total Sales]]-Tabla2[[#This Row],[Operating Profit]]</f>
        <v>93394</v>
      </c>
      <c r="N9635" s="6">
        <v>4606</v>
      </c>
      <c r="O9635" s="46">
        <f>Tabla2[[#This Row],[Operating Profit]]/Tabla2[[#This Row],[Total Sales]]</f>
        <v>4.7E-2</v>
      </c>
      <c r="P9635" s="1" t="s">
        <v>23</v>
      </c>
    </row>
    <row r="9636" spans="1:16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3" t="str">
        <f>IFERROR(LEFT(Tabla2[[#This Row],[Product]],FIND(" ",Tabla2[[#This Row],[Product]])-3),Tabla2[[#This Row],[Product]])</f>
        <v>Men</v>
      </c>
      <c r="I9636" s="6">
        <v>49</v>
      </c>
      <c r="J9636" s="4">
        <v>1280</v>
      </c>
      <c r="K9636" s="6">
        <f>Tabla2[[#This Row],[Price per Unit]]*Tabla2[[#This Row],[Units Sold]]</f>
        <v>62720</v>
      </c>
      <c r="L9636" s="52">
        <f>Tabla2[[#This Row],[Units Sold]]/Cálculos!$C$11</f>
        <v>5.1636618592167932E-5</v>
      </c>
      <c r="M9636" s="6">
        <f>Tabla2[[#This Row],[Total Sales]]-Tabla2[[#This Row],[Operating Profit]]</f>
        <v>60085.760000000002</v>
      </c>
      <c r="N9636" s="6">
        <v>2634.2400000000002</v>
      </c>
      <c r="O9636" s="46">
        <f>Tabla2[[#This Row],[Operating Profit]]/Tabla2[[#This Row],[Total Sales]]</f>
        <v>4.2000000000000003E-2</v>
      </c>
      <c r="P9636" s="1" t="s">
        <v>23</v>
      </c>
    </row>
    <row r="9637" spans="1:16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3" t="str">
        <f>IFERROR(LEFT(Tabla2[[#This Row],[Product]],FIND(" ",Tabla2[[#This Row],[Product]])-3),Tabla2[[#This Row],[Product]])</f>
        <v>Women</v>
      </c>
      <c r="I9637" s="6">
        <v>47</v>
      </c>
      <c r="J9637" s="4">
        <v>1280</v>
      </c>
      <c r="K9637" s="6">
        <f>Tabla2[[#This Row],[Price per Unit]]*Tabla2[[#This Row],[Units Sold]]</f>
        <v>60160</v>
      </c>
      <c r="L9637" s="52">
        <f>Tabla2[[#This Row],[Units Sold]]/Cálculos!$C$11</f>
        <v>5.1636618592167932E-5</v>
      </c>
      <c r="M9637" s="6">
        <f>Tabla2[[#This Row],[Total Sales]]-Tabla2[[#This Row],[Operating Profit]]</f>
        <v>57994.239999999998</v>
      </c>
      <c r="N9637" s="6">
        <v>2165.7599999999998</v>
      </c>
      <c r="O9637" s="46">
        <f>Tabla2[[#This Row],[Operating Profit]]/Tabla2[[#This Row],[Total Sales]]</f>
        <v>3.5999999999999997E-2</v>
      </c>
      <c r="P9637" s="1" t="s">
        <v>23</v>
      </c>
    </row>
    <row r="9638" spans="1:16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3" t="str">
        <f>IFERROR(LEFT(Tabla2[[#This Row],[Product]],FIND(" ",Tabla2[[#This Row],[Product]])-3),Tabla2[[#This Row],[Product]])</f>
        <v>Women</v>
      </c>
      <c r="I9638" s="6">
        <v>49</v>
      </c>
      <c r="J9638" s="4">
        <v>1160</v>
      </c>
      <c r="K9638" s="6">
        <f>Tabla2[[#This Row],[Price per Unit]]*Tabla2[[#This Row],[Units Sold]]</f>
        <v>56840</v>
      </c>
      <c r="L9638" s="52">
        <f>Tabla2[[#This Row],[Units Sold]]/Cálculos!$C$11</f>
        <v>4.6795685599152193E-5</v>
      </c>
      <c r="M9638" s="6">
        <f>Tabla2[[#This Row],[Total Sales]]-Tabla2[[#This Row],[Operating Profit]]</f>
        <v>54850.6</v>
      </c>
      <c r="N9638" s="6">
        <v>1989.3999999999999</v>
      </c>
      <c r="O9638" s="46">
        <f>Tabla2[[#This Row],[Operating Profit]]/Tabla2[[#This Row],[Total Sales]]</f>
        <v>3.4999999999999996E-2</v>
      </c>
      <c r="P9638" s="1" t="s">
        <v>23</v>
      </c>
    </row>
    <row r="9639" spans="1:16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3" t="str">
        <f>IFERROR(LEFT(Tabla2[[#This Row],[Product]],FIND(" ",Tabla2[[#This Row],[Product]])-3),Tabla2[[#This Row],[Product]])</f>
        <v>Men</v>
      </c>
      <c r="I9639" s="6">
        <v>50</v>
      </c>
      <c r="J9639" s="4">
        <v>1230</v>
      </c>
      <c r="K9639" s="6">
        <f>Tabla2[[#This Row],[Price per Unit]]*Tabla2[[#This Row],[Units Sold]]</f>
        <v>61500</v>
      </c>
      <c r="L9639" s="52">
        <f>Tabla2[[#This Row],[Units Sold]]/Cálculos!$C$11</f>
        <v>4.9619563178411377E-5</v>
      </c>
      <c r="M9639" s="6">
        <f>Tabla2[[#This Row],[Total Sales]]-Tabla2[[#This Row],[Operating Profit]]</f>
        <v>59224.5</v>
      </c>
      <c r="N9639" s="6">
        <v>2275.5</v>
      </c>
      <c r="O9639" s="46">
        <f>Tabla2[[#This Row],[Operating Profit]]/Tabla2[[#This Row],[Total Sales]]</f>
        <v>3.6999999999999998E-2</v>
      </c>
      <c r="P9639" s="1" t="s">
        <v>23</v>
      </c>
    </row>
    <row r="9640" spans="1:16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3" t="str">
        <f>IFERROR(LEFT(Tabla2[[#This Row],[Product]],FIND(" ",Tabla2[[#This Row],[Product]])-3),Tabla2[[#This Row],[Product]])</f>
        <v>Women</v>
      </c>
      <c r="I9640" s="6">
        <v>61</v>
      </c>
      <c r="J9640" s="4">
        <v>1440</v>
      </c>
      <c r="K9640" s="6">
        <f>Tabla2[[#This Row],[Price per Unit]]*Tabla2[[#This Row],[Units Sold]]</f>
        <v>87840</v>
      </c>
      <c r="L9640" s="52">
        <f>Tabla2[[#This Row],[Units Sold]]/Cálculos!$C$11</f>
        <v>5.8091195916188929E-5</v>
      </c>
      <c r="M9640" s="6">
        <f>Tabla2[[#This Row],[Total Sales]]-Tabla2[[#This Row],[Operating Profit]]</f>
        <v>84326.399999999994</v>
      </c>
      <c r="N9640" s="6">
        <v>3513.6</v>
      </c>
      <c r="O9640" s="46">
        <f>Tabla2[[#This Row],[Operating Profit]]/Tabla2[[#This Row],[Total Sales]]</f>
        <v>0.04</v>
      </c>
      <c r="P9640" s="1" t="s">
        <v>23</v>
      </c>
    </row>
    <row r="9641" spans="1:16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3" t="str">
        <f>IFERROR(LEFT(Tabla2[[#This Row],[Product]],FIND(" ",Tabla2[[#This Row],[Product]])-3),Tabla2[[#This Row],[Product]])</f>
        <v>Men</v>
      </c>
      <c r="I9641" s="6">
        <v>36</v>
      </c>
      <c r="J9641" s="4">
        <v>1650</v>
      </c>
      <c r="K9641" s="6">
        <f>Tabla2[[#This Row],[Price per Unit]]*Tabla2[[#This Row],[Units Sold]]</f>
        <v>59400</v>
      </c>
      <c r="L9641" s="52">
        <f>Tabla2[[#This Row],[Units Sold]]/Cálculos!$C$11</f>
        <v>6.656282865396648E-5</v>
      </c>
      <c r="M9641" s="6">
        <f>Tabla2[[#This Row],[Total Sales]]-Tabla2[[#This Row],[Operating Profit]]</f>
        <v>57202.2</v>
      </c>
      <c r="N9641" s="6">
        <v>2197.8000000000002</v>
      </c>
      <c r="O9641" s="46">
        <f>Tabla2[[#This Row],[Operating Profit]]/Tabla2[[#This Row],[Total Sales]]</f>
        <v>3.7000000000000005E-2</v>
      </c>
      <c r="P9641" s="1" t="s">
        <v>23</v>
      </c>
    </row>
    <row r="9642" spans="1:16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3" t="str">
        <f>IFERROR(LEFT(Tabla2[[#This Row],[Product]],FIND(" ",Tabla2[[#This Row],[Product]])-3),Tabla2[[#This Row],[Product]])</f>
        <v>Men</v>
      </c>
      <c r="I9642" s="6">
        <v>36</v>
      </c>
      <c r="J9642" s="4">
        <v>930</v>
      </c>
      <c r="K9642" s="6">
        <f>Tabla2[[#This Row],[Price per Unit]]*Tabla2[[#This Row],[Units Sold]]</f>
        <v>33480</v>
      </c>
      <c r="L9642" s="52">
        <f>Tabla2[[#This Row],[Units Sold]]/Cálculos!$C$11</f>
        <v>3.7517230695872013E-5</v>
      </c>
      <c r="M9642" s="6">
        <f>Tabla2[[#This Row],[Total Sales]]-Tabla2[[#This Row],[Operating Profit]]</f>
        <v>32140.799999999999</v>
      </c>
      <c r="N9642" s="6">
        <v>1339.2</v>
      </c>
      <c r="O9642" s="46">
        <f>Tabla2[[#This Row],[Operating Profit]]/Tabla2[[#This Row],[Total Sales]]</f>
        <v>0.04</v>
      </c>
      <c r="P9642" s="1" t="s">
        <v>23</v>
      </c>
    </row>
    <row r="9643" spans="1:16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3" t="str">
        <f>IFERROR(LEFT(Tabla2[[#This Row],[Product]],FIND(" ",Tabla2[[#This Row],[Product]])-3),Tabla2[[#This Row],[Product]])</f>
        <v>Women</v>
      </c>
      <c r="I9643" s="6">
        <v>35</v>
      </c>
      <c r="J9643" s="4">
        <v>990</v>
      </c>
      <c r="K9643" s="6">
        <f>Tabla2[[#This Row],[Price per Unit]]*Tabla2[[#This Row],[Units Sold]]</f>
        <v>34650</v>
      </c>
      <c r="L9643" s="52">
        <f>Tabla2[[#This Row],[Units Sold]]/Cálculos!$C$11</f>
        <v>3.9937697192379885E-5</v>
      </c>
      <c r="M9643" s="6">
        <f>Tabla2[[#This Row],[Total Sales]]-Tabla2[[#This Row],[Operating Profit]]</f>
        <v>33714.449999999997</v>
      </c>
      <c r="N9643" s="6">
        <v>935.55000000000007</v>
      </c>
      <c r="O9643" s="46">
        <f>Tabla2[[#This Row],[Operating Profit]]/Tabla2[[#This Row],[Total Sales]]</f>
        <v>2.7000000000000003E-2</v>
      </c>
      <c r="P9643" s="1" t="s">
        <v>23</v>
      </c>
    </row>
    <row r="9644" spans="1:16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3" t="str">
        <f>IFERROR(LEFT(Tabla2[[#This Row],[Product]],FIND(" ",Tabla2[[#This Row],[Product]])-3),Tabla2[[#This Row],[Product]])</f>
        <v>Women</v>
      </c>
      <c r="I9644" s="6">
        <v>33</v>
      </c>
      <c r="J9644" s="4">
        <v>510</v>
      </c>
      <c r="K9644" s="6">
        <f>Tabla2[[#This Row],[Price per Unit]]*Tabla2[[#This Row],[Units Sold]]</f>
        <v>16830</v>
      </c>
      <c r="L9644" s="52">
        <f>Tabla2[[#This Row],[Units Sold]]/Cálculos!$C$11</f>
        <v>2.0573965220316913E-5</v>
      </c>
      <c r="M9644" s="6">
        <f>Tabla2[[#This Row],[Total Sales]]-Tabla2[[#This Row],[Operating Profit]]</f>
        <v>16358.76</v>
      </c>
      <c r="N9644" s="6">
        <v>471.24000000000007</v>
      </c>
      <c r="O9644" s="46">
        <f>Tabla2[[#This Row],[Operating Profit]]/Tabla2[[#This Row],[Total Sales]]</f>
        <v>2.8000000000000004E-2</v>
      </c>
      <c r="P9644" s="1" t="s">
        <v>23</v>
      </c>
    </row>
    <row r="9645" spans="1:16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3" t="str">
        <f>IFERROR(LEFT(Tabla2[[#This Row],[Product]],FIND(" ",Tabla2[[#This Row],[Product]])-3),Tabla2[[#This Row],[Product]])</f>
        <v>Men</v>
      </c>
      <c r="I9645" s="6">
        <v>50</v>
      </c>
      <c r="J9645" s="4">
        <v>640</v>
      </c>
      <c r="K9645" s="6">
        <f>Tabla2[[#This Row],[Price per Unit]]*Tabla2[[#This Row],[Units Sold]]</f>
        <v>32000</v>
      </c>
      <c r="L9645" s="52">
        <f>Tabla2[[#This Row],[Units Sold]]/Cálculos!$C$11</f>
        <v>2.5818309296083966E-5</v>
      </c>
      <c r="M9645" s="6">
        <f>Tabla2[[#This Row],[Total Sales]]-Tabla2[[#This Row],[Operating Profit]]</f>
        <v>31104</v>
      </c>
      <c r="N9645" s="6">
        <v>896.00000000000011</v>
      </c>
      <c r="O9645" s="46">
        <f>Tabla2[[#This Row],[Operating Profit]]/Tabla2[[#This Row],[Total Sales]]</f>
        <v>2.8000000000000004E-2</v>
      </c>
      <c r="P9645" s="1" t="s">
        <v>23</v>
      </c>
    </row>
    <row r="9646" spans="1:16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3" t="str">
        <f>IFERROR(LEFT(Tabla2[[#This Row],[Product]],FIND(" ",Tabla2[[#This Row],[Product]])-3),Tabla2[[#This Row],[Product]])</f>
        <v>Women</v>
      </c>
      <c r="I9646" s="6">
        <v>41</v>
      </c>
      <c r="J9646" s="4">
        <v>1050</v>
      </c>
      <c r="K9646" s="6">
        <f>Tabla2[[#This Row],[Price per Unit]]*Tabla2[[#This Row],[Units Sold]]</f>
        <v>43050</v>
      </c>
      <c r="L9646" s="52">
        <f>Tabla2[[#This Row],[Units Sold]]/Cálculos!$C$11</f>
        <v>4.2358163688887758E-5</v>
      </c>
      <c r="M9646" s="6">
        <f>Tabla2[[#This Row],[Total Sales]]-Tabla2[[#This Row],[Operating Profit]]</f>
        <v>41672.400000000001</v>
      </c>
      <c r="N9646" s="6">
        <v>1377.6000000000001</v>
      </c>
      <c r="O9646" s="46">
        <f>Tabla2[[#This Row],[Operating Profit]]/Tabla2[[#This Row],[Total Sales]]</f>
        <v>3.2000000000000001E-2</v>
      </c>
      <c r="P9646" s="1" t="s">
        <v>23</v>
      </c>
    </row>
    <row r="9647" spans="1:16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3" t="str">
        <f>IFERROR(LEFT(Tabla2[[#This Row],[Product]],FIND(" ",Tabla2[[#This Row],[Product]])-3),Tabla2[[#This Row],[Product]])</f>
        <v>Men</v>
      </c>
      <c r="I9647" s="6">
        <v>41</v>
      </c>
      <c r="J9647" s="4">
        <v>1840</v>
      </c>
      <c r="K9647" s="6">
        <f>Tabla2[[#This Row],[Price per Unit]]*Tabla2[[#This Row],[Units Sold]]</f>
        <v>75440</v>
      </c>
      <c r="L9647" s="52">
        <f>Tabla2[[#This Row],[Units Sold]]/Cálculos!$C$11</f>
        <v>7.4227639226241403E-5</v>
      </c>
      <c r="M9647" s="6">
        <f>Tabla2[[#This Row],[Total Sales]]-Tabla2[[#This Row],[Operating Profit]]</f>
        <v>72648.72</v>
      </c>
      <c r="N9647" s="6">
        <v>2791.28</v>
      </c>
      <c r="O9647" s="46">
        <f>Tabla2[[#This Row],[Operating Profit]]/Tabla2[[#This Row],[Total Sales]]</f>
        <v>3.7000000000000005E-2</v>
      </c>
      <c r="P9647" s="1" t="s">
        <v>23</v>
      </c>
    </row>
    <row r="9648" spans="1:16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3" t="str">
        <f>IFERROR(LEFT(Tabla2[[#This Row],[Product]],FIND(" ",Tabla2[[#This Row],[Product]])-3),Tabla2[[#This Row],[Product]])</f>
        <v>Men</v>
      </c>
      <c r="I9648" s="6">
        <v>42</v>
      </c>
      <c r="J9648" s="4">
        <v>700</v>
      </c>
      <c r="K9648" s="6">
        <f>Tabla2[[#This Row],[Price per Unit]]*Tabla2[[#This Row],[Units Sold]]</f>
        <v>29400</v>
      </c>
      <c r="L9648" s="52">
        <f>Tabla2[[#This Row],[Units Sold]]/Cálculos!$C$11</f>
        <v>2.8238775792591839E-5</v>
      </c>
      <c r="M9648" s="6">
        <f>Tabla2[[#This Row],[Total Sales]]-Tabla2[[#This Row],[Operating Profit]]</f>
        <v>28165.200000000001</v>
      </c>
      <c r="N9648" s="6">
        <v>1234.8000000000002</v>
      </c>
      <c r="O9648" s="46">
        <f>Tabla2[[#This Row],[Operating Profit]]/Tabla2[[#This Row],[Total Sales]]</f>
        <v>4.200000000000001E-2</v>
      </c>
      <c r="P9648" s="1" t="s">
        <v>23</v>
      </c>
    </row>
    <row r="9649" spans="1:16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3" t="str">
        <f>IFERROR(LEFT(Tabla2[[#This Row],[Product]],FIND(" ",Tabla2[[#This Row],[Product]])-3),Tabla2[[#This Row],[Product]])</f>
        <v>Women</v>
      </c>
      <c r="I9649" s="6">
        <v>29</v>
      </c>
      <c r="J9649" s="4">
        <v>830</v>
      </c>
      <c r="K9649" s="6">
        <f>Tabla2[[#This Row],[Price per Unit]]*Tabla2[[#This Row],[Units Sold]]</f>
        <v>24070</v>
      </c>
      <c r="L9649" s="52">
        <f>Tabla2[[#This Row],[Units Sold]]/Cálculos!$C$11</f>
        <v>3.3483119868358896E-5</v>
      </c>
      <c r="M9649" s="6">
        <f>Tabla2[[#This Row],[Total Sales]]-Tabla2[[#This Row],[Operating Profit]]</f>
        <v>23420.11</v>
      </c>
      <c r="N9649" s="6">
        <v>649.89</v>
      </c>
      <c r="O9649" s="46">
        <f>Tabla2[[#This Row],[Operating Profit]]/Tabla2[[#This Row],[Total Sales]]</f>
        <v>2.7E-2</v>
      </c>
      <c r="P9649" s="1" t="s">
        <v>23</v>
      </c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5426B-59E8-4E63-B6E2-CB381F33EDAD}">
  <dimension ref="A1:Q11"/>
  <sheetViews>
    <sheetView zoomScale="80" zoomScaleNormal="80" workbookViewId="0">
      <selection activeCell="D12" sqref="D12"/>
    </sheetView>
  </sheetViews>
  <sheetFormatPr baseColWidth="10" defaultRowHeight="15" x14ac:dyDescent="0.25"/>
  <cols>
    <col min="1" max="1" width="16.42578125" bestFit="1" customWidth="1"/>
    <col min="2" max="2" width="14.85546875" bestFit="1" customWidth="1"/>
    <col min="3" max="3" width="18.140625" customWidth="1"/>
    <col min="4" max="4" width="18.42578125" bestFit="1" customWidth="1"/>
    <col min="9" max="9" width="13" bestFit="1" customWidth="1"/>
    <col min="12" max="12" width="15.28515625" bestFit="1" customWidth="1"/>
    <col min="13" max="13" width="16.5703125" bestFit="1" customWidth="1"/>
    <col min="14" max="14" width="13" bestFit="1" customWidth="1"/>
    <col min="17" max="17" width="13.140625" bestFit="1" customWidth="1"/>
  </cols>
  <sheetData>
    <row r="1" spans="1:17" x14ac:dyDescent="0.25">
      <c r="A1" s="62" t="s">
        <v>173</v>
      </c>
      <c r="B1" s="63"/>
      <c r="C1" s="49">
        <f>COUNT(Tabla2[Total Sales])</f>
        <v>9648</v>
      </c>
    </row>
    <row r="3" spans="1:17" x14ac:dyDescent="0.25">
      <c r="A3" s="64" t="s">
        <v>172</v>
      </c>
      <c r="B3" s="16" t="str" cm="1">
        <f t="array" ref="B3:Q3">Tabla2[#Headers]</f>
        <v>Retailer</v>
      </c>
      <c r="C3" s="16" t="str">
        <v>Retailer ID</v>
      </c>
      <c r="D3" s="16" t="str">
        <v>Invoice Date</v>
      </c>
      <c r="E3" s="16" t="str">
        <v>Region</v>
      </c>
      <c r="F3" s="16" t="str">
        <v>State</v>
      </c>
      <c r="G3" s="16" t="str">
        <v>City</v>
      </c>
      <c r="H3" s="16" t="str">
        <v>Product</v>
      </c>
      <c r="I3" s="16" t="str">
        <v>Client</v>
      </c>
      <c r="J3" s="16" t="str">
        <v>Price per Unit</v>
      </c>
      <c r="K3" s="16" t="str">
        <v>Units Sold</v>
      </c>
      <c r="L3" s="16" t="str">
        <v>Total Sales</v>
      </c>
      <c r="M3" s="16" t="str">
        <v>Áverage Price</v>
      </c>
      <c r="N3" s="16" t="str">
        <v>Sales Costs + Operating Expenses</v>
      </c>
      <c r="O3" s="16" t="str">
        <v>Operating Profit</v>
      </c>
      <c r="P3" s="16" t="str">
        <v>Operating Margin</v>
      </c>
      <c r="Q3" s="16" t="str">
        <v>Sales Method</v>
      </c>
    </row>
    <row r="4" spans="1:17" x14ac:dyDescent="0.25">
      <c r="A4" s="65"/>
      <c r="B4" s="51">
        <f>COUNTBLANK(Tabla2[Retailer])</f>
        <v>0</v>
      </c>
      <c r="C4" s="51">
        <f>COUNTBLANK(Tabla2[Retailer ID])</f>
        <v>0</v>
      </c>
      <c r="D4" s="51">
        <f>COUNTBLANK(Tabla2[Invoice Date])</f>
        <v>0</v>
      </c>
      <c r="E4" s="51">
        <f>COUNTBLANK(Tabla2[Region])</f>
        <v>0</v>
      </c>
      <c r="F4" s="51">
        <f>COUNTBLANK(Tabla2[State])</f>
        <v>0</v>
      </c>
      <c r="G4" s="51">
        <f>COUNTBLANK(Tabla2[City])</f>
        <v>0</v>
      </c>
      <c r="H4" s="51">
        <f>COUNTBLANK(Tabla2[Product])</f>
        <v>0</v>
      </c>
      <c r="I4" s="51">
        <f>COUNTBLANK(Tabla2[Client])</f>
        <v>0</v>
      </c>
      <c r="J4" s="51">
        <f>COUNTBLANK(Tabla2[Price per Unit])</f>
        <v>0</v>
      </c>
      <c r="K4" s="51">
        <f>COUNTBLANK(Tabla2[Units Sold])</f>
        <v>0</v>
      </c>
      <c r="L4" s="51">
        <f>COUNTBLANK(Tabla2[Total Sales])</f>
        <v>0</v>
      </c>
      <c r="M4" s="51">
        <f>COUNTBLANK(Tabla2[Áverage Price])</f>
        <v>0</v>
      </c>
      <c r="N4" s="51">
        <f>COUNTBLANK(Tabla2[Sales Costs + Operating Expenses])</f>
        <v>0</v>
      </c>
      <c r="O4" s="51">
        <f>COUNTBLANK(Tabla2[Operating Profit])</f>
        <v>0</v>
      </c>
      <c r="P4" s="51">
        <f>COUNTBLANK(Tabla2[Operating Margin])</f>
        <v>0</v>
      </c>
      <c r="Q4" s="51">
        <f>COUNTBLANK(Tabla2[Sales Method])</f>
        <v>0</v>
      </c>
    </row>
    <row r="6" spans="1:17" x14ac:dyDescent="0.25">
      <c r="A6" s="16" t="s">
        <v>174</v>
      </c>
      <c r="B6" s="16" t="s">
        <v>175</v>
      </c>
    </row>
    <row r="7" spans="1:17" x14ac:dyDescent="0.25">
      <c r="A7" s="48" t="s">
        <v>17</v>
      </c>
      <c r="B7" s="50">
        <f>SUM('Data Sales Adidas'!K2:K3845)</f>
        <v>856358500</v>
      </c>
    </row>
    <row r="8" spans="1:17" x14ac:dyDescent="0.25">
      <c r="A8" s="48" t="s">
        <v>82</v>
      </c>
      <c r="B8" s="50">
        <f>SUM('Data Sales Adidas'!K1966:K7777)</f>
        <v>578384070</v>
      </c>
    </row>
    <row r="9" spans="1:17" x14ac:dyDescent="0.25">
      <c r="A9" s="48" t="s">
        <v>23</v>
      </c>
      <c r="B9" s="50">
        <f>SUM('Data Sales Adidas'!K9:K9649)</f>
        <v>1198119000</v>
      </c>
    </row>
    <row r="11" spans="1:17" x14ac:dyDescent="0.25">
      <c r="A11" s="62" t="s">
        <v>178</v>
      </c>
      <c r="B11" s="63"/>
      <c r="C11" s="49">
        <f>SUM(Tabla2[Units Sold])</f>
        <v>24788610</v>
      </c>
    </row>
  </sheetData>
  <mergeCells count="3">
    <mergeCell ref="A1:B1"/>
    <mergeCell ref="A11:B11"/>
    <mergeCell ref="A3:A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C21C-F922-47FA-83BB-91AB87D95EC4}">
  <dimension ref="B1:V62"/>
  <sheetViews>
    <sheetView topLeftCell="B1" zoomScale="70" zoomScaleNormal="70" workbookViewId="0">
      <selection activeCell="X14" sqref="X14"/>
    </sheetView>
  </sheetViews>
  <sheetFormatPr baseColWidth="10" defaultRowHeight="15" x14ac:dyDescent="0.25"/>
  <cols>
    <col min="1" max="1" width="3.85546875" style="9" customWidth="1"/>
    <col min="2" max="4" width="11.42578125" style="9"/>
    <col min="5" max="5" width="20.5703125" style="9" customWidth="1"/>
    <col min="6" max="16384" width="11.42578125" style="9"/>
  </cols>
  <sheetData>
    <row r="1" spans="2:22" x14ac:dyDescent="0.25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2:22" x14ac:dyDescent="0.25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2:22" x14ac:dyDescent="0.2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2:22" x14ac:dyDescent="0.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2:22" ht="21" x14ac:dyDescent="0.35">
      <c r="B5" s="10"/>
      <c r="C5" s="10"/>
      <c r="D5" s="10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2:22" x14ac:dyDescent="0.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2:22" x14ac:dyDescent="0.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spans="2:22" x14ac:dyDescent="0.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2:22" x14ac:dyDescent="0.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2:22" x14ac:dyDescent="0.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spans="2:22" x14ac:dyDescent="0.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2:22" x14ac:dyDescent="0.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spans="2:22" x14ac:dyDescent="0.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2:22" x14ac:dyDescent="0.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2:22" x14ac:dyDescent="0.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spans="2:22" x14ac:dyDescent="0.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2:22" x14ac:dyDescent="0.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spans="2:22" x14ac:dyDescent="0.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2:22" x14ac:dyDescent="0.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x14ac:dyDescent="0.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x14ac:dyDescent="0.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x14ac:dyDescent="0.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x14ac:dyDescent="0.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x14ac:dyDescent="0.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21" x14ac:dyDescent="0.35">
      <c r="B25" s="10"/>
      <c r="C25" s="10"/>
      <c r="D25" s="10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x14ac:dyDescent="0.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x14ac:dyDescent="0.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x14ac:dyDescent="0.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x14ac:dyDescent="0.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x14ac:dyDescent="0.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2:22" x14ac:dyDescent="0.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2:22" x14ac:dyDescent="0.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spans="2:22" x14ac:dyDescent="0.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2:22" x14ac:dyDescent="0.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2:22" x14ac:dyDescent="0.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2:22" x14ac:dyDescent="0.2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2:22" x14ac:dyDescent="0.2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2:22" x14ac:dyDescent="0.2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2:22" x14ac:dyDescent="0.2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2:22" x14ac:dyDescent="0.2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2:22" x14ac:dyDescent="0.2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2:22" ht="21" x14ac:dyDescent="0.35">
      <c r="B45" s="10"/>
      <c r="C45" s="10"/>
      <c r="D45" s="10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2:22" x14ac:dyDescent="0.2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2:22" x14ac:dyDescent="0.2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2:22" x14ac:dyDescent="0.2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spans="2:22" x14ac:dyDescent="0.2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spans="2:22" x14ac:dyDescent="0.2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spans="2:22" x14ac:dyDescent="0.2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spans="2:22" x14ac:dyDescent="0.2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spans="2:22" x14ac:dyDescent="0.2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spans="2:22" x14ac:dyDescent="0.2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spans="2:22" x14ac:dyDescent="0.2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spans="2:22" x14ac:dyDescent="0.2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spans="2:22" x14ac:dyDescent="0.2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spans="2:22" x14ac:dyDescent="0.2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spans="2:22" x14ac:dyDescent="0.2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spans="2:22" x14ac:dyDescent="0.2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spans="2:22" x14ac:dyDescent="0.2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spans="2:22" x14ac:dyDescent="0.2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6E4B-6D60-45B4-9F81-76BCC95588DD}">
  <dimension ref="A1:H236"/>
  <sheetViews>
    <sheetView topLeftCell="A164" zoomScale="85" zoomScaleNormal="85" workbookViewId="0">
      <selection activeCell="H175" sqref="H175"/>
    </sheetView>
  </sheetViews>
  <sheetFormatPr baseColWidth="10" defaultRowHeight="15" x14ac:dyDescent="0.25"/>
  <cols>
    <col min="1" max="1" width="17.5703125" style="8" bestFit="1" customWidth="1"/>
    <col min="2" max="2" width="18.140625" style="8" bestFit="1" customWidth="1"/>
    <col min="3" max="4" width="12.85546875" style="8" bestFit="1" customWidth="1"/>
    <col min="5" max="5" width="17.140625" style="8" bestFit="1" customWidth="1"/>
    <col min="6" max="8" width="12.85546875" style="8" bestFit="1" customWidth="1"/>
    <col min="9" max="9" width="12.5703125" style="8" bestFit="1" customWidth="1"/>
    <col min="10" max="10" width="11.5703125" style="8" bestFit="1" customWidth="1"/>
    <col min="11" max="11" width="9.42578125" style="8" bestFit="1" customWidth="1"/>
    <col min="12" max="12" width="9.140625" style="8" bestFit="1" customWidth="1"/>
    <col min="13" max="13" width="8" style="8" bestFit="1" customWidth="1"/>
    <col min="14" max="19" width="7.5703125" style="8" bestFit="1" customWidth="1"/>
    <col min="20" max="20" width="9.140625" style="8" bestFit="1" customWidth="1"/>
    <col min="21" max="21" width="9.28515625" style="8" bestFit="1" customWidth="1"/>
    <col min="22" max="22" width="7.5703125" style="8" bestFit="1" customWidth="1"/>
    <col min="23" max="23" width="9.42578125" style="8" bestFit="1" customWidth="1"/>
    <col min="24" max="24" width="14" style="8" bestFit="1" customWidth="1"/>
    <col min="25" max="25" width="9.140625" style="8" bestFit="1" customWidth="1"/>
    <col min="26" max="26" width="10.5703125" style="8" bestFit="1" customWidth="1"/>
    <col min="27" max="27" width="10.85546875" style="8" bestFit="1" customWidth="1"/>
    <col min="28" max="28" width="8.7109375" style="8" bestFit="1" customWidth="1"/>
    <col min="29" max="29" width="9" style="8" bestFit="1" customWidth="1"/>
    <col min="30" max="30" width="9.28515625" style="8" bestFit="1" customWidth="1"/>
    <col min="31" max="31" width="7.7109375" style="8" bestFit="1" customWidth="1"/>
    <col min="32" max="32" width="15.140625" style="8" bestFit="1" customWidth="1"/>
    <col min="33" max="33" width="11.140625" style="8" bestFit="1" customWidth="1"/>
    <col min="34" max="34" width="12.140625" style="8" bestFit="1" customWidth="1"/>
    <col min="35" max="35" width="9.5703125" style="8" bestFit="1" customWidth="1"/>
    <col min="36" max="36" width="13.85546875" style="8" bestFit="1" customWidth="1"/>
    <col min="37" max="37" width="12.7109375" style="8" bestFit="1" customWidth="1"/>
    <col min="38" max="38" width="7.5703125" style="8" bestFit="1" customWidth="1"/>
    <col min="39" max="39" width="10" style="8" bestFit="1" customWidth="1"/>
    <col min="40" max="40" width="7.5703125" style="8" bestFit="1" customWidth="1"/>
    <col min="41" max="41" width="12.7109375" style="8" bestFit="1" customWidth="1"/>
    <col min="42" max="42" width="12.42578125" style="8" bestFit="1" customWidth="1"/>
    <col min="43" max="43" width="13.85546875" style="8" bestFit="1" customWidth="1"/>
    <col min="44" max="44" width="12.7109375" style="8" bestFit="1" customWidth="1"/>
    <col min="45" max="45" width="10.5703125" style="8" bestFit="1" customWidth="1"/>
    <col min="46" max="46" width="9.140625" style="8" bestFit="1" customWidth="1"/>
    <col min="47" max="47" width="7.5703125" style="8" bestFit="1" customWidth="1"/>
    <col min="48" max="48" width="8.85546875" style="8" bestFit="1" customWidth="1"/>
    <col min="49" max="49" width="7.85546875" style="8" bestFit="1" customWidth="1"/>
    <col min="50" max="50" width="11.7109375" style="8" bestFit="1" customWidth="1"/>
    <col min="51" max="51" width="13" style="8" bestFit="1" customWidth="1"/>
    <col min="52" max="52" width="10.140625" style="8" bestFit="1" customWidth="1"/>
    <col min="53" max="53" width="9.5703125" style="8" bestFit="1" customWidth="1"/>
    <col min="54" max="54" width="12.5703125" style="8" bestFit="1" customWidth="1"/>
    <col min="55" max="16384" width="11.42578125" style="8"/>
  </cols>
  <sheetData>
    <row r="1" spans="1:5" ht="15.75" thickBot="1" x14ac:dyDescent="0.3"/>
    <row r="2" spans="1:5" ht="15.75" thickBot="1" x14ac:dyDescent="0.3">
      <c r="A2" s="66" t="s">
        <v>144</v>
      </c>
      <c r="B2" s="68"/>
      <c r="C2" s="67"/>
    </row>
    <row r="4" spans="1:5" x14ac:dyDescent="0.25">
      <c r="A4" s="21" t="s">
        <v>136</v>
      </c>
      <c r="B4" s="21" t="s">
        <v>137</v>
      </c>
    </row>
    <row r="5" spans="1:5" x14ac:dyDescent="0.25">
      <c r="A5" s="22">
        <v>24788610</v>
      </c>
      <c r="B5" s="23">
        <v>899362125</v>
      </c>
    </row>
    <row r="6" spans="1:5" x14ac:dyDescent="0.25">
      <c r="A6" s="22">
        <f>GETPIVOTDATA("Suma de Units Sold",$A$4)</f>
        <v>24788610</v>
      </c>
      <c r="B6" s="19">
        <f>GETPIVOTDATA("Suma de Total Sales",$A$4)</f>
        <v>899362125</v>
      </c>
    </row>
    <row r="7" spans="1:5" ht="15.75" thickBot="1" x14ac:dyDescent="0.3"/>
    <row r="8" spans="1:5" ht="15.75" thickBot="1" x14ac:dyDescent="0.3">
      <c r="A8" s="68" t="s">
        <v>161</v>
      </c>
      <c r="B8" s="67"/>
    </row>
    <row r="9" spans="1:5" x14ac:dyDescent="0.25">
      <c r="A9" s="13"/>
      <c r="B9" s="13"/>
    </row>
    <row r="10" spans="1:5" x14ac:dyDescent="0.25">
      <c r="A10" s="16" t="s">
        <v>134</v>
      </c>
      <c r="B10" s="16" t="s">
        <v>137</v>
      </c>
      <c r="D10" s="16" t="s">
        <v>134</v>
      </c>
      <c r="E10" s="16" t="s">
        <v>137</v>
      </c>
    </row>
    <row r="11" spans="1:5" x14ac:dyDescent="0.25">
      <c r="A11" s="19" t="s">
        <v>58</v>
      </c>
      <c r="B11" s="19">
        <v>17633424</v>
      </c>
      <c r="D11" s="15" t="s">
        <v>58</v>
      </c>
      <c r="E11" s="19">
        <f>GETPIVOTDATA("Total Sales",$A$10,"State","Alabama")</f>
        <v>17633424</v>
      </c>
    </row>
    <row r="12" spans="1:5" x14ac:dyDescent="0.25">
      <c r="A12" s="19" t="s">
        <v>63</v>
      </c>
      <c r="B12" s="19">
        <v>14753103</v>
      </c>
      <c r="D12" s="15" t="s">
        <v>63</v>
      </c>
      <c r="E12" s="19">
        <f>GETPIVOTDATA("Total Sales",$A$10,"State","Alaska")</f>
        <v>14753103</v>
      </c>
    </row>
    <row r="13" spans="1:5" x14ac:dyDescent="0.25">
      <c r="A13" s="19" t="s">
        <v>85</v>
      </c>
      <c r="B13" s="19">
        <v>15782221</v>
      </c>
      <c r="D13" s="15" t="s">
        <v>85</v>
      </c>
      <c r="E13" s="19">
        <f>GETPIVOTDATA("Total Sales",$A$10,"State","Arizona")</f>
        <v>15782221</v>
      </c>
    </row>
    <row r="14" spans="1:5" x14ac:dyDescent="0.25">
      <c r="A14" s="19" t="s">
        <v>101</v>
      </c>
      <c r="B14" s="19">
        <v>12639347</v>
      </c>
      <c r="D14" s="15" t="s">
        <v>101</v>
      </c>
      <c r="E14" s="19">
        <f>GETPIVOTDATA("Total Sales",$A$10,"State","Arkansas")</f>
        <v>12639347</v>
      </c>
    </row>
    <row r="15" spans="1:5" x14ac:dyDescent="0.25">
      <c r="A15" s="19" t="s">
        <v>31</v>
      </c>
      <c r="B15" s="19">
        <v>60174133</v>
      </c>
      <c r="D15" s="15" t="s">
        <v>31</v>
      </c>
      <c r="E15" s="19">
        <f>GETPIVOTDATA("Total Sales",$A$10,"State","California")</f>
        <v>60174133</v>
      </c>
    </row>
    <row r="16" spans="1:5" x14ac:dyDescent="0.25">
      <c r="A16" s="19" t="s">
        <v>43</v>
      </c>
      <c r="B16" s="19">
        <v>20996536</v>
      </c>
      <c r="D16" s="15" t="s">
        <v>43</v>
      </c>
      <c r="E16" s="19">
        <f>GETPIVOTDATA("Total Sales",$A$10,"State","Colorado")</f>
        <v>20996536</v>
      </c>
    </row>
    <row r="17" spans="1:5" x14ac:dyDescent="0.25">
      <c r="A17" s="19" t="s">
        <v>124</v>
      </c>
      <c r="B17" s="19">
        <v>11573448</v>
      </c>
      <c r="D17" s="15" t="s">
        <v>124</v>
      </c>
      <c r="E17" s="19">
        <f>GETPIVOTDATA("Total Sales",$A$10,"State","Connecticut")</f>
        <v>11573448</v>
      </c>
    </row>
    <row r="18" spans="1:5" x14ac:dyDescent="0.25">
      <c r="A18" s="19" t="s">
        <v>120</v>
      </c>
      <c r="B18" s="19">
        <v>12298412</v>
      </c>
      <c r="D18" s="15" t="s">
        <v>120</v>
      </c>
      <c r="E18" s="19">
        <f>GETPIVOTDATA("Total Sales",$A$10,"State","Delaware")</f>
        <v>12298412</v>
      </c>
    </row>
    <row r="19" spans="1:5" x14ac:dyDescent="0.25">
      <c r="A19" s="19" t="s">
        <v>48</v>
      </c>
      <c r="B19" s="19">
        <v>59283714</v>
      </c>
      <c r="D19" s="15" t="s">
        <v>48</v>
      </c>
      <c r="E19" s="19">
        <f>GETPIVOTDATA("Total Sales",$A$10,"State","Florida")</f>
        <v>59283714</v>
      </c>
    </row>
    <row r="20" spans="1:5" x14ac:dyDescent="0.25">
      <c r="A20" s="19" t="s">
        <v>89</v>
      </c>
      <c r="B20" s="19">
        <v>18997466</v>
      </c>
      <c r="D20" s="15" t="s">
        <v>89</v>
      </c>
      <c r="E20" s="19">
        <f>GETPIVOTDATA("Total Sales",$A$10,"State","Georgia")</f>
        <v>18997466</v>
      </c>
    </row>
    <row r="21" spans="1:5" x14ac:dyDescent="0.25">
      <c r="A21" s="19" t="s">
        <v>65</v>
      </c>
      <c r="B21" s="19">
        <v>22282457</v>
      </c>
      <c r="D21" s="15" t="s">
        <v>65</v>
      </c>
      <c r="E21" s="19">
        <f>GETPIVOTDATA("Total Sales",$A$10,"State","Hawaii")</f>
        <v>22282457</v>
      </c>
    </row>
    <row r="22" spans="1:5" x14ac:dyDescent="0.25">
      <c r="A22" s="19" t="s">
        <v>83</v>
      </c>
      <c r="B22" s="19">
        <v>19276878</v>
      </c>
      <c r="D22" s="15" t="s">
        <v>83</v>
      </c>
      <c r="E22" s="19">
        <f>GETPIVOTDATA("Total Sales",$A$10,"State","Idaho")</f>
        <v>19276878</v>
      </c>
    </row>
    <row r="23" spans="1:5" x14ac:dyDescent="0.25">
      <c r="A23" s="19" t="s">
        <v>36</v>
      </c>
      <c r="B23" s="19">
        <v>9797488</v>
      </c>
      <c r="D23" s="15" t="s">
        <v>36</v>
      </c>
      <c r="E23" s="19">
        <f>GETPIVOTDATA("Total Sales",$A$10,"State","Illinois")</f>
        <v>9797488</v>
      </c>
    </row>
    <row r="24" spans="1:5" x14ac:dyDescent="0.25">
      <c r="A24" s="19" t="s">
        <v>115</v>
      </c>
      <c r="B24" s="19">
        <v>8836198</v>
      </c>
      <c r="D24" s="15" t="s">
        <v>115</v>
      </c>
      <c r="E24" s="19">
        <f>GETPIVOTDATA("Total Sales",$A$10,"State","Indiana")</f>
        <v>8836198</v>
      </c>
    </row>
    <row r="25" spans="1:5" x14ac:dyDescent="0.25">
      <c r="A25" s="19" t="s">
        <v>111</v>
      </c>
      <c r="B25" s="19">
        <v>7424011</v>
      </c>
      <c r="D25" s="15" t="s">
        <v>111</v>
      </c>
      <c r="E25" s="19">
        <f>GETPIVOTDATA("Total Sales",$A$10,"State","Iowa")</f>
        <v>7424011</v>
      </c>
    </row>
    <row r="26" spans="1:5" x14ac:dyDescent="0.25">
      <c r="A26" s="19" t="s">
        <v>105</v>
      </c>
      <c r="B26" s="19">
        <v>9972864</v>
      </c>
      <c r="D26" s="15" t="s">
        <v>105</v>
      </c>
      <c r="E26" s="19">
        <f>GETPIVOTDATA("Total Sales",$A$10,"State","Kansas")</f>
        <v>9972864</v>
      </c>
    </row>
    <row r="27" spans="1:5" x14ac:dyDescent="0.25">
      <c r="A27" s="19" t="s">
        <v>97</v>
      </c>
      <c r="B27" s="19">
        <v>10072848</v>
      </c>
      <c r="D27" s="15" t="s">
        <v>97</v>
      </c>
      <c r="E27" s="19">
        <f>GETPIVOTDATA("Total Sales",$A$10,"State","Kentucky")</f>
        <v>10072848</v>
      </c>
    </row>
    <row r="28" spans="1:5" x14ac:dyDescent="0.25">
      <c r="A28" s="19" t="s">
        <v>80</v>
      </c>
      <c r="B28" s="19">
        <v>23750781</v>
      </c>
      <c r="D28" s="15" t="s">
        <v>80</v>
      </c>
      <c r="E28" s="19">
        <f>GETPIVOTDATA("Total Sales",$A$10,"State","Louisiana")</f>
        <v>23750781</v>
      </c>
    </row>
    <row r="29" spans="1:5" x14ac:dyDescent="0.25">
      <c r="A29" s="19" t="s">
        <v>61</v>
      </c>
      <c r="B29" s="19">
        <v>9195978</v>
      </c>
      <c r="D29" s="15" t="s">
        <v>61</v>
      </c>
      <c r="E29" s="19">
        <f>GETPIVOTDATA("Total Sales",$A$10,"State","Maine")</f>
        <v>9195978</v>
      </c>
    </row>
    <row r="30" spans="1:5" x14ac:dyDescent="0.25">
      <c r="A30" s="19" t="s">
        <v>118</v>
      </c>
      <c r="B30" s="19">
        <v>7758059</v>
      </c>
      <c r="D30" s="15" t="s">
        <v>118</v>
      </c>
      <c r="E30" s="19">
        <f>GETPIVOTDATA("Total Sales",$A$10,"State","Maryland")</f>
        <v>7758059</v>
      </c>
    </row>
    <row r="31" spans="1:5" x14ac:dyDescent="0.25">
      <c r="A31" s="19" t="s">
        <v>128</v>
      </c>
      <c r="B31" s="19">
        <v>11076810</v>
      </c>
      <c r="D31" s="15" t="s">
        <v>128</v>
      </c>
      <c r="E31" s="19">
        <f>GETPIVOTDATA("Total Sales",$A$10,"State","Massachusetts")</f>
        <v>11076810</v>
      </c>
    </row>
    <row r="32" spans="1:5" x14ac:dyDescent="0.25">
      <c r="A32" s="19" t="s">
        <v>73</v>
      </c>
      <c r="B32" s="19">
        <v>18625433</v>
      </c>
      <c r="D32" s="15" t="s">
        <v>73</v>
      </c>
      <c r="E32" s="19">
        <f>GETPIVOTDATA("Total Sales",$A$10,"State","Michigan")</f>
        <v>18625433</v>
      </c>
    </row>
    <row r="33" spans="1:5" x14ac:dyDescent="0.25">
      <c r="A33" s="19" t="s">
        <v>50</v>
      </c>
      <c r="B33" s="19">
        <v>7378068</v>
      </c>
      <c r="D33" s="15" t="s">
        <v>50</v>
      </c>
      <c r="E33" s="19">
        <f>GETPIVOTDATA("Total Sales",$A$10,"State","Minnesota")</f>
        <v>7378068</v>
      </c>
    </row>
    <row r="34" spans="1:5" x14ac:dyDescent="0.25">
      <c r="A34" s="19" t="s">
        <v>99</v>
      </c>
      <c r="B34" s="19">
        <v>15591709</v>
      </c>
      <c r="D34" s="15" t="s">
        <v>99</v>
      </c>
      <c r="E34" s="19">
        <f>GETPIVOTDATA("Total Sales",$A$10,"State","Mississippi")</f>
        <v>15591709</v>
      </c>
    </row>
    <row r="35" spans="1:5" x14ac:dyDescent="0.25">
      <c r="A35" s="19" t="s">
        <v>75</v>
      </c>
      <c r="B35" s="19">
        <v>9683265</v>
      </c>
      <c r="D35" s="15" t="s">
        <v>75</v>
      </c>
      <c r="E35" s="19">
        <f>GETPIVOTDATA("Total Sales",$A$10,"State","Missouri")</f>
        <v>9683265</v>
      </c>
    </row>
    <row r="36" spans="1:5" x14ac:dyDescent="0.25">
      <c r="A36" s="19" t="s">
        <v>52</v>
      </c>
      <c r="B36" s="19">
        <v>15710886</v>
      </c>
      <c r="D36" s="15" t="s">
        <v>52</v>
      </c>
      <c r="E36" s="19">
        <f>GETPIVOTDATA("Total Sales",$A$10,"State","Montana")</f>
        <v>15710886</v>
      </c>
    </row>
    <row r="37" spans="1:5" x14ac:dyDescent="0.25">
      <c r="A37" s="19" t="s">
        <v>56</v>
      </c>
      <c r="B37" s="19">
        <v>5929038</v>
      </c>
      <c r="D37" s="15" t="s">
        <v>56</v>
      </c>
      <c r="E37" s="19">
        <f>GETPIVOTDATA("Total Sales",$A$10,"State","Nebraska")</f>
        <v>5929038</v>
      </c>
    </row>
    <row r="38" spans="1:5" x14ac:dyDescent="0.25">
      <c r="A38" s="19" t="s">
        <v>41</v>
      </c>
      <c r="B38" s="19">
        <v>20858509</v>
      </c>
      <c r="D38" s="15" t="s">
        <v>41</v>
      </c>
      <c r="E38" s="19">
        <f>GETPIVOTDATA("Total Sales",$A$10,"State","Nevada")</f>
        <v>20858509</v>
      </c>
    </row>
    <row r="39" spans="1:5" x14ac:dyDescent="0.25">
      <c r="A39" s="19" t="s">
        <v>132</v>
      </c>
      <c r="B39" s="19">
        <v>16411667</v>
      </c>
      <c r="D39" s="15" t="s">
        <v>132</v>
      </c>
      <c r="E39" s="19">
        <f>GETPIVOTDATA("Total Sales",$A$10,"State","New Hampshire")</f>
        <v>16411667</v>
      </c>
    </row>
    <row r="40" spans="1:5" x14ac:dyDescent="0.25">
      <c r="A40" s="19" t="s">
        <v>122</v>
      </c>
      <c r="B40" s="19">
        <v>9934246</v>
      </c>
      <c r="D40" s="15" t="s">
        <v>122</v>
      </c>
      <c r="E40" s="19">
        <f>GETPIVOTDATA("Total Sales",$A$10,"State","New Jersey")</f>
        <v>9934246</v>
      </c>
    </row>
    <row r="41" spans="1:5" x14ac:dyDescent="0.25">
      <c r="A41" s="19" t="s">
        <v>87</v>
      </c>
      <c r="B41" s="19">
        <v>19865016</v>
      </c>
      <c r="D41" s="15" t="s">
        <v>87</v>
      </c>
      <c r="E41" s="19">
        <f>GETPIVOTDATA("Total Sales",$A$10,"State","New Mexico")</f>
        <v>19865016</v>
      </c>
    </row>
    <row r="42" spans="1:5" x14ac:dyDescent="0.25">
      <c r="A42" s="19" t="s">
        <v>15</v>
      </c>
      <c r="B42" s="19">
        <v>63689039</v>
      </c>
      <c r="D42" s="15" t="s">
        <v>15</v>
      </c>
      <c r="E42" s="19">
        <f>GETPIVOTDATA("Total Sales",$A$10,"State","New York")</f>
        <v>63689039</v>
      </c>
    </row>
    <row r="43" spans="1:5" x14ac:dyDescent="0.25">
      <c r="A43" s="19" t="s">
        <v>93</v>
      </c>
      <c r="B43" s="19">
        <v>23956531</v>
      </c>
      <c r="D43" s="15" t="s">
        <v>93</v>
      </c>
      <c r="E43" s="19">
        <f>GETPIVOTDATA("Total Sales",$A$10,"State","North Carolina")</f>
        <v>23956531</v>
      </c>
    </row>
    <row r="44" spans="1:5" x14ac:dyDescent="0.25">
      <c r="A44" s="19" t="s">
        <v>109</v>
      </c>
      <c r="B44" s="19">
        <v>7735580</v>
      </c>
      <c r="D44" s="15" t="s">
        <v>109</v>
      </c>
      <c r="E44" s="19">
        <f>GETPIVOTDATA("Total Sales",$A$10,"State","North Dakota")</f>
        <v>7735580</v>
      </c>
    </row>
    <row r="45" spans="1:5" x14ac:dyDescent="0.25">
      <c r="A45" s="19" t="s">
        <v>95</v>
      </c>
      <c r="B45" s="19">
        <v>18484583</v>
      </c>
      <c r="D45" s="15" t="s">
        <v>95</v>
      </c>
      <c r="E45" s="19">
        <f>GETPIVOTDATA("Total Sales",$A$10,"State","Ohio")</f>
        <v>18484583</v>
      </c>
    </row>
    <row r="46" spans="1:5" x14ac:dyDescent="0.25">
      <c r="A46" s="19" t="s">
        <v>103</v>
      </c>
      <c r="B46" s="19">
        <v>10620734</v>
      </c>
      <c r="D46" s="15" t="s">
        <v>103</v>
      </c>
      <c r="E46" s="19">
        <f>GETPIVOTDATA("Total Sales",$A$10,"State","Oklahoma")</f>
        <v>10620734</v>
      </c>
    </row>
    <row r="47" spans="1:5" x14ac:dyDescent="0.25">
      <c r="A47" s="19" t="s">
        <v>79</v>
      </c>
      <c r="B47" s="19">
        <v>21349674</v>
      </c>
      <c r="D47" s="15" t="s">
        <v>79</v>
      </c>
      <c r="E47" s="19">
        <f>GETPIVOTDATA("Total Sales",$A$10,"State","Oregon")</f>
        <v>21349674</v>
      </c>
    </row>
    <row r="48" spans="1:5" x14ac:dyDescent="0.25">
      <c r="A48" s="19" t="s">
        <v>39</v>
      </c>
      <c r="B48" s="19">
        <v>10357519</v>
      </c>
      <c r="D48" s="15" t="s">
        <v>39</v>
      </c>
      <c r="E48" s="19">
        <f>GETPIVOTDATA("Total Sales",$A$10,"State","Pennsylvania")</f>
        <v>10357519</v>
      </c>
    </row>
    <row r="49" spans="1:5" x14ac:dyDescent="0.25">
      <c r="A49" s="19" t="s">
        <v>126</v>
      </c>
      <c r="B49" s="19">
        <v>8446806</v>
      </c>
      <c r="D49" s="15" t="s">
        <v>126</v>
      </c>
      <c r="E49" s="19">
        <f>GETPIVOTDATA("Total Sales",$A$10,"State","Rhode Island")</f>
        <v>8446806</v>
      </c>
    </row>
    <row r="50" spans="1:5" x14ac:dyDescent="0.25">
      <c r="A50" s="19" t="s">
        <v>91</v>
      </c>
      <c r="B50" s="19">
        <v>29285637</v>
      </c>
      <c r="D50" s="15" t="s">
        <v>91</v>
      </c>
      <c r="E50" s="19">
        <f>GETPIVOTDATA("Total Sales",$A$10,"State","South Carolina")</f>
        <v>29285637</v>
      </c>
    </row>
    <row r="51" spans="1:5" x14ac:dyDescent="0.25">
      <c r="A51" s="19" t="s">
        <v>107</v>
      </c>
      <c r="B51" s="19">
        <v>8495576</v>
      </c>
      <c r="D51" s="15" t="s">
        <v>107</v>
      </c>
      <c r="E51" s="19">
        <f>GETPIVOTDATA("Total Sales",$A$10,"State","South Dakota")</f>
        <v>8495576</v>
      </c>
    </row>
    <row r="52" spans="1:5" x14ac:dyDescent="0.25">
      <c r="A52" s="19" t="s">
        <v>54</v>
      </c>
      <c r="B52" s="19">
        <v>18067440</v>
      </c>
      <c r="D52" s="15" t="s">
        <v>54</v>
      </c>
      <c r="E52" s="19">
        <f>GETPIVOTDATA("Total Sales",$A$10,"State","Tennessee")</f>
        <v>18067440</v>
      </c>
    </row>
    <row r="53" spans="1:5" x14ac:dyDescent="0.25">
      <c r="A53" s="19" t="s">
        <v>27</v>
      </c>
      <c r="B53" s="19">
        <v>46359746</v>
      </c>
      <c r="D53" s="15" t="s">
        <v>27</v>
      </c>
      <c r="E53" s="19">
        <f>GETPIVOTDATA("Total Sales",$A$10,"State","Texas")</f>
        <v>46359746</v>
      </c>
    </row>
    <row r="54" spans="1:5" x14ac:dyDescent="0.25">
      <c r="A54" s="19" t="s">
        <v>77</v>
      </c>
      <c r="B54" s="19">
        <v>9696420</v>
      </c>
      <c r="D54" s="15" t="s">
        <v>77</v>
      </c>
      <c r="E54" s="19">
        <f>GETPIVOTDATA("Total Sales",$A$10,"State","Utah")</f>
        <v>9696420</v>
      </c>
    </row>
    <row r="55" spans="1:5" x14ac:dyDescent="0.25">
      <c r="A55" s="19" t="s">
        <v>130</v>
      </c>
      <c r="B55" s="19">
        <v>14352923</v>
      </c>
      <c r="D55" s="15" t="s">
        <v>130</v>
      </c>
      <c r="E55" s="19">
        <f>GETPIVOTDATA("Total Sales",$A$10,"State","Vermont")</f>
        <v>14352923</v>
      </c>
    </row>
    <row r="56" spans="1:5" x14ac:dyDescent="0.25">
      <c r="A56" s="19" t="s">
        <v>71</v>
      </c>
      <c r="B56" s="19">
        <v>21575040</v>
      </c>
      <c r="D56" s="15" t="s">
        <v>71</v>
      </c>
      <c r="E56" s="19">
        <f>GETPIVOTDATA("Total Sales",$A$10,"State","Virginia")</f>
        <v>21575040</v>
      </c>
    </row>
    <row r="57" spans="1:5" x14ac:dyDescent="0.25">
      <c r="A57" s="19" t="s">
        <v>45</v>
      </c>
      <c r="B57" s="19">
        <v>26330718</v>
      </c>
      <c r="D57" s="15" t="s">
        <v>45</v>
      </c>
      <c r="E57" s="19">
        <f>GETPIVOTDATA("Total Sales",$A$10,"State","Washington")</f>
        <v>26330718</v>
      </c>
    </row>
    <row r="58" spans="1:5" x14ac:dyDescent="0.25">
      <c r="A58" s="19" t="s">
        <v>117</v>
      </c>
      <c r="B58" s="19">
        <v>10689160</v>
      </c>
      <c r="D58" s="15" t="s">
        <v>117</v>
      </c>
      <c r="E58" s="19">
        <f>GETPIVOTDATA("Total Sales",$A$10,"State","West Virginia")</f>
        <v>10689160</v>
      </c>
    </row>
    <row r="59" spans="1:5" x14ac:dyDescent="0.25">
      <c r="A59" s="19" t="s">
        <v>113</v>
      </c>
      <c r="B59" s="19">
        <v>7727469</v>
      </c>
      <c r="D59" s="15" t="s">
        <v>113</v>
      </c>
      <c r="E59" s="19">
        <f>GETPIVOTDATA("Total Sales",$A$10,"State","Wisconsin")</f>
        <v>7727469</v>
      </c>
    </row>
    <row r="60" spans="1:5" x14ac:dyDescent="0.25">
      <c r="A60" s="19" t="s">
        <v>69</v>
      </c>
      <c r="B60" s="19">
        <v>18577517</v>
      </c>
      <c r="D60" s="15" t="s">
        <v>69</v>
      </c>
      <c r="E60" s="19">
        <f>GETPIVOTDATA("Total Sales",$A$10,"State","Wyoming")</f>
        <v>18577517</v>
      </c>
    </row>
    <row r="61" spans="1:5" x14ac:dyDescent="0.25">
      <c r="A61" s="20" t="s">
        <v>135</v>
      </c>
      <c r="B61" s="20">
        <v>899362125</v>
      </c>
    </row>
    <row r="62" spans="1:5" ht="15.75" thickBot="1" x14ac:dyDescent="0.3">
      <c r="A62" s="12"/>
      <c r="B62" s="12"/>
    </row>
    <row r="63" spans="1:5" ht="15.75" thickBot="1" x14ac:dyDescent="0.3">
      <c r="A63" s="66" t="s">
        <v>162</v>
      </c>
      <c r="B63" s="67"/>
    </row>
    <row r="64" spans="1:5" x14ac:dyDescent="0.25">
      <c r="A64" s="13"/>
      <c r="B64" s="13"/>
    </row>
    <row r="65" spans="1:2" x14ac:dyDescent="0.25">
      <c r="A65" s="16" t="s">
        <v>134</v>
      </c>
      <c r="B65" s="16" t="s">
        <v>136</v>
      </c>
    </row>
    <row r="66" spans="1:2" x14ac:dyDescent="0.25">
      <c r="A66" s="42" t="s">
        <v>21</v>
      </c>
      <c r="B66" s="22">
        <v>3066830</v>
      </c>
    </row>
    <row r="67" spans="1:2" x14ac:dyDescent="0.25">
      <c r="A67" s="42" t="s">
        <v>139</v>
      </c>
      <c r="B67" s="22">
        <v>612270</v>
      </c>
    </row>
    <row r="68" spans="1:2" x14ac:dyDescent="0.25">
      <c r="A68" s="42" t="s">
        <v>140</v>
      </c>
      <c r="B68" s="22">
        <v>2454560</v>
      </c>
    </row>
    <row r="69" spans="1:2" ht="30" x14ac:dyDescent="0.25">
      <c r="A69" s="42" t="s">
        <v>18</v>
      </c>
      <c r="B69" s="22">
        <v>4355260</v>
      </c>
    </row>
    <row r="70" spans="1:2" x14ac:dyDescent="0.25">
      <c r="A70" s="42" t="s">
        <v>139</v>
      </c>
      <c r="B70" s="22">
        <v>817600</v>
      </c>
    </row>
    <row r="71" spans="1:2" x14ac:dyDescent="0.25">
      <c r="A71" s="42" t="s">
        <v>140</v>
      </c>
      <c r="B71" s="22">
        <v>3537660</v>
      </c>
    </row>
    <row r="72" spans="1:2" ht="30" x14ac:dyDescent="0.25">
      <c r="A72" s="42" t="s">
        <v>16</v>
      </c>
      <c r="B72" s="22">
        <v>5933200</v>
      </c>
    </row>
    <row r="73" spans="1:2" x14ac:dyDescent="0.25">
      <c r="A73" s="42" t="s">
        <v>139</v>
      </c>
      <c r="B73" s="22">
        <v>991860</v>
      </c>
    </row>
    <row r="74" spans="1:2" x14ac:dyDescent="0.25">
      <c r="A74" s="42" t="s">
        <v>140</v>
      </c>
      <c r="B74" s="22">
        <v>4941340</v>
      </c>
    </row>
    <row r="75" spans="1:2" ht="30" x14ac:dyDescent="0.25">
      <c r="A75" s="42" t="s">
        <v>22</v>
      </c>
      <c r="B75" s="22">
        <v>4338270</v>
      </c>
    </row>
    <row r="76" spans="1:2" x14ac:dyDescent="0.25">
      <c r="A76" s="42" t="s">
        <v>139</v>
      </c>
      <c r="B76" s="22">
        <v>802080</v>
      </c>
    </row>
    <row r="77" spans="1:2" x14ac:dyDescent="0.25">
      <c r="A77" s="42" t="s">
        <v>140</v>
      </c>
      <c r="B77" s="22">
        <v>3536190</v>
      </c>
    </row>
    <row r="78" spans="1:2" ht="45" x14ac:dyDescent="0.25">
      <c r="A78" s="42" t="s">
        <v>20</v>
      </c>
      <c r="B78" s="22">
        <v>3172360</v>
      </c>
    </row>
    <row r="79" spans="1:2" x14ac:dyDescent="0.25">
      <c r="A79" s="42" t="s">
        <v>139</v>
      </c>
      <c r="B79" s="22">
        <v>641770</v>
      </c>
    </row>
    <row r="80" spans="1:2" x14ac:dyDescent="0.25">
      <c r="A80" s="42" t="s">
        <v>140</v>
      </c>
      <c r="B80" s="22">
        <v>2530590</v>
      </c>
    </row>
    <row r="81" spans="1:8" ht="30" x14ac:dyDescent="0.25">
      <c r="A81" s="42" t="s">
        <v>19</v>
      </c>
      <c r="B81" s="22">
        <v>3922690</v>
      </c>
    </row>
    <row r="82" spans="1:8" x14ac:dyDescent="0.25">
      <c r="A82" s="42" t="s">
        <v>139</v>
      </c>
      <c r="B82" s="22">
        <v>757910</v>
      </c>
    </row>
    <row r="83" spans="1:8" x14ac:dyDescent="0.25">
      <c r="A83" s="42" t="s">
        <v>140</v>
      </c>
      <c r="B83" s="22">
        <v>3164780</v>
      </c>
    </row>
    <row r="84" spans="1:8" x14ac:dyDescent="0.25">
      <c r="A84" s="16" t="s">
        <v>135</v>
      </c>
      <c r="B84" s="24">
        <v>24788610</v>
      </c>
    </row>
    <row r="85" spans="1:8" ht="15.75" thickBot="1" x14ac:dyDescent="0.3"/>
    <row r="86" spans="1:8" ht="15.75" thickBot="1" x14ac:dyDescent="0.3">
      <c r="A86" s="69" t="s">
        <v>163</v>
      </c>
      <c r="B86" s="70"/>
    </row>
    <row r="88" spans="1:8" x14ac:dyDescent="0.25">
      <c r="A88" s="16"/>
      <c r="B88" s="16" t="s">
        <v>138</v>
      </c>
      <c r="C88" s="16"/>
      <c r="D88" s="16"/>
      <c r="E88" s="16"/>
      <c r="F88" s="16"/>
      <c r="G88" s="16"/>
      <c r="H88" s="16"/>
    </row>
    <row r="89" spans="1:8" s="14" customFormat="1" ht="45" x14ac:dyDescent="0.25">
      <c r="A89" s="18" t="s">
        <v>134</v>
      </c>
      <c r="B89" s="18" t="s">
        <v>21</v>
      </c>
      <c r="C89" s="18" t="s">
        <v>18</v>
      </c>
      <c r="D89" s="18" t="s">
        <v>16</v>
      </c>
      <c r="E89" s="18" t="s">
        <v>22</v>
      </c>
      <c r="F89" s="18" t="s">
        <v>20</v>
      </c>
      <c r="G89" s="18" t="s">
        <v>19</v>
      </c>
      <c r="H89" s="18" t="s">
        <v>135</v>
      </c>
    </row>
    <row r="90" spans="1:8" x14ac:dyDescent="0.25">
      <c r="A90" s="61" t="s">
        <v>17</v>
      </c>
      <c r="B90" s="45"/>
      <c r="C90" s="45"/>
      <c r="D90" s="45"/>
      <c r="E90" s="45"/>
      <c r="F90" s="45"/>
      <c r="G90" s="45"/>
      <c r="H90" s="45"/>
    </row>
    <row r="91" spans="1:8" ht="30" x14ac:dyDescent="0.25">
      <c r="A91" s="25" t="s">
        <v>141</v>
      </c>
      <c r="B91" s="23">
        <v>17474500</v>
      </c>
      <c r="C91" s="23">
        <v>19702375</v>
      </c>
      <c r="D91" s="23">
        <v>34867100</v>
      </c>
      <c r="E91" s="23">
        <v>26285125</v>
      </c>
      <c r="F91" s="23">
        <v>13568625</v>
      </c>
      <c r="G91" s="23">
        <v>15693562.5</v>
      </c>
      <c r="H91" s="23">
        <v>127591287.5</v>
      </c>
    </row>
    <row r="92" spans="1:8" ht="30" x14ac:dyDescent="0.25">
      <c r="A92" s="25" t="s">
        <v>137</v>
      </c>
      <c r="B92" s="23">
        <v>49325000</v>
      </c>
      <c r="C92" s="23">
        <v>59348750</v>
      </c>
      <c r="D92" s="23">
        <v>88312000</v>
      </c>
      <c r="E92" s="23">
        <v>70248750</v>
      </c>
      <c r="F92" s="23">
        <v>40520000</v>
      </c>
      <c r="G92" s="23">
        <v>48349250</v>
      </c>
      <c r="H92" s="23">
        <v>356103750</v>
      </c>
    </row>
    <row r="93" spans="1:8" x14ac:dyDescent="0.25">
      <c r="A93" s="61" t="s">
        <v>82</v>
      </c>
      <c r="B93" s="45"/>
      <c r="C93" s="45"/>
      <c r="D93" s="45"/>
      <c r="E93" s="45"/>
      <c r="F93" s="45"/>
      <c r="G93" s="45"/>
      <c r="H93" s="45"/>
    </row>
    <row r="94" spans="1:8" ht="30" x14ac:dyDescent="0.25">
      <c r="A94" s="25" t="s">
        <v>141</v>
      </c>
      <c r="B94" s="23">
        <v>12827852.210000006</v>
      </c>
      <c r="C94" s="23">
        <v>15674177.790000008</v>
      </c>
      <c r="D94" s="23">
        <v>22958021.76000002</v>
      </c>
      <c r="E94" s="23">
        <v>20843599.330000009</v>
      </c>
      <c r="F94" s="23">
        <v>11540214.63000001</v>
      </c>
      <c r="G94" s="23">
        <v>12711310.750000004</v>
      </c>
      <c r="H94" s="23">
        <v>96555176.470000058</v>
      </c>
    </row>
    <row r="95" spans="1:8" ht="30" x14ac:dyDescent="0.25">
      <c r="A95" s="25" t="s">
        <v>137</v>
      </c>
      <c r="B95" s="23">
        <v>35528995</v>
      </c>
      <c r="C95" s="23">
        <v>41715609</v>
      </c>
      <c r="D95" s="23">
        <v>56844308</v>
      </c>
      <c r="E95" s="23">
        <v>49763155</v>
      </c>
      <c r="F95" s="23">
        <v>29593467</v>
      </c>
      <c r="G95" s="23">
        <v>34227348</v>
      </c>
      <c r="H95" s="23">
        <v>247672882</v>
      </c>
    </row>
    <row r="96" spans="1:8" x14ac:dyDescent="0.25">
      <c r="A96" s="61" t="s">
        <v>23</v>
      </c>
      <c r="B96" s="45"/>
      <c r="C96" s="45"/>
      <c r="D96" s="45"/>
      <c r="E96" s="45"/>
      <c r="F96" s="45"/>
      <c r="G96" s="45"/>
      <c r="H96" s="45"/>
    </row>
    <row r="97" spans="1:8" ht="30" x14ac:dyDescent="0.25">
      <c r="A97" s="25" t="s">
        <v>141</v>
      </c>
      <c r="B97" s="23">
        <v>14460678.119999999</v>
      </c>
      <c r="C97" s="23">
        <v>16470335.399999987</v>
      </c>
      <c r="D97" s="23">
        <v>24977138.859999996</v>
      </c>
      <c r="E97" s="23">
        <v>21522246.229999982</v>
      </c>
      <c r="F97" s="23">
        <v>13866945.310000004</v>
      </c>
      <c r="G97" s="23">
        <v>16690953.560000002</v>
      </c>
      <c r="H97" s="23">
        <v>107988297.47999996</v>
      </c>
    </row>
    <row r="98" spans="1:8" ht="30" x14ac:dyDescent="0.25">
      <c r="A98" s="25" t="s">
        <v>137</v>
      </c>
      <c r="B98" s="23">
        <v>38874637</v>
      </c>
      <c r="C98" s="23">
        <v>52609321</v>
      </c>
      <c r="D98" s="23">
        <v>63129936</v>
      </c>
      <c r="E98" s="23">
        <v>59026955</v>
      </c>
      <c r="F98" s="23">
        <v>36518429</v>
      </c>
      <c r="G98" s="23">
        <v>45426215</v>
      </c>
      <c r="H98" s="23">
        <v>295585493</v>
      </c>
    </row>
    <row r="99" spans="1:8" ht="30" x14ac:dyDescent="0.25">
      <c r="A99" s="18" t="s">
        <v>143</v>
      </c>
      <c r="B99" s="26">
        <v>44763030.330000006</v>
      </c>
      <c r="C99" s="26">
        <v>51846888.189999998</v>
      </c>
      <c r="D99" s="26">
        <v>82802260.62000002</v>
      </c>
      <c r="E99" s="26">
        <v>68650970.560000002</v>
      </c>
      <c r="F99" s="26">
        <v>38975784.940000013</v>
      </c>
      <c r="G99" s="26">
        <v>45095826.810000002</v>
      </c>
      <c r="H99" s="26">
        <v>332134761.45000005</v>
      </c>
    </row>
    <row r="100" spans="1:8" ht="30" x14ac:dyDescent="0.25">
      <c r="A100" s="18" t="s">
        <v>142</v>
      </c>
      <c r="B100" s="26">
        <v>123728632</v>
      </c>
      <c r="C100" s="26">
        <v>153673680</v>
      </c>
      <c r="D100" s="26">
        <v>208286244</v>
      </c>
      <c r="E100" s="26">
        <v>179038860</v>
      </c>
      <c r="F100" s="26">
        <v>106631896</v>
      </c>
      <c r="G100" s="26">
        <v>128002813</v>
      </c>
      <c r="H100" s="26">
        <v>899362125</v>
      </c>
    </row>
    <row r="101" spans="1:8" ht="15.75" thickBot="1" x14ac:dyDescent="0.3"/>
    <row r="102" spans="1:8" ht="15.75" thickBot="1" x14ac:dyDescent="0.3">
      <c r="A102" s="66" t="s">
        <v>164</v>
      </c>
      <c r="B102" s="67"/>
    </row>
    <row r="104" spans="1:8" x14ac:dyDescent="0.25">
      <c r="A104" s="16" t="s">
        <v>136</v>
      </c>
      <c r="B104" s="16" t="s">
        <v>138</v>
      </c>
      <c r="C104" s="16"/>
      <c r="D104" s="16"/>
      <c r="E104" s="16"/>
      <c r="F104" s="16"/>
      <c r="G104" s="16"/>
      <c r="H104" s="16"/>
    </row>
    <row r="105" spans="1:8" x14ac:dyDescent="0.25">
      <c r="A105" s="16" t="s">
        <v>134</v>
      </c>
      <c r="B105" s="16" t="s">
        <v>60</v>
      </c>
      <c r="C105" s="16" t="s">
        <v>13</v>
      </c>
      <c r="D105" s="16" t="s">
        <v>33</v>
      </c>
      <c r="E105" s="16" t="s">
        <v>25</v>
      </c>
      <c r="F105" s="16" t="s">
        <v>24</v>
      </c>
      <c r="G105" s="16" t="s">
        <v>29</v>
      </c>
      <c r="H105" s="16" t="s">
        <v>135</v>
      </c>
    </row>
    <row r="106" spans="1:8" x14ac:dyDescent="0.25">
      <c r="A106" s="25" t="s">
        <v>21</v>
      </c>
      <c r="B106" s="22">
        <v>240620</v>
      </c>
      <c r="C106" s="22">
        <v>715430</v>
      </c>
      <c r="D106" s="22">
        <v>360800</v>
      </c>
      <c r="E106" s="22">
        <v>671600</v>
      </c>
      <c r="F106" s="22">
        <v>305060</v>
      </c>
      <c r="G106" s="22">
        <v>773320</v>
      </c>
      <c r="H106" s="22">
        <v>3066830</v>
      </c>
    </row>
    <row r="107" spans="1:8" ht="30" x14ac:dyDescent="0.25">
      <c r="A107" s="25" t="s">
        <v>18</v>
      </c>
      <c r="B107" s="22">
        <v>319870</v>
      </c>
      <c r="C107" s="22">
        <v>1037670</v>
      </c>
      <c r="D107" s="22">
        <v>510120</v>
      </c>
      <c r="E107" s="22">
        <v>1002030</v>
      </c>
      <c r="F107" s="22">
        <v>371570</v>
      </c>
      <c r="G107" s="22">
        <v>1114000</v>
      </c>
      <c r="H107" s="22">
        <v>4355260</v>
      </c>
    </row>
    <row r="108" spans="1:8" ht="30" x14ac:dyDescent="0.25">
      <c r="A108" s="25" t="s">
        <v>16</v>
      </c>
      <c r="B108" s="22">
        <v>548830</v>
      </c>
      <c r="C108" s="22">
        <v>1590810</v>
      </c>
      <c r="D108" s="22">
        <v>668440</v>
      </c>
      <c r="E108" s="22">
        <v>1248790</v>
      </c>
      <c r="F108" s="22">
        <v>419800</v>
      </c>
      <c r="G108" s="22">
        <v>1456530</v>
      </c>
      <c r="H108" s="22">
        <v>5933200</v>
      </c>
    </row>
    <row r="109" spans="1:8" x14ac:dyDescent="0.25">
      <c r="A109" s="25" t="s">
        <v>22</v>
      </c>
      <c r="B109" s="22">
        <v>358850</v>
      </c>
      <c r="C109" s="22">
        <v>1044890</v>
      </c>
      <c r="D109" s="22">
        <v>490120</v>
      </c>
      <c r="E109" s="22">
        <v>993900</v>
      </c>
      <c r="F109" s="22">
        <v>380020</v>
      </c>
      <c r="G109" s="22">
        <v>1070490</v>
      </c>
      <c r="H109" s="22">
        <v>4338270</v>
      </c>
    </row>
    <row r="110" spans="1:8" ht="30" x14ac:dyDescent="0.25">
      <c r="A110" s="25" t="s">
        <v>20</v>
      </c>
      <c r="B110" s="22">
        <v>225440</v>
      </c>
      <c r="C110" s="22">
        <v>731040</v>
      </c>
      <c r="D110" s="22">
        <v>385170</v>
      </c>
      <c r="E110" s="22">
        <v>736970</v>
      </c>
      <c r="F110" s="22">
        <v>268350</v>
      </c>
      <c r="G110" s="22">
        <v>825390</v>
      </c>
      <c r="H110" s="22">
        <v>3172360</v>
      </c>
    </row>
    <row r="111" spans="1:8" ht="30" x14ac:dyDescent="0.25">
      <c r="A111" s="25" t="s">
        <v>19</v>
      </c>
      <c r="B111" s="22">
        <v>286290</v>
      </c>
      <c r="C111" s="22">
        <v>923850</v>
      </c>
      <c r="D111" s="22">
        <v>459100</v>
      </c>
      <c r="E111" s="22">
        <v>923110</v>
      </c>
      <c r="F111" s="22">
        <v>317450</v>
      </c>
      <c r="G111" s="22">
        <v>1012890</v>
      </c>
      <c r="H111" s="22">
        <v>3922690</v>
      </c>
    </row>
    <row r="112" spans="1:8" x14ac:dyDescent="0.25">
      <c r="A112" s="17" t="s">
        <v>135</v>
      </c>
      <c r="B112" s="24">
        <v>1979900</v>
      </c>
      <c r="C112" s="24">
        <v>6043690</v>
      </c>
      <c r="D112" s="24">
        <v>2873750</v>
      </c>
      <c r="E112" s="24">
        <v>5576400</v>
      </c>
      <c r="F112" s="24">
        <v>2062250</v>
      </c>
      <c r="G112" s="24">
        <v>6252620</v>
      </c>
      <c r="H112" s="24">
        <v>24788610</v>
      </c>
    </row>
    <row r="113" spans="1:3" ht="15.75" thickBot="1" x14ac:dyDescent="0.3"/>
    <row r="114" spans="1:3" ht="15.75" thickBot="1" x14ac:dyDescent="0.3">
      <c r="A114" s="66" t="s">
        <v>165</v>
      </c>
      <c r="B114" s="68"/>
      <c r="C114" s="67"/>
    </row>
    <row r="116" spans="1:3" ht="45" x14ac:dyDescent="0.25">
      <c r="A116" s="16" t="s">
        <v>134</v>
      </c>
      <c r="B116" s="18" t="s">
        <v>145</v>
      </c>
      <c r="C116" s="18" t="s">
        <v>146</v>
      </c>
    </row>
    <row r="117" spans="1:3" x14ac:dyDescent="0.25">
      <c r="A117" s="15" t="s">
        <v>35</v>
      </c>
      <c r="B117" s="27">
        <v>0.75000000000000011</v>
      </c>
      <c r="C117" s="27">
        <v>0.25</v>
      </c>
    </row>
    <row r="118" spans="1:3" x14ac:dyDescent="0.25">
      <c r="A118" s="15" t="s">
        <v>14</v>
      </c>
      <c r="B118" s="27">
        <v>0.70000000000000007</v>
      </c>
      <c r="C118" s="27">
        <v>0.2</v>
      </c>
    </row>
    <row r="119" spans="1:3" x14ac:dyDescent="0.25">
      <c r="A119" s="15" t="s">
        <v>26</v>
      </c>
      <c r="B119" s="27">
        <v>0.80000000000000016</v>
      </c>
      <c r="C119" s="27">
        <v>0.2</v>
      </c>
    </row>
    <row r="120" spans="1:3" x14ac:dyDescent="0.25">
      <c r="A120" s="15" t="s">
        <v>47</v>
      </c>
      <c r="B120" s="27">
        <v>0.68</v>
      </c>
      <c r="C120" s="27">
        <v>0.2</v>
      </c>
    </row>
    <row r="121" spans="1:3" x14ac:dyDescent="0.25">
      <c r="A121" s="15" t="s">
        <v>30</v>
      </c>
      <c r="B121" s="27">
        <v>0.77000000000000013</v>
      </c>
      <c r="C121" s="27">
        <v>0.1</v>
      </c>
    </row>
    <row r="122" spans="1:3" x14ac:dyDescent="0.25">
      <c r="A122" s="17" t="s">
        <v>135</v>
      </c>
      <c r="B122" s="28">
        <v>0.80000000000000016</v>
      </c>
      <c r="C122" s="28">
        <v>0.1</v>
      </c>
    </row>
    <row r="124" spans="1:3" ht="45" x14ac:dyDescent="0.25">
      <c r="A124" s="16" t="s">
        <v>134</v>
      </c>
      <c r="B124" s="18" t="s">
        <v>147</v>
      </c>
      <c r="C124" s="18" t="s">
        <v>148</v>
      </c>
    </row>
    <row r="125" spans="1:3" x14ac:dyDescent="0.25">
      <c r="A125" s="15" t="s">
        <v>35</v>
      </c>
      <c r="B125" s="23">
        <v>270000</v>
      </c>
      <c r="C125" s="23">
        <v>0</v>
      </c>
    </row>
    <row r="126" spans="1:3" x14ac:dyDescent="0.25">
      <c r="A126" s="15" t="s">
        <v>14</v>
      </c>
      <c r="B126" s="23">
        <v>390000</v>
      </c>
      <c r="C126" s="23">
        <v>75.2</v>
      </c>
    </row>
    <row r="127" spans="1:3" x14ac:dyDescent="0.25">
      <c r="A127" s="15" t="s">
        <v>26</v>
      </c>
      <c r="B127" s="23">
        <v>341250.00000000006</v>
      </c>
      <c r="C127" s="23">
        <v>217.58</v>
      </c>
    </row>
    <row r="128" spans="1:3" x14ac:dyDescent="0.25">
      <c r="A128" s="15" t="s">
        <v>47</v>
      </c>
      <c r="B128" s="23">
        <v>371250.00000000006</v>
      </c>
      <c r="C128" s="23">
        <v>339.30000000000007</v>
      </c>
    </row>
    <row r="129" spans="1:3" x14ac:dyDescent="0.25">
      <c r="A129" s="15" t="s">
        <v>30</v>
      </c>
      <c r="B129" s="23">
        <v>286000</v>
      </c>
      <c r="C129" s="23">
        <v>308.7</v>
      </c>
    </row>
    <row r="130" spans="1:3" x14ac:dyDescent="0.25">
      <c r="A130" s="17" t="s">
        <v>135</v>
      </c>
      <c r="B130" s="26">
        <v>390000</v>
      </c>
      <c r="C130" s="26">
        <v>0</v>
      </c>
    </row>
    <row r="131" spans="1:3" ht="15.75" customHeight="1" thickBot="1" x14ac:dyDescent="0.3"/>
    <row r="132" spans="1:3" ht="15.75" customHeight="1" thickBot="1" x14ac:dyDescent="0.3">
      <c r="A132" s="66" t="s">
        <v>166</v>
      </c>
      <c r="B132" s="67"/>
    </row>
    <row r="133" spans="1:3" ht="15.75" customHeight="1" x14ac:dyDescent="0.25"/>
    <row r="134" spans="1:3" x14ac:dyDescent="0.25">
      <c r="A134" s="16" t="s">
        <v>134</v>
      </c>
      <c r="B134" s="16" t="s">
        <v>137</v>
      </c>
    </row>
    <row r="135" spans="1:3" x14ac:dyDescent="0.25">
      <c r="A135" s="44" t="s">
        <v>139</v>
      </c>
      <c r="B135" s="45"/>
    </row>
    <row r="136" spans="1:3" x14ac:dyDescent="0.25">
      <c r="A136" s="43" t="s">
        <v>149</v>
      </c>
      <c r="B136" s="23">
        <v>15713746</v>
      </c>
    </row>
    <row r="137" spans="1:3" x14ac:dyDescent="0.25">
      <c r="A137" s="43" t="s">
        <v>150</v>
      </c>
      <c r="B137" s="23">
        <v>14997988</v>
      </c>
    </row>
    <row r="138" spans="1:3" x14ac:dyDescent="0.25">
      <c r="A138" s="43" t="s">
        <v>151</v>
      </c>
      <c r="B138" s="23">
        <v>17660577</v>
      </c>
    </row>
    <row r="139" spans="1:3" x14ac:dyDescent="0.25">
      <c r="A139" s="44" t="s">
        <v>152</v>
      </c>
      <c r="B139" s="45">
        <v>24607006</v>
      </c>
    </row>
    <row r="140" spans="1:3" x14ac:dyDescent="0.25">
      <c r="A140" s="43" t="s">
        <v>153</v>
      </c>
      <c r="B140" s="23">
        <v>16918014</v>
      </c>
    </row>
    <row r="141" spans="1:3" x14ac:dyDescent="0.25">
      <c r="A141" s="43" t="s">
        <v>154</v>
      </c>
      <c r="B141" s="23">
        <v>8829819</v>
      </c>
    </row>
    <row r="142" spans="1:3" x14ac:dyDescent="0.25">
      <c r="A142" s="43" t="s">
        <v>155</v>
      </c>
      <c r="B142" s="23">
        <v>17146013</v>
      </c>
    </row>
    <row r="143" spans="1:3" x14ac:dyDescent="0.25">
      <c r="A143" s="43" t="s">
        <v>156</v>
      </c>
      <c r="B143" s="23">
        <v>19877980</v>
      </c>
    </row>
    <row r="144" spans="1:3" x14ac:dyDescent="0.25">
      <c r="A144" s="43" t="s">
        <v>157</v>
      </c>
      <c r="B144" s="23">
        <v>18304436</v>
      </c>
    </row>
    <row r="145" spans="1:2" x14ac:dyDescent="0.25">
      <c r="A145" s="43" t="s">
        <v>158</v>
      </c>
      <c r="B145" s="23">
        <v>10836269</v>
      </c>
    </row>
    <row r="146" spans="1:2" x14ac:dyDescent="0.25">
      <c r="A146" s="43" t="s">
        <v>159</v>
      </c>
      <c r="B146" s="23">
        <v>8622300</v>
      </c>
    </row>
    <row r="147" spans="1:2" x14ac:dyDescent="0.25">
      <c r="A147" s="43" t="s">
        <v>160</v>
      </c>
      <c r="B147" s="23">
        <v>8026527</v>
      </c>
    </row>
    <row r="148" spans="1:2" x14ac:dyDescent="0.25">
      <c r="A148" s="44" t="s">
        <v>140</v>
      </c>
      <c r="B148" s="45"/>
    </row>
    <row r="149" spans="1:2" x14ac:dyDescent="0.25">
      <c r="A149" s="43" t="s">
        <v>149</v>
      </c>
      <c r="B149" s="23">
        <v>55225396</v>
      </c>
    </row>
    <row r="150" spans="1:2" x14ac:dyDescent="0.25">
      <c r="A150" s="43" t="s">
        <v>150</v>
      </c>
      <c r="B150" s="23">
        <v>46102165</v>
      </c>
    </row>
    <row r="151" spans="1:2" x14ac:dyDescent="0.25">
      <c r="A151" s="43" t="s">
        <v>151</v>
      </c>
      <c r="B151" s="23">
        <v>39148532</v>
      </c>
    </row>
    <row r="152" spans="1:2" x14ac:dyDescent="0.25">
      <c r="A152" s="43" t="s">
        <v>152</v>
      </c>
      <c r="B152" s="23">
        <v>47732964</v>
      </c>
    </row>
    <row r="153" spans="1:2" x14ac:dyDescent="0.25">
      <c r="A153" s="43" t="s">
        <v>153</v>
      </c>
      <c r="B153" s="23">
        <v>63589681</v>
      </c>
    </row>
    <row r="154" spans="1:2" x14ac:dyDescent="0.25">
      <c r="A154" s="43" t="s">
        <v>154</v>
      </c>
      <c r="B154" s="23">
        <v>65917553</v>
      </c>
    </row>
    <row r="155" spans="1:2" x14ac:dyDescent="0.25">
      <c r="A155" s="44" t="s">
        <v>155</v>
      </c>
      <c r="B155" s="45">
        <v>78334681</v>
      </c>
    </row>
    <row r="156" spans="1:2" x14ac:dyDescent="0.25">
      <c r="A156" s="43" t="s">
        <v>156</v>
      </c>
      <c r="B156" s="23">
        <v>72288221</v>
      </c>
    </row>
    <row r="157" spans="1:2" x14ac:dyDescent="0.25">
      <c r="A157" s="43" t="s">
        <v>157</v>
      </c>
      <c r="B157" s="23">
        <v>59357023</v>
      </c>
    </row>
    <row r="158" spans="1:2" x14ac:dyDescent="0.25">
      <c r="A158" s="43" t="s">
        <v>158</v>
      </c>
      <c r="B158" s="23">
        <v>53074764</v>
      </c>
    </row>
    <row r="159" spans="1:2" x14ac:dyDescent="0.25">
      <c r="A159" s="43" t="s">
        <v>159</v>
      </c>
      <c r="B159" s="23">
        <v>59235040</v>
      </c>
    </row>
    <row r="160" spans="1:2" x14ac:dyDescent="0.25">
      <c r="A160" s="43" t="s">
        <v>160</v>
      </c>
      <c r="B160" s="23">
        <v>77815430</v>
      </c>
    </row>
    <row r="161" spans="1:8" x14ac:dyDescent="0.25">
      <c r="A161" s="17" t="s">
        <v>135</v>
      </c>
      <c r="B161" s="26">
        <v>899362125</v>
      </c>
    </row>
    <row r="162" spans="1:8" ht="15.75" thickBot="1" x14ac:dyDescent="0.3"/>
    <row r="163" spans="1:8" ht="15.75" thickBot="1" x14ac:dyDescent="0.3">
      <c r="A163" s="66" t="s">
        <v>167</v>
      </c>
      <c r="B163" s="67"/>
    </row>
    <row r="165" spans="1:8" ht="30" x14ac:dyDescent="0.25">
      <c r="A165" s="18" t="s">
        <v>141</v>
      </c>
      <c r="B165" s="16" t="s">
        <v>138</v>
      </c>
      <c r="C165" s="16"/>
      <c r="D165" s="16"/>
      <c r="E165" s="16"/>
      <c r="F165" s="16"/>
      <c r="G165" s="16"/>
      <c r="H165" s="16"/>
    </row>
    <row r="166" spans="1:8" x14ac:dyDescent="0.25">
      <c r="A166" s="16" t="s">
        <v>134</v>
      </c>
      <c r="B166" s="16" t="s">
        <v>60</v>
      </c>
      <c r="C166" s="16" t="s">
        <v>13</v>
      </c>
      <c r="D166" s="16" t="s">
        <v>33</v>
      </c>
      <c r="E166" s="16" t="s">
        <v>25</v>
      </c>
      <c r="F166" s="16" t="s">
        <v>24</v>
      </c>
      <c r="G166" s="16" t="s">
        <v>29</v>
      </c>
      <c r="H166" s="16" t="s">
        <v>135</v>
      </c>
    </row>
    <row r="167" spans="1:8" x14ac:dyDescent="0.25">
      <c r="A167" s="15" t="s">
        <v>139</v>
      </c>
      <c r="B167" s="23"/>
      <c r="C167" s="23">
        <v>15668783.120000022</v>
      </c>
      <c r="D167" s="23">
        <v>303266.17</v>
      </c>
      <c r="E167" s="23">
        <v>5789934.0399999991</v>
      </c>
      <c r="F167" s="23">
        <v>12156539.519999992</v>
      </c>
      <c r="G167" s="23">
        <v>29457139.730000004</v>
      </c>
      <c r="H167" s="23">
        <v>63375662.580000013</v>
      </c>
    </row>
    <row r="168" spans="1:8" x14ac:dyDescent="0.25">
      <c r="A168" s="15" t="s">
        <v>140</v>
      </c>
      <c r="B168" s="23">
        <v>28818503.309999976</v>
      </c>
      <c r="C168" s="23">
        <v>65053341.69000002</v>
      </c>
      <c r="D168" s="23">
        <v>36507986.410000078</v>
      </c>
      <c r="E168" s="23">
        <v>68543020.919999972</v>
      </c>
      <c r="F168" s="23">
        <v>13625513.090000005</v>
      </c>
      <c r="G168" s="23">
        <v>56210733.45000001</v>
      </c>
      <c r="H168" s="23">
        <v>268759098.87000006</v>
      </c>
    </row>
    <row r="169" spans="1:8" x14ac:dyDescent="0.25">
      <c r="A169" s="17" t="s">
        <v>135</v>
      </c>
      <c r="B169" s="26">
        <v>28818503.309999976</v>
      </c>
      <c r="C169" s="26">
        <v>80722124.810000047</v>
      </c>
      <c r="D169" s="26">
        <v>36811252.58000008</v>
      </c>
      <c r="E169" s="26">
        <v>74332954.959999979</v>
      </c>
      <c r="F169" s="26">
        <v>25782052.609999999</v>
      </c>
      <c r="G169" s="26">
        <v>85667873.180000007</v>
      </c>
      <c r="H169" s="26">
        <v>332134761.45000005</v>
      </c>
    </row>
    <row r="170" spans="1:8" ht="15.75" thickBot="1" x14ac:dyDescent="0.3"/>
    <row r="171" spans="1:8" ht="15.75" thickBot="1" x14ac:dyDescent="0.3">
      <c r="A171" s="66" t="s">
        <v>168</v>
      </c>
      <c r="B171" s="67"/>
    </row>
    <row r="173" spans="1:8" x14ac:dyDescent="0.25">
      <c r="A173" s="36" t="s">
        <v>171</v>
      </c>
      <c r="B173" s="37" t="s">
        <v>136</v>
      </c>
      <c r="F173"/>
      <c r="G173"/>
    </row>
    <row r="174" spans="1:8" x14ac:dyDescent="0.25">
      <c r="A174" s="38" t="s">
        <v>35</v>
      </c>
      <c r="B174" s="39">
        <v>3913370</v>
      </c>
      <c r="C174"/>
      <c r="F174"/>
      <c r="G174"/>
    </row>
    <row r="175" spans="1:8" x14ac:dyDescent="0.25">
      <c r="A175" s="40" t="s">
        <v>14</v>
      </c>
      <c r="B175" s="41">
        <v>5012790</v>
      </c>
      <c r="D175"/>
      <c r="F175"/>
      <c r="G175"/>
    </row>
    <row r="176" spans="1:8" x14ac:dyDescent="0.25">
      <c r="A176" s="38" t="s">
        <v>26</v>
      </c>
      <c r="B176" s="39">
        <v>4922600</v>
      </c>
      <c r="C176"/>
      <c r="D176"/>
      <c r="F176"/>
      <c r="G176"/>
    </row>
    <row r="177" spans="1:8" x14ac:dyDescent="0.25">
      <c r="A177" s="40" t="s">
        <v>47</v>
      </c>
      <c r="B177" s="41">
        <v>4070000</v>
      </c>
      <c r="C177"/>
      <c r="D177"/>
      <c r="F177"/>
      <c r="G177"/>
    </row>
    <row r="178" spans="1:8" x14ac:dyDescent="0.25">
      <c r="A178" s="38" t="s">
        <v>30</v>
      </c>
      <c r="B178" s="39">
        <v>6869850</v>
      </c>
      <c r="C178"/>
      <c r="D178"/>
      <c r="F178"/>
      <c r="G178"/>
    </row>
    <row r="179" spans="1:8" x14ac:dyDescent="0.25">
      <c r="A179" s="37" t="s">
        <v>135</v>
      </c>
      <c r="B179" s="37">
        <v>24788610</v>
      </c>
      <c r="C179"/>
      <c r="D179"/>
      <c r="F179"/>
      <c r="G179"/>
    </row>
    <row r="180" spans="1:8" ht="15.75" thickBot="1" x14ac:dyDescent="0.3">
      <c r="C180"/>
      <c r="D180"/>
    </row>
    <row r="181" spans="1:8" ht="15.75" thickBot="1" x14ac:dyDescent="0.3">
      <c r="A181" s="66" t="s">
        <v>169</v>
      </c>
      <c r="B181" s="68"/>
      <c r="C181" s="67"/>
      <c r="D181"/>
    </row>
    <row r="183" spans="1:8" x14ac:dyDescent="0.25">
      <c r="A183" s="16" t="s">
        <v>134</v>
      </c>
      <c r="B183" s="16" t="s">
        <v>137</v>
      </c>
      <c r="D183" s="29" t="s">
        <v>134</v>
      </c>
      <c r="E183" s="29" t="s">
        <v>137</v>
      </c>
      <c r="G183" s="30" t="s">
        <v>170</v>
      </c>
      <c r="H183" s="31" t="s">
        <v>137</v>
      </c>
    </row>
    <row r="184" spans="1:8" x14ac:dyDescent="0.25">
      <c r="A184" s="15" t="s">
        <v>68</v>
      </c>
      <c r="B184" s="23">
        <v>24427804</v>
      </c>
      <c r="D184" s="15" t="s">
        <v>92</v>
      </c>
      <c r="E184" s="23">
        <v>39974797</v>
      </c>
      <c r="G184" s="32" t="s">
        <v>92</v>
      </c>
      <c r="H184" s="33">
        <v>39974797</v>
      </c>
    </row>
    <row r="185" spans="1:8" x14ac:dyDescent="0.25">
      <c r="A185" s="15" t="s">
        <v>88</v>
      </c>
      <c r="B185" s="23">
        <v>19865016</v>
      </c>
      <c r="D185" s="15" t="s">
        <v>15</v>
      </c>
      <c r="E185" s="23">
        <v>39261235</v>
      </c>
      <c r="G185" s="34" t="s">
        <v>57</v>
      </c>
      <c r="H185" s="35">
        <v>5929038</v>
      </c>
    </row>
    <row r="186" spans="1:8" x14ac:dyDescent="0.25">
      <c r="A186" s="15" t="s">
        <v>64</v>
      </c>
      <c r="B186" s="23">
        <v>14753103</v>
      </c>
      <c r="D186" s="15" t="s">
        <v>32</v>
      </c>
      <c r="E186" s="23">
        <v>34539220</v>
      </c>
    </row>
    <row r="187" spans="1:8" x14ac:dyDescent="0.25">
      <c r="A187" s="15" t="s">
        <v>90</v>
      </c>
      <c r="B187" s="23">
        <v>18997466</v>
      </c>
      <c r="D187" s="15" t="s">
        <v>49</v>
      </c>
      <c r="E187" s="23">
        <v>31600863</v>
      </c>
    </row>
    <row r="188" spans="1:8" x14ac:dyDescent="0.25">
      <c r="A188" s="15" t="s">
        <v>119</v>
      </c>
      <c r="B188" s="23">
        <v>7758059</v>
      </c>
      <c r="D188" s="15" t="s">
        <v>62</v>
      </c>
      <c r="E188" s="23">
        <v>30545652</v>
      </c>
    </row>
    <row r="189" spans="1:8" x14ac:dyDescent="0.25">
      <c r="A189" s="15" t="s">
        <v>53</v>
      </c>
      <c r="B189" s="23">
        <v>15710886</v>
      </c>
      <c r="D189" s="15" t="s">
        <v>67</v>
      </c>
      <c r="E189" s="23">
        <v>27682851</v>
      </c>
    </row>
    <row r="190" spans="1:8" x14ac:dyDescent="0.25">
      <c r="A190" s="15" t="s">
        <v>59</v>
      </c>
      <c r="B190" s="23">
        <v>17633424</v>
      </c>
      <c r="D190" s="15" t="s">
        <v>46</v>
      </c>
      <c r="E190" s="23">
        <v>26330718</v>
      </c>
    </row>
    <row r="191" spans="1:8" x14ac:dyDescent="0.25">
      <c r="A191" s="15" t="s">
        <v>84</v>
      </c>
      <c r="B191" s="23">
        <v>19276878</v>
      </c>
      <c r="D191" s="15" t="s">
        <v>34</v>
      </c>
      <c r="E191" s="23">
        <v>25634913</v>
      </c>
    </row>
    <row r="192" spans="1:8" x14ac:dyDescent="0.25">
      <c r="A192" s="15" t="s">
        <v>129</v>
      </c>
      <c r="B192" s="23">
        <v>11076810</v>
      </c>
      <c r="D192" s="15" t="s">
        <v>28</v>
      </c>
      <c r="E192" s="23">
        <v>25456882</v>
      </c>
    </row>
    <row r="193" spans="1:5" x14ac:dyDescent="0.25">
      <c r="A193" s="15" t="s">
        <v>131</v>
      </c>
      <c r="B193" s="23">
        <v>14352923</v>
      </c>
      <c r="D193" s="15" t="s">
        <v>68</v>
      </c>
      <c r="E193" s="23">
        <v>24427804</v>
      </c>
    </row>
    <row r="194" spans="1:5" x14ac:dyDescent="0.25">
      <c r="A194" s="15" t="s">
        <v>92</v>
      </c>
      <c r="B194" s="23">
        <v>39974797</v>
      </c>
      <c r="D194" s="15" t="s">
        <v>94</v>
      </c>
      <c r="E194" s="23">
        <v>23956531</v>
      </c>
    </row>
    <row r="195" spans="1:5" x14ac:dyDescent="0.25">
      <c r="A195" s="15" t="s">
        <v>94</v>
      </c>
      <c r="B195" s="23">
        <v>23956531</v>
      </c>
      <c r="D195" s="15" t="s">
        <v>81</v>
      </c>
      <c r="E195" s="23">
        <v>23750781</v>
      </c>
    </row>
    <row r="196" spans="1:5" x14ac:dyDescent="0.25">
      <c r="A196" s="15" t="s">
        <v>70</v>
      </c>
      <c r="B196" s="23">
        <v>18577517</v>
      </c>
      <c r="D196" s="15" t="s">
        <v>66</v>
      </c>
      <c r="E196" s="23">
        <v>22282457</v>
      </c>
    </row>
    <row r="197" spans="1:5" x14ac:dyDescent="0.25">
      <c r="A197" s="15" t="s">
        <v>37</v>
      </c>
      <c r="B197" s="23">
        <v>9797488</v>
      </c>
      <c r="D197" s="15" t="s">
        <v>72</v>
      </c>
      <c r="E197" s="23">
        <v>21575040</v>
      </c>
    </row>
    <row r="198" spans="1:5" x14ac:dyDescent="0.25">
      <c r="A198" s="15" t="s">
        <v>96</v>
      </c>
      <c r="B198" s="23">
        <v>18484583</v>
      </c>
      <c r="D198" s="15" t="s">
        <v>44</v>
      </c>
      <c r="E198" s="23">
        <v>20996536</v>
      </c>
    </row>
    <row r="199" spans="1:5" x14ac:dyDescent="0.25">
      <c r="A199" s="15" t="s">
        <v>38</v>
      </c>
      <c r="B199" s="23">
        <v>20902864</v>
      </c>
      <c r="D199" s="15" t="s">
        <v>38</v>
      </c>
      <c r="E199" s="23">
        <v>20902864</v>
      </c>
    </row>
    <row r="200" spans="1:5" x14ac:dyDescent="0.25">
      <c r="A200" s="15" t="s">
        <v>44</v>
      </c>
      <c r="B200" s="23">
        <v>20996536</v>
      </c>
      <c r="D200" s="15" t="s">
        <v>42</v>
      </c>
      <c r="E200" s="23">
        <v>20858509</v>
      </c>
    </row>
    <row r="201" spans="1:5" x14ac:dyDescent="0.25">
      <c r="A201" s="15" t="s">
        <v>112</v>
      </c>
      <c r="B201" s="23">
        <v>7424011</v>
      </c>
      <c r="D201" s="15" t="s">
        <v>88</v>
      </c>
      <c r="E201" s="23">
        <v>19865016</v>
      </c>
    </row>
    <row r="202" spans="1:5" x14ac:dyDescent="0.25">
      <c r="A202" s="15" t="s">
        <v>74</v>
      </c>
      <c r="B202" s="23">
        <v>18625433</v>
      </c>
      <c r="D202" s="15" t="s">
        <v>84</v>
      </c>
      <c r="E202" s="23">
        <v>19276878</v>
      </c>
    </row>
    <row r="203" spans="1:5" x14ac:dyDescent="0.25">
      <c r="A203" s="15" t="s">
        <v>110</v>
      </c>
      <c r="B203" s="23">
        <v>7735580</v>
      </c>
      <c r="D203" s="15" t="s">
        <v>90</v>
      </c>
      <c r="E203" s="23">
        <v>18997466</v>
      </c>
    </row>
    <row r="204" spans="1:5" x14ac:dyDescent="0.25">
      <c r="A204" s="15" t="s">
        <v>125</v>
      </c>
      <c r="B204" s="23">
        <v>11573448</v>
      </c>
      <c r="D204" s="15" t="s">
        <v>74</v>
      </c>
      <c r="E204" s="23">
        <v>18625433</v>
      </c>
    </row>
    <row r="205" spans="1:5" x14ac:dyDescent="0.25">
      <c r="A205" s="15" t="s">
        <v>66</v>
      </c>
      <c r="B205" s="23">
        <v>22282457</v>
      </c>
      <c r="D205" s="15" t="s">
        <v>70</v>
      </c>
      <c r="E205" s="23">
        <v>18577517</v>
      </c>
    </row>
    <row r="206" spans="1:5" x14ac:dyDescent="0.25">
      <c r="A206" s="15" t="s">
        <v>28</v>
      </c>
      <c r="B206" s="23">
        <v>25456882</v>
      </c>
      <c r="D206" s="15" t="s">
        <v>96</v>
      </c>
      <c r="E206" s="23">
        <v>18484583</v>
      </c>
    </row>
    <row r="207" spans="1:5" x14ac:dyDescent="0.25">
      <c r="A207" s="15" t="s">
        <v>116</v>
      </c>
      <c r="B207" s="23">
        <v>8836198</v>
      </c>
      <c r="D207" s="15" t="s">
        <v>55</v>
      </c>
      <c r="E207" s="23">
        <v>18067440</v>
      </c>
    </row>
    <row r="208" spans="1:5" x14ac:dyDescent="0.25">
      <c r="A208" s="15" t="s">
        <v>100</v>
      </c>
      <c r="B208" s="23">
        <v>15591709</v>
      </c>
      <c r="D208" s="15" t="s">
        <v>59</v>
      </c>
      <c r="E208" s="23">
        <v>17633424</v>
      </c>
    </row>
    <row r="209" spans="1:5" x14ac:dyDescent="0.25">
      <c r="A209" s="15" t="s">
        <v>55</v>
      </c>
      <c r="B209" s="23">
        <v>18067440</v>
      </c>
      <c r="D209" s="15" t="s">
        <v>133</v>
      </c>
      <c r="E209" s="23">
        <v>16411667</v>
      </c>
    </row>
    <row r="210" spans="1:5" x14ac:dyDescent="0.25">
      <c r="A210" s="15" t="s">
        <v>42</v>
      </c>
      <c r="B210" s="23">
        <v>20858509</v>
      </c>
      <c r="D210" s="15" t="s">
        <v>86</v>
      </c>
      <c r="E210" s="23">
        <v>15782221</v>
      </c>
    </row>
    <row r="211" spans="1:5" x14ac:dyDescent="0.25">
      <c r="A211" s="15" t="s">
        <v>102</v>
      </c>
      <c r="B211" s="23">
        <v>12639347</v>
      </c>
      <c r="D211" s="15" t="s">
        <v>53</v>
      </c>
      <c r="E211" s="23">
        <v>15710886</v>
      </c>
    </row>
    <row r="212" spans="1:5" x14ac:dyDescent="0.25">
      <c r="A212" s="15" t="s">
        <v>34</v>
      </c>
      <c r="B212" s="23">
        <v>25634913</v>
      </c>
      <c r="D212" s="15" t="s">
        <v>100</v>
      </c>
      <c r="E212" s="23">
        <v>15591709</v>
      </c>
    </row>
    <row r="213" spans="1:5" x14ac:dyDescent="0.25">
      <c r="A213" s="15" t="s">
        <v>98</v>
      </c>
      <c r="B213" s="23">
        <v>10072848</v>
      </c>
      <c r="D213" s="15" t="s">
        <v>64</v>
      </c>
      <c r="E213" s="23">
        <v>14753103</v>
      </c>
    </row>
    <row r="214" spans="1:5" x14ac:dyDescent="0.25">
      <c r="A214" s="15" t="s">
        <v>133</v>
      </c>
      <c r="B214" s="23">
        <v>16411667</v>
      </c>
      <c r="D214" s="15" t="s">
        <v>131</v>
      </c>
      <c r="E214" s="23">
        <v>14352923</v>
      </c>
    </row>
    <row r="215" spans="1:5" x14ac:dyDescent="0.25">
      <c r="A215" s="15" t="s">
        <v>49</v>
      </c>
      <c r="B215" s="23">
        <v>31600863</v>
      </c>
      <c r="D215" s="15" t="s">
        <v>102</v>
      </c>
      <c r="E215" s="23">
        <v>12639347</v>
      </c>
    </row>
    <row r="216" spans="1:5" x14ac:dyDescent="0.25">
      <c r="A216" s="15" t="s">
        <v>114</v>
      </c>
      <c r="B216" s="23">
        <v>7727469</v>
      </c>
      <c r="D216" s="15" t="s">
        <v>121</v>
      </c>
      <c r="E216" s="23">
        <v>12298412</v>
      </c>
    </row>
    <row r="217" spans="1:5" x14ac:dyDescent="0.25">
      <c r="A217" s="15" t="s">
        <v>51</v>
      </c>
      <c r="B217" s="23">
        <v>7378068</v>
      </c>
      <c r="D217" s="15" t="s">
        <v>125</v>
      </c>
      <c r="E217" s="23">
        <v>11573448</v>
      </c>
    </row>
    <row r="218" spans="1:5" x14ac:dyDescent="0.25">
      <c r="A218" s="15" t="s">
        <v>81</v>
      </c>
      <c r="B218" s="23">
        <v>23750781</v>
      </c>
      <c r="D218" s="15" t="s">
        <v>129</v>
      </c>
      <c r="E218" s="23">
        <v>11076810</v>
      </c>
    </row>
    <row r="219" spans="1:5" x14ac:dyDescent="0.25">
      <c r="A219" s="15" t="s">
        <v>15</v>
      </c>
      <c r="B219" s="23">
        <v>39261235</v>
      </c>
      <c r="D219" s="15" t="s">
        <v>104</v>
      </c>
      <c r="E219" s="23">
        <v>10620734</v>
      </c>
    </row>
    <row r="220" spans="1:5" x14ac:dyDescent="0.25">
      <c r="A220" s="15" t="s">
        <v>123</v>
      </c>
      <c r="B220" s="23">
        <v>9934246</v>
      </c>
      <c r="D220" s="15" t="s">
        <v>40</v>
      </c>
      <c r="E220" s="23">
        <v>10357519</v>
      </c>
    </row>
    <row r="221" spans="1:5" x14ac:dyDescent="0.25">
      <c r="A221" s="15" t="s">
        <v>104</v>
      </c>
      <c r="B221" s="23">
        <v>10620734</v>
      </c>
      <c r="D221" s="15" t="s">
        <v>98</v>
      </c>
      <c r="E221" s="23">
        <v>10072848</v>
      </c>
    </row>
    <row r="222" spans="1:5" x14ac:dyDescent="0.25">
      <c r="A222" s="15" t="s">
        <v>57</v>
      </c>
      <c r="B222" s="23">
        <v>5929038</v>
      </c>
      <c r="D222" s="15" t="s">
        <v>106</v>
      </c>
      <c r="E222" s="23">
        <v>9972864</v>
      </c>
    </row>
    <row r="223" spans="1:5" x14ac:dyDescent="0.25">
      <c r="A223" s="15" t="s">
        <v>67</v>
      </c>
      <c r="B223" s="23">
        <v>27682851</v>
      </c>
      <c r="D223" s="15" t="s">
        <v>123</v>
      </c>
      <c r="E223" s="23">
        <v>9934246</v>
      </c>
    </row>
    <row r="224" spans="1:5" x14ac:dyDescent="0.25">
      <c r="A224" s="15" t="s">
        <v>40</v>
      </c>
      <c r="B224" s="23">
        <v>10357519</v>
      </c>
      <c r="D224" s="15" t="s">
        <v>37</v>
      </c>
      <c r="E224" s="23">
        <v>9797488</v>
      </c>
    </row>
    <row r="225" spans="1:5" x14ac:dyDescent="0.25">
      <c r="A225" s="15" t="s">
        <v>86</v>
      </c>
      <c r="B225" s="23">
        <v>15782221</v>
      </c>
      <c r="D225" s="15" t="s">
        <v>78</v>
      </c>
      <c r="E225" s="23">
        <v>9696420</v>
      </c>
    </row>
    <row r="226" spans="1:5" x14ac:dyDescent="0.25">
      <c r="A226" s="15" t="s">
        <v>62</v>
      </c>
      <c r="B226" s="23">
        <v>30545652</v>
      </c>
      <c r="D226" s="15" t="s">
        <v>76</v>
      </c>
      <c r="E226" s="23">
        <v>9683265</v>
      </c>
    </row>
    <row r="227" spans="1:5" x14ac:dyDescent="0.25">
      <c r="A227" s="15" t="s">
        <v>127</v>
      </c>
      <c r="B227" s="23">
        <v>8446806</v>
      </c>
      <c r="D227" s="15" t="s">
        <v>116</v>
      </c>
      <c r="E227" s="23">
        <v>8836198</v>
      </c>
    </row>
    <row r="228" spans="1:5" x14ac:dyDescent="0.25">
      <c r="A228" s="15" t="s">
        <v>72</v>
      </c>
      <c r="B228" s="23">
        <v>21575040</v>
      </c>
      <c r="D228" s="15" t="s">
        <v>108</v>
      </c>
      <c r="E228" s="23">
        <v>8495576</v>
      </c>
    </row>
    <row r="229" spans="1:5" x14ac:dyDescent="0.25">
      <c r="A229" s="15" t="s">
        <v>78</v>
      </c>
      <c r="B229" s="23">
        <v>9696420</v>
      </c>
      <c r="D229" s="15" t="s">
        <v>127</v>
      </c>
      <c r="E229" s="23">
        <v>8446806</v>
      </c>
    </row>
    <row r="230" spans="1:5" x14ac:dyDescent="0.25">
      <c r="A230" s="15" t="s">
        <v>32</v>
      </c>
      <c r="B230" s="23">
        <v>34539220</v>
      </c>
      <c r="D230" s="15" t="s">
        <v>119</v>
      </c>
      <c r="E230" s="23">
        <v>7758059</v>
      </c>
    </row>
    <row r="231" spans="1:5" x14ac:dyDescent="0.25">
      <c r="A231" s="15" t="s">
        <v>46</v>
      </c>
      <c r="B231" s="23">
        <v>26330718</v>
      </c>
      <c r="D231" s="15" t="s">
        <v>110</v>
      </c>
      <c r="E231" s="23">
        <v>7735580</v>
      </c>
    </row>
    <row r="232" spans="1:5" x14ac:dyDescent="0.25">
      <c r="A232" s="15" t="s">
        <v>108</v>
      </c>
      <c r="B232" s="23">
        <v>8495576</v>
      </c>
      <c r="D232" s="15" t="s">
        <v>114</v>
      </c>
      <c r="E232" s="23">
        <v>7727469</v>
      </c>
    </row>
    <row r="233" spans="1:5" x14ac:dyDescent="0.25">
      <c r="A233" s="15" t="s">
        <v>76</v>
      </c>
      <c r="B233" s="23">
        <v>9683265</v>
      </c>
      <c r="D233" s="15" t="s">
        <v>112</v>
      </c>
      <c r="E233" s="23">
        <v>7424011</v>
      </c>
    </row>
    <row r="234" spans="1:5" x14ac:dyDescent="0.25">
      <c r="A234" s="15" t="s">
        <v>106</v>
      </c>
      <c r="B234" s="23">
        <v>9972864</v>
      </c>
      <c r="D234" s="15" t="s">
        <v>51</v>
      </c>
      <c r="E234" s="23">
        <v>7378068</v>
      </c>
    </row>
    <row r="235" spans="1:5" x14ac:dyDescent="0.25">
      <c r="A235" s="15" t="s">
        <v>121</v>
      </c>
      <c r="B235" s="23">
        <v>12298412</v>
      </c>
      <c r="D235" s="15" t="s">
        <v>57</v>
      </c>
      <c r="E235" s="23">
        <v>5929038</v>
      </c>
    </row>
    <row r="236" spans="1:5" x14ac:dyDescent="0.25">
      <c r="A236" s="17" t="s">
        <v>135</v>
      </c>
      <c r="B236" s="26">
        <v>899362125</v>
      </c>
    </row>
  </sheetData>
  <autoFilter ref="D183:E235" xr:uid="{13F86E4B-6D60-45B4-9F81-76BCC95588DD}">
    <sortState xmlns:xlrd2="http://schemas.microsoft.com/office/spreadsheetml/2017/richdata2" ref="D184:E235">
      <sortCondition descending="1" ref="E183"/>
    </sortState>
  </autoFilter>
  <mergeCells count="10">
    <mergeCell ref="A132:B132"/>
    <mergeCell ref="A163:B163"/>
    <mergeCell ref="A171:B171"/>
    <mergeCell ref="A181:C181"/>
    <mergeCell ref="A2:C2"/>
    <mergeCell ref="A8:B8"/>
    <mergeCell ref="A63:B63"/>
    <mergeCell ref="A86:B86"/>
    <mergeCell ref="A102:B102"/>
    <mergeCell ref="A114:C114"/>
  </mergeCells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 Sales Adidas</vt:lpstr>
      <vt:lpstr>Cálculos</vt:lpstr>
      <vt:lpstr>Dashboard</vt:lpstr>
      <vt:lpstr>Análisis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Adrián Sánchez Hernández</cp:lastModifiedBy>
  <dcterms:created xsi:type="dcterms:W3CDTF">2015-06-05T18:17:20Z</dcterms:created>
  <dcterms:modified xsi:type="dcterms:W3CDTF">2025-02-19T08:32:03Z</dcterms:modified>
</cp:coreProperties>
</file>